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4.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comments2.xml" ContentType="application/vnd.openxmlformats-officedocument.spreadsheetml.comments+xml"/>
  <Override PartName="/xl/drawings/drawing9.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comments3.xml" ContentType="application/vnd.openxmlformats-officedocument.spreadsheetml.comments+xml"/>
  <Override PartName="/xl/drawings/drawing10.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comments4.xml" ContentType="application/vnd.openxmlformats-officedocument.spreadsheetml.comments+xml"/>
  <Override PartName="/xl/drawings/drawing11.xml" ContentType="application/vnd.openxmlformats-officedocument.drawing+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comments5.xml" ContentType="application/vnd.openxmlformats-officedocument.spreadsheetml.comments+xml"/>
  <Override PartName="/xl/drawings/drawing12.xml" ContentType="application/vnd.openxmlformats-officedocument.drawing+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comments6.xml" ContentType="application/vnd.openxmlformats-officedocument.spreadsheetml.comments+xml"/>
  <Override PartName="/xl/drawings/drawing13.xml" ContentType="application/vnd.openxmlformats-officedocument.drawing+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comments7.xml" ContentType="application/vnd.openxmlformats-officedocument.spreadsheetml.comments+xml"/>
  <Override PartName="/xl/drawings/drawing14.xml" ContentType="application/vnd.openxmlformats-officedocument.drawing+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comments8.xml" ContentType="application/vnd.openxmlformats-officedocument.spreadsheetml.comments+xml"/>
  <Override PartName="/xl/drawings/drawing15.xml" ContentType="application/vnd.openxmlformats-officedocument.drawing+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comments9.xml" ContentType="application/vnd.openxmlformats-officedocument.spreadsheetml.comments+xml"/>
  <Override PartName="/xl/drawings/drawing16.xml" ContentType="application/vnd.openxmlformats-officedocument.drawing+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comments10.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comments11.xml" ContentType="application/vnd.openxmlformats-officedocument.spreadsheetml.comments+xml"/>
  <Override PartName="/xl/drawings/drawing19.xml" ContentType="application/vnd.openxmlformats-officedocument.drawing+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comments12.xml" ContentType="application/vnd.openxmlformats-officedocument.spreadsheetml.comments+xml"/>
  <Override PartName="/xl/drawings/drawing20.xml" ContentType="application/vnd.openxmlformats-officedocument.drawing+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comments13.xml" ContentType="application/vnd.openxmlformats-officedocument.spreadsheetml.comments+xml"/>
  <Override PartName="/xl/drawings/drawing21.xml" ContentType="application/vnd.openxmlformats-officedocument.drawing+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comments14.xml" ContentType="application/vnd.openxmlformats-officedocument.spreadsheetml.comments+xml"/>
  <Override PartName="/xl/drawings/drawing22.xml" ContentType="application/vnd.openxmlformats-officedocument.drawing+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comments15.xml" ContentType="application/vnd.openxmlformats-officedocument.spreadsheetml.comments+xml"/>
  <Override PartName="/xl/drawings/drawing23.xml" ContentType="application/vnd.openxmlformats-officedocument.drawing+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comments16.xml" ContentType="application/vnd.openxmlformats-officedocument.spreadsheetml.comments+xml"/>
  <Override PartName="/xl/drawings/drawing24.xml" ContentType="application/vnd.openxmlformats-officedocument.drawing+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comments17.xml" ContentType="application/vnd.openxmlformats-officedocument.spreadsheetml.comments+xml"/>
  <Override PartName="/xl/drawings/drawing25.xml" ContentType="application/vnd.openxmlformats-officedocument.drawing+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comments18.xml" ContentType="application/vnd.openxmlformats-officedocument.spreadsheetml.comments+xml"/>
  <Override PartName="/xl/drawings/drawing26.xml" ContentType="application/vnd.openxmlformats-officedocument.drawing+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comments19.xml" ContentType="application/vnd.openxmlformats-officedocument.spreadsheetml.comments+xml"/>
  <Override PartName="/xl/drawings/drawing27.xml" ContentType="application/vnd.openxmlformats-officedocument.drawing+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comments20.xml" ContentType="application/vnd.openxmlformats-officedocument.spreadsheetml.comments+xml"/>
  <Override PartName="/xl/drawings/drawing28.xml" ContentType="application/vnd.openxmlformats-officedocument.drawing+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comments21.xml" ContentType="application/vnd.openxmlformats-officedocument.spreadsheetml.comments+xml"/>
  <Override PartName="/xl/drawings/drawing29.xml" ContentType="application/vnd.openxmlformats-officedocument.drawing+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comments22.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comments23.xml" ContentType="application/vnd.openxmlformats-officedocument.spreadsheetml.comments+xml"/>
  <Override PartName="/xl/comments24.xml" ContentType="application/vnd.openxmlformats-officedocument.spreadsheetml.comments+xml"/>
  <Override PartName="/xl/drawings/drawing32.xml" ContentType="application/vnd.openxmlformats-officedocument.drawing+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comments25.xml" ContentType="application/vnd.openxmlformats-officedocument.spreadsheetml.comments+xml"/>
  <Override PartName="/xl/comments26.xml" ContentType="application/vnd.openxmlformats-officedocument.spreadsheetml.comments+xml"/>
  <Override PartName="/xl/drawings/drawing33.xml" ContentType="application/vnd.openxmlformats-officedocument.drawing+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comments27.xml" ContentType="application/vnd.openxmlformats-officedocument.spreadsheetml.comments+xml"/>
  <Override PartName="/xl/drawings/drawing34.xml" ContentType="application/vnd.openxmlformats-officedocument.drawing+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comments28.xml" ContentType="application/vnd.openxmlformats-officedocument.spreadsheetml.comments+xml"/>
  <Override PartName="/xl/drawings/drawing35.xml" ContentType="application/vnd.openxmlformats-officedocument.drawing+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comments29.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comments30.xml" ContentType="application/vnd.openxmlformats-officedocument.spreadsheetml.comments+xml"/>
  <Override PartName="/xl/drawings/drawing39.xml" ContentType="application/vnd.openxmlformats-officedocument.drawing+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comments31.xml" ContentType="application/vnd.openxmlformats-officedocument.spreadsheetml.comments+xml"/>
  <Override PartName="/xl/drawings/drawing40.xml" ContentType="application/vnd.openxmlformats-officedocument.drawing+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comments32.xml" ContentType="application/vnd.openxmlformats-officedocument.spreadsheetml.comments+xml"/>
  <Override PartName="/xl/drawings/drawing41.xml" ContentType="application/vnd.openxmlformats-officedocument.drawing+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tables/table304.xml" ContentType="application/vnd.openxmlformats-officedocument.spreadsheetml.table+xml"/>
  <Override PartName="/xl/tables/table305.xml" ContentType="application/vnd.openxmlformats-officedocument.spreadsheetml.table+xml"/>
  <Override PartName="/xl/tables/table306.xml" ContentType="application/vnd.openxmlformats-officedocument.spreadsheetml.table+xml"/>
  <Override PartName="/xl/tables/table307.xml" ContentType="application/vnd.openxmlformats-officedocument.spreadsheetml.table+xml"/>
  <Override PartName="/xl/tables/table308.xml" ContentType="application/vnd.openxmlformats-officedocument.spreadsheetml.table+xml"/>
  <Override PartName="/xl/tables/table309.xml" ContentType="application/vnd.openxmlformats-officedocument.spreadsheetml.table+xml"/>
  <Override PartName="/xl/comments33.xml" ContentType="application/vnd.openxmlformats-officedocument.spreadsheetml.comments+xml"/>
  <Override PartName="/xl/drawings/drawing42.xml" ContentType="application/vnd.openxmlformats-officedocument.drawing+xml"/>
  <Override PartName="/xl/tables/table310.xml" ContentType="application/vnd.openxmlformats-officedocument.spreadsheetml.table+xml"/>
  <Override PartName="/xl/tables/table311.xml" ContentType="application/vnd.openxmlformats-officedocument.spreadsheetml.table+xml"/>
  <Override PartName="/xl/tables/table312.xml" ContentType="application/vnd.openxmlformats-officedocument.spreadsheetml.table+xml"/>
  <Override PartName="/xl/tables/table313.xml" ContentType="application/vnd.openxmlformats-officedocument.spreadsheetml.table+xml"/>
  <Override PartName="/xl/tables/table314.xml" ContentType="application/vnd.openxmlformats-officedocument.spreadsheetml.table+xml"/>
  <Override PartName="/xl/tables/table315.xml" ContentType="application/vnd.openxmlformats-officedocument.spreadsheetml.table+xml"/>
  <Override PartName="/xl/tables/table316.xml" ContentType="application/vnd.openxmlformats-officedocument.spreadsheetml.table+xml"/>
  <Override PartName="/xl/tables/table317.xml" ContentType="application/vnd.openxmlformats-officedocument.spreadsheetml.table+xml"/>
  <Override PartName="/xl/tables/table318.xml" ContentType="application/vnd.openxmlformats-officedocument.spreadsheetml.table+xml"/>
  <Override PartName="/xl/tables/table319.xml" ContentType="application/vnd.openxmlformats-officedocument.spreadsheetml.table+xml"/>
  <Override PartName="/xl/comments34.xml" ContentType="application/vnd.openxmlformats-officedocument.spreadsheetml.comments+xml"/>
  <Override PartName="/xl/drawings/drawing43.xml" ContentType="application/vnd.openxmlformats-officedocument.drawing+xml"/>
  <Override PartName="/xl/tables/table320.xml" ContentType="application/vnd.openxmlformats-officedocument.spreadsheetml.table+xml"/>
  <Override PartName="/xl/tables/table321.xml" ContentType="application/vnd.openxmlformats-officedocument.spreadsheetml.table+xml"/>
  <Override PartName="/xl/tables/table322.xml" ContentType="application/vnd.openxmlformats-officedocument.spreadsheetml.table+xml"/>
  <Override PartName="/xl/tables/table323.xml" ContentType="application/vnd.openxmlformats-officedocument.spreadsheetml.table+xml"/>
  <Override PartName="/xl/tables/table324.xml" ContentType="application/vnd.openxmlformats-officedocument.spreadsheetml.table+xml"/>
  <Override PartName="/xl/tables/table325.xml" ContentType="application/vnd.openxmlformats-officedocument.spreadsheetml.table+xml"/>
  <Override PartName="/xl/tables/table326.xml" ContentType="application/vnd.openxmlformats-officedocument.spreadsheetml.table+xml"/>
  <Override PartName="/xl/tables/table327.xml" ContentType="application/vnd.openxmlformats-officedocument.spreadsheetml.table+xml"/>
  <Override PartName="/xl/tables/table328.xml" ContentType="application/vnd.openxmlformats-officedocument.spreadsheetml.table+xml"/>
  <Override PartName="/xl/tables/table329.xml" ContentType="application/vnd.openxmlformats-officedocument.spreadsheetml.table+xml"/>
  <Override PartName="/xl/comments35.xml" ContentType="application/vnd.openxmlformats-officedocument.spreadsheetml.comments+xml"/>
  <Override PartName="/xl/drawings/drawing44.xml" ContentType="application/vnd.openxmlformats-officedocument.drawing+xml"/>
  <Override PartName="/xl/tables/table330.xml" ContentType="application/vnd.openxmlformats-officedocument.spreadsheetml.table+xml"/>
  <Override PartName="/xl/tables/table331.xml" ContentType="application/vnd.openxmlformats-officedocument.spreadsheetml.table+xml"/>
  <Override PartName="/xl/tables/table332.xml" ContentType="application/vnd.openxmlformats-officedocument.spreadsheetml.table+xml"/>
  <Override PartName="/xl/tables/table333.xml" ContentType="application/vnd.openxmlformats-officedocument.spreadsheetml.table+xml"/>
  <Override PartName="/xl/tables/table334.xml" ContentType="application/vnd.openxmlformats-officedocument.spreadsheetml.table+xml"/>
  <Override PartName="/xl/tables/table335.xml" ContentType="application/vnd.openxmlformats-officedocument.spreadsheetml.table+xml"/>
  <Override PartName="/xl/tables/table336.xml" ContentType="application/vnd.openxmlformats-officedocument.spreadsheetml.table+xml"/>
  <Override PartName="/xl/tables/table337.xml" ContentType="application/vnd.openxmlformats-officedocument.spreadsheetml.table+xml"/>
  <Override PartName="/xl/tables/table338.xml" ContentType="application/vnd.openxmlformats-officedocument.spreadsheetml.table+xml"/>
  <Override PartName="/xl/tables/table339.xml" ContentType="application/vnd.openxmlformats-officedocument.spreadsheetml.table+xml"/>
  <Override PartName="/xl/comments36.xml" ContentType="application/vnd.openxmlformats-officedocument.spreadsheetml.comments+xml"/>
  <Override PartName="/xl/drawings/drawing45.xml" ContentType="application/vnd.openxmlformats-officedocument.drawing+xml"/>
  <Override PartName="/xl/tables/table340.xml" ContentType="application/vnd.openxmlformats-officedocument.spreadsheetml.table+xml"/>
  <Override PartName="/xl/tables/table341.xml" ContentType="application/vnd.openxmlformats-officedocument.spreadsheetml.table+xml"/>
  <Override PartName="/xl/tables/table342.xml" ContentType="application/vnd.openxmlformats-officedocument.spreadsheetml.table+xml"/>
  <Override PartName="/xl/tables/table343.xml" ContentType="application/vnd.openxmlformats-officedocument.spreadsheetml.table+xml"/>
  <Override PartName="/xl/tables/table344.xml" ContentType="application/vnd.openxmlformats-officedocument.spreadsheetml.table+xml"/>
  <Override PartName="/xl/tables/table345.xml" ContentType="application/vnd.openxmlformats-officedocument.spreadsheetml.table+xml"/>
  <Override PartName="/xl/tables/table346.xml" ContentType="application/vnd.openxmlformats-officedocument.spreadsheetml.table+xml"/>
  <Override PartName="/xl/tables/table347.xml" ContentType="application/vnd.openxmlformats-officedocument.spreadsheetml.table+xml"/>
  <Override PartName="/xl/tables/table348.xml" ContentType="application/vnd.openxmlformats-officedocument.spreadsheetml.table+xml"/>
  <Override PartName="/xl/tables/table349.xml" ContentType="application/vnd.openxmlformats-officedocument.spreadsheetml.table+xml"/>
  <Override PartName="/xl/comments37.xml" ContentType="application/vnd.openxmlformats-officedocument.spreadsheetml.comments+xml"/>
  <Override PartName="/xl/drawings/drawing46.xml" ContentType="application/vnd.openxmlformats-officedocument.drawing+xml"/>
  <Override PartName="/xl/drawings/drawing47.xml" ContentType="application/vnd.openxmlformats-officedocument.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rawings/drawing48.xml" ContentType="application/vnd.openxmlformats-officedocument.drawing+xml"/>
  <Override PartName="/xl/comments38.xml" ContentType="application/vnd.openxmlformats-officedocument.spreadsheetml.comments+xml"/>
  <Override PartName="/xl/drawings/drawing49.xml" ContentType="application/vnd.openxmlformats-officedocument.drawing+xml"/>
  <Override PartName="/xl/comments39.xml" ContentType="application/vnd.openxmlformats-officedocument.spreadsheetml.comments+xml"/>
  <Override PartName="/xl/drawings/drawing50.xml" ContentType="application/vnd.openxmlformats-officedocument.drawing+xml"/>
  <Override PartName="/xl/drawings/drawing51.xml" ContentType="application/vnd.openxmlformats-officedocument.drawing+xml"/>
  <Override PartName="/xl/tables/table350.xml" ContentType="application/vnd.openxmlformats-officedocument.spreadsheetml.table+xml"/>
  <Override PartName="/xl/tables/table351.xml" ContentType="application/vnd.openxmlformats-officedocument.spreadsheetml.table+xml"/>
  <Override PartName="/xl/tables/table352.xml" ContentType="application/vnd.openxmlformats-officedocument.spreadsheetml.table+xml"/>
  <Override PartName="/xl/tables/table353.xml" ContentType="application/vnd.openxmlformats-officedocument.spreadsheetml.table+xml"/>
  <Override PartName="/xl/tables/table354.xml" ContentType="application/vnd.openxmlformats-officedocument.spreadsheetml.table+xml"/>
  <Override PartName="/xl/tables/table355.xml" ContentType="application/vnd.openxmlformats-officedocument.spreadsheetml.table+xml"/>
  <Override PartName="/xl/tables/table356.xml" ContentType="application/vnd.openxmlformats-officedocument.spreadsheetml.table+xml"/>
  <Override PartName="/xl/tables/table357.xml" ContentType="application/vnd.openxmlformats-officedocument.spreadsheetml.table+xml"/>
  <Override PartName="/xl/tables/table358.xml" ContentType="application/vnd.openxmlformats-officedocument.spreadsheetml.table+xml"/>
  <Override PartName="/xl/tables/table359.xml" ContentType="application/vnd.openxmlformats-officedocument.spreadsheetml.table+xml"/>
  <Override PartName="/xl/comments40.xml" ContentType="application/vnd.openxmlformats-officedocument.spreadsheetml.comments+xml"/>
  <Override PartName="/xl/drawings/drawing52.xml" ContentType="application/vnd.openxmlformats-officedocument.drawing+xml"/>
  <Override PartName="/xl/tables/table360.xml" ContentType="application/vnd.openxmlformats-officedocument.spreadsheetml.table+xml"/>
  <Override PartName="/xl/tables/table361.xml" ContentType="application/vnd.openxmlformats-officedocument.spreadsheetml.table+xml"/>
  <Override PartName="/xl/tables/table362.xml" ContentType="application/vnd.openxmlformats-officedocument.spreadsheetml.table+xml"/>
  <Override PartName="/xl/tables/table363.xml" ContentType="application/vnd.openxmlformats-officedocument.spreadsheetml.table+xml"/>
  <Override PartName="/xl/tables/table364.xml" ContentType="application/vnd.openxmlformats-officedocument.spreadsheetml.table+xml"/>
  <Override PartName="/xl/tables/table365.xml" ContentType="application/vnd.openxmlformats-officedocument.spreadsheetml.table+xml"/>
  <Override PartName="/xl/tables/table366.xml" ContentType="application/vnd.openxmlformats-officedocument.spreadsheetml.table+xml"/>
  <Override PartName="/xl/tables/table367.xml" ContentType="application/vnd.openxmlformats-officedocument.spreadsheetml.table+xml"/>
  <Override PartName="/xl/tables/table368.xml" ContentType="application/vnd.openxmlformats-officedocument.spreadsheetml.table+xml"/>
  <Override PartName="/xl/tables/table369.xml" ContentType="application/vnd.openxmlformats-officedocument.spreadsheetml.table+xml"/>
  <Override PartName="/xl/comments41.xml" ContentType="application/vnd.openxmlformats-officedocument.spreadsheetml.comments+xml"/>
  <Override PartName="/xl/drawings/drawing53.xml" ContentType="application/vnd.openxmlformats-officedocument.drawing+xml"/>
  <Override PartName="/xl/tables/table370.xml" ContentType="application/vnd.openxmlformats-officedocument.spreadsheetml.table+xml"/>
  <Override PartName="/xl/tables/table371.xml" ContentType="application/vnd.openxmlformats-officedocument.spreadsheetml.table+xml"/>
  <Override PartName="/xl/tables/table372.xml" ContentType="application/vnd.openxmlformats-officedocument.spreadsheetml.table+xml"/>
  <Override PartName="/xl/tables/table373.xml" ContentType="application/vnd.openxmlformats-officedocument.spreadsheetml.table+xml"/>
  <Override PartName="/xl/tables/table374.xml" ContentType="application/vnd.openxmlformats-officedocument.spreadsheetml.table+xml"/>
  <Override PartName="/xl/tables/table375.xml" ContentType="application/vnd.openxmlformats-officedocument.spreadsheetml.table+xml"/>
  <Override PartName="/xl/tables/table376.xml" ContentType="application/vnd.openxmlformats-officedocument.spreadsheetml.table+xml"/>
  <Override PartName="/xl/tables/table377.xml" ContentType="application/vnd.openxmlformats-officedocument.spreadsheetml.table+xml"/>
  <Override PartName="/xl/tables/table378.xml" ContentType="application/vnd.openxmlformats-officedocument.spreadsheetml.table+xml"/>
  <Override PartName="/xl/tables/table379.xml" ContentType="application/vnd.openxmlformats-officedocument.spreadsheetml.table+xml"/>
  <Override PartName="/xl/comments42.xml" ContentType="application/vnd.openxmlformats-officedocument.spreadsheetml.comments+xml"/>
  <Override PartName="/xl/drawings/drawing54.xml" ContentType="application/vnd.openxmlformats-officedocument.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rawings/drawing55.xml" ContentType="application/vnd.openxmlformats-officedocument.drawing+xml"/>
  <Override PartName="/xl/charts/chart1.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drawings/drawing58.xml" ContentType="application/vnd.openxmlformats-officedocument.drawing+xml"/>
  <Override PartName="/xl/charts/chart2.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drawings/drawing61.xml" ContentType="application/vnd.openxmlformats-officedocument.drawing+xml"/>
  <Override PartName="/xl/charts/chart3.xml" ContentType="application/vnd.openxmlformats-officedocument.drawingml.chart+xml"/>
  <Override PartName="/xl/drawings/drawing62.xml" ContentType="application/vnd.openxmlformats-officedocument.drawing+xml"/>
  <Override PartName="/xl/drawings/drawing63.xml" ContentType="application/vnd.openxmlformats-officedocument.drawing+xml"/>
  <Override PartName="/xl/charts/chart4.xml" ContentType="application/vnd.openxmlformats-officedocument.drawingml.chart+xml"/>
  <Override PartName="/xl/drawings/drawing64.xml" ContentType="application/vnd.openxmlformats-officedocument.drawing+xml"/>
  <Override PartName="/xl/drawings/drawing65.xml" ContentType="application/vnd.openxmlformats-officedocument.drawing+xml"/>
  <Override PartName="/xl/charts/chart5.xml" ContentType="application/vnd.openxmlformats-officedocument.drawingml.chart+xml"/>
  <Override PartName="/xl/drawings/drawing66.xml" ContentType="application/vnd.openxmlformats-officedocument.drawingml.chartshapes+xml"/>
  <Override PartName="/xl/charts/chart6.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drawings/drawing69.xml" ContentType="application/vnd.openxmlformats-officedocument.drawing+xml"/>
  <Override PartName="/xl/charts/chart7.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omments43.xml" ContentType="application/vnd.openxmlformats-officedocument.spreadsheetml.comments+xml"/>
  <Override PartName="/xl/drawings/drawing72.xml" ContentType="application/vnd.openxmlformats-officedocument.drawing+xml"/>
  <Override PartName="/xl/tables/table380.xml" ContentType="application/vnd.openxmlformats-officedocument.spreadsheetml.table+xml"/>
  <Override PartName="/xl/tables/table381.xml" ContentType="application/vnd.openxmlformats-officedocument.spreadsheetml.table+xml"/>
  <Override PartName="/xl/tables/table382.xml" ContentType="application/vnd.openxmlformats-officedocument.spreadsheetml.table+xml"/>
  <Override PartName="/xl/tables/table383.xml" ContentType="application/vnd.openxmlformats-officedocument.spreadsheetml.table+xml"/>
  <Override PartName="/xl/tables/table384.xml" ContentType="application/vnd.openxmlformats-officedocument.spreadsheetml.table+xml"/>
  <Override PartName="/xl/tables/table385.xml" ContentType="application/vnd.openxmlformats-officedocument.spreadsheetml.table+xml"/>
  <Override PartName="/xl/tables/table386.xml" ContentType="application/vnd.openxmlformats-officedocument.spreadsheetml.table+xml"/>
  <Override PartName="/xl/tables/table387.xml" ContentType="application/vnd.openxmlformats-officedocument.spreadsheetml.table+xml"/>
  <Override PartName="/xl/tables/table388.xml" ContentType="application/vnd.openxmlformats-officedocument.spreadsheetml.table+xml"/>
  <Override PartName="/xl/tables/table389.xml" ContentType="application/vnd.openxmlformats-officedocument.spreadsheetml.table+xml"/>
  <Override PartName="/xl/comments4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harts/style1.xml" ContentType="application/vnd.ms-office.chartstyle+xml"/>
  <Override PartName="/xl/charts/colors1.xml" ContentType="application/vnd.ms-office.chartcolor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5" windowWidth="20730" windowHeight="11760" tabRatio="860"/>
  </bookViews>
  <sheets>
    <sheet name="Presentación" sheetId="316" r:id="rId1"/>
    <sheet name="Introducción" sheetId="79" r:id="rId2"/>
    <sheet name="Indice de Contenido" sheetId="288" r:id="rId3"/>
    <sheet name="INDICE MDEA" sheetId="80" r:id="rId4"/>
    <sheet name="C1" sheetId="161" r:id="rId5"/>
    <sheet name="1.1.2.b.1" sheetId="162" r:id="rId6"/>
    <sheet name="HM 1.1.2.b.1" sheetId="201" r:id="rId7"/>
    <sheet name="1.1.2.d.1" sheetId="173" r:id="rId8"/>
    <sheet name="HM 1.1.2.d.1" sheetId="202" r:id="rId9"/>
    <sheet name="1.1.2.f" sheetId="184" r:id="rId10"/>
    <sheet name="HM 1.1.2.f" sheetId="203" r:id="rId11"/>
    <sheet name="1.3.2.a.1" sheetId="185" r:id="rId12"/>
    <sheet name="HM 1.3.2.a.1" sheetId="204" r:id="rId13"/>
    <sheet name="1.3.2.b.1" sheetId="186" r:id="rId14"/>
    <sheet name="HM 1.3.2.b.1" sheetId="205" r:id="rId15"/>
    <sheet name="1.3.2.b.2" sheetId="187" r:id="rId16"/>
    <sheet name="HM 1.3.2.b.2" sheetId="206" r:id="rId17"/>
    <sheet name="1.3.2.f.1" sheetId="188" r:id="rId18"/>
    <sheet name="HM 1.3.2.f.1" sheetId="207" r:id="rId19"/>
    <sheet name="1.3.2.f.2" sheetId="189" r:id="rId20"/>
    <sheet name="HM 1.3.2.f.2" sheetId="208" r:id="rId21"/>
    <sheet name="1.3.2.f.3" sheetId="190" r:id="rId22"/>
    <sheet name="HM 1.3.2.f.3" sheetId="209" r:id="rId23"/>
    <sheet name="1.3.2.f.5" sheetId="313" r:id="rId24"/>
    <sheet name="HM 1.3.2.f.5" sheetId="314" r:id="rId25"/>
    <sheet name="C2" sheetId="99" r:id="rId26"/>
    <sheet name="2.6.1.a.1" sheetId="191" r:id="rId27"/>
    <sheet name="HM 2.6.1.a.1" sheetId="210" r:id="rId28"/>
    <sheet name="2.6.1.b.1" sheetId="175" r:id="rId29"/>
    <sheet name="HM 2.6.1.b.1" sheetId="211" r:id="rId30"/>
    <sheet name="2.6.1.b.2" sheetId="278" r:id="rId31"/>
    <sheet name="HM 2.6.1.b.2" sheetId="280" r:id="rId32"/>
    <sheet name="2.6.1.b.4" sheetId="279" r:id="rId33"/>
    <sheet name="HM 2.6.1.b.4" sheetId="281" r:id="rId34"/>
    <sheet name="2.6.2.a" sheetId="12" r:id="rId35"/>
    <sheet name="HM 2.6.2.a" sheetId="214" r:id="rId36"/>
    <sheet name="2.6.2.b" sheetId="233" r:id="rId37"/>
    <sheet name="HM 2.6.2.b" sheetId="235" r:id="rId38"/>
    <sheet name="2.6.2.c" sheetId="234" r:id="rId39"/>
    <sheet name="HM 2.6.2.c" sheetId="236" r:id="rId40"/>
    <sheet name="2.6.2.d" sheetId="282" r:id="rId41"/>
    <sheet name="HM 2.6.2.d" sheetId="283" r:id="rId42"/>
    <sheet name="2.6.2.e" sheetId="284" r:id="rId43"/>
    <sheet name="HM 2.6.2.e" sheetId="285" r:id="rId44"/>
    <sheet name="2.6.2.h" sheetId="196" r:id="rId45"/>
    <sheet name="HM 2.6.2.h" sheetId="216" r:id="rId46"/>
    <sheet name="2.6.2.k" sheetId="241" r:id="rId47"/>
    <sheet name="HM 2.6.2.k" sheetId="242" r:id="rId48"/>
    <sheet name="2.6.2.n" sheetId="286" r:id="rId49"/>
    <sheet name="HM 2.6.2.n" sheetId="287" r:id="rId50"/>
    <sheet name="C3" sheetId="108" r:id="rId51"/>
    <sheet name="3.2.1.a" sheetId="243" r:id="rId52"/>
    <sheet name="HM 3.2.1.a" sheetId="244" r:id="rId53"/>
    <sheet name="3.2.2.b" sheetId="249" r:id="rId54"/>
    <sheet name="HM 3.2.2.b" sheetId="250" r:id="rId55"/>
    <sheet name="3.2.3.a.1" sheetId="255" r:id="rId56"/>
    <sheet name="HM 3.2.3.a.1" sheetId="218" r:id="rId57"/>
    <sheet name="3.2.3.a.2" sheetId="256" r:id="rId58"/>
    <sheet name="HM 3.2.3.a.2" sheetId="219" r:id="rId59"/>
    <sheet name="3.2.3.b" sheetId="264" r:id="rId60"/>
    <sheet name="HM 3.2.3.b" sheetId="257" r:id="rId61"/>
    <sheet name="C4" sheetId="109" r:id="rId62"/>
    <sheet name="C5" sheetId="106" r:id="rId63"/>
    <sheet name="5.1.1.a" sheetId="27" r:id="rId64"/>
    <sheet name="HM 5.1.1.a" sheetId="224" r:id="rId65"/>
    <sheet name="5.1.1.b" sheetId="309" r:id="rId66"/>
    <sheet name="HM 5.1.1.b" sheetId="310" r:id="rId67"/>
    <sheet name="5.1.2.a" sheetId="93" r:id="rId68"/>
    <sheet name="HM 5.1.2.a" sheetId="225" r:id="rId69"/>
    <sheet name="5.1.2.b" sheetId="45" r:id="rId70"/>
    <sheet name="HM 5.1.2.b" sheetId="227" r:id="rId71"/>
    <sheet name="5.1.2.d" sheetId="273" r:id="rId72"/>
    <sheet name="HM 5.1.2.d" sheetId="274" r:id="rId73"/>
    <sheet name="5.1.2.e" sheetId="180" r:id="rId74"/>
    <sheet name="HM 5.1.2.e" sheetId="229" r:id="rId75"/>
    <sheet name="5.1.2.f" sheetId="43" r:id="rId76"/>
    <sheet name="HM 5.1.2.f" sheetId="226" r:id="rId77"/>
    <sheet name="5.1.2.g" sheetId="311" r:id="rId78"/>
    <sheet name="HM 5.1.2.g" sheetId="312" r:id="rId79"/>
    <sheet name="C6" sheetId="275" r:id="rId80"/>
    <sheet name="Indice Complementarios" sheetId="289" r:id="rId81"/>
    <sheet name="Población por Región de Planifi" sheetId="290" r:id="rId82"/>
    <sheet name="HM Población por Región de Plan" sheetId="291" r:id="rId83"/>
    <sheet name="Tamaño promedio del hogar" sheetId="292" r:id="rId84"/>
    <sheet name="HM Tamaño promedio del hogar" sheetId="293" r:id="rId85"/>
    <sheet name="Regiones climáticas" sheetId="171" r:id="rId86"/>
    <sheet name="Pobla autoabast" sheetId="317" r:id="rId87"/>
    <sheet name="HM Pobla autoabast" sheetId="318" r:id="rId88"/>
    <sheet name="Pobla red public Sin Trat AR" sheetId="319" r:id="rId89"/>
    <sheet name="HM pobla red publ Sin Trat AR" sheetId="320" r:id="rId90"/>
    <sheet name="Pobla SinTrat AR" sheetId="322" r:id="rId91"/>
    <sheet name="HM Pobla Sin Trat AR" sheetId="324" r:id="rId92"/>
    <sheet name="Indice indicadores" sheetId="294" r:id="rId93"/>
    <sheet name="6.1.1" sheetId="295" r:id="rId94"/>
    <sheet name="Metadato 6.1.1" sheetId="296" r:id="rId95"/>
    <sheet name="6.2.1" sheetId="297" r:id="rId96"/>
    <sheet name="Metadato 6.2.1" sheetId="298" r:id="rId97"/>
    <sheet name="6.3.1" sheetId="299" r:id="rId98"/>
    <sheet name="Metadato 6.3.1" sheetId="300" r:id="rId99"/>
    <sheet name="6.3.2" sheetId="301" r:id="rId100"/>
    <sheet name="Metadato 6.3.2" sheetId="302" r:id="rId101"/>
    <sheet name="6.4.1" sheetId="325" r:id="rId102"/>
    <sheet name="Metadato 6.4.1" sheetId="326" r:id="rId103"/>
    <sheet name="6.4.2" sheetId="327" r:id="rId104"/>
    <sheet name="Metadato 6.4.2" sheetId="328" r:id="rId105"/>
    <sheet name="6.5.1" sheetId="307" r:id="rId106"/>
    <sheet name="Metadato 6.5.1" sheetId="308" r:id="rId107"/>
    <sheet name="6.5.2" sheetId="331" r:id="rId108"/>
    <sheet name="Metadato 6.5.2" sheetId="332" r:id="rId109"/>
    <sheet name="6.b.1" sheetId="329" r:id="rId110"/>
    <sheet name="Metadato 6.b.1" sheetId="330" r:id="rId111"/>
    <sheet name="TRWR" sheetId="11" r:id="rId112"/>
    <sheet name="HM TRWR" sheetId="213" r:id="rId113"/>
  </sheets>
  <externalReferences>
    <externalReference r:id="rId114"/>
    <externalReference r:id="rId115"/>
    <externalReference r:id="rId116"/>
  </externalReferences>
  <definedNames>
    <definedName name="_xlnm._FilterDatabase" localSheetId="67" hidden="1">'5.1.2.a'!#REF!</definedName>
  </definedNames>
  <calcPr calcId="145621"/>
</workbook>
</file>

<file path=xl/calcChain.xml><?xml version="1.0" encoding="utf-8"?>
<calcChain xmlns="http://schemas.openxmlformats.org/spreadsheetml/2006/main">
  <c r="AP17" i="295" l="1"/>
  <c r="AN17" i="295"/>
  <c r="AL17" i="295"/>
  <c r="AJ17" i="295"/>
  <c r="AH17" i="295"/>
  <c r="AF17" i="295"/>
  <c r="AD17" i="295"/>
  <c r="AA17" i="295"/>
  <c r="Y17" i="295"/>
  <c r="W17" i="295"/>
  <c r="U17" i="295"/>
  <c r="S17" i="295"/>
  <c r="Q17" i="295"/>
  <c r="N17" i="295"/>
  <c r="L17" i="295"/>
  <c r="I17" i="295"/>
  <c r="G17" i="295"/>
  <c r="D17" i="295"/>
  <c r="AP16" i="295"/>
  <c r="AN16" i="295"/>
  <c r="AL16" i="295"/>
  <c r="AJ16" i="295"/>
  <c r="AH16" i="295"/>
  <c r="AF16" i="295"/>
  <c r="AD16" i="295"/>
  <c r="AA16" i="295"/>
  <c r="Y16" i="295"/>
  <c r="W16" i="295"/>
  <c r="U16" i="295"/>
  <c r="S16" i="295"/>
  <c r="Q16" i="295"/>
  <c r="N16" i="295"/>
  <c r="L16" i="295"/>
  <c r="I16" i="295"/>
  <c r="G16" i="295"/>
  <c r="D16" i="295"/>
  <c r="AP15" i="295"/>
  <c r="AN15" i="295"/>
  <c r="AL15" i="295"/>
  <c r="AJ15" i="295"/>
  <c r="AH15" i="295"/>
  <c r="AF15" i="295"/>
  <c r="AD15" i="295"/>
  <c r="AA15" i="295"/>
  <c r="Y15" i="295"/>
  <c r="W15" i="295"/>
  <c r="U15" i="295"/>
  <c r="S15" i="295"/>
  <c r="Q15" i="295"/>
  <c r="N15" i="295"/>
  <c r="L15" i="295"/>
  <c r="I15" i="295"/>
  <c r="G15" i="295"/>
  <c r="D15" i="295"/>
  <c r="AP14" i="295"/>
  <c r="AN14" i="295"/>
  <c r="AL14" i="295"/>
  <c r="AJ14" i="295"/>
  <c r="AH14" i="295"/>
  <c r="AF14" i="295"/>
  <c r="AD14" i="295"/>
  <c r="AA14" i="295"/>
  <c r="Y14" i="295"/>
  <c r="W14" i="295"/>
  <c r="U14" i="295"/>
  <c r="S14" i="295"/>
  <c r="Q14" i="295"/>
  <c r="N14" i="295"/>
  <c r="L14" i="295"/>
  <c r="I14" i="295"/>
  <c r="G14" i="295"/>
  <c r="D14" i="295"/>
  <c r="AP13" i="295"/>
  <c r="AN13" i="295"/>
  <c r="AL13" i="295"/>
  <c r="AJ13" i="295"/>
  <c r="AH13" i="295"/>
  <c r="AF13" i="295"/>
  <c r="AD13" i="295"/>
  <c r="AA13" i="295"/>
  <c r="Y13" i="295"/>
  <c r="W13" i="295"/>
  <c r="U13" i="295"/>
  <c r="S13" i="295"/>
  <c r="Q13" i="295"/>
  <c r="N13" i="295"/>
  <c r="L13" i="295"/>
  <c r="I13" i="295"/>
  <c r="G13" i="295"/>
  <c r="D13" i="295"/>
  <c r="AP12" i="295"/>
  <c r="AN12" i="295"/>
  <c r="AL12" i="295"/>
  <c r="AJ12" i="295"/>
  <c r="AH12" i="295"/>
  <c r="AF12" i="295"/>
  <c r="AD12" i="295"/>
  <c r="AA12" i="295"/>
  <c r="Y12" i="295"/>
  <c r="W12" i="295"/>
  <c r="U12" i="295"/>
  <c r="S12" i="295"/>
  <c r="Q12" i="295"/>
  <c r="N12" i="295"/>
  <c r="L12" i="295"/>
  <c r="I12" i="295"/>
  <c r="G12" i="295"/>
  <c r="D12" i="295"/>
  <c r="H23" i="196" l="1"/>
  <c r="I23" i="196"/>
  <c r="G23" i="196"/>
  <c r="G24" i="196"/>
  <c r="H24" i="196"/>
  <c r="I24" i="196"/>
  <c r="E9" i="11" l="1"/>
  <c r="E10" i="11"/>
  <c r="E11" i="11"/>
  <c r="E12" i="11"/>
  <c r="E13" i="11"/>
  <c r="E14" i="11"/>
  <c r="E15" i="11"/>
  <c r="E16" i="11"/>
  <c r="E17" i="11"/>
  <c r="E18" i="11"/>
  <c r="E19" i="11"/>
  <c r="E20" i="11"/>
  <c r="E21" i="11"/>
  <c r="E22" i="11"/>
  <c r="E23" i="11"/>
  <c r="E24" i="11"/>
  <c r="E25" i="11"/>
  <c r="E26" i="11"/>
  <c r="E27" i="11"/>
  <c r="D8" i="11"/>
  <c r="C8" i="11"/>
  <c r="E8" i="11" l="1"/>
  <c r="C15" i="175"/>
  <c r="C15" i="191" l="1"/>
  <c r="I13" i="286" l="1"/>
  <c r="I19" i="286"/>
  <c r="I16" i="286"/>
  <c r="I17" i="286"/>
  <c r="I14" i="286"/>
  <c r="I15" i="286" l="1"/>
  <c r="I18" i="286"/>
  <c r="I20" i="286"/>
  <c r="I21" i="286" s="1"/>
  <c r="F33" i="329" l="1"/>
  <c r="E33" i="329"/>
  <c r="D33" i="329"/>
  <c r="E34" i="249" l="1"/>
  <c r="D13" i="243" l="1"/>
  <c r="E13" i="243"/>
  <c r="E14" i="256" s="1"/>
  <c r="C13" i="243"/>
  <c r="I32" i="286" l="1"/>
  <c r="I31" i="286"/>
  <c r="I29" i="286"/>
  <c r="I28" i="286"/>
  <c r="I26" i="286"/>
  <c r="I25" i="286"/>
  <c r="I22" i="286"/>
  <c r="I23" i="286"/>
  <c r="I30" i="286" l="1"/>
  <c r="I33" i="286"/>
  <c r="I27" i="286"/>
  <c r="I24" i="286"/>
  <c r="C13" i="196"/>
  <c r="D13" i="196"/>
  <c r="E13" i="196"/>
  <c r="F13" i="196"/>
  <c r="D15" i="249" l="1"/>
</calcChain>
</file>

<file path=xl/comments1.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Institución:</t>
        </r>
        <r>
          <rPr>
            <sz val="9"/>
            <color indexed="81"/>
            <rFont val="Tahoma"/>
            <family val="2"/>
          </rPr>
          <t xml:space="preserve">
En este espacio debe de escribir nombre completo de la Institución la persona encargada de la estadística o el indicador. Evite las siglas. </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List>
</comments>
</file>

<file path=xl/comments10.xml><?xml version="1.0" encoding="utf-8"?>
<comments xmlns="http://schemas.openxmlformats.org/spreadsheetml/2006/main">
  <authors>
    <author/>
    <author>Katherine Gómez Viquez</author>
  </authors>
  <commentList>
    <comment ref="C8" authorId="0">
      <text>
        <r>
          <rPr>
            <sz val="11"/>
            <color theme="1"/>
            <rFont val="Arial"/>
            <family val="2"/>
          </rPr>
          <t>======
ID#AAAADpWyny4
Tipo de producto    (2019-09-06 19:27:54)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sz val="11"/>
            <color theme="1"/>
            <rFont val="Arial"/>
            <family val="2"/>
          </rPr>
          <t>======
ID#AAAADpWyn3U
Nombre de la estadística o indicador    (2019-09-06 19:27:55)
En este espacio se debe anotar el nombre de la estadística o del indicador. 
Se debe poner un nombre lo más claro y conciso posible,  el cual defina exactamente lo que muestra/mide la estadística o indicador y que sea de fácil comprensión para el usuario.</t>
        </r>
      </text>
    </comment>
    <comment ref="C11" authorId="1">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1">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1">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1">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1">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sz val="11"/>
            <color theme="1"/>
            <rFont val="Arial"/>
            <family val="2"/>
          </rPr>
          <t>======
ID#AAAADpWynv0
Unidades de medida    (2019-09-06 19:27:54)
En este espacio debe anotar la unidad de medida con la que se expresa(n) la(s) estadística(s) o los valores del indicador. Por ejemplo: Número, porcentaje, tasa por cada tanto.</t>
        </r>
      </text>
    </comment>
    <comment ref="C15" authorId="0">
      <text>
        <r>
          <rPr>
            <sz val="11"/>
            <color theme="1"/>
            <rFont val="Arial"/>
            <family val="2"/>
          </rPr>
          <t>======
ID#AAAADpWynyw
Metodología de cálculo    (2019-09-06 19:27:54)
En este espacio se especifica la forma mediante la cual se calculan o generan los datos, ya sea mediante operaciones matemáticas o procesos, de los cuales se obtiene el valor final. Se incluye la fórmula matemática requerida para el cálculo del indicador.</t>
        </r>
      </text>
    </comment>
    <comment ref="C16" authorId="0">
      <text>
        <r>
          <rPr>
            <sz val="11"/>
            <color theme="1"/>
            <rFont val="Arial"/>
            <family val="2"/>
          </rPr>
          <t>======
ID#AAAADpWyn5M
Interpretación    (2019-09-06 19:27:55)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t>
        </r>
      </text>
    </comment>
    <comment ref="C17" authorId="0">
      <text>
        <r>
          <rPr>
            <sz val="11"/>
            <color theme="1"/>
            <rFont val="Arial"/>
            <family val="2"/>
          </rPr>
          <t>======
ID#AAAADpWyn0k
Marco FMPEIR    (2019-09-06 19:27:55)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t>
        </r>
      </text>
    </comment>
    <comment ref="C18" authorId="0">
      <text>
        <r>
          <rPr>
            <sz val="11"/>
            <color theme="1"/>
            <rFont val="Arial"/>
            <family val="2"/>
          </rPr>
          <t>======
ID#AAAADpWyn6M
Desagregación geográfica    (2019-09-06 19:27:55)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sz val="11"/>
            <color theme="1"/>
            <rFont val="Arial"/>
            <family val="2"/>
          </rPr>
          <t>======
ID#AAAADpWyntg
Desagregación por temática (no geográfica)    (2019-09-06 19:27:54)
En este espacio debe especificar las características (no geográficas) en que se presenta la información del indicador. Por ejemplo: Sexo, grupos de edad, discapacidad, nivel socioeconómico, tipos de desastres, entre otras.</t>
        </r>
      </text>
    </comment>
    <comment ref="C20" authorId="0">
      <text>
        <r>
          <rPr>
            <sz val="11"/>
            <color theme="1"/>
            <rFont val="Arial"/>
            <family val="2"/>
          </rPr>
          <t>======
ID#AAAADpWyn1U
Limitaciones    (2019-09-06 19:27:55)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t>
        </r>
      </text>
    </comment>
    <comment ref="E21" authorId="0">
      <text>
        <r>
          <rPr>
            <sz val="11"/>
            <color theme="1"/>
            <rFont val="Arial"/>
            <family val="2"/>
          </rPr>
          <t>======
ID#AAAADpWynxU
Alexandra Ocampo - CENIGA    (2019-09-06 19:27:54)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sz val="11"/>
            <color theme="1"/>
            <rFont val="Arial"/>
            <family val="2"/>
          </rPr>
          <t>======
ID#AAAADpWyn4s
Periodicidad de generación de la estadística o el indicador     (2019-09-06 19:27:55)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sz val="11"/>
            <color theme="1"/>
            <rFont val="Arial"/>
            <family val="2"/>
          </rPr>
          <t>======
ID#AAAADpWyn1Y
Comentarios generales    (2019-09-06 19:27:55)
En este espacio debe mencionar cualquier observación que se considere necesaria para que el usuario obtenga una mejor comprensión del indicador.</t>
        </r>
      </text>
    </comment>
    <comment ref="C27" authorId="0">
      <text>
        <r>
          <rPr>
            <sz val="11"/>
            <color theme="1"/>
            <rFont val="Arial"/>
            <family val="2"/>
          </rPr>
          <t>======
ID#AAAADpWynt8
Institucion responsable    (2019-09-06 19:27:54)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sz val="11"/>
            <color theme="1"/>
            <rFont val="Arial"/>
            <family val="2"/>
          </rPr>
          <t>======
ID#AAAADpWynuM
Nombre de la operación estadística    (2019-09-06 19:27:54)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t>
        </r>
      </text>
    </comment>
    <comment ref="C29" authorId="0">
      <text>
        <r>
          <rPr>
            <sz val="11"/>
            <color theme="1"/>
            <rFont val="Arial"/>
            <family val="2"/>
          </rPr>
          <t>======
ID#AAAADpWynrw
Tipo de fuente    (2019-09-06 19:27:54)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t>
        </r>
      </text>
    </comment>
    <comment ref="C30" authorId="0">
      <text>
        <r>
          <rPr>
            <sz val="11"/>
            <color theme="1"/>
            <rFont val="Arial"/>
            <family val="2"/>
          </rPr>
          <t>======
ID#AAAADpWyn4w
Tipo de disponibilidad    (2019-09-06 19:27:55)
En este espacio se debe especificar la forma en la que se encuentra disponible la información 
a) Física: Si existe algún documento impreso. 
b) Digital: Si se encuentra disponible en otro sitio web. En este caso escribir el enlace a la página o sitio web.</t>
        </r>
      </text>
    </comment>
    <comment ref="C34" authorId="0">
      <text>
        <r>
          <rPr>
            <sz val="11"/>
            <color theme="1"/>
            <rFont val="Arial"/>
            <family val="2"/>
          </rPr>
          <t>======
ID#AAAADpWynwQ
Nombre    (2019-09-06 19:27:54)
En este espacio debe de aparecer los datos de la persona encargada (u informante) de la operación estadística del indicador.</t>
        </r>
      </text>
    </comment>
    <comment ref="C35" authorId="0">
      <text>
        <r>
          <rPr>
            <sz val="11"/>
            <color theme="1"/>
            <rFont val="Arial"/>
            <family val="2"/>
          </rPr>
          <t>======
ID#AAAADpWyn0Q
Institución    (2019-09-06 19:27:55)
En este espacio debe de escribir nombre completo de la Institución la persona encargada de la estadística o el indicador. Evite las siglas.</t>
        </r>
      </text>
    </comment>
    <comment ref="C36" authorId="0">
      <text>
        <r>
          <rPr>
            <sz val="11"/>
            <color theme="1"/>
            <rFont val="Arial"/>
            <family val="2"/>
          </rPr>
          <t>======
ID#AAAADpWyn10
Departamento    (2019-09-06 19:27:55)
En este espacio debe escribir el departamento en el cual trabaja la persona encargada del indicador o estadística.</t>
        </r>
      </text>
    </comment>
    <comment ref="C37" authorId="0">
      <text>
        <r>
          <rPr>
            <sz val="11"/>
            <color theme="1"/>
            <rFont val="Arial"/>
            <family val="2"/>
          </rPr>
          <t>======
ID#AAAADpWynyU
Cargo    (2019-09-06 19:27:54)
En este espacio debe escribir el cargo que ostenta la persona encargada del indicador o estadística.</t>
        </r>
      </text>
    </comment>
    <comment ref="C38" authorId="0">
      <text>
        <r>
          <rPr>
            <sz val="11"/>
            <color theme="1"/>
            <rFont val="Arial"/>
            <family val="2"/>
          </rPr>
          <t>======
ID#AAAADpWynzo
Correo    (2019-09-06 19:27:55)
En este espacio debe escribir la dirección de correo electrónico a la que puede ser contactada la persona encargada del indicador o estadística.</t>
        </r>
      </text>
    </comment>
    <comment ref="C39" authorId="0">
      <text>
        <r>
          <rPr>
            <sz val="11"/>
            <color theme="1"/>
            <rFont val="Arial"/>
            <family val="2"/>
          </rPr>
          <t>======
ID#AAAADpWynss
Teléfono    (2019-09-06 19:27:54)
En este espacio debe escribir el número de teléfono al que puede ser contactada la persona encargada del indicador, se debe de escribir el código del área (506) al principio y el número de extensión.</t>
        </r>
      </text>
    </comment>
    <comment ref="C43" authorId="0">
      <text>
        <r>
          <rPr>
            <sz val="11"/>
            <color theme="1"/>
            <rFont val="Arial"/>
            <family val="2"/>
          </rPr>
          <t>======
ID#AAAADpWyn5Y
Relevancia de la estadística o el indicador    (2019-09-06 19:27:55)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t>
        </r>
      </text>
    </comment>
    <comment ref="C44" authorId="0">
      <text>
        <r>
          <rPr>
            <sz val="11"/>
            <color theme="1"/>
            <rFont val="Arial"/>
            <family val="2"/>
          </rPr>
          <t>======
ID#AAAADpWyny0
Iniciativas relacionadas    (2019-09-06 19:27:54)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t>
        </r>
      </text>
    </comment>
    <comment ref="C45" authorId="0">
      <text>
        <r>
          <rPr>
            <sz val="11"/>
            <color theme="1"/>
            <rFont val="Arial"/>
            <family val="2"/>
          </rPr>
          <t>======
ID#AAAADpWyn3I
Objetivo/Meta    (2019-09-06 19:27:55)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sz val="11"/>
            <color theme="1"/>
            <rFont val="Arial"/>
            <family val="2"/>
          </rPr>
          <t>======
ID#AAAADpWynwI
Fecha de la última actualización    (2019-09-06 19:27:54)
En este espacio indicar la fecha en la que fue modificada por última vez, esta hoja metodológica.</t>
        </r>
      </text>
    </comment>
    <comment ref="C50" authorId="0">
      <text>
        <r>
          <rPr>
            <sz val="11"/>
            <color theme="1"/>
            <rFont val="Arial"/>
            <family val="2"/>
          </rPr>
          <t>======
ID#AAAADpWyn3o
Cambios en la última actualización    (2019-09-06 19:27:55)
En este espacio especificar claramente cuales fueron los espacios o secciones que fueron modificados.</t>
        </r>
      </text>
    </comment>
    <comment ref="C51" authorId="0">
      <text>
        <r>
          <rPr>
            <sz val="11"/>
            <color theme="1"/>
            <rFont val="Arial"/>
            <family val="2"/>
          </rPr>
          <t>======
ID#AAAADpWynwM
Descripción de los cambios    (2019-09-06 19:27:54)
En este espacio escribir con detalle en este espacio, los cambios realizados a esta hoja metodológica.</t>
        </r>
      </text>
    </comment>
    <comment ref="C52" authorId="0">
      <text>
        <r>
          <rPr>
            <sz val="11"/>
            <color theme="1"/>
            <rFont val="Arial"/>
            <family val="2"/>
          </rPr>
          <t>======
ID#AAAADpWynvY
Katherine Gómez Viquez    (2019-09-06 19:27:54)
En este espacio debe de aparecer el nombre persona que realizó los cambios en la hoja metodológica.</t>
        </r>
      </text>
    </comment>
  </commentList>
</comments>
</file>

<file path=xl/comments11.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Institución:</t>
        </r>
        <r>
          <rPr>
            <sz val="9"/>
            <color indexed="81"/>
            <rFont val="Tahoma"/>
            <family val="2"/>
          </rPr>
          <t xml:space="preserve">
En este espacio debe de escribir nombre completo de la Institución la persona encargada de la estadística o el indicador. Evite las siglas. </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List>
</comments>
</file>

<file path=xl/comments12.xml><?xml version="1.0" encoding="utf-8"?>
<comments xmlns="http://schemas.openxmlformats.org/spreadsheetml/2006/main">
  <authors>
    <author>Katherine Gómez Viquez</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C21" authorId="0">
      <text>
        <r>
          <rPr>
            <b/>
            <sz val="9"/>
            <color indexed="81"/>
            <rFont val="Tahoma"/>
            <family val="2"/>
          </rPr>
          <t>Serie de tiempo actualmente disponible:</t>
        </r>
        <r>
          <rPr>
            <sz val="9"/>
            <color indexed="81"/>
            <rFont val="Tahoma"/>
            <family val="2"/>
          </rPr>
          <t xml:space="preserve">
En este espacio debe especificar el período de tiempo que comprende la serie actualmente disponible,  por ejemplo: “Período 1987-2015”,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Institución:</t>
        </r>
        <r>
          <rPr>
            <sz val="9"/>
            <color indexed="81"/>
            <rFont val="Tahoma"/>
            <family val="2"/>
          </rPr>
          <t xml:space="preserve">
En este espacio debe de escribir nombre completo de la Institución la persona encargada de la estadística o el indicador. Evite las siglas. </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List>
</comments>
</file>

<file path=xl/comments13.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Institución:</t>
        </r>
        <r>
          <rPr>
            <sz val="9"/>
            <color indexed="81"/>
            <rFont val="Tahoma"/>
            <family val="2"/>
          </rPr>
          <t xml:space="preserve">
En este espacio debe de escribir nombre completo de la Institución la persona encargada de la estadística o el indicador. Evite las siglas. </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List>
</comments>
</file>

<file path=xl/comments14.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Institución:</t>
        </r>
        <r>
          <rPr>
            <sz val="9"/>
            <color indexed="81"/>
            <rFont val="Tahoma"/>
            <family val="2"/>
          </rPr>
          <t xml:space="preserve">
En este espacio debe de escribir nombre completo de la Institución la persona encargada de la estadística o el indicador. Evite las siglas. </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List>
</comments>
</file>

<file path=xl/comments15.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List>
</comments>
</file>

<file path=xl/comments16.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List>
</comments>
</file>

<file path=xl/comments17.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List>
</comments>
</file>

<file path=xl/comments18.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List>
</comments>
</file>

<file path=xl/comments19.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Institución:</t>
        </r>
        <r>
          <rPr>
            <sz val="9"/>
            <color indexed="81"/>
            <rFont val="Tahoma"/>
            <family val="2"/>
          </rPr>
          <t xml:space="preserve">
En este espacio debe de escribir nombre completo de la Institución la persona encargada de la estadística o el indicador. Evite las siglas. </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List>
</comments>
</file>

<file path=xl/comments2.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Institución:</t>
        </r>
        <r>
          <rPr>
            <sz val="9"/>
            <color indexed="81"/>
            <rFont val="Tahoma"/>
            <family val="2"/>
          </rPr>
          <t xml:space="preserve">
En este espacio debe de escribir nombre completo de la Institución la persona encargada de la estadística o el indicador. Evite las siglas. </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List>
</comments>
</file>

<file path=xl/comments20.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Institución:</t>
        </r>
        <r>
          <rPr>
            <sz val="9"/>
            <color indexed="81"/>
            <rFont val="Tahoma"/>
            <family val="2"/>
          </rPr>
          <t xml:space="preserve">
En este espacio debe de escribir nombre completo de la Institución la persona encargada de la estadística o el indicador. Evite las siglas. </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List>
</comments>
</file>

<file path=xl/comments21.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Institución:</t>
        </r>
        <r>
          <rPr>
            <sz val="9"/>
            <color indexed="81"/>
            <rFont val="Tahoma"/>
            <family val="2"/>
          </rPr>
          <t xml:space="preserve">
En este espacio debe de escribir nombre completo de la Institución la persona encargada de la estadística o el indicador. Evite las siglas. </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List>
</comments>
</file>

<file path=xl/comments22.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Institución:</t>
        </r>
        <r>
          <rPr>
            <sz val="9"/>
            <color indexed="81"/>
            <rFont val="Tahoma"/>
            <family val="2"/>
          </rPr>
          <t xml:space="preserve">
En este espacio debe de escribir nombre completo de la Institución la persona encargada de la estadística o el indicador. Evite las siglas. </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List>
</comments>
</file>

<file path=xl/comments23.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Institución:</t>
        </r>
        <r>
          <rPr>
            <sz val="9"/>
            <color indexed="81"/>
            <rFont val="Tahoma"/>
            <family val="2"/>
          </rPr>
          <t xml:space="preserve">
En este espacio debe de escribir nombre completo de la Institución la persona encargada de la estadística o el indicador. Evite las siglas. </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List>
</comments>
</file>

<file path=xl/comments24.xml><?xml version="1.0" encoding="utf-8"?>
<comments xmlns="http://schemas.openxmlformats.org/spreadsheetml/2006/main">
  <authors>
    <author>United Nations</author>
  </authors>
  <commentList>
    <comment ref="B13" authorId="0">
      <text>
        <r>
          <rPr>
            <b/>
            <sz val="8"/>
            <color indexed="81"/>
            <rFont val="Tahoma"/>
            <family val="2"/>
          </rPr>
          <t>Tratamiento de aguas residuales urbanas:</t>
        </r>
        <r>
          <rPr>
            <sz val="8"/>
            <color indexed="81"/>
            <rFont val="Tahoma"/>
            <family val="2"/>
          </rPr>
          <t xml:space="preserve">
Todo tipo de tratamiento de aguas residuales en plantas de tratamiento de aguas residuales urbanas. Generalmente son administradas por autoridades públicas o empresas privadas contratadas por las autoridades públicas. Se incluyen las aguas residuales transportadas en camiones a las plantas de tratamiento. Las plantas de tratamiento de aguas residuales urbanas se clasifican en la categoría CIIU 37 (alcantarillado).</t>
        </r>
      </text>
    </comment>
    <comment ref="B14" authorId="0">
      <text>
        <r>
          <rPr>
            <b/>
            <sz val="8"/>
            <color indexed="81"/>
            <rFont val="Tahoma"/>
            <family val="2"/>
          </rPr>
          <t>Tratamiento primario de aguas residuales:</t>
        </r>
        <r>
          <rPr>
            <sz val="8"/>
            <color indexed="81"/>
            <rFont val="Tahoma"/>
            <family val="2"/>
          </rPr>
          <t xml:space="preserve">
Tratamiento de aguas residuales por medio de procesos físicos, químicos o ambos, relacionados con la sedimentación de sólidos en suspensión u otros procesos por medio de los cuales se reducen de las aguas residuales entrantes la demanda bioquímica de oxígeno (DBO5) al menos en un 20% antes de su descarga y los sólidos en suspensión totales al menos en un 50%. Para evitar la doble contabilidad, en casos de agua sometida a más de un tipo de tratamiento, debe indicarse sólo en el campo correspondiente al tipo de tratamiento de nivel superior.</t>
        </r>
      </text>
    </comment>
    <comment ref="B15" authorId="0">
      <text>
        <r>
          <rPr>
            <b/>
            <sz val="8"/>
            <color indexed="81"/>
            <rFont val="Tahoma"/>
            <family val="2"/>
          </rPr>
          <t>Tratamiento secundario de aguas residuales:</t>
        </r>
        <r>
          <rPr>
            <sz val="8"/>
            <color indexed="81"/>
            <rFont val="Tahoma"/>
            <family val="2"/>
          </rPr>
          <t xml:space="preserve">
Tratamiento de aguas residuales posterior al tratamiento primario por medio de un tratamiento generalmente biológico u otro secundario, u otros procesos, que obtengan una reducción de la demanda bioquímica de oxígeno (DBO5) al menos del 70% y de la demanda química de oxígeno (DQO) al menos del 75%. Para evitar la doble contabilidad, en casos de agua sometida a más de un tipo de tratamiento, debe informarse sólo en el campo correspondiente al tipo de tratamiento de nivel superior.</t>
        </r>
      </text>
    </comment>
    <comment ref="B16" authorId="0">
      <text>
        <r>
          <rPr>
            <b/>
            <sz val="8"/>
            <color indexed="81"/>
            <rFont val="Tahoma"/>
            <family val="2"/>
          </rPr>
          <t xml:space="preserve">Tratamiento terciario de aguas residuales:
</t>
        </r>
        <r>
          <rPr>
            <sz val="8"/>
            <color indexed="81"/>
            <rFont val="Tahoma"/>
            <family val="2"/>
          </rPr>
          <t xml:space="preserve">Tratamiento (además del secundario) del nitrógeno o el fósforo, o ambos, u otra sustancia contaminante que afecte la calidad o el uso específico del agua: contaminación microbiológica, color, etc. Los distintos tipos de tratamiento (‘eliminación de contaminantes orgánicos’ para reducir la DBO5 al menos en un 95% y la DQO en un 85%, ‘eliminación de nitrógeno’ de al menos un 70%, ‘eliminación de fósforo’ de al menos un 80% y ‘eliminación microbiológica’) no pueden sumarse y son mutuamente excluyentes. Para evitar la doble contabilidad, en casos de agua sometida a más de un tipo de tratamiento, debe informarse sólo en el campo correspondiente al tipo de tratamiento de nivel superior. </t>
        </r>
      </text>
    </comment>
    <comment ref="B17" authorId="0">
      <text>
        <r>
          <rPr>
            <b/>
            <sz val="8"/>
            <color indexed="81"/>
            <rFont val="Tahoma"/>
            <family val="2"/>
          </rPr>
          <t>Otras formas de tratamiento de aguas residuales:</t>
        </r>
        <r>
          <rPr>
            <sz val="8"/>
            <color indexed="81"/>
            <rFont val="Tahoma"/>
            <family val="2"/>
          </rPr>
          <t xml:space="preserve">
Tratamiento de aguas residuales en plantas no públicas, por ej., plantas de tratamiento de aguas residuales industriales. El tratamiento de fosas sépticas queda excluido de “otras formas de tratamiento de aguas residuales”. Las plantas de tratamiento de aguas residuales industriales pueden también clasificarse en la categoría CIIU 37 (alcantarillado), o en la categoría de actividad principal correspondiente al establecimiento industrial al que se adscriben.</t>
        </r>
      </text>
    </comment>
    <comment ref="B18" authorId="0">
      <text>
        <r>
          <rPr>
            <b/>
            <sz val="8"/>
            <color indexed="81"/>
            <rFont val="Tahoma"/>
            <family val="2"/>
          </rPr>
          <t xml:space="preserve">Tratamiento primario de aguas residuales:
</t>
        </r>
        <r>
          <rPr>
            <sz val="8"/>
            <color indexed="81"/>
            <rFont val="Tahoma"/>
            <family val="2"/>
          </rPr>
          <t>Tratamiento de aguas residuales por medio de procesos físicos, químicos o ambos, relacionados con la sedimentación de sólidos en suspensión u otros procesos por medio de los cuales se reducen de las aguas residuales entrantes la demanda bioquímica de oxígeno (DBO5) al menos en un 20% antes de su descarga y los sólidos en suspensión totales al menos en un 50%. Para evitar la doble contabilidad, en casos de agua sometida a más de un tipo de tratamiento, debe indicarse sólo en el campo correspondiente al tipo de tratamiento de nivel superior.</t>
        </r>
      </text>
    </comment>
    <comment ref="B19" authorId="0">
      <text>
        <r>
          <rPr>
            <b/>
            <sz val="8"/>
            <color indexed="81"/>
            <rFont val="Tahoma"/>
            <family val="2"/>
          </rPr>
          <t xml:space="preserve">Tratamiento secundario de aguas residuales:
</t>
        </r>
        <r>
          <rPr>
            <sz val="8"/>
            <color indexed="81"/>
            <rFont val="Tahoma"/>
            <family val="2"/>
          </rPr>
          <t>Tratamiento de aguas residuales posterior al tratamiento primario por medio de un tratamiento generalmente biológico u otro secundario, u otros procesos, que obtengan una reducción de la demanda bioquímica de oxígeno (DBO5) al menos del 70% y de la demanda química de oxígeno (DQO) al menos del 75%. Para evitar la doble contabilidad, en casos de agua sometida a más de un tipo de tratamiento, debe informarse sólo en el campo correspondiente al tipo de tratamiento de nivel superior.</t>
        </r>
      </text>
    </comment>
    <comment ref="B20" authorId="0">
      <text>
        <r>
          <rPr>
            <b/>
            <sz val="8"/>
            <color indexed="81"/>
            <rFont val="Tahoma"/>
            <family val="2"/>
          </rPr>
          <t xml:space="preserve">Tratamiento terciario de aguas residuales:
</t>
        </r>
        <r>
          <rPr>
            <sz val="8"/>
            <color indexed="81"/>
            <rFont val="Tahoma"/>
            <family val="2"/>
          </rPr>
          <t xml:space="preserve">Tratamiento (además del secundario) del nitrógeno o el fósforo, o ambos, u otra sustancia contaminante que afecte la calidad o el uso específico del agua: contaminación microbiológica, color, etc. Los distintos tipos de tratamiento (‘eliminación de contaminantes orgánicos’ para reducir la DBO5 al menos en un 95% y la DQO en un 85%, ‘eliminación de nitrógeno’ de al menos un 70%, ‘eliminación de fósforo’ de al menos un 80% y ‘eliminación microbiológica’) no pueden sumarse y son mutuamente excluyentes. Para evitar la doble contabilidad, en casos de agua sometida a más de un tipo de tratamiento, debe informarse sólo en el campo correspondiente al tipo de tratamiento de nivel superior. </t>
        </r>
      </text>
    </comment>
    <comment ref="B21" authorId="0">
      <text>
        <r>
          <rPr>
            <b/>
            <sz val="8"/>
            <color indexed="81"/>
            <rFont val="Tahoma"/>
            <family val="2"/>
          </rPr>
          <t>Tratamiento independiente de aguas residuales:</t>
        </r>
        <r>
          <rPr>
            <sz val="8"/>
            <color indexed="81"/>
            <rFont val="Tahoma"/>
            <family val="2"/>
          </rPr>
          <t xml:space="preserve">
Sistemas de captación, tratamiento preliminar, tratamiento, infiltración o descarga de aguas residuales domésticas de hogares en poblaciones de un equivalente por habitante de 1 a 50, que no están conectados a un sistema de captación de aguas residuales. Las fosas sépticas son un ejemplo. Se excluyen aquí los sistemas con tanques de almacenamiento en que las aguas residuales se transportan periódicamente en camiones a plantas de tratamiento de aguas residuales que forman parte de un sistema de tratamiento de aguas residuales urbanas.</t>
        </r>
      </text>
    </comment>
  </commentList>
</comments>
</file>

<file path=xl/comments25.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Institución:</t>
        </r>
        <r>
          <rPr>
            <sz val="9"/>
            <color indexed="81"/>
            <rFont val="Tahoma"/>
            <family val="2"/>
          </rPr>
          <t xml:space="preserve">
En este espacio debe de escribir nombre completo de la Institución la persona encargada de la estadística o el indicador. Evite las siglas. </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List>
</comments>
</file>

<file path=xl/comments26.xml><?xml version="1.0" encoding="utf-8"?>
<comments xmlns="http://schemas.openxmlformats.org/spreadsheetml/2006/main">
  <authors>
    <author>Reena Shah</author>
  </authors>
  <commentList>
    <comment ref="B14" authorId="0">
      <text>
        <r>
          <rPr>
            <b/>
            <sz val="8"/>
            <color indexed="81"/>
            <rFont val="Tahoma"/>
            <family val="2"/>
          </rPr>
          <t xml:space="preserve">Total de aguas residuales generadas:
</t>
        </r>
        <r>
          <rPr>
            <sz val="8"/>
            <color indexed="81"/>
            <rFont val="Tahoma"/>
            <family val="2"/>
          </rPr>
          <t>Las aguas residuales son aquellas que ya no tienen valor para el propósito para el que se han utilizado en razón de su calidad, cantidad u oportunidad. El total de aguas residuales generadas es el volumen total de aguas residuales generadas por las actividades económicas (agricultura, ganadería, silvicultura y pesca; industrias manufactureras; industria de la energía eléctrica y otras actividades económicas) y los hogares. Se excluye el agua de refrigeración.</t>
        </r>
      </text>
    </comment>
  </commentList>
</comments>
</file>

<file path=xl/comments27.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Institución:</t>
        </r>
        <r>
          <rPr>
            <sz val="9"/>
            <color indexed="81"/>
            <rFont val="Tahoma"/>
            <family val="2"/>
          </rPr>
          <t xml:space="preserve">
En este espacio debe de escribir nombre completo de la Institución la persona encargada de la estadística o el indicador. Evite las siglas. </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List>
</comments>
</file>

<file path=xl/comments28.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Institución:</t>
        </r>
        <r>
          <rPr>
            <sz val="9"/>
            <color indexed="81"/>
            <rFont val="Tahoma"/>
            <family val="2"/>
          </rPr>
          <t xml:space="preserve">
En este espacio debe de escribir nombre completo de la Institución la persona encargada de la estadística o el indicador. Evite las siglas. </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List>
</comments>
</file>

<file path=xl/comments29.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Institución:</t>
        </r>
        <r>
          <rPr>
            <sz val="9"/>
            <color indexed="81"/>
            <rFont val="Tahoma"/>
            <family val="2"/>
          </rPr>
          <t xml:space="preserve">
En este espacio debe de escribir nombre completo de la Institución la persona encargada de la estadística o el indicador. Evite las siglas. </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List>
</comments>
</file>

<file path=xl/comments3.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Institución:</t>
        </r>
        <r>
          <rPr>
            <sz val="9"/>
            <color indexed="81"/>
            <rFont val="Tahoma"/>
            <family val="2"/>
          </rPr>
          <t xml:space="preserve">
En este espacio debe de escribir nombre completo de la Institución la persona encargada de la estadística o el indicador. Evite las siglas. </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List>
</comments>
</file>

<file path=xl/comments30.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Institución:</t>
        </r>
        <r>
          <rPr>
            <sz val="9"/>
            <color indexed="81"/>
            <rFont val="Tahoma"/>
            <family val="2"/>
          </rPr>
          <t xml:space="preserve">
En este espacio debe de escribir nombre completo de la Institución la persona encargada de la estadística o el indicador. Evite las siglas. </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List>
</comments>
</file>

<file path=xl/comments31.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Institución:</t>
        </r>
        <r>
          <rPr>
            <sz val="9"/>
            <color indexed="81"/>
            <rFont val="Tahoma"/>
            <family val="2"/>
          </rPr>
          <t xml:space="preserve">
En este espacio debe de escribir nombre completo de la Institución la persona encargada de la estadística o el indicador. Evite las siglas. </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List>
</comments>
</file>

<file path=xl/comments32.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Institución:</t>
        </r>
        <r>
          <rPr>
            <sz val="9"/>
            <color indexed="81"/>
            <rFont val="Tahoma"/>
            <family val="2"/>
          </rPr>
          <t xml:space="preserve">
En este espacio debe de escribir nombre completo de la Institución la persona encargada de la estadística o el indicador. Evite las siglas. </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 ref="C53"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4"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5"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6"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List>
</comments>
</file>

<file path=xl/comments33.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Institución:</t>
        </r>
        <r>
          <rPr>
            <sz val="9"/>
            <color indexed="81"/>
            <rFont val="Tahoma"/>
            <family val="2"/>
          </rPr>
          <t xml:space="preserve">
En este espacio debe de escribir nombre completo de la Institución la persona encargada de la estadística o el indicador. Evite las siglas. </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 ref="C53"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4"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5"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6"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List>
</comments>
</file>

<file path=xl/comments34.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Institución:</t>
        </r>
        <r>
          <rPr>
            <sz val="9"/>
            <color indexed="81"/>
            <rFont val="Tahoma"/>
            <family val="2"/>
          </rPr>
          <t xml:space="preserve">
En este espacio debe de escribir nombre completo de la Institución la persona encargada de la estadística o el indicador. Evite las siglas. </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 ref="C53"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4"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5"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6"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List>
</comments>
</file>

<file path=xl/comments35.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Institución:</t>
        </r>
        <r>
          <rPr>
            <sz val="9"/>
            <color indexed="81"/>
            <rFont val="Tahoma"/>
            <family val="2"/>
          </rPr>
          <t xml:space="preserve">
En este espacio debe de escribir nombre completo de la Institución la persona encargada de la estadística o el indicador. Evite las siglas. </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 ref="C53"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4"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5"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6"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List>
</comments>
</file>

<file path=xl/comments36.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Institución:</t>
        </r>
        <r>
          <rPr>
            <sz val="9"/>
            <color indexed="81"/>
            <rFont val="Tahoma"/>
            <family val="2"/>
          </rPr>
          <t xml:space="preserve">
En este espacio debe de escribir nombre completo de la Institución la persona encargada de la estadística o el indicador. Evite las siglas. </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2"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 ref="C53"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4"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5"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6"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List>
</comments>
</file>

<file path=xl/comments37.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Institución:</t>
        </r>
        <r>
          <rPr>
            <sz val="9"/>
            <color indexed="81"/>
            <rFont val="Tahoma"/>
            <family val="2"/>
          </rPr>
          <t xml:space="preserve">
En este espacio debe de escribir nombre completo de la Institución la persona encargada de la estadística o el indicador. Evite las siglas. </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List>
</comments>
</file>

<file path=xl/comments38.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Institución:</t>
        </r>
        <r>
          <rPr>
            <sz val="9"/>
            <color indexed="81"/>
            <rFont val="Tahoma"/>
            <family val="2"/>
          </rPr>
          <t xml:space="preserve">
En este espacio debe de escribir nombre completo de la Institución la persona encargada de la estadística o el indicador. Evite las siglas. </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List>
</comments>
</file>

<file path=xl/comments39.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Institución:</t>
        </r>
        <r>
          <rPr>
            <sz val="9"/>
            <color indexed="81"/>
            <rFont val="Tahoma"/>
            <family val="2"/>
          </rPr>
          <t xml:space="preserve">
En este espacio debe de escribir nombre completo de la Institución la persona encargada de la estadística o el indicador. Evite las siglas. </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List>
</comments>
</file>

<file path=xl/comments4.xml><?xml version="1.0" encoding="utf-8"?>
<comments xmlns="http://schemas.openxmlformats.org/spreadsheetml/2006/main">
  <authors>
    <author/>
    <author>Katherine Gómez Viquez</author>
  </authors>
  <commentList>
    <comment ref="C8" authorId="0">
      <text>
        <r>
          <rPr>
            <sz val="11"/>
            <color theme="1"/>
            <rFont val="Arial"/>
            <family val="2"/>
          </rPr>
          <t>======
ID#AAAADpWyn6Q
Tipo de producto    (2019-09-06 19:27:55)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sz val="11"/>
            <color theme="1"/>
            <rFont val="Arial"/>
            <family val="2"/>
          </rPr>
          <t>======
ID#AAAADpWynuA
Nombre de la estadística o indicador    (2019-09-06 19:27:54)
En este espacio se debe anotar el nombre de la estadística o del indicador. 
Se debe poner un nombre lo más claro y conciso posible,  el cual defina exactamente lo que muestra/mide la estadística o indicador y que sea de fácil comprensión para el usuario.</t>
        </r>
      </text>
    </comment>
    <comment ref="C11" authorId="1">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1">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1">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1">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1">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sz val="11"/>
            <color theme="1"/>
            <rFont val="Arial"/>
            <family val="2"/>
          </rPr>
          <t>======
ID#AAAADpWyn3s
Unidades de medida    (2019-09-06 19:27:55)
En este espacio debe anotar la unidad de medida con la que se expresa(n) la(s) estadística(s) o los valores del indicador. Por ejemplo: Número, porcentaje, tasa por cada tanto.</t>
        </r>
      </text>
    </comment>
    <comment ref="C15" authorId="0">
      <text>
        <r>
          <rPr>
            <sz val="11"/>
            <color theme="1"/>
            <rFont val="Arial"/>
            <family val="2"/>
          </rPr>
          <t>======
ID#AAAADpWyn5k
Metodología de cálculo    (2019-09-06 19:27:55)
En este espacio se especifica la forma mediante la cual se calculan o generan los datos, ya sea mediante operaciones matemáticas o procesos, de los cuales se obtiene el valor final. Se incluye la fórmula matemática requerida para el cálculo del indicador.</t>
        </r>
      </text>
    </comment>
    <comment ref="C16" authorId="0">
      <text>
        <r>
          <rPr>
            <sz val="11"/>
            <color theme="1"/>
            <rFont val="Arial"/>
            <family val="2"/>
          </rPr>
          <t>======
ID#AAAADpWyn08
Interpretación    (2019-09-06 19:27:55)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t>
        </r>
      </text>
    </comment>
    <comment ref="C17" authorId="0">
      <text>
        <r>
          <rPr>
            <sz val="11"/>
            <color theme="1"/>
            <rFont val="Arial"/>
            <family val="2"/>
          </rPr>
          <t>======
ID#AAAADpWynzQ
Marco FMPEIR    (2019-09-06 19:27:55)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t>
        </r>
      </text>
    </comment>
    <comment ref="C18" authorId="0">
      <text>
        <r>
          <rPr>
            <sz val="11"/>
            <color theme="1"/>
            <rFont val="Arial"/>
            <family val="2"/>
          </rPr>
          <t>======
ID#AAAADpWyn4I
Desagregación geográfica    (2019-09-06 19:27:55)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sz val="11"/>
            <color theme="1"/>
            <rFont val="Arial"/>
            <family val="2"/>
          </rPr>
          <t>======
ID#AAAADpWyn0Y
Desagregación por temática (no geográfica)    (2019-09-06 19:27:55)
En este espacio debe especificar las características (no geográficas) en que se presenta la información del indicador. Por ejemplo: Sexo, grupos de edad, discapacidad, nivel socioeconómico, tipos de desastres, entre otras.</t>
        </r>
      </text>
    </comment>
    <comment ref="C20" authorId="0">
      <text>
        <r>
          <rPr>
            <sz val="11"/>
            <color theme="1"/>
            <rFont val="Arial"/>
            <family val="2"/>
          </rPr>
          <t>======
ID#AAAADpWyn6Y
Limitaciones    (2019-09-06 19:27:55)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t>
        </r>
      </text>
    </comment>
    <comment ref="E21" authorId="0">
      <text>
        <r>
          <rPr>
            <sz val="11"/>
            <color theme="1"/>
            <rFont val="Arial"/>
            <family val="2"/>
          </rPr>
          <t>======
ID#AAAADpWynxY
Alexandra Ocampo - CENIGA    (2019-09-06 19:27:54)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sz val="11"/>
            <color theme="1"/>
            <rFont val="Arial"/>
            <family val="2"/>
          </rPr>
          <t>======
ID#AAAADpWynsA
Periodicidad de generación de la estadística o el indicador     (2019-09-06 19:27:54)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sz val="11"/>
            <color theme="1"/>
            <rFont val="Arial"/>
            <family val="2"/>
          </rPr>
          <t>======
ID#AAAADpWyn2g
Comentarios generales    (2019-09-06 19:27:55)
En este espacio debe mencionar cualquier observación que se considere necesaria para que el usuario obtenga una mejor comprensión del indicador.</t>
        </r>
      </text>
    </comment>
    <comment ref="C27" authorId="0">
      <text>
        <r>
          <rPr>
            <sz val="11"/>
            <color theme="1"/>
            <rFont val="Arial"/>
            <family val="2"/>
          </rPr>
          <t>======
ID#AAAADpWynsk
Institucion responsable    (2019-09-06 19:27:54)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sz val="11"/>
            <color theme="1"/>
            <rFont val="Arial"/>
            <family val="2"/>
          </rPr>
          <t>======
ID#AAAADpWynzc
Nombre de la operación estadística    (2019-09-06 19:27:55)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t>
        </r>
      </text>
    </comment>
    <comment ref="C29" authorId="0">
      <text>
        <r>
          <rPr>
            <sz val="11"/>
            <color theme="1"/>
            <rFont val="Arial"/>
            <family val="2"/>
          </rPr>
          <t>======
ID#AAAADpWynxI
Tipo de fuente    (2019-09-06 19:27:54)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t>
        </r>
      </text>
    </comment>
    <comment ref="C30" authorId="0">
      <text>
        <r>
          <rPr>
            <sz val="11"/>
            <color theme="1"/>
            <rFont val="Arial"/>
            <family val="2"/>
          </rPr>
          <t>======
ID#AAAADpWyn0I
Tipo de disponibilidad    (2019-09-06 19:27:55)
En este espacio se debe especificar la forma en la que se encuentra disponible la información 
a) Física: Si existe algún documento impreso. 
b) Digital: Si se encuentra disponible en otro sitio web. En este caso escribir el enlace a la página o sitio web.</t>
        </r>
      </text>
    </comment>
    <comment ref="C34" authorId="0">
      <text>
        <r>
          <rPr>
            <sz val="11"/>
            <color theme="1"/>
            <rFont val="Arial"/>
            <family val="2"/>
          </rPr>
          <t>======
ID#AAAADpWyny8
Nombre    (2019-09-06 19:27:54)
En este espacio debe de aparecer los datos de la persona encargada (u informante) de la operación estadística del indicador.</t>
        </r>
      </text>
    </comment>
    <comment ref="C35" authorId="0">
      <text>
        <r>
          <rPr>
            <sz val="11"/>
            <color theme="1"/>
            <rFont val="Arial"/>
            <family val="2"/>
          </rPr>
          <t>======
ID#AAAADpWynwk
Institución    (2019-09-06 19:27:54)
En este espacio debe de escribir nombre completo de la Institución la persona encargada de la estadística o el indicador. Evite las siglas.</t>
        </r>
      </text>
    </comment>
    <comment ref="C36" authorId="0">
      <text>
        <r>
          <rPr>
            <sz val="11"/>
            <color theme="1"/>
            <rFont val="Arial"/>
            <family val="2"/>
          </rPr>
          <t>======
ID#AAAADpWynw4
Departamento    (2019-09-06 19:27:54)
En este espacio debe escribir el departamento en el cual trabaja la persona encargada del indicador o estadística.</t>
        </r>
      </text>
    </comment>
    <comment ref="C37" authorId="0">
      <text>
        <r>
          <rPr>
            <sz val="11"/>
            <color theme="1"/>
            <rFont val="Arial"/>
            <family val="2"/>
          </rPr>
          <t>======
ID#AAAADpWyn5Q
Cargo    (2019-09-06 19:27:55)
En este espacio debe escribir el cargo que ostenta la persona encargada del indicador o estadística.</t>
        </r>
      </text>
    </comment>
    <comment ref="C38" authorId="0">
      <text>
        <r>
          <rPr>
            <sz val="11"/>
            <color theme="1"/>
            <rFont val="Arial"/>
            <family val="2"/>
          </rPr>
          <t>======
ID#AAAADpWyn0w
Correo    (2019-09-06 19:27:55)
En este espacio debe escribir la dirección de correo electrónico a la que puede ser contactada la persona encargada del indicador o estadística.</t>
        </r>
      </text>
    </comment>
    <comment ref="C39" authorId="0">
      <text>
        <r>
          <rPr>
            <sz val="11"/>
            <color theme="1"/>
            <rFont val="Arial"/>
            <family val="2"/>
          </rPr>
          <t>======
ID#AAAADpWynsw
Teléfono    (2019-09-06 19:27:54)
En este espacio debe escribir el número de teléfono al que puede ser contactada la persona encargada del indicador, se debe de escribir el código del área (506) al principio y el número de extensión.</t>
        </r>
      </text>
    </comment>
    <comment ref="C43" authorId="0">
      <text>
        <r>
          <rPr>
            <sz val="11"/>
            <color theme="1"/>
            <rFont val="Arial"/>
            <family val="2"/>
          </rPr>
          <t>======
ID#AAAADpWyn2k
Relevancia de la estadística o el indicador    (2019-09-06 19:27:55)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t>
        </r>
      </text>
    </comment>
    <comment ref="C44" authorId="0">
      <text>
        <r>
          <rPr>
            <sz val="11"/>
            <color theme="1"/>
            <rFont val="Arial"/>
            <family val="2"/>
          </rPr>
          <t>======
ID#AAAADpWynxs
Iniciativas relacionadas    (2019-09-06 19:27:54)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t>
        </r>
      </text>
    </comment>
    <comment ref="C45" authorId="0">
      <text>
        <r>
          <rPr>
            <sz val="11"/>
            <color theme="1"/>
            <rFont val="Arial"/>
            <family val="2"/>
          </rPr>
          <t>======
ID#AAAADpWyn4E
Objetivo/Meta    (2019-09-06 19:27:55)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sz val="11"/>
            <color theme="1"/>
            <rFont val="Arial"/>
            <family val="2"/>
          </rPr>
          <t>======
ID#AAAADpWynvA
Fecha de la última actualización    (2019-09-06 19:27:54)
En este espacio indicar la fecha en la que fue modificada por última vez, esta hoja metodológica.</t>
        </r>
      </text>
    </comment>
    <comment ref="C50" authorId="0">
      <text>
        <r>
          <rPr>
            <sz val="11"/>
            <color theme="1"/>
            <rFont val="Arial"/>
            <family val="2"/>
          </rPr>
          <t>======
ID#AAAADpWynus
Cambios en la última actualización    (2019-09-06 19:27:54)
En este espacio especificar claramente cuales fueron los espacios o secciones que fueron modificados.</t>
        </r>
      </text>
    </comment>
    <comment ref="C51" authorId="0">
      <text>
        <r>
          <rPr>
            <sz val="11"/>
            <color theme="1"/>
            <rFont val="Arial"/>
            <family val="2"/>
          </rPr>
          <t>======
ID#AAAADpWyntI
Descripción de los cambios    (2019-09-06 19:27:54)
En este espacio escribir con detalle en este espacio, los cambios realizados a esta hoja metodológica.</t>
        </r>
      </text>
    </comment>
    <comment ref="C52" authorId="0">
      <text>
        <r>
          <rPr>
            <sz val="11"/>
            <color theme="1"/>
            <rFont val="Arial"/>
            <family val="2"/>
          </rPr>
          <t>======
ID#AAAADpWynu8
Katherine Gómez Viquez    (2019-09-06 19:27:54)
En este espacio debe de aparecer el nombre persona que realizó los cambios en la hoja metodológica.</t>
        </r>
      </text>
    </comment>
  </commentList>
</comments>
</file>

<file path=xl/comments40.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Institución:</t>
        </r>
        <r>
          <rPr>
            <sz val="9"/>
            <color indexed="81"/>
            <rFont val="Tahoma"/>
            <family val="2"/>
          </rPr>
          <t xml:space="preserve">
En este espacio debe de escribir nombre completo de la Institución la persona encargada de la estadística o el indicador. Evite las siglas. </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List>
</comments>
</file>

<file path=xl/comments41.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List>
</comments>
</file>

<file path=xl/comments42.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Institución:</t>
        </r>
        <r>
          <rPr>
            <sz val="9"/>
            <color indexed="81"/>
            <rFont val="Tahoma"/>
            <family val="2"/>
          </rPr>
          <t xml:space="preserve">
En este espacio debe de escribir nombre completo de la Institución la persona encargada de la estadística o el indicador. Evite las siglas. </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List>
</comments>
</file>

<file path=xl/comments43.xml><?xml version="1.0" encoding="utf-8"?>
<comments xmlns="http://schemas.openxmlformats.org/spreadsheetml/2006/main">
  <authors>
    <author>Reena Shah</author>
  </authors>
  <commentList>
    <comment ref="B8" authorId="0">
      <text>
        <r>
          <rPr>
            <b/>
            <sz val="8"/>
            <color indexed="81"/>
            <rFont val="Tahoma"/>
            <family val="2"/>
          </rPr>
          <t xml:space="preserve">Promedio anual de largo plazo: </t>
        </r>
        <r>
          <rPr>
            <sz val="8"/>
            <color indexed="81"/>
            <rFont val="Tahoma"/>
            <family val="2"/>
          </rPr>
          <t>Promedio aritmético de por lo menos 30 años consecutivos. Suministre el promedio correspondiente al período disponible e indique la duración del período en las notas a pie de página.</t>
        </r>
      </text>
    </comment>
  </commentList>
</comments>
</file>

<file path=xl/comments44.xml><?xml version="1.0" encoding="utf-8"?>
<comments xmlns="http://schemas.openxmlformats.org/spreadsheetml/2006/main">
  <authors>
    <author>Katherine Gómez Viquez</author>
    <author>Alexandra Ocampo - CENIGA</author>
  </authors>
  <commentList>
    <comment ref="C8" authorId="0">
      <text>
        <r>
          <rPr>
            <b/>
            <sz val="9"/>
            <color indexed="81"/>
            <rFont val="Tahoma"/>
            <family val="2"/>
          </rPr>
          <t>Tipo de producto:</t>
        </r>
        <r>
          <rPr>
            <sz val="9"/>
            <color indexed="81"/>
            <rFont val="Tahoma"/>
            <family val="2"/>
          </rPr>
          <t xml:space="preserve">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b/>
            <sz val="9"/>
            <color indexed="81"/>
            <rFont val="Tahoma"/>
            <family val="2"/>
          </rPr>
          <t xml:space="preserve">Nombre de la estadística o indicador: </t>
        </r>
        <r>
          <rPr>
            <sz val="9"/>
            <color indexed="81"/>
            <rFont val="Tahoma"/>
            <family val="2"/>
          </rPr>
          <t xml:space="preserve">
En este espacio se debe anotar el nombre de la estadística o del indicador. 
Se debe poner un nombre lo más claro y conciso posible,  el cual defina exactamente lo que muestra/mide la estadística o indicador y que sea de fácil comprensión para el usuario. </t>
        </r>
      </text>
    </comment>
    <comment ref="C11" authorId="0">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0">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0">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0">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0">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b/>
            <sz val="9"/>
            <color indexed="81"/>
            <rFont val="Tahoma"/>
            <family val="2"/>
          </rPr>
          <t>Unidades de medida:</t>
        </r>
        <r>
          <rPr>
            <sz val="9"/>
            <color indexed="81"/>
            <rFont val="Tahoma"/>
            <family val="2"/>
          </rPr>
          <t xml:space="preserve">
En este espacio debe anotar la unidad de medida con la que se expresa(n) la(s) estadística(s) o los valores del indicador. Por ejemplo: Número, porcentaje, tasa por cada tanto. </t>
        </r>
      </text>
    </comment>
    <comment ref="C15" authorId="0">
      <text>
        <r>
          <rPr>
            <b/>
            <sz val="9"/>
            <color indexed="81"/>
            <rFont val="Tahoma"/>
            <family val="2"/>
          </rPr>
          <t>Metodología de cálculo:</t>
        </r>
        <r>
          <rPr>
            <sz val="9"/>
            <color indexed="81"/>
            <rFont val="Tahoma"/>
            <family val="2"/>
          </rPr>
          <t xml:space="preserve">
En este espacio se especifica la forma mediante la cual se calculan o generan los datos, ya sea mediante operaciones matemáticas o procesos, de los cuales se obtiene el valor final. Se incluye la fórmula matemática requerida para el cálculo del indicador. </t>
        </r>
      </text>
    </comment>
    <comment ref="C16" authorId="0">
      <text>
        <r>
          <rPr>
            <b/>
            <sz val="9"/>
            <color indexed="81"/>
            <rFont val="Tahoma"/>
            <family val="2"/>
          </rPr>
          <t>Interpretación:</t>
        </r>
        <r>
          <rPr>
            <sz val="9"/>
            <color indexed="81"/>
            <rFont val="Tahoma"/>
            <family val="2"/>
          </rPr>
          <t xml:space="preserve">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 </t>
        </r>
      </text>
    </comment>
    <comment ref="C17" authorId="0">
      <text>
        <r>
          <rPr>
            <b/>
            <sz val="9"/>
            <color indexed="81"/>
            <rFont val="Tahoma"/>
            <family val="2"/>
          </rPr>
          <t>Marco FMPEIR:</t>
        </r>
        <r>
          <rPr>
            <sz val="9"/>
            <color indexed="81"/>
            <rFont val="Tahoma"/>
            <family val="2"/>
          </rPr>
          <t xml:space="preserve">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 </t>
        </r>
      </text>
    </comment>
    <comment ref="C18" authorId="0">
      <text>
        <r>
          <rPr>
            <b/>
            <sz val="9"/>
            <color indexed="81"/>
            <rFont val="Tahoma"/>
            <family val="2"/>
          </rPr>
          <t>Desagregación geográfica:</t>
        </r>
        <r>
          <rPr>
            <sz val="9"/>
            <color indexed="81"/>
            <rFont val="Tahoma"/>
            <family val="2"/>
          </rPr>
          <t xml:space="preserve">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b/>
            <sz val="9"/>
            <color indexed="81"/>
            <rFont val="Tahoma"/>
            <family val="2"/>
          </rPr>
          <t>Desagregación por temática (no geográfica):</t>
        </r>
        <r>
          <rPr>
            <sz val="9"/>
            <color indexed="81"/>
            <rFont val="Tahoma"/>
            <family val="2"/>
          </rPr>
          <t xml:space="preserve">
En este espacio debe especificar las características (no geográficas) en que se presenta la información del indicador. Por ejemplo: Sexo, grupos de edad, discapacidad, nivel socioeconómico, tipos de desastres, entre otras.</t>
        </r>
      </text>
    </comment>
    <comment ref="C20" authorId="0">
      <text>
        <r>
          <rPr>
            <b/>
            <sz val="9"/>
            <color indexed="81"/>
            <rFont val="Tahoma"/>
            <family val="2"/>
          </rPr>
          <t>Limitaciones:</t>
        </r>
        <r>
          <rPr>
            <sz val="9"/>
            <color indexed="81"/>
            <rFont val="Tahoma"/>
            <family val="2"/>
          </rPr>
          <t xml:space="preserve">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 </t>
        </r>
      </text>
    </comment>
    <comment ref="E21" authorId="1">
      <text>
        <r>
          <rPr>
            <sz val="9"/>
            <color indexed="81"/>
            <rFont val="Tahoma"/>
            <family val="2"/>
          </rPr>
          <t xml:space="preserve">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b/>
            <sz val="9"/>
            <color indexed="81"/>
            <rFont val="Tahoma"/>
            <family val="2"/>
          </rPr>
          <t>Periodicidad de generación de la estadística o el indicador :</t>
        </r>
        <r>
          <rPr>
            <sz val="9"/>
            <color indexed="81"/>
            <rFont val="Tahoma"/>
            <family val="2"/>
          </rPr>
          <t xml:space="preserve">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b/>
            <sz val="9"/>
            <color indexed="81"/>
            <rFont val="Tahoma"/>
            <family val="2"/>
          </rPr>
          <t>Comentarios generales:</t>
        </r>
        <r>
          <rPr>
            <sz val="9"/>
            <color indexed="81"/>
            <rFont val="Tahoma"/>
            <family val="2"/>
          </rPr>
          <t xml:space="preserve">
En este espacio debe mencionar cualquier observación que se considere necesaria para que el usuario obtenga una mejor comprensión del indicador.</t>
        </r>
      </text>
    </comment>
    <comment ref="C27" authorId="0">
      <text>
        <r>
          <rPr>
            <b/>
            <sz val="9"/>
            <color indexed="81"/>
            <rFont val="Tahoma"/>
            <family val="2"/>
          </rPr>
          <t xml:space="preserve">Institucion responsable: </t>
        </r>
        <r>
          <rPr>
            <sz val="9"/>
            <color indexed="81"/>
            <rFont val="Tahoma"/>
            <family val="2"/>
          </rPr>
          <t xml:space="preserve">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b/>
            <sz val="9"/>
            <color indexed="81"/>
            <rFont val="Tahoma"/>
            <family val="2"/>
          </rPr>
          <t>Nombre de la operación estadística:</t>
        </r>
        <r>
          <rPr>
            <sz val="9"/>
            <color indexed="81"/>
            <rFont val="Tahoma"/>
            <family val="2"/>
          </rPr>
          <t xml:space="preserve">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 </t>
        </r>
      </text>
    </comment>
    <comment ref="C29" authorId="0">
      <text>
        <r>
          <rPr>
            <b/>
            <sz val="9"/>
            <color indexed="81"/>
            <rFont val="Tahoma"/>
            <family val="2"/>
          </rPr>
          <t>Tipo de fuente:</t>
        </r>
        <r>
          <rPr>
            <sz val="9"/>
            <color indexed="81"/>
            <rFont val="Tahoma"/>
            <family val="2"/>
          </rPr>
          <t xml:space="preserve">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 </t>
        </r>
      </text>
    </comment>
    <comment ref="C30" authorId="0">
      <text>
        <r>
          <rPr>
            <b/>
            <sz val="9"/>
            <color indexed="81"/>
            <rFont val="Tahoma"/>
            <family val="2"/>
          </rPr>
          <t>Tipo de disponibilidad:</t>
        </r>
        <r>
          <rPr>
            <sz val="9"/>
            <color indexed="81"/>
            <rFont val="Tahoma"/>
            <family val="2"/>
          </rPr>
          <t xml:space="preserve">
En este espacio se debe especificar la forma en la que se encuentra disponible la información 
a) Física: Si existe algún documento impreso. 
b) Digital: Si se encuentra disponible en otro sitio web. En este caso escribir el enlace a la página o sitio web. </t>
        </r>
      </text>
    </comment>
    <comment ref="C34" authorId="0">
      <text>
        <r>
          <rPr>
            <b/>
            <sz val="9"/>
            <color indexed="81"/>
            <rFont val="Tahoma"/>
            <family val="2"/>
          </rPr>
          <t>Nombre:</t>
        </r>
        <r>
          <rPr>
            <sz val="9"/>
            <color indexed="81"/>
            <rFont val="Tahoma"/>
            <family val="2"/>
          </rPr>
          <t xml:space="preserve">
En este espacio debe de aparecer los datos de la persona encargada (u informante) de la operación estadística del indicador.</t>
        </r>
      </text>
    </comment>
    <comment ref="C35" authorId="0">
      <text>
        <r>
          <rPr>
            <b/>
            <sz val="9"/>
            <color indexed="81"/>
            <rFont val="Tahoma"/>
            <family val="2"/>
          </rPr>
          <t>Institución:</t>
        </r>
        <r>
          <rPr>
            <sz val="9"/>
            <color indexed="81"/>
            <rFont val="Tahoma"/>
            <family val="2"/>
          </rPr>
          <t xml:space="preserve">
En este espacio debe de escribir nombre completo de la Institución la persona encargada de la estadística o el indicador. Evite las siglas. </t>
        </r>
      </text>
    </comment>
    <comment ref="C36" authorId="0">
      <text>
        <r>
          <rPr>
            <b/>
            <sz val="9"/>
            <color indexed="81"/>
            <rFont val="Tahoma"/>
            <family val="2"/>
          </rPr>
          <t>Departamento:</t>
        </r>
        <r>
          <rPr>
            <sz val="9"/>
            <color indexed="81"/>
            <rFont val="Tahoma"/>
            <family val="2"/>
          </rPr>
          <t xml:space="preserve">
En este espacio debe escribir el departamento en el cual trabaja la persona encargada del indicador o estadística.</t>
        </r>
      </text>
    </comment>
    <comment ref="C37" authorId="0">
      <text>
        <r>
          <rPr>
            <b/>
            <sz val="9"/>
            <color indexed="81"/>
            <rFont val="Tahoma"/>
            <family val="2"/>
          </rPr>
          <t>Cargo:</t>
        </r>
        <r>
          <rPr>
            <sz val="9"/>
            <color indexed="81"/>
            <rFont val="Tahoma"/>
            <family val="2"/>
          </rPr>
          <t xml:space="preserve">
En este espacio debe escribir el cargo que ostenta la persona encargada del indicador o estadística.</t>
        </r>
      </text>
    </comment>
    <comment ref="C38" authorId="0">
      <text>
        <r>
          <rPr>
            <b/>
            <sz val="9"/>
            <color indexed="81"/>
            <rFont val="Tahoma"/>
            <family val="2"/>
          </rPr>
          <t xml:space="preserve">Correo: </t>
        </r>
        <r>
          <rPr>
            <sz val="9"/>
            <color indexed="81"/>
            <rFont val="Tahoma"/>
            <family val="2"/>
          </rPr>
          <t xml:space="preserve">
En este espacio debe escribir la dirección de correo electrónico a la que puede ser contactada la persona encargada del indicador o estadística.</t>
        </r>
      </text>
    </comment>
    <comment ref="C39" authorId="0">
      <text>
        <r>
          <rPr>
            <b/>
            <sz val="9"/>
            <color indexed="81"/>
            <rFont val="Tahoma"/>
            <family val="2"/>
          </rPr>
          <t xml:space="preserve">Teléfono: </t>
        </r>
        <r>
          <rPr>
            <sz val="9"/>
            <color indexed="81"/>
            <rFont val="Tahoma"/>
            <family val="2"/>
          </rPr>
          <t xml:space="preserve">
En este espacio debe escribir el número de teléfono al que puede ser contactada la persona encargada del indicador, se debe de escribir el código del área (506) al principio y el número de extensión.</t>
        </r>
      </text>
    </comment>
    <comment ref="C43" authorId="0">
      <text>
        <r>
          <rPr>
            <b/>
            <sz val="9"/>
            <color indexed="81"/>
            <rFont val="Tahoma"/>
            <family val="2"/>
          </rPr>
          <t>Relevancia de la estadística o el indicador:</t>
        </r>
        <r>
          <rPr>
            <sz val="9"/>
            <color indexed="81"/>
            <rFont val="Tahoma"/>
            <family val="2"/>
          </rPr>
          <t xml:space="preserve">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 </t>
        </r>
      </text>
    </comment>
    <comment ref="C44" authorId="0">
      <text>
        <r>
          <rPr>
            <b/>
            <sz val="9"/>
            <color indexed="81"/>
            <rFont val="Tahoma"/>
            <family val="2"/>
          </rPr>
          <t>Iniciativas relacionadas:</t>
        </r>
        <r>
          <rPr>
            <sz val="9"/>
            <color indexed="81"/>
            <rFont val="Tahoma"/>
            <family val="2"/>
          </rPr>
          <t xml:space="preserve">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 </t>
        </r>
      </text>
    </comment>
    <comment ref="C45" authorId="0">
      <text>
        <r>
          <rPr>
            <b/>
            <sz val="9"/>
            <color indexed="81"/>
            <rFont val="Tahoma"/>
            <family val="2"/>
          </rPr>
          <t>Objetivo/Meta:</t>
        </r>
        <r>
          <rPr>
            <sz val="9"/>
            <color indexed="81"/>
            <rFont val="Tahoma"/>
            <family val="2"/>
          </rPr>
          <t xml:space="preserve">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b/>
            <sz val="9"/>
            <color indexed="81"/>
            <rFont val="Tahoma"/>
            <family val="2"/>
          </rPr>
          <t>Fecha de la última actualización:</t>
        </r>
        <r>
          <rPr>
            <sz val="9"/>
            <color indexed="81"/>
            <rFont val="Tahoma"/>
            <family val="2"/>
          </rPr>
          <t xml:space="preserve">
En este espacio indicar la fecha en la que fue modificada por última vez, esta hoja metodológica.</t>
        </r>
      </text>
    </comment>
    <comment ref="C50" authorId="0">
      <text>
        <r>
          <rPr>
            <b/>
            <sz val="9"/>
            <color indexed="81"/>
            <rFont val="Tahoma"/>
            <family val="2"/>
          </rPr>
          <t>Cambios en la última actualización:</t>
        </r>
        <r>
          <rPr>
            <sz val="9"/>
            <color indexed="81"/>
            <rFont val="Tahoma"/>
            <family val="2"/>
          </rPr>
          <t xml:space="preserve">
En este espacio especificar claramente cuales fueron los espacios o secciones que fueron modificados.</t>
        </r>
      </text>
    </comment>
    <comment ref="C51" authorId="0">
      <text>
        <r>
          <rPr>
            <b/>
            <sz val="9"/>
            <color indexed="81"/>
            <rFont val="Tahoma"/>
            <family val="2"/>
          </rPr>
          <t>Descripción de los cambios:</t>
        </r>
        <r>
          <rPr>
            <sz val="9"/>
            <color indexed="81"/>
            <rFont val="Tahoma"/>
            <family val="2"/>
          </rPr>
          <t xml:space="preserve">
En este espacio escribir con detalle en este espacio, los cambios realizados a esta hoja metodológica.</t>
        </r>
      </text>
    </comment>
    <comment ref="C52" authorId="0">
      <text>
        <r>
          <rPr>
            <b/>
            <sz val="9"/>
            <color indexed="81"/>
            <rFont val="Tahoma"/>
            <family val="2"/>
          </rPr>
          <t>Katherine Gómez Viquez:</t>
        </r>
        <r>
          <rPr>
            <sz val="9"/>
            <color indexed="81"/>
            <rFont val="Tahoma"/>
            <family val="2"/>
          </rPr>
          <t xml:space="preserve">
En este espacio debe de aparecer el nombre persona que realizó los cambios en la hoja metodológica.</t>
        </r>
      </text>
    </comment>
  </commentList>
</comments>
</file>

<file path=xl/comments5.xml><?xml version="1.0" encoding="utf-8"?>
<comments xmlns="http://schemas.openxmlformats.org/spreadsheetml/2006/main">
  <authors>
    <author/>
    <author>Katherine Gómez Viquez</author>
  </authors>
  <commentList>
    <comment ref="C8" authorId="0">
      <text>
        <r>
          <rPr>
            <sz val="11"/>
            <color theme="1"/>
            <rFont val="Arial"/>
            <family val="2"/>
          </rPr>
          <t>======
ID#AAAADpWyn6A
Tipo de producto    (2019-09-06 19:27:55)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sz val="11"/>
            <color theme="1"/>
            <rFont val="Arial"/>
            <family val="2"/>
          </rPr>
          <t>======
ID#AAAADpWyntU
Nombre de la estadística o indicador    (2019-09-06 19:27:54)
En este espacio se debe anotar el nombre de la estadística o del indicador. 
Se debe poner un nombre lo más claro y conciso posible,  el cual defina exactamente lo que muestra/mide la estadística o indicador y que sea de fácil comprensión para el usuario.</t>
        </r>
      </text>
    </comment>
    <comment ref="C11" authorId="1">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1">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1">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1">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1">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sz val="11"/>
            <color theme="1"/>
            <rFont val="Arial"/>
            <family val="2"/>
          </rPr>
          <t>======
ID#AAAADpWynws
Unidades de medida    (2019-09-06 19:27:54)
En este espacio debe anotar la unidad de medida con la que se expresa(n) la(s) estadística(s) o los valores del indicador. Por ejemplo: Número, porcentaje, tasa por cada tanto.</t>
        </r>
      </text>
    </comment>
    <comment ref="C15" authorId="0">
      <text>
        <r>
          <rPr>
            <sz val="11"/>
            <color theme="1"/>
            <rFont val="Arial"/>
            <family val="2"/>
          </rPr>
          <t>======
ID#AAAADpWynx4
Metodología de cálculo    (2019-09-06 19:27:54)
En este espacio se especifica la forma mediante la cual se calculan o generan los datos, ya sea mediante operaciones matemáticas o procesos, de los cuales se obtiene el valor final. Se incluye la fórmula matemática requerida para el cálculo del indicador.</t>
        </r>
      </text>
    </comment>
    <comment ref="C16" authorId="0">
      <text>
        <r>
          <rPr>
            <sz val="11"/>
            <color theme="1"/>
            <rFont val="Arial"/>
            <family val="2"/>
          </rPr>
          <t>======
ID#AAAADpWynug
Interpretación    (2019-09-06 19:27:54)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t>
        </r>
      </text>
    </comment>
    <comment ref="C17" authorId="0">
      <text>
        <r>
          <rPr>
            <sz val="11"/>
            <color theme="1"/>
            <rFont val="Arial"/>
            <family val="2"/>
          </rPr>
          <t>======
ID#AAAADpWynsQ
Marco FMPEIR    (2019-09-06 19:27:54)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t>
        </r>
      </text>
    </comment>
    <comment ref="C18" authorId="0">
      <text>
        <r>
          <rPr>
            <sz val="11"/>
            <color theme="1"/>
            <rFont val="Arial"/>
            <family val="2"/>
          </rPr>
          <t>======
ID#AAAADpWynzg
Desagregación geográfica    (2019-09-06 19:27:55)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sz val="11"/>
            <color theme="1"/>
            <rFont val="Arial"/>
            <family val="2"/>
          </rPr>
          <t>======
ID#AAAADpWyn3w
Desagregación por temática (no geográfica)    (2019-09-06 19:27:55)
En este espacio debe especificar las características (no geográficas) en que se presenta la información del indicador. Por ejemplo: Sexo, grupos de edad, discapacidad, nivel socioeconómico, tipos de desastres, entre otras.</t>
        </r>
      </text>
    </comment>
    <comment ref="C20" authorId="0">
      <text>
        <r>
          <rPr>
            <sz val="11"/>
            <color theme="1"/>
            <rFont val="Arial"/>
            <family val="2"/>
          </rPr>
          <t>======
ID#AAAADpWynr0
Limitaciones    (2019-09-06 19:27:54)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t>
        </r>
      </text>
    </comment>
    <comment ref="E21" authorId="0">
      <text>
        <r>
          <rPr>
            <sz val="11"/>
            <color theme="1"/>
            <rFont val="Arial"/>
            <family val="2"/>
          </rPr>
          <t>======
ID#AAAADpWynvQ
Alexandra Ocampo - CENIGA    (2019-09-06 19:27:54)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sz val="11"/>
            <color theme="1"/>
            <rFont val="Arial"/>
            <family val="2"/>
          </rPr>
          <t>======
ID#AAAADpWynwY
Periodicidad de generación de la estadística o el indicador     (2019-09-06 19:27:54)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sz val="11"/>
            <color theme="1"/>
            <rFont val="Arial"/>
            <family val="2"/>
          </rPr>
          <t>======
ID#AAAADpWyn54
Comentarios generales    (2019-09-06 19:27:55)
En este espacio debe mencionar cualquier observación que se considere necesaria para que el usuario obtenga una mejor comprensión del indicador.</t>
        </r>
      </text>
    </comment>
    <comment ref="C27" authorId="0">
      <text>
        <r>
          <rPr>
            <sz val="11"/>
            <color theme="1"/>
            <rFont val="Arial"/>
            <family val="2"/>
          </rPr>
          <t>======
ID#AAAADpWynsU
Institucion responsable    (2019-09-06 19:27:54)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sz val="11"/>
            <color theme="1"/>
            <rFont val="Arial"/>
            <family val="2"/>
          </rPr>
          <t>======
ID#AAAADpWynto
Nombre de la operación estadística    (2019-09-06 19:27:54)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t>
        </r>
      </text>
    </comment>
    <comment ref="C29" authorId="0">
      <text>
        <r>
          <rPr>
            <sz val="11"/>
            <color theme="1"/>
            <rFont val="Arial"/>
            <family val="2"/>
          </rPr>
          <t>======
ID#AAAADpWyn18
Tipo de fuente    (2019-09-06 19:27:55)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t>
        </r>
      </text>
    </comment>
    <comment ref="C30" authorId="0">
      <text>
        <r>
          <rPr>
            <sz val="11"/>
            <color theme="1"/>
            <rFont val="Arial"/>
            <family val="2"/>
          </rPr>
          <t>======
ID#AAAADpWynxM
Tipo de disponibilidad    (2019-09-06 19:27:54)
En este espacio se debe especificar la forma en la que se encuentra disponible la información 
a) Física: Si existe algún documento impreso. 
b) Digital: Si se encuentra disponible en otro sitio web. En este caso escribir el enlace a la página o sitio web.</t>
        </r>
      </text>
    </comment>
    <comment ref="C34" authorId="0">
      <text>
        <r>
          <rPr>
            <sz val="11"/>
            <color theme="1"/>
            <rFont val="Arial"/>
            <family val="2"/>
          </rPr>
          <t>======
ID#AAAADpWynw0
Nombre    (2019-09-06 19:27:54)
En este espacio debe de aparecer los datos de la persona encargada (u informante) de la operación estadística del indicador.</t>
        </r>
      </text>
    </comment>
    <comment ref="C35" authorId="0">
      <text>
        <r>
          <rPr>
            <sz val="11"/>
            <color theme="1"/>
            <rFont val="Arial"/>
            <family val="2"/>
          </rPr>
          <t>======
ID#AAAADpWynyc
Institución    (2019-09-06 19:27:54)
En este espacio debe de escribir nombre completo de la Institución la persona encargada de la estadística o el indicador. Evite las siglas.</t>
        </r>
      </text>
    </comment>
    <comment ref="C36" authorId="0">
      <text>
        <r>
          <rPr>
            <sz val="11"/>
            <color theme="1"/>
            <rFont val="Arial"/>
            <family val="2"/>
          </rPr>
          <t>======
ID#AAAADpWyn04
Departamento    (2019-09-06 19:27:55)
En este espacio debe escribir el departamento en el cual trabaja la persona encargada del indicador o estadística.</t>
        </r>
      </text>
    </comment>
    <comment ref="C37" authorId="0">
      <text>
        <r>
          <rPr>
            <sz val="11"/>
            <color theme="1"/>
            <rFont val="Arial"/>
            <family val="2"/>
          </rPr>
          <t>======
ID#AAAADpWyn3g
Cargo    (2019-09-06 19:27:55)
En este espacio debe escribir el cargo que ostenta la persona encargada del indicador o estadística.</t>
        </r>
      </text>
    </comment>
    <comment ref="C38" authorId="0">
      <text>
        <r>
          <rPr>
            <sz val="11"/>
            <color theme="1"/>
            <rFont val="Arial"/>
            <family val="2"/>
          </rPr>
          <t>======
ID#AAAADpWynuE
Correo    (2019-09-06 19:27:54)
En este espacio debe escribir la dirección de correo electrónico a la que puede ser contactada la persona encargada del indicador o estadística.</t>
        </r>
      </text>
    </comment>
    <comment ref="C39" authorId="0">
      <text>
        <r>
          <rPr>
            <sz val="11"/>
            <color theme="1"/>
            <rFont val="Arial"/>
            <family val="2"/>
          </rPr>
          <t>======
ID#AAAADpWynyk
Teléfono    (2019-09-06 19:27:54)
En este espacio debe escribir el número de teléfono al que puede ser contactada la persona encargada del indicador, se debe de escribir el código del área (506) al principio y el número de extensión.</t>
        </r>
      </text>
    </comment>
    <comment ref="C43" authorId="0">
      <text>
        <r>
          <rPr>
            <sz val="11"/>
            <color theme="1"/>
            <rFont val="Arial"/>
            <family val="2"/>
          </rPr>
          <t>======
ID#AAAADpWyn2M
Relevancia de la estadística o el indicador    (2019-09-06 19:27:55)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t>
        </r>
      </text>
    </comment>
    <comment ref="C44" authorId="0">
      <text>
        <r>
          <rPr>
            <sz val="11"/>
            <color theme="1"/>
            <rFont val="Arial"/>
            <family val="2"/>
          </rPr>
          <t>======
ID#AAAADpWyntM
Iniciativas relacionadas    (2019-09-06 19:27:54)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t>
        </r>
      </text>
    </comment>
    <comment ref="C45" authorId="0">
      <text>
        <r>
          <rPr>
            <sz val="11"/>
            <color theme="1"/>
            <rFont val="Arial"/>
            <family val="2"/>
          </rPr>
          <t>======
ID#AAAADpWynzY
Objetivo/Meta    (2019-09-06 19:27:55)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sz val="11"/>
            <color theme="1"/>
            <rFont val="Arial"/>
            <family val="2"/>
          </rPr>
          <t>======
ID#AAAADpWyn5A
Fecha de la última actualización    (2019-09-06 19:27:55)
En este espacio indicar la fecha en la que fue modificada por última vez, esta hoja metodológica.</t>
        </r>
      </text>
    </comment>
    <comment ref="C50" authorId="0">
      <text>
        <r>
          <rPr>
            <sz val="11"/>
            <color theme="1"/>
            <rFont val="Arial"/>
            <family val="2"/>
          </rPr>
          <t>======
ID#AAAADpWyn1E
Cambios en la última actualización    (2019-09-06 19:27:55)
En este espacio especificar claramente cuales fueron los espacios o secciones que fueron modificados.</t>
        </r>
      </text>
    </comment>
    <comment ref="C51" authorId="0">
      <text>
        <r>
          <rPr>
            <sz val="11"/>
            <color theme="1"/>
            <rFont val="Arial"/>
            <family val="2"/>
          </rPr>
          <t>======
ID#AAAADpWyn24
Descripción de los cambios    (2019-09-06 19:27:55)
En este espacio escribir con detalle en este espacio, los cambios realizados a esta hoja metodológica.</t>
        </r>
      </text>
    </comment>
    <comment ref="C52" authorId="0">
      <text>
        <r>
          <rPr>
            <sz val="11"/>
            <color theme="1"/>
            <rFont val="Arial"/>
            <family val="2"/>
          </rPr>
          <t>======
ID#AAAADpWynsE
Katherine Gómez Viquez    (2019-09-06 19:27:54)
En este espacio debe de aparecer el nombre persona que realizó los cambios en la hoja metodológica.</t>
        </r>
      </text>
    </comment>
  </commentList>
</comments>
</file>

<file path=xl/comments6.xml><?xml version="1.0" encoding="utf-8"?>
<comments xmlns="http://schemas.openxmlformats.org/spreadsheetml/2006/main">
  <authors>
    <author/>
    <author>Katherine Gómez Viquez</author>
  </authors>
  <commentList>
    <comment ref="C8" authorId="0">
      <text>
        <r>
          <rPr>
            <sz val="11"/>
            <color theme="1"/>
            <rFont val="Arial"/>
            <family val="2"/>
          </rPr>
          <t>======
ID#AAAADpWyn2c
Tipo de producto    (2019-09-06 19:27:55)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sz val="11"/>
            <color theme="1"/>
            <rFont val="Arial"/>
            <family val="2"/>
          </rPr>
          <t>======
ID#AAAADpWynzA
Nombre de la estadística o indicador    (2019-09-06 19:27:54)
En este espacio se debe anotar el nombre de la estadística o del indicador. 
Se debe poner un nombre lo más claro y conciso posible,  el cual defina exactamente lo que muestra/mide la estadística o indicador y que sea de fácil comprensión para el usuario.</t>
        </r>
      </text>
    </comment>
    <comment ref="C11" authorId="1">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1">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1">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1">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1">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sz val="11"/>
            <color theme="1"/>
            <rFont val="Arial"/>
            <family val="2"/>
          </rPr>
          <t>======
ID#AAAADpWyn40
Unidades de medida    (2019-09-06 19:27:55)
En este espacio debe anotar la unidad de medida con la que se expresa(n) la(s) estadística(s) o los valores del indicador. Por ejemplo: Número, porcentaje, tasa por cada tanto.</t>
        </r>
      </text>
    </comment>
    <comment ref="C15" authorId="0">
      <text>
        <r>
          <rPr>
            <sz val="11"/>
            <color theme="1"/>
            <rFont val="Arial"/>
            <family val="2"/>
          </rPr>
          <t>======
ID#AAAADpWyn2A
Metodología de cálculo    (2019-09-06 19:27:55)
En este espacio se especifica la forma mediante la cual se calculan o generan los datos, ya sea mediante operaciones matemáticas o procesos, de los cuales se obtiene el valor final. Se incluye la fórmula matemática requerida para el cálculo del indicador.</t>
        </r>
      </text>
    </comment>
    <comment ref="C16" authorId="0">
      <text>
        <r>
          <rPr>
            <sz val="11"/>
            <color theme="1"/>
            <rFont val="Arial"/>
            <family val="2"/>
          </rPr>
          <t>======
ID#AAAADpWyn1s
Interpretación    (2019-09-06 19:27:55)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t>
        </r>
      </text>
    </comment>
    <comment ref="C17" authorId="0">
      <text>
        <r>
          <rPr>
            <sz val="11"/>
            <color theme="1"/>
            <rFont val="Arial"/>
            <family val="2"/>
          </rPr>
          <t>======
ID#AAAADpWynvg
Marco FMPEIR    (2019-09-06 19:27:54)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t>
        </r>
      </text>
    </comment>
    <comment ref="C18" authorId="0">
      <text>
        <r>
          <rPr>
            <sz val="11"/>
            <color theme="1"/>
            <rFont val="Arial"/>
            <family val="2"/>
          </rPr>
          <t>======
ID#AAAADpWynvE
Desagregación geográfica    (2019-09-06 19:27:54)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sz val="11"/>
            <color theme="1"/>
            <rFont val="Arial"/>
            <family val="2"/>
          </rPr>
          <t>======
ID#AAAADpWyn0o
Desagregación por temática (no geográfica)    (2019-09-06 19:27:55)
En este espacio debe especificar las características (no geográficas) en que se presenta la información del indicador. Por ejemplo: Sexo, grupos de edad, discapacidad, nivel socioeconómico, tipos de desastres, entre otras.</t>
        </r>
      </text>
    </comment>
    <comment ref="C20" authorId="0">
      <text>
        <r>
          <rPr>
            <sz val="11"/>
            <color theme="1"/>
            <rFont val="Arial"/>
            <family val="2"/>
          </rPr>
          <t>======
ID#AAAADpWyn1c
Limitaciones    (2019-09-06 19:27:55)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t>
        </r>
      </text>
    </comment>
    <comment ref="E21" authorId="0">
      <text>
        <r>
          <rPr>
            <sz val="11"/>
            <color theme="1"/>
            <rFont val="Arial"/>
            <family val="2"/>
          </rPr>
          <t>======
ID#AAAADpWyn5c
Alexandra Ocampo - CENIGA    (2019-09-06 19:27:55)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sz val="11"/>
            <color theme="1"/>
            <rFont val="Arial"/>
            <family val="2"/>
          </rPr>
          <t>======
ID#AAAADpWyn28
Periodicidad de generación de la estadística o el indicador     (2019-09-06 19:27:55)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sz val="11"/>
            <color theme="1"/>
            <rFont val="Arial"/>
            <family val="2"/>
          </rPr>
          <t>======
ID#AAAADpWyn0c
Comentarios generales    (2019-09-06 19:27:55)
En este espacio debe mencionar cualquier observación que se considere necesaria para que el usuario obtenga una mejor comprensión del indicador.</t>
        </r>
      </text>
    </comment>
    <comment ref="C27" authorId="0">
      <text>
        <r>
          <rPr>
            <sz val="11"/>
            <color theme="1"/>
            <rFont val="Arial"/>
            <family val="2"/>
          </rPr>
          <t>======
ID#AAAADpWynuk
Institucion responsable    (2019-09-06 19:27:54)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sz val="11"/>
            <color theme="1"/>
            <rFont val="Arial"/>
            <family val="2"/>
          </rPr>
          <t>======
ID#AAAADpWynr4
Nombre de la operación estadística    (2019-09-06 19:27:54)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t>
        </r>
      </text>
    </comment>
    <comment ref="C29" authorId="0">
      <text>
        <r>
          <rPr>
            <sz val="11"/>
            <color theme="1"/>
            <rFont val="Arial"/>
            <family val="2"/>
          </rPr>
          <t>======
ID#AAAADpWynvM
Tipo de fuente    (2019-09-06 19:27:54)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t>
        </r>
      </text>
    </comment>
    <comment ref="C30" authorId="0">
      <text>
        <r>
          <rPr>
            <sz val="11"/>
            <color theme="1"/>
            <rFont val="Arial"/>
            <family val="2"/>
          </rPr>
          <t>======
ID#AAAADpWyn0E
Tipo de disponibilidad    (2019-09-06 19:27:55)
En este espacio se debe especificar la forma en la que se encuentra disponible la información 
a) Física: Si existe algún documento impreso. 
b) Digital: Si se encuentra disponible en otro sitio web. En este caso escribir el enlace a la página o sitio web.</t>
        </r>
      </text>
    </comment>
    <comment ref="C34" authorId="0">
      <text>
        <r>
          <rPr>
            <sz val="11"/>
            <color theme="1"/>
            <rFont val="Arial"/>
            <family val="2"/>
          </rPr>
          <t>======
ID#AAAADpWynvk
Nombre    (2019-09-06 19:27:54)
En este espacio debe de aparecer los datos de la persona encargada (u informante) de la operación estadística del indicador.</t>
        </r>
      </text>
    </comment>
    <comment ref="C35" authorId="0">
      <text>
        <r>
          <rPr>
            <sz val="11"/>
            <color theme="1"/>
            <rFont val="Arial"/>
            <family val="2"/>
          </rPr>
          <t>======
ID#AAAADpWyn3c
Institución    (2019-09-06 19:27:55)
En este espacio debe de escribir nombre completo de la Institución la persona encargada de la estadística o el indicador. Evite las siglas.</t>
        </r>
      </text>
    </comment>
    <comment ref="C36" authorId="0">
      <text>
        <r>
          <rPr>
            <sz val="11"/>
            <color theme="1"/>
            <rFont val="Arial"/>
            <family val="2"/>
          </rPr>
          <t>======
ID#AAAADpWynyo
Departamento    (2019-09-06 19:27:54)
En este espacio debe escribir el departamento en el cual trabaja la persona encargada del indicador o estadística.</t>
        </r>
      </text>
    </comment>
    <comment ref="C37" authorId="0">
      <text>
        <r>
          <rPr>
            <sz val="11"/>
            <color theme="1"/>
            <rFont val="Arial"/>
            <family val="2"/>
          </rPr>
          <t>======
ID#AAAADpWyn1M
Cargo    (2019-09-06 19:27:55)
En este espacio debe escribir el cargo que ostenta la persona encargada del indicador o estadística.</t>
        </r>
      </text>
    </comment>
    <comment ref="C38" authorId="0">
      <text>
        <r>
          <rPr>
            <sz val="11"/>
            <color theme="1"/>
            <rFont val="Arial"/>
            <family val="2"/>
          </rPr>
          <t>======
ID#AAAADpWyn4g
Correo    (2019-09-06 19:27:55)
En este espacio debe escribir la dirección de correo electrónico a la que puede ser contactada la persona encargada del indicador o estadística.</t>
        </r>
      </text>
    </comment>
    <comment ref="C39" authorId="0">
      <text>
        <r>
          <rPr>
            <sz val="11"/>
            <color theme="1"/>
            <rFont val="Arial"/>
            <family val="2"/>
          </rPr>
          <t>======
ID#AAAADpWyn3Q
Teléfono    (2019-09-06 19:27:55)
En este espacio debe escribir el número de teléfono al que puede ser contactada la persona encargada del indicador, se debe de escribir el código del área (506) al principio y el número de extensión.</t>
        </r>
      </text>
    </comment>
    <comment ref="C43" authorId="0">
      <text>
        <r>
          <rPr>
            <sz val="11"/>
            <color theme="1"/>
            <rFont val="Arial"/>
            <family val="2"/>
          </rPr>
          <t>======
ID#AAAADpWynvU
Relevancia de la estadística o el indicador    (2019-09-06 19:27:54)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t>
        </r>
      </text>
    </comment>
    <comment ref="C44" authorId="0">
      <text>
        <r>
          <rPr>
            <sz val="11"/>
            <color theme="1"/>
            <rFont val="Arial"/>
            <family val="2"/>
          </rPr>
          <t>======
ID#AAAADpWyn2Q
Iniciativas relacionadas    (2019-09-06 19:27:55)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t>
        </r>
      </text>
    </comment>
    <comment ref="C45" authorId="0">
      <text>
        <r>
          <rPr>
            <sz val="11"/>
            <color theme="1"/>
            <rFont val="Arial"/>
            <family val="2"/>
          </rPr>
          <t>======
ID#AAAADpWyn48
Objetivo/Meta    (2019-09-06 19:27:55)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sz val="11"/>
            <color theme="1"/>
            <rFont val="Arial"/>
            <family val="2"/>
          </rPr>
          <t>======
ID#AAAADpWyns8
Fecha de la última actualización    (2019-09-06 19:27:54)
En este espacio indicar la fecha en la que fue modificada por última vez, esta hoja metodológica.</t>
        </r>
      </text>
    </comment>
    <comment ref="C50" authorId="0">
      <text>
        <r>
          <rPr>
            <sz val="11"/>
            <color theme="1"/>
            <rFont val="Arial"/>
            <family val="2"/>
          </rPr>
          <t>======
ID#AAAADpWynzU
Cambios en la última actualización    (2019-09-06 19:27:55)
En este espacio especificar claramente cuales fueron los espacios o secciones que fueron modificados.</t>
        </r>
      </text>
    </comment>
    <comment ref="C51" authorId="0">
      <text>
        <r>
          <rPr>
            <sz val="11"/>
            <color theme="1"/>
            <rFont val="Arial"/>
            <family val="2"/>
          </rPr>
          <t>======
ID#AAAADpWyn14
Descripción de los cambios    (2019-09-06 19:27:55)
En este espacio escribir con detalle en este espacio, los cambios realizados a esta hoja metodológica.</t>
        </r>
      </text>
    </comment>
    <comment ref="C52" authorId="0">
      <text>
        <r>
          <rPr>
            <sz val="11"/>
            <color theme="1"/>
            <rFont val="Arial"/>
            <family val="2"/>
          </rPr>
          <t>======
ID#AAAADpWynyQ
Katherine Gómez Viquez    (2019-09-06 19:27:54)
En este espacio debe de aparecer el nombre persona que realizó los cambios en la hoja metodológica.</t>
        </r>
      </text>
    </comment>
  </commentList>
</comments>
</file>

<file path=xl/comments7.xml><?xml version="1.0" encoding="utf-8"?>
<comments xmlns="http://schemas.openxmlformats.org/spreadsheetml/2006/main">
  <authors>
    <author/>
    <author>Katherine Gómez Viquez</author>
  </authors>
  <commentList>
    <comment ref="C8" authorId="0">
      <text>
        <r>
          <rPr>
            <sz val="11"/>
            <color theme="1"/>
            <rFont val="Arial"/>
            <family val="2"/>
          </rPr>
          <t>======
ID#AAAADpWynzk
Tipo de producto    (2019-09-06 19:27:55)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sz val="11"/>
            <color theme="1"/>
            <rFont val="Arial"/>
            <family val="2"/>
          </rPr>
          <t>======
ID#AAAADpWynt4
Nombre de la estadística o indicador    (2019-09-06 19:27:54)
En este espacio se debe anotar el nombre de la estadística o del indicador. 
Se debe poner un nombre lo más claro y conciso posible,  el cual defina exactamente lo que muestra/mide la estadística o indicador y que sea de fácil comprensión para el usuario.</t>
        </r>
      </text>
    </comment>
    <comment ref="C11" authorId="1">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1">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1">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1">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1">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sz val="11"/>
            <color theme="1"/>
            <rFont val="Arial"/>
            <family val="2"/>
          </rPr>
          <t>======
ID#AAAADpWynwA
Unidades de medida    (2019-09-06 19:27:54)
En este espacio debe anotar la unidad de medida con la que se expresa(n) la(s) estadística(s) o los valores del indicador. Por ejemplo: Número, porcentaje, tasa por cada tanto.</t>
        </r>
      </text>
    </comment>
    <comment ref="C15" authorId="0">
      <text>
        <r>
          <rPr>
            <sz val="11"/>
            <color theme="1"/>
            <rFont val="Arial"/>
            <family val="2"/>
          </rPr>
          <t>======
ID#AAAADpWyn38
Metodología de cálculo    (2019-09-06 19:27:55)
En este espacio se especifica la forma mediante la cual se calculan o generan los datos, ya sea mediante operaciones matemáticas o procesos, de los cuales se obtiene el valor final. Se incluye la fórmula matemática requerida para el cálculo del indicador.</t>
        </r>
      </text>
    </comment>
    <comment ref="C17" authorId="0">
      <text>
        <r>
          <rPr>
            <sz val="11"/>
            <color theme="1"/>
            <rFont val="Arial"/>
            <family val="2"/>
          </rPr>
          <t>======
ID#AAAADpWyn4Y
Marco FMPEIR    (2019-09-06 19:27:55)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t>
        </r>
      </text>
    </comment>
    <comment ref="C18" authorId="0">
      <text>
        <r>
          <rPr>
            <sz val="11"/>
            <color theme="1"/>
            <rFont val="Arial"/>
            <family val="2"/>
          </rPr>
          <t>======
ID#AAAADpWyn4A
Desagregación geográfica    (2019-09-06 19:27:55)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sz val="11"/>
            <color theme="1"/>
            <rFont val="Arial"/>
            <family val="2"/>
          </rPr>
          <t>======
ID#AAAADpWyntk
Desagregación por temática (no geográfica)    (2019-09-06 19:27:54)
En este espacio debe especificar las características (no geográficas) en que se presenta la información del indicador. Por ejemplo: Sexo, grupos de edad, discapacidad, nivel socioeconómico, tipos de desastres, entre otras.</t>
        </r>
      </text>
    </comment>
    <comment ref="C20" authorId="0">
      <text>
        <r>
          <rPr>
            <sz val="11"/>
            <color theme="1"/>
            <rFont val="Arial"/>
            <family val="2"/>
          </rPr>
          <t>======
ID#AAAADpWynyI
Limitaciones    (2019-09-06 19:27:54)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t>
        </r>
      </text>
    </comment>
    <comment ref="E21" authorId="0">
      <text>
        <r>
          <rPr>
            <sz val="11"/>
            <color theme="1"/>
            <rFont val="Arial"/>
            <family val="2"/>
          </rPr>
          <t>======
ID#AAAADpWynsc
Alexandra Ocampo - CENIGA    (2019-09-06 19:27:54)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sz val="11"/>
            <color theme="1"/>
            <rFont val="Arial"/>
            <family val="2"/>
          </rPr>
          <t>======
ID#AAAADpWyntY
Periodicidad de generación de la estadística o el indicador     (2019-09-06 19:27:54)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sz val="11"/>
            <color theme="1"/>
            <rFont val="Arial"/>
            <family val="2"/>
          </rPr>
          <t>======
ID#AAAADpWyn0s
Comentarios generales    (2019-09-06 19:27:55)
En este espacio debe mencionar cualquier observación que se considere necesaria para que el usuario obtenga una mejor comprensión del indicador.</t>
        </r>
      </text>
    </comment>
    <comment ref="C27" authorId="0">
      <text>
        <r>
          <rPr>
            <sz val="11"/>
            <color theme="1"/>
            <rFont val="Arial"/>
            <family val="2"/>
          </rPr>
          <t>======
ID#AAAADpWynyA
Institucion responsable    (2019-09-06 19:27:54)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sz val="11"/>
            <color theme="1"/>
            <rFont val="Arial"/>
            <family val="2"/>
          </rPr>
          <t>======
ID#AAAADpWynww
Nombre de la operación estadística    (2019-09-06 19:27:54)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t>
        </r>
      </text>
    </comment>
    <comment ref="C29" authorId="0">
      <text>
        <r>
          <rPr>
            <sz val="11"/>
            <color theme="1"/>
            <rFont val="Arial"/>
            <family val="2"/>
          </rPr>
          <t>======
ID#AAAADpWynwE
Tipo de fuente    (2019-09-06 19:27:54)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t>
        </r>
      </text>
    </comment>
    <comment ref="C30" authorId="0">
      <text>
        <r>
          <rPr>
            <sz val="11"/>
            <color theme="1"/>
            <rFont val="Arial"/>
            <family val="2"/>
          </rPr>
          <t>======
ID#AAAADpWynuI
Tipo de disponibilidad    (2019-09-06 19:27:54)
En este espacio se debe especificar la forma en la que se encuentra disponible la información 
a) Física: Si existe algún documento impreso. 
b) Digital: Si se encuentra disponible en otro sitio web. En este caso escribir el enlace a la página o sitio web.</t>
        </r>
      </text>
    </comment>
    <comment ref="C34" authorId="0">
      <text>
        <r>
          <rPr>
            <sz val="11"/>
            <color theme="1"/>
            <rFont val="Arial"/>
            <family val="2"/>
          </rPr>
          <t>======
ID#AAAADpWynvo
Nombre    (2019-09-06 19:27:54)
En este espacio debe de aparecer los datos de la persona encargada (u informante) de la operación estadística del indicador.</t>
        </r>
      </text>
    </comment>
    <comment ref="C35" authorId="0">
      <text>
        <r>
          <rPr>
            <sz val="11"/>
            <color theme="1"/>
            <rFont val="Arial"/>
            <family val="2"/>
          </rPr>
          <t>======
ID#AAAADpWyn2s
Institución    (2019-09-06 19:27:55)
En este espacio debe de escribir nombre completo de la Institución la persona encargada de la estadística o el indicador. Evite las siglas.</t>
        </r>
      </text>
    </comment>
    <comment ref="C36" authorId="0">
      <text>
        <r>
          <rPr>
            <sz val="11"/>
            <color theme="1"/>
            <rFont val="Arial"/>
            <family val="2"/>
          </rPr>
          <t>======
ID#AAAADpWynxg
Departamento    (2019-09-06 19:27:54)
En este espacio debe escribir el departamento en el cual trabaja la persona encargada del indicador o estadística.</t>
        </r>
      </text>
    </comment>
    <comment ref="C37" authorId="0">
      <text>
        <r>
          <rPr>
            <sz val="11"/>
            <color theme="1"/>
            <rFont val="Arial"/>
            <family val="2"/>
          </rPr>
          <t>======
ID#AAAADpWynr8
Cargo    (2019-09-06 19:27:54)
En este espacio debe escribir el cargo que ostenta la persona encargada del indicador o estadística.</t>
        </r>
      </text>
    </comment>
    <comment ref="C38" authorId="0">
      <text>
        <r>
          <rPr>
            <sz val="11"/>
            <color theme="1"/>
            <rFont val="Arial"/>
            <family val="2"/>
          </rPr>
          <t>======
ID#AAAADpWynvs
Correo    (2019-09-06 19:27:54)
En este espacio debe escribir la dirección de correo electrónico a la que puede ser contactada la persona encargada del indicador o estadística.</t>
        </r>
      </text>
    </comment>
    <comment ref="C39" authorId="0">
      <text>
        <r>
          <rPr>
            <sz val="11"/>
            <color theme="1"/>
            <rFont val="Arial"/>
            <family val="2"/>
          </rPr>
          <t>======
ID#AAAADpWyn1w
Teléfono    (2019-09-06 19:27:55)
En este espacio debe escribir el número de teléfono al que puede ser contactada la persona encargada del indicador, se debe de escribir el código del área (506) al principio y el número de extensión.</t>
        </r>
      </text>
    </comment>
    <comment ref="C43" authorId="0">
      <text>
        <r>
          <rPr>
            <sz val="11"/>
            <color theme="1"/>
            <rFont val="Arial"/>
            <family val="2"/>
          </rPr>
          <t>======
ID#AAAADpWyn0U
Relevancia de la estadística o el indicador    (2019-09-06 19:27:55)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t>
        </r>
      </text>
    </comment>
    <comment ref="C44" authorId="0">
      <text>
        <r>
          <rPr>
            <sz val="11"/>
            <color theme="1"/>
            <rFont val="Arial"/>
            <family val="2"/>
          </rPr>
          <t>======
ID#AAAADpWyn1Q
Iniciativas relacionadas    (2019-09-06 19:27:55)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t>
        </r>
      </text>
    </comment>
    <comment ref="C45" authorId="0">
      <text>
        <r>
          <rPr>
            <sz val="11"/>
            <color theme="1"/>
            <rFont val="Arial"/>
            <family val="2"/>
          </rPr>
          <t>======
ID#AAAADpWyn3A
Objetivo/Meta    (2019-09-06 19:27:55)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sz val="11"/>
            <color theme="1"/>
            <rFont val="Arial"/>
            <family val="2"/>
          </rPr>
          <t>======
ID#AAAADpWyn1A
Fecha de la última actualización    (2019-09-06 19:27:55)
En este espacio indicar la fecha en la que fue modificada por última vez, esta hoja metodológica.</t>
        </r>
      </text>
    </comment>
    <comment ref="C50" authorId="0">
      <text>
        <r>
          <rPr>
            <sz val="11"/>
            <color theme="1"/>
            <rFont val="Arial"/>
            <family val="2"/>
          </rPr>
          <t>======
ID#AAAADpWynyY
Cambios en la última actualización    (2019-09-06 19:27:54)
En este espacio especificar claramente cuales fueron los espacios o secciones que fueron modificados.</t>
        </r>
      </text>
    </comment>
    <comment ref="C51" authorId="0">
      <text>
        <r>
          <rPr>
            <sz val="11"/>
            <color theme="1"/>
            <rFont val="Arial"/>
            <family val="2"/>
          </rPr>
          <t>======
ID#AAAADpWyn2Y
Descripción de los cambios    (2019-09-06 19:27:55)
En este espacio escribir con detalle en este espacio, los cambios realizados a esta hoja metodológica.</t>
        </r>
      </text>
    </comment>
    <comment ref="C52" authorId="0">
      <text>
        <r>
          <rPr>
            <sz val="11"/>
            <color theme="1"/>
            <rFont val="Arial"/>
            <family val="2"/>
          </rPr>
          <t>======
ID#AAAADpWyn20
Katherine Gómez Viquez    (2019-09-06 19:27:55)
En este espacio debe de aparecer el nombre persona que realizó los cambios en la hoja metodológica.</t>
        </r>
      </text>
    </comment>
  </commentList>
</comments>
</file>

<file path=xl/comments8.xml><?xml version="1.0" encoding="utf-8"?>
<comments xmlns="http://schemas.openxmlformats.org/spreadsheetml/2006/main">
  <authors>
    <author/>
    <author>Katherine Gómez Viquez</author>
  </authors>
  <commentList>
    <comment ref="C8" authorId="0">
      <text>
        <r>
          <rPr>
            <sz val="11"/>
            <color theme="1"/>
            <rFont val="Arial"/>
            <family val="2"/>
          </rPr>
          <t>======
ID#AAAADpWynyg
Tipo de producto    (2019-09-06 19:27:54)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sz val="11"/>
            <color theme="1"/>
            <rFont val="Arial"/>
            <family val="2"/>
          </rPr>
          <t>======
ID#AAAADpWynzI
Nombre de la estadística o indicador    (2019-09-06 19:27:54)
En este espacio se debe anotar el nombre de la estadística o del indicador. 
Se debe poner un nombre lo más claro y conciso posible,  el cual defina exactamente lo que muestra/mide la estadística o indicador y que sea de fácil comprensión para el usuario.</t>
        </r>
      </text>
    </comment>
    <comment ref="C11" authorId="1">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1">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1">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1">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1">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sz val="11"/>
            <color theme="1"/>
            <rFont val="Arial"/>
            <family val="2"/>
          </rPr>
          <t>======
ID#AAAADpWynyE
Unidades de medida    (2019-09-06 19:27:54)
En este espacio debe anotar la unidad de medida con la que se expresa(n) la(s) estadística(s) o los valores del indicador. Por ejemplo: Número, porcentaje, tasa por cada tanto.</t>
        </r>
      </text>
    </comment>
    <comment ref="C15" authorId="0">
      <text>
        <r>
          <rPr>
            <sz val="11"/>
            <color theme="1"/>
            <rFont val="Arial"/>
            <family val="2"/>
          </rPr>
          <t>======
ID#AAAADpWynsM
Metodología de cálculo    (2019-09-06 19:27:54)
En este espacio se especifica la forma mediante la cual se calculan o generan los datos, ya sea mediante operaciones matemáticas o procesos, de los cuales se obtiene el valor final. Se incluye la fórmula matemática requerida para el cálculo del indicador.</t>
        </r>
      </text>
    </comment>
    <comment ref="C16" authorId="0">
      <text>
        <r>
          <rPr>
            <sz val="11"/>
            <color theme="1"/>
            <rFont val="Arial"/>
            <family val="2"/>
          </rPr>
          <t>======
ID#AAAADpWyn44
Interpretación    (2019-09-06 19:27:55)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t>
        </r>
      </text>
    </comment>
    <comment ref="C17" authorId="0">
      <text>
        <r>
          <rPr>
            <sz val="11"/>
            <color theme="1"/>
            <rFont val="Arial"/>
            <family val="2"/>
          </rPr>
          <t>======
ID#AAAADpWynx8
Marco FMPEIR    (2019-09-06 19:27:54)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t>
        </r>
      </text>
    </comment>
    <comment ref="C18" authorId="0">
      <text>
        <r>
          <rPr>
            <sz val="11"/>
            <color theme="1"/>
            <rFont val="Arial"/>
            <family val="2"/>
          </rPr>
          <t>======
ID#AAAADpWynzs
Desagregación geográfica    (2019-09-06 19:27:55)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sz val="11"/>
            <color theme="1"/>
            <rFont val="Arial"/>
            <family val="2"/>
          </rPr>
          <t>======
ID#AAAADpWyntA
Desagregación por temática (no geográfica)    (2019-09-06 19:27:54)
En este espacio debe especificar las características (no geográficas) en que se presenta la información del indicador. Por ejemplo: Sexo, grupos de edad, discapacidad, nivel socioeconómico, tipos de desastres, entre otras.</t>
        </r>
      </text>
    </comment>
    <comment ref="C20" authorId="0">
      <text>
        <r>
          <rPr>
            <sz val="11"/>
            <color theme="1"/>
            <rFont val="Arial"/>
            <family val="2"/>
          </rPr>
          <t>======
ID#AAAADpWyn2w
Limitaciones    (2019-09-06 19:27:55)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t>
        </r>
      </text>
    </comment>
    <comment ref="E21" authorId="0">
      <text>
        <r>
          <rPr>
            <sz val="11"/>
            <color theme="1"/>
            <rFont val="Arial"/>
            <family val="2"/>
          </rPr>
          <t>======
ID#AAAADpWyn4k
Alexandra Ocampo - CENIGA    (2019-09-06 19:27:55)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sz val="11"/>
            <color theme="1"/>
            <rFont val="Arial"/>
            <family val="2"/>
          </rPr>
          <t>======
ID#AAAADpWyn30
Periodicidad de generación de la estadística o el indicador     (2019-09-06 19:27:55)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sz val="11"/>
            <color theme="1"/>
            <rFont val="Arial"/>
            <family val="2"/>
          </rPr>
          <t>======
ID#AAAADpWyn5w
Comentarios generales    (2019-09-06 19:27:55)
En este espacio debe mencionar cualquier observación que se considere necesaria para que el usuario obtenga una mejor comprensión del indicador.</t>
        </r>
      </text>
    </comment>
    <comment ref="C27" authorId="0">
      <text>
        <r>
          <rPr>
            <sz val="11"/>
            <color theme="1"/>
            <rFont val="Arial"/>
            <family val="2"/>
          </rPr>
          <t>======
ID#AAAADpWyn34
Institucion responsable    (2019-09-06 19:27:55)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sz val="11"/>
            <color theme="1"/>
            <rFont val="Arial"/>
            <family val="2"/>
          </rPr>
          <t>======
ID#AAAADpWynxc
Nombre de la operación estadística    (2019-09-06 19:27:54)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t>
        </r>
      </text>
    </comment>
    <comment ref="C29" authorId="0">
      <text>
        <r>
          <rPr>
            <sz val="11"/>
            <color theme="1"/>
            <rFont val="Arial"/>
            <family val="2"/>
          </rPr>
          <t>======
ID#AAAADpWyn4o
Tipo de fuente    (2019-09-06 19:27:55)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t>
        </r>
      </text>
    </comment>
    <comment ref="C30" authorId="0">
      <text>
        <r>
          <rPr>
            <sz val="11"/>
            <color theme="1"/>
            <rFont val="Arial"/>
            <family val="2"/>
          </rPr>
          <t>======
ID#AAAADpWynuo
Tipo de disponibilidad    (2019-09-06 19:27:54)
En este espacio se debe especificar la forma en la que se encuentra disponible la información 
a) Física: Si existe algún documento impreso. 
b) Digital: Si se encuentra disponible en otro sitio web. En este caso escribir el enlace a la página o sitio web.</t>
        </r>
      </text>
    </comment>
    <comment ref="C34" authorId="0">
      <text>
        <r>
          <rPr>
            <sz val="11"/>
            <color theme="1"/>
            <rFont val="Arial"/>
            <family val="2"/>
          </rPr>
          <t>======
ID#AAAADpWynx0
Nombre    (2019-09-06 19:27:54)
En este espacio debe de aparecer los datos de la persona encargada (u informante) de la operación estadística del indicador.</t>
        </r>
      </text>
    </comment>
    <comment ref="C35" authorId="0">
      <text>
        <r>
          <rPr>
            <sz val="11"/>
            <color theme="1"/>
            <rFont val="Arial"/>
            <family val="2"/>
          </rPr>
          <t>======
ID#AAAADpWynv8
Institución    (2019-09-06 19:27:54)
En este espacio debe de escribir nombre completo de la Institución la persona encargada de la estadística o el indicador. Evite las siglas.</t>
        </r>
      </text>
    </comment>
    <comment ref="C36" authorId="0">
      <text>
        <r>
          <rPr>
            <sz val="11"/>
            <color theme="1"/>
            <rFont val="Arial"/>
            <family val="2"/>
          </rPr>
          <t>======
ID#AAAADpWyn6E
Departamento    (2019-09-06 19:27:55)
En este espacio debe escribir el departamento en el cual trabaja la persona encargada del indicador o estadística.</t>
        </r>
      </text>
    </comment>
    <comment ref="C37" authorId="0">
      <text>
        <r>
          <rPr>
            <sz val="11"/>
            <color theme="1"/>
            <rFont val="Arial"/>
            <family val="2"/>
          </rPr>
          <t>======
ID#AAAADpWyn3Y
Cargo    (2019-09-06 19:27:55)
En este espacio debe escribir el cargo que ostenta la persona encargada del indicador o estadística.</t>
        </r>
      </text>
    </comment>
    <comment ref="C38" authorId="0">
      <text>
        <r>
          <rPr>
            <sz val="11"/>
            <color theme="1"/>
            <rFont val="Arial"/>
            <family val="2"/>
          </rPr>
          <t>======
ID#AAAADpWynts
Correo    (2019-09-06 19:27:54)
En este espacio debe escribir la dirección de correo electrónico a la que puede ser contactada la persona encargada del indicador o estadística.</t>
        </r>
      </text>
    </comment>
    <comment ref="C39" authorId="0">
      <text>
        <r>
          <rPr>
            <sz val="11"/>
            <color theme="1"/>
            <rFont val="Arial"/>
            <family val="2"/>
          </rPr>
          <t>======
ID#AAAADpWyn6U
Teléfono    (2019-09-06 19:27:55)
En este espacio debe escribir el número de teléfono al que puede ser contactada la persona encargada del indicador, se debe de escribir el código del área (506) al principio y el número de extensión.</t>
        </r>
      </text>
    </comment>
    <comment ref="C43" authorId="0">
      <text>
        <r>
          <rPr>
            <sz val="11"/>
            <color theme="1"/>
            <rFont val="Arial"/>
            <family val="2"/>
          </rPr>
          <t>======
ID#AAAADpWyn0M
Relevancia de la estadística o el indicador    (2019-09-06 19:27:55)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t>
        </r>
      </text>
    </comment>
    <comment ref="C44" authorId="0">
      <text>
        <r>
          <rPr>
            <sz val="11"/>
            <color theme="1"/>
            <rFont val="Arial"/>
            <family val="2"/>
          </rPr>
          <t>======
ID#AAAADpWyn2U
Iniciativas relacionadas    (2019-09-06 19:27:55)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t>
        </r>
      </text>
    </comment>
    <comment ref="C45" authorId="0">
      <text>
        <r>
          <rPr>
            <sz val="11"/>
            <color theme="1"/>
            <rFont val="Arial"/>
            <family val="2"/>
          </rPr>
          <t>======
ID#AAAADpWynwU
Objetivo/Meta    (2019-09-06 19:27:54)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sz val="11"/>
            <color theme="1"/>
            <rFont val="Arial"/>
            <family val="2"/>
          </rPr>
          <t>======
ID#AAAADpWynuY
Fecha de la última actualización    (2019-09-06 19:27:54)
En este espacio indicar la fecha en la que fue modificada por última vez, esta hoja metodológica.</t>
        </r>
      </text>
    </comment>
    <comment ref="C50" authorId="0">
      <text>
        <r>
          <rPr>
            <sz val="11"/>
            <color theme="1"/>
            <rFont val="Arial"/>
            <family val="2"/>
          </rPr>
          <t>======
ID#AAAADpWyn5g
Cambios en la última actualización    (2019-09-06 19:27:55)
En este espacio especificar claramente cuales fueron los espacios o secciones que fueron modificados.</t>
        </r>
      </text>
    </comment>
    <comment ref="C51" authorId="0">
      <text>
        <r>
          <rPr>
            <sz val="11"/>
            <color theme="1"/>
            <rFont val="Arial"/>
            <family val="2"/>
          </rPr>
          <t>======
ID#AAAADpWyn5U
Descripción de los cambios    (2019-09-06 19:27:55)
En este espacio escribir con detalle en este espacio, los cambios realizados a esta hoja metodológica.</t>
        </r>
      </text>
    </comment>
    <comment ref="C52" authorId="0">
      <text>
        <r>
          <rPr>
            <sz val="11"/>
            <color theme="1"/>
            <rFont val="Arial"/>
            <family val="2"/>
          </rPr>
          <t>======
ID#AAAADpWynz4
Katherine Gómez Viquez    (2019-09-06 19:27:55)
En este espacio debe de aparecer el nombre persona que realizó los cambios en la hoja metodológica.</t>
        </r>
      </text>
    </comment>
  </commentList>
</comments>
</file>

<file path=xl/comments9.xml><?xml version="1.0" encoding="utf-8"?>
<comments xmlns="http://schemas.openxmlformats.org/spreadsheetml/2006/main">
  <authors>
    <author/>
    <author>Katherine Gómez Viquez</author>
  </authors>
  <commentList>
    <comment ref="C8" authorId="0">
      <text>
        <r>
          <rPr>
            <sz val="11"/>
            <color theme="1"/>
            <rFont val="Arial"/>
            <family val="2"/>
          </rPr>
          <t>======
ID#AAAADpWynxE
Tipo de producto    (2019-09-06 19:27:54)
En este espacio se selecciona con una X el tipo de información estadística que se presentará en esta hoja metodológica. Las opciones son: 
a) Estadística:  Describen el estado y la tendencia de los principales procesos que lo afectan.
b) Indicador: Describen y muestran los estados y las principales dinámicas en forma de síntesis.</t>
        </r>
      </text>
    </comment>
    <comment ref="C9" authorId="0">
      <text>
        <r>
          <rPr>
            <sz val="11"/>
            <color theme="1"/>
            <rFont val="Arial"/>
            <family val="2"/>
          </rPr>
          <t>======
ID#AAAADpWyn6g
Nombre de la estadística o indicador    (2019-09-06 19:27:55)
En este espacio se debe anotar el nombre de la estadística o del indicador. 
Se debe poner un nombre lo más claro y conciso posible,  el cual defina exactamente lo que muestra/mide la estadística o indicador y que sea de fácil comprensión para el usuario.</t>
        </r>
      </text>
    </comment>
    <comment ref="C11" authorId="1">
      <text>
        <r>
          <rPr>
            <b/>
            <sz val="9"/>
            <color indexed="81"/>
            <rFont val="Tahoma"/>
            <family val="2"/>
          </rPr>
          <t>Componente:</t>
        </r>
        <r>
          <rPr>
            <sz val="9"/>
            <color indexed="81"/>
            <rFont val="Tahoma"/>
            <family val="2"/>
          </rPr>
          <t xml:space="preserve">
En este espacio se debe indicar el número y el nombre del componente del marco MDEA al cuál es dato está asociado. 
1. Condiciones y calidad ambiental: 
2. Recursos ambientales y su uso:
3. Residuos:
4. Eventos extremos 
Si es mas de una estadística puede agregar más líneas, una línea por estadística.</t>
        </r>
      </text>
    </comment>
    <comment ref="D11" authorId="1">
      <text>
        <r>
          <rPr>
            <b/>
            <sz val="9"/>
            <color indexed="81"/>
            <rFont val="Tahoma"/>
            <family val="2"/>
          </rPr>
          <t>Subcomponente:</t>
        </r>
        <r>
          <rPr>
            <sz val="9"/>
            <color indexed="81"/>
            <rFont val="Tahoma"/>
            <family val="2"/>
          </rPr>
          <t xml:space="preserve">
En este espacio se debe indicar el número y el nombre del subcomponente relacionado con el componente del marco MDEA al cuál es dato está asociado. 
Si es mas de una estadística puede agregar más líneas, una línea por estadística. </t>
        </r>
      </text>
    </comment>
    <comment ref="E11" authorId="1">
      <text>
        <r>
          <rPr>
            <b/>
            <sz val="9"/>
            <color indexed="81"/>
            <rFont val="Tahoma"/>
            <family val="2"/>
          </rPr>
          <t>Tópico:</t>
        </r>
        <r>
          <rPr>
            <sz val="9"/>
            <color indexed="81"/>
            <rFont val="Tahoma"/>
            <family val="2"/>
          </rPr>
          <t xml:space="preserve">
En este espacio se debe indicar el número y el nombre del tópico relacionado con el subcomponente del marco MDEA al cuál es dato está asociado. 
Si es mas de una estadística puede agregar más líneas, una línea por estadística.</t>
        </r>
      </text>
    </comment>
    <comment ref="F11" authorId="1">
      <text>
        <r>
          <rPr>
            <b/>
            <sz val="9"/>
            <color indexed="81"/>
            <rFont val="Tahoma"/>
            <family val="2"/>
          </rPr>
          <t>Código de las variables:</t>
        </r>
        <r>
          <rPr>
            <sz val="9"/>
            <color indexed="81"/>
            <rFont val="Tahoma"/>
            <family val="2"/>
          </rPr>
          <t xml:space="preserve">
En este espacio debe indicar el código MDEA de las estadísticas usadas en el indicador.
Si es mas de una estadística puede agregar más líneas, una línea por estadística. </t>
        </r>
      </text>
    </comment>
    <comment ref="G11" authorId="1">
      <text>
        <r>
          <rPr>
            <b/>
            <sz val="9"/>
            <color indexed="81"/>
            <rFont val="Tahoma"/>
            <family val="2"/>
          </rPr>
          <t>Nombre de las variables:</t>
        </r>
        <r>
          <rPr>
            <sz val="9"/>
            <color indexed="81"/>
            <rFont val="Tahoma"/>
            <family val="2"/>
          </rPr>
          <t xml:space="preserve">
En este espacio debe de indicar  el nombre de las estadísticas usadas en el indicador, que coincida con el código que se indica en la columna de la izquierda.
Si es mas de una estadística puede agregar más líneas, una línea por estadística. </t>
        </r>
      </text>
    </comment>
    <comment ref="C14" authorId="0">
      <text>
        <r>
          <rPr>
            <sz val="11"/>
            <color theme="1"/>
            <rFont val="Arial"/>
            <family val="2"/>
          </rPr>
          <t>======
ID#AAAADpWynuU
Unidades de medida    (2019-09-06 19:27:54)
En este espacio debe anotar la unidad de medida con la que se expresa(n) la(s) estadística(s) o los valores del indicador. Por ejemplo: Número, porcentaje, tasa por cada tanto.</t>
        </r>
      </text>
    </comment>
    <comment ref="C15" authorId="0">
      <text>
        <r>
          <rPr>
            <sz val="11"/>
            <color theme="1"/>
            <rFont val="Arial"/>
            <family val="2"/>
          </rPr>
          <t>======
ID#AAAADpWyn1g
Metodología de cálculo    (2019-09-06 19:27:55)
En este espacio se especifica la forma mediante la cual se calculan o generan los datos, ya sea mediante operaciones matemáticas o procesos, de los cuales se obtiene el valor final. Se incluye la fórmula matemática requerida para el cálculo del indicador.</t>
        </r>
      </text>
    </comment>
    <comment ref="C16" authorId="0">
      <text>
        <r>
          <rPr>
            <sz val="11"/>
            <color theme="1"/>
            <rFont val="Arial"/>
            <family val="2"/>
          </rPr>
          <t>======
ID#AAAADpWyn5I
Interpretación    (2019-09-06 19:27:55)
En este espacio debe escribir la interpretación de forma general correspondiente al indicador propuesto a nivel país. Interpretar, corresponde a explicar o declarar el sentido de algo. En este sentido, se puede elaborar un breve párrafo donde se transmita al usuario las implicancias y desafíos que muestra el comportamiento del indicador.</t>
        </r>
      </text>
    </comment>
    <comment ref="C17" authorId="0">
      <text>
        <r>
          <rPr>
            <sz val="11"/>
            <color theme="1"/>
            <rFont val="Arial"/>
            <family val="2"/>
          </rPr>
          <t>======
ID#AAAADpWyn2I
Marco FMPEIR    (2019-09-06 19:27:55)
En este espacio puede seleccionar a cuál de las categorías del Marco FMPEIR corresponde el dato: 
a. Fuerza Motriz: Factores indirectos que causan presiones sobre el elemento ambiente que definen estado
b. Presión: Describe la presión que se ejerce sobre el ambiente a través del desarrollo de las actividades humanas  
c. Estado: Se refiere a la condición del ambiente a causa de las presiones generadas por las actividades humanas 
d. Impacto: Miden los cambios que se ha dado en el ambiente por las presiones generadas por el hombre 
e. Respuesta: Representan los esfuerzos realizados por la sociedad o una institución para reducir o una institución para reducir o mitigar la degradación del ambiente</t>
        </r>
      </text>
    </comment>
    <comment ref="C18" authorId="0">
      <text>
        <r>
          <rPr>
            <sz val="11"/>
            <color theme="1"/>
            <rFont val="Arial"/>
            <family val="2"/>
          </rPr>
          <t>======
ID#AAAADpWynxk
Desagregación geográfica    (2019-09-06 19:27:54)
En este espacio debe especificar los distintos niveles de desagregación geográfica disponibles para la estadística o el indicador. Se usa la división territorial administrativa (provincia, cantón, distrito) describiendo el ámbito más preciso posible, cuando no abarque todo el país, en cuyo caso se destaca como a nivel nacional. Por ejemplo: provincia, cantón, distrito,  regiones de planificación, zona (urbano o rural), Gran Área Metropolitana, entre otras.</t>
        </r>
      </text>
    </comment>
    <comment ref="C19" authorId="0">
      <text>
        <r>
          <rPr>
            <sz val="11"/>
            <color theme="1"/>
            <rFont val="Arial"/>
            <family val="2"/>
          </rPr>
          <t>======
ID#AAAADpWyn2o
Desagregación por temática (no geográfica)    (2019-09-06 19:27:55)
En este espacio debe especificar las características (no geográficas) en que se presenta la información del indicador. Por ejemplo: Sexo, grupos de edad, discapacidad, nivel socioeconómico, tipos de desastres, entre otras.</t>
        </r>
      </text>
    </comment>
    <comment ref="C20" authorId="0">
      <text>
        <r>
          <rPr>
            <sz val="11"/>
            <color theme="1"/>
            <rFont val="Arial"/>
            <family val="2"/>
          </rPr>
          <t>======
ID#AAAADpWynsI
Limitaciones    (2019-09-06 19:27:54)
En este espacio se debe indicar las limitaciones del indicador. Se debe aclarar qué otros aspectos, dimensiones y dinámicas no pueden ser capturados o vistos a partir del indicador. 
El objetivo es evitar extrapolaciones sobre su ámbito de aplicación (aquellas que un usuario menos experto pudiese dar por contenidas). Permite una descripción puntual, se sugiere separarse por viñeta para permitir una lectura más rápida.</t>
        </r>
      </text>
    </comment>
    <comment ref="E21" authorId="0">
      <text>
        <r>
          <rPr>
            <sz val="11"/>
            <color theme="1"/>
            <rFont val="Arial"/>
            <family val="2"/>
          </rPr>
          <t>======
ID#AAAADpWyn6c
Alexandra Ocampo - CENIGA    (2019-09-06 19:27:55)
Alexandra Ocampo - CENIGA:Serie de tiempo actualmente disponible:
En este espacio debe especificar el período de tiempo que comprende la serie actualmente disponible,  por ejemplo: “Período Desde :1987 hasta: 2015”, Otro:  períodos de disponibilidad de la información que no son continuos, serie histórica disponible a partir de 2002, años disponibles: 2001, 2003, 2006, 2007, 2011, 2013 y 2014, etc.</t>
        </r>
      </text>
    </comment>
    <comment ref="C22" authorId="0">
      <text>
        <r>
          <rPr>
            <sz val="11"/>
            <color theme="1"/>
            <rFont val="Arial"/>
            <family val="2"/>
          </rPr>
          <t>======
ID#AAAADpWyntw
Periodicidad de generación de la estadística o el indicador     (2019-09-06 19:27:54)
En este espacio debe especificar la frecuencia con la que se tienen disponibles las actualizaciones de los datos para el cálculo del indicador.
Por ejemplo: Cada cuatro años, anual, trimestral, mensual, etc. La periodicidad puede no estar definida, en ese caso indicarlo con un mensaje. Sugerencia: "Periodicidad no definida"</t>
        </r>
      </text>
    </comment>
    <comment ref="C23" authorId="0">
      <text>
        <r>
          <rPr>
            <sz val="11"/>
            <color theme="1"/>
            <rFont val="Arial"/>
            <family val="2"/>
          </rPr>
          <t>======
ID#AAAADpWynuw
Comentarios generales    (2019-09-06 19:27:54)
En este espacio debe mencionar cualquier observación que se considere necesaria para que el usuario obtenga una mejor comprensión del indicador.</t>
        </r>
      </text>
    </comment>
    <comment ref="C27" authorId="0">
      <text>
        <r>
          <rPr>
            <sz val="11"/>
            <color theme="1"/>
            <rFont val="Arial"/>
            <family val="2"/>
          </rPr>
          <t>======
ID#AAAADpWynso
Institucion responsable    (2019-09-06 19:27:54)
En este espacio debe de escribir nombre completo de la Institución que provee la información de la estadística o el indicador, evite las siglas. En caso de los indicadores debe indicar la fuente de las estadísticas empleadas para cada una de las variables/componentes.</t>
        </r>
      </text>
    </comment>
    <comment ref="C28" authorId="0">
      <text>
        <r>
          <rPr>
            <sz val="11"/>
            <color theme="1"/>
            <rFont val="Arial"/>
            <family val="2"/>
          </rPr>
          <t>======
ID#AAAADpWyn3k
Nombre de la operación estadística    (2019-09-06 19:27:55)
En este espacio debe especificar el nombre del proceso o instrumento estadística que se utiliza para obtener los datos para calcular el indicador.
Por ejemplo: Encuesta Nacional de Hogares;
Boleta de notificación obligatoria VE-01. Decreto: 37.306-S., si se indica Ministerio de Salud como fuente.</t>
        </r>
      </text>
    </comment>
    <comment ref="C29" authorId="0">
      <text>
        <r>
          <rPr>
            <sz val="11"/>
            <color theme="1"/>
            <rFont val="Arial"/>
            <family val="2"/>
          </rPr>
          <t>======
ID#AAAADpWynwc
Tipo de fuente    (2019-09-06 19:27:54)
En este espacio debe seleccionar el tipo de operación estadística del que proviene los datos de la estadística o el indicador.  
a) Censos: son los datos que se obtienen de todos los elementos del universo poblacional. 
b) Encuesta por muestreo: cuando se realizan observaciones o se recopilan datos a partir de la selección aleatoria de una parte representativa de la población, y dependiendo del tipo de encuesta, se hacen inferencias sobre los parámetros poblacionales. 
c) Combinación de censo y muestreo: recopilación  de datos por medio de un censo combinado con una encuesta por muestreo para complementar la información. 
d) Sondeos de opinión: encuestas con diseño probabilístico o no, que genera información a partir de opiniones o percepciones de las unidades de estudio. 
e) Registro administrativo: son operaciones estadísticas que utilizan datos administrativos. Obtiene la información de un formulario que se aplica a partir de un acto administrativo, como por ejemplo el registro de estadísticas vitales (nacimientos, defunciones o matrimonios). También caben en este tipo de OE las actividades o procesos mediante los cuales se obtienen resultados estadísticos a partir de la enumeración o incorporación completa de una base de datos administrativos originales, como lo es el registro de patronos y trabajadores, padrón de población o electoral, u otros similares.
f) Sistema de Monitoreo:
g) Estimación directa: Es el valor estimado para una característica poblacional a partir de una muestra de unidades o elementos de la población de estudio.
h) Otro: cualquier otro tipo de fuente que no corresponda a alguna de las anteriores.</t>
        </r>
      </text>
    </comment>
    <comment ref="C30" authorId="0">
      <text>
        <r>
          <rPr>
            <sz val="11"/>
            <color theme="1"/>
            <rFont val="Arial"/>
            <family val="2"/>
          </rPr>
          <t>======
ID#AAAADpWynt0
Tipo de disponibilidad    (2019-09-06 19:27:54)
En este espacio se debe especificar la forma en la que se encuentra disponible la información 
a) Física: Si existe algún documento impreso. 
b) Digital: Si se encuentra disponible en otro sitio web. En este caso escribir el enlace a la página o sitio web.</t>
        </r>
      </text>
    </comment>
    <comment ref="C34" authorId="0">
      <text>
        <r>
          <rPr>
            <sz val="11"/>
            <color theme="1"/>
            <rFont val="Arial"/>
            <family val="2"/>
          </rPr>
          <t>======
ID#AAAADpWynvc
Nombre    (2019-09-06 19:27:54)
En este espacio debe de aparecer los datos de la persona encargada (u informante) de la operación estadística del indicador.</t>
        </r>
      </text>
    </comment>
    <comment ref="C35" authorId="0">
      <text>
        <r>
          <rPr>
            <sz val="11"/>
            <color theme="1"/>
            <rFont val="Arial"/>
            <family val="2"/>
          </rPr>
          <t>======
ID#AAAADpWyn50
Institución    (2019-09-06 19:27:55)
En este espacio debe de escribir nombre completo de la Institución la persona encargada de la estadística o el indicador. Evite las siglas.</t>
        </r>
      </text>
    </comment>
    <comment ref="C36" authorId="0">
      <text>
        <r>
          <rPr>
            <sz val="11"/>
            <color theme="1"/>
            <rFont val="Arial"/>
            <family val="2"/>
          </rPr>
          <t>======
ID#AAAADpWyn6k
Departamento    (2019-09-06 19:27:55)
En este espacio debe escribir el departamento en el cual trabaja la persona encargada del indicador o estadística.</t>
        </r>
      </text>
    </comment>
    <comment ref="C37" authorId="0">
      <text>
        <r>
          <rPr>
            <sz val="11"/>
            <color theme="1"/>
            <rFont val="Arial"/>
            <family val="2"/>
          </rPr>
          <t>======
ID#AAAADpWynsY
Cargo    (2019-09-06 19:27:54)
En este espacio debe escribir el cargo que ostenta la persona encargada del indicador o estadística.</t>
        </r>
      </text>
    </comment>
    <comment ref="C38" authorId="0">
      <text>
        <r>
          <rPr>
            <sz val="11"/>
            <color theme="1"/>
            <rFont val="Arial"/>
            <family val="2"/>
          </rPr>
          <t>======
ID#AAAADpWynz8
Correo    (2019-09-06 19:27:55)
En este espacio debe escribir la dirección de correo electrónico a la que puede ser contactada la persona encargada del indicador o estadística.</t>
        </r>
      </text>
    </comment>
    <comment ref="C39" authorId="0">
      <text>
        <r>
          <rPr>
            <sz val="11"/>
            <color theme="1"/>
            <rFont val="Arial"/>
            <family val="2"/>
          </rPr>
          <t>======
ID#AAAADpWynuc
Teléfono    (2019-09-06 19:27:54)
En este espacio debe escribir el número de teléfono al que puede ser contactada la persona encargada del indicador, se debe de escribir el código del área (506) al principio y el número de extensión.</t>
        </r>
      </text>
    </comment>
    <comment ref="C43" authorId="0">
      <text>
        <r>
          <rPr>
            <sz val="11"/>
            <color theme="1"/>
            <rFont val="Arial"/>
            <family val="2"/>
          </rPr>
          <t>======
ID#AAAADpWyntQ
Relevancia de la estadística o el indicador    (2019-09-06 19:27:54)
En este espacio se debe especificar la importancia que tiene el indicador propuesto en la evaluación sobre el medio ambiente o respecto de la sostenibilidad. 
En esencia, se trata de conectar los contenidos del indicador con los problemas y desafíos ambientales de la sostenibilidad en el territorio.</t>
        </r>
      </text>
    </comment>
    <comment ref="C44" authorId="0">
      <text>
        <r>
          <rPr>
            <sz val="11"/>
            <color theme="1"/>
            <rFont val="Arial"/>
            <family val="2"/>
          </rPr>
          <t>======
ID#AAAADpWynsg
Iniciativas relacionadas    (2019-09-06 19:27:54)
En este espacio se debe mencionar iniciativas a nivel nacional, regional, mundial, o de  acuerdos multilaterales ambientales en los que la estadística o indicador colabora en dar seguimiento. Por ejemplo: Objetivos del Desarrollo Sostenible (ODS), Iniciativa Latinoamericana de América Latina y el Caribe (ILAC), Cuentas ambientales, Acuerdo de París, Marco de Sendai, Cuentas ambientales, Plan Nacional de Desarrollo e Inversión Pública, Plan Sectorial de Energía, OCDE, DENU-PNUMA, SIMOCUTE, SINAMEC, etc.</t>
        </r>
      </text>
    </comment>
    <comment ref="C45" authorId="0">
      <text>
        <r>
          <rPr>
            <sz val="11"/>
            <color theme="1"/>
            <rFont val="Arial"/>
            <family val="2"/>
          </rPr>
          <t>======
ID#AAAADpWynzw
Objetivo/Meta    (2019-09-06 19:27:55)
En este espacio se debe indicar específicamente a cuál objetivo de desarrollo sostenible, política, plan o proyecto se le da seguimiento con la estadística o indicador. Esta totalmente articulado con una meta, la cual se debe de detallar en este espacio también.  
En caso de que se esté usando una iniciativa regional, mundial o nacional adoptada oficialmente por el país, debe  ir como aparece en estas (ODS, ILAC, OCDE y PNDIP),  para  evitar confusiones.</t>
        </r>
      </text>
    </comment>
    <comment ref="C49" authorId="0">
      <text>
        <r>
          <rPr>
            <sz val="11"/>
            <color theme="1"/>
            <rFont val="Arial"/>
            <family val="2"/>
          </rPr>
          <t>======
ID#AAAADpWyn1I
Fecha de la última actualización    (2019-09-06 19:27:55)
En este espacio indicar la fecha en la que fue modificada por última vez, esta hoja metodológica.</t>
        </r>
      </text>
    </comment>
    <comment ref="C50" authorId="0">
      <text>
        <r>
          <rPr>
            <sz val="11"/>
            <color theme="1"/>
            <rFont val="Arial"/>
            <family val="2"/>
          </rPr>
          <t>======
ID#AAAADpWyn4U
Cambios en la última actualización    (2019-09-06 19:27:55)
En este espacio especificar claramente cuales fueron los espacios o secciones que fueron modificados.</t>
        </r>
      </text>
    </comment>
    <comment ref="C51" authorId="0">
      <text>
        <r>
          <rPr>
            <sz val="11"/>
            <color theme="1"/>
            <rFont val="Arial"/>
            <family val="2"/>
          </rPr>
          <t>======
ID#AAAADpWyn1o
Descripción de los cambios    (2019-09-06 19:27:55)
En este espacio escribir con detalle en este espacio, los cambios realizados a esta hoja metodológica.</t>
        </r>
      </text>
    </comment>
    <comment ref="C52" authorId="0">
      <text>
        <r>
          <rPr>
            <sz val="11"/>
            <color theme="1"/>
            <rFont val="Arial"/>
            <family val="2"/>
          </rPr>
          <t>======
ID#AAAADpWyn4c
Katherine Gómez Viquez    (2019-09-06 19:27:55)
En este espacio debe de aparecer el nombre persona que realizó los cambios en la hoja metodológica.</t>
        </r>
      </text>
    </comment>
  </commentList>
</comments>
</file>

<file path=xl/sharedStrings.xml><?xml version="1.0" encoding="utf-8"?>
<sst xmlns="http://schemas.openxmlformats.org/spreadsheetml/2006/main" count="60687" uniqueCount="4504">
  <si>
    <t>Porcentaje</t>
  </si>
  <si>
    <t>Total</t>
  </si>
  <si>
    <t>Número</t>
  </si>
  <si>
    <t>Ignorado</t>
  </si>
  <si>
    <t>Pozo</t>
  </si>
  <si>
    <t>Componente 1: Condiciones y calidad ambiental</t>
  </si>
  <si>
    <t>Subcomponente 1.1: Condiciones físicas</t>
  </si>
  <si>
    <t>Subcomponente 1.2: Cobertura terrestre, ecosistemas y biodiversidad</t>
  </si>
  <si>
    <t>Componente 4: Eventos extremos</t>
  </si>
  <si>
    <t>Subcomponente 1.3: Calidad ambiental</t>
  </si>
  <si>
    <t>Subcomponente 4.1: Eventos naturales extremos y desastres naturales</t>
  </si>
  <si>
    <t>Subcomponente 4.2: Desastres tecnológicos</t>
  </si>
  <si>
    <t>Componente 2: Recursos ambientales y su uso</t>
  </si>
  <si>
    <t>Subcomponente 2.1: Recursos minerales no energéticos</t>
  </si>
  <si>
    <t>Componente 5: Asentamientos humanos y salud ambiental</t>
  </si>
  <si>
    <t>Subcomponente 2.2: Recursos energéticos</t>
  </si>
  <si>
    <t>Subcomponente 5.1: Asentamientos humanos</t>
  </si>
  <si>
    <t>Subcomponente 2.3: Tierra</t>
  </si>
  <si>
    <t>Subcomponente 5.2: Salud ambiental</t>
  </si>
  <si>
    <t>Subcomponente 2.4: Recursos del suelo</t>
  </si>
  <si>
    <t>Subcomponente 2.5: Recursos biológicos</t>
  </si>
  <si>
    <t>Componente 6: Protección ambiental, gestión y participación/acción ciudadana</t>
  </si>
  <si>
    <t>Subcomponente 2.6: Recursos hídricos</t>
  </si>
  <si>
    <t>Subcomponente 6.1: Protección ambiental y gestión de recursos naturales</t>
  </si>
  <si>
    <t>Subcomponente 6.2: Regulación y gobernanza ambiental</t>
  </si>
  <si>
    <t>Componente 3: Residuos</t>
  </si>
  <si>
    <t>Subcomponente 6.3: Preparación frente a eventos extremos y gestión de desastres</t>
  </si>
  <si>
    <t>Subcomponente 3.1: Emisiones al aire y atmósfera</t>
  </si>
  <si>
    <t>Subcomponente 6.4: Información y conciencia ambiental</t>
  </si>
  <si>
    <t>Subcomponente 3.2: Generación y gestión de las aguas residuales</t>
  </si>
  <si>
    <t>Subcomponente 3.3: Generación y gestión de desechos</t>
  </si>
  <si>
    <t>Subcomponente 3.4: Aplicación de bioquímicos</t>
  </si>
  <si>
    <t>Regresar</t>
  </si>
  <si>
    <t>Componente 2: Recursos ambientales y su utilización</t>
  </si>
  <si>
    <t>Ver Metadato</t>
  </si>
  <si>
    <t>San José</t>
  </si>
  <si>
    <t>Alajuela</t>
  </si>
  <si>
    <t>Heredia</t>
  </si>
  <si>
    <t>Puntarenas</t>
  </si>
  <si>
    <t>Provincia</t>
  </si>
  <si>
    <t>Río, quebrada o naciente</t>
  </si>
  <si>
    <t>5.1.2.a</t>
  </si>
  <si>
    <t>Acueducto municipal</t>
  </si>
  <si>
    <t>Acueducto rural</t>
  </si>
  <si>
    <t>Lluvia u otro</t>
  </si>
  <si>
    <t>Tópico 5.2.2: Enfermedades y condiciones relacionadas con el agua</t>
  </si>
  <si>
    <t>5.2.2.a.3</t>
  </si>
  <si>
    <t>Componente 2: Recursos Ambientales y su Uso</t>
  </si>
  <si>
    <t>Sub-componente 2.6: Recursos Hídricos</t>
  </si>
  <si>
    <t>Tópico 2.6.2: Extracción, uso y devolución de agua</t>
  </si>
  <si>
    <t>Sub-componente 5.1: Asentamientos Humanos</t>
  </si>
  <si>
    <t>Tópico 5.1.2: Acceso a agua, saneamiento y energía</t>
  </si>
  <si>
    <t>Sub-componente 3.2: Generación y gestión de las aguas residuales</t>
  </si>
  <si>
    <t>Tópico 3.2.2: Recolección y tratamiento de aguas residuales</t>
  </si>
  <si>
    <t>Componente 4: Eventos Extremos y Desastres</t>
  </si>
  <si>
    <t>Tópico 5.1.1: Población Urbana y Rural</t>
  </si>
  <si>
    <t>Tópico 5.1.5: Cuestiones ambientales específicas de los asentamientos urbanos</t>
  </si>
  <si>
    <t>3.2.2.c.2</t>
  </si>
  <si>
    <t>4.1.1.a.1</t>
  </si>
  <si>
    <t xml:space="preserve">Regresar </t>
  </si>
  <si>
    <t xml:space="preserve">Ver metadato </t>
  </si>
  <si>
    <t>Ver metadato</t>
  </si>
  <si>
    <t>Promedio anual de largo plazo</t>
  </si>
  <si>
    <t xml:space="preserve">Precipitación                             </t>
  </si>
  <si>
    <t>Tópico 2.6.1: Recursos Hídricos</t>
  </si>
  <si>
    <t>Cantón</t>
  </si>
  <si>
    <t>San Isidro</t>
  </si>
  <si>
    <t>Osa</t>
  </si>
  <si>
    <t>San Juan</t>
  </si>
  <si>
    <t>Atenas</t>
  </si>
  <si>
    <t>Puriscal</t>
  </si>
  <si>
    <t>Acosta</t>
  </si>
  <si>
    <t>San Mateo</t>
  </si>
  <si>
    <t>Esparza</t>
  </si>
  <si>
    <t>Aguirre</t>
  </si>
  <si>
    <t>Quepos</t>
  </si>
  <si>
    <t>Parrita</t>
  </si>
  <si>
    <t>Garabito</t>
  </si>
  <si>
    <t xml:space="preserve">Introducción </t>
  </si>
  <si>
    <t>Extracción total de agua</t>
  </si>
  <si>
    <t>Sub-componente 1.1: Condiciones físicas</t>
  </si>
  <si>
    <t>Tópico 1.1.2: Características Hidrográficas</t>
  </si>
  <si>
    <t>1.1.2.b.1</t>
  </si>
  <si>
    <t>Tárcoles</t>
  </si>
  <si>
    <t>Savegre</t>
  </si>
  <si>
    <t>Río Naranjo</t>
  </si>
  <si>
    <t>Río Savegre</t>
  </si>
  <si>
    <t>Tópico 1.1.1: Atmósfera, clima y condiciones meteorológicas</t>
  </si>
  <si>
    <t>1.1.1.b.1</t>
  </si>
  <si>
    <t>1.1.2.d.1</t>
  </si>
  <si>
    <t>2.6.1.b.1</t>
  </si>
  <si>
    <t>Tratamiento secundario</t>
  </si>
  <si>
    <t>Tratamiento terciario</t>
  </si>
  <si>
    <t xml:space="preserve"> Total</t>
  </si>
  <si>
    <t xml:space="preserve">Precipitación </t>
  </si>
  <si>
    <t>Código RIEA: B.1</t>
  </si>
  <si>
    <t>Total nacional</t>
  </si>
  <si>
    <t>Código RIEA: C.1</t>
  </si>
  <si>
    <t>Superficie de las regiones climáticas de Costa Rica</t>
  </si>
  <si>
    <t>Tópico 1.3.2: Calidad del agua dulce</t>
  </si>
  <si>
    <t>1.3.2.b.1</t>
  </si>
  <si>
    <t>1.3.2.b.2</t>
  </si>
  <si>
    <t>1.3.2.f.1</t>
  </si>
  <si>
    <t>1.3.2.f.2</t>
  </si>
  <si>
    <t>1.3.2.f.3</t>
  </si>
  <si>
    <t>1.3.2.f.5</t>
  </si>
  <si>
    <t>Cuerpo de Agua</t>
  </si>
  <si>
    <t>ID Punto</t>
  </si>
  <si>
    <t xml:space="preserve">Identificación del Punto de monitoreo </t>
  </si>
  <si>
    <t xml:space="preserve">Evaluación </t>
  </si>
  <si>
    <t>Parámetro de DBO</t>
  </si>
  <si>
    <t>Parámetros porcentaje de SO</t>
  </si>
  <si>
    <t xml:space="preserve">Nitrógeno amoniacal  </t>
  </si>
  <si>
    <t>Parámetro ph</t>
  </si>
  <si>
    <t>Parámetro SST</t>
  </si>
  <si>
    <t xml:space="preserve">Cuenca </t>
  </si>
  <si>
    <t>Longitud</t>
  </si>
  <si>
    <t>Latitud</t>
  </si>
  <si>
    <t>Distrito</t>
  </si>
  <si>
    <t xml:space="preserve">Número total de mediciones del Sitio </t>
  </si>
  <si>
    <t>No. de mediciones de buena calidad</t>
  </si>
  <si>
    <t>No. de mediciones de mala calidad</t>
  </si>
  <si>
    <t>% de mediciones de buena calidad</t>
  </si>
  <si>
    <t>Calidad del Sitio
1 = Buena calidad</t>
  </si>
  <si>
    <t xml:space="preserve">DBO                   </t>
  </si>
  <si>
    <t>Evaluación</t>
  </si>
  <si>
    <t>DBO</t>
  </si>
  <si>
    <t>%SO</t>
  </si>
  <si>
    <t xml:space="preserve">%SO             </t>
  </si>
  <si>
    <t xml:space="preserve">pH              </t>
  </si>
  <si>
    <t xml:space="preserve">pH               </t>
  </si>
  <si>
    <t xml:space="preserve">pH                   </t>
  </si>
  <si>
    <t xml:space="preserve">pH                 </t>
  </si>
  <si>
    <t xml:space="preserve">SST            </t>
  </si>
  <si>
    <t xml:space="preserve">SST              </t>
  </si>
  <si>
    <t>SST                  (May-16)</t>
  </si>
  <si>
    <t>(CRTM05)</t>
  </si>
  <si>
    <t xml:space="preserve">0 = Mala calidad </t>
  </si>
  <si>
    <t>(Oct-15)</t>
  </si>
  <si>
    <t>(Nov-15)</t>
  </si>
  <si>
    <t>(Feb-16)</t>
  </si>
  <si>
    <t>(May-16)</t>
  </si>
  <si>
    <t>Damas</t>
  </si>
  <si>
    <t>Río Damas</t>
  </si>
  <si>
    <t>FPC-DAM-01</t>
  </si>
  <si>
    <t>FPC-DAM-02</t>
  </si>
  <si>
    <t>Río Paquita</t>
  </si>
  <si>
    <t>FPC-DAM-03</t>
  </si>
  <si>
    <t>Naranjito</t>
  </si>
  <si>
    <t>FPC-DAM-04</t>
  </si>
  <si>
    <t>Tusubres</t>
  </si>
  <si>
    <t>Río Agujas</t>
  </si>
  <si>
    <t>FPC-TUS-01</t>
  </si>
  <si>
    <t>Río Copey</t>
  </si>
  <si>
    <t>FPC-TUS-02</t>
  </si>
  <si>
    <t>Jacó</t>
  </si>
  <si>
    <t>Río Turrubaritos</t>
  </si>
  <si>
    <t>FPC-TUS-03</t>
  </si>
  <si>
    <t>Turrucares</t>
  </si>
  <si>
    <t>Carara</t>
  </si>
  <si>
    <t>Río Tulín</t>
  </si>
  <si>
    <t>FPC-TUS-04</t>
  </si>
  <si>
    <t>Chires</t>
  </si>
  <si>
    <t>FPC-TUS-05</t>
  </si>
  <si>
    <t>Río Tusubres</t>
  </si>
  <si>
    <t>FPC-TUS-06</t>
  </si>
  <si>
    <t>FPC-TUS-07</t>
  </si>
  <si>
    <t>Río Chires</t>
  </si>
  <si>
    <t>FPC-TUS-08</t>
  </si>
  <si>
    <t>Río Virilla</t>
  </si>
  <si>
    <t>FPC-TAR-01</t>
  </si>
  <si>
    <t>Vásquez de Coronado</t>
  </si>
  <si>
    <t>Cascajal</t>
  </si>
  <si>
    <t>FPC-TAR-02</t>
  </si>
  <si>
    <t>FPC-TAR-03</t>
  </si>
  <si>
    <t>Tibás</t>
  </si>
  <si>
    <t>FPC-TAR-04</t>
  </si>
  <si>
    <t>Flores</t>
  </si>
  <si>
    <t>San Joaquín</t>
  </si>
  <si>
    <t>FPC-TAR-05</t>
  </si>
  <si>
    <t>Belén</t>
  </si>
  <si>
    <t>San Antonio</t>
  </si>
  <si>
    <t>Río Tárcoles</t>
  </si>
  <si>
    <t>FPC-TAR-06</t>
  </si>
  <si>
    <t>Turrúcares</t>
  </si>
  <si>
    <t xml:space="preserve">Río Grande </t>
  </si>
  <si>
    <t>FPC-TAR-07</t>
  </si>
  <si>
    <t>Concepción</t>
  </si>
  <si>
    <t>FPC-TAR-08</t>
  </si>
  <si>
    <t>Orotina</t>
  </si>
  <si>
    <t>Naranjo</t>
  </si>
  <si>
    <t>FPC-NAR-01</t>
  </si>
  <si>
    <t>FPC-NAR-02</t>
  </si>
  <si>
    <t>FPC-NAR-03</t>
  </si>
  <si>
    <t>Q. Escandalosa</t>
  </si>
  <si>
    <t>FPC-NAR-04</t>
  </si>
  <si>
    <t>Jesús María</t>
  </si>
  <si>
    <t>Río Jesús María</t>
  </si>
  <si>
    <t>FPC-JES-01</t>
  </si>
  <si>
    <t>FPC-JES-02</t>
  </si>
  <si>
    <t>FPC-JES-03</t>
  </si>
  <si>
    <t>FPC-JES-04</t>
  </si>
  <si>
    <t>San Juan Grande</t>
  </si>
  <si>
    <t>Río Machuca</t>
  </si>
  <si>
    <t>FPC-JES-05</t>
  </si>
  <si>
    <t>FPC-JES-06</t>
  </si>
  <si>
    <t>La Ceiba</t>
  </si>
  <si>
    <t>FPC-JES-07</t>
  </si>
  <si>
    <t>Barú</t>
  </si>
  <si>
    <t>Río Diamante</t>
  </si>
  <si>
    <t>FPC-BAR-01</t>
  </si>
  <si>
    <t>Pérez Zeledón</t>
  </si>
  <si>
    <t>Río Barú</t>
  </si>
  <si>
    <t>FPC-BAR-02</t>
  </si>
  <si>
    <t>FPC-BAR-03</t>
  </si>
  <si>
    <t>Puerto Cortés</t>
  </si>
  <si>
    <t>Río Pirrís</t>
  </si>
  <si>
    <t>FPC-PAR-01</t>
  </si>
  <si>
    <t>Dota</t>
  </si>
  <si>
    <t>Santa María</t>
  </si>
  <si>
    <t>FPC-PAR-02</t>
  </si>
  <si>
    <t>Tarrazú</t>
  </si>
  <si>
    <t>San Lorenzo</t>
  </si>
  <si>
    <t>FPC-PAR-03</t>
  </si>
  <si>
    <t>Sabanillas</t>
  </si>
  <si>
    <t>Río Candelaria</t>
  </si>
  <si>
    <t>FPC-PAR-04</t>
  </si>
  <si>
    <t>Cangrejal</t>
  </si>
  <si>
    <t>FPC-PAR-05</t>
  </si>
  <si>
    <t>FPC-SAV-01</t>
  </si>
  <si>
    <t>Copey</t>
  </si>
  <si>
    <t>FPC-SAV-02</t>
  </si>
  <si>
    <t>FPC-SAV-03</t>
  </si>
  <si>
    <t>FPC-SAV-04</t>
  </si>
  <si>
    <t>Río División</t>
  </si>
  <si>
    <t>FPC-SAV-05</t>
  </si>
  <si>
    <t>Peréz Zeledón</t>
  </si>
  <si>
    <t>Páramo</t>
  </si>
  <si>
    <t>FPC-SAV-06</t>
  </si>
  <si>
    <t>2.6.1.a.1</t>
  </si>
  <si>
    <t>Caudal de salida a territorios vecinos</t>
  </si>
  <si>
    <t>Caudal de salida al mar</t>
  </si>
  <si>
    <t>2.6.1.b.2</t>
  </si>
  <si>
    <t>2.6.1.b.4</t>
  </si>
  <si>
    <t>Categoría</t>
  </si>
  <si>
    <t>Se cambió toda la serie de datos del 2001 al 2017, debido a que se varió la metodología para el calculo de la precipitación anual promedio. Esta nueva metodología está documentado en el documento llamado "Metodología para el calculo de la precipitación y evapotranspiración - Tabla Estadística W1 Costa Rica", elaborado por el Instituto Meteorológico Nacional, Departamento de Climatología e Investigaciones Aplicadas.
Precipitación anual promedio: Costa Rica posee 7 subregiones climáticas con áreas diferentes (anteriormente se utilizaban 6 subregiones). Este indicador se estimó tomando dos estaciones meteorológicas representativas (anteriormente se consideró solamente una estación meteorológica) y haciendo un promedio entre ellas ponderado por la superficie de cada subregión climática. Es decir, es un promedio de los promedios de precipitación anual de cada subregión.
Región Caribe Norte  73-091 Hacienda El Carmen, Siquirres; 71-015 Canta Gallo, Guápiles
Región Caribe Sur  81-003 Aeropuerto, Limón; 87-013 Sixaola
Región Pacífico Norte  74-020 Llano Grande, Liberia; 74-053 Santa Cruz
Región Pacífico Central  90-009 Damas, Garabito; 96-002 Hacienda Barú, Aguirre
Región Pacífico Sur  98-022 Piñera, Buenos Aires; 100-056 Coto 42, Corredores
Región Central  84-193 Aeropuerto Pavas, San José; 73-018 Linda Vista, El Guarco, Cartago 
Región Zona Norte  69-579 Santa Clara, San Carlos; 69-515 Quebrada Azul, San Carlos</t>
  </si>
  <si>
    <t xml:space="preserve">Evapotranspiración Real se calculó como un 30,24% de la Precipitación, esto de acuerdo con los resultados del informe Balance Hídrico Superficial Período 1970-2002, elaborado por ICE-CRRH, 2007. </t>
  </si>
  <si>
    <t>Recursos renovables de agua dulce = Flujo interno porque no se contabilizan entradas ni salidas de agua de otros territorios.</t>
  </si>
  <si>
    <t xml:space="preserve">Los datos en "Promedio Anual de Largo Plazo" no se tiene con la metodología actual para una serie de más de 30 años, el dato que se presenta es el promedio de los años 2001 a 2017 (17 años) es el dato más ajustado a la realidad que se puede dar.  </t>
  </si>
  <si>
    <t>Evapotranspiración real</t>
  </si>
  <si>
    <t>Extracción de aguas superficiales</t>
  </si>
  <si>
    <r>
      <t>Extracción de aguas subterráneas</t>
    </r>
    <r>
      <rPr>
        <sz val="11"/>
        <color indexed="8"/>
        <rFont val="Calibri"/>
        <family val="2"/>
      </rPr>
      <t/>
    </r>
  </si>
  <si>
    <t>Uso del agua</t>
  </si>
  <si>
    <t>Pérdidas en la distribución</t>
  </si>
  <si>
    <t>2.6.2.a.</t>
  </si>
  <si>
    <t>2.6.2.b.</t>
  </si>
  <si>
    <t>2.6.2.c</t>
  </si>
  <si>
    <t>2.6.2.h</t>
  </si>
  <si>
    <t>2.6.2.k</t>
  </si>
  <si>
    <t>Industria del suministro de agua (CIIU 36)</t>
  </si>
  <si>
    <t>Hogares</t>
  </si>
  <si>
    <t>Agricultura, ganadería, silvicultura y pesca (CIIU 01-03)</t>
  </si>
  <si>
    <t>Comité técnico interinstitucional de Estadísticas del Agua</t>
  </si>
  <si>
    <t>Estadísticas e indicadores claves para la Gestión Integrada del Recurso Hídrico (GIRH)</t>
  </si>
  <si>
    <t>N° CONTROL</t>
  </si>
  <si>
    <t xml:space="preserve">MINISTERIO DE AMBIENTE Y ENERGÍA
CENTRO NACIONAL DE INFORMACIÓN GEOAMBIENTAL
  CENIGA-MINAE
</t>
  </si>
  <si>
    <t xml:space="preserve">HOJA METODOLOGICA </t>
  </si>
  <si>
    <t>I. Información técnica</t>
  </si>
  <si>
    <t>Tipo de producto:</t>
  </si>
  <si>
    <t>Estadística</t>
  </si>
  <si>
    <t>Nombre de la estadística o indicador:</t>
  </si>
  <si>
    <t>Marco para el Desarrollo de las Estadísticas Ambientales:</t>
  </si>
  <si>
    <t>Componente</t>
  </si>
  <si>
    <t xml:space="preserve">Subcomponente </t>
  </si>
  <si>
    <t xml:space="preserve">Tópico </t>
  </si>
  <si>
    <t xml:space="preserve">Código de las variables </t>
  </si>
  <si>
    <t xml:space="preserve">Nombre de las variables </t>
  </si>
  <si>
    <t xml:space="preserve">Componente 2: Recursos Ambientales y su uso </t>
  </si>
  <si>
    <t>Sub-componente 2.1: Recursos Minerales</t>
  </si>
  <si>
    <t>Tópico 2.1.2: Producción y comercio de minerales</t>
  </si>
  <si>
    <t>2.1.2.b.</t>
  </si>
  <si>
    <t>2.1.2.b. Importaciones de minerales</t>
  </si>
  <si>
    <t xml:space="preserve">
</t>
  </si>
  <si>
    <t>Unidades de medida:</t>
  </si>
  <si>
    <t>Metodología de cálculo:</t>
  </si>
  <si>
    <t>Interpretación:</t>
  </si>
  <si>
    <t>Marco FMPEIR:</t>
  </si>
  <si>
    <t xml:space="preserve">b. Presión: Describe la presión que se ejerce sobre el ambiente a través del desarrollo de las actividades humanas  </t>
  </si>
  <si>
    <t>Desagregación  geográfica</t>
  </si>
  <si>
    <t xml:space="preserve">Desagregación por temática (no geográfica): </t>
  </si>
  <si>
    <t xml:space="preserve">Limitaciones </t>
  </si>
  <si>
    <t>Serie de tiempo actualmente disponible</t>
  </si>
  <si>
    <t>Otro: :</t>
  </si>
  <si>
    <t>Periodicidad de generación de la estadística o el indicador</t>
  </si>
  <si>
    <t>Comentarios generales</t>
  </si>
  <si>
    <t xml:space="preserve">II. Fuentes de información </t>
  </si>
  <si>
    <t xml:space="preserve"> </t>
  </si>
  <si>
    <t>Institución responsable</t>
  </si>
  <si>
    <t>Nombre de la operación estadística</t>
  </si>
  <si>
    <t xml:space="preserve">Tipo de fuente: </t>
  </si>
  <si>
    <t>Registro administrativo</t>
  </si>
  <si>
    <t>Tipo de disponibilidad</t>
  </si>
  <si>
    <t>Digital</t>
  </si>
  <si>
    <t>III. Información de contacto</t>
  </si>
  <si>
    <t>Nombre</t>
  </si>
  <si>
    <t>Institución</t>
  </si>
  <si>
    <t>Departamento</t>
  </si>
  <si>
    <t>Cargo</t>
  </si>
  <si>
    <t>Correo</t>
  </si>
  <si>
    <t>Teléfono</t>
  </si>
  <si>
    <t>IV. Vinculación política</t>
  </si>
  <si>
    <t xml:space="preserve">Relevancia de la estadística o el indicador </t>
  </si>
  <si>
    <t>Iniciativas relacionadas 
(si aplica)</t>
  </si>
  <si>
    <t>Objetivo / Meta</t>
  </si>
  <si>
    <t>V. Bitácora de cambios</t>
  </si>
  <si>
    <t xml:space="preserve">Fecha de la última actualización </t>
  </si>
  <si>
    <t xml:space="preserve">Cambios en la última actualización </t>
  </si>
  <si>
    <t xml:space="preserve">Descripción de los cambios </t>
  </si>
  <si>
    <t xml:space="preserve">Autor de la última actualización </t>
  </si>
  <si>
    <t>VI. Datos estadísticos</t>
  </si>
  <si>
    <t xml:space="preserve">Incluir en este espacio un cuadro (Excel) con las series históricas de la estadística o los datos requeridos para el cálculo del indicador. Los datos estadísticos que sirven de base para calcular el indicador permiten un análisis mas profundo del indicador, así como la exploración de la óptima representación grafica. </t>
  </si>
  <si>
    <t>Tipo de producto</t>
  </si>
  <si>
    <t xml:space="preserve">Código de la varible </t>
  </si>
  <si>
    <t xml:space="preserve">Tipo de fuente </t>
  </si>
  <si>
    <t xml:space="preserve">Indicador </t>
  </si>
  <si>
    <t>Componente 1: Condiciones y Calidad Ambiental</t>
  </si>
  <si>
    <t>Sub-componente 1.1: Condiciones Físicas</t>
  </si>
  <si>
    <t>1.1.1.a.1</t>
  </si>
  <si>
    <t>1.1.1.a.1. Temperatura (Promedio mensual)</t>
  </si>
  <si>
    <t>a. Fuerza Motriz: Factores indirectos que causan presiones sobre el elemento ambiente que definen estado</t>
  </si>
  <si>
    <t>Censos</t>
  </si>
  <si>
    <t>Física</t>
  </si>
  <si>
    <t>Sub-componente 1.2: Cobertura Terrestre, Ecosistemas y Biodiversidad</t>
  </si>
  <si>
    <t xml:space="preserve">Tópico 1.1.2: Características hidrográficas </t>
  </si>
  <si>
    <t>1.1.1.a.2</t>
  </si>
  <si>
    <t>1.1.1.a.2. Temperatura (Promedio mensual mínimo)</t>
  </si>
  <si>
    <t>Encuesta por muestreo</t>
  </si>
  <si>
    <t>Sub-componente 1.3: Calidad Ambiental</t>
  </si>
  <si>
    <t xml:space="preserve">Tópico 1.1.3: Información geológica y geográfica </t>
  </si>
  <si>
    <t>1.1.1.a.3</t>
  </si>
  <si>
    <t>1.1.1.a.3. Temperatura (Promedio mensual máximo)</t>
  </si>
  <si>
    <t>Tasa</t>
  </si>
  <si>
    <t xml:space="preserve">c. Estado: Se refiere a la condición del ambiente a causa de las presiones generadas por las actividades humanas </t>
  </si>
  <si>
    <t>Combinación de censo y muestreo</t>
  </si>
  <si>
    <t xml:space="preserve">Componente 4:  Eventos Extremos y Desastres </t>
  </si>
  <si>
    <t>Tópico 1.1.4: Características del suelo</t>
  </si>
  <si>
    <t xml:space="preserve">1.1.1.b.1. Precipitación (Promedio anual) (se encuentra también en el tema 2.6.1.a) </t>
  </si>
  <si>
    <t xml:space="preserve">d. Impacto: Miden los cambios que se ha dado en el ambiente por las presiones generadas por el hombre </t>
  </si>
  <si>
    <t>Sondeos de opinión</t>
  </si>
  <si>
    <t>Componente 5: Asentamientos Humanos y Salud Ambiental</t>
  </si>
  <si>
    <t>Sub-componente 2.2: Recursos Energéticos</t>
  </si>
  <si>
    <t>Tópico 1.2.1: Cobertura terrestre</t>
  </si>
  <si>
    <t>1.1.1.b.2</t>
  </si>
  <si>
    <t xml:space="preserve">1.1.1.b.2. Precipitación (Promedio anual de largo plazo) (se encuentra también en el tema 2.6.1.a) </t>
  </si>
  <si>
    <t xml:space="preserve">e. Respuesta: Representan los esfuerzos realizados por la sociedad o una institución para reducir o una institución para reducir o mitigar la degradación del ambiente </t>
  </si>
  <si>
    <t>Componente 6: Protección, Gestión y Participación/Acción Ambiental</t>
  </si>
  <si>
    <t>Sub-componente 2.3: Tierra</t>
  </si>
  <si>
    <t>Tópico 1.2.2: Ecosistemas y biodiversidad</t>
  </si>
  <si>
    <t>1.1.1.b.3</t>
  </si>
  <si>
    <t xml:space="preserve">1.1.1.b.3. Precipitación (Promedio mensual) (se encuentra también en el tema 2.6.1.a) </t>
  </si>
  <si>
    <t>Sistema de Monitoreo</t>
  </si>
  <si>
    <t>Sub-componente 2.4: Recursos del Suelo</t>
  </si>
  <si>
    <t>Tópico 1.2.3: Bosques</t>
  </si>
  <si>
    <t>1.1.1.b.4</t>
  </si>
  <si>
    <t xml:space="preserve">1.1.1.b.4. Precipitación  ((Valor mínimo mensual) se encuentra también en el tema 2.6.1.a) </t>
  </si>
  <si>
    <t>Estimación directa</t>
  </si>
  <si>
    <t>Sub-componente 2.5: Recursos Biológicos</t>
  </si>
  <si>
    <t xml:space="preserve">Tópico 1.3.1:  Calidad del aire </t>
  </si>
  <si>
    <t>1.1.1.b.5</t>
  </si>
  <si>
    <t xml:space="preserve">1.1.1.b.5. Precipitación (Valor máximo mensual) (se encuentra también en el tema 2.6.1.a) </t>
  </si>
  <si>
    <t>Otro</t>
  </si>
  <si>
    <t>1.1.1.c.1</t>
  </si>
  <si>
    <t>1.1.1.c.1. Humedad relativa (Valor mínimo mensual)</t>
  </si>
  <si>
    <t>Sub-componente 3.1: Emisiones al Aire</t>
  </si>
  <si>
    <t>Tópico 1.3.3: Calidad del agua marina</t>
  </si>
  <si>
    <t>1.1.1.c.2</t>
  </si>
  <si>
    <t>1.1.1.c.2. Humedad relativa (Valor máximo mensual)</t>
  </si>
  <si>
    <t>Sub-componente 3.2: Generación y Gestión de Aguas Residuales</t>
  </si>
  <si>
    <t>Tópico 1.3.4: Contaminación del suelo</t>
  </si>
  <si>
    <t>1.1.1.d.1</t>
  </si>
  <si>
    <t>1.1.1.d.1. Presión atmosférica (Valor mínimo mensual)</t>
  </si>
  <si>
    <t>Sub-componente 3.3: Generación y Gestión de Desechos</t>
  </si>
  <si>
    <t xml:space="preserve">Tópico 1.3.5:  Ruido </t>
  </si>
  <si>
    <t>1.1.1.d.2</t>
  </si>
  <si>
    <t>1.1.1.d.2. Presión atmosférica (Valor máximo mensual)</t>
  </si>
  <si>
    <t>Sub-componente 3.4: Aplicación de Químicos</t>
  </si>
  <si>
    <t xml:space="preserve">Tópico 2.1.1: Stocks y cambios de los recursos minerales </t>
  </si>
  <si>
    <t>1.1.1.e.1</t>
  </si>
  <si>
    <t>1.1.1.e.1. Velocidad del viento  (Valor mínimo mensual)</t>
  </si>
  <si>
    <t xml:space="preserve">Sub-componente 4.1: Eventos naturales extremos y desastres </t>
  </si>
  <si>
    <t>1.1.1.e.2</t>
  </si>
  <si>
    <t>1.1.1.e.2. Velocidad del viento  (Valor máximo mensual)</t>
  </si>
  <si>
    <t xml:space="preserve">Sub-componente 4.2: Desastres Tecnológicos </t>
  </si>
  <si>
    <t xml:space="preserve">Tópico 2.2.1: Stocks y cambios en los recursos energéticos </t>
  </si>
  <si>
    <t>1.1.1.f.1</t>
  </si>
  <si>
    <t>1.1.1.f.1. Radiación solar (Valor promedio diario)</t>
  </si>
  <si>
    <t>Tópico 2.2.2: Producción, comercio y consumo de energía</t>
  </si>
  <si>
    <t>1.1.1.f.2</t>
  </si>
  <si>
    <t>1.1.1.f.2. Radiación solar (Valor promedio mensual)</t>
  </si>
  <si>
    <t>Sub-componente 5.2: Salud Ambiental</t>
  </si>
  <si>
    <t>Tópico 2.3.1: Uso de la tierra</t>
  </si>
  <si>
    <t>1.1.1.f.3</t>
  </si>
  <si>
    <t>1.1.1.f.3. Radiación solar (Número de horas con luz solar)</t>
  </si>
  <si>
    <t>Sub-componente 6.1: Gasto en Protección Ambiental y en Gestión de Recursos Naturales</t>
  </si>
  <si>
    <t>Tópico 2.3.2: Uso de tierra boscosa</t>
  </si>
  <si>
    <t>1.1.1.g.1</t>
  </si>
  <si>
    <t>1.1.1.g.1. Radiación UV (Valor máximo diario)</t>
  </si>
  <si>
    <t>Sub-componente 6.2: Regulación y Gobernanza Ambiental</t>
  </si>
  <si>
    <t>Tópico 2.4.1: Recursos del suelo</t>
  </si>
  <si>
    <t>1.1.1.g.2</t>
  </si>
  <si>
    <t>1.1.1.g.2. Radiación UV (Valor promedio diario)</t>
  </si>
  <si>
    <t xml:space="preserve">Sub-componente 6.3: Preparación ante Eventos Extremos y Gestión de Desastres </t>
  </si>
  <si>
    <t>Tópico 2.5.1: Recursos maderables</t>
  </si>
  <si>
    <t>1.1.1.g.3</t>
  </si>
  <si>
    <t>1.1.1.g.3. Radiación UV (Valor máximo mensual)</t>
  </si>
  <si>
    <t>Sub-componente 6.4: Información y Conciencia Ambiental</t>
  </si>
  <si>
    <t>Tópico 2.5.2: Recursos acuáticos</t>
  </si>
  <si>
    <t>1.1.1.g.4</t>
  </si>
  <si>
    <t>1.1.1.g.4. Radiación UV (Valor promedio mensual)</t>
  </si>
  <si>
    <t>Tópico 2.5.3: Cultivos</t>
  </si>
  <si>
    <t>1.1.1.h.1</t>
  </si>
  <si>
    <t>1.1.1.h.1. Ocurrencia de fenómenos El Niño/La Niña, cuando sea pertinente (Ocurrencia)</t>
  </si>
  <si>
    <t>Tópico 2.5.4: Ganado</t>
  </si>
  <si>
    <t>1.1.1.h.2</t>
  </si>
  <si>
    <t>1.1.1.h.2. Ocurrencia de fenómenos El Niño/La Niña, cuando sea pertinente (Período de tiempo)</t>
  </si>
  <si>
    <t xml:space="preserve">Tópico 2.5.5: Otros recursos biológicos no cultivados </t>
  </si>
  <si>
    <t>1.1.2.a.1</t>
  </si>
  <si>
    <t>1.1.2.a.1. Lagos ( Área de la superficie)</t>
  </si>
  <si>
    <t>Tópico 2.6.1: Recursos hídricos</t>
  </si>
  <si>
    <t>1.1.2.a.2</t>
  </si>
  <si>
    <t>1.1.2.a.2. Lagos (Profundidad máxima)</t>
  </si>
  <si>
    <t>Tópico 2.6.2: Extracción, uso y retornos de agua</t>
  </si>
  <si>
    <t>1.1.2.b.1. Ríos y arroyos (Longitud)</t>
  </si>
  <si>
    <t>Tópico 3.1.1: Emisiones de gases de efecto invernadero</t>
  </si>
  <si>
    <t>1.1.2.c.1</t>
  </si>
  <si>
    <t>1.1.2.c.1. Embalses artificiales (Área de la superficie)</t>
  </si>
  <si>
    <t>Tópico 3.1.2: Consumo de sustancias agotadoras de la capa de ozono</t>
  </si>
  <si>
    <t>1.1.2.c.2</t>
  </si>
  <si>
    <t>1.1.2.c.2. Embalses artificiales (Profundidad máxima)</t>
  </si>
  <si>
    <t>Tópico 3.1.3: Emisiones de otras sustancias</t>
  </si>
  <si>
    <t>1.1.2.d.1. Cuencas hidrográficas (Descripción de las principales cuencas hidrográficas)</t>
  </si>
  <si>
    <t>Tópico 3.2.1: Generación y contenido contaminante de aguas residuales</t>
  </si>
  <si>
    <t>1.1.2.e.1</t>
  </si>
  <si>
    <t>1.1.2.e.1. Mares (Aguas costeras)</t>
  </si>
  <si>
    <t>1.1.2.e.2</t>
  </si>
  <si>
    <t>1.1.2.e.2. Mares (Mar territorial)</t>
  </si>
  <si>
    <t>Tópico 3.2.3: Descarga de aguas residuales al ambiente</t>
  </si>
  <si>
    <t>1.1.2.e.3</t>
  </si>
  <si>
    <t>1.1.2.e.3. Mares (Zona Económica Exclusiva (ZEE))</t>
  </si>
  <si>
    <t>Tópico 3.3.1: Generación de desechos</t>
  </si>
  <si>
    <t>1.1.2.e.4</t>
  </si>
  <si>
    <t>1.1.2.e.4. Mares (Nivel del mar)</t>
  </si>
  <si>
    <t>Tópico 3.3.2: Gestión de desechos</t>
  </si>
  <si>
    <t>1.1.2.e.5</t>
  </si>
  <si>
    <t>1.1.2.e.5. Mares (Área del hielo marino)</t>
  </si>
  <si>
    <t>Tópico 3.4.1: Aplicación de químicos</t>
  </si>
  <si>
    <t>1.1.2.f.</t>
  </si>
  <si>
    <t xml:space="preserve">1.1.2.f. Acuíferos </t>
  </si>
  <si>
    <t xml:space="preserve">Tópico 4.1.1: Ocurrencia de eventos naturales extremos y desastres </t>
  </si>
  <si>
    <t>1.1.2.g.</t>
  </si>
  <si>
    <t>1.1.2.g. Glaciares</t>
  </si>
  <si>
    <t xml:space="preserve">Tópico 4.1.2: Impacto de eventos naturales extremos y desastres </t>
  </si>
  <si>
    <t>1.1.3.a.1</t>
  </si>
  <si>
    <t>1.1.3.a.1. Condiciones geológicas, geográficas y geomorfológicas de las áreas terrestres y las islas (Longitud de las fronteras)</t>
  </si>
  <si>
    <t xml:space="preserve">Tópico 4.2.1: Ocurrencia de desastres tecnológicos </t>
  </si>
  <si>
    <t>1.1.3.a.2</t>
  </si>
  <si>
    <t>1.1.3.a.2. Condiciones geológicas, geográficas y geomorfológicas de las áreas terrestres y las islas (Área del país o de la región)</t>
  </si>
  <si>
    <t>Tópico 4.2.2: Impacto de los desastres tecnológicos</t>
  </si>
  <si>
    <t>1.1.3.a.3</t>
  </si>
  <si>
    <t>1.1.3.a.3. Condiciones geológicas, geográficas y geomorfológicas de las áreas terrestres y las islas (Número de islas)</t>
  </si>
  <si>
    <t>Tópico 5.1.1: Población urbana y rural</t>
  </si>
  <si>
    <t>1.1.3.a.4</t>
  </si>
  <si>
    <t>1.1.3.a.4. Condiciones geológicas, geográficas y geomorfológicas de las áreas terrestres y las islas (Área de las islas)</t>
  </si>
  <si>
    <t>Tópico 5.1.2: Acceso a servicios básicos seleccionados</t>
  </si>
  <si>
    <t>1.1.3.a.5</t>
  </si>
  <si>
    <t>1.1.3.a.5. Condiciones geológicas, geográficas y geomorfológicas de las áreas terrestres y las islas (Principales características geomorfológicas de las islas)</t>
  </si>
  <si>
    <t>Tópico 5.1.3: Condiciones de la vivienda</t>
  </si>
  <si>
    <t>1.1.3.a.6</t>
  </si>
  <si>
    <t>1.1.3.a.6. Condiciones geológicas, geográficas y geomorfológicas de las áreas terrestres y las islas (Distribución espacial del relieve terrestre)</t>
  </si>
  <si>
    <t>Tópico 5.1.4: Exposición a contaminación ambiental</t>
  </si>
  <si>
    <t>1.1.3.a.7</t>
  </si>
  <si>
    <t>1.1.3.a.7. Condiciones geológicas, geográficas y geomorfológicas de las áreas terrestres y las islas (Características de los accidentes geográficos (ej.: llanuras, colinas, mesetas, dunas, volcanes, montañas, montes submarinos))</t>
  </si>
  <si>
    <t>1.1.3.a.8</t>
  </si>
  <si>
    <t>1.1.3.a.8. Condiciones geológicas, geográficas y geomorfológicas de las áreas terrestres y las islas (Área de los tipos de roca)</t>
  </si>
  <si>
    <t xml:space="preserve">Tópico 5.2.1: Enfermedades y condiciones transmitidas por el aire </t>
  </si>
  <si>
    <t>1.1.3.a.9</t>
  </si>
  <si>
    <t>1.1.3.a.9. Condiciones geológicas, geográficas y geomorfológicas de las áreas terrestres y las islas (Longitud de las fallas geológicas)</t>
  </si>
  <si>
    <t>1.1.3.b.</t>
  </si>
  <si>
    <t>1.1.3.b. Aguas costeras (incluyendo áreas de arrecifes de coral y manglares)</t>
  </si>
  <si>
    <t>Tópico 5.2.3: Enfermedades transmitidas por vectores</t>
  </si>
  <si>
    <t>1.1.3.c.</t>
  </si>
  <si>
    <t>1.1.3.c. Longitud de la línea costera marina</t>
  </si>
  <si>
    <t>Tópico 5.2.4: Problemas de salud asociados con la exposición excesiva a la radiación UV</t>
  </si>
  <si>
    <t>1.1.3.d.</t>
  </si>
  <si>
    <t>1.1.3.d. Área costera</t>
  </si>
  <si>
    <t>Tópico 5.2.5: Enfermedades y condiciones relacionadas con sustancias tóxicas y radiación nuclear</t>
  </si>
  <si>
    <t>1.1.4.a.1</t>
  </si>
  <si>
    <t>1.1.4.a.1. Caracterización del suelo (Área de tipos de suelo)</t>
  </si>
  <si>
    <t>Tópico 6.1.1: Gasto público en protección ambiental y gestión de recursos naturales</t>
  </si>
  <si>
    <t>1.1.4.b.1</t>
  </si>
  <si>
    <t>1.1.4.b.1. Degradación del suelo ( Área afectada por erosión del suelo)</t>
  </si>
  <si>
    <t>Tópico 6.1.2: Gasto de empresas privadas, de instituciones sin fines de lucro y de los hogares en protección ambiental y en gestión de recursos naturales</t>
  </si>
  <si>
    <t>1.1.4.b.2</t>
  </si>
  <si>
    <t>1.1.4.b.2. Degradación del suelo (Área afectada por desertificación)</t>
  </si>
  <si>
    <t xml:space="preserve">Tópico 6.2.1: Fortaleza institucional </t>
  </si>
  <si>
    <t>1.1.4.b.3</t>
  </si>
  <si>
    <t>1.1.4.b.3. Degradación del suelo (Área afectada por salinización)</t>
  </si>
  <si>
    <t>Tópico 6.2.2: Regulación e instrumentos ambientales</t>
  </si>
  <si>
    <t>1.1.4.b.4</t>
  </si>
  <si>
    <t>1.1.4.b.4. Degradación del suelo (Área afectada por anegamiento (inundación))</t>
  </si>
  <si>
    <t>Tópico 6.2.3: Participación en los Acuerdos Multilaterales Ambientales  (AMAs) y en convenciones ambientales</t>
  </si>
  <si>
    <t>1.1.4.b.5</t>
  </si>
  <si>
    <t>1.1.4.b.5. Degradación del suelo (Área afectada por acidificación )</t>
  </si>
  <si>
    <t>Tópico 6.3.1: Preparación ante eventos naturales extremos y de desastres</t>
  </si>
  <si>
    <t>1.1.4.b.6</t>
  </si>
  <si>
    <t>1.1.4.b.6. Degradación del suelo (Área afectada por compactación)</t>
  </si>
  <si>
    <t xml:space="preserve">Tópico 6.3.2: Preparación ante desastres tecnológicos </t>
  </si>
  <si>
    <t>1.1.4.c.1</t>
  </si>
  <si>
    <t>1.1.4.c.1. Contenido de Nutrientes del suelo, medido en niveles de: (Nitrógeno (N))</t>
  </si>
  <si>
    <t>Tópico 6.4.1: Información ambiental</t>
  </si>
  <si>
    <t>1.1.4.c.2</t>
  </si>
  <si>
    <t>1.1.4.c.2. Contenido de Nutrientes del suelo, medido en niveles de: (Fósforo (P))</t>
  </si>
  <si>
    <t>Tópico 6.4.2: Educación ambiental</t>
  </si>
  <si>
    <t>1.1.4.c.3</t>
  </si>
  <si>
    <t>1.1.4.c.3. Contenido de Nutrientes del suelo, medido en niveles de: (Calcio (Ca))</t>
  </si>
  <si>
    <t>Tópico 6.4.3: Percepción y  conciencia ambiental</t>
  </si>
  <si>
    <t>1.1.4.c.4</t>
  </si>
  <si>
    <t>1.1.4.c.4. Contenido de Nutrientes del suelo, medido en niveles de: (Magnesio (Mg))</t>
  </si>
  <si>
    <t>Tópico 6.4.4: Participación/acción ambiental</t>
  </si>
  <si>
    <t>1.1.4.c.5</t>
  </si>
  <si>
    <t>1.1.4.c.5. Contenido de Nutrientes del suelo, medido en niveles de: (Potasio (K))</t>
  </si>
  <si>
    <t>1.1.4.c.6</t>
  </si>
  <si>
    <t>1.1.4.c.6. Contenido de Nutrientes del suelo, medido en niveles de: (Zinc (Zn))</t>
  </si>
  <si>
    <t>1.1.4.c.7</t>
  </si>
  <si>
    <t>1.1.4.c.7. Contenido de Nutrientes del suelo, medido en niveles de: (Otros)</t>
  </si>
  <si>
    <t>1.2.1.a.</t>
  </si>
  <si>
    <t>1.2.1.a. Área bajo las categorías de cobertura terrestre</t>
  </si>
  <si>
    <t>1.2.2.(a)</t>
  </si>
  <si>
    <t>1.2.2.(a). SCAE categorías de cobertura terrestre, basado en el Sistema de Clasificación de Cobertura Terrestre de la FAO (http://unstats.un.org/unsd/envaccounting/seeaRev/SEEA_CF_Final_en.pdf)
(b) Categorías de reporte usadas en la Evaluación de los Ecosistemas del Milenio (http://millenniumassessment.org/documents/document.3.aspx.pdf)
(c) UICN categorías de reporte: Reservas Naturales Estrictas; Áreas Silvestres; Parques Nacionales, Monumentos Naturales; Áreas de manejo de Hábitat/especies; Paisajes terrestres/marinos protegidos; y áreas protegidas con uso sostenible de recursos naturales (http://www.iucn.org/theme/protected-areas/about/categories) ()</t>
  </si>
  <si>
    <t>1.2.2.a.1</t>
  </si>
  <si>
    <t>1.2.2.a.1. Extensión, patrones y características generales de los ecosistemas (Área de los ecosistemas)</t>
  </si>
  <si>
    <t>1.2.2.a.2</t>
  </si>
  <si>
    <t>1.2.2.a.2. Extensión, patrones y características generales de los ecosistemas (Proximidad de los ecosistemas a las áreas urbanas y a las tierras de cultivo)</t>
  </si>
  <si>
    <t>1.2.2.b.1</t>
  </si>
  <si>
    <t>1.2.2.b.1. Características físicas y químicas de los ecosistemas (Nutrientes)</t>
  </si>
  <si>
    <t>1.2.2.b.2</t>
  </si>
  <si>
    <t>1.2.2.b.2. Características físicas y químicas de los ecosistemas (Carbono)</t>
  </si>
  <si>
    <t>1.2.2.b.3</t>
  </si>
  <si>
    <t>1.2.2.b.3. Características físicas y químicas de los ecosistemas (Contaminantes)</t>
  </si>
  <si>
    <t>1.2.2.c.1</t>
  </si>
  <si>
    <t>1.2.2.c.1. Biodiversidad (Especies conocidas de flora y fauna)</t>
  </si>
  <si>
    <t>1.2.2.c.2</t>
  </si>
  <si>
    <t>1.2.2.c.2. Biodiversidad (Especies endémicas de flora y fauna )</t>
  </si>
  <si>
    <t>1.2.2.c.3</t>
  </si>
  <si>
    <t>1.2.2.c.3. Biodiversidad (Especies exóticas invasivas de flora y fauna)</t>
  </si>
  <si>
    <t>1.2.2.c.4</t>
  </si>
  <si>
    <t>1.2.2.c.4. Biodiversidad (Población de especies)</t>
  </si>
  <si>
    <t>1.2.2.c.5</t>
  </si>
  <si>
    <t>1.2.2.c.5. Biodiversidad (Fragmentación del hábitat)</t>
  </si>
  <si>
    <t>1.2.2.d.1</t>
  </si>
  <si>
    <t>1.2.2.d.1. Áreas y especies protegidas (Áreas terrestres y marinas protegidas (también aparece en 1.2.3.a))</t>
  </si>
  <si>
    <t>1.2.2.d.2</t>
  </si>
  <si>
    <t>1.2.2.d.2. Áreas y especies protegidas (Especies de flora y fauna protegidas )</t>
  </si>
  <si>
    <t>1.2.3.a.1</t>
  </si>
  <si>
    <t>1.2.3.a.1. Área de Bosques (Total)</t>
  </si>
  <si>
    <t>1.2.3.a.2</t>
  </si>
  <si>
    <t>1.2.3.a.2. Área de Bosques (Natural)</t>
  </si>
  <si>
    <t>1.2.3.a.3</t>
  </si>
  <si>
    <t>1.2.3.a.3. Área de Bosques (Plantados)</t>
  </si>
  <si>
    <t>1.2.3.a.4</t>
  </si>
  <si>
    <t>1.2.3.a.4. Área de Bosques (Áreas protegidas de Bosque (también aparece en 1.2.2.d))</t>
  </si>
  <si>
    <t>1.2.3.a.5</t>
  </si>
  <si>
    <t>1.2.3.a.5. Área de Bosques (Área de Bosque afectada por fuego)</t>
  </si>
  <si>
    <t>1.2.3.b.1</t>
  </si>
  <si>
    <t>1.2.3.b.1. Biomasa Forestal (Total)</t>
  </si>
  <si>
    <t>1.2.3.b.2</t>
  </si>
  <si>
    <t>1.2.3.b.2. Biomasa Forestal (Almacenamiento de Carbono en biomasa forestal viva )</t>
  </si>
  <si>
    <t>1.3.1.a.1</t>
  </si>
  <si>
    <t>1.3.1.a.1. Calidad del aire a nivel local  (Nivel de concentración de material particulado (MP10))</t>
  </si>
  <si>
    <t>1.3.1.a.10</t>
  </si>
  <si>
    <t>1.3.1.a.10. Calidad del aire a nivel local  (Niveles de concentración de  furanos)</t>
  </si>
  <si>
    <t>1.3.1.a.11</t>
  </si>
  <si>
    <t>1.3.1.a.11. Calidad del aire a nivel local  (Niveles de concentración de otros contaminantes)</t>
  </si>
  <si>
    <t>1.3.1.a.12</t>
  </si>
  <si>
    <t>1.3.1.a.12. Calidad del aire a nivel local  (Número de días en el año en que los niveles máximos permitidos fueron superados)</t>
  </si>
  <si>
    <t>1.3.1.a.2</t>
  </si>
  <si>
    <t>1.3.1.a.2. Calidad del aire a nivel local  (Nivel de concentración de material particulado (MP2.5))</t>
  </si>
  <si>
    <t>1.3.1.a.3</t>
  </si>
  <si>
    <t>1.3.1.a.3. Calidad del aire a nivel local  (Nivel de concentración de ozono troposférico (O3))</t>
  </si>
  <si>
    <t>1.3.1.a.4</t>
  </si>
  <si>
    <t>1.3.1.a.4. Calidad del aire a nivel local  (Nivel de concentración de monóxido de carbono (CO) )</t>
  </si>
  <si>
    <t>1.3.1.a.5</t>
  </si>
  <si>
    <t>1.3.1.a.5. Calidad del aire a nivel local  (Nivel de concentración de dióxido de azufre (SO2))</t>
  </si>
  <si>
    <t>1.3.1.a.6</t>
  </si>
  <si>
    <t>1.3.1.a.6. Calidad del aire a nivel local  (Niveles de concentración de  óxidos de nitrógeno (NOX))</t>
  </si>
  <si>
    <t>1.3.1.a.7</t>
  </si>
  <si>
    <t>1.3.1.a.7. Calidad del aire a nivel local  (Niveles de concentración de metales pesados)</t>
  </si>
  <si>
    <t>1.3.1.a.8</t>
  </si>
  <si>
    <t>1.3.1.a.8. Calidad del aire a nivel local  (Niveles de concentración de compuestos orgánicos volátiles distintos del metano (COVDM))</t>
  </si>
  <si>
    <t>1.3.1.a.9</t>
  </si>
  <si>
    <t>1.3.1.a.9. Calidad del aire a nivel local  (Niveles de concentración de  dioxinas)</t>
  </si>
  <si>
    <t>1.3.1.b.1</t>
  </si>
  <si>
    <t>1.3.1.b.1. Concentraciones globales atmosféricas de gases de efecto invernadero (Nivel de concentración global atmosférica de dióxido de carbono (CO2))</t>
  </si>
  <si>
    <t>1.3.1.b.2</t>
  </si>
  <si>
    <t>1.3.1.b.2. Concentraciones globales atmosféricas de gases de efecto invernadero (Nivel de concentración global atmosférica de metano (CH4))</t>
  </si>
  <si>
    <t>1.3.2.a.1</t>
  </si>
  <si>
    <t>1.3.2.a.1. Nutrientes y clorofila (Niveles de concentración de nitrógeno)</t>
  </si>
  <si>
    <t>1.3.2.a.2</t>
  </si>
  <si>
    <t>1.3.2.a.2. Nutrientes y clorofila (Niveles de concentración de fósforo)</t>
  </si>
  <si>
    <t>1.3.2.a.3</t>
  </si>
  <si>
    <t>1.3.2.a.3. Nutrientes y clorofila (Niveles de concentración de clorofila A)</t>
  </si>
  <si>
    <t>1.3.2.b.1. Materia orgánica (Demanda bioquímica de oxígeno (DBO))</t>
  </si>
  <si>
    <t>1.3.2.b.2. Materia orgánica (Demanda química de oxígeno (DQO))</t>
  </si>
  <si>
    <t>1.3.2.c.1</t>
  </si>
  <si>
    <t>1.3.2.c.1. Patógenos (Niveles de concentración de coliformes fecales)</t>
  </si>
  <si>
    <t>1.3.2.d.1</t>
  </si>
  <si>
    <t>1.3.2.d.1. Metales (ej.: mercurio, plomo, níquel, arsénico, cadmio)  (Niveles de concentración en los sedimentos y en el agua )</t>
  </si>
  <si>
    <t>1.3.2.d.2</t>
  </si>
  <si>
    <t>1.3.2.d.2. Metales (ej.: mercurio, plomo, níquel, arsénico, cadmio) (Niveles de concentración en los organismos de agua dulce )</t>
  </si>
  <si>
    <t>1.3.2.e.1</t>
  </si>
  <si>
    <t>1.3.2.e.1. Contaminantes Orgánicos (ej.: PCBs, DDT, pesticidas, furanos, dioxinas, fenoles y desechos radioactivos) (Niveles de concentración en los sedimentos y en el agua)</t>
  </si>
  <si>
    <t>1.3.2.e.2</t>
  </si>
  <si>
    <t>1.3.2.e.2. Contaminantes Orgánicos (ej.: PCBs, DDT, pesticidas, furanos, dioxinas, fenoles y desechos radioactivos) (Niveles de concentración en los organismos de agua dulce)</t>
  </si>
  <si>
    <t>1.3.2.f.1. Características físicas y químicas (pH/Acidez/Alcalinidad)</t>
  </si>
  <si>
    <t>1.3.2.f.2. Características físicas y químicas (Temperatura)</t>
  </si>
  <si>
    <t>1.3.2.f.3. Características físicas y químicas (Solidos suspendidos totales (SST))</t>
  </si>
  <si>
    <t>1.3.2.f.4</t>
  </si>
  <si>
    <t>1.3.2.f.4. Características físicas y químicas (Salinidad)</t>
  </si>
  <si>
    <t>1.3.2.f.5. Características físicas y químicas (Oxígeno disuelto (OD))</t>
  </si>
  <si>
    <t>1.3.2.g.1</t>
  </si>
  <si>
    <t>1.3.2.g.1. Desechos plásticos y otros desechos en el agua dulce (Cantidad de desechos de plástico y otros desechos en el agua dulce)</t>
  </si>
  <si>
    <t>1.3.3.a.1</t>
  </si>
  <si>
    <t>1.3.3.a.1. Nutrientes y clorofila (Niveles de concentración de nitrógeno)</t>
  </si>
  <si>
    <t>1.3.3.a.2</t>
  </si>
  <si>
    <t>1.3.3.a.2. Nutrientes y clorofila (Niveles de concentración de fósforo)</t>
  </si>
  <si>
    <t>1.3.3.a.3</t>
  </si>
  <si>
    <t>1.3.3.a.3. Nutrientes y clorofila (Niveles de concentración de clorofila A)</t>
  </si>
  <si>
    <t>1.3.3.b.1</t>
  </si>
  <si>
    <t>1.3.3.b.1. Materia orgánica (Demanda bioquímica de oxígeno (DBO))</t>
  </si>
  <si>
    <t>1.3.3.b.2</t>
  </si>
  <si>
    <t>1.3.3.b.2. Materia orgánica (Demanda química de oxígeno (DQO))</t>
  </si>
  <si>
    <t>1.3.3.c.1</t>
  </si>
  <si>
    <t>1.3.3.c.1. Patógenos (Niveles de concentración de coliformes fecales en aguas marinas recreativas)</t>
  </si>
  <si>
    <t>1.3.3.d.1</t>
  </si>
  <si>
    <t>1.3.3.d.1. Metales (ej.: mercurio, plomo, níquel, arsénico, cadmio)  (Niveles de concentración en los sedimentos y en el agua )</t>
  </si>
  <si>
    <t>1.3.3.d.2</t>
  </si>
  <si>
    <t>1.3.3.d.2. Metales (ej.: mercurio, plomo, níquel, arsénico, cadmio) (Niveles de concentración en los organismos marinos )</t>
  </si>
  <si>
    <t>1.3.3.e.1</t>
  </si>
  <si>
    <t>1.3.3.e.1. Contaminantes Orgánicos (ej.: PCBs, DDT, pesticidas, furanos, dioxinas, fenoles y desechos radioactivos) (Niveles de concentración en los sedimentos y en el agua)</t>
  </si>
  <si>
    <t>1.3.3.e.2</t>
  </si>
  <si>
    <t>1.3.3.e.2. Contaminantes Orgánicos (ej.: PCBs, DDT, pesticidas, furanos, dioxinas, fenoles y desechos radioactivos) (Niveles de concentración en los organismos marinos)</t>
  </si>
  <si>
    <t>1.3.3.f.1</t>
  </si>
  <si>
    <t>1.3.3.f.1. Características físicas y químicas ( pH/Acidez/Alcalinidad)</t>
  </si>
  <si>
    <t>1.3.3.f.2</t>
  </si>
  <si>
    <t>1.3.3.f.2. Características físicas y químicas (Temperatura)</t>
  </si>
  <si>
    <t>1.3.3.f.3</t>
  </si>
  <si>
    <t>1.3.3.f.3. Características físicas y químicas (Solidos suspendidos totales (SST))</t>
  </si>
  <si>
    <t>1.3.3.f.4</t>
  </si>
  <si>
    <t>1.3.3.f.4. Características físicas y químicas (Salinidad)</t>
  </si>
  <si>
    <t>1.3.3.f.5</t>
  </si>
  <si>
    <t>1.3.3.f.5. Características físicas y químicas (Oxígeno disuelto (OD))</t>
  </si>
  <si>
    <t>1.3.3.f.6</t>
  </si>
  <si>
    <t>1.3.3.f.6. Características físicas y químicas (Densidad)</t>
  </si>
  <si>
    <t>1.3.3.g.1</t>
  </si>
  <si>
    <t>1.3.3.g.1. Blanqueamiento (decoloración) de corales  (Área afectada por blanqueamiento de corales)</t>
  </si>
  <si>
    <t>1.3.3.h.1</t>
  </si>
  <si>
    <t>1.3.3.h.1. Desechos plásticos y otros desechos en el agua marina  (Cantidad de desechos plásticos y otros desechos en el agua marina)</t>
  </si>
  <si>
    <t>1.3.3.i.1</t>
  </si>
  <si>
    <t>1.3.3.i.1. Mareas Rojas (Ocurrencia)</t>
  </si>
  <si>
    <t>1.3.3.i.2</t>
  </si>
  <si>
    <t>1.3.3.i.2. Mareas Rojas (Área Impactada)</t>
  </si>
  <si>
    <t>1.3.3.i.3</t>
  </si>
  <si>
    <t>1.3.3.i.3. Mareas Rojas (Duración)</t>
  </si>
  <si>
    <t>1.3.3.j.1</t>
  </si>
  <si>
    <t>1.3.3.j.1.  Contaminación por derrame de petróleo (Área de mareas negras (derrame de petróleo en el agua marina))</t>
  </si>
  <si>
    <t>1.3.3.j.2</t>
  </si>
  <si>
    <t>1.3.3.j.2. Contaminación por derrame de petróleo (Cantidad de bolas de alquitrán)</t>
  </si>
  <si>
    <t>1.3.4.a.1</t>
  </si>
  <si>
    <t>1.3.4.a.1. Sitios afectados por contaminación (Sitios contaminados)</t>
  </si>
  <si>
    <t>1.3.4.a.2</t>
  </si>
  <si>
    <t>1.3.4.a.2. Sitios afectados por contaminación (Sitios potencialmente contaminados)</t>
  </si>
  <si>
    <t>1.3.4.a.3</t>
  </si>
  <si>
    <t>1.3.4.a.3. Sitios afectados por contaminación (Sitios remediados)</t>
  </si>
  <si>
    <t>1.3.4.a.4</t>
  </si>
  <si>
    <t>1.3.4.a.4. Sitios afectados por contaminación (Otros lugares)</t>
  </si>
  <si>
    <t>1.3.5.a.</t>
  </si>
  <si>
    <t>1.3.5.a. Niveles de ruido de fuentes específicas</t>
  </si>
  <si>
    <t>1.3.5.b.1</t>
  </si>
  <si>
    <t>1.3.5.b.1. Niveles de ruido en localizaciones específicas</t>
  </si>
  <si>
    <t>2.1.1.a.1</t>
  </si>
  <si>
    <t>2.1.1.a.1. Recursos minerales (Stocks de recursos recuperables comercialmente )</t>
  </si>
  <si>
    <t>2.1.1.a.10</t>
  </si>
  <si>
    <t>2.1.1.a.10. Recursos minerales (Stocks de recursos no comerciales y otros recursos conocidos)</t>
  </si>
  <si>
    <t>2.1.1.a.2</t>
  </si>
  <si>
    <t>2.1.1.a.2. Recursos minerales (Nuevos descubrimientos)</t>
  </si>
  <si>
    <t>2.1.1.a.3</t>
  </si>
  <si>
    <t>2.1.1.a.3. Recursos minerales (Incrementos por reevaluaciones )</t>
  </si>
  <si>
    <t>2.1.1.a.4</t>
  </si>
  <si>
    <t>2.1.1.a.4. Recursos minerales (Incrementos por reclasificaciones)</t>
  </si>
  <si>
    <t>2.1.1.a.5</t>
  </si>
  <si>
    <t>2.1.1.a.5. Recursos minerales (Extracción)</t>
  </si>
  <si>
    <t>2.1.1.a.6</t>
  </si>
  <si>
    <t>2.1.1.a.6. Recursos minerales (Pérdidas catastróficas)</t>
  </si>
  <si>
    <t>2.1.1.a.7</t>
  </si>
  <si>
    <t>2.1.1.a.7. Recursos minerales (Reducciones por reevaluaciones)</t>
  </si>
  <si>
    <t>2.1.1.a.8</t>
  </si>
  <si>
    <t>2.1.1.a.8. Recursos minerales (Reducciones por reclasificaciones)</t>
  </si>
  <si>
    <t>2.1.1.a.9</t>
  </si>
  <si>
    <t>2.1.1.a.9. Recursos minerales (Stocks de recursos potencialmente recuperables comercialmente)</t>
  </si>
  <si>
    <t>2.1.2.a.</t>
  </si>
  <si>
    <t>2.1.2.a. Producción de minerales</t>
  </si>
  <si>
    <t>2.1.2.c.</t>
  </si>
  <si>
    <t>2.1.2.c. Exportaciones de minerales</t>
  </si>
  <si>
    <t>2.2.1.a.1</t>
  </si>
  <si>
    <t>2.2.1.a.1. Recursos energéticos (Stock de recursos recuperables comercialmente)</t>
  </si>
  <si>
    <t>2.2.1.a.10</t>
  </si>
  <si>
    <t>2.2.1.a.10. Recursos energéticos (Stocks de recursos no comerciales y otros recursos conocidos)</t>
  </si>
  <si>
    <t>2.2.1.a.2</t>
  </si>
  <si>
    <t>2.2.1.a.2. Recursos energéticos (Nuevos descubrimientos)</t>
  </si>
  <si>
    <t>2.2.1.a.3</t>
  </si>
  <si>
    <t>2.2.1.a.3. Recursos energéticos (Incrementos por reevaluaciones)</t>
  </si>
  <si>
    <t>2.2.1.a.4</t>
  </si>
  <si>
    <t>2.2.1.a.4. Recursos energéticos (Incrementos por reclasificaciones)</t>
  </si>
  <si>
    <t>2.2.1.a.5</t>
  </si>
  <si>
    <t>2.2.1.a.5. Recursos energéticos (Extracción)</t>
  </si>
  <si>
    <t>2.2.1.a.6</t>
  </si>
  <si>
    <t>2.2.1.a.6. Recursos energéticos (Pérdidas catastróficas)</t>
  </si>
  <si>
    <t>2.2.1.a.7</t>
  </si>
  <si>
    <t>2.2.1.a.7. Recursos energéticos (Reducciones por reevaluaciones)</t>
  </si>
  <si>
    <t>2.2.1.a.8</t>
  </si>
  <si>
    <t>2.2.1.a.8. Recursos energéticos (Reducciones por reclasificaciones)</t>
  </si>
  <si>
    <t>2.2.1.a.9</t>
  </si>
  <si>
    <t>2.2.1.a.9. Recursos energéticos (Stocks de recursos potencialmente recuperables comercialmente)</t>
  </si>
  <si>
    <t>2.2.2.a.1</t>
  </si>
  <si>
    <t>2.2.2.a.1. Producción de energía   (Producción total )</t>
  </si>
  <si>
    <t>2.2.2.a.2</t>
  </si>
  <si>
    <t>2.2.2.a.2. Producción de energía   (Producción de fuentes no renovables)</t>
  </si>
  <si>
    <t>2.2.2.a.3</t>
  </si>
  <si>
    <t>2.2.2.a.3. Producción de energía   (Producción de fuentes renovables)</t>
  </si>
  <si>
    <t>2.2.2.a.4</t>
  </si>
  <si>
    <t>2.2.2.a.4. Producción de energía   Producción de energía primaria )</t>
  </si>
  <si>
    <t>2.2.2.a.5</t>
  </si>
  <si>
    <t>2.2.2.a.5. Producción de energía   (Importaciones de energía)</t>
  </si>
  <si>
    <t>2.2.2.a.6</t>
  </si>
  <si>
    <t>2.2.2.a.6. Producción de energía   (Exportaciones de energía)</t>
  </si>
  <si>
    <t>2.2.2.a.7</t>
  </si>
  <si>
    <t>2.2.2.a.7. Producción de energía   (Producción de energía secundaria)</t>
  </si>
  <si>
    <t>2.2.2.b.</t>
  </si>
  <si>
    <t>2.2.2.b. Oferta total de energía</t>
  </si>
  <si>
    <t>2.2.2.c.</t>
  </si>
  <si>
    <t>2.2.2.c. Consumo final de energía</t>
  </si>
  <si>
    <t>2.3.1.a.</t>
  </si>
  <si>
    <t>2.3.1.a. Área bajo las categorías de uso de tierra</t>
  </si>
  <si>
    <t>2.3.1.b.1</t>
  </si>
  <si>
    <t>2.3.1.b.1. Otros aspectos de uso de la tierra (Área de tierra bajo agricultura orgánica)</t>
  </si>
  <si>
    <t>2.3.1.b.2</t>
  </si>
  <si>
    <t>2.3.1.b.2. Otros aspectos de uso de la tierra (Área de tierra bajo riego)</t>
  </si>
  <si>
    <t>2.3.1.b.3</t>
  </si>
  <si>
    <t>2.3.1.b.3. Otros aspectos de uso de la tierra (Área de tierra bajo gestión forestal sostenible )</t>
  </si>
  <si>
    <t>2.3.1.b.4</t>
  </si>
  <si>
    <t>2.3.1.b.4. Otros aspectos de uso de la tierra (Área de tierra bajo agrosilvicultura)</t>
  </si>
  <si>
    <t>2.3.1.c.</t>
  </si>
  <si>
    <t>2.3.1.c. Propiedad de la tierra</t>
  </si>
  <si>
    <t>2.3.2.a.1</t>
  </si>
  <si>
    <t>2.3.2.a.1. Uso de tierra boscosa (Área deforestada)</t>
  </si>
  <si>
    <t>2.3.2.a.2</t>
  </si>
  <si>
    <t>2.3.2.a.2. Uso de tierra boscosa (Área reforestada)</t>
  </si>
  <si>
    <t>2.3.2.a.3</t>
  </si>
  <si>
    <t>2.3.2.a.3. Uso de tierra boscosa (Área forestada)</t>
  </si>
  <si>
    <t>2.3.2.a.4</t>
  </si>
  <si>
    <t>2.3.2.a.4. Uso de tierra boscosa (Crecimiento natural)</t>
  </si>
  <si>
    <t>2.3.2.b.</t>
  </si>
  <si>
    <t>2.3.2.b. Área boscosa por función primaria designada</t>
  </si>
  <si>
    <t>2.4.1.</t>
  </si>
  <si>
    <t>2.4.1. Se requiere mayor investigación para desarrollar las estadísticas necesarias en este tema.</t>
  </si>
  <si>
    <t>2.5.1.a.1</t>
  </si>
  <si>
    <t>2.5.1.a.1. Recursos maderables (Stock de recursos maderables)</t>
  </si>
  <si>
    <t>2.5.1.a.2</t>
  </si>
  <si>
    <t>2.5.1.a.2. Recursos maderables (Crecimiento natural)</t>
  </si>
  <si>
    <t>2.5.1.a.3</t>
  </si>
  <si>
    <t>2.5.1.a.3. Recursos maderables (Tala)</t>
  </si>
  <si>
    <t>2.5.1.a.4</t>
  </si>
  <si>
    <t>2.5.1.a.4. Recursos maderables (Remoción)</t>
  </si>
  <si>
    <t>2.5.1.a.5</t>
  </si>
  <si>
    <t>2.5.1.a.5. Recursos maderables (Residuos de la tala)</t>
  </si>
  <si>
    <t>2.5.1.a.6</t>
  </si>
  <si>
    <t>2.5.1.a.6. Recursos maderables (Pérdidas naturales)</t>
  </si>
  <si>
    <t>2.5.1.a.7</t>
  </si>
  <si>
    <t>2.5.1.a.7. Recursos maderables (Pérdidas catastróficas)</t>
  </si>
  <si>
    <t>2.5.1.a.8</t>
  </si>
  <si>
    <t>2.5.1.a.8. Recursos maderables (Reclasificaciones )</t>
  </si>
  <si>
    <t xml:space="preserve">2.5.1.b.1 </t>
  </si>
  <si>
    <t>2.5.1.b.1 . Cantidad usada de: (Fertilizantes (se encuentra también en 3.4.1.a) )</t>
  </si>
  <si>
    <t>2.5.1.b.2</t>
  </si>
  <si>
    <t>2.5.1.b.2. Cantidad usada de: (Pesticidas (se encuentra también en in 3.4.1.b))</t>
  </si>
  <si>
    <t xml:space="preserve">2.5.1.c. </t>
  </si>
  <si>
    <t>2.5.1.c. Producción Forestal</t>
  </si>
  <si>
    <t xml:space="preserve">2.5.1.d. </t>
  </si>
  <si>
    <t>2.5.1.d. Producción de leña</t>
  </si>
  <si>
    <t>2.5.1.e.</t>
  </si>
  <si>
    <t>2.5.1.e. Importaciones de productos forestales</t>
  </si>
  <si>
    <t>2.5.1.f.</t>
  </si>
  <si>
    <t>2.5.1.f. Exportaciones de productos forestales</t>
  </si>
  <si>
    <t>2.5.2.a.</t>
  </si>
  <si>
    <t>2.5.2.a. Producción pesquera de captura</t>
  </si>
  <si>
    <t>2.5.2.b.</t>
  </si>
  <si>
    <t>2.5.2.b. Producción acuícola</t>
  </si>
  <si>
    <t>2.5.2.c.</t>
  </si>
  <si>
    <t>2.5.2.c. Importaciones de pescado y productos pesqueros</t>
  </si>
  <si>
    <t>2.5.2.d</t>
  </si>
  <si>
    <t>2.5.2.d. Exportaciones de pescado y productos pesqueros</t>
  </si>
  <si>
    <t>2.5.2.e.1</t>
  </si>
  <si>
    <t>2.5.2.e.1. Cantidad usada de: (Pellets (aparece también en 3.4.1.c))</t>
  </si>
  <si>
    <t>2.5.2.e.2</t>
  </si>
  <si>
    <t>2.5.2.e.2. Cantidad usada de: (Hormonas (aparece también en 3.4.1.d))</t>
  </si>
  <si>
    <t>2.5.2.e.3</t>
  </si>
  <si>
    <t>2.5.2.e.3. Cantidad usada de: (Colorantes (aparece también en 3.4.1.e))</t>
  </si>
  <si>
    <t>2.5.2.e.4</t>
  </si>
  <si>
    <t>2.5.2.e.4. Cantidad usada de: (Antibióticos (aparece también en 3.4.1.f))</t>
  </si>
  <si>
    <t>2.5.2.e.5</t>
  </si>
  <si>
    <t>2.5.2.e.5. Cantidad usada de: (Fungicides)</t>
  </si>
  <si>
    <t>2.5.2.f.1</t>
  </si>
  <si>
    <t>2.5.2.f.1. Recursos acuáticos (Stocks de recursos acuáticos )</t>
  </si>
  <si>
    <t>2.5.2.f.2</t>
  </si>
  <si>
    <t>2.5.2.f.2. Recursos acuáticos (Adiciones a los recursos acuáticos)</t>
  </si>
  <si>
    <t>2.5.2.f.3</t>
  </si>
  <si>
    <t>2.5.2.f.3. Recursos acuáticos (Reducciones a los recursos acuáticos)</t>
  </si>
  <si>
    <t>2.5.3.a.1</t>
  </si>
  <si>
    <t>2.5.3.a.1. Principales cultivos anuales y perennes (Superficie sembrada)</t>
  </si>
  <si>
    <t>2.5.3.a.2</t>
  </si>
  <si>
    <t>2.5.3.a.2. Principales cultivos anuales y perennes (Superficie cosechada)</t>
  </si>
  <si>
    <t>2.5.3.a.3</t>
  </si>
  <si>
    <t>2.5.3.a.3. Principales cultivos anuales y perennes (Cantidad producida)</t>
  </si>
  <si>
    <t>2.5.3.a.4</t>
  </si>
  <si>
    <t>2.5.3.a.4. Principales cultivos anuales y perennes (Cantidad de producción orgánica)</t>
  </si>
  <si>
    <t>2.5.3.a.5</t>
  </si>
  <si>
    <t>2.5.3.a.5. Principales cultivos anuales y perennes (Cantidad producida de cultivos genéticamente modificados )</t>
  </si>
  <si>
    <t>2.5.3.b.1</t>
  </si>
  <si>
    <t>2.5.3.b.1. Cantidad usada de: (Fertilizantes naturales (ej.: estiércol, compost, cal) (aparece también en 3.4.1.a))</t>
  </si>
  <si>
    <t>2.5.3.b.2</t>
  </si>
  <si>
    <t>2.5.3.b.2. Cantidad usada de: (Fertilizantes químicos (aparece también en 3.4.1.a))</t>
  </si>
  <si>
    <t>2.5.3.b.3</t>
  </si>
  <si>
    <t>2.5.3.b.3. Cantidad usada de: (Pesticidas (aparece también en 3.4.1.b))</t>
  </si>
  <si>
    <t>2.5.3.b.4</t>
  </si>
  <si>
    <t>2.5.3.b.4. Cantidad usada de: (Semillas genéticamente modificadas)</t>
  </si>
  <si>
    <t>2.5.3.c.1</t>
  </si>
  <si>
    <t>2.5.3.c.1. Monocultivo/cultivos intensivos en recursos (Superficie utilizada para la producción)</t>
  </si>
  <si>
    <t>2.5.3.c.2</t>
  </si>
  <si>
    <t>2.5.3.c.2. Monocultivo/cultivos intensivos en recursos (Cantidad producida)</t>
  </si>
  <si>
    <t>2.5.3.c.3</t>
  </si>
  <si>
    <t>2.5.3.c.3. Monocultivo/cultivos intensivos en recursos (Cantidad producida de cultivos genéticamente modificados)</t>
  </si>
  <si>
    <t>2.5.3.d.</t>
  </si>
  <si>
    <t>2.5.3.d. Importaciones de cultivos</t>
  </si>
  <si>
    <t xml:space="preserve">2.5.3.e. </t>
  </si>
  <si>
    <t>2.5.3.e. Exportaciones de cultivos</t>
  </si>
  <si>
    <t>2.5.4.a.1</t>
  </si>
  <si>
    <t>2.5.4.a.1. Ganado (Número de animales vivos)</t>
  </si>
  <si>
    <t>2.5.4.a.2</t>
  </si>
  <si>
    <t>2.5.4.a.2. Ganado (Número de animales sacrificados)</t>
  </si>
  <si>
    <t>2.5.4.b.1</t>
  </si>
  <si>
    <t>2.5.4.b.1. Cantidad usada de: (Antibióticos (aparece también en 3.4.1.f))</t>
  </si>
  <si>
    <t>2.5.4.b.2</t>
  </si>
  <si>
    <t>2.5.4.b.2. Cantidad usada de: (Hormonas (aparece también en 3.4.1.d))</t>
  </si>
  <si>
    <t>2.5.4.c.</t>
  </si>
  <si>
    <t>2.5.4.c. Importaciones de ganado</t>
  </si>
  <si>
    <t>2.5.4.d.</t>
  </si>
  <si>
    <t>2.5.4.d. Exportaciones de ganado</t>
  </si>
  <si>
    <t>2.5.5.a.1</t>
  </si>
  <si>
    <t>2.5.5.a.1. Permisos para la caza y captura regulada de animales silvestres (Número de permisos otorgados por año)</t>
  </si>
  <si>
    <t>2.5.5.a.2</t>
  </si>
  <si>
    <t>2.5.5.a.2. Permisos para la caza y captura regulada de animales silvestres (Número de animales cazados autorizados por permiso)</t>
  </si>
  <si>
    <t>2.5.5.b.</t>
  </si>
  <si>
    <t xml:space="preserve">2.5.5.b. Importaciones de especies en peligro de extinción </t>
  </si>
  <si>
    <t>2.5.5.c.</t>
  </si>
  <si>
    <t>2.5.5.c. Exportaciones de especies en peligro de extinción</t>
  </si>
  <si>
    <t>2.5.5.d.</t>
  </si>
  <si>
    <t>2.5.5.d. Animales silvestres reportados muertos o capturados para alimentación o venta</t>
  </si>
  <si>
    <t xml:space="preserve">2.5.5.e. </t>
  </si>
  <si>
    <t>2.5.5.e. Comercio de especies silvestres y de especies criadas en cautiverio</t>
  </si>
  <si>
    <t>2.5.5.f.</t>
  </si>
  <si>
    <t>2.5.5.f. Productos del bosque no maderables y otras plantas</t>
  </si>
  <si>
    <t>2.6.1.a.1. Caudal de entrada de agua a los recursos de aguas interiores (Precipitación (aparece también en 1.1.1.b))</t>
  </si>
  <si>
    <t>2.6.1.a.2</t>
  </si>
  <si>
    <t>2.6.1.a.2. Caudal de entrada de agua a los recursos de aguas interiores (Caudal de entrada desde territorios vecinos)</t>
  </si>
  <si>
    <t>2.6.1.a.3</t>
  </si>
  <si>
    <t>2.6.1.a.3. Caudal de entrada de agua a los recursos de aguas interiores (Caudal de entrada sujeto a los tratados)</t>
  </si>
  <si>
    <t>2.6.1.b.1. Caudal de salida de agua de los recursos de aguas interiores (Evapotranspiración)</t>
  </si>
  <si>
    <t>2.6.1.b.2. Caudal de salida de agua de los recursos de aguas interiores (Caudal de salida a territorios vecinos)</t>
  </si>
  <si>
    <t>2.6.1.b.3</t>
  </si>
  <si>
    <t>2.6.1.b.3. Caudal de salida de agua de los recursos de aguas interiores (Caudal de salida sujeto a los tratados)</t>
  </si>
  <si>
    <t>2.6.1.b.4. Caudal de salida de agua de los recursos de aguas interiores (Caudal de salida al mar)</t>
  </si>
  <si>
    <t>2.6.1.c.1</t>
  </si>
  <si>
    <t>2.6.1.c.1. Stocks de aguas interiores (Reservas de agua superficial en embalses artificiales)</t>
  </si>
  <si>
    <t>2.6.1.c.2</t>
  </si>
  <si>
    <t>2.6.1.c.2. Stocks de aguas interiores (Reservas de agua superficial en lagos)</t>
  </si>
  <si>
    <t>2.6.1.c.3</t>
  </si>
  <si>
    <t>2.6.1.c.3. Stocks de aguas interiores (Reservas de agua superficial en ríos y arroyos)</t>
  </si>
  <si>
    <t>2.6.1.c.4</t>
  </si>
  <si>
    <t>2.6.1.c.4. Stocks de aguas interiores (Reservas de agua superficial en humedales)</t>
  </si>
  <si>
    <t>2.6.1.c.5</t>
  </si>
  <si>
    <t>2.6.1.c.5. Stocks de aguas interiores (Reservas de agua superficial en nieve, hielo y glaciares)</t>
  </si>
  <si>
    <t>2.6.1.c.6</t>
  </si>
  <si>
    <t>2.6.1.c.6. Stocks de aguas interiores (Reservas de aguas subterráneas)</t>
  </si>
  <si>
    <t>2.6.2.a</t>
  </si>
  <si>
    <t>2.6.2.a. Extracción total de agua</t>
  </si>
  <si>
    <t>2.6.2.b</t>
  </si>
  <si>
    <t>2.6.2.b. Extracción de aguas superficiales</t>
  </si>
  <si>
    <t>2.6.2.c.1</t>
  </si>
  <si>
    <t>2.6.2.c.1. Extracción de aguas subterráneas (De recursos de aguas subterráneas renovables)</t>
  </si>
  <si>
    <t>2.6.2.c.2</t>
  </si>
  <si>
    <t>2.6.2.c.2. Extracción de aguas subterráneas (De recursos de aguas subterráneas no renovables)</t>
  </si>
  <si>
    <t>2.6.2.d</t>
  </si>
  <si>
    <t>2.6.2.d. Agua extraída para uso propio</t>
  </si>
  <si>
    <t>2.6.2.e</t>
  </si>
  <si>
    <t>2.6.2.e. Agua extraída para distribución</t>
  </si>
  <si>
    <t>2.6.2.f</t>
  </si>
  <si>
    <t>2.6.2.f. Agua desalinizada</t>
  </si>
  <si>
    <t>2.6.2.g</t>
  </si>
  <si>
    <t>2.6.2.g. Agua reutilizada</t>
  </si>
  <si>
    <t>2.6.2.h. Uso del agua</t>
  </si>
  <si>
    <t>2.6.2.i</t>
  </si>
  <si>
    <t>2.6.2.i. Captación de agua de lluvia</t>
  </si>
  <si>
    <t>2.6.2.j</t>
  </si>
  <si>
    <t>2.6.2.j. Extracción de agua de mar</t>
  </si>
  <si>
    <t>2.6.2.k. Pérdidas de distribución</t>
  </si>
  <si>
    <t>2.6.2.l</t>
  </si>
  <si>
    <t>2.6.2.l. Exportaciones de agua</t>
  </si>
  <si>
    <t>2.6.2.m</t>
  </si>
  <si>
    <t>2.6.2.m. Importaciones de agua</t>
  </si>
  <si>
    <t>2.6.2.n</t>
  </si>
  <si>
    <t>2.6.2.n. Retornos de agua</t>
  </si>
  <si>
    <t xml:space="preserve">3.1.1.a.1 </t>
  </si>
  <si>
    <t>3.1.1.a.1 . Total de emisiones de gases de efecto invernadero (GEI) directos, por tipo de gas: (Dióxido de carbono (CO2))</t>
  </si>
  <si>
    <t>3.1.1.a.2</t>
  </si>
  <si>
    <t>3.1.1.a.2. Total de emisiones de gases de efecto invernadero (GEI) directos, por tipo de gas: (Metano (CH4))</t>
  </si>
  <si>
    <t>3.1.1.a.3</t>
  </si>
  <si>
    <t>3.1.1.a.3. Total de emisiones de gases de efecto invernadero (GEI) directos, por tipo de gas: (Óxido nitroso (N2O))</t>
  </si>
  <si>
    <t>3.1.1.a.4</t>
  </si>
  <si>
    <t>3.1.1.a.4. Total de emisiones de gases de efecto invernadero (GEI) directos, por tipo de gas: (Perfluorocarbonos (PFCs))</t>
  </si>
  <si>
    <t>3.1.1.a.5</t>
  </si>
  <si>
    <t>3.1.1.a.5. Total de emisiones de gases de efecto invernadero (GEI) directos, por tipo de gas: (Hidrofluorocarbonos (HFCs))</t>
  </si>
  <si>
    <t>3.1.1.a.6</t>
  </si>
  <si>
    <t>3.1.1.a.6. Total de emisiones de gases de efecto invernadero (GEI) directos, por tipo de gas: (Hexafluoruro de azufre (SF6))</t>
  </si>
  <si>
    <t>3.1.1.b.1</t>
  </si>
  <si>
    <t>3.1.1.b.1. Total de emisiones de gases de efecto invernadero (GEI) indirectos, por tipo de gas:  (Dióxido de azufre (SO2))</t>
  </si>
  <si>
    <t>3.1.1.b.2</t>
  </si>
  <si>
    <t>3.1.1.b.2. Total de emisiones de gases de efecto invernadero (GEI) indirectos, por tipo de gas:  (Óxidos de nitrógeno (NOx))</t>
  </si>
  <si>
    <t>3.1.1.b.3</t>
  </si>
  <si>
    <t>3.1.1.b.3. Total de emisiones de gases de efecto invernadero (GEI) indirectos, por tipo de gas:  (Compuestos orgánicos volátiles distintos del metano (COVDM))</t>
  </si>
  <si>
    <t>3.1.1.b.4</t>
  </si>
  <si>
    <t>3.1.1.b.4. Total de emisiones de gases de efecto invernadero (GEI) indirectos, por tipo de gas:  (Otros)</t>
  </si>
  <si>
    <t>3.1.2.a.1</t>
  </si>
  <si>
    <t>3.1.2.a.1. Consumo de sustancias agotadoras de la capa de ozono (SAO), por sustancia: (Clorofluorocarbonos (CFCs))</t>
  </si>
  <si>
    <t>3.1.2.a.2</t>
  </si>
  <si>
    <t>3.1.2.a.2. Consumo de sustancias agotadoras de la capa de ozono (SAO), por sustancia: (Hidroclorofluorocarbonos (HCFCs))</t>
  </si>
  <si>
    <t>3.1.2.a.3</t>
  </si>
  <si>
    <t>3.1.2.a.3. Consumo de sustancias agotadoras de la capa de ozono (SAO), por sustancia: (Halones)</t>
  </si>
  <si>
    <t>3.1.2.a.4</t>
  </si>
  <si>
    <t>3.1.2.a.4. Consumo de sustancias agotadoras de la capa de ozono (SAO), por sustancia: (Metilcloroformo)</t>
  </si>
  <si>
    <t>3.1.2.a.5</t>
  </si>
  <si>
    <t>3.1.2.a.5. Consumo de sustancias agotadoras de la capa de ozono (SAO), por sustancia: (Tetracloruro de Carbono)</t>
  </si>
  <si>
    <t>3.1.2.a.6</t>
  </si>
  <si>
    <t>3.1.2.a.6. Consumo de sustancias agotadoras de la capa de ozono (SAO), por sustancia: (Bromuro de metilo)</t>
  </si>
  <si>
    <t>3.1.2.a.7</t>
  </si>
  <si>
    <t>3.1.2.a.7. Consumo de sustancias agotadoras de la capa de ozono (SAO), por sustancia: (Otros)</t>
  </si>
  <si>
    <t>3.1.3.a.1</t>
  </si>
  <si>
    <t>3.1.3.a.1. Emisiones de otras sustancias: (Materia particulado (MP))</t>
  </si>
  <si>
    <t>3.1.3.a.2</t>
  </si>
  <si>
    <t>3.1.3.a.2. Emisiones de otras sustancias: (Metales pesados)</t>
  </si>
  <si>
    <t>3.1.3.a.3</t>
  </si>
  <si>
    <t>3.1.3.a.3. Emisiones de otras sustancias: (Otros)</t>
  </si>
  <si>
    <t>3.2.1.a.</t>
  </si>
  <si>
    <t>3.2.1.a. Volumen de agua residual generada</t>
  </si>
  <si>
    <t>3.2.1.b.</t>
  </si>
  <si>
    <t>3.2.1.b. Contenido de contaminantes en las aguas residuales</t>
  </si>
  <si>
    <t>3.2.2.a.</t>
  </si>
  <si>
    <t>3.2.2.a. Volumen de aguas residuales recolectadas</t>
  </si>
  <si>
    <t>3.2.2.b.</t>
  </si>
  <si>
    <t>3.2.2.b. Volumen de aguas residuales tratadas</t>
  </si>
  <si>
    <t>3.2.2.c.1</t>
  </si>
  <si>
    <t>3.2.2.c.1. Capacidad total de tratamiento de aguas residuales urbanas (Número de plantas de tratamiento)</t>
  </si>
  <si>
    <t>3.2.2.c.2. Capacidad total de tratamiento de aguas residuales urbanas (Capacidad de las plantas de tratamiento)</t>
  </si>
  <si>
    <t>3.2.2.d.1</t>
  </si>
  <si>
    <t>3.2.2.d.1. Capacidad total de tratamiento de aguas residuales industriales (Número de plantas de tratamiento)</t>
  </si>
  <si>
    <t>3.2.2.d.2</t>
  </si>
  <si>
    <t>3.2.2.d.2. Capacidad total de tratamiento de aguas residuales industriales (Capacidad de las plantas de tratamiento)</t>
  </si>
  <si>
    <t>3.2.3.a.1</t>
  </si>
  <si>
    <t>3.2.3.a.1. Descarga de aguas residuales (Volumen total de aguas residuales descargadas al ambiente después de ser tratadas)</t>
  </si>
  <si>
    <t>3.2.3.a.2</t>
  </si>
  <si>
    <t>3.2.3.a.2. Descarga de aguas residuales (Volumen total de aguas residuales descargadas al ambiente sin tratamiento)</t>
  </si>
  <si>
    <t>3.2.3.b.</t>
  </si>
  <si>
    <t>3.2.3.b. Contenido de contaminantes de las aguas residuales descargadas</t>
  </si>
  <si>
    <t>3.3.1.a.</t>
  </si>
  <si>
    <t>3.3.1.a. Cantidad de desechos generada por fuente</t>
  </si>
  <si>
    <t>3.3.1.b.</t>
  </si>
  <si>
    <t>3.3.1.b. Cantidad de desechos generados por categoría de desecho</t>
  </si>
  <si>
    <t>3.3.1.c.</t>
  </si>
  <si>
    <t>3.3.1.c. Cantidad de desechos peligrosos generados</t>
  </si>
  <si>
    <t>3.3.2.a.1</t>
  </si>
  <si>
    <t>3.3.2.a.1. Desechos municipales (Total de desechos municipales recolectados)</t>
  </si>
  <si>
    <t>3.3.2.a.2</t>
  </si>
  <si>
    <t>3.3.2.a.1. Desechos peligrosos (Total de desechos peligrosos recolectados )</t>
  </si>
  <si>
    <t>3.3.2.a.3</t>
  </si>
  <si>
    <t>3.3.2.a.2. Desechos municipales (Cantidad de desechos municipales tratados por tipo de tratamientos y disposición )</t>
  </si>
  <si>
    <t>3.3.2.a.4</t>
  </si>
  <si>
    <t>3.3.2.a.2. Desechos peligrosos   (Cantidad de desechos peligrosos tratados por tipo de tratamiento y disposición)</t>
  </si>
  <si>
    <t>3.3.2.c.1</t>
  </si>
  <si>
    <t>3.3.2.a.3. Desechos municipales (Número de instalaciones para tratamiento y disposición de desechos municipales )</t>
  </si>
  <si>
    <t>3.3.2.c.2</t>
  </si>
  <si>
    <t>3.3.2.a.3. Desechos peligrosos   (Número de instalaciones para tratamiento y disposición de desechos peligrosos)</t>
  </si>
  <si>
    <t>3.3.2.c.3</t>
  </si>
  <si>
    <t>3.3.2.a.4. Desechos municipales (Capacidad de las instalaciones para tratamiento y disposición de desechos municipales)</t>
  </si>
  <si>
    <t>3.3.2.c.4</t>
  </si>
  <si>
    <t>3.3.2.a.4. Desechos peligrosos   (Capacidad de las instalaciones para tratamiento y disposición de desechos peligrosos)</t>
  </si>
  <si>
    <t>3.3.2.d.</t>
  </si>
  <si>
    <t>3.3.2.c.1. Otros desechos - industriales (Total de otros desechos - industriales recolectados)</t>
  </si>
  <si>
    <t>3.3.2.e.</t>
  </si>
  <si>
    <t>3.3.2.c.2. Otros desechos - industriales (Cantidad de otros desechos - industriales tratados por tipo de tratamientos y disposición)</t>
  </si>
  <si>
    <t>3.3.2.f.</t>
  </si>
  <si>
    <t>3.3.2.c.3. Otros desechos - industriales (Número de instalaciones para tratamiento y disposición de otros desechos - industriales)</t>
  </si>
  <si>
    <t>3.3.2.g.</t>
  </si>
  <si>
    <t>3.3.2.c.4. Otros desechos - industriales (Capacidad de las instalaciones para tratamiento y disposición de otros desechos - industriales)</t>
  </si>
  <si>
    <t>3.3.2.h.</t>
  </si>
  <si>
    <t>3.3.2.d. Cantidad de desechos reciclados</t>
  </si>
  <si>
    <t>3.4.1.a.1</t>
  </si>
  <si>
    <t>3.3.2.e. Importaciones de desechos</t>
  </si>
  <si>
    <t>3.4.1.a.2</t>
  </si>
  <si>
    <t>3.3.2.f. Exportaciones de desechos</t>
  </si>
  <si>
    <t>3.4.1.b.</t>
  </si>
  <si>
    <t>3.3.2.g. Importaciones de desechos peligrosos</t>
  </si>
  <si>
    <t>3.4.1.c.</t>
  </si>
  <si>
    <t>3.3.2.h. Exportaciones de desechos peligrosos</t>
  </si>
  <si>
    <t>3.4.1.d.</t>
  </si>
  <si>
    <t>3.4.1.a.1. Cantidad total de fertilizantes usados  (Fertilizantes naturales (también en 2.5.1.b y 2.5.3.b))</t>
  </si>
  <si>
    <t>3.4.1.e.</t>
  </si>
  <si>
    <t>3.4.1.a.2. Cantidad total de fertilizantes usados  (Fertilizantes químicos (también en 2.5.1.b y 2.5.3.b))</t>
  </si>
  <si>
    <t>3.4.1.f.</t>
  </si>
  <si>
    <t>3.4.1.b. Cantidad total de pesticidas usados (también en 2.5.1.b y 2.5.3.b)</t>
  </si>
  <si>
    <t>3.4.1.c. Cantidad total de pellets usados (también en 2.5.2.e)</t>
  </si>
  <si>
    <t>4.1.1.a.2</t>
  </si>
  <si>
    <t>3.4.1.d. Cantidad total de hormonas usadas (también en 2.5.2.e y 2.5.4.b)</t>
  </si>
  <si>
    <t>4.1.1.a.3</t>
  </si>
  <si>
    <t>3.4.1.e. Cantidad total de colorantes usados (también en 2.5.2.e)</t>
  </si>
  <si>
    <t>4.1.1.a.4</t>
  </si>
  <si>
    <t>3.4.1.f. Cantidad total de antibióticos usados (también en 2.5.2.e y 2.5.4.b)</t>
  </si>
  <si>
    <t>4.1.1.a.5</t>
  </si>
  <si>
    <t>4.1.1.a.1. Ocurrencia de eventos naturales extremos  y desastres  (Tipo de evento natural extremo y desastre (geofísico meteorológico, hidrológico, climatológico, biológico))</t>
  </si>
  <si>
    <t>4.1.2.a.1</t>
  </si>
  <si>
    <t>4.1.1.a.2. Ocurrencia de eventos naturales extremos  y desastres  (Localización)</t>
  </si>
  <si>
    <t>4.1.2.a.2</t>
  </si>
  <si>
    <t>4.1.1.a.3. Ocurrencia de eventos naturales extremos  y desastres  (Magnitud (cuando aplique))</t>
  </si>
  <si>
    <t>4.1.2.a.3</t>
  </si>
  <si>
    <t>4.1.1.a.4. Ocurrencia de eventos naturales extremos  y desastres  (Fecha de ocurrencia)</t>
  </si>
  <si>
    <t>4.1.2.a.4</t>
  </si>
  <si>
    <t>4.1.1.a.5. Ocurrencia de eventos naturales extremos  y desastres  (Duración)</t>
  </si>
  <si>
    <t>4.1.2.b.</t>
  </si>
  <si>
    <t>4.1.2.a.1. Personas afectadas por eventos naturales extremos  y desastres  (Número de personas muertas)</t>
  </si>
  <si>
    <t>4.1.2.c.</t>
  </si>
  <si>
    <t>4.1.2.a.2. Personas afectadas por eventos naturales extremos  y desastres  (Número de personas heridas)</t>
  </si>
  <si>
    <t>4.1.2.d.1</t>
  </si>
  <si>
    <t>4.1.2.a.3. Personas afectadas por eventos naturales extremos  y desastres  (Número de personas sin hogar)</t>
  </si>
  <si>
    <t>4.1.2.d.2</t>
  </si>
  <si>
    <t>4.1.2.a.4. Personas afectadas por eventos naturales extremos  y desastres  (Número de personas afectadas)</t>
  </si>
  <si>
    <t>4.1.2.d.3</t>
  </si>
  <si>
    <t>4.1.2.b. Pérdidas económicas debidas a eventos naturales extremos y desastres (ej.: daño a edificios, redes de transporte, pérdida de ingresos para las empresas, interrupción de los servicios públicos)</t>
  </si>
  <si>
    <t>4.1.2.d.4</t>
  </si>
  <si>
    <t>4.1.2.c. Pérdidas/daños físicos debido a eventos naturales extremos y desastres (ej.: área y cantidad de cultivos, ganado, acuicultura, biomasa)</t>
  </si>
  <si>
    <t>4.1.2.e.</t>
  </si>
  <si>
    <t>4.1.2.d.1. Efectos de los eventos naturales extremos y desastres  sobre la integridad de los ecosistemas (Área afectada por desastres naturales)</t>
  </si>
  <si>
    <t>4.2.1.a.1</t>
  </si>
  <si>
    <t>4.1.2.d.2. Efectos de los eventos naturales extremos y desastres  sobre la integridad de los ecosistemas (Pérdida de cobertura vegetal)</t>
  </si>
  <si>
    <t>4.2.1.a.2</t>
  </si>
  <si>
    <t>4.1.2.d.3. Efectos de los eventos naturales extremos y desastres  sobre la integridad de los ecosistemas (Área de cuencas afectadas)</t>
  </si>
  <si>
    <t>4.2.1.a.3</t>
  </si>
  <si>
    <t>4.1.2.d.4. Efectos de los eventos naturales extremos y desastres  sobre la integridad de los ecosistemas (Otros)</t>
  </si>
  <si>
    <t>4.2.1.a.4</t>
  </si>
  <si>
    <t>4.1.2.e. Asistencia externa recibida</t>
  </si>
  <si>
    <t>4.2.2.a.1</t>
  </si>
  <si>
    <t>4.2.1.a.1. Ocurrencia de desastres tecnológicos (Tipo de desastre tecnológico (industrial, transporte, misceláneo))</t>
  </si>
  <si>
    <t>4.2.2.a.2</t>
  </si>
  <si>
    <t>4.2.1.a.2. Ocurrencia de desastres tecnológicos (Localización)</t>
  </si>
  <si>
    <t>4.2.2.a.3</t>
  </si>
  <si>
    <t>4.2.1.a.3. Ocurrencia de desastres tecnológicos (Fecha de ocurrencia)</t>
  </si>
  <si>
    <t>4.2.2.a.4</t>
  </si>
  <si>
    <t>4.2.1.a.4. Ocurrencia de desastres tecnológicos (Duración)</t>
  </si>
  <si>
    <t>4.2.2.b.</t>
  </si>
  <si>
    <t>4.2.2.a.1. Personas afectadas por desastres tecnológicos (Número de personas muertas)</t>
  </si>
  <si>
    <t>4.2.2.c.</t>
  </si>
  <si>
    <t>4.2.2.a.2. Personas afectadas por desastres tecnológicos (Número de personas heridas)</t>
  </si>
  <si>
    <t>4.2.2.d.1</t>
  </si>
  <si>
    <t>4.2.2.a.3. Personas afectadas por desastres tecnológicos (Número de personas sin hogar)</t>
  </si>
  <si>
    <t>4.2.2.d.2</t>
  </si>
  <si>
    <t>4.2.2.a.4. Personas afectadas por desastres tecnológicos (Número de personas afectadas)</t>
  </si>
  <si>
    <t>4.2.2.d.3</t>
  </si>
  <si>
    <t>4.2.2.b. Pérdidas económicas debidas a los desastres tecnológicos (ej.: daño a edificios, redes de transporte, pérdida de ingresos para las empresas, interrupción de los servicios públicos)</t>
  </si>
  <si>
    <t>4.2.2.d.4</t>
  </si>
  <si>
    <t>4.2.2.c. Pérdidas/daños físicos debido a desastres tecnológicos (ej.: área y cantidad de cultivos, ganado, acuicultura, biomasa)</t>
  </si>
  <si>
    <t>4.2.2.e.</t>
  </si>
  <si>
    <t>4.2.2.d.1. Efectos de los desastres tecnológicos sobre la integridad de los ecosistemas (Área afectada por desastres tecnológicos )</t>
  </si>
  <si>
    <t>5.1.1.a.</t>
  </si>
  <si>
    <t>4.2.2.d.2. Efectos de los desastres tecnológicos sobre la integridad de los ecosistemas (Pérdida de cobertura vegetal)</t>
  </si>
  <si>
    <t>5.1.1.b.</t>
  </si>
  <si>
    <t>4.2.2.d.3. Efectos de los desastres tecnológicos sobre la integridad de los ecosistemas (Área de cuencas afectadas)</t>
  </si>
  <si>
    <t>5.1.1.c.</t>
  </si>
  <si>
    <t>4.2.2.d.4. Efectos de los desastres tecnológicos sobre la integridad de los ecosistemas (Otros (ej.:  para derrames de petróleo: volumen de petróleo liberado al ambiente, impacto sobre el ecosistema))</t>
  </si>
  <si>
    <t>5.1.1.d.</t>
  </si>
  <si>
    <t>4.2.2.e. Asistencia externa recibida</t>
  </si>
  <si>
    <t>5.1.1.e.</t>
  </si>
  <si>
    <t xml:space="preserve">5.1.1.a. Población que vive en áreas urbanas </t>
  </si>
  <si>
    <t>5.1.2.a.</t>
  </si>
  <si>
    <t>5.1.1.b. Población que vive en áreas rurales</t>
  </si>
  <si>
    <t>5.1.2.b.</t>
  </si>
  <si>
    <t>5.1.1.c. Área total urbana</t>
  </si>
  <si>
    <t>5.1.2.c.</t>
  </si>
  <si>
    <t>5.1.1.d. Área total rural</t>
  </si>
  <si>
    <t>5.1.2.d.</t>
  </si>
  <si>
    <t>5.1.1.e. Población que vive en áreas costeras</t>
  </si>
  <si>
    <t>5.1.2.e.</t>
  </si>
  <si>
    <t>5.1.2.a. Población que utiliza fuentes mejoradas de abastecimiento de agua potable</t>
  </si>
  <si>
    <t>5.1.2.f.</t>
  </si>
  <si>
    <t>5.1.2.b. Población que utiliza servicios de saneamiento mejorados</t>
  </si>
  <si>
    <t>5.1.2.g.</t>
  </si>
  <si>
    <t xml:space="preserve">5.1.2.c. Población con servicio de recolección de desechos municipales </t>
  </si>
  <si>
    <t>5.1.2.h.</t>
  </si>
  <si>
    <t>5.1.2.d. Población conectada al servicio de alcantarillado</t>
  </si>
  <si>
    <t>5.1.2.i.</t>
  </si>
  <si>
    <t>5.1.2.e. Población conectada al servicio de tratamiento de aguas residuales</t>
  </si>
  <si>
    <t>5.1.3.a.</t>
  </si>
  <si>
    <t xml:space="preserve">5.1.2.f. Población con servicio de abastecimiento  de agua </t>
  </si>
  <si>
    <t>5.1.3.b.</t>
  </si>
  <si>
    <t>5.1.2.g. Precio del agua</t>
  </si>
  <si>
    <t>5.1.3.c.</t>
  </si>
  <si>
    <t>5.1.2.h. Población con acceso a la electricidad</t>
  </si>
  <si>
    <t>5.1.3.d.</t>
  </si>
  <si>
    <t>5.1.2.i. Precio de la electricidad</t>
  </si>
  <si>
    <t>5.1.3.e.</t>
  </si>
  <si>
    <t>5.1.3.a. Población urbana que vive en tugurios</t>
  </si>
  <si>
    <t>5.1.3.f.</t>
  </si>
  <si>
    <t>5.1.3.b. Área de tugurios</t>
  </si>
  <si>
    <t>5.1.3.g.</t>
  </si>
  <si>
    <t>5.1.3.c. Población que vive en zonas de exposición al riesgo</t>
  </si>
  <si>
    <t>5.1.4.a.</t>
  </si>
  <si>
    <t>5.1.3.d. Área de zonas expuestas al riesgo</t>
  </si>
  <si>
    <t>5.1.4.b.</t>
  </si>
  <si>
    <t>5.1.3.e. Población que vive en asentamientos informales</t>
  </si>
  <si>
    <t>5.1.5.a.</t>
  </si>
  <si>
    <t>5.1.3.f. Población sin hogar</t>
  </si>
  <si>
    <t>5.1.5.b.</t>
  </si>
  <si>
    <t>5.1.3.g. Número de viviendas hechas con materiales de construcción adecuados que cumplen con normas nacionales o locales</t>
  </si>
  <si>
    <t>5.1.5.c.</t>
  </si>
  <si>
    <t>5.1.4.a. Población expuesta a la contaminación del aire en las principales ciudades</t>
  </si>
  <si>
    <t>5.1.5.d.</t>
  </si>
  <si>
    <t>5.1.4.b. Población expuesta a la contaminación acústica en las principales ciudades</t>
  </si>
  <si>
    <t>5.1.5.e.</t>
  </si>
  <si>
    <t xml:space="preserve">5.1.5.a. Extensión de la mancha urbana </t>
  </si>
  <si>
    <t>5.1.5.f.</t>
  </si>
  <si>
    <t>5.1.5.b. Áreas verdes disponibles</t>
  </si>
  <si>
    <t>5.1.5.g.</t>
  </si>
  <si>
    <t>5.1.5.c. Número de vehículos privados y públicos</t>
  </si>
  <si>
    <t>5.1.5.h.</t>
  </si>
  <si>
    <t>5.1.5.d. Población que utiliza medios de transporte público</t>
  </si>
  <si>
    <t>5.2.1.a.1</t>
  </si>
  <si>
    <t>5.1.5.e. Población que utiliza medios de transporte híbridos y eléctricos</t>
  </si>
  <si>
    <t>5.2.1.a.2</t>
  </si>
  <si>
    <t xml:space="preserve">5.1.5.f. Extensión de carreteras </t>
  </si>
  <si>
    <t>5.2.1.a.3</t>
  </si>
  <si>
    <t xml:space="preserve">5.1.5.g. Existencia de normas e instrumentos de planificación y zonificación urbana en las principales ciudades </t>
  </si>
  <si>
    <t>5.2.1.a.4</t>
  </si>
  <si>
    <t>5.1.5.h. Eficacia de las normas e instrumentos de planificación y zonificación urbana en las principales ciudades</t>
  </si>
  <si>
    <t>5.2.1.a.5</t>
  </si>
  <si>
    <t>5.2.1.a.1. Enfermedades y condiciones transmitidas por del aire (Incidencia)</t>
  </si>
  <si>
    <t>5.2.2.a.1</t>
  </si>
  <si>
    <t>5.2.1.a.2. Enfermedades y condiciones transmitidas por del aire (Prevalencia)</t>
  </si>
  <si>
    <t>5.2.2.a.2</t>
  </si>
  <si>
    <t>5.2.1.a.3. Enfermedades y condiciones transmitidas por del aire (Mortalidad )</t>
  </si>
  <si>
    <t>5.2.1.a.4. Enfermedades y condiciones transmitidas por del aire (Pérdida de días de trabajo)</t>
  </si>
  <si>
    <t>5.2.2.a.4</t>
  </si>
  <si>
    <t>5.2.1.a.5. Enfermedades y condiciones transmitidas por del aire (Estimación del costo económico en términos monetarios)</t>
  </si>
  <si>
    <t>5.2.2.a.5</t>
  </si>
  <si>
    <t>5.2.2.a.1. Enfermedades y condiciones relacionadas con el agua (Incidencia)</t>
  </si>
  <si>
    <t>5.2.3.a.1</t>
  </si>
  <si>
    <t>5.2.2.a.2. Enfermedades y condiciones relacionadas con el agua (Prevalencia)</t>
  </si>
  <si>
    <t>5.2.3.a.2</t>
  </si>
  <si>
    <t>5.2.2.a.3. Enfermedades y condiciones relacionadas con el agua (Mortalidad )</t>
  </si>
  <si>
    <t>5.2.3.a.3</t>
  </si>
  <si>
    <t>5.2.2.a.4. Enfermedades y condiciones relacionadas con el agua (Pérdida de días de trabajo)</t>
  </si>
  <si>
    <t>5.2.3.a.4</t>
  </si>
  <si>
    <t>5.2.2.a.5. Enfermedades y condiciones relacionadas con el agua (Estimación del costo económico en términos monetarios)</t>
  </si>
  <si>
    <t>5.2.3.a.5</t>
  </si>
  <si>
    <t>5.2.3.a.1. Enfermedades transmitidas por vectores (Incidencia)</t>
  </si>
  <si>
    <t>5.2.4.a.1</t>
  </si>
  <si>
    <t>5.2.3.a.2. Enfermedades transmitidas por vectores (Prevalencia)</t>
  </si>
  <si>
    <t>5.2.4.a.2</t>
  </si>
  <si>
    <t>5.2.3.a.3. Enfermedades transmitidas por vectores (Mortalidad )</t>
  </si>
  <si>
    <t>5.2.4.a.3</t>
  </si>
  <si>
    <t>5.2.3.a.4. Enfermedades transmitidas por vectores (Pérdida de días de trabajo)</t>
  </si>
  <si>
    <t>5.2.4.a.4</t>
  </si>
  <si>
    <t>5.2.3.a.5. Enfermedades transmitidas por vectores (Estimación del costo económico en términos monetarios)</t>
  </si>
  <si>
    <t>5.2.5.a.1</t>
  </si>
  <si>
    <t>5.2.4.a.1. Problemas asociados con la exposición excesiva a la radiación UV (Incidencia)</t>
  </si>
  <si>
    <t>5.2.5.a.2</t>
  </si>
  <si>
    <t>5.2.4.a.2. Problemas asociados con la exposición excesiva a la radiación UV (Prevalencia)</t>
  </si>
  <si>
    <t>5.2.5.a.3</t>
  </si>
  <si>
    <t>5.2.4.a.3. Problemas asociados con la exposición excesiva a la radiación UV (Pérdida de días de trabajo)</t>
  </si>
  <si>
    <t>5.2.5.a.4</t>
  </si>
  <si>
    <t>5.2.4.a.4. Problemas asociados con la exposición excesiva a la radiación UV (Estimación del costo económico en términos monetarios)</t>
  </si>
  <si>
    <t>6.1.1.a.1</t>
  </si>
  <si>
    <t>5.2.5.a.1. Enfermedades y condiciones relacionadas con sustancias tóxicas y radiación nuclear (Incidencia)</t>
  </si>
  <si>
    <t>6.1.1.a.2</t>
  </si>
  <si>
    <t>5.2.5.a.2. Enfermedades y condiciones relacionadas con sustancias tóxicas y radiación nuclear (Prevalencia)</t>
  </si>
  <si>
    <t>6.1.2.a.1</t>
  </si>
  <si>
    <t>5.2.5.a.3. Enfermedades y condiciones relacionadas con sustancias tóxicas y radiación nuclear (Pérdida de días de trabajo)</t>
  </si>
  <si>
    <t>6.1.2.a.2</t>
  </si>
  <si>
    <t>5.2.5.a.4. Enfermedades y condiciones relacionadas con sustancias tóxicas y radiación nuclear (Estimación del costo económico en términos monetarios)</t>
  </si>
  <si>
    <t>6.1.2.a.3</t>
  </si>
  <si>
    <t>6.1.1.a.1. Gasto público en protección ambiental y gestión de recursos naturales (Gasto público anual en protección ambiental)</t>
  </si>
  <si>
    <t>6.1.2.a.4</t>
  </si>
  <si>
    <t>6.1.1.a.2. Gasto público en protección ambiental y gestión de recursos naturales (Gasto público anual en gestión de recursos naturales)</t>
  </si>
  <si>
    <t>6.1.2.a.5</t>
  </si>
  <si>
    <t>6.1.2.a.1. Gasto del sector privado en protección ambiental y en gestión de recursos naturales (Gasto anual de empresas privadas en protección ambiental)</t>
  </si>
  <si>
    <t>6.1.2.a.6</t>
  </si>
  <si>
    <t>6.1.2.a.2. Gasto del sector privado en protección ambiental y en gestión de recursos naturales (Gasto anual de empresas privadas en gestión de recursos naturales)</t>
  </si>
  <si>
    <t>6.2.1.a.1</t>
  </si>
  <si>
    <t>6.1.2.a.3. Gasto del sector privado en protección ambiental y en gestión de recursos naturales (Gasto anual de instituciones sin fines de lucro en protección ambiental)</t>
  </si>
  <si>
    <t>6.2.1.a.2</t>
  </si>
  <si>
    <t>6.1.2.a.4. Gasto del sector privado en protección ambiental y en gestión de recursos naturales (Gasto anual de instituciones sin fines de lucro en gestión de recursos naturales)</t>
  </si>
  <si>
    <t>6.2.1.a.3</t>
  </si>
  <si>
    <t>6.1.2.a.5. Gasto del sector privado en protección ambiental y en gestión de recursos naturales (Gasto anual de los hogares en protección ambiental)</t>
  </si>
  <si>
    <t>6.2.1.a.4</t>
  </si>
  <si>
    <t>6.1.2.a.6. Gasto del sector privado en protección ambiental y en gestión de recursos naturales (Gasto anual de los hogares en gestión de recursos naturales)</t>
  </si>
  <si>
    <t>6.2.1.a.5</t>
  </si>
  <si>
    <t>6.2.1.a.1. Instituciones ambientales gubernamentales y sus recursos (Nombre de la principal autoridad/agencia ambiental y año de establecimiento)</t>
  </si>
  <si>
    <t>6.2.1.a.6</t>
  </si>
  <si>
    <t>6.2.1.a.2. Instituciones ambientales gubernamentales y sus recursos (Presupuesto anual de la principal autoridad/agencia ambiental )</t>
  </si>
  <si>
    <t>6.2.1.b.1</t>
  </si>
  <si>
    <t>6.2.1.a.3. Instituciones ambientales gubernamentales y sus recursos (Número de personas que trabajan en la principal autoridad/agencia ambiental)</t>
  </si>
  <si>
    <t>6.2.1.b.2</t>
  </si>
  <si>
    <t>6.2.1.a.4. Instituciones ambientales gubernamentales y sus recursos (Lista de departamentos ambientales en otras autoridades/agencias y año de establecimiento)</t>
  </si>
  <si>
    <t>6.2.1.b.3</t>
  </si>
  <si>
    <t>6.2.1.a.5. Instituciones ambientales gubernamentales y sus recursos (Presupuesto anual de departamentos ambientales en otras autoridades/agencias)</t>
  </si>
  <si>
    <t>6.2.2.a.1</t>
  </si>
  <si>
    <t>6.2.1.a.6. Instituciones ambientales gubernamentales y sus recursos (Número de personas que trabajan en los departamentos ambientales en otras autoridades /agencias)</t>
  </si>
  <si>
    <t>6.2.2.a.2</t>
  </si>
  <si>
    <t>6.2.1.b.1. Otras instituciones ambientales y sus recursos (Nombre de la institución y año de establecimiento)</t>
  </si>
  <si>
    <t>6.2.2.a.3</t>
  </si>
  <si>
    <t>6.2.1.b.2. Otras instituciones ambientales y sus recursos (Presupuesto anual de la institución)</t>
  </si>
  <si>
    <t>6.2.2.a.4</t>
  </si>
  <si>
    <t>6.2.1.b.3. Otras instituciones ambientales y sus recursos (Número de personas que trabajan en la institución)</t>
  </si>
  <si>
    <t>6.2.2.a.5</t>
  </si>
  <si>
    <t>6.2.2.a.1. a. Regulación directa (Lista de contaminantes regulados y su descripción (ej.: por año de adopción y niveles máximos permitidos))</t>
  </si>
  <si>
    <t>6.2.2.b.1</t>
  </si>
  <si>
    <t>6.2.2.a.2. Regulación directa (Descripción de sistemas de concesión de licencias para garantizar el cumplimientos de las normas ambientales para las empresas u otras nuevas instalaciones (ej.:  nombre, año de establecimientos))</t>
  </si>
  <si>
    <t>6.2.2.b.2</t>
  </si>
  <si>
    <t>6.2.2.a.3. Regulación directa (Número de solicitudes de licencias recibidas y aprobadas por año)</t>
  </si>
  <si>
    <t>6.2.2.b.3</t>
  </si>
  <si>
    <t>6.2.2.a.4. Regulación directa (Lista de cuotas de extracción de recursos biológicos)</t>
  </si>
  <si>
    <t>6.2.2.b.4</t>
  </si>
  <si>
    <t>6.2.2.a.5. Regulación directa (Presupuesto y número de personas dedicado a la aplicación y cumplimiento de las normas ambientales)</t>
  </si>
  <si>
    <t>6.2.3.(d)</t>
  </si>
  <si>
    <t>6.2.2.b.1. Instrumentos económicos  (Lista y descripción de impuestos ecológicos (verdes)/ambientales (ej.: año de establecimiento))</t>
  </si>
  <si>
    <t>6.2.3.a.1</t>
  </si>
  <si>
    <t>6.2.2.b.2. Instrumentos económicos  (Lista y descripción de subsidios ambientales relevantes (ej.: año de establecimiento))</t>
  </si>
  <si>
    <t>6.3.1.a.1</t>
  </si>
  <si>
    <t>6.2.2.b.3. Instrumentos económicos  (Lista de programas de certificación ambiental y eco-etiquetado)</t>
  </si>
  <si>
    <t>6.3.1.a.2</t>
  </si>
  <si>
    <t>6.2.2.b.4. Instrumentos económicos  (Permisos de emisiones transados  )</t>
  </si>
  <si>
    <t>6.3.1.a.3</t>
  </si>
  <si>
    <t>6.2.3.(d). La participación significa que el país o el área se han  hecho parte de los acuerdos bajo el  tratado o convención, lo que se logra a través de varios medios dependiendo de las circunstancias del país, a saber: la adhesión, aceptación, aprobación, confirmación formal, ratificación y sucesión. Los países o áreas que han firmado pero no se han hecho parte de los acuerdos bajo una específica convención o tratado no se consideran participantes.</t>
  </si>
  <si>
    <t>6.3.1.a.4</t>
  </si>
  <si>
    <t>6.2.3.a.1. Participación en los Acuerdos Multilaterales Ambientales (AMAs) y otras convenciones ambientales globales (Lista y descripción de los AMAs y otras convenciones ambientales globales (ej.: año de participación del país(d)))</t>
  </si>
  <si>
    <t>6.3.1.a.5</t>
  </si>
  <si>
    <t>6.3.1.a.1. Sistemas nacionales de preparación y gestión ante eventos naturales extremos y desastres (Existencia de planes/programas nacionales de gestión desastres)</t>
  </si>
  <si>
    <t>6.3.1.a.6</t>
  </si>
  <si>
    <t>6.3.1.a.2. Sistemas nacionales de preparación y gestión ante eventos naturales extremos y desastres (Descripción de los planes/programas nacionales de gestión de desastres (ej.: número de personas))</t>
  </si>
  <si>
    <t>6.3.1.a.7</t>
  </si>
  <si>
    <t>6.3.1.a.3. Sistemas nacionales de preparación y gestión ante eventos naturales extremos y desastres (Número y tipo de refugios instalados o listos para ser desplegados)</t>
  </si>
  <si>
    <t>6.3.1.a.8</t>
  </si>
  <si>
    <t>6.3.1.a.4. Sistemas nacionales de preparación y gestión ante eventos naturales extremos y desastres (Número y tipo de especialistas certificados internacionalmente en gestión de emergencias y recuperación)</t>
  </si>
  <si>
    <t>6.3.2.a.1</t>
  </si>
  <si>
    <t>6.3.1.a.5. Sistemas nacionales de preparación y gestión ante eventos naturales extremos y desastres (Número de voluntarios )</t>
  </si>
  <si>
    <t>6.3.2.a.2</t>
  </si>
  <si>
    <t>6.3.1.a.6. Sistemas nacionales de preparación y gestión ante eventos naturales extremos y desastres (Cantidad acopiada de primeros auxilios, suministros de emergencia y equipos)</t>
  </si>
  <si>
    <t>6.4.1.a.1</t>
  </si>
  <si>
    <t>6.3.1.a.7. Sistemas nacionales de preparación y gestión ante eventos naturales extremos y desastres (Existencia de sistemas de alerta temprana para todos los peligros principales )</t>
  </si>
  <si>
    <t>6.4.1.a.2</t>
  </si>
  <si>
    <t>6.3.1.a.8. Sistemas nacionales de preparación y gestión ante eventos naturales extremos y desastres (Gasto en prevención de desastres, preparación, limpieza y rehabilitación )</t>
  </si>
  <si>
    <t>6.4.1.b.1</t>
  </si>
  <si>
    <t>6.3.2.a.1. Sistemas nacionales de preparación y gestión de desastres tecnológicos (Existencia y descripción de planes/programas públicos (y privados cuando estén disponibles) de gestión de desastres (ej.: número de personas))</t>
  </si>
  <si>
    <t>6.4.1.b.2</t>
  </si>
  <si>
    <t>6.3.2.a.2. Sistemas nacionales de preparación y gestión de desastres tecnológicos (Gasto en prevención de desastres, preparación, limpieza y rehabilitación)</t>
  </si>
  <si>
    <t>6.4.1.b.3</t>
  </si>
  <si>
    <t>6.4.1.a.1. Sistemas de información ambiental (Existencia de un sistema de información ambiental de acceso público)</t>
  </si>
  <si>
    <t>6.4.2.a.1</t>
  </si>
  <si>
    <t>6.4.1.a.2. Sistemas de información ambiental (Número de visitas/usuarios anuales de programas específicos de información ambiental o sistemas de información ambiental)</t>
  </si>
  <si>
    <t>6.4.2.a.2</t>
  </si>
  <si>
    <t>6.4.1.b.1. Estadísticas ambientales (Descripción de programas nacionales de estadísticas ambientales (ej.: existencia, año de establecimiento, organismo rector, recursos humanos y financieros))</t>
  </si>
  <si>
    <t>6.4.2.a.3</t>
  </si>
  <si>
    <t>6.4.1.b.2. Estadísticas ambientales (Número y tipo de productos estadísticos ambientales y periodicidad de las actualizaciones)</t>
  </si>
  <si>
    <t>6.4.3.a.1</t>
  </si>
  <si>
    <t>6.4.1.b.3. Estadísticas ambientales (Existencia y número de instituciones participantes en plataformas o comités interinstitucionales de estadísticas ambientales)</t>
  </si>
  <si>
    <t>6.4.3.a.2</t>
  </si>
  <si>
    <t>6.4.2.a.1. Educación ambiental (Asignación de recursos por parte de las autoridades centrales o locales para la educación ambiental)</t>
  </si>
  <si>
    <t>6.4.4.a.1</t>
  </si>
  <si>
    <t>6.4.2.a.2. Educación ambiental (Número y descripción de los programas de educación ambiental en las escuelas)</t>
  </si>
  <si>
    <t>6.4.4.a.2</t>
  </si>
  <si>
    <t>6.4.2.a.3. Educación ambiental (Número de estudiantes de educación superior que cursan estudios relacionados con el medio ambiente (ej.: ciencias, administración, educación, ingeniería) )</t>
  </si>
  <si>
    <t>6.4.4.a.3</t>
  </si>
  <si>
    <t>6.4.3.a.1. Percepción y conciencia ambiental pública  (Conocimientos y actitudes sobre problemas o preocupaciones ambientales)</t>
  </si>
  <si>
    <t>6.4.3.a.2. Percepción y conciencia ambiental pública  (Conocimientos y actitudes respecto a políticas ambientales)</t>
  </si>
  <si>
    <t>6.4.4.a.1. Participación/acción ambiental (Existencia de ONGs pro-ambientales (número de ONGs y sus recursos humanos y financieros))</t>
  </si>
  <si>
    <t>6.4.4.a.2. Participación/acción ambiental (Número de actividades pro-ambientales)</t>
  </si>
  <si>
    <t>6.4.4.a.3. Participación/acción ambiental (Número de programas pro-ambientales)</t>
  </si>
  <si>
    <t xml:space="preserve">Desde: </t>
  </si>
  <si>
    <t>Hasta:</t>
  </si>
  <si>
    <t>Tópico 3.2.1: Generación y contenido contaminante de las aguas residuales</t>
  </si>
  <si>
    <t>Tópico 3.2.3: Descargas de agua residual al ambiente</t>
  </si>
  <si>
    <t>Volumen total de aguas residuales descargadas al ambiente después de ser tratadas</t>
  </si>
  <si>
    <t>Volumen total de aguas residuales descargadas el ambiente sin tratamiento</t>
  </si>
  <si>
    <t>3.2.2.c.1.</t>
  </si>
  <si>
    <t>3.2.2.c.2.</t>
  </si>
  <si>
    <t>Tratamiento de aguas residuales urbanas</t>
  </si>
  <si>
    <t>Aguas residuales tratadas en otras plantas de tratamiento</t>
  </si>
  <si>
    <t>Tratamiento independiente de aguas residuales</t>
  </si>
  <si>
    <t>Aguas residuales no tratadas</t>
  </si>
  <si>
    <t>3.2.2.b.1</t>
  </si>
  <si>
    <t>Total de aguas residuales descargadas en cuerpo de agua</t>
  </si>
  <si>
    <t>Código CIIU (dos dígitos)</t>
  </si>
  <si>
    <t>ACTIVIDADES</t>
  </si>
  <si>
    <t>01</t>
  </si>
  <si>
    <t>AGRICULTURA, GANADERÍA, CAZA Y ACTIVIDADES DE SERVICIOS CONEXAS</t>
  </si>
  <si>
    <t>02</t>
  </si>
  <si>
    <t>SILVICULTURA Y EXTRACCIÓN DE MADERA</t>
  </si>
  <si>
    <t>03</t>
  </si>
  <si>
    <t>PESCA Y ACUICULTURA</t>
  </si>
  <si>
    <t>05</t>
  </si>
  <si>
    <t>EXTRACCIÓN DE CARBÓN DE PIEDRA Y LIGNITO</t>
  </si>
  <si>
    <t>06</t>
  </si>
  <si>
    <t>EXTRACCIÓN DE PETRÓLEO CRUDO Y GAS NATURAL</t>
  </si>
  <si>
    <t>07</t>
  </si>
  <si>
    <t>EXTRACCIÓN DE MINERALES METALÍFEROS</t>
  </si>
  <si>
    <t>08</t>
  </si>
  <si>
    <t>EXPLOTACIÓN DE OTRAS MINAS Y CANTERAS</t>
  </si>
  <si>
    <t>09</t>
  </si>
  <si>
    <t>ACTIVIDADES DE SERVICIOS DE APOYO PARA LA EXPLOTACIÓN DE MINAS Y CANTERAS</t>
  </si>
  <si>
    <t>10</t>
  </si>
  <si>
    <t>ELABORACIÓN DE PRODUCTOS ALIMENTICIOS</t>
  </si>
  <si>
    <t>11</t>
  </si>
  <si>
    <t>ELABORACIÓN DE BEBIDAS</t>
  </si>
  <si>
    <t>12</t>
  </si>
  <si>
    <t>ELABORACIÓN DE PRODUCTOS DE TABACO</t>
  </si>
  <si>
    <t>13</t>
  </si>
  <si>
    <t>FABRICACIÓN DE PRODUCTOS TEXTILES</t>
  </si>
  <si>
    <t>14</t>
  </si>
  <si>
    <t>FABRICACIÓN DE PRENDAS DE VESTIR</t>
  </si>
  <si>
    <t>15</t>
  </si>
  <si>
    <t>FABRICACIÓN DE PRODUCTOS DE CUERO Y PRODUCTOS CONEXOS</t>
  </si>
  <si>
    <t>16</t>
  </si>
  <si>
    <t>PRODUCCIÓN DE MADERA Y FABRICACIÓN DE PRODUCTOS DE MADERA Y CORCHO, EXCEPTO MUEBLES; FABRICACIÓN DE ARTÍCULOS DE PAJA Y DE MATERIALES TRENZABLES</t>
  </si>
  <si>
    <t>17</t>
  </si>
  <si>
    <t>FABRICACIÓN DE PAPEL Y DE PRODUCTOS DE PAPEL</t>
  </si>
  <si>
    <t>18</t>
  </si>
  <si>
    <t>IMPRESIÓN Y REPRODUCCIÓN DE GRABACIONES</t>
  </si>
  <si>
    <t>19</t>
  </si>
  <si>
    <t>FABRICACIÓN DE COQUE Y PRODUCTOS DE LA REFINACIÓN DEL PETRÓLEO</t>
  </si>
  <si>
    <t>20</t>
  </si>
  <si>
    <t>FABRICACIÓN DE SUSTANCIAS Y PRODUCTOS QUÍMICOS</t>
  </si>
  <si>
    <t>21</t>
  </si>
  <si>
    <t>FABRICACIÓN DE PRODUCTOS FARMACÉUTICOS, SUSTANCIAS QUÍMICAS MEDICINALES Y PRODUCTOS BOTÁNICOS DE USO FARMACÉUTICO</t>
  </si>
  <si>
    <t>22</t>
  </si>
  <si>
    <t>FABRICACIÓN DE PRODUCTOS DE CAUCHO Y DE PLÁSTICO</t>
  </si>
  <si>
    <t>23</t>
  </si>
  <si>
    <t>FABRICACIÓN DE OTROS PRODUCTOS MINERALES NO METÁLICOS</t>
  </si>
  <si>
    <t>24</t>
  </si>
  <si>
    <t>FABRICACIÓN DE METALES COMUNES</t>
  </si>
  <si>
    <t>25</t>
  </si>
  <si>
    <t>FABRICACIÓN DE PRODUCTOS ELABORADOS DE METAL, EXCEPTO MAQUINARIA Y EQUIPO</t>
  </si>
  <si>
    <t>26</t>
  </si>
  <si>
    <t>FABRICACIÓN DE PRODUCTOS DE INFORMÁTICA, DE ELECTRÓNICA Y DE ÓPTICA</t>
  </si>
  <si>
    <t>27</t>
  </si>
  <si>
    <t>FABRICACIÓN DE EQUIPO ELÉCTRICO</t>
  </si>
  <si>
    <t>28</t>
  </si>
  <si>
    <t>FABRICACIÓN DE MAQUINARIA Y EQUIPO N.C.P.</t>
  </si>
  <si>
    <t>29</t>
  </si>
  <si>
    <t>FABRICACIÓN DE VEHÍCULOS AUTOMOTORES, REMOLQUES Y SEMIRREMOLQUES</t>
  </si>
  <si>
    <t>30</t>
  </si>
  <si>
    <t>FABRICACIÓN DE OTRO EQUIPO DE TRANSPORTE</t>
  </si>
  <si>
    <t>31</t>
  </si>
  <si>
    <t>FABRICACIÓN DE MUEBLES</t>
  </si>
  <si>
    <t>32</t>
  </si>
  <si>
    <t>OTRAS INDUSTRIAS MANUFACTURERAS</t>
  </si>
  <si>
    <t>33</t>
  </si>
  <si>
    <t>REPARACIÓN E INSTALACIÓN DE MAQUINARIA Y EQUIPO</t>
  </si>
  <si>
    <t>35</t>
  </si>
  <si>
    <t>SUMINISTRO DE ELECTRICIDAD, GAS, VAPOR Y AIRE ACONDICIONADO</t>
  </si>
  <si>
    <t>36</t>
  </si>
  <si>
    <t>CAPTACIÓN, TRATAMIENTO Y DISTRIBUCIÓN DE AGUA</t>
  </si>
  <si>
    <t>37</t>
  </si>
  <si>
    <t>EVACUACIÓN DE AGUAS RESIDUALES Y LODOS</t>
  </si>
  <si>
    <t>38</t>
  </si>
  <si>
    <t>RECOLECCION, TRATAMIENTO Y ELIMINACIÓN DE DESECHOS; RECUPERACIÓN DE MATERIALES</t>
  </si>
  <si>
    <t>39</t>
  </si>
  <si>
    <t>ACTIVIDADES DE DESCONTAMINACIÓN Y OTROS SERVICIOS DE GESTIÓN DE DESECHOS</t>
  </si>
  <si>
    <t>41</t>
  </si>
  <si>
    <t>CONSTRUCCIÓN DE EDIFICIOS</t>
  </si>
  <si>
    <t>42</t>
  </si>
  <si>
    <t>OBRAS DE INGENIERÍA CIVIL</t>
  </si>
  <si>
    <t>43</t>
  </si>
  <si>
    <t xml:space="preserve">ACTIVIDADES ESPECIALIZADAS DE CONSTRUCCIÓN </t>
  </si>
  <si>
    <t>45</t>
  </si>
  <si>
    <t>COMERCIO AL POR MAYOR Y AL POR MENOR Y REPARACIÓN DE VEHÍCULOS AUTOMOTORES Y MOTOCICLETAS</t>
  </si>
  <si>
    <t>46</t>
  </si>
  <si>
    <t>COMERCIO AL POR MAYOR, EXCEPTO EL DE VEHÍCULOS AUTOMOTORES Y MOTOCICLETAS</t>
  </si>
  <si>
    <t>47</t>
  </si>
  <si>
    <t>COMERCIO AL POR MENOR, EXCEPTO EL DE VEHÍCULOS AUTOMOTORES Y MOTOCICLETAS</t>
  </si>
  <si>
    <t>49</t>
  </si>
  <si>
    <t>TRANSPORTE POR VIA TERRESTRE</t>
  </si>
  <si>
    <t>50</t>
  </si>
  <si>
    <t>TRANSPORTE POR VÍA ACUÁTICA</t>
  </si>
  <si>
    <t>51</t>
  </si>
  <si>
    <t>TRANSPORTE POR VÍA AÉREA</t>
  </si>
  <si>
    <t>52</t>
  </si>
  <si>
    <t>ALMACENAMIENTO Y ACTIVIDADES DE APOYO AL TRANSPORTE</t>
  </si>
  <si>
    <t>53</t>
  </si>
  <si>
    <t>ACTIVIDADES POSTALES Y DE MENSAJERÍA</t>
  </si>
  <si>
    <t>55</t>
  </si>
  <si>
    <t>ACTIVIDADES DE ALOJAMIENTO</t>
  </si>
  <si>
    <t>56</t>
  </si>
  <si>
    <t>ACTIVIDADES DE SERVICIO DE COMIDAS Y BEBIDAS</t>
  </si>
  <si>
    <t>58</t>
  </si>
  <si>
    <t>ACTIVIDADES DE EDICIÓN</t>
  </si>
  <si>
    <t>59</t>
  </si>
  <si>
    <t>ACTIVIDADES DE PRODUCCIÓN DE PELÍCULAS CINEMATOGRÁFICAS, VÍDEOS Y PROGRAMAS DE TELEVISIÓN, GRABACIÓN DE SONIDO Y EDICIÓN DE MÚSICA</t>
  </si>
  <si>
    <t>60</t>
  </si>
  <si>
    <t>ACTIVIDADES DE PROGRAMACIÓN Y TRANSMISIÓN</t>
  </si>
  <si>
    <t>61</t>
  </si>
  <si>
    <t>TELECOMUNICACIONES</t>
  </si>
  <si>
    <t>62</t>
  </si>
  <si>
    <t>PROGRAMACIÓN INFORMÁTICA, CONSULTORÍA DE INFORMÁTICA Y ACTIVIDADES CONEXAS</t>
  </si>
  <si>
    <t>63</t>
  </si>
  <si>
    <t>ACTIVIDADES DE SERVICIOS DE INFORMACIÓN</t>
  </si>
  <si>
    <t>64</t>
  </si>
  <si>
    <t>ACTIVIDADES DE SERVICIOS FINANCIEROS, EXCEPTO LAS DE SEGUROS Y FONDOS DE PENSIONES</t>
  </si>
  <si>
    <t>65</t>
  </si>
  <si>
    <t>SEGUROS, REASEGUROS Y FONDOS DE PENSIONES, EXCEPTO PLANES DE SEGURIDAD SOCIAL DE AFILIACIÓN OBLIGATORIA</t>
  </si>
  <si>
    <t>66</t>
  </si>
  <si>
    <t>ACTIVIDADES AUXILIARES DE LAS ACTIVIDADES DE SERVICIOS FINANCIEROS</t>
  </si>
  <si>
    <t>68</t>
  </si>
  <si>
    <t>ACTIVIDADES INMOBILIARIAS</t>
  </si>
  <si>
    <t>69</t>
  </si>
  <si>
    <t>ACTIVIDADES JURÍDICAS Y DE CONTABILIDAD</t>
  </si>
  <si>
    <t>70</t>
  </si>
  <si>
    <t>ACTIVIDADES DE OFICINAS PRINCIPALES; ACTIVIDADES DE CONSULTORÍA DE GESTIÓN</t>
  </si>
  <si>
    <t>71</t>
  </si>
  <si>
    <t>ACTIVIDADES DE ARQUITECTURA E INGENIERÍA; ENSAYOS Y ANÁLISIS TÉCNICOS</t>
  </si>
  <si>
    <t>72</t>
  </si>
  <si>
    <t>INVESTIGACIÓN CIENTÍFICA Y DESARROLLO</t>
  </si>
  <si>
    <t>73</t>
  </si>
  <si>
    <t>PUBLICIDAD Y ESTUDIOS DE MERCADO</t>
  </si>
  <si>
    <t>74</t>
  </si>
  <si>
    <t>OTRAS ACTIVIDADES PROFESIONALES, CIENTÍFICAS Y TÉCNICAS</t>
  </si>
  <si>
    <t>75</t>
  </si>
  <si>
    <t>ACTIVIDADES VETERINARIAS</t>
  </si>
  <si>
    <t>77</t>
  </si>
  <si>
    <t>ACTIVIDADES DE ALQUILER Y ARRENDAMIENTO</t>
  </si>
  <si>
    <t>78</t>
  </si>
  <si>
    <t>ACTIVIDADES DE EMPLEO</t>
  </si>
  <si>
    <t>79</t>
  </si>
  <si>
    <t>ACTIVIDADES DE AGENCIAS DE VIAJES Y OPERADORES TURÍSTICOS Y SERVICIOS DE RESERVAS Y ACTIVIDADES CONEXAS</t>
  </si>
  <si>
    <t>80</t>
  </si>
  <si>
    <t>ACTIVIDADES DE SEGURIDAD E INVESTIGACIÓN</t>
  </si>
  <si>
    <t>81</t>
  </si>
  <si>
    <t>ACTIVIDADES DE SERVICIOS A EDIFICIOS Y DE PAISAJISMO</t>
  </si>
  <si>
    <t>82</t>
  </si>
  <si>
    <t>ACTIVIDADES ADMINISTRATIVAS Y DE APOYO DE OFICINA Y OTRAS ACTIVIDADES DE APOYO A LAS EMPRESAS</t>
  </si>
  <si>
    <t>84</t>
  </si>
  <si>
    <t>ADMINISTRACIÓN PÚBLICA Y DEFENSA; PLANES DE SEGURIDAD SOCIAL DE AFILIACIÓN OBLIGATORIA</t>
  </si>
  <si>
    <t>85</t>
  </si>
  <si>
    <t>ENSEÑANZA</t>
  </si>
  <si>
    <t>86</t>
  </si>
  <si>
    <t>ACTIVIDADES DE ATENCIÓN DE LA SALUD HUMANA</t>
  </si>
  <si>
    <t>87</t>
  </si>
  <si>
    <t>ACTIVIDADES DE ATENCIÓN EN INSTITUCIONES</t>
  </si>
  <si>
    <t>88</t>
  </si>
  <si>
    <t>ACTIVIDADES DE ASISTENCIA SOCIAL SIN ALOJAMIENTO</t>
  </si>
  <si>
    <t>90</t>
  </si>
  <si>
    <t>ACTIVIDADES CREATIVAS, ARTÍSTICAS Y DE ENTRETENIMIENTO</t>
  </si>
  <si>
    <t>91</t>
  </si>
  <si>
    <t>ACTIVIDADES DE BIBLIOTECAS, ARCHIVOS Y MUSEOS Y OTRAS ACTIVIDADES CULTURALES</t>
  </si>
  <si>
    <t>92</t>
  </si>
  <si>
    <t>ACTIVIDADES DE JUEGOS DE AZAR Y APUESTAS</t>
  </si>
  <si>
    <t>93</t>
  </si>
  <si>
    <t>ACTIVIDADES DEPORTIVAS, DE ESPARCIMIENTO Y RECREATIVAS</t>
  </si>
  <si>
    <t>94</t>
  </si>
  <si>
    <t>ACTIVIDADES DE ASOCIACIONES</t>
  </si>
  <si>
    <t>95</t>
  </si>
  <si>
    <t>REPARACIÓN DE ORDENADORES Y DE EFECTOS PERSONALES Y ENSERES DOMÉSTICOS</t>
  </si>
  <si>
    <t>96</t>
  </si>
  <si>
    <t>OTRAS ACTIVIDADES DE SERVICIOS PERSONALES</t>
  </si>
  <si>
    <t>97</t>
  </si>
  <si>
    <t>ACTIVIDADES DE LOS HOGARES COMO EMPLEADORES DE PERSONAL DOMÉSTICO</t>
  </si>
  <si>
    <t>98</t>
  </si>
  <si>
    <t>ACTIVIDADES NO DIFERENCIADAS DE LOS HOGARES COMO PRODUCTORES DE BIENES Y SERVICIOS PARA USO PROPIO</t>
  </si>
  <si>
    <t>99</t>
  </si>
  <si>
    <t>ACTIVIDADES DE ORGANIZACIONES Y ÓRGANOS EXTRATERRITORIALES</t>
  </si>
  <si>
    <t>Código RIEA: J.1</t>
  </si>
  <si>
    <t>No hay datos relacionados con GIRH para este componente</t>
  </si>
  <si>
    <t>5.1.2.d</t>
  </si>
  <si>
    <t>5.1.2.b</t>
  </si>
  <si>
    <t>5.1.2.e</t>
  </si>
  <si>
    <t>5.1.2.f</t>
  </si>
  <si>
    <t>5.1.1.a</t>
  </si>
  <si>
    <t>Zona</t>
  </si>
  <si>
    <t>Hombre</t>
  </si>
  <si>
    <t>Mujer</t>
  </si>
  <si>
    <t xml:space="preserve"> Urbana</t>
  </si>
  <si>
    <t xml:space="preserve"> Rural</t>
  </si>
  <si>
    <t>Región de planificación</t>
  </si>
  <si>
    <t xml:space="preserve"> Central</t>
  </si>
  <si>
    <t xml:space="preserve"> Chorotega</t>
  </si>
  <si>
    <t xml:space="preserve"> Pacífico Central</t>
  </si>
  <si>
    <t xml:space="preserve"> Brunca</t>
  </si>
  <si>
    <t xml:space="preserve"> Huetar Caribe</t>
  </si>
  <si>
    <t xml:space="preserve"> Huetar Norte</t>
  </si>
  <si>
    <t>Total país</t>
  </si>
  <si>
    <t>Central</t>
  </si>
  <si>
    <t>Chorotega</t>
  </si>
  <si>
    <t>Pacífico Central</t>
  </si>
  <si>
    <t>Brunca</t>
  </si>
  <si>
    <t>Huetar Atlántica</t>
  </si>
  <si>
    <t>Huetar Norte</t>
  </si>
  <si>
    <t>Fuente del agua de consumo de la vivienda</t>
  </si>
  <si>
    <t>Acueducto del A y A</t>
  </si>
  <si>
    <t>Empresa o cooperativa</t>
  </si>
  <si>
    <t>Categoría MDEA: b. Ríos</t>
  </si>
  <si>
    <t>Variable: 1. Longitud</t>
  </si>
  <si>
    <t>Estadísticas clave sobre el recurso hídrico, Costa Rica 2019</t>
  </si>
  <si>
    <t>Longitud de los principales ríos de Costa Rica</t>
  </si>
  <si>
    <t>Código RIEA: no aplica</t>
  </si>
  <si>
    <t>Categoría MDEA: d. Cuencas hidrográficas</t>
  </si>
  <si>
    <t>Variable MDEA: 1. Descripción de las principales cuencas hidrográficas</t>
  </si>
  <si>
    <t>Acuíferos</t>
  </si>
  <si>
    <t xml:space="preserve">Tipo </t>
  </si>
  <si>
    <t>Núm</t>
  </si>
  <si>
    <t>Sedimentarios continentales</t>
  </si>
  <si>
    <t>Volcánicos continentales</t>
  </si>
  <si>
    <t>Costeros</t>
  </si>
  <si>
    <t>Bahía Salinas</t>
  </si>
  <si>
    <t>Nancite</t>
  </si>
  <si>
    <t>El Coco</t>
  </si>
  <si>
    <t xml:space="preserve">Brasilito </t>
  </si>
  <si>
    <t>Tamarindo</t>
  </si>
  <si>
    <t>San José de Pinilla</t>
  </si>
  <si>
    <t>Variable MDEA: 1. pH</t>
  </si>
  <si>
    <t>Categoría MDEA: f. Características físicas y químicas</t>
  </si>
  <si>
    <t>Variable MDEA: 3. Solidos suspendidos totales</t>
  </si>
  <si>
    <t xml:space="preserve">Código RIEA: </t>
  </si>
  <si>
    <t>Categoría MDEA: a. Caudal de entrada de agua a los recursos hídricos interiores</t>
  </si>
  <si>
    <t>Variable MDEA: 1. Precipitación</t>
  </si>
  <si>
    <t>Categoría MDEA: b. Caudal de salida de agua de recursos hídricos continentales</t>
  </si>
  <si>
    <t>Variable MDEA: 1. Evapotranspiración</t>
  </si>
  <si>
    <t xml:space="preserve">Evapotranspiración </t>
  </si>
  <si>
    <t>Año</t>
  </si>
  <si>
    <t>Extracción total de agua dulce</t>
  </si>
  <si>
    <t>Categoría MDEA: a. Extracción total de agua</t>
  </si>
  <si>
    <t>Categoría MDEA: b. Extracción de aguas superficiales</t>
  </si>
  <si>
    <t>Extracción de aguas subterráneas</t>
  </si>
  <si>
    <t>Categoría MDEA: c. Extracción de aguas subterráneas</t>
  </si>
  <si>
    <t>Código RIEA: E</t>
  </si>
  <si>
    <t>Código RIEA: E.1.1</t>
  </si>
  <si>
    <t>Código RIEA: E.1.2</t>
  </si>
  <si>
    <t>Pérdidas de agua</t>
  </si>
  <si>
    <t>Categoría MDEA: k. Pérdidas en la distribución</t>
  </si>
  <si>
    <t>Categoría MDEA: h. Uso del agua</t>
  </si>
  <si>
    <t xml:space="preserve">De la cual utilizada por </t>
  </si>
  <si>
    <t>Uso total de agua dulce</t>
  </si>
  <si>
    <t xml:space="preserve">Volumen de agua residual generada </t>
  </si>
  <si>
    <t>Categoría MDEA: a. Volumen de agua residual generada</t>
  </si>
  <si>
    <t>Código RIEA: F.3 + H</t>
  </si>
  <si>
    <t>3.2.1.a</t>
  </si>
  <si>
    <t>Categoría MDEA: b. Volumen de agua residual tratada</t>
  </si>
  <si>
    <t xml:space="preserve">Número </t>
  </si>
  <si>
    <t>Tópico 3.2.3. Contenido de contaminantes de las aguas residuales descargadas</t>
  </si>
  <si>
    <t>Categoría MDEA: b. Contenido de contaminantes de las aguas residuales descargadas</t>
  </si>
  <si>
    <t>3.2.3.b</t>
  </si>
  <si>
    <t>Categoría MDEA: a. Descarga de aguas residuales</t>
  </si>
  <si>
    <t>Variable MDEA 1. Volumen total de aguas residuales descargadas al ambiente después de ser tratadas</t>
  </si>
  <si>
    <t>Variable MDEA: 2. Volumen total de aguas residuales descargadas el ambiente sin tratamiento</t>
  </si>
  <si>
    <t>Código RIEA: H.a</t>
  </si>
  <si>
    <t>Código RIEA: H.b</t>
  </si>
  <si>
    <r>
      <t xml:space="preserve">Costa Rica: Tamaño promedio del hogar por año según región de planificación </t>
    </r>
    <r>
      <rPr>
        <sz val="11"/>
        <color theme="1"/>
        <rFont val="Calibri"/>
        <family val="2"/>
        <scheme val="minor"/>
      </rPr>
      <t>(Excluye servicio doméstico y pensionistas que viven en los hogares)</t>
    </r>
  </si>
  <si>
    <t>Unidades: Cantidad de personas</t>
  </si>
  <si>
    <t>Categoría MDEA: a. Población que utiliza fuentes mejoradas de abastecimiento de agua potable</t>
  </si>
  <si>
    <t>Código RIEA: S.1</t>
  </si>
  <si>
    <t>Código RIEA: T1</t>
  </si>
  <si>
    <t>Código RIEA: T.1.1.1 + T.1.2</t>
  </si>
  <si>
    <t>Código RIEA: 38.1</t>
  </si>
  <si>
    <t>Años</t>
  </si>
  <si>
    <t>Fuente: Ministerio de Ambiente y Energía, Instituto Metereológico Nacional</t>
  </si>
  <si>
    <t>millones de metros cúbicos/mes</t>
  </si>
  <si>
    <t>millones de metros cúbicos/año</t>
  </si>
  <si>
    <t>1.1.1.b.1. Precipitación promedio anual</t>
  </si>
  <si>
    <t>Nota: No corresponde a una variables del MDEA. Se agrega nueva categoría y variable a  MDEA.</t>
  </si>
  <si>
    <t>Fuente: Ministerio de Ambiente y Energía, Instituto Metereologico Nacional.</t>
  </si>
  <si>
    <t>Cuenca</t>
  </si>
  <si>
    <t>Punto de descarga</t>
  </si>
  <si>
    <t>Observaciones</t>
  </si>
  <si>
    <t>Abangares</t>
  </si>
  <si>
    <t>Lagarto</t>
  </si>
  <si>
    <t>Aránjuez</t>
  </si>
  <si>
    <t>Longitud (Km)</t>
  </si>
  <si>
    <t>Golfo de Nicoya</t>
  </si>
  <si>
    <t>Nace a una altura de 1000 msnm aguas arriba del poblado Gogolona y desemboca aguas abajo del poblado Abangaritos, Puntarenas.</t>
  </si>
  <si>
    <t>Nace cerca del poblado de Santa Elena, Punta Arenas a una altura de 1300 msnm. Desemboca en la playa Bajo Piñuela cerca del poblado de Chomes, Punta Arenas.</t>
  </si>
  <si>
    <t>Nace cerca del poblado Rincón, Montes de Oro a una altura de 1500 msnm. Desemboca en el Estereo, Punta Arenas.</t>
  </si>
  <si>
    <t>Barranca</t>
  </si>
  <si>
    <t>Barranquilla</t>
  </si>
  <si>
    <t>Río Barranca</t>
  </si>
  <si>
    <t>Nace cerca del poblado El Chayote, Naranjo a 2000 msnm. Desemboca aguas abajo del poblado Barranca, Puntarenas</t>
  </si>
  <si>
    <t>Frío</t>
  </si>
  <si>
    <t>Río San Juan</t>
  </si>
  <si>
    <t>Nace del cerro Jilguero y la Fila Chiquero a una altura de 1200 msnm. Cruza la frontera de Costa Rica, Nicaragua y desemboca al Río San Juan. La longitud está medida desde su nacimiento hasta el poblado Los Chiles, Los Chiles.</t>
  </si>
  <si>
    <t>Grande de Tárcoles</t>
  </si>
  <si>
    <t>Virilla</t>
  </si>
  <si>
    <t>Océano Pacífico</t>
  </si>
  <si>
    <t>Nace aguas arriba del poblado San Ramón, San Ramón a una altura de 1200 msnm en las faldas del cerro Pata de Gallo. Desemboca cerca del poblado Playa Azul, Garabito</t>
  </si>
  <si>
    <t>Grande de Térraba</t>
  </si>
  <si>
    <t>Coto Brus</t>
  </si>
  <si>
    <t>Río General</t>
  </si>
  <si>
    <t>Océano</t>
  </si>
  <si>
    <t>Nace en las faldas del cerro Ventisquero a una altura de 3500 msnm en el distrito de Rivas, Pérez Zeledón. La longitud está medida desde su nacimeiento hasta el poblado de Palmar Norte, Osa.</t>
  </si>
  <si>
    <t>Oceáno Pacífico</t>
  </si>
  <si>
    <t>Nace en las faldas del cerro Alto Cañazo a una altura de 2700 msnm, en el distrito Copey, Dota. Desemboca cerca del poblado Roncador, Aguirre.</t>
  </si>
  <si>
    <t>Pacuare</t>
  </si>
  <si>
    <t>Mar Caribe</t>
  </si>
  <si>
    <t>Nace en el distrito la Suiza, Turrialba a una altura de 2700 msnm. Desemboca cerca del poblado San Rafael, Siquirres.</t>
  </si>
  <si>
    <t>Pirris</t>
  </si>
  <si>
    <t>Río Parrita</t>
  </si>
  <si>
    <t>Nace cerca del poblado El empalme, El Guarco a una altura de 2300 msnm. Desemboca aguas abajo del poblado Parrita, Parrita.</t>
  </si>
  <si>
    <t>Reventazón</t>
  </si>
  <si>
    <t>Agua Caliente</t>
  </si>
  <si>
    <t>Río Reventazón</t>
  </si>
  <si>
    <t>Nace en las faldas del cerro Palmira a una altura de 2000 msnm, cerca del poblado Picado, Alfaro Ruiz. Desemboca al Río San Juan en el límite entre Nicaragua y Costa Rica, cerca del poblado Boca San Carlos, San Carlos.</t>
  </si>
  <si>
    <t>Nace en las faldas del cerro Palmira a una altura de 3000 msnm, en el distrito Orosi, Paríso. Llegan sus aguas al embalce Cachí y retorna a su cause aguas abajo. Desemboca cerca del pueblo Parismina, Siquirres.</t>
  </si>
  <si>
    <t>San Carlos</t>
  </si>
  <si>
    <t>Sarapiquí - Chirripó</t>
  </si>
  <si>
    <t>Toro</t>
  </si>
  <si>
    <t>Sucio</t>
  </si>
  <si>
    <t>Sarapiquí</t>
  </si>
  <si>
    <t>Río Sarapiquí</t>
  </si>
  <si>
    <t>Aproximadamente a 64 km a partir de su nacimiento entra a la planice de inundación y eventos extremos se une al río Charripó</t>
  </si>
  <si>
    <t>Nace cerca del pueblo San Rafael, Heredia a una altura de 2100 msnm. A 10 km aguas debajo de Puerto Viejo, Sarapiquí se le une el río Sucio y continua su recorrido con el nombre de Río Sarapiquí, hasta desombocar al Río San Juan en el límite entre Costa Rica y Nicuragua, muy cerca del poblado Trinidad, Sarapiquí.</t>
  </si>
  <si>
    <t>División</t>
  </si>
  <si>
    <t>Nace en las faldas del cerro Estaquero a una altura a una altura de 3100 msnm en el distrito Copey, Dota. Desemboca cerca del poblado Marítima, Aguirre.</t>
  </si>
  <si>
    <t>Tempisque</t>
  </si>
  <si>
    <t>Nace en las faldas del Volcán Orosí a 900 msnm, en los límites emtre los distritos Santa Elena, La Cruz y Mayorga, Liberia. Desemboca aguas abajo del poblado Puerto Humo, Nicoya.</t>
  </si>
  <si>
    <t>Bebedero</t>
  </si>
  <si>
    <t>Nace en las faldas del volcán Miravalles a 1500 msnm en el distrito Fortuna, Bagaces. Desemboca cerca del poblado Guapinol, Cañas.</t>
  </si>
  <si>
    <t>1.1.2.b.1. Longitud de los principales ríos de Costa Rica</t>
  </si>
  <si>
    <t>Kilometros</t>
  </si>
  <si>
    <t>Río Andarrojo</t>
  </si>
  <si>
    <t>Marbella</t>
  </si>
  <si>
    <t>San Juanillo</t>
  </si>
  <si>
    <t>Nozara</t>
  </si>
  <si>
    <t>Garza</t>
  </si>
  <si>
    <t>Sámara</t>
  </si>
  <si>
    <t>Río Ora</t>
  </si>
  <si>
    <t>Bejuco</t>
  </si>
  <si>
    <t>Río Jabillo</t>
  </si>
  <si>
    <t>Río Arío</t>
  </si>
  <si>
    <t>Tambor</t>
  </si>
  <si>
    <t>Paquera</t>
  </si>
  <si>
    <t>Lepanto</t>
  </si>
  <si>
    <t>Isla de Chira</t>
  </si>
  <si>
    <t>Chomes</t>
  </si>
  <si>
    <t>Barranca - El Roble</t>
  </si>
  <si>
    <t>Isla Venado</t>
  </si>
  <si>
    <t>Esterillos</t>
  </si>
  <si>
    <t>Cuidad Neilly</t>
  </si>
  <si>
    <t>Sixaola</t>
  </si>
  <si>
    <t>Pandora</t>
  </si>
  <si>
    <t>La Bomba</t>
  </si>
  <si>
    <t>Limón - Moín</t>
  </si>
  <si>
    <t>La Cruz</t>
  </si>
  <si>
    <t>Liberia - Bagaces</t>
  </si>
  <si>
    <t>Peñas Blancas</t>
  </si>
  <si>
    <t>Muelle</t>
  </si>
  <si>
    <t>Poás</t>
  </si>
  <si>
    <t>Barza - Colima</t>
  </si>
  <si>
    <t>El Zapote</t>
  </si>
  <si>
    <t>Cartago</t>
  </si>
  <si>
    <t>San Ramón - Palmares</t>
  </si>
  <si>
    <t>Santa Ana</t>
  </si>
  <si>
    <t>Escazú</t>
  </si>
  <si>
    <t>Area Metropolitana</t>
  </si>
  <si>
    <t>Coronado</t>
  </si>
  <si>
    <t>Turrialba</t>
  </si>
  <si>
    <t>Matina</t>
  </si>
  <si>
    <t>Siquirres</t>
  </si>
  <si>
    <t>Guapiles</t>
  </si>
  <si>
    <t>Puerto Viejo</t>
  </si>
  <si>
    <t xml:space="preserve">San Rafael </t>
  </si>
  <si>
    <t>Los Chiles</t>
  </si>
  <si>
    <t>Upala</t>
  </si>
  <si>
    <t>Las Juntas</t>
  </si>
  <si>
    <t>&lt; 10</t>
  </si>
  <si>
    <t>Unidad de medida</t>
  </si>
  <si>
    <t>2.6.1.a.1. Precipitación promedio anual nacional</t>
  </si>
  <si>
    <t>Precipitación</t>
  </si>
  <si>
    <t xml:space="preserve">Fuente: </t>
  </si>
  <si>
    <t xml:space="preserve">Años </t>
  </si>
  <si>
    <t>2.6.1.b.1. Evapotranspiración anual nacional</t>
  </si>
  <si>
    <t>Recursos renovables de agua dulce</t>
  </si>
  <si>
    <t>2.6.2.b. Extracción superficial anual de agua dulce</t>
  </si>
  <si>
    <t>2.6.2.c. Extracción subterránea anual de agua dulce</t>
  </si>
  <si>
    <t>3.2.1.a. Volumen de agua residual generada por activdad económica</t>
  </si>
  <si>
    <r>
      <t xml:space="preserve">3/ </t>
    </r>
    <r>
      <rPr>
        <sz val="11"/>
        <color theme="1"/>
        <rFont val="Calibri"/>
        <family val="2"/>
        <scheme val="minor"/>
      </rPr>
      <t xml:space="preserve">Recursos renovables de agua dulce es igual a flujo interno, debido a que no se considera el  caudal de entrada de aguas superficiales y subterráneas desde países vecinos. </t>
    </r>
  </si>
  <si>
    <t>3.2.2.b. Volumen de agua residual tratada por tipo de tratamiento</t>
  </si>
  <si>
    <t>5.1.2.a. Población que utiliza fuentes mejoradas de agua</t>
  </si>
  <si>
    <t>Datos complementarios</t>
  </si>
  <si>
    <t>Fuente: Vargas S. A., 2006. Acuíferos; en: Denyer, P. y Kussmaul, S. (compiladores, 2006): Geología
de Costa Rica. Editorial Tecnológica de Costa Rica, pp. 425-441.</t>
  </si>
  <si>
    <t>mg/litro</t>
  </si>
  <si>
    <t xml:space="preserve">DQO                   </t>
  </si>
  <si>
    <t>DQO</t>
  </si>
  <si>
    <t>Escala</t>
  </si>
  <si>
    <t>Categoría MDEA: a. Nutrientes y clorofila</t>
  </si>
  <si>
    <t>Componente 6: Protección, gestión y participación/acción ambiental</t>
  </si>
  <si>
    <t xml:space="preserve">De acuerdo con la Comisión Estadística de las Naciones Unidas (UNSD por sus siglas en inglés) , el Marco para el Desarrollo de las Estadísticas Ambientales (MDEA) es un marco conceptual y estadístico de usos múltiples, de carácter amplio e integrador dentro del ámbito de las estadísticas ambientales. El MDEA ofrece una estructura organizadora que guía la compilación de estadísticas ambientales a nivel nacional. En él se reúnen datos de diversas fuentes y esferas temáticas pertinentes,  es de carácter  holístico,  y abarca  los aspectos del medio ambiente que son pertinentes para el análisis de políticas y la adopción de decisiones, pues es aplicable a temas  intersectoriales como el cambio climático. 
El MDEA organiza las estadísticas ambientales de un modo simple y flexible en componentes, subcomponentes, temas estadísticos y estadísticas particulares, y utiliza un enfoque de niveles múltiples. A manera de detalle se muestran a continuación el detalle de los componentes y subcomponentes:
</t>
  </si>
  <si>
    <t>Variable MDEA: 2. Caudal de salida a territorios vecinos</t>
  </si>
  <si>
    <t>2.6.1.b.2. Caudal de salida a territorios vecinos</t>
  </si>
  <si>
    <t>Variable MDEA: 4. Caudal de salida al mar</t>
  </si>
  <si>
    <t>Código RIEA: C.2.2</t>
  </si>
  <si>
    <t>Código RIEA: C.2.1</t>
  </si>
  <si>
    <t>Caudal</t>
  </si>
  <si>
    <t>Fuente: BCCR (2016-2019). Cuenta de agua 2012-2016. Banco Central de Costa Rica (BCCR). San José, Costa Rica.</t>
  </si>
  <si>
    <t>2.6.2.a. Extracción total anual de agua dulce</t>
  </si>
  <si>
    <t>Categoría MDEA: d. Agua extraída para uso propio</t>
  </si>
  <si>
    <t>Categoría MDEA: e. Agua extraída para distribución</t>
  </si>
  <si>
    <t>Código RIEA: E.a</t>
  </si>
  <si>
    <t>Código RIEA: E.b</t>
  </si>
  <si>
    <t>2.6.2.d Volumen de agua extraída para uso propio según actividades económicas</t>
  </si>
  <si>
    <t>2.6.2.e Volumen de agua extraída para distribución por la actividad económica CIIU 3600</t>
  </si>
  <si>
    <t>Pérdidas</t>
  </si>
  <si>
    <r>
      <rPr>
        <b/>
        <sz val="12"/>
        <color theme="1"/>
        <rFont val="Calibri"/>
        <family val="2"/>
        <scheme val="minor"/>
      </rPr>
      <t>Outflow to neighbouring territories (2.6.1.b.2)</t>
    </r>
    <r>
      <rPr>
        <sz val="12"/>
        <color theme="1"/>
        <rFont val="Calibri"/>
        <family val="2"/>
        <scheme val="minor"/>
      </rPr>
      <t xml:space="preserve">
The volume of surface water and groundwater that flows from within a territory to another territory or territories, per year. This includes water flowing out of artificial reservoirs, lakes, rivers or aquifers that lie along the territory’s border</t>
    </r>
  </si>
  <si>
    <r>
      <rPr>
        <b/>
        <sz val="12"/>
        <color theme="1"/>
        <rFont val="Calibri"/>
        <family val="2"/>
        <scheme val="minor"/>
      </rPr>
      <t>Outflow to the sea (2.6.1.b.4)</t>
    </r>
    <r>
      <rPr>
        <sz val="12"/>
        <color theme="1"/>
        <rFont val="Calibri"/>
        <family val="2"/>
        <scheme val="minor"/>
      </rPr>
      <t xml:space="preserve">
The volume of surface water and groundwater that moves from a territory’s inland water resources into sea(s) and ocean(s), per year</t>
    </r>
  </si>
  <si>
    <t>Categoría MDEA: n. Retornos de agua</t>
  </si>
  <si>
    <t>2.6.2.n. Retorno de agua</t>
  </si>
  <si>
    <t>Agua residual</t>
  </si>
  <si>
    <t>Total retornos</t>
  </si>
  <si>
    <t>Extracción de agua para distribución</t>
  </si>
  <si>
    <t>Extracción de agua para uso propio</t>
  </si>
  <si>
    <t>Retornos de agua</t>
  </si>
  <si>
    <t>Población por región de planificación</t>
  </si>
  <si>
    <t>Tamaño promedio del hogar por región de planificación</t>
  </si>
  <si>
    <t>Población por sexo, según región de Planificación</t>
  </si>
  <si>
    <t>Cantidad de personas que residente en regiones de planificación, en un período de tiempo determinado.
Regiones de planificación: La regionalización en el territorio nacional es designada por el Sistema Nacional de Planificación (SNP) del Ministerio de Planificación Nacional y Política Económica (MIDEPLAN) de Costa Rica.
El país se encuentra dividido en seis regiones de planificación territorial: Central, Chorotega, Pacífico Central, Brunca, Huetar Caribe, y Huetar Norte;
La asignación del área urbana y rural se hace a partir del Censo Nacional de Población y Vivienda.</t>
  </si>
  <si>
    <t xml:space="preserve">Región de Planificación </t>
  </si>
  <si>
    <t>Sexo</t>
  </si>
  <si>
    <t>Desde: 2010</t>
  </si>
  <si>
    <t>Hasta: 2018</t>
  </si>
  <si>
    <t>Anual</t>
  </si>
  <si>
    <t>Instituto Nacional de Estadística y Censos</t>
  </si>
  <si>
    <t>Encuesta Nacional de Hogares</t>
  </si>
  <si>
    <t>Eddy Madrigal</t>
  </si>
  <si>
    <t>Área de Censos y encuestas</t>
  </si>
  <si>
    <t>Encargado Encuesta Nacional de Hogares</t>
  </si>
  <si>
    <t>eddy.madrigal@inec.go.cr</t>
  </si>
  <si>
    <t>2280-9280</t>
  </si>
  <si>
    <t>03 de setiembre del 2019</t>
  </si>
  <si>
    <t>Elaboración de la hoja metodológica</t>
  </si>
  <si>
    <t xml:space="preserve">Katherine Gómez Víquez </t>
  </si>
  <si>
    <t>Tamaño promedio del hogar por año según región de planificación</t>
  </si>
  <si>
    <t xml:space="preserve">Región de planificación </t>
  </si>
  <si>
    <t>No</t>
  </si>
  <si>
    <t>6.1.1</t>
  </si>
  <si>
    <t>6.1.1 Proporción de la población que dispone de servicios de suministro de agua potable gestionados de manera segura.</t>
  </si>
  <si>
    <t>6.2.1</t>
  </si>
  <si>
    <t>6.2.1 Proporción de la población que utiliza servicios de saneamiento gestionados de manera segura, incluida una instalación para lavarse las manos con agua y jabón.</t>
  </si>
  <si>
    <t>6.3.1</t>
  </si>
  <si>
    <t>6.3.1 Proporción de aguas residuales tratadas de manera segura.</t>
  </si>
  <si>
    <t>6.3.2</t>
  </si>
  <si>
    <t>6.3.2 Proporción de masas de agua de buena calidad.</t>
  </si>
  <si>
    <t>6.4.1</t>
  </si>
  <si>
    <t>6.4.1 Cambio en la eficiencia del uso del agua con el tiempo.</t>
  </si>
  <si>
    <t>6.4.2</t>
  </si>
  <si>
    <t>6.4.2 Nivel de estrés por escasez de agua: extracción de agua dulce como proporción de los recursos de agua dulce disponibles.</t>
  </si>
  <si>
    <t>6.5.1</t>
  </si>
  <si>
    <t>6.5.1 Grado de aplicación de la ordenación integrada de los recursos hídricos (0-100).</t>
  </si>
  <si>
    <t>Otros indicadores</t>
  </si>
  <si>
    <t>TRWR</t>
  </si>
  <si>
    <t>Total de recursos hídricos renovables totales</t>
  </si>
  <si>
    <t>REGRESAR</t>
  </si>
  <si>
    <t>VER METADATO</t>
  </si>
  <si>
    <t xml:space="preserve">Objetivo 6. Garantizar la disponibilidad y la gestión sostenible del agua y el saneamiento para todos </t>
  </si>
  <si>
    <t xml:space="preserve">Meta 6.1 De aquí a 2030, lograr el acceso universal y equitativo al agua potable a un precio asequible para todos </t>
  </si>
  <si>
    <t xml:space="preserve">Indicador 6.1.1 Proporción de la población que dispone de servicios de suministro de agua potable gestionados de manera segura </t>
  </si>
  <si>
    <t>Indicador nacional: Porcentaje de población que se abastece de agua intradomiciliar  procedente de un acueducto</t>
  </si>
  <si>
    <t>Urbana</t>
  </si>
  <si>
    <t>Rural</t>
  </si>
  <si>
    <t>Huetar Caribe</t>
  </si>
  <si>
    <t xml:space="preserve">Absoluto </t>
  </si>
  <si>
    <t>I. Información Marco Global del Indicador</t>
  </si>
  <si>
    <t>A</t>
  </si>
  <si>
    <t>Objetivo de Desarrallo Sostenible</t>
  </si>
  <si>
    <t>Objetivo 6. Garantizar la disponibilidad y la gestión sostenible del agua y el saneamiento para todos</t>
  </si>
  <si>
    <t xml:space="preserve">Meta ODS Naciones Unidades </t>
  </si>
  <si>
    <t>6.1 De aquí a 2030, lograr el acceso universal y equitativo al agua potable a un precio asequible para todos</t>
  </si>
  <si>
    <t>Número del indicador</t>
  </si>
  <si>
    <t xml:space="preserve">6.1.1 </t>
  </si>
  <si>
    <t>Indicador propuesto por Naciones Unidas</t>
  </si>
  <si>
    <t>Proporción de la población que dispone de servicios de suministro de agua potable gestionados de manera segura</t>
  </si>
  <si>
    <t>Enlace metadato UN:</t>
  </si>
  <si>
    <t>https://unstats.un.org/sdgs/metadata/files/Metadata-06-01-01.pdf</t>
  </si>
  <si>
    <t>II. Información Indicador para Costa Rica</t>
  </si>
  <si>
    <t>Meta país</t>
  </si>
  <si>
    <t>Meta país no identificada.</t>
  </si>
  <si>
    <t>Indicador propuesto por Costa Rica</t>
  </si>
  <si>
    <t>Porcentaje de población que se abastece de agua intradomiciliar  procedente de un acueducto</t>
  </si>
  <si>
    <t>Indicador proxi.</t>
  </si>
  <si>
    <t>Definición conceptual</t>
  </si>
  <si>
    <r>
      <t>El indicador mide anualmente el porcentaje de personas que son abastecidas de agua para consumo humano, mediante un servicio intradomiciliar, dentro del territorio de Costa Rica, desagregado por zona y región de planificación de MIDEPLAN
Población nacional de los residentes habituales de viviendas con servicio de agua para consumo humano intradomiciliar, abastecida por los operadores Instituto Costarricense de Acueductos y Alcantarillados (AyA), Asociaciones Administradoras de Acueductos Rurales (ASADAS), Empresa de Servicios Públicos de Heredia (ESPH) y Municipalidades (gobiernos locales) que operan acueductos.
Población nacional total es la sumatoria de aquellos residentes habituales de viviendas, de acuerdo con criterio del Instituto Nacional de Estadísticas y Censos (INEC).</t>
    </r>
    <r>
      <rPr>
        <b/>
        <sz val="11"/>
        <color theme="1"/>
        <rFont val="Calibri"/>
        <family val="2"/>
        <scheme val="minor"/>
      </rPr>
      <t xml:space="preserve">
Suministro de agua potable gestionados de manera segura</t>
    </r>
    <r>
      <rPr>
        <sz val="11"/>
        <color theme="1"/>
        <rFont val="Calibri"/>
        <family val="2"/>
        <scheme val="minor"/>
      </rPr>
      <t>: Se refiere a la clasificación de las viviendas de acuerdo al origen del agua que se consume en la vivienda. 
La información que se recopila con estos indicadores permite deducir la proporción de la población con acceso sostenible a mejores fuentes de abastecimiento de agua potable. 
Se considera</t>
    </r>
    <r>
      <rPr>
        <b/>
        <sz val="11"/>
        <color theme="1"/>
        <rFont val="Calibri"/>
        <family val="2"/>
        <scheme val="minor"/>
      </rPr>
      <t xml:space="preserve"> gestionado de manera seguro</t>
    </r>
    <r>
      <rPr>
        <sz val="11"/>
        <color theme="1"/>
        <rFont val="Calibri"/>
        <family val="2"/>
        <scheme val="minor"/>
      </rPr>
      <t xml:space="preserve"> el abastecimiento de agua por tubería dentro de la vivienda que proviene de  un acueducto. Incluye acueducto de AyA, acueducto Rural, acueducto Municipal y por empresa o cooperativa
</t>
    </r>
    <r>
      <rPr>
        <b/>
        <sz val="11"/>
        <color theme="1"/>
        <rFont val="Calibri"/>
        <family val="2"/>
        <scheme val="minor"/>
      </rPr>
      <t>Acueducto del A y A:</t>
    </r>
    <r>
      <rPr>
        <sz val="11"/>
        <color theme="1"/>
        <rFont val="Calibri"/>
        <family val="2"/>
        <scheme val="minor"/>
      </rPr>
      <t xml:space="preserve"> el servicio de agua proviene de una red pública administrada por Acueductos y Alcantarillados (ente rector del abastecimiento de agua potable y alcantarillado sanitario en el país).
</t>
    </r>
    <r>
      <rPr>
        <b/>
        <sz val="11"/>
        <color theme="1"/>
        <rFont val="Calibri"/>
        <family val="2"/>
        <scheme val="minor"/>
      </rPr>
      <t>Acueducto rural</t>
    </r>
    <r>
      <rPr>
        <sz val="11"/>
        <color theme="1"/>
        <rFont val="Calibri"/>
        <family val="2"/>
        <scheme val="minor"/>
      </rPr>
      <t xml:space="preserve">: el servicio de agua proviene de una red pública administrada por un Comité Administrador de Acueductos Rural (CAAR) y las Asociaciones Administradoras de Acueductos y Alcantarillados Rurales (ASADAS).
</t>
    </r>
    <r>
      <rPr>
        <b/>
        <sz val="11"/>
        <color theme="1"/>
        <rFont val="Calibri"/>
        <family val="2"/>
        <scheme val="minor"/>
      </rPr>
      <t>Acueducto municipal:</t>
    </r>
    <r>
      <rPr>
        <sz val="11"/>
        <color theme="1"/>
        <rFont val="Calibri"/>
        <family val="2"/>
        <scheme val="minor"/>
      </rPr>
      <t xml:space="preserve"> el servicio es suministrado por la Municipalidad.
</t>
    </r>
    <r>
      <rPr>
        <b/>
        <sz val="11"/>
        <color theme="1"/>
        <rFont val="Calibri"/>
        <family val="2"/>
        <scheme val="minor"/>
      </rPr>
      <t>Una empresa o cooperativa:</t>
    </r>
    <r>
      <rPr>
        <sz val="11"/>
        <color theme="1"/>
        <rFont val="Calibri"/>
        <family val="2"/>
        <scheme val="minor"/>
      </rPr>
      <t xml:space="preserve"> el servicio de agua es suministrado por una empresa como Empresa de Servicios Públicos de Heredia (ESPH), o una cooperativa.
Una vivienda puede tener agua por tubería sin que el origen de la misma sea un acueducto.
Viviendas que se abastecen de agua  por tubería dentro o fuera de la vivienda y la proveniencia del agua con respecto al total de viviendas. Se identifica si el agua llega a la vivienda directamente por medio de una tubería, sin importar su origen. 
</t>
    </r>
    <r>
      <rPr>
        <b/>
        <sz val="11"/>
        <color theme="1"/>
        <rFont val="Calibri"/>
        <family val="2"/>
        <scheme val="minor"/>
      </rPr>
      <t>Tubería dentro de la vivienda:</t>
    </r>
    <r>
      <rPr>
        <sz val="11"/>
        <color theme="1"/>
        <rFont val="Calibri"/>
        <family val="2"/>
        <scheme val="minor"/>
      </rPr>
      <t xml:space="preserve"> el agua llega dentro de la vivienda por medio de un tubo o una llave, por lo que no es necesario salir de ésta para abastecerse de agua.           </t>
    </r>
  </si>
  <si>
    <t>Fórmula de cálculo</t>
  </si>
  <si>
    <t>Donde:
IAI= Indicador de la población con abastecimiento intradomiciliar
PTA= Población con abastecimiento intradomiciliar por región de planificación
PT= Población total de la región i
i= Región de planificación</t>
  </si>
  <si>
    <t xml:space="preserve">Porcentaje  </t>
  </si>
  <si>
    <t>Interpretación</t>
  </si>
  <si>
    <t xml:space="preserve">El 93,76% de la población nacional que habita en vivienda fue abastecida por agua para consumo humano intradomiciliar, durante el año 2016.
</t>
  </si>
  <si>
    <t xml:space="preserve">Componentes involucrados en la fórmula del cálculo </t>
  </si>
  <si>
    <t>• Población de población con abstecimiento de agua intradomiciliaria                                                          • Población total, por región y por zona</t>
  </si>
  <si>
    <t>Cobertura geográfica</t>
  </si>
  <si>
    <t>Nacional</t>
  </si>
  <si>
    <t>Desagregación</t>
  </si>
  <si>
    <t>Geográfica</t>
  </si>
  <si>
    <t>Zona y región de planificación</t>
  </si>
  <si>
    <t>Temática</t>
  </si>
  <si>
    <t>Sexo y grupos de edades</t>
  </si>
  <si>
    <t>Periodicidad</t>
  </si>
  <si>
    <t>Fuente</t>
  </si>
  <si>
    <t xml:space="preserve">Tipo de operación estadística </t>
  </si>
  <si>
    <t xml:space="preserve">Encuesta </t>
  </si>
  <si>
    <t xml:space="preserve">Nombre de la Operación estadística </t>
  </si>
  <si>
    <t>Encuesta Nacional de Hogares (ENAHO)</t>
  </si>
  <si>
    <t>Limitaciones del indicador</t>
  </si>
  <si>
    <t xml:space="preserve">El indicador mide el porcentaje de la población que se abastece de agua intradomiciliar procedente de un acueducto respecto del total de población nacional.
La población abastecida de agua para consumo humano recibe el servicio intradomiciliar del AyA, ASADAS, la ESPH y las Municipalidades que operan acueductos.
Se entiende por población nacional la sumatoria de aquellos residentes habituales de viviendas, de acuerdo con criterio del INEC.
Los resultados se desagregan por zona (rural o urbana) y por la región de planificación de MIDEPLAN (Central, Chorotega, Pacífico Central, Brunca, Huetar Caribe y Huetar Norte).
No diferencia entre un suministro de abastecimiento de agua potable y no potable, de acuerdo con el Reglamento para la Calidad del Agua Potable, Decreto 38924-S.
No refiere a indicadores de continuidad (franja horaria), cantidad (Lt/Seg) ni presión (PSI).
No incluye los segmentos tarifarios preferencial, gobierno ni empresarial.
Los datos se recogen mediante encuesta.
</t>
  </si>
  <si>
    <t xml:space="preserve">Comentarios generales </t>
  </si>
  <si>
    <t>El indicador se relaciona intrínsecamente con la salud pública y educación ambiental y sanitaria, con el desarrollo socioeconómico, con factores ambientales que propician la adecuada disponibilidad del recurso hídrico, con adecuadas políticas nacionales y legislación ambiental que garantiza la protección de los sitios de captación de agua por parte de los sistemas de abastecimiento.
Se sugiere crear un indicador que asocie las variables ingreso de los hogares que cuentan con servicio de abastecimiento intradomiciliar de agua para consumo humano respecto del ingreso del total de los hogares. Ya se cuenta con los datos.  Este indicador permitirá delimitar la cantidad de hogares con abastecimiento de agua para consumo humano con respecto a la línea de pobreza</t>
  </si>
  <si>
    <t>Referencias bibliográficas</t>
  </si>
  <si>
    <t>III. Información del Contacto</t>
  </si>
  <si>
    <t>Eddy Madrigal Méndez</t>
  </si>
  <si>
    <t>Puesto</t>
  </si>
  <si>
    <t>Coordinador Encuesta Nacional de Hogares</t>
  </si>
  <si>
    <t>(506) 2280-9280  Ext: 317</t>
  </si>
  <si>
    <t>Correo electrónico</t>
  </si>
  <si>
    <t xml:space="preserve">Meta 6.2 De aquí a 2030, lograr el acceso a servicios de saneamiento e higiene adecuados y equitativos para todos y poner fin a la defecación al aire libre, prestando especial atención a las necesidades de las mujeres y las niñas y las personas en situaciones de vulnerabilidad </t>
  </si>
  <si>
    <t xml:space="preserve">Indicador 6.2.1 Proporción de la población que utiliza servicios de saneamiento gestionados de manera segura, incluida una instalación para lavarse las manos con agua y jabón </t>
  </si>
  <si>
    <t>Indicador nacional: Porcentaje de población que vive en viviendas con servicio sanitario conectado a alcantarillado o tanque séptico, por Zona y Región de Planificación.</t>
  </si>
  <si>
    <t>Porcentaje de población que vive en viviendas con servicio sanitario conectado a alcantarillado o tanque séptico, por Zona y Región de Planificación.</t>
  </si>
  <si>
    <t>B</t>
  </si>
  <si>
    <t>6.2 De aquí a 2030, lograr el acceso a servicios de saneamiento e higiene adecuados y equitativos para todos y poner fin a la defecación al aire libre, prestando especial atención a las necesidades de las mujeres y las niñas y las personas en situaciones de vulnerabilidad</t>
  </si>
  <si>
    <t xml:space="preserve">6.2.1 </t>
  </si>
  <si>
    <t>Proporción de la población que utiliza servicios de saneamiento gestionados de manera segura, incluida una instalación para lavarse las manos con agua y jabón</t>
  </si>
  <si>
    <t xml:space="preserve">Enlace metadato UN: </t>
  </si>
  <si>
    <t>https://unstats.un.org/sdgs/metadata/files/Metadata-06-02-01.pdf</t>
  </si>
  <si>
    <t>Porcentaje de población que vive en viviendas con servicio sanitario conectado a alcantarillado o tanque séptico</t>
  </si>
  <si>
    <t>• Población que cuenta con servicio sanitario dentro de la vivienda  conectados a tanque, alcantarilla.
• Total de  población.</t>
  </si>
  <si>
    <t>Zona y Región de planificación</t>
  </si>
  <si>
    <t>Encuesta Nacional de Hogares (Enaho)</t>
  </si>
  <si>
    <t>El censo no permite indagar demasiado en ese tipo de aspectos, los mismos se investigan en encuestas.
De acuerdo a las Naciones Unidas, este indicador se requiere con las siguientes desagregaciones: Lugar de residencia (urbano / rural) y estado socioeconómico (riqueza, la asequibilidad) es posible para todos los países. Desagregación por otras fuentes de estratos de desigualdad (sub-nacional, el género, grupos desfavorecidos, etc.) se realizarán según lo permitan los datos. Los servicios de saneamiento serán desglosados por nivel de servicio, que incluye ningún servicio, compartido, básico, y servicios manejados de una forma segura. Se hará el análisis geoespacial complementario para identificar las poblaciones de mayor riesgo de exposición a las aguas residuales sin tratar.</t>
  </si>
  <si>
    <t>(506) 2280-9280  Ext: 319</t>
  </si>
  <si>
    <t>Ana Victoria Giusti / Ing. Ricardo Morales</t>
  </si>
  <si>
    <t>Unidad de Normalizaciión en Salud Ambiental</t>
  </si>
  <si>
    <t>Minsiterio de Salud</t>
  </si>
  <si>
    <t>(506) 2233-6922</t>
  </si>
  <si>
    <t xml:space="preserve">ricardo.morales@misalud.go.cr;  ana.giusti@misalud.go.cr </t>
  </si>
  <si>
    <t xml:space="preserve">Meta 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 </t>
  </si>
  <si>
    <t xml:space="preserve">Indicador 6.3.1 Proporción de aguas residuales tratadas de manera segura </t>
  </si>
  <si>
    <t>Indicador nacional: Proporción de aguas residuales por origen y tipo de tratamiento</t>
  </si>
  <si>
    <t>Proporción de aguas residuales por origen y tipo de tratamiento</t>
  </si>
  <si>
    <t>Origen / Tratamiento</t>
  </si>
  <si>
    <t>Aguas de origen doméstico tratadas en solución individual (tanque séptico)</t>
  </si>
  <si>
    <t>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</si>
  <si>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 xml:space="preserve">6.3.1 </t>
  </si>
  <si>
    <t>Proporción de aguas residuales tratadas de manera segura</t>
  </si>
  <si>
    <t>https://unstats.un.org/sdgs/metadata/files/Metadata-06-03-01.pdf</t>
  </si>
  <si>
    <t xml:space="preserve">Con base en la Agenda 2030 y ODS 6:
Reducir las aguas no tratadas en un 50% al 2030  (Línea base: 11% de aguas residuales no tratadas en el 2015).
Con base en la Política Nacional de Saneamiento de Aguas Residuales 2016-2045 y Plan Nacional de Inversiones en Saneamiento 2016-2045:
100% de aguas residuales tratadas de forma segura al 2045 
</t>
  </si>
  <si>
    <t>Proporción del volumen de Aguas Residuales Tratadas de Manera Segura</t>
  </si>
  <si>
    <t>Indicador propuesto por Naciones Unidas.</t>
  </si>
  <si>
    <t xml:space="preserve">Indicador que muestra la proporción de aguas residuales generadas que son tratadas con tanques sépticos o plantas de tratamiento de acuerdo con el marco jurídico nacional. (indica volumen)
Numerador:  Volumen total de aguas residuales tratadas de manera segura por año  (Hm3)
Se utiliza el concepto de aguas residuales del Ministerio de Salud/MINAE (Decreto 33601-S-MINAE): Agua que ha recibido un uso y cuya calidad ha sido modificada por la incorporación de agentes contaminantes. Se reconocen dos tipos: ordinario  ( domésticos/comerciales ) y especial (industrial/agrícola)
Denominador:  Volumen total de aguas residuales generadas por año (Hm3)
Tratadas “de manera segura” significa recolectadas y tratadas en plantas de tratamiento que cumplen con la norma de vertido o soluciones individuales, incluyendo tanques sépticos con drenaje.
</t>
  </si>
  <si>
    <t xml:space="preserve">
Donde:
 P = Proporción de aguas residuales tratadas de manera segura (%).
 VT = Volumen de aguas residuales tratadas de manera segura (hm3/año).
 VG = Volumen total de aguas residuales generadas (hm3/año).
VT: es la sumatoria de los volúmenes de: 
 6.3.1.a) Aguas de origen doméstico y comercial tratadas en plantas de tratamiento.
 6.3.1.b) Aguas de origen doméstico y comercial tratadas en tanques sépticos 
 6.3.1.c) Aguas de origen industrial tratadas en plantas de tratamiento 
 6.3.1.d) Aguas de origen agrícola tratadas en plantas de tratamiento 
</t>
  </si>
  <si>
    <t xml:space="preserve">Porcentaje </t>
  </si>
  <si>
    <t>El indicador debe aumentar en el tiempo, ya que las políticas del Estado buscan mejorar el volumen de agua residual tratada, y reducir las aguas residuales sin tratamiento con el fin de mejorar el estado del ambiente y contribuir a la protección de la salud (indica cobertura de poblacional)</t>
  </si>
  <si>
    <t>Proporción de aguas residuales tratadas de manera segura (%).
Volumen de aguas residuales tratadas de manera segura (hm3/año).
Volumen total de aguas residuales generadas (hm3/año).</t>
  </si>
  <si>
    <t xml:space="preserve">Anual </t>
  </si>
  <si>
    <r>
      <t xml:space="preserve">• </t>
    </r>
    <r>
      <rPr>
        <b/>
        <sz val="11"/>
        <color theme="1"/>
        <rFont val="Calibri"/>
        <family val="2"/>
        <scheme val="minor"/>
      </rPr>
      <t>Volumen de Aguas Residuales Domésticas/Comerciales Tratadas:</t>
    </r>
    <r>
      <rPr>
        <sz val="11"/>
        <color theme="1"/>
        <rFont val="Calibri"/>
        <family val="2"/>
        <scheme val="minor"/>
      </rPr>
      <t xml:space="preserve">
Domésticas (planta): Sistema Informático y Registro de Reportes Operacionales de Aguas Residuales (SIRROAR), Ministerio de Salud.
Domésticas (tanque séptico): Dotación promedio según sistemas comerciales (Instituto Costarricense de Acueductos y Alcantarillados y Empresa de Servicios Públicos de Heredia), factor de retorno según Norma Técnica para el Diseño y Construcción de  Sistemas de Abastecimiento de Agua Potable, Saneamiento y Pluvial;  Encuesta Nacional de Hogares, Instituto Nacional de Estadística y Censos. 
• </t>
    </r>
    <r>
      <rPr>
        <b/>
        <sz val="11"/>
        <color theme="1"/>
        <rFont val="Calibri"/>
        <family val="2"/>
        <scheme val="minor"/>
      </rPr>
      <t>Volumen de Aguas Residuales Especiales Tratadas (industrial, agrícola, centros de atención de salud):</t>
    </r>
    <r>
      <rPr>
        <sz val="11"/>
        <color theme="1"/>
        <rFont val="Calibri"/>
        <family val="2"/>
        <scheme val="minor"/>
      </rPr>
      <t xml:space="preserve">  Sistema Informático y Registro de Reportes Operacionales de Aguas Residuales (SIRROAR), Ministerio de Salud.
• </t>
    </r>
    <r>
      <rPr>
        <b/>
        <sz val="11"/>
        <color theme="1"/>
        <rFont val="Calibri"/>
        <family val="2"/>
        <scheme val="minor"/>
      </rPr>
      <t xml:space="preserve">Volumen Total de Aguas Residuales Generadas: </t>
    </r>
    <r>
      <rPr>
        <sz val="11"/>
        <color theme="1"/>
        <rFont val="Calibri"/>
        <family val="2"/>
        <scheme val="minor"/>
      </rPr>
      <t>Volumen total de aguas ordinarios especiales Consumo del total de  los servicios según sistemas comerciales (Instituto Costarricense de Acueductos y Alcantarillados y Empresa de Servicios Públicos de Heredia) y factor de retorno según Norma Técnica para el Diseño y Construcción de Sistemas de Abastecimiento de Agua Potable, Saneamiento y Pluvial.</t>
    </r>
  </si>
  <si>
    <t>Sistema Informático y Registro de Reportes Operacionales de Aguas Residuales (SIRROAR), MinSa
Dotación promedio según sistemas comerciales (Instituto Costarricense de Acueductos y Alcantarillados y Empresa de Servicios Públicos de Heredia)
Factor de retorno según Norma Técnica para el Diseño y Construcción de  Sistemas de Abastecimiento de Agua Potable, Saneamiento y Pluvial
Encuesta Nacional de Hogares, INEC. 
Volumen total de aguas ordinarios especiales Consumo del total de  los servicios según sistemas comerciales (Instituto Costarricense de Acueductos y Alcantarillados y Empresa de Servicios Públicos de Heredia)</t>
  </si>
  <si>
    <t>El indicador muestra la proporción de aguas residuales con tratamiento y sin tratamiento en el territorio nacional. 
El indicador no contempla los volúmenes de aguas residuales domésticas generadas por comunidades indígenas, asentamientos humanos informales y/o que no cuenten con un servicio público formal. Tampoco contempla los volúmenes de aguas residuales industriales y comerciales generadas por la economía informal.
En relación con las soluciones individuales se desconoce la calidad de la construcción, operación y mantenimiento, de manera que no es considerada la calidad de estas soluciones.</t>
  </si>
  <si>
    <t>Con el indicador se pretende contar con una dimensión de la proporción de las aguas residuales que cuentan con tratamiento adecuado y su evolución en el tiempo, con lo cual es posible medir la efectividad de las políticas y acciones nacionales relacionadas (Política Nacional de Saneamiento de Aguas Residuales, Política Nacional de Agua Potable Política, Nacional de Humedales, Política Nacional de Adaptación al Cambio Climático,  Reglamento de Vertido y Reúso de Aguas, Ley General de Salud, Plan Nacional de Desarrollo, Ley Orgánica del Ambiente)
 Permite visualizar la reducción de la contaminación por descarga de aguas residuales sin tratamiento al ambiente, con esto reducir o eliminar la impactos a los recursos: agua (superficial y subterránea), suelo y biodiversidad, entre otros.
Además, con el manejo adecuado de las aguas residuales se corta el ciclo de las enfermedades de transmisión hídrica.
Relación con: Política Nacional de Saneamiento de Aguas Residuales, Política Nacional de Agua Potable Política, Nacional de Humedales, Política Nacional de Adaptación al Cambio Climático,  Reglamento de Vertido y Reúso de Aguas, Ley General de Salud, Plan Nacional de Desarrollo, Ley Orgánica del Ambiente</t>
  </si>
  <si>
    <t xml:space="preserve">Indicador 6.3.2 Proporción de masas de agua de buena calidad </t>
  </si>
  <si>
    <t>Indicador nacional: Proporción de sitios de monitoreo de cuerpos de agua superficiales de buena calidad sobre el total de sitios monitoreados.</t>
  </si>
  <si>
    <t>Proporción de sitios de monitoreo de cuerpos de agua superficiales de buena calidad sobre el total de sitios monitoreados</t>
  </si>
  <si>
    <t>Sitios</t>
  </si>
  <si>
    <t xml:space="preserve">Total </t>
  </si>
  <si>
    <t>Buena calidad</t>
  </si>
  <si>
    <t>Mala calidad</t>
  </si>
  <si>
    <t>Sitios de monitoreo de cuerpos de agua por parámetros químicos según cuenca hidrográfica, 2015-2016</t>
  </si>
  <si>
    <t>C</t>
  </si>
  <si>
    <t>6.3 Al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</si>
  <si>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 xml:space="preserve">6.3.2 </t>
  </si>
  <si>
    <t>Proporción de masas de agua de buena calidad</t>
  </si>
  <si>
    <t>https://unstats.un.org/sdgs/metadata/files/Metadata-06-03-02.pdf</t>
  </si>
  <si>
    <t>No definida.</t>
  </si>
  <si>
    <t>Proporción de sitios de monitoreo de cuerpos de agua superficiales de buena calidad sobre el total de sitios monitoreados.</t>
  </si>
  <si>
    <t>Indicador proxy: 
Por limitaciones en la información disponible en cuanto a parámetros químicos que se monitorean, se propone un indicador como aproximación al indicador original.
Se sigue la misma metodología propuesta por Naciones Unidas, solo diferentes parámetros indicadores de calidad.
Por tanto, se considera este indicador igual contribuye al objetivo y meta que se establecerá.
ODS del cual es proxy: 6.3.2</t>
  </si>
  <si>
    <t xml:space="preserve">Saturación de oxígeno: porcentaje.
DBO: mg/L.
Nitrógeno amoniacal: mg/L.
pH: número de 0 hasta el 14.
SST: mg/L.
Indicador: porcentaje.
</t>
  </si>
  <si>
    <t>Ministerio de Ambiente y Energía, Dirección de Agua.</t>
  </si>
  <si>
    <t>Programa de monitoreo de la calidad de cuerpos de agua.</t>
  </si>
  <si>
    <t>José Miguel Zeledón Calderón</t>
  </si>
  <si>
    <t>Director</t>
  </si>
  <si>
    <t>Ministerio de Ambiente y Energía, Dirección de Agua</t>
  </si>
  <si>
    <t>(506) 2103-2600</t>
  </si>
  <si>
    <t>jzeledon@da.go.cr</t>
  </si>
  <si>
    <t>Meta 6.4 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 </t>
  </si>
  <si>
    <t xml:space="preserve">Indicador 6.4.1 Cambio en la eficiencia del uso del agua con el tiempo  </t>
  </si>
  <si>
    <t>Indicador nacional: Evolución de la eficiencia en el uso del agua por grupos de actividades económicas en Costa Rica</t>
  </si>
  <si>
    <t>Actividad económica</t>
  </si>
  <si>
    <t>Agricultura</t>
  </si>
  <si>
    <t>Variables</t>
  </si>
  <si>
    <t>Eficiencia en el uso del agua (CRC/m3)</t>
  </si>
  <si>
    <t>Uso del Agua (millones m3/año)</t>
  </si>
  <si>
    <t>Valor agregado bruto a precios básicos (millones de CRC/año)</t>
  </si>
  <si>
    <t>Periodo</t>
  </si>
  <si>
    <t>2012-2013</t>
  </si>
  <si>
    <t>2013-2014</t>
  </si>
  <si>
    <t>2014-2015</t>
  </si>
  <si>
    <t>6.4 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</si>
  <si>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 xml:space="preserve">6.4.1 </t>
  </si>
  <si>
    <t>Cambio en la eficiencia del uso del agua con el tiempo</t>
  </si>
  <si>
    <t>https://unstats.un.org/sdgs/metadata/files/Metadata-06-04-01.pdf</t>
  </si>
  <si>
    <t>Meta país no identificada o no establecida.</t>
  </si>
  <si>
    <t>Evolución de la eficiencia en el uso del agua por grupos de actividades económicas en Costa Rica</t>
  </si>
  <si>
    <t>Indicador proxy</t>
  </si>
  <si>
    <t>Mide la cantidad de valor agregado generado por cada metro cúbico de agua utilizado por grupos de actividad económica a través del tiempo en Costa Rica.
Variable A: 
Valor Agregado Bruto a precios básicos: se define como la producción valorada a precios básicos menos el consumo intermedio valorado a precios de comprador. 
Variable B: 
Uso de agua por grupos de actividad económica: Volumen de agua utilizada como parte de los procesos productivos de cada grupo de actividades económicas. 
Se definen los usos de agua de acuerdo con la agrupación utilizada en la Cuenta de Agua del Banco Central de Costa Rica. Es una agrupación de actividades económicas de la Clasificación Industrial Internacional Uniforme Revisión 4 (CIIU rev 4), y  se definen de la siguiente forma:
CIIU 01-03: Agricultura
CIIU 05-33, 38,39,41-96, 3520, 3530: Minería, manufactura y servicios, gas, vapor y aire acondicionado
CIIU 3600-1: Servicios de provisión de agua
CIIU 3510-2: Hidroelectricidad</t>
  </si>
  <si>
    <t xml:space="preserve">Dónde:
                 = Valor agregado bruto a precios básicos en el grupo de actividad i en el año t.
                           = Volumen de agua concesionado para los grupos de las actividades económicas.
Ait     = Grupo de actividad económica i en el año t.
i         = Agrupación de actividad económica que corresponde a
·         Agricultura (CIIU Rev4. 01-03).
·         Minería, manufactura, fabricación y servicios, gas, vapor y aire acondicionado (CIIU Rev4. 05-33,33,38, 39,41-96).
·         Servicios provisión de agua (CIIU Rev4. 3600-1).     
.         Hidroelectricidad (CIIU Rev4. 3500)       </t>
  </si>
  <si>
    <t>Colones Costarricense (CRC) / metro cúbico de agua (m3)</t>
  </si>
  <si>
    <t xml:space="preserve">Muestra la eficiencia del uso del agua en la economía a nivel nacional por los grupos de actividades económicas. 
</t>
  </si>
  <si>
    <t>No disponible</t>
  </si>
  <si>
    <t>Grupo de actividad económica según CIIU Revisión 4.</t>
  </si>
  <si>
    <t xml:space="preserve">Variable A: Valor Agregado Bruto
Cuadro combinado 2012-2015. Cuenta de Agua, Banco Central de Costa Rica, Área de estadísticas ambientales. 
Variable B: Uso del Agua
Cuadro combinado 2012-2015. Cuenta de Agua, Banco Central de Costa Rica, Área de estadísticas ambientales. 
</t>
  </si>
  <si>
    <t>Variable A: Valor agregado bruto 
Registros administrativos recopilados por el Departamento de Estadísticas Macroeconómicas del Banco Central de Costa Rica.
Variable B: Uso del agua
Registros administrativos y cuentas nacionales.
Registro de concesiones de uso de agua, Dirección de Agua.
Registro administrativos de AyA.
Registro administrativos de ESPH.
Registro administrativos de SENARA.</t>
  </si>
  <si>
    <t xml:space="preserve">Es un indicador de presión al ambiente, por el uso del agua en los grupos de actividades económicas. 
Presenta el desafío ambiental del uso sostenible del agua en las actividades económicas. 
Para la elaboración del gráfico de eficiencia del uso del agua por grupos de actividades económicas se utilizan un eje primario para los grupos de actividades económicas de agricultura, provisión de agua agua e hidroelectricidad, y se utiliza un eje secundario para la minería, manufactura, servicios, gas, vapor y aire acondicionado.
Política Nacional de Agua Potable de Costa Rica 2017-2030, del AyA
https://www.aya.go.cr/Noticias/Documents/AyA%20Pol%C3%ADtica%20Nacional%20de%20Agua%20Potable%20de%20Costa%20Rica%202017-2030.pdf
Propuesta de Política Nacional de Producción y Consumo Sostenible 2018-2030, Dirección de Cambio Climático del MINAE
http://www.digeca.go.cr/sites/default/files/documentos/propuesta_de_politica_nacional_de_consumo_y_produccion_sostenibles_15-12-2017.pdf
Política Hídrica Nacional, MINAE
http://www.bdlaw.com/assets/htmldocuments/Costa%20Rica%20National%20Water%20Policy.pdf
</t>
  </si>
  <si>
    <t xml:space="preserve">Henry Vargas </t>
  </si>
  <si>
    <t xml:space="preserve">Departamento de  </t>
  </si>
  <si>
    <t>Banco Central de Costa Rica</t>
  </si>
  <si>
    <t>(506) 22433220</t>
  </si>
  <si>
    <t>VARGASCH@bccr.fi.cr</t>
  </si>
  <si>
    <t>Irene Alvarado Quesada</t>
  </si>
  <si>
    <t>Área de Estadísticas Ambientales</t>
  </si>
  <si>
    <t>(506) 22433212</t>
  </si>
  <si>
    <t>alvaradoqi@bccr.fi.cr</t>
  </si>
  <si>
    <t xml:space="preserve">Lucrecia Salazar Villalobos </t>
  </si>
  <si>
    <t>(506) 22433226</t>
  </si>
  <si>
    <t>salazarvl@bccr.fi.cr</t>
  </si>
  <si>
    <t xml:space="preserve">Meta 6.4 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 </t>
  </si>
  <si>
    <t xml:space="preserve">Indicador 6.4.2 Nivel de estrés por escasez de agua: extracción de agua dulce como proporción de los recursos de agua dulce disponibles </t>
  </si>
  <si>
    <t>Nivel de estrés por escasez de agua: extracción de agua dulce como proporción de los recursos de agua dulce disponibles</t>
  </si>
  <si>
    <r>
      <t>10</t>
    </r>
    <r>
      <rPr>
        <b/>
        <vertAlign val="superscript"/>
        <sz val="10"/>
        <color theme="0"/>
        <rFont val="Calibri"/>
        <family val="2"/>
        <scheme val="minor"/>
      </rPr>
      <t>6</t>
    </r>
    <r>
      <rPr>
        <b/>
        <sz val="10"/>
        <color theme="0"/>
        <rFont val="Calibri"/>
        <family val="2"/>
        <scheme val="minor"/>
      </rPr>
      <t>m</t>
    </r>
    <r>
      <rPr>
        <b/>
        <vertAlign val="superscript"/>
        <sz val="10"/>
        <color theme="0"/>
        <rFont val="Calibri"/>
        <family val="2"/>
        <scheme val="minor"/>
      </rPr>
      <t>3</t>
    </r>
  </si>
  <si>
    <t>Total de agua dulce extraída (ETAD)</t>
  </si>
  <si>
    <r>
      <t>Recursos totales de agua dulce renovable (h</t>
    </r>
    <r>
      <rPr>
        <b/>
        <vertAlign val="subscript"/>
        <sz val="10"/>
        <color theme="0"/>
        <rFont val="Calibri"/>
        <family val="2"/>
        <scheme val="minor"/>
      </rPr>
      <t>r</t>
    </r>
    <r>
      <rPr>
        <b/>
        <sz val="10"/>
        <color theme="0"/>
        <rFont val="Calibri"/>
        <family val="2"/>
        <scheme val="minor"/>
      </rPr>
      <t>)</t>
    </r>
  </si>
  <si>
    <r>
      <t>Requerimiento ambiental de agua (h</t>
    </r>
    <r>
      <rPr>
        <vertAlign val="subscript"/>
        <sz val="10"/>
        <color theme="0"/>
        <rFont val="Calibri"/>
        <family val="2"/>
        <scheme val="minor"/>
      </rPr>
      <t>amb</t>
    </r>
    <r>
      <rPr>
        <sz val="10"/>
        <color theme="0"/>
        <rFont val="Calibri"/>
        <family val="2"/>
        <scheme val="minor"/>
      </rPr>
      <t>)</t>
    </r>
  </si>
  <si>
    <t>Porcentaje de estrés hídrico</t>
  </si>
  <si>
    <t>Nota: Datos preliminares, pendientes de validación</t>
  </si>
  <si>
    <t xml:space="preserve">6.4.2 </t>
  </si>
  <si>
    <t>Meta país no identificada o no definida.</t>
  </si>
  <si>
    <t xml:space="preserve">Nivel de estrés hídrico por extracción de agua dulce </t>
  </si>
  <si>
    <t>Indicador: Porcentaje (%)
ETAD: Hectómetros cúbicos al año</t>
  </si>
  <si>
    <t xml:space="preserve">El porcentaje de estrés de agua dulce es igual a; el total de agua dulce extraída (ETAD) entre la diferencia de recursos totales de agua dulce renovable(hr) y el requerimiento ambiental de agua (hamb), todo esto por cien. 
hr = P- E
hamb = 0,1 hr
</t>
  </si>
  <si>
    <t xml:space="preserve">Es el porcentaje de extracción de agua dulce para usos consuntivos del total disponible en Costa Rica en el año X. </t>
  </si>
  <si>
    <t>Región climática
Unidades hidrogeológicas</t>
  </si>
  <si>
    <t>No disponibles</t>
  </si>
  <si>
    <t>Ministerio de Ambiente y Energía-Dirección de Aguas y 
Instituto Metereológico Nacional</t>
  </si>
  <si>
    <t xml:space="preserve">a) ETAD: Registros administrativos de concesiones registradas activas ante la Dirección de Aguas – MINAE.
b) hr: 14 Estaciones de monitoreo a nivel nacional. </t>
  </si>
  <si>
    <t xml:space="preserve">La intensidad de la extracción anual de agua dulce con respecto al stock de agua dulce renovable en el país. La extracción anual de agua dulce se basa en las concesiones registradas activas por la Dirección de Aguas y el stock de agua dulce renovable es la diferencia de la precipitación anual y la evapotranspiración anual según el Instituto Meteorológico Nacional.
1. La extracción real de agua dulce es mayor de la extracción registrada (debido a la existencia de aprovechamientos ilegales), por tanto, no existe un dato real de la extracción final de los usuarios de las concesiones.
2. Para el uso agrícola, solo se utilizan regímenes horarios de extracción.
3. La evapotranspiración no se determina de forma anual de acuerdo a las condiciones climatológicas del año. 
4. Los datos de precipitación anual son limitados producto que no hay una distribución representativa hidrológicamente según la organización meteorológica mundial. 
5. Se asume como requerimiento ambiental un caudal ecológico de un 10% generalizado.
</t>
  </si>
  <si>
    <t xml:space="preserve">El indicador nos permite determinar la presión que existe de la disponibilidad de agua dulce para el aprovechamiento de las diferentes actividades del ser humano y la protección de los ecosistemas. A manera de poder generar e implementar estrategias integrales de mitigación y adaptación para el uso eficiente del recurso hídrico, a miras de un desarrollo sostenible. Por tanto, el indicador es relevante en términos de toma de decisiones en la administración y dotación del recurso hídrico nacional.
El nivel estrés hídrico por extracción de agua dulce tiene una relación intrínseca con la integridad de los servicios ecosistémicos, de esta manera, asegurar la sostenibilidad ambiental.
</t>
  </si>
  <si>
    <t>2103-2600</t>
  </si>
  <si>
    <t>Ministerio de Ambiente y Energía, Instituto Metereológico Nacional</t>
  </si>
  <si>
    <t>Michael Sanchez Guerrero</t>
  </si>
  <si>
    <t>Empresa de Servicios Públicos de Heredia</t>
  </si>
  <si>
    <t>msancheg@esph-sa.com</t>
  </si>
  <si>
    <t>Meta 6.5 De aquí a 2030, implementar la gestión integrada de los recursos hídricos a todos los niveles, incluso mediante la cooperación transfronteriza, según proceda </t>
  </si>
  <si>
    <t xml:space="preserve">Indicador 6.5.1 Grado de aplicación de la ordenación integrada de los recursos hídricos (0-100) </t>
  </si>
  <si>
    <t>Indicador nacional: Grado de implementación de la Gestión integrada del Recurso Hídico (GIRH) por componentes clave</t>
  </si>
  <si>
    <t>Grado de implementación de la Gestión integrada del Recurso Hídico (GIRH) por componentes clave</t>
  </si>
  <si>
    <t>(0-100)</t>
  </si>
  <si>
    <t>Grado total de Implementación de la GIRH</t>
  </si>
  <si>
    <t>Componentes clave en la GIRH</t>
  </si>
  <si>
    <t>Entorno Propicio</t>
  </si>
  <si>
    <t>Instituciones y Participación</t>
  </si>
  <si>
    <t>Instrumentos de Gestión</t>
  </si>
  <si>
    <t>Financiamiento</t>
  </si>
  <si>
    <t>Nota: Se redondea a la decena más cercana.</t>
  </si>
  <si>
    <t>1. Entorno Propicio</t>
  </si>
  <si>
    <t>Grado de implementación (0 – 100)</t>
  </si>
  <si>
    <t>Muy bajo (0)</t>
  </si>
  <si>
    <t>Bajo (20)</t>
  </si>
  <si>
    <t>Mediano-bajo (40)</t>
  </si>
  <si>
    <t>Mediano-alto (60)</t>
  </si>
  <si>
    <t>Alto (80)</t>
  </si>
  <si>
    <t>Muy alto (100)</t>
  </si>
  <si>
    <t>1.1 ¿Cuál es el estado de las políticas, leyes y planes que apoyan la Gestión Integrada de Recursos Hídricos (GIRH) a nivel nacional?</t>
  </si>
  <si>
    <t>a</t>
  </si>
  <si>
    <t>Política nacional de recursos hídricos, o similar</t>
  </si>
  <si>
    <t>Desarrollo no iniciado o sin avances.</t>
  </si>
  <si>
    <t>Existe, pero no está basada en la GIRH.</t>
  </si>
  <si>
    <t>Basada en la GIRH, aprobada por el gobierno y empieza a ser aplicada por las autoridades para guiar el trabajo.</t>
  </si>
  <si>
    <t xml:space="preserve">Aplicada por la mayoría de autoridades pertinentes para guiar el trabajo. </t>
  </si>
  <si>
    <t>Objetivos de la política logrados consistentemente.</t>
  </si>
  <si>
    <t xml:space="preserve">Objetivos consistentemente logrados, y examinados y revisados periódicamente.  </t>
  </si>
  <si>
    <t>Puntaje o n/a:</t>
  </si>
  <si>
    <t>Fundamento/evidencia</t>
  </si>
  <si>
    <t>Se tiene una Política Hídrica Nacional desde el 2008 contiene elementos de la GIRH, pero no ha sido debidamente oficializada por mecanismos intersectoriales.</t>
  </si>
  <si>
    <t>b</t>
  </si>
  <si>
    <t>Leyes nacionales sobre recursos hídricos</t>
  </si>
  <si>
    <t xml:space="preserve">Existen, pero no están basadas en la GIRH. </t>
  </si>
  <si>
    <t>Basadas en la GIRH, aprobadas por el gobierno y empiezan a ser aplicadas por las autoridades para guiar el trabajo.</t>
  </si>
  <si>
    <t>Aplicadas por la mayoría de autoridades pertinentes para guiar el trabajo.</t>
  </si>
  <si>
    <t>Todas las leyes se aplican en todo el país.</t>
  </si>
  <si>
    <t>Todas las leyes se ejecutan en todo el país, y todas las personas y  organizaciones son responsables y deben rendir cuentas.</t>
  </si>
  <si>
    <t>Se tiene un texto de proyecto de ley aprobado en primer debate.</t>
  </si>
  <si>
    <t>c</t>
  </si>
  <si>
    <t xml:space="preserve">Planes nacionales de gestión integrada de los recursos hídricos (GIRH), o similares </t>
  </si>
  <si>
    <t>En preparación, pero no aprobados por el gobierno.</t>
  </si>
  <si>
    <t>Aprobados por el gobierno y empiezan a ser implementados por las autoridades.</t>
  </si>
  <si>
    <t>Implementados por la mayoría de autoridades pertinentes.</t>
  </si>
  <si>
    <t>Objetivos de planes  logrados consistentemente.</t>
  </si>
  <si>
    <t>Objetivos logrados consistentemente, y examinados y revisados periódicamente.</t>
  </si>
  <si>
    <t xml:space="preserve">Se cuenta con Plan, pero el mismo por ser el primero contiene vacíos y que en su ejecución no ha existido una implementación y seguimiento sectorial. </t>
  </si>
  <si>
    <t>1.2 ¿Cuál es el estado de las políticas, leyes y planes que apoyan la GIRH a otros niveles?</t>
  </si>
  <si>
    <t>Políticas subnacionales[1] de recursos hídricos, o similares</t>
  </si>
  <si>
    <t>Desarrollo no iniciado o atrasado en la mayoría de jurisdicciones subnacionales.</t>
  </si>
  <si>
    <t>Existen en la mayoría de jurisdicciones, pero no necesariamente basadas en la GIRH.</t>
  </si>
  <si>
    <t>Basadas en la GIRH, aprobadas por la mayoría de autoridades y empiezan a ser aplicadas para guiar el trabajo.</t>
  </si>
  <si>
    <t>Objetivos de políticas logrados consistentemente por la mayoría de autoridades.</t>
  </si>
  <si>
    <t>Objetivos logrados consistentemente por todas las autoridades, y examinados y revisados periódicamente.</t>
  </si>
  <si>
    <t>NA</t>
  </si>
  <si>
    <t>NO APLICA</t>
  </si>
  <si>
    <t>Planes de gestión de cuencas/acuíferos[2] o similares, basados en la GIRH.</t>
  </si>
  <si>
    <t>Desarrollo no iniciado o atrasado en la mayoría de cuencas/acuíferos de importancia nacional.</t>
  </si>
  <si>
    <t>En preparación para la mayoría de cuencas/acuíferos de importancia nacional.</t>
  </si>
  <si>
    <t>Aprobados para la mayoría de cuencas/acuíferos y empiezan a ser implementados por las autoridades.</t>
  </si>
  <si>
    <t xml:space="preserve">Implementados en la mayoría de cuencas/acuíferos. </t>
  </si>
  <si>
    <t>Objetivos de planes logrados consistentemente para la mayoría de cuencas/acuíferos.
Objetivos logrados consistentemente para todas las cuencas/ acuíferos, y examinados y revisados periódicamente.</t>
  </si>
  <si>
    <t>No existe norma legal que lo disponga. Los planes que existen son iniciativas aisladas. Solo existe una cuenca la del río Reventazón crea una estructura de gestión de cuenca por ley y ordena su plan que existe. En otra región hidrológica que reúne varias cuencas, ubicada el norte del país de ha desarrollado un programa de gestión hídrica integral  que parte la iniciativa por la presencia reciente (2015-2016) de una sequía siendo la región las más seca del país.</t>
  </si>
  <si>
    <t>Acuerdos para la gestión de aguas transfronterizas en las cuencas/acuíferos más importantes[3]</t>
  </si>
  <si>
    <t>Desarrollo no iniciado o atrasado.</t>
  </si>
  <si>
    <t>En preparación o negociación.</t>
  </si>
  <si>
    <t>Se adoptan acuerdos.</t>
  </si>
  <si>
    <t>Las disposiciones de los acuerdos se implementan parcialmente.</t>
  </si>
  <si>
    <t>La mayoría de las disposiciones de los acuerdos se implementan.</t>
  </si>
  <si>
    <t>Las disposiciones de los acuerdos se implementan plenamente.</t>
  </si>
  <si>
    <t>[Ingresar texto aquí. P.ej. referencia a acuerdos, informes, evidencia de implementación.]</t>
  </si>
  <si>
    <t>d</t>
  </si>
  <si>
    <t>PARA PAÍSES FEDERALES ÚNICAMENTE: Leyes provinciales /estatales sobre recursos hídricos</t>
  </si>
  <si>
    <t>Desarrollo no iniciado o atrasado en la mayoría de estados.</t>
  </si>
  <si>
    <t>Basadas en la GIRH, aprobadas en la mayoría de estados y empiezan a ser aplicadas por las autoridades en una minoría de estados.</t>
  </si>
  <si>
    <t xml:space="preserve">Algunas leyes se aplican en la mayoría de estados. </t>
  </si>
  <si>
    <t>Todas las leyes se aplican en la mayoría de estados.</t>
  </si>
  <si>
    <t>Todas las leyes se aplican en todos los estados, y todas las personas y  organizaciones son responsables y deben rendir cuentas.</t>
  </si>
  <si>
    <t>Puntaje promedio de ‘Entorno Propicio’</t>
  </si>
  <si>
    <t xml:space="preserve">En caso de ‘n/a’ para cualquier pregunta, ésta deberá omitirse del cálculo promedio. </t>
  </si>
  <si>
    <t>2. Instituciones y Participación</t>
  </si>
  <si>
    <t>Medio-bajo (40)</t>
  </si>
  <si>
    <t>Medio-alto (60)</t>
  </si>
  <si>
    <t xml:space="preserve">2.1 ¿Cuál es el estado de la instituciones para la implementación de la GIRH a nivel nacional? </t>
  </si>
  <si>
    <t>Ninguna autoridad gubernamental dedicada a la gestión de los recursos hídricos.</t>
  </si>
  <si>
    <t>Existen autoridades, con un claro mandato de conducir la gestión de los recursos hídricos.</t>
  </si>
  <si>
    <t>Las autoridades tienen el claro mandato de conducir la implementación de la GIRH, y la capacidad para conducir efectivamente la formulación del plan de GIRH.</t>
  </si>
  <si>
    <t>Las autoridades tienen la capacidad para conducir efectivamente la formulación del plan de GIRH.</t>
  </si>
  <si>
    <t>Las autoridades tienen la capacidad para conducir efectivamente el monitoreo y evaluación periódicos del plan de GIRH.</t>
  </si>
  <si>
    <t>Las autoridades tienen la capacidad para conducir efectivamente la revisión periódica del plan de GIRH.</t>
  </si>
  <si>
    <t>Existe la institucionalidad robusta, aunque con inconvenientes de traslape y duplicidades de competencias. No existe autoevaluación su ejecución de la GIRH institucional y ni sectorial.</t>
  </si>
  <si>
    <t>Coordinación entre las autoridades gubernamentales nacionales que representan distintos sectores[6] sobre recursos hídricos, política, planificación y gestión.</t>
  </si>
  <si>
    <t>Ninguna comunicación entre los distintos sectores del gobierno sobre política, planificación y gestión.</t>
  </si>
  <si>
    <t>Comunicación: Información sobre recursos hídricos, política, planificación y gestión puesta a disposición entre los distintos sectores.</t>
  </si>
  <si>
    <t>Consulta: 
Los distintos sectores comparten  información, experiencias y opiniones.</t>
  </si>
  <si>
    <t xml:space="preserve">Participación: Oportunidades para los distintos sectores de participar en los procesos de política, planificación y gestión. </t>
  </si>
  <si>
    <t xml:space="preserve">Representación: Consultas formales entre los distintos sectores del gobierno con el propósito de llegar a un acuerdo sobre decisiones colectivas relativas a asuntos y actividades importantes. </t>
  </si>
  <si>
    <t>Decisiones y producción conjuntas: Poder compartido entre los distintos sectores para actividades conjuntas de política, planificación y gestión.</t>
  </si>
  <si>
    <t>Recién funciona con éxito el Consejo Nacional Ambiental y el Consejo Sectorial Ambiental, bajo el ejercicio de la rectoría de política pública del Ministro de Ambiente y Energía. Además se ha creado órganos de coordinación exitosos en calidad de agua, agua subterráneas, estadísticas del agua.</t>
  </si>
  <si>
    <t>Participación pública en recursos hídricos, política, planificación y gestión[7]  a nivel nacional.</t>
  </si>
  <si>
    <t>Ninguna comunicación entre el gobierno y las partes interesadas sobre política, planificación y gestión.</t>
  </si>
  <si>
    <t>Comunicación: Información sobre recursos hídricos, política, planificación y gestión puesta a disposición de las partes interesadas.</t>
  </si>
  <si>
    <t>Consulta: Las autoridades gubernamentales solicitan ocasionalmente información, experiencias y opiniones a las partes interesadas.</t>
  </si>
  <si>
    <t>Consulta: Las autoridades gubernamentales solicitan regularmente información, experiencias y opiniones a las partes interesadas</t>
  </si>
  <si>
    <t xml:space="preserve">Participación: Oportunidades periódicas para las partes interesadas de participar en procesos relevantes de política, planificación y gestión. </t>
  </si>
  <si>
    <t>Representación: Representación formal de las partes interesadas  en procesos gubernamentales que contribuyen a la toma de decisiones sobre asuntos y actividades importantes, según corresponda.</t>
  </si>
  <si>
    <t>No existe un mecanismo legal que permita articular un participación obligatoria, inclusiva y preventiva. Pero se ejecutan procesos de participación individuales según corresponda el tema de atención dentro de la gestión holística del agua. Existe disposición y apertura clara de acceso a la información  y derecho a ser escuchado.</t>
  </si>
  <si>
    <t xml:space="preserve">Participación empresarial[8] en el desarrollo, gestión y uso de los recursos hídricos a nivel nacional. </t>
  </si>
  <si>
    <t>Ninguna comunicación entre el gobierno y el sector empresarial sobre el desarrollo, gestión y uso de los recursos hídricos.</t>
  </si>
  <si>
    <t xml:space="preserve">Comunicación limitada entre el gobierno y el sector empresarial sobre el desarrollo, gestión y uso de los recursos hídricos. </t>
  </si>
  <si>
    <t>Consultas periódicas entre el gobierno y el sector empresarial sobre el desarrollo, gestión y uso de los recursos hídricos.</t>
  </si>
  <si>
    <t>Oportunidades limitadas para la participación del sector privado en las actividades de desarrollo, gestión y uso de los recursos hídricos.</t>
  </si>
  <si>
    <t>Oportunidades periódicas para la participación del sector privado en las actividades de desarrollo, gestión y uso de los recursos hídricos.</t>
  </si>
  <si>
    <t>Participación efectiva del sector privado en las actividades de desarrollo, gestión y uso de los recursos hídricos.</t>
  </si>
  <si>
    <t>Reiterar lo citado consulta inmediata anterior.</t>
  </si>
  <si>
    <t>e</t>
  </si>
  <si>
    <t>Objetivos específicos en función del género para la gestión de los recursos hídricos a nivel nacional[9].</t>
  </si>
  <si>
    <t>El género no es abordado explícitamente en las leyes, políticas o planes nacionales.</t>
  </si>
  <si>
    <t>El género es abordado parcialmente en las leyes, políticas o planes nacionales.</t>
  </si>
  <si>
    <t>El género es abordado en los planes nacionales pero con  presupuesto e implementación limitados.</t>
  </si>
  <si>
    <t xml:space="preserve">El género es abordado en planes nacionales  parcialmente financiados y los objetivos se alcanzaron en parte. </t>
  </si>
  <si>
    <t>Las actividades se financian adecuadamente y la mayoría de objetivos se alcanzaron.</t>
  </si>
  <si>
    <t>Los objetivos se alcanzaron plenamente y los temas de género son abordados adecuadamente.</t>
  </si>
  <si>
    <t>f</t>
  </si>
  <si>
    <t>Desarrollo de capacidades para la GIRH[10] a nivel nacional</t>
  </si>
  <si>
    <t>Ningún desarrollo de capacidades específicas para la gestión de recursos hídricos.</t>
  </si>
  <si>
    <t>Desarrollo ocasional de capacidades, generalmente limitado a actividades a corto plazo o especiales.</t>
  </si>
  <si>
    <t>Se están implementando algunas iniciativas de desarrollo de capacidades a largo plazo, pero con una  limitada cobertura geográfica y de partes interesadas.</t>
  </si>
  <si>
    <t>Se están implementando iniciativas de desarrollo de capacidades a largo plazo, con una  adecuada cobertura geográfica y de partes interesadas.</t>
  </si>
  <si>
    <t>Se están implementando iniciativas de desarrollo de capacidades a largo plazo, con resultados efectivos y la   cobertura geográfica y de partes interesadas es muy buena.</t>
  </si>
  <si>
    <t>Se están implementando iniciativas de desarrollo de capacidades a largo plazo, con resultados altamente efectivos y la   cobertura geográfica y de partes interesadas es excelente.</t>
  </si>
  <si>
    <t>Si capacita al personal institucional según las oportunidades, además ejecutan según oportunidades financieras talleres de desarrollo de capacidades a nivel actores locales. Se creó y entro en operación carrera universitaria en GIRH.</t>
  </si>
  <si>
    <t xml:space="preserve">2.2 ¿Cuál es el estado de la instituciones para la implementación de la GIRH a otros niveles? </t>
  </si>
  <si>
    <t>Ninguna institución de cuencas dedicada a la gestión de los recursos hídricos.</t>
  </si>
  <si>
    <t>Existen autoridades, con el claro mandato de conducir la gestión de los recursos hídricos.</t>
  </si>
  <si>
    <t>Autoridades tienen el claro mandato de conducir la implementación de la GIRH, y la capacidad para conducir eficazmente la formulación del plan de GIRH.</t>
  </si>
  <si>
    <t xml:space="preserve"> Autoridades tienen la capacidad para conducir eficazmente la implementación del plan de GIRH.</t>
  </si>
  <si>
    <t>Autoridades tienen la capacidad para conducir eficazmente el monitoreo y evaluación periódicos del plan de GIRH.</t>
  </si>
  <si>
    <t>Autoridades tienen la capacidad para conducir eficazmente la revisión periódica del plan de GIRH.</t>
  </si>
  <si>
    <t xml:space="preserve">Ninguna comunicación entre el gobierno local y  las partes interesadas sobre política, planificación y gestión. </t>
  </si>
  <si>
    <t>Comunicación: Información a nivel local sobre recursos hídricos, política, planificación y gestión puesta a disposición de las partes interesadas.</t>
  </si>
  <si>
    <t xml:space="preserve">Consulta: 
Autoridades gubernamentales solicitan ocasionalmente a las partes interesadas información, experiencias y opiniones a nivel local.
</t>
  </si>
  <si>
    <t>Consulta: Autoridades gubernamentales solicitan regularmente a las partes interesadas información, experiencias y opiniones a nivel local.</t>
  </si>
  <si>
    <t xml:space="preserve">Participación: Oportunidades periódicas para las partes interesadas de participar en los procesos de política, planificación y gestión a nivel local. </t>
  </si>
  <si>
    <t>Representación: Representación formal de las partes interesadas  en los procesos de las autoridades locales que contribuyen a la toma de decisiones sobre asuntos y actividades importantes, según corresponda.</t>
  </si>
  <si>
    <t>Existen mecanismos de consulta pública y más reciente se ha implementado procesos inclusivos de construcción conjunta de instrumentos de política.</t>
  </si>
  <si>
    <t>Objetivos específicos en función del género a niveles subnacionales[15]</t>
  </si>
  <si>
    <t>El género no es abordado explícitamente en las leyes, políticas o planes subnacionales.</t>
  </si>
  <si>
    <t>El género es abordado parcialmente en las leyes, políticas o planes subnacionales.</t>
  </si>
  <si>
    <t>El género es abordado en los planes subnacionales pero con  presupuesto e implementación limitados.</t>
  </si>
  <si>
    <t>El género es abordado en planes subnacionales  parcialmente financiados y los objetivos se alcanzaron en parte.</t>
  </si>
  <si>
    <t>Los objetivos se alcanzaron plenamente y los temas de género subnacionales son abordados adecuadamente.</t>
  </si>
  <si>
    <t>NA lo subnacional lo que respecta a la gestión del agua.</t>
  </si>
  <si>
    <t>Objetivos y planes específicos en función del género a nivel transfronterizo[16]</t>
  </si>
  <si>
    <t>El género no es abordado explícitamente en las políticas o planes transfronterizos.</t>
  </si>
  <si>
    <t>El género es abordado parcialmente en las políticas o planes transfronterizos.</t>
  </si>
  <si>
    <t>El género es abordado en los planes transfronterizos pero con  presupuesto e implementación limitados.</t>
  </si>
  <si>
    <t>El género es abordado en planes transfronterizos parcialmente financiados y los objetivos se alcanzaron en parte.</t>
  </si>
  <si>
    <t>Los objetivos se alcanzaron plenamente y los temas de género a nivel transfronterizo son abordados adecuadamente.</t>
  </si>
  <si>
    <t>[Ingresar texto aquí. P.ej. referencia a los objetivos de género en leyes/políticas/planes y programas para abordar los objetivos de género, informes.]</t>
  </si>
  <si>
    <t>Marco organizativo para la gestión de aguas fronterizas de las más importantes cuencas/acuíferos. [17]</t>
  </si>
  <si>
    <t>Ningún marco organizativo.</t>
  </si>
  <si>
    <t>Marcos organizativos en desarrollo.</t>
  </si>
  <si>
    <t>Marcos organizativos establecidos.</t>
  </si>
  <si>
    <t>El mandato de los marcos organizativos se cumplió parcialmente.</t>
  </si>
  <si>
    <t>El mandato de los marcos organizativos se cumplió en su mayor parte.</t>
  </si>
  <si>
    <t>El mandato de los marcos organizativos se cumplió plenamente.</t>
  </si>
  <si>
    <t xml:space="preserve">No hay marco institucionalizado para ello. </t>
  </si>
  <si>
    <t>PARA PAÍSES FEDERALES ÚNICAMENTE: Autoridades provinciales /estatales responsables de la gestión de los recursos hídricos</t>
  </si>
  <si>
    <t>Ninguna autoridad provincial/estatal dedicada a la gestión de los recursos hídricos.</t>
  </si>
  <si>
    <t>Las autoridades tienen el claro mandato de conducir la implementación de la GIRH, y la capacidad para conducir eficazmente la formulación del plan de GIRH.</t>
  </si>
  <si>
    <t xml:space="preserve"> Las autoridades tienen la capacidad para conducir eficazmente la implementación del plan de GIRH.</t>
  </si>
  <si>
    <t>Las autoridades tienen la capacidad para conducir eficazmente el monitoreo y evaluación periódicos del plan de GIRH.</t>
  </si>
  <si>
    <t>Las autoridades tienen la capacidad para conducir eficazmente la revisión periódica del plan de GIRH.</t>
  </si>
  <si>
    <t>[Ingresar texto aquí. P.ej. referencia a autoridades y evidencia de la capacidad para conducir la implementación de la GIRH.]</t>
  </si>
  <si>
    <t>Puntaje promedio de ‘Instituciones y Participación’</t>
  </si>
  <si>
    <t xml:space="preserve">3. Instrumentos de Gestión </t>
  </si>
  <si>
    <t>Medio- alto (60)</t>
  </si>
  <si>
    <t xml:space="preserve">3.1 ¿Cuál es el estado de los instrumentos de gestión que apoyan la GIRH a nivel nacional? </t>
  </si>
  <si>
    <t>Monitoreo nacional de disponibilidad del agua[18] (incluye agua superficial y/o subterránea, según corresponda al país).</t>
  </si>
  <si>
    <t>Ningún sistema de monitoreo establecido.</t>
  </si>
  <si>
    <t>Sistemas de monitoreo establecidos para un número limitado de proyectos a corto plazo / especiales, o similares.</t>
  </si>
  <si>
    <t>Monitoreo nacional a largo plazo es realizado pero con cobertura limitada y uso limitado por las partes interesadas.</t>
  </si>
  <si>
    <t>Monitoreo nacional a largo plazo es realizado con cobertura adecuada pero con uso limitado por las partes interesadas.</t>
  </si>
  <si>
    <t>Monitoreo nacional a largo plazo es realizado con muy buena cobertura y uso adecuado por las partes interesadas.</t>
  </si>
  <si>
    <t>Monitoreo nacional a largo plazo es realizado con excelente cobertura y excelente uso por las partes interesadas.</t>
  </si>
  <si>
    <t xml:space="preserve">Se realiza monitoreo de aguas subterráneas manual e interinstitucional, además de un sistema automatizado en línea operando. Medición de variables climáticas e hidrológicas, pero sin la cobertura requerida en ambos casos. </t>
  </si>
  <si>
    <t>Gestión sostenible y eficiente del uso del agua[19] a nivel nacional (incluye agua superficial y/o subterránea, según corresponda al país).</t>
  </si>
  <si>
    <t>Ninguna implementación de instrumentos de gestión.</t>
  </si>
  <si>
    <t>El uso de los instrumentos de gestión es limitado y sólo a través de proyectos a corto plazo / especiales o similares.</t>
  </si>
  <si>
    <t>Algunos instrumentos de gestión se implementan a más largo plazo, pero con una cobertura limitada de los distintos usuarios de agua y del país.</t>
  </si>
  <si>
    <t>Los instrumentos de gestión se implementan a largo plazo, con una cobertura adecuada de los distintos usuarios de agua y del país.</t>
  </si>
  <si>
    <t>Los instrumentos de gestión se implementan a largo plazo, con muy buena cobertura de los distintos usuarios de agua y del país, y son eficaces.</t>
  </si>
  <si>
    <t>Los instrumentos de gestión se implementan a largo plazo, con excelente cobertura de los distintos usuarios de agua y del país, y son altamente eficaces.</t>
  </si>
  <si>
    <t>Se asigna el agua en los derecho con base en un manual de dotaciones que sustenta y estandariza la cantidad de agua por usos, además de que se trabaja con dotaciones eficientes por unidad de producción, y además se tiene normas técnicas operando y en desarrollo de artículos de uso de agua eficientes en loza sanitaria y accesorios de grifería.</t>
  </si>
  <si>
    <t>Control de contaminación[20] a nivel nacional</t>
  </si>
  <si>
    <t>Algunos instrumentos de gestión se implementan a más largo plazo, pero con una cobertura limitada de los distintos sectores y del país.</t>
  </si>
  <si>
    <t>Los instrumentos de gestión se implementan a largo plazo, con una cobertura adecuada de los distintos sectores y del país.</t>
  </si>
  <si>
    <t>Los instrumentos de gestión se implementan a largo plazo, con muy buena cobertura de los distintos sectores y del país, y son eficaces.</t>
  </si>
  <si>
    <t>Los instrumentos de gestión se implementan a largo plazo, con excelente cobertura de los distintos sectores y del país, y son altamente eficaces.</t>
  </si>
  <si>
    <t xml:space="preserve">Se tienen muchos instrumentos legal, técnica y económicos cuya cobertura es adecuada, sin embargo se hace la observación que su implementación no es del todo exitosa para el control de la contaminación, por ello se anota con este porcentaje. </t>
  </si>
  <si>
    <t>Gestión de ecosistemas relacionados con el agua[21] a nivel nacional</t>
  </si>
  <si>
    <t>Algunos instrumentos de gestión se implementan a más largo plazo, pero con una cobertura limitada de los distintos tipos de ecosistemas y del país.</t>
  </si>
  <si>
    <t>Los instrumentos de gestión se implementan a largo plazo, con una cobertura adecuada de los distintos tipos de ecosistemas y del país. Los Requisitos Ambientales relativos al Agua (EWR) son analizados en algunos casos.</t>
  </si>
  <si>
    <t>Los instrumentos de gestión se implementan a largo plazo, con muy buena cobertura de los distintos tipos de ecosistemas y del país, y son eficaces. Los Requisitos Ambientales relativos al Agua (EWR) son analizados en gran parte del país.</t>
  </si>
  <si>
    <t>Los instrumentos de gestión se implementan a largo plazo, con excelente cobertura de los distintos tipos de ecosistemas y del país, y son altamente eficaces. Los Requisitos Ambientales relativos al Agua (EWR) son analizados en todo el país.</t>
  </si>
  <si>
    <t>Se tiene una buena gestión de la protección de ecosistemas a través de áreas silvestres protegidas con importancia en agua.</t>
  </si>
  <si>
    <t>Instrumentos de gestión para reducir impactos de desastres relacionados con el agua[22] a nivel nacional.</t>
  </si>
  <si>
    <t>Algunos instrumentos de gestión se implementan a más largo plazo, pero con una cobertura limitada de las áreas en riesgo.</t>
  </si>
  <si>
    <t>Los instrumentos de gestión se implementan a largo plazo, con una cobertura adecuada de las áreas en riesgo.</t>
  </si>
  <si>
    <t>Los instrumentos de gestión se implementan a largo plazo, con muy buena cobertura de las áreas en riesgo, y son eficaces.</t>
  </si>
  <si>
    <t>Los instrumentos de gestión se implementan a largo plazo, con excelente cobertura de las áreas en riesgo, y son altamente eficaces.</t>
  </si>
  <si>
    <t xml:space="preserve">El avance está en el área de riesgo de eventos extremos de máxima lluvias donde existe al Comisión Nacional de atención de Riesgo y Emergencia  con una estructura experiencia robusta. No así en el manejo de la gestión de sequias. </t>
  </si>
  <si>
    <t>3.2 ¿Cuál es el estado de los instrumentos de gestión que apoyan la GIRH a otros niveles?</t>
  </si>
  <si>
    <t>Instrumentos de gestión de cuencas.[23]</t>
  </si>
  <si>
    <t>Ningún instrumento de gestión implementado a nivel de cuencas.</t>
  </si>
  <si>
    <t>El uso de los instrumentos de gestión a nivel de cuencas es limitado y sólo a través de proyectos a corto plazo / especiales.</t>
  </si>
  <si>
    <t xml:space="preserve">Algunos instrumentos de gestión a nivel de cuencas se implementan a más largo plazo, pero con una cobertura geográfica y de partes interesadas limitada. </t>
  </si>
  <si>
    <t xml:space="preserve">Los instrumentos de gestión a nivel de cuencas se implementan a más largo plazo, con una cobertura geográfica y de partes interesadas adecuada.  </t>
  </si>
  <si>
    <t xml:space="preserve">Los instrumentos de gestión a nivel de cuencas se implementan a más largo plazo, con resultados eficaces y muy buena cobertura geográfica y de partes interesadas.  </t>
  </si>
  <si>
    <t xml:space="preserve">Los instrumentos de gestión a nivel de cuencas se implementan a más largo plazo, con resultados altamente eficaces y una excelente cobertura geográfica y de partes interesadas.  </t>
  </si>
  <si>
    <t>[Ingresar texto aquí. P.ej, referencia a los tipos de instrumentos de gestión, evidencia de implementación y eficacia, diferencias geográficas, nivel de implementación de los distintos grupos de interés.]</t>
  </si>
  <si>
    <t>Instrumentos de gestión de acuíferos.[24]</t>
  </si>
  <si>
    <t>Ningún instrumento de gestión implementado a nivel de acuíferos.</t>
  </si>
  <si>
    <t>El uso de los instrumentos de gestión a nivel de acuíferos es limitado y sólo a través de proyectos a corto plazo / especiales.</t>
  </si>
  <si>
    <t>Algunos instrumentos de gestión a nivel de acuíferos se implementan a más largo plazo, pero con una cobertura geográfica y de partes interesadas limitada.</t>
  </si>
  <si>
    <t xml:space="preserve">Los instrumentos de gestión a nivel de acuíferos se implementan a más largo plazo, con una cobertura geográfica y de partes interesadas adecuada.   </t>
  </si>
  <si>
    <t xml:space="preserve">Los instrumentos de gestión a nivel de acuíferos se implementan a más largo plazo, con resultados eficaces y muy buena cobertura geográfica y de partes interesadas.  </t>
  </si>
  <si>
    <t xml:space="preserve">Los instrumentos de gestión a nivel de acuíferos se implementan a más largo plazo, con resultados altamente eficaces y una excelente cobertura geográfica y de partes interesadas.  </t>
  </si>
  <si>
    <t xml:space="preserve">Sistema de Monitoreo de niveles de acuíferos en tiempo real. Planes de Acuíferos Sostenibles. </t>
  </si>
  <si>
    <t>Intercambio de datos e información dentro de países a todos los niveles. [25]</t>
  </si>
  <si>
    <t>Ningún intercambio de datos e información.</t>
  </si>
  <si>
    <t>Intercambio limitado de datos e información en casos específicos.</t>
  </si>
  <si>
    <t>Los acuerdos de intercambio de datos e información existen a más largo plazo, entre los principales proveedores de datos y los usuarios.</t>
  </si>
  <si>
    <t>Los acuerdos de intercambio de datos e información se implementan a más largo plazo, con una cobertura adecuada de los sectores y del país.</t>
  </si>
  <si>
    <t>Los acuerdos de intercambio de datos e información se implementan a más largo plazo, con muy buena cobertura de los sectores y del país.</t>
  </si>
  <si>
    <t xml:space="preserve">Todos los datos e información relevantes están disponibles en línea y de manera gratuita para todos. </t>
  </si>
  <si>
    <t xml:space="preserve"> Sistema de información para la gestión integrada de los recursos hídricos SINIGRIH operando que es una plataforma de nodo para compartir y permitir el acceso universal de la información en materia de agua. Mecanismos de coordinación interinstitucional que permite el aborda y acuerdo para el intercambio de información como el Comité Nacional de Hidrología y Meteorología.</t>
  </si>
  <si>
    <t>Intercambio de datos e información transfronteriza entre países.</t>
  </si>
  <si>
    <t>Intercambio limitado de datos e información en casos específicos o de manera informal.</t>
  </si>
  <si>
    <t>Los acuerdos de intercambio de datos e información existen pero el intercambio es limitado.</t>
  </si>
  <si>
    <t>Los acuerdos de intercambio de datos e información se implementan adecuadamente.</t>
  </si>
  <si>
    <t xml:space="preserve">Los acuerdos de intercambio de datos e información se implementan eficazmente. [26]  </t>
  </si>
  <si>
    <t>Todos los datos e información relevantes están disponibles en línea y entre países.</t>
  </si>
  <si>
    <t>Puntaje promedio de ‘Instrumentos de Gestión</t>
  </si>
  <si>
    <t>En caso de ‘n/a’ para cualquier pregunta, ésta deberá omitirse del cálculo promedio.</t>
  </si>
  <si>
    <t>4. Financiamiento</t>
  </si>
  <si>
    <t xml:space="preserve">4.1 ¿Cuál es el estado del financiamiento para el desarrollo y la gestión de los recursos hídricos a nivel nacional? </t>
  </si>
  <si>
    <t>Ningún presupuesto asignado en los planes nacionales de inversión.</t>
  </si>
  <si>
    <t xml:space="preserve">Presupuesto asignado pero sólo cubre en parte las inversiones planificadas. </t>
  </si>
  <si>
    <t>Suficiente presupuesto asignado para las inversiones planificadas pero se desembolsan o facilitan fondos insuficientes.</t>
  </si>
  <si>
    <t>Suficiente presupuesto asignado y se desembolsan fondos para todos los programas o proyectos planificados.</t>
  </si>
  <si>
    <t>Fondos disponibles y todos los proyectos planificados se implementan.</t>
  </si>
  <si>
    <t xml:space="preserve">Los programas planificados se cumplieron, se realizaron evaluaciones posteriores y un nuevo ciclo de financiamiento está en marcha. </t>
  </si>
  <si>
    <t>Se ha planificado conforme los recursos disponibles de ahí que con los fondos disponibles se ha logrado ejecutar los proyectos planteados. Por su parte existe una brecha grande en cuando a los proyectos de infraestructura  que el país requiere y más grave en saneamiento.</t>
  </si>
  <si>
    <t xml:space="preserve">Presupuesto nacional  para los costos recurrentes de los elementos de GIRH.[29] </t>
  </si>
  <si>
    <t>Ningún presupuesto asignado para los costos recurrentes de los elementos de GIRH.</t>
  </si>
  <si>
    <t xml:space="preserve">Presupuestos asignados para sólo unos cuantos elementos y la implementación se encuentra en una etapa inicial. </t>
  </si>
  <si>
    <t>Presupuestos asignados para al menos la mitad de los elementos pero insuficiente para los demás.</t>
  </si>
  <si>
    <t>Presupuestos asignados para la mayoría de los elementos y algunas acciones de implementación están en marcha.</t>
  </si>
  <si>
    <t>Los presupuestos asignados incluyen todos los elementos y la implementación se realiza regularmente.</t>
  </si>
  <si>
    <t>Los presupuestos asignados planificados para todos los elementos de GIRH se ejecutaron totalmente.</t>
  </si>
  <si>
    <t>[Ingresar texto aquí. P.ej. referencia a la suficiencia de presupuesto, significativos déficits presupuestarios.]</t>
  </si>
  <si>
    <t xml:space="preserve">4.2 ¿Cuál es el estado del financiamiento para el desarrollo y la gestión de los recursos hídricos a otros niveles? </t>
  </si>
  <si>
    <t>Presupuestos subnacionales o de cuencas para inversión incluyendo infraestructura de recursos hídricos.</t>
  </si>
  <si>
    <t>Ningún presupuesto asignado en los planes de inversión subnacionales o de cuencas.</t>
  </si>
  <si>
    <t xml:space="preserve">Suficiente presupuesto asignado para las inversiones planificadas pero se desembolsan o facilitan fondos insuficientes. </t>
  </si>
  <si>
    <t xml:space="preserve">Fondos disponibles y todos los proyectos planificados se implementan. </t>
  </si>
  <si>
    <t>El presupuesto se ejecutó totalmente, los programas se cumplieron según lo planificado y se realizaron evaluaciones posteriores.</t>
  </si>
  <si>
    <t>Ingresos recaudados de gravámenes específicos sobre los usuarios de agua a nivel  de cuenca, acuífero o subnacional.[30]</t>
  </si>
  <si>
    <t>Ningún ingreso recaudado a nivel subnacional.</t>
  </si>
  <si>
    <t xml:space="preserve">Procesos establecidos para recaudar ingresos locales pero sin implementar todavía. </t>
  </si>
  <si>
    <t>Ingresos limitados recaudados de cargos, pero no utilizados para las actividades de GIRH.</t>
  </si>
  <si>
    <t>Ingresos limitados recaudados de cargos, para cubrir algunas actividades de GIRH.</t>
  </si>
  <si>
    <t>Ingresos recaudados de cargos cubren la mayoría de actividades de GIRH.</t>
  </si>
  <si>
    <t>Las autoridades locales recaudan fondos de múltiples fuentes y cubren totalmente los costos de las actividades de GIRH.</t>
  </si>
  <si>
    <t>[Ingresar texto aquí. P.ej. referencia a los tipos de ingresos recaudados y mecanismos, y suficiencia de ingresos para cumplir con los requisitos.]</t>
  </si>
  <si>
    <t>Ningún financiamiento específico asignado por parte de los EM ni de otras fuentes regulares.</t>
  </si>
  <si>
    <t xml:space="preserve">Convenio establecido entre los EM sobre la cuota de contribución y el apoyo en especie del país para la organización / acuerdo de cooperación. </t>
  </si>
  <si>
    <t xml:space="preserve">Financiamiento menor al 50% de lo previsto en contribuciones y por regulación. </t>
  </si>
  <si>
    <t>Financiamiento menor al 75% de lo previsto en contribuciones y por regulación.</t>
  </si>
  <si>
    <t>Financiamiento superior al 75% de lo previsto en contribuciones y por regulación.</t>
  </si>
  <si>
    <t xml:space="preserve">Financiamiento completo de acuerdo a lo provisto en contribuciones y por regulación. </t>
  </si>
  <si>
    <t xml:space="preserve">[Ingresar texto aquí. P.ej. referencia a los acuerdos de financiamiento, evidencia de contribuciones.] </t>
  </si>
  <si>
    <t>Puntaje promedio de ‘Financiamiento’</t>
  </si>
  <si>
    <t xml:space="preserve">[1] Subnacional: incluye jurisdicciones que no son a nivel nacional, como estados, provincias, condados, regiones o departamentos. </t>
  </si>
  <si>
    <t>[2] A nivel de cuenca/acuífero, incluir sólo las más importantes cuencas fluviales, cuencas lacustres y acuíferos para el suministro de agua u otras razones. Esta pregunta sólo se refiere a estas cuencas/acuíferos. Es probable que estas cuencas/acuíferos crucen fronteras administrativas, incluidas las fronteras estatales/provinciales de países federales. Las cuencas pueden cruzar también fronteras nacionales, pero esta pregunta se refiere a la gestión de las porciones de cuencas dentro de cada país. La pregunta 1.2c se refiere específicamente a los acuerdos transfronterizos de cuencas/acuíferos compartidos por países.</t>
  </si>
  <si>
    <t>[3] Un acuerdo puede ser un tratado, convención, contrato u otro acuerdo bilateral o multilateral (p.ej. memorándum de entendimiento) entre países ribereños sobre la gestión de una cuenca/acuífero transfronterizo. Se refiere únicamente a cuencas/acuíferos internacionales. Los acuerdos pueden ser entre estados, gobiernos, ministerios, agencias, o entre autoridades regionales.</t>
  </si>
  <si>
    <t xml:space="preserve">[4] ‘Capacidad para conducir la implementación’: en este contexto, las autoridades responsables deben adaptarse a la complejidad de los retos hídricos que se enfrentarán y tener el conocimiento necesario así como facilidades y habilidades técnicas, incluyendo planificación, reglamentación, gerencia de proyectos, financiamiento, presupuesto, recopilación y seguimiento de datos, y gestión y evaluación de riesgos. Además de la capacidad de conducir la implementación de las actividades enumeradas en los umbrales, las autoridades deben en realidad conducir también la implementación de estas actividades. </t>
  </si>
  <si>
    <t>[5] ‘Las autoridades gubernamentales’ pueden ser ministerios, u otras organizaciones/instituciones/agencias/organismos con un mandato y financiamiento del gobierno.</t>
  </si>
  <si>
    <t xml:space="preserve">[6] La coordinación entre las autoridades gubernamentales responsables de la gestión del agua y aquellas responsables de otros sectores (como agricultura, energía, clima, medio ambiente, etc.) que dependen del agua o del impacto sobre el agua. La coordinación entre el desarrollo/gestión del agua subterránea y agua superficial debe ser optimizada también. Los sectores correspondientes deben considerarse de acuerdo a su importancia para el país. </t>
  </si>
  <si>
    <t xml:space="preserve">[7] Todas aquellas partes interesadas que están o pueden estar afectadas por cualquier asunto o intervención relacionada con los recursos hídricos. Incluye organizaciones, instituciones, el ámbito académico, la sociedad civil, y personas. </t>
  </si>
  <si>
    <t>[8] Las empresas incluyen grupos privados con fines de lucro. No incluyen el gobierno ni la sociedad civil.</t>
  </si>
  <si>
    <t>[9] Los objetivos específicos en función del género pueden incluir: 1) responsabilidad ministerial asignada en materia de género en relación con las políticas de agua. Responsabilidad ministerial asignada en temas de agua en el ministerio de igualdad de género o agencia relacionada asignada en materia de género; 2) paridad de género con respecto a los hombres y mujeres que participan en las reuniones de toma de decisiones de las autoridades nacionales (contando el número de mujeres y hombres que participan en las reuniones); y 3) la existencia de objetivos y compromisos específicos en función del género ( o estrategias de género) en las estrategias nacionales, planes nacionales y leyes nacionales de políticas de agua nacionales.</t>
  </si>
  <si>
    <t>Fuente: adaptado del Programa Mundial de Evaluación de los Recursos Hídricos (WWAP) 2015 “Cuestionario para la recopilación de datos hídricos desagregados por sexo” http://unesdoc.unesco.org/images/0023/002345/234514E.pdf</t>
  </si>
  <si>
    <t>[10] El desarrollo de capacidades de GIRH se refiere a la mejora de habilidades, instrumentos, recursos e iniciativas para las personas e instituciones en todos los niveles, para perfeccionar la implementación de la GIRH. Las evaluaciones de la necesidad de capacidades son esenciales para el desarrollo efectivo y rentable de capacidades. Los programas de desarrollo de capacidades deben considerar el equilibrio entre los géneros y los grupos desfavorecidos/minoritarios en términos de participación y sensibilización. El desarrollo de capacidades es relevante para muchos grupos, incluyendo el gobierno local y central, los profesionales del agua en todas las áreas, las organizaciones públicas y privadas relativas al agua, la sociedad civil, y organizaciones regulatorias. En este caso, el desarrollo de capacidades puede incluir también la educación primaria, secundaria y superior, y la investigación académica sobre GIRH.</t>
  </si>
  <si>
    <t>[11] A nivel de cuencas/acuíferos, sírvase incluir únicamente las más importantes cuencas fluviales, cuencas lacustres y acuíferos para el suministro de agua o para otros motivos. Esta pregunta se refiere solamente a estas cuencas/acuíferos. Estas cuencas/acuíferos probablemente cruzan fronteras administrativas, incluyendo fronteras estatales/provinciales en el caso de países federales. Las cuencas pueden también cruzar fronteras nacionales, pero esta pregunta se refiere a la gestión de las porciones de cuencas dentro de cada país. La pregunta 2.2e se refiere específicamente a la gestión transfronteriza de cuencas/acuíferos compartidos por países.</t>
  </si>
  <si>
    <t xml:space="preserve">[12] Pueden ser organizaciones, comités, mecanismos interministeriales u otros medios de colaboración para la gestión de recursos hídricos a nivel de cuencas. </t>
  </si>
  <si>
    <t>[13] Todas aquellas partes interesadas que están o pueden estar afectadas por cualquier asunto o intervención relacionada con los recursos hídricos. Incluye organizaciones, instituciones, el ámbito académico, la sociedad civil, y personas</t>
  </si>
  <si>
    <t xml:space="preserve">[14] Los ejemplos de ‘nivel local’ incluyen el nivel municipal (p.ej. ciudades, pueblos y aldeas), nivel comunitario, nivel de cuenca/tributario/acuífero/delta, y asociaciones de usuarios del agua. </t>
  </si>
  <si>
    <t>[17] Un marco organizativo puede incluir la existencia de un organismo conjunto, un mecanismo o una comisión conjunta para la cooperación transfronteriza. Se refiere únicamente a las cuencas/acuíferos internacionales.</t>
  </si>
  <si>
    <t xml:space="preserve">[18] Véase la definición de monitoreo en Terminología.  </t>
  </si>
  <si>
    <t>[19] Los instrumentos de gestión incluyen también medidas exigibles de gestión (p.ej. medidas técnicas, incentivos financieros, educación y sensibilización para reducir el uso del agua y/o mejorar la eficiencia en el uso del agua; conservación, reciclado y reutilización del agua; monitoreo del uso del agua (incluyendo la habilidad de desagregar por sector); mecanismos para la asignación de agua entre sectores (incluyendo consideraciones ambientales).</t>
  </si>
  <si>
    <t xml:space="preserve">[20] Incluye regulaciones, directrices para la calidad del agua, herramientas económicas (p.ej. impuestos y tasas), programas de comercialización de la calidad del agua, monitoreo de la calidad del agua, educación, consideración de fuentes de contaminación puntual y no puntual (p.ej. agrícolas), construcción y funcionamiento de plantas de tratamiento de aguas residuales, gestión de cuencas hidrográficas. </t>
  </si>
  <si>
    <t>[21] Los ecosistemas relacionados con el agua incluyen ríos, lagos y acuíferos, así como humedales, bosques y montañas. La gestión de estos sistemas incluye herramientas tales como planes de gestión, la evaluación de los requisitos ambientales relativos al agua (EWR), y la protección de áreas y especies. El monitoreo incluye la medición de la extensión y calidad de los ecosistemas con el tiempo.</t>
  </si>
  <si>
    <t>[22] Los instrumentos de gestión pueden comprender; conocimiento sobre el riesgo de desastres; fortalecimiento de la gobernanza del riesgo de desastres; inversión en la reducción del riesgo de desastres, y mejoramiento de la preparación para casos de desastres. Los impactos incluyen impactos sociales (como muertes, personas desaparecidas, y un número de personas afectadas) e impactos económicos (como pérdidas económicas en relación con el PBI). Los  desastres relacionados con el agua incluyen desastres que puede clasificarse de acuerdo a lo siguiente: Hidrológicos (inundación, deslizamiento de tierra, oleaje); Meteorológicos (tormentas de convección, tormentas extratropicales, temperaturas extremas, neblina, ciclón tropical); y Climatológicos (sequía, desbordamiento de lagos glaciales, incendios forestales).</t>
  </si>
  <si>
    <t xml:space="preserve">[23] La gestión de cuencas y acuíferos involucra la gestión de agua a la escala hidrológica adecuada, utilizando la cuenca de agua superficial o acuífero como la unidad de gestión. Esto puede incluir el desarrollo de las cuencas y acuíferos, usos y planes de protección. Se debe promover también la cooperación a múltiples niveles, y abordar los conflictos potenciales entre usuarios, partes interesadas y niveles de gobierno para la gestión de los recursos hídricos. Para lograr puntajes ‘Muy altos’ de gestión de cuencas y acuíferos, la gestión de aguas superficiales y subterráneas debe ser integrada. </t>
  </si>
  <si>
    <t xml:space="preserve">[24] Véase la nota al pie de página anterior sobre los instrumentos de gestión de cuencas, que también se aplica a los acuíferos. </t>
  </si>
  <si>
    <t xml:space="preserve">[25] Incluye acuerdos más formales de intercambio de datos e información entre usuarios, así como acceso al público en general, donde corresponda. </t>
  </si>
  <si>
    <t>[26] P.ej. mecanismos institucionales y técnicos establecidos que permiten el intercambio de datos conforme a lo convenido en los acuerdos entre países ribereños (p.ej. base de datos regional o plataforma de intercambio de información con una organización de una cuenca fluvial incluyendo requisitos técnicos para la presentación de datos, mecanismos institucionalizados para la evaluación de la calidad y para el análisis de datos, etc.).</t>
  </si>
  <si>
    <t>[27] Las asignaciones de fondos para los recursos hídricos pueden incluirse en varias categorías presupuestales o en distintos documentos de inversión. Se insta por lo tanto a los países  que responden al cuestionario examinar las diferentes fuentes para esta información. Asimismo, al evaluar las asignaciones, se debe tomar en cuenta los fondos de los presupuestos gubernamentales y cualquier cofinanciación (préstamos o donaciones) de otras fuentes como bancos o donantes.</t>
  </si>
  <si>
    <t xml:space="preserve">[28] La infraestructura incluye estructuras ‘duras’ como presas, canales, estaciones de bombeo, control de inundaciones, depuradores, etc. así como estructuras ‘blandas’ y medidas ambientales como la gestión de cuencas, los sistemas sostenibles de drenaje, etc. Para esta encuesta no incluir la infraestructura para el suministro de agua potable o los servicios de sanidad. </t>
  </si>
  <si>
    <t>[29] Los ‘elementos de GIRH’ se refieren a todas las actividades descritas en las secciones 1, 2 y 3 de esta encuesta que requieren fondos, p.ej. política, formulación y planificación de regulaciones, fortalecimiento institucional, participación de las partes interesadas, fortalecimiento de capacidades, e instrumentos de gestión tales como investigación y estudios, evaluación ambiental y de género, recopilación de datos, monitoreo, etc.</t>
  </si>
  <si>
    <t xml:space="preserve">[30] Por ejemplo, cargos por extracción y agua a granel; tasas ambientales como cargos por contaminación; regímenes de Pago por Sistemas Ecosistémicos, y la venta de productos y servicios secundarios, contribuyentes importantes. </t>
  </si>
  <si>
    <t xml:space="preserve">[31] En esta pregunta por “Estados Miembro (EM)” se entiende los países ribereños que son partes del acuerdo. Por “contribuciones” se entiende la cuota anual de fondos de los presupuestos nacionales de los EM acordada para apoyar el convenio de cooperación transfronteriza. También se toman en cuenta como financiamiento sostenible, los fondos regulares obtenidos, por ejemplo, de las tarifas de los usuarios de agua (p.ej. cargos de energía hidroeléctrica) y las tasas de quienes contaminan sobre la base de regulaciones vigentes. El apoyo de donantes no es considerado por ser variable y no sostenible. </t>
  </si>
  <si>
    <t>[32] Por cuencas transfronterizas se entiende las cuencas de agua superficial y agua subterránea que cruzan una o más fronteras nacionales.</t>
  </si>
  <si>
    <t>6.5 De aquí a 2030, implementar la gestión integrada de los recursos hídricos a todos los niveles, incluso mediante la cooperación transfronteriza, según proceda</t>
  </si>
  <si>
    <t xml:space="preserve">6.5.1 </t>
  </si>
  <si>
    <t>Grado de aplicación de la ordenación integrada de los recursos hídricos (0-100)</t>
  </si>
  <si>
    <t>https://unstats.un.org/sdgs/metadata/files/Metadata-06-05-01.pdf</t>
  </si>
  <si>
    <t xml:space="preserve">Meta país no identificada. </t>
  </si>
  <si>
    <t xml:space="preserve">El grado de implementación de la Gestión Integrada de Recursos Hídricos (GIRH), medido en porcentaje (%) de 0 (implementación aún no iniciada) a 100 (plenamente implementado) se está midiendo en términos de diferentes etapas de desarrollo e implementación de la Gestión Integrada de Recursos Hídricos Gestión de Recursos Hídricos (GIRH).
La definición de GIRH se basa en una definición acordada internacionalmente y es universalmente aplicable. La GIRH se estableció oficialmente en 1992 y se define como "un proceso que promueve el desarrollo y la gestión coordinados del agua, la tierra y los recursos conexos con el fin de maximizar el bienestar económico y social de manera equitativa sin comprometer la sostenibilidad de los ecosistemas vitales". (GWP, 2010).
El método se basa en el informe oficial de la IWRM de las Naciones Unidas, de 2008 y 2012, del Plan de Aplicación de Johannesburgo de la Cumbre Mundial sobre el Desarrollo Sostenible de las Naciones Unidas (1992).
El concepto de GIRH se mide en 4 componentes principales:
1. Entorno propicio: incluye las políticas, leyes, planes y estrategias que crean el "entorno propicio" para la GIRH.
2. Instituciones: incluye el rango y las funciones de las instituciones políticas, sociales, económicas y administrativas que ayudan a apoyar la implementación de la GIRH.
3. Instrumentos de Gestión: Las herramientas y actividades que permiten a los responsables de la toma de decisiones y usuarios tomar decisiones racionales e informadas entre las acciones alternativas.
4. Financiamiento: Presupuesto y financiamiento disponibles y utilizados para el desarrollo y manejo de recursos hídricos de diversas fuentes.
El indicador se basa en una encuesta nacional estructurada en torno a estos cuatro componentes principales (UNEP 2016).
</t>
  </si>
  <si>
    <t>Índice</t>
  </si>
  <si>
    <t>No definido</t>
  </si>
  <si>
    <t>No aplica</t>
  </si>
  <si>
    <t>No definida</t>
  </si>
  <si>
    <t>Ministerio de Ambiente y Energía, Dirección de Aguas</t>
  </si>
  <si>
    <t>Cuestionario PNUMA indicador 6.5.1</t>
  </si>
  <si>
    <t>De acuerdo a las Naciones Unidas, este indicador se requiere con las siguientes desagregaciones: Los datos se recogen a nivel nacional. Las encuestas de GIRH abordan específicamente los temas en relación con el género, la gobernabilidad, los ecosistemas, los gastos y la capacidad humana, así como intereses transfronterizos. Las estimaciones nacionales se pueden agregar para presentar estimados regionales y globales.</t>
  </si>
  <si>
    <t>Jose Miguel Zeledón</t>
  </si>
  <si>
    <t xml:space="preserve">Presidente de Comité Técnico Interinstitucional de Agua
Director Dirección de Aguas </t>
  </si>
  <si>
    <t xml:space="preserve">Ministerio de Ambiente y Energía-Dirección de Aguas </t>
  </si>
  <si>
    <t>Población que vive en áreas urbanas</t>
  </si>
  <si>
    <t>Población que vive en áreas rurales</t>
  </si>
  <si>
    <t xml:space="preserve">Población que utiliza fuentes mejoradas de abastecimiento de agua potable </t>
  </si>
  <si>
    <t>Población que utiliza servicios de saneamiento mejorados</t>
  </si>
  <si>
    <t>Población conectada al servicio de alcantarillado</t>
  </si>
  <si>
    <t>Población conectada al servicio de tratamiento de aguas residuales</t>
  </si>
  <si>
    <t xml:space="preserve">Población con servicio de abastecimiento  de agua </t>
  </si>
  <si>
    <t>5.1.2.g</t>
  </si>
  <si>
    <t>Precio del agua</t>
  </si>
  <si>
    <t>Categoría MDEA: a. Población que vive en áreas urbanas</t>
  </si>
  <si>
    <t>5.1.1.a. Población por sexo, en zona urbana</t>
  </si>
  <si>
    <t>Población por sexo, en zona urbana</t>
  </si>
  <si>
    <t>Cantidad de personas que residente en la zona urbana, en un período de tiempo determinado.
Población urbana se refiere a las personas que viven en zonas urbanas según la definición de la oficina nacional de estadísticas.
En el último censo del año 2011 la calificación de urbano y rural se hizo para cada Unidad Geoestadística Mínima (UGM), según sus características; para ello se utilizó la siguiente definición:
Urbano: Son áreas que se delimitaron a “priori” para el Censo Nacional de Población del 2011, con criterio físico y funcional, tomando en cuenta elementos tales como: cuadrantes claramente definidos, calles, aceras, servicios urbanos (recolección de basura, alumbrado público) y actividades económicas como: industria, grandes comercios y servicios diversos. La delimitación geográfica se realizó a partir de los centros administrativos de cada cantón o distrito y se amplió de manera compacta en función de las características antes señaladas; además se consideraron como urbanos otros conglomerados de viviendas ubicados fuera se ese compacto (barrios, condominios y otras sentamientos), que poseen características como las descritas para las zonas urbanas.</t>
  </si>
  <si>
    <t>Por zona</t>
  </si>
  <si>
    <t xml:space="preserve">Por sexo </t>
  </si>
  <si>
    <t>1.1.1.a.</t>
  </si>
  <si>
    <t>1.1.1.a. Temperatura</t>
  </si>
  <si>
    <t>1.1.1.a.1.</t>
  </si>
  <si>
    <t>1.1.1.a.1. Temperatura promedio mensual</t>
  </si>
  <si>
    <t>1.1.1.a.2.</t>
  </si>
  <si>
    <t>1.1.1.a.2. Temperatura promedio mensual mínimo</t>
  </si>
  <si>
    <t xml:space="preserve">Componente 4: Eventos Extremos y Desastres </t>
  </si>
  <si>
    <t>1.1.1.a.3.</t>
  </si>
  <si>
    <t>1.1.1.a.3. Temperatura promedio mensual máximo</t>
  </si>
  <si>
    <t>1.1.1.b.</t>
  </si>
  <si>
    <t>1.1.1.b. Precipitación (se encuentra también en el tema 2.6.1.a)</t>
  </si>
  <si>
    <t>1.1.1.b.1.</t>
  </si>
  <si>
    <t>Sub-componente 2.4: Recursos del suelo</t>
  </si>
  <si>
    <t>1.1.1.b.2.</t>
  </si>
  <si>
    <t>1.1.1.b.2. Precipitación promedio anual de largo plazo</t>
  </si>
  <si>
    <t>1.1.1.b.3.</t>
  </si>
  <si>
    <t>1.1.1.b.3. Precipitación promedio mensual</t>
  </si>
  <si>
    <t>1.1.1.b.4.</t>
  </si>
  <si>
    <t>1.1.1.b.4. Precipitación (valor mínimo mensual)</t>
  </si>
  <si>
    <t xml:space="preserve">Tópico 1.3.3: Calidad del agua marina </t>
  </si>
  <si>
    <t>1.1.1.b.5.</t>
  </si>
  <si>
    <t>1.1.1.b.5. Precipitación (valor máximo mensual)</t>
  </si>
  <si>
    <t>1.1.1.c.</t>
  </si>
  <si>
    <t>1.1.1.c. Humedad relativa</t>
  </si>
  <si>
    <t>1.1.1.c.1.</t>
  </si>
  <si>
    <t>1.1.1.c.1. Humedad relativa (valor mínimo mensual)</t>
  </si>
  <si>
    <t>1.1.1.c.2.</t>
  </si>
  <si>
    <t>1.1.1.c.2. Humedad relativa (valor máximo mensual)</t>
  </si>
  <si>
    <t xml:space="preserve">Tópico 2.1.2: Producción y comercio de minerales </t>
  </si>
  <si>
    <t>1.1.1.d.</t>
  </si>
  <si>
    <t>1.1.1.d. Presión atmosférica</t>
  </si>
  <si>
    <t>Tópico 2.2.1: Stocks y cambios en los recursos energéticos</t>
  </si>
  <si>
    <t>1.1.1.d.1.</t>
  </si>
  <si>
    <t>1.1.1.d.1. Presión atmosférica (valor mínimo mensual)</t>
  </si>
  <si>
    <t>1.1.1.d.2.</t>
  </si>
  <si>
    <t>1.1.1.d.2. Presión atmosférica (valor máximo mensual)</t>
  </si>
  <si>
    <t>1.1.1.e.</t>
  </si>
  <si>
    <t xml:space="preserve">1.1.1.e. Velocidad del viento </t>
  </si>
  <si>
    <t>1.1.1.e.1.</t>
  </si>
  <si>
    <t>1.1.1.e.1. Velocidad del viento (valor mínimo mensual)</t>
  </si>
  <si>
    <t>1.1.1.e.2.</t>
  </si>
  <si>
    <t>1.1.1.e.2. Velocidad del viento (valor máximo mensual)</t>
  </si>
  <si>
    <t>1.1.1.f.</t>
  </si>
  <si>
    <t xml:space="preserve">1.1.1.f. Radiación solar </t>
  </si>
  <si>
    <t>1.1.1.f.1.</t>
  </si>
  <si>
    <t>1.1.1.f.1. Radiación solar (valor promedio diario)</t>
  </si>
  <si>
    <t>1.1.1.f.2.</t>
  </si>
  <si>
    <t>1.1.1.f.2. Radiación solar (valor promedio mensual)</t>
  </si>
  <si>
    <t>1.1.1.f.3.</t>
  </si>
  <si>
    <t>1.1.1.g.</t>
  </si>
  <si>
    <t xml:space="preserve">1.1.1.g. Radiación UV </t>
  </si>
  <si>
    <t>1.1.1.g.1.</t>
  </si>
  <si>
    <t>1.1.1.g.1. Radiación UV (valor máximo diario)</t>
  </si>
  <si>
    <t>1.1.1.g.2.</t>
  </si>
  <si>
    <t>1.1.1.g.2. Radiación UV (valor promedio diario)</t>
  </si>
  <si>
    <t>1.1.1.g.3.</t>
  </si>
  <si>
    <t>1.1.1.g.3. Radiación UV (valor máximo mensual)</t>
  </si>
  <si>
    <t>1.1.1.g.4.</t>
  </si>
  <si>
    <t>1.1.1.g.4. Radiación UV (valor promedio mensual)</t>
  </si>
  <si>
    <t>1.1.1.h.</t>
  </si>
  <si>
    <t>1.1.1.h. Ocurrencia de fenómenos El Niño/La Niña, cuando sea pertinente</t>
  </si>
  <si>
    <t>1.1.1.h.1.</t>
  </si>
  <si>
    <t>1.1.1.h.2.</t>
  </si>
  <si>
    <t>1.1.1.h.2. Ocurrencia de fenómenos El Niño/La Niña, cuando sea pertinente (Periodo de tiempo)</t>
  </si>
  <si>
    <t>1.1.2.a.</t>
  </si>
  <si>
    <t xml:space="preserve">1.1.2.a. Lagos </t>
  </si>
  <si>
    <t>1.1.2.a.1.</t>
  </si>
  <si>
    <t>1.1.2.a.1. Lagos (Área de la superficie)</t>
  </si>
  <si>
    <t>1.1.2.a.2.</t>
  </si>
  <si>
    <t>1.1.2.b.</t>
  </si>
  <si>
    <t>1.1.2.b. Ríos y arroyos</t>
  </si>
  <si>
    <t>1.1.2.b.1.</t>
  </si>
  <si>
    <t>1.1.2.c.</t>
  </si>
  <si>
    <t>1.1.2.c. Embalses artificiales</t>
  </si>
  <si>
    <t>1.1.2.c.1.</t>
  </si>
  <si>
    <t>1.1.2.c.2.</t>
  </si>
  <si>
    <t xml:space="preserve">1.1.2.d. </t>
  </si>
  <si>
    <t>1.1.2.d.  Cuencas hidrográficas</t>
  </si>
  <si>
    <t>1.1.2.d.1.</t>
  </si>
  <si>
    <t>1.1.2.e.</t>
  </si>
  <si>
    <t>1.1.2.e. Mares</t>
  </si>
  <si>
    <t>1.1.2.e.1.</t>
  </si>
  <si>
    <t>1.1.2.e.2.</t>
  </si>
  <si>
    <t>1.1.2.e.3.</t>
  </si>
  <si>
    <t>1.1.2.e.4.</t>
  </si>
  <si>
    <t>1.1.2.e.5.</t>
  </si>
  <si>
    <t>1.1.2.f. Acuíferos</t>
  </si>
  <si>
    <t>1.1.3.a.</t>
  </si>
  <si>
    <t>1.1.3.a. Condiciones geológicas, geográficas y geomorfológicas de las áreas terrestres y las islas</t>
  </si>
  <si>
    <t>1.1.3.a.1.</t>
  </si>
  <si>
    <t>1.1.3.a.2.</t>
  </si>
  <si>
    <t>1.1.3.a.3.</t>
  </si>
  <si>
    <t>1.1.3.a.4.</t>
  </si>
  <si>
    <t>1.1.3.a.5.</t>
  </si>
  <si>
    <t>1.1.3.a.6.</t>
  </si>
  <si>
    <t>1.1.3.a.7.</t>
  </si>
  <si>
    <t>1.1.3.a.8.</t>
  </si>
  <si>
    <t>1.1.3.a.9.</t>
  </si>
  <si>
    <t>1.1.4.a.</t>
  </si>
  <si>
    <t>1.1.4.a. Caracterización del suelo</t>
  </si>
  <si>
    <t>1.1.4.a.1.</t>
  </si>
  <si>
    <t>1.1.4.b.</t>
  </si>
  <si>
    <t>1.1.4.b. Degradación del suelo</t>
  </si>
  <si>
    <t>1.1.4.b.1.</t>
  </si>
  <si>
    <t>1.1.4.b.1. Degradación del suelo (Área afectada por erosión del suelo)</t>
  </si>
  <si>
    <t>1.1.4.b.2.</t>
  </si>
  <si>
    <t>1.1.4.b.3.</t>
  </si>
  <si>
    <t>1.1.4.b.4.</t>
  </si>
  <si>
    <t>1.1.4.b.5.</t>
  </si>
  <si>
    <t>1.1.4.b.5. Degradación del suelo (Área afectada por acidificación)</t>
  </si>
  <si>
    <t>1.1.4.b.6.</t>
  </si>
  <si>
    <t>1.1.4.c.</t>
  </si>
  <si>
    <t>1.1.4.c. Contenido de Nutrientes del suelo, medido en niveles de:</t>
  </si>
  <si>
    <t>1.1.4.c.1.</t>
  </si>
  <si>
    <t>1.1.4.c.1. Contenido de Nutrientes del suelo, medido en niveles de: Nitrógeno (N)</t>
  </si>
  <si>
    <t>1.1.4.c.2.</t>
  </si>
  <si>
    <t>1.1.4.c.2. Contenido de Nutrientes del suelo, medido en niveles de: Fósforo (P)</t>
  </si>
  <si>
    <t>1.1.4.c.3.</t>
  </si>
  <si>
    <t>1.1.4.c.3. Contenido de Nutrientes del suelo, medido en niveles de: Calcio (Ca)</t>
  </si>
  <si>
    <t>1.1.4.c.4.</t>
  </si>
  <si>
    <t>1.1.4.c.4. Contenido de Nutrientes del suelo, medido en niveles de: Magnesio (Mg)</t>
  </si>
  <si>
    <t>1.1.4.c.5.</t>
  </si>
  <si>
    <t>1.1.4.c.5. Contenido de Nutrientes del suelo, medido en niveles de: Potasio (K)</t>
  </si>
  <si>
    <t>1.1.4.c.6.</t>
  </si>
  <si>
    <t>1.1.4.c.6. Contenido de Nutrientes del suelo, medido en niveles de: Zinc (Zn)</t>
  </si>
  <si>
    <t>1.1.4.c.7.</t>
  </si>
  <si>
    <t>1.1.4.c.7. Contenido de Nutrientes del suelo, medido en niveles de: Otros</t>
  </si>
  <si>
    <t>1.2.2.a.</t>
  </si>
  <si>
    <t>1.2.2.a. Extensión, patrones y características generales de los ecosistemas</t>
  </si>
  <si>
    <t>1.2.2.a.1.</t>
  </si>
  <si>
    <t>1.2.2.a.1. Área de los ecosistemas</t>
  </si>
  <si>
    <t>1.2.2.a.2.</t>
  </si>
  <si>
    <t>1.2.2.a.2. Proximidad de los ecosistemas a las áreas urbanas y a las tierras de cultivo</t>
  </si>
  <si>
    <t>1.2.2.b.</t>
  </si>
  <si>
    <t>1.2.2.b. Características físicas y químicas de los ecosistemas</t>
  </si>
  <si>
    <t>1.2.2.b.1.</t>
  </si>
  <si>
    <t>1.2.2.b.1. Características físicas y químicas de los ecosistemas: Nutrientes</t>
  </si>
  <si>
    <t>1.2.2.b.2.</t>
  </si>
  <si>
    <t>1.2.2.b.2. Características físicas y químicas de los ecosistemas: Carbono</t>
  </si>
  <si>
    <t>1.2.2.b.3.</t>
  </si>
  <si>
    <t>1.2.2.b.3. Características físicas y químicas de los ecosistemas: Contaminantes</t>
  </si>
  <si>
    <t>1.2.2.c.</t>
  </si>
  <si>
    <t>1.2.2.c. Biodiversidad</t>
  </si>
  <si>
    <t>1.2.2.c.1.</t>
  </si>
  <si>
    <t>1.2.2.c.1. Especies conocidas de flora y fauna</t>
  </si>
  <si>
    <t>1.2.2.c.2.</t>
  </si>
  <si>
    <t xml:space="preserve">1.2.2.c.2. Especies endémicas de flora y fauna </t>
  </si>
  <si>
    <t>1.2.2.c.3.</t>
  </si>
  <si>
    <t>1.2.2.c.3. Especies exóticas invasivas de flora y fauna</t>
  </si>
  <si>
    <t>1.2.2.c.4.</t>
  </si>
  <si>
    <t>1.2.2.c.4. Población de especies</t>
  </si>
  <si>
    <t>1.2.2.c.5.</t>
  </si>
  <si>
    <t>1.2.2.c.5. Fragmentación del hábitat</t>
  </si>
  <si>
    <t>1.2.2.d.</t>
  </si>
  <si>
    <t>1.2.2.d. Áreas y especies protegidas</t>
  </si>
  <si>
    <t>1.2.2.d.1.</t>
  </si>
  <si>
    <t>1.2.2.d.1. Áreas terrestres y marinas protegidas (también aparece en 1.2.3.a)</t>
  </si>
  <si>
    <t>1.2.2.d.2.</t>
  </si>
  <si>
    <t xml:space="preserve">1.2.2.d.2. Especies de flora y fauna protegidas </t>
  </si>
  <si>
    <t>1.2.3.a.</t>
  </si>
  <si>
    <t>1.2.3.a. Área de Bosques</t>
  </si>
  <si>
    <t>1.2.3.a.1.</t>
  </si>
  <si>
    <t>1.2.3.a.2.</t>
  </si>
  <si>
    <t>1.2.3.a.3.</t>
  </si>
  <si>
    <t>1.2.3.a.4.</t>
  </si>
  <si>
    <t>1.2.3.a.4. Áreas protegidas de Bosque (también aparece en 1.2.2.d)</t>
  </si>
  <si>
    <t>1.2.3.a.5.</t>
  </si>
  <si>
    <t>1.2.3.a.5. Área de Bosque afectada por fuego</t>
  </si>
  <si>
    <t>1.2.3.b.</t>
  </si>
  <si>
    <t>1.2.3.b. Biomasa Forestal</t>
  </si>
  <si>
    <t>1.2.3.b.1.</t>
  </si>
  <si>
    <t>1.2.3.b.2.</t>
  </si>
  <si>
    <t xml:space="preserve">1.2.3.b.2. Almacenamiento de Carbono en biomasa forestal viva </t>
  </si>
  <si>
    <t>1.3.1.a.</t>
  </si>
  <si>
    <t xml:space="preserve">1.3.1.a. Calidad del aire a nivel local </t>
  </si>
  <si>
    <t>1.3.1.a.1.</t>
  </si>
  <si>
    <t>1.3.1.a.1. Nivel de concentración de material particulado (MP10)</t>
  </si>
  <si>
    <t>1.3.1.a.10.</t>
  </si>
  <si>
    <t>1.3.1.a.10. Niveles de concentración de furanos</t>
  </si>
  <si>
    <t>1.3.1.a.11.</t>
  </si>
  <si>
    <t>1.3.1.a.11. Niveles de concentración de otros contaminantes</t>
  </si>
  <si>
    <t>1.3.1.a.12 Número de días en el año en que los niveles máximos permitidos fueron superados</t>
  </si>
  <si>
    <t xml:space="preserve">1.3.1.a.2. </t>
  </si>
  <si>
    <t>1.3.1.a.2.  Nivel de concentración de material particulado (MP2.5)</t>
  </si>
  <si>
    <t>1.3.1.a.3.</t>
  </si>
  <si>
    <t>1.3.1.a.3. Nivel de concentración de ozono troposférico (O3)</t>
  </si>
  <si>
    <t>1.3.1.a.4.</t>
  </si>
  <si>
    <t>1.3.1.a.4. Nivel de concentración de monóxido de carbono (CO)</t>
  </si>
  <si>
    <t>1.3.1.a.5.</t>
  </si>
  <si>
    <t>1.3.1.a.5. Nivel de concentración de dióxido de azufre (SO2)</t>
  </si>
  <si>
    <t>1.3.1.a.6.</t>
  </si>
  <si>
    <t>1.3.1.a.6. Niveles de concentración de óxidos de nitrógeno (NOX)</t>
  </si>
  <si>
    <t>1.3.1.a.7.</t>
  </si>
  <si>
    <t>1.3.1.a.7. Niveles de concentración de metales pesados</t>
  </si>
  <si>
    <t>1.3.1.a.8.</t>
  </si>
  <si>
    <t>1.3.1.a.8. Niveles de concentración de compuestos orgánicos volátiles distintos del metano (COVDM)</t>
  </si>
  <si>
    <t>1.3.1.a.9.</t>
  </si>
  <si>
    <t>1.3.1.a.9. Niveles de concentración de dioxinas</t>
  </si>
  <si>
    <t>1.3.1.b.</t>
  </si>
  <si>
    <t>1.3.1.b. Concentraciones globales atmosféricas de gases de efecto invernadero</t>
  </si>
  <si>
    <t>1.3.1.b.1.</t>
  </si>
  <si>
    <t>1.3.1.b.1. Nivel de concentración global atmosférica de dióxido de carbono (CO2)</t>
  </si>
  <si>
    <t>1.3.1.b.2.</t>
  </si>
  <si>
    <t>1.3.1.b.2. Nivel de concentración global atmosférica de metano (CH4)</t>
  </si>
  <si>
    <t>1.3.2.a.</t>
  </si>
  <si>
    <t>1.3.2.a. Nutrientes y clorofila</t>
  </si>
  <si>
    <t>1.3.2.a.1.</t>
  </si>
  <si>
    <t>1.3.2.a.1. Niveles de concentración de nitrógeno</t>
  </si>
  <si>
    <t>1.3.2.a.2.</t>
  </si>
  <si>
    <t>1.3.2.a.2. Niveles de concentración de fósforo</t>
  </si>
  <si>
    <t>1.3.2.a.3.</t>
  </si>
  <si>
    <t>1.3.2.a.3. Niveles de concentración de clorofila A</t>
  </si>
  <si>
    <t>1.3.2.b.</t>
  </si>
  <si>
    <t>1.3.2.b. Materia orgánica</t>
  </si>
  <si>
    <t>1.3.2.b.1.</t>
  </si>
  <si>
    <t>1.3.2.b.1. Demanda bioquímica de oxígeno (DBO)</t>
  </si>
  <si>
    <t>1.3.2.b.2.</t>
  </si>
  <si>
    <t>1.3.2.b.2. Demanda química de oxígeno (DQO)</t>
  </si>
  <si>
    <t>1.3.2.c.</t>
  </si>
  <si>
    <t>1.3.2.c. Patógenos</t>
  </si>
  <si>
    <t>1.3.2.c.1.</t>
  </si>
  <si>
    <t>1.3.2.c.1. Niveles de concentración de coliformes fecales</t>
  </si>
  <si>
    <t>1.3.2.d.</t>
  </si>
  <si>
    <t>1.3.2.d. Metales (ej.: mercurio, plomo, níquel, arsénico, cadmio)</t>
  </si>
  <si>
    <t>1.3.2.d.1.</t>
  </si>
  <si>
    <t xml:space="preserve">1.3.2.d.1. Niveles de concentración en los sedimentos y en el agua </t>
  </si>
  <si>
    <t>1.3.2.d.2.</t>
  </si>
  <si>
    <t xml:space="preserve">1.3.2.d.2. Niveles de concentración en los organismos de agua dulce </t>
  </si>
  <si>
    <t>1.3.2.e.</t>
  </si>
  <si>
    <t>1.3.2.e. Contaminantes Orgánicos (ej.: PCBs, DDT, pesticidas, furanos, dioxinas, fenoles y desechos radioactivos)</t>
  </si>
  <si>
    <t>1.3.2.e.1.</t>
  </si>
  <si>
    <t>1.3.2.e.2.</t>
  </si>
  <si>
    <t>1.3.2.f.</t>
  </si>
  <si>
    <t>1.3.2.f. Características físicas y químicas de agua dulce</t>
  </si>
  <si>
    <t>1.3.2.f.1.</t>
  </si>
  <si>
    <t>1.3.2.f.1. Características físicas y químicas de agua dulce (pH/Acidez/Alcalinidad)</t>
  </si>
  <si>
    <t>1.3.2.f.2.</t>
  </si>
  <si>
    <t>1.3.2.f.2. Características físicas y químicas de agua dulce (Temperatura)</t>
  </si>
  <si>
    <t>1.3.2.f.3.</t>
  </si>
  <si>
    <t>1.3.2.f.3. Características físicas y químicas de agua dulce (Sólidos suspendidos totales (SST))</t>
  </si>
  <si>
    <t>1.3.2.f.4.</t>
  </si>
  <si>
    <t>1.3.2.f.4. Características físicas y químicas de agua dulce (Salinidad)</t>
  </si>
  <si>
    <t>1.3.2.f.5.</t>
  </si>
  <si>
    <t>1.3.2.f.5. Características físicas y químicas de agua dulce (Oxígeno disuelto (OD))</t>
  </si>
  <si>
    <t>1.3.2.g.</t>
  </si>
  <si>
    <t>1.3.2.g. Desechos plásticos y otros desechos en el agua dulce</t>
  </si>
  <si>
    <t>1.3.2.g.1.</t>
  </si>
  <si>
    <t>1.3.2.g.1. Cantidad de desechos de plástico y otros desechos en el agua dulce</t>
  </si>
  <si>
    <t>1.3.3.a.</t>
  </si>
  <si>
    <t>1.3.3.a. Nutrientes y clorofila</t>
  </si>
  <si>
    <t>1.3.3.a.1 Niveles de concentración de nitrógeno</t>
  </si>
  <si>
    <t>1.3.3.a.2.</t>
  </si>
  <si>
    <t>1.3.3.a.2. Niveles de concentración de fósforo</t>
  </si>
  <si>
    <t>1.3.3.a.3.</t>
  </si>
  <si>
    <t>1.3.3.a.3. Niveles de concentración de clorofila A</t>
  </si>
  <si>
    <t>1.3.3.b.</t>
  </si>
  <si>
    <t>1.3.3.b. Materia orgánica</t>
  </si>
  <si>
    <t>1.3.3.b.1.</t>
  </si>
  <si>
    <t>1.3.3.b.1. Demanda bioquímica de oxígeno (DBO)</t>
  </si>
  <si>
    <t>1.3.3.b.2.</t>
  </si>
  <si>
    <t>1.3.3.b.2. Demanda química de oxígeno (DQO)</t>
  </si>
  <si>
    <t>1.3.3.c.</t>
  </si>
  <si>
    <t>1.3.3.c. Patógenos</t>
  </si>
  <si>
    <t>1.3.3.c.1.</t>
  </si>
  <si>
    <t>1.3.3.c.1. Niveles de concentración de coliformes fecales en aguas marinas recreativas</t>
  </si>
  <si>
    <t>1.3.3.d.</t>
  </si>
  <si>
    <t>1.3.3.d. Metales (ej.: mercurio, plomo, níquel, arsénico, cadmio)</t>
  </si>
  <si>
    <t>1.3.3.d.1.</t>
  </si>
  <si>
    <t>1.3.3.d.1. Metales (ej.: mercurio, plomo, níquel, arsénico, cadmio) (Niveles de concentración en los sedimentos y en el agua)</t>
  </si>
  <si>
    <t>1.3.3.d.2.</t>
  </si>
  <si>
    <t>1.3.3.d.2. Metales (ej.: mercurio, plomo, níquel, arsénico, cadmio) (Niveles de concentración en los organismos marinos)</t>
  </si>
  <si>
    <t xml:space="preserve">1.3.3.e. </t>
  </si>
  <si>
    <t>1.3.3.e.  Contaminantes orgánicos (ej.: PCBs, DDT, pesticidas, furanos, dioxinas, fenoles y desechos radioactivos)</t>
  </si>
  <si>
    <t>1.3.3.e.1.</t>
  </si>
  <si>
    <t>1.3.3.e.1. Contaminantes orgánicos (ej.: PCBs, DDT, pesticidas, furanos, dioxinas, fenoles y desechos radioactivos) (Niveles de concentración en los sedimentos y en el agua)</t>
  </si>
  <si>
    <t>1.3.3.e.2.</t>
  </si>
  <si>
    <t>1.3.3.e.2. Contaminantes orgánicos (ej.: PCBs, DDT, pesticidas, furanos, dioxinas, fenoles y desechos radioactivos) (Niveles de concentración en los organismos marinos)</t>
  </si>
  <si>
    <t>1.3.3.f.</t>
  </si>
  <si>
    <t>1.3.3.f. Características físicas y químicas del agua marina</t>
  </si>
  <si>
    <t>1.3.3.f.1.</t>
  </si>
  <si>
    <t>1.3.3.f.1. Características físicas y químicas del agua marina (pH/Acidez/Alcalinidad)</t>
  </si>
  <si>
    <t>1.3.3.f.2.</t>
  </si>
  <si>
    <t>1.3.3.f.2. Características físicas y químicas del agua marina (Temperatura)</t>
  </si>
  <si>
    <t>1.3.3.f.3.</t>
  </si>
  <si>
    <t>1.3.3.f.3. Características físicas y químicas del agua marina (Sólidos suspendidos Totales (SST))</t>
  </si>
  <si>
    <t>1.3.3.f.4.</t>
  </si>
  <si>
    <t>1.3.3.f.4. Características físicas y químicas del agua marina (Salinidad)</t>
  </si>
  <si>
    <t>1.3.3.f.5.</t>
  </si>
  <si>
    <t>1.3.3.f.5. Características físicas y químicas del agua marina (Oxígeno disuelto (OD))</t>
  </si>
  <si>
    <t>1.3.3.f.6.</t>
  </si>
  <si>
    <t>1.3.3.f.6. Características físicas y químicas del agua marina (Densidad)</t>
  </si>
  <si>
    <t>1.3.3.g.</t>
  </si>
  <si>
    <t xml:space="preserve">1.3.3.g. Blanqueamiento (decoloración) de corales </t>
  </si>
  <si>
    <t>1.3.3.g.1.</t>
  </si>
  <si>
    <t>1.3.3.g.1. Área afectada por blanqueamiento de corales</t>
  </si>
  <si>
    <t>1.3.3.h.</t>
  </si>
  <si>
    <t>1.3.3.h. Desechos plásticos y otros desechos en el agua marina</t>
  </si>
  <si>
    <t>1.3.3.h.1.</t>
  </si>
  <si>
    <t>1.3.3.h.1. Cantidad de desechos plásticos y otros desechos en el agua marina</t>
  </si>
  <si>
    <t>1.3.3.i.</t>
  </si>
  <si>
    <t>1.3.3.i. Mareas Rojas</t>
  </si>
  <si>
    <t>1.3.3.i.1.</t>
  </si>
  <si>
    <t>1.3.3.i.2.</t>
  </si>
  <si>
    <t>1.3.3.i.2. Mareas Rojas (Área impactad)</t>
  </si>
  <si>
    <t>1.3.3.i.3.</t>
  </si>
  <si>
    <t>1.3.3.j.</t>
  </si>
  <si>
    <t>1.3.3.j. Contaminación por derrame de petróleo</t>
  </si>
  <si>
    <t>1.3.3.j.1.</t>
  </si>
  <si>
    <t>1.3.3.j.1. Área de mareas negras (derrame de petróleo en el agua marina)</t>
  </si>
  <si>
    <t>1.3.3.j.2.</t>
  </si>
  <si>
    <t>1.3.3.j.2. Cantidad de bolas de alquitrán</t>
  </si>
  <si>
    <t>1.3.4.a.</t>
  </si>
  <si>
    <t>1.3.4.a. Sitios afectados por contaminación</t>
  </si>
  <si>
    <t>1.3.4.a.1.</t>
  </si>
  <si>
    <t>1.3.4.a.1. Sitios contaminados</t>
  </si>
  <si>
    <t>1.3.4.a.2.</t>
  </si>
  <si>
    <t>1.3.4.a.2. Sitios potencialmente contaminados</t>
  </si>
  <si>
    <t>1.3.4.a.3.</t>
  </si>
  <si>
    <t>1.3.4.a.3. Sitios remediados</t>
  </si>
  <si>
    <t>1.3.4.a.4.</t>
  </si>
  <si>
    <t>1.3.4.a.4. Otros sitios</t>
  </si>
  <si>
    <t xml:space="preserve">1.3.5.b. </t>
  </si>
  <si>
    <t>1.3.5.b.  Niveles de ruido en localizaciones específicas</t>
  </si>
  <si>
    <t>2.1.1.a.</t>
  </si>
  <si>
    <t>2.1.1.a. Recursos minerales</t>
  </si>
  <si>
    <t>2.1.1.a.1.</t>
  </si>
  <si>
    <t xml:space="preserve">2.1.1.a.1. Recursos minerales (Stocks de recursos recuperables comercialmente) </t>
  </si>
  <si>
    <t>2.1.1.a.10.</t>
  </si>
  <si>
    <t>2.1.1.a.10. Extracción de recursos minerales (Stocks de recursos no comerciales y otros recursos conocidos)</t>
  </si>
  <si>
    <t>2.1.1.a.2.</t>
  </si>
  <si>
    <t>2.1.1.a.3.</t>
  </si>
  <si>
    <t>2.1.1.a.3. Recursos minerales (Incrementos por reevaluaciones)</t>
  </si>
  <si>
    <t>2.1.1.a.4.</t>
  </si>
  <si>
    <t>2.1.1.a.5.</t>
  </si>
  <si>
    <t>2.1.1.a.5. Extracción de recursos minerales</t>
  </si>
  <si>
    <t>2.1.1.a.6.</t>
  </si>
  <si>
    <t>2.1.1.a.6. Extracción de recursos minerales (Pérdidas catastróficas)</t>
  </si>
  <si>
    <t>2.1.1.a.7.</t>
  </si>
  <si>
    <t>2.1.1.a.7. Extracción de recursos minerales (Reducciones por reevaluaciones)</t>
  </si>
  <si>
    <t>2.1.1.a.8.</t>
  </si>
  <si>
    <t>2.1.1.a.8. Extracción de recursos minerales (Reducciones por reclasificaciones)</t>
  </si>
  <si>
    <t>2.1.1.a.9.</t>
  </si>
  <si>
    <t>2.1.1.a.9. Extracción de recursos minerales (Stocks de recursos potencialmente recuperables comercialmente)</t>
  </si>
  <si>
    <t xml:space="preserve">2.1.2.a. Producción de minerales </t>
  </si>
  <si>
    <t xml:space="preserve">2.1.2.b. Importaciones de minerales </t>
  </si>
  <si>
    <t xml:space="preserve">2.1.2.c. Exportaciones de minerales </t>
  </si>
  <si>
    <t>2.2.1.a.</t>
  </si>
  <si>
    <t>2.2.1.a. Recursos energéticos</t>
  </si>
  <si>
    <t>2.2.1.a.1.</t>
  </si>
  <si>
    <t>2.2.1.a.10.</t>
  </si>
  <si>
    <t>2.2.1.a.10. Extracción recursos energéticos (Stocks de recursos no comerciales y otros recursos conocidos)</t>
  </si>
  <si>
    <t>2.2.1.a.2.</t>
  </si>
  <si>
    <t>2.2.1.a.3.</t>
  </si>
  <si>
    <t>2.2.1.a.4.</t>
  </si>
  <si>
    <t>2.2.1.a.5.</t>
  </si>
  <si>
    <t>2.2.1.a.5. Extracción recursos energéticos</t>
  </si>
  <si>
    <t>2.2.1.a.6.</t>
  </si>
  <si>
    <t>2.2.1.a.6. Extracción recursos energéticos (Pérdidas catastróficas)</t>
  </si>
  <si>
    <t>2.2.1.a.7.</t>
  </si>
  <si>
    <t>2.2.1.a.7. Extracción recursos energéticos (Reducciones por reevaluaciones)</t>
  </si>
  <si>
    <t>2.2.1.a.8.</t>
  </si>
  <si>
    <t>2.2.1.a.8. Extracción recursos energéticos (Reducciones por reclasificaciones)</t>
  </si>
  <si>
    <t>2.2.1.a.9.</t>
  </si>
  <si>
    <t>2.2.1.a.9. Extracción recursos energéticos (Stocks de recursos potencialmente recuperables comercialmente)</t>
  </si>
  <si>
    <t>2.2.2.a.</t>
  </si>
  <si>
    <t xml:space="preserve">2.2.2.a. Producción de energía </t>
  </si>
  <si>
    <t>2.2.2.a.1 Producción de energía  (Producción total)</t>
  </si>
  <si>
    <t>2.2.2.a.2.</t>
  </si>
  <si>
    <t>2.2.2.a.2. Producción de energía (Producción de fuentes no renovables)</t>
  </si>
  <si>
    <t>2.2.2.a.3.</t>
  </si>
  <si>
    <t>2.2.2.a.3. Producción de energía (Producción de fuentes renovables)</t>
  </si>
  <si>
    <t>2.2.2.a.4.</t>
  </si>
  <si>
    <t>2.2.2.a.4. Producción de energía (Producción de energía primaria)</t>
  </si>
  <si>
    <t>2.2.2.a.5.</t>
  </si>
  <si>
    <t>2.2.2.a.5. Producción de energía (Importaciones de energía)</t>
  </si>
  <si>
    <t>2.2.2.a.6.</t>
  </si>
  <si>
    <t>2.2.2.a.6. Producción de energía (Exportaciones de energía)</t>
  </si>
  <si>
    <t>2.2.2.a.7.</t>
  </si>
  <si>
    <t>2.2.2.a.7. Producción de energía (Producción de energía secundaria)</t>
  </si>
  <si>
    <t>2.3.1.b.</t>
  </si>
  <si>
    <t>2.3.1.b. Otros aspectos de uso de la tierra</t>
  </si>
  <si>
    <t>2.3.1.b.1.</t>
  </si>
  <si>
    <t>2.3.1.b.2.</t>
  </si>
  <si>
    <t>2.3.1.b.3.</t>
  </si>
  <si>
    <t xml:space="preserve">2.3.1.b.3. Otros aspectos de uso de la tierra (Área de tierra bajo gestión forestal sostenible) </t>
  </si>
  <si>
    <t>2.3.1.b.4.</t>
  </si>
  <si>
    <t>2.3.2.a.</t>
  </si>
  <si>
    <t>2.3.2.a. Uso de tierra boscosa</t>
  </si>
  <si>
    <t>2.3.2.a.1.</t>
  </si>
  <si>
    <t>2.3.2.a.1. Área deforestada</t>
  </si>
  <si>
    <t>2.3.2.a.2.</t>
  </si>
  <si>
    <t>2.3.2.a.2. Área reforestada</t>
  </si>
  <si>
    <t>2.3.2.a.3.</t>
  </si>
  <si>
    <t>2.3.2.a.3. Área forestada</t>
  </si>
  <si>
    <t>2.3.2.a.4.</t>
  </si>
  <si>
    <t>2.3.2.a.4. Crecimiento natural</t>
  </si>
  <si>
    <t>2.5.1.a.</t>
  </si>
  <si>
    <t>2.5.1.a. Recursos maderables</t>
  </si>
  <si>
    <t>2.5.1.a.1.</t>
  </si>
  <si>
    <t>2.5.1.a.1. Stock de recursos maderables</t>
  </si>
  <si>
    <t>2.5.1.a.2.</t>
  </si>
  <si>
    <t>2.5.1.a.3.</t>
  </si>
  <si>
    <t>2.5.1.a.4.</t>
  </si>
  <si>
    <t>2.5.1.a.5.</t>
  </si>
  <si>
    <t>2.5.1.a.5. Residuos de la tala</t>
  </si>
  <si>
    <t>2.5.1.a.6.</t>
  </si>
  <si>
    <t>2.5.1.a.6. Pérdidas naturales</t>
  </si>
  <si>
    <t>2.5.1.a.7.</t>
  </si>
  <si>
    <t>2.5.1.a.7. Pérdidas catastróficas</t>
  </si>
  <si>
    <t>2.5.1.a.8.</t>
  </si>
  <si>
    <t>2.5.1.a.8. Reclasificaciones</t>
  </si>
  <si>
    <t>2.5.1.b.</t>
  </si>
  <si>
    <t>2.5.1.b. Cantidad usada de:</t>
  </si>
  <si>
    <t>2.5.1.b.1.</t>
  </si>
  <si>
    <t xml:space="preserve">2.5.1.b.1. Cantidad usada de: Fertilizantes (se encuentra también en 3.4.1.a) </t>
  </si>
  <si>
    <t>2.5.1.b.2.</t>
  </si>
  <si>
    <t>2.5.1.b.2. Cantidad usada de: Pesticidas (se encuentra también en in 3.4.1.b)</t>
  </si>
  <si>
    <t>2.5.1.c.</t>
  </si>
  <si>
    <t>2.5.1.c. Producción forestal</t>
  </si>
  <si>
    <t>2.5.1.d.</t>
  </si>
  <si>
    <t xml:space="preserve">2.5.1.f. Exportaciones de productos forestales </t>
  </si>
  <si>
    <t xml:space="preserve">2.5.2.c. Importaciones de pescado y productos pesqueros </t>
  </si>
  <si>
    <t>2.5.2.d.</t>
  </si>
  <si>
    <t>2.5.2.e.</t>
  </si>
  <si>
    <t>2.5.2.e. Cantidad usada de:</t>
  </si>
  <si>
    <t>2.5.2.e.1.</t>
  </si>
  <si>
    <t>2.5.2.e.1. Cantidad usada de: Pellets (aparece también en 3.4.1.c)</t>
  </si>
  <si>
    <t>2.5.2.e.2.</t>
  </si>
  <si>
    <t>2.5.2.e.2. Cantidad usada de: Hormonas (aparece también en 3.4.1.d)</t>
  </si>
  <si>
    <t>2.5.2.e.3.</t>
  </si>
  <si>
    <t>2.5.2.e.3. Cantidad usada de: Colorantes (aparece también en 3.4.1.e)</t>
  </si>
  <si>
    <t>2.5.2.e.4.</t>
  </si>
  <si>
    <t>2.5.2.e.4. Cantidad usada de: Antibióticos (aparece también en 3.4.1.f)</t>
  </si>
  <si>
    <t>2.5.2.e.5.</t>
  </si>
  <si>
    <t>2.5.2.e.5. Cantidad usada de: Fungicidas</t>
  </si>
  <si>
    <t>2.5.2.f.</t>
  </si>
  <si>
    <t>2.5.2.f. Recursos acuáticos</t>
  </si>
  <si>
    <t>2.5.2.f.1.</t>
  </si>
  <si>
    <t xml:space="preserve">2.5.2.f.1. Stocks de recursos acuáticos </t>
  </si>
  <si>
    <t>2.5.2.f.2.</t>
  </si>
  <si>
    <t>2.5.2.f.2. Adiciones a los recursos acuáticos</t>
  </si>
  <si>
    <t>2.5.2.f.3.</t>
  </si>
  <si>
    <t>2.5.2.f.3. Reducciones a los recursos acuáticos</t>
  </si>
  <si>
    <t>2.5.3.a.</t>
  </si>
  <si>
    <t>2.5.3.a. Principales cultivos anuales y perennes</t>
  </si>
  <si>
    <t>2.5.3.a.1.</t>
  </si>
  <si>
    <t>2.5.3.a.2.</t>
  </si>
  <si>
    <t>2.5.3.a.3.</t>
  </si>
  <si>
    <t>2.5.3.a.4.</t>
  </si>
  <si>
    <t>2.5.3.a.5.</t>
  </si>
  <si>
    <t>2.5.3.a.5. Principales cultivos anuales y perennes (Cantidad producida de cultivos genéticamente modificados)</t>
  </si>
  <si>
    <t>2.5.3.b.</t>
  </si>
  <si>
    <t>2.5.3.b. Cantidad usada de:</t>
  </si>
  <si>
    <t>2.5.3.b.1.</t>
  </si>
  <si>
    <t>2.5.3.b.1. Cantidad usada de: Fertilizantes naturales (ej.: estiércol, compost, cal) (aparece también en 3.4.1.a)</t>
  </si>
  <si>
    <t>2.5.3.b.2.</t>
  </si>
  <si>
    <t>2.5.3.b.2. Cantidad usada de: Fertilizantes químicos (aparece también en 3.4.1.a)</t>
  </si>
  <si>
    <t>2.5.3.b.3.</t>
  </si>
  <si>
    <t>2.5.3.b.3. Cantidad usada de: Pesticidas (aparece también en 3.4.1.b)</t>
  </si>
  <si>
    <t>2.5.3.b.4.</t>
  </si>
  <si>
    <t>2.5.3.b.4. Cantidad usada de: Semillas genéticamente modificadas</t>
  </si>
  <si>
    <t>2.5.3.c.</t>
  </si>
  <si>
    <t>2.5.3.c. Monocultivo/cultivos intensivos en recursos</t>
  </si>
  <si>
    <t>2.5.3.c.1.</t>
  </si>
  <si>
    <t>2.5.3.c.2.</t>
  </si>
  <si>
    <t>2.5.3.c.3.</t>
  </si>
  <si>
    <t>2.5.3.e.</t>
  </si>
  <si>
    <t>2.5.4.a.</t>
  </si>
  <si>
    <t>2.5.4.a. Ganado</t>
  </si>
  <si>
    <t>2.5.4.a.1 Ganado (Número de animales vivos)</t>
  </si>
  <si>
    <t>2.5.4.a.2.</t>
  </si>
  <si>
    <t>2.5.4.b.</t>
  </si>
  <si>
    <t>2.5.4.b. Cantidad usada de:</t>
  </si>
  <si>
    <t>2.5.4.b.1.</t>
  </si>
  <si>
    <t>2.5.4.b.1. Cantidad usada de: Antibióticos (aparece también en 3.4.1.f)</t>
  </si>
  <si>
    <t>2.5.4.b.2.</t>
  </si>
  <si>
    <t>2.5.4.b.2. Cantidad usada de: Hormonas (aparece también en 3.4.1.d)</t>
  </si>
  <si>
    <t>2.5.5.a.</t>
  </si>
  <si>
    <t>2.5.5.a. Permisos para la caza y captura regulada de animales silvestres</t>
  </si>
  <si>
    <t>2.5.5.a.1.</t>
  </si>
  <si>
    <t>2.5.5.a.2.</t>
  </si>
  <si>
    <t>2.5.5.b. Importaciones de especies en peligro de extinción </t>
  </si>
  <si>
    <t>2.5.5.c. Exportaciones de especies en peligro de extinción  </t>
  </si>
  <si>
    <t>2.5.5.e.</t>
  </si>
  <si>
    <t>2.6.1.a.</t>
  </si>
  <si>
    <t>2.6.1.a. Caudal de entrada de agua a los recursos de aguas interiores</t>
  </si>
  <si>
    <t>2.6.1.a.1.</t>
  </si>
  <si>
    <t>2.6.1.a.1. Precipitación (aparece también en 1.1.1.b)</t>
  </si>
  <si>
    <t>2.6.1.a.2.</t>
  </si>
  <si>
    <t>2.6.1.a.2. Precipitación (Caudal de entrada desde territorios vecinos)</t>
  </si>
  <si>
    <t>2.6.1.a.3.</t>
  </si>
  <si>
    <t>2.6.1.a.3. Precipitación (Caudal de entrada sujeto a los tratados)</t>
  </si>
  <si>
    <t>2.6.1.b.</t>
  </si>
  <si>
    <t>2.6.1.b. Precipitación (Caudal de salida de agua de los recursos de aguas interiores)</t>
  </si>
  <si>
    <t>2.6.1.b.1.</t>
  </si>
  <si>
    <t>2.6.1.b.1. Evapotranspiración</t>
  </si>
  <si>
    <t>2.6.1.b.2.</t>
  </si>
  <si>
    <t>2.6.1.b.2. Evapotranspiración (Caudal de salida a territorios vecinos)</t>
  </si>
  <si>
    <t>2.6.1.b.3.</t>
  </si>
  <si>
    <t>2.6.1.b.3. Evapotranspiración (Caudal de salida sujeto a los tratados)</t>
  </si>
  <si>
    <t>2.6.1.b.4.</t>
  </si>
  <si>
    <t>2.6.1.b.4. Evapotranspiración (Caudal de salida al mar)</t>
  </si>
  <si>
    <t>2.6.1.c.</t>
  </si>
  <si>
    <t>2.6.1.c. Stocks de aguas interiores</t>
  </si>
  <si>
    <t>2.6.1.c.1.</t>
  </si>
  <si>
    <t>2.6.1.c.1. Reservas de agua superficial en embalses artificiales</t>
  </si>
  <si>
    <t>2.6.1.c.2.</t>
  </si>
  <si>
    <t>2.6.1.c.2. Reservas de agua superficial en lagos</t>
  </si>
  <si>
    <t>2.6.1.c.3.</t>
  </si>
  <si>
    <t>2.6.1.c.3. Reservas de agua superficial en ríos y arroyos</t>
  </si>
  <si>
    <t>2.6.1.c.4.</t>
  </si>
  <si>
    <t>2.6.1.c.4. Reservas de agua superficial en humedales</t>
  </si>
  <si>
    <t>2.6.1.c.5.</t>
  </si>
  <si>
    <t>2.6.1.c.5. Reservas de agua superficial en nieve, hielo y glaciares</t>
  </si>
  <si>
    <t>2.6.1.c.6.</t>
  </si>
  <si>
    <t>2.6.1.c.6. Reservas de aguas subterráneas</t>
  </si>
  <si>
    <t xml:space="preserve">2.6.2.a. Extracción total de agua </t>
  </si>
  <si>
    <t>2.6.2.c.</t>
  </si>
  <si>
    <t>2.6.2.c. Extracción de aguas subterráneas</t>
  </si>
  <si>
    <t>2.6.2.c.1.</t>
  </si>
  <si>
    <t>2.6.2.c.1. Extracción de aguas subterráneas de recursos de aguas subterráneas renovables</t>
  </si>
  <si>
    <t>2.6.2.c.2.</t>
  </si>
  <si>
    <t>2.6.2.c.2. Extracción de aguas subterráneas de recursos de aguas subterráneas no renovables</t>
  </si>
  <si>
    <t>2.6.2.d.</t>
  </si>
  <si>
    <t xml:space="preserve">2.6.2.d. Agua extraída para uso propio </t>
  </si>
  <si>
    <t>2.6.2.e.</t>
  </si>
  <si>
    <t>2.6.2.f.</t>
  </si>
  <si>
    <t>2.6.2.g.</t>
  </si>
  <si>
    <t>2.6.2.h.</t>
  </si>
  <si>
    <t>2.6.2.i.</t>
  </si>
  <si>
    <t>2.6.2.j.</t>
  </si>
  <si>
    <t>2.6.2.k.</t>
  </si>
  <si>
    <t>2.6.2.l.</t>
  </si>
  <si>
    <t>2.6.2.m.</t>
  </si>
  <si>
    <t>2.6.2.n.</t>
  </si>
  <si>
    <t>3.1.1.a.</t>
  </si>
  <si>
    <t>3.1.1.a. Total de emisiones de gases de efecto invernadero (GEI) directos, por tipo de gas:</t>
  </si>
  <si>
    <t>3.1.1.a.1.</t>
  </si>
  <si>
    <t>3.1.1.a.1. Total de emisiones de gases de efecto invernadero (GEI) directos, por tipo de gas: Dióxido de carbono (CO2)</t>
  </si>
  <si>
    <t>3.1.1.a.2.</t>
  </si>
  <si>
    <t>3.1.1.a.2. Total de emisiones de gases de efecto invernadero (GEI) directos, por tipo de gas: Metano (CH4)</t>
  </si>
  <si>
    <t>3.1.1.a.3.</t>
  </si>
  <si>
    <t>3.1.1.a.3. Total de emisiones de gases de efecto invernadero (GEI) directos, por tipo de gas: Óxido nitroso (N2O)</t>
  </si>
  <si>
    <t>3.1.1.a.4.</t>
  </si>
  <si>
    <t>3.1.1.a.4. Total de emisiones de gases de efecto invernadero (GEI) directos, por tipo de gas: Perfluorocarbonos (PFCs)</t>
  </si>
  <si>
    <t>3.1.1.a.5.</t>
  </si>
  <si>
    <t>3.1.1.a.5. Total de emisiones de gases de efecto invernadero (GEI) directos, por tipo de gas: Hidrofluorocarbonos (HFCs)</t>
  </si>
  <si>
    <t>3.1.1.a.6.</t>
  </si>
  <si>
    <t>3.1.1.a.6. Total de emisiones de gases de efecto invernadero (GEI) directos, por tipo de gas: Hexafluoruro de azufre (SF6)</t>
  </si>
  <si>
    <t>3.1.1.b.</t>
  </si>
  <si>
    <t xml:space="preserve">3.1.1.b. Total de emisiones de gases de efecto invernadero (GEI) indirectos, por tipo de gas:                                                                                                                                                                                                                                                                                                                                                                                                                                                                                                                                                                                                                                                                                                                                                                                                                                                                                                                                                                                                                                                                                                                                                                                                                                                                                                                      </t>
  </si>
  <si>
    <t>3.1.1.b.1.</t>
  </si>
  <si>
    <t>3.1.1.b.1. Total de emisiones de gases de efecto invernadero (GEI) indirectos, por tipo de gas: Dióxido de azufre (SO2)</t>
  </si>
  <si>
    <t>3.1.1.b.2.</t>
  </si>
  <si>
    <t>3.1.1.b.2. Total de emisiones de gases de efecto invernadero (GEI) indirectos, por tipo de gas: Óxidos de nitrógeno (NOx)</t>
  </si>
  <si>
    <t>3.1.1.b.3.</t>
  </si>
  <si>
    <t>3.1.1.b.3. Total de emisiones de gases de efecto invernadero (GEI) indirectos, por tipo de gas:  Compuestos orgánicos volátiles distintos del metano (COVDM)</t>
  </si>
  <si>
    <t>3.1.1.b.4.</t>
  </si>
  <si>
    <t>3.1.1.b.4. Total de emisiones de gases de efecto invernadero (GEI) indirectos, por tipo de gas:  Otros</t>
  </si>
  <si>
    <t>3.1.2.a.</t>
  </si>
  <si>
    <t>3.1.2.a. Consumo de sustancias agotadoras de la capa de ozono (SAO), por sustancia:</t>
  </si>
  <si>
    <t>3.1.2.a.1.</t>
  </si>
  <si>
    <t>3.1.2.a.1. Consumo de sustancias agotadoras de la capa de ozono (SAO), por sustancia: Clorofluorocarbonos (CFCs)</t>
  </si>
  <si>
    <t>3.1.2.a.2.</t>
  </si>
  <si>
    <t>3.1.2.a.2. Consumo de sustancias agotadoras de la capa de ozono (SAO), por sustancia: Hidroclorofluorocarbonos (HCFCs)</t>
  </si>
  <si>
    <t>3.1.2.a.3.</t>
  </si>
  <si>
    <t>3.1.2.a.3. Consumo de sustancias agotadoras de la capa de ozono (SAO), por sustancia: Halones</t>
  </si>
  <si>
    <t>3.1.2.a.4.</t>
  </si>
  <si>
    <t>3.1.2.a.4. Consumo de sustancias agotadoras de la capa de ozono (SAO), por sustancia: Metilcloroformo</t>
  </si>
  <si>
    <t>3.1.2.a.5.</t>
  </si>
  <si>
    <t>3.1.2.a.5. Consumo de sustancias agotadoras de la capa de ozono (SAO), por sustancia: Tetracloruro de Carbono</t>
  </si>
  <si>
    <t>3.1.2.a.6.</t>
  </si>
  <si>
    <t>3.1.2.a.6. Consumo de sustancias agotadoras de la capa de ozono (SAO), por sustancia: Bromuro de metilo</t>
  </si>
  <si>
    <t>3.1.2.a.7.</t>
  </si>
  <si>
    <t>3.1.2.a.7. Consumo de sustancias agotadoras de la capa de ozono (SAO), por sustancia: Otros</t>
  </si>
  <si>
    <t>3.1.3.a.</t>
  </si>
  <si>
    <t>3.1.3.a. Emisiones de otras sustancias:</t>
  </si>
  <si>
    <t>3.1.3.a.1.</t>
  </si>
  <si>
    <t>3.1.3.a.1. Emisiones de otras sustancias: Materia particulado (MP)</t>
  </si>
  <si>
    <t>3.1.3.a.2.</t>
  </si>
  <si>
    <t>3.1.3.a.2. Emisiones de otras sustancias: Metales pesados</t>
  </si>
  <si>
    <t>3.1.3.a.3.</t>
  </si>
  <si>
    <t>3.1.3.a.3. Emisiones de otras sustancias: Otros</t>
  </si>
  <si>
    <t xml:space="preserve">3.2.2.a. Volumen de aguas residuales recolectadas </t>
  </si>
  <si>
    <t>3.2.2.c.</t>
  </si>
  <si>
    <t>3.2.2.c. Capacidad total de tratamiento de aguas residuales urbanas</t>
  </si>
  <si>
    <t>3.2.2.c.1. Número de plantas de tratamiento aguas residuales urbanas</t>
  </si>
  <si>
    <t>3.2.2.c.2. Capacidad de las plantas de tratamiento aguas residuales urbanas</t>
  </si>
  <si>
    <t>3.2.2.d.</t>
  </si>
  <si>
    <t>3.2.2.d. Capacidad total de tratamiento de aguas residuales industriales</t>
  </si>
  <si>
    <t>3.2.2.d.1.</t>
  </si>
  <si>
    <t>3.2.2.d.1. Número de plantas de tratamiento aguas residuales industriales</t>
  </si>
  <si>
    <t>3.2.2.d.2.</t>
  </si>
  <si>
    <t>3.2.2.d.2. Capacidad de las plantas de tratamiento aguas residuales industriales</t>
  </si>
  <si>
    <t>3.2.3.a.</t>
  </si>
  <si>
    <t>3.2.3.a. Descarga de aguas residuales</t>
  </si>
  <si>
    <t>3.2.3.a.1.</t>
  </si>
  <si>
    <t>3.2.3.a.1. Volumen total de aguas residuales descargadas al ambiente después de ser tratadas</t>
  </si>
  <si>
    <t>3.2.3.a.2.</t>
  </si>
  <si>
    <t>3.2.3.a.2. Volumen total de aguas residuales descargadas al ambiente sin tratamiento</t>
  </si>
  <si>
    <t>3.3.1.a. Cantidad de desechos generada por fuente </t>
  </si>
  <si>
    <t>3.3.2.a.</t>
  </si>
  <si>
    <t>3.3.2.a. Desechos municipales</t>
  </si>
  <si>
    <t>3.3.2.a.1.</t>
  </si>
  <si>
    <t>3.3.2.a.1. Total de desechos municipales recolectados</t>
  </si>
  <si>
    <t>3.3.2.a.2.</t>
  </si>
  <si>
    <t xml:space="preserve">3.3.2.a.2. Cantidad de desechos municipales tratados por tipo de tratamientos y disposición </t>
  </si>
  <si>
    <t>3.3.2.a.3.</t>
  </si>
  <si>
    <t xml:space="preserve">3.3.2.a.3. Número de instalaciones para tratamiento y disposición de desechos municipales </t>
  </si>
  <si>
    <t>3.3.2.a.4.</t>
  </si>
  <si>
    <t>3.3.2.a.4. Capacidad de las instalaciones para tratamiento y disposición de desechos municipales</t>
  </si>
  <si>
    <t>3.3.2.b.</t>
  </si>
  <si>
    <t xml:space="preserve">3.3.2.b. Desechos peligrosos </t>
  </si>
  <si>
    <t>3.3.2.b.1.</t>
  </si>
  <si>
    <t xml:space="preserve">3.3.2.b.1. Total de desechos peligrosos recolectados </t>
  </si>
  <si>
    <t>3.3.2.b.2.</t>
  </si>
  <si>
    <t>3.3.2.b.2. Cantidad de desechos peligrosos tratados por tipo de tratamiento y disposición</t>
  </si>
  <si>
    <t>3.3.2.b.3.</t>
  </si>
  <si>
    <t>3.3.2.b.3. Número de instalaciones para tratamiento y disposición de desechos peligrosos</t>
  </si>
  <si>
    <t>3.3.2.b.4.</t>
  </si>
  <si>
    <t>3.3.2.b.4. Capacidad de las instalaciones para tratamiento y disposición de desechos peligrosos</t>
  </si>
  <si>
    <t>3.3.2.c.</t>
  </si>
  <si>
    <t>3.3.2.c. Otros desechos - industriales</t>
  </si>
  <si>
    <t>3.3.2.c.1.</t>
  </si>
  <si>
    <t>3.3.2.c.1. Total de otros desechos - industriales recolectados</t>
  </si>
  <si>
    <t>3.3.2.c.2.</t>
  </si>
  <si>
    <t>3.3.2.c.2. Cantidad de otros desechos - industriales tratados por tipo de tratamientos y disposición</t>
  </si>
  <si>
    <t>3.3.2.c.3.</t>
  </si>
  <si>
    <t>3.3.2.c.3. Número de instalaciones para tratamiento y disposición de otros desechos - industriales</t>
  </si>
  <si>
    <t>3.3.2.c.4.</t>
  </si>
  <si>
    <t>3.3.2.c.4. Capacidad de las instalaciones para tratamiento y disposición de otros desechos - industriales</t>
  </si>
  <si>
    <t>3.4.1.a.</t>
  </si>
  <si>
    <t xml:space="preserve">3.4.1.a. Cantidad total de fertilizantes usados </t>
  </si>
  <si>
    <t>3.4.1.a.1.</t>
  </si>
  <si>
    <t>3.4.1.a.1. Cantidad total de fertilizantes usados: Fertilizantes naturales (también en 2.5.1.b y 2.5.3.b)</t>
  </si>
  <si>
    <t>3.4.1.a.2.</t>
  </si>
  <si>
    <t>3.4.1.a.2. Cantidad total de fertilizantes usados: Fertilizantes químicos (también en 2.5.1.b y 2.5.3.b)</t>
  </si>
  <si>
    <t>4.1.1.a.</t>
  </si>
  <si>
    <t xml:space="preserve">4.1.1.a. Ocurrencia de eventos naturales extremos  y desastres </t>
  </si>
  <si>
    <t>4.1.1.a.1.</t>
  </si>
  <si>
    <t>4.1.1.a.1. Tipo de evento natural extremo y desastre (geofísico meteorológico, hidrológico, climatológico, biológico)</t>
  </si>
  <si>
    <t>4.1.1.a.2.</t>
  </si>
  <si>
    <t>4.1.1.a.2. Ocurrencia de eventos naturales extremos  y desastres (Localización)</t>
  </si>
  <si>
    <t>4.1.1.a.3.</t>
  </si>
  <si>
    <t>4.1.1.a.4.</t>
  </si>
  <si>
    <t>4.1.1.a.4. Ocurrencia de eventos naturales extremos  y desastres (Fecha de ocurrencia)</t>
  </si>
  <si>
    <t>4.1.1.a.5.</t>
  </si>
  <si>
    <t>4.1.1.a.5. Ocurrencia de eventos naturales extremos  y desastres (Duración)</t>
  </si>
  <si>
    <t>4.1.2.a.</t>
  </si>
  <si>
    <t xml:space="preserve">4.1.2.a. Personas afectadas por eventos naturales extremos  y desastres </t>
  </si>
  <si>
    <t>4.1.2.a.1.</t>
  </si>
  <si>
    <t>4.1.2.a.1. Personas afectadas por eventos naturales extremos  y desastres (Número de personas muertas)</t>
  </si>
  <si>
    <t>4.1.2.a.2.</t>
  </si>
  <si>
    <t>4.1.2.a.2. Personas afectadas por eventos naturales extremos  y desastres (Número de personas heridas)</t>
  </si>
  <si>
    <t>4.1.2.a.3.</t>
  </si>
  <si>
    <t>4.1.2.a.3. Personas afectadas por eventos naturales extremos  y desastres (Número de personas sin hogar)</t>
  </si>
  <si>
    <t>4.1.2.a.4.</t>
  </si>
  <si>
    <t>4.1.2.a.4. Personas afectadas por eventos naturales extremos  y desastres (Número de personas afectadas)</t>
  </si>
  <si>
    <t>4.1.2.d.</t>
  </si>
  <si>
    <t>4.1.2.d. Efectos de los eventos naturales extremos y desastres  sobre la integridad de los ecosistemas</t>
  </si>
  <si>
    <t>4.1.2.d.1.</t>
  </si>
  <si>
    <t xml:space="preserve">4.1.2.d.1. Área afectada por desastres naturales </t>
  </si>
  <si>
    <t>4.1.2.d.2.</t>
  </si>
  <si>
    <t>4.1.2.d.2. Pérdida de cobertura vegetal por desastres naturales</t>
  </si>
  <si>
    <t>4.1.2.d.3.</t>
  </si>
  <si>
    <t>4.1.2.d.3. Área de cuencas afectadas por desastres naturales</t>
  </si>
  <si>
    <t>4.1.2.d.4.</t>
  </si>
  <si>
    <t>4.2.1.a.</t>
  </si>
  <si>
    <t xml:space="preserve">4.2.1.a. Ocurrencia de desastres tecnológicos </t>
  </si>
  <si>
    <t>4.2.1.a.1.</t>
  </si>
  <si>
    <t>4.2.1.a.1. Tipo de desastre tecnológico (industrial, transporte, misceláneo)</t>
  </si>
  <si>
    <t>4.2.1.a.2.</t>
  </si>
  <si>
    <t>4.2.1.a.3.</t>
  </si>
  <si>
    <t>4.2.1.a.4.</t>
  </si>
  <si>
    <t>4.2.2.a.</t>
  </si>
  <si>
    <t>4.2.2.a. Personas afectadas por desastres tecnológicos</t>
  </si>
  <si>
    <t>4.2.2.a.1.</t>
  </si>
  <si>
    <t>4.2.2.a.2.</t>
  </si>
  <si>
    <t>4.2.2.a.3.</t>
  </si>
  <si>
    <t>4.2.2.a.4.</t>
  </si>
  <si>
    <t>4.2.2.d.</t>
  </si>
  <si>
    <t>4.2.2.d. Efectos de los desastres tecnológicos sobre la integridad de los ecosistemas</t>
  </si>
  <si>
    <t>4.2.2.d.1.</t>
  </si>
  <si>
    <t xml:space="preserve">4.2.2.d.1. Área afectada por desastres tecnológicos </t>
  </si>
  <si>
    <t>4.2.2.d.2.</t>
  </si>
  <si>
    <t xml:space="preserve">4.2.2.d.2. Pérdida de cobertura vegetal por desastres tecnológicos </t>
  </si>
  <si>
    <t>4.2.2.d.3.</t>
  </si>
  <si>
    <t xml:space="preserve">4.2.2.d.3. Área de cuencas afectadas por desastres tecnológicos </t>
  </si>
  <si>
    <t>4.2.2.d.4.</t>
  </si>
  <si>
    <t>4.2.2.d.4. Otros (ej.:  para derrames de petróleo: volumen de petróleo liberado al ambiente, impacto sobre el ecosistema)</t>
  </si>
  <si>
    <t>5.2.1.a.</t>
  </si>
  <si>
    <t>5.2.1.a. Enfermedades y condiciones transmitidas por del aire</t>
  </si>
  <si>
    <t>5.2.1.a.1.</t>
  </si>
  <si>
    <t>5.2.1.a.2.</t>
  </si>
  <si>
    <t>5.2.1.a.3.</t>
  </si>
  <si>
    <t>5.2.1.a.3. Enfermedades y condiciones transmitidas por del aire (Mortalidad)</t>
  </si>
  <si>
    <t>5.2.1.a.4.</t>
  </si>
  <si>
    <t>5.2.1.a.5.</t>
  </si>
  <si>
    <t>5.2.2.a.</t>
  </si>
  <si>
    <t>5.2.2.a. Enfermedades y condiciones relacionadas con el agua</t>
  </si>
  <si>
    <t>5.2.2.a.1.</t>
  </si>
  <si>
    <t>5.2.2.a.2.</t>
  </si>
  <si>
    <t>5.2.2.a.3.</t>
  </si>
  <si>
    <t>5.2.2.a.3. Enfermedades y condiciones relacionadas con el agua (Mortalidad)</t>
  </si>
  <si>
    <t>5.2.2.a.4.</t>
  </si>
  <si>
    <t>5.2.2.a.5.</t>
  </si>
  <si>
    <t>5.2.3.a.</t>
  </si>
  <si>
    <t>5.2.3.a. Enfermedades transmitidas por vectores</t>
  </si>
  <si>
    <t>5.2.3.a.1.</t>
  </si>
  <si>
    <t>5.2.3.a.2.</t>
  </si>
  <si>
    <t>5.2.3.a.3.</t>
  </si>
  <si>
    <t>5.2.3.a.3. Enfermedades transmitidas por vectores (Mortalidad)</t>
  </si>
  <si>
    <t>5.2.3.a.4.</t>
  </si>
  <si>
    <t>5.2.3.a.5.</t>
  </si>
  <si>
    <t>5.2.4.a.</t>
  </si>
  <si>
    <t>5.2.4.a. Problemas asociados con la exposición excesiva a la radiación UV</t>
  </si>
  <si>
    <t>5.2.4.a.1.</t>
  </si>
  <si>
    <t>5.2.4.a.2.</t>
  </si>
  <si>
    <t>5.2.4.a.3.</t>
  </si>
  <si>
    <t>5.2.4.a.4.</t>
  </si>
  <si>
    <t>5.2.5.a.</t>
  </si>
  <si>
    <t>5.2.5.a. Enfermedades y condiciones relacionadas con sustancias tóxicas y radiación nuclear</t>
  </si>
  <si>
    <t>5.2.5.a.1.</t>
  </si>
  <si>
    <t>5.2.5.a.2.</t>
  </si>
  <si>
    <t>5.2.5.a.3.</t>
  </si>
  <si>
    <t>5.2.5.a.4.</t>
  </si>
  <si>
    <t>6.1.1.a.</t>
  </si>
  <si>
    <t>6.1.1.a. Gasto público en protección ambiental y gestión de recursos naturales</t>
  </si>
  <si>
    <t>6.1.1.a.1.</t>
  </si>
  <si>
    <t>6.1.1.a.1. Gasto público anual en protección ambiental</t>
  </si>
  <si>
    <t>6.1.1.a.2.</t>
  </si>
  <si>
    <t>6.1.1.a.2. Gasto público anual en gestión de recursos naturales</t>
  </si>
  <si>
    <t>6.1.2.a.</t>
  </si>
  <si>
    <t>6.1.2.a. Gasto del sector privado en protección ambiental y en gestión de recursos naturales</t>
  </si>
  <si>
    <t>6.1.2.a.1.</t>
  </si>
  <si>
    <t>6.1.2.a.1. Gasto anual de empresas privadas en protección ambiental</t>
  </si>
  <si>
    <t>6.1.2.a.2.</t>
  </si>
  <si>
    <t>6.1.2.a.2. Gasto anual de empresas privadas en gestión de recursos naturales</t>
  </si>
  <si>
    <t>6.1.2.a.3.</t>
  </si>
  <si>
    <t>6.1.2.a.3. Gasto anual de instituciones sin fines de lucro en protección ambiental</t>
  </si>
  <si>
    <t>6.1.2.a.4.</t>
  </si>
  <si>
    <t>6.1.2.a.4. Gasto anual de instituciones sin fines de lucro en gestión de recursos naturales</t>
  </si>
  <si>
    <t>6.1.2.a.5.</t>
  </si>
  <si>
    <t>6.1.2.a.5. Gasto anual de los hogares en protección ambiental</t>
  </si>
  <si>
    <t>6.1.2.a.6.</t>
  </si>
  <si>
    <t>6.1.2.a.6. Gasto anual de los hogares en gestión de recursos naturales</t>
  </si>
  <si>
    <t>6.2.1.a.</t>
  </si>
  <si>
    <t>6.2.1.a. Instituciones ambientales gubernamentales y sus recursos</t>
  </si>
  <si>
    <t>6.2.1.a.1.</t>
  </si>
  <si>
    <t>6.2.1.a.1. Nombre de la principal autoridad/agencia ambiental y año de establecimiento</t>
  </si>
  <si>
    <t>6.2.1.a.2.</t>
  </si>
  <si>
    <t xml:space="preserve">6.2.1.a.2. Presupuesto anual de la principal autoridad/agencia ambiental </t>
  </si>
  <si>
    <t>6.2.1.a.3.</t>
  </si>
  <si>
    <t>6.2.1.a.3. Número de personas que trabajan en la principal autoridad/agencia ambiental</t>
  </si>
  <si>
    <t>6.2.1.a.4.</t>
  </si>
  <si>
    <t>6.2.1.a.4. Lista de departamentos ambientales en otras autoridades/agencias y año de establecimiento</t>
  </si>
  <si>
    <t>6.2.1.a.5.</t>
  </si>
  <si>
    <t>6.2.1.a.5. Presupuesto anual de departamentos ambientales en otras autoridades/agencias</t>
  </si>
  <si>
    <t>6.2.1.a.6.</t>
  </si>
  <si>
    <t>6.2.1.a.6. Número de personas que trabajan en los departamentos ambientales en otras autoridades /agencias</t>
  </si>
  <si>
    <t>6.2.1.b.</t>
  </si>
  <si>
    <t>6.2.1.b. Otras instituciones ambientales y sus recursos</t>
  </si>
  <si>
    <t>6.2.1.b.1.</t>
  </si>
  <si>
    <t>6.2.1.b.2.</t>
  </si>
  <si>
    <t>6.2.1.b.3.</t>
  </si>
  <si>
    <t>6.2.2.a.</t>
  </si>
  <si>
    <t>6.2.2.a. Regulación directa</t>
  </si>
  <si>
    <t>6.2.2.a.1.</t>
  </si>
  <si>
    <t>6.2.2.a.1. Lista de contaminantes regulados y su descripción (ej.: por año de adopción y niveles máximos permitidos)</t>
  </si>
  <si>
    <t>6.2.2.a.2.</t>
  </si>
  <si>
    <t>6.2.2.a.2. Descripción de sistemas de concesión de licencias para garantizar el cumplimientos de las normas ambientales para las empresas u otras nuevas instalaciones (ej.:  nombre, año de establecimientos)</t>
  </si>
  <si>
    <t>6.2.2.a.3.</t>
  </si>
  <si>
    <t>6.2.2.a.3. Número de solicitudes de licencias recibidas y aprobadas por año</t>
  </si>
  <si>
    <t>6.2.2.a.4.</t>
  </si>
  <si>
    <t>6.2.2.a.4. Lista de cuotas de extracción de recursos biológicos</t>
  </si>
  <si>
    <t>6.2.2.a.5.</t>
  </si>
  <si>
    <t>6.2.2.a.5. Presupuesto y número de personas dedicado a la aplicación y cumplimiento de las normas ambientales</t>
  </si>
  <si>
    <t>6.2.2.b.</t>
  </si>
  <si>
    <t xml:space="preserve">6.2.2.b. Instrumentos económicos </t>
  </si>
  <si>
    <t>6.2.2.b.1.</t>
  </si>
  <si>
    <t>6.2.2.b.1. Lista y descripción de impuestos ecológicos (verdes)/ambientales (ej.: año de establecimiento)</t>
  </si>
  <si>
    <t>6.2.2.b.2.</t>
  </si>
  <si>
    <t>6.2.2.b.2. Lista y descripción de subsidios ambientales relevantes (ej.: año de establecimiento)</t>
  </si>
  <si>
    <t>6.2.2.b.3.</t>
  </si>
  <si>
    <t>6.2.2.b.3. Lista de programas de certificación ambiental y eco-etiquetado</t>
  </si>
  <si>
    <t>6.2.2.b.4.</t>
  </si>
  <si>
    <t xml:space="preserve">6.2.2.b.4. Permisos de emisiones transados  </t>
  </si>
  <si>
    <t>6.2.3.a.</t>
  </si>
  <si>
    <t>6.2.3.a. Participación en los Acuerdos Multilaterales Ambientales (AMAs) y otras convenciones ambientales globales.</t>
  </si>
  <si>
    <t>6.2.3.a.1.</t>
  </si>
  <si>
    <t>6.2.3.a.1. Lista y descripción de los AAMs y otras convenciones ambientales globales (ej.: año de participación del país(d))</t>
  </si>
  <si>
    <t>6.3.1.a.</t>
  </si>
  <si>
    <t>6.3.1.a. Sistemas nacionales de preparación y gestión ante eventos naturales extremos y desastres</t>
  </si>
  <si>
    <t>6.3.1.a.1.</t>
  </si>
  <si>
    <t>6.3.1.a.1. Existencia de planes/programas nacionales de gestión desastres</t>
  </si>
  <si>
    <t>6.3.1.a.2.</t>
  </si>
  <si>
    <t>6.3.1.a.2. Descripción de los planes/programas nacionales de gestión de desastres (ej.: número de personas)</t>
  </si>
  <si>
    <t>6.3.1.a.3.</t>
  </si>
  <si>
    <t>6.3.1.a.3. Número y tipo de refugios instalados o listos para ser desplegados</t>
  </si>
  <si>
    <t>6.3.1.a.4.</t>
  </si>
  <si>
    <t>6.3.1.a.4. Número y tipo de especialistas certificados internacionalmente en gestión de emergencias y recuperación</t>
  </si>
  <si>
    <t>6.3.1.a.5.</t>
  </si>
  <si>
    <t xml:space="preserve">6.3.1.a.5. Número de voluntarios </t>
  </si>
  <si>
    <t>6.3.1.a.6.</t>
  </si>
  <si>
    <t>6.3.1.a.6. Cantidad acopiada de primeros auxilios, suministros de emergencia y equipos</t>
  </si>
  <si>
    <t>6.3.1.a.7.</t>
  </si>
  <si>
    <t xml:space="preserve">6.3.1.a.7. Existencia de sistemas de alerta temprana para todos los peligros principales </t>
  </si>
  <si>
    <t>6.3.1.a.8.</t>
  </si>
  <si>
    <t xml:space="preserve">6.3.1.a.8. Gasto en prevención de desastres, preparación, limpieza y rehabilitación </t>
  </si>
  <si>
    <t>6.3.2.a.</t>
  </si>
  <si>
    <t>6.3.2.a. Sistemas nacionales de preparación y gestión de desastres tecnológicos</t>
  </si>
  <si>
    <t>6.3.2.a.1.</t>
  </si>
  <si>
    <t>6.3.2.a.1. Existencia y descripción de planes/programas públicos (y privados cuando estén disponibles) de gestión de desastres (ej.: número de personas)</t>
  </si>
  <si>
    <t>6.3.2.a.2.</t>
  </si>
  <si>
    <t>6.3.2.a.2. Gasto en prevención de desastres, preparación, limpieza y rehabilitación</t>
  </si>
  <si>
    <t>6.4.1.a.</t>
  </si>
  <si>
    <t>6.4.1.a. Sistemas de información ambiental</t>
  </si>
  <si>
    <t>6.4.1.a.1.</t>
  </si>
  <si>
    <t>6.4.1.a.1. Existencia de un sistema de información ambiental de acceso público</t>
  </si>
  <si>
    <t>6.4.1.a.2.</t>
  </si>
  <si>
    <t>6.4.1.a.2. Número de visitas/usuarios anuales de programas específicos de información ambiental o sistemas de información ambiental</t>
  </si>
  <si>
    <t>6.4.1.b.</t>
  </si>
  <si>
    <t>6.4.1.b. Estadísticas ambientales</t>
  </si>
  <si>
    <t>6.4.1.b.1.</t>
  </si>
  <si>
    <t>6.4.1.b.1. Descripción de programas nacionales de estadísticas ambientales (ej.: existencia, año de establecimiento, organismo rector, recursos humanos y financieros)</t>
  </si>
  <si>
    <t>6.4.1.b.2.</t>
  </si>
  <si>
    <t>6.4.1.b.2. Número y tipo de productos estadísticos ambientales y periodicidad de las actualizaciones</t>
  </si>
  <si>
    <t>6.4.1.b.3.</t>
  </si>
  <si>
    <t>6.4.1.b.3. Existencia y número de instituciones participantes en plataformas o comités interinstitucionales de estadísticas ambientales</t>
  </si>
  <si>
    <t>6.4.2.a.</t>
  </si>
  <si>
    <t>6.4.2.a. Educación ambiental</t>
  </si>
  <si>
    <t>6.4.2.a.1.</t>
  </si>
  <si>
    <t>6.4.2.a.1. Asignación de recursos por parte de las autoridades centrales o locales para la educación ambiental</t>
  </si>
  <si>
    <t>6.4.2.a.2.</t>
  </si>
  <si>
    <t>6.4.2.a.2. Número y descripción de los programas de educación ambiental en las escuelas</t>
  </si>
  <si>
    <t>6.4.2.a.3.</t>
  </si>
  <si>
    <t xml:space="preserve">6.4.2.a.3. Número de estudiantes de educación superior que cursan estudios relacionados con el medio ambiente (ej.: ciencias, administración, educación, ingeniería) </t>
  </si>
  <si>
    <t>6.4.3.a.</t>
  </si>
  <si>
    <t xml:space="preserve">6.4.3.a. Percepción y conciencia ambiental pública </t>
  </si>
  <si>
    <t>6.4.3.a.1.</t>
  </si>
  <si>
    <t>6.4.3.a.1. Conocimientos y actitudes sobre problemas o preocupaciones ambientales</t>
  </si>
  <si>
    <t>6.4.3.a.2.</t>
  </si>
  <si>
    <t>6.4.3.a.2. Conocimientos y actitudes respecto a políticas ambientales</t>
  </si>
  <si>
    <t>6.4.4.a.</t>
  </si>
  <si>
    <t>6.4.4.a. Participación/acción ambiental</t>
  </si>
  <si>
    <t>6.4.4.a.1.</t>
  </si>
  <si>
    <t>6.4.4.a.1. Existencia de ONGs pro-ambientales (número de ONGs y sus recursos humanos y financieros)</t>
  </si>
  <si>
    <t>6.4.4.a.2.</t>
  </si>
  <si>
    <t>6.4.4.a.2. Número de actividades pro-ambientales</t>
  </si>
  <si>
    <t>6.4.4.a.3.</t>
  </si>
  <si>
    <t>6.4.4.a.3. Número de programas pro-ambientales</t>
  </si>
  <si>
    <t>(en blanco)</t>
  </si>
  <si>
    <t xml:space="preserve"> Se requiere mayor investigación para desarrollar las estadísticas necesarias en este tema.</t>
  </si>
  <si>
    <t>Categoría MDEA: b. Población que vive en áreas rurales</t>
  </si>
  <si>
    <t>5.1.1.b. Población por sexo, en zona rural</t>
  </si>
  <si>
    <t>Población por sexo, en zona rural</t>
  </si>
  <si>
    <t xml:space="preserve">Cantidad de personas que residente en la zona rural, en un período de tiempo determinado.
Población rural se refiere a las personas que viven en zonas urbanas según la definición de la oficina nacional de estadísticas.
En el último censo del año 2011 la calificación de urbano y rural se hizo para cada Unidad Geoestadística Mínima (UGM), según sus características; para ello se utilizó la siguiente definición:
Rural: Son el resto de áreas del país no ubicadas en el área urbana, que reúnen características, tales como: un predominio de actividades agropecuaria, pecuarias, silvícola y turísticas; dentro de esas zonas se pueden encontrar conglomerados de viviendas y viviendas dispersas; así como centros poblados, con disposición de servicios de infraestructura como electricidad, agua potable y teléfono; cuentan con servicios como escuela, iglesia, parque o plaza de esparcimiento, centro de salud, guardia rural, etc.; pequeños o medianos comercios relacionados algunos con el suministro de bienes para la producción agrícola; y un nombre determinado que distintivo que los distingue de otros poblados o caseríos. </t>
  </si>
  <si>
    <t>Población que utiliza fuentes mejoradas de agua</t>
  </si>
  <si>
    <t>Categoría MDEA: b. Población que utiliza servicios de saneamiento mejorados</t>
  </si>
  <si>
    <t>5.1.2.b. Población que utiliza instalaciones sanitarias mejoradas</t>
  </si>
  <si>
    <t>Población que utiliza instalaciones sanitarias mejoradas</t>
  </si>
  <si>
    <t>Categoría MDEA: d.Población conectada al servicio de alcantarillado</t>
  </si>
  <si>
    <t>Categoría MDEA: e. Población conectada al servicio de tratamiento de aguas residuales</t>
  </si>
  <si>
    <t>Categoría MDEA: f. Población con servicio de abastecimiento  de agua</t>
  </si>
  <si>
    <t>Categoría MDEA: g. Precio del agua</t>
  </si>
  <si>
    <t>Descripción de las cuencas hidrográficas de Costa Rica</t>
  </si>
  <si>
    <t>Caudal promedio y espesor promedio de los acuíferos de Costa Rica</t>
  </si>
  <si>
    <t>Nitrógeno amoniacal en sitios de monitoreo de cuerpos de agua según cuenca hidrográfica</t>
  </si>
  <si>
    <t>Demanda Bioquímica de oxígeno (DBO) en sitios de monitoreo de cuerpos de agua según cuenca hidrográfica</t>
  </si>
  <si>
    <t>Demanda química de oxígeno (DQO) en sitios de monitoreo de cuerpos de agua según cuenca hidrográfica</t>
  </si>
  <si>
    <t>pH en sitios de monitoreo de cuerpos de agua según cuenca hidrográfica</t>
  </si>
  <si>
    <t>Temperatura en sitios de monitoreo de cuerpos de agua según cuenca hidrográfica</t>
  </si>
  <si>
    <t>Solidos suspendidos totales en sitios de monitoreo de cuerpos de agua según cuenca hidrográfica</t>
  </si>
  <si>
    <t>Saturación de oxígeno en sitios de monitoreo de cuerpos de agua según cuenca hidrográfica</t>
  </si>
  <si>
    <t>Mapa de regiones climáticas</t>
  </si>
  <si>
    <t xml:space="preserve">Fuente: IMTA (2008). Elaboración de balances hídricos por cuencas hidrográficas y propuesta de modernización de las redes de Costa Rica. Balances hídricos mensuales oferta y demanda.  Instituto Mexicano de Teconología del Agua (IMTA). San José, Costa Rica. </t>
  </si>
  <si>
    <t>Medición directa</t>
  </si>
  <si>
    <t>Indica la longitud aproximada de los principales ríos en Costa Rica, desde su fuente hasta su punto de descarga.</t>
  </si>
  <si>
    <t>Ninguna</t>
  </si>
  <si>
    <t xml:space="preserve">Solamente corresponde a información de los principales ríos, no a la totalidad de los ríos del país. </t>
  </si>
  <si>
    <t>Desde: No aplica</t>
  </si>
  <si>
    <t xml:space="preserve">Hasta: No aplica </t>
  </si>
  <si>
    <t>Otro: No aplica</t>
  </si>
  <si>
    <t xml:space="preserve">Dirección de Agua - Ministerio de Ambiente y Energía </t>
  </si>
  <si>
    <t>Fuente bibilográfica</t>
  </si>
  <si>
    <t xml:space="preserve">José Miguel Zeledón Calderón </t>
  </si>
  <si>
    <t>Ministerio de Ambiente y Energía</t>
  </si>
  <si>
    <t>Dirección de Agua</t>
  </si>
  <si>
    <t>Director de Agua</t>
  </si>
  <si>
    <t>2102-2603</t>
  </si>
  <si>
    <t>ODS 6</t>
  </si>
  <si>
    <t>26 de setiembre de 2019</t>
  </si>
  <si>
    <t xml:space="preserve">ninguno </t>
  </si>
  <si>
    <t xml:space="preserve">no aplica </t>
  </si>
  <si>
    <t xml:space="preserve">Vivian González </t>
  </si>
  <si>
    <t>1.1.2.d.1. Descripción de las cuencas hidrográficas de Costa Rica</t>
  </si>
  <si>
    <r>
      <t>Km</t>
    </r>
    <r>
      <rPr>
        <vertAlign val="superscript"/>
        <sz val="11"/>
        <rFont val="Calibri"/>
        <family val="2"/>
        <scheme val="minor"/>
      </rPr>
      <t>2</t>
    </r>
  </si>
  <si>
    <t>CÓDIGO</t>
  </si>
  <si>
    <t xml:space="preserve">NOMBRE DE LA CUENCA </t>
  </si>
  <si>
    <t>AREA</t>
  </si>
  <si>
    <t>87-01</t>
  </si>
  <si>
    <t>Río Sixaola</t>
  </si>
  <si>
    <t>89-34</t>
  </si>
  <si>
    <t>Río Changuinola</t>
  </si>
  <si>
    <t>100-33</t>
  </si>
  <si>
    <t>Río Esquinas</t>
  </si>
  <si>
    <t>100-32</t>
  </si>
  <si>
    <t>Ríos de la Panínsula de Osa</t>
  </si>
  <si>
    <t>98-31</t>
  </si>
  <si>
    <t>Río Grande de  Térraba</t>
  </si>
  <si>
    <t>96-30</t>
  </si>
  <si>
    <t>94-29</t>
  </si>
  <si>
    <t>92-28</t>
  </si>
  <si>
    <t>90-27</t>
  </si>
  <si>
    <t>88-26</t>
  </si>
  <si>
    <t>86-25</t>
  </si>
  <si>
    <t>84-24</t>
  </si>
  <si>
    <t>Río Grande de Tárcoles</t>
  </si>
  <si>
    <t>82-23</t>
  </si>
  <si>
    <t>80-22</t>
  </si>
  <si>
    <t>78-21</t>
  </si>
  <si>
    <t>Río Abangares</t>
  </si>
  <si>
    <t>76-20</t>
  </si>
  <si>
    <t>Río Bebedero</t>
  </si>
  <si>
    <t>74-19</t>
  </si>
  <si>
    <t>Río Tempisque</t>
  </si>
  <si>
    <t>72-18</t>
  </si>
  <si>
    <t>Ríos de la Península de Nicoya</t>
  </si>
  <si>
    <t>69-17</t>
  </si>
  <si>
    <t>Río Zapote</t>
  </si>
  <si>
    <t>69-16</t>
  </si>
  <si>
    <t>Río Frío</t>
  </si>
  <si>
    <t>69-15</t>
  </si>
  <si>
    <t>Río Pocosol</t>
  </si>
  <si>
    <t>69-14</t>
  </si>
  <si>
    <t>Río San Carlos</t>
  </si>
  <si>
    <t>69-13</t>
  </si>
  <si>
    <t>Río Cureña</t>
  </si>
  <si>
    <t>69-12</t>
  </si>
  <si>
    <t>69-11</t>
  </si>
  <si>
    <t>Río Chirripó</t>
  </si>
  <si>
    <t>71-10</t>
  </si>
  <si>
    <t>Río Tortuguero</t>
  </si>
  <si>
    <t>73-09</t>
  </si>
  <si>
    <t>75-08</t>
  </si>
  <si>
    <t>Río Pacuare</t>
  </si>
  <si>
    <t>77-07</t>
  </si>
  <si>
    <t>Río Madre de Dios</t>
  </si>
  <si>
    <t>79-06</t>
  </si>
  <si>
    <t>Río Matina</t>
  </si>
  <si>
    <t>81-05</t>
  </si>
  <si>
    <t>Río Moin</t>
  </si>
  <si>
    <t>83-04</t>
  </si>
  <si>
    <t>Río Bananito</t>
  </si>
  <si>
    <t>83-03</t>
  </si>
  <si>
    <t>Río Banano</t>
  </si>
  <si>
    <t>85-02</t>
  </si>
  <si>
    <t>Río La Estrellla</t>
  </si>
  <si>
    <t>Esta fuente está bien o fue que se quedó perdida?</t>
  </si>
  <si>
    <t>Descripción de las principales cuencas hidrográficas</t>
  </si>
  <si>
    <t>Con el sistema de información geográfica de la Dirección de Agua se estiman los kilómetros cuadrádos que están contenidos dentro de la delimitación de cada cuenca.</t>
  </si>
  <si>
    <t>Representa los kilometros cuadrados que comprende cada cuenca.</t>
  </si>
  <si>
    <t xml:space="preserve">Desde: No aplica </t>
  </si>
  <si>
    <t xml:space="preserve">No aplica </t>
  </si>
  <si>
    <t>Dirección de Agua - Ministerio de Ambiente y Energía</t>
  </si>
  <si>
    <t>Sistema de Información Geográfica de la Dirección de Agua</t>
  </si>
  <si>
    <t>Categoría MDEA: f. Acuíferos</t>
  </si>
  <si>
    <t>Variable MDEA: f. Acuíferos</t>
  </si>
  <si>
    <t>1.1.2.f. Caudal promedio y espesor promedio de los acuíferos de Costa Rica</t>
  </si>
  <si>
    <t xml:space="preserve">litros / segundos y metros </t>
  </si>
  <si>
    <t>Caudal promedio 
(L/s)</t>
  </si>
  <si>
    <t>Espesor promedio 
(m)</t>
  </si>
  <si>
    <t>0,3 - 12</t>
  </si>
  <si>
    <t>1 - 5</t>
  </si>
  <si>
    <t>2 - 6</t>
  </si>
  <si>
    <t>2 - 5</t>
  </si>
  <si>
    <t xml:space="preserve">1 - 10 </t>
  </si>
  <si>
    <t>10 - 30</t>
  </si>
  <si>
    <t>1 - 3</t>
  </si>
  <si>
    <t>5 - 25</t>
  </si>
  <si>
    <t>2 - 20</t>
  </si>
  <si>
    <t>3 - 100</t>
  </si>
  <si>
    <t>1 - 40</t>
  </si>
  <si>
    <t>1 - 15</t>
  </si>
  <si>
    <t>1 - 7</t>
  </si>
  <si>
    <t>0,2 - 3</t>
  </si>
  <si>
    <t>0,2 - 5</t>
  </si>
  <si>
    <t>1 - 10</t>
  </si>
  <si>
    <t>1 - 6</t>
  </si>
  <si>
    <t>20 - 100</t>
  </si>
  <si>
    <t>Los datos presentados corresponden al espesor promedio de estos acuíferos y al caudal promedio que suele aportar cada fuente de abastecimiento.</t>
  </si>
  <si>
    <t xml:space="preserve">Nacional </t>
  </si>
  <si>
    <t>Por acuífero</t>
  </si>
  <si>
    <t>Los datos presentados corresponden solamente al espesor promedio de estos acuíferos y al caudal promedio que suele aportar cada fuente de abastecimiento.</t>
  </si>
  <si>
    <t xml:space="preserve">Otro: No aplica </t>
  </si>
  <si>
    <t xml:space="preserve">Variable MDEA:  1. Niveles de concentración de nitrógeno </t>
  </si>
  <si>
    <t>1.3.2.a.1  Nitrógeno amoniacal en sitios de monitoreo de cuerpos de agua según cuenca hidrográfica</t>
  </si>
  <si>
    <t xml:space="preserve">Identificación del sitio de monitoreo </t>
  </si>
  <si>
    <t>FASE 1: CUENCAS DE LA REGIÓN CENTRAL Y PACÍFICO CENTRAL</t>
  </si>
  <si>
    <t>N/A</t>
  </si>
  <si>
    <t>(Oct-16)</t>
  </si>
  <si>
    <t>(Nov-16)</t>
  </si>
  <si>
    <t>(Feb-17)</t>
  </si>
  <si>
    <t>(May-17)</t>
  </si>
  <si>
    <t>FASE 2: CUENCAS DE LA REGIÓN CARIBE</t>
  </si>
  <si>
    <t>Río Taras</t>
  </si>
  <si>
    <t>FC-REV-01</t>
  </si>
  <si>
    <t>San Nicolás</t>
  </si>
  <si>
    <t>Río Purires</t>
  </si>
  <si>
    <t>FC-REV-02</t>
  </si>
  <si>
    <t>Guadalupe</t>
  </si>
  <si>
    <t>FC-REV-03</t>
  </si>
  <si>
    <t>El Guarco</t>
  </si>
  <si>
    <t>Río Agua Caliente</t>
  </si>
  <si>
    <t>FC-REV-04</t>
  </si>
  <si>
    <t>Dulce Nombre</t>
  </si>
  <si>
    <t>Río Grande de Orosi</t>
  </si>
  <si>
    <t>FC-REV-05</t>
  </si>
  <si>
    <t>Paraíso</t>
  </si>
  <si>
    <t>Orosí</t>
  </si>
  <si>
    <t>Río Pejibaye</t>
  </si>
  <si>
    <t>FC-REV-06</t>
  </si>
  <si>
    <t>Jiménez</t>
  </si>
  <si>
    <t>Pejibaye</t>
  </si>
  <si>
    <t>Río Atirro</t>
  </si>
  <si>
    <t>FC-REV-07</t>
  </si>
  <si>
    <t>La Suiza</t>
  </si>
  <si>
    <t>Río Tuis</t>
  </si>
  <si>
    <t>FC-REV-08</t>
  </si>
  <si>
    <t>Quebrada El Colorado</t>
  </si>
  <si>
    <t>FC-REV-09</t>
  </si>
  <si>
    <t>Río Páez</t>
  </si>
  <si>
    <t>FC-REV-10</t>
  </si>
  <si>
    <t>FC-REV-11</t>
  </si>
  <si>
    <t>FC-REV-12</t>
  </si>
  <si>
    <t>Limón</t>
  </si>
  <si>
    <t>Cairo</t>
  </si>
  <si>
    <t>FC-REV-13</t>
  </si>
  <si>
    <t>Madre de Dios</t>
  </si>
  <si>
    <t>FC-MAD-01</t>
  </si>
  <si>
    <t>Batán</t>
  </si>
  <si>
    <t>Río Caño Azul</t>
  </si>
  <si>
    <t>FC-MAD-02</t>
  </si>
  <si>
    <t>Pacuarito</t>
  </si>
  <si>
    <t>FC-MAD-03</t>
  </si>
  <si>
    <t>Moín</t>
  </si>
  <si>
    <t>Río Victoria</t>
  </si>
  <si>
    <t>FC-MOI-01</t>
  </si>
  <si>
    <t>Río Blanco</t>
  </si>
  <si>
    <t>Río Moín</t>
  </si>
  <si>
    <t>FC-MOI-02</t>
  </si>
  <si>
    <t>Río Limoncito</t>
  </si>
  <si>
    <t>FC-MOI-03</t>
  </si>
  <si>
    <t>Matama</t>
  </si>
  <si>
    <t>FC-MOI-04</t>
  </si>
  <si>
    <t>Bananito</t>
  </si>
  <si>
    <t>Río Vizcaya</t>
  </si>
  <si>
    <t>FC-BAN-01</t>
  </si>
  <si>
    <t>FC-BAN-02</t>
  </si>
  <si>
    <t>FC-BAN-03</t>
  </si>
  <si>
    <t>Río San Andrés</t>
  </si>
  <si>
    <t>FC-BAN-04</t>
  </si>
  <si>
    <t>FC-MAT-01</t>
  </si>
  <si>
    <t>FC-MAT-02</t>
  </si>
  <si>
    <t>FC-MAT-03</t>
  </si>
  <si>
    <t>Río Barbilla</t>
  </si>
  <si>
    <t>FC-MAT-04</t>
  </si>
  <si>
    <t>FC-MAT-05</t>
  </si>
  <si>
    <t>FC-MAT-06</t>
  </si>
  <si>
    <t>FC-MAT-07</t>
  </si>
  <si>
    <t>Chirripó</t>
  </si>
  <si>
    <t>FC-MAT-08</t>
  </si>
  <si>
    <t>FC-PAC-01</t>
  </si>
  <si>
    <t>Tayutic</t>
  </si>
  <si>
    <t>FC-PAC-02</t>
  </si>
  <si>
    <t>Tres Equis</t>
  </si>
  <si>
    <t>Río Siquirres</t>
  </si>
  <si>
    <t>FC-PAC-03</t>
  </si>
  <si>
    <t>FC-PAC-04</t>
  </si>
  <si>
    <t>FC-PAC-05</t>
  </si>
  <si>
    <t>FC-PAC-06</t>
  </si>
  <si>
    <t>FC-PAC-07</t>
  </si>
  <si>
    <t>Banano</t>
  </si>
  <si>
    <t>FC-BANANO-01</t>
  </si>
  <si>
    <t>FC-BANANO-02</t>
  </si>
  <si>
    <t>Estrella</t>
  </si>
  <si>
    <t>Río Cohen</t>
  </si>
  <si>
    <t>FC-EST-01</t>
  </si>
  <si>
    <t>Valle La Estrella</t>
  </si>
  <si>
    <t>Río Estrella</t>
  </si>
  <si>
    <t>FC-EST-02</t>
  </si>
  <si>
    <t>FC-EST-03</t>
  </si>
  <si>
    <t>FC-EST-04</t>
  </si>
  <si>
    <t>FC-SIX-01</t>
  </si>
  <si>
    <t>Talamanca</t>
  </si>
  <si>
    <t>Bratsi</t>
  </si>
  <si>
    <t>FC-SIX-02</t>
  </si>
  <si>
    <t>FC-SIX-03</t>
  </si>
  <si>
    <t>Tortuguero</t>
  </si>
  <si>
    <t>FC-TOR-01</t>
  </si>
  <si>
    <t>Pococí</t>
  </si>
  <si>
    <t>Guápiles</t>
  </si>
  <si>
    <t>FC-TOR-02</t>
  </si>
  <si>
    <t>FC-TOR-03</t>
  </si>
  <si>
    <t>Rita</t>
  </si>
  <si>
    <t>FC-TOR-04</t>
  </si>
  <si>
    <t>Cariari</t>
  </si>
  <si>
    <t>FC-TOR-05</t>
  </si>
  <si>
    <t>(Oct-17)</t>
  </si>
  <si>
    <t>(Nov-17)</t>
  </si>
  <si>
    <t>(Feb-18)</t>
  </si>
  <si>
    <t>(May-18)</t>
  </si>
  <si>
    <t>FASE 3: CUENCAS DE LA REGIÓN PACÍFICO NORTE</t>
  </si>
  <si>
    <t>Península de Nicoya</t>
  </si>
  <si>
    <t>Morote</t>
  </si>
  <si>
    <t>FPC-PEN-01</t>
  </si>
  <si>
    <t>Guanacaste</t>
  </si>
  <si>
    <t>Nicoya</t>
  </si>
  <si>
    <t>Mansión</t>
  </si>
  <si>
    <t>FPC-PEN-02</t>
  </si>
  <si>
    <t>FPC-PEN-03</t>
  </si>
  <si>
    <t>Nosara</t>
  </si>
  <si>
    <t>FPC-PEN-04</t>
  </si>
  <si>
    <t>Quirimán</t>
  </si>
  <si>
    <t>FPC-PEN-05</t>
  </si>
  <si>
    <t xml:space="preserve">Bongo </t>
  </si>
  <si>
    <t>FPC-PEN-06</t>
  </si>
  <si>
    <t>Nandayure</t>
  </si>
  <si>
    <t>Blanco</t>
  </si>
  <si>
    <t>FPC-PEN-07</t>
  </si>
  <si>
    <t>Ario</t>
  </si>
  <si>
    <t>FPC-PEN-08</t>
  </si>
  <si>
    <t>FPC-PEN-09</t>
  </si>
  <si>
    <t>Tempisquito</t>
  </si>
  <si>
    <t>FPC-TEM-01</t>
  </si>
  <si>
    <t>Liberia</t>
  </si>
  <si>
    <t>Ahogados</t>
  </si>
  <si>
    <t>FPC-TEM-02</t>
  </si>
  <si>
    <t>Colorado</t>
  </si>
  <si>
    <t>FPC-TEM-03</t>
  </si>
  <si>
    <t>FPC-TEM-04</t>
  </si>
  <si>
    <t>FPC-TEM-05</t>
  </si>
  <si>
    <t>Carrillo</t>
  </si>
  <si>
    <t>Filadelfia</t>
  </si>
  <si>
    <t>FPC-TEM-06</t>
  </si>
  <si>
    <t>FPC-TEM-07</t>
  </si>
  <si>
    <t>Santa Cruz</t>
  </si>
  <si>
    <t>Bolsón</t>
  </si>
  <si>
    <t>FPC-TEM-08</t>
  </si>
  <si>
    <t>Diría</t>
  </si>
  <si>
    <t>FPC-TEM-09</t>
  </si>
  <si>
    <t>Diriá</t>
  </si>
  <si>
    <t>Nimboyores</t>
  </si>
  <si>
    <t>FPC-TEM-10</t>
  </si>
  <si>
    <t>FPC-TEM-11</t>
  </si>
  <si>
    <t>Gongolona</t>
  </si>
  <si>
    <t>FPC-ABA-01</t>
  </si>
  <si>
    <t>FPC-ABA-02</t>
  </si>
  <si>
    <t>Sierra</t>
  </si>
  <si>
    <t>FPC-ABA-03</t>
  </si>
  <si>
    <t>FPC-ABA-04</t>
  </si>
  <si>
    <t>FPC-ABA-05</t>
  </si>
  <si>
    <t>FPC-ABA-06</t>
  </si>
  <si>
    <t>FPC-ABA-07</t>
  </si>
  <si>
    <t>Manzanillo</t>
  </si>
  <si>
    <t xml:space="preserve">La Cabra </t>
  </si>
  <si>
    <t>San Ramón</t>
  </si>
  <si>
    <t>Piedades Sur</t>
  </si>
  <si>
    <t xml:space="preserve">Barranquilla </t>
  </si>
  <si>
    <t xml:space="preserve">Jabonal </t>
  </si>
  <si>
    <t>Zapotal</t>
  </si>
  <si>
    <t>FPC-BAR-04</t>
  </si>
  <si>
    <t>Cirrí Sur</t>
  </si>
  <si>
    <t xml:space="preserve">Barranca </t>
  </si>
  <si>
    <t>FPC-BAR-05</t>
  </si>
  <si>
    <t>Alfaro</t>
  </si>
  <si>
    <t>FPC-BAR-06</t>
  </si>
  <si>
    <t>Macacona</t>
  </si>
  <si>
    <t>FPC-BAR-07</t>
  </si>
  <si>
    <t>FPC-BAR-08</t>
  </si>
  <si>
    <t>Cañas</t>
  </si>
  <si>
    <t>FPC-BEB-01</t>
  </si>
  <si>
    <t>Bagaces (Piedras)</t>
  </si>
  <si>
    <t>FPC-BEB-02</t>
  </si>
  <si>
    <t>Bagaces</t>
  </si>
  <si>
    <t>FPC-BEB-03</t>
  </si>
  <si>
    <t>Santa Rosa</t>
  </si>
  <si>
    <t>FPC-BEB-04</t>
  </si>
  <si>
    <t>Tilarán</t>
  </si>
  <si>
    <t>FPC-BEB-05</t>
  </si>
  <si>
    <t>Fortuna</t>
  </si>
  <si>
    <t>Fuente: Ministerio de Ambiente y Energía, Dirección de Agua, 2019</t>
  </si>
  <si>
    <t>VALOR</t>
  </si>
  <si>
    <t>INTERPRETACIÓN</t>
  </si>
  <si>
    <t>Detectado</t>
  </si>
  <si>
    <t>N.D.</t>
  </si>
  <si>
    <t>No detectado</t>
  </si>
  <si>
    <t>No se realizó el muestreo o no se analizó el parámetro en cuestión</t>
  </si>
  <si>
    <t>Proceso</t>
  </si>
  <si>
    <t>Entre las formas de nitrógeno, unas de las de mayor interés en las aguas son el amoniacal y el total. El amoniaco es uno de los componentes transitorios en el agua, ya que es parte del ciclo del nitrógeno y se ve influido por la actividad biológica. Es un producto natural de la descomposición de los compuestos orgánicos nitrogenados.</t>
  </si>
  <si>
    <t xml:space="preserve">Provincia, cantón y distrito. </t>
  </si>
  <si>
    <t>Otro: 
Fase 1: Oct 2015 a May 2016.
Fase 2: Set 2016 a May 2017.
Fase 3: Ago 2017 a May 2018.</t>
  </si>
  <si>
    <t>Cada 5 años</t>
  </si>
  <si>
    <t>El país se dividió en 5 regiones asocaidas a una fase. En cada fase, se realizan 4 campañas de monitoreo.</t>
  </si>
  <si>
    <t>Plan Nacional de Monitoreo de la Calidad de los Cuerpos de Agua.</t>
  </si>
  <si>
    <t>Dirección</t>
  </si>
  <si>
    <t>Generar conocimiento sobre la calidad del cuerpo de agua. Útil para el diseño de la intervención y recuperación de los cuerpos de agua.</t>
  </si>
  <si>
    <t>ODS</t>
  </si>
  <si>
    <t>Setiembre 2019</t>
  </si>
  <si>
    <t>No hay</t>
  </si>
  <si>
    <t>Herberth Villavicencio Rojas/Tatiana Elizondo Soto</t>
  </si>
  <si>
    <t>Categoría MDEA: b. Materia orgánica</t>
  </si>
  <si>
    <t>Variable MDEA: 1. Demanda Bioquímica de oxígeno (DBO)</t>
  </si>
  <si>
    <t>1.3.2.b.1. Demanda Bioquímica de oxígeno (DBO) en sitios de monitoreo de cuerpos de agua según cuenca hidrográfica</t>
  </si>
  <si>
    <t>Prceso</t>
  </si>
  <si>
    <t>Demanda Bioquímica de Oxígeno, es una medida aproximada de la cantidad de materia orgánica bioquímicamente degradable presente en una muestra de agua, se define por la cantidad de oxígeno requerido por los microorganismos aeróbicos presentes en la muestra para oxidar la materia orgánica a una forma inorgánica estable.</t>
  </si>
  <si>
    <t>Otro: :
Fase 1: Oct 2015 a May 2016.
Fase 2: Set 2016 a May 2017.
Fase 3: Ago 2017 a May 2018.</t>
  </si>
  <si>
    <t>Variable MDEA: 1. Demanda química de oxígeno (DQO)</t>
  </si>
  <si>
    <t>1.3.2.b.2 Demanda química de oxígeno (DQO) en sitios de monitoreo de cuerpos de agua según cuenca hidrográfica</t>
  </si>
  <si>
    <t>Parámetro: DQO</t>
  </si>
  <si>
    <t>Demanda Química de Oxígeno, es una medida equivalente al oxígeno requerido para oxidar la materia orgánica, en una muestra de agua que es susceptible a oxidación por un oxidante químico fuerte como el dicromato (en medio ácido y en presencia de una fuente de calor).</t>
  </si>
  <si>
    <t>1.3.2.f.1. pH en sitios de monitoreo de cuerpos de agua según cuenca hidrográfica</t>
  </si>
  <si>
    <t>Se refiere al potencial de Hidrógeno. con este parámetro se establece el intervalo de concentraciones del ión hidrógeno para que no se alteren las características biológicas de un cuerpo de agua.</t>
  </si>
  <si>
    <t>Otro:
Fase 1: Oct 2015 a May 2016.
Fase 2: Set 2016 a May 2017.
Fase 3: Ago 2017 a May 2018.</t>
  </si>
  <si>
    <t>Variable MDEA: 2. Temperatura</t>
  </si>
  <si>
    <t>1.3.2.f.2. Temperatura en sitios de monitoreo de cuerpos de agua según cuenca hidrográfica</t>
  </si>
  <si>
    <t>Grados Celsius</t>
  </si>
  <si>
    <t>Parámetro: Temperatura</t>
  </si>
  <si>
    <t>Temperatura</t>
  </si>
  <si>
    <t xml:space="preserve"> (May-16)</t>
  </si>
  <si>
    <t>La temperatura es una medida relativa de la cantidad de calor en el agua, que influye en las características físicas, químicas y biológicas de los cuerpos de agua. Afecta la velocidad de biodegradación de los compuestos orgánicos y afecta la solubilidad de oxígeno en el agua.</t>
  </si>
  <si>
    <t>1.3.2.f.3. Solidos suspendidos totales en sitios de monitoreo de cuerpos de agua según cuenca hidrográfica</t>
  </si>
  <si>
    <t xml:space="preserve">SST                 </t>
  </si>
  <si>
    <t>Es la fracción de sólidos presentes en agua como material no disuelto.</t>
  </si>
  <si>
    <t>Variable MDEA: 5. Óxigeno disuelto</t>
  </si>
  <si>
    <t>1.3.2.f.5 Saturación de oxígeno en sitios de monitoreo de cuerpos de agua según cuenca hidrográfica</t>
  </si>
  <si>
    <t>El porcentaje de saturación de oxígeno indica la concentración de oxígeno presente en el agua respecto a la concentración de saturación a una temperatura dada. Una concentración saludable es del 80% de saturación. La mayoría de los organismos vivientes dependen del oxígeno para realizar sus procesos metabólicos. El oxígeno se encuentra disuelto en el agua debido a la presión del vapor saturado y la temperatura del agua.</t>
  </si>
  <si>
    <t>Climática</t>
  </si>
  <si>
    <t>Cada año.</t>
  </si>
  <si>
    <t>Instituto Meteorológico Nacional.</t>
  </si>
  <si>
    <t>Medición del elemento climático.</t>
  </si>
  <si>
    <t>Karina Hernández Espinoza y Rubén Morales Aguilar</t>
  </si>
  <si>
    <t>Climatología e Investigaciones Aplicadas y Red de Estaciones Meteorológicas, respectivamente.</t>
  </si>
  <si>
    <t>Investigador meteorologico y investigador estadistico, respectivamente.</t>
  </si>
  <si>
    <t>khernandez@imn.ac.cr, rmorales@imn.ac.cr</t>
  </si>
  <si>
    <t xml:space="preserve">El monitoreo de esta estadistica es relevante para los diversos sectores productivos del país. Diversos sectores economico, politico, social, productivo y salud requieren conocer cuanto llueve o deja de llover a lo largo del año para la toma de desiciones y planificación.  </t>
  </si>
  <si>
    <t>Objetivos del Desarrollo Sostenible (ODS), Cuentas ambientales, Marco de Sendai, Plan Nacional de Desarrollo e Inversión Pública, Plan Sectorial de Energía, OCDE, SINAMEC, etc.</t>
  </si>
  <si>
    <t>Estimación del parámetro climático.</t>
  </si>
  <si>
    <t xml:space="preserve">Descripción de actividad </t>
  </si>
  <si>
    <t>del cual: Riego</t>
  </si>
  <si>
    <t>Manufactura, minería, construcción, comercio y servicios (CIIU05-33, 38,39,41-96)</t>
  </si>
  <si>
    <t>5.1.2.g. Precio medio por metro cúbico (colones/m3)</t>
  </si>
  <si>
    <t>Fuente: Cuenta de Agua 2012-2016. Banco Central de Costa Rica</t>
  </si>
  <si>
    <r>
      <t>Kg/año y m</t>
    </r>
    <r>
      <rPr>
        <vertAlign val="superscript"/>
        <sz val="11"/>
        <rFont val="Calibri"/>
        <family val="2"/>
        <scheme val="minor"/>
      </rPr>
      <t>3</t>
    </r>
    <r>
      <rPr>
        <sz val="11"/>
        <rFont val="Calibri"/>
        <family val="2"/>
        <scheme val="minor"/>
      </rPr>
      <t>/año</t>
    </r>
  </si>
  <si>
    <t>DEMANDA BIOQUÍMICA DE OXÍGENO
(Kg/año)</t>
  </si>
  <si>
    <t>DEMANDA QUÍMICA DE OXÍGENO
(Kg/año)</t>
  </si>
  <si>
    <t>SÓLIDOS SUSPENDIDOS TOTALES 
(Kg/año)</t>
  </si>
  <si>
    <r>
      <t>SÓLIDOS SEDIMENTABLES 
(m</t>
    </r>
    <r>
      <rPr>
        <b/>
        <vertAlign val="superscript"/>
        <sz val="11"/>
        <color theme="1"/>
        <rFont val="Calibri"/>
        <family val="2"/>
        <scheme val="minor"/>
      </rPr>
      <t>3</t>
    </r>
    <r>
      <rPr>
        <b/>
        <sz val="11"/>
        <color theme="1"/>
        <rFont val="Calibri"/>
        <family val="2"/>
        <scheme val="minor"/>
      </rPr>
      <t>/año)</t>
    </r>
  </si>
  <si>
    <t>SUSTANCIAS ACTIVAS AL AZUL DE METILENO 
(Kg/año)</t>
  </si>
  <si>
    <t>GRASAS Y ACEITES 
(Kg/año)</t>
  </si>
  <si>
    <t>Contenido de contaminantes de las aguas residuales descargadas</t>
  </si>
  <si>
    <t xml:space="preserve">Los datos se extraen del Sistema para el Registro de los Reportes Operacionales de Aguas Residuales (SIRROAR) que maneja el Ministerio de Salud. Posteriormente se agrupan los entes generadores por actividad económica (código CIIU 2 dígitos) y se suman las emisiones de todos los entes generadores de cada grupo de actividad económica para cada uno de los parámetros presentados. </t>
  </si>
  <si>
    <t xml:space="preserve">Corresponde a la cantidad de contaminantes de los parámetros: demanda bioquímica de oxígeno (DBO), demanda química de oxígeno (DQO), sólidos suspendidos totales (SST), sólidos sedimentables (SSed), sustancias activas al azul de metileno (SAAM) y grasas y aceites (GyA), que son emitidos al ambiente por los entes generadores de aguas residuales después del tratamiento, ya sea por descarga directa a cuerpos de agua o por reuso. </t>
  </si>
  <si>
    <t xml:space="preserve">Los datos corresponden a la totalidad de los entes generadores de aguas residuales que presentan reportes operacionales antes el Ministerio de Salud, según lo establecido en el Decreto Ejecutivo 33601-MINAE-S y sus modificaciones. Es decir solamente se cuenta con datos de quienes cumples la legislación vigente. No incluye descargas de aguas residuales ilegales o no reportadas. </t>
  </si>
  <si>
    <t>Desde: 2006</t>
  </si>
  <si>
    <t>Ministerio de Salud</t>
  </si>
  <si>
    <t>Registro de los Reportes Operacionales de Aguas Residuales (SIRROAR)</t>
  </si>
  <si>
    <t>Ana Victoria Giusti Méndez</t>
  </si>
  <si>
    <t xml:space="preserve">Ministerio de Salud </t>
  </si>
  <si>
    <t>Dirección Protección al Ambiente Humano</t>
  </si>
  <si>
    <t xml:space="preserve">Unidad de Normalización </t>
  </si>
  <si>
    <t>ana.giusti@misalud.go.cr</t>
  </si>
  <si>
    <t>2233-6922</t>
  </si>
  <si>
    <t xml:space="preserve">Permite conocer la cantidad de contaminantes que están siendo incorporados al ambiente </t>
  </si>
  <si>
    <t xml:space="preserve">ODS 6 </t>
  </si>
  <si>
    <t xml:space="preserve">Ana Victoria Giusti </t>
  </si>
  <si>
    <t>Compendio de Estadísticas e Indicadores claves para la Gestión Integrada del Recurso Hídrico (GIRH)</t>
  </si>
  <si>
    <r>
      <t xml:space="preserve">Ante la creciente demanda de información de usuarios nacionales y organismos multilaterales sobre estadísticas físicas y económicas del agua, se presenta en esta sección un conjunto de datos e Indicadores claves, útiles para la Gestión Integrada del Recurso Hídrico en Costa Rica.
</t>
    </r>
    <r>
      <rPr>
        <sz val="14"/>
        <color theme="1"/>
        <rFont val="Calibri"/>
        <family val="2"/>
        <scheme val="minor"/>
      </rPr>
      <t xml:space="preserve">
Para aplicar los estándares internacionales en materia de estadística, se conformó el Comité Interinstitucional para las Estadísticas del Agua, donde participan las siguientes instituciones:</t>
    </r>
  </si>
  <si>
    <t>Ir a Contenido</t>
  </si>
  <si>
    <t>Ir a Presentación</t>
  </si>
  <si>
    <t xml:space="preserve">Índice de contenido </t>
  </si>
  <si>
    <t xml:space="preserve">En este apartado se presentan las estadísticas que se han generado con la información suministrada por todas las instituciones que conforman el Comité Técnico Interinsitucional para las Estadísticas del Agua, alineados a cada uno de los componentes del Marco para el Desarrollo de las Estadísticas Ambientales. 
Para el caso de los componentes 4 y 6, aún no se han logrado generar las estadísticas relacionadas. </t>
  </si>
  <si>
    <t>Extracción total anual de agua dulce</t>
  </si>
  <si>
    <t xml:space="preserve">Fuente: 2012-2015 Cuenta de Agua. 2016-2017 Datos CTIE-Agua. </t>
  </si>
  <si>
    <t>Desde: 2012</t>
  </si>
  <si>
    <t>Para Muncipalidades y Asadas, se usa en 2017 y 2018 la informacion de las concesiones otorgadas, debido a que se está trabajando en una estimación más robusta sobre la extracción real de estos operadores. Al momento de publicación no estaba terminada esta estimación</t>
  </si>
  <si>
    <t xml:space="preserve">Fuente: 2012-2015 Cuenta de Agua. 2016-2018 Datos CTIE-Agua. </t>
  </si>
  <si>
    <t xml:space="preserve">Se toman las cuencas transfrontenizas del Balance Hídrico 2008, y se suma el caudal de escurrimiento hacia aguas debajo de cada cuenca. Según los mapas de elevación, todas las cuencas transfronterizas del país escurren hacia otros países. No hay entradas de otros países hacia Costa Rica. </t>
  </si>
  <si>
    <t xml:space="preserve">En total, 39.500 millones de metros cúbicos por año escurren de cuencas costarricenses hacia cuencas de otros países. </t>
  </si>
  <si>
    <t>El dato es nacional, se podría desagregar por cuenca hidrográfica</t>
  </si>
  <si>
    <t xml:space="preserve">El dato es estimado, no es medido. Además, no se cuenta con actualización del balance hídrico, el único que hay es del 2008, por lo que la estimación se mantiene fija en todo el periodo indicado.. </t>
  </si>
  <si>
    <t>Hasta: 2016</t>
  </si>
  <si>
    <t>Total de aguas residuales generadas</t>
  </si>
  <si>
    <t xml:space="preserve">De la cual generada por </t>
  </si>
  <si>
    <t>Manufactura, minería, construcción, comercio y servicios (CIIU 05-33, 38,39,41-96)</t>
  </si>
  <si>
    <t>Cuenta de Agua</t>
  </si>
  <si>
    <t>Lucrecia Salazar Villalobos</t>
  </si>
  <si>
    <t>2243-3226</t>
  </si>
  <si>
    <t xml:space="preserve">En la cuenta de activos físicos, que es uno de los productos de la Cuenta de Agua, este dato se obtiene por diferencia. Se toma el dato de cambio en los activos desde el inicio hasta el final del periodo y dado que todos los flujos que incrementan o disminuyen el stock ya son conocidos, se ajustan las salidas al mar, por diferencia, para que el supuesto de cuanto cambia el stock se cumpla. </t>
  </si>
  <si>
    <t>2.6.1.b.4. Caudal de salida al mar</t>
  </si>
  <si>
    <t>NO</t>
  </si>
  <si>
    <t xml:space="preserve">Indica cuál es el caudal de salida de agua al mar en total para todo el país (en volumen), para cada año en estudio. </t>
  </si>
  <si>
    <t xml:space="preserve">Los datos no son medidos, sino que se estiman por diferencia, asumiendo que se sabe a priori cuál es el cambio en el stock de agua. Idealmente sería al contrario, se miden todos los flujos, y del neto de los aumentos y las disminuciones se obtiene el cambio en el stock. </t>
  </si>
  <si>
    <t>Código RIEA: F.3 + H + I</t>
  </si>
  <si>
    <t>Retorno de agua</t>
  </si>
  <si>
    <t xml:space="preserve">
Donde:
IAI= Indicador de la población con abastecimiento intradomiciliar
PTA= Población con abastecimiento intradomiciliar por región de planificación
PT= Población total de la región i
i= Región de planificación
El indicador mide anualmente el porcentaje de personas que son abastecidas de agua para consumo humano, mediante un servicio intradomiciliar, dentro del territorio de Costa Rica, desagregado por zona y región de planificación de MIDEPLAN
Población nacional de los residentes habituales de viviendas con servicio de agua para consumo humano intradomiciliar, abastecida por los operadores Instituto Costarricense de Acueductos y Alcantarillados (AyA), Asociaciones Administradoras de Acueductos Rurales (ASADAS), Empresa de Servicios Públicos de Heredia (ESPH) y Municipalidades (gobiernos locales) que operan acueductos.
Población nacional total es la sumatoria de aquellos residentes habituales de viviendas, de acuerdo con criterio del Instituto Nacional de Estadísticas y Censos (INEC).
Suministro de agua potable gestionados de manera segura: Se refiere a la clasificación de las viviendas de acuerdo al origen del agua que se consume en la vivienda. 
La información que se recopila con estos indicadores permite deducir la proporción de la población con acceso sostenible a mejores fuentes de abastecimiento de agua potable. 
Se considera gestionado de manera seguro el abastecimiento de agua por tubería dentro de la vivienda que proviene de  un acueducto. Incluye acueducto de AyA, acueducto Rural, acueducto Municipal y por empresa o cooperativa
Acueducto del A y A: el servicio de agua proviene de una red pública administrada por Acueductos y Alcantarillados (ente rector del abastecimiento de agua potable y alcantarillado sanitario en el país).
Acueducto rural: el servicio de agua proviene de una red pública administrada por un Comité Administrador de Acueductos Rural (CAAR) y las Asociaciones Administradoras de Acueductos y Alcantarillados Rurales (ASADAS).
Acueducto municipal: el servicio es suministrado por la Municipalidad.
Una empresa o cooperativa: el servicio de agua es suministrado por una empresa como Empresa de Servicios Públicos de Heredia (ESPH), o una cooperativa.
Una vivienda puede tener agua por tubería sin que el origen de la misma sea un acueducto.
Viviendas que se abastecen de agua  por tubería dentro o fuera de la vivienda y la proveniencia del agua con respecto al total de viviendas. Se identifica si el agua llega a la vivienda directamente por medio de una tubería, sin importar su origen. 
Tubería dentro de la vivienda: el agua llega dentro de la vivienda por medio de un tubo o una llave, por lo que no es necesario salir de ésta para abastecerse de agua.           
</t>
  </si>
  <si>
    <t>El indicador mide el porcentaje de la población que se abastece de agua intradomiciliar procedente de un acueducto respecto del total de población nacional.
La población abastecida de agua para consumo humano recibe el servicio intradomiciliar del AyA, ASADAS, la ESPH y las Municipalidades que operan acueductos.
Se entiende por población nacional la sumatoria de aquellos residentes habituales de viviendas, de acuerdo con criterio del INEC.
Los resultados se desagregan por zona (rural o urbana) y por la región de planificación de MIDEPLAN (Central, Chorotega, Pacífico Central, Brunca, Huetar Caribe y Huetar Norte).
No diferencia entre un suministro de abastecimiento de agua potable y no potable, de acuerdo con el Reglamento para la Calidad del Agua Potable, Decreto 38924-S.
No refiere a indicadores de continuidad (franja horaria), cantidad (Lt/Seg) ni presión (PSI).
No incluye los segmentos tarifarios preferencial, gobierno ni empresarial.
Los datos se recogen mediante encuesta.</t>
  </si>
  <si>
    <t>10 de enero del 2020</t>
  </si>
  <si>
    <t>Por falta de definición al concepto de fuentes mejoradas de agua potable, se acuerda usar el mismo indicador de los ODS que corresponde a servicios de suministro de agua potable gestionados de manera segura .</t>
  </si>
  <si>
    <t>Objetivos de Desarrollo Sostenible</t>
  </si>
  <si>
    <t xml:space="preserve">Objetivo 6. Garantizar la disponibilidad y la gestión sostenible del agua y el saneamiento para todos 
6.1 De aquí a 2030, lograr el acceso universal y equitativo al agua potable a un precio asequible para todos </t>
  </si>
  <si>
    <t>Nota: es indicador ODS 6.2.1. Porcentaje de población que vive en viviendas con servicio sanitario conectado a alcantarillado o tanque séptico, por Zona y Región de Planificación.</t>
  </si>
  <si>
    <t xml:space="preserve">
Conectado a alcantarillado o cloaca o tanque séptico:  Esta clasificación de las viviendas permite obtener un indicador de las condiciones sanitarias del país, para este efecto se considera como servicio sanitario aquel espacio acondicionado dentro o fuera de la vivienda, para que sus habitantes puedan realizar las necesidades fisiológicas.
La información que se recopila con estos indicadores permite deducir la proporción de la población con acceso a servicios de saneamiento mejorados. Se considera servicios de saneamiento mejorados los conectado a alcantarilla o cloaca o tanque séptico.
Saneamiento: Es la provisión de instalaciones y servicios para la gestión segura y la eliminación de orina y heces.
Conectado a alcantarilla o cloaca: el servicio sanitario está conectado a una red pública de alcantarillado o cloaca por donde desagua.
Conectado a tanque séptico común: es una solución individual en la que el servicio sanitario se comunica con un tanque de concreto o cemento armado, conectado a vías de drenaje. Por lo general, está construido en el patio de la casa.
Conectado a tanque con tratamiento (fosa biológica): es una forma de solución individual ubicada en el lote de la vivienda donde se acondiciona un dispositivo cilíndrico prefabricado en concreto de alta resistencia y tratado con aditivos especiales, con las conexiones necesarias para depurar las aguas residuales domésticas (negras, jabonosas y de cocina).</t>
  </si>
  <si>
    <t>Cambio de datos, de acuerdo al indicador ODS 6.2.1</t>
  </si>
  <si>
    <t>Cambio de datos, de acuerdo al indicador ODS 6.1.1</t>
  </si>
  <si>
    <t>Nota: es indicador ODS 6.1.1 que corresponde a la población que se abastece de agua intradomiciliar  procedente de un acueducto (Incluye acueducto de AyA, acueducto Rural, acueducto Municipal y por empresa o cooperativa)</t>
  </si>
  <si>
    <t>Por falta de definición al concepto de servicios de seneamiento mejorados, se acuerda usar el mismo indicador de los ODS que corresponde a  servicios de saneamiento gestionados de manera segura, incluida una instalación para lavarse las manos con agua y jabóna .</t>
  </si>
  <si>
    <t>Tratamiento de aguas residuales públicas</t>
  </si>
  <si>
    <t>Tratamiento primario</t>
  </si>
  <si>
    <t>La OCDE proporciona un foro en el que los gobiernos comparten experiencias, buscan soluciones a problemas comunes y coordinan políticas nacionales e internacionales. Sus análisis basados en evidencia ayudan a comprender los impulsores del cambio ambiental, social y económico, y proporcionan recomendaciones para la acción política.</t>
  </si>
  <si>
    <t>Organización para la Cooperación y el Desarrollo Económicos (OCDE)</t>
  </si>
  <si>
    <t>Absoluto</t>
  </si>
  <si>
    <t>Porcentaje de la población residente nacional conectada a:</t>
  </si>
  <si>
    <t>Nota: Indicador OCDE.</t>
  </si>
  <si>
    <t>Nota: Indicador OCDE. No se cuenta con información sobre tratamiento terciario, ni tratamiento no específicado</t>
  </si>
  <si>
    <t>Fuente: Instituto Costarricense de Acueductos y Alcantarillados, (2019) &amp; Empresa de Servicios de Públicos de Heredia, (2019)</t>
  </si>
  <si>
    <t>Dirección de Aguas</t>
  </si>
  <si>
    <t>Se utiliza la misma metodología que se utiliza para los formularios de la OECD</t>
  </si>
  <si>
    <t>Son datos suministrados por los operadores al Comité técnico interinstitucional de estadísticas del Agua</t>
  </si>
  <si>
    <t>Población residente nacional que no se beneficia de ningún tratamiento de aguas residuales</t>
  </si>
  <si>
    <t>Población residente nacional que se beneficia del tratamiento independiente de las aguas residuales</t>
  </si>
  <si>
    <t>Fuente: Instituto Nacional de Estadística y Censos, Encuesta Nacional de hogares</t>
  </si>
  <si>
    <t>Población residente nacional conectada a red pública de alcantarillado sin tratamiento</t>
  </si>
  <si>
    <t>Nota: Indicador OCDE.
Sin ningún tratamiento de aguas residuales se considera que es la población conectada a De hueco, de pozo negro o letrina más la población que No tiene CONEXIÓN más la población conectada a otro sistema</t>
  </si>
  <si>
    <t>Población  nacional conectada a red pública de alcantarillado para aguas residuales, sin tratamiento</t>
  </si>
  <si>
    <t>Población nacional sin tratamiento de aguas residuales</t>
  </si>
  <si>
    <t>Nota: Indicador OCDE. Población residente nacional conectada a red pública de alcantarillado</t>
  </si>
  <si>
    <t xml:space="preserve">Corresponde a la población conectada a alcantarilla o cloaca respecto al total de la población.
Conectado a alcantarilla o cloaca: el servicio sanitario está conectado a una red pública de alcantarillado o cloaca por donde desagua.
Esta clasificación de las viviendas permite obtener un indicador de las condiciones sanitarias del país, para este efecto se considera como servicio sanitario aquel espacio acondicionado dentro o fuera de la vivienda, para que sus habitantes puedan realizar las necesidades fisiológicas.
La información que se recopila con estos indicadores permite deducir la proporción de la población con acceso a servicios de saneamiento mejorados.
</t>
  </si>
  <si>
    <t>Desde: 2014</t>
  </si>
  <si>
    <t>Indicador OCDE</t>
  </si>
  <si>
    <t>Nota: Corresponde al abastecimiento público de agua. La población con algun otro tipo de abastecimiento diferente al abastecimiento público está com indicador complementario.</t>
  </si>
  <si>
    <t>Población con servicio de abastecimiento  de agua</t>
  </si>
  <si>
    <t xml:space="preserve">Se refiere a la clasificación de las viviendas de acuerdo al origen del agua que se consume en la vivienda, que sea abastecimiento público.
Acueducto del A y A: el servicio de agua proviene de una red pública administrada por Acueductos y Alcantarillados (ente rector del abastecimiento de agua potable y alcantarillado sanitario en el país).
Acueducto rural: el servicio de agua proviene de una red pública administrada por un Comité Administrador de Acueductos Rural (CAAR) y las Asociaciones Administradoras de Acueductos y Alcantarillados Rurales (ASADAS).
Acueducto municipal: el servicio es suministrado por la Municipalidad.
Una empresa o cooperativa: el servicio de agua es suministrado por una empresa como Empresa de Servicios Públicos de Heredia (ESPH), o una cooperativa.
La información que se recopila con estos indicadores permite deducir la proporción de la población con acceso sostenible a mejores fuentes de abastecimiento de agua potable. </t>
  </si>
  <si>
    <t>13 de enero del 2020</t>
  </si>
  <si>
    <t>Ajuste datos y HM de acuerdo al abastecimiento público de agua</t>
  </si>
  <si>
    <t>Rango de edad</t>
  </si>
  <si>
    <t>De 0 a 5 años</t>
  </si>
  <si>
    <t>De 6 a 12 años</t>
  </si>
  <si>
    <t>De 13 a 17 años</t>
  </si>
  <si>
    <t>De 18 a 24 años</t>
  </si>
  <si>
    <t>De 25 a 35 años</t>
  </si>
  <si>
    <t>De 36 a 64 años</t>
  </si>
  <si>
    <t>Mayor de 65 años</t>
  </si>
  <si>
    <t xml:space="preserve"> 1/ Incluye acueducto de AyA, acueducto Rural, acueducto Municipal y por empresa o cooperativa</t>
  </si>
  <si>
    <r>
      <t xml:space="preserve">El indicador consta de cinco categorías:
•  6.3.1.a) Aguas de origen doméstico y comercial tratadas en plantas de tratamiento.
• 6.3.1.b) Aguas de origen doméstico y comercial tratadas en tanques sépticos 
• 6.3.1.c) Aguas de origen industrial tratadas en plantas de tratamiento 
• 6.3.1.d) Aguas de origen agrícola tratadas en plantas de tratamiento 
• 6.3.1.e)  Aguas no tratadas
Nota: </t>
    </r>
    <r>
      <rPr>
        <sz val="11"/>
        <color rgb="FFFF0000"/>
        <rFont val="Calibri"/>
        <family val="2"/>
        <scheme val="minor"/>
      </rPr>
      <t>La clasificación industrial está dada por el Código CIIU.  Los centros de atención de salud, se incluyen para fines de este indicador, como actividades de tipo industrial, para los datos del 2015, no asís para el 2016 y 2017.</t>
    </r>
  </si>
  <si>
    <t>Sitios de monitoreo de cuerpos de agua por parámetros químicos según cuenca hidrográfica, 2016-2017</t>
  </si>
  <si>
    <t>SST                  (May-17)</t>
  </si>
  <si>
    <t>Sitios de monitoreo de cuerpos de agua por parámetros químicos según cuenca hidrográfica, 2017-2018</t>
  </si>
  <si>
    <t>SST                  (May-18)</t>
  </si>
  <si>
    <r>
      <t xml:space="preserve">Proporción de los sitios de monitoreo de cuerpos de agua superficiales que cumplen con el estándar de buena calidad establecido para el conjunto de parámetros químicos.
</t>
    </r>
    <r>
      <rPr>
        <u/>
        <sz val="11"/>
        <rFont val="Calibri"/>
        <family val="2"/>
        <scheme val="minor"/>
      </rPr>
      <t>Sitios de monitoreo</t>
    </r>
    <r>
      <rPr>
        <sz val="11"/>
        <rFont val="Calibri"/>
        <family val="2"/>
        <scheme val="minor"/>
      </rPr>
      <t xml:space="preserve">: Son los puntos geográficos de control donde se realiza la toma de muestras para los análisis químicos. Están definidos en el Plan Nacional de Monitoreo de la Calidad de los Cuerpos de Agua Superficiales del país.
</t>
    </r>
    <r>
      <rPr>
        <u/>
        <sz val="11"/>
        <rFont val="Calibri"/>
        <family val="2"/>
        <scheme val="minor"/>
      </rPr>
      <t>Cuerpos de agua superficiales</t>
    </r>
    <r>
      <rPr>
        <sz val="11"/>
        <rFont val="Calibri"/>
        <family val="2"/>
        <scheme val="minor"/>
      </rPr>
      <t xml:space="preserve">: Ríos que son representativos para el análisis de la calidad del agua definidos en el Plan Nacional de Monitoreo de la Calidad de los Cuerpos de Agua Superficiales del país.
</t>
    </r>
    <r>
      <rPr>
        <u/>
        <sz val="11"/>
        <rFont val="Calibri"/>
        <family val="2"/>
        <scheme val="minor"/>
      </rPr>
      <t>Agua de buena calidad</t>
    </r>
    <r>
      <rPr>
        <sz val="11"/>
        <rFont val="Calibri"/>
        <family val="2"/>
        <scheme val="minor"/>
      </rPr>
      <t xml:space="preserve">: Condición calificada cuando al menos el 80% de las mediciones realizadas en el sitio de monitoreo, para los parámetros químicos establecidos, cumple con sus respectivos valores meta. 
</t>
    </r>
    <r>
      <rPr>
        <u/>
        <sz val="11"/>
        <rFont val="Calibri"/>
        <family val="2"/>
        <scheme val="minor"/>
      </rPr>
      <t>Parámetros químicos</t>
    </r>
    <r>
      <rPr>
        <sz val="11"/>
        <rFont val="Calibri"/>
        <family val="2"/>
        <scheme val="minor"/>
      </rPr>
      <t xml:space="preserve">: Porcentaje de saturación de oxígeno, Demanda Biológica de Oxígeno (DBO), nitrógeno amoniacal, Potencial de Hidrógeno (pH) y sólidos suspendidos totales (SST).
</t>
    </r>
    <r>
      <rPr>
        <u/>
        <sz val="11"/>
        <rFont val="Calibri"/>
        <family val="2"/>
        <scheme val="minor"/>
      </rPr>
      <t>Porcentaje de saturación de oxígeno</t>
    </r>
    <r>
      <rPr>
        <sz val="11"/>
        <rFont val="Calibri"/>
        <family val="2"/>
        <scheme val="minor"/>
      </rPr>
      <t xml:space="preserve">: Se obtiene de la relación entre el oxígeno disuelto (O.D.) real obtenido en el sitio de medición y el O.D. teórico correspondiente a la condición de agua limpia a la presión atmosférica y la temperatura en el mismo sito de medición.
</t>
    </r>
    <r>
      <rPr>
        <u/>
        <sz val="11"/>
        <rFont val="Calibri"/>
        <family val="2"/>
        <scheme val="minor"/>
      </rPr>
      <t>DBO</t>
    </r>
    <r>
      <rPr>
        <sz val="11"/>
        <rFont val="Calibri"/>
        <family val="2"/>
        <scheme val="minor"/>
      </rPr>
      <t xml:space="preserve">: Cantidad de oxígeno requerido por los microorganismos aeróbicos presentes en la muestra para oxidar la materia orgánica a una forma inorgánica estable. Debe ser medido a los cinco días de tomada la muestra y a 20 grados centígrados. 
</t>
    </r>
    <r>
      <rPr>
        <u/>
        <sz val="11"/>
        <rFont val="Calibri"/>
        <family val="2"/>
        <scheme val="minor"/>
      </rPr>
      <t>Nitrógeno amoniacal</t>
    </r>
    <r>
      <rPr>
        <sz val="11"/>
        <rFont val="Calibri"/>
        <family val="2"/>
        <scheme val="minor"/>
      </rPr>
      <t xml:space="preserve">: Es el resultado de la primera transformación del nitrógeno orgánico. Esta forma del nitrógeno es soluble en agua y queda retenido por el poder absorbente del suelo. 
</t>
    </r>
    <r>
      <rPr>
        <u/>
        <sz val="11"/>
        <rFont val="Calibri"/>
        <family val="2"/>
        <scheme val="minor"/>
      </rPr>
      <t>pH</t>
    </r>
    <r>
      <rPr>
        <sz val="11"/>
        <rFont val="Calibri"/>
        <family val="2"/>
        <scheme val="minor"/>
      </rPr>
      <t xml:space="preserve">: Coeficiente que indica el grado de acidez o basicidad de una solución acuosa.
</t>
    </r>
    <r>
      <rPr>
        <u/>
        <sz val="11"/>
        <rFont val="Calibri"/>
        <family val="2"/>
        <scheme val="minor"/>
      </rPr>
      <t>SST</t>
    </r>
    <r>
      <rPr>
        <sz val="11"/>
        <rFont val="Calibri"/>
        <family val="2"/>
        <scheme val="minor"/>
      </rPr>
      <t>: proporción de sólidos retenidos por un filtro de fibra de vidrio que posteriormente se seca a 103-105° hasta peso constante.</t>
    </r>
  </si>
  <si>
    <t xml:space="preserve">1. Seleccionar los parámetros químicos que se considerarán en el indicador.
2. Determinar los rangos para clasificar agua buena o agua mala
* La clasificación se realiza según lo que se establece en el DE. 33903-MINAE-S Reglamento para la evaluación y clasificación de calidad de aguas superficiales, para clase 1 y 2.   
3. Comparar cada una de las mediciones realizadas en cada sitio con el rango de calidad para cada parámetro. 
Los resultados del análisis de cada parámetro químico se comparan con el rango establecido y se clasifica cada la medición como de buena calidad o de mala calidad.
4. Sumar el total de mediciones cuyo resultado es de "buena calidad" en cada sitio. 
5. Para cada sitio se suma el total de mediciones con resultado "buena calidad" y se calcula el porcentaje de mediciones correspondientes sobre el total de mediciones realizadas para ese sitio. 
Donde,
Cbc: porcentaje de cumplimiento de buena calidad en el sitio de monitoreo.
nbc: N° de mediciones que dieron de buena calidad en el sitio.
nmt: N° total de mediciones realizadas en el sitio.
6. Clasificar el sitio como de buena calidad o mala calidad. 
El sitio se clasifica como de buena calidad de agua si el porcentaje de cumplimiento en el sitio de monitoreo (Cbc) es igual o mayor a 80 %. 
7. Calcular indicador
Se calcula el porcentaje de los sitios de monitoreo clasificados como de buena calidad de agua del total de sitios de monitoreo, utilizando la siguiente formula: 
Donde,
SMBC: porcentaje de los sitios monitoreados clasificados de buena calidad de agua.
nbc: es el número de sitios de monitoreo que presentan buena calidad de agua. 
nt: es el número total de sitios de monitoreo de calidad de agua. </t>
  </si>
  <si>
    <t>Proporción de sitios monitoreados que cumple con los estándares de buena calidad de agua, para las cuencas de los ríos Damas, Tusubres, Tárcoles, Naranjo, Jesús María, Barú, Parrita, Savegre, Reventazón, Madre de Dios, Moín, Bananito, Matina, Pacuare, Banano, Estrella, Sixaola, Tortuguero, Península de Nicoya, Tempisque, Abangares, Barranca y Bebedero durante el periodo 2015-2018.</t>
  </si>
  <si>
    <t>Saturación de oxígeno, DBO, nitrógeno amoniacal, pH y SST.</t>
  </si>
  <si>
    <t xml:space="preserve">Se puede desagregar por provincia, cantón, distrito, región de planificación, cuenca y cuerpo de agua superficial para el área de estudio. </t>
  </si>
  <si>
    <t>Buena o mala calidad del agua, de acuerdo a los parámetros químicos establecidos en la metodología.</t>
  </si>
  <si>
    <t xml:space="preserve">Periodicidad de levantamiento de la información de forma trimestral. Adicionalmente se estima una publicación anual del indicador con los resultados del periodo de análisis anterior. 
El proyecto de monitoreo de la calidad del agua está en el ciclo de definición de línea base, que inició en 2015.
Al cabo de 5 años se pretende tener total cobertura del territorio nacional
</t>
  </si>
  <si>
    <t xml:space="preserve">Dirección de Agua, MINAE. 2014. Plan Nacional de Monitoreo de la Calidad de los Cuerpos de Agua Superficiales. </t>
  </si>
  <si>
    <t>2015-2016</t>
  </si>
  <si>
    <r>
      <t xml:space="preserve">Este indicador permite medir la cantidad de colones de valor agregado generado en la producción de bienes y servicios en la economía por cada metro cúbico de agua utilizado por los grupos de actividades económicas. No toma en cuenta el efecto precio en el valor agregado porque se utiliza el valor del valor agregado de la producción a precios corrientes.
Por lo tanto expresa la evolución en la eficiencia en el uso de agua por parte de los grupos de actividades económicas (Agricultura, Minería, manufactura, fabricación y servicios, gas, vapor y aire acondicionado y Servicios de provisión de agua) a nivel nacional.
No toma en cuenta patrones de uso de agua de lluvia por parte de la actividad agrícola que puede afectar la eficiencia.
Solo se cuenta con la información agregada para las actividades económicas (Agricultura, Minería, manufactura, fabricación y servicios, gas, vapor y aire acondicionado y Servicios de provisión de agua). Esto porque se usan los datos de la Cuenta de Agua del Banco Central de Costa Rica, conforme dicha fuente de información vaya desagregando más las actividades, será posible desagregar más las actividades económicas para el indicador. 
Se incluye información de las concesiones de uso de agua, que indican únicamente el volumen de uso permitido, no el uso efectivo de cada concesión.
</t>
    </r>
    <r>
      <rPr>
        <sz val="11"/>
        <color rgb="FFFF0000"/>
        <rFont val="Calibri"/>
        <family val="2"/>
        <scheme val="minor"/>
      </rPr>
      <t>La variable Uso de agua, pierde comparabilidad entre 2015 y 2016, por cambios en los datos de concesiones de la Dirección de Aguas, por lo que se debe tomar en consideración al realizar comparaciones del indicador. La serie de valos agregado si es comparable.</t>
    </r>
  </si>
  <si>
    <t>Indicador Nacional Nivel de estrés por escasez de agua: extracción de agua dulce como proporción de los recursos de agua dulce disponibles</t>
  </si>
  <si>
    <t>Índice de contenido</t>
  </si>
  <si>
    <t>Indice de contenido</t>
  </si>
  <si>
    <t xml:space="preserve">Población con autoabastecimiento de agua </t>
  </si>
  <si>
    <t>Población con autoabastecimiento de agua</t>
  </si>
  <si>
    <t>Se refiere a la población que el abastecimiento de agua proviene de:
Pozo: puede ser propio o comunitario. Del pozo se extrae agua subterránea mediante el empleo de una bomba eléctrica o manual, o bien utilizando un recipiente, atado al extremo de una cuerda.
Río, quebrada o naciente: el agua se toma de un río o quebrada y se lleva a la vivienda por acarreo o a través de algún tipo de tubería.
Lluvia u otro: cuando la mayor parte del agua usada en la vivienda es agua de lluvia recolectada de diferentes formas o se recibe de camiones cisterna, agua embotellada u otras fuentes.
Una vivienda puede tener agua por tubería sin que el origen de la misma sea un acueducto.</t>
  </si>
  <si>
    <t>Corresponde a la diferencia entre la cantidad de población conectada a una red publica de alcantarillado menos la población conectada a tratamiento primario y secundario de las aguas residuales que genera.
Segun OCDE el TRATAMIENTO DE AGUAS RESIDUALES es igual a Proceso para adecuar las aguas residuales a las normas ambientales aplicables u otras normas de calidad para el reciclaje o la reutilización. En el cuestionario se distinguen tres tipos generales de tratamiento: primario, secundario y terciario. Para calcular la cantidad total de aguas residuales tratadas, volúmenes y las cargas reportadas deben mostrarse solo bajo el tipo de tratamiento " más alto " al que fue sometido.
Se entiende por población residente al promedio de más de un año del número de personas que pertenecen a la población permanente que vive en un territorio.
Tratamiento primario: 
Tratamiento de aguas residuales (urbanas) mediante un proceso físico y / o químico que implica el asentamiento de sólidos en suspensión, u otro proceso en el que la DBO5 de las aguas residuales entrantes se reduce al menos en un 20% antes de la descarga y el total de sólidos suspendidos de las aguas residuales entrantes son reducido en al menos un 50%.
Tratamiento secundario:
Tratamiento de aguas residuales (urbanas) mediante un proceso que generalmente implica un tratamiento biológico con un asentamiento secundario u otro proceso, lo que resulta en una eliminación de DBO de al menos 70% y una eliminación de DQO de al menos 75%.
Tratamiento terciario:
Tratamiento (adicional al tratamiento secundario) de nitrógeno y / o fósforo y / o cualquier otro contaminante que afecte la calidad o un uso específico del agua: contaminación microbiológica, color, etc. Las diferentes eficiencias de tratamiento posibles no se pueden agregar y son exclusivas. Para este cuestionario, la siguiente eficiencia mínima de tratamiento define un tratamiento terciario: eliminación de la contaminación orgánica de al menos 95% para DBO y 85% para DQO, y al menos uno de los siguientes:
□ eliminación de nitrógeno de al menos 70% (47)
□ eliminación de fósforo de al menos 80% (48)
□ eliminación microbiológica logrando una densidad de coliformes fecales inferior a 1000 en 100 ml .</t>
  </si>
  <si>
    <t xml:space="preserve">Jose Miguel Zeledón </t>
  </si>
  <si>
    <t>jzeledon@ga.go.cr</t>
  </si>
  <si>
    <t>Sin ningún tratamiento de aguas residuales se considera que es la población conectada a De hueco, de pozo negro o letrina más la población que No tiene CONEXIÓN más la población conectada a otro sistema</t>
  </si>
  <si>
    <t>13 de enero 2020</t>
  </si>
  <si>
    <t>Volumen de aguas residuales tratadas</t>
  </si>
  <si>
    <t>Fuente: SIRROAR y ENAHO</t>
  </si>
  <si>
    <t>3.2.3.a.1. Total de aguas residuales descargadas al ambiente después de ser tratadas</t>
  </si>
  <si>
    <t>3.2.3.a.2. Total de aguas residuales descargadas al ambiente sin tratamiento</t>
  </si>
  <si>
    <t xml:space="preserve">Población con tanque séptico </t>
  </si>
  <si>
    <t>Conectado a tanque séptico común</t>
  </si>
  <si>
    <t>Conectado a tanque séptico con tratamiento (fosa biológica)</t>
  </si>
  <si>
    <t>Factor de producción de aguas residuales (l/hab/día)</t>
  </si>
  <si>
    <t>Estimación de tratamiento independiente 2018</t>
  </si>
  <si>
    <t>Por actividad económica según la Clasificación Industrial Internacional Uniforme (CIIU) revisión 4.</t>
  </si>
  <si>
    <t>Se toman los datos de uso de agua por actividad económica, del MDEA 2.6.2.h y se les aplican los siguientes coeficientes de retorno: 
Hogares 70%
Agricultura, ganadería, silvicultura y pesca 10%
Manufactura, minería, construcción, comercio y servicios 55%</t>
  </si>
  <si>
    <t>Fuente: Datos recolectados por el CTIE-Agua</t>
  </si>
  <si>
    <t>Desde: 2016</t>
  </si>
  <si>
    <t>Se utiliza como fuente primaria de información del SIRROAR, sistema del Ministerio de Salud y se estiman los datos de la siguiente forma: 
Aguas residuales urbanas - tratamiento primario: únicamente la planta Los Tajos del AyA
Aguas residuales urbanas - tratamiento secundario: todas las plantas de tratamiento excepto Los Tajos (todas las que tienen CIIU 3700)
Aguas residuales urbanas - tratamiento terciario: no hay
Otras plantas de tratamiento - tratamiento primario: no hay 
Otras plantas de tratamiento - tratamiento secundario: Todas las reportadas en SIRROAR con código CIIU distinto al 3700
Otras plantas de tratamiento - tratamiento primario: no hay 
Tratamiento independiente: Se toman de la Encuesta Nacional de Hogares (ENAHO), del Instituto Nacional de Estadística y Censos (INEC), los datos de población conectada a tanque séptico y se multiplican por el factor de producción de aguas residuales 146 l/hab/día, reportado por el AyA (Instituto Costarricense de Acueducto y Alcantarillado).</t>
  </si>
  <si>
    <t>Agua con tratamiento independiente (miles de m3/día)</t>
  </si>
  <si>
    <t>Se toma el total de reportes a Cuerpo de Agua del SIRROAR</t>
  </si>
  <si>
    <t xml:space="preserve">Del total de aguas residuales generadas (MDEA 3.2.1.a) se resta el total de aguas residuales tratadas (MDEA 3.2.2.b), teniendo el cuidado de que ambos volúmenes están en las mismas unidades. </t>
  </si>
  <si>
    <t>urbano</t>
  </si>
  <si>
    <t>rural</t>
  </si>
  <si>
    <t>Población conectada a una red publica de alcantarillado operado por AyA o por ESPH que recibe tratamiento primario más población conectada a una red publica de alcantarillado operado por AyA o por ESPH que recibe tratamiento secundario.
El AyA tiene desagregación de esta información por región GAM+Periféricos+ASADAS
Segun OCDE el TRATAMIENTO DE AGUAS RESIDUALES es igual a Proceso para adecuar las aguas residuales a las normas ambientales aplicables u otras normas de calidad para el reciclaje o la reutilización. En el cuestionario se distinguen tres tipos generales de tratamiento: primario, secundario y terciario. Para calcular la cantidad total de aguas residuales tratadas, volúmenes y las cargas reportadas deben mostrarse solo bajo el tipo de tratamiento " más alto " al que fue sometido.
Se entiende por población residente al promedio de más de un año del número de personas que pertenecen a la población permanente que vive en un territorio.
Tratamiento primario: 
Tratamiento de aguas residuales (urbanas) mediante un proceso físico y / o químico que implica el asentamiento de sólidos en suspensión, u otro proceso en el que la DBO5 de las aguas residuales entrantes se reduce al menos en un 20% antes de la descarga y el total de sólidos suspendidos de las aguas residuales entrantes son reducido en al menos un 50%.
Tratamiento secundario:
Tratamiento de aguas residuales (urbanas) mediante un proceso que generalmente implica un tratamiento biológico con un asentamiento secundario u otro proceso, lo que resulta en una eliminación de DBO de al menos 70% y una eliminación de DQO de al menos 75%.
Tratamiento terciario:
Tratamiento (adicional al tratamiento secundario) de nitrógeno y / o fósforo y / o cualquier otro contaminante que afecte la calidad o un uso específico del agua: contaminación microbiológica, color, etc. Las diferentes eficiencias de tratamiento posibles no se pueden agregar y son exclusivas. Para este cuestionario, la siguiente eficiencia mínima de tratamiento define un tratamiento terciario: eliminación de la contaminación orgánica de al menos 95% para DBO y 85% para DQO, y al menos uno de los siguientes:
□ eliminación de nitrógeno de al menos 70% (47)
□ eliminación de fósforo de al menos 80% (48)
□ eliminación microbiológica logrando una densidad de coliformes fecales inferior a 1000 en 100 ml .
Tratamiento independiente es población conectado a tanque séptico común más la población conectada a tanque séptico con tratamiento (fosa biológica).
Tratamiento idependiente es Instalaciones para tratamiento preliminar, tratamiento, infiltración o descarga de aguas residuales domésticas de viviendas generalmente entre 1 y 50 equivalentes de población, no conectadas a un sistema de recolección de aguas residuales urbanas. Ejemplos de tales sistemas son las fosas sépticas. Se excluyen los sistemas con tanques de almacenamiento desde los cuales las aguas residuales son transportadas periódicamente por camiones a una planta de tratamiento de aguas residuales urbanas. Se considera que estos sistemas están conectados al sistema de aguas residuales urbanas.</t>
  </si>
  <si>
    <t>En el presente archivo se muestra un conjunto de estadísticas e indicadores ambientales obtenidos a partir de las operaciones estadísticas de las Instituciones que conforman el Comite Técnico Interinstitucional para estadísticas del Agua (CTIE-Agua). 
Los datos e indicadores presentados, están alineados a estándares internacionales establecidos por la División de Estadísticas de las Naciones Unidas (DENU) tales como: las Recomendaciones Internacionales de Estadísticas del Agua (RIEA 2012), el Marco para el Desarrollo de las Estadísticas Ambientales (MDEA 2013) y el sistema de Contabilidad Ambiental y Económica (SCAE – Agua 2012).</t>
  </si>
  <si>
    <t xml:space="preserve">Este documento presenta el resultado del trabajo del Comité Técnico Interinstitucional de Estadísticas del Agua durante varios años, contiene un compendio de las las estadísticas e indicadores del agua a nivel nacional en concordancia con estándares estadísticos como el Marco para el Desarrollo de Estadísticas Ambientales (MDEA) y las Recomendaciones Internacionales para las Estadísticas del Agua (RIEA), además se incluyen algunas estadísitcas complementarias necesarias para comprender las estadísticas sobre agua, además de algunos indicadores que se pueden producir con la información recopilada por este grupo., tales como los relacionados con el Objetivo de Desarrollo Sostenible 6 (ODS 6), según el índice que presenta a continuación:  </t>
  </si>
  <si>
    <t>Demanda bioquímica de oxígeno (DBO) en sitios de monitoreo de cuerpos de agua según cuenca hidrográfica</t>
  </si>
  <si>
    <t xml:space="preserve">Elaboración </t>
  </si>
  <si>
    <t xml:space="preserve">Lucrecia Salazar </t>
  </si>
  <si>
    <t>Los datos incluyen solo extracción legalmente autorizadas, existe una cantidad desconocida de agua que está siendo ilegalmente extraída no incluida en estos datos. Los permisos legales para extracción de agua son otorgados por MINAE a través de una concesión. Para cada año, se incluyen solamente las concesiones que estuvieron vigentes durante el año correspondiente. Además se utilizan los datos que entregan los operadores de servicio público de agua potable, quienes tienen un dato más exacto sobre extracción, por tanto estos se cambian por los registros de la Dirección de Agua para evitar doble contabilidad.</t>
  </si>
  <si>
    <t>Registro Nacional de Concesiones de Agua y Cauces</t>
  </si>
  <si>
    <t xml:space="preserve">Dirección de Agua </t>
  </si>
  <si>
    <t xml:space="preserve">Director </t>
  </si>
  <si>
    <t xml:space="preserve">Conocimiento de las extracciones de recurso hídrico que se realiza en el país, para efectos de balances hídricos y valoración de la disponibilidad del recursos hídrico. </t>
  </si>
  <si>
    <t>Extracción superficial anual de agua dulce</t>
  </si>
  <si>
    <t>Se debe entender como el volumen de agua superficial que es extraido para ser utilizado en el país, para todos los usos consuntivos. Se excluye el agua utilizada para generación hidroelectrica, por tratarse de un uso no consuntivo.</t>
  </si>
  <si>
    <t>Los datos incluyen solo extracción de aguas superficiales legalmente autorizadas, existe una cantidad desconocida de agua que está siendo ilegalmente extraída no incluida en estos datos. Los permisos legales para extracción de agua son otorgados por MINAE a través de una concesión. Para cada año, se incluyen solamente las concesiones que estuvieron vigentes durante el año correspondiente. Además se utilizan los datos que entregan los operadores de servicio público de agua potable, quienes tienen un dato más exacto sobre extracción, por tanto estos se cambian por los registros de la Dirección de Agua para evitar doble contabilidad.</t>
  </si>
  <si>
    <t>Extracción subterránea anual de agua dulce</t>
  </si>
  <si>
    <t>Los datos incluyen solo extracción de aguas subterráneas legalmente autorizadas, existe una cantidad desconocida de agua que está siendo ilegalmente extraída no incluida en estos datos. Los permisos legales para extracción de agua son otorgados por MINAE a través de una concesión. Para cada año, se incluyen solamente las concesiones que estuvieron vigentes durante el año correspondiente. Además se utilizan los datos que entregan los operadores de servicio público de agua potable, quienes tienen un dato más exacto sobre extracción, por tanto estos se cambian por los registros de la Dirección de Agua para evitar doble contabilidad.</t>
  </si>
  <si>
    <t>Volumen de agua extraída para uso propio según actividades económicas</t>
  </si>
  <si>
    <t>Volumen de agua extraída para distribución por la actividad económica CIIU 3600</t>
  </si>
  <si>
    <t>Pérdidas en la distribución de la actividad económica CIIU 3600</t>
  </si>
  <si>
    <t>Volumen de agua residual generada por activdad económica</t>
  </si>
  <si>
    <t>Se debe interpretar como el volumen de agua residual que se produce en el país por las diferentes activiades económicas, tomando en cuenta factores de retorno teóricos.</t>
  </si>
  <si>
    <t>Por actividades económicas (CIIU)</t>
  </si>
  <si>
    <t>Sistema para el Registro de los Reportes Operacionales de Aguas Residuales (SIRROAR)</t>
  </si>
  <si>
    <t>Dirección Protección Radiológica y Salud  Ambiental - Unidad Salud Ambiental</t>
  </si>
  <si>
    <t xml:space="preserve">Permite conocer la cantidad en volumen de aguas residuales que se generan en el país. </t>
  </si>
  <si>
    <t>Objetivo de Desarrollo Sostenible 6</t>
  </si>
  <si>
    <t>Volumen de agua residual tratada por tipo de tratamiento</t>
  </si>
  <si>
    <t>anual</t>
  </si>
  <si>
    <t xml:space="preserve">Corresponde a los vólumenes de aguas residuales que reciben algún tipo de tratamiento en el país, considerando sistemas colectivos de tratamiento de aguas residuales y tratamiento independiente. </t>
  </si>
  <si>
    <t xml:space="preserve">Por tipo de tratamiento de aguas residuales </t>
  </si>
  <si>
    <t>Total de aguas residuales descargadas al ambiente después de ser tratadas</t>
  </si>
  <si>
    <t xml:space="preserve">Corresponde a las aguas residuales que son descargadas en un cuerpo receptor después de su tratamiento. </t>
  </si>
  <si>
    <t>Solamente contemple los entes generadores de aguas residuales que presentan reportes operacionales al Ministerio de Salud en apego a lo establecido en el Reglamento de Vertido y Reuso de Aguas Residuales (Decreto Ejecutivo 33601-MINAE-S y sus reformas).</t>
  </si>
  <si>
    <t xml:space="preserve">anual </t>
  </si>
  <si>
    <t xml:space="preserve">Permite conocer la cantidad en volumen de aguas residuales tratadas que se descargan en el país. </t>
  </si>
  <si>
    <t xml:space="preserve">Permite conocer la cantidad en volumen de aguas residuales que recibe algún tipo de tratamiento en el país. </t>
  </si>
  <si>
    <t>Total de aguas residuales descargadas al ambiente sin tratamiento</t>
  </si>
  <si>
    <t xml:space="preserve">Corresponde al volumen de las aguas residuales que no reciben ningún tratamiento antes de ser vertidas al ambiente. </t>
  </si>
  <si>
    <t xml:space="preserve">Se trata de una estimación teórica, partiendo de la generación de aguas residuales (datos calculados por estimaciones teóricas no medidos) y restando las aguas residuales que si reciben tratamiento. </t>
  </si>
  <si>
    <t xml:space="preserve">Permite conocer la cantidad en volumen de aguas residuales que se descargan en el país sin recibir tratamiento </t>
  </si>
  <si>
    <t>Se debe entender como el volumen de agua que es extraido para ser utilizado en el país, para todos los usos consuntivos, excluyendo el abastecimiento de servicios públicos.</t>
  </si>
  <si>
    <t>Código RIEA: T.1.1</t>
  </si>
  <si>
    <t xml:space="preserve">En este apartado se presentan ciertos datos complementarios que son necesarios para comprender o sustenatar los indicadores y estadísticas que se han generado en este archivo. </t>
  </si>
  <si>
    <t xml:space="preserve">Indicadores del Objetivo de Desarrollo Sostenible 6: Garantizar la disponibilidad y la gestión sostenible del agua y el saneamiento para todos </t>
  </si>
  <si>
    <t>En este apartado se presentan ciertos indicadores que sirven para conocer o valorar las características y la intensidad de aspectos relacionados con la gestión de los recursos hídricos del país, y sus servicios asociados, así como para determinar la evolución futura de estos indicadores, que permitan guiar la toma de decisiones.</t>
  </si>
  <si>
    <t>Volumen de agua que es extraído para ser utilizado en el país, para todos los usos consuntivos. Se excluye el agua utilizada para generación hidroelectrica, por tratarse de un uso no consuntivo.</t>
  </si>
  <si>
    <t xml:space="preserve">Del Registro Nacional de Concesiones y Causes de la Dirección de Agua del Ministerio de Ambiente y Energía, se extraen los datos de caudales de las concesiones que estuvieron vigentes para cada año. Se omiten de dicha base los datos de concesiones de los operadores de servicio público de agua potable (Instituto Costarricense de Acueducto y Alcantarillado, Empresa de Servicio Público de Heredia, Municipalidades administradoras de acueducto, y Asadas), estos son sustituidos con la información que entregan al Comité Técnico Interinstitucional de Estadísticas del Agua, que incluye mediciones más precisas del agua que extraen cada año. También se omiten los datos del Servicio Nacional de Agua Subterránea, Riego y Avenamieto y se incluyen directamente los datos reportados por ellos. </t>
  </si>
  <si>
    <t xml:space="preserve">Del Registro Nacional de Concesiones y Causes de la Dirección de Agua del Ministerio de Ambiente y Energía, se extraen los datos de caudales de las concesiones que estuvieron vigentes para cada año. Se omiten de dicha base los datos de concesiones de los operadores de servicio público de agua potable (Instituto Costarricense de Acueducto y Alcantarillado, Empresa de Servicio Público de Heredia, Municipalidades administradoras de acueducto, y Asadas), estos son sustituidos con la información que entregan al Comité Técnico Interinstitucional de Estadísticas del Agua, que incluye mediciones más precisas del agua que extraen cada año. También se omiten los datos del Servicio Nacional de Agua Subterránea, Riego y Avenamieto y se incluyen directamente los datos reportados por ellos.  Este procedimiento se realiza contando solamente las extracciones superficiales. </t>
  </si>
  <si>
    <t xml:space="preserve">Del Registro Nacional de Concesiones y Causes de la Dirección de Agua del Ministerio de Ambiente y Energía, se extraen los datos de caudales de las concesiones que estuvieron vigentes para cada año. Se omiten de dicha base los datos de concesiones de los operadores de servicio público de agua potable (Instituto Costarricense de Acueducto y Alcantarillado, Empresa de Servicio Público de Heredia, Municipalidades administradoras de acueducto, y Asadas), estos son sustituidos con la información que entregan al Comité Técnico Interinstitucional de Estadísticas del Agua, que incluye mediciones más precisas del agua que extraen cada año. También se omiten los datos del Servicio Nacional de Agua Subterránea, Riego y Avenamieto y se iincluyen directamente los datos reportados por ellos.  Este procedimiento se realiza contando solamente las extracciones subterráneas. </t>
  </si>
  <si>
    <t>Volumen de agua subterránea que es extraído para ser utilizado en el país, para todos los usos consuntivos. Se excluye el agua utilizada para generación hidroelectrica, por tratarse de un uso no consuntivo.</t>
  </si>
  <si>
    <t xml:space="preserve">Del Registro Nacional de Concesiones y Causes de la Dirección de Agua del Ministerio de Ambiente y Energía, se extraen los datos de caudales de las concesiones que estuvieron vigentes para cada año, considerados como autoabastecimiento. Se excluyen todas las extracciones de agua para distribución. </t>
  </si>
  <si>
    <t>Los datos incluyen solo extracción de aguas  legalmente autorizadas, existe una cantidad desconocida de agua que está siendo ilegalmente extraída no incluida en estos datos. Los permisos legales para extracción de agua son otorgados por MINAE a través de una concesión. Para cada año, se incluyen solamente las concesiones que estuvieron vigentes durante el año correspondiente. Adicionalmente para las concesiones legales y vigentes, solo es posible conocer el dato de volumen permitido de extracción, se desconoce el volumen efectivo, que puede ser menor o mayor al volumen concesionado</t>
  </si>
  <si>
    <t xml:space="preserve">Suma de los datos de extracción de agua (producción) reportados por: 
Instituto Costarricense de Acueducto y Alcantarillado (AyA): 
Empresa de Servicios Públicos de Heredia (ESPH): 
Asadas: estimadación realizada por el AyA utilizando información recolectada de las oficinas regionales
Municipalidades que administran acueducto: estimación realizada por el Banco Central de Costa Rica. </t>
  </si>
  <si>
    <t xml:space="preserve">Es el volumen de agua que fue extraída para su posterior distribución como agua potable a hogares y empresas. </t>
  </si>
  <si>
    <t>Los datos de extracción de agua de Asadas y de Municipalidades aún son estimaciones, no mediciones</t>
  </si>
  <si>
    <t xml:space="preserve">En Costa Rica no existen entradas de agua importantes desde países vecinos, únicamente salidas, por lo que es importante monitorear cuánta agua escurre sin poder ser utilizada para suplir demandas faltantes el agunas zonas. </t>
  </si>
  <si>
    <t xml:space="preserve">Es importante monitorear cuánta agua escurre hacia el mar sin poder ser utilizada para suplir demandas faltantes, en especial en las regiones más secas del país.  </t>
  </si>
  <si>
    <t xml:space="preserve">Conocimiento de las extracciones de recurso hídrico que se realiza en el país, para efectos de balances hídricos y valoración de la disponibilidad del recursos hídrico. Permite monitorear a lo largo del tiempo los patrones de extracción y por ende la presión generada sobre los recursos hídricos superficiales disponibles. </t>
  </si>
  <si>
    <t xml:space="preserve">Conocimiento de las extracciones de recurso hídrico que se realiza en el país, para efectos de balances hídricos y valoración de la disponibilidad del recursos hídrico. Permite monitorear a lo largo del tiempo los patrones de extracción y por ende la presión generada sobre los recursos hídricos subterráneos disponibles. </t>
  </si>
  <si>
    <t xml:space="preserve">Se refiere a la cantidad de agua que regresa al medio ambiente despúes de ser utilizada por las diferentes actividades económicas, independientemente de si recibe tratamiento o no. </t>
  </si>
  <si>
    <t>Suma de los datos de facturación de agua a los diferentes tipos de clientes (hogares y empresas según actividad económica) reportados por: 
Instituto Costarricense de Acueducto y Alcantarillado (AyA): 
Empresa de Servicios Públicos de Heredia (ESPH): 
Asadas: estimadación realizada por el AyA utilizando información recolectada de las oficinas regionales
Municipalidades que administran acueducto: estimación realizada por el Banco Central de Costa Rica. 
Y adicionalmente se suma el agua extraída para uso propio proveniente del Registro Nacional de Concesiones y Causes de la Dirección de Agua</t>
  </si>
  <si>
    <t xml:space="preserve">Es el volumen de agua utilizado por los diferentes grupos de actividades económicas y los hogares. </t>
  </si>
  <si>
    <t xml:space="preserve">Permite monitorear a lo largo del tiempo los patrones de uso de agua por parte de las diferentes actividades económicas. </t>
  </si>
  <si>
    <t>Solamente contempla extracciones de agua legalmente inscritas en el Registro Nacional de Concesiones y Cauces. No es posible una mayor desagregación de actividades económicas</t>
  </si>
  <si>
    <t>Los datos de uso de agua de Asadas y de Municipalidades aún son estimaciones, no mediciones. No es posible una mayor desagregación de actividades económicas</t>
  </si>
  <si>
    <t>No es posible una mayor desagregación de actividades económicas</t>
  </si>
  <si>
    <t xml:space="preserve">Es el volumen de agua que pierden las empresas encargadas de distribuir agua desde que la extraen en la fuente hasta que la entregan a los usuarios finales. </t>
  </si>
  <si>
    <t xml:space="preserve">Solo se tiene el dato de pérdida total de agua, no es posible conocer una mayor desagregación: fugas, tomas ilegales, problemas en los medidoes, etc. Además para Asadas y Municipalidades no se tiene el dato preciso, sino que se aplica el mismo porcentaje de pérdidas que el AyA. </t>
  </si>
  <si>
    <t xml:space="preserve">Se estima como una resta entre el total de agua extraída por las empresas de la actividad económica CIIU 3600, menos la cantidad de agua facturada. Se estima con los datos reportados por: 
Instituto Costarricense de Acueducto y Alcantarillado (AyA): 
Empresa de Servicios Públicos de Heredia (ESPH): 
Asadas: estimadación realizada por el AyA utilizando información recolectada de las oficinas regionales
Municipalidades que administran acueducto: estimación realizada por el Banco Central de Costa Rica. </t>
  </si>
  <si>
    <t xml:space="preserve">Es una medida de la cantidad de agua que se pierde en el sistema y ayuda a aplicar medidas correctivas para dismunuir esas pérdidas y utilizar el agua de manera más eficiente. </t>
  </si>
  <si>
    <t>miles de mestros cúbicos por día</t>
  </si>
  <si>
    <t>millones de metros cúbicos por año</t>
  </si>
  <si>
    <t>miles de metros cúbicos por día</t>
  </si>
  <si>
    <r>
      <t>del cual:</t>
    </r>
    <r>
      <rPr>
        <sz val="11"/>
        <rFont val="Calibri"/>
        <family val="2"/>
        <scheme val="minor"/>
      </rPr>
      <t xml:space="preserve">
     Tratamiento primario</t>
    </r>
  </si>
  <si>
    <r>
      <t xml:space="preserve">del cual:
     </t>
    </r>
    <r>
      <rPr>
        <sz val="11"/>
        <rFont val="Calibri"/>
        <family val="2"/>
        <scheme val="minor"/>
      </rPr>
      <t>Tratamiento primario</t>
    </r>
  </si>
  <si>
    <t>Cantidad de personas</t>
  </si>
  <si>
    <t>Fuente: INEC, Encuesta Nacional de Hogares 2010-2018.</t>
  </si>
  <si>
    <t>Fuente: INEC, Encuesta Nacional de Hogares 2014-2018.</t>
  </si>
  <si>
    <t>Cantidad de personas y porcentaje</t>
  </si>
  <si>
    <t>Fuente: Instituto Costarricense de Acueductos y Alcantarillados, (2019) &amp; Empresa de Servicios de Públicos de Heredia, (2019) &amp; Instituto Nacional de Estadística y Censos, Encuesta Nacional de Hogares (2019)</t>
  </si>
  <si>
    <t>5.1.2.f. Población con servicio de abastecimiento de agua</t>
  </si>
  <si>
    <t>colones / metro cúbico</t>
  </si>
  <si>
    <t>Se obtiene de dividir el valor de la producción (en millones de colones a precios básicos) total de las empresas distribuidoras de agua, entre el volumen total de agua facturada. Este cálculo toma en cuenta los datos reportados por: 
Instituto Costarricense de Acueducto y Alcantarillado (AyA)
Empresa de Servicios Públicos de Heredia (ESPH)
Asadas: estimadación realizada por el AyA utilizando información recolectada de las oficinas regionales
Municipalidades que administran acueducto: estimación realizada por el Banco Central de Costa Rica. 
Los datos del valor de la producción son tomados del Sistema de Cuentas Nacionales del Banco Central de Costa Rica.</t>
  </si>
  <si>
    <t xml:space="preserve">Es el precio promedio (a nivel nacional) pagado por cada metro cúbico de agua facturado durante el periodo de referencia. </t>
  </si>
  <si>
    <t xml:space="preserve">Los datos de Municipalidades y de Asadas son estimaciones. </t>
  </si>
  <si>
    <t>Lucrecia Salazar</t>
  </si>
  <si>
    <t>Permite monitorear la tendencia del precio pagado por cada metro cúbico de agua potable que se consume</t>
  </si>
  <si>
    <t>Recursos renovables de agua dulce (=1-2)</t>
  </si>
  <si>
    <t>milones de metros cúbicos por año</t>
  </si>
  <si>
    <t>Desde: 2001</t>
  </si>
  <si>
    <t>Fuente: Datos tomados del Componente 2, códigos 2.6.1.a.1 y 2.6.1.b.1</t>
  </si>
  <si>
    <t xml:space="preserve">Los recursos renovables de agua dulce se interpretan como la cantidad de recursos de agua con que dispone un país. </t>
  </si>
  <si>
    <t xml:space="preserve">NA </t>
  </si>
  <si>
    <t xml:space="preserve"> en cuenta como parte del cálculo entradas de agua de otros territorios</t>
  </si>
  <si>
    <t xml:space="preserve">Se calculan restando la precipitación menos la evapotranspiración. La metodología de cálculo también indica que se deben sumar las entradas de agua de otros territorios, sin embargo en el caso de Costa Rica no hay, son cero, por lo que no se incluyen en el cálculo. </t>
  </si>
  <si>
    <t xml:space="preserve">Permite determinar la cantidad de recursos hídricos con la que dispone un país, para poder gestionarla de mejor manera y además al ver los datos en serie de timpo, se pueden ver los efectos de la variabilidad climática y del cambio climático, de forma que se puede monitorear si los recursos disponibles van en aumento, son estables o disminuyen con el paso del tiempo </t>
  </si>
  <si>
    <t>Objetivo</t>
  </si>
  <si>
    <t xml:space="preserve">Meta </t>
  </si>
  <si>
    <t xml:space="preserve">6.b Apoyar y fortalecer la participación de las comunidades locales en la mejora de la gestión del agua y el saneamiento </t>
  </si>
  <si>
    <t>Nombre del indicador o de la variable</t>
  </si>
  <si>
    <t xml:space="preserve">6.b.1 Proporción de dependencias administrativas locales con políticas y procedimientos operacionales establecidos para la participación de las comunidades locales en la ordenación del agua y el saneamiento </t>
  </si>
  <si>
    <t>Indicador propuesto para Costa Rica</t>
  </si>
  <si>
    <t>Porcentaje de Asociaciones Administradoras de Acueductos Rurales y Saneamiento (ASADAS) que firman y mantienen vigente el convenio de delegación con el AyA</t>
  </si>
  <si>
    <t>Porcentaje de ASADAS que firmaron convenio y lo mantienen vigente, según ORAC. 2019</t>
  </si>
  <si>
    <t>ORAC</t>
  </si>
  <si>
    <t>Central Este</t>
  </si>
  <si>
    <t>Metropolitana</t>
  </si>
  <si>
    <t xml:space="preserve">Pacífico Central </t>
  </si>
  <si>
    <t>Costa Rica</t>
  </si>
  <si>
    <t>ORAC es el acrónimo de Oficina Regional de Acueductos Rurales, refiriendo a la regionalización de la gestión de entes operadores de Sistemas Comunales en el territorio de Costa Rica por parte del AyA.</t>
  </si>
  <si>
    <t>Fuente: Instituto Costarricense de Acueductos y Alcantarillados, 2019</t>
  </si>
  <si>
    <t>Número de ASADAS, según ORAC.  2019</t>
  </si>
  <si>
    <t>Porcentaje de ASADAS, según ORAC. 2019</t>
  </si>
  <si>
    <t>Porcentaje nacional de ASADAS con convenio, 2019</t>
  </si>
  <si>
    <t>Con Convenio</t>
  </si>
  <si>
    <t>Sin Convenio</t>
  </si>
  <si>
    <t xml:space="preserve">A Octubre 2019, la Dirección Jurídica de la Subgerencia de Sistemas Comunales se encuentra llevando a cabo la actualización de datos  sobre los Convenios de Delegación  de las  provincias de  Guanacaste y Alajuela por lo que los datos podrìan sufrir alguna modificación </t>
  </si>
  <si>
    <t>Se establece como unica fuente de información oficial a partir del 2019, los datos extraídos del SAGA, Subgerencia de Sistemas Comunales, AyA.</t>
  </si>
  <si>
    <t>6.b Apoyar y fortalecer la participación de las comunidades locales en la mejora de la gestión del agua y el saneamiento</t>
  </si>
  <si>
    <t xml:space="preserve">6.b.1 </t>
  </si>
  <si>
    <t>Proporción de dependencias administrativas locales con políticas y procedimientos operacionales establecidos para la participación de las comunidades locales en la ordenación del agua y el saneamiento</t>
  </si>
  <si>
    <t>https://unstats.un.org/sdgs/metadata/files/Metadata-06-0B-01.pdf</t>
  </si>
  <si>
    <t xml:space="preserve">100% de las ASADAS que administran y operan  sistemas de agua potable y saneamiento cuentan con convenio de delegación firmado con el AyA y vigente. </t>
  </si>
  <si>
    <t>Porcentaje de Asociaciones Administradoras de Acueductos Rurales y Saneamiento (ASADAS) que firman y mantienen vigente el convenio de delegación con el AyA.</t>
  </si>
  <si>
    <t>6.b.1.cr.1</t>
  </si>
  <si>
    <t>Registro administrativo.</t>
  </si>
  <si>
    <t>Cantidad relativa de Asociaciones Administradoras de Acueductos y Alcantarillados Rurales (ASADAS), que administran y operan sistemas de agua potable y saneamiento, con convenio de delegación firmado con el AyA y vigente.</t>
  </si>
  <si>
    <t>Número de ASADAS, que administran y operan sistemas de agua potable y saneamiento, legalmente constituidas y registradas que cuentan con convenio de delegación firmado y vigente, dividido por el número total de ASADAS legalmente constituidas y registradas.</t>
  </si>
  <si>
    <t>En Costa Rica el 82.5% de las ASADAS legalmente constituidas, que administran y opera sistemas de agua potable y saneamiento, ha firmado el Convenio de Delegación con el Instituto Costarricense de Acueductos y Alcantarillados y lo mantienen vigente.</t>
  </si>
  <si>
    <t>Número total de ASADAS que administran y operan sistemas de agua potable y sneamiento, legalmente registradas y con convenio de delegación que  se encuentre vigente. Número total de ASADAS legalmente constituidas y registradas.</t>
  </si>
  <si>
    <t>Regiones administrativas de la Subgerencia de Acueductos Comunales del AyA: Chorotega, Pacífico Central, Brunca, Huetar Caribe, Huetar Norte, Metropolitana y Central Este</t>
  </si>
  <si>
    <t>Semestral (último día hábil de cada semestre)</t>
  </si>
  <si>
    <t>Sistema de Apoyo para la Gestión de ASADAS (SAGA), Área Funcional Evaluación y Mejoramiento de la Gestión, Subgerencia de Sistemas Comunales, Instituto Costarricense de Acueductos y Alcantarillados.</t>
  </si>
  <si>
    <t>Sistema de Información de Entes Operadores de Sistemas Comunales (SAGA)</t>
  </si>
  <si>
    <t>Además de las ASADAS, el concepto de entes operadores abarca también a los Comités Administradores de Acueducto Rural (CAAR), a las Asociaciones de Desarrollo Indígena (ADI), a las Asociación de Desarrollo Integral (implicadas en la gestión comunitaria del agua potable y el saneamiento) y otras asociaciones específicas. Las ASADAS constituyen la mayor porción de entes operadores implicados, pero no la totalidad, por lo que el indicador no refiere al universo completo de posibles entes operadores que trabajan en la gestión comunitaria de acueductos rurales.</t>
  </si>
  <si>
    <t>Es un indicador sustituto. Se considera que contribuye al cumplimiento del objetivo y meta establecidos. Las ASADAS son los entes operadores de sistemas comunales, definidos en el ordenamiento jurídico de Costa Rica, para dedicarse a la gestión comunitaria del agua potable y el saneamiento en aquellos territorios donde el Instituto Costarricense de Acueductos y Alcantarillados (AyA) no opera directamente, y su gestión debe llevar implícita la aplicación de políticas y procedimientos operacionales para la participación de las comunidades locales en este ámbito. La ASADA es una organización legalmente inscrita en el Registro de Asociaciones, sin fines de lucro, organizada y conformada por la comunidad, con la asesoría técnica, legal, administrativa, contable , financiera y ambiental  del AyA.</t>
  </si>
  <si>
    <t>James Phillips Ávila</t>
  </si>
  <si>
    <t>Director de Planificación Estratégica</t>
  </si>
  <si>
    <t>Instituto Costarricense de Acueductos y Alcantarillados</t>
  </si>
  <si>
    <t>(506) 2242-5006, 2242-5110, 2242-5111</t>
  </si>
  <si>
    <t>jphillips@aya.go.cr</t>
  </si>
  <si>
    <t>6.b.1.</t>
  </si>
  <si>
    <t>6.b.1 Proporción de dependencias administrativas locales con políticas y procedimientos operacionales establecidos para la participación de las comunidades locales en la ordenación del agua y el saneamiento.</t>
  </si>
  <si>
    <t>No clasificado</t>
  </si>
  <si>
    <r>
      <t xml:space="preserve">A los datos del código MDEA 2.6.2.h que correponden a uso de agua, se les aplican lo siguientes coeficientes de retorno: 
Hogares: 70%
Agricultura: 10%
Industria: 55%
No clasificado: 55%
La fuente de esos coeficientes es: BID, MINAE, IMTA (2008). Elaboración de Balances Hídricos por Cuencas Hidrográficas y Propuesta de Modernización de las Redes de Medición en Costa Rica. Balances Hídricos Mensuales Oferta y Demanda. San José, Costa Rica. 
Se incluyen además las pérdidas de agua de los operadores que estan registradas en el código 2.6.2.k, esto por la definición del código MDEA: (en inglés)
</t>
    </r>
    <r>
      <rPr>
        <b/>
        <sz val="12"/>
        <color theme="1"/>
        <rFont val="Calibri"/>
        <family val="2"/>
        <scheme val="minor"/>
      </rPr>
      <t>Returns of water (FDES 2.6.2.n)</t>
    </r>
    <r>
      <rPr>
        <sz val="12"/>
        <color theme="1"/>
        <rFont val="Calibri"/>
        <family val="2"/>
        <scheme val="minor"/>
      </rPr>
      <t xml:space="preserve">
A large part of the water used by economic units is returned to the environment with or without treatment. Returns of water corresponds to the volume of water that flows from economic units directly to inland water resources, the sea or to land, within the territory of reference, per year.
This includes urban storm water, losses of water, irrigation water that infiltrates into groundwater or ends up in surface water, and the discharges of cooling water and water used for hydroelectricity generation (if accounted as an abstraction of water).
</t>
    </r>
  </si>
  <si>
    <t>Industria del suministro de agua para las poblaciones  
(CIIU 36)</t>
  </si>
  <si>
    <t>Industria del suministro de agua para riego  
(CIIU 36)</t>
  </si>
  <si>
    <t>TOTAL 
Industria de Suminitro de Agua 
(CIIU 36)</t>
  </si>
  <si>
    <t>2.6.2.k. Pérdidas de agua en la distribución de la actividad económica Industria del suministro de agua para las poblaciones (CIIU 36)</t>
  </si>
  <si>
    <t>Mes-Año/Cantón</t>
  </si>
  <si>
    <t>SAN JOSE</t>
  </si>
  <si>
    <t>SAN JOSE (101)</t>
  </si>
  <si>
    <t>ESCAZU (102)</t>
  </si>
  <si>
    <t>DESAMPARADOS (103)</t>
  </si>
  <si>
    <t>PURISCAL (104)</t>
  </si>
  <si>
    <t>TARRAZU (105)</t>
  </si>
  <si>
    <t>ASERRI (106)</t>
  </si>
  <si>
    <t>MORA (107)</t>
  </si>
  <si>
    <t>GOICOECHEA (108)</t>
  </si>
  <si>
    <t>SANTA ANA (109)</t>
  </si>
  <si>
    <t>ALAJUELITA (110)</t>
  </si>
  <si>
    <t>VAZQUEZ DE CORONADO (111)</t>
  </si>
  <si>
    <t>ACOSTA (112)</t>
  </si>
  <si>
    <t>TIBAS (113)</t>
  </si>
  <si>
    <t>MORAVIA (114)</t>
  </si>
  <si>
    <t>MONTES DE OCA (115)</t>
  </si>
  <si>
    <t>TURRUBARES (116)</t>
  </si>
  <si>
    <t>DOTA (117)</t>
  </si>
  <si>
    <t>CURRIDABAT (118)</t>
  </si>
  <si>
    <t>PEREZ ZELEDON (119)</t>
  </si>
  <si>
    <t>LEON CORTES (120)</t>
  </si>
  <si>
    <t>ALAJUELA (201)</t>
  </si>
  <si>
    <t>SAN RAMON (202)</t>
  </si>
  <si>
    <t>GRECIA (203)</t>
  </si>
  <si>
    <t>SAN MATEO (204)</t>
  </si>
  <si>
    <t>ATENAS (205)</t>
  </si>
  <si>
    <t>NARANJO (206)</t>
  </si>
  <si>
    <t>PALMARES (207)</t>
  </si>
  <si>
    <t>POAS (208)</t>
  </si>
  <si>
    <t>OROTINA (209)</t>
  </si>
  <si>
    <t>SAN CARLOS (210)</t>
  </si>
  <si>
    <t>ALFARO RUIZ (211)</t>
  </si>
  <si>
    <t>VALVERDE VEGA (212)</t>
  </si>
  <si>
    <t>UPALA (213)</t>
  </si>
  <si>
    <t>LOS CHILES (214)</t>
  </si>
  <si>
    <t>GUATUSO (215)</t>
  </si>
  <si>
    <t>RIO CUARTO (216)</t>
  </si>
  <si>
    <t>CARTAGO (301)</t>
  </si>
  <si>
    <t>PARAISO (302)</t>
  </si>
  <si>
    <t>LA UNION (303)</t>
  </si>
  <si>
    <t>JIMENEZ (304)</t>
  </si>
  <si>
    <t>TURRIALBA (305)</t>
  </si>
  <si>
    <t>ALVARADO (306)</t>
  </si>
  <si>
    <t>OREMUNO (307)</t>
  </si>
  <si>
    <t>EL GUARCO (308)</t>
  </si>
  <si>
    <t>HEREDIA (401)</t>
  </si>
  <si>
    <t>BARVA (402)</t>
  </si>
  <si>
    <t>SANTO DOMINGO (403)</t>
  </si>
  <si>
    <t>SANTA BARBARA (404)</t>
  </si>
  <si>
    <t>SAN RAFAEL (405)</t>
  </si>
  <si>
    <t>SAN ISIDRO (406)</t>
  </si>
  <si>
    <t>BELEN (407)</t>
  </si>
  <si>
    <t>FLORES (408)</t>
  </si>
  <si>
    <t>SAN PABLO (409)</t>
  </si>
  <si>
    <t>SARAPIQUI (410)</t>
  </si>
  <si>
    <t>LIBERIA (501)</t>
  </si>
  <si>
    <t>NICOYA (502)</t>
  </si>
  <si>
    <t>SANTA CRUZ (503)</t>
  </si>
  <si>
    <t>BAGACES (504)</t>
  </si>
  <si>
    <t>CARRILLO (505)</t>
  </si>
  <si>
    <t>CAÃ‘AS (506)</t>
  </si>
  <si>
    <t>ABANGARES (507)</t>
  </si>
  <si>
    <t>TILARAN (508)</t>
  </si>
  <si>
    <t>NANDAYURE (509)</t>
  </si>
  <si>
    <t>LA CRUZ (510)</t>
  </si>
  <si>
    <t>HOJANCHA (511)</t>
  </si>
  <si>
    <t>PUNTARENAS (601)</t>
  </si>
  <si>
    <t>ESPARZA (602)</t>
  </si>
  <si>
    <t>BUENOS AIRES (603)</t>
  </si>
  <si>
    <t>MONTES DE ORO (604)</t>
  </si>
  <si>
    <t>OSA (605)</t>
  </si>
  <si>
    <t>AGUIRRE (606)</t>
  </si>
  <si>
    <t>GOLFITO (607)</t>
  </si>
  <si>
    <t>COTO BRUS (608)</t>
  </si>
  <si>
    <t>PARRITA (609)</t>
  </si>
  <si>
    <t>CORREDORES (610)</t>
  </si>
  <si>
    <t>GARABITO (611)</t>
  </si>
  <si>
    <t>LIMON (701)</t>
  </si>
  <si>
    <t>POCOCI (702)</t>
  </si>
  <si>
    <t>SIQUIRRES (703)</t>
  </si>
  <si>
    <t>TALAMANCA (704)</t>
  </si>
  <si>
    <t>MATINA (705)</t>
  </si>
  <si>
    <t>GUACIMO (706)</t>
  </si>
  <si>
    <t>2.6.1.a.1. Precipitación promedio mensual según provincia y cantón para Costa Rica</t>
  </si>
  <si>
    <t xml:space="preserve">Para generar los datos de lluvia acumulada mensual  por cantón, se partío del registro de noventa y un estaciones meteorológicas distribuidas a nivel nacional, tanto del Instituto Costarricense de Electricidad (ICE) como del Instituto Meteorológico Nacional (IMN). Las estaciones del  IMN fueron homogenizadas según su periodo homogeneo más extenso, con un valor mínimo de cero. Las noventa y un series de tiempo fueron insumo de una interpolación ponderada del inverso de la distancia. 
Para obtener el dato cantonal de lluvia mensual acumulada en unidades de millones de m³/mes se realiza la conversión utilizando la relación: 1 mm = 0.001 m³/m², y posteriormente aplicando la siguiente ecuación:
Lluvia (millones m³/mes) = [lluvia mensual acumulada (m³/m²)] * [área cantonal (m²)] /1000000
La lluvia acumulada mensual nacional,  en unidades de millones de m³/mes, surge de sumar la lluvia acumulada mensual de todos los cantones en el mes de interes. </t>
  </si>
  <si>
    <t>Es el monto estimado de precipitación mensual acumulada a nivel cantonal.</t>
  </si>
  <si>
    <t xml:space="preserve">Cantonal
</t>
  </si>
  <si>
    <t>Se utilizan registros de 91 estaciones meteorológicas distribuidas a nivel nacional con deficiencia en la Peninsula de Nicoya y la franja Norte del Caribe Norte.</t>
  </si>
  <si>
    <t>Período 2001-2019.</t>
  </si>
  <si>
    <t>Cambio en la metodología del cálculo.</t>
  </si>
  <si>
    <t>Descrito en la metodología de cálculo.</t>
  </si>
  <si>
    <t>Karina Hernández Espinoza, Rubén Morales Aguilar y José Zuñiga Mora.</t>
  </si>
  <si>
    <t>Precipitación mensual por cantón</t>
  </si>
  <si>
    <t>2.6.1.b.1. Evapotranspiración mensual por provincia y cantón</t>
  </si>
  <si>
    <t>Evapotranspiración mensual por cantón</t>
  </si>
  <si>
    <r>
      <t>Para generar los datos de evapotranspiración acumulada mensual, se partío del registro de temperaturas extremas de veinti dos estaciones meteorológicas distribuidas a nivel nacional del Instituto Meteorológico Nacional (IMN). Dichas series de tiempo fueron homogenizadas según su periodo homogeneo más extenso, con un valor mínimo igual al valor mínimo del gradiente termico de todas las series. Se estima la evapotranspiración aplicando el método de Hargreaves-Samani (1982), ajustado por Hargreaves (1994) y modificado por Allen (1995).  Estas series de tiempo fueron insumo de una interpolación ponderada del inverso de la distancia. 
Para obtener el dato cantonal de evapotranspiración mensual acumulada en unidades de millones de m³/mes se realiza la conversión utilizando la relación: 1 mm = 0.001 m</t>
    </r>
    <r>
      <rPr>
        <sz val="11"/>
        <color theme="1"/>
        <rFont val="Calibri"/>
        <family val="2"/>
      </rPr>
      <t>³</t>
    </r>
    <r>
      <rPr>
        <sz val="11"/>
        <color theme="1"/>
        <rFont val="Calibri"/>
        <family val="2"/>
        <scheme val="minor"/>
      </rPr>
      <t>/m</t>
    </r>
    <r>
      <rPr>
        <sz val="11"/>
        <color theme="1"/>
        <rFont val="Calibri"/>
        <family val="2"/>
      </rPr>
      <t>²</t>
    </r>
    <r>
      <rPr>
        <sz val="11"/>
        <color theme="1"/>
        <rFont val="Calibri"/>
        <family val="2"/>
        <scheme val="minor"/>
      </rPr>
      <t xml:space="preserve">, y posteriormente aplicando la siguiente ecuación:
Evapotranspiración (millones m³/mes) = [evapotranspiración mensual acumulada (m³/m²)] * [área cantonal (m²)] /1000000
La evapotranspiración acumulada mensual nacional,  en unidades de millones de m³/mes, surge de sumar la evapotranspiración acumulada mensual de todos los cantones en el mes de interes. </t>
    </r>
  </si>
  <si>
    <t>Es la evapotranspiración acumulada mensual cantonal  estimada a partir de datos de temperatura máxima y temperatura mínima.</t>
  </si>
  <si>
    <t>La estimación se raliza a partir de 22 estaciones distribuidas a lo largo del territorio nacional, con deficiencia en la cobertura de estas para la costa de Puntarenas y costa Norte del Caribe.</t>
  </si>
  <si>
    <r>
      <t>Porcentaje de población que se abastece de agua intradomiciliar  procedente de un acueducto</t>
    </r>
    <r>
      <rPr>
        <b/>
        <vertAlign val="superscript"/>
        <sz val="10"/>
        <color theme="0"/>
        <rFont val="Calibri"/>
        <family val="2"/>
        <scheme val="minor"/>
      </rPr>
      <t>1/</t>
    </r>
  </si>
  <si>
    <t>Fuente: Instituto Nacional de Estadística y Censos, Encuesta Nacional de Hogares 2010-2019.</t>
  </si>
  <si>
    <t>Costa Rica: Porcentaje de población que se abastecen de agua por medio de tubería dentro de la vivienda, 2010-2019</t>
  </si>
  <si>
    <t>Costa Rica: Porcentaje de población que vive en viviendas con servicio sanitario conectado a alcantarillado o tanque séptico, 2010-2019</t>
  </si>
  <si>
    <r>
      <rPr>
        <b/>
        <sz val="11"/>
        <color indexed="8"/>
        <rFont val="Calibri"/>
        <family val="2"/>
      </rPr>
      <t>Conectado a alcantarillado o cloaca o tanque séptico:</t>
    </r>
    <r>
      <rPr>
        <sz val="11"/>
        <color theme="1"/>
        <rFont val="Calibri"/>
        <family val="2"/>
        <scheme val="minor"/>
      </rPr>
      <t xml:space="preserve">  Esta clasificación de las viviendas permite obtener un indicador de las condiciones sanitarias del país, para este efecto se considera como servicio sanitario aquel espacio acondicionado dentro o fuera de la vivienda, para que sus habitantes puedan realizar las necesidades fisiológicas.
La información que se recopila con estos indicadores permite deducir la proporción de la población con acceso a servicios de saneamiento mejorados. Se considera servicios de saneamiento mejorados los conectado a alcantarilla o cloaca o tanque séptico.
</t>
    </r>
    <r>
      <rPr>
        <b/>
        <sz val="11"/>
        <color indexed="8"/>
        <rFont val="Calibri"/>
        <family val="2"/>
      </rPr>
      <t>Saneamiento:</t>
    </r>
    <r>
      <rPr>
        <sz val="11"/>
        <color theme="1"/>
        <rFont val="Calibri"/>
        <family val="2"/>
        <scheme val="minor"/>
      </rPr>
      <t xml:space="preserve"> Es la provisión de instalaciones y servicios para la gestión segura y la eliminación de orina y heces.
</t>
    </r>
    <r>
      <rPr>
        <b/>
        <sz val="11"/>
        <color indexed="8"/>
        <rFont val="Calibri"/>
        <family val="2"/>
      </rPr>
      <t>Conectado a alcantarilla o cloaca:</t>
    </r>
    <r>
      <rPr>
        <sz val="11"/>
        <color theme="1"/>
        <rFont val="Calibri"/>
        <family val="2"/>
        <scheme val="minor"/>
      </rPr>
      <t xml:space="preserve"> el servicio sanitario está conectado a una red pública de alcantarillado o cloaca por donde desagua.
</t>
    </r>
    <r>
      <rPr>
        <b/>
        <sz val="11"/>
        <color indexed="8"/>
        <rFont val="Calibri"/>
        <family val="2"/>
      </rPr>
      <t>Conectado a tanque séptico común</t>
    </r>
    <r>
      <rPr>
        <sz val="11"/>
        <color theme="1"/>
        <rFont val="Calibri"/>
        <family val="2"/>
        <scheme val="minor"/>
      </rPr>
      <t xml:space="preserve">: es una solución individual en la que el servicio sanitario se comunica con un tanque de concreto o cemento armado, conectado a vías de drenaje. Por lo general, está construido en el patio de la casa.
</t>
    </r>
    <r>
      <rPr>
        <b/>
        <sz val="11"/>
        <color indexed="8"/>
        <rFont val="Calibri"/>
        <family val="2"/>
      </rPr>
      <t>Conectado a tanque con tratamiento (fosa biológica):</t>
    </r>
    <r>
      <rPr>
        <sz val="11"/>
        <color theme="1"/>
        <rFont val="Calibri"/>
        <family val="2"/>
        <scheme val="minor"/>
      </rPr>
      <t xml:space="preserve"> es una forma de solución individual ubicada en el lote de la vivienda donde se acondiciona un dispositivo cilíndrico prefabricado en concreto de alta resistencia y tratado con aditivos especiales, con las conexiones necesarias para depurar las aguas residuales domésticas (negras, jabonosas y de cocina).
</t>
    </r>
  </si>
  <si>
    <t>Clase de servicio sanitario</t>
  </si>
  <si>
    <t>Fuente: Ministerio de Ambiente y Energía, Dirección de Agua, 2015-2019.</t>
  </si>
  <si>
    <t>FPN-PEN-01</t>
  </si>
  <si>
    <t>FPN-PEN-02</t>
  </si>
  <si>
    <t>FPN-PEN-03</t>
  </si>
  <si>
    <t>FPN-PEN-04</t>
  </si>
  <si>
    <t>FPN-PEN-05</t>
  </si>
  <si>
    <t>FPN-PEN-06</t>
  </si>
  <si>
    <t>FPN-PEN-07</t>
  </si>
  <si>
    <t>FPN-PEN-08</t>
  </si>
  <si>
    <t>FPN-PEN-09</t>
  </si>
  <si>
    <t>FPN-TEM-01</t>
  </si>
  <si>
    <t>FPN-TEM-02</t>
  </si>
  <si>
    <t>FPN-TEM-03</t>
  </si>
  <si>
    <t>FPN-TEM-04</t>
  </si>
  <si>
    <t>FPN-TEM-05</t>
  </si>
  <si>
    <t>FPN-TEM-06</t>
  </si>
  <si>
    <t>FPN-TEM-07</t>
  </si>
  <si>
    <t>FPN-TEM-08</t>
  </si>
  <si>
    <t>FPN-TEM-09</t>
  </si>
  <si>
    <t>FPN-TEM-10</t>
  </si>
  <si>
    <t>FPN-TEM-11</t>
  </si>
  <si>
    <t>FPN-ABA-01</t>
  </si>
  <si>
    <t>FPN-ABA-02</t>
  </si>
  <si>
    <t>FPN-ABA-03</t>
  </si>
  <si>
    <t>FPN-ABA-04</t>
  </si>
  <si>
    <t>FPN-ABA-05</t>
  </si>
  <si>
    <t>FPN-ABA-06</t>
  </si>
  <si>
    <t>FPN-ABA-07</t>
  </si>
  <si>
    <t>FPN-BAR-01</t>
  </si>
  <si>
    <t>FPN-BAR-02</t>
  </si>
  <si>
    <t>FPN-BAR-03</t>
  </si>
  <si>
    <t>FPN-BAR-04</t>
  </si>
  <si>
    <t>FPN-BAR-05</t>
  </si>
  <si>
    <t>FPN-BAR-06</t>
  </si>
  <si>
    <t>FPN-BAR-07</t>
  </si>
  <si>
    <t>FPN-BAR-08</t>
  </si>
  <si>
    <t>FPN-BEB-01</t>
  </si>
  <si>
    <t>FPN-BEB-02</t>
  </si>
  <si>
    <t>FPN-BEB-03</t>
  </si>
  <si>
    <t>FPN-BEB-04</t>
  </si>
  <si>
    <t>FPN-BEB-05</t>
  </si>
  <si>
    <t>Sitios de monitoreo de cuerpos de agua por parámetros químicos según cuenca hidrográfica, 2018-2019</t>
  </si>
  <si>
    <t xml:space="preserve">SST                  </t>
  </si>
  <si>
    <t>(Oct-18)</t>
  </si>
  <si>
    <t>(Nov-18)</t>
  </si>
  <si>
    <t>(Feb-19)</t>
  </si>
  <si>
    <t>(May-19)</t>
  </si>
  <si>
    <t>FASE 4: CUENCAS DE LA REGIÓN NORTE</t>
  </si>
  <si>
    <t>Pocosol</t>
  </si>
  <si>
    <t>Infiernillo</t>
  </si>
  <si>
    <t>FZN-POC-01</t>
  </si>
  <si>
    <t>Cutris</t>
  </si>
  <si>
    <t>&lt;5.5</t>
  </si>
  <si>
    <t>&lt; 5.5</t>
  </si>
  <si>
    <t>FZN-POC-02</t>
  </si>
  <si>
    <t>FZN-POC-03</t>
  </si>
  <si>
    <t>FZN-POC-04</t>
  </si>
  <si>
    <t>Medio Queso</t>
  </si>
  <si>
    <t>FZN-POC-05</t>
  </si>
  <si>
    <t>&lt; 5,5</t>
  </si>
  <si>
    <t>Isla Chica</t>
  </si>
  <si>
    <t>FZN-POC-06</t>
  </si>
  <si>
    <t>Samen</t>
  </si>
  <si>
    <t>FZN-FRI-01</t>
  </si>
  <si>
    <t>Guatuso</t>
  </si>
  <si>
    <t>Katira</t>
  </si>
  <si>
    <t>ND</t>
  </si>
  <si>
    <t>D</t>
  </si>
  <si>
    <t>Celeste</t>
  </si>
  <si>
    <t>FZN-FRI-02</t>
  </si>
  <si>
    <t>Mónico</t>
  </si>
  <si>
    <t>FZN-FRI-03</t>
  </si>
  <si>
    <t>Caño Negro</t>
  </si>
  <si>
    <t>FZN-FRI-04</t>
  </si>
  <si>
    <t>Sabogal</t>
  </si>
  <si>
    <t>FZN-FRI-05</t>
  </si>
  <si>
    <t>Peje (San Carlos)</t>
  </si>
  <si>
    <t>FZN-SAN-01</t>
  </si>
  <si>
    <t>Florencia</t>
  </si>
  <si>
    <t>FZN-SAN-02</t>
  </si>
  <si>
    <t>FZN-SAN-03</t>
  </si>
  <si>
    <t>FZN-SAN-04</t>
  </si>
  <si>
    <t>FZN-SAN-05</t>
  </si>
  <si>
    <t>Pital</t>
  </si>
  <si>
    <t>FZN-SAN-06</t>
  </si>
  <si>
    <t>La Paz</t>
  </si>
  <si>
    <t>FZN-SAR-01</t>
  </si>
  <si>
    <t>Varablanca</t>
  </si>
  <si>
    <t>Cariblanco</t>
  </si>
  <si>
    <t>FZN-SAR-02</t>
  </si>
  <si>
    <t>FZN-SAR-03</t>
  </si>
  <si>
    <t>FZN-SAR-04</t>
  </si>
  <si>
    <t>FZN-SAR-05</t>
  </si>
  <si>
    <t>FZN-SAR-06</t>
  </si>
  <si>
    <t>Cureña</t>
  </si>
  <si>
    <t>FZN-CUR-01</t>
  </si>
  <si>
    <t>FZN-CUR-02</t>
  </si>
  <si>
    <t>FZN-CHI-01</t>
  </si>
  <si>
    <t>Oreamuno</t>
  </si>
  <si>
    <t>Toro Amarillo</t>
  </si>
  <si>
    <t>FZN-CHI-02</t>
  </si>
  <si>
    <t>FZN-CHI-03</t>
  </si>
  <si>
    <t>FZN-CHI-04</t>
  </si>
  <si>
    <t>Horquetas</t>
  </si>
  <si>
    <t>FZN-CHI-05</t>
  </si>
  <si>
    <t>La Rita</t>
  </si>
  <si>
    <t>Fuente: Ministerio de Ambiente y Energía, 2015-2019</t>
  </si>
  <si>
    <t>Costa Rica: Proporción de sitios de monitoreo de cuerpos de agua superficiales de buena calidad sobre el total de sitios monitoreados, 2019</t>
  </si>
  <si>
    <t>Fuente: Ministerio de Ambiente y Energía, Dirección de Agua, 2015-2019</t>
  </si>
  <si>
    <t xml:space="preserve">Sitios de monitoreo de calidad en las cuencas: Damas, Tusubres, Tárcoles, Naranjo, Jesús María, Barú, Parrita, Savegre, Reventazón, Madre de Dios, Moín, Bananito, Matina, Pacuare, Banano, Estrella, Sixaola, Tortuguero, Península de Nicoya, Tempisque, Abangares, Barranca, Bebedero, Pocosol, Frío, San Carlos, Sarapiquí, Cureña y Chirripó.
Incluye información correspondiente con 30 de las 34 cuencas del país,  es decir, el 88.23% del total de cuencas en el territorio naconal.
</t>
  </si>
  <si>
    <t xml:space="preserve">Mide la cantidad de sitios de monitoreo que cumplen con los estándares de buena calidad.
No mide las condiciones físicas y biológicas del agua en los sitios de monitoreo. 
No tiene cobertura nacional, ya que sólo incluye información de 30 cuencas correspondiente con un total de 34; ello representa aproximadamente un 88,23% de la extensión territorial total del país.
Tiene limitaciones de comparabilidad con otros países, debido a que no se miden otros parámetros químicos como la salinidad y el fósforo.
</t>
  </si>
  <si>
    <t xml:space="preserve">Contar con un alto porcentaje de los sitios de monitoreo que cumplan con una buena calidad del agua permite coadyuvar a medir la sostenibilidad de los ecosistemas.
Contar con agua de buena calidad incide positivamente en la salud humana y los ecosistemas, lo cual es un elemento sustancial para alcanzar el desarrollo sostenible del país. 
Es importante por cuanto es un indicador de  detalla el grado relativo de contaminación que están recibiendo los cuerpos de agua superficiales, producto de las actividades antrópicas (agrícolas, industriales, residenciales, entre otras), lo cual permite la toma de decisiones orientadas a mitigar o revertir prácticas que estén causando contaminación, así como recuperar y conservar la integridad de los cuerpos de agua superficiales de Costa Rica, con el fin de que estas aguas puedan ser utilizadas para diferentes fines sociales, económicos y ambientales que contribuyan al desarrollo del país, asegurando una mejor calidad de vida para todos los ciudadanos. Los códigos implícitos en la designación de los puntos de monitoreo responden a la ubicación de éste, en función de la fase en la cual se hizo la medición y la cuenca a la que pertenece el cuerpo de agua correspondiente. Por ejemplo, el código del punto FPC-DAM-01 determina que este punto fue monitoreado en la Fase Pacífico Central (FPC) y en la cuenca del río Damas (DAM). Tómese en consideración que el dato reportado para octubre de 2018 corresponde con la medición realizada en agosto de ese mismo año.
</t>
  </si>
  <si>
    <t>Fuente: Ministerio de Ambiente y Energía, Dirección de Agua y Instituto Metereológico Nacional, 2008-2019</t>
  </si>
  <si>
    <t>Debido a los cambios en la estimación de precipitación del IMN, se cuenta con esta reestimación del indicador y a apartir del 2019 no se cuenta con desglose por regiones climáticas.</t>
  </si>
  <si>
    <t xml:space="preserve">Es la proporción entre el total de agua dulce extraída por todos los grandes sectores y el total de recursos de agua dulce renovables disponibles, tomando en cuenta el requerimiento de agua para el ambiente.
a) ETAD: Total de agua dulce extraída
Sumatoria de volúmenes anuales de concesiones registradas activas por la Dirección de Aguas en hectómetros cúbicos al año. Descartando los usos no consuntivos.
b) hr: Recursos totales de agua dulce renovable 
Diferencia de la precipitación anual y la evapotranspiración anual, según el Instituto Meteorológico Nacional. Estos datos fueron actualizados a partir de la información suministrada por el IMN, considerando el cambio en la metodología de cálculo.
-Precipitación anual: Promedio de la precipitación acumulada anual de dos estaciones por región climática. 14 estaciones meteorológicas en total.
Cantidad de agua que cae en una zona determinada y puede ocurrir como lluvia, neblina, nieve o rocío. 
-Evapotranspiración anual: 30,24% de la precipitación anual, obtenido según los datos del estudio de Balance Hídrico Superficial (ICE-CRRH, 2002) Período de registros 1970-2002.  
La evapotranspiración anual es la cantidad de agua que retorna a la atmosfera, tanto por transpiración de la vegetación como por la evaporación del suelo.
c) hamb: Requerimiento ambiental de agua.
10% del recurso total de agua dulce renovable. Esto es un valor comúnmente utilizado a nivel nacional. 
Son las cantidades de aguas requeridas para sostener los ecosistemas de agua dulce y estuarios.
</t>
  </si>
  <si>
    <t>Karina Hernández Espinoza</t>
  </si>
  <si>
    <t>Investigador meteorologico</t>
  </si>
  <si>
    <t>khernandez@imn.ac.cr</t>
  </si>
  <si>
    <t>Fuente: INEC-Costa Rica. Encuesta Nacional de Hogares, 2010-2019.</t>
  </si>
  <si>
    <t>Fuente: INEC, Encuesta Nacional de Hogares 2010-2019.</t>
  </si>
  <si>
    <t>Costa Rica: Población por sexo, según región de Planificación 2010-2019</t>
  </si>
  <si>
    <t xml:space="preserve">Subtotal tratado
</t>
  </si>
  <si>
    <t xml:space="preserve">Sin tratamiento
</t>
  </si>
  <si>
    <t xml:space="preserve">Total de Aguas residuales generadas </t>
  </si>
  <si>
    <t xml:space="preserve">Aguas de origen domestico tratadas en plantas de tratamiento </t>
  </si>
  <si>
    <t xml:space="preserve">Aguas de origen agrícola tratadas en plantas de tratamiento </t>
  </si>
  <si>
    <t xml:space="preserve">Aguas de origen industrial tratadas en plantas de tratamiento </t>
  </si>
  <si>
    <r>
      <t>hm</t>
    </r>
    <r>
      <rPr>
        <b/>
        <vertAlign val="superscript"/>
        <sz val="10"/>
        <color theme="0"/>
        <rFont val="Calibri"/>
        <family val="2"/>
        <scheme val="minor"/>
      </rPr>
      <t xml:space="preserve">3 </t>
    </r>
    <r>
      <rPr>
        <b/>
        <sz val="10"/>
        <color theme="0"/>
        <rFont val="Calibri"/>
        <family val="2"/>
        <scheme val="minor"/>
      </rPr>
      <t>/ año</t>
    </r>
  </si>
  <si>
    <t xml:space="preserve">Fuente (2015): Ministerio de Salud, Sistema Informático y Registro de Reportes Operacionales de Aguas Residuales (SIRROAR), con datos del Instituto Nacional de Estadística y Censos; Encuesta Nacional de Hogares, Empresa de Servicios Públicos de Heredia y Instituto Costarricense de Acueductos y Alcantarillados, Registros Comerciales de los entes Públicos Administradores.
Fuente (2016-2017): Ministerio de Salud, Sistema Informático y Registro de Reportes Operacionales de Aguas Residuales (SIRROAR); con datos del Instituto Nacional de Estadística y Censos, Encuesta Nacional de Hogares; Empresa de Servicios Públicos de Heredia y Instituto Costarricense de Acueductos y Alcantarillados, Registros Comerciales de los entes Públicos Administradores. </t>
  </si>
  <si>
    <t>Costa Rica: Proporción de aguas residuales tratadas, según origen y tipo de tratamiento, 2015-2018</t>
  </si>
  <si>
    <t>Fuente: Ministerio de Salud, Instituto Nacional de Estadística y Censos, Empresa de Servicios Públicos de Heredia y Instituto Costarricense de Acueductos y Alcantarillados; 2015-2018</t>
  </si>
  <si>
    <t>Costa Rica: Evolución de la eficiencia en el uso del agua por grupos de actividades económicas, 2012-2017</t>
  </si>
  <si>
    <t>Manufactura y construcción</t>
  </si>
  <si>
    <t>Servicios</t>
  </si>
  <si>
    <r>
      <t xml:space="preserve">Cr </t>
    </r>
    <r>
      <rPr>
        <b/>
        <vertAlign val="superscript"/>
        <sz val="10"/>
        <color theme="0"/>
        <rFont val="Calibri"/>
        <family val="2"/>
        <scheme val="minor"/>
      </rPr>
      <t>*</t>
    </r>
  </si>
  <si>
    <t>Porcentaje de agua utilizada por sector (% del total)</t>
  </si>
  <si>
    <t>*/ Cr es un coeficiente para corregir el valor agregado de la agricultura, por aquella producción que se realiza utilizando agua de lluvia. Para ver la información del cálculo, consultar el metadato.</t>
  </si>
  <si>
    <t>Fuente: Banco Central de Costa Rica, Cuenta de Agua 2012-2017.</t>
  </si>
  <si>
    <t>Costa Rica: Eficiencia total en el uso del agua, 2012-2017</t>
  </si>
  <si>
    <t>Eficiencia (CRC/m3)</t>
  </si>
  <si>
    <t>Fuente: Banco Central de Costa Rica, 2012-2017.</t>
  </si>
  <si>
    <t>Costa Rica: Cambio en la eficiencia del uso de agua, 
2012-2017</t>
  </si>
  <si>
    <t>Tasa de cambio (%)</t>
  </si>
  <si>
    <t>2016-2017</t>
  </si>
  <si>
    <t>Fuente: MINAE, Dirección de Aguas, 2020.</t>
  </si>
  <si>
    <r>
      <t>Capacidad</t>
    </r>
    <r>
      <rPr>
        <vertAlign val="superscript"/>
        <sz val="10"/>
        <rFont val="Calibri"/>
        <family val="2"/>
        <scheme val="minor"/>
      </rPr>
      <t>[4]</t>
    </r>
    <r>
      <rPr>
        <sz val="10"/>
        <rFont val="Calibri"/>
        <family val="2"/>
        <scheme val="minor"/>
      </rPr>
      <t xml:space="preserve"> de las autoridades gubernamentales</t>
    </r>
    <r>
      <rPr>
        <vertAlign val="superscript"/>
        <sz val="10"/>
        <rFont val="Calibri"/>
        <family val="2"/>
        <scheme val="minor"/>
      </rPr>
      <t>[5]</t>
    </r>
    <r>
      <rPr>
        <sz val="10"/>
        <rFont val="Calibri"/>
        <family val="2"/>
        <scheme val="minor"/>
      </rPr>
      <t xml:space="preserve"> nacionales para conducir la implementación de los planes nacionales de GIRH, o similar.</t>
    </r>
  </si>
  <si>
    <r>
      <t>Organizaciones</t>
    </r>
    <r>
      <rPr>
        <vertAlign val="superscript"/>
        <sz val="10"/>
        <rFont val="Calibri"/>
        <family val="2"/>
        <scheme val="minor"/>
      </rPr>
      <t>[11]</t>
    </r>
    <r>
      <rPr>
        <sz val="10"/>
        <rFont val="Calibri"/>
        <family val="2"/>
        <scheme val="minor"/>
      </rPr>
      <t xml:space="preserve">  a nivel de cuencas/acuíferos</t>
    </r>
    <r>
      <rPr>
        <vertAlign val="superscript"/>
        <sz val="10"/>
        <rFont val="Calibri"/>
        <family val="2"/>
        <scheme val="minor"/>
      </rPr>
      <t>[12]</t>
    </r>
    <r>
      <rPr>
        <sz val="10"/>
        <rFont val="Calibri"/>
        <family val="2"/>
        <scheme val="minor"/>
      </rPr>
      <t xml:space="preserve">  para conducir la implementación de planes de GIRH, o similares.</t>
    </r>
  </si>
  <si>
    <r>
      <t xml:space="preserve">Participación pública </t>
    </r>
    <r>
      <rPr>
        <vertAlign val="superscript"/>
        <sz val="10"/>
        <rFont val="Calibri"/>
        <family val="2"/>
        <scheme val="minor"/>
      </rPr>
      <t>[13]</t>
    </r>
    <r>
      <rPr>
        <sz val="10"/>
        <rFont val="Calibri"/>
        <family val="2"/>
        <scheme val="minor"/>
      </rPr>
      <t xml:space="preserve"> en recursos hídricos, política, planificación y gestión a nivel local.</t>
    </r>
    <r>
      <rPr>
        <vertAlign val="superscript"/>
        <sz val="10"/>
        <rFont val="Calibri"/>
        <family val="2"/>
        <scheme val="minor"/>
      </rPr>
      <t>[14]</t>
    </r>
  </si>
  <si>
    <r>
      <t>Presupuesto nacional</t>
    </r>
    <r>
      <rPr>
        <vertAlign val="superscript"/>
        <sz val="10"/>
        <rFont val="Calibri"/>
        <family val="2"/>
        <scheme val="minor"/>
      </rPr>
      <t>[27]</t>
    </r>
    <r>
      <rPr>
        <sz val="10"/>
        <rFont val="Calibri"/>
        <family val="2"/>
        <scheme val="minor"/>
      </rPr>
      <t xml:space="preserve"> para inversión incluyendo infraestructura</t>
    </r>
    <r>
      <rPr>
        <vertAlign val="superscript"/>
        <sz val="10"/>
        <rFont val="Calibri"/>
        <family val="2"/>
        <scheme val="minor"/>
      </rPr>
      <t>[28]</t>
    </r>
    <r>
      <rPr>
        <sz val="10"/>
        <rFont val="Calibri"/>
        <family val="2"/>
        <scheme val="minor"/>
      </rPr>
      <t xml:space="preserve"> de recursos hídricos.</t>
    </r>
  </si>
  <si>
    <r>
      <t>Financiamiento para la cooperación [31</t>
    </r>
    <r>
      <rPr>
        <vertAlign val="superscript"/>
        <sz val="10"/>
        <rFont val="Calibri"/>
        <family val="2"/>
        <scheme val="minor"/>
      </rPr>
      <t>]</t>
    </r>
    <r>
      <rPr>
        <sz val="10"/>
        <rFont val="Calibri"/>
        <family val="2"/>
        <scheme val="minor"/>
      </rPr>
      <t xml:space="preserve"> transfronteriza</t>
    </r>
    <r>
      <rPr>
        <vertAlign val="superscript"/>
        <sz val="10"/>
        <rFont val="Calibri"/>
        <family val="2"/>
        <scheme val="minor"/>
      </rPr>
      <t>[32]</t>
    </r>
    <r>
      <rPr>
        <sz val="10"/>
        <rFont val="Calibri"/>
        <family val="2"/>
        <scheme val="minor"/>
      </rPr>
      <t xml:space="preserve"> </t>
    </r>
  </si>
  <si>
    <r>
      <t>[15]</t>
    </r>
    <r>
      <rPr>
        <sz val="10"/>
        <rFont val="Calibri"/>
        <family val="2"/>
        <scheme val="minor"/>
      </rPr>
      <t xml:space="preserve"> Los objetivos específicos en función del género a nivel subnacional pueden incluir: 1) el porcentaje de hombres y mujeres que son miembros de los directorios ejecutivos locales de las autoridades del agua; 2) paridad de género con respecto a los hombres y mujeres que participan en las reuniones de toma de decisiones subnacionales (contando el número de mujeres y hombres que participan en las reuniones); y 3) la existencia de una estrategia de género en los planes locales y las políticas locales de implementación. Fuente: adaptado del </t>
    </r>
    <r>
      <rPr>
        <i/>
        <sz val="10"/>
        <rFont val="Calibri"/>
        <family val="2"/>
        <scheme val="minor"/>
      </rPr>
      <t>Programa</t>
    </r>
    <r>
      <rPr>
        <sz val="10"/>
        <rFont val="Calibri"/>
        <family val="2"/>
        <scheme val="minor"/>
      </rPr>
      <t xml:space="preserve"> Mundial de Evaluación de los Recursos Hídricos (WWAP) 2015 “Cuestionario para la recopilación de datos hídricos desagregados por sexo” http://unesdoc.unesco.org/images/0023/002345/234514E.pdf</t>
    </r>
  </si>
  <si>
    <r>
      <t>[16]</t>
    </r>
    <r>
      <rPr>
        <sz val="10"/>
        <rFont val="Calibri"/>
        <family val="2"/>
        <scheme val="minor"/>
      </rPr>
      <t xml:space="preserve"> Objetivos específicos en función del género a nivel transfronterizo: 1) una estrategia de género específica en los convenios transnacionales, en otros acuerdos transnacionales, en sus planes de implementación y en todas las evaluaciones de impacto de las aguas transfronterizas 2) paridad de género con respecto a los hombres y mujeres que participan en las reuniones de toma de decisiones de las autoridades (contando el número de mujeres y hombres que participan en las reuniones). Fuente: adaptado del </t>
    </r>
    <r>
      <rPr>
        <i/>
        <sz val="10"/>
        <rFont val="Calibri"/>
        <family val="2"/>
        <scheme val="minor"/>
      </rPr>
      <t>Programa</t>
    </r>
    <r>
      <rPr>
        <sz val="10"/>
        <rFont val="Calibri"/>
        <family val="2"/>
        <scheme val="minor"/>
      </rPr>
      <t xml:space="preserve"> Mundial de Evaluación de los Recursos Hídricos (WWAP) 2015 “Cuestionario para la recopilación de datos hídricos desagregados por sexo” http://unesdoc.unesco.org/images/0023/002345/234514E.pdf</t>
    </r>
  </si>
  <si>
    <t>1.1 ¿Cuál es la situación en materia de políticas, leyes y planes para respaldar la gestión integrada de los recursos hídricos (GIRH) a nivel nacional?</t>
  </si>
  <si>
    <t>a. Política nacional sobre recursos hídricos o semejante.</t>
  </si>
  <si>
    <r>
      <t xml:space="preserve">Todavía </t>
    </r>
    <r>
      <rPr>
        <b/>
        <sz val="10"/>
        <color theme="1"/>
        <rFont val="Calibri"/>
        <family val="2"/>
        <scheme val="minor"/>
      </rPr>
      <t>no ha empezado</t>
    </r>
    <r>
      <rPr>
        <sz val="10"/>
        <color theme="1"/>
        <rFont val="Calibri"/>
        <family val="2"/>
        <scheme val="minor"/>
      </rPr>
      <t xml:space="preserve"> a elaborarse o está estancada.</t>
    </r>
  </si>
  <si>
    <r>
      <t>Existe</t>
    </r>
    <r>
      <rPr>
        <sz val="10"/>
        <color theme="1"/>
        <rFont val="Calibri"/>
        <family val="2"/>
        <scheme val="minor"/>
      </rPr>
      <t>,</t>
    </r>
    <r>
      <rPr>
        <b/>
        <sz val="10"/>
        <color theme="1"/>
        <rFont val="Calibri"/>
        <family val="2"/>
        <scheme val="minor"/>
      </rPr>
      <t xml:space="preserve"> </t>
    </r>
    <r>
      <rPr>
        <sz val="10"/>
        <color theme="1"/>
        <rFont val="Calibri"/>
        <family val="2"/>
        <scheme val="minor"/>
      </rPr>
      <t>pero no se basa en la GIRH.</t>
    </r>
  </si>
  <si>
    <r>
      <t xml:space="preserve">Se basa en la GIRH, ha sido </t>
    </r>
    <r>
      <rPr>
        <b/>
        <sz val="10"/>
        <color theme="1"/>
        <rFont val="Calibri"/>
        <family val="2"/>
        <scheme val="minor"/>
      </rPr>
      <t>aprobada</t>
    </r>
    <r>
      <rPr>
        <sz val="10"/>
        <color theme="1"/>
        <rFont val="Calibri"/>
        <family val="2"/>
        <scheme val="minor"/>
      </rPr>
      <t xml:space="preserve"> por el Gobierno y las autoridades han comenzado a emplearla como orientación para estas labores.</t>
    </r>
  </si>
  <si>
    <r>
      <t xml:space="preserve">La mayor parte de las autoridades competentes </t>
    </r>
    <r>
      <rPr>
        <b/>
        <sz val="10"/>
        <color theme="1"/>
        <rFont val="Calibri"/>
        <family val="2"/>
        <scheme val="minor"/>
      </rPr>
      <t>la utiliza</t>
    </r>
    <r>
      <rPr>
        <sz val="10"/>
        <color theme="1"/>
        <rFont val="Calibri"/>
        <family val="2"/>
        <scheme val="minor"/>
      </rPr>
      <t xml:space="preserve"> como orientación para estas labores. </t>
    </r>
  </si>
  <si>
    <r>
      <t xml:space="preserve">Los objetivos de las políticas </t>
    </r>
    <r>
      <rPr>
        <b/>
        <sz val="10"/>
        <color theme="1"/>
        <rFont val="Calibri"/>
        <family val="2"/>
        <scheme val="minor"/>
      </rPr>
      <t>se han logrado</t>
    </r>
    <r>
      <rPr>
        <sz val="10"/>
        <color theme="1"/>
        <rFont val="Calibri"/>
        <family val="2"/>
        <scheme val="minor"/>
      </rPr>
      <t xml:space="preserve"> de forma sistemática.</t>
    </r>
  </si>
  <si>
    <r>
      <t xml:space="preserve">Los objetivos se han logrado de forma sistemática; se </t>
    </r>
    <r>
      <rPr>
        <b/>
        <sz val="10"/>
        <color theme="1"/>
        <rFont val="Calibri"/>
        <family val="2"/>
        <scheme val="minor"/>
      </rPr>
      <t>repasan</t>
    </r>
    <r>
      <rPr>
        <sz val="10"/>
        <color theme="1"/>
        <rFont val="Calibri"/>
        <family val="2"/>
        <scheme val="minor"/>
      </rPr>
      <t xml:space="preserve"> y se ajustan con regularidad. </t>
    </r>
  </si>
  <si>
    <t>Descripción de la situación: El país dispone de la Política Hídrica Nacional (2009), el Plan Nacional de Gestión Integrada de Recursos Hídricos (2008), la Agenda del Agua Costa Rica 2013-2030 y la Política Nacional de Adaptación al Cambio Climático que son políticas nacionales, sin embargo, la aplicación de estas normas ha sido limitada en algunos temas, o bien se carece de un monitoreo constante de los avances que las diferentes entidades realizan de los instrumentos de política pública. La primera política hídrica se desarrolló en el 2002 fue muy básica, así que se produjo un gran avance con la actualización del 2009. No obstante, el país ha mostrado avances del 2017 al 2020 en la vinculación de las diferentes políticas sectoriales, sin embargo, los esfuerzos pretenden materializar en una política país. Entre las políticas sectoriales que se destacan como un gran esfuerzo es la política de agua potable, la política de saneamiento que incluye un Plan Nacional de Inversiones para el cumplimiento de las metas del país y la política de organización y fortalecimiento de la gestión comunitaria de los acueductos comunales y la política de género de los Acueductos Comunales. Estas políticas sectoriales se crearon con una visión de gestión integrada de los recursos hídricos, que evite duplicidades y permita un seguimiento estratégico.</t>
  </si>
  <si>
    <r>
      <t>b. Legislación</t>
    </r>
    <r>
      <rPr>
        <sz val="10"/>
        <color theme="1"/>
        <rFont val="Calibri"/>
        <family val="2"/>
        <scheme val="minor"/>
      </rPr>
      <t xml:space="preserve"> nacional sobre recursos hídricos.</t>
    </r>
  </si>
  <si>
    <r>
      <t xml:space="preserve">Todavía </t>
    </r>
    <r>
      <rPr>
        <b/>
        <sz val="10"/>
        <color theme="1"/>
        <rFont val="Calibri"/>
        <family val="2"/>
        <scheme val="minor"/>
      </rPr>
      <t>no ha empezado</t>
    </r>
    <r>
      <rPr>
        <sz val="10"/>
        <color theme="1"/>
        <rFont val="Calibri"/>
        <family val="2"/>
        <scheme val="minor"/>
      </rPr>
      <t xml:space="preserve"> a elaborarse o está estancada.</t>
    </r>
    <r>
      <rPr>
        <b/>
        <sz val="10"/>
        <color theme="1"/>
        <rFont val="Calibri"/>
        <family val="2"/>
        <scheme val="minor"/>
      </rPr>
      <t xml:space="preserve"> </t>
    </r>
  </si>
  <si>
    <r>
      <t xml:space="preserve">Se basa en la GIRH, ha sido </t>
    </r>
    <r>
      <rPr>
        <b/>
        <sz val="10"/>
        <color theme="1"/>
        <rFont val="Calibri"/>
        <family val="2"/>
        <scheme val="minor"/>
      </rPr>
      <t>aprobada</t>
    </r>
    <r>
      <rPr>
        <sz val="10"/>
        <color theme="1"/>
        <rFont val="Calibri"/>
        <family val="2"/>
        <scheme val="minor"/>
      </rPr>
      <t xml:space="preserve"> por el Gobierno y las autoridades han comenzado a aplicarla.</t>
    </r>
  </si>
  <si>
    <r>
      <t xml:space="preserve">La mayor parte de las autoridades competentes </t>
    </r>
    <r>
      <rPr>
        <b/>
        <sz val="10"/>
        <color theme="1"/>
        <rFont val="Calibri"/>
        <family val="2"/>
        <scheme val="minor"/>
      </rPr>
      <t>la aplica</t>
    </r>
    <r>
      <rPr>
        <sz val="10"/>
        <color theme="1"/>
        <rFont val="Calibri"/>
        <family val="2"/>
        <scheme val="minor"/>
      </rPr>
      <t>.</t>
    </r>
  </si>
  <si>
    <r>
      <t xml:space="preserve">Toda la legislación se </t>
    </r>
    <r>
      <rPr>
        <b/>
        <sz val="10"/>
        <color theme="1"/>
        <rFont val="Calibri"/>
        <family val="2"/>
        <scheme val="minor"/>
      </rPr>
      <t xml:space="preserve">aplica </t>
    </r>
    <r>
      <rPr>
        <sz val="10"/>
        <color theme="1"/>
        <rFont val="Calibri"/>
        <family val="2"/>
        <scheme val="minor"/>
      </rPr>
      <t xml:space="preserve">a lo largo y ancho del país. </t>
    </r>
  </si>
  <si>
    <r>
      <t xml:space="preserve">Toda la legislación se </t>
    </r>
    <r>
      <rPr>
        <b/>
        <sz val="10"/>
        <color theme="1"/>
        <rFont val="Calibri"/>
        <family val="2"/>
        <scheme val="minor"/>
      </rPr>
      <t>cumple</t>
    </r>
    <r>
      <rPr>
        <sz val="10"/>
        <color theme="1"/>
        <rFont val="Calibri"/>
        <family val="2"/>
        <scheme val="minor"/>
      </rPr>
      <t xml:space="preserve"> a lo largo y ancho del país; todas las personas y organizaciones han de rendir cuentas.</t>
    </r>
  </si>
  <si>
    <r>
      <t>Descripción de la situación</t>
    </r>
    <r>
      <rPr>
        <sz val="10"/>
        <color theme="1"/>
        <rFont val="Calibri"/>
        <family val="2"/>
        <scheme val="minor"/>
      </rPr>
      <t>: El país dispone de una Ley de Agua creada en el 1942, que no incorpora elementos explícitos de la GIRH, por ende, desfasada para algunos retos actuales y venideros. Empero, se han presentado diversos proyectos de Ley en las últimas décadas. En el año 2010 se presentó un proyecto de ley por iniciativa popular, luego del proceso legislativo se alcanzó votar en primer debate en marzo de 2014. Sin embargo. fue enviado a consulta facultativa a la Sala Constitucional y a su retorno no alcanzo el periodo legislativo, retomándose en el siguiente periodo 2014-2018, el cual sufrió un proceso de negociación entre los partidos políticos y con el sector agropecuario (opuesto inicialmente a la nueve ley), alcanzado nuevamente que se votara en primer debate en noviembre de 2017, el cual fue nuevamente envido a la Sala Constitucional y por forma no fue posible que se retomara en votación de segundo debate, cerrando el período legislativo sin que se alcance a promulgar la nueva ley. En el actual periodo 2018-2022 se retomó el último texto dictaminado y se alcanza en junio de 2020 a votar por Comisión legislativa y se eleva nuevamente a plenario. Se espera que en este ciclo legislativo se discuta y se alcance las dos votaciones de plenario necesarios para su promulgación. Pero dado este vacío legal, se ha generado legislación complementaria, basada en la ley vigente, a través de decretos u otros mecanismos para así lograr la modernización del marco legal con un enfoque de GIRH y el fortalecimiento de la institucionalidad del recurso hídrico. Por ejemplo, en el año 2020 se logró la modificación del Art. 50 de la Constitución Política donde se establece el agua como un derecho humano.</t>
    </r>
  </si>
  <si>
    <r>
      <t>Formas de avanzar</t>
    </r>
    <r>
      <rPr>
        <sz val="10"/>
        <color theme="1"/>
        <rFont val="Calibri"/>
        <family val="2"/>
        <scheme val="minor"/>
      </rPr>
      <t>: Se requiere lograr la aprobación de la nueva Ley de Aguas que está en discusión en la Asamblea Legislativa para lo cual se requiere el apoyo de los diferentes sectores usuarios del agua y de los distintos partidos políticos. La aprobación de una nueva Ley de Aguas permitiría el establecimiento de normativa moderna con visión de GIRH y un sistema de gobernanza a nivel de cuencas. Además, se requiere la aplicación del marco legal existente de una manera más eficiente y eficaz.</t>
    </r>
  </si>
  <si>
    <r>
      <t xml:space="preserve">c. Planificación </t>
    </r>
    <r>
      <rPr>
        <sz val="10"/>
        <color theme="1"/>
        <rFont val="Calibri"/>
        <family val="2"/>
        <scheme val="minor"/>
      </rPr>
      <t>para la gestión integrada de los recursos hídricos (GIRH) en el plano nacional, o semejante.</t>
    </r>
  </si>
  <si>
    <r>
      <t>Se está preparando</t>
    </r>
    <r>
      <rPr>
        <sz val="10"/>
        <color theme="1"/>
        <rFont val="Calibri"/>
        <family val="2"/>
        <scheme val="minor"/>
      </rPr>
      <t>, pero el Gobierno no la ha aprobado todavía.</t>
    </r>
  </si>
  <si>
    <r>
      <t xml:space="preserve">Ha sido </t>
    </r>
    <r>
      <rPr>
        <b/>
        <sz val="10"/>
        <color theme="1"/>
        <rFont val="Calibri"/>
        <family val="2"/>
        <scheme val="minor"/>
      </rPr>
      <t>aprobada</t>
    </r>
    <r>
      <rPr>
        <sz val="10"/>
        <color theme="1"/>
        <rFont val="Calibri"/>
        <family val="2"/>
        <scheme val="minor"/>
      </rPr>
      <t xml:space="preserve"> por el Gobierno y las autoridades han comenzado a ponerla en práctica.</t>
    </r>
  </si>
  <si>
    <r>
      <t xml:space="preserve">La mayor parte de las autoridades competentes </t>
    </r>
    <r>
      <rPr>
        <b/>
        <sz val="10"/>
        <color theme="1"/>
        <rFont val="Calibri"/>
        <family val="2"/>
        <scheme val="minor"/>
      </rPr>
      <t>la ejecuta</t>
    </r>
    <r>
      <rPr>
        <sz val="10"/>
        <color theme="1"/>
        <rFont val="Calibri"/>
        <family val="2"/>
        <scheme val="minor"/>
      </rPr>
      <t>.</t>
    </r>
  </si>
  <si>
    <r>
      <t xml:space="preserve">Los objetivos de los planes </t>
    </r>
    <r>
      <rPr>
        <b/>
        <sz val="10"/>
        <color theme="1"/>
        <rFont val="Calibri"/>
        <family val="2"/>
        <scheme val="minor"/>
      </rPr>
      <t>se han logrado</t>
    </r>
    <r>
      <rPr>
        <sz val="10"/>
        <color theme="1"/>
        <rFont val="Calibri"/>
        <family val="2"/>
        <scheme val="minor"/>
      </rPr>
      <t xml:space="preserve"> de forma sistemática.</t>
    </r>
  </si>
  <si>
    <r>
      <t xml:space="preserve">Los objetivos se han logrado de forma sistemática; se </t>
    </r>
    <r>
      <rPr>
        <b/>
        <sz val="10"/>
        <color theme="1"/>
        <rFont val="Calibri"/>
        <family val="2"/>
        <scheme val="minor"/>
      </rPr>
      <t>repasan</t>
    </r>
    <r>
      <rPr>
        <sz val="10"/>
        <color theme="1"/>
        <rFont val="Calibri"/>
        <family val="2"/>
        <scheme val="minor"/>
      </rPr>
      <t xml:space="preserve"> y se ajustan con regularidad.</t>
    </r>
  </si>
  <si>
    <r>
      <t>Descripción de la situación</t>
    </r>
    <r>
      <rPr>
        <sz val="10"/>
        <color theme="1"/>
        <rFont val="Calibri"/>
        <family val="2"/>
        <scheme val="minor"/>
      </rPr>
      <t>: El país ha alcanzado mayores avances en generar un marco institucional sólido en GIRH que en planificación. Por ello, el país dispone de un Plan Nacional de Gestión Integrada del Recurso Hídrico (2008), el cual en la última evaluación de avance obtuvo un 85% de cumplimiento, sin embargo, este plan está desactualizado, y requiere vincularse con las nuevas  políticas nacionales, incluyendo el Plan de descarbonización de la economía y el Plan de adaptación y mitigación al cambio climático, que aún no ha sido oficializado.</t>
    </r>
  </si>
  <si>
    <r>
      <t xml:space="preserve">Formas de avanzar: </t>
    </r>
    <r>
      <rPr>
        <sz val="10"/>
        <color theme="1"/>
        <rFont val="Calibri"/>
        <family val="2"/>
        <scheme val="minor"/>
      </rPr>
      <t>Se requiere avanzar en la actualización del Plan Nacional de Gestión Integrada del Recurso Hídrico, su vinculación con los compromisos internacionales y los planes y estrategias a nivel nacional, con el fin de incorporar la visión país dentro del mismo.  Está prevista su actualización para el año 2020 y 2021.
Oficializar el Plan Nacional de Adaptación al Cambio Climático</t>
    </r>
    <r>
      <rPr>
        <b/>
        <sz val="10"/>
        <color theme="1"/>
        <rFont val="Calibri"/>
        <family val="2"/>
        <scheme val="minor"/>
      </rPr>
      <t xml:space="preserve">
</t>
    </r>
  </si>
  <si>
    <t>1.2 ¿Cuál es la situación en materia de políticas, leyes y planes para respaldar la GIRH a otros niveles?</t>
  </si>
  <si>
    <t>a. Política subnacional[1] sobre recursos hídricos o semejante.</t>
  </si>
  <si>
    <r>
      <t xml:space="preserve">Todavía </t>
    </r>
    <r>
      <rPr>
        <b/>
        <sz val="10"/>
        <color theme="1"/>
        <rFont val="Calibri"/>
        <family val="2"/>
        <scheme val="minor"/>
      </rPr>
      <t>no ha empezado</t>
    </r>
    <r>
      <rPr>
        <sz val="10"/>
        <color theme="1"/>
        <rFont val="Calibri"/>
        <family val="2"/>
        <scheme val="minor"/>
      </rPr>
      <t xml:space="preserve"> a elaborarse o se ha retrasado en la mayoría de las jurisdicciones subnacionales.</t>
    </r>
  </si>
  <si>
    <r>
      <t>Existe</t>
    </r>
    <r>
      <rPr>
        <sz val="10"/>
        <color theme="1"/>
        <rFont val="Calibri"/>
        <family val="2"/>
        <scheme val="minor"/>
      </rPr>
      <t xml:space="preserve"> en la mayoría de las jurisdicciones, pero no siempre se basa en la GIRH.</t>
    </r>
  </si>
  <si>
    <r>
      <t xml:space="preserve">Se basa en la GIRH, ha sido </t>
    </r>
    <r>
      <rPr>
        <b/>
        <sz val="10"/>
        <color theme="1"/>
        <rFont val="Calibri"/>
        <family val="2"/>
        <scheme val="minor"/>
      </rPr>
      <t>aprobada</t>
    </r>
    <r>
      <rPr>
        <sz val="10"/>
        <color theme="1"/>
        <rFont val="Calibri"/>
        <family val="2"/>
        <scheme val="minor"/>
      </rPr>
      <t xml:space="preserve"> por la mayor parte de las autoridades y se ha empezado a utilizar como orientación para estas labores. </t>
    </r>
  </si>
  <si>
    <r>
      <t xml:space="preserve">La mayor parte de las autoridades </t>
    </r>
    <r>
      <rPr>
        <b/>
        <sz val="10"/>
        <color theme="1"/>
        <rFont val="Calibri"/>
        <family val="2"/>
        <scheme val="minor"/>
      </rPr>
      <t>ha logrado</t>
    </r>
    <r>
      <rPr>
        <sz val="10"/>
        <color theme="1"/>
        <rFont val="Calibri"/>
        <family val="2"/>
        <scheme val="minor"/>
      </rPr>
      <t xml:space="preserve"> los objetivos de las políticas de forma sistemática.</t>
    </r>
  </si>
  <si>
    <r>
      <t xml:space="preserve">Todas las autoridades han logrado los objetivos de forma sistemática; se </t>
    </r>
    <r>
      <rPr>
        <b/>
        <sz val="10"/>
        <color theme="1"/>
        <rFont val="Calibri"/>
        <family val="2"/>
        <scheme val="minor"/>
      </rPr>
      <t xml:space="preserve">repasan </t>
    </r>
    <r>
      <rPr>
        <sz val="10"/>
        <color theme="1"/>
        <rFont val="Calibri"/>
        <family val="2"/>
        <scheme val="minor"/>
      </rPr>
      <t xml:space="preserve">y se ajustan con regularidad. </t>
    </r>
  </si>
  <si>
    <r>
      <t>Descripción de la situación</t>
    </r>
    <r>
      <rPr>
        <sz val="10"/>
        <color theme="1"/>
        <rFont val="Calibri"/>
        <family val="2"/>
        <scheme val="minor"/>
      </rPr>
      <t xml:space="preserve">: En esta evaluación se utiliza como categoría subnacional las Unidades Hidrológicas establecidas en la Política Hídrica como dependientes de la Dirección de Agua del Ministerio de Ambiente y Energía (MINAE), las cuales aplican las políticas nacionales, ejecutan las tares ordinarias de gestión establecidas en las políticas hídricas nacionales y coordinan a escala regional la GIRH. </t>
    </r>
  </si>
  <si>
    <r>
      <t>Formas de avanzar</t>
    </r>
    <r>
      <rPr>
        <sz val="10"/>
        <color theme="1"/>
        <rFont val="Calibri"/>
        <family val="2"/>
        <scheme val="minor"/>
      </rPr>
      <t xml:space="preserve">: La Unidades hidrológicas son unidades de planificación oficiales, pero se requiere la aprobación de la nueva Ley de Aguas, que establezca estas unidades de planificación por Ley. Esto también facilitará la aplicación de las políticas y planes en el territorio. </t>
    </r>
  </si>
  <si>
    <t>b. Planes de gestión de cuencas o acuíferos[2] o similares basados en la GIRH.</t>
  </si>
  <si>
    <r>
      <t xml:space="preserve">Todavía </t>
    </r>
    <r>
      <rPr>
        <b/>
        <sz val="10"/>
        <color theme="1"/>
        <rFont val="Calibri"/>
        <family val="2"/>
        <scheme val="minor"/>
      </rPr>
      <t xml:space="preserve">no han empezado </t>
    </r>
    <r>
      <rPr>
        <sz val="10"/>
        <color theme="1"/>
        <rFont val="Calibri"/>
        <family val="2"/>
        <scheme val="minor"/>
      </rPr>
      <t xml:space="preserve">a elaborarse o se han retrasado en la mayoría de los acuíferos o cuencas de importancia nacional. </t>
    </r>
  </si>
  <si>
    <r>
      <t>Se están preparando</t>
    </r>
    <r>
      <rPr>
        <sz val="10"/>
        <color theme="1"/>
        <rFont val="Calibri"/>
        <family val="2"/>
        <scheme val="minor"/>
      </rPr>
      <t xml:space="preserve"> para la mayor parte de los acuíferos o cuencas.</t>
    </r>
  </si>
  <si>
    <r>
      <t>Se han aprobado</t>
    </r>
    <r>
      <rPr>
        <sz val="10"/>
        <color theme="1"/>
        <rFont val="Calibri"/>
        <family val="2"/>
        <scheme val="minor"/>
      </rPr>
      <t xml:space="preserve"> para la mayor parte de los acuíferos o cuencas y las autoridades los están empezando a utilizar.</t>
    </r>
  </si>
  <si>
    <r>
      <t xml:space="preserve">Se </t>
    </r>
    <r>
      <rPr>
        <b/>
        <sz val="10"/>
        <color theme="1"/>
        <rFont val="Calibri"/>
        <family val="2"/>
        <scheme val="minor"/>
      </rPr>
      <t>ejecutan</t>
    </r>
    <r>
      <rPr>
        <sz val="10"/>
        <color theme="1"/>
        <rFont val="Calibri"/>
        <family val="2"/>
        <scheme val="minor"/>
      </rPr>
      <t xml:space="preserve"> en la mayoría de los acuíferos o cuencas.</t>
    </r>
  </si>
  <si>
    <r>
      <t xml:space="preserve">Se </t>
    </r>
    <r>
      <rPr>
        <b/>
        <sz val="10"/>
        <color theme="1"/>
        <rFont val="Calibri"/>
        <family val="2"/>
        <scheme val="minor"/>
      </rPr>
      <t>han logrado</t>
    </r>
    <r>
      <rPr>
        <sz val="10"/>
        <color theme="1"/>
        <rFont val="Calibri"/>
        <family val="2"/>
        <scheme val="minor"/>
      </rPr>
      <t xml:space="preserve"> los objetivos de los planes de forma sistemática en la mayoría de los acuíferos o cuencas.</t>
    </r>
  </si>
  <si>
    <r>
      <t xml:space="preserve">Se han logrado los objetivos de forma sistemática en todos los acuíferos o cuencas; se </t>
    </r>
    <r>
      <rPr>
        <b/>
        <sz val="10"/>
        <color theme="1"/>
        <rFont val="Calibri"/>
        <family val="2"/>
        <scheme val="minor"/>
      </rPr>
      <t xml:space="preserve">repasan </t>
    </r>
    <r>
      <rPr>
        <sz val="10"/>
        <color theme="1"/>
        <rFont val="Calibri"/>
        <family val="2"/>
        <scheme val="minor"/>
      </rPr>
      <t xml:space="preserve">y se ajustan con regularidad. </t>
    </r>
  </si>
  <si>
    <r>
      <t>Descripción de la situación</t>
    </r>
    <r>
      <rPr>
        <sz val="10"/>
        <color theme="1"/>
        <rFont val="Calibri"/>
        <family val="2"/>
        <scheme val="minor"/>
      </rPr>
      <t>: El país dispone de la experiencia a nivel de cuencas de la Comisión de Manejo y Ordenamiento de la Cuenca del Río Reventazón (COMCURE), la cual fue creada con una Ley específica en el año 2000, y para el que se dispone de un plan de gestión de cuencas. Además, se creó la Comisión para el manejo de la cuenca del río Grande de Tárcoles, que es una de las cuencas más importantes del país, ya que concentra la mayor cantidad de población y las principales actividades económicas del país, en la que participan representantes de las instituciones del estado vinculadas con la gestión de la cuenca. A nivel de acuíferos existen experiencias recientes creadas por decreto como son la Comisión para el manejo integral del acuífero Nimboyores y acuíferos costeros de Santa Cruz (CONIMBOCO) y la Comisión para la gestión del acuífero de Sardinal. Las universidades también han apoyado en el desarrollo de experiencias a nivel de microcuencas, donde se han organizado las mismas y se ha trabajado en sus planes de gestión, como son los casos de las microcuencas Jabonal, Poas, Maravilla y Arenal-Tempisque. Estas experiencias son aisladas y no obedecen a una estructura institucional a nivel del país.  Adicionalmente existen instrumentos como el Mecanismo Nacional de Gobernanza del agua que ha ayudado a la gestión del recurso hídrico a nivel local, facilitando la participación de organizaciones de sociedad civil.</t>
    </r>
  </si>
  <si>
    <r>
      <t>Formas de avanzar</t>
    </r>
    <r>
      <rPr>
        <sz val="10"/>
        <color theme="1"/>
        <rFont val="Calibri"/>
        <family val="2"/>
        <scheme val="minor"/>
      </rPr>
      <t>: El país requiere de financiamiento efectivo y eficaz para brindar seguimiento al Mecanismo Nacional de Gobernanza, así como su revisión y reestructuración para brindar una mayor participación de diferentes organizaciones vinculadas con la gestión integrada del recurso hídrico y continuar con el establecimiento de organismos de cuenca y en la elaboración de planes de gestión de cuencas y acuíferos. Aunque se logren estos avances es importante el fortalecimiento de la institucionalidad para lo cual se requiere la aprobación de la nueva Ley de Aguas que establezca la cuenca como unidad de planificación y que brinde los recursos para ello.   A pesar que existen experiencias donde se han desarrollado planes de gestión, las mismas son aislados y no están siendo documentados, por ende, una de las acciones a desarrollar es la incorporación de los planes de gestión en los instrumentos de consulta existentes desarrollados por la Dirección de Aguas y el Ministerio de Ambiente y Energía (MINAE) para tal fin.</t>
    </r>
  </si>
  <si>
    <t>c. Acuerdos de gestión hídrica transfronteriza[3].</t>
  </si>
  <si>
    <r>
      <t xml:space="preserve">Todavía </t>
    </r>
    <r>
      <rPr>
        <b/>
        <sz val="10"/>
        <color theme="1"/>
        <rFont val="Calibri"/>
        <family val="2"/>
        <scheme val="minor"/>
      </rPr>
      <t>no han empezado</t>
    </r>
    <r>
      <rPr>
        <sz val="10"/>
        <color theme="1"/>
        <rFont val="Calibri"/>
        <family val="2"/>
        <scheme val="minor"/>
      </rPr>
      <t xml:space="preserve"> a formularse o están estancados.</t>
    </r>
  </si>
  <si>
    <r>
      <t xml:space="preserve">Están en fase de </t>
    </r>
    <r>
      <rPr>
        <b/>
        <sz val="10"/>
        <color theme="1"/>
        <rFont val="Calibri"/>
        <family val="2"/>
        <scheme val="minor"/>
      </rPr>
      <t>preparación</t>
    </r>
    <r>
      <rPr>
        <sz val="10"/>
        <color theme="1"/>
        <rFont val="Calibri"/>
        <family val="2"/>
        <scheme val="minor"/>
      </rPr>
      <t xml:space="preserve"> o negociación. </t>
    </r>
  </si>
  <si>
    <r>
      <t xml:space="preserve">Se han </t>
    </r>
    <r>
      <rPr>
        <b/>
        <sz val="10"/>
        <color theme="1"/>
        <rFont val="Calibri"/>
        <family val="2"/>
        <scheme val="minor"/>
      </rPr>
      <t>adoptado</t>
    </r>
    <r>
      <rPr>
        <sz val="10"/>
        <color theme="1"/>
        <rFont val="Calibri"/>
        <family val="2"/>
        <scheme val="minor"/>
      </rPr>
      <t xml:space="preserve"> acuerdos.</t>
    </r>
  </si>
  <si>
    <r>
      <t xml:space="preserve">Las disposiciones de los acuerdos se </t>
    </r>
    <r>
      <rPr>
        <b/>
        <sz val="10"/>
        <color theme="1"/>
        <rFont val="Calibri"/>
        <family val="2"/>
        <scheme val="minor"/>
      </rPr>
      <t>aplican en parte</t>
    </r>
    <r>
      <rPr>
        <sz val="10"/>
        <color theme="1"/>
        <rFont val="Calibri"/>
        <family val="2"/>
        <scheme val="minor"/>
      </rPr>
      <t xml:space="preserve">. </t>
    </r>
  </si>
  <si>
    <r>
      <t xml:space="preserve">Las disposiciones de los acuerdos se </t>
    </r>
    <r>
      <rPr>
        <b/>
        <sz val="10"/>
        <color theme="1"/>
        <rFont val="Calibri"/>
        <family val="2"/>
        <scheme val="minor"/>
      </rPr>
      <t>aplican en su mayor parte</t>
    </r>
    <r>
      <rPr>
        <sz val="10"/>
        <color theme="1"/>
        <rFont val="Calibri"/>
        <family val="2"/>
        <scheme val="minor"/>
      </rPr>
      <t xml:space="preserve">. </t>
    </r>
  </si>
  <si>
    <r>
      <t xml:space="preserve">Las disposiciones de los acuerdos se </t>
    </r>
    <r>
      <rPr>
        <b/>
        <sz val="10"/>
        <color theme="1"/>
        <rFont val="Calibri"/>
        <family val="2"/>
        <scheme val="minor"/>
      </rPr>
      <t>aplican plenamente</t>
    </r>
    <r>
      <rPr>
        <sz val="10"/>
        <color theme="1"/>
        <rFont val="Calibri"/>
        <family val="2"/>
        <scheme val="minor"/>
      </rPr>
      <t>.</t>
    </r>
  </si>
  <si>
    <r>
      <t>Descripción de la situación</t>
    </r>
    <r>
      <rPr>
        <sz val="10"/>
        <color theme="1"/>
        <rFont val="Calibri"/>
        <family val="2"/>
        <scheme val="minor"/>
      </rPr>
      <t>: El país ha establecido acuerdos con el gobierno de Panamá para la gestión de la cuenca del río Sixaola, con el cual se han logrado ciertos avances, pero aún está pendiente trabajar en la gestión de las otras cuencas de menor magnitud. Por otra parte, en el caso de la cuenca del río San Juan, si bien la cuenca es naturalmente transfronteriza, propiamente el Río San Juan principal colector de la cuenca pertenece a Nicaragua, situación que denota complicaciones e imposibilitan la gestión integrada de la cuenca en términos transfronterizos.</t>
    </r>
  </si>
  <si>
    <r>
      <t>Formas de avanzar</t>
    </r>
    <r>
      <rPr>
        <sz val="10"/>
        <color theme="1"/>
        <rFont val="Calibri"/>
        <family val="2"/>
        <scheme val="minor"/>
      </rPr>
      <t>: La ampliación del trabajo que la Comisión Binacional del río Sixaola, con un plan de trabajo más robusto y el seguimiento de los alcances del mismo.  Se requiere el seguimiento y apoyo al Apoyo al Proyecto Binacional para la cuenca del río Sixaola, financiado por el GEF y que será ejecutado por el Programa de Naciones Unidas para el Desarrollo (PNUD) a partir del 2021.</t>
    </r>
  </si>
  <si>
    <t>d. Normativa subnacional[4] sobre recursos hídricos (leyes, decretos, ordenanzas y equivalentes)[5].</t>
  </si>
  <si>
    <r>
      <t>Existe</t>
    </r>
    <r>
      <rPr>
        <sz val="10"/>
        <color theme="1"/>
        <rFont val="Calibri"/>
        <family val="2"/>
        <scheme val="minor"/>
      </rPr>
      <t xml:space="preserve"> en la mayoría de las jurisdicciones, pero no siempre se basa en la GIRH.</t>
    </r>
    <r>
      <rPr>
        <b/>
        <sz val="10"/>
        <color theme="1"/>
        <rFont val="Calibri"/>
        <family val="2"/>
        <scheme val="minor"/>
      </rPr>
      <t xml:space="preserve"> </t>
    </r>
  </si>
  <si>
    <r>
      <t xml:space="preserve">Se basa en la GIRH, se ha </t>
    </r>
    <r>
      <rPr>
        <b/>
        <sz val="10"/>
        <color theme="1"/>
        <rFont val="Calibri"/>
        <family val="2"/>
        <scheme val="minor"/>
      </rPr>
      <t>aprobado</t>
    </r>
    <r>
      <rPr>
        <sz val="10"/>
        <color theme="1"/>
        <rFont val="Calibri"/>
        <family val="2"/>
        <scheme val="minor"/>
      </rPr>
      <t xml:space="preserve"> en la mayoría de las jurisdicciones y las autoridades han empezado a aplicarla en algunas de ellas.</t>
    </r>
  </si>
  <si>
    <r>
      <t>Algunas</t>
    </r>
    <r>
      <rPr>
        <sz val="10"/>
        <color theme="1"/>
        <rFont val="Calibri"/>
        <family val="2"/>
        <scheme val="minor"/>
      </rPr>
      <t xml:space="preserve"> normativas </t>
    </r>
    <r>
      <rPr>
        <b/>
        <sz val="10"/>
        <color theme="1"/>
        <rFont val="Calibri"/>
        <family val="2"/>
        <scheme val="minor"/>
      </rPr>
      <t>se aplican</t>
    </r>
    <r>
      <rPr>
        <sz val="10"/>
        <color theme="1"/>
        <rFont val="Calibri"/>
        <family val="2"/>
        <scheme val="minor"/>
      </rPr>
      <t xml:space="preserve"> en la mayoría de las jurisdicciones.</t>
    </r>
  </si>
  <si>
    <r>
      <t>Todas</t>
    </r>
    <r>
      <rPr>
        <sz val="10"/>
        <color theme="1"/>
        <rFont val="Calibri"/>
        <family val="2"/>
        <scheme val="minor"/>
      </rPr>
      <t xml:space="preserve"> las normativas </t>
    </r>
    <r>
      <rPr>
        <b/>
        <sz val="10"/>
        <color theme="1"/>
        <rFont val="Calibri"/>
        <family val="2"/>
        <scheme val="minor"/>
      </rPr>
      <t>se aplican</t>
    </r>
    <r>
      <rPr>
        <sz val="10"/>
        <color theme="1"/>
        <rFont val="Calibri"/>
        <family val="2"/>
        <scheme val="minor"/>
      </rPr>
      <t xml:space="preserve"> en la mayoría de las jurisdicciones.</t>
    </r>
  </si>
  <si>
    <r>
      <t xml:space="preserve">Todas las normativas se aplican y se </t>
    </r>
    <r>
      <rPr>
        <b/>
        <sz val="10"/>
        <color theme="1"/>
        <rFont val="Calibri"/>
        <family val="2"/>
        <scheme val="minor"/>
      </rPr>
      <t>cumplen</t>
    </r>
    <r>
      <rPr>
        <sz val="10"/>
        <color theme="1"/>
        <rFont val="Calibri"/>
        <family val="2"/>
        <scheme val="minor"/>
      </rPr>
      <t xml:space="preserve"> en todas las jurisdicciones; todas las personas y organizaciones han de rendir cuentas.</t>
    </r>
  </si>
  <si>
    <r>
      <t>Descripción de la situación</t>
    </r>
    <r>
      <rPr>
        <sz val="10"/>
        <color theme="1"/>
        <rFont val="Calibri"/>
        <family val="2"/>
        <scheme val="minor"/>
      </rPr>
      <t>: El país dispone de normativa nacional relativa a los recursos hídricos, como es la Ley de Aguas vigente, leyes sectoriales y decretos específicos, que respaldan la aplicación de dichas leyes a nivel de las Unidades hidrológicas y de las municipalidades. A nivel de las municipalidades algunas han establecido por acuerdo de los Consejos Municipales el establecimiento de tarifas hídricas y la implementación de políticas específicas como es la política de áreas de protección de ríos aprobada por el ministro del Ministerio de Ambiente y Energía (MINAE), donde cerca de 13 municipalidades, de las 82 han implementado acciones desde los Consejos Municipales de dicha política. A nivel municipal también se establecen los planes de ordenamiento territorial, que incluyen análisis de vulnerabilidad ambiental, incluyendo el recurso hídrico.</t>
    </r>
  </si>
  <si>
    <r>
      <t>Formas de avanzar</t>
    </r>
    <r>
      <rPr>
        <sz val="10"/>
        <color theme="1"/>
        <rFont val="Calibri"/>
        <family val="2"/>
        <scheme val="minor"/>
      </rPr>
      <t xml:space="preserve">: Lograr de forma efectiva la implementación de las normativas nacionales en el ámbito subnacional, así como lograr un compromiso de los Consejos Municipales para fomentar la aplicación de la normativa a nivel municipal. </t>
    </r>
  </si>
  <si>
    <t xml:space="preserve">2.1 ¿Cuál es la situación de las instituciones en cuanto a la implementación de la GIRH a nivel nacional? </t>
  </si>
  <si>
    <t xml:space="preserve">a. Autoridades administrativas nacionales[6] que abanderan la implementación de la GIRH. </t>
  </si>
  <si>
    <r>
      <t>No hay</t>
    </r>
    <r>
      <rPr>
        <sz val="10"/>
        <color theme="1"/>
        <rFont val="Calibri"/>
        <family val="2"/>
        <scheme val="minor"/>
      </rPr>
      <t xml:space="preserve"> ninguna autoridad administrativa que se encargue de la gestión de los recursos hídricos.</t>
    </r>
  </si>
  <si>
    <r>
      <t>Hay</t>
    </r>
    <r>
      <rPr>
        <sz val="10"/>
        <color theme="1"/>
        <rFont val="Calibri"/>
        <family val="2"/>
        <scheme val="minor"/>
      </rPr>
      <t xml:space="preserve"> autoridades administrativas con un mandato explícito para dirigir la gestión de los recursos hídricos. </t>
    </r>
  </si>
  <si>
    <t>Las autoridades administrativas tienen un mandato explícito para coordinar la implementación de la GIRH y la capacidad[7] para orientar la formulación de un plan para la GIRH.</t>
  </si>
  <si>
    <r>
      <t xml:space="preserve">Las autoridades tienen la capacidad de conducir la </t>
    </r>
    <r>
      <rPr>
        <b/>
        <sz val="10"/>
        <color theme="1"/>
        <rFont val="Calibri"/>
        <family val="2"/>
        <scheme val="minor"/>
      </rPr>
      <t>ejecución</t>
    </r>
    <r>
      <rPr>
        <sz val="10"/>
        <color theme="1"/>
        <rFont val="Calibri"/>
        <family val="2"/>
        <scheme val="minor"/>
      </rPr>
      <t xml:space="preserve"> de los planes de la GIRH de forma eficaz.</t>
    </r>
  </si>
  <si>
    <r>
      <t xml:space="preserve">Las autoridades tienen la capacidad de gestionar eficazmente el seguimiento y la </t>
    </r>
    <r>
      <rPr>
        <b/>
        <sz val="10"/>
        <color theme="1"/>
        <rFont val="Calibri"/>
        <family val="2"/>
        <scheme val="minor"/>
      </rPr>
      <t xml:space="preserve">evaluación </t>
    </r>
    <r>
      <rPr>
        <sz val="10"/>
        <color theme="1"/>
        <rFont val="Calibri"/>
        <family val="2"/>
        <scheme val="minor"/>
      </rPr>
      <t>del plan (o los planes) de la GIRH a intervalos regulares.</t>
    </r>
  </si>
  <si>
    <r>
      <t xml:space="preserve">Las autoridades tienen la capacidad de </t>
    </r>
    <r>
      <rPr>
        <b/>
        <sz val="10"/>
        <color theme="1"/>
        <rFont val="Calibri"/>
        <family val="2"/>
        <scheme val="minor"/>
      </rPr>
      <t>ajustar</t>
    </r>
    <r>
      <rPr>
        <sz val="10"/>
        <color theme="1"/>
        <rFont val="Calibri"/>
        <family val="2"/>
        <scheme val="minor"/>
      </rPr>
      <t xml:space="preserve"> los planes de la GIRH de forma eficaz y periódica.</t>
    </r>
  </si>
  <si>
    <r>
      <t>Descripción de la situación</t>
    </r>
    <r>
      <rPr>
        <sz val="10"/>
        <color theme="1"/>
        <rFont val="Calibri"/>
        <family val="2"/>
        <scheme val="minor"/>
      </rPr>
      <t>: Las competencias en la gestión del recurso hídrico se encuentran fragmentadas y dispersas, diferentes entidades del Estado tienen mandato que dificultan una gestión integrada y coordinada, debido a la ausencia de una Ley de Aguas unificadora que permitirá delimitar con claridad los roles y funciones de cada una, generando responsabilidades sectoriales para agua potable y saneamiento, riego y avenamiento, energía y protección del ambiente. Lo anterior difiere con la manera correcta de  contar con  un ente rector que defina las políticas nacionales bajo los principios de la GIRH. El Ministerio de Ambiente y Energía (MINAE), es a través del ministro el rector en recursos naturales incluyendo el agua,  la Dirección de Agua del MINAE ha logrado un proceso de descentralización a nivel regional para avanzar en la GIRH por medio de las Unidades Hidrológicas y  es responsable de otorgar y dar seguimiento a las concesiones de agua y al canon por vertidos; el Servicio Nacional de Agua Subterránea, Riego y Avenamiento (SENARA) es la entidad encargada de los proyectos de riesgo y avenamiento del país, aguas subterráneas, así como de la aprobación de los estudios hidrogeológicos. Por otra parte, el Instituto Costarricense de Acueductos y Alcantarillados (AyA) es a su vez el ente técnico en agua potable y saneamiento a partir del año 2017, según estableció el Ministerio de Planificación y Política Económica (MIDEPLAN) y a la vez es el principal operador del país, además de otros operadores como la Empresa de Servicios Públicos de Heredia (ESPH), Municipalidades, los Acueductos Comunales (ASADAS) que son entes independientes que operan por delegación del AyA. Existe además la figura de la Autoridad Reguladora de los Servicios Públicos (ARESEP), encargada de fijar las tarifas para todos los operadores de agua, riego y avenamiento y energía.</t>
    </r>
  </si>
  <si>
    <r>
      <t>Formas de avanzar</t>
    </r>
    <r>
      <rPr>
        <sz val="10"/>
        <color theme="1"/>
        <rFont val="Calibri"/>
        <family val="2"/>
        <scheme val="minor"/>
      </rPr>
      <t>: Para que el país logre un avance significativo se requiere la aprobación de una nueva Ley de Aguas que permita definir con claridad la rectoría en materia de agua para lograr una gestión integrada de los recursos hídricos, como un medio para la sostenibilidad, la reestructuración de las entidades y la definición clara de roles y competencias.</t>
    </r>
  </si>
  <si>
    <t>b. Coordinación entre autoridades administrativas nacionales que representan a distintos sectores[8] en materia de recursos hídricos, políticas, planificación y gestión.</t>
  </si>
  <si>
    <r>
      <t>No hay intercambio de información</t>
    </r>
    <r>
      <rPr>
        <sz val="10"/>
        <color theme="1"/>
        <rFont val="Calibri"/>
        <family val="2"/>
        <scheme val="minor"/>
      </rPr>
      <t xml:space="preserve"> sobre políticas, planificación y gestión entre los distintos sectores del Gobierno.</t>
    </r>
  </si>
  <si>
    <r>
      <t xml:space="preserve">Se transmite </t>
    </r>
    <r>
      <rPr>
        <b/>
        <sz val="10"/>
        <color theme="1"/>
        <rFont val="Calibri"/>
        <family val="2"/>
        <scheme val="minor"/>
      </rPr>
      <t xml:space="preserve">información </t>
    </r>
    <r>
      <rPr>
        <sz val="10"/>
        <color theme="1"/>
        <rFont val="Calibri"/>
        <family val="2"/>
        <scheme val="minor"/>
      </rPr>
      <t>sobre recursos hídricos, políticas, planificación y gestión entre distintos sectores.</t>
    </r>
  </si>
  <si>
    <r>
      <t xml:space="preserve">Comunicación: Se difunde </t>
    </r>
    <r>
      <rPr>
        <sz val="10"/>
        <color theme="1"/>
        <rFont val="Calibri"/>
        <family val="2"/>
        <scheme val="minor"/>
      </rPr>
      <t>información, experiencias y opiniones entre múltiples sectores.</t>
    </r>
  </si>
  <si>
    <r>
      <t xml:space="preserve">Consultas: </t>
    </r>
    <r>
      <rPr>
        <sz val="10"/>
        <color theme="1"/>
        <rFont val="Calibri"/>
        <family val="2"/>
        <scheme val="minor"/>
      </rPr>
      <t xml:space="preserve">Distintos sectores tienen ocasión de </t>
    </r>
    <r>
      <rPr>
        <b/>
        <sz val="10"/>
        <color theme="1"/>
        <rFont val="Calibri"/>
        <family val="2"/>
        <scheme val="minor"/>
      </rPr>
      <t>participar</t>
    </r>
    <r>
      <rPr>
        <sz val="10"/>
        <color theme="1"/>
        <rFont val="Calibri"/>
        <family val="2"/>
        <scheme val="minor"/>
      </rPr>
      <t xml:space="preserve"> en los procesos relacionados con las políticas, la planificación y la gestión.</t>
    </r>
  </si>
  <si>
    <r>
      <t xml:space="preserve">Cooperación: </t>
    </r>
    <r>
      <rPr>
        <sz val="10"/>
        <color theme="1"/>
        <rFont val="Calibri"/>
        <family val="2"/>
        <scheme val="minor"/>
      </rPr>
      <t xml:space="preserve">Existen </t>
    </r>
    <r>
      <rPr>
        <b/>
        <sz val="10"/>
        <color theme="1"/>
        <rFont val="Calibri"/>
        <family val="2"/>
        <scheme val="minor"/>
      </rPr>
      <t>acuerdos</t>
    </r>
    <r>
      <rPr>
        <sz val="10"/>
        <color theme="1"/>
        <rFont val="Calibri"/>
        <family val="2"/>
        <scheme val="minor"/>
      </rPr>
      <t xml:space="preserve"> formales entre varios sectores gubernamentales destinados a llegar a un consenso sobre decisiones colectivas que afectan a cuestiones y actividades importantes. </t>
    </r>
  </si>
  <si>
    <r>
      <t xml:space="preserve">Codecisión y coproducción: </t>
    </r>
    <r>
      <rPr>
        <sz val="10"/>
        <color theme="1"/>
        <rFont val="Calibri"/>
        <family val="2"/>
        <scheme val="minor"/>
      </rPr>
      <t>Distintos sectores comparten la gerencia en materia de políticas, planificación y actividades de gestión.</t>
    </r>
  </si>
  <si>
    <r>
      <t>Descripción de la situación</t>
    </r>
    <r>
      <rPr>
        <sz val="10"/>
        <color theme="1"/>
        <rFont val="Calibri"/>
        <family val="2"/>
        <scheme val="minor"/>
      </rPr>
      <t>: Con el fin de avanzar se han establecido mecanismos de coordinación y de comunicación entre las entidades del Estado se han desarrollado acuerdos formales entre las mismas entidades de gobierno, para la toma de decisiones conjuntas y el desarrollo de planes de trabajo conjuntos. Existen diferentes instancia de coordinación, en el ámbito político existe el Consejo Presidencial Ambiental donde al más alto nivel se discute el ámbito estratégico, así como otras instancias de coordinación ministerial hasta diferentes plataformas técnicas de representación multisectorial.</t>
    </r>
  </si>
  <si>
    <r>
      <t>Formas de avanzar</t>
    </r>
    <r>
      <rPr>
        <sz val="10"/>
        <color theme="1"/>
        <rFont val="Calibri"/>
        <family val="2"/>
        <scheme val="minor"/>
      </rPr>
      <t>: Se requiere avanzar en el establecimiento de mecanismos de coordinación entre las mismas instituciones de gobierno a nivel local.</t>
    </r>
  </si>
  <si>
    <t>c. Participación de la esfera pública[9] en los recursos hídricos, las políticas, la planificación y la gestión en el plano nacional.</t>
  </si>
  <si>
    <r>
      <t>No hay intercambio de información</t>
    </r>
    <r>
      <rPr>
        <sz val="10"/>
        <color theme="1"/>
        <rFont val="Calibri"/>
        <family val="2"/>
        <scheme val="minor"/>
      </rPr>
      <t xml:space="preserve"> sobre políticas, planificación y gestión entre la esfera pública y el Gobierno.</t>
    </r>
  </si>
  <si>
    <r>
      <t xml:space="preserve">Se transmite </t>
    </r>
    <r>
      <rPr>
        <b/>
        <sz val="10"/>
        <color theme="1"/>
        <rFont val="Calibri"/>
        <family val="2"/>
        <scheme val="minor"/>
      </rPr>
      <t xml:space="preserve">información </t>
    </r>
    <r>
      <rPr>
        <sz val="10"/>
        <color theme="1"/>
        <rFont val="Calibri"/>
        <family val="2"/>
        <scheme val="minor"/>
      </rPr>
      <t>sobre recursos hídricos, políticas, planificación y gestión a la esfera pública.</t>
    </r>
  </si>
  <si>
    <r>
      <t xml:space="preserve">Comunicación: </t>
    </r>
    <r>
      <rPr>
        <sz val="10"/>
        <color theme="1"/>
        <rFont val="Calibri"/>
        <family val="2"/>
        <scheme val="minor"/>
      </rPr>
      <t>Las autoridades administrativas solicitan información, experiencias y opiniones a la esfera pública.</t>
    </r>
  </si>
  <si>
    <r>
      <t xml:space="preserve">Consultas: </t>
    </r>
    <r>
      <rPr>
        <sz val="10"/>
        <color theme="1"/>
        <rFont val="Calibri"/>
        <family val="2"/>
        <scheme val="minor"/>
      </rPr>
      <t>Las autoridades administrativas emplean con frecuencia la información, las experiencias y las opiniones de la esfera pública.</t>
    </r>
  </si>
  <si>
    <t xml:space="preserve">Cooperación: Se han establecido mecanismos[10] que faciliten la participación de la esfera pública en los procesos de interés sobre políticas, planificación y gestión, y se usan habitualmente. </t>
  </si>
  <si>
    <r>
      <t xml:space="preserve">Representación: </t>
    </r>
    <r>
      <rPr>
        <sz val="10"/>
        <color theme="1"/>
        <rFont val="Calibri"/>
        <family val="2"/>
        <scheme val="minor"/>
      </rPr>
      <t>Representación formal de la esfera pública en los procesos gubernamentales y contribución a la toma de decisiones sobre cuestiones y actividades importantes cuando sea pertinente.</t>
    </r>
  </si>
  <si>
    <r>
      <t>Descripción de la situación</t>
    </r>
    <r>
      <rPr>
        <sz val="10"/>
        <color theme="1"/>
        <rFont val="Calibri"/>
        <family val="2"/>
        <scheme val="minor"/>
      </rPr>
      <t>: En el año 2018, mediante el Decreto Ejecutivo 41058-MINAE se establece el Mecanismo Nacional de Gobernanza del Agua, mediante el cual se establece una plataforma de diálogo e intercambio que pueda favorecer la GIRH, permitiendo la participación de la sociedad civil, instituciones públicas y público en general para su consulta en acciones estratégicas, según ha sido establecido por el Ministerio de Planificación Nacional y Política Económica (MIDEPLAN), y la Contraloría General de la República (CGR) como ente fiscalizador. Para ello se establecieron foros regionales del agua, foro nacional del agua y un grupo de gobernanza del agua. Los foros regionales se crean para las 5 unidades hidrológicas: Tárcoles (Pacífico Central), Térraba, Caribe, San Juan (Zona Norte) y Tempisque Pacífico Norte. El Foro Nacional del Agua es convocado por el Ministro de Ambiente y Energía una vez al año, con participación voluntaria y abierta. El grupo de gobernanza del agua permite un seguimiento de las acciones logradas por ambos foros. Existen otros mecanismos de gobernanza como es el establecido en el canon ambiental por vertidos, donde los fondos son ejecutados a partir de un proceso de consulta con el Consejo Directivo, el cual está conformado por representación de entidades del Estado, la Unión Costarricense de Cámaras y Asociaciones de la Empresa Privada (UCCAEP), Confederación Nacional de Asociaciones de Desarrollo Comunal (CONADECO), organizaciones ambientalistas y la Unión de Gobiernos Locales. Sin embargo, falta una mayor participación de grupos más vulnerables (indígenas, personas en riesgo social entre otros).</t>
    </r>
  </si>
  <si>
    <r>
      <t>Formas de avanzar</t>
    </r>
    <r>
      <rPr>
        <sz val="10"/>
        <color theme="1"/>
        <rFont val="Calibri"/>
        <family val="2"/>
        <scheme val="minor"/>
      </rPr>
      <t xml:space="preserve">: Debido a que el Mecanismo Nacional de Gobernanza del Agua es un mecanismo bastante nuevo, el mismo aún es débil y requiere su fortalecimiento, así como ampliar su aplicación a nivel nacional, dado que se ha aplicado principalmente en las 5 unidades hidrológicas en las que se dividió el país. (Como actividades ya previstas o recomendadas para fomentar la participación de la esfera pública; obstáculos y elementos facilitadores; cuando proceda, un borrador de los objetivos provisionales). </t>
    </r>
  </si>
  <si>
    <t>d. Participación del sector privado[11] en el desarrollo, la gestión y el uso de los recursos hídricos.</t>
  </si>
  <si>
    <r>
      <t>No hay intercambio de información</t>
    </r>
    <r>
      <rPr>
        <sz val="10"/>
        <color theme="1"/>
        <rFont val="Calibri"/>
        <family val="2"/>
        <scheme val="minor"/>
      </rPr>
      <t xml:space="preserve"> sobre el desarrollo, la gestión y el uso de recursos hídricos entre el Gobierno y el sector privado.</t>
    </r>
  </si>
  <si>
    <r>
      <t>Se transmite</t>
    </r>
    <r>
      <rPr>
        <b/>
        <sz val="10"/>
        <color theme="1"/>
        <rFont val="Calibri"/>
        <family val="2"/>
        <scheme val="minor"/>
      </rPr>
      <t xml:space="preserve"> información</t>
    </r>
    <r>
      <rPr>
        <sz val="10"/>
        <color theme="1"/>
        <rFont val="Calibri"/>
        <family val="2"/>
        <scheme val="minor"/>
      </rPr>
      <t xml:space="preserve"> sobre el desarrollo, la gestión y el uso de recursos hídricos entre el Gobierno y el sector privado.</t>
    </r>
  </si>
  <si>
    <r>
      <t xml:space="preserve">Hay vías de </t>
    </r>
    <r>
      <rPr>
        <b/>
        <sz val="10"/>
        <color theme="1"/>
        <rFont val="Calibri"/>
        <family val="2"/>
        <scheme val="minor"/>
      </rPr>
      <t xml:space="preserve">comunicación </t>
    </r>
    <r>
      <rPr>
        <sz val="10"/>
        <color theme="1"/>
        <rFont val="Calibri"/>
        <family val="2"/>
        <scheme val="minor"/>
      </rPr>
      <t>sobre el desarrollo, la gestión y el uso de recursos hídricos entre el Gobierno y el sector privado.</t>
    </r>
  </si>
  <si>
    <r>
      <t xml:space="preserve">Consultas: </t>
    </r>
    <r>
      <rPr>
        <sz val="10"/>
        <color theme="1"/>
        <rFont val="Calibri"/>
        <family val="2"/>
        <scheme val="minor"/>
      </rPr>
      <t>Las autoridades administrativas involucran con frecuencia al sector privado en las actividades de desarrollo, gestión y uso de los recursos hídricos.</t>
    </r>
  </si>
  <si>
    <t xml:space="preserve">Cooperación: Se han establecido mecanismos[12] para que el sector privado participe y se forjen alianzas, y se usan habitualmente. </t>
  </si>
  <si>
    <r>
      <t xml:space="preserve">Representación: </t>
    </r>
    <r>
      <rPr>
        <sz val="10"/>
        <color theme="1"/>
        <rFont val="Calibri"/>
        <family val="2"/>
        <scheme val="minor"/>
      </rPr>
      <t>Se ha concertado la intervención eficaz del sector privado en las actividades de desarrollo, gestión y uso de los recursos hídricos.</t>
    </r>
  </si>
  <si>
    <r>
      <t>Descripción de la situación</t>
    </r>
    <r>
      <rPr>
        <sz val="10"/>
        <color theme="1"/>
        <rFont val="Calibri"/>
        <family val="2"/>
        <scheme val="minor"/>
      </rPr>
      <t xml:space="preserve">: La participación del sector privado se suscribe de manera primordial en asuntos asociados directamente con la continuidad de sus serivixios y negocios, por ende, la participación activa es evidente en consultas específicas que son de su interés como es la revisión de las normas relativas al canon ambiental por vertidos y el canon de aprovechamiento del agua o bien en comités técnicos particulares. En las diferentes versiones del proyecto de Ley de Aguas que han sido presentados en la Asamblea Legislativa han contado con la participación y retroalimentación del sector privado, como uno de los principales usuarios del recurso hídrico. Por otro lado, en relación al incipiente Mecanismo Nacional de Gobernanza del Agua, la participación ha sido menor, pero si relevante en los contextos regionales. </t>
    </r>
  </si>
  <si>
    <r>
      <t>Formas de avanzar</t>
    </r>
    <r>
      <rPr>
        <sz val="10"/>
        <color theme="1"/>
        <rFont val="Calibri"/>
        <family val="2"/>
        <scheme val="minor"/>
      </rPr>
      <t>: El sector privado participa de forma proactiva en la consulta de instrumentos específicos como es el caso de la actualización del decreto referente al canon por vertidos o la Ley de Aguas, pero se requiere promover la participación activa en los diferentes niveles de toma de decisiones, mediante procesos permanentes de diálogo.</t>
    </r>
  </si>
  <si>
    <t>e. Desarrollo de la capacidad en materia de GIRH[13].</t>
  </si>
  <si>
    <r>
      <t>No</t>
    </r>
    <r>
      <rPr>
        <sz val="10"/>
        <color theme="1"/>
        <rFont val="Calibri"/>
        <family val="2"/>
        <scheme val="minor"/>
      </rPr>
      <t xml:space="preserve"> hay desarrollo de la capacidad en cuanto a la gestión de recursos hídricos en concreto. </t>
    </r>
  </si>
  <si>
    <r>
      <t xml:space="preserve">La capacidad se desarrolla de manera </t>
    </r>
    <r>
      <rPr>
        <b/>
        <sz val="10"/>
        <color theme="1"/>
        <rFont val="Calibri"/>
        <family val="2"/>
        <scheme val="minor"/>
      </rPr>
      <t>esporádica</t>
    </r>
    <r>
      <rPr>
        <sz val="10"/>
        <color theme="1"/>
        <rFont val="Calibri"/>
        <family val="2"/>
        <scheme val="minor"/>
      </rPr>
      <t xml:space="preserve"> y, por lo general, solo mediante actividades </t>
    </r>
    <r>
      <rPr>
        <b/>
        <sz val="10"/>
        <color theme="1"/>
        <rFont val="Calibri"/>
        <family val="2"/>
        <scheme val="minor"/>
      </rPr>
      <t>a corto plazo</t>
    </r>
    <r>
      <rPr>
        <sz val="10"/>
        <color theme="1"/>
        <rFont val="Calibri"/>
        <family val="2"/>
        <scheme val="minor"/>
      </rPr>
      <t xml:space="preserve"> o puntuales.</t>
    </r>
  </si>
  <si>
    <r>
      <t xml:space="preserve">Se ponen en marcha </t>
    </r>
    <r>
      <rPr>
        <b/>
        <sz val="10"/>
        <color theme="1"/>
        <rFont val="Calibri"/>
        <family val="2"/>
        <scheme val="minor"/>
      </rPr>
      <t>algunas</t>
    </r>
    <r>
      <rPr>
        <sz val="10"/>
        <color theme="1"/>
        <rFont val="Calibri"/>
        <family val="2"/>
        <scheme val="minor"/>
      </rPr>
      <t xml:space="preserve"> iniciativas de desarrollo de la capacidad </t>
    </r>
    <r>
      <rPr>
        <b/>
        <sz val="10"/>
        <color theme="1"/>
        <rFont val="Calibri"/>
        <family val="2"/>
        <scheme val="minor"/>
      </rPr>
      <t>a largo plazo</t>
    </r>
    <r>
      <rPr>
        <sz val="10"/>
        <color theme="1"/>
        <rFont val="Calibri"/>
        <family val="2"/>
        <scheme val="minor"/>
      </rPr>
      <t>, pero la cobertura geográfica y el abanico de partes interesadas que las aplican son</t>
    </r>
    <r>
      <rPr>
        <b/>
        <sz val="10"/>
        <color theme="1"/>
        <rFont val="Calibri"/>
        <family val="2"/>
        <scheme val="minor"/>
      </rPr>
      <t xml:space="preserve"> limitados</t>
    </r>
    <r>
      <rPr>
        <sz val="10"/>
        <color theme="1"/>
        <rFont val="Calibri"/>
        <family val="2"/>
        <scheme val="minor"/>
      </rPr>
      <t>.</t>
    </r>
  </si>
  <si>
    <r>
      <t xml:space="preserve">Se ponen en marcha iniciativas de desarrollo de la capacidad </t>
    </r>
    <r>
      <rPr>
        <b/>
        <sz val="10"/>
        <color theme="1"/>
        <rFont val="Calibri"/>
        <family val="2"/>
        <scheme val="minor"/>
      </rPr>
      <t>a largo plazo</t>
    </r>
    <r>
      <rPr>
        <sz val="10"/>
        <color theme="1"/>
        <rFont val="Calibri"/>
        <family val="2"/>
        <scheme val="minor"/>
      </rPr>
      <t xml:space="preserve">, y la cobertura geográfica y el abanico de partes interesadas que las aplican son </t>
    </r>
    <r>
      <rPr>
        <b/>
        <sz val="10"/>
        <color theme="1"/>
        <rFont val="Calibri"/>
        <family val="2"/>
        <scheme val="minor"/>
      </rPr>
      <t>aceptables</t>
    </r>
    <r>
      <rPr>
        <sz val="10"/>
        <color theme="1"/>
        <rFont val="Calibri"/>
        <family val="2"/>
        <scheme val="minor"/>
      </rPr>
      <t>.</t>
    </r>
  </si>
  <si>
    <r>
      <t xml:space="preserve">Se ponen en marcha iniciativas de desarrollo de la capacidad a largo plazo, los resultados son </t>
    </r>
    <r>
      <rPr>
        <b/>
        <sz val="10"/>
        <color theme="1"/>
        <rFont val="Calibri"/>
        <family val="2"/>
        <scheme val="minor"/>
      </rPr>
      <t>eficaces,</t>
    </r>
    <r>
      <rPr>
        <sz val="10"/>
        <color theme="1"/>
        <rFont val="Calibri"/>
        <family val="2"/>
        <scheme val="minor"/>
      </rPr>
      <t xml:space="preserve"> y la cobertura geográfica y el abanico de partes interesadas que las aplican son </t>
    </r>
    <r>
      <rPr>
        <b/>
        <sz val="10"/>
        <color theme="1"/>
        <rFont val="Calibri"/>
        <family val="2"/>
        <scheme val="minor"/>
      </rPr>
      <t>muy buenos</t>
    </r>
    <r>
      <rPr>
        <sz val="10"/>
        <color theme="1"/>
        <rFont val="Calibri"/>
        <family val="2"/>
        <scheme val="minor"/>
      </rPr>
      <t>.</t>
    </r>
  </si>
  <si>
    <r>
      <t xml:space="preserve">Se ponen en marcha iniciativas de desarrollo de la capacidad a largo plazo, los resultados son </t>
    </r>
    <r>
      <rPr>
        <b/>
        <sz val="10"/>
        <color theme="1"/>
        <rFont val="Calibri"/>
        <family val="2"/>
        <scheme val="minor"/>
      </rPr>
      <t>muy eficaces</t>
    </r>
    <r>
      <rPr>
        <sz val="10"/>
        <color theme="1"/>
        <rFont val="Calibri"/>
        <family val="2"/>
        <scheme val="minor"/>
      </rPr>
      <t xml:space="preserve">, y la cobertura geográfica y el abanico de partes interesadas que las aplican son </t>
    </r>
    <r>
      <rPr>
        <b/>
        <sz val="10"/>
        <color theme="1"/>
        <rFont val="Calibri"/>
        <family val="2"/>
        <scheme val="minor"/>
      </rPr>
      <t>magníficos</t>
    </r>
    <r>
      <rPr>
        <sz val="10"/>
        <color theme="1"/>
        <rFont val="Calibri"/>
        <family val="2"/>
        <scheme val="minor"/>
      </rPr>
      <t>.</t>
    </r>
    <r>
      <rPr>
        <b/>
        <sz val="10"/>
        <color theme="1"/>
        <rFont val="Calibri"/>
        <family val="2"/>
        <scheme val="minor"/>
      </rPr>
      <t xml:space="preserve"> </t>
    </r>
  </si>
  <si>
    <r>
      <t>Descripción de la situación</t>
    </r>
    <r>
      <rPr>
        <sz val="9.5"/>
        <color theme="1"/>
        <rFont val="Calibri"/>
        <family val="2"/>
        <scheme val="minor"/>
      </rPr>
      <t>: La Dirección de Agua del Ministerio de Ambiente y Energía (MINAE) dispone de recursos limitados provenientes del canon ambiental por vertidos que son utilizados en el fortalecimiento de capacidades para la GIRH, pero se han tenido avances importantes con la descentralización de la Dirección de Aguas con personal en las regiones. En igual medida los operadores de agua potable disponen de recursos para la creación de capacidades en sus áreas de intervención, así como el apoyo a través de organizaciones de sociedad civil, universidades, y organizaciones no gubernamentales por medio de proyectos específicos. En forma particular las universidades estatales cuentas con carreras universitarias donde se capacita en GIRH a los nuevos profesionales, como es el caso de la Universidad de Costa Rica y la Universidad Técnica Nacional y a nivel de post grado entidades como el Centro Agronómico de Investigación y Enseñanza (CATIE). En igual medida otras entidades como son las organizaciones no gubernamentales han avanzado en el desarrollo de programas de capacitación y cursos específicos direccionados a Acueductos Comunales y organizaciones de productores, grupos vulnerables, grupos minoritarios u otros, con enfoque de género, como es el caso del Fondo del Agua conocido como Agua Tica.</t>
    </r>
  </si>
  <si>
    <r>
      <t>Formas de avanzar</t>
    </r>
    <r>
      <rPr>
        <sz val="10"/>
        <color theme="1"/>
        <rFont val="Calibri"/>
        <family val="2"/>
        <scheme val="minor"/>
      </rPr>
      <t>: Continuar fortaleciendo el desarrollo de las capacidades en GIRH de los funcionarios de las entidades del Estado, así como en la formación y capacitación continua de profesionales con enfoque de GIRH, así como en la generación de capacidades en el fortalecimiento de los programas de educación primaria y secundaria en la temática.</t>
    </r>
  </si>
  <si>
    <t>a. Organizaciones[14] del nivel de las cuencas o acuíferos[15] que dirigen la implementación de la GIRH.</t>
  </si>
  <si>
    <r>
      <t>No hay</t>
    </r>
    <r>
      <rPr>
        <sz val="10"/>
        <color theme="1"/>
        <rFont val="Calibri"/>
        <family val="2"/>
        <scheme val="minor"/>
      </rPr>
      <t xml:space="preserve"> ninguna autoridad centrada en la cuenca que se encargue de la gestión de los recursos hídricos.</t>
    </r>
  </si>
  <si>
    <t>Las autoridades administrativas tienen un mandato explícito para coordinar la implementación de la GIRH y la capacidad[16] para orientar la formulación de un plan para la GIRH.</t>
  </si>
  <si>
    <r>
      <t>Descripción de la situación</t>
    </r>
    <r>
      <rPr>
        <sz val="10"/>
        <color theme="1"/>
        <rFont val="Calibri"/>
        <family val="2"/>
        <scheme val="minor"/>
      </rPr>
      <t>: En el país se han desarrollado organizaciones específicas por Ley o Decreto Ejecutivo, como es el caso de la Comisión de Manejo y Ordenamiento de la cuenca Alta del río Reventazón (COMCURE), la Comisión para el manejo integral del acuífero Nimboyores y acuíferos costeros de Santa Cruz (CONIMBOCO) y la Comisión de manejo del acuífero Sardinal. Debido a la creciente demanda de agua para la actividad turística en las zonas costeras, los acuíferos Huacas-Tamarindo y Brasilito-Potrero se han visto afectado, razón por la cual en el marco del Programa Integral de Abastecimiento de Agua para Guanacaste- Pacífico Norte (PIAAG), CONIMBOCO ha desarrollado acciones para la gestión del riesgo a partir de la vulnerabilidad de los acuíferos costeros. CONIMBOCO inició como una organización informal, pero la misma fue establecida por Decreto en el año 2018.</t>
    </r>
  </si>
  <si>
    <r>
      <t>Formas de avanzar</t>
    </r>
    <r>
      <rPr>
        <sz val="9.5"/>
        <color theme="1"/>
        <rFont val="Calibri"/>
        <family val="2"/>
        <scheme val="minor"/>
      </rPr>
      <t xml:space="preserve">: A nivel de cuencas el país carece de autoridades administrativas A nivel municipal se requiere un fortalecimiento y apoyo en temas de GIRH, dado que las mismas, aunque en términos de su territorio deben participar en la gestión de las cuencas en su área de influencia las tareas diarias dificultan poder enfocarse en estos temas y se dedican principalmente a atender el problema de gestión de residuos sólidos. Un ejemplo, es el Voto Garabito, que obliga a las diferentes instituciones, incluyendo las municipalidades en la cuenca del río Grande de Tárcoles a atender los problemas de contaminación que afectan las comunidades costeras de Garabito, en el Pacífico Central del país. </t>
    </r>
  </si>
  <si>
    <t>b. Participación de la esfera pública[17] en los recursos hídricos, las políticas, la planificación y la gestión a nivel local[18].</t>
  </si>
  <si>
    <r>
      <t xml:space="preserve">Consultas: </t>
    </r>
    <r>
      <rPr>
        <sz val="10"/>
        <color theme="1"/>
        <rFont val="Calibri"/>
        <family val="2"/>
        <scheme val="minor"/>
      </rPr>
      <t>Las autoridades administrativas emplean con frecuencia la información, las experiencias y las opiniones de la esfera pública a nivel local.</t>
    </r>
  </si>
  <si>
    <t>Cooperación: Se han establecido mecanismos[19] que faciliten la participación de la esfera pública en los procesos de interés sobre políticas, planificación y gestión, y se usan habitualmente.</t>
  </si>
  <si>
    <r>
      <t>Representación:</t>
    </r>
    <r>
      <rPr>
        <sz val="10"/>
        <color theme="1"/>
        <rFont val="Calibri"/>
        <family val="2"/>
        <scheme val="minor"/>
      </rPr>
      <t xml:space="preserve"> Representación formal de la esfera pública en los procesos de las autoridades locales y contribución a la toma de decisiones sobre cuestiones y actividades importantes cuando sea pertinente.</t>
    </r>
  </si>
  <si>
    <r>
      <t>Descripción de la situación</t>
    </r>
    <r>
      <rPr>
        <sz val="10"/>
        <color theme="1"/>
        <rFont val="Calibri"/>
        <family val="2"/>
        <scheme val="minor"/>
      </rPr>
      <t>: Mecanismo Nacional de Gobernanza del Agua involucra la participación de la esfera pública en la coordinación de acciones y en la toma de decisiones. Este mecanismo se aplica a nivel local a través de las Unidades Hidrológicas, no tanto a nivel nacional. En igual medida se han establecido mecanismos de coordinación y participación en diferentes foros e instancias donde las diferentes instituciones públicas participan.</t>
    </r>
  </si>
  <si>
    <r>
      <t>Formas de avanzar</t>
    </r>
    <r>
      <rPr>
        <sz val="10"/>
        <color theme="1"/>
        <rFont val="Calibri"/>
        <family val="2"/>
        <scheme val="minor"/>
      </rPr>
      <t>: Es necesario el fortalecimiento del Mecanismo de Gobernanza del Agua para su aplicación a nivel nacional, dado que el mismo se aplica prácticamente sólo a nivel local, a partir de las Unidades Hidrológicas.</t>
    </r>
  </si>
  <si>
    <t>c. Participación de grupos vulnerables en la planificación y la gestión de los recursos hídricos[20].</t>
  </si>
  <si>
    <r>
      <t xml:space="preserve">La participación de los grupos vulnerables </t>
    </r>
    <r>
      <rPr>
        <b/>
        <sz val="10"/>
        <color theme="1"/>
        <rFont val="Calibri"/>
        <family val="2"/>
        <scheme val="minor"/>
      </rPr>
      <t>no se plantea de forma explícita</t>
    </r>
    <r>
      <rPr>
        <sz val="10"/>
        <color theme="1"/>
        <rFont val="Calibri"/>
        <family val="2"/>
        <scheme val="minor"/>
      </rPr>
      <t xml:space="preserve"> en las leyes, las políticas o los planes.</t>
    </r>
  </si>
  <si>
    <t xml:space="preserve">La participación de los grupos vulnerables se plantea en parte, pero no se han instaurado procedimientos manifiestos[21]. </t>
  </si>
  <si>
    <r>
      <t>Hay algunos procedimientos vigentes</t>
    </r>
    <r>
      <rPr>
        <sz val="10"/>
        <color theme="1"/>
        <rFont val="Calibri"/>
        <family val="2"/>
        <scheme val="minor"/>
      </rPr>
      <t xml:space="preserve">, pero el presupuesto y los recursos humanos para su ejecución son limitados. </t>
    </r>
  </si>
  <si>
    <r>
      <t xml:space="preserve">Hay procedimientos vigentes y la </t>
    </r>
    <r>
      <rPr>
        <b/>
        <sz val="10"/>
        <color theme="1"/>
        <rFont val="Calibri"/>
        <family val="2"/>
        <scheme val="minor"/>
      </rPr>
      <t>participación</t>
    </r>
    <r>
      <rPr>
        <sz val="10"/>
        <color theme="1"/>
        <rFont val="Calibri"/>
        <family val="2"/>
        <scheme val="minor"/>
      </rPr>
      <t xml:space="preserve"> de los grupos vulnerables es </t>
    </r>
    <r>
      <rPr>
        <b/>
        <sz val="10"/>
        <color theme="1"/>
        <rFont val="Calibri"/>
        <family val="2"/>
        <scheme val="minor"/>
      </rPr>
      <t xml:space="preserve">moderada </t>
    </r>
    <r>
      <rPr>
        <sz val="10"/>
        <color theme="1"/>
        <rFont val="Calibri"/>
        <family val="2"/>
        <scheme val="minor"/>
      </rPr>
      <t>(al igual que el presupuesto y los recursos humanos).</t>
    </r>
  </si>
  <si>
    <r>
      <t xml:space="preserve">Los grupos vulnerables </t>
    </r>
    <r>
      <rPr>
        <b/>
        <sz val="10"/>
        <color theme="1"/>
        <rFont val="Calibri"/>
        <family val="2"/>
        <scheme val="minor"/>
      </rPr>
      <t>participan asiduamente</t>
    </r>
    <r>
      <rPr>
        <sz val="10"/>
        <color theme="1"/>
        <rFont val="Calibri"/>
        <family val="2"/>
        <scheme val="minor"/>
      </rPr>
      <t xml:space="preserve"> (el presupuesto y los recursos humanos son suficientes y se hace un seguimiento de la participación).</t>
    </r>
  </si>
  <si>
    <t>La participación de los grupos vulnerables es provechosa[22] y habitual, en los casos en los que es pertinente.</t>
  </si>
  <si>
    <r>
      <t>Descripción de la situación</t>
    </r>
    <r>
      <rPr>
        <sz val="10"/>
        <color theme="1"/>
        <rFont val="Calibri"/>
        <family val="2"/>
        <scheme val="minor"/>
      </rPr>
      <t>:</t>
    </r>
    <r>
      <rPr>
        <sz val="16"/>
        <color theme="1"/>
        <rFont val="Calibri"/>
        <family val="2"/>
        <scheme val="minor"/>
      </rPr>
      <t xml:space="preserve"> </t>
    </r>
    <r>
      <rPr>
        <sz val="10"/>
        <color theme="1"/>
        <rFont val="Calibri"/>
        <family val="2"/>
        <scheme val="minor"/>
      </rPr>
      <t xml:space="preserve">La participación de los grupos vulnerables se incluye a discreción de cada actor de la gestión pública pero actualmente no hay procedimientos para su incorporación. Sin embargo, existen normas y prácticas gubernamentales que son asumidas por la GIRH en tema de poblaciones indígenas, poblaciones jóvenes, migrantes, poblaciones en condición de pobreza, población con algún tipo de discapacidad. Por lo tanto, es recurrente encontrar  atenciones específicas a comunidades urbano marginales, atención específica a indígenas como lo realizado por la Comisión Indígena de MINAE. Un esfuerzo en esta índole corresponde al Mecanismo Nacional de Gobernanza del Agua que brinda y habilita el espacio para la participación en igualdad de condiciones, por ende, se incluye la participación a grupos vulnerables, en igual medida en la Política de Agua Potable, política de acueductos comunales y en la política de humedales.   </t>
    </r>
  </si>
  <si>
    <r>
      <t>Formas de avanzar</t>
    </r>
    <r>
      <rPr>
        <sz val="10"/>
        <color theme="1"/>
        <rFont val="Calibri"/>
        <family val="2"/>
        <scheme val="minor"/>
      </rPr>
      <t>: Aunque se ha facilitado la participación de los grupos vulnerables en la toma de decisiones en la GIRH, se requiere brindar mayor presupuesto y recursos para consolidar la participación de estos grupos, como con grupos indígenas, mujeres u otros. Fomento y promoción a la participación de estos grupos vulnerables.</t>
    </r>
  </si>
  <si>
    <t>d. Perspectivas de género que se incluyen en leyes, planes o semejantes en el marco de la gestión de los recursos hídricos[23].</t>
  </si>
  <si>
    <r>
      <t>Las cuestiones de género</t>
    </r>
    <r>
      <rPr>
        <b/>
        <sz val="10"/>
        <color theme="1"/>
        <rFont val="Calibri"/>
        <family val="2"/>
        <scheme val="minor"/>
      </rPr>
      <t xml:space="preserve"> no figuran de forma explícita</t>
    </r>
    <r>
      <rPr>
        <sz val="10"/>
        <color theme="1"/>
        <rFont val="Calibri"/>
        <family val="2"/>
        <scheme val="minor"/>
      </rPr>
      <t xml:space="preserve"> en la legislación, planificación o semejante a nivel nacional o subnacional.</t>
    </r>
  </si>
  <si>
    <r>
      <t xml:space="preserve">Las cuestiones de género </t>
    </r>
    <r>
      <rPr>
        <b/>
        <sz val="10"/>
        <color theme="1"/>
        <rFont val="Calibri"/>
        <family val="2"/>
        <scheme val="minor"/>
      </rPr>
      <t>figuran en parte</t>
    </r>
    <r>
      <rPr>
        <sz val="10"/>
        <color theme="1"/>
        <rFont val="Calibri"/>
        <family val="2"/>
        <scheme val="minor"/>
      </rPr>
      <t xml:space="preserve"> en la legislación, planificación o semejante.</t>
    </r>
  </si>
  <si>
    <r>
      <t xml:space="preserve">Las cuestiones de género </t>
    </r>
    <r>
      <rPr>
        <b/>
        <sz val="10"/>
        <color theme="1"/>
        <rFont val="Calibri"/>
        <family val="2"/>
        <scheme val="minor"/>
      </rPr>
      <t>están presentes</t>
    </r>
    <r>
      <rPr>
        <sz val="10"/>
        <color theme="1"/>
        <rFont val="Calibri"/>
        <family val="2"/>
        <scheme val="minor"/>
      </rPr>
      <t xml:space="preserve"> (pero su aplicación, su presupuesto o su seguimiento es limitado).</t>
    </r>
  </si>
  <si>
    <t>Los objetivos de género[24] se han logrado en parte (las actividades se supervisan y se financian parcialmente).</t>
  </si>
  <si>
    <r>
      <t xml:space="preserve">Los objetivos de género se han </t>
    </r>
    <r>
      <rPr>
        <b/>
        <sz val="10"/>
        <color theme="1"/>
        <rFont val="Calibri"/>
        <family val="2"/>
        <scheme val="minor"/>
      </rPr>
      <t>logrado en su mayor parte</t>
    </r>
    <r>
      <rPr>
        <sz val="10"/>
        <color theme="1"/>
        <rFont val="Calibri"/>
        <family val="2"/>
        <scheme val="minor"/>
      </rPr>
      <t xml:space="preserve"> (las actividades se supervisan y se financian de manera adecuada). </t>
    </r>
  </si>
  <si>
    <r>
      <t xml:space="preserve">Los objetivos de género se han </t>
    </r>
    <r>
      <rPr>
        <b/>
        <sz val="10"/>
        <color theme="1"/>
        <rFont val="Calibri"/>
        <family val="2"/>
        <scheme val="minor"/>
      </rPr>
      <t xml:space="preserve">logrado de forma sistemática </t>
    </r>
    <r>
      <rPr>
        <sz val="10"/>
        <color theme="1"/>
        <rFont val="Calibri"/>
        <family val="2"/>
        <scheme val="minor"/>
      </rPr>
      <t xml:space="preserve">y abordan las cuestiones de género de forma eficaz (las actividades y los resultados se han repasado y ajustado). </t>
    </r>
  </si>
  <si>
    <r>
      <t>Descripción de la situación</t>
    </r>
    <r>
      <rPr>
        <sz val="10"/>
        <color theme="1"/>
        <rFont val="Calibri"/>
        <family val="2"/>
        <scheme val="minor"/>
      </rPr>
      <t>:</t>
    </r>
    <r>
      <rPr>
        <sz val="18"/>
        <color theme="1"/>
        <rFont val="Calibri"/>
        <family val="2"/>
        <scheme val="minor"/>
      </rPr>
      <t xml:space="preserve"> </t>
    </r>
    <r>
      <rPr>
        <sz val="10"/>
        <color theme="1"/>
        <rFont val="Calibri"/>
        <family val="2"/>
        <scheme val="minor"/>
      </rPr>
      <t>En el país existen iniciativas en las que se involucran el tema de género como una forma de solución y de participación, en las políticas y planes nacionales, pero que aun no se visualizan en la GIRH. Aunque existen políticas desarrolladas en los últimos años, como es la política de acueductos comunales donde se incorpora el tema de equidad de género. Existe un empoderamiento importante de las mujeres, por ejemplo, tienen amplia participación en las juntas directivas de los acueductos comunales, en el Mecanismo de Gobernanza de los Recursos Hídricos y en iniciativas comunitarias.</t>
    </r>
  </si>
  <si>
    <r>
      <t>Formas de avanzar</t>
    </r>
    <r>
      <rPr>
        <sz val="10"/>
        <color theme="1"/>
        <rFont val="Calibri"/>
        <family val="2"/>
        <scheme val="minor"/>
      </rPr>
      <t>: Se requiere una mayor integración dentro de las leyes y políticas nacionales del tema de equidad de género, así como mayores recursos para la ejecución de las diferentes actividades.</t>
    </r>
  </si>
  <si>
    <t>e. Marco institucional para la gestión hídrica transfronteriza[25].</t>
  </si>
  <si>
    <r>
      <t xml:space="preserve">No </t>
    </r>
    <r>
      <rPr>
        <sz val="10"/>
        <color theme="1"/>
        <rFont val="Calibri"/>
        <family val="2"/>
        <scheme val="minor"/>
      </rPr>
      <t>existe ningún marco institucional.</t>
    </r>
  </si>
  <si>
    <r>
      <t xml:space="preserve">Se están </t>
    </r>
    <r>
      <rPr>
        <b/>
        <sz val="10"/>
        <color theme="1"/>
        <rFont val="Calibri"/>
        <family val="2"/>
        <scheme val="minor"/>
      </rPr>
      <t>desarrollando</t>
    </r>
    <r>
      <rPr>
        <sz val="10"/>
        <color theme="1"/>
        <rFont val="Calibri"/>
        <family val="2"/>
        <scheme val="minor"/>
      </rPr>
      <t xml:space="preserve"> marcos institucionales.</t>
    </r>
  </si>
  <si>
    <r>
      <t xml:space="preserve">Se han </t>
    </r>
    <r>
      <rPr>
        <b/>
        <sz val="10"/>
        <color theme="1"/>
        <rFont val="Calibri"/>
        <family val="2"/>
        <scheme val="minor"/>
      </rPr>
      <t>establecido</t>
    </r>
    <r>
      <rPr>
        <sz val="10"/>
        <color theme="1"/>
        <rFont val="Calibri"/>
        <family val="2"/>
        <scheme val="minor"/>
      </rPr>
      <t xml:space="preserve"> marcos institucionales.</t>
    </r>
  </si>
  <si>
    <r>
      <t xml:space="preserve">El mandato de los marcos institucionales </t>
    </r>
    <r>
      <rPr>
        <b/>
        <sz val="10"/>
        <color theme="1"/>
        <rFont val="Calibri"/>
        <family val="2"/>
        <scheme val="minor"/>
      </rPr>
      <t>se cumple en parte</t>
    </r>
    <r>
      <rPr>
        <sz val="10"/>
        <color theme="1"/>
        <rFont val="Calibri"/>
        <family val="2"/>
        <scheme val="minor"/>
      </rPr>
      <t>.</t>
    </r>
  </si>
  <si>
    <r>
      <t xml:space="preserve">El mandato de los marcos institucionales </t>
    </r>
    <r>
      <rPr>
        <b/>
        <sz val="10"/>
        <color theme="1"/>
        <rFont val="Calibri"/>
        <family val="2"/>
        <scheme val="minor"/>
      </rPr>
      <t>se cumple en su mayor parte</t>
    </r>
    <r>
      <rPr>
        <sz val="10"/>
        <color theme="1"/>
        <rFont val="Calibri"/>
        <family val="2"/>
        <scheme val="minor"/>
      </rPr>
      <t>.</t>
    </r>
  </si>
  <si>
    <r>
      <t xml:space="preserve">El mandato de los marcos institucionales </t>
    </r>
    <r>
      <rPr>
        <b/>
        <sz val="10"/>
        <color theme="1"/>
        <rFont val="Calibri"/>
        <family val="2"/>
        <scheme val="minor"/>
      </rPr>
      <t>se cumple en su totalidad</t>
    </r>
    <r>
      <rPr>
        <sz val="10"/>
        <color theme="1"/>
        <rFont val="Calibri"/>
        <family val="2"/>
        <scheme val="minor"/>
      </rPr>
      <t>.</t>
    </r>
  </si>
  <si>
    <r>
      <t>Descripción de la situación</t>
    </r>
    <r>
      <rPr>
        <sz val="10"/>
        <color theme="1"/>
        <rFont val="Calibri"/>
        <family val="2"/>
        <scheme val="minor"/>
      </rPr>
      <t>:</t>
    </r>
    <r>
      <rPr>
        <sz val="18"/>
        <color theme="1"/>
        <rFont val="Calibri"/>
        <family val="2"/>
        <scheme val="minor"/>
      </rPr>
      <t xml:space="preserve"> </t>
    </r>
    <r>
      <rPr>
        <sz val="10"/>
        <color theme="1"/>
        <rFont val="Calibri"/>
        <family val="2"/>
        <scheme val="minor"/>
      </rPr>
      <t>El primer convenio de cooperación fronteriza Costa Rica-Panamá, se firmó en el año 1979, y renovado en el año 1995, el cual aún sigue vigente. Bajo dicho convenio se creó la Comisión Binacional Permanente, la cual es representada por el Ministerio de Planificación Nacional y Política Económica (MIDEPLAN). Dentro de este convenio se estableció la Comisión Binacional de la Cuenca del Río Sixaola, la cual se mantiene activa, enfocada en las siguientes áreas de acción se enfocan en producción agropecuaria, ambiente, turismo, gestión de riesgo, salud, infraestructura y el fortalecimiento de la Comisión. Con la cuenca del río San Juan, Costa Rica y Nicaragua establecieron la Comisión Binacional Costa Rica-Nicaragua y se acordó desarrollar el Programa de Desarrollo Fronterizo Costa Rica – Nicaragua 2007-2010, pero no se ha dado seguimiento consecuencia de los problemas políticos entre ambos países.</t>
    </r>
  </si>
  <si>
    <r>
      <t>Formas de avanzar</t>
    </r>
    <r>
      <rPr>
        <sz val="10"/>
        <color theme="1"/>
        <rFont val="Calibri"/>
        <family val="2"/>
        <scheme val="minor"/>
      </rPr>
      <t>: Fortalecimiento conjunto de la Comisión Binacional de la cuenca del río Sixaola, para la ejecución de proyectos y actividades de manera conjunta. También se debe avanzar en incorporar las otras cuencas fronterizas Changuinola y Chiriquí que aún no están siendo consideradas dentro de las acciones conjuntas que desarrolla Costa Rica y Panamá de forma conjunta. Es importante retomar la Comisión Binacional Costa Rica – Nicaragua, con el fin de desarrollar acciones conjuntas relativas a la gestión integrada de la cuenca, más allá de los temas económicos y migratorios que han sido el fundamento de los acuerdos previamente establecidos.</t>
    </r>
  </si>
  <si>
    <t>f. Autoridades administrativas subnacionales[26] que abanderan la implementación de la GIRH[27].</t>
  </si>
  <si>
    <r>
      <t>No hay</t>
    </r>
    <r>
      <rPr>
        <sz val="10"/>
        <color theme="1"/>
        <rFont val="Calibri"/>
        <family val="2"/>
        <scheme val="minor"/>
      </rPr>
      <t xml:space="preserve"> ninguna autoridad centrada en el nivel subnacional que se encargue de la gestión de los recursos hídricos.</t>
    </r>
  </si>
  <si>
    <t>Las autoridades administrativas tienen un mandato explícito para coordinar la implementación de la GIRH y la capacidad[28] para orientar la formulación de un plan para la GIRH.</t>
  </si>
  <si>
    <r>
      <t xml:space="preserve">Las autoridades subnacionales tienen la capacidad de </t>
    </r>
    <r>
      <rPr>
        <b/>
        <sz val="10"/>
        <color theme="1"/>
        <rFont val="Calibri"/>
        <family val="2"/>
        <scheme val="minor"/>
      </rPr>
      <t>ajustar</t>
    </r>
    <r>
      <rPr>
        <sz val="10"/>
        <color theme="1"/>
        <rFont val="Calibri"/>
        <family val="2"/>
        <scheme val="minor"/>
      </rPr>
      <t xml:space="preserve"> los planes de la GIRH de forma eficaz y periódica.</t>
    </r>
  </si>
  <si>
    <r>
      <t>Descripción de la situación</t>
    </r>
    <r>
      <rPr>
        <sz val="10"/>
        <color theme="1"/>
        <rFont val="Calibri"/>
        <family val="2"/>
        <scheme val="minor"/>
      </rPr>
      <t>: Las instituciones vinculadas con la gestión del recurso hídrico han realizado grandes esfuerzos en la descentralización de sus oficinas para obtener una mayor presencia a nivel local, como es la Dirección de Aguas que tiene organizaciones subregionales en lo que se denomina unidades hidrológicas con la responsabilidad de brindar concesiones de agua, canon de vertidos, valoraciones de daños al recurso hídrico, entre otras funciones. Estas unidades hidrológicas son débiles y requieren su fortalecimiento debido a la ausencia de una Ley de Aguas actualizada.  Existen otras instituciones que realizan algunas funciones ligadas con la gestión del agua, pero sin un enfoque de GIRH como es el Instituto Costarricense de Acueductos y Alcantarillados (AyA), Sistema Nacional de Áreas de Conservación (SINAC), SENARA, el Instituto Costarricense de Electricidad (ICE) y las Municipalidades.</t>
    </r>
  </si>
  <si>
    <r>
      <t>Formas de avanzar</t>
    </r>
    <r>
      <rPr>
        <sz val="10"/>
        <color theme="1"/>
        <rFont val="Calibri"/>
        <family val="2"/>
        <scheme val="minor"/>
      </rPr>
      <t>:  Es necesario la aprobación de la nueva Ley de Aguas que establezca autoridades administrativas con enfoque de GIRH, con los recursos humanos y financieros necesarios para realizar su labor. No obstante, en tanto se logra la aprobación de la nueva Ley de Aguas se requiere el fortalecimiento de las instituciones a nivel subnacional, incluyendo las oficinas descentralizadas y municipalidades.</t>
    </r>
  </si>
  <si>
    <t>a. Seguimiento de la disponibilidad del agua a nivel nacional[29] (que incluye las aguas subterráneas o de superficie, dependiendo del país).</t>
  </si>
  <si>
    <r>
      <t>No existen</t>
    </r>
    <r>
      <rPr>
        <sz val="10"/>
        <color theme="1"/>
        <rFont val="Calibri"/>
        <family val="2"/>
        <scheme val="minor"/>
      </rPr>
      <t xml:space="preserve"> sistemas de seguimiento a nivel nacional.</t>
    </r>
  </si>
  <si>
    <r>
      <t xml:space="preserve">Se utilizan sistemas de seguimiento para una cantidad </t>
    </r>
    <r>
      <rPr>
        <b/>
        <sz val="10"/>
        <color theme="1"/>
        <rFont val="Calibri"/>
        <family val="2"/>
        <scheme val="minor"/>
      </rPr>
      <t>limitada</t>
    </r>
    <r>
      <rPr>
        <sz val="10"/>
        <color theme="1"/>
        <rFont val="Calibri"/>
        <family val="2"/>
        <scheme val="minor"/>
      </rPr>
      <t xml:space="preserve"> de proyectos —o semejantes— puntuales o </t>
    </r>
    <r>
      <rPr>
        <b/>
        <sz val="10"/>
        <color theme="1"/>
        <rFont val="Calibri"/>
        <family val="2"/>
        <scheme val="minor"/>
      </rPr>
      <t>a corto plazo</t>
    </r>
    <r>
      <rPr>
        <sz val="10"/>
        <color theme="1"/>
        <rFont val="Calibri"/>
        <family val="2"/>
        <scheme val="minor"/>
      </rPr>
      <t>.</t>
    </r>
  </si>
  <si>
    <r>
      <t xml:space="preserve">Se lleva a cabo un seguimiento </t>
    </r>
    <r>
      <rPr>
        <b/>
        <sz val="10"/>
        <color theme="1"/>
        <rFont val="Calibri"/>
        <family val="2"/>
        <scheme val="minor"/>
      </rPr>
      <t>a largo plazo</t>
    </r>
    <r>
      <rPr>
        <sz val="10"/>
        <color theme="1"/>
        <rFont val="Calibri"/>
        <family val="2"/>
        <scheme val="minor"/>
      </rPr>
      <t xml:space="preserve"> a escala nacional, pero tanto la cobertura como el uso que le dan las partes interesadas es </t>
    </r>
    <r>
      <rPr>
        <b/>
        <sz val="10"/>
        <color theme="1"/>
        <rFont val="Calibri"/>
        <family val="2"/>
        <scheme val="minor"/>
      </rPr>
      <t>limitado</t>
    </r>
    <r>
      <rPr>
        <sz val="10"/>
        <color theme="1"/>
        <rFont val="Calibri"/>
        <family val="2"/>
        <scheme val="minor"/>
      </rPr>
      <t xml:space="preserve"> </t>
    </r>
  </si>
  <si>
    <r>
      <t xml:space="preserve">Se lleva a cabo un seguimiento </t>
    </r>
    <r>
      <rPr>
        <b/>
        <sz val="10"/>
        <color theme="1"/>
        <rFont val="Calibri"/>
        <family val="2"/>
        <scheme val="minor"/>
      </rPr>
      <t>a largo plazo</t>
    </r>
    <r>
      <rPr>
        <sz val="10"/>
        <color theme="1"/>
        <rFont val="Calibri"/>
        <family val="2"/>
        <scheme val="minor"/>
      </rPr>
      <t xml:space="preserve"> a escala nacional cuya es </t>
    </r>
    <r>
      <rPr>
        <b/>
        <sz val="10"/>
        <color theme="1"/>
        <rFont val="Calibri"/>
        <family val="2"/>
        <scheme val="minor"/>
      </rPr>
      <t>aceptable</t>
    </r>
    <r>
      <rPr>
        <sz val="10"/>
        <color theme="1"/>
        <rFont val="Calibri"/>
        <family val="2"/>
        <scheme val="minor"/>
      </rPr>
      <t>, pero el uso que le dan las partes interesadas es limitado.</t>
    </r>
  </si>
  <si>
    <r>
      <t xml:space="preserve">Se lleva a cabo un seguimiento a largo plazo a escala nacional cuya cobertura es </t>
    </r>
    <r>
      <rPr>
        <b/>
        <sz val="10"/>
        <color theme="1"/>
        <rFont val="Calibri"/>
        <family val="2"/>
        <scheme val="minor"/>
      </rPr>
      <t xml:space="preserve">muy buena </t>
    </r>
    <r>
      <rPr>
        <sz val="10"/>
        <color theme="1"/>
        <rFont val="Calibri"/>
        <family val="2"/>
        <scheme val="minor"/>
      </rPr>
      <t>y el uso que le dan las partes interesadas es aceptable.</t>
    </r>
  </si>
  <si>
    <r>
      <t xml:space="preserve">Se lleva a cabo un seguimiento a largo plazo a escala nacional y tanto la cobertura como el uso que le dan las partes interesadas </t>
    </r>
    <r>
      <rPr>
        <b/>
        <sz val="10"/>
        <color theme="1"/>
        <rFont val="Calibri"/>
        <family val="2"/>
        <scheme val="minor"/>
      </rPr>
      <t>son magníficos</t>
    </r>
    <r>
      <rPr>
        <sz val="10"/>
        <color theme="1"/>
        <rFont val="Calibri"/>
        <family val="2"/>
        <scheme val="minor"/>
      </rPr>
      <t xml:space="preserve">. </t>
    </r>
  </si>
  <si>
    <t>Descripción de la situación: Existen esfuerzos importantes en la generación de información referente a la disponibilidad del agua superficial y subterránea. Por ejemplo, la Comisión Técnica Interinstitucional de Estadísticas del Agua para la coordinación en la generación de información, el Plan de Monitoreo de Aguas subterráneas a nivel interinstitucional, la disponibilidad de balances hídricos, aunque desactualizados y con alcance limitado, la existencia del Sistema Nacional de Información para la Gestión Integrada del Recurso Hídrico (SINIGIRH) y el Sistema de Monitoreo de Agua Subterránea en Tiempo Real (SIMASTIR). La información aún es de alcance limitado para los usuarios. Se han desarrollado estudios a nivel de acuíferos costeros de la Provincia de Guanacaste como por ejemplo para los acuíferos de Tamarindo, Brasilito, Coco, Ocotal, Potrero y además en algunos acuíferos continentales como son los del Valle Central y Manta.</t>
  </si>
  <si>
    <r>
      <t>Formas de avanzar</t>
    </r>
    <r>
      <rPr>
        <sz val="10"/>
        <color theme="1"/>
        <rFont val="Calibri"/>
        <family val="2"/>
        <scheme val="minor"/>
      </rPr>
      <t>: Las principales actividades requeridas son: 
· La utilización del balance hídrico como un instrumento de gestión y se requiere la actualización del Balance hídrico, dado que sólo existe información algunas de las cuencas desarrollados en el año 2008. 
· El Fortalecimiento del SINIGIRH y SIMASTIR 
· Promover el acceso abierto de la información y los datos disponibles
· Ampliar y fortalecer las redes de monitoreo.
· Incorporar medidas de adaptación al cambio climático
(Como actividades ya previstas o recomendadas para impulsar la eficacia del seguimiento de la disponibilidad del agua; obstáculos y elementos facilitadores; cuando proceda, un borrador de los objetivos provisionales).</t>
    </r>
  </si>
  <si>
    <t>b. Gestión del agua para un uso sostenible y eficaz[30] desde el nivel nacional (que incluye las aguas subterráneas o de superficie, dependiendo del país).</t>
  </si>
  <si>
    <r>
      <t>No</t>
    </r>
    <r>
      <rPr>
        <sz val="10"/>
        <color theme="1"/>
        <rFont val="Calibri"/>
        <family val="2"/>
        <scheme val="minor"/>
      </rPr>
      <t xml:space="preserve"> se utiliza ningún instrumento de gestión.</t>
    </r>
  </si>
  <si>
    <r>
      <t xml:space="preserve">El uso de instrumentos de gestión es </t>
    </r>
    <r>
      <rPr>
        <b/>
        <sz val="10"/>
        <color theme="1"/>
        <rFont val="Calibri"/>
        <family val="2"/>
        <scheme val="minor"/>
      </rPr>
      <t>limitado</t>
    </r>
    <r>
      <rPr>
        <sz val="10"/>
        <color theme="1"/>
        <rFont val="Calibri"/>
        <family val="2"/>
        <scheme val="minor"/>
      </rPr>
      <t xml:space="preserve"> y se limita a proyectos —o semejantes—</t>
    </r>
    <r>
      <rPr>
        <b/>
        <sz val="10"/>
        <color theme="1"/>
        <rFont val="Calibri"/>
        <family val="2"/>
        <scheme val="minor"/>
      </rPr>
      <t xml:space="preserve"> a corto plazo </t>
    </r>
    <r>
      <rPr>
        <sz val="10"/>
        <color theme="1"/>
        <rFont val="Calibri"/>
        <family val="2"/>
        <scheme val="minor"/>
      </rPr>
      <t xml:space="preserve">o puntuales. </t>
    </r>
  </si>
  <si>
    <r>
      <t>Algunos</t>
    </r>
    <r>
      <rPr>
        <sz val="10"/>
        <color theme="1"/>
        <rFont val="Calibri"/>
        <family val="2"/>
        <scheme val="minor"/>
      </rPr>
      <t xml:space="preserve"> instrumentos de gestión se emplean más </t>
    </r>
    <r>
      <rPr>
        <b/>
        <sz val="10"/>
        <color theme="1"/>
        <rFont val="Calibri"/>
        <family val="2"/>
        <scheme val="minor"/>
      </rPr>
      <t>a largo plazo</t>
    </r>
    <r>
      <rPr>
        <sz val="10"/>
        <color theme="1"/>
        <rFont val="Calibri"/>
        <family val="2"/>
        <scheme val="minor"/>
      </rPr>
      <t xml:space="preserve">, pero la cobertura de la que disfrutan los usuarios del agua y que se ofrece a lo largo y ancho del país es </t>
    </r>
    <r>
      <rPr>
        <b/>
        <sz val="10"/>
        <color theme="1"/>
        <rFont val="Calibri"/>
        <family val="2"/>
        <scheme val="minor"/>
      </rPr>
      <t>limitada</t>
    </r>
    <r>
      <rPr>
        <sz val="10"/>
        <color theme="1"/>
        <rFont val="Calibri"/>
        <family val="2"/>
        <scheme val="minor"/>
      </rPr>
      <t xml:space="preserve">. </t>
    </r>
  </si>
  <si>
    <r>
      <t xml:space="preserve">Los instrumentos de gestión se emplean </t>
    </r>
    <r>
      <rPr>
        <b/>
        <sz val="10"/>
        <color theme="1"/>
        <rFont val="Calibri"/>
        <family val="2"/>
        <scheme val="minor"/>
      </rPr>
      <t xml:space="preserve">a largo plazo </t>
    </r>
    <r>
      <rPr>
        <sz val="10"/>
        <color theme="1"/>
        <rFont val="Calibri"/>
        <family val="2"/>
        <scheme val="minor"/>
      </rPr>
      <t xml:space="preserve">y la cobertura de la que disfrutan los usuarios del agua y que se ofrece a lo largo y ancho del país es </t>
    </r>
    <r>
      <rPr>
        <b/>
        <sz val="10"/>
        <color theme="1"/>
        <rFont val="Calibri"/>
        <family val="2"/>
        <scheme val="minor"/>
      </rPr>
      <t>aceptable</t>
    </r>
    <r>
      <rPr>
        <sz val="10"/>
        <color theme="1"/>
        <rFont val="Calibri"/>
        <family val="2"/>
        <scheme val="minor"/>
      </rPr>
      <t xml:space="preserve">. </t>
    </r>
  </si>
  <si>
    <r>
      <t xml:space="preserve">Los instrumentos de gestión se emplean a largo plazo, son </t>
    </r>
    <r>
      <rPr>
        <b/>
        <sz val="10"/>
        <color theme="1"/>
        <rFont val="Calibri"/>
        <family val="2"/>
        <scheme val="minor"/>
      </rPr>
      <t>eficaces</t>
    </r>
    <r>
      <rPr>
        <sz val="10"/>
        <color theme="1"/>
        <rFont val="Calibri"/>
        <family val="2"/>
        <scheme val="minor"/>
      </rPr>
      <t xml:space="preserve"> y la cobertura de la que disfrutan los usuarios del agua y que se ofrece a lo largo y ancho del país es </t>
    </r>
    <r>
      <rPr>
        <b/>
        <sz val="10"/>
        <color theme="1"/>
        <rFont val="Calibri"/>
        <family val="2"/>
        <scheme val="minor"/>
      </rPr>
      <t>muy buena</t>
    </r>
    <r>
      <rPr>
        <sz val="10"/>
        <color theme="1"/>
        <rFont val="Calibri"/>
        <family val="2"/>
        <scheme val="minor"/>
      </rPr>
      <t xml:space="preserve">. </t>
    </r>
  </si>
  <si>
    <r>
      <t xml:space="preserve">Los instrumentos de gestión se emplean a largo plazo, son </t>
    </r>
    <r>
      <rPr>
        <b/>
        <sz val="10"/>
        <color theme="1"/>
        <rFont val="Calibri"/>
        <family val="2"/>
        <scheme val="minor"/>
      </rPr>
      <t>muy eficaces</t>
    </r>
    <r>
      <rPr>
        <sz val="10"/>
        <color theme="1"/>
        <rFont val="Calibri"/>
        <family val="2"/>
        <scheme val="minor"/>
      </rPr>
      <t xml:space="preserve"> y la cobertura de la que disfrutan los usuarios del agua y que se ofrece a lo largo y ancho del país es </t>
    </r>
    <r>
      <rPr>
        <b/>
        <sz val="10"/>
        <color theme="1"/>
        <rFont val="Calibri"/>
        <family val="2"/>
        <scheme val="minor"/>
      </rPr>
      <t>magnífica</t>
    </r>
    <r>
      <rPr>
        <sz val="10"/>
        <color theme="1"/>
        <rFont val="Calibri"/>
        <family val="2"/>
        <scheme val="minor"/>
      </rPr>
      <t xml:space="preserve">. </t>
    </r>
  </si>
  <si>
    <r>
      <t>Descripción de la situación</t>
    </r>
    <r>
      <rPr>
        <sz val="10"/>
        <color theme="1"/>
        <rFont val="Calibri"/>
        <family val="2"/>
        <scheme val="minor"/>
      </rPr>
      <t>: Los instrumentos que se han desarrollado son:
· Políticas de acueductos comunales (ASADAS), de Saneamiento, de Agua Potable, de Adaptación al cambio climático, de Humedales y Áreas de protección.
·  Instrumentos económicos como los cánones de aprovechamiento, tarifa de protección del recurso hídrico, el pago por servicios ambientales hidrológico, fondos público-privados como Agua Tica.
· Manual de Dotaciones (Actualización).
· El establecimiento de una Ventanilla Única Institucional y la elaboración de trámites digitales
· La regionalización de la Dirección de Aguas.</t>
    </r>
  </si>
  <si>
    <r>
      <t>Formas de avanzar</t>
    </r>
    <r>
      <rPr>
        <sz val="10"/>
        <color theme="1"/>
        <rFont val="Calibri"/>
        <family val="2"/>
        <scheme val="minor"/>
      </rPr>
      <t>: Se requiere la actualización de la Política Nacional de Aguas, la aprobación de una nueva Ley de Aguas basada en la GIRH, y el fortalecimiento de la institucionalidad ligada con la GIRH (AyA, Dirección de Aguas-MINAE, SINAC, SENARA). 
(Como actividades ya previstas o recomendadas para potenciar la eficacia de los instrumentos de gestión; obstáculos y elementos facilitadores; cuando proceda, un borrador de los objetivos provisionales).</t>
    </r>
  </si>
  <si>
    <t>c. Control de la contaminación[31] desde el nivel nacional.</t>
  </si>
  <si>
    <r>
      <t>Algunos</t>
    </r>
    <r>
      <rPr>
        <sz val="10"/>
        <color theme="1"/>
        <rFont val="Calibri"/>
        <family val="2"/>
        <scheme val="minor"/>
      </rPr>
      <t xml:space="preserve"> instrumentos de gestión se emplean más </t>
    </r>
    <r>
      <rPr>
        <b/>
        <sz val="10"/>
        <color theme="1"/>
        <rFont val="Calibri"/>
        <family val="2"/>
        <scheme val="minor"/>
      </rPr>
      <t>a largo plazo</t>
    </r>
    <r>
      <rPr>
        <sz val="10"/>
        <color theme="1"/>
        <rFont val="Calibri"/>
        <family val="2"/>
        <scheme val="minor"/>
      </rPr>
      <t xml:space="preserve">, pero la cobertura de la que disfrutan los sectores y que se ofrece a lo largo y ancho del país es </t>
    </r>
    <r>
      <rPr>
        <b/>
        <sz val="10"/>
        <color theme="1"/>
        <rFont val="Calibri"/>
        <family val="2"/>
        <scheme val="minor"/>
      </rPr>
      <t>limitada</t>
    </r>
    <r>
      <rPr>
        <sz val="10"/>
        <color theme="1"/>
        <rFont val="Calibri"/>
        <family val="2"/>
        <scheme val="minor"/>
      </rPr>
      <t xml:space="preserve">. </t>
    </r>
  </si>
  <si>
    <r>
      <t xml:space="preserve">Los instrumentos de gestión se emplean </t>
    </r>
    <r>
      <rPr>
        <b/>
        <sz val="10"/>
        <color theme="1"/>
        <rFont val="Calibri"/>
        <family val="2"/>
        <scheme val="minor"/>
      </rPr>
      <t xml:space="preserve">a largo plazo </t>
    </r>
    <r>
      <rPr>
        <sz val="10"/>
        <color theme="1"/>
        <rFont val="Calibri"/>
        <family val="2"/>
        <scheme val="minor"/>
      </rPr>
      <t xml:space="preserve">y la cobertura de la que disfrutan los sectores y que se ofrece a lo largo y ancho del país es </t>
    </r>
    <r>
      <rPr>
        <b/>
        <sz val="10"/>
        <color theme="1"/>
        <rFont val="Calibri"/>
        <family val="2"/>
        <scheme val="minor"/>
      </rPr>
      <t>aceptable</t>
    </r>
    <r>
      <rPr>
        <sz val="10"/>
        <color theme="1"/>
        <rFont val="Calibri"/>
        <family val="2"/>
        <scheme val="minor"/>
      </rPr>
      <t xml:space="preserve">. </t>
    </r>
  </si>
  <si>
    <r>
      <t xml:space="preserve">Los instrumentos de gestión se emplean a largo plazo, son </t>
    </r>
    <r>
      <rPr>
        <b/>
        <sz val="10"/>
        <color theme="1"/>
        <rFont val="Calibri"/>
        <family val="2"/>
        <scheme val="minor"/>
      </rPr>
      <t>eficaces</t>
    </r>
    <r>
      <rPr>
        <sz val="10"/>
        <color theme="1"/>
        <rFont val="Calibri"/>
        <family val="2"/>
        <scheme val="minor"/>
      </rPr>
      <t xml:space="preserve"> y la cobertura de la que disfrutan los sectores y que se ofrece a lo largo y ancho del país es </t>
    </r>
    <r>
      <rPr>
        <b/>
        <sz val="10"/>
        <color theme="1"/>
        <rFont val="Calibri"/>
        <family val="2"/>
        <scheme val="minor"/>
      </rPr>
      <t>muy buena</t>
    </r>
    <r>
      <rPr>
        <sz val="10"/>
        <color theme="1"/>
        <rFont val="Calibri"/>
        <family val="2"/>
        <scheme val="minor"/>
      </rPr>
      <t xml:space="preserve">. </t>
    </r>
  </si>
  <si>
    <r>
      <t xml:space="preserve">Los instrumentos de gestión se emplean a largo plazo, son </t>
    </r>
    <r>
      <rPr>
        <b/>
        <sz val="10"/>
        <color theme="1"/>
        <rFont val="Calibri"/>
        <family val="2"/>
        <scheme val="minor"/>
      </rPr>
      <t>muy eficaces</t>
    </r>
    <r>
      <rPr>
        <sz val="10"/>
        <color theme="1"/>
        <rFont val="Calibri"/>
        <family val="2"/>
        <scheme val="minor"/>
      </rPr>
      <t xml:space="preserve"> y la cobertura de la que disfrutan los sectores y que se ofrece a lo largo y ancho del país es </t>
    </r>
    <r>
      <rPr>
        <b/>
        <sz val="10"/>
        <color theme="1"/>
        <rFont val="Calibri"/>
        <family val="2"/>
        <scheme val="minor"/>
      </rPr>
      <t>magnífica</t>
    </r>
    <r>
      <rPr>
        <sz val="10"/>
        <color theme="1"/>
        <rFont val="Calibri"/>
        <family val="2"/>
        <scheme val="minor"/>
      </rPr>
      <t xml:space="preserve">. </t>
    </r>
  </si>
  <si>
    <r>
      <t>Descripción de la situación</t>
    </r>
    <r>
      <rPr>
        <sz val="10"/>
        <color theme="1"/>
        <rFont val="Calibri"/>
        <family val="2"/>
        <scheme val="minor"/>
      </rPr>
      <t>: El país dispone de instrumentos actualizados para el control de la contaminación se dispone de:
· Política Nacional de Saneamiento y plan de inversión.
· Se actualizó por parte del Ministerio de Salud el reglamento de calidad de agua potable
· Reglamento de Calidad de Cuerpos de Agua y plan control y monitoreo nacional.
· Nueva normativa para la construcción de Plantas de tratamiento de Aguas Residuales (PTAR)
· Reconstrucción de alcantarillado sanitario por parte del AyA
· Canon Ambiental de Vertidos y modificación reglamento que reforzó su funcionamiento.
· La Reforma al reglamento agua potable desarrollado por la Autoridad Reguladora de los Servicios Públicos (ARESE) de enero 2019.
· Programa de recursos educativos ambientales del AyA (Manual para el uso sostenible y conservación del servicio ecosistémico agua).
· Programa Nacional de Monitoreo de la Calidad de los cuerpos de agua y el Plan de Monitoreo.</t>
    </r>
  </si>
  <si>
    <r>
      <t>Formas de avanzar</t>
    </r>
    <r>
      <rPr>
        <sz val="10"/>
        <color theme="1"/>
        <rFont val="Calibri"/>
        <family val="2"/>
        <scheme val="minor"/>
      </rPr>
      <t xml:space="preserve">: Se requiere el desarrollo de la política sobre contaminación difusa, así como la creación de capacidades en el desarrollo de controles inter-institucionales, vinculados con el marco normativo y avanzar en la generación de información sobre la contaminación de aguas subterráneas. </t>
    </r>
  </si>
  <si>
    <t>d. Gestión de los ecosistemas relacionados con el agua[32] desde el nivel nacional.</t>
  </si>
  <si>
    <r>
      <t>Algunos</t>
    </r>
    <r>
      <rPr>
        <sz val="10"/>
        <color theme="1"/>
        <rFont val="Calibri"/>
        <family val="2"/>
        <scheme val="minor"/>
      </rPr>
      <t xml:space="preserve"> instrumentos de gestión se emplean más </t>
    </r>
    <r>
      <rPr>
        <b/>
        <sz val="10"/>
        <color theme="1"/>
        <rFont val="Calibri"/>
        <family val="2"/>
        <scheme val="minor"/>
      </rPr>
      <t>a largo plazo</t>
    </r>
    <r>
      <rPr>
        <sz val="10"/>
        <color theme="1"/>
        <rFont val="Calibri"/>
        <family val="2"/>
        <scheme val="minor"/>
      </rPr>
      <t xml:space="preserve">, pero la cobertura en distintos tipos de ecosistema y que se ofrece a lo largo y ancho del país es </t>
    </r>
    <r>
      <rPr>
        <b/>
        <sz val="10"/>
        <color theme="1"/>
        <rFont val="Calibri"/>
        <family val="2"/>
        <scheme val="minor"/>
      </rPr>
      <t>limitada</t>
    </r>
    <r>
      <rPr>
        <sz val="10"/>
        <color theme="1"/>
        <rFont val="Calibri"/>
        <family val="2"/>
        <scheme val="minor"/>
      </rPr>
      <t xml:space="preserve">. </t>
    </r>
  </si>
  <si>
    <r>
      <t xml:space="preserve">Los instrumentos de gestión se emplean </t>
    </r>
    <r>
      <rPr>
        <b/>
        <sz val="10"/>
        <color theme="1"/>
        <rFont val="Calibri"/>
        <family val="2"/>
        <scheme val="minor"/>
      </rPr>
      <t xml:space="preserve">a largo plazo </t>
    </r>
    <r>
      <rPr>
        <sz val="10"/>
        <color theme="1"/>
        <rFont val="Calibri"/>
        <family val="2"/>
        <scheme val="minor"/>
      </rPr>
      <t xml:space="preserve">y la cobertura en distintos tipos de ecosistema y que se ofrece a lo largo y ancho del país es </t>
    </r>
    <r>
      <rPr>
        <b/>
        <sz val="10"/>
        <color theme="1"/>
        <rFont val="Calibri"/>
        <family val="2"/>
        <scheme val="minor"/>
      </rPr>
      <t>aceptable</t>
    </r>
    <r>
      <rPr>
        <sz val="10"/>
        <color theme="1"/>
        <rFont val="Calibri"/>
        <family val="2"/>
        <scheme val="minor"/>
      </rPr>
      <t>. Las necesidades hídricas ambientales se analizan en algunos casos.</t>
    </r>
  </si>
  <si>
    <r>
      <t xml:space="preserve">Los instrumentos de gestión se emplean a largo plazo, son </t>
    </r>
    <r>
      <rPr>
        <b/>
        <sz val="10"/>
        <color theme="1"/>
        <rFont val="Calibri"/>
        <family val="2"/>
        <scheme val="minor"/>
      </rPr>
      <t>eficaces</t>
    </r>
    <r>
      <rPr>
        <sz val="10"/>
        <color theme="1"/>
        <rFont val="Calibri"/>
        <family val="2"/>
        <scheme val="minor"/>
      </rPr>
      <t xml:space="preserve"> y la cobertura en distintos tipos de ecosistema y que se ofrece a lo largo y ancho del país es </t>
    </r>
    <r>
      <rPr>
        <b/>
        <sz val="10"/>
        <color theme="1"/>
        <rFont val="Calibri"/>
        <family val="2"/>
        <scheme val="minor"/>
      </rPr>
      <t>muy buena</t>
    </r>
    <r>
      <rPr>
        <sz val="10"/>
        <color theme="1"/>
        <rFont val="Calibri"/>
        <family val="2"/>
        <scheme val="minor"/>
      </rPr>
      <t xml:space="preserve">. Las necesidades hídricas ambientales se analizan en la mayor parte del país. </t>
    </r>
  </si>
  <si>
    <r>
      <t xml:space="preserve">Los instrumentos de gestión se emplean a largo plazo, son </t>
    </r>
    <r>
      <rPr>
        <b/>
        <sz val="10"/>
        <color theme="1"/>
        <rFont val="Calibri"/>
        <family val="2"/>
        <scheme val="minor"/>
      </rPr>
      <t>muy eficaces</t>
    </r>
    <r>
      <rPr>
        <sz val="10"/>
        <color theme="1"/>
        <rFont val="Calibri"/>
        <family val="2"/>
        <scheme val="minor"/>
      </rPr>
      <t xml:space="preserve"> y la cobertura en distintos tipos de ecosistema y que se ofrece a lo largo y ancho del país es </t>
    </r>
    <r>
      <rPr>
        <b/>
        <sz val="10"/>
        <color theme="1"/>
        <rFont val="Calibri"/>
        <family val="2"/>
        <scheme val="minor"/>
      </rPr>
      <t>magnífica</t>
    </r>
    <r>
      <rPr>
        <sz val="10"/>
        <color theme="1"/>
        <rFont val="Calibri"/>
        <family val="2"/>
        <scheme val="minor"/>
      </rPr>
      <t>. Las necesidades hídricas ambientales se analizan en todo el país.</t>
    </r>
  </si>
  <si>
    <r>
      <t>Descripción de la situación</t>
    </r>
    <r>
      <rPr>
        <sz val="10"/>
        <color theme="1"/>
        <rFont val="Calibri"/>
        <family val="2"/>
        <scheme val="minor"/>
      </rPr>
      <t>: El país tiene avances significativos en gestión de ecosistemas, vinculados con el agua, el país dispone de un sistema de áreas protegidas y de pago por servicios ambientales, incluyendo la modalidad de protección del recurso hídrico consolidados, donde de acuerdo al último inventario forestal (2015) el país tiene una cobertura forestal de 51,9%. Adicionalmente, se han desarrollado políticas específicas vinculadas a la gestión de ecosistemas como la de biodiversidad, humedales, adaptación al cambio climático, la norma de caudales ambientales y el Sistema Nacional de Monitoreo de cobertura y uso de la tierra y ecosistemas (SIMOCUTE).</t>
    </r>
  </si>
  <si>
    <r>
      <t>Formas de avanzar</t>
    </r>
    <r>
      <rPr>
        <sz val="10"/>
        <color theme="1"/>
        <rFont val="Calibri"/>
        <family val="2"/>
        <scheme val="minor"/>
      </rPr>
      <t>: Se recomienda la incorporación del concepto de gestión de ecosistemas vinculados con el agua en la actualización de la política hídrica nacional y el Plan Nacional de Recursos Hídricos.</t>
    </r>
  </si>
  <si>
    <t>e. Instrumentos de gestión encaminados a reducir las repercusiones de los desastres relacionados con el agua[33] desde el nivel nacional.</t>
  </si>
  <si>
    <r>
      <t>Algunos</t>
    </r>
    <r>
      <rPr>
        <sz val="10"/>
        <color theme="1"/>
        <rFont val="Calibri"/>
        <family val="2"/>
        <scheme val="minor"/>
      </rPr>
      <t xml:space="preserve"> instrumentos de gestión se emplean más </t>
    </r>
    <r>
      <rPr>
        <b/>
        <sz val="10"/>
        <color theme="1"/>
        <rFont val="Calibri"/>
        <family val="2"/>
        <scheme val="minor"/>
      </rPr>
      <t>a largo plazo</t>
    </r>
    <r>
      <rPr>
        <sz val="10"/>
        <color theme="1"/>
        <rFont val="Calibri"/>
        <family val="2"/>
        <scheme val="minor"/>
      </rPr>
      <t xml:space="preserve">, pero la cobertura en zonas de riesgo es </t>
    </r>
    <r>
      <rPr>
        <b/>
        <sz val="10"/>
        <color theme="1"/>
        <rFont val="Calibri"/>
        <family val="2"/>
        <scheme val="minor"/>
      </rPr>
      <t>limitada</t>
    </r>
    <r>
      <rPr>
        <sz val="10"/>
        <color theme="1"/>
        <rFont val="Calibri"/>
        <family val="2"/>
        <scheme val="minor"/>
      </rPr>
      <t xml:space="preserve">. </t>
    </r>
  </si>
  <si>
    <r>
      <t xml:space="preserve">Los instrumentos de gestión se emplean </t>
    </r>
    <r>
      <rPr>
        <b/>
        <sz val="10"/>
        <color theme="1"/>
        <rFont val="Calibri"/>
        <family val="2"/>
        <scheme val="minor"/>
      </rPr>
      <t xml:space="preserve">a largo plazo </t>
    </r>
    <r>
      <rPr>
        <sz val="10"/>
        <color theme="1"/>
        <rFont val="Calibri"/>
        <family val="2"/>
        <scheme val="minor"/>
      </rPr>
      <t xml:space="preserve">y la cobertura en zonas de riesgo es </t>
    </r>
    <r>
      <rPr>
        <b/>
        <sz val="10"/>
        <color theme="1"/>
        <rFont val="Calibri"/>
        <family val="2"/>
        <scheme val="minor"/>
      </rPr>
      <t>aceptable</t>
    </r>
    <r>
      <rPr>
        <sz val="10"/>
        <color theme="1"/>
        <rFont val="Calibri"/>
        <family val="2"/>
        <scheme val="minor"/>
      </rPr>
      <t>.</t>
    </r>
  </si>
  <si>
    <r>
      <t xml:space="preserve">Los instrumentos de gestión se emplean a largo plazo, son </t>
    </r>
    <r>
      <rPr>
        <b/>
        <sz val="10"/>
        <color theme="1"/>
        <rFont val="Calibri"/>
        <family val="2"/>
        <scheme val="minor"/>
      </rPr>
      <t>eficaces</t>
    </r>
    <r>
      <rPr>
        <sz val="10"/>
        <color theme="1"/>
        <rFont val="Calibri"/>
        <family val="2"/>
        <scheme val="minor"/>
      </rPr>
      <t xml:space="preserve"> y la cobertura en zonas de riesgo es </t>
    </r>
    <r>
      <rPr>
        <b/>
        <sz val="10"/>
        <color theme="1"/>
        <rFont val="Calibri"/>
        <family val="2"/>
        <scheme val="minor"/>
      </rPr>
      <t>muy buena</t>
    </r>
    <r>
      <rPr>
        <sz val="10"/>
        <color theme="1"/>
        <rFont val="Calibri"/>
        <family val="2"/>
        <scheme val="minor"/>
      </rPr>
      <t xml:space="preserve">. </t>
    </r>
  </si>
  <si>
    <r>
      <t xml:space="preserve">Los instrumentos de gestión se emplean a largo plazo, son </t>
    </r>
    <r>
      <rPr>
        <b/>
        <sz val="10"/>
        <color theme="1"/>
        <rFont val="Calibri"/>
        <family val="2"/>
        <scheme val="minor"/>
      </rPr>
      <t>muy eficaces</t>
    </r>
    <r>
      <rPr>
        <sz val="10"/>
        <color theme="1"/>
        <rFont val="Calibri"/>
        <family val="2"/>
        <scheme val="minor"/>
      </rPr>
      <t xml:space="preserve"> y la cobertura en zonas de riesgo es </t>
    </r>
    <r>
      <rPr>
        <b/>
        <sz val="10"/>
        <color theme="1"/>
        <rFont val="Calibri"/>
        <family val="2"/>
        <scheme val="minor"/>
      </rPr>
      <t>magnífica</t>
    </r>
    <r>
      <rPr>
        <sz val="10"/>
        <color theme="1"/>
        <rFont val="Calibri"/>
        <family val="2"/>
        <scheme val="minor"/>
      </rPr>
      <t xml:space="preserve">. </t>
    </r>
  </si>
  <si>
    <r>
      <t>Descripción de la situación</t>
    </r>
    <r>
      <rPr>
        <sz val="10"/>
        <color theme="1"/>
        <rFont val="Calibri"/>
        <family val="2"/>
        <scheme val="minor"/>
      </rPr>
      <t xml:space="preserve">: El país dispone de instrumentos ligados con la gestión de desastres vinculados con el agua, los cuales son: la Política Nacional de Gestión de Riesgo y el Plan Nacional de Gestión de Riesgo. La Política de Agua Potable también incorpora lineamientos relativos a la gestión de riesgo y se dispone del Plan de Gestión e infraestructura hídrica del Pacífico Norte. </t>
    </r>
  </si>
  <si>
    <r>
      <t>Formas de avanzar</t>
    </r>
    <r>
      <rPr>
        <sz val="10"/>
        <color theme="1"/>
        <rFont val="Calibri"/>
        <family val="2"/>
        <scheme val="minor"/>
      </rPr>
      <t xml:space="preserve">: El país requiere la actualización del Plan Nacional de Gestión de Riesgo y la planificación de la construcción de infraestructura resilientes, para evitar el impacto de los desastres naturales sobre las mismas y la actualización del mapa de riesgos hidrometeorológicos. </t>
    </r>
  </si>
  <si>
    <t>3.2 ¿Cuál es la situación de los instrumentos de gestión que respaldan la implementación de la GIRH a otros niveles?</t>
  </si>
  <si>
    <t>a. Instrumentos de gestión de cuencas[34].</t>
  </si>
  <si>
    <r>
      <t>No</t>
    </r>
    <r>
      <rPr>
        <sz val="10"/>
        <color theme="1"/>
        <rFont val="Calibri"/>
        <family val="2"/>
        <scheme val="minor"/>
      </rPr>
      <t xml:space="preserve"> se utiliza ningún instrumento de gestión en el nivel de las cuencas. </t>
    </r>
  </si>
  <si>
    <r>
      <t xml:space="preserve">El uso de instrumentos de gestión en el nivel de las cuencas es </t>
    </r>
    <r>
      <rPr>
        <b/>
        <sz val="10"/>
        <color theme="1"/>
        <rFont val="Calibri"/>
        <family val="2"/>
        <scheme val="minor"/>
      </rPr>
      <t>limitado</t>
    </r>
    <r>
      <rPr>
        <sz val="10"/>
        <color theme="1"/>
        <rFont val="Calibri"/>
        <family val="2"/>
        <scheme val="minor"/>
      </rPr>
      <t xml:space="preserve"> y se limita a proyectos</t>
    </r>
    <r>
      <rPr>
        <b/>
        <sz val="10"/>
        <color theme="1"/>
        <rFont val="Calibri"/>
        <family val="2"/>
        <scheme val="minor"/>
      </rPr>
      <t xml:space="preserve"> a corto plazo </t>
    </r>
    <r>
      <rPr>
        <sz val="10"/>
        <color theme="1"/>
        <rFont val="Calibri"/>
        <family val="2"/>
        <scheme val="minor"/>
      </rPr>
      <t>o puntuales.</t>
    </r>
  </si>
  <si>
    <r>
      <t>Algunos</t>
    </r>
    <r>
      <rPr>
        <sz val="10"/>
        <color theme="1"/>
        <rFont val="Calibri"/>
        <family val="2"/>
        <scheme val="minor"/>
      </rPr>
      <t xml:space="preserve"> instrumentos de gestión en el nivel de las cuencas se emplean más </t>
    </r>
    <r>
      <rPr>
        <b/>
        <sz val="10"/>
        <color theme="1"/>
        <rFont val="Calibri"/>
        <family val="2"/>
        <scheme val="minor"/>
      </rPr>
      <t>a largo plazo</t>
    </r>
    <r>
      <rPr>
        <sz val="10"/>
        <color theme="1"/>
        <rFont val="Calibri"/>
        <family val="2"/>
        <scheme val="minor"/>
      </rPr>
      <t xml:space="preserve">, pero la cobertura geográfica y el abanico de partes interesadas que hacen uso de ellos son </t>
    </r>
    <r>
      <rPr>
        <b/>
        <sz val="10"/>
        <color theme="1"/>
        <rFont val="Calibri"/>
        <family val="2"/>
        <scheme val="minor"/>
      </rPr>
      <t>limitados</t>
    </r>
    <r>
      <rPr>
        <sz val="10"/>
        <color theme="1"/>
        <rFont val="Calibri"/>
        <family val="2"/>
        <scheme val="minor"/>
      </rPr>
      <t xml:space="preserve">. </t>
    </r>
  </si>
  <si>
    <r>
      <t xml:space="preserve">Los instrumentos de gestión en el nivel de las cuencas se emplean más </t>
    </r>
    <r>
      <rPr>
        <b/>
        <sz val="10"/>
        <color theme="1"/>
        <rFont val="Calibri"/>
        <family val="2"/>
        <scheme val="minor"/>
      </rPr>
      <t>a largo plazo</t>
    </r>
    <r>
      <rPr>
        <sz val="10"/>
        <color theme="1"/>
        <rFont val="Calibri"/>
        <family val="2"/>
        <scheme val="minor"/>
      </rPr>
      <t xml:space="preserve">, y la cobertura geográfica y el abanico de partes interesadas que hacen uso de ellos son </t>
    </r>
    <r>
      <rPr>
        <b/>
        <sz val="10"/>
        <color theme="1"/>
        <rFont val="Calibri"/>
        <family val="2"/>
        <scheme val="minor"/>
      </rPr>
      <t>aceptables</t>
    </r>
    <r>
      <rPr>
        <sz val="10"/>
        <color theme="1"/>
        <rFont val="Calibri"/>
        <family val="2"/>
        <scheme val="minor"/>
      </rPr>
      <t xml:space="preserve">. </t>
    </r>
  </si>
  <si>
    <r>
      <t xml:space="preserve">Los instrumentos de gestión en el nivel de las cuencas se emplean más a largo plazo, los resultados son </t>
    </r>
    <r>
      <rPr>
        <b/>
        <sz val="10"/>
        <color theme="1"/>
        <rFont val="Calibri"/>
        <family val="2"/>
        <scheme val="minor"/>
      </rPr>
      <t>eficaces</t>
    </r>
    <r>
      <rPr>
        <sz val="10"/>
        <color theme="1"/>
        <rFont val="Calibri"/>
        <family val="2"/>
        <scheme val="minor"/>
      </rPr>
      <t>,</t>
    </r>
    <r>
      <rPr>
        <b/>
        <sz val="10"/>
        <color theme="1"/>
        <rFont val="Calibri"/>
        <family val="2"/>
        <scheme val="minor"/>
      </rPr>
      <t xml:space="preserve"> </t>
    </r>
    <r>
      <rPr>
        <sz val="10"/>
        <color theme="1"/>
        <rFont val="Calibri"/>
        <family val="2"/>
        <scheme val="minor"/>
      </rPr>
      <t xml:space="preserve">y la cobertura geográfica y el abanico de partes interesadas que hacen uso de ellos son </t>
    </r>
    <r>
      <rPr>
        <b/>
        <sz val="10"/>
        <color theme="1"/>
        <rFont val="Calibri"/>
        <family val="2"/>
        <scheme val="minor"/>
      </rPr>
      <t>muy buenos</t>
    </r>
    <r>
      <rPr>
        <sz val="10"/>
        <color theme="1"/>
        <rFont val="Calibri"/>
        <family val="2"/>
        <scheme val="minor"/>
      </rPr>
      <t>.</t>
    </r>
  </si>
  <si>
    <r>
      <t xml:space="preserve">Los instrumentos de gestión en el nivel de las cuencas se emplean más a largo plazo, los resultados son </t>
    </r>
    <r>
      <rPr>
        <b/>
        <sz val="10"/>
        <color theme="1"/>
        <rFont val="Calibri"/>
        <family val="2"/>
        <scheme val="minor"/>
      </rPr>
      <t xml:space="preserve">muy eficaces, </t>
    </r>
    <r>
      <rPr>
        <sz val="10"/>
        <color theme="1"/>
        <rFont val="Calibri"/>
        <family val="2"/>
        <scheme val="minor"/>
      </rPr>
      <t xml:space="preserve">y la cobertura geográfica y el abanico de partes interesadas que hacen uso de ellos son </t>
    </r>
    <r>
      <rPr>
        <b/>
        <sz val="10"/>
        <color theme="1"/>
        <rFont val="Calibri"/>
        <family val="2"/>
        <scheme val="minor"/>
      </rPr>
      <t>magníficos</t>
    </r>
    <r>
      <rPr>
        <sz val="10"/>
        <color theme="1"/>
        <rFont val="Calibri"/>
        <family val="2"/>
        <scheme val="minor"/>
      </rPr>
      <t xml:space="preserve">. </t>
    </r>
  </si>
  <si>
    <r>
      <t>Descripción de la situación</t>
    </r>
    <r>
      <rPr>
        <sz val="10"/>
        <color theme="1"/>
        <rFont val="Calibri"/>
        <family val="2"/>
        <scheme val="minor"/>
      </rPr>
      <t xml:space="preserve">: Se dispone de algunos instrumentos específicos para la gestión de cuencas, como son los decretos de manejo de acuíferos de la zona costera y en Sardinal en Guanacaste, el programa de recurso hídrico y cuencas del Sistema Nacional de Áreas de Conservación (SINAC), los planes de aprovechamiento sostenible desarrollados por SENARA, el mecanismo de gobernanza del agua como plataforma de diálogo, la Comisión de la cuenca del río Tárcoles (cuenca con mayor nivel de contaminación) y el caso de la Comisión de Manejo y Ordenamiento de la Cuenca Alta Río Reventazón (COMCURE). </t>
    </r>
  </si>
  <si>
    <r>
      <t>Formas de avanzar</t>
    </r>
    <r>
      <rPr>
        <sz val="10"/>
        <color theme="1"/>
        <rFont val="Calibri"/>
        <family val="2"/>
        <scheme val="minor"/>
      </rPr>
      <t>:  Se requiere un cambio en la forma de planificación del territorio desde el punto de vista administrativo a un ordenamiento territorial basado en las cuencas, para lo cual se requiere la actualización de la Ley de Aguas con un enfoque de GIRH, que permitiría el establecimiento de los consejos de cuenca y acuíferos. 
(Como actividades ya previstas o recomendadas para mejorar la eficacia de la gestión y el desarrollo de las cuencas; obstáculos y elementos facilitadores; cuando proceda, un borrador de los objetivos provisionales).</t>
    </r>
  </si>
  <si>
    <t>b. Instrumentos de gestión de acuíferos[35].</t>
  </si>
  <si>
    <r>
      <t>No</t>
    </r>
    <r>
      <rPr>
        <sz val="10"/>
        <color theme="1"/>
        <rFont val="Calibri"/>
        <family val="2"/>
        <scheme val="minor"/>
      </rPr>
      <t xml:space="preserve"> se utiliza ningún instrumento de gestión en el nivel de los acuíferos. </t>
    </r>
  </si>
  <si>
    <r>
      <t xml:space="preserve">El uso de instrumentos de gestión en el nivel de los acuíferos es </t>
    </r>
    <r>
      <rPr>
        <b/>
        <sz val="10"/>
        <color theme="1"/>
        <rFont val="Calibri"/>
        <family val="2"/>
        <scheme val="minor"/>
      </rPr>
      <t>limitado</t>
    </r>
    <r>
      <rPr>
        <sz val="10"/>
        <color theme="1"/>
        <rFont val="Calibri"/>
        <family val="2"/>
        <scheme val="minor"/>
      </rPr>
      <t xml:space="preserve"> y se limita a proyectos</t>
    </r>
    <r>
      <rPr>
        <b/>
        <sz val="10"/>
        <color theme="1"/>
        <rFont val="Calibri"/>
        <family val="2"/>
        <scheme val="minor"/>
      </rPr>
      <t xml:space="preserve"> a corto plazo </t>
    </r>
    <r>
      <rPr>
        <sz val="10"/>
        <color theme="1"/>
        <rFont val="Calibri"/>
        <family val="2"/>
        <scheme val="minor"/>
      </rPr>
      <t>o puntuales.</t>
    </r>
  </si>
  <si>
    <r>
      <t>Algunos</t>
    </r>
    <r>
      <rPr>
        <sz val="10"/>
        <color theme="1"/>
        <rFont val="Calibri"/>
        <family val="2"/>
        <scheme val="minor"/>
      </rPr>
      <t xml:space="preserve"> instrumentos de gestión en el nivel de los acuíferos se emplean más </t>
    </r>
    <r>
      <rPr>
        <b/>
        <sz val="10"/>
        <color theme="1"/>
        <rFont val="Calibri"/>
        <family val="2"/>
        <scheme val="minor"/>
      </rPr>
      <t>a largo plazo</t>
    </r>
    <r>
      <rPr>
        <sz val="10"/>
        <color theme="1"/>
        <rFont val="Calibri"/>
        <family val="2"/>
        <scheme val="minor"/>
      </rPr>
      <t xml:space="preserve">, pero la cobertura geográfica y el abanico de partes interesadas que hacen uso de ellos son </t>
    </r>
    <r>
      <rPr>
        <b/>
        <sz val="10"/>
        <color theme="1"/>
        <rFont val="Calibri"/>
        <family val="2"/>
        <scheme val="minor"/>
      </rPr>
      <t>limitados</t>
    </r>
    <r>
      <rPr>
        <sz val="10"/>
        <color theme="1"/>
        <rFont val="Calibri"/>
        <family val="2"/>
        <scheme val="minor"/>
      </rPr>
      <t xml:space="preserve">. </t>
    </r>
  </si>
  <si>
    <r>
      <t xml:space="preserve">Los instrumentos de gestión en el nivel de los acuíferos se emplean más </t>
    </r>
    <r>
      <rPr>
        <b/>
        <sz val="10"/>
        <color theme="1"/>
        <rFont val="Calibri"/>
        <family val="2"/>
        <scheme val="minor"/>
      </rPr>
      <t>a largo plazo,</t>
    </r>
    <r>
      <rPr>
        <sz val="10"/>
        <color theme="1"/>
        <rFont val="Calibri"/>
        <family val="2"/>
        <scheme val="minor"/>
      </rPr>
      <t xml:space="preserve"> y la cobertura geográfica y el abanico de partes interesadas que hacen uso de ellos son </t>
    </r>
    <r>
      <rPr>
        <b/>
        <sz val="10"/>
        <color theme="1"/>
        <rFont val="Calibri"/>
        <family val="2"/>
        <scheme val="minor"/>
      </rPr>
      <t>aceptables</t>
    </r>
    <r>
      <rPr>
        <sz val="10"/>
        <color theme="1"/>
        <rFont val="Calibri"/>
        <family val="2"/>
        <scheme val="minor"/>
      </rPr>
      <t xml:space="preserve">. </t>
    </r>
  </si>
  <si>
    <r>
      <t xml:space="preserve">Los instrumentos de gestión en el nivel de los acuíferos se emplean más </t>
    </r>
    <r>
      <rPr>
        <b/>
        <sz val="10"/>
        <color theme="1"/>
        <rFont val="Calibri"/>
        <family val="2"/>
        <scheme val="minor"/>
      </rPr>
      <t>a largo plazo</t>
    </r>
    <r>
      <rPr>
        <sz val="10"/>
        <color theme="1"/>
        <rFont val="Calibri"/>
        <family val="2"/>
        <scheme val="minor"/>
      </rPr>
      <t xml:space="preserve">, los resultados son </t>
    </r>
    <r>
      <rPr>
        <b/>
        <sz val="10"/>
        <color theme="1"/>
        <rFont val="Calibri"/>
        <family val="2"/>
        <scheme val="minor"/>
      </rPr>
      <t xml:space="preserve">eficaces, </t>
    </r>
    <r>
      <rPr>
        <sz val="10"/>
        <color theme="1"/>
        <rFont val="Calibri"/>
        <family val="2"/>
        <scheme val="minor"/>
      </rPr>
      <t xml:space="preserve">y la cobertura geográfica y el abanico de partes interesadas que hacen uso de ellos son </t>
    </r>
    <r>
      <rPr>
        <b/>
        <sz val="10"/>
        <color theme="1"/>
        <rFont val="Calibri"/>
        <family val="2"/>
        <scheme val="minor"/>
      </rPr>
      <t>muy buenos</t>
    </r>
    <r>
      <rPr>
        <sz val="10"/>
        <color theme="1"/>
        <rFont val="Calibri"/>
        <family val="2"/>
        <scheme val="minor"/>
      </rPr>
      <t>.</t>
    </r>
  </si>
  <si>
    <r>
      <t>Los instrumentos de gestión en el nivel de los acuíferos se emplean más</t>
    </r>
    <r>
      <rPr>
        <b/>
        <sz val="10"/>
        <color theme="1"/>
        <rFont val="Calibri"/>
        <family val="2"/>
        <scheme val="minor"/>
      </rPr>
      <t xml:space="preserve"> a largo plazo</t>
    </r>
    <r>
      <rPr>
        <sz val="10"/>
        <color theme="1"/>
        <rFont val="Calibri"/>
        <family val="2"/>
        <scheme val="minor"/>
      </rPr>
      <t xml:space="preserve">, los resultados son </t>
    </r>
    <r>
      <rPr>
        <b/>
        <sz val="10"/>
        <color theme="1"/>
        <rFont val="Calibri"/>
        <family val="2"/>
        <scheme val="minor"/>
      </rPr>
      <t xml:space="preserve">muy eficaces, </t>
    </r>
    <r>
      <rPr>
        <sz val="10"/>
        <color theme="1"/>
        <rFont val="Calibri"/>
        <family val="2"/>
        <scheme val="minor"/>
      </rPr>
      <t xml:space="preserve">y la cobertura geográfica y el abanico de partes interesadas que hacen uso de ellos son </t>
    </r>
    <r>
      <rPr>
        <b/>
        <sz val="10"/>
        <color theme="1"/>
        <rFont val="Calibri"/>
        <family val="2"/>
        <scheme val="minor"/>
      </rPr>
      <t>magníficos</t>
    </r>
    <r>
      <rPr>
        <sz val="10"/>
        <color theme="1"/>
        <rFont val="Calibri"/>
        <family val="2"/>
        <scheme val="minor"/>
      </rPr>
      <t xml:space="preserve">. </t>
    </r>
  </si>
  <si>
    <r>
      <t>Descripción de la situación</t>
    </r>
    <r>
      <rPr>
        <sz val="10"/>
        <color theme="1"/>
        <rFont val="Calibri"/>
        <family val="2"/>
        <scheme val="minor"/>
      </rPr>
      <t>: El país ha realizado algunos avances en el tema de acuíferos, como es la generación de estudios e información de los acuíferos, el Sistema de Monitoreo de Agua Subterránea en tiempo real (SIMASTIR), decretos ejecutivos para la creación de comités para la gestión de acuíferos, la Guía Metodológica para la Aplicación de la Matriz Genérica de Protección de Acuíferos y la creación del Comisión Técnica Inter institucional para la Gestión de Acuíferos, creado como un órgano colegiado, conformado por la Dirección de Aguas, el Instituto Costarricense de Acueductos y Alcantarillados (AyA) y el Servicio Nacional de Aguas Subterráneas, Riego y Avenamiento (SENARA).</t>
    </r>
  </si>
  <si>
    <r>
      <t>Formas de avanzar</t>
    </r>
    <r>
      <rPr>
        <sz val="10"/>
        <color theme="1"/>
        <rFont val="Calibri"/>
        <family val="2"/>
        <scheme val="minor"/>
      </rPr>
      <t>: La elaboración de modelos conceptuales de acuíferos, evaluaciones de vulnerabilidad y riesgo hidrogeológico y balances hídricos de suelos y su uso como herramienta de gestión para el otorgamiento de permisos y concesiones.</t>
    </r>
  </si>
  <si>
    <t>c. Difusión de información en el ámbito doméstico y a todos los niveles[36].</t>
  </si>
  <si>
    <r>
      <t>No</t>
    </r>
    <r>
      <rPr>
        <sz val="10"/>
        <color theme="1"/>
        <rFont val="Calibri"/>
        <family val="2"/>
        <scheme val="minor"/>
      </rPr>
      <t xml:space="preserve"> se difunde información.</t>
    </r>
  </si>
  <si>
    <r>
      <t xml:space="preserve">La difusión de información es </t>
    </r>
    <r>
      <rPr>
        <b/>
        <sz val="10"/>
        <color theme="1"/>
        <rFont val="Calibri"/>
        <family val="2"/>
        <scheme val="minor"/>
      </rPr>
      <t>limitada</t>
    </r>
    <r>
      <rPr>
        <sz val="10"/>
        <color theme="1"/>
        <rFont val="Calibri"/>
        <family val="2"/>
        <scheme val="minor"/>
      </rPr>
      <t xml:space="preserve"> y </t>
    </r>
    <r>
      <rPr>
        <b/>
        <sz val="10"/>
        <color theme="1"/>
        <rFont val="Calibri"/>
        <family val="2"/>
        <scheme val="minor"/>
      </rPr>
      <t>según las circunstancias del caso</t>
    </r>
    <r>
      <rPr>
        <sz val="10"/>
        <color theme="1"/>
        <rFont val="Calibri"/>
        <family val="2"/>
        <scheme val="minor"/>
      </rPr>
      <t xml:space="preserve">. </t>
    </r>
  </si>
  <si>
    <r>
      <t>Existen</t>
    </r>
    <r>
      <rPr>
        <sz val="10"/>
        <color theme="1"/>
        <rFont val="Calibri"/>
        <family val="2"/>
        <scheme val="minor"/>
      </rPr>
      <t xml:space="preserve"> acuerdos de intercambio de información a más </t>
    </r>
    <r>
      <rPr>
        <b/>
        <sz val="10"/>
        <color theme="1"/>
        <rFont val="Calibri"/>
        <family val="2"/>
        <scheme val="minor"/>
      </rPr>
      <t>largo plazo</t>
    </r>
    <r>
      <rPr>
        <sz val="10"/>
        <color theme="1"/>
        <rFont val="Calibri"/>
        <family val="2"/>
        <scheme val="minor"/>
      </rPr>
      <t xml:space="preserve"> entre los principales proveedores de datos y los usuarios.</t>
    </r>
  </si>
  <si>
    <r>
      <t xml:space="preserve">Los acuerdos de intercambio de información se </t>
    </r>
    <r>
      <rPr>
        <b/>
        <sz val="10"/>
        <color theme="1"/>
        <rFont val="Calibri"/>
        <family val="2"/>
        <scheme val="minor"/>
      </rPr>
      <t xml:space="preserve">adoptan </t>
    </r>
    <r>
      <rPr>
        <sz val="10"/>
        <color theme="1"/>
        <rFont val="Calibri"/>
        <family val="2"/>
        <scheme val="minor"/>
      </rPr>
      <t>a más</t>
    </r>
    <r>
      <rPr>
        <b/>
        <sz val="10"/>
        <color theme="1"/>
        <rFont val="Calibri"/>
        <family val="2"/>
        <scheme val="minor"/>
      </rPr>
      <t xml:space="preserve"> largo plazo </t>
    </r>
    <r>
      <rPr>
        <sz val="10"/>
        <color theme="1"/>
        <rFont val="Calibri"/>
        <family val="2"/>
        <scheme val="minor"/>
      </rPr>
      <t xml:space="preserve">y la cobertura de la que disfrutan los sectores y que se ofrece a lo largo y ancho del país es </t>
    </r>
    <r>
      <rPr>
        <b/>
        <sz val="10"/>
        <color theme="1"/>
        <rFont val="Calibri"/>
        <family val="2"/>
        <scheme val="minor"/>
      </rPr>
      <t>aceptable</t>
    </r>
    <r>
      <rPr>
        <sz val="10"/>
        <color theme="1"/>
        <rFont val="Calibri"/>
        <family val="2"/>
        <scheme val="minor"/>
      </rPr>
      <t xml:space="preserve">. </t>
    </r>
  </si>
  <si>
    <r>
      <t>Los acuerdos de intercambio de información se adoptan a más</t>
    </r>
    <r>
      <rPr>
        <b/>
        <sz val="10"/>
        <color theme="1"/>
        <rFont val="Calibri"/>
        <family val="2"/>
        <scheme val="minor"/>
      </rPr>
      <t xml:space="preserve"> largo plazo </t>
    </r>
    <r>
      <rPr>
        <sz val="10"/>
        <color theme="1"/>
        <rFont val="Calibri"/>
        <family val="2"/>
        <scheme val="minor"/>
      </rPr>
      <t xml:space="preserve">y la cobertura de la que disfrutan los sectores y que se ofrece a lo largo y ancho del país es </t>
    </r>
    <r>
      <rPr>
        <b/>
        <sz val="10"/>
        <color theme="1"/>
        <rFont val="Calibri"/>
        <family val="2"/>
        <scheme val="minor"/>
      </rPr>
      <t>muy buena</t>
    </r>
    <r>
      <rPr>
        <sz val="10"/>
        <color theme="1"/>
        <rFont val="Calibri"/>
        <family val="2"/>
        <scheme val="minor"/>
      </rPr>
      <t xml:space="preserve">. </t>
    </r>
  </si>
  <si>
    <t>Todos los datos de interés están disponibles en línea y son de dominio público.</t>
  </si>
  <si>
    <r>
      <t>Descripción de la situación</t>
    </r>
    <r>
      <rPr>
        <sz val="10"/>
        <color theme="1"/>
        <rFont val="Calibri"/>
        <family val="2"/>
        <scheme val="minor"/>
      </rPr>
      <t>: Para la difusión de información a nivel nacional, que incluye información a nivel local, se dispone del Sistema Nacional de Información para la Gestión Integrada del Recurso Hídrico, que compila información de diferentes entidades como es la Dirección de Aguas, Instituto Costarricense de Acueductos y Alcantarillados (AyA), CENIGA, e Instituto Geográfico Nacional (IGN) con datos de cuencas hidrográficas, concesiones de agua, derechos de uso, estaciones meteorológicas, información de acueductos, zonas de protección, áreas protegidas entre otras, el cual es un sistema de información abierto al público y disponible en línea. Sin embargo, aunque está disponible en línea no todas las personas tienen acceso a la misma, siendo estos sistemas en muchos casos complejos para muchos usuarios y en muchos casos la información no está actualizada y no obedece a las necesidades de información de los usuarios.</t>
    </r>
  </si>
  <si>
    <r>
      <t>Formas de avanzar</t>
    </r>
    <r>
      <rPr>
        <sz val="10"/>
        <color theme="1"/>
        <rFont val="Calibri"/>
        <family val="2"/>
        <scheme val="minor"/>
      </rPr>
      <t xml:space="preserve">: La incorporación de la información de estadísticas de agua y del Instituto Meteorológico Nacional (IMN) en el Sistema Nacional de Información Ambiental (SINIA). Además, se requiere una mejora en las herramientas disponibles en SINIA que faciliten la presentación y divulgación de la información, para que sea accesible y comprensible para los diferentes actores y usuarios de la información. </t>
    </r>
  </si>
  <si>
    <r>
      <t xml:space="preserve">d. Intercambio de información transfronteriza </t>
    </r>
    <r>
      <rPr>
        <b/>
        <u/>
        <sz val="10"/>
        <color theme="1"/>
        <rFont val="Calibri"/>
        <family val="2"/>
        <scheme val="minor"/>
      </rPr>
      <t>entre</t>
    </r>
    <r>
      <rPr>
        <b/>
        <sz val="10"/>
        <color theme="1"/>
        <rFont val="Calibri"/>
        <family val="2"/>
        <scheme val="minor"/>
      </rPr>
      <t xml:space="preserve"> países.</t>
    </r>
  </si>
  <si>
    <r>
      <t xml:space="preserve">La difusión de información es </t>
    </r>
    <r>
      <rPr>
        <b/>
        <sz val="10"/>
        <color theme="1"/>
        <rFont val="Calibri"/>
        <family val="2"/>
        <scheme val="minor"/>
      </rPr>
      <t>limitada</t>
    </r>
    <r>
      <rPr>
        <sz val="10"/>
        <color theme="1"/>
        <rFont val="Calibri"/>
        <family val="2"/>
        <scheme val="minor"/>
      </rPr>
      <t xml:space="preserve"> y </t>
    </r>
    <r>
      <rPr>
        <b/>
        <sz val="10"/>
        <color theme="1"/>
        <rFont val="Calibri"/>
        <family val="2"/>
        <scheme val="minor"/>
      </rPr>
      <t>según las circunstancias del caso</t>
    </r>
    <r>
      <rPr>
        <sz val="10"/>
        <color theme="1"/>
        <rFont val="Calibri"/>
        <family val="2"/>
        <scheme val="minor"/>
      </rPr>
      <t xml:space="preserve"> o se produce de manera informal. </t>
    </r>
  </si>
  <si>
    <r>
      <t>Existen</t>
    </r>
    <r>
      <rPr>
        <sz val="10"/>
        <color theme="1"/>
        <rFont val="Calibri"/>
        <family val="2"/>
        <scheme val="minor"/>
      </rPr>
      <t xml:space="preserve"> acuerdos de intercambio de información, pero la difusión es </t>
    </r>
    <r>
      <rPr>
        <b/>
        <sz val="10"/>
        <color theme="1"/>
        <rFont val="Calibri"/>
        <family val="2"/>
        <scheme val="minor"/>
      </rPr>
      <t>limitada</t>
    </r>
    <r>
      <rPr>
        <sz val="10"/>
        <color theme="1"/>
        <rFont val="Calibri"/>
        <family val="2"/>
        <scheme val="minor"/>
      </rPr>
      <t>.</t>
    </r>
  </si>
  <si>
    <r>
      <t xml:space="preserve">Los acuerdos de intercambio de información </t>
    </r>
    <r>
      <rPr>
        <b/>
        <sz val="10"/>
        <color theme="1"/>
        <rFont val="Calibri"/>
        <family val="2"/>
        <scheme val="minor"/>
      </rPr>
      <t>se aplican de manera adecuada</t>
    </r>
    <r>
      <rPr>
        <sz val="10"/>
        <color theme="1"/>
        <rFont val="Calibri"/>
        <family val="2"/>
        <scheme val="minor"/>
      </rPr>
      <t>.</t>
    </r>
    <r>
      <rPr>
        <b/>
        <sz val="10"/>
        <color theme="1"/>
        <rFont val="Calibri"/>
        <family val="2"/>
        <scheme val="minor"/>
      </rPr>
      <t xml:space="preserve"> </t>
    </r>
  </si>
  <si>
    <t xml:space="preserve">Los acuerdos de intercambio de información se aplican de manera eficaz[37]. </t>
  </si>
  <si>
    <t>Todos los datos de interés están disponibles en línea y los países participantes pueden acceder a ellos.</t>
  </si>
  <si>
    <r>
      <t>Descripción de la situación</t>
    </r>
    <r>
      <rPr>
        <sz val="10"/>
        <color theme="1"/>
        <rFont val="Calibri"/>
        <family val="2"/>
        <scheme val="minor"/>
      </rPr>
      <t>: Costa Rica no tiene acuerdos de intercambios de información con Nicaragua y en el caso de las cuencas fronterizas con Panamá, sólo existe acuerdo para el caso de la cuenca del río Sixaola, donde la difusión e intercambio de información no siempre fluye de forma eficiente.</t>
    </r>
  </si>
  <si>
    <r>
      <t>Formas de avanzar</t>
    </r>
    <r>
      <rPr>
        <sz val="10"/>
        <color theme="1"/>
        <rFont val="Calibri"/>
        <family val="2"/>
        <scheme val="minor"/>
      </rPr>
      <t xml:space="preserve">: El estudio conjunto y la generación de información por parte de la Comisión Binacional del Río Sixaola, incluyendo el desarrollo de mecanismos ágiles de intercambio de información. En el caso de la cuenca del río San Juan, se deberán retomar las comunicaciones técnicas, para el desarrollo de un acuerdo que permita el intercambio de información. Esto si las relaciones a nivel político lo permiten. </t>
    </r>
  </si>
  <si>
    <t xml:space="preserve">a. Presupuesto nacional[38] para la infraestructura[39] de los recursos hídricos (inversiones y gastos recurrentes). </t>
  </si>
  <si>
    <r>
      <t>No</t>
    </r>
    <r>
      <rPr>
        <sz val="10"/>
        <color theme="1"/>
        <rFont val="Calibri"/>
        <family val="2"/>
        <scheme val="minor"/>
      </rPr>
      <t xml:space="preserve"> se han asignado </t>
    </r>
    <r>
      <rPr>
        <b/>
        <sz val="10"/>
        <color theme="1"/>
        <rFont val="Calibri"/>
        <family val="2"/>
        <scheme val="minor"/>
      </rPr>
      <t xml:space="preserve">fondos </t>
    </r>
    <r>
      <rPr>
        <sz val="10"/>
        <color theme="1"/>
        <rFont val="Calibri"/>
        <family val="2"/>
        <scheme val="minor"/>
      </rPr>
      <t>para los planes nacionales de inversiones.</t>
    </r>
  </si>
  <si>
    <r>
      <t xml:space="preserve">Se han asignado </t>
    </r>
    <r>
      <rPr>
        <b/>
        <sz val="10"/>
        <color theme="1"/>
        <rFont val="Calibri"/>
        <family val="2"/>
        <scheme val="minor"/>
      </rPr>
      <t>algunos fondos</t>
    </r>
    <r>
      <rPr>
        <sz val="10"/>
        <color theme="1"/>
        <rFont val="Calibri"/>
        <family val="2"/>
        <scheme val="minor"/>
      </rPr>
      <t>, pero solo cubren una parte de las inversiones previstas.</t>
    </r>
  </si>
  <si>
    <r>
      <t>Se han asignado</t>
    </r>
    <r>
      <rPr>
        <b/>
        <sz val="10"/>
        <color theme="1"/>
        <rFont val="Calibri"/>
        <family val="2"/>
        <scheme val="minor"/>
      </rPr>
      <t xml:space="preserve"> suficientes fondos </t>
    </r>
    <r>
      <rPr>
        <sz val="10"/>
        <color theme="1"/>
        <rFont val="Calibri"/>
        <family val="2"/>
        <scheme val="minor"/>
      </rPr>
      <t>para las inversiones previstas, pero los que se han desembolsado o están disponibles no bastan.</t>
    </r>
    <r>
      <rPr>
        <b/>
        <sz val="10"/>
        <color theme="1"/>
        <rFont val="Calibri"/>
        <family val="2"/>
        <scheme val="minor"/>
      </rPr>
      <t xml:space="preserve"> </t>
    </r>
  </si>
  <si>
    <r>
      <t xml:space="preserve">Se han asignado y </t>
    </r>
    <r>
      <rPr>
        <b/>
        <sz val="10"/>
        <color theme="1"/>
        <rFont val="Calibri"/>
        <family val="2"/>
        <scheme val="minor"/>
      </rPr>
      <t>desembolsado fondos suficientes para la mayoría</t>
    </r>
    <r>
      <rPr>
        <sz val="10"/>
        <color theme="1"/>
        <rFont val="Calibri"/>
        <family val="2"/>
        <scheme val="minor"/>
      </rPr>
      <t xml:space="preserve"> de los programas o proyectos previstos.</t>
    </r>
  </si>
  <si>
    <r>
      <t xml:space="preserve">Se han desembolsado fondos suficientes para las inversiones y los gastos recurrentes, y </t>
    </r>
    <r>
      <rPr>
        <b/>
        <sz val="10"/>
        <color theme="1"/>
        <rFont val="Calibri"/>
        <family val="2"/>
        <scheme val="minor"/>
      </rPr>
      <t>se recurre a ellos en todos</t>
    </r>
    <r>
      <rPr>
        <sz val="10"/>
        <color theme="1"/>
        <rFont val="Calibri"/>
        <family val="2"/>
        <scheme val="minor"/>
      </rPr>
      <t xml:space="preserve"> los proyectos previstos.</t>
    </r>
  </si>
  <si>
    <r>
      <t xml:space="preserve">La </t>
    </r>
    <r>
      <rPr>
        <b/>
        <sz val="10"/>
        <color theme="1"/>
        <rFont val="Calibri"/>
        <family val="2"/>
        <scheme val="minor"/>
      </rPr>
      <t>totalidad</t>
    </r>
    <r>
      <rPr>
        <sz val="10"/>
        <color theme="1"/>
        <rFont val="Calibri"/>
        <family val="2"/>
        <scheme val="minor"/>
      </rPr>
      <t xml:space="preserve"> de los fondos </t>
    </r>
    <r>
      <rPr>
        <b/>
        <sz val="10"/>
        <color theme="1"/>
        <rFont val="Calibri"/>
        <family val="2"/>
        <scheme val="minor"/>
      </rPr>
      <t>se emplea</t>
    </r>
    <r>
      <rPr>
        <sz val="10"/>
        <color theme="1"/>
        <rFont val="Calibri"/>
        <family val="2"/>
        <scheme val="minor"/>
      </rPr>
      <t xml:space="preserve"> en las inversiones y los gastos recurrentes, se ha llevado a cabo la evaluación posterior al proyecto, y los presupuestos se han revisado y ajustado. </t>
    </r>
  </si>
  <si>
    <r>
      <t>Descripción de la situación</t>
    </r>
    <r>
      <rPr>
        <sz val="10"/>
        <color theme="1"/>
        <rFont val="Calibri"/>
        <family val="2"/>
        <scheme val="minor"/>
      </rPr>
      <t>: Se ha establecido presupuesto a través de las instituciones de gobierno, como la Dirección de Agua del Ministerio de Ambiente y Energía (MINAE), Instituto Costarricense de Acueductos y Alcantarillados (AyA) y otros operadores de agua, Servicio Nacional de Aguas Subterráneas, Riego y Avenamiento (SENARA), Ministerio de Agricultura y Ganadería (MAG), Sistema Nacional de Áreas de Conservación (SINAC), Fondo Nacional de Financiamiento Forestal (FONAFIFO), Comisión Nacional de Emergencias (CNE) y universidades para el financiamiento de proyectos de infraestructura como sistemas de riego y drenaje, el Programa Integral de Abastecimiento de Agua para Guanacaste – Pacífico Norte (PIAAG),  presupuesto para educación ambiental, para ejecución de acciones de protección y conservación de los recursos hídricos e implementación de buenas prácticas agropecuarias. No obstante, los recursos aún no son suficientes, y no se logra cubrir todas las necesidades de inversión del sector.</t>
    </r>
  </si>
  <si>
    <r>
      <t>Formas de avanzar</t>
    </r>
    <r>
      <rPr>
        <sz val="10"/>
        <color theme="1"/>
        <rFont val="Calibri"/>
        <family val="2"/>
        <scheme val="minor"/>
      </rPr>
      <t>: La consolidación de proyectos de inversión estratégica para el país como por ejemplo el Programa Integral de Abastecimiento de Agua para Guanacaste – Pacífico Norte (PIAAG), el Plan 2030 para Pacífico Norte en riego y drenaje, estudio en la cuenca Coto-Coronado para definición de inversión en control de inundaciones, y rehabilitar la infraestructura del sistema de riego Arenal-Tempisque, así como un seguimiento y evaluación de los proyectos y acciones ejecutadas por las distintas instituciones con el fin de ajustar y adaptar los presupuestos a las necesidades de cada uno de los sectores.</t>
    </r>
  </si>
  <si>
    <t>b. Presupuesto nacional de los elementos de la GIRH[40] (inversiones y gastos recurrentes).</t>
  </si>
  <si>
    <r>
      <t>No</t>
    </r>
    <r>
      <rPr>
        <sz val="10"/>
        <color theme="1"/>
        <rFont val="Calibri"/>
        <family val="2"/>
        <scheme val="minor"/>
      </rPr>
      <t xml:space="preserve"> se han asignado </t>
    </r>
    <r>
      <rPr>
        <b/>
        <sz val="10"/>
        <color theme="1"/>
        <rFont val="Calibri"/>
        <family val="2"/>
        <scheme val="minor"/>
      </rPr>
      <t>fondos</t>
    </r>
    <r>
      <rPr>
        <sz val="10"/>
        <color theme="1"/>
        <rFont val="Calibri"/>
        <family val="2"/>
        <scheme val="minor"/>
      </rPr>
      <t xml:space="preserve"> para las inversiones y los gastos recurrentes de los elementos de la GIRH. </t>
    </r>
  </si>
  <si>
    <r>
      <t xml:space="preserve">Se han </t>
    </r>
    <r>
      <rPr>
        <b/>
        <sz val="10"/>
        <color theme="1"/>
        <rFont val="Calibri"/>
        <family val="2"/>
        <scheme val="minor"/>
      </rPr>
      <t>asignado</t>
    </r>
    <r>
      <rPr>
        <sz val="10"/>
        <color theme="1"/>
        <rFont val="Calibri"/>
        <family val="2"/>
        <scheme val="minor"/>
      </rPr>
      <t xml:space="preserve"> fondos a </t>
    </r>
    <r>
      <rPr>
        <b/>
        <sz val="10"/>
        <color theme="1"/>
        <rFont val="Calibri"/>
        <family val="2"/>
        <scheme val="minor"/>
      </rPr>
      <t>algunos</t>
    </r>
    <r>
      <rPr>
        <sz val="10"/>
        <color theme="1"/>
        <rFont val="Calibri"/>
        <family val="2"/>
        <scheme val="minor"/>
      </rPr>
      <t xml:space="preserve"> de los elementos y la implementación está en sus primeras etapas.</t>
    </r>
  </si>
  <si>
    <r>
      <t>Se han asignado fondos a</t>
    </r>
    <r>
      <rPr>
        <b/>
        <sz val="10"/>
        <color theme="1"/>
        <rFont val="Calibri"/>
        <family val="2"/>
        <scheme val="minor"/>
      </rPr>
      <t>, como mínimo, la mitad</t>
    </r>
    <r>
      <rPr>
        <sz val="10"/>
        <color theme="1"/>
        <rFont val="Calibri"/>
        <family val="2"/>
        <scheme val="minor"/>
      </rPr>
      <t xml:space="preserve"> de los elementos, pero no hay suficiente financiación para los demás.</t>
    </r>
  </si>
  <si>
    <r>
      <t xml:space="preserve">Se han asignado fondos a </t>
    </r>
    <r>
      <rPr>
        <b/>
        <sz val="10"/>
        <color theme="1"/>
        <rFont val="Calibri"/>
        <family val="2"/>
        <scheme val="minor"/>
      </rPr>
      <t>la mayoría</t>
    </r>
    <r>
      <rPr>
        <sz val="10"/>
        <color theme="1"/>
        <rFont val="Calibri"/>
        <family val="2"/>
        <scheme val="minor"/>
      </rPr>
      <t xml:space="preserve"> de los elementos y algunos se están poniendo en práctica.</t>
    </r>
  </si>
  <si>
    <r>
      <t xml:space="preserve">Se han asignado fondos a </t>
    </r>
    <r>
      <rPr>
        <b/>
        <sz val="10"/>
        <color theme="1"/>
        <rFont val="Calibri"/>
        <family val="2"/>
        <scheme val="minor"/>
      </rPr>
      <t>todos</t>
    </r>
    <r>
      <rPr>
        <sz val="10"/>
        <color theme="1"/>
        <rFont val="Calibri"/>
        <family val="2"/>
        <scheme val="minor"/>
      </rPr>
      <t xml:space="preserve"> los elementos y estos se ponen en práctica con frecuencia (inversiones y gastos recurrentes).</t>
    </r>
  </si>
  <si>
    <r>
      <t xml:space="preserve">Se </t>
    </r>
    <r>
      <rPr>
        <b/>
        <sz val="10"/>
        <color theme="1"/>
        <rFont val="Calibri"/>
        <family val="2"/>
        <scheme val="minor"/>
      </rPr>
      <t>emplea</t>
    </r>
    <r>
      <rPr>
        <sz val="10"/>
        <color theme="1"/>
        <rFont val="Calibri"/>
        <family val="2"/>
        <scheme val="minor"/>
      </rPr>
      <t xml:space="preserve"> la </t>
    </r>
    <r>
      <rPr>
        <b/>
        <sz val="10"/>
        <color theme="1"/>
        <rFont val="Calibri"/>
        <family val="2"/>
        <scheme val="minor"/>
      </rPr>
      <t>totalidad</t>
    </r>
    <r>
      <rPr>
        <sz val="10"/>
        <color theme="1"/>
        <rFont val="Calibri"/>
        <family val="2"/>
        <scheme val="minor"/>
      </rPr>
      <t xml:space="preserve"> de las asignaciones de fondos previstas para todos los elementos del enfoque de la GIRH; los presupuestos se han revisado y ajustado.</t>
    </r>
  </si>
  <si>
    <r>
      <t>Descripción de la situación</t>
    </r>
    <r>
      <rPr>
        <sz val="10"/>
        <color theme="1"/>
        <rFont val="Calibri"/>
        <family val="2"/>
        <scheme val="minor"/>
      </rPr>
      <t xml:space="preserve">: Se han desarrollado fuentes específicas de financiamiento como el canon de aguas, canon ambiental por vertidos, la tarifa de protección del recurso hídrico, el pago por servicios ambientales hidrológicos, convenios con el sector privado, además del presupuesto de cada una de las entidades centralizadas y descentralizadas del gobierno central para financiar actividades de la GIRH, que contribuyen tanto para la planificación, fortalecimiento institucional, el diseño y puesta en práctica de instrumentos de gestión. </t>
    </r>
  </si>
  <si>
    <r>
      <t>Formas de avanzar</t>
    </r>
    <r>
      <rPr>
        <sz val="10"/>
        <color theme="1"/>
        <rFont val="Calibri"/>
        <family val="2"/>
        <scheme val="minor"/>
      </rPr>
      <t>: La consolidación de instrumentos de financiamiento que permitan obtener recursos frescos para el financiamiento de la GIRH, lograr la ejecución de los recursos provenientes del canon de aguas e incrementar la recaudación del canon por vertidos, la consolidación de la tarifa de protección del recurso hídrico, que brinda recursos a los operadores de agua, como es el Instituto Costarricense de Acueductos y Alcantarillados (AyA), la Empresa de Servicios Públicos de Heredia (ESPH) y los acueductos comunales para desarrollar acciones para la protección y conservación de los recursos hídricos, a nivel de cuenca, incluyendo infraestructura verde. En igual medida, aún existen cerca de 30 municipalidades que son responsables de brindar el servicio de agua potable en sus comunidades y cuyos consejos municipales han aprobado el establecimiento de una tarifa hídrica que brinde recursos para la protección y conservación del recurso hídrico en sus comunidades.</t>
    </r>
  </si>
  <si>
    <t>4.2 ¿Cuál es la situación de la financiación del desarrollo y la gestión de los recursos hídricos a otros niveles?</t>
  </si>
  <si>
    <t xml:space="preserve">a. Presupuesto subnacional o de las cuencas para la infraestructura[41] de los recursos hídricos (inversiones y costos recurrentes). </t>
  </si>
  <si>
    <r>
      <t>No</t>
    </r>
    <r>
      <rPr>
        <sz val="10"/>
        <color theme="1"/>
        <rFont val="Calibri"/>
        <family val="2"/>
        <scheme val="minor"/>
      </rPr>
      <t xml:space="preserve"> se han asignado </t>
    </r>
    <r>
      <rPr>
        <b/>
        <sz val="10"/>
        <color theme="1"/>
        <rFont val="Calibri"/>
        <family val="2"/>
        <scheme val="minor"/>
      </rPr>
      <t xml:space="preserve">fondos </t>
    </r>
    <r>
      <rPr>
        <sz val="10"/>
        <color theme="1"/>
        <rFont val="Calibri"/>
        <family val="2"/>
        <scheme val="minor"/>
      </rPr>
      <t>para los planes de inversiones subnacionales o de las cuencas.</t>
    </r>
  </si>
  <si>
    <r>
      <t>Se han asignado</t>
    </r>
    <r>
      <rPr>
        <b/>
        <sz val="10"/>
        <color theme="1"/>
        <rFont val="Calibri"/>
        <family val="2"/>
        <scheme val="minor"/>
      </rPr>
      <t xml:space="preserve"> suficientes fondos </t>
    </r>
    <r>
      <rPr>
        <sz val="10"/>
        <color theme="1"/>
        <rFont val="Calibri"/>
        <family val="2"/>
        <scheme val="minor"/>
      </rPr>
      <t>para las inversiones previstas, pero los que se han desembolsado o están disponibles no bastan.</t>
    </r>
  </si>
  <si>
    <r>
      <t xml:space="preserve">Se han asignado y </t>
    </r>
    <r>
      <rPr>
        <b/>
        <sz val="10"/>
        <color theme="1"/>
        <rFont val="Calibri"/>
        <family val="2"/>
        <scheme val="minor"/>
      </rPr>
      <t>desembolsado fondos suficientes para la mayoría</t>
    </r>
    <r>
      <rPr>
        <sz val="10"/>
        <color theme="1"/>
        <rFont val="Calibri"/>
        <family val="2"/>
        <scheme val="minor"/>
      </rPr>
      <t xml:space="preserve"> de los programas o proyectos previstos. </t>
    </r>
  </si>
  <si>
    <r>
      <t xml:space="preserve">La </t>
    </r>
    <r>
      <rPr>
        <b/>
        <sz val="10"/>
        <color theme="1"/>
        <rFont val="Calibri"/>
        <family val="2"/>
        <scheme val="minor"/>
      </rPr>
      <t>totalidad</t>
    </r>
    <r>
      <rPr>
        <sz val="10"/>
        <color theme="1"/>
        <rFont val="Calibri"/>
        <family val="2"/>
        <scheme val="minor"/>
      </rPr>
      <t xml:space="preserve"> de los fondos </t>
    </r>
    <r>
      <rPr>
        <b/>
        <sz val="10"/>
        <color theme="1"/>
        <rFont val="Calibri"/>
        <family val="2"/>
        <scheme val="minor"/>
      </rPr>
      <t>se emplea</t>
    </r>
    <r>
      <rPr>
        <sz val="10"/>
        <color theme="1"/>
        <rFont val="Calibri"/>
        <family val="2"/>
        <scheme val="minor"/>
      </rPr>
      <t xml:space="preserve"> en las inversiones y los gastos recurrentes, se ha llevado a cabo la evaluación posterior al proyecto y los presupuestos se han revisado y ajustado.</t>
    </r>
  </si>
  <si>
    <r>
      <t>Descripción de la situación</t>
    </r>
    <r>
      <rPr>
        <sz val="10"/>
        <color theme="1"/>
        <rFont val="Calibri"/>
        <family val="2"/>
        <scheme val="minor"/>
      </rPr>
      <t>: Los presupuestos se asignan a partir de unidades de planificación del territorio establecidas por el Ministerio de Planificación Nacional y Política Económica (MIDEPLAN) o bien de forma descentralizada a través de entidades como la Dirección de Aguas del Ministerio de Ambiente y Energía (MINAE), AyA, SENARA, ICE y entidades que funciona sólo a nivel local como las municipalidades y no a nivel de cuencas, dado que el país carece de una ley de aguas actualizada con enfoque de GIRH. Por ende, los presupuestos se asignan a partir de criterios administrativos. No obstante, los recursos a nivel nacional no están siendo trasladados de una forma eficiente y eficaz a nivel local.</t>
    </r>
  </si>
  <si>
    <r>
      <t>Formas de avanzar</t>
    </r>
    <r>
      <rPr>
        <sz val="10"/>
        <color theme="1"/>
        <rFont val="Calibri"/>
        <family val="2"/>
        <scheme val="minor"/>
      </rPr>
      <t>: Se requiere la aprobación de una nueva Ley de Aguas con enfoque de GIRH que permita designar presupuestos a nivel de cuencas, por tanto, en la actualidad sin la aprobación de la nueva ley, es necesario la gestión de nuevas fuentes de financiamiento que permitan un incremento en los presupuestos destinados al financiamiento de infraestructura a nivel cantonal por medio de las municipalidades o las entidades del estado competentes.</t>
    </r>
  </si>
  <si>
    <t>b. Ingresos recaudados para los elementos de la GIRH[42].</t>
  </si>
  <si>
    <r>
      <t xml:space="preserve">No </t>
    </r>
    <r>
      <rPr>
        <sz val="10"/>
        <color theme="1"/>
        <rFont val="Calibri"/>
        <family val="2"/>
        <scheme val="minor"/>
      </rPr>
      <t xml:space="preserve">se recaudan </t>
    </r>
    <r>
      <rPr>
        <b/>
        <sz val="10"/>
        <color theme="1"/>
        <rFont val="Calibri"/>
        <family val="2"/>
        <scheme val="minor"/>
      </rPr>
      <t>ingresos</t>
    </r>
    <r>
      <rPr>
        <sz val="10"/>
        <color theme="1"/>
        <rFont val="Calibri"/>
        <family val="2"/>
        <scheme val="minor"/>
      </rPr>
      <t xml:space="preserve"> para los elementos de la GIRH.</t>
    </r>
  </si>
  <si>
    <r>
      <t>Se han establecido procesos</t>
    </r>
    <r>
      <rPr>
        <sz val="10"/>
        <color theme="1"/>
        <rFont val="Calibri"/>
        <family val="2"/>
        <scheme val="minor"/>
      </rPr>
      <t xml:space="preserve"> para recaudar ingresos, pero </t>
    </r>
    <r>
      <rPr>
        <b/>
        <sz val="10"/>
        <color theme="1"/>
        <rFont val="Calibri"/>
        <family val="2"/>
        <scheme val="minor"/>
      </rPr>
      <t>aún no se han puesto en práctica</t>
    </r>
    <r>
      <rPr>
        <sz val="10"/>
        <color theme="1"/>
        <rFont val="Calibri"/>
        <family val="2"/>
        <scheme val="minor"/>
      </rPr>
      <t>.</t>
    </r>
  </si>
  <si>
    <r>
      <t>Se han recaudado algunos ingresos</t>
    </r>
    <r>
      <rPr>
        <sz val="10"/>
        <color theme="1"/>
        <rFont val="Calibri"/>
        <family val="2"/>
        <scheme val="minor"/>
      </rPr>
      <t>, pero no se suelen invertir en actividades de GIRH.</t>
    </r>
  </si>
  <si>
    <r>
      <t xml:space="preserve">Los ingresos que se han recaudado cubren el costo de </t>
    </r>
    <r>
      <rPr>
        <b/>
        <sz val="10"/>
        <color theme="1"/>
        <rFont val="Calibri"/>
        <family val="2"/>
        <scheme val="minor"/>
      </rPr>
      <t>algunas</t>
    </r>
    <r>
      <rPr>
        <sz val="10"/>
        <color theme="1"/>
        <rFont val="Calibri"/>
        <family val="2"/>
        <scheme val="minor"/>
      </rPr>
      <t xml:space="preserve"> actividades de GIRH.</t>
    </r>
  </si>
  <si>
    <r>
      <t xml:space="preserve">Los ingresos que se han recaudado cubren el costo de </t>
    </r>
    <r>
      <rPr>
        <b/>
        <sz val="10"/>
        <color theme="1"/>
        <rFont val="Calibri"/>
        <family val="2"/>
        <scheme val="minor"/>
      </rPr>
      <t xml:space="preserve">la mayoría </t>
    </r>
    <r>
      <rPr>
        <sz val="10"/>
        <color theme="1"/>
        <rFont val="Calibri"/>
        <family val="2"/>
        <scheme val="minor"/>
      </rPr>
      <t>de las actividades de GIRH.</t>
    </r>
  </si>
  <si>
    <r>
      <t xml:space="preserve">Los ingresos que se han recaudado cubren el costo de </t>
    </r>
    <r>
      <rPr>
        <b/>
        <sz val="10"/>
        <color theme="1"/>
        <rFont val="Calibri"/>
        <family val="2"/>
        <scheme val="minor"/>
      </rPr>
      <t>todas</t>
    </r>
    <r>
      <rPr>
        <sz val="10"/>
        <color theme="1"/>
        <rFont val="Calibri"/>
        <family val="2"/>
        <scheme val="minor"/>
      </rPr>
      <t xml:space="preserve"> las actividades de GIRH.</t>
    </r>
  </si>
  <si>
    <r>
      <t>Descripción de la situación</t>
    </r>
    <r>
      <rPr>
        <sz val="10"/>
        <color theme="1"/>
        <rFont val="Calibri"/>
        <family val="2"/>
        <scheme val="minor"/>
      </rPr>
      <t>: Se ha realizado un esfuerzo importante en los últimos años en la generación de instrumentos económicos y financieros que permitan el financiamiento de la GIRH, como es el programa de pago por servicios ambientales, el canon de aprovechamiento de aguas, el canon ambiental por vertidos y la tarifa de protección del recurso hídrico, así como el Fondo de Agua denominado Agua Tica y la canalización de recursos de donación de entidades como Banco Interamericano de Desarrollo (BID), Programa de Naciones Unidas para el Desarrollo (PNUD), GIZ entre otros. A pesar de todos estos instrumentos que han sido generados los recursos todavía no son suficientes.</t>
    </r>
  </si>
  <si>
    <r>
      <t>Formas de avanzar</t>
    </r>
    <r>
      <rPr>
        <sz val="10"/>
        <color theme="1"/>
        <rFont val="Calibri"/>
        <family val="2"/>
        <scheme val="minor"/>
      </rPr>
      <t>: Desarrollo de nuevos instrumentos que brinden recursos frescos y adicionales para el financiamiento de la GIRH, como puede ser el desarrollo de alianzas público privadas.</t>
    </r>
  </si>
  <si>
    <t>c. Financiación de la cooperación transfronteriza[43].</t>
  </si>
  <si>
    <r>
      <t xml:space="preserve">No se han asignado fondos concretos </t>
    </r>
    <r>
      <rPr>
        <sz val="10"/>
        <color theme="1"/>
        <rFont val="Calibri"/>
        <family val="2"/>
        <scheme val="minor"/>
      </rPr>
      <t>en los presupuestos de los Estados Miembros ni a partir de otras fuentes estables.</t>
    </r>
  </si>
  <si>
    <r>
      <t xml:space="preserve">Los Estados Miembros han </t>
    </r>
    <r>
      <rPr>
        <b/>
        <sz val="10"/>
        <color theme="1"/>
        <rFont val="Calibri"/>
        <family val="2"/>
        <scheme val="minor"/>
      </rPr>
      <t>llegado a un acuerdo</t>
    </r>
    <r>
      <rPr>
        <sz val="10"/>
        <color theme="1"/>
        <rFont val="Calibri"/>
        <family val="2"/>
        <scheme val="minor"/>
      </rPr>
      <t xml:space="preserve"> sobre las contribuciones de cada país y la asistencia en especie para organizar o concertar la cooperación. </t>
    </r>
  </si>
  <si>
    <r>
      <t xml:space="preserve">Se ha obtenido </t>
    </r>
    <r>
      <rPr>
        <b/>
        <sz val="10"/>
        <color theme="1"/>
        <rFont val="Calibri"/>
        <family val="2"/>
        <scheme val="minor"/>
      </rPr>
      <t xml:space="preserve">menos del 50% de la financiación prevista </t>
    </r>
    <r>
      <rPr>
        <sz val="10"/>
        <color theme="1"/>
        <rFont val="Calibri"/>
        <family val="2"/>
        <scheme val="minor"/>
      </rPr>
      <t>en forma de contribuciones y por norma.</t>
    </r>
  </si>
  <si>
    <r>
      <t xml:space="preserve">Se ha obtenido </t>
    </r>
    <r>
      <rPr>
        <b/>
        <sz val="10"/>
        <color theme="1"/>
        <rFont val="Calibri"/>
        <family val="2"/>
        <scheme val="minor"/>
      </rPr>
      <t xml:space="preserve">menos del 75% </t>
    </r>
    <r>
      <rPr>
        <sz val="10"/>
        <color theme="1"/>
        <rFont val="Calibri"/>
        <family val="2"/>
        <scheme val="minor"/>
      </rPr>
      <t>de la financiación prevista</t>
    </r>
    <r>
      <rPr>
        <b/>
        <sz val="10"/>
        <color theme="1"/>
        <rFont val="Calibri"/>
        <family val="2"/>
        <scheme val="minor"/>
      </rPr>
      <t xml:space="preserve"> </t>
    </r>
    <r>
      <rPr>
        <sz val="10"/>
        <color theme="1"/>
        <rFont val="Calibri"/>
        <family val="2"/>
        <scheme val="minor"/>
      </rPr>
      <t>en forma de contribuciones y por norma.</t>
    </r>
  </si>
  <si>
    <r>
      <t xml:space="preserve">Se ha obtenido </t>
    </r>
    <r>
      <rPr>
        <b/>
        <sz val="10"/>
        <color theme="1"/>
        <rFont val="Calibri"/>
        <family val="2"/>
        <scheme val="minor"/>
      </rPr>
      <t xml:space="preserve">más del 75% </t>
    </r>
    <r>
      <rPr>
        <sz val="10"/>
        <color theme="1"/>
        <rFont val="Calibri"/>
        <family val="2"/>
        <scheme val="minor"/>
      </rPr>
      <t>de la financiación prevista</t>
    </r>
    <r>
      <rPr>
        <b/>
        <sz val="10"/>
        <color theme="1"/>
        <rFont val="Calibri"/>
        <family val="2"/>
        <scheme val="minor"/>
      </rPr>
      <t xml:space="preserve"> </t>
    </r>
    <r>
      <rPr>
        <sz val="10"/>
        <color theme="1"/>
        <rFont val="Calibri"/>
        <family val="2"/>
        <scheme val="minor"/>
      </rPr>
      <t>en forma de contribuciones y por norma.</t>
    </r>
  </si>
  <si>
    <r>
      <t xml:space="preserve">Se ha obtenido </t>
    </r>
    <r>
      <rPr>
        <b/>
        <sz val="10"/>
        <color theme="1"/>
        <rFont val="Calibri"/>
        <family val="2"/>
        <scheme val="minor"/>
      </rPr>
      <t xml:space="preserve">el 100% </t>
    </r>
    <r>
      <rPr>
        <sz val="10"/>
        <color theme="1"/>
        <rFont val="Calibri"/>
        <family val="2"/>
        <scheme val="minor"/>
      </rPr>
      <t>de la financiación prevista</t>
    </r>
    <r>
      <rPr>
        <b/>
        <sz val="10"/>
        <color theme="1"/>
        <rFont val="Calibri"/>
        <family val="2"/>
        <scheme val="minor"/>
      </rPr>
      <t xml:space="preserve"> </t>
    </r>
    <r>
      <rPr>
        <sz val="10"/>
        <color theme="1"/>
        <rFont val="Calibri"/>
        <family val="2"/>
        <scheme val="minor"/>
      </rPr>
      <t>en forma de contribuciones y por norma.</t>
    </r>
  </si>
  <si>
    <r>
      <t>Descripción de la situación</t>
    </r>
    <r>
      <rPr>
        <sz val="10"/>
        <color theme="1"/>
        <rFont val="Calibri"/>
        <family val="2"/>
        <scheme val="minor"/>
      </rPr>
      <t xml:space="preserve">: Del año 2008 al 2012 se contó con recursos del GEF, administrados por el Banco Interamericano de Desarrollo (BID) para el financiamiento del manejo integral de la cuenca del río Sixaola. Otras entidades como la Unión Internacional para la Conservación de la Naturaleza (UICN) han financiado acciones específicas en la cuenca del Sixaola. Por ende, aunque existe un acuerdo de cooperación bilateral para la gestión de la cuenca del río Sixaola, el mismo no indica un aporte o recursos específicos, por tanto, cada uno de los países es responsable de financiar acciones específicas o su participación en las diferentes reuniones de la Comisión, según sus posibilidades y los compromisos adquiridos.  </t>
    </r>
  </si>
  <si>
    <r>
      <t>Formas de avanzar</t>
    </r>
    <r>
      <rPr>
        <sz val="10"/>
        <color theme="1"/>
        <rFont val="Calibri"/>
        <family val="2"/>
        <scheme val="minor"/>
      </rPr>
      <t>: El Programa de Naciones Unidades para el Desarrollo (PNUD) está canalizando recursos para la ejecución de un proyecto binacional en la cuenca del río Sixaola a partir del 2021. Además de este proyecto del PNUD, se requiere la gestión de fondos conjuntos por parte de ambos países, para la implementación de actividades para la GIRH en la cuenca del río Sixaola y para las otras cuencas que no han sido atendidas como es la cuenca del río Chanquinola y Chiriquí.</t>
    </r>
  </si>
  <si>
    <t>d. Presupuesto subnacional o de las cuencas para los elementos de la GIRH[44] (inversiones y gastos recurrentes).</t>
  </si>
  <si>
    <r>
      <t>No</t>
    </r>
    <r>
      <rPr>
        <sz val="10"/>
        <color theme="1"/>
        <rFont val="Calibri"/>
        <family val="2"/>
        <scheme val="minor"/>
      </rPr>
      <t xml:space="preserve"> se han asignado </t>
    </r>
    <r>
      <rPr>
        <b/>
        <sz val="10"/>
        <color theme="1"/>
        <rFont val="Calibri"/>
        <family val="2"/>
        <scheme val="minor"/>
      </rPr>
      <t>fondos</t>
    </r>
    <r>
      <rPr>
        <sz val="10"/>
        <color theme="1"/>
        <rFont val="Calibri"/>
        <family val="2"/>
        <scheme val="minor"/>
      </rPr>
      <t xml:space="preserve"> en el nivel subnacional o de las cuencas para las inversiones y los gastos recurrentes de los elementos de la GIRH. </t>
    </r>
  </si>
  <si>
    <r>
      <t xml:space="preserve">Descripción de la situación: </t>
    </r>
    <r>
      <rPr>
        <sz val="10"/>
        <color theme="1"/>
        <rFont val="Calibri"/>
        <family val="2"/>
        <scheme val="minor"/>
      </rPr>
      <t>Los presupuestos se asignan a nivel de la regionalización de cada una de las entidades responsables, como es el caso de la Dirección de Aguas del Ministerio de Ambiente y Energía (MINAE), el Sistema Nacional de Áreas de Conservación (SINAC), Servicio Nacional de Aguas Subterráneas, Riego y Avenamiento (Senara), Comisión Nacional de Emergencias (CNE), Instituto Costarricense de Acueductos y Alcantarillados (AyA), por ende, sólo en casos muy específicos como las organizaciones de cuenca o acuíferos que han sido creadas por ley o decreto ejecutivo le asignan presupuestos a nivel de cuencas, como son los casos de COMCURE, Cuenca Arenal-Tempisque y la comisión de cuenca de los acuíferos costeros de Guanacaste.</t>
    </r>
  </si>
  <si>
    <r>
      <t xml:space="preserve">Formas de avanzar: </t>
    </r>
    <r>
      <rPr>
        <sz val="10"/>
        <color theme="1"/>
        <rFont val="Calibri"/>
        <family val="2"/>
        <scheme val="minor"/>
      </rPr>
      <t xml:space="preserve">La aprobación de una nueva Ley de Aguas permitiría otorgar fondos específicos a nivel de cuencas. 
</t>
    </r>
    <r>
      <rPr>
        <b/>
        <sz val="10"/>
        <color theme="1"/>
        <rFont val="Calibri"/>
        <family val="2"/>
        <scheme val="minor"/>
      </rPr>
      <t xml:space="preserve">
</t>
    </r>
  </si>
  <si>
    <t>[1] El término «subnacional» engloba jurisdicciones que no tienen carácter nacional, como los estados, las provincias, las prefecturas, los condados, los municipios, las regiones o los departamentos. Para contestar a la pregunta en los casos en los que no</t>
  </si>
  <si>
    <t xml:space="preserve">[2] En el nivel de las cuencas o acuíferos, incluya únicamente las cuencas hidrográficas y lacustres y los acuíferos más destacados en cuanto al suministro de agua u otros motivos. Esta pregunta solo concierne a estos acuíferos o cuencas. Es probable que </t>
  </si>
  <si>
    <t>[3] En los anexos A y B encontrará la definición de «transfronterizo» y orientaciones sobre cómo contestar las preguntas relacionadas con este ámbito. Todas las respuestas sobre el nivel transfronterizo deben reflejar la situación en los acuíferos y cuenc</t>
  </si>
  <si>
    <t>[4] El término «subnacional» engloba jurisdicciones que no tienen carácter nacional, como los estados, las provincias, las prefecturas, los condados, los municipios, las regiones o los departamentos. Para contestar a la pregunta en los casos en los que no</t>
  </si>
  <si>
    <t>[5] Esta pregunta sustituye a la pregunta 1.2d del instrumento de encuesta de referencia, que concernía solo a los países federales.</t>
  </si>
  <si>
    <t>[6] Las «autoridades administrativas» pueden ser un ministerio o varios, así como otras organizaciones, instituciones, organismos u órganos que cuenten con el mandato y la financiación del Gobierno.</t>
  </si>
  <si>
    <t>[7] En este contexto, la «capacidad» significa que las autoridades responsables han de adaptarse a la complejidad de los obstáculos en materia de agua que hay que superar, y contar con los conocimientos y las competencias técnicas necesarios —como la plan</t>
  </si>
  <si>
    <t>[8] Comprende la coordinación entre las autoridades administrativas sobre las que recae la responsabilidad de la gestión hídrica y las que están a cargo de otros sectores (como la agricultura, la energía, el clima, el medio ambiente, etc.) que dependen de</t>
  </si>
  <si>
    <t xml:space="preserve">[9] «La esfera pública» engloba a todas las partes interesadas a las que pueda afectar cualquier tipo de cuestión o intervención relacionada con los recursos hídricos; es decir, organizaciones, instituciones, los círculos académicos, la sociedad civil y </t>
  </si>
  <si>
    <t xml:space="preserve">[10] Los mecanismos pueden ser, entre otros, políticas, leyes, estrategias, planes u otros procedimientos operativos formales destinados a la participación de los integrantes de la esfera pública. </t>
  </si>
  <si>
    <t xml:space="preserve">[11] El sector privado abarca las empresas y grupos con ánimo de lucro, pero no el Gobierno o la sociedad civil. Si bien esta pregunta se centra primordialmente en el ámbito nacional, responda pensando en el nivel que sea más oportuno para el contexto de </t>
  </si>
  <si>
    <t xml:space="preserve">[12] Los mecanismos pueden ser, entre otros, políticas, leyes, estrategias, planes u otros procedimientos operativos formales destinados a la participación del sector privado. </t>
  </si>
  <si>
    <t>[13] Desarrollo de la capacidad en materia de GIRH: la mejora de las competencias, las herramientas, los recursos y los incentivos de las personas y las instituciones a todos los niveles con el objetivo de potenciar la implementación de la GIRH. Es fundam</t>
  </si>
  <si>
    <t xml:space="preserve">[14] Puede tratarse de una organización, un comité, un mecanismo interministerial o cualquier otro método de cooperación para gestionar recursos hídricos en el nivel de las cuencas. </t>
  </si>
  <si>
    <t>[15] En el nivel de las cuencas o acuíferos, incluya únicamente las cuencas hidrográficas y lacustres y los acuíferos más destacados en cuanto al suministro de agua u otros motivos. Esta pregunta solo concierne a estos acuíferos o cuencas. Es probable que</t>
  </si>
  <si>
    <t>[16] La definición de «capacidad» se encuentra en la nota a pie de página n.º 12. Además de tener la capacidad, las autoridades también deben estar realmente al mando de la ejecución de estas actividades.</t>
  </si>
  <si>
    <t xml:space="preserve">[17] «La esfera pública» engloba a todas las partes interesadas a las que pueda afectar cualquier tipo de problema o intervención relacionado con los recursos hídricos; es decir, organizaciones, instituciones, los círculos académicos, la sociedad civil y </t>
  </si>
  <si>
    <t>[18] Algunos ejemplos de «nivel local» son el nivel municipal (como ciudades, pueblos y aldeas); el nivel comunitario; el nivel de la cuenca, el acuífero, el afluente y el delta; y las asociaciones de usuarios del agua.</t>
  </si>
  <si>
    <t>[19] Los mecanismos pueden ser, entre otros, políticas, leyes, estrategias, planes u otros procedimientos operativos formales destinados a la participación de los integrantes de la esfera pública.</t>
  </si>
  <si>
    <t>[20] Grupos vulnerables: conjuntos de personas que sufren exclusión o marginalización de tipo económica, política o social. Pueden ser, entre otros, colectivos indígenas, minorías étnicas, migrantes (refugiados, desplazados internos y solicitantes de asil</t>
  </si>
  <si>
    <t>[21] Entre estos «procedimientos» pueden contarse los procesos operativos diseñados para, por ejemplo, concienciar, reducir las barreras lingüísticas y facilitar la interacción con grupos vulnerables concretos.</t>
  </si>
  <si>
    <t xml:space="preserve">[22] «Provechosa» denota que se escucha la opinión de estos colectivos, que contribuyen a la toma de decisiones y que influyen en los resultados. Sigue la línea de la declaración de entendimiento común de las Naciones Unidas sobre un enfoque basado en los </t>
  </si>
  <si>
    <t>[23] Consulte la argumentación sobre el género que aparece al comienzo de la sección 2. Algunos de los mecanismos que tienen en cuenta el género son las leyes, las políticas, los planes, las estrategias u otros marcos o procedimientos diseñados para alcan</t>
  </si>
  <si>
    <t>[24] Los objetivos de género apuntan fundamentalmente a que la participación y la influencia en la gestión de los recursos hídricos sean igualitarias a todos los niveles. Para hacer un seguimiento de la situación, algunas de las opciones son (indique si s</t>
  </si>
  <si>
    <t>[25] Un marco institucional puede incluir un órgano conjunto, un mecanismo, una autoridad, un comité, una comisión u otro acuerdo de este carácter. Incumbe a los acuíferos y cuencas internacionales.</t>
  </si>
  <si>
    <t>[26] «Subnacional» incluye, entre otros, provincias, estados, condados, zonas de gobierno local y municipios. En este caso, no engloba el nivel de los acuíferos o las cuencas, puesto que se examina en la pregunta 2.2a. Responda a la pregunta teniendo en c</t>
  </si>
  <si>
    <t>[27] Esta pregunta sustituye a la pregunta 2.2f de la encuesta de referencia, que concernía solo a los países federales. Es el resultado de constatar que muchos países que no son federales cuentan con autoridades subnacionales que gestionan los recursos h</t>
  </si>
  <si>
    <t xml:space="preserve">[28] La definición de «capacidad» se encuentra en la nota a pie de página n.º 12. Además de tener la capacidad, las autoridades también deben estar realmente al mando de la ejecución de estas actividades. </t>
  </si>
  <si>
    <t>[29] Consulte la definición de «supervisión» en el apartado de terminología.</t>
  </si>
  <si>
    <t xml:space="preserve">[30] Algunos de estos recursos son las medidas de gestión de la demanda (por ejemplo, medidas técnicas, incentivos financieros, educación y sensibilización para reducir el gasto de agua o potenciar el uso eficiente de los recursos hídricos, conservación, </t>
  </si>
  <si>
    <t>[31] Comprende normativas, directrices sobre la calidad del agua, el seguimiento de la calidad del agua, instrumentos económicos (como impuestos y tasas), sistemas de mercados de cuotas de contaminación, la educación, el análisis de las fuentes de contami</t>
  </si>
  <si>
    <t>[32] Los ecosistemas relacionados con el agua son, entre otros, los ríos, los lagos, los acuíferos, los humedales, los bosques y las montañas. La gestión de estos ecosistemas abarca instrumentos como los planes de gestión, la evaluación de las necesidades</t>
  </si>
  <si>
    <t>[33] Los «instrumentos de gestión» pueden abarcar el conocimiento del riesgo de desastres, así como el fortalecimiento de su gobernanza y la inversión en su reducción, y la contribución a la preparación para casos de desastre. Las «repercusiones» son de t</t>
  </si>
  <si>
    <t>[34] La gestión de cuencas y acuíferos implica la gestión del agua en la escala hidrológica correspondiente empleando las aguas superficiales de las cuencas o acuíferos como unidad de gestión, y puede requerir el desarrollo, el uso y la elaboración de pla</t>
  </si>
  <si>
    <t>[35] Véase la nota a pie de página anterior sobre instrumentos de gestión de cuencas, que también se aplica a los acuíferos.</t>
  </si>
  <si>
    <t xml:space="preserve">[36] Comprende acuerdos más formales de intercambio de datos entre usuarios, así como el acceso de la población general cuando proceda. </t>
  </si>
  <si>
    <t>[37] Por ejemplo, se han puesto en práctica mecanismos técnicos e institucionales que permiten el intercambio de información de conformidad con los acuerdos entre países ribereños (como una base de datos regional o una plataforma de intercambio de datos c</t>
  </si>
  <si>
    <t>[38] La dotación de fondos para recursos hídricos puede incluirse en múltiples categorías presupuestarias o en distintos documentos de inversión. Por lo tanto, instamos a quienes cumplimenten la encuesta a que analicen diversas fuentes para obtener esta i</t>
  </si>
  <si>
    <t xml:space="preserve">[39] La infraestructura abarca tanto estructuras materiales —presas, canales, estaciones de bombeo, defensas contra las inundaciones, estaciones de tratamiento, etc.— como estructuras inmateriales y medidas ambientales, como la gestión de la captación de </t>
  </si>
  <si>
    <t xml:space="preserve">[40] «Elementos de la GIRH» abarca todas las actividades que exigen financiación y que se detallan en las secciones 1, 2 y 3 de esta encuesta, como las políticas, la formulación y planificación de leyes, el fortalecimiento institucional, la coordinación, </t>
  </si>
  <si>
    <t xml:space="preserve">[41] La infraestructura abarca tanto estructuras materiales —presas, canales, estaciones de bombeo, defensas contra las inundaciones, estaciones de tratamiento, etc.— como estructuras inmateriales y medidas ambientales, como la gestión de la captación de </t>
  </si>
  <si>
    <t>[42] Los «elementos de la GIRH» se explican en la nota a pie de página anterior. Nivel: es probable que los ingresos procedan de los usuarios del ámbito local, del de las cuencas o del de los acuíferos, aunque también pueden obtenerse en otros niveles nac</t>
  </si>
  <si>
    <t>[43] En esta pregunta, los «Estados Miembros» son aquellos países ribereños que han suscrito el acuerdo. Las «contribuciones» son el porcentaje de fondos anuales que procede de los presupuestos públicos de los Estados Miembros y que se ha acordado destina</t>
  </si>
  <si>
    <t xml:space="preserve">[44] «Elementos de la GIRH» abarca todas las actividades que exigen financiación y que se detallan en las secciones 1, 2 y 3 de esta encuesta, como las políticas, la formulación y planificación de leyes, el fortalecimiento institucional, la coordinación, </t>
  </si>
  <si>
    <t xml:space="preserve">1. La encuesta contiene 30 preguntas divididas en los cuatro componentes principales descritos anteriormente.
2. Cada pregunta recibe un puntaje entre 0 y 100, en incrementos de 10, basado en las siguientes 6 categorías principales:
• Muy bajo (0)
• Baja (20)
• Medio-bajo (40)
• De mediano a alto (60)
• Alto (80)
• Muy alto (100)
Tenga en cuenta que se proporciona una guía de cada categoría para cada pregunta, para asegurar resultados objetivos y comparables.
3. Para obtener una puntuación de 0 a 100 para cada componente se utiliza un promedio no ponderado de los puntajes por pregunta dentro de cada uno de los cuatro componentes.
4. Las puntuaciones de los componentes se promedian (sin ponderar) para dar la puntuación del indicador, expresada como un porcentaje entre 0 y 100.
</t>
  </si>
  <si>
    <t>6.5.2</t>
  </si>
  <si>
    <t>6.5.2 Proporción de la superficie de cuencas transfronterizas sujetas a arreglos operacionales para la cooperación en materia de aguas</t>
  </si>
  <si>
    <t>Fecha de publicación de esta versión: Setiembre 2020</t>
  </si>
  <si>
    <t>Porcentaje de la superficie de las cuencas transfronterizas que son objeto de un acuerdo operativo</t>
  </si>
  <si>
    <t xml:space="preserve">Ríos y lagos </t>
  </si>
  <si>
    <t>Acuíferos transfronterizos que son objeto de un acuerdo operativo:</t>
  </si>
  <si>
    <t>(A) Superficie total de las cuencas transfronterizas de ríos y lagos que son objeto de acuerdos operativos d (en km2)</t>
  </si>
  <si>
    <t>(B) Superficie total de las cuencas transfronterizas de ríos y lagos dentro del territorio del país (en km2)</t>
  </si>
  <si>
    <t>( C) Superficie de acuíferos transfronterizos que son objeto de acuerdos operativos dentro del territorio del país (en km2)</t>
  </si>
  <si>
    <t>(D) Superficie total de los acuíferos transfronterizos (en km2)</t>
  </si>
  <si>
    <t>Fuente: Ministerio de Ambiente y Energía, Dirección de Aguas, 2020</t>
  </si>
  <si>
    <t>Cuencas transfronterizas de ríos o lagos</t>
  </si>
  <si>
    <t>Nombre de la cuenca transfronteriza del río o lago</t>
  </si>
  <si>
    <t>Países que la comparten</t>
  </si>
  <si>
    <t>Superficie de ña cuenca dentro del terrritorio del país (en km2)</t>
  </si>
  <si>
    <t xml:space="preserve">Es objeto de un acuerdo (totalmente/parcialmente) </t>
  </si>
  <si>
    <t>Cumple conm el criterio 1</t>
  </si>
  <si>
    <t>Cumple con el criterio 2</t>
  </si>
  <si>
    <t>Cumple con el criterio 3</t>
  </si>
  <si>
    <t>Cumple comple con el criterio 4</t>
  </si>
  <si>
    <t>Superficie de la cuenca que es objeto de un acuerdo operativo dentro del territorio del país (en km2)</t>
  </si>
  <si>
    <t>Costa Rica - Panamá</t>
  </si>
  <si>
    <t>Sí</t>
  </si>
  <si>
    <t xml:space="preserve">Si </t>
  </si>
  <si>
    <t>Changuinola</t>
  </si>
  <si>
    <t>Esquinas</t>
  </si>
  <si>
    <t>Ríos Península de Nicoya</t>
  </si>
  <si>
    <t>Costa Rica - Nicaragua</t>
  </si>
  <si>
    <t>Zapote</t>
  </si>
  <si>
    <t>(A) Superficie total de las cuencas transfronterizas de ríos y lagos que son objeto de acuerdos operativos dentro del territorio del país (en km2)</t>
  </si>
  <si>
    <t>Nombre del acuífero transfronterizo</t>
  </si>
  <si>
    <t>Superficie del acuífero dentro del terrritorio del país (en km2)</t>
  </si>
  <si>
    <t>Cumple comple con el criterio 3</t>
  </si>
  <si>
    <t>Sistema acuífero Sixaola</t>
  </si>
  <si>
    <t xml:space="preserve">No </t>
  </si>
  <si>
    <t>( C) Subtotal: superficie de acuíferos transfronterizos que son objeto de acuerdos operativos dentro del territorio del país (en km2)</t>
  </si>
  <si>
    <t>https://unstats.un.org/sdgs/metadata/files/Metadata-06-05-02.pdf</t>
  </si>
  <si>
    <t>Metodología
1. Utilizando la información recopilada en la sección II, la información recogida en esta sección permite calcular el indicador global 6.5.2 del Objetivo de Desarrollo Sostenible, que se define como la proporción de la superficie de cuencas transfronterizas con un acuerdo operativo para la cooperación en la esfera del agua.
2. La metodología de seguimiento paso a paso para el indicador 6.5.2, elaborada por la CEPE/ONU y la UNESCO dentro del marco de ONU-Agua, se debe consultar para obtener detalles sobre los datos necesarios, las definiciones y el cálculo.a
3. El valor del indicador a nivel nacional se obtiene sumando la superficie de las cuencas transfronterizas (cuencas de ríos, lagos, y acuíferos) de un país que sean objeto de un acuerdo operativo y dividiendo la superficie obtenida por la superficie total de todas las cuencas transfronterizas del país en cuestión (cuencas de ríos y lagos, y acuíferos).
4. Las cuencas transfronterizas son cuencas de aguas transfronterizas, es decir, de aguas superficiales (especialmente ríos, lagos) o de aguas subterráneas que señalan, cruzan o están ubicadas en los límites de dos o más estados. Para el cálculo de dicho indicador, para un río o lago transfronterizo, la superficie de la cuenca viene determinada por la extensión de su zona de recarga. Para aguas subterráneas, el área considerada es la de la extensión del acuífero.
5. Un «acuerdo de cooperación hídrica» es un tratado bilateral o multilateral, un convenio, un acuerdo u otro arreglo formal entre países ribereños que proporciona un marco para la cooperación en la gestión de las aguas transfronterizas.
6. Para que un acuerdo se considere «operativo» debe cumplir todos los siguientes criterios:
a) existe un órgano conjunto, mecanismo conjunto o comisión (p.ej. un organismo de cuenca) para la cooperación transfronteriza (criterio 1);
b) en forma de reuniones (bien a nivel político o técnico) se producen las comunicaciones formales periódicas (al menos una vez al año) entre los países ribereños (criterio 2);
c) entre los países ribereños se han acordado objetivos comunes, una estrategia común, un plan conjunto o coordinado de gestión, o un plan de acción (criterio 3);
d) hay un intercambio periódico (al menos una vez al año) de datos y de información (criterio 4).
Cálculo del indicador 6.5.2
7. Por favor enumere en la siguiente tabla las cuencas transfronterizas (ríos, lagos y acuíferos) existentes en el territorio de su país y facilite la siguiente información para cada una de ellas:
a) el país o países que comparten la cuenca;
b) la superficie de la cuenca (la zona de recarga de los ríos o lagos y del acuífero en el caso de las aguas subterráneas) dentro del territorio de su país (en kilómetros cuadrados [km²]);
c) si se ha proporcionado un mapa y/o un archivo de intercambio de información geográfica (shapefile) del sistema de información geográfica (SIG) de la cuenca;
d) si existe un acuerdo vigente en la cuenca;
e) la verificación de cada uno de los cuatro criterios establecidos para evaluar la operatividad;
f) la superficie de la cuenca dentro del territorio de su país que es objeto de un acuerdo de cooperación que se considera operativo de acuerdo con los criterios mencionados anteriormente.
8. En caso de que exista un acuerdo operativo solo para una sub-cuenca o una parte de una cuenca, cite por favor esa sub-cuenca justo después de la cuenca transfronteriza de la que forma parte. En caso de que exista un acuerdo operativo para toda la cuenca, no enumere las sub-cuencas en la tabla siguiente.</t>
  </si>
  <si>
    <t>Porcentaje de la superficie de las cuencas transfronterizas de ríos y lagos que son objeto de un acuerdo operativo:
Superficie total de las cuencas/sub-cuencas transfronterizas de ríos y lagos que son objeto de acuerdos operativos dentro del territorio del país (en km2) /Superficie total de las cuencas transfronterizas de ríos y lagos dentro del territorio del país (en km2) x 100 =
Acuíferos:
Porcentaje de la superficie de los acuíferos transfronterizos que son objeto de un acuerdo operativo:
Subtotal: superficie de acuíferos transfronterizos que son objeto de acuerdos operativos dentro del territorio del país (en km2) /Superficie total de los acuíferos transfronterizos (en km2) x 100=
Indicador 6.5.2 de los Objetivos de Desarrollo Sostenible:
Porcentaje de la superficie de las cuencas transfronterizas que son objeto de un acuerdo operativo:
((Superficie total de las cuencas/sub-cuencas transfronterizas de ríos y lagos que son objeto de acuerdos operativos dentro del territorio del país (en km2) + Subtotal: superficie de acuíferos transfronterizos que son objeto de acuerdos operativos dentro del territorio del país (en km2))/(Superficie total de las cuencas transfronterizas de ríos y lagos dentro del territorio del país (en km2) + Superficie total de los acuíferos transfronterizos (en km2))) x 100 =</t>
  </si>
  <si>
    <t>Superficie total de las cuencas/sub-cuencas transfronterizas de ríos y lagos que son objeto de acuerdos operativos dentro del territorio del país (en km2)
Subtotal: superficie de acuíferos transfronterizos que son objeto de acuerdos operativos dentro del territorio del país (en km2)
Superficie total de las cuencas transfronterizas de ríos y lagos dentro del territorio del país (en km2) 
Superficie total de los acuíferos transfronterizos (en km2)</t>
  </si>
  <si>
    <t>N.A</t>
  </si>
  <si>
    <t>Subterraneas y superficial</t>
  </si>
  <si>
    <t>De acuerdo a las Naciones Unidas, este indicador se requiere con las siguientes desagregaciones: Superficies de iones de un país que forman parte de un río transfronterizo, lago o aguas subterráneas
cuenca (en km2) Se puede derivar de la intersección de las cuencas por las fronteras del país. nivel de la cuenca los datos también pueden ser desagregados a nivel de los países (para los informes nacionales) y se agregan a nivel regional y global</t>
  </si>
  <si>
    <t>Director de Aguas</t>
  </si>
  <si>
    <t>Meta 6.5 De aquí a 2030, implementar la gestión integrada de los recursos hídricos a todos los niveles, incluso mediante la cooperación transfronteriza, según proceda</t>
  </si>
  <si>
    <t>Indicador 6.5.2 Proporción de la superficie de cuencas transfronterizas sujetas a arreglos operacionales para la cooperación en materia de aguas</t>
  </si>
  <si>
    <t>Indicador Nacional: Porcentaje de la superficie de las cuencas transfronterizas que son objeto de un acuerdo operativo</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</si>
</sst>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_(* \(#,##0.00\);_(* &quot;-&quot;??_);_(@_)"/>
    <numFmt numFmtId="164" formatCode="_-* #,##0.00_-;\-* #,##0.00_-;_-* &quot;-&quot;??_-;_-@_-"/>
    <numFmt numFmtId="165" formatCode="#,##0.0"/>
    <numFmt numFmtId="166" formatCode="mmm\-yyyy"/>
    <numFmt numFmtId="167" formatCode="_-* #,##0_-;\-* #,##0_-;_-* &quot;-&quot;??_-;_-@_-"/>
    <numFmt numFmtId="168" formatCode="0.0"/>
    <numFmt numFmtId="169" formatCode="_-* #,##0.0_-;\-* #,##0.0_-;_-* &quot;-&quot;??_-;_-@_-"/>
    <numFmt numFmtId="170" formatCode="###\ ###\ ###\ ###\ "/>
    <numFmt numFmtId="171" formatCode="0.0%"/>
    <numFmt numFmtId="172" formatCode="###\ ###\ ###\ ##0"/>
    <numFmt numFmtId="173" formatCode="0.000"/>
    <numFmt numFmtId="174" formatCode="###,###,###,###"/>
    <numFmt numFmtId="175" formatCode="###\ ###\ ###\ ###"/>
    <numFmt numFmtId="176" formatCode="#,##0.00_ ;\-#,##0.00\ "/>
    <numFmt numFmtId="177" formatCode="#,##0_ ;\-#,##0\ "/>
    <numFmt numFmtId="178" formatCode="_-* #,##0.0_-;\-* #,##0.0_-;_-* &quot;-&quot;?_-;_-@_-"/>
    <numFmt numFmtId="179" formatCode="###\ ###\ ###\ ###.00"/>
    <numFmt numFmtId="180" formatCode="0.00;[Red]0.00"/>
    <numFmt numFmtId="181" formatCode="###\ ###\ ###"/>
    <numFmt numFmtId="182" formatCode="_-* #,##0.000_-;\-* #,##0.000_-;_-* &quot;-&quot;??_-;_-@_-"/>
    <numFmt numFmtId="183" formatCode="###\ ##0.00"/>
    <numFmt numFmtId="184" formatCode="###\ ###.00"/>
  </numFmts>
  <fonts count="133" x14ac:knownFonts="1">
    <font>
      <sz val="11"/>
      <color theme="1"/>
      <name val="Calibri"/>
      <family val="2"/>
      <scheme val="minor"/>
    </font>
    <font>
      <sz val="11"/>
      <color theme="1"/>
      <name val="Calibri"/>
      <family val="2"/>
      <scheme val="minor"/>
    </font>
    <font>
      <sz val="10"/>
      <color theme="1"/>
      <name val="Arial"/>
      <family val="2"/>
    </font>
    <font>
      <sz val="10"/>
      <name val="Arial"/>
      <family val="2"/>
    </font>
    <font>
      <sz val="12"/>
      <color theme="1"/>
      <name val="Arial"/>
      <family val="2"/>
    </font>
    <font>
      <u/>
      <sz val="11"/>
      <color theme="10"/>
      <name val="Calibri"/>
      <family val="2"/>
      <scheme val="minor"/>
    </font>
    <font>
      <sz val="12"/>
      <name val="Arial"/>
      <family val="2"/>
    </font>
    <font>
      <sz val="11"/>
      <name val="Calibri"/>
      <family val="2"/>
      <scheme val="minor"/>
    </font>
    <font>
      <sz val="12"/>
      <color theme="1"/>
      <name val="Calibri"/>
      <family val="2"/>
      <scheme val="minor"/>
    </font>
    <font>
      <i/>
      <sz val="11"/>
      <color theme="1"/>
      <name val="Calibri"/>
      <family val="2"/>
      <scheme val="minor"/>
    </font>
    <font>
      <sz val="14"/>
      <color theme="1"/>
      <name val="Calibri"/>
      <family val="2"/>
      <scheme val="minor"/>
    </font>
    <font>
      <sz val="10"/>
      <name val="Times New Roman"/>
      <family val="1"/>
    </font>
    <font>
      <b/>
      <sz val="10"/>
      <color theme="0"/>
      <name val="Calibri"/>
      <family val="2"/>
      <scheme val="minor"/>
    </font>
    <font>
      <sz val="10"/>
      <color theme="1"/>
      <name val="Calibri"/>
      <family val="2"/>
      <scheme val="minor"/>
    </font>
    <font>
      <sz val="8"/>
      <color theme="1"/>
      <name val="Calibri"/>
      <family val="2"/>
      <scheme val="minor"/>
    </font>
    <font>
      <b/>
      <sz val="8"/>
      <color indexed="81"/>
      <name val="Tahoma"/>
      <family val="2"/>
    </font>
    <font>
      <sz val="8"/>
      <color indexed="81"/>
      <name val="Tahoma"/>
      <family val="2"/>
    </font>
    <font>
      <sz val="11"/>
      <color indexed="8"/>
      <name val="Calibri"/>
      <family val="2"/>
    </font>
    <font>
      <sz val="9"/>
      <color indexed="81"/>
      <name val="Tahoma"/>
      <family val="2"/>
    </font>
    <font>
      <b/>
      <sz val="14"/>
      <color theme="1"/>
      <name val="Calibri"/>
      <family val="2"/>
      <scheme val="minor"/>
    </font>
    <font>
      <u/>
      <sz val="12"/>
      <color theme="10"/>
      <name val="Calibri"/>
      <family val="2"/>
      <scheme val="minor"/>
    </font>
    <font>
      <b/>
      <sz val="12"/>
      <color theme="1"/>
      <name val="Calibri"/>
      <family val="2"/>
      <scheme val="minor"/>
    </font>
    <font>
      <sz val="12"/>
      <name val="Calibri"/>
      <family val="2"/>
      <scheme val="minor"/>
    </font>
    <font>
      <b/>
      <sz val="12"/>
      <name val="Calibri"/>
      <family val="2"/>
      <scheme val="minor"/>
    </font>
    <font>
      <b/>
      <u/>
      <sz val="12"/>
      <color theme="0"/>
      <name val="Calibri"/>
      <family val="2"/>
      <scheme val="minor"/>
    </font>
    <font>
      <b/>
      <sz val="18"/>
      <color theme="1"/>
      <name val="Calibri"/>
      <family val="2"/>
      <scheme val="minor"/>
    </font>
    <font>
      <sz val="18"/>
      <color theme="1"/>
      <name val="Calibri"/>
      <family val="2"/>
      <scheme val="minor"/>
    </font>
    <font>
      <b/>
      <sz val="12"/>
      <color theme="3"/>
      <name val="Calibri"/>
      <family val="2"/>
      <scheme val="minor"/>
    </font>
    <font>
      <b/>
      <sz val="14"/>
      <color theme="3"/>
      <name val="Calibri"/>
      <family val="2"/>
      <scheme val="minor"/>
    </font>
    <font>
      <b/>
      <i/>
      <sz val="12"/>
      <color theme="1"/>
      <name val="Calibri"/>
      <family val="2"/>
      <scheme val="minor"/>
    </font>
    <font>
      <b/>
      <sz val="12"/>
      <color theme="0"/>
      <name val="Calibri"/>
      <family val="2"/>
      <scheme val="minor"/>
    </font>
    <font>
      <i/>
      <sz val="12"/>
      <color theme="1"/>
      <name val="Calibri"/>
      <family val="2"/>
      <scheme val="minor"/>
    </font>
    <font>
      <b/>
      <sz val="9"/>
      <color indexed="81"/>
      <name val="Tahoma"/>
      <family val="2"/>
    </font>
    <font>
      <u/>
      <sz val="11"/>
      <color theme="0"/>
      <name val="Calibri"/>
      <family val="2"/>
      <scheme val="minor"/>
    </font>
    <font>
      <b/>
      <sz val="11"/>
      <color theme="1"/>
      <name val="Calibri"/>
      <family val="2"/>
      <scheme val="minor"/>
    </font>
    <font>
      <sz val="10"/>
      <color theme="1"/>
      <name val="Tahoma"/>
      <family val="2"/>
    </font>
    <font>
      <b/>
      <sz val="11"/>
      <name val="Calibri"/>
      <family val="2"/>
      <scheme val="minor"/>
    </font>
    <font>
      <b/>
      <sz val="11"/>
      <color indexed="8"/>
      <name val="Calibri"/>
      <family val="2"/>
      <scheme val="minor"/>
    </font>
    <font>
      <sz val="11"/>
      <color indexed="8"/>
      <name val="Calibri"/>
      <family val="2"/>
      <scheme val="minor"/>
    </font>
    <font>
      <sz val="11"/>
      <color rgb="FF000000"/>
      <name val="Calibri"/>
      <family val="2"/>
      <scheme val="minor"/>
    </font>
    <font>
      <i/>
      <sz val="11"/>
      <name val="Calibri"/>
      <family val="2"/>
      <scheme val="minor"/>
    </font>
    <font>
      <vertAlign val="superscript"/>
      <sz val="11"/>
      <name val="Calibri"/>
      <family val="2"/>
      <scheme val="minor"/>
    </font>
    <font>
      <u/>
      <sz val="11"/>
      <color rgb="FF0563C1"/>
      <name val="Calibri"/>
      <family val="2"/>
      <scheme val="minor"/>
    </font>
    <font>
      <b/>
      <sz val="11"/>
      <color rgb="FF000000"/>
      <name val="Calibri"/>
      <family val="2"/>
      <scheme val="minor"/>
    </font>
    <font>
      <sz val="12"/>
      <color theme="0"/>
      <name val="Calibri"/>
      <family val="2"/>
      <scheme val="minor"/>
    </font>
    <font>
      <u/>
      <sz val="12"/>
      <name val="Calibri"/>
      <family val="2"/>
      <scheme val="minor"/>
    </font>
    <font>
      <b/>
      <sz val="16"/>
      <name val="Calibri"/>
      <family val="2"/>
      <scheme val="minor"/>
    </font>
    <font>
      <b/>
      <sz val="10"/>
      <name val="Calibri"/>
      <family val="2"/>
      <scheme val="minor"/>
    </font>
    <font>
      <sz val="12"/>
      <color rgb="FFFF0000"/>
      <name val="Calibri"/>
      <family val="2"/>
      <scheme val="minor"/>
    </font>
    <font>
      <sz val="10"/>
      <name val="Calibri"/>
      <family val="2"/>
      <scheme val="minor"/>
    </font>
    <font>
      <vertAlign val="superscript"/>
      <sz val="11"/>
      <color theme="1"/>
      <name val="Calibri"/>
      <family val="2"/>
      <scheme val="minor"/>
    </font>
    <font>
      <b/>
      <sz val="17"/>
      <color theme="0"/>
      <name val="Calibri"/>
      <family val="2"/>
      <scheme val="minor"/>
    </font>
    <font>
      <sz val="17"/>
      <color theme="1"/>
      <name val="Arial"/>
      <family val="2"/>
    </font>
    <font>
      <b/>
      <sz val="18"/>
      <color theme="0"/>
      <name val="Calibri"/>
      <family val="2"/>
      <scheme val="minor"/>
    </font>
    <font>
      <u/>
      <sz val="14"/>
      <color theme="3"/>
      <name val="Calibri"/>
      <family val="2"/>
      <scheme val="minor"/>
    </font>
    <font>
      <b/>
      <sz val="14"/>
      <name val="Calibri"/>
      <family val="2"/>
      <scheme val="minor"/>
    </font>
    <font>
      <b/>
      <sz val="11"/>
      <color theme="0"/>
      <name val="Calibri"/>
      <family val="2"/>
      <scheme val="minor"/>
    </font>
    <font>
      <u/>
      <sz val="11"/>
      <name val="Calibri"/>
      <family val="2"/>
      <scheme val="minor"/>
    </font>
    <font>
      <b/>
      <sz val="16"/>
      <color theme="1"/>
      <name val="Calibri"/>
      <family val="2"/>
      <scheme val="minor"/>
    </font>
    <font>
      <u/>
      <sz val="8"/>
      <color theme="10"/>
      <name val="Calibri"/>
      <family val="2"/>
      <scheme val="minor"/>
    </font>
    <font>
      <b/>
      <vertAlign val="superscript"/>
      <sz val="10"/>
      <color theme="0"/>
      <name val="Calibri"/>
      <family val="2"/>
      <scheme val="minor"/>
    </font>
    <font>
      <sz val="8"/>
      <color theme="0"/>
      <name val="Calibri"/>
      <family val="2"/>
      <scheme val="minor"/>
    </font>
    <font>
      <sz val="10"/>
      <color theme="0"/>
      <name val="Calibri"/>
      <family val="2"/>
      <scheme val="minor"/>
    </font>
    <font>
      <sz val="11"/>
      <color theme="1"/>
      <name val="Garamond"/>
      <family val="2"/>
    </font>
    <font>
      <b/>
      <vertAlign val="subscript"/>
      <sz val="10"/>
      <color theme="0"/>
      <name val="Calibri"/>
      <family val="2"/>
      <scheme val="minor"/>
    </font>
    <font>
      <vertAlign val="subscript"/>
      <sz val="10"/>
      <color theme="0"/>
      <name val="Calibri"/>
      <family val="2"/>
      <scheme val="minor"/>
    </font>
    <font>
      <sz val="11"/>
      <color theme="0"/>
      <name val="Calibri"/>
      <family val="2"/>
      <scheme val="minor"/>
    </font>
    <font>
      <u/>
      <sz val="11"/>
      <color theme="10"/>
      <name val="Arial"/>
      <family val="2"/>
    </font>
    <font>
      <sz val="12"/>
      <color theme="1"/>
      <name val="Calibri"/>
      <family val="2"/>
    </font>
    <font>
      <b/>
      <sz val="12"/>
      <color theme="1"/>
      <name val="Calibri"/>
      <family val="2"/>
    </font>
    <font>
      <b/>
      <sz val="16"/>
      <color theme="0"/>
      <name val="Calibri"/>
      <family val="2"/>
      <scheme val="minor"/>
    </font>
    <font>
      <sz val="11"/>
      <color theme="0"/>
      <name val="Arial"/>
      <family val="2"/>
    </font>
    <font>
      <sz val="10"/>
      <color theme="0"/>
      <name val="Cambria"/>
      <family val="2"/>
      <scheme val="major"/>
    </font>
    <font>
      <sz val="11"/>
      <color theme="1"/>
      <name val="Calibri"/>
      <family val="2"/>
    </font>
    <font>
      <sz val="11"/>
      <color rgb="FF000000"/>
      <name val="Calibri"/>
      <family val="2"/>
    </font>
    <font>
      <b/>
      <sz val="11"/>
      <color theme="1"/>
      <name val="Calibri"/>
      <family val="2"/>
    </font>
    <font>
      <sz val="10"/>
      <color theme="1"/>
      <name val="Calibri"/>
      <family val="2"/>
    </font>
    <font>
      <b/>
      <sz val="10"/>
      <color theme="1"/>
      <name val="Calibri"/>
      <family val="2"/>
    </font>
    <font>
      <sz val="11"/>
      <name val="Arial"/>
      <family val="2"/>
    </font>
    <font>
      <sz val="10"/>
      <name val="Cambria"/>
      <family val="2"/>
      <scheme val="major"/>
    </font>
    <font>
      <sz val="8"/>
      <color theme="1"/>
      <name val="Calibri"/>
      <family val="2"/>
    </font>
    <font>
      <b/>
      <sz val="8"/>
      <color theme="1"/>
      <name val="Calibri"/>
      <family val="2"/>
    </font>
    <font>
      <sz val="12"/>
      <color theme="0"/>
      <name val="Calibri"/>
      <family val="2"/>
    </font>
    <font>
      <b/>
      <sz val="12"/>
      <color theme="0"/>
      <name val="Calibri"/>
      <family val="2"/>
    </font>
    <font>
      <i/>
      <sz val="12"/>
      <color theme="1"/>
      <name val="Calibri"/>
      <family val="2"/>
    </font>
    <font>
      <sz val="11"/>
      <color theme="1"/>
      <name val="Arial"/>
      <family val="2"/>
    </font>
    <font>
      <sz val="11"/>
      <color theme="1"/>
      <name val="Arial"/>
      <family val="2"/>
    </font>
    <font>
      <b/>
      <sz val="10"/>
      <name val="Cambria"/>
      <family val="2"/>
      <scheme val="major"/>
    </font>
    <font>
      <b/>
      <vertAlign val="superscript"/>
      <sz val="11"/>
      <color theme="1"/>
      <name val="Calibri"/>
      <family val="2"/>
      <scheme val="minor"/>
    </font>
    <font>
      <sz val="8"/>
      <name val="Arial"/>
      <family val="2"/>
    </font>
    <font>
      <sz val="10"/>
      <color rgb="FFFF0000"/>
      <name val="Times New Roman"/>
      <family val="1"/>
    </font>
    <font>
      <b/>
      <sz val="8"/>
      <name val="Arial"/>
      <family val="2"/>
    </font>
    <font>
      <b/>
      <sz val="10"/>
      <name val="Times New Roman"/>
      <family val="1"/>
    </font>
    <font>
      <sz val="10"/>
      <name val="Arial"/>
      <family val="2"/>
    </font>
    <font>
      <b/>
      <sz val="12"/>
      <name val="Times New Roman"/>
      <family val="1"/>
    </font>
    <font>
      <sz val="12"/>
      <name val="Times New Roman"/>
      <family val="1"/>
    </font>
    <font>
      <b/>
      <sz val="10"/>
      <color rgb="FFFF0000"/>
      <name val="Times New Roman"/>
      <family val="1"/>
    </font>
    <font>
      <b/>
      <sz val="20"/>
      <name val="Calibri"/>
      <family val="2"/>
      <scheme val="minor"/>
    </font>
    <font>
      <b/>
      <sz val="12"/>
      <color rgb="FFFF0000"/>
      <name val="Arial"/>
      <family val="2"/>
    </font>
    <font>
      <sz val="11"/>
      <color rgb="FFFF0000"/>
      <name val="Calibri"/>
      <family val="2"/>
      <scheme val="minor"/>
    </font>
    <font>
      <sz val="12"/>
      <color rgb="FF000000"/>
      <name val="Calibri"/>
      <family val="2"/>
      <scheme val="minor"/>
    </font>
    <font>
      <u/>
      <sz val="12"/>
      <color theme="0"/>
      <name val="Calibri"/>
      <family val="2"/>
      <scheme val="minor"/>
    </font>
    <font>
      <b/>
      <u/>
      <sz val="11"/>
      <color theme="0"/>
      <name val="Calibri"/>
      <family val="2"/>
      <scheme val="minor"/>
    </font>
    <font>
      <b/>
      <sz val="11"/>
      <color theme="1"/>
      <name val="Arial"/>
      <family val="2"/>
    </font>
    <font>
      <b/>
      <sz val="10"/>
      <color theme="1"/>
      <name val="Calibri"/>
      <family val="2"/>
      <scheme val="minor"/>
    </font>
    <font>
      <sz val="10"/>
      <color rgb="FF000000"/>
      <name val="Calibri"/>
      <family val="2"/>
      <scheme val="minor"/>
    </font>
    <font>
      <b/>
      <sz val="13"/>
      <color theme="1"/>
      <name val="Calibri"/>
      <family val="2"/>
      <scheme val="minor"/>
    </font>
    <font>
      <b/>
      <sz val="8"/>
      <color theme="1"/>
      <name val="Calibri"/>
      <family val="2"/>
      <scheme val="minor"/>
    </font>
    <font>
      <sz val="10"/>
      <color indexed="8"/>
      <name val="Calibri"/>
      <family val="2"/>
      <scheme val="minor"/>
    </font>
    <font>
      <b/>
      <u/>
      <sz val="14"/>
      <color theme="0"/>
      <name val="Calibri"/>
      <family val="2"/>
      <scheme val="minor"/>
    </font>
    <font>
      <sz val="9"/>
      <color theme="1"/>
      <name val="Calibri"/>
      <family val="2"/>
      <scheme val="minor"/>
    </font>
    <font>
      <b/>
      <sz val="11"/>
      <color indexed="8"/>
      <name val="Calibri"/>
      <family val="2"/>
    </font>
    <font>
      <sz val="10"/>
      <color rgb="FFFF0000"/>
      <name val="Calibri"/>
      <family val="2"/>
      <scheme val="minor"/>
    </font>
    <font>
      <b/>
      <sz val="10"/>
      <color rgb="FF000000"/>
      <name val="Calibri"/>
      <family val="2"/>
      <scheme val="minor"/>
    </font>
    <font>
      <b/>
      <sz val="8"/>
      <name val="Calibri"/>
      <family val="2"/>
      <scheme val="minor"/>
    </font>
    <font>
      <sz val="8"/>
      <color rgb="FFFF0000"/>
      <name val="Calibri"/>
      <family val="2"/>
      <scheme val="minor"/>
    </font>
    <font>
      <b/>
      <sz val="10"/>
      <color theme="0"/>
      <name val="Calibri"/>
      <family val="2"/>
    </font>
    <font>
      <sz val="10"/>
      <color rgb="FF000000"/>
      <name val="Calibri"/>
      <family val="2"/>
    </font>
    <font>
      <b/>
      <sz val="10"/>
      <color rgb="FF000000"/>
      <name val="Calibri"/>
      <family val="2"/>
    </font>
    <font>
      <b/>
      <sz val="22"/>
      <color theme="1"/>
      <name val="Calibri"/>
      <family val="2"/>
      <scheme val="minor"/>
    </font>
    <font>
      <vertAlign val="superscript"/>
      <sz val="10"/>
      <name val="Calibri"/>
      <family val="2"/>
      <scheme val="minor"/>
    </font>
    <font>
      <i/>
      <sz val="10"/>
      <name val="Calibri"/>
      <family val="2"/>
      <scheme val="minor"/>
    </font>
    <font>
      <b/>
      <sz val="26"/>
      <color theme="1"/>
      <name val="Calibri"/>
      <family val="2"/>
      <scheme val="minor"/>
    </font>
    <font>
      <u/>
      <sz val="11"/>
      <color theme="1"/>
      <name val="Calibri"/>
      <family val="2"/>
      <scheme val="minor"/>
    </font>
    <font>
      <b/>
      <sz val="9.5"/>
      <color theme="1"/>
      <name val="Calibri"/>
      <family val="2"/>
      <scheme val="minor"/>
    </font>
    <font>
      <sz val="9.5"/>
      <color theme="1"/>
      <name val="Calibri"/>
      <family val="2"/>
      <scheme val="minor"/>
    </font>
    <font>
      <sz val="16"/>
      <color theme="1"/>
      <name val="Calibri"/>
      <family val="2"/>
      <scheme val="minor"/>
    </font>
    <font>
      <b/>
      <u/>
      <sz val="10"/>
      <color theme="1"/>
      <name val="Calibri"/>
      <family val="2"/>
      <scheme val="minor"/>
    </font>
    <font>
      <b/>
      <sz val="10"/>
      <color rgb="FFFF0000"/>
      <name val="Calibri"/>
      <family val="2"/>
      <scheme val="minor"/>
    </font>
    <font>
      <b/>
      <sz val="8"/>
      <color rgb="FFFF0000"/>
      <name val="Calibri"/>
      <family val="2"/>
      <scheme val="minor"/>
    </font>
    <font>
      <b/>
      <sz val="8"/>
      <color theme="0"/>
      <name val="Calibri"/>
      <family val="2"/>
      <scheme val="minor"/>
    </font>
    <font>
      <sz val="10"/>
      <color rgb="FF000000"/>
      <name val="Arial"/>
      <family val="2"/>
    </font>
    <font>
      <sz val="11"/>
      <color rgb="FF000000"/>
      <name val="Calibri"/>
      <family val="2"/>
      <charset val="1"/>
    </font>
  </fonts>
  <fills count="46">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rgb="FFFFE699"/>
        <bgColor indexed="64"/>
      </patternFill>
    </fill>
    <fill>
      <patternFill patternType="solid">
        <fgColor rgb="FFF8CBAD"/>
        <bgColor indexed="64"/>
      </patternFill>
    </fill>
    <fill>
      <patternFill patternType="solid">
        <fgColor rgb="FFC6E0B4"/>
        <bgColor indexed="64"/>
      </patternFill>
    </fill>
    <fill>
      <patternFill patternType="solid">
        <fgColor rgb="FFDDEBF7"/>
        <bgColor indexed="64"/>
      </patternFill>
    </fill>
    <fill>
      <patternFill patternType="solid">
        <fgColor rgb="FFE2EFDA"/>
        <bgColor indexed="64"/>
      </patternFill>
    </fill>
    <fill>
      <patternFill patternType="solid">
        <fgColor rgb="FF002060"/>
        <bgColor indexed="64"/>
      </patternFill>
    </fill>
    <fill>
      <patternFill patternType="solid">
        <fgColor theme="3"/>
        <bgColor indexed="64"/>
      </patternFill>
    </fill>
    <fill>
      <patternFill patternType="solid">
        <fgColor theme="2" tint="-9.9978637043366805E-2"/>
        <bgColor indexed="64"/>
      </patternFill>
    </fill>
    <fill>
      <patternFill patternType="solid">
        <fgColor rgb="FF3C8626"/>
        <bgColor indexed="64"/>
      </patternFill>
    </fill>
    <fill>
      <patternFill patternType="solid">
        <fgColor theme="7" tint="0.59999389629810485"/>
        <bgColor indexed="64"/>
      </patternFill>
    </fill>
    <fill>
      <patternFill patternType="solid">
        <fgColor rgb="FFFFFFFF"/>
        <bgColor indexed="64"/>
      </patternFill>
    </fill>
    <fill>
      <patternFill patternType="solid">
        <fgColor rgb="FFFFFF00"/>
        <bgColor indexed="64"/>
      </patternFill>
    </fill>
    <fill>
      <patternFill patternType="solid">
        <fgColor theme="3" tint="-0.249977111117893"/>
        <bgColor indexed="64"/>
      </patternFill>
    </fill>
    <fill>
      <patternFill patternType="solid">
        <fgColor theme="8" tint="-0.499984740745262"/>
        <bgColor indexed="64"/>
      </patternFill>
    </fill>
    <fill>
      <patternFill patternType="solid">
        <fgColor rgb="FF26BDE2"/>
        <bgColor indexed="64"/>
      </patternFill>
    </fill>
    <fill>
      <patternFill patternType="solid">
        <fgColor rgb="FF0070C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D9E1F2"/>
        <bgColor indexed="64"/>
      </patternFill>
    </fill>
    <fill>
      <patternFill patternType="solid">
        <fgColor rgb="FF95B3D7"/>
        <bgColor indexed="64"/>
      </patternFill>
    </fill>
    <fill>
      <patternFill patternType="solid">
        <fgColor rgb="FFBDD6EE"/>
        <bgColor indexed="64"/>
      </patternFill>
    </fill>
    <fill>
      <patternFill patternType="solid">
        <fgColor rgb="FFDBE5F1"/>
        <bgColor indexed="64"/>
      </patternFill>
    </fill>
    <fill>
      <patternFill patternType="solid">
        <fgColor rgb="FFFBFBFB"/>
        <bgColor indexed="64"/>
      </patternFill>
    </fill>
    <fill>
      <patternFill patternType="solid">
        <fgColor rgb="FFE0E0E0"/>
        <bgColor indexed="64"/>
      </patternFill>
    </fill>
    <fill>
      <patternFill patternType="solid">
        <fgColor rgb="FFE7E6E6"/>
        <bgColor indexed="64"/>
      </patternFill>
    </fill>
    <fill>
      <patternFill patternType="solid">
        <fgColor rgb="FFD5DCE4"/>
        <bgColor indexed="64"/>
      </patternFill>
    </fill>
    <fill>
      <patternFill patternType="solid">
        <fgColor rgb="FF002060"/>
        <bgColor rgb="FF002060"/>
      </patternFill>
    </fill>
    <fill>
      <patternFill patternType="solid">
        <fgColor rgb="FFBFBFBF"/>
        <bgColor rgb="FFBFBFBF"/>
      </patternFill>
    </fill>
    <fill>
      <patternFill patternType="solid">
        <fgColor theme="0"/>
        <bgColor rgb="FFDDEBF7"/>
      </patternFill>
    </fill>
    <fill>
      <patternFill patternType="solid">
        <fgColor rgb="FFD8D8D8"/>
        <bgColor rgb="FFD8D8D8"/>
      </patternFill>
    </fill>
    <fill>
      <patternFill patternType="solid">
        <fgColor rgb="FF3C8626"/>
        <bgColor rgb="FF3C8626"/>
      </patternFill>
    </fill>
    <fill>
      <patternFill patternType="solid">
        <fgColor rgb="FFFFE598"/>
        <bgColor rgb="FFFFE598"/>
      </patternFill>
    </fill>
    <fill>
      <patternFill patternType="solid">
        <fgColor theme="4" tint="-0.249977111117893"/>
        <bgColor indexed="64"/>
      </patternFill>
    </fill>
    <fill>
      <patternFill patternType="solid">
        <fgColor rgb="FFF7CAAC"/>
        <bgColor rgb="FFF7CAAC"/>
      </patternFill>
    </fill>
    <fill>
      <patternFill patternType="solid">
        <fgColor rgb="FFC5E0B3"/>
        <bgColor rgb="FFC5E0B3"/>
      </patternFill>
    </fill>
    <fill>
      <patternFill patternType="solid">
        <fgColor rgb="FFBDD6EE"/>
        <bgColor rgb="FFBDD6EE"/>
      </patternFill>
    </fill>
    <fill>
      <patternFill patternType="solid">
        <fgColor rgb="FFB4C6E7"/>
        <bgColor rgb="FFB4C6E7"/>
      </patternFill>
    </fill>
    <fill>
      <patternFill patternType="solid">
        <fgColor theme="7" tint="0.59999389629810485"/>
        <bgColor rgb="FFFFE598"/>
      </patternFill>
    </fill>
    <fill>
      <patternFill patternType="solid">
        <fgColor theme="7" tint="0.39997558519241921"/>
        <bgColor rgb="FF000000"/>
      </patternFill>
    </fill>
    <fill>
      <patternFill patternType="solid">
        <fgColor theme="7" tint="0.39997558519241921"/>
        <bgColor indexed="64"/>
      </patternFill>
    </fill>
    <fill>
      <patternFill patternType="solid">
        <fgColor theme="4" tint="0.79998168889431442"/>
        <bgColor indexed="64"/>
      </patternFill>
    </fill>
  </fills>
  <borders count="91">
    <border>
      <left/>
      <right/>
      <top/>
      <bottom/>
      <diagonal/>
    </border>
    <border>
      <left/>
      <right/>
      <top style="thin">
        <color indexed="64"/>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thin">
        <color indexed="64"/>
      </bottom>
      <diagonal/>
    </border>
    <border>
      <left/>
      <right/>
      <top/>
      <bottom style="thin">
        <color theme="0"/>
      </bottom>
      <diagonal/>
    </border>
    <border>
      <left/>
      <right/>
      <top style="thin">
        <color theme="0"/>
      </top>
      <bottom/>
      <diagonal/>
    </border>
    <border>
      <left style="medium">
        <color theme="0"/>
      </left>
      <right style="medium">
        <color theme="0"/>
      </right>
      <top style="medium">
        <color theme="0"/>
      </top>
      <bottom style="medium">
        <color theme="0"/>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theme="0"/>
      </left>
      <right/>
      <top style="medium">
        <color theme="0"/>
      </top>
      <bottom/>
      <diagonal/>
    </border>
    <border>
      <left/>
      <right style="medium">
        <color theme="0"/>
      </right>
      <top style="medium">
        <color theme="0"/>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theme="0"/>
      </left>
      <right/>
      <top/>
      <bottom/>
      <diagonal/>
    </border>
    <border>
      <left/>
      <right/>
      <top style="thin">
        <color indexed="64"/>
      </top>
      <bottom/>
      <diagonal/>
    </border>
    <border>
      <left style="medium">
        <color theme="0"/>
      </left>
      <right/>
      <top style="medium">
        <color theme="0"/>
      </top>
      <bottom style="medium">
        <color theme="0"/>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theme="2" tint="-0.249977111117893"/>
      </top>
      <bottom/>
      <diagonal/>
    </border>
    <border>
      <left style="thick">
        <color theme="0"/>
      </left>
      <right style="thick">
        <color theme="0"/>
      </right>
      <top style="thick">
        <color theme="0"/>
      </top>
      <bottom style="thick">
        <color theme="0"/>
      </bottom>
      <diagonal/>
    </border>
    <border>
      <left style="thick">
        <color theme="0"/>
      </left>
      <right style="thick">
        <color theme="0"/>
      </right>
      <top/>
      <bottom style="thick">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theme="0" tint="-4.9989318521683403E-2"/>
      </top>
      <bottom/>
      <diagonal/>
    </border>
    <border>
      <left/>
      <right/>
      <top/>
      <bottom style="thin">
        <color theme="0" tint="-4.9989318521683403E-2"/>
      </bottom>
      <diagonal/>
    </border>
    <border>
      <left/>
      <right/>
      <top style="thin">
        <color theme="0" tint="-4.9989318521683403E-2"/>
      </top>
      <bottom style="thin">
        <color theme="0" tint="-4.9989318521683403E-2"/>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style="thin">
        <color rgb="FFFFFFFF"/>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left>
      <right style="thin">
        <color theme="0"/>
      </right>
      <top style="thin">
        <color theme="0"/>
      </top>
      <bottom style="thin">
        <color theme="0"/>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theme="0"/>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top/>
      <bottom/>
      <diagonal/>
    </border>
    <border>
      <left style="thin">
        <color indexed="64"/>
      </left>
      <right/>
      <top/>
      <bottom style="thin">
        <color indexed="64"/>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style="thick">
        <color theme="3"/>
      </left>
      <right/>
      <top/>
      <bottom style="thick">
        <color theme="3"/>
      </bottom>
      <diagonal/>
    </border>
    <border>
      <left/>
      <right/>
      <top/>
      <bottom style="thick">
        <color theme="3"/>
      </bottom>
      <diagonal/>
    </border>
    <border>
      <left/>
      <right style="thick">
        <color theme="3"/>
      </right>
      <top/>
      <bottom style="thick">
        <color theme="3"/>
      </bottom>
      <diagonal/>
    </border>
    <border>
      <left style="thin">
        <color rgb="FFFFFFFF"/>
      </left>
      <right style="thin">
        <color rgb="FFFFFFFF"/>
      </right>
      <top style="thin">
        <color rgb="FFFFFFFF"/>
      </top>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right/>
      <top style="thick">
        <color theme="0"/>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thin">
        <color auto="1"/>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rgb="FFFFFFFF"/>
      </right>
      <top/>
      <bottom style="thin">
        <color theme="0" tint="-4.9989318521683403E-2"/>
      </bottom>
      <diagonal/>
    </border>
    <border>
      <left style="thin">
        <color rgb="FFFFFFFF"/>
      </left>
      <right/>
      <top style="thin">
        <color rgb="FFFFFFFF"/>
      </top>
      <bottom style="thin">
        <color indexed="64"/>
      </bottom>
      <diagonal/>
    </border>
  </borders>
  <cellStyleXfs count="78">
    <xf numFmtId="0" fontId="0"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NumberFormat="0" applyFill="0" applyBorder="0" applyAlignment="0" applyProtection="0"/>
    <xf numFmtId="0" fontId="3"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8" fillId="0" borderId="0"/>
    <xf numFmtId="0" fontId="3" fillId="0" borderId="0"/>
    <xf numFmtId="0" fontId="2" fillId="0" borderId="0"/>
    <xf numFmtId="0" fontId="3" fillId="0" borderId="0"/>
    <xf numFmtId="0" fontId="11" fillId="0" borderId="0"/>
    <xf numFmtId="0" fontId="35" fillId="0" borderId="0"/>
    <xf numFmtId="0" fontId="3" fillId="0" borderId="0"/>
    <xf numFmtId="164" fontId="1" fillId="0" borderId="0" applyFont="0" applyFill="0" applyBorder="0" applyAlignment="0" applyProtection="0"/>
    <xf numFmtId="9" fontId="1" fillId="0" borderId="0" applyFont="0" applyFill="0" applyBorder="0" applyAlignment="0" applyProtection="0"/>
    <xf numFmtId="43" fontId="8" fillId="0" borderId="0" applyFont="0" applyFill="0" applyBorder="0" applyAlignment="0" applyProtection="0"/>
    <xf numFmtId="164" fontId="1" fillId="0" borderId="0" applyFont="0" applyFill="0" applyBorder="0" applyAlignment="0" applyProtection="0"/>
    <xf numFmtId="0" fontId="63" fillId="0" borderId="0"/>
    <xf numFmtId="0" fontId="5" fillId="0" borderId="0" applyNumberFormat="0" applyFill="0" applyBorder="0" applyAlignment="0" applyProtection="0"/>
    <xf numFmtId="0" fontId="67" fillId="0" borderId="0" applyNumberFormat="0" applyFill="0" applyBorder="0" applyAlignment="0" applyProtection="0"/>
    <xf numFmtId="0" fontId="86" fillId="0" borderId="0"/>
    <xf numFmtId="0" fontId="93" fillId="0" borderId="0"/>
    <xf numFmtId="0" fontId="11" fillId="0" borderId="0"/>
    <xf numFmtId="0" fontId="1" fillId="0" borderId="0"/>
    <xf numFmtId="0" fontId="1" fillId="0" borderId="0"/>
    <xf numFmtId="0" fontId="1" fillId="0" borderId="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0" fontId="131" fillId="0" borderId="0"/>
    <xf numFmtId="9" fontId="132" fillId="0" borderId="0" applyBorder="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cellStyleXfs>
  <cellXfs count="1879">
    <xf numFmtId="0" fontId="0" fillId="0" borderId="0" xfId="0"/>
    <xf numFmtId="0" fontId="4" fillId="0" borderId="0" xfId="0" applyFont="1"/>
    <xf numFmtId="0" fontId="2" fillId="0" borderId="0" xfId="0" applyFont="1" applyFill="1"/>
    <xf numFmtId="0" fontId="2" fillId="0" borderId="0" xfId="0" applyFont="1" applyFill="1" applyAlignment="1">
      <alignment horizontal="left"/>
    </xf>
    <xf numFmtId="0" fontId="4" fillId="0" borderId="0" xfId="0" applyFont="1" applyAlignment="1">
      <alignment vertical="center"/>
    </xf>
    <xf numFmtId="0" fontId="5" fillId="0" borderId="0" xfId="34"/>
    <xf numFmtId="0" fontId="4" fillId="0" borderId="0" xfId="0" applyFont="1" applyFill="1"/>
    <xf numFmtId="0" fontId="4" fillId="0" borderId="0" xfId="0" applyFont="1" applyAlignment="1"/>
    <xf numFmtId="0" fontId="5" fillId="0" borderId="0" xfId="34" applyFill="1"/>
    <xf numFmtId="0" fontId="6" fillId="0" borderId="0" xfId="0" applyFont="1"/>
    <xf numFmtId="0" fontId="0" fillId="0" borderId="0" xfId="0" applyFont="1"/>
    <xf numFmtId="0" fontId="8" fillId="0" borderId="0" xfId="0" applyFont="1"/>
    <xf numFmtId="0" fontId="14" fillId="0" borderId="0" xfId="0" applyFont="1"/>
    <xf numFmtId="0" fontId="13" fillId="0" borderId="0" xfId="0" applyFont="1"/>
    <xf numFmtId="0" fontId="0" fillId="0" borderId="0" xfId="0" applyFont="1" applyFill="1" applyBorder="1"/>
    <xf numFmtId="0" fontId="0" fillId="0" borderId="0" xfId="0" applyFont="1" applyFill="1" applyBorder="1" applyAlignment="1">
      <alignment horizontal="center" wrapText="1"/>
    </xf>
    <xf numFmtId="166" fontId="7" fillId="0" borderId="0" xfId="1" applyNumberFormat="1" applyFont="1" applyFill="1" applyBorder="1" applyAlignment="1">
      <alignment horizontal="center" vertical="center" wrapText="1"/>
    </xf>
    <xf numFmtId="0" fontId="1" fillId="0" borderId="0" xfId="0" applyFont="1"/>
    <xf numFmtId="0" fontId="5" fillId="0" borderId="0" xfId="34" applyFont="1"/>
    <xf numFmtId="0" fontId="21" fillId="0" borderId="0" xfId="0" applyFont="1"/>
    <xf numFmtId="0" fontId="8" fillId="0" borderId="0" xfId="0" applyFont="1" applyAlignment="1">
      <alignment vertical="center"/>
    </xf>
    <xf numFmtId="0" fontId="21" fillId="0" borderId="0" xfId="0" applyFont="1" applyAlignment="1">
      <alignment vertical="center"/>
    </xf>
    <xf numFmtId="0" fontId="8" fillId="0" borderId="0" xfId="0" applyFont="1" applyFill="1" applyAlignment="1">
      <alignment vertical="center"/>
    </xf>
    <xf numFmtId="0" fontId="24" fillId="10" borderId="0" xfId="34" applyFont="1" applyFill="1" applyAlignment="1">
      <alignment horizontal="center" vertical="center"/>
    </xf>
    <xf numFmtId="0" fontId="28" fillId="0" borderId="0" xfId="0" applyFont="1" applyAlignment="1">
      <alignment vertical="center"/>
    </xf>
    <xf numFmtId="0" fontId="20" fillId="11" borderId="8" xfId="34" applyFont="1" applyFill="1" applyBorder="1" applyAlignment="1">
      <alignment vertical="center"/>
    </xf>
    <xf numFmtId="0" fontId="22" fillId="11" borderId="8" xfId="0" applyFont="1" applyFill="1" applyBorder="1" applyAlignment="1">
      <alignment vertical="center"/>
    </xf>
    <xf numFmtId="0" fontId="29" fillId="0" borderId="0" xfId="0" applyFont="1"/>
    <xf numFmtId="0" fontId="21" fillId="0" borderId="0" xfId="0" applyFont="1" applyAlignment="1">
      <alignment wrapText="1"/>
    </xf>
    <xf numFmtId="0" fontId="8" fillId="0" borderId="0" xfId="0" applyFont="1" applyAlignment="1">
      <alignment wrapText="1"/>
    </xf>
    <xf numFmtId="0" fontId="4" fillId="0" borderId="0" xfId="0" applyFont="1" applyAlignment="1">
      <alignment wrapText="1"/>
    </xf>
    <xf numFmtId="0" fontId="8" fillId="0" borderId="0" xfId="0" applyFont="1" applyAlignment="1">
      <alignment vertical="center" wrapText="1"/>
    </xf>
    <xf numFmtId="0" fontId="8" fillId="11" borderId="8" xfId="0" applyFont="1" applyFill="1" applyBorder="1" applyAlignment="1">
      <alignment wrapText="1"/>
    </xf>
    <xf numFmtId="0" fontId="21" fillId="0" borderId="0" xfId="0" applyFont="1" applyAlignment="1">
      <alignment horizontal="center"/>
    </xf>
    <xf numFmtId="0" fontId="8" fillId="0" borderId="0" xfId="0" applyFont="1" applyAlignment="1">
      <alignment horizontal="center" wrapText="1"/>
    </xf>
    <xf numFmtId="0" fontId="8" fillId="0" borderId="0" xfId="0" applyFont="1" applyAlignment="1">
      <alignment horizontal="left"/>
    </xf>
    <xf numFmtId="0" fontId="21" fillId="0" borderId="0" xfId="0" applyFont="1" applyAlignment="1">
      <alignment horizontal="right" vertical="center"/>
    </xf>
    <xf numFmtId="0" fontId="8" fillId="0" borderId="9" xfId="0" applyFont="1" applyBorder="1"/>
    <xf numFmtId="0" fontId="21" fillId="0" borderId="9" xfId="0" applyFont="1" applyBorder="1" applyAlignment="1">
      <alignment vertical="center" wrapText="1"/>
    </xf>
    <xf numFmtId="0" fontId="21" fillId="13" borderId="9" xfId="0" applyFont="1" applyFill="1" applyBorder="1" applyAlignment="1">
      <alignment horizontal="center" vertical="top" wrapText="1"/>
    </xf>
    <xf numFmtId="0" fontId="23" fillId="13" borderId="9" xfId="0" applyFont="1" applyFill="1" applyBorder="1" applyAlignment="1">
      <alignment horizontal="center" vertical="top" wrapText="1"/>
    </xf>
    <xf numFmtId="0" fontId="8" fillId="13" borderId="9" xfId="0" applyFont="1" applyFill="1" applyBorder="1" applyAlignment="1">
      <alignment vertical="top" wrapText="1"/>
    </xf>
    <xf numFmtId="0" fontId="22" fillId="13" borderId="9" xfId="0" applyFont="1" applyFill="1" applyBorder="1" applyAlignment="1">
      <alignment vertical="top" wrapText="1"/>
    </xf>
    <xf numFmtId="0" fontId="23" fillId="0" borderId="9" xfId="0" applyFont="1" applyBorder="1" applyAlignment="1">
      <alignment vertical="center" wrapText="1"/>
    </xf>
    <xf numFmtId="0" fontId="8" fillId="0" borderId="9" xfId="0" applyFont="1" applyBorder="1" applyAlignment="1">
      <alignment vertical="center" wrapText="1"/>
    </xf>
    <xf numFmtId="0" fontId="8" fillId="0" borderId="10" xfId="0" applyFont="1" applyBorder="1" applyAlignment="1">
      <alignment vertical="center" wrapText="1"/>
    </xf>
    <xf numFmtId="0" fontId="30" fillId="0" borderId="1" xfId="0" applyFont="1" applyBorder="1" applyAlignment="1">
      <alignment horizontal="center" vertical="center" wrapText="1"/>
    </xf>
    <xf numFmtId="0" fontId="8" fillId="0" borderId="0" xfId="0" applyFont="1" applyAlignment="1">
      <alignment vertical="top" wrapText="1"/>
    </xf>
    <xf numFmtId="0" fontId="21" fillId="0" borderId="9" xfId="0" applyFont="1" applyBorder="1" applyAlignment="1">
      <alignment vertical="top" wrapText="1"/>
    </xf>
    <xf numFmtId="0" fontId="30" fillId="0" borderId="0" xfId="0" applyFont="1" applyAlignment="1">
      <alignment horizontal="center" vertical="center" wrapText="1"/>
    </xf>
    <xf numFmtId="0" fontId="21" fillId="0" borderId="0" xfId="0" applyFont="1" applyAlignment="1">
      <alignment horizontal="left" vertical="center" wrapText="1"/>
    </xf>
    <xf numFmtId="0" fontId="31" fillId="0" borderId="0" xfId="0" applyFont="1" applyAlignment="1">
      <alignment horizontal="left" wrapText="1"/>
    </xf>
    <xf numFmtId="0" fontId="8" fillId="0" borderId="0" xfId="0" applyFont="1" applyAlignment="1">
      <alignment horizontal="left" wrapText="1"/>
    </xf>
    <xf numFmtId="0" fontId="21" fillId="0" borderId="0" xfId="0" applyFont="1" applyAlignment="1">
      <alignment vertical="center" wrapText="1"/>
    </xf>
    <xf numFmtId="14" fontId="8" fillId="0" borderId="0" xfId="0" applyNumberFormat="1" applyFont="1" applyAlignment="1">
      <alignment vertical="top" wrapText="1"/>
    </xf>
    <xf numFmtId="0" fontId="21" fillId="0" borderId="9" xfId="0" applyFont="1" applyBorder="1" applyAlignment="1">
      <alignment horizontal="left" wrapText="1"/>
    </xf>
    <xf numFmtId="0" fontId="21" fillId="0" borderId="3" xfId="0" applyFont="1" applyBorder="1" applyAlignment="1">
      <alignment horizontal="center" vertical="center" wrapText="1"/>
    </xf>
    <xf numFmtId="0" fontId="23" fillId="0" borderId="3" xfId="0" applyFont="1" applyBorder="1" applyAlignment="1">
      <alignment horizontal="center" vertical="center" wrapText="1"/>
    </xf>
    <xf numFmtId="0" fontId="21" fillId="0" borderId="9" xfId="0" applyFont="1" applyBorder="1" applyAlignment="1">
      <alignment horizontal="left" vertical="center" wrapText="1"/>
    </xf>
    <xf numFmtId="0" fontId="21" fillId="0" borderId="9" xfId="0" applyFont="1" applyBorder="1" applyAlignment="1">
      <alignment vertical="top" wrapText="1"/>
    </xf>
    <xf numFmtId="0" fontId="5" fillId="11" borderId="8" xfId="34" applyFill="1" applyBorder="1" applyAlignment="1">
      <alignment vertical="center"/>
    </xf>
    <xf numFmtId="0" fontId="23" fillId="0" borderId="0" xfId="0" applyFont="1" applyFill="1" applyBorder="1" applyAlignment="1">
      <alignment vertical="top"/>
    </xf>
    <xf numFmtId="0" fontId="22" fillId="0" borderId="0" xfId="0" applyFont="1" applyFill="1" applyBorder="1" applyAlignment="1">
      <alignment vertical="center"/>
    </xf>
    <xf numFmtId="0" fontId="22" fillId="0" borderId="0" xfId="0" applyFont="1" applyFill="1" applyBorder="1" applyAlignment="1">
      <alignment vertical="top"/>
    </xf>
    <xf numFmtId="0" fontId="8" fillId="0" borderId="0" xfId="0" applyFont="1" applyFill="1" applyBorder="1" applyAlignment="1">
      <alignment vertical="center"/>
    </xf>
    <xf numFmtId="0" fontId="22" fillId="11" borderId="8" xfId="0" applyFont="1" applyFill="1" applyBorder="1" applyAlignment="1">
      <alignment vertical="top"/>
    </xf>
    <xf numFmtId="0" fontId="8" fillId="0" borderId="0" xfId="0" applyFont="1" applyAlignment="1"/>
    <xf numFmtId="0" fontId="8" fillId="0" borderId="0" xfId="0" applyFont="1" applyFill="1"/>
    <xf numFmtId="0" fontId="0" fillId="0" borderId="0" xfId="0"/>
    <xf numFmtId="0" fontId="22" fillId="0" borderId="0" xfId="0" applyFont="1"/>
    <xf numFmtId="0" fontId="22" fillId="0" borderId="0" xfId="0" applyFont="1" applyFill="1"/>
    <xf numFmtId="0" fontId="0" fillId="0" borderId="0" xfId="0" applyFont="1" applyFill="1"/>
    <xf numFmtId="0" fontId="22" fillId="0" borderId="0" xfId="0" applyFont="1" applyBorder="1" applyAlignment="1">
      <alignment vertical="top"/>
    </xf>
    <xf numFmtId="0" fontId="22" fillId="0" borderId="0" xfId="0" applyFont="1" applyFill="1" applyBorder="1" applyAlignment="1">
      <alignment horizontal="left" vertical="top"/>
    </xf>
    <xf numFmtId="0" fontId="5" fillId="11" borderId="8" xfId="34" applyFill="1" applyBorder="1"/>
    <xf numFmtId="0" fontId="5" fillId="11" borderId="8" xfId="34" applyFill="1" applyBorder="1" applyAlignment="1">
      <alignment vertical="top"/>
    </xf>
    <xf numFmtId="0" fontId="23" fillId="0" borderId="0" xfId="0" applyFont="1" applyFill="1" applyBorder="1" applyAlignment="1">
      <alignment vertical="center"/>
    </xf>
    <xf numFmtId="0" fontId="37" fillId="0" borderId="0" xfId="0" applyNumberFormat="1" applyFont="1" applyFill="1" applyBorder="1" applyAlignment="1" applyProtection="1">
      <alignment vertical="top"/>
    </xf>
    <xf numFmtId="0" fontId="38" fillId="0" borderId="0" xfId="0" applyNumberFormat="1" applyFont="1" applyFill="1" applyBorder="1" applyAlignment="1" applyProtection="1">
      <alignment vertical="top"/>
    </xf>
    <xf numFmtId="0" fontId="7" fillId="0" borderId="0" xfId="0" applyFont="1" applyFill="1" applyBorder="1"/>
    <xf numFmtId="0" fontId="34" fillId="0" borderId="0" xfId="0" applyFont="1" applyFill="1" applyBorder="1" applyAlignment="1"/>
    <xf numFmtId="0" fontId="38" fillId="0" borderId="0" xfId="53" applyFont="1" applyBorder="1" applyAlignment="1">
      <alignment horizontal="left"/>
    </xf>
    <xf numFmtId="0" fontId="34" fillId="0" borderId="0" xfId="0" applyFont="1" applyBorder="1" applyAlignment="1">
      <alignment wrapText="1"/>
    </xf>
    <xf numFmtId="0" fontId="8" fillId="11" borderId="24" xfId="0" applyFont="1" applyFill="1" applyBorder="1" applyAlignment="1">
      <alignment wrapText="1"/>
    </xf>
    <xf numFmtId="49" fontId="22" fillId="11" borderId="24" xfId="0" applyNumberFormat="1" applyFont="1" applyFill="1" applyBorder="1" applyAlignment="1">
      <alignment horizontal="left" wrapText="1"/>
    </xf>
    <xf numFmtId="0" fontId="21" fillId="0" borderId="0" xfId="0" applyFont="1" applyFill="1" applyAlignment="1">
      <alignment vertical="center"/>
    </xf>
    <xf numFmtId="0" fontId="1" fillId="0" borderId="0" xfId="0" applyFont="1" applyFill="1"/>
    <xf numFmtId="0" fontId="39" fillId="0" borderId="0" xfId="0" applyFont="1" applyAlignment="1">
      <alignment vertical="center"/>
    </xf>
    <xf numFmtId="0" fontId="34" fillId="0" borderId="0" xfId="0" applyFont="1" applyAlignment="1">
      <alignment vertical="center"/>
    </xf>
    <xf numFmtId="0" fontId="1" fillId="0" borderId="0" xfId="0" applyFont="1" applyAlignment="1">
      <alignment vertical="center"/>
    </xf>
    <xf numFmtId="0" fontId="7" fillId="0" borderId="0" xfId="0" applyFont="1" applyAlignment="1">
      <alignment vertical="center"/>
    </xf>
    <xf numFmtId="0" fontId="1" fillId="0" borderId="0" xfId="0" applyFont="1" applyAlignment="1"/>
    <xf numFmtId="0" fontId="1" fillId="0" borderId="0" xfId="0" applyFont="1" applyFill="1" applyBorder="1"/>
    <xf numFmtId="4" fontId="1" fillId="0" borderId="0" xfId="0" applyNumberFormat="1" applyFont="1" applyBorder="1"/>
    <xf numFmtId="4" fontId="1" fillId="0" borderId="0" xfId="0" applyNumberFormat="1" applyFont="1" applyFill="1" applyBorder="1"/>
    <xf numFmtId="0" fontId="7" fillId="0" borderId="0" xfId="0" applyFont="1"/>
    <xf numFmtId="0" fontId="7" fillId="0" borderId="0" xfId="0" applyFont="1" applyFill="1"/>
    <xf numFmtId="0" fontId="27" fillId="0" borderId="0" xfId="0" applyFont="1" applyBorder="1" applyAlignment="1">
      <alignment horizontal="left"/>
    </xf>
    <xf numFmtId="0" fontId="23" fillId="0" borderId="0" xfId="1" applyFont="1" applyAlignment="1"/>
    <xf numFmtId="0" fontId="7" fillId="0" borderId="0" xfId="1" applyFont="1" applyAlignment="1"/>
    <xf numFmtId="0" fontId="7" fillId="0" borderId="0" xfId="1" applyFont="1"/>
    <xf numFmtId="0" fontId="36" fillId="0" borderId="0" xfId="1" applyFont="1" applyAlignment="1"/>
    <xf numFmtId="0" fontId="36" fillId="0" borderId="0" xfId="1" applyFont="1"/>
    <xf numFmtId="0" fontId="7" fillId="0" borderId="0" xfId="1" applyFont="1" applyFill="1" applyAlignment="1"/>
    <xf numFmtId="0" fontId="34" fillId="0" borderId="0" xfId="0" applyFont="1" applyFill="1"/>
    <xf numFmtId="0" fontId="7" fillId="0" borderId="0" xfId="54" applyFont="1" applyFill="1" applyBorder="1" applyAlignment="1" applyProtection="1">
      <alignment horizontal="left" vertical="center" wrapText="1"/>
    </xf>
    <xf numFmtId="0" fontId="7" fillId="0" borderId="0" xfId="1" applyFont="1" applyBorder="1" applyAlignment="1"/>
    <xf numFmtId="0" fontId="34" fillId="0" borderId="0" xfId="0" applyFont="1" applyBorder="1" applyAlignment="1">
      <alignment horizontal="center" vertical="center" wrapText="1"/>
    </xf>
    <xf numFmtId="2" fontId="1" fillId="0" borderId="0" xfId="0" applyNumberFormat="1" applyFont="1" applyBorder="1" applyAlignment="1">
      <alignment horizontal="center" vertical="center"/>
    </xf>
    <xf numFmtId="0" fontId="1" fillId="0" borderId="0" xfId="0" applyFont="1" applyBorder="1"/>
    <xf numFmtId="0" fontId="1" fillId="0" borderId="0" xfId="0" applyFont="1" applyBorder="1" applyAlignment="1">
      <alignment vertical="center"/>
    </xf>
    <xf numFmtId="0" fontId="36" fillId="0" borderId="0" xfId="0" applyFont="1"/>
    <xf numFmtId="0" fontId="1" fillId="0" borderId="0" xfId="0" applyFont="1" applyFill="1" applyAlignment="1"/>
    <xf numFmtId="0" fontId="0" fillId="0" borderId="0" xfId="0" applyFont="1" applyFill="1" applyAlignment="1"/>
    <xf numFmtId="2" fontId="1" fillId="0" borderId="0" xfId="0" applyNumberFormat="1" applyFont="1" applyAlignment="1">
      <alignment vertical="center"/>
    </xf>
    <xf numFmtId="2" fontId="34" fillId="0" borderId="0" xfId="0" applyNumberFormat="1" applyFont="1" applyAlignment="1">
      <alignment vertical="center"/>
    </xf>
    <xf numFmtId="0" fontId="5" fillId="0" borderId="0" xfId="34" applyFont="1" applyAlignment="1">
      <alignment vertical="center"/>
    </xf>
    <xf numFmtId="0" fontId="0" fillId="0" borderId="0" xfId="0" applyFont="1" applyAlignment="1">
      <alignment vertical="center"/>
    </xf>
    <xf numFmtId="0" fontId="7" fillId="0" borderId="0" xfId="0" applyFont="1" applyFill="1" applyAlignment="1"/>
    <xf numFmtId="0" fontId="42" fillId="0" borderId="0" xfId="34" applyFont="1" applyFill="1" applyBorder="1"/>
    <xf numFmtId="0" fontId="39" fillId="0" borderId="0" xfId="0" applyFont="1" applyFill="1" applyBorder="1"/>
    <xf numFmtId="0" fontId="39" fillId="0" borderId="0" xfId="0" applyFont="1" applyFill="1" applyBorder="1" applyAlignment="1">
      <alignment wrapText="1"/>
    </xf>
    <xf numFmtId="0" fontId="43" fillId="0" borderId="0" xfId="0" applyFont="1"/>
    <xf numFmtId="0" fontId="39" fillId="0" borderId="0" xfId="0" applyFont="1"/>
    <xf numFmtId="0" fontId="0" fillId="0" borderId="0" xfId="0" applyFont="1" applyBorder="1"/>
    <xf numFmtId="0" fontId="22" fillId="2" borderId="0" xfId="0" applyFont="1" applyFill="1" applyAlignment="1">
      <alignment vertical="center"/>
    </xf>
    <xf numFmtId="0" fontId="22" fillId="0" borderId="0" xfId="0" applyFont="1" applyAlignment="1">
      <alignment vertical="center"/>
    </xf>
    <xf numFmtId="0" fontId="45" fillId="0" borderId="0" xfId="34" applyFont="1"/>
    <xf numFmtId="0" fontId="22" fillId="2" borderId="0" xfId="0" applyFont="1" applyFill="1" applyBorder="1"/>
    <xf numFmtId="0" fontId="5" fillId="11" borderId="8" xfId="34" applyFill="1" applyBorder="1" applyAlignment="1">
      <alignment horizontal="left" vertical="center"/>
    </xf>
    <xf numFmtId="0" fontId="8" fillId="0" borderId="0" xfId="0" applyFont="1" applyFill="1" applyBorder="1" applyAlignment="1">
      <alignment horizontal="left" vertical="center"/>
    </xf>
    <xf numFmtId="0" fontId="23" fillId="0" borderId="0" xfId="0" applyFont="1" applyFill="1" applyBorder="1" applyAlignment="1">
      <alignment horizontal="left" vertical="top"/>
    </xf>
    <xf numFmtId="0" fontId="5" fillId="11" borderId="8" xfId="34" applyFill="1" applyBorder="1" applyAlignment="1">
      <alignment horizontal="left" vertical="top"/>
    </xf>
    <xf numFmtId="0" fontId="46" fillId="0" borderId="0" xfId="0" applyFont="1" applyAlignment="1">
      <alignment vertical="center"/>
    </xf>
    <xf numFmtId="0" fontId="0" fillId="0" borderId="0" xfId="0" applyFont="1" applyAlignment="1"/>
    <xf numFmtId="0" fontId="34" fillId="0" borderId="25" xfId="0" applyFont="1" applyFill="1" applyBorder="1" applyAlignment="1">
      <alignment horizontal="center"/>
    </xf>
    <xf numFmtId="0" fontId="34" fillId="0" borderId="5" xfId="0" applyFont="1" applyBorder="1" applyAlignment="1">
      <alignment horizontal="left" vertical="center"/>
    </xf>
    <xf numFmtId="0" fontId="34" fillId="0" borderId="0" xfId="0" applyFont="1" applyFill="1" applyBorder="1" applyAlignment="1">
      <alignment horizontal="center" vertical="center" wrapText="1"/>
    </xf>
    <xf numFmtId="0" fontId="34" fillId="0" borderId="0" xfId="0" applyFont="1"/>
    <xf numFmtId="0" fontId="34" fillId="0" borderId="25" xfId="0" applyFont="1" applyFill="1" applyBorder="1" applyAlignment="1">
      <alignment horizontal="center" vertical="center" wrapText="1"/>
    </xf>
    <xf numFmtId="0" fontId="1" fillId="0" borderId="0" xfId="0" applyFont="1" applyAlignment="1">
      <alignment horizontal="left"/>
    </xf>
    <xf numFmtId="0" fontId="36" fillId="0" borderId="0" xfId="0" applyFont="1" applyAlignment="1">
      <alignment vertical="center"/>
    </xf>
    <xf numFmtId="0" fontId="7" fillId="0" borderId="0" xfId="37" applyFont="1" applyFill="1" applyBorder="1" applyAlignment="1" applyProtection="1">
      <alignment horizontal="center" vertical="center" wrapText="1"/>
    </xf>
    <xf numFmtId="0" fontId="7" fillId="0" borderId="0" xfId="37" applyNumberFormat="1" applyFont="1" applyFill="1" applyBorder="1" applyAlignment="1" applyProtection="1">
      <alignment horizontal="center" vertical="center"/>
      <protection locked="0"/>
    </xf>
    <xf numFmtId="0" fontId="34" fillId="0" borderId="25" xfId="0" applyFont="1" applyBorder="1" applyAlignment="1">
      <alignment horizontal="center"/>
    </xf>
    <xf numFmtId="0" fontId="7" fillId="0" borderId="5" xfId="37" applyNumberFormat="1" applyFont="1" applyFill="1" applyBorder="1" applyAlignment="1" applyProtection="1">
      <alignment horizontal="center" vertical="center"/>
      <protection locked="0"/>
    </xf>
    <xf numFmtId="0" fontId="7" fillId="0" borderId="0" xfId="37" applyFont="1" applyBorder="1" applyAlignment="1" applyProtection="1">
      <alignment vertical="center" wrapText="1"/>
      <protection locked="0"/>
    </xf>
    <xf numFmtId="165" fontId="1" fillId="0" borderId="0" xfId="0" applyNumberFormat="1" applyFont="1" applyFill="1" applyBorder="1" applyAlignment="1">
      <alignment wrapText="1"/>
    </xf>
    <xf numFmtId="4" fontId="1" fillId="0" borderId="0" xfId="37" applyNumberFormat="1" applyFont="1" applyFill="1" applyBorder="1" applyAlignment="1" applyProtection="1">
      <alignment horizontal="right" vertical="center" wrapText="1"/>
      <protection locked="0"/>
    </xf>
    <xf numFmtId="4" fontId="7" fillId="0" borderId="0" xfId="37" applyNumberFormat="1" applyFont="1" applyFill="1" applyBorder="1" applyAlignment="1" applyProtection="1">
      <alignment horizontal="right" vertical="center" wrapText="1"/>
      <protection locked="0"/>
    </xf>
    <xf numFmtId="4" fontId="7" fillId="0" borderId="0" xfId="37" applyNumberFormat="1" applyFont="1" applyBorder="1" applyAlignment="1" applyProtection="1">
      <alignment horizontal="right" vertical="center" wrapText="1"/>
      <protection locked="0"/>
    </xf>
    <xf numFmtId="0" fontId="36" fillId="0" borderId="23" xfId="37" applyFont="1" applyFill="1" applyBorder="1" applyAlignment="1" applyProtection="1">
      <alignment horizontal="center" vertical="center" wrapText="1"/>
    </xf>
    <xf numFmtId="0" fontId="36" fillId="0" borderId="25" xfId="37" applyFont="1" applyFill="1" applyBorder="1" applyAlignment="1" applyProtection="1">
      <alignment horizontal="center" vertical="center" wrapText="1"/>
    </xf>
    <xf numFmtId="0" fontId="34" fillId="0" borderId="25" xfId="0" applyFont="1" applyFill="1" applyBorder="1" applyAlignment="1">
      <alignment horizontal="center" vertical="center"/>
    </xf>
    <xf numFmtId="0" fontId="7" fillId="0" borderId="0" xfId="54" applyFont="1" applyBorder="1" applyAlignment="1" applyProtection="1">
      <alignment horizontal="center" vertical="center"/>
      <protection locked="0"/>
    </xf>
    <xf numFmtId="0" fontId="7" fillId="0" borderId="0" xfId="0" applyFont="1" applyBorder="1"/>
    <xf numFmtId="0" fontId="7" fillId="0" borderId="0" xfId="54" applyFont="1" applyBorder="1" applyAlignment="1" applyProtection="1">
      <alignment vertical="center" wrapText="1"/>
      <protection locked="0"/>
    </xf>
    <xf numFmtId="0" fontId="7" fillId="0" borderId="0" xfId="54" applyFont="1" applyBorder="1" applyAlignment="1" applyProtection="1">
      <alignment vertical="center"/>
      <protection locked="0"/>
    </xf>
    <xf numFmtId="0" fontId="7" fillId="0" borderId="0" xfId="54" applyFont="1" applyBorder="1" applyAlignment="1">
      <alignment vertical="center"/>
    </xf>
    <xf numFmtId="0" fontId="7" fillId="0" borderId="0" xfId="0" applyFont="1" applyBorder="1" applyAlignment="1">
      <alignment horizontal="center"/>
    </xf>
    <xf numFmtId="0" fontId="36" fillId="0" borderId="0" xfId="54" applyFont="1" applyFill="1" applyBorder="1" applyAlignment="1" applyProtection="1">
      <alignment horizontal="left" vertical="center" wrapText="1"/>
    </xf>
    <xf numFmtId="0" fontId="7" fillId="0" borderId="0" xfId="54" applyFont="1" applyFill="1" applyBorder="1" applyAlignment="1" applyProtection="1">
      <alignment horizontal="left" vertical="center" wrapText="1" indent="2"/>
    </xf>
    <xf numFmtId="0" fontId="40" fillId="0" borderId="0" xfId="54" applyFont="1" applyFill="1" applyBorder="1" applyAlignment="1" applyProtection="1">
      <alignment horizontal="left" vertical="center" wrapText="1"/>
    </xf>
    <xf numFmtId="0" fontId="36" fillId="0" borderId="25" xfId="54" applyFont="1" applyFill="1" applyBorder="1" applyAlignment="1" applyProtection="1">
      <alignment horizontal="center" vertical="center"/>
    </xf>
    <xf numFmtId="0" fontId="36" fillId="0" borderId="25" xfId="54" applyNumberFormat="1" applyFont="1" applyFill="1" applyBorder="1" applyAlignment="1" applyProtection="1">
      <alignment horizontal="center" vertical="center"/>
      <protection locked="0"/>
    </xf>
    <xf numFmtId="0" fontId="0" fillId="0" borderId="0" xfId="0" applyFont="1" applyBorder="1" applyAlignment="1">
      <alignment horizontal="left" vertical="center" wrapText="1"/>
    </xf>
    <xf numFmtId="164" fontId="0" fillId="0" borderId="0" xfId="57" applyFont="1" applyBorder="1"/>
    <xf numFmtId="0" fontId="9" fillId="0" borderId="0" xfId="0" applyFont="1" applyBorder="1" applyAlignment="1">
      <alignment horizontal="right" vertical="center" wrapText="1"/>
    </xf>
    <xf numFmtId="0" fontId="36" fillId="0" borderId="0" xfId="0" applyFont="1" applyAlignment="1">
      <alignment horizontal="left"/>
    </xf>
    <xf numFmtId="2" fontId="7" fillId="0" borderId="5" xfId="54" applyNumberFormat="1" applyFont="1" applyFill="1" applyBorder="1" applyAlignment="1" applyProtection="1">
      <alignment horizontal="center" vertical="center" wrapText="1"/>
      <protection locked="0"/>
    </xf>
    <xf numFmtId="0" fontId="45" fillId="0" borderId="0" xfId="34" applyFont="1" applyAlignment="1">
      <alignment horizontal="right"/>
    </xf>
    <xf numFmtId="0" fontId="34" fillId="0" borderId="0" xfId="0" applyFont="1" applyFill="1" applyAlignment="1">
      <alignment vertical="center"/>
    </xf>
    <xf numFmtId="0" fontId="7" fillId="0" borderId="5" xfId="54" applyFont="1" applyFill="1" applyBorder="1" applyAlignment="1" applyProtection="1">
      <alignment horizontal="left" vertical="center" wrapText="1"/>
    </xf>
    <xf numFmtId="0" fontId="41" fillId="0" borderId="0" xfId="0" applyFont="1"/>
    <xf numFmtId="0" fontId="7" fillId="0" borderId="0" xfId="37" applyFont="1" applyBorder="1" applyAlignment="1" applyProtection="1">
      <alignment vertical="center"/>
      <protection locked="0"/>
    </xf>
    <xf numFmtId="0" fontId="7" fillId="0" borderId="0" xfId="0" applyFont="1" applyAlignment="1">
      <alignment vertical="center" wrapText="1"/>
    </xf>
    <xf numFmtId="0" fontId="7" fillId="0" borderId="0" xfId="1" applyFont="1" applyAlignment="1">
      <alignment wrapText="1"/>
    </xf>
    <xf numFmtId="0" fontId="7" fillId="0" borderId="0" xfId="1" applyFont="1" applyBorder="1" applyAlignment="1">
      <alignment wrapText="1"/>
    </xf>
    <xf numFmtId="0" fontId="7" fillId="0" borderId="0" xfId="1" applyFont="1" applyFill="1" applyBorder="1" applyAlignment="1"/>
    <xf numFmtId="0" fontId="7" fillId="0" borderId="0" xfId="1" applyFont="1" applyFill="1" applyBorder="1" applyAlignment="1">
      <alignment wrapText="1"/>
    </xf>
    <xf numFmtId="0" fontId="1" fillId="0" borderId="0" xfId="0" applyFont="1" applyFill="1" applyAlignment="1">
      <alignment wrapText="1"/>
    </xf>
    <xf numFmtId="0" fontId="7" fillId="0" borderId="25" xfId="54" applyFont="1" applyFill="1" applyBorder="1" applyAlignment="1" applyProtection="1">
      <alignment horizontal="left" vertical="center" wrapText="1"/>
    </xf>
    <xf numFmtId="0" fontId="7" fillId="0" borderId="25" xfId="54" applyFont="1" applyFill="1" applyBorder="1" applyAlignment="1" applyProtection="1">
      <alignment horizontal="center" vertical="center" wrapText="1"/>
    </xf>
    <xf numFmtId="0" fontId="34" fillId="0" borderId="0" xfId="0" applyFont="1" applyBorder="1" applyAlignment="1"/>
    <xf numFmtId="0" fontId="23" fillId="0" borderId="0" xfId="1" applyFont="1" applyAlignment="1">
      <alignment wrapText="1"/>
    </xf>
    <xf numFmtId="0" fontId="39" fillId="0" borderId="0" xfId="0" applyFont="1" applyFill="1" applyBorder="1" applyAlignment="1">
      <alignment vertical="center" wrapText="1"/>
    </xf>
    <xf numFmtId="0" fontId="38" fillId="0" borderId="25" xfId="56" applyFont="1" applyBorder="1" applyAlignment="1">
      <alignment vertical="center" wrapText="1"/>
    </xf>
    <xf numFmtId="0" fontId="21" fillId="0" borderId="0" xfId="0" applyFont="1" applyAlignment="1">
      <alignment horizontal="left" vertical="center"/>
    </xf>
    <xf numFmtId="0" fontId="34" fillId="0" borderId="0" xfId="0" applyFont="1" applyBorder="1" applyAlignment="1">
      <alignment horizontal="center" vertical="center"/>
    </xf>
    <xf numFmtId="0" fontId="8" fillId="0" borderId="9" xfId="0" applyFont="1" applyBorder="1" applyAlignment="1">
      <alignment vertical="center" wrapText="1"/>
    </xf>
    <xf numFmtId="0" fontId="21" fillId="0" borderId="9" xfId="0" applyFont="1" applyBorder="1" applyAlignment="1">
      <alignment vertical="top" wrapText="1"/>
    </xf>
    <xf numFmtId="0" fontId="34" fillId="0" borderId="0" xfId="0" applyFont="1" applyBorder="1" applyAlignment="1">
      <alignment horizontal="left" vertical="center"/>
    </xf>
    <xf numFmtId="0" fontId="8" fillId="0" borderId="9" xfId="0" applyFont="1" applyBorder="1" applyAlignment="1">
      <alignment vertical="center" wrapText="1"/>
    </xf>
    <xf numFmtId="0" fontId="21" fillId="0" borderId="9" xfId="0" applyFont="1" applyBorder="1" applyAlignment="1">
      <alignment vertical="top" wrapText="1"/>
    </xf>
    <xf numFmtId="0" fontId="4" fillId="16" borderId="0" xfId="0" applyFont="1" applyFill="1"/>
    <xf numFmtId="0" fontId="26" fillId="16" borderId="0" xfId="0" applyFont="1" applyFill="1" applyAlignment="1">
      <alignment vertical="center"/>
    </xf>
    <xf numFmtId="0" fontId="51" fillId="16" borderId="0" xfId="0" applyFont="1" applyFill="1" applyAlignment="1">
      <alignment horizontal="left" vertical="center"/>
    </xf>
    <xf numFmtId="0" fontId="52" fillId="16" borderId="0" xfId="0" applyFont="1" applyFill="1"/>
    <xf numFmtId="0" fontId="25" fillId="16" borderId="0" xfId="0" applyFont="1" applyFill="1" applyAlignment="1">
      <alignment vertical="center"/>
    </xf>
    <xf numFmtId="0" fontId="53" fillId="16" borderId="0" xfId="0" applyFont="1" applyFill="1" applyAlignment="1">
      <alignment vertical="center"/>
    </xf>
    <xf numFmtId="0" fontId="48" fillId="2" borderId="0" xfId="0" applyFont="1" applyFill="1" applyAlignment="1">
      <alignment vertical="center"/>
    </xf>
    <xf numFmtId="0" fontId="51" fillId="16" borderId="0" xfId="0" applyFont="1" applyFill="1" applyAlignment="1">
      <alignment vertical="center"/>
    </xf>
    <xf numFmtId="0" fontId="26" fillId="0" borderId="0" xfId="0" applyFont="1" applyFill="1" applyAlignment="1">
      <alignment vertical="center"/>
    </xf>
    <xf numFmtId="0" fontId="25" fillId="0" borderId="0" xfId="0" applyFont="1" applyFill="1" applyAlignment="1">
      <alignment vertical="center"/>
    </xf>
    <xf numFmtId="0" fontId="53" fillId="0" borderId="0" xfId="0" applyFont="1" applyFill="1" applyAlignment="1">
      <alignment vertical="center"/>
    </xf>
    <xf numFmtId="0" fontId="54" fillId="0" borderId="0" xfId="0" applyFont="1" applyAlignment="1">
      <alignment vertical="center"/>
    </xf>
    <xf numFmtId="0" fontId="54" fillId="0" borderId="0" xfId="0" applyFont="1"/>
    <xf numFmtId="0" fontId="27" fillId="0" borderId="0" xfId="0" applyFont="1" applyFill="1" applyBorder="1" applyAlignment="1">
      <alignment vertical="top"/>
    </xf>
    <xf numFmtId="0" fontId="28" fillId="0" borderId="0" xfId="0" applyFont="1" applyFill="1" applyAlignment="1">
      <alignment vertical="center"/>
    </xf>
    <xf numFmtId="0" fontId="54" fillId="0" borderId="0" xfId="0" applyFont="1" applyFill="1" applyBorder="1" applyAlignment="1">
      <alignment vertical="center"/>
    </xf>
    <xf numFmtId="0" fontId="55" fillId="0" borderId="0" xfId="0" applyFont="1" applyFill="1" applyBorder="1" applyAlignment="1">
      <alignment vertical="center"/>
    </xf>
    <xf numFmtId="0" fontId="8" fillId="0" borderId="0" xfId="0" applyFont="1" applyBorder="1" applyAlignment="1">
      <alignment vertical="center"/>
    </xf>
    <xf numFmtId="0" fontId="22" fillId="0" borderId="0" xfId="0" applyFont="1" applyAlignment="1">
      <alignment wrapText="1"/>
    </xf>
    <xf numFmtId="0" fontId="22" fillId="0" borderId="0" xfId="0" applyFont="1" applyAlignment="1">
      <alignment horizontal="left" wrapText="1"/>
    </xf>
    <xf numFmtId="0" fontId="8" fillId="0" borderId="0" xfId="0" applyFont="1" applyAlignment="1">
      <alignment horizontal="left" vertical="center"/>
    </xf>
    <xf numFmtId="0" fontId="8" fillId="0" borderId="0" xfId="0" applyFont="1" applyAlignment="1">
      <alignment horizontal="left" vertical="center" indent="5"/>
    </xf>
    <xf numFmtId="166" fontId="7" fillId="0" borderId="0" xfId="1" applyNumberFormat="1" applyFont="1" applyFill="1" applyBorder="1" applyAlignment="1">
      <alignment vertical="center"/>
    </xf>
    <xf numFmtId="0" fontId="7" fillId="0" borderId="0" xfId="37" applyFont="1" applyBorder="1" applyAlignment="1" applyProtection="1">
      <alignment vertical="top"/>
      <protection locked="0"/>
    </xf>
    <xf numFmtId="0" fontId="36" fillId="0" borderId="0" xfId="37" applyFont="1" applyFill="1" applyBorder="1" applyAlignment="1" applyProtection="1">
      <alignment horizontal="center" vertical="center" wrapText="1"/>
    </xf>
    <xf numFmtId="0" fontId="49" fillId="0" borderId="0" xfId="37" applyFont="1" applyFill="1" applyBorder="1" applyAlignment="1" applyProtection="1">
      <alignment horizontal="left" vertical="center"/>
    </xf>
    <xf numFmtId="0" fontId="13" fillId="0" borderId="0" xfId="0" applyFont="1" applyBorder="1"/>
    <xf numFmtId="1" fontId="34" fillId="0" borderId="0" xfId="0" applyNumberFormat="1" applyFont="1" applyFill="1" applyBorder="1" applyAlignment="1">
      <alignment horizontal="center" vertical="center" wrapText="1"/>
    </xf>
    <xf numFmtId="1" fontId="7" fillId="0" borderId="0" xfId="1" applyNumberFormat="1" applyFont="1" applyFill="1" applyBorder="1" applyAlignment="1">
      <alignment horizontal="center" vertical="center" wrapText="1"/>
    </xf>
    <xf numFmtId="1" fontId="1" fillId="0" borderId="0" xfId="0" applyNumberFormat="1" applyFont="1" applyFill="1" applyBorder="1" applyAlignment="1">
      <alignment wrapText="1"/>
    </xf>
    <xf numFmtId="1" fontId="13" fillId="0" borderId="0" xfId="0" applyNumberFormat="1" applyFont="1" applyBorder="1"/>
    <xf numFmtId="1" fontId="1" fillId="0" borderId="0" xfId="0" applyNumberFormat="1" applyFont="1" applyBorder="1"/>
    <xf numFmtId="1" fontId="1" fillId="0" borderId="0" xfId="0" applyNumberFormat="1" applyFont="1" applyFill="1" applyBorder="1"/>
    <xf numFmtId="1" fontId="36" fillId="0" borderId="0" xfId="37" applyNumberFormat="1" applyFont="1" applyFill="1" applyBorder="1" applyAlignment="1" applyProtection="1">
      <alignment horizontal="center" vertical="center" wrapText="1"/>
    </xf>
    <xf numFmtId="1" fontId="7" fillId="0" borderId="0" xfId="37" applyNumberFormat="1" applyFont="1" applyFill="1" applyBorder="1" applyAlignment="1" applyProtection="1">
      <alignment horizontal="center" vertical="center"/>
      <protection locked="0"/>
    </xf>
    <xf numFmtId="1" fontId="0" fillId="0" borderId="0" xfId="0" applyNumberFormat="1" applyFont="1" applyFill="1" applyBorder="1" applyAlignment="1">
      <alignment horizontal="center" vertical="center"/>
    </xf>
    <xf numFmtId="1" fontId="0" fillId="0" borderId="25" xfId="0" applyNumberFormat="1" applyFont="1" applyBorder="1" applyAlignment="1">
      <alignment horizontal="center"/>
    </xf>
    <xf numFmtId="1" fontId="0" fillId="0" borderId="25" xfId="0" applyNumberFormat="1" applyFont="1" applyFill="1" applyBorder="1" applyAlignment="1">
      <alignment horizontal="center" wrapText="1"/>
    </xf>
    <xf numFmtId="1" fontId="7" fillId="0" borderId="5" xfId="1" applyNumberFormat="1" applyFont="1" applyFill="1" applyBorder="1" applyAlignment="1">
      <alignment horizontal="center" vertical="center" wrapText="1"/>
    </xf>
    <xf numFmtId="0" fontId="22" fillId="0" borderId="0" xfId="0" applyFont="1" applyFill="1" applyBorder="1"/>
    <xf numFmtId="169" fontId="1" fillId="0" borderId="0" xfId="57" applyNumberFormat="1" applyFont="1" applyFill="1" applyBorder="1" applyAlignment="1">
      <alignment wrapText="1"/>
    </xf>
    <xf numFmtId="169" fontId="1" fillId="0" borderId="5" xfId="57" applyNumberFormat="1" applyFont="1" applyFill="1" applyBorder="1" applyAlignment="1">
      <alignment wrapText="1"/>
    </xf>
    <xf numFmtId="167" fontId="1" fillId="0" borderId="0" xfId="57" applyNumberFormat="1" applyFont="1" applyFill="1" applyBorder="1" applyAlignment="1">
      <alignment wrapText="1"/>
    </xf>
    <xf numFmtId="167" fontId="1" fillId="0" borderId="5" xfId="57" applyNumberFormat="1" applyFont="1" applyFill="1" applyBorder="1" applyAlignment="1">
      <alignment wrapText="1"/>
    </xf>
    <xf numFmtId="1" fontId="7" fillId="0" borderId="0" xfId="1" applyNumberFormat="1" applyFont="1" applyFill="1" applyBorder="1" applyAlignment="1">
      <alignment horizontal="left" vertical="center"/>
    </xf>
    <xf numFmtId="0" fontId="13" fillId="0" borderId="0" xfId="0" applyFont="1" applyFill="1" applyBorder="1"/>
    <xf numFmtId="0" fontId="0" fillId="0" borderId="0" xfId="0" applyFont="1" applyFill="1" applyBorder="1" applyAlignment="1">
      <alignment horizontal="center" vertical="center" wrapText="1"/>
    </xf>
    <xf numFmtId="0" fontId="7" fillId="0" borderId="0" xfId="0" applyFont="1" applyAlignment="1">
      <alignment horizontal="center"/>
    </xf>
    <xf numFmtId="0" fontId="36" fillId="0" borderId="25" xfId="0" applyFont="1" applyBorder="1" applyAlignment="1">
      <alignment horizontal="center" vertical="center"/>
    </xf>
    <xf numFmtId="0" fontId="8" fillId="0" borderId="9" xfId="0" applyFont="1" applyBorder="1" applyAlignment="1">
      <alignment vertical="center" wrapText="1"/>
    </xf>
    <xf numFmtId="0" fontId="21" fillId="0" borderId="9" xfId="0" applyFont="1" applyBorder="1" applyAlignment="1">
      <alignment vertical="top" wrapText="1"/>
    </xf>
    <xf numFmtId="0" fontId="7" fillId="0" borderId="0" xfId="0" applyFont="1" applyAlignment="1">
      <alignment wrapText="1"/>
    </xf>
    <xf numFmtId="164" fontId="7" fillId="0" borderId="0" xfId="57" applyFont="1"/>
    <xf numFmtId="0" fontId="36" fillId="0" borderId="25" xfId="0" applyFont="1" applyFill="1" applyBorder="1" applyAlignment="1">
      <alignment horizontal="center" vertical="center"/>
    </xf>
    <xf numFmtId="167" fontId="7" fillId="0" borderId="0" xfId="57" applyNumberFormat="1" applyFont="1"/>
    <xf numFmtId="0" fontId="0" fillId="0" borderId="0" xfId="0" applyFont="1" applyFill="1" applyAlignment="1">
      <alignment wrapText="1"/>
    </xf>
    <xf numFmtId="0" fontId="0" fillId="0" borderId="28" xfId="0" applyFill="1" applyBorder="1" applyAlignment="1"/>
    <xf numFmtId="0" fontId="0" fillId="0" borderId="0" xfId="0" applyFill="1" applyBorder="1" applyAlignment="1"/>
    <xf numFmtId="0" fontId="0" fillId="0" borderId="5" xfId="0" applyFill="1" applyBorder="1" applyAlignment="1"/>
    <xf numFmtId="164" fontId="7" fillId="0" borderId="0" xfId="57" applyFont="1" applyBorder="1"/>
    <xf numFmtId="0" fontId="36" fillId="0" borderId="5" xfId="0" applyFont="1" applyFill="1" applyBorder="1" applyAlignment="1">
      <alignment horizontal="center" vertical="center"/>
    </xf>
    <xf numFmtId="0" fontId="36" fillId="0" borderId="25" xfId="0" applyFont="1" applyFill="1" applyBorder="1" applyAlignment="1">
      <alignment horizontal="center" vertical="center" wrapText="1"/>
    </xf>
    <xf numFmtId="0" fontId="20" fillId="11" borderId="8" xfId="34" applyFont="1" applyFill="1" applyBorder="1" applyAlignment="1">
      <alignment horizontal="left" vertical="center" wrapText="1"/>
    </xf>
    <xf numFmtId="0" fontId="0" fillId="0" borderId="0" xfId="0" applyFont="1" applyFill="1" applyAlignment="1">
      <alignment horizontal="left"/>
    </xf>
    <xf numFmtId="1" fontId="34" fillId="0" borderId="25" xfId="0" applyNumberFormat="1" applyFont="1" applyFill="1" applyBorder="1" applyAlignment="1">
      <alignment horizontal="center" vertical="center"/>
    </xf>
    <xf numFmtId="0" fontId="8" fillId="0" borderId="16" xfId="0" applyFont="1" applyBorder="1"/>
    <xf numFmtId="0" fontId="21" fillId="0" borderId="16" xfId="0" applyFont="1" applyBorder="1" applyAlignment="1">
      <alignment vertical="center" wrapText="1"/>
    </xf>
    <xf numFmtId="0" fontId="21" fillId="13" borderId="16" xfId="0" applyFont="1" applyFill="1" applyBorder="1" applyAlignment="1">
      <alignment horizontal="center" vertical="top" wrapText="1"/>
    </xf>
    <xf numFmtId="0" fontId="23" fillId="13" borderId="16" xfId="0" applyFont="1" applyFill="1" applyBorder="1" applyAlignment="1">
      <alignment horizontal="center" vertical="top" wrapText="1"/>
    </xf>
    <xf numFmtId="0" fontId="8" fillId="13" borderId="16" xfId="0" applyFont="1" applyFill="1" applyBorder="1" applyAlignment="1">
      <alignment vertical="top" wrapText="1"/>
    </xf>
    <xf numFmtId="0" fontId="22" fillId="13" borderId="16" xfId="0" applyFont="1" applyFill="1" applyBorder="1" applyAlignment="1">
      <alignment vertical="top" wrapText="1"/>
    </xf>
    <xf numFmtId="0" fontId="23" fillId="0" borderId="16" xfId="0" applyFont="1" applyBorder="1" applyAlignment="1">
      <alignment vertical="center" wrapText="1"/>
    </xf>
    <xf numFmtId="0" fontId="8" fillId="0" borderId="16" xfId="0" applyFont="1" applyBorder="1" applyAlignment="1">
      <alignment vertical="center" wrapText="1"/>
    </xf>
    <xf numFmtId="0" fontId="8" fillId="0" borderId="15" xfId="0" applyFont="1" applyBorder="1" applyAlignment="1">
      <alignment vertical="center" wrapText="1"/>
    </xf>
    <xf numFmtId="0" fontId="30" fillId="0" borderId="23" xfId="0" applyFont="1" applyBorder="1" applyAlignment="1">
      <alignment horizontal="center" vertical="center" wrapText="1"/>
    </xf>
    <xf numFmtId="0" fontId="21" fillId="0" borderId="16" xfId="0" applyFont="1" applyBorder="1" applyAlignment="1">
      <alignment vertical="top" wrapText="1"/>
    </xf>
    <xf numFmtId="0" fontId="21" fillId="0" borderId="16" xfId="0" applyFont="1" applyBorder="1" applyAlignment="1">
      <alignment horizontal="left" vertical="center" wrapText="1"/>
    </xf>
    <xf numFmtId="0" fontId="21" fillId="0" borderId="16" xfId="0" applyFont="1" applyBorder="1" applyAlignment="1">
      <alignment horizontal="left" wrapText="1"/>
    </xf>
    <xf numFmtId="0" fontId="23" fillId="0" borderId="30" xfId="0" applyFont="1" applyFill="1" applyBorder="1" applyAlignment="1">
      <alignment horizontal="center" vertical="center"/>
    </xf>
    <xf numFmtId="0" fontId="21" fillId="0" borderId="29" xfId="0" applyFont="1" applyBorder="1"/>
    <xf numFmtId="0" fontId="7" fillId="0" borderId="31" xfId="0" applyFont="1" applyFill="1" applyBorder="1" applyAlignment="1">
      <alignment vertical="center"/>
    </xf>
    <xf numFmtId="0" fontId="7" fillId="0" borderId="32" xfId="0" applyFont="1" applyFill="1" applyBorder="1" applyAlignment="1">
      <alignment vertical="center" wrapText="1"/>
    </xf>
    <xf numFmtId="0" fontId="7" fillId="0" borderId="33" xfId="0" applyFont="1" applyFill="1" applyBorder="1" applyAlignment="1">
      <alignment vertical="center" wrapText="1"/>
    </xf>
    <xf numFmtId="0" fontId="34" fillId="0" borderId="0" xfId="0" applyFont="1" applyAlignment="1">
      <alignment horizontal="left" vertical="center"/>
    </xf>
    <xf numFmtId="0" fontId="58" fillId="0" borderId="34" xfId="0" applyFont="1" applyBorder="1" applyAlignment="1">
      <alignment horizontal="center" vertical="center"/>
    </xf>
    <xf numFmtId="0" fontId="21" fillId="0" borderId="0" xfId="0" applyFont="1" applyBorder="1" applyAlignment="1">
      <alignment horizontal="center" vertical="center"/>
    </xf>
    <xf numFmtId="0" fontId="7" fillId="2" borderId="16" xfId="0" applyFont="1" applyFill="1" applyBorder="1" applyAlignment="1">
      <alignment vertical="top" wrapText="1"/>
    </xf>
    <xf numFmtId="0" fontId="7" fillId="0" borderId="16" xfId="0" applyFont="1" applyFill="1" applyBorder="1" applyAlignment="1">
      <alignment horizontal="left" vertical="top" wrapText="1"/>
    </xf>
    <xf numFmtId="0" fontId="36" fillId="0" borderId="16" xfId="0" applyFont="1" applyBorder="1" applyAlignment="1">
      <alignment horizontal="justify" vertical="center" wrapText="1"/>
    </xf>
    <xf numFmtId="0" fontId="5" fillId="0" borderId="16" xfId="34" applyBorder="1" applyAlignment="1">
      <alignment horizontal="justify" vertical="center" wrapText="1"/>
    </xf>
    <xf numFmtId="0" fontId="34" fillId="21" borderId="16" xfId="0" applyFont="1" applyFill="1" applyBorder="1" applyAlignment="1">
      <alignment vertical="center" wrapText="1"/>
    </xf>
    <xf numFmtId="0" fontId="7" fillId="0" borderId="16" xfId="0" applyFont="1" applyBorder="1" applyAlignment="1">
      <alignment horizontal="justify" vertical="center" wrapText="1"/>
    </xf>
    <xf numFmtId="0" fontId="0" fillId="0" borderId="16" xfId="0" applyFont="1" applyBorder="1" applyAlignment="1">
      <alignment vertical="top" wrapText="1"/>
    </xf>
    <xf numFmtId="0" fontId="0" fillId="0" borderId="16" xfId="0" applyFont="1" applyBorder="1" applyAlignment="1">
      <alignment wrapText="1"/>
    </xf>
    <xf numFmtId="0" fontId="0" fillId="0" borderId="16" xfId="0" applyFont="1" applyFill="1" applyBorder="1" applyAlignment="1">
      <alignment wrapText="1"/>
    </xf>
    <xf numFmtId="0" fontId="0" fillId="0" borderId="16" xfId="0" applyFont="1" applyFill="1" applyBorder="1" applyAlignment="1">
      <alignment vertical="top" wrapText="1"/>
    </xf>
    <xf numFmtId="0" fontId="36" fillId="20" borderId="16" xfId="0" applyFont="1" applyFill="1" applyBorder="1" applyAlignment="1">
      <alignment vertical="top"/>
    </xf>
    <xf numFmtId="0" fontId="0" fillId="0" borderId="16" xfId="0" applyFont="1" applyFill="1" applyBorder="1" applyAlignment="1">
      <alignment horizontal="left" wrapText="1"/>
    </xf>
    <xf numFmtId="0" fontId="7" fillId="2" borderId="13" xfId="0" applyFont="1" applyFill="1" applyBorder="1" applyAlignment="1">
      <alignment vertical="top" wrapText="1"/>
    </xf>
    <xf numFmtId="0" fontId="36" fillId="0" borderId="25" xfId="0" applyFont="1" applyFill="1" applyBorder="1" applyAlignment="1">
      <alignment horizontal="left" vertical="top"/>
    </xf>
    <xf numFmtId="0" fontId="7" fillId="0" borderId="25" xfId="0" applyFont="1" applyFill="1" applyBorder="1" applyAlignment="1">
      <alignment vertical="top"/>
    </xf>
    <xf numFmtId="0" fontId="14" fillId="0" borderId="0" xfId="0" applyFont="1" applyAlignment="1">
      <alignment wrapText="1"/>
    </xf>
    <xf numFmtId="0" fontId="33" fillId="0" borderId="0" xfId="34" applyFont="1" applyFill="1" applyAlignment="1"/>
    <xf numFmtId="0" fontId="7" fillId="0" borderId="31" xfId="0" applyFont="1" applyFill="1" applyBorder="1" applyAlignment="1">
      <alignment vertical="top"/>
    </xf>
    <xf numFmtId="0" fontId="7" fillId="0" borderId="32" xfId="0" applyFont="1" applyFill="1" applyBorder="1" applyAlignment="1">
      <alignment vertical="top" wrapText="1"/>
    </xf>
    <xf numFmtId="0" fontId="7" fillId="0" borderId="33" xfId="0" applyFont="1" applyFill="1" applyBorder="1" applyAlignment="1">
      <alignment vertical="top" wrapText="1"/>
    </xf>
    <xf numFmtId="0" fontId="34" fillId="21" borderId="16" xfId="0" applyFont="1" applyFill="1" applyBorder="1" applyAlignment="1">
      <alignment vertical="top" wrapText="1"/>
    </xf>
    <xf numFmtId="0" fontId="7" fillId="0" borderId="16" xfId="0" applyFont="1" applyFill="1" applyBorder="1" applyAlignment="1">
      <alignment vertical="top" wrapText="1"/>
    </xf>
    <xf numFmtId="0" fontId="0" fillId="0" borderId="16" xfId="0" applyFont="1" applyFill="1" applyBorder="1" applyAlignment="1">
      <alignment horizontal="left" vertical="center" wrapText="1"/>
    </xf>
    <xf numFmtId="0" fontId="0" fillId="0" borderId="16" xfId="0" applyFont="1" applyFill="1" applyBorder="1" applyAlignment="1">
      <alignment horizontal="left" vertical="top" wrapText="1"/>
    </xf>
    <xf numFmtId="0" fontId="33" fillId="0" borderId="0" xfId="34" applyFont="1" applyFill="1" applyAlignment="1">
      <alignment vertical="center" wrapText="1"/>
    </xf>
    <xf numFmtId="0" fontId="36" fillId="0" borderId="32" xfId="0" applyFont="1" applyFill="1" applyBorder="1" applyAlignment="1">
      <alignment vertical="top" wrapText="1"/>
    </xf>
    <xf numFmtId="0" fontId="36" fillId="0" borderId="33" xfId="0" applyFont="1" applyFill="1" applyBorder="1" applyAlignment="1">
      <alignment vertical="top" wrapText="1"/>
    </xf>
    <xf numFmtId="0" fontId="14" fillId="0" borderId="0" xfId="0" applyFont="1" applyAlignment="1">
      <alignment vertical="top"/>
    </xf>
    <xf numFmtId="0" fontId="21" fillId="0" borderId="0" xfId="0" applyFont="1" applyBorder="1" applyAlignment="1">
      <alignment horizontal="center" vertical="top"/>
    </xf>
    <xf numFmtId="0" fontId="36" fillId="21" borderId="16" xfId="0" applyFont="1" applyFill="1" applyBorder="1" applyAlignment="1">
      <alignment vertical="top" wrapText="1"/>
    </xf>
    <xf numFmtId="0" fontId="33" fillId="0" borderId="0" xfId="34" applyFont="1" applyFill="1" applyAlignment="1">
      <alignment horizontal="center"/>
    </xf>
    <xf numFmtId="0" fontId="59" fillId="0" borderId="0" xfId="34" applyFont="1"/>
    <xf numFmtId="0" fontId="7" fillId="0" borderId="31" xfId="0" applyFont="1" applyFill="1" applyBorder="1" applyAlignment="1">
      <alignment vertical="top" wrapText="1"/>
    </xf>
    <xf numFmtId="0" fontId="34" fillId="0" borderId="32" xfId="0" applyFont="1" applyFill="1" applyBorder="1" applyAlignment="1">
      <alignment vertical="top" wrapText="1"/>
    </xf>
    <xf numFmtId="0" fontId="0" fillId="0" borderId="0" xfId="0" applyFont="1" applyAlignment="1">
      <alignment vertical="top"/>
    </xf>
    <xf numFmtId="0" fontId="14" fillId="0" borderId="16" xfId="0" applyFont="1" applyBorder="1" applyAlignment="1">
      <alignment vertical="top" wrapText="1"/>
    </xf>
    <xf numFmtId="0" fontId="7" fillId="2" borderId="3" xfId="0" applyFont="1" applyFill="1" applyBorder="1" applyAlignment="1">
      <alignment vertical="top" wrapText="1"/>
    </xf>
    <xf numFmtId="0" fontId="7" fillId="0" borderId="16" xfId="0" applyFont="1" applyBorder="1" applyAlignment="1">
      <alignment vertical="top" wrapText="1"/>
    </xf>
    <xf numFmtId="49" fontId="7" fillId="0" borderId="16" xfId="0" applyNumberFormat="1" applyFont="1" applyBorder="1" applyAlignment="1">
      <alignment vertical="top" wrapText="1"/>
    </xf>
    <xf numFmtId="0" fontId="5" fillId="0" borderId="16" xfId="34" applyFill="1" applyBorder="1" applyAlignment="1">
      <alignment vertical="top" wrapText="1"/>
    </xf>
    <xf numFmtId="0" fontId="58" fillId="0" borderId="34" xfId="0" applyFont="1" applyBorder="1" applyAlignment="1">
      <alignment horizontal="center" vertical="top"/>
    </xf>
    <xf numFmtId="0" fontId="36" fillId="21" borderId="16" xfId="0" applyFont="1" applyFill="1" applyBorder="1" applyAlignment="1">
      <alignment vertical="center" wrapText="1"/>
    </xf>
    <xf numFmtId="0" fontId="7" fillId="0" borderId="16" xfId="0" applyFont="1" applyBorder="1" applyAlignment="1">
      <alignment horizontal="left" wrapText="1"/>
    </xf>
    <xf numFmtId="0" fontId="7" fillId="0" borderId="19" xfId="0" applyFont="1" applyFill="1" applyBorder="1" applyAlignment="1">
      <alignment horizontal="left" vertical="top" wrapText="1"/>
    </xf>
    <xf numFmtId="0" fontId="7" fillId="0" borderId="20" xfId="0" applyFont="1" applyFill="1" applyBorder="1" applyAlignment="1">
      <alignment horizontal="left" vertical="top" wrapText="1"/>
    </xf>
    <xf numFmtId="0" fontId="5" fillId="0" borderId="46" xfId="34" applyFill="1" applyBorder="1" applyAlignment="1">
      <alignment horizontal="left" vertical="top" wrapText="1"/>
    </xf>
    <xf numFmtId="0" fontId="14" fillId="0" borderId="0" xfId="0" applyFont="1" applyAlignment="1">
      <alignment vertical="top" wrapText="1"/>
    </xf>
    <xf numFmtId="0" fontId="12" fillId="3" borderId="32" xfId="51" applyFont="1" applyFill="1" applyBorder="1" applyAlignment="1" applyProtection="1">
      <alignment horizontal="center" vertical="center" wrapText="1"/>
    </xf>
    <xf numFmtId="0" fontId="61" fillId="0" borderId="0" xfId="0" applyFont="1" applyFill="1" applyAlignment="1">
      <alignment vertical="top"/>
    </xf>
    <xf numFmtId="0" fontId="5" fillId="0" borderId="16" xfId="34" applyFill="1" applyBorder="1" applyAlignment="1">
      <alignment horizontal="left" vertical="top" wrapText="1"/>
    </xf>
    <xf numFmtId="0" fontId="36" fillId="0" borderId="47" xfId="0" applyFont="1" applyFill="1" applyBorder="1" applyAlignment="1">
      <alignment vertical="center" wrapText="1"/>
    </xf>
    <xf numFmtId="0" fontId="36" fillId="0" borderId="16" xfId="0" applyFont="1" applyBorder="1" applyAlignment="1">
      <alignment horizontal="justify" vertical="top" wrapText="1"/>
    </xf>
    <xf numFmtId="0" fontId="5" fillId="0" borderId="16" xfId="34" applyBorder="1" applyAlignment="1">
      <alignment horizontal="justify" vertical="top" wrapText="1"/>
    </xf>
    <xf numFmtId="0" fontId="37" fillId="21" borderId="16" xfId="0" applyFont="1" applyFill="1" applyBorder="1" applyAlignment="1">
      <alignment vertical="top" wrapText="1"/>
    </xf>
    <xf numFmtId="0" fontId="5" fillId="11" borderId="0" xfId="34" applyFill="1" applyBorder="1"/>
    <xf numFmtId="0" fontId="22" fillId="11" borderId="0" xfId="0" applyFont="1" applyFill="1" applyBorder="1" applyAlignment="1">
      <alignment vertical="center"/>
    </xf>
    <xf numFmtId="0" fontId="5" fillId="0" borderId="0" xfId="34" applyFill="1" applyBorder="1"/>
    <xf numFmtId="0" fontId="34" fillId="0" borderId="3" xfId="0" applyFont="1" applyBorder="1" applyAlignment="1">
      <alignment horizontal="center" vertical="center" wrapText="1"/>
    </xf>
    <xf numFmtId="0" fontId="36" fillId="0" borderId="3" xfId="0" applyFont="1" applyBorder="1" applyAlignment="1">
      <alignment horizontal="center" vertical="center" wrapText="1"/>
    </xf>
    <xf numFmtId="0" fontId="0" fillId="0" borderId="0" xfId="0" applyAlignment="1">
      <alignment horizontal="left"/>
    </xf>
    <xf numFmtId="0" fontId="7" fillId="0" borderId="0" xfId="0" applyFont="1" applyFill="1" applyBorder="1" applyAlignment="1"/>
    <xf numFmtId="172" fontId="38" fillId="0" borderId="0" xfId="53" applyNumberFormat="1" applyFont="1" applyBorder="1" applyAlignment="1">
      <alignment horizontal="right" vertical="center"/>
    </xf>
    <xf numFmtId="0" fontId="38" fillId="0" borderId="25" xfId="56" applyFont="1" applyBorder="1" applyAlignment="1">
      <alignment horizontal="left" vertical="top" wrapText="1"/>
    </xf>
    <xf numFmtId="172" fontId="38" fillId="0" borderId="25" xfId="53" applyNumberFormat="1" applyFont="1" applyBorder="1" applyAlignment="1">
      <alignment horizontal="right" vertical="center"/>
    </xf>
    <xf numFmtId="0" fontId="0" fillId="0" borderId="0" xfId="0"/>
    <xf numFmtId="0" fontId="7" fillId="0" borderId="0" xfId="0" applyFont="1" applyFill="1" applyBorder="1"/>
    <xf numFmtId="0" fontId="38" fillId="0" borderId="0" xfId="0" applyNumberFormat="1" applyFont="1" applyFill="1" applyBorder="1" applyAlignment="1" applyProtection="1">
      <alignment vertical="top"/>
    </xf>
    <xf numFmtId="0" fontId="37" fillId="0" borderId="0" xfId="0" applyNumberFormat="1" applyFont="1" applyFill="1" applyBorder="1" applyAlignment="1" applyProtection="1">
      <alignment vertical="top"/>
    </xf>
    <xf numFmtId="0" fontId="23" fillId="0" borderId="0" xfId="1" applyFont="1" applyAlignment="1"/>
    <xf numFmtId="0" fontId="5" fillId="0" borderId="0" xfId="34" applyFont="1"/>
    <xf numFmtId="0" fontId="8" fillId="0" borderId="0" xfId="0" applyFont="1"/>
    <xf numFmtId="0" fontId="0" fillId="0" borderId="0" xfId="0"/>
    <xf numFmtId="0" fontId="1" fillId="0" borderId="0" xfId="0" applyFont="1"/>
    <xf numFmtId="0" fontId="8" fillId="0" borderId="0" xfId="0" applyFont="1"/>
    <xf numFmtId="0" fontId="8" fillId="0" borderId="0" xfId="0" applyFont="1" applyAlignment="1">
      <alignment horizontal="left"/>
    </xf>
    <xf numFmtId="0" fontId="8" fillId="0" borderId="0" xfId="0" applyFont="1" applyAlignment="1">
      <alignment vertical="center" wrapText="1"/>
    </xf>
    <xf numFmtId="0" fontId="21" fillId="0" borderId="3" xfId="0" applyFont="1" applyBorder="1" applyAlignment="1">
      <alignment horizontal="center" vertical="center" wrapText="1"/>
    </xf>
    <xf numFmtId="0" fontId="23" fillId="0" borderId="3" xfId="0" applyFont="1" applyBorder="1" applyAlignment="1">
      <alignment horizontal="center" vertical="center" wrapText="1"/>
    </xf>
    <xf numFmtId="0" fontId="8" fillId="0" borderId="0" xfId="0" applyFont="1" applyAlignment="1">
      <alignment vertical="top" wrapText="1"/>
    </xf>
    <xf numFmtId="0" fontId="8" fillId="0" borderId="0" xfId="0" applyFont="1" applyAlignment="1">
      <alignment wrapText="1"/>
    </xf>
    <xf numFmtId="0" fontId="21" fillId="0" borderId="16" xfId="0" applyFont="1" applyBorder="1" applyAlignment="1">
      <alignment horizontal="left" wrapText="1"/>
    </xf>
    <xf numFmtId="0" fontId="21" fillId="0" borderId="16" xfId="0" applyFont="1" applyBorder="1" applyAlignment="1">
      <alignment horizontal="left" vertical="center" wrapText="1"/>
    </xf>
    <xf numFmtId="14" fontId="8" fillId="0" borderId="0" xfId="0" applyNumberFormat="1" applyFont="1" applyAlignment="1">
      <alignment vertical="top" wrapText="1"/>
    </xf>
    <xf numFmtId="0" fontId="21" fillId="0" borderId="0" xfId="0" applyFont="1" applyAlignment="1">
      <alignment vertical="center" wrapText="1"/>
    </xf>
    <xf numFmtId="0" fontId="8" fillId="0" borderId="0" xfId="0" applyFont="1" applyAlignment="1">
      <alignment horizontal="left" wrapText="1"/>
    </xf>
    <xf numFmtId="0" fontId="31" fillId="0" borderId="0" xfId="0" applyFont="1" applyAlignment="1">
      <alignment horizontal="left" wrapText="1"/>
    </xf>
    <xf numFmtId="0" fontId="21" fillId="0" borderId="0" xfId="0" applyFont="1" applyAlignment="1">
      <alignment horizontal="left" vertical="center" wrapText="1"/>
    </xf>
    <xf numFmtId="0" fontId="21" fillId="0" borderId="16" xfId="0" applyFont="1" applyBorder="1" applyAlignment="1">
      <alignment vertical="center" wrapText="1"/>
    </xf>
    <xf numFmtId="0" fontId="30" fillId="0" borderId="0" xfId="0" applyFont="1" applyAlignment="1">
      <alignment horizontal="center" vertical="center" wrapText="1"/>
    </xf>
    <xf numFmtId="0" fontId="8" fillId="0" borderId="0" xfId="0" applyFont="1" applyAlignment="1">
      <alignment horizontal="center" wrapText="1"/>
    </xf>
    <xf numFmtId="0" fontId="21" fillId="0" borderId="16" xfId="0" applyFont="1" applyBorder="1" applyAlignment="1">
      <alignment vertical="top" wrapText="1"/>
    </xf>
    <xf numFmtId="0" fontId="30" fillId="0" borderId="23" xfId="0" applyFont="1" applyBorder="1" applyAlignment="1">
      <alignment horizontal="center" vertical="center" wrapText="1"/>
    </xf>
    <xf numFmtId="0" fontId="8" fillId="0" borderId="15" xfId="0" applyFont="1" applyBorder="1" applyAlignment="1">
      <alignment vertical="center" wrapText="1"/>
    </xf>
    <xf numFmtId="0" fontId="8" fillId="0" borderId="16" xfId="0" applyFont="1" applyBorder="1" applyAlignment="1">
      <alignment vertical="center" wrapText="1"/>
    </xf>
    <xf numFmtId="0" fontId="23" fillId="0" borderId="16" xfId="0" applyFont="1" applyBorder="1" applyAlignment="1">
      <alignment vertical="center" wrapText="1"/>
    </xf>
    <xf numFmtId="0" fontId="22" fillId="13" borderId="16" xfId="0" applyFont="1" applyFill="1" applyBorder="1" applyAlignment="1">
      <alignment vertical="top" wrapText="1"/>
    </xf>
    <xf numFmtId="0" fontId="8" fillId="13" borderId="16" xfId="0" applyFont="1" applyFill="1" applyBorder="1" applyAlignment="1">
      <alignment vertical="top" wrapText="1"/>
    </xf>
    <xf numFmtId="0" fontId="23" fillId="13" borderId="16" xfId="0" applyFont="1" applyFill="1" applyBorder="1" applyAlignment="1">
      <alignment horizontal="center" vertical="top" wrapText="1"/>
    </xf>
    <xf numFmtId="0" fontId="21" fillId="13" borderId="16" xfId="0" applyFont="1" applyFill="1" applyBorder="1" applyAlignment="1">
      <alignment horizontal="center" vertical="top" wrapText="1"/>
    </xf>
    <xf numFmtId="0" fontId="21" fillId="0" borderId="0" xfId="0" applyFont="1" applyAlignment="1">
      <alignment horizontal="center"/>
    </xf>
    <xf numFmtId="0" fontId="8" fillId="0" borderId="16" xfId="0" applyFont="1" applyBorder="1"/>
    <xf numFmtId="0" fontId="21" fillId="0" borderId="0" xfId="0" applyFont="1" applyAlignment="1">
      <alignment horizontal="right" vertical="center"/>
    </xf>
    <xf numFmtId="0" fontId="0" fillId="0" borderId="0" xfId="0"/>
    <xf numFmtId="0" fontId="0" fillId="0" borderId="0" xfId="0" applyFont="1" applyFill="1" applyAlignment="1"/>
    <xf numFmtId="0" fontId="23" fillId="0" borderId="0" xfId="1" applyFont="1" applyAlignment="1"/>
    <xf numFmtId="0" fontId="5" fillId="0" borderId="0" xfId="34" applyFont="1"/>
    <xf numFmtId="0" fontId="8" fillId="0" borderId="0" xfId="0" applyFont="1"/>
    <xf numFmtId="0" fontId="34" fillId="0" borderId="0" xfId="41" applyFont="1" applyFill="1" applyBorder="1" applyAlignment="1">
      <alignment vertical="top"/>
    </xf>
    <xf numFmtId="0" fontId="1" fillId="0" borderId="0" xfId="0" applyFont="1" applyFill="1" applyBorder="1"/>
    <xf numFmtId="0" fontId="36" fillId="0" borderId="0" xfId="1" applyFont="1" applyAlignment="1"/>
    <xf numFmtId="0" fontId="7" fillId="0" borderId="0" xfId="1" applyFont="1" applyAlignment="1"/>
    <xf numFmtId="0" fontId="34" fillId="0" borderId="0" xfId="0" applyFont="1" applyFill="1" applyBorder="1" applyAlignment="1"/>
    <xf numFmtId="0" fontId="0" fillId="0" borderId="0" xfId="0"/>
    <xf numFmtId="0" fontId="8" fillId="0" borderId="0" xfId="0" applyFont="1"/>
    <xf numFmtId="0" fontId="8" fillId="0" borderId="0" xfId="0" applyFont="1" applyAlignment="1">
      <alignment horizontal="left"/>
    </xf>
    <xf numFmtId="0" fontId="8" fillId="0" borderId="0" xfId="0" applyFont="1" applyAlignment="1">
      <alignment vertical="center" wrapText="1"/>
    </xf>
    <xf numFmtId="0" fontId="21" fillId="0" borderId="3" xfId="0" applyFont="1" applyBorder="1" applyAlignment="1">
      <alignment horizontal="center" vertical="center" wrapText="1"/>
    </xf>
    <xf numFmtId="0" fontId="23" fillId="0" borderId="3" xfId="0" applyFont="1" applyBorder="1" applyAlignment="1">
      <alignment horizontal="center" vertical="center" wrapText="1"/>
    </xf>
    <xf numFmtId="0" fontId="8" fillId="0" borderId="0" xfId="0" applyFont="1" applyAlignment="1">
      <alignment vertical="top" wrapText="1"/>
    </xf>
    <xf numFmtId="0" fontId="8" fillId="0" borderId="0" xfId="0" applyFont="1" applyAlignment="1">
      <alignment wrapText="1"/>
    </xf>
    <xf numFmtId="0" fontId="21" fillId="0" borderId="16" xfId="0" applyFont="1" applyBorder="1" applyAlignment="1">
      <alignment horizontal="left" wrapText="1"/>
    </xf>
    <xf numFmtId="0" fontId="21" fillId="0" borderId="16" xfId="0" applyFont="1" applyBorder="1" applyAlignment="1">
      <alignment horizontal="left" vertical="center" wrapText="1"/>
    </xf>
    <xf numFmtId="14" fontId="8" fillId="0" borderId="0" xfId="0" applyNumberFormat="1" applyFont="1" applyAlignment="1">
      <alignment vertical="top" wrapText="1"/>
    </xf>
    <xf numFmtId="0" fontId="21" fillId="0" borderId="0" xfId="0" applyFont="1" applyAlignment="1">
      <alignment vertical="center" wrapText="1"/>
    </xf>
    <xf numFmtId="0" fontId="8" fillId="0" borderId="0" xfId="0" applyFont="1" applyAlignment="1">
      <alignment horizontal="left" wrapText="1"/>
    </xf>
    <xf numFmtId="0" fontId="31" fillId="0" borderId="0" xfId="0" applyFont="1" applyAlignment="1">
      <alignment horizontal="left" wrapText="1"/>
    </xf>
    <xf numFmtId="0" fontId="21" fillId="0" borderId="0" xfId="0" applyFont="1" applyAlignment="1">
      <alignment horizontal="left" vertical="center" wrapText="1"/>
    </xf>
    <xf numFmtId="0" fontId="21" fillId="0" borderId="16" xfId="0" applyFont="1" applyBorder="1" applyAlignment="1">
      <alignment vertical="center" wrapText="1"/>
    </xf>
    <xf numFmtId="0" fontId="30" fillId="0" borderId="0" xfId="0" applyFont="1" applyAlignment="1">
      <alignment horizontal="center" vertical="center" wrapText="1"/>
    </xf>
    <xf numFmtId="0" fontId="8" fillId="0" borderId="0" xfId="0" applyFont="1" applyAlignment="1">
      <alignment horizontal="center" wrapText="1"/>
    </xf>
    <xf numFmtId="0" fontId="21" fillId="0" borderId="16" xfId="0" applyFont="1" applyBorder="1" applyAlignment="1">
      <alignment vertical="top" wrapText="1"/>
    </xf>
    <xf numFmtId="0" fontId="30" fillId="0" borderId="23" xfId="0" applyFont="1" applyBorder="1" applyAlignment="1">
      <alignment horizontal="center" vertical="center" wrapText="1"/>
    </xf>
    <xf numFmtId="0" fontId="8" fillId="0" borderId="15" xfId="0" applyFont="1" applyBorder="1" applyAlignment="1">
      <alignment vertical="center" wrapText="1"/>
    </xf>
    <xf numFmtId="0" fontId="8" fillId="0" borderId="16" xfId="0" applyFont="1" applyBorder="1" applyAlignment="1">
      <alignment vertical="center" wrapText="1"/>
    </xf>
    <xf numFmtId="0" fontId="23" fillId="0" borderId="16" xfId="0" applyFont="1" applyBorder="1" applyAlignment="1">
      <alignment vertical="center" wrapText="1"/>
    </xf>
    <xf numFmtId="0" fontId="22" fillId="13" borderId="16" xfId="0" applyFont="1" applyFill="1" applyBorder="1" applyAlignment="1">
      <alignment vertical="top" wrapText="1"/>
    </xf>
    <xf numFmtId="0" fontId="8" fillId="13" borderId="16" xfId="0" applyFont="1" applyFill="1" applyBorder="1" applyAlignment="1">
      <alignment vertical="top" wrapText="1"/>
    </xf>
    <xf numFmtId="0" fontId="23" fillId="13" borderId="16" xfId="0" applyFont="1" applyFill="1" applyBorder="1" applyAlignment="1">
      <alignment horizontal="center" vertical="top" wrapText="1"/>
    </xf>
    <xf numFmtId="0" fontId="21" fillId="13" borderId="16" xfId="0" applyFont="1" applyFill="1" applyBorder="1" applyAlignment="1">
      <alignment horizontal="center" vertical="top" wrapText="1"/>
    </xf>
    <xf numFmtId="0" fontId="21" fillId="0" borderId="0" xfId="0" applyFont="1" applyAlignment="1">
      <alignment horizontal="center"/>
    </xf>
    <xf numFmtId="0" fontId="8" fillId="0" borderId="16" xfId="0" applyFont="1" applyBorder="1"/>
    <xf numFmtId="0" fontId="21" fillId="0" borderId="0" xfId="0" applyFont="1" applyAlignment="1">
      <alignment horizontal="right" vertical="center"/>
    </xf>
    <xf numFmtId="0" fontId="21" fillId="0" borderId="0" xfId="36" applyFont="1" applyAlignment="1">
      <alignment vertical="center"/>
    </xf>
    <xf numFmtId="0" fontId="8" fillId="0" borderId="0" xfId="36" applyFont="1" applyAlignment="1">
      <alignment vertical="center"/>
    </xf>
    <xf numFmtId="0" fontId="22" fillId="11" borderId="8" xfId="36" applyFont="1" applyFill="1" applyBorder="1" applyAlignment="1">
      <alignment vertical="center"/>
    </xf>
    <xf numFmtId="0" fontId="8" fillId="11" borderId="8" xfId="36" applyFont="1" applyFill="1" applyBorder="1" applyAlignment="1">
      <alignment vertical="center"/>
    </xf>
    <xf numFmtId="0" fontId="22" fillId="11" borderId="8" xfId="36" applyFont="1" applyFill="1" applyBorder="1" applyAlignment="1">
      <alignment horizontal="left" vertical="center"/>
    </xf>
    <xf numFmtId="0" fontId="33" fillId="10" borderId="0" xfId="62" applyFont="1" applyFill="1" applyAlignment="1">
      <alignment horizontal="center" vertical="center"/>
    </xf>
    <xf numFmtId="0" fontId="66" fillId="0" borderId="0" xfId="37" applyFont="1"/>
    <xf numFmtId="0" fontId="66" fillId="0" borderId="0" xfId="37" applyFont="1" applyAlignment="1">
      <alignment horizontal="center" vertical="center"/>
    </xf>
    <xf numFmtId="0" fontId="1" fillId="0" borderId="0" xfId="37" applyFont="1"/>
    <xf numFmtId="0" fontId="34" fillId="0" borderId="0" xfId="37" applyFont="1" applyFill="1" applyAlignment="1">
      <alignment vertical="center"/>
    </xf>
    <xf numFmtId="0" fontId="1" fillId="0" borderId="0" xfId="37" applyFont="1" applyAlignment="1">
      <alignment horizontal="center" vertical="center"/>
    </xf>
    <xf numFmtId="0" fontId="1" fillId="0" borderId="0" xfId="37" applyFont="1" applyFill="1"/>
    <xf numFmtId="0" fontId="34" fillId="0" borderId="0" xfId="37" applyFont="1" applyFill="1"/>
    <xf numFmtId="0" fontId="34" fillId="0" borderId="25" xfId="37" applyFont="1" applyFill="1" applyBorder="1" applyAlignment="1">
      <alignment horizontal="center" vertical="center" wrapText="1"/>
    </xf>
    <xf numFmtId="0" fontId="34" fillId="0" borderId="25" xfId="37" applyFont="1" applyBorder="1" applyAlignment="1">
      <alignment horizontal="center" vertical="center" wrapText="1"/>
    </xf>
    <xf numFmtId="0" fontId="1" fillId="0" borderId="23" xfId="37" applyFont="1" applyBorder="1" applyAlignment="1">
      <alignment vertical="center"/>
    </xf>
    <xf numFmtId="0" fontId="1" fillId="0" borderId="0" xfId="37" applyFont="1" applyAlignment="1">
      <alignment vertical="center"/>
    </xf>
    <xf numFmtId="0" fontId="1" fillId="0" borderId="0" xfId="37" applyFont="1" applyBorder="1" applyAlignment="1">
      <alignment vertical="center"/>
    </xf>
    <xf numFmtId="0" fontId="1" fillId="0" borderId="5" xfId="37" applyFont="1" applyBorder="1" applyAlignment="1">
      <alignment vertical="center"/>
    </xf>
    <xf numFmtId="0" fontId="1" fillId="0" borderId="25" xfId="37" applyFont="1" applyBorder="1" applyAlignment="1">
      <alignment vertical="center"/>
    </xf>
    <xf numFmtId="0" fontId="1" fillId="0" borderId="5" xfId="37" applyFont="1" applyBorder="1" applyAlignment="1">
      <alignment horizontal="center" vertical="center"/>
    </xf>
    <xf numFmtId="0" fontId="1" fillId="2" borderId="0" xfId="37" applyFont="1" applyFill="1"/>
    <xf numFmtId="0" fontId="1" fillId="2" borderId="0" xfId="37" applyFont="1" applyFill="1" applyAlignment="1">
      <alignment horizontal="center" vertical="center"/>
    </xf>
    <xf numFmtId="0" fontId="68" fillId="0" borderId="0" xfId="0" applyFont="1" applyAlignment="1">
      <alignment vertical="center"/>
    </xf>
    <xf numFmtId="0" fontId="69" fillId="0" borderId="0" xfId="0" applyFont="1" applyAlignment="1">
      <alignment horizontal="right" vertical="center"/>
    </xf>
    <xf numFmtId="0" fontId="68" fillId="0" borderId="48" xfId="0" applyFont="1" applyBorder="1" applyAlignment="1">
      <alignment vertical="center"/>
    </xf>
    <xf numFmtId="0" fontId="1" fillId="0" borderId="0" xfId="37" applyAlignment="1">
      <alignment vertical="center"/>
    </xf>
    <xf numFmtId="0" fontId="25" fillId="0" borderId="0" xfId="37" applyFont="1" applyAlignment="1">
      <alignment horizontal="center" vertical="center"/>
    </xf>
    <xf numFmtId="0" fontId="34" fillId="0" borderId="16" xfId="37" applyFont="1" applyBorder="1" applyAlignment="1">
      <alignment vertical="center" wrapText="1"/>
    </xf>
    <xf numFmtId="0" fontId="34" fillId="13" borderId="16" xfId="37" applyFont="1" applyFill="1" applyBorder="1" applyAlignment="1">
      <alignment horizontal="center" vertical="center" wrapText="1"/>
    </xf>
    <xf numFmtId="0" fontId="36" fillId="13" borderId="16" xfId="37" applyFont="1" applyFill="1" applyBorder="1" applyAlignment="1">
      <alignment horizontal="center" vertical="center" wrapText="1"/>
    </xf>
    <xf numFmtId="0" fontId="1" fillId="13" borderId="16" xfId="37" applyFill="1" applyBorder="1" applyAlignment="1">
      <alignment vertical="center" wrapText="1"/>
    </xf>
    <xf numFmtId="0" fontId="7" fillId="13" borderId="16" xfId="37" applyFont="1" applyFill="1" applyBorder="1" applyAlignment="1">
      <alignment vertical="center" wrapText="1"/>
    </xf>
    <xf numFmtId="0" fontId="36" fillId="0" borderId="16" xfId="37" applyFont="1" applyBorder="1" applyAlignment="1">
      <alignment vertical="center" wrapText="1"/>
    </xf>
    <xf numFmtId="0" fontId="1" fillId="0" borderId="16" xfId="37" applyBorder="1" applyAlignment="1">
      <alignment vertical="center" wrapText="1"/>
    </xf>
    <xf numFmtId="0" fontId="1" fillId="0" borderId="15" xfId="37" applyBorder="1" applyAlignment="1">
      <alignment vertical="center" wrapText="1"/>
    </xf>
    <xf numFmtId="0" fontId="1" fillId="0" borderId="0" xfId="37" applyAlignment="1">
      <alignment vertical="center" wrapText="1"/>
    </xf>
    <xf numFmtId="0" fontId="1" fillId="0" borderId="0" xfId="37" applyAlignment="1">
      <alignment horizontal="center" vertical="center" wrapText="1"/>
    </xf>
    <xf numFmtId="0" fontId="70" fillId="0" borderId="23" xfId="37" applyFont="1" applyBorder="1" applyAlignment="1">
      <alignment horizontal="center" vertical="center" wrapText="1"/>
    </xf>
    <xf numFmtId="0" fontId="70" fillId="0" borderId="0" xfId="37" applyFont="1" applyAlignment="1">
      <alignment horizontal="center" vertical="center" wrapText="1"/>
    </xf>
    <xf numFmtId="0" fontId="34" fillId="0" borderId="0" xfId="37" applyFont="1" applyAlignment="1">
      <alignment horizontal="left" vertical="center" wrapText="1"/>
    </xf>
    <xf numFmtId="0" fontId="9" fillId="0" borderId="0" xfId="37" applyFont="1" applyAlignment="1">
      <alignment horizontal="left" vertical="center" wrapText="1"/>
    </xf>
    <xf numFmtId="0" fontId="1" fillId="0" borderId="0" xfId="37" applyAlignment="1">
      <alignment horizontal="left" vertical="center" wrapText="1"/>
    </xf>
    <xf numFmtId="0" fontId="34" fillId="0" borderId="0" xfId="37" applyFont="1" applyAlignment="1">
      <alignment vertical="center" wrapText="1"/>
    </xf>
    <xf numFmtId="14" fontId="1" fillId="0" borderId="0" xfId="37" applyNumberFormat="1" applyAlignment="1">
      <alignment vertical="center" wrapText="1"/>
    </xf>
    <xf numFmtId="0" fontId="34" fillId="0" borderId="16" xfId="37" applyFont="1" applyBorder="1" applyAlignment="1">
      <alignment horizontal="left" vertical="center" wrapText="1"/>
    </xf>
    <xf numFmtId="0" fontId="34" fillId="0" borderId="3" xfId="37" applyFont="1" applyBorder="1" applyAlignment="1">
      <alignment horizontal="center" vertical="center" wrapText="1"/>
    </xf>
    <xf numFmtId="0" fontId="36" fillId="0" borderId="3" xfId="37" applyFont="1" applyBorder="1" applyAlignment="1">
      <alignment horizontal="center" vertical="center" wrapText="1"/>
    </xf>
    <xf numFmtId="0" fontId="1" fillId="0" borderId="0" xfId="37" applyAlignment="1">
      <alignment horizontal="left" vertical="center"/>
    </xf>
    <xf numFmtId="0" fontId="34" fillId="0" borderId="0" xfId="37" applyFont="1" applyFill="1" applyAlignment="1">
      <alignment horizontal="left" vertical="center"/>
    </xf>
    <xf numFmtId="0" fontId="1" fillId="0" borderId="0" xfId="37" applyFont="1" applyAlignment="1">
      <alignment horizontal="left" vertical="center"/>
    </xf>
    <xf numFmtId="0" fontId="39" fillId="0" borderId="0" xfId="37" applyFont="1" applyAlignment="1">
      <alignment horizontal="left" vertical="center"/>
    </xf>
    <xf numFmtId="0" fontId="36" fillId="0" borderId="0" xfId="37" applyFont="1" applyAlignment="1">
      <alignment horizontal="left" vertical="center"/>
    </xf>
    <xf numFmtId="0" fontId="7" fillId="0" borderId="0" xfId="37" applyFont="1" applyAlignment="1">
      <alignment horizontal="left" vertical="center"/>
    </xf>
    <xf numFmtId="173" fontId="34" fillId="0" borderId="25" xfId="0" applyNumberFormat="1" applyFont="1" applyFill="1" applyBorder="1" applyAlignment="1">
      <alignment horizontal="center" vertical="center" wrapText="1"/>
    </xf>
    <xf numFmtId="1" fontId="1" fillId="0" borderId="0" xfId="0" applyNumberFormat="1" applyFont="1" applyBorder="1" applyAlignment="1">
      <alignment horizontal="center" vertical="center"/>
    </xf>
    <xf numFmtId="1" fontId="1" fillId="0" borderId="0" xfId="0" applyNumberFormat="1" applyFont="1" applyBorder="1" applyAlignment="1">
      <alignment vertical="center"/>
    </xf>
    <xf numFmtId="4" fontId="1" fillId="0" borderId="0" xfId="0" applyNumberFormat="1" applyFont="1" applyBorder="1" applyAlignment="1">
      <alignment horizontal="right" vertical="center"/>
    </xf>
    <xf numFmtId="0" fontId="1" fillId="0" borderId="0" xfId="37" applyFont="1" applyAlignment="1">
      <alignment vertical="center" wrapText="1"/>
    </xf>
    <xf numFmtId="1" fontId="1" fillId="0" borderId="5" xfId="0" applyNumberFormat="1" applyFont="1" applyBorder="1" applyAlignment="1">
      <alignment horizontal="center" vertical="center"/>
    </xf>
    <xf numFmtId="1" fontId="1" fillId="0" borderId="5" xfId="0" applyNumberFormat="1" applyFont="1" applyBorder="1" applyAlignment="1">
      <alignment vertical="center"/>
    </xf>
    <xf numFmtId="4" fontId="1" fillId="0" borderId="5" xfId="0" applyNumberFormat="1" applyFont="1" applyBorder="1" applyAlignment="1">
      <alignment horizontal="right" vertical="center"/>
    </xf>
    <xf numFmtId="0" fontId="0" fillId="15" borderId="0" xfId="37" applyFont="1" applyFill="1" applyAlignment="1">
      <alignment horizontal="left" vertical="center"/>
    </xf>
    <xf numFmtId="0" fontId="1" fillId="15" borderId="0" xfId="37" applyFont="1" applyFill="1" applyAlignment="1">
      <alignment vertical="center"/>
    </xf>
    <xf numFmtId="49" fontId="1" fillId="0" borderId="0" xfId="37" applyNumberFormat="1" applyFont="1" applyAlignment="1">
      <alignment horizontal="center" vertical="center"/>
    </xf>
    <xf numFmtId="0" fontId="21" fillId="0" borderId="0" xfId="37" applyFont="1" applyFill="1" applyAlignment="1">
      <alignment vertical="center"/>
    </xf>
    <xf numFmtId="0" fontId="39" fillId="0" borderId="0" xfId="37" applyFont="1" applyAlignment="1">
      <alignment vertical="center"/>
    </xf>
    <xf numFmtId="0" fontId="34" fillId="0" borderId="0" xfId="37" applyFont="1" applyAlignment="1">
      <alignment vertical="center"/>
    </xf>
    <xf numFmtId="0" fontId="13" fillId="0" borderId="0" xfId="37" applyFont="1" applyAlignment="1">
      <alignment vertical="center"/>
    </xf>
    <xf numFmtId="0" fontId="1" fillId="0" borderId="25" xfId="37" applyFont="1" applyBorder="1" applyAlignment="1">
      <alignment horizontal="center" vertical="center"/>
    </xf>
    <xf numFmtId="0" fontId="1" fillId="0" borderId="0" xfId="37" applyFont="1" applyBorder="1" applyAlignment="1">
      <alignment horizontal="center" vertical="center"/>
    </xf>
    <xf numFmtId="49" fontId="1" fillId="0" borderId="0" xfId="37" applyNumberFormat="1" applyFont="1" applyBorder="1" applyAlignment="1">
      <alignment horizontal="center" vertical="center"/>
    </xf>
    <xf numFmtId="0" fontId="1" fillId="0" borderId="0" xfId="37" applyFont="1" applyFill="1" applyBorder="1" applyAlignment="1">
      <alignment horizontal="center" vertical="center"/>
    </xf>
    <xf numFmtId="0" fontId="1" fillId="0" borderId="5" xfId="37" applyFont="1" applyFill="1" applyBorder="1" applyAlignment="1">
      <alignment horizontal="center" vertical="center"/>
    </xf>
    <xf numFmtId="49" fontId="1" fillId="0" borderId="5" xfId="37" applyNumberFormat="1" applyFont="1" applyBorder="1" applyAlignment="1">
      <alignment horizontal="center" vertical="center"/>
    </xf>
    <xf numFmtId="0" fontId="1" fillId="0" borderId="23" xfId="37" applyFont="1" applyFill="1" applyBorder="1" applyAlignment="1">
      <alignment horizontal="center" vertical="center"/>
    </xf>
    <xf numFmtId="0" fontId="1" fillId="0" borderId="23" xfId="37" applyFont="1" applyBorder="1" applyAlignment="1">
      <alignment horizontal="center" vertical="center"/>
    </xf>
    <xf numFmtId="0" fontId="1" fillId="0" borderId="0" xfId="37" applyFont="1" applyFill="1" applyAlignment="1">
      <alignment vertical="center"/>
    </xf>
    <xf numFmtId="0" fontId="1" fillId="0" borderId="0" xfId="37" applyFont="1" applyFill="1" applyAlignment="1">
      <alignment horizontal="center" vertical="center"/>
    </xf>
    <xf numFmtId="0" fontId="71" fillId="0" borderId="0" xfId="0" applyFont="1" applyAlignment="1"/>
    <xf numFmtId="0" fontId="82" fillId="0" borderId="0" xfId="0" applyFont="1" applyAlignment="1">
      <alignment vertical="center"/>
    </xf>
    <xf numFmtId="0" fontId="69" fillId="0" borderId="0" xfId="0" applyFont="1" applyAlignment="1">
      <alignment horizontal="center" vertical="center"/>
    </xf>
    <xf numFmtId="0" fontId="69" fillId="0" borderId="48" xfId="0" applyFont="1" applyBorder="1" applyAlignment="1">
      <alignment vertical="center" wrapText="1"/>
    </xf>
    <xf numFmtId="0" fontId="68" fillId="0" borderId="0" xfId="0" applyFont="1" applyAlignment="1">
      <alignment horizontal="left" vertical="center"/>
    </xf>
    <xf numFmtId="0" fontId="0" fillId="0" borderId="0" xfId="0" applyFont="1" applyAlignment="1">
      <alignment horizontal="left" vertical="center"/>
    </xf>
    <xf numFmtId="0" fontId="68" fillId="0" borderId="48" xfId="0" applyFont="1" applyBorder="1" applyAlignment="1">
      <alignment vertical="center" wrapText="1"/>
    </xf>
    <xf numFmtId="0" fontId="68" fillId="0" borderId="54" xfId="0" applyFont="1" applyBorder="1" applyAlignment="1">
      <alignment vertical="center" wrapText="1"/>
    </xf>
    <xf numFmtId="0" fontId="68" fillId="0" borderId="0" xfId="0" applyFont="1" applyAlignment="1">
      <alignment vertical="center" wrapText="1"/>
    </xf>
    <xf numFmtId="0" fontId="68" fillId="0" borderId="0" xfId="0" applyFont="1" applyAlignment="1">
      <alignment horizontal="center" vertical="center" wrapText="1"/>
    </xf>
    <xf numFmtId="0" fontId="83" fillId="0" borderId="52" xfId="0" applyFont="1" applyBorder="1" applyAlignment="1">
      <alignment horizontal="center" vertical="center" wrapText="1"/>
    </xf>
    <xf numFmtId="0" fontId="83" fillId="0" borderId="0" xfId="0" applyFont="1" applyAlignment="1">
      <alignment horizontal="center" vertical="center" wrapText="1"/>
    </xf>
    <xf numFmtId="0" fontId="69" fillId="0" borderId="0" xfId="0" applyFont="1" applyAlignment="1">
      <alignment horizontal="left" vertical="center" wrapText="1"/>
    </xf>
    <xf numFmtId="0" fontId="84" fillId="0" borderId="0" xfId="0" applyFont="1" applyAlignment="1">
      <alignment horizontal="left" vertical="center" wrapText="1"/>
    </xf>
    <xf numFmtId="0" fontId="68" fillId="0" borderId="0" xfId="0" applyFont="1" applyAlignment="1">
      <alignment horizontal="left" vertical="center" wrapText="1"/>
    </xf>
    <xf numFmtId="0" fontId="69" fillId="0" borderId="0" xfId="0" applyFont="1" applyAlignment="1">
      <alignment vertical="center" wrapText="1"/>
    </xf>
    <xf numFmtId="14" fontId="68" fillId="0" borderId="0" xfId="0" applyNumberFormat="1" applyFont="1" applyAlignment="1">
      <alignment vertical="center" wrapText="1"/>
    </xf>
    <xf numFmtId="0" fontId="69" fillId="0" borderId="48" xfId="0" applyFont="1" applyBorder="1" applyAlignment="1">
      <alignment horizontal="left" vertical="center" wrapText="1"/>
    </xf>
    <xf numFmtId="0" fontId="69" fillId="0" borderId="57" xfId="0" applyFont="1" applyBorder="1" applyAlignment="1">
      <alignment horizontal="center" vertical="center" wrapText="1"/>
    </xf>
    <xf numFmtId="0" fontId="68" fillId="0" borderId="48" xfId="0" applyFont="1" applyBorder="1" applyAlignment="1">
      <alignment horizontal="left" vertical="center" wrapText="1"/>
    </xf>
    <xf numFmtId="0" fontId="68" fillId="0" borderId="54" xfId="0" applyFont="1" applyBorder="1" applyAlignment="1">
      <alignment horizontal="left" vertical="center" wrapText="1"/>
    </xf>
    <xf numFmtId="0" fontId="71" fillId="0" borderId="0" xfId="64" applyFont="1" applyAlignment="1"/>
    <xf numFmtId="0" fontId="72" fillId="0" borderId="0" xfId="64" applyFont="1" applyAlignment="1"/>
    <xf numFmtId="0" fontId="86" fillId="0" borderId="0" xfId="64" applyFont="1" applyAlignment="1"/>
    <xf numFmtId="0" fontId="69" fillId="0" borderId="0" xfId="64" applyFont="1" applyAlignment="1">
      <alignment vertical="center"/>
    </xf>
    <xf numFmtId="0" fontId="79" fillId="0" borderId="0" xfId="64" applyFont="1" applyAlignment="1"/>
    <xf numFmtId="0" fontId="73" fillId="0" borderId="0" xfId="64" applyFont="1"/>
    <xf numFmtId="0" fontId="74" fillId="0" borderId="0" xfId="64" applyFont="1" applyAlignment="1">
      <alignment vertical="center"/>
    </xf>
    <xf numFmtId="0" fontId="79" fillId="0" borderId="0" xfId="64" applyFont="1"/>
    <xf numFmtId="0" fontId="75" fillId="0" borderId="0" xfId="64" applyFont="1" applyFill="1" applyBorder="1"/>
    <xf numFmtId="0" fontId="73" fillId="0" borderId="0" xfId="64" applyFont="1" applyFill="1" applyBorder="1"/>
    <xf numFmtId="0" fontId="75" fillId="0" borderId="0" xfId="64" applyFont="1"/>
    <xf numFmtId="0" fontId="76" fillId="0" borderId="0" xfId="64" applyFont="1"/>
    <xf numFmtId="0" fontId="77" fillId="0" borderId="49" xfId="64" applyFont="1" applyBorder="1" applyAlignment="1">
      <alignment horizontal="left"/>
    </xf>
    <xf numFmtId="0" fontId="87" fillId="0" borderId="49" xfId="64" applyFont="1" applyBorder="1" applyAlignment="1">
      <alignment horizontal="left"/>
    </xf>
    <xf numFmtId="0" fontId="81" fillId="0" borderId="25" xfId="64" applyFont="1" applyBorder="1" applyAlignment="1">
      <alignment horizontal="center" vertical="center"/>
    </xf>
    <xf numFmtId="0" fontId="80" fillId="0" borderId="0" xfId="64" applyFont="1" applyAlignment="1">
      <alignment horizontal="center" vertical="center"/>
    </xf>
    <xf numFmtId="0" fontId="80" fillId="0" borderId="5" xfId="64" applyFont="1" applyBorder="1" applyAlignment="1">
      <alignment horizontal="center" vertical="center"/>
    </xf>
    <xf numFmtId="0" fontId="7" fillId="0" borderId="5" xfId="0" applyFont="1" applyBorder="1" applyAlignment="1">
      <alignment horizontal="center"/>
    </xf>
    <xf numFmtId="164" fontId="7" fillId="0" borderId="5" xfId="57" applyFont="1" applyBorder="1" applyAlignment="1" applyProtection="1">
      <alignment vertical="center"/>
      <protection locked="0"/>
    </xf>
    <xf numFmtId="167" fontId="7" fillId="0" borderId="0" xfId="57" applyNumberFormat="1" applyFont="1" applyBorder="1" applyAlignment="1" applyProtection="1">
      <alignment vertical="center"/>
      <protection locked="0"/>
    </xf>
    <xf numFmtId="167" fontId="7" fillId="0" borderId="0" xfId="57" applyNumberFormat="1" applyFont="1" applyBorder="1" applyAlignment="1" applyProtection="1">
      <alignment vertical="center" wrapText="1"/>
      <protection locked="0"/>
    </xf>
    <xf numFmtId="0" fontId="21" fillId="0" borderId="16" xfId="0" applyFont="1" applyFill="1" applyBorder="1" applyAlignment="1">
      <alignment vertical="center" wrapText="1"/>
    </xf>
    <xf numFmtId="0" fontId="23" fillId="0" borderId="16" xfId="0" applyFont="1" applyFill="1" applyBorder="1" applyAlignment="1">
      <alignment vertical="center" wrapText="1"/>
    </xf>
    <xf numFmtId="0" fontId="8" fillId="0" borderId="0" xfId="0" applyFont="1" applyFill="1" applyBorder="1" applyAlignment="1">
      <alignment wrapText="1"/>
    </xf>
    <xf numFmtId="0" fontId="8" fillId="0" borderId="0" xfId="0" applyFont="1" applyFill="1" applyBorder="1" applyAlignment="1">
      <alignment horizontal="center" wrapText="1"/>
    </xf>
    <xf numFmtId="0" fontId="30" fillId="0" borderId="23" xfId="0" applyFont="1" applyFill="1" applyBorder="1" applyAlignment="1">
      <alignment horizontal="center" vertical="center" wrapText="1"/>
    </xf>
    <xf numFmtId="0" fontId="8" fillId="0" borderId="0" xfId="0" applyFont="1" applyFill="1" applyAlignment="1">
      <alignment wrapText="1"/>
    </xf>
    <xf numFmtId="0" fontId="8" fillId="0" borderId="0" xfId="0" applyFont="1" applyFill="1" applyBorder="1" applyAlignment="1">
      <alignment vertical="top" wrapText="1"/>
    </xf>
    <xf numFmtId="0" fontId="21" fillId="0" borderId="16" xfId="0" applyFont="1" applyFill="1" applyBorder="1" applyAlignment="1">
      <alignment vertical="top" wrapText="1"/>
    </xf>
    <xf numFmtId="0" fontId="30" fillId="0" borderId="0" xfId="0" applyFont="1" applyFill="1" applyBorder="1" applyAlignment="1">
      <alignment horizontal="center" vertical="center" wrapText="1"/>
    </xf>
    <xf numFmtId="0" fontId="21" fillId="0" borderId="0" xfId="0" applyFont="1" applyFill="1" applyBorder="1" applyAlignment="1">
      <alignment horizontal="left" vertical="center" wrapText="1"/>
    </xf>
    <xf numFmtId="0" fontId="31" fillId="0" borderId="0" xfId="0" applyFont="1" applyFill="1" applyBorder="1" applyAlignment="1">
      <alignment horizontal="left" wrapText="1"/>
    </xf>
    <xf numFmtId="0" fontId="8" fillId="0" borderId="0" xfId="0" applyFont="1" applyFill="1" applyBorder="1" applyAlignment="1">
      <alignment horizontal="left" wrapText="1"/>
    </xf>
    <xf numFmtId="0" fontId="21" fillId="0" borderId="0" xfId="0" applyFont="1" applyFill="1" applyBorder="1" applyAlignment="1">
      <alignment vertical="center" wrapText="1"/>
    </xf>
    <xf numFmtId="14" fontId="8" fillId="0" borderId="0" xfId="0" applyNumberFormat="1" applyFont="1" applyFill="1" applyBorder="1" applyAlignment="1">
      <alignment vertical="top" wrapText="1"/>
    </xf>
    <xf numFmtId="0" fontId="21" fillId="0" borderId="16" xfId="0" applyFont="1" applyFill="1" applyBorder="1" applyAlignment="1">
      <alignment horizontal="left" wrapText="1"/>
    </xf>
    <xf numFmtId="0" fontId="34" fillId="0" borderId="5" xfId="0" applyFont="1" applyBorder="1" applyAlignment="1">
      <alignment horizontal="center" vertical="center" wrapText="1"/>
    </xf>
    <xf numFmtId="0" fontId="7" fillId="0" borderId="5" xfId="0" applyFont="1" applyBorder="1" applyAlignment="1">
      <alignment horizontal="center"/>
    </xf>
    <xf numFmtId="0" fontId="8" fillId="0" borderId="16" xfId="0" applyFont="1" applyBorder="1" applyAlignment="1">
      <alignment vertical="center" wrapText="1"/>
    </xf>
    <xf numFmtId="0" fontId="8" fillId="0" borderId="15" xfId="0" applyFont="1" applyBorder="1" applyAlignment="1">
      <alignment vertical="center" wrapText="1"/>
    </xf>
    <xf numFmtId="0" fontId="36" fillId="0" borderId="0" xfId="0" applyFont="1" applyFill="1" applyBorder="1" applyAlignment="1">
      <alignment horizontal="center" vertical="center"/>
    </xf>
    <xf numFmtId="0" fontId="36" fillId="0" borderId="0" xfId="0" applyFont="1" applyFill="1" applyBorder="1" applyAlignment="1">
      <alignment horizontal="center" vertical="center" wrapText="1"/>
    </xf>
    <xf numFmtId="0" fontId="7" fillId="0" borderId="0" xfId="54" applyFont="1" applyFill="1" applyBorder="1" applyAlignment="1" applyProtection="1">
      <alignment vertical="center"/>
      <protection locked="0"/>
    </xf>
    <xf numFmtId="0" fontId="7" fillId="0" borderId="0" xfId="54" applyFont="1" applyFill="1" applyBorder="1" applyAlignment="1" applyProtection="1">
      <alignment vertical="center" wrapText="1"/>
      <protection locked="0"/>
    </xf>
    <xf numFmtId="0" fontId="0" fillId="0" borderId="15" xfId="0" applyFont="1" applyFill="1" applyBorder="1" applyAlignment="1">
      <alignment horizontal="center" wrapText="1"/>
    </xf>
    <xf numFmtId="0" fontId="34" fillId="0" borderId="16" xfId="0" applyFont="1" applyFill="1" applyBorder="1" applyAlignment="1">
      <alignment horizontal="center" vertical="center" wrapText="1"/>
    </xf>
    <xf numFmtId="0" fontId="34" fillId="0" borderId="14" xfId="0" applyFont="1" applyFill="1" applyBorder="1" applyAlignment="1">
      <alignment horizontal="center" vertical="center" wrapText="1"/>
    </xf>
    <xf numFmtId="0" fontId="0" fillId="0" borderId="4" xfId="0" applyFont="1" applyFill="1" applyBorder="1" applyAlignment="1">
      <alignment horizontal="center"/>
    </xf>
    <xf numFmtId="0" fontId="0" fillId="0" borderId="3" xfId="0" applyFont="1" applyFill="1" applyBorder="1" applyAlignment="1">
      <alignment horizontal="center"/>
    </xf>
    <xf numFmtId="0" fontId="0" fillId="0" borderId="0" xfId="0" applyFill="1"/>
    <xf numFmtId="164" fontId="0" fillId="0" borderId="0" xfId="57" applyFont="1"/>
    <xf numFmtId="164" fontId="0" fillId="0" borderId="0" xfId="57" applyFont="1" applyFill="1" applyBorder="1"/>
    <xf numFmtId="164" fontId="7" fillId="0" borderId="0" xfId="57" applyFont="1" applyFill="1" applyBorder="1"/>
    <xf numFmtId="0" fontId="0" fillId="0" borderId="0" xfId="0" applyFont="1" applyBorder="1" applyAlignment="1">
      <alignment vertical="center" wrapText="1"/>
    </xf>
    <xf numFmtId="0" fontId="49" fillId="0" borderId="0" xfId="0" applyFont="1" applyFill="1" applyBorder="1"/>
    <xf numFmtId="0" fontId="49" fillId="0" borderId="0" xfId="0" applyFont="1" applyFill="1" applyBorder="1" applyAlignment="1">
      <alignment horizontal="center"/>
    </xf>
    <xf numFmtId="164" fontId="49" fillId="0" borderId="0" xfId="57" applyFont="1" applyFill="1" applyBorder="1"/>
    <xf numFmtId="9" fontId="49" fillId="0" borderId="0" xfId="58" applyFont="1" applyFill="1" applyBorder="1"/>
    <xf numFmtId="2" fontId="49" fillId="0" borderId="0" xfId="0" applyNumberFormat="1" applyFont="1" applyFill="1" applyBorder="1"/>
    <xf numFmtId="0" fontId="7" fillId="2" borderId="0" xfId="0" applyFont="1" applyFill="1" applyBorder="1"/>
    <xf numFmtId="0" fontId="7" fillId="2" borderId="0" xfId="1" applyFont="1" applyFill="1" applyBorder="1" applyAlignment="1"/>
    <xf numFmtId="0" fontId="7" fillId="2" borderId="0" xfId="1" applyFont="1" applyFill="1" applyBorder="1" applyAlignment="1">
      <alignment wrapText="1"/>
    </xf>
    <xf numFmtId="0" fontId="0" fillId="2" borderId="0" xfId="0" applyFill="1" applyBorder="1" applyAlignment="1">
      <alignment horizontal="center" vertical="center" wrapText="1"/>
    </xf>
    <xf numFmtId="164" fontId="0" fillId="0" borderId="58" xfId="0" applyNumberFormat="1" applyBorder="1" applyAlignment="1">
      <alignment horizontal="center" vertical="center" wrapText="1"/>
    </xf>
    <xf numFmtId="164" fontId="0" fillId="0" borderId="0" xfId="0" applyNumberFormat="1" applyBorder="1" applyAlignment="1">
      <alignment horizontal="center" vertical="center" wrapText="1"/>
    </xf>
    <xf numFmtId="164" fontId="0" fillId="0" borderId="26" xfId="0" applyNumberFormat="1" applyBorder="1" applyAlignment="1">
      <alignment horizontal="center" vertical="center" wrapText="1"/>
    </xf>
    <xf numFmtId="0" fontId="0" fillId="0" borderId="0" xfId="0" applyBorder="1" applyAlignment="1">
      <alignment horizontal="left" vertical="center" wrapText="1"/>
    </xf>
    <xf numFmtId="0" fontId="0" fillId="0" borderId="5" xfId="0" applyBorder="1" applyAlignment="1">
      <alignment horizontal="left" vertical="center" wrapText="1"/>
    </xf>
    <xf numFmtId="164" fontId="0" fillId="0" borderId="5" xfId="0" applyNumberFormat="1" applyBorder="1" applyAlignment="1">
      <alignment horizontal="center" vertical="center" wrapText="1"/>
    </xf>
    <xf numFmtId="0" fontId="7" fillId="0" borderId="0" xfId="1" applyFont="1" applyFill="1" applyBorder="1" applyAlignment="1">
      <alignment vertical="top"/>
    </xf>
    <xf numFmtId="0" fontId="34" fillId="0" borderId="59" xfId="0" applyFont="1" applyBorder="1" applyAlignment="1">
      <alignment horizontal="center" vertical="center" wrapText="1"/>
    </xf>
    <xf numFmtId="164" fontId="0" fillId="0" borderId="59" xfId="0" applyNumberFormat="1" applyBorder="1" applyAlignment="1">
      <alignment horizontal="center" vertical="center" wrapText="1"/>
    </xf>
    <xf numFmtId="0" fontId="34" fillId="0" borderId="27" xfId="0" applyFont="1" applyBorder="1" applyAlignment="1">
      <alignment horizontal="center" vertical="center" wrapText="1"/>
    </xf>
    <xf numFmtId="164" fontId="0" fillId="0" borderId="27" xfId="0" applyNumberFormat="1" applyBorder="1" applyAlignment="1">
      <alignment horizontal="center" vertical="center" wrapText="1"/>
    </xf>
    <xf numFmtId="1" fontId="0" fillId="0" borderId="58" xfId="0" applyNumberFormat="1" applyBorder="1" applyAlignment="1">
      <alignment horizontal="center" vertical="center" wrapText="1"/>
    </xf>
    <xf numFmtId="1" fontId="0" fillId="0" borderId="59" xfId="0" applyNumberFormat="1" applyBorder="1" applyAlignment="1">
      <alignment horizontal="center" vertical="center" wrapText="1"/>
    </xf>
    <xf numFmtId="0" fontId="34" fillId="15" borderId="0" xfId="0" applyFont="1" applyFill="1" applyBorder="1" applyAlignment="1">
      <alignment horizontal="left" vertical="center" wrapText="1"/>
    </xf>
    <xf numFmtId="0" fontId="21" fillId="13" borderId="16" xfId="0" applyFont="1" applyFill="1" applyBorder="1" applyAlignment="1">
      <alignment horizontal="center" vertical="center" wrapText="1"/>
    </xf>
    <xf numFmtId="0" fontId="23" fillId="13" borderId="16" xfId="0" applyFont="1" applyFill="1" applyBorder="1" applyAlignment="1">
      <alignment horizontal="center" vertical="center" wrapText="1"/>
    </xf>
    <xf numFmtId="0" fontId="0" fillId="13" borderId="16" xfId="0" applyFill="1" applyBorder="1" applyAlignment="1">
      <alignment vertical="center" wrapText="1"/>
    </xf>
    <xf numFmtId="0" fontId="7" fillId="13" borderId="16" xfId="0" applyFont="1" applyFill="1" applyBorder="1" applyAlignment="1">
      <alignment vertical="center" wrapText="1"/>
    </xf>
    <xf numFmtId="0" fontId="8" fillId="13" borderId="16" xfId="0" applyFont="1" applyFill="1" applyBorder="1" applyAlignment="1">
      <alignment vertical="center" wrapText="1"/>
    </xf>
    <xf numFmtId="0" fontId="22" fillId="13" borderId="16" xfId="0" applyFont="1" applyFill="1" applyBorder="1" applyAlignment="1">
      <alignment vertical="center" wrapText="1"/>
    </xf>
    <xf numFmtId="0" fontId="8" fillId="0" borderId="0" xfId="0" applyFont="1" applyAlignment="1">
      <alignment horizontal="center" vertical="center" wrapText="1"/>
    </xf>
    <xf numFmtId="0" fontId="31" fillId="0" borderId="0" xfId="0" applyFont="1" applyAlignment="1">
      <alignment horizontal="left" vertical="center" wrapText="1"/>
    </xf>
    <xf numFmtId="0" fontId="8" fillId="0" borderId="0" xfId="0" applyFont="1" applyAlignment="1">
      <alignment horizontal="left" vertical="center" wrapText="1"/>
    </xf>
    <xf numFmtId="14" fontId="8" fillId="0" borderId="0" xfId="0" applyNumberFormat="1" applyFont="1" applyAlignment="1">
      <alignment vertical="center" wrapText="1"/>
    </xf>
    <xf numFmtId="0" fontId="1" fillId="2" borderId="0" xfId="0" applyFont="1" applyFill="1"/>
    <xf numFmtId="0" fontId="5" fillId="2" borderId="0" xfId="34" applyFont="1" applyFill="1"/>
    <xf numFmtId="0" fontId="0" fillId="2" borderId="0" xfId="0" applyFill="1"/>
    <xf numFmtId="0" fontId="10" fillId="2" borderId="0" xfId="0" applyFont="1" applyFill="1" applyAlignment="1">
      <alignment vertical="center" wrapText="1"/>
    </xf>
    <xf numFmtId="0" fontId="10" fillId="2" borderId="63" xfId="0" applyFont="1" applyFill="1" applyBorder="1" applyAlignment="1">
      <alignment vertical="top" wrapText="1"/>
    </xf>
    <xf numFmtId="0" fontId="10" fillId="2" borderId="0" xfId="0" applyFont="1" applyFill="1" applyBorder="1" applyAlignment="1">
      <alignment vertical="top" wrapText="1"/>
    </xf>
    <xf numFmtId="0" fontId="10" fillId="2" borderId="64" xfId="0" applyFont="1" applyFill="1" applyBorder="1" applyAlignment="1">
      <alignment vertical="top" wrapText="1"/>
    </xf>
    <xf numFmtId="0" fontId="0" fillId="2" borderId="0" xfId="0" applyFill="1" applyBorder="1"/>
    <xf numFmtId="0" fontId="0" fillId="2" borderId="66" xfId="0" applyFill="1" applyBorder="1"/>
    <xf numFmtId="0" fontId="0" fillId="2" borderId="63" xfId="0" applyFill="1" applyBorder="1"/>
    <xf numFmtId="0" fontId="0" fillId="2" borderId="64" xfId="0" applyFill="1" applyBorder="1"/>
    <xf numFmtId="0" fontId="0" fillId="2" borderId="65" xfId="0" applyFill="1" applyBorder="1"/>
    <xf numFmtId="0" fontId="0" fillId="2" borderId="67" xfId="0" applyFill="1" applyBorder="1"/>
    <xf numFmtId="0" fontId="22" fillId="0" borderId="0" xfId="0" applyFont="1" applyAlignment="1">
      <alignment horizontal="left" vertical="center" wrapText="1"/>
    </xf>
    <xf numFmtId="0" fontId="22" fillId="2" borderId="0" xfId="0" applyFont="1" applyFill="1" applyAlignment="1">
      <alignment horizontal="left"/>
    </xf>
    <xf numFmtId="0" fontId="22" fillId="2" borderId="0" xfId="0" applyFont="1" applyFill="1" applyAlignment="1">
      <alignment horizontal="left" wrapText="1"/>
    </xf>
    <xf numFmtId="0" fontId="8" fillId="2" borderId="0" xfId="0" applyFont="1" applyFill="1" applyAlignment="1">
      <alignment horizontal="left"/>
    </xf>
    <xf numFmtId="0" fontId="4" fillId="2" borderId="0" xfId="0" applyFont="1" applyFill="1"/>
    <xf numFmtId="0" fontId="26" fillId="2" borderId="0" xfId="0" applyFont="1" applyFill="1" applyAlignment="1">
      <alignment vertical="center"/>
    </xf>
    <xf numFmtId="0" fontId="25" fillId="2" borderId="0" xfId="0" applyFont="1" applyFill="1" applyAlignment="1">
      <alignment vertical="center"/>
    </xf>
    <xf numFmtId="0" fontId="53" fillId="2" borderId="0" xfId="0" applyFont="1" applyFill="1" applyAlignment="1">
      <alignment vertical="center"/>
    </xf>
    <xf numFmtId="0" fontId="6" fillId="2" borderId="22" xfId="0" applyFont="1" applyFill="1" applyBorder="1" applyAlignment="1">
      <alignment horizontal="center" wrapText="1"/>
    </xf>
    <xf numFmtId="0" fontId="34" fillId="0" borderId="25" xfId="0" applyFont="1" applyBorder="1" applyAlignment="1">
      <alignment horizontal="center" vertical="center" wrapText="1"/>
    </xf>
    <xf numFmtId="0" fontId="8" fillId="0" borderId="9" xfId="0" applyFont="1" applyBorder="1" applyAlignment="1">
      <alignment vertical="center"/>
    </xf>
    <xf numFmtId="0" fontId="21" fillId="0" borderId="0" xfId="0" applyFont="1" applyAlignment="1">
      <alignment horizontal="center" vertical="center"/>
    </xf>
    <xf numFmtId="0" fontId="21" fillId="13" borderId="9" xfId="0" applyFont="1" applyFill="1" applyBorder="1" applyAlignment="1">
      <alignment horizontal="center" vertical="center" wrapText="1"/>
    </xf>
    <xf numFmtId="0" fontId="23" fillId="13" borderId="9" xfId="0" applyFont="1" applyFill="1" applyBorder="1" applyAlignment="1">
      <alignment horizontal="center" vertical="center" wrapText="1"/>
    </xf>
    <xf numFmtId="0" fontId="8" fillId="13" borderId="9" xfId="0" applyFont="1" applyFill="1" applyBorder="1" applyAlignment="1">
      <alignment vertical="center" wrapText="1"/>
    </xf>
    <xf numFmtId="0" fontId="22" fillId="13" borderId="9" xfId="0" applyFont="1" applyFill="1" applyBorder="1" applyAlignment="1">
      <alignment vertical="center" wrapText="1"/>
    </xf>
    <xf numFmtId="0" fontId="22" fillId="2" borderId="0" xfId="0" applyFont="1" applyFill="1" applyBorder="1" applyAlignment="1">
      <alignment vertical="top" wrapText="1"/>
    </xf>
    <xf numFmtId="0" fontId="44" fillId="0" borderId="0" xfId="0" applyFont="1" applyFill="1" applyAlignment="1">
      <alignment wrapText="1"/>
    </xf>
    <xf numFmtId="0" fontId="8" fillId="0" borderId="9" xfId="0" applyFont="1" applyFill="1" applyBorder="1" applyAlignment="1">
      <alignment vertical="center" wrapText="1"/>
    </xf>
    <xf numFmtId="0" fontId="7" fillId="0" borderId="23" xfId="1" applyFont="1" applyBorder="1" applyAlignment="1"/>
    <xf numFmtId="0" fontId="7" fillId="0" borderId="0" xfId="54" applyFont="1" applyBorder="1" applyAlignment="1" applyProtection="1">
      <alignment vertical="top" wrapText="1"/>
      <protection locked="0"/>
    </xf>
    <xf numFmtId="0" fontId="7" fillId="0" borderId="23"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5" xfId="0" applyFont="1" applyFill="1" applyBorder="1" applyAlignment="1">
      <alignment horizontal="center" vertical="center"/>
    </xf>
    <xf numFmtId="0" fontId="21" fillId="0" borderId="9" xfId="0" applyFont="1" applyBorder="1" applyAlignment="1">
      <alignment vertical="top" wrapText="1"/>
    </xf>
    <xf numFmtId="0" fontId="21" fillId="0" borderId="9" xfId="0" applyFont="1" applyBorder="1" applyAlignment="1">
      <alignment vertical="center" wrapText="1"/>
    </xf>
    <xf numFmtId="0" fontId="34" fillId="0" borderId="25" xfId="0" applyFont="1" applyBorder="1" applyAlignment="1">
      <alignment horizontal="center" vertical="center" wrapText="1"/>
    </xf>
    <xf numFmtId="0" fontId="24" fillId="0" borderId="0" xfId="34" applyFont="1" applyFill="1" applyAlignment="1">
      <alignment horizontal="center" vertical="center"/>
    </xf>
    <xf numFmtId="0" fontId="5" fillId="10" borderId="0" xfId="34" applyFill="1" applyAlignment="1">
      <alignment horizontal="center" vertical="center"/>
    </xf>
    <xf numFmtId="164" fontId="36" fillId="0" borderId="23" xfId="57" applyFont="1" applyFill="1" applyBorder="1" applyAlignment="1">
      <alignment horizontal="center" vertical="center" wrapText="1"/>
    </xf>
    <xf numFmtId="164" fontId="36" fillId="0" borderId="0" xfId="57" applyFont="1" applyFill="1" applyBorder="1" applyAlignment="1">
      <alignment horizontal="center" vertical="center" wrapText="1"/>
    </xf>
    <xf numFmtId="164" fontId="0" fillId="0" borderId="5" xfId="57" applyFont="1" applyBorder="1" applyAlignment="1">
      <alignment vertical="center" wrapText="1"/>
    </xf>
    <xf numFmtId="164" fontId="36" fillId="0" borderId="5" xfId="57" applyFont="1" applyFill="1" applyBorder="1" applyAlignment="1">
      <alignment horizontal="center" vertical="center" wrapText="1"/>
    </xf>
    <xf numFmtId="164" fontId="7" fillId="0" borderId="0" xfId="1" applyNumberFormat="1" applyFont="1" applyAlignment="1"/>
    <xf numFmtId="0" fontId="8" fillId="0" borderId="15" xfId="0" applyFont="1" applyBorder="1" applyAlignment="1">
      <alignment vertical="center" wrapText="1"/>
    </xf>
    <xf numFmtId="0" fontId="8" fillId="0" borderId="16" xfId="0" applyFont="1" applyBorder="1" applyAlignment="1">
      <alignment vertical="center" wrapText="1"/>
    </xf>
    <xf numFmtId="0" fontId="21" fillId="0" borderId="16" xfId="0" applyFont="1" applyBorder="1" applyAlignment="1">
      <alignment vertical="center" wrapText="1"/>
    </xf>
    <xf numFmtId="0" fontId="21" fillId="0" borderId="16" xfId="0" applyFont="1" applyBorder="1" applyAlignment="1">
      <alignment vertical="top" wrapText="1"/>
    </xf>
    <xf numFmtId="4" fontId="89" fillId="0" borderId="0" xfId="54" applyNumberFormat="1" applyFont="1" applyFill="1" applyBorder="1" applyAlignment="1" applyProtection="1">
      <alignment horizontal="center" vertical="center" wrapText="1"/>
    </xf>
    <xf numFmtId="0" fontId="91" fillId="0" borderId="0" xfId="54" applyNumberFormat="1" applyFont="1" applyFill="1" applyBorder="1" applyAlignment="1" applyProtection="1">
      <alignment horizontal="center" vertical="center"/>
      <protection locked="0"/>
    </xf>
    <xf numFmtId="0" fontId="49" fillId="0" borderId="0" xfId="1" applyFont="1" applyAlignment="1">
      <alignment wrapText="1"/>
    </xf>
    <xf numFmtId="0" fontId="98" fillId="0" borderId="0" xfId="0" applyFont="1"/>
    <xf numFmtId="0" fontId="0" fillId="0" borderId="0" xfId="0" applyFont="1" applyBorder="1" applyAlignment="1">
      <alignment horizontal="left"/>
    </xf>
    <xf numFmtId="0" fontId="8" fillId="0" borderId="15" xfId="0" applyFont="1" applyBorder="1" applyAlignment="1">
      <alignment vertical="center" wrapText="1"/>
    </xf>
    <xf numFmtId="0" fontId="8" fillId="0" borderId="16" xfId="0" applyFont="1" applyBorder="1" applyAlignment="1">
      <alignment vertical="center" wrapText="1"/>
    </xf>
    <xf numFmtId="0" fontId="21" fillId="0" borderId="16" xfId="0" applyFont="1" applyBorder="1" applyAlignment="1">
      <alignment vertical="center" wrapText="1"/>
    </xf>
    <xf numFmtId="0" fontId="21" fillId="0" borderId="16" xfId="0" applyFont="1" applyBorder="1" applyAlignment="1">
      <alignment vertical="top" wrapText="1"/>
    </xf>
    <xf numFmtId="0" fontId="12" fillId="3" borderId="32" xfId="0" applyFont="1" applyFill="1" applyBorder="1" applyAlignment="1">
      <alignment horizontal="center" vertical="center" wrapText="1"/>
    </xf>
    <xf numFmtId="0" fontId="36" fillId="20" borderId="16" xfId="0" applyFont="1" applyFill="1" applyBorder="1" applyAlignment="1">
      <alignment horizontal="left" vertical="top"/>
    </xf>
    <xf numFmtId="0" fontId="36" fillId="22" borderId="14" xfId="0" applyFont="1" applyFill="1" applyBorder="1" applyAlignment="1">
      <alignment horizontal="left" vertical="top"/>
    </xf>
    <xf numFmtId="0" fontId="36" fillId="22" borderId="15" xfId="0" applyFont="1" applyFill="1" applyBorder="1" applyAlignment="1">
      <alignment horizontal="left" vertical="top"/>
    </xf>
    <xf numFmtId="0" fontId="12" fillId="3" borderId="32" xfId="0" applyFont="1" applyFill="1" applyBorder="1" applyAlignment="1">
      <alignment horizontal="center" vertical="center"/>
    </xf>
    <xf numFmtId="2" fontId="0" fillId="0" borderId="0" xfId="0" applyNumberFormat="1" applyFont="1" applyAlignment="1">
      <alignment vertical="center"/>
    </xf>
    <xf numFmtId="0" fontId="21" fillId="0" borderId="0" xfId="0" applyFont="1" applyBorder="1" applyAlignment="1">
      <alignment horizontal="left" wrapText="1"/>
    </xf>
    <xf numFmtId="0" fontId="8" fillId="0" borderId="0" xfId="0" applyFont="1" applyBorder="1" applyAlignment="1">
      <alignment horizontal="left" wrapText="1"/>
    </xf>
    <xf numFmtId="0" fontId="8" fillId="0" borderId="0" xfId="0" applyFont="1" applyBorder="1"/>
    <xf numFmtId="0" fontId="0" fillId="0" borderId="0" xfId="0" applyFont="1" applyFill="1" applyBorder="1" applyAlignment="1">
      <alignment wrapText="1"/>
    </xf>
    <xf numFmtId="0" fontId="0" fillId="0" borderId="0" xfId="0" applyFont="1" applyFill="1" applyAlignment="1">
      <alignment vertical="center"/>
    </xf>
    <xf numFmtId="0" fontId="2" fillId="0" borderId="0" xfId="0" applyFont="1" applyFill="1" applyAlignment="1">
      <alignment vertical="center"/>
    </xf>
    <xf numFmtId="0" fontId="0" fillId="0" borderId="0" xfId="0" applyFont="1" applyFill="1" applyAlignment="1">
      <alignment vertical="center" wrapText="1"/>
    </xf>
    <xf numFmtId="0" fontId="2" fillId="0" borderId="0" xfId="0" applyFont="1" applyFill="1" applyAlignment="1">
      <alignment vertical="center" wrapText="1"/>
    </xf>
    <xf numFmtId="0" fontId="8" fillId="0" borderId="0" xfId="0" applyFont="1" applyFill="1" applyBorder="1"/>
    <xf numFmtId="0" fontId="36" fillId="0" borderId="0" xfId="51" applyFont="1" applyFill="1" applyBorder="1" applyAlignment="1" applyProtection="1">
      <alignment horizontal="right" vertical="center"/>
    </xf>
    <xf numFmtId="0" fontId="7" fillId="0" borderId="0" xfId="51" applyFont="1" applyFill="1" applyBorder="1" applyAlignment="1" applyProtection="1">
      <alignment horizontal="right" vertical="center"/>
    </xf>
    <xf numFmtId="0" fontId="7" fillId="0" borderId="0" xfId="51" applyFont="1" applyFill="1" applyBorder="1" applyAlignment="1" applyProtection="1">
      <alignment vertical="center" wrapText="1"/>
    </xf>
    <xf numFmtId="10" fontId="7" fillId="0" borderId="0" xfId="51" applyNumberFormat="1" applyFont="1" applyFill="1" applyBorder="1" applyAlignment="1" applyProtection="1">
      <alignment horizontal="right" vertical="center" wrapText="1"/>
      <protection locked="0"/>
    </xf>
    <xf numFmtId="10" fontId="7" fillId="0" borderId="0" xfId="58" applyNumberFormat="1" applyFont="1" applyFill="1" applyBorder="1" applyAlignment="1" applyProtection="1">
      <alignment horizontal="right" vertical="center" wrapText="1"/>
      <protection locked="0"/>
    </xf>
    <xf numFmtId="0" fontId="7" fillId="0" borderId="5" xfId="51" applyFont="1" applyFill="1" applyBorder="1" applyAlignment="1" applyProtection="1">
      <alignment horizontal="left" vertical="center" wrapText="1"/>
    </xf>
    <xf numFmtId="10" fontId="7" fillId="0" borderId="5" xfId="51" applyNumberFormat="1" applyFont="1" applyFill="1" applyBorder="1" applyAlignment="1" applyProtection="1">
      <alignment horizontal="right" vertical="center" wrapText="1"/>
      <protection locked="0"/>
    </xf>
    <xf numFmtId="10" fontId="7" fillId="0" borderId="5" xfId="58" applyNumberFormat="1" applyFont="1" applyFill="1" applyBorder="1" applyAlignment="1" applyProtection="1">
      <alignment horizontal="right" vertical="center" wrapText="1"/>
      <protection locked="0"/>
    </xf>
    <xf numFmtId="0" fontId="36" fillId="0" borderId="25" xfId="51" applyFont="1" applyFill="1" applyBorder="1" applyAlignment="1" applyProtection="1">
      <alignment horizontal="center" vertical="center"/>
    </xf>
    <xf numFmtId="4" fontId="7" fillId="0" borderId="0" xfId="51" applyNumberFormat="1" applyFont="1" applyFill="1" applyBorder="1" applyAlignment="1" applyProtection="1">
      <alignment horizontal="right" vertical="center" wrapText="1"/>
      <protection locked="0"/>
    </xf>
    <xf numFmtId="0" fontId="7" fillId="0" borderId="23" xfId="51" applyFont="1" applyFill="1" applyBorder="1" applyAlignment="1" applyProtection="1">
      <alignment vertical="center" wrapText="1"/>
    </xf>
    <xf numFmtId="0" fontId="7" fillId="0" borderId="23" xfId="51" applyFont="1" applyFill="1" applyBorder="1" applyAlignment="1" applyProtection="1">
      <alignment horizontal="right" vertical="center"/>
    </xf>
    <xf numFmtId="0" fontId="36" fillId="0" borderId="23" xfId="51" applyFont="1" applyFill="1" applyBorder="1" applyAlignment="1" applyProtection="1">
      <alignment horizontal="center" vertical="center"/>
    </xf>
    <xf numFmtId="0" fontId="47" fillId="0" borderId="22" xfId="0" applyFont="1" applyFill="1" applyBorder="1" applyAlignment="1">
      <alignment vertical="center" wrapText="1"/>
    </xf>
    <xf numFmtId="0" fontId="90" fillId="0" borderId="0" xfId="1" applyFont="1" applyBorder="1" applyAlignment="1">
      <alignment horizontal="left" vertical="top" wrapText="1"/>
    </xf>
    <xf numFmtId="0" fontId="11" fillId="0" borderId="0" xfId="1" applyFont="1" applyBorder="1" applyAlignment="1">
      <alignment horizontal="left" vertical="top" wrapText="1"/>
    </xf>
    <xf numFmtId="0" fontId="94" fillId="0" borderId="0" xfId="1" applyFont="1" applyBorder="1" applyAlignment="1">
      <alignment vertical="top" wrapText="1"/>
    </xf>
    <xf numFmtId="174" fontId="7" fillId="0" borderId="23" xfId="51" applyNumberFormat="1" applyFont="1" applyFill="1" applyBorder="1" applyAlignment="1" applyProtection="1">
      <alignment horizontal="right" vertical="center"/>
    </xf>
    <xf numFmtId="0" fontId="33" fillId="10" borderId="0" xfId="34" applyFont="1" applyFill="1" applyAlignment="1">
      <alignment horizontal="center" vertical="center"/>
    </xf>
    <xf numFmtId="0" fontId="43" fillId="0" borderId="0" xfId="0" applyFont="1" applyFill="1" applyBorder="1" applyAlignment="1"/>
    <xf numFmtId="0" fontId="36" fillId="0" borderId="0" xfId="0" applyFont="1" applyFill="1" applyBorder="1" applyAlignment="1"/>
    <xf numFmtId="0" fontId="7" fillId="0" borderId="0" xfId="0" applyFont="1" applyFill="1" applyBorder="1" applyAlignment="1">
      <alignment wrapText="1"/>
    </xf>
    <xf numFmtId="0" fontId="7" fillId="0" borderId="5" xfId="51" applyFont="1" applyFill="1" applyBorder="1" applyAlignment="1" applyProtection="1">
      <alignment vertical="center" wrapText="1"/>
    </xf>
    <xf numFmtId="0" fontId="7" fillId="0" borderId="25" xfId="51" applyFont="1" applyFill="1" applyBorder="1" applyAlignment="1" applyProtection="1">
      <alignment vertical="center" wrapText="1"/>
    </xf>
    <xf numFmtId="0" fontId="36" fillId="0" borderId="25" xfId="51" applyFont="1" applyFill="1" applyBorder="1" applyAlignment="1" applyProtection="1">
      <alignment horizontal="right" vertical="center"/>
    </xf>
    <xf numFmtId="0" fontId="1" fillId="0" borderId="0" xfId="0" applyFont="1" applyBorder="1" applyAlignment="1">
      <alignment horizontal="left"/>
    </xf>
    <xf numFmtId="0" fontId="100" fillId="0" borderId="0" xfId="0" applyFont="1" applyFill="1" applyBorder="1" applyAlignment="1">
      <alignment wrapText="1"/>
    </xf>
    <xf numFmtId="0" fontId="100" fillId="0" borderId="0" xfId="0" applyFont="1" applyFill="1" applyBorder="1"/>
    <xf numFmtId="0" fontId="22" fillId="0" borderId="25" xfId="51" applyFont="1" applyFill="1" applyBorder="1" applyAlignment="1" applyProtection="1">
      <alignment vertical="center" wrapText="1"/>
    </xf>
    <xf numFmtId="0" fontId="23" fillId="0" borderId="25" xfId="51" applyFont="1" applyFill="1" applyBorder="1" applyAlignment="1" applyProtection="1">
      <alignment horizontal="right" vertical="center"/>
    </xf>
    <xf numFmtId="0" fontId="22" fillId="0" borderId="23" xfId="51" applyFont="1" applyFill="1" applyBorder="1" applyAlignment="1" applyProtection="1">
      <alignment vertical="center" wrapText="1"/>
    </xf>
    <xf numFmtId="0" fontId="22" fillId="0" borderId="5" xfId="51" applyFont="1" applyFill="1" applyBorder="1" applyAlignment="1" applyProtection="1">
      <alignment horizontal="left" vertical="center" wrapText="1"/>
    </xf>
    <xf numFmtId="0" fontId="36" fillId="0" borderId="0" xfId="0" applyFont="1" applyBorder="1" applyAlignment="1"/>
    <xf numFmtId="0" fontId="101" fillId="10" borderId="0" xfId="34" applyFont="1" applyFill="1" applyAlignment="1">
      <alignment horizontal="center" vertical="center"/>
    </xf>
    <xf numFmtId="0" fontId="33" fillId="17" borderId="0" xfId="34" applyFont="1" applyFill="1" applyAlignment="1">
      <alignment horizontal="center" vertical="top"/>
    </xf>
    <xf numFmtId="0" fontId="7" fillId="0" borderId="47" xfId="0" applyFont="1" applyFill="1" applyBorder="1" applyAlignment="1">
      <alignment vertical="top" wrapText="1"/>
    </xf>
    <xf numFmtId="0" fontId="7" fillId="0" borderId="47" xfId="0" applyFont="1" applyFill="1" applyBorder="1" applyAlignment="1">
      <alignment vertical="top"/>
    </xf>
    <xf numFmtId="0" fontId="49" fillId="0" borderId="7" xfId="51" applyFont="1" applyFill="1" applyBorder="1" applyAlignment="1" applyProtection="1">
      <alignment horizontal="left" vertical="center"/>
    </xf>
    <xf numFmtId="0" fontId="49" fillId="0" borderId="0" xfId="51" applyFont="1" applyFill="1" applyBorder="1" applyAlignment="1" applyProtection="1">
      <alignment horizontal="left" vertical="center"/>
    </xf>
    <xf numFmtId="0" fontId="49" fillId="0" borderId="5" xfId="51" applyFont="1" applyFill="1" applyBorder="1" applyAlignment="1" applyProtection="1">
      <alignment horizontal="left" vertical="center"/>
    </xf>
    <xf numFmtId="0" fontId="7" fillId="0" borderId="47" xfId="0" applyFont="1" applyFill="1" applyBorder="1" applyAlignment="1">
      <alignment vertical="center" wrapText="1"/>
    </xf>
    <xf numFmtId="0" fontId="7" fillId="0" borderId="47" xfId="0" applyFont="1" applyFill="1" applyBorder="1" applyAlignment="1">
      <alignment vertical="center"/>
    </xf>
    <xf numFmtId="0" fontId="7" fillId="0" borderId="0" xfId="0" applyFont="1" applyFill="1" applyBorder="1" applyAlignment="1">
      <alignment vertical="center" wrapText="1"/>
    </xf>
    <xf numFmtId="0" fontId="7" fillId="0" borderId="0" xfId="0" applyFont="1" applyFill="1" applyBorder="1" applyAlignment="1">
      <alignment vertical="center"/>
    </xf>
    <xf numFmtId="0" fontId="92" fillId="0" borderId="0" xfId="65" applyFont="1" applyBorder="1" applyAlignment="1">
      <alignment vertical="top" wrapText="1"/>
    </xf>
    <xf numFmtId="0" fontId="11" fillId="0" borderId="0" xfId="65" applyFont="1" applyFill="1" applyBorder="1" applyAlignment="1">
      <alignment vertical="top"/>
    </xf>
    <xf numFmtId="49" fontId="11" fillId="0" borderId="0" xfId="65" applyNumberFormat="1" applyFont="1" applyFill="1" applyBorder="1" applyAlignment="1">
      <alignment vertical="top"/>
    </xf>
    <xf numFmtId="0" fontId="3" fillId="0" borderId="0" xfId="65" applyFont="1" applyFill="1" applyBorder="1" applyAlignment="1">
      <alignment vertical="top"/>
    </xf>
    <xf numFmtId="0" fontId="93" fillId="0" borderId="0" xfId="65" applyBorder="1" applyAlignment="1"/>
    <xf numFmtId="0" fontId="11" fillId="0" borderId="0" xfId="65" applyFont="1" applyFill="1" applyBorder="1" applyAlignment="1">
      <alignment horizontal="left" vertical="top"/>
    </xf>
    <xf numFmtId="0" fontId="3" fillId="0" borderId="0" xfId="65" applyFont="1" applyBorder="1" applyAlignment="1">
      <alignment vertical="top" wrapText="1"/>
    </xf>
    <xf numFmtId="164" fontId="7" fillId="0" borderId="0" xfId="57" applyNumberFormat="1" applyFont="1" applyAlignment="1">
      <alignment vertical="center"/>
    </xf>
    <xf numFmtId="164" fontId="7" fillId="0" borderId="5" xfId="57" applyNumberFormat="1" applyFont="1" applyBorder="1" applyAlignment="1">
      <alignment vertical="center"/>
    </xf>
    <xf numFmtId="164" fontId="7" fillId="0" borderId="0" xfId="57" applyNumberFormat="1" applyFont="1" applyFill="1" applyBorder="1" applyAlignment="1" applyProtection="1">
      <alignment vertical="center" wrapText="1"/>
      <protection locked="0"/>
    </xf>
    <xf numFmtId="164" fontId="7" fillId="0" borderId="5" xfId="57" applyNumberFormat="1" applyFont="1" applyFill="1" applyBorder="1" applyAlignment="1">
      <alignment vertical="center"/>
    </xf>
    <xf numFmtId="0" fontId="8" fillId="0" borderId="9" xfId="0" applyFont="1" applyBorder="1" applyAlignment="1">
      <alignment vertical="center" wrapText="1"/>
    </xf>
    <xf numFmtId="0" fontId="97" fillId="0" borderId="0" xfId="1" applyFont="1" applyFill="1" applyAlignment="1">
      <alignment vertical="center"/>
    </xf>
    <xf numFmtId="164" fontId="7" fillId="0" borderId="0" xfId="57" applyFont="1" applyAlignment="1"/>
    <xf numFmtId="164" fontId="7" fillId="0" borderId="25" xfId="57" applyFont="1" applyFill="1" applyBorder="1" applyAlignment="1" applyProtection="1">
      <alignment horizontal="center" vertical="center" wrapText="1"/>
    </xf>
    <xf numFmtId="0" fontId="11" fillId="0" borderId="0" xfId="65" applyFont="1" applyFill="1" applyBorder="1" applyAlignment="1">
      <alignment horizontal="center" vertical="top"/>
    </xf>
    <xf numFmtId="0" fontId="94" fillId="0" borderId="0" xfId="65" applyFont="1" applyFill="1" applyBorder="1" applyAlignment="1">
      <alignment horizontal="center" vertical="top"/>
    </xf>
    <xf numFmtId="49" fontId="92" fillId="0" borderId="0" xfId="65" applyNumberFormat="1" applyFont="1" applyFill="1" applyBorder="1" applyAlignment="1">
      <alignment horizontal="left" vertical="top"/>
    </xf>
    <xf numFmtId="0" fontId="92" fillId="0" borderId="0" xfId="65" applyFont="1" applyFill="1" applyBorder="1" applyAlignment="1">
      <alignment horizontal="left" vertical="top"/>
    </xf>
    <xf numFmtId="0" fontId="95" fillId="0" borderId="0" xfId="65" applyFont="1" applyFill="1" applyBorder="1" applyAlignment="1">
      <alignment horizontal="center" vertical="top"/>
    </xf>
    <xf numFmtId="49" fontId="96" fillId="0" borderId="0" xfId="65" applyNumberFormat="1" applyFont="1" applyFill="1" applyBorder="1" applyAlignment="1">
      <alignment horizontal="left" vertical="top"/>
    </xf>
    <xf numFmtId="49" fontId="11" fillId="0" borderId="0" xfId="65" applyNumberFormat="1" applyFont="1" applyFill="1" applyBorder="1" applyAlignment="1">
      <alignment horizontal="left" vertical="top"/>
    </xf>
    <xf numFmtId="0" fontId="93" fillId="0" borderId="0" xfId="65" applyFill="1" applyBorder="1" applyAlignment="1"/>
    <xf numFmtId="49" fontId="90" fillId="0" borderId="0" xfId="65" applyNumberFormat="1" applyFont="1" applyFill="1" applyBorder="1" applyAlignment="1">
      <alignment horizontal="left" vertical="top"/>
    </xf>
    <xf numFmtId="0" fontId="96" fillId="0" borderId="0" xfId="65" applyFont="1" applyFill="1" applyBorder="1" applyAlignment="1">
      <alignment horizontal="left" vertical="top"/>
    </xf>
    <xf numFmtId="0" fontId="3" fillId="0" borderId="0" xfId="65" applyFont="1" applyFill="1" applyBorder="1" applyAlignment="1"/>
    <xf numFmtId="0" fontId="93" fillId="0" borderId="0" xfId="65" applyFill="1" applyBorder="1" applyAlignment="1">
      <alignment vertical="top"/>
    </xf>
    <xf numFmtId="0" fontId="49" fillId="0" borderId="0" xfId="1" applyFont="1" applyFill="1" applyAlignment="1">
      <alignment wrapText="1"/>
    </xf>
    <xf numFmtId="0" fontId="92" fillId="0" borderId="0" xfId="65" applyFont="1" applyFill="1" applyBorder="1" applyAlignment="1">
      <alignment vertical="top" wrapText="1"/>
    </xf>
    <xf numFmtId="0" fontId="7" fillId="0" borderId="0" xfId="54" applyFont="1" applyBorder="1" applyAlignment="1" applyProtection="1">
      <alignment vertical="top"/>
      <protection locked="0"/>
    </xf>
    <xf numFmtId="0" fontId="7" fillId="0" borderId="5" xfId="54" applyFont="1" applyBorder="1" applyAlignment="1" applyProtection="1">
      <alignment vertical="center"/>
      <protection locked="0"/>
    </xf>
    <xf numFmtId="0" fontId="7" fillId="0" borderId="5" xfId="1" applyFont="1" applyBorder="1" applyAlignment="1">
      <alignment wrapText="1"/>
    </xf>
    <xf numFmtId="0" fontId="0" fillId="0" borderId="0" xfId="0" applyBorder="1" applyAlignment="1"/>
    <xf numFmtId="0" fontId="1" fillId="0" borderId="0" xfId="0" applyFont="1" applyAlignment="1">
      <alignment horizontal="center" vertical="center"/>
    </xf>
    <xf numFmtId="0" fontId="33" fillId="10" borderId="0" xfId="34" applyFont="1" applyFill="1" applyAlignment="1">
      <alignment horizontal="center" vertical="center"/>
    </xf>
    <xf numFmtId="0" fontId="33" fillId="17" borderId="0" xfId="34" applyFont="1" applyFill="1" applyAlignment="1">
      <alignment horizontal="center"/>
    </xf>
    <xf numFmtId="0" fontId="1" fillId="0" borderId="0" xfId="0" applyFont="1" applyAlignment="1">
      <alignment horizontal="center"/>
    </xf>
    <xf numFmtId="0" fontId="102" fillId="10" borderId="0" xfId="34" applyFont="1" applyFill="1" applyAlignment="1">
      <alignment horizontal="center" vertical="center"/>
    </xf>
    <xf numFmtId="0" fontId="56" fillId="0" borderId="31" xfId="0" applyFont="1" applyFill="1" applyBorder="1" applyAlignment="1">
      <alignment vertical="center" wrapText="1"/>
    </xf>
    <xf numFmtId="0" fontId="1" fillId="0" borderId="0" xfId="0" applyFont="1" applyBorder="1" applyAlignment="1">
      <alignment horizontal="center"/>
    </xf>
    <xf numFmtId="0" fontId="34" fillId="0" borderId="0" xfId="0" applyFont="1" applyBorder="1" applyAlignment="1">
      <alignment vertical="center"/>
    </xf>
    <xf numFmtId="0" fontId="1" fillId="0" borderId="0" xfId="0" applyFont="1" applyAlignment="1">
      <alignment wrapText="1"/>
    </xf>
    <xf numFmtId="0" fontId="1" fillId="0" borderId="0"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36" fillId="0" borderId="31" xfId="0" applyFont="1" applyFill="1" applyBorder="1" applyAlignment="1">
      <alignment vertical="top" wrapText="1"/>
    </xf>
    <xf numFmtId="0" fontId="56" fillId="0" borderId="0" xfId="0" applyFont="1" applyFill="1" applyBorder="1" applyAlignment="1">
      <alignment vertical="center"/>
    </xf>
    <xf numFmtId="0" fontId="56" fillId="0" borderId="0" xfId="0" applyFont="1" applyFill="1" applyBorder="1" applyAlignment="1">
      <alignment vertical="center" wrapText="1"/>
    </xf>
    <xf numFmtId="0" fontId="1" fillId="0" borderId="0" xfId="0" applyFont="1" applyBorder="1" applyAlignment="1">
      <alignment vertical="center" wrapText="1"/>
    </xf>
    <xf numFmtId="0" fontId="56" fillId="0" borderId="0" xfId="0" applyFont="1" applyFill="1" applyBorder="1" applyAlignment="1">
      <alignment horizontal="center"/>
    </xf>
    <xf numFmtId="0" fontId="1" fillId="0" borderId="0" xfId="0" applyFont="1" applyFill="1" applyBorder="1" applyAlignment="1">
      <alignment horizontal="center" vertical="center"/>
    </xf>
    <xf numFmtId="0" fontId="1" fillId="0" borderId="0" xfId="0" applyFont="1" applyFill="1" applyBorder="1" applyAlignment="1">
      <alignment vertical="center" wrapText="1"/>
    </xf>
    <xf numFmtId="0" fontId="1" fillId="0" borderId="33" xfId="0" applyFont="1" applyFill="1" applyBorder="1" applyAlignment="1">
      <alignment vertical="top" wrapText="1"/>
    </xf>
    <xf numFmtId="0" fontId="56" fillId="0" borderId="32" xfId="0" applyFont="1" applyFill="1" applyBorder="1" applyAlignment="1">
      <alignment vertical="top" wrapText="1"/>
    </xf>
    <xf numFmtId="0" fontId="56" fillId="0" borderId="33" xfId="0" applyFont="1" applyFill="1" applyBorder="1" applyAlignment="1">
      <alignment vertical="top" wrapText="1"/>
    </xf>
    <xf numFmtId="0" fontId="43" fillId="0" borderId="0" xfId="0" applyFont="1" applyBorder="1" applyAlignment="1">
      <alignment horizontal="center" vertical="center" wrapText="1"/>
    </xf>
    <xf numFmtId="1" fontId="1" fillId="0" borderId="0" xfId="0" applyNumberFormat="1" applyFont="1" applyAlignment="1">
      <alignment horizontal="center" vertical="center"/>
    </xf>
    <xf numFmtId="0" fontId="1" fillId="0" borderId="0" xfId="0" applyFont="1" applyAlignment="1">
      <alignment horizontal="center" vertical="center" wrapText="1"/>
    </xf>
    <xf numFmtId="1" fontId="1" fillId="0" borderId="49" xfId="0" applyNumberFormat="1" applyFont="1" applyBorder="1" applyAlignment="1">
      <alignment horizontal="center" vertical="center"/>
    </xf>
    <xf numFmtId="0" fontId="1" fillId="0" borderId="49" xfId="0" applyFont="1" applyBorder="1" applyAlignment="1">
      <alignment horizontal="center" vertical="center"/>
    </xf>
    <xf numFmtId="0" fontId="39" fillId="0" borderId="23" xfId="0" applyFont="1" applyFill="1" applyBorder="1" applyAlignment="1"/>
    <xf numFmtId="0" fontId="24" fillId="10" borderId="0" xfId="34" applyFont="1" applyFill="1" applyAlignment="1">
      <alignment horizontal="center" vertical="center"/>
    </xf>
    <xf numFmtId="0" fontId="8" fillId="0" borderId="15" xfId="0" applyFont="1" applyBorder="1" applyAlignment="1">
      <alignment vertical="center" wrapText="1"/>
    </xf>
    <xf numFmtId="0" fontId="21" fillId="0" borderId="9" xfId="0" applyFont="1" applyBorder="1" applyAlignment="1">
      <alignment vertical="center" wrapText="1"/>
    </xf>
    <xf numFmtId="0" fontId="8" fillId="0" borderId="16" xfId="0" applyFont="1" applyBorder="1" applyAlignment="1">
      <alignment vertical="center" wrapText="1"/>
    </xf>
    <xf numFmtId="0" fontId="21" fillId="0" borderId="16" xfId="0" applyFont="1" applyBorder="1" applyAlignment="1">
      <alignment vertical="center" wrapText="1"/>
    </xf>
    <xf numFmtId="0" fontId="21" fillId="0" borderId="16" xfId="0" applyFont="1" applyBorder="1" applyAlignment="1">
      <alignment vertical="top" wrapText="1"/>
    </xf>
    <xf numFmtId="0" fontId="102" fillId="10" borderId="0" xfId="34" applyFont="1" applyFill="1" applyAlignment="1">
      <alignment horizontal="center" vertical="center"/>
    </xf>
    <xf numFmtId="0" fontId="24" fillId="10" borderId="0" xfId="34" applyFont="1" applyFill="1" applyAlignment="1">
      <alignment horizontal="center" vertical="center"/>
    </xf>
    <xf numFmtId="0" fontId="1" fillId="0" borderId="5" xfId="37" applyFont="1" applyBorder="1" applyAlignment="1">
      <alignment horizontal="center" vertical="center"/>
    </xf>
    <xf numFmtId="0" fontId="0" fillId="0" borderId="0" xfId="0" applyFont="1" applyAlignment="1"/>
    <xf numFmtId="0" fontId="8" fillId="0" borderId="9" xfId="0" applyFont="1" applyBorder="1" applyAlignment="1">
      <alignment vertical="center" wrapText="1"/>
    </xf>
    <xf numFmtId="0" fontId="1" fillId="0" borderId="0" xfId="0" applyFont="1" applyAlignment="1"/>
    <xf numFmtId="0" fontId="34" fillId="0" borderId="0" xfId="0" applyFont="1" applyAlignment="1"/>
    <xf numFmtId="0" fontId="103" fillId="0" borderId="0" xfId="64" applyFont="1" applyAlignment="1"/>
    <xf numFmtId="49" fontId="22" fillId="11" borderId="24" xfId="0" applyNumberFormat="1" applyFont="1" applyFill="1" applyBorder="1" applyAlignment="1">
      <alignment horizontal="left" vertical="center" wrapText="1"/>
    </xf>
    <xf numFmtId="0" fontId="6" fillId="0" borderId="0" xfId="0" applyFont="1" applyAlignment="1">
      <alignment vertical="center"/>
    </xf>
    <xf numFmtId="49" fontId="22" fillId="11" borderId="8" xfId="0" applyNumberFormat="1" applyFont="1" applyFill="1" applyBorder="1" applyAlignment="1">
      <alignment vertical="center"/>
    </xf>
    <xf numFmtId="0" fontId="22" fillId="0" borderId="0" xfId="0" applyFont="1" applyFill="1" applyBorder="1" applyAlignment="1">
      <alignment vertical="top" wrapText="1"/>
    </xf>
    <xf numFmtId="0" fontId="39" fillId="0" borderId="0" xfId="0" applyFont="1" applyFill="1" applyBorder="1" applyAlignment="1">
      <alignment vertical="center"/>
    </xf>
    <xf numFmtId="0" fontId="7" fillId="0" borderId="0" xfId="51" applyFont="1" applyFill="1" applyBorder="1" applyAlignment="1" applyProtection="1">
      <alignment horizontal="left" vertical="center" wrapText="1"/>
    </xf>
    <xf numFmtId="0" fontId="33" fillId="0" borderId="0" xfId="34" applyFont="1" applyFill="1" applyAlignment="1">
      <alignment horizontal="center" vertical="center"/>
    </xf>
    <xf numFmtId="0" fontId="21" fillId="0" borderId="0" xfId="0" applyFont="1" applyFill="1"/>
    <xf numFmtId="0" fontId="8" fillId="0" borderId="0" xfId="0" applyFont="1" applyAlignment="1">
      <alignment horizontal="left" vertical="center" wrapText="1"/>
    </xf>
    <xf numFmtId="0" fontId="22" fillId="11" borderId="29" xfId="34" applyFont="1" applyFill="1" applyBorder="1" applyAlignment="1">
      <alignment horizontal="center" vertical="center"/>
    </xf>
    <xf numFmtId="168" fontId="7" fillId="0" borderId="0" xfId="0" applyNumberFormat="1" applyFont="1" applyFill="1"/>
    <xf numFmtId="0" fontId="7" fillId="0" borderId="0" xfId="37" applyFont="1" applyFill="1" applyBorder="1" applyAlignment="1" applyProtection="1">
      <alignment vertical="center" wrapText="1"/>
      <protection locked="0"/>
    </xf>
    <xf numFmtId="0" fontId="36" fillId="20" borderId="16" xfId="0" applyFont="1" applyFill="1" applyBorder="1" applyAlignment="1">
      <alignment horizontal="left" vertical="top"/>
    </xf>
    <xf numFmtId="0" fontId="36" fillId="22" borderId="14" xfId="0" applyFont="1" applyFill="1" applyBorder="1" applyAlignment="1">
      <alignment horizontal="left" vertical="top"/>
    </xf>
    <xf numFmtId="0" fontId="36" fillId="22" borderId="15" xfId="0" applyFont="1" applyFill="1" applyBorder="1" applyAlignment="1">
      <alignment horizontal="left" vertical="top"/>
    </xf>
    <xf numFmtId="0" fontId="33" fillId="17" borderId="0" xfId="34" applyFont="1" applyFill="1" applyAlignment="1">
      <alignment horizontal="center"/>
    </xf>
    <xf numFmtId="0" fontId="69" fillId="42" borderId="48" xfId="0" applyFont="1" applyFill="1" applyBorder="1" applyAlignment="1">
      <alignment horizontal="center" vertical="center" wrapText="1"/>
    </xf>
    <xf numFmtId="0" fontId="68" fillId="42" borderId="48" xfId="0" applyFont="1" applyFill="1" applyBorder="1" applyAlignment="1">
      <alignment vertical="center" wrapText="1"/>
    </xf>
    <xf numFmtId="0" fontId="66" fillId="0" borderId="0" xfId="0" applyFont="1" applyAlignment="1"/>
    <xf numFmtId="0" fontId="62" fillId="0" borderId="0" xfId="0" applyFont="1" applyAlignment="1"/>
    <xf numFmtId="0" fontId="13" fillId="0" borderId="0" xfId="0" applyFont="1" applyAlignment="1"/>
    <xf numFmtId="0" fontId="34" fillId="0" borderId="0" xfId="0" applyFont="1" applyFill="1" applyBorder="1"/>
    <xf numFmtId="0" fontId="104" fillId="0" borderId="49" xfId="0" applyFont="1" applyBorder="1" applyAlignment="1">
      <alignment horizontal="left"/>
    </xf>
    <xf numFmtId="0" fontId="104" fillId="0" borderId="52" xfId="0" applyFont="1" applyBorder="1"/>
    <xf numFmtId="0" fontId="104" fillId="0" borderId="0" xfId="0" applyFont="1" applyAlignment="1">
      <alignment horizontal="center" vertical="center" wrapText="1"/>
    </xf>
    <xf numFmtId="0" fontId="104" fillId="0" borderId="51" xfId="0" applyFont="1" applyBorder="1" applyAlignment="1">
      <alignment horizontal="center" vertical="center" wrapText="1"/>
    </xf>
    <xf numFmtId="0" fontId="104" fillId="0" borderId="49" xfId="0" applyFont="1" applyBorder="1" applyAlignment="1">
      <alignment horizontal="center" vertical="center" wrapText="1"/>
    </xf>
    <xf numFmtId="0" fontId="105" fillId="0" borderId="52" xfId="0" applyFont="1" applyFill="1" applyBorder="1" applyAlignment="1">
      <alignment horizontal="left" vertical="center"/>
    </xf>
    <xf numFmtId="0" fontId="105" fillId="0" borderId="52" xfId="0" applyFont="1" applyFill="1" applyBorder="1" applyAlignment="1">
      <alignment horizontal="center" vertical="center"/>
    </xf>
    <xf numFmtId="2" fontId="105" fillId="0" borderId="52" xfId="0" applyNumberFormat="1" applyFont="1" applyFill="1" applyBorder="1" applyAlignment="1">
      <alignment horizontal="center" vertical="center"/>
    </xf>
    <xf numFmtId="0" fontId="105" fillId="0" borderId="0" xfId="0" applyFont="1" applyFill="1" applyBorder="1" applyAlignment="1">
      <alignment horizontal="left" vertical="center"/>
    </xf>
    <xf numFmtId="0" fontId="105" fillId="0" borderId="0" xfId="0" applyFont="1" applyFill="1" applyBorder="1" applyAlignment="1">
      <alignment horizontal="center" vertical="center"/>
    </xf>
    <xf numFmtId="2" fontId="105" fillId="0" borderId="0" xfId="0" applyNumberFormat="1" applyFont="1" applyFill="1" applyBorder="1" applyAlignment="1">
      <alignment horizontal="center" vertical="center"/>
    </xf>
    <xf numFmtId="0" fontId="105" fillId="0" borderId="49" xfId="0" applyFont="1" applyFill="1" applyBorder="1" applyAlignment="1">
      <alignment horizontal="left" vertical="center"/>
    </xf>
    <xf numFmtId="0" fontId="105" fillId="0" borderId="49" xfId="0" applyFont="1" applyFill="1" applyBorder="1" applyAlignment="1">
      <alignment horizontal="center" vertical="center"/>
    </xf>
    <xf numFmtId="2" fontId="105" fillId="0" borderId="49" xfId="0" applyNumberFormat="1" applyFont="1" applyFill="1" applyBorder="1" applyAlignment="1">
      <alignment horizontal="center" vertical="center"/>
    </xf>
    <xf numFmtId="0" fontId="105" fillId="0" borderId="0" xfId="0" applyFont="1" applyAlignment="1">
      <alignment horizontal="left" vertical="center"/>
    </xf>
    <xf numFmtId="0" fontId="105" fillId="0" borderId="0" xfId="0" applyFont="1" applyAlignment="1">
      <alignment horizontal="center" vertical="center"/>
    </xf>
    <xf numFmtId="2" fontId="105" fillId="0" borderId="0" xfId="0" applyNumberFormat="1" applyFont="1" applyAlignment="1">
      <alignment horizontal="center" vertical="center"/>
    </xf>
    <xf numFmtId="0" fontId="105" fillId="0" borderId="23" xfId="0" applyFont="1" applyFill="1" applyBorder="1" applyAlignment="1">
      <alignment horizontal="left" vertical="center"/>
    </xf>
    <xf numFmtId="0" fontId="105" fillId="0" borderId="23" xfId="0" applyFont="1" applyFill="1" applyBorder="1" applyAlignment="1">
      <alignment horizontal="center" vertical="center"/>
    </xf>
    <xf numFmtId="2" fontId="105" fillId="0" borderId="23" xfId="0" applyNumberFormat="1" applyFont="1" applyFill="1" applyBorder="1" applyAlignment="1">
      <alignment horizontal="center" vertical="center"/>
    </xf>
    <xf numFmtId="0" fontId="105" fillId="0" borderId="5" xfId="0" applyFont="1" applyFill="1" applyBorder="1" applyAlignment="1">
      <alignment horizontal="left" vertical="center"/>
    </xf>
    <xf numFmtId="0" fontId="105" fillId="0" borderId="5" xfId="0" applyFont="1" applyFill="1" applyBorder="1" applyAlignment="1">
      <alignment horizontal="center" vertical="center"/>
    </xf>
    <xf numFmtId="2" fontId="105" fillId="0" borderId="5" xfId="0" applyNumberFormat="1" applyFont="1" applyFill="1" applyBorder="1" applyAlignment="1">
      <alignment horizontal="center" vertical="center"/>
    </xf>
    <xf numFmtId="0" fontId="105" fillId="33" borderId="0" xfId="0" applyFont="1" applyFill="1" applyBorder="1" applyAlignment="1">
      <alignment horizontal="left" vertical="center"/>
    </xf>
    <xf numFmtId="0" fontId="105" fillId="33" borderId="49" xfId="0" applyFont="1" applyFill="1" applyBorder="1" applyAlignment="1">
      <alignment horizontal="center" vertical="center"/>
    </xf>
    <xf numFmtId="2" fontId="105" fillId="33" borderId="49" xfId="0" applyNumberFormat="1" applyFont="1" applyFill="1" applyBorder="1" applyAlignment="1">
      <alignment horizontal="center" vertical="center"/>
    </xf>
    <xf numFmtId="0" fontId="1" fillId="2" borderId="0" xfId="0" applyFont="1" applyFill="1" applyAlignment="1"/>
    <xf numFmtId="2" fontId="104" fillId="0" borderId="49" xfId="0" applyNumberFormat="1" applyFont="1" applyBorder="1" applyAlignment="1">
      <alignment horizontal="center" vertical="center" wrapText="1"/>
    </xf>
    <xf numFmtId="0" fontId="1" fillId="0" borderId="52" xfId="0" applyFont="1" applyFill="1" applyBorder="1" applyAlignment="1">
      <alignment horizontal="center" vertical="center" wrapText="1"/>
    </xf>
    <xf numFmtId="0" fontId="1" fillId="0" borderId="52" xfId="0" applyFont="1" applyFill="1" applyBorder="1" applyAlignment="1">
      <alignment horizontal="center" vertical="center"/>
    </xf>
    <xf numFmtId="1" fontId="1" fillId="0" borderId="52" xfId="0" applyNumberFormat="1" applyFont="1" applyFill="1" applyBorder="1" applyAlignment="1">
      <alignment horizontal="center" vertical="center"/>
    </xf>
    <xf numFmtId="2" fontId="13" fillId="0" borderId="52" xfId="0" applyNumberFormat="1" applyFont="1" applyFill="1" applyBorder="1" applyAlignment="1">
      <alignment horizontal="center"/>
    </xf>
    <xf numFmtId="1" fontId="1" fillId="0" borderId="0" xfId="0" applyNumberFormat="1" applyFont="1" applyFill="1" applyBorder="1" applyAlignment="1">
      <alignment horizontal="center" vertical="center"/>
    </xf>
    <xf numFmtId="2" fontId="13" fillId="0" borderId="0" xfId="0" applyNumberFormat="1" applyFont="1" applyFill="1" applyBorder="1" applyAlignment="1">
      <alignment horizontal="center"/>
    </xf>
    <xf numFmtId="0" fontId="1" fillId="0" borderId="49" xfId="0" applyFont="1" applyFill="1" applyBorder="1" applyAlignment="1">
      <alignment horizontal="center" vertical="center" wrapText="1"/>
    </xf>
    <xf numFmtId="0" fontId="1" fillId="0" borderId="49" xfId="0" applyFont="1" applyFill="1" applyBorder="1" applyAlignment="1">
      <alignment horizontal="center" vertical="center"/>
    </xf>
    <xf numFmtId="2" fontId="13" fillId="0" borderId="49" xfId="0" applyNumberFormat="1" applyFont="1" applyFill="1" applyBorder="1" applyAlignment="1">
      <alignment horizontal="center"/>
    </xf>
    <xf numFmtId="2" fontId="49" fillId="0" borderId="0" xfId="0" applyNumberFormat="1" applyFont="1" applyAlignment="1">
      <alignment horizontal="center"/>
    </xf>
    <xf numFmtId="0" fontId="1" fillId="0" borderId="23" xfId="0" applyFont="1" applyFill="1" applyBorder="1" applyAlignment="1">
      <alignment horizontal="center" vertical="center" wrapText="1"/>
    </xf>
    <xf numFmtId="0" fontId="1" fillId="0" borderId="23" xfId="0" applyFont="1" applyFill="1" applyBorder="1" applyAlignment="1">
      <alignment horizontal="center" vertical="center"/>
    </xf>
    <xf numFmtId="1" fontId="1" fillId="0" borderId="23" xfId="0" applyNumberFormat="1" applyFont="1" applyFill="1" applyBorder="1" applyAlignment="1">
      <alignment horizontal="center" vertical="center"/>
    </xf>
    <xf numFmtId="2" fontId="13" fillId="0" borderId="23" xfId="0" applyNumberFormat="1" applyFont="1" applyFill="1" applyBorder="1" applyAlignment="1">
      <alignment horizontal="center"/>
    </xf>
    <xf numFmtId="0" fontId="1" fillId="0" borderId="5" xfId="0" applyFont="1" applyFill="1" applyBorder="1" applyAlignment="1">
      <alignment horizontal="center" vertical="center"/>
    </xf>
    <xf numFmtId="1" fontId="1" fillId="0" borderId="5" xfId="0" applyNumberFormat="1" applyFont="1" applyFill="1" applyBorder="1" applyAlignment="1">
      <alignment horizontal="center" vertical="center"/>
    </xf>
    <xf numFmtId="2" fontId="13" fillId="0" borderId="5" xfId="0" applyNumberFormat="1" applyFont="1" applyFill="1" applyBorder="1" applyAlignment="1">
      <alignment horizontal="center"/>
    </xf>
    <xf numFmtId="0" fontId="1" fillId="0" borderId="49" xfId="0" applyFont="1" applyBorder="1" applyAlignment="1">
      <alignment horizontal="center" vertical="center" wrapText="1"/>
    </xf>
    <xf numFmtId="2" fontId="13" fillId="0" borderId="49" xfId="0" applyNumberFormat="1" applyFont="1" applyBorder="1" applyAlignment="1">
      <alignment horizontal="center"/>
    </xf>
    <xf numFmtId="0" fontId="1" fillId="2" borderId="0" xfId="0" applyFont="1" applyFill="1" applyBorder="1" applyAlignment="1">
      <alignment horizontal="center" vertical="center" wrapText="1"/>
    </xf>
    <xf numFmtId="0" fontId="1" fillId="2" borderId="0" xfId="0" applyFont="1" applyFill="1" applyBorder="1" applyAlignment="1">
      <alignment horizontal="center" vertical="center"/>
    </xf>
    <xf numFmtId="1" fontId="1" fillId="2" borderId="49" xfId="0" applyNumberFormat="1" applyFont="1" applyFill="1" applyBorder="1" applyAlignment="1">
      <alignment horizontal="center" vertical="center"/>
    </xf>
    <xf numFmtId="0" fontId="1" fillId="2" borderId="49" xfId="0" applyFont="1" applyFill="1" applyBorder="1" applyAlignment="1">
      <alignment horizontal="center" vertical="center"/>
    </xf>
    <xf numFmtId="2" fontId="13" fillId="2" borderId="49" xfId="0" applyNumberFormat="1" applyFont="1" applyFill="1" applyBorder="1" applyAlignment="1">
      <alignment horizontal="center"/>
    </xf>
    <xf numFmtId="1" fontId="1" fillId="0" borderId="49" xfId="0" applyNumberFormat="1" applyFont="1" applyFill="1" applyBorder="1" applyAlignment="1">
      <alignment horizontal="center" vertical="center"/>
    </xf>
    <xf numFmtId="0" fontId="107" fillId="0" borderId="25" xfId="0" applyFont="1" applyBorder="1" applyAlignment="1">
      <alignment horizontal="center" vertical="center"/>
    </xf>
    <xf numFmtId="0" fontId="14" fillId="0" borderId="0" xfId="0" applyFont="1" applyAlignment="1">
      <alignment horizontal="center" vertical="center"/>
    </xf>
    <xf numFmtId="0" fontId="14" fillId="0" borderId="5" xfId="0" applyFont="1" applyBorder="1" applyAlignment="1">
      <alignment horizontal="center" vertical="center"/>
    </xf>
    <xf numFmtId="0" fontId="104" fillId="0" borderId="52" xfId="0" applyFont="1" applyBorder="1" applyAlignment="1">
      <alignment horizontal="center" vertical="center" wrapText="1"/>
    </xf>
    <xf numFmtId="0" fontId="36" fillId="2" borderId="0" xfId="0" applyFont="1" applyFill="1" applyBorder="1"/>
    <xf numFmtId="2" fontId="104" fillId="0" borderId="52" xfId="0" applyNumberFormat="1" applyFont="1" applyBorder="1" applyAlignment="1">
      <alignment horizontal="center" vertical="center" wrapText="1"/>
    </xf>
    <xf numFmtId="2" fontId="13" fillId="0" borderId="0" xfId="0" applyNumberFormat="1" applyFont="1" applyAlignment="1">
      <alignment horizontal="center"/>
    </xf>
    <xf numFmtId="0" fontId="62" fillId="0" borderId="0" xfId="0" applyFont="1" applyAlignment="1">
      <alignment horizontal="center"/>
    </xf>
    <xf numFmtId="0" fontId="13" fillId="0" borderId="0" xfId="0" applyFont="1" applyAlignment="1">
      <alignment horizontal="center"/>
    </xf>
    <xf numFmtId="0" fontId="104" fillId="0" borderId="49" xfId="0" applyFont="1" applyBorder="1" applyAlignment="1">
      <alignment horizontal="center"/>
    </xf>
    <xf numFmtId="0" fontId="13" fillId="0" borderId="49" xfId="0" applyFont="1" applyBorder="1"/>
    <xf numFmtId="2" fontId="13" fillId="0" borderId="0" xfId="0" applyNumberFormat="1" applyFont="1" applyBorder="1" applyAlignment="1">
      <alignment horizontal="center"/>
    </xf>
    <xf numFmtId="0" fontId="13" fillId="0" borderId="0" xfId="0" applyFont="1" applyFill="1"/>
    <xf numFmtId="0" fontId="49" fillId="0" borderId="0" xfId="1" applyFont="1" applyAlignment="1"/>
    <xf numFmtId="0" fontId="108" fillId="0" borderId="0" xfId="0" applyNumberFormat="1" applyFont="1" applyFill="1" applyBorder="1" applyAlignment="1" applyProtection="1">
      <alignment vertical="top"/>
    </xf>
    <xf numFmtId="0" fontId="0" fillId="0" borderId="0" xfId="0" applyFont="1" applyAlignment="1">
      <alignment vertical="center" wrapText="1"/>
    </xf>
    <xf numFmtId="167" fontId="39" fillId="0" borderId="0" xfId="57" applyNumberFormat="1" applyFont="1" applyFill="1" applyBorder="1" applyAlignment="1">
      <alignment vertical="center"/>
    </xf>
    <xf numFmtId="167" fontId="7" fillId="0" borderId="23" xfId="57" applyNumberFormat="1" applyFont="1" applyFill="1" applyBorder="1" applyAlignment="1" applyProtection="1">
      <alignment horizontal="right" vertical="center"/>
    </xf>
    <xf numFmtId="0" fontId="105" fillId="0" borderId="0" xfId="0" applyFont="1" applyFill="1" applyBorder="1" applyAlignment="1">
      <alignment wrapText="1"/>
    </xf>
    <xf numFmtId="1" fontId="37" fillId="0" borderId="23" xfId="53" applyNumberFormat="1" applyFont="1" applyBorder="1" applyAlignment="1">
      <alignment horizontal="center" vertical="center" wrapText="1"/>
    </xf>
    <xf numFmtId="1" fontId="38" fillId="0" borderId="0" xfId="53" applyNumberFormat="1" applyFont="1" applyBorder="1" applyAlignment="1">
      <alignment horizontal="center" vertical="center" wrapText="1"/>
    </xf>
    <xf numFmtId="0" fontId="0" fillId="0" borderId="0" xfId="41" applyFont="1" applyFill="1" applyBorder="1" applyAlignment="1">
      <alignment vertical="top"/>
    </xf>
    <xf numFmtId="0" fontId="49" fillId="0" borderId="0" xfId="0" applyFont="1" applyFill="1" applyBorder="1" applyAlignment="1">
      <alignment wrapText="1"/>
    </xf>
    <xf numFmtId="167" fontId="7" fillId="0" borderId="0" xfId="57" applyNumberFormat="1" applyFont="1" applyFill="1" applyBorder="1" applyAlignment="1" applyProtection="1">
      <alignment horizontal="right" vertical="center"/>
    </xf>
    <xf numFmtId="167" fontId="1" fillId="0" borderId="0" xfId="57" applyNumberFormat="1" applyFont="1" applyFill="1" applyBorder="1" applyAlignment="1" applyProtection="1">
      <alignment horizontal="right" vertical="center" wrapText="1"/>
      <protection locked="0"/>
    </xf>
    <xf numFmtId="167" fontId="1" fillId="0" borderId="5" xfId="57" applyNumberFormat="1" applyFont="1" applyFill="1" applyBorder="1" applyAlignment="1" applyProtection="1">
      <alignment horizontal="right" vertical="center" wrapText="1"/>
      <protection locked="0"/>
    </xf>
    <xf numFmtId="0" fontId="109" fillId="10" borderId="0" xfId="34" applyFont="1" applyFill="1" applyAlignment="1">
      <alignment horizontal="center" vertical="center"/>
    </xf>
    <xf numFmtId="0" fontId="14" fillId="0" borderId="0" xfId="0" applyFont="1" applyAlignment="1">
      <alignment horizontal="center"/>
    </xf>
    <xf numFmtId="0" fontId="12" fillId="0" borderId="0" xfId="0" applyFont="1" applyFill="1" applyBorder="1" applyAlignment="1">
      <alignment vertical="center"/>
    </xf>
    <xf numFmtId="0" fontId="12" fillId="3" borderId="32" xfId="0" applyFont="1" applyFill="1" applyBorder="1" applyAlignment="1">
      <alignment vertical="center"/>
    </xf>
    <xf numFmtId="0" fontId="12" fillId="0" borderId="32" xfId="0" applyFont="1" applyFill="1" applyBorder="1" applyAlignment="1">
      <alignment vertical="center"/>
    </xf>
    <xf numFmtId="0" fontId="104" fillId="0" borderId="0" xfId="0" applyFont="1" applyBorder="1"/>
    <xf numFmtId="176" fontId="13" fillId="0" borderId="0" xfId="60" applyNumberFormat="1" applyFont="1" applyBorder="1" applyAlignment="1">
      <alignment horizontal="center"/>
    </xf>
    <xf numFmtId="177" fontId="13" fillId="0" borderId="0" xfId="60" applyNumberFormat="1" applyFont="1" applyBorder="1" applyAlignment="1">
      <alignment horizontal="center"/>
    </xf>
    <xf numFmtId="0" fontId="104" fillId="0" borderId="5" xfId="0" applyFont="1" applyBorder="1"/>
    <xf numFmtId="176" fontId="104" fillId="0" borderId="5" xfId="60" applyNumberFormat="1" applyFont="1" applyBorder="1" applyAlignment="1">
      <alignment horizontal="center"/>
    </xf>
    <xf numFmtId="177" fontId="104" fillId="0" borderId="0" xfId="60" applyNumberFormat="1" applyFont="1" applyBorder="1" applyAlignment="1">
      <alignment horizontal="center"/>
    </xf>
    <xf numFmtId="176" fontId="104" fillId="0" borderId="0" xfId="60" applyNumberFormat="1" applyFont="1" applyBorder="1" applyAlignment="1">
      <alignment horizontal="center"/>
    </xf>
    <xf numFmtId="0" fontId="13" fillId="0" borderId="0" xfId="0" applyFont="1" applyBorder="1" applyAlignment="1">
      <alignment horizontal="center"/>
    </xf>
    <xf numFmtId="0" fontId="13" fillId="0" borderId="0" xfId="0" applyFont="1" applyBorder="1" applyAlignment="1">
      <alignment vertical="center"/>
    </xf>
    <xf numFmtId="0" fontId="13" fillId="0" borderId="32" xfId="0" applyFont="1" applyBorder="1" applyAlignment="1">
      <alignment vertical="center"/>
    </xf>
    <xf numFmtId="0" fontId="12" fillId="3" borderId="32" xfId="0" applyFont="1" applyFill="1" applyBorder="1" applyAlignment="1">
      <alignment vertical="center" wrapText="1"/>
    </xf>
    <xf numFmtId="177" fontId="104" fillId="0" borderId="5" xfId="60" applyNumberFormat="1" applyFont="1" applyBorder="1" applyAlignment="1">
      <alignment horizontal="center"/>
    </xf>
    <xf numFmtId="177" fontId="13" fillId="0" borderId="5" xfId="60" applyNumberFormat="1" applyFont="1" applyBorder="1" applyAlignment="1">
      <alignment horizontal="center"/>
    </xf>
    <xf numFmtId="0" fontId="104" fillId="0" borderId="0" xfId="0" applyFont="1" applyBorder="1" applyAlignment="1">
      <alignment wrapText="1"/>
    </xf>
    <xf numFmtId="0" fontId="14" fillId="0" borderId="0" xfId="0" applyFont="1" applyBorder="1"/>
    <xf numFmtId="0" fontId="110" fillId="0" borderId="0" xfId="0" applyFont="1"/>
    <xf numFmtId="0" fontId="7" fillId="21" borderId="16" xfId="0" applyFont="1" applyFill="1" applyBorder="1" applyAlignment="1">
      <alignment vertical="top" wrapText="1"/>
    </xf>
    <xf numFmtId="0" fontId="21" fillId="0" borderId="0" xfId="0" applyFont="1" applyBorder="1"/>
    <xf numFmtId="0" fontId="7" fillId="0" borderId="0" xfId="0" applyFont="1" applyBorder="1" applyAlignment="1">
      <alignment horizontal="center" vertical="center"/>
    </xf>
    <xf numFmtId="0" fontId="7" fillId="0" borderId="5" xfId="0" applyFont="1" applyBorder="1" applyAlignment="1">
      <alignment horizontal="center" vertical="center"/>
    </xf>
    <xf numFmtId="0" fontId="0" fillId="0" borderId="0"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0" xfId="0" applyBorder="1"/>
    <xf numFmtId="0" fontId="34" fillId="0" borderId="0" xfId="0" applyFont="1" applyAlignment="1">
      <alignment horizontal="center"/>
    </xf>
    <xf numFmtId="164" fontId="7" fillId="0" borderId="4" xfId="0" applyNumberFormat="1" applyFont="1" applyBorder="1"/>
    <xf numFmtId="0" fontId="36" fillId="0" borderId="16" xfId="0" applyFont="1" applyBorder="1" applyAlignment="1">
      <alignment horizontal="center" vertical="center"/>
    </xf>
    <xf numFmtId="164" fontId="1" fillId="0" borderId="0" xfId="57" applyFont="1" applyFill="1" applyBorder="1" applyAlignment="1">
      <alignment vertical="center"/>
    </xf>
    <xf numFmtId="164" fontId="7" fillId="0" borderId="0" xfId="57" applyFont="1" applyAlignment="1">
      <alignment vertical="center"/>
    </xf>
    <xf numFmtId="164" fontId="7" fillId="0" borderId="5" xfId="57" applyFont="1" applyBorder="1" applyAlignment="1">
      <alignment vertical="center"/>
    </xf>
    <xf numFmtId="2" fontId="7" fillId="0" borderId="0" xfId="0" applyNumberFormat="1" applyFont="1" applyBorder="1" applyAlignment="1">
      <alignment vertical="center"/>
    </xf>
    <xf numFmtId="0" fontId="34" fillId="0" borderId="25" xfId="0" applyFont="1" applyBorder="1" applyAlignment="1">
      <alignment horizontal="center" vertical="center" wrapText="1"/>
    </xf>
    <xf numFmtId="0" fontId="24" fillId="0" borderId="0" xfId="34" applyFont="1" applyFill="1" applyAlignment="1">
      <alignment horizontal="center" vertical="center"/>
    </xf>
    <xf numFmtId="169" fontId="7" fillId="0" borderId="0" xfId="57" applyNumberFormat="1" applyFont="1"/>
    <xf numFmtId="164" fontId="7" fillId="0" borderId="0" xfId="57" applyNumberFormat="1" applyFont="1"/>
    <xf numFmtId="167" fontId="0" fillId="0" borderId="0" xfId="57" applyNumberFormat="1" applyFont="1"/>
    <xf numFmtId="164" fontId="7" fillId="0" borderId="0" xfId="57" applyFont="1" applyFill="1"/>
    <xf numFmtId="0" fontId="34" fillId="0" borderId="25" xfId="0" applyFont="1" applyBorder="1" applyAlignment="1">
      <alignment horizontal="center" vertical="center"/>
    </xf>
    <xf numFmtId="164" fontId="7" fillId="0" borderId="0" xfId="0" applyNumberFormat="1" applyFont="1"/>
    <xf numFmtId="178" fontId="7" fillId="0" borderId="0" xfId="0" applyNumberFormat="1" applyFont="1"/>
    <xf numFmtId="164" fontId="0" fillId="0" borderId="58" xfId="57" applyNumberFormat="1" applyFont="1" applyFill="1" applyBorder="1"/>
    <xf numFmtId="164" fontId="0" fillId="0" borderId="26" xfId="57" applyNumberFormat="1" applyFont="1" applyFill="1" applyBorder="1"/>
    <xf numFmtId="164" fontId="7" fillId="0" borderId="4" xfId="57" applyNumberFormat="1" applyFont="1" applyBorder="1"/>
    <xf numFmtId="164" fontId="0" fillId="0" borderId="4" xfId="0" applyNumberFormat="1" applyFill="1" applyBorder="1"/>
    <xf numFmtId="164" fontId="7" fillId="0" borderId="58" xfId="57" applyNumberFormat="1" applyFont="1" applyBorder="1"/>
    <xf numFmtId="164" fontId="7" fillId="0" borderId="26" xfId="57" applyNumberFormat="1" applyFont="1" applyBorder="1"/>
    <xf numFmtId="164" fontId="7" fillId="0" borderId="59" xfId="57" applyNumberFormat="1" applyFont="1" applyBorder="1"/>
    <xf numFmtId="164" fontId="0" fillId="0" borderId="27" xfId="57" applyNumberFormat="1" applyFont="1" applyFill="1" applyBorder="1"/>
    <xf numFmtId="164" fontId="7" fillId="0" borderId="3" xfId="57" applyNumberFormat="1" applyFont="1" applyBorder="1"/>
    <xf numFmtId="164" fontId="7" fillId="0" borderId="27" xfId="57" applyNumberFormat="1" applyFont="1" applyBorder="1"/>
    <xf numFmtId="164" fontId="0" fillId="0" borderId="0" xfId="57" applyNumberFormat="1" applyFont="1" applyFill="1" applyBorder="1" applyAlignment="1">
      <alignment horizontal="center" vertical="center" wrapText="1"/>
    </xf>
    <xf numFmtId="164" fontId="7" fillId="0" borderId="0" xfId="0" applyNumberFormat="1" applyFont="1" applyBorder="1"/>
    <xf numFmtId="164" fontId="7" fillId="0" borderId="0" xfId="57" applyNumberFormat="1" applyFont="1" applyBorder="1" applyAlignment="1" applyProtection="1">
      <alignment vertical="center"/>
      <protection locked="0"/>
    </xf>
    <xf numFmtId="164" fontId="0" fillId="0" borderId="5" xfId="57" applyNumberFormat="1" applyFont="1" applyFill="1" applyBorder="1" applyAlignment="1">
      <alignment horizontal="center" vertical="center" wrapText="1"/>
    </xf>
    <xf numFmtId="0" fontId="0" fillId="0" borderId="5" xfId="0" applyFont="1" applyBorder="1" applyAlignment="1">
      <alignment horizontal="left" vertical="center" wrapText="1"/>
    </xf>
    <xf numFmtId="164" fontId="0" fillId="0" borderId="5" xfId="57" applyFont="1" applyFill="1" applyBorder="1"/>
    <xf numFmtId="2" fontId="7" fillId="0" borderId="0" xfId="57" applyNumberFormat="1" applyFont="1" applyBorder="1" applyAlignment="1">
      <alignment vertical="center"/>
    </xf>
    <xf numFmtId="2" fontId="7" fillId="0" borderId="5" xfId="57" applyNumberFormat="1" applyFont="1" applyBorder="1"/>
    <xf numFmtId="0" fontId="13" fillId="0" borderId="5" xfId="0" applyFont="1" applyBorder="1" applyAlignment="1">
      <alignment vertical="top"/>
    </xf>
    <xf numFmtId="0" fontId="34" fillId="0" borderId="79" xfId="0" applyFont="1" applyBorder="1" applyAlignment="1">
      <alignment horizontal="center"/>
    </xf>
    <xf numFmtId="0" fontId="34" fillId="0" borderId="80" xfId="0" applyFont="1" applyBorder="1" applyAlignment="1">
      <alignment horizontal="center"/>
    </xf>
    <xf numFmtId="0" fontId="34" fillId="0" borderId="81" xfId="0" applyFont="1" applyBorder="1" applyAlignment="1">
      <alignment horizontal="center"/>
    </xf>
    <xf numFmtId="166" fontId="7" fillId="0" borderId="59" xfId="55" applyNumberFormat="1" applyFont="1" applyFill="1" applyBorder="1" applyAlignment="1">
      <alignment horizontal="center" vertical="center" wrapText="1"/>
    </xf>
    <xf numFmtId="166" fontId="7" fillId="0" borderId="14" xfId="55" applyNumberFormat="1" applyFont="1" applyFill="1" applyBorder="1" applyAlignment="1">
      <alignment horizontal="center" vertical="center" wrapText="1"/>
    </xf>
    <xf numFmtId="164" fontId="0" fillId="2" borderId="74" xfId="0" applyNumberFormat="1" applyFill="1" applyBorder="1" applyAlignment="1">
      <alignment horizontal="center" vertical="center"/>
    </xf>
    <xf numFmtId="164" fontId="0" fillId="2" borderId="75" xfId="0" applyNumberFormat="1" applyFill="1" applyBorder="1" applyAlignment="1">
      <alignment horizontal="center" vertical="center"/>
    </xf>
    <xf numFmtId="164" fontId="0" fillId="2" borderId="76" xfId="0" applyNumberFormat="1" applyFill="1" applyBorder="1" applyAlignment="1">
      <alignment horizontal="center" vertical="center"/>
    </xf>
    <xf numFmtId="164" fontId="0" fillId="2" borderId="73" xfId="0" applyNumberFormat="1" applyFill="1" applyBorder="1" applyAlignment="1">
      <alignment horizontal="center" vertical="center"/>
    </xf>
    <xf numFmtId="164" fontId="0" fillId="2" borderId="83" xfId="0" applyNumberFormat="1" applyFill="1" applyBorder="1" applyAlignment="1">
      <alignment horizontal="center" vertical="center"/>
    </xf>
    <xf numFmtId="164" fontId="0" fillId="2" borderId="0" xfId="0" applyNumberFormat="1" applyFill="1" applyBorder="1" applyAlignment="1">
      <alignment horizontal="center" vertical="center"/>
    </xf>
    <xf numFmtId="164" fontId="0" fillId="2" borderId="84" xfId="0" applyNumberFormat="1" applyFill="1" applyBorder="1" applyAlignment="1">
      <alignment horizontal="center" vertical="center"/>
    </xf>
    <xf numFmtId="164" fontId="0" fillId="2" borderId="85" xfId="0" applyNumberFormat="1" applyFill="1" applyBorder="1" applyAlignment="1">
      <alignment horizontal="center" vertical="center"/>
    </xf>
    <xf numFmtId="164" fontId="0" fillId="2" borderId="86" xfId="0" applyNumberFormat="1" applyFill="1" applyBorder="1" applyAlignment="1">
      <alignment horizontal="center" vertical="center"/>
    </xf>
    <xf numFmtId="164" fontId="0" fillId="2" borderId="87" xfId="0" applyNumberFormat="1" applyFill="1" applyBorder="1" applyAlignment="1">
      <alignment horizontal="center" vertical="center"/>
    </xf>
    <xf numFmtId="164" fontId="0" fillId="2" borderId="88" xfId="0" applyNumberFormat="1" applyFill="1" applyBorder="1" applyAlignment="1">
      <alignment horizontal="center" vertical="center"/>
    </xf>
    <xf numFmtId="164" fontId="0" fillId="2" borderId="78" xfId="0" applyNumberFormat="1" applyFill="1" applyBorder="1" applyAlignment="1">
      <alignment horizontal="center" vertical="center"/>
    </xf>
    <xf numFmtId="167" fontId="1" fillId="0" borderId="0" xfId="57" applyNumberFormat="1" applyFont="1" applyBorder="1" applyAlignment="1">
      <alignment vertical="center"/>
    </xf>
    <xf numFmtId="167" fontId="1" fillId="0" borderId="0" xfId="57" applyNumberFormat="1" applyFont="1" applyAlignment="1">
      <alignment vertical="center"/>
    </xf>
    <xf numFmtId="167" fontId="1" fillId="0" borderId="5" xfId="57" applyNumberFormat="1" applyFont="1" applyBorder="1" applyAlignment="1">
      <alignment vertical="center"/>
    </xf>
    <xf numFmtId="167" fontId="34" fillId="0" borderId="0" xfId="57" applyNumberFormat="1" applyFont="1" applyBorder="1" applyAlignment="1">
      <alignment vertical="center"/>
    </xf>
    <xf numFmtId="0" fontId="0" fillId="0" borderId="0" xfId="0" applyFont="1" applyBorder="1" applyAlignment="1"/>
    <xf numFmtId="4" fontId="1" fillId="0" borderId="0" xfId="0" applyNumberFormat="1" applyFont="1" applyBorder="1" applyAlignment="1">
      <alignment vertical="center"/>
    </xf>
    <xf numFmtId="4" fontId="1" fillId="0" borderId="5" xfId="0" applyNumberFormat="1" applyFont="1" applyBorder="1" applyAlignment="1">
      <alignment vertical="center"/>
    </xf>
    <xf numFmtId="4" fontId="34" fillId="0" borderId="23" xfId="37" applyNumberFormat="1" applyFont="1" applyFill="1" applyBorder="1" applyAlignment="1" applyProtection="1">
      <alignment horizontal="right" vertical="center" wrapText="1"/>
      <protection locked="0"/>
    </xf>
    <xf numFmtId="0" fontId="34" fillId="0" borderId="73" xfId="0" applyFont="1" applyFill="1" applyBorder="1" applyAlignment="1">
      <alignment vertical="center"/>
    </xf>
    <xf numFmtId="0" fontId="34" fillId="0" borderId="77" xfId="0" applyFont="1" applyBorder="1" applyAlignment="1">
      <alignment vertical="center"/>
    </xf>
    <xf numFmtId="166" fontId="7" fillId="0" borderId="16" xfId="55" applyNumberFormat="1" applyFont="1" applyFill="1" applyBorder="1" applyAlignment="1">
      <alignment horizontal="center" vertical="center" wrapText="1"/>
    </xf>
    <xf numFmtId="0" fontId="0" fillId="0" borderId="0" xfId="0" applyAlignment="1">
      <alignment vertical="center"/>
    </xf>
    <xf numFmtId="0" fontId="34" fillId="0" borderId="79" xfId="0" applyFont="1" applyBorder="1" applyAlignment="1">
      <alignment horizontal="center" vertical="center"/>
    </xf>
    <xf numFmtId="0" fontId="34" fillId="0" borderId="80" xfId="0" applyFont="1" applyBorder="1" applyAlignment="1">
      <alignment horizontal="center" vertical="center"/>
    </xf>
    <xf numFmtId="0" fontId="34" fillId="0" borderId="81" xfId="0" applyFont="1" applyBorder="1" applyAlignment="1">
      <alignment horizontal="center" vertical="center"/>
    </xf>
    <xf numFmtId="164" fontId="0" fillId="0" borderId="83" xfId="0" applyNumberFormat="1" applyBorder="1" applyAlignment="1">
      <alignment horizontal="center" vertical="center"/>
    </xf>
    <xf numFmtId="164" fontId="0" fillId="0" borderId="0" xfId="0" applyNumberFormat="1" applyBorder="1" applyAlignment="1">
      <alignment horizontal="center" vertical="center"/>
    </xf>
    <xf numFmtId="164" fontId="0" fillId="0" borderId="84" xfId="0" applyNumberFormat="1" applyBorder="1" applyAlignment="1">
      <alignment horizontal="center" vertical="center"/>
    </xf>
    <xf numFmtId="164" fontId="0" fillId="0" borderId="73" xfId="0" applyNumberFormat="1" applyBorder="1" applyAlignment="1">
      <alignment horizontal="center" vertical="center"/>
    </xf>
    <xf numFmtId="164" fontId="0" fillId="0" borderId="85" xfId="0" applyNumberFormat="1" applyBorder="1" applyAlignment="1">
      <alignment horizontal="center" vertical="center"/>
    </xf>
    <xf numFmtId="164" fontId="0" fillId="0" borderId="86" xfId="0" applyNumberFormat="1" applyBorder="1" applyAlignment="1">
      <alignment horizontal="center" vertical="center"/>
    </xf>
    <xf numFmtId="164" fontId="0" fillId="0" borderId="87" xfId="0" applyNumberFormat="1" applyBorder="1" applyAlignment="1">
      <alignment horizontal="center" vertical="center"/>
    </xf>
    <xf numFmtId="164" fontId="0" fillId="0" borderId="88" xfId="0" applyNumberFormat="1" applyBorder="1" applyAlignment="1">
      <alignment horizontal="center" vertical="center"/>
    </xf>
    <xf numFmtId="164" fontId="0" fillId="0" borderId="78" xfId="0" applyNumberFormat="1" applyBorder="1" applyAlignment="1">
      <alignment horizontal="center" vertical="center"/>
    </xf>
    <xf numFmtId="0" fontId="0" fillId="0" borderId="0" xfId="0" applyFont="1" applyBorder="1" applyAlignment="1">
      <alignment horizontal="center" vertical="center"/>
    </xf>
    <xf numFmtId="0" fontId="1" fillId="0" borderId="0" xfId="0" applyFont="1" applyAlignment="1"/>
    <xf numFmtId="0" fontId="1" fillId="0" borderId="0" xfId="0" applyFont="1" applyBorder="1" applyAlignment="1"/>
    <xf numFmtId="0" fontId="34" fillId="0" borderId="25" xfId="0" applyFont="1" applyBorder="1" applyAlignment="1">
      <alignment horizontal="center" vertical="center" wrapText="1"/>
    </xf>
    <xf numFmtId="0" fontId="34" fillId="0" borderId="25" xfId="0" applyFont="1" applyBorder="1" applyAlignment="1">
      <alignment horizontal="center" vertical="center"/>
    </xf>
    <xf numFmtId="0" fontId="36" fillId="0" borderId="25" xfId="51" applyFont="1" applyFill="1" applyBorder="1" applyAlignment="1" applyProtection="1">
      <alignment horizontal="center" vertical="center"/>
    </xf>
    <xf numFmtId="0" fontId="36" fillId="20" borderId="16" xfId="0" applyFont="1" applyFill="1" applyBorder="1" applyAlignment="1">
      <alignment horizontal="left" vertical="top"/>
    </xf>
    <xf numFmtId="0" fontId="36" fillId="22" borderId="14" xfId="0" applyFont="1" applyFill="1" applyBorder="1" applyAlignment="1">
      <alignment horizontal="left" vertical="top"/>
    </xf>
    <xf numFmtId="0" fontId="36" fillId="22" borderId="15" xfId="0" applyFont="1" applyFill="1" applyBorder="1" applyAlignment="1">
      <alignment horizontal="left" vertical="top"/>
    </xf>
    <xf numFmtId="0" fontId="39" fillId="0" borderId="0" xfId="0" applyFont="1" applyBorder="1" applyAlignment="1">
      <alignment horizontal="left" vertical="center"/>
    </xf>
    <xf numFmtId="164" fontId="0" fillId="0" borderId="0" xfId="57" applyFont="1" applyFill="1" applyBorder="1" applyAlignment="1">
      <alignment vertical="center" wrapText="1"/>
    </xf>
    <xf numFmtId="164" fontId="0" fillId="0" borderId="0" xfId="57" applyFont="1" applyFill="1" applyBorder="1" applyAlignment="1">
      <alignment horizontal="left" vertical="center" wrapText="1"/>
    </xf>
    <xf numFmtId="164" fontId="0" fillId="0" borderId="5" xfId="57" applyFont="1" applyFill="1" applyBorder="1" applyAlignment="1">
      <alignment vertical="center" wrapText="1"/>
    </xf>
    <xf numFmtId="0" fontId="12" fillId="3" borderId="32" xfId="0" applyFont="1" applyFill="1" applyBorder="1" applyAlignment="1">
      <alignment horizontal="left" vertical="center" wrapText="1"/>
    </xf>
    <xf numFmtId="0" fontId="12" fillId="3" borderId="7" xfId="0" applyFont="1" applyFill="1" applyBorder="1" applyAlignment="1">
      <alignment horizontal="center" vertical="center" wrapText="1"/>
    </xf>
    <xf numFmtId="0" fontId="12" fillId="3" borderId="0" xfId="0" applyFont="1" applyFill="1" applyBorder="1" applyAlignment="1">
      <alignment horizontal="center" vertical="center" wrapText="1"/>
    </xf>
    <xf numFmtId="16" fontId="12" fillId="3" borderId="0" xfId="0" applyNumberFormat="1" applyFont="1" applyFill="1" applyBorder="1" applyAlignment="1">
      <alignment horizontal="center" vertical="center" wrapText="1"/>
    </xf>
    <xf numFmtId="0" fontId="12" fillId="3" borderId="6" xfId="0" applyFont="1" applyFill="1" applyBorder="1" applyAlignment="1">
      <alignment horizontal="center" vertical="center" wrapText="1"/>
    </xf>
    <xf numFmtId="170" fontId="13" fillId="0" borderId="0" xfId="59" applyNumberFormat="1" applyFont="1" applyBorder="1" applyAlignment="1">
      <alignment horizontal="center"/>
    </xf>
    <xf numFmtId="2" fontId="13" fillId="0" borderId="0" xfId="58" applyNumberFormat="1" applyFont="1" applyBorder="1" applyAlignment="1">
      <alignment horizontal="center"/>
    </xf>
    <xf numFmtId="171" fontId="13" fillId="0" borderId="0" xfId="58" applyNumberFormat="1" applyFont="1" applyBorder="1" applyAlignment="1">
      <alignment horizontal="center"/>
    </xf>
    <xf numFmtId="0" fontId="13" fillId="0" borderId="5" xfId="0" applyFont="1" applyBorder="1" applyAlignment="1">
      <alignment horizontal="center"/>
    </xf>
    <xf numFmtId="170" fontId="13" fillId="0" borderId="5" xfId="59" applyNumberFormat="1" applyFont="1" applyBorder="1" applyAlignment="1">
      <alignment horizontal="center"/>
    </xf>
    <xf numFmtId="2" fontId="13" fillId="0" borderId="5" xfId="58" applyNumberFormat="1" applyFont="1" applyBorder="1" applyAlignment="1">
      <alignment horizontal="center"/>
    </xf>
    <xf numFmtId="171" fontId="13" fillId="0" borderId="5" xfId="58" applyNumberFormat="1" applyFont="1" applyBorder="1" applyAlignment="1">
      <alignment horizontal="center"/>
    </xf>
    <xf numFmtId="0" fontId="49" fillId="0" borderId="0" xfId="0" applyFont="1"/>
    <xf numFmtId="0" fontId="13" fillId="0" borderId="0" xfId="0" applyFont="1" applyAlignment="1">
      <alignment vertical="center"/>
    </xf>
    <xf numFmtId="16" fontId="12" fillId="3" borderId="6" xfId="0" applyNumberFormat="1" applyFont="1" applyFill="1" applyBorder="1" applyAlignment="1">
      <alignment horizontal="center" vertical="center" wrapText="1"/>
    </xf>
    <xf numFmtId="0" fontId="13" fillId="0" borderId="0" xfId="0" applyFont="1" applyFill="1" applyBorder="1" applyAlignment="1">
      <alignment horizontal="center" vertical="center" wrapText="1"/>
    </xf>
    <xf numFmtId="2" fontId="49" fillId="0" borderId="0" xfId="0" applyNumberFormat="1" applyFont="1" applyFill="1" applyBorder="1" applyAlignment="1">
      <alignment horizontal="center" wrapText="1"/>
    </xf>
    <xf numFmtId="0" fontId="13" fillId="0" borderId="0" xfId="0" applyFont="1" applyFill="1" applyAlignment="1">
      <alignment horizontal="center" vertical="center" wrapText="1"/>
    </xf>
    <xf numFmtId="2" fontId="13" fillId="0" borderId="0" xfId="0" applyNumberFormat="1" applyFont="1" applyFill="1" applyBorder="1" applyAlignment="1">
      <alignment horizontal="center" wrapText="1"/>
    </xf>
    <xf numFmtId="2" fontId="13" fillId="0" borderId="0" xfId="0" applyNumberFormat="1" applyFont="1" applyFill="1" applyBorder="1" applyAlignment="1">
      <alignment horizontal="center" vertical="center" wrapText="1"/>
    </xf>
    <xf numFmtId="2" fontId="49" fillId="0" borderId="0" xfId="0" applyNumberFormat="1" applyFont="1" applyFill="1" applyBorder="1" applyAlignment="1">
      <alignment horizontal="center" vertical="center" wrapText="1"/>
    </xf>
    <xf numFmtId="2" fontId="13" fillId="0" borderId="0" xfId="0" applyNumberFormat="1" applyFont="1" applyFill="1" applyBorder="1" applyAlignment="1">
      <alignment horizontal="center" vertical="center"/>
    </xf>
    <xf numFmtId="0" fontId="13" fillId="0" borderId="5" xfId="0" applyFont="1" applyFill="1" applyBorder="1" applyAlignment="1">
      <alignment horizontal="center" vertical="center" wrapText="1"/>
    </xf>
    <xf numFmtId="2" fontId="13" fillId="0" borderId="5" xfId="0" applyNumberFormat="1" applyFont="1" applyFill="1" applyBorder="1" applyAlignment="1">
      <alignment horizontal="center" vertical="center"/>
    </xf>
    <xf numFmtId="0" fontId="14" fillId="0" borderId="5" xfId="0" applyFont="1" applyBorder="1"/>
    <xf numFmtId="0" fontId="105" fillId="0" borderId="0" xfId="0" applyFont="1" applyBorder="1" applyAlignment="1"/>
    <xf numFmtId="0" fontId="105" fillId="0" borderId="25" xfId="0" applyFont="1" applyBorder="1" applyAlignment="1">
      <alignment horizontal="center" vertical="center" wrapText="1"/>
    </xf>
    <xf numFmtId="0" fontId="105" fillId="0" borderId="0" xfId="0" applyFont="1" applyBorder="1" applyAlignment="1">
      <alignment horizontal="left" vertical="center" wrapText="1"/>
    </xf>
    <xf numFmtId="0" fontId="105" fillId="0" borderId="0" xfId="0" applyFont="1" applyFill="1" applyBorder="1" applyAlignment="1">
      <alignment horizontal="center" vertical="center" wrapText="1"/>
    </xf>
    <xf numFmtId="9" fontId="105" fillId="0" borderId="0" xfId="0" applyNumberFormat="1" applyFont="1" applyFill="1" applyBorder="1" applyAlignment="1">
      <alignment horizontal="center" vertical="center" wrapText="1"/>
    </xf>
    <xf numFmtId="0" fontId="105" fillId="0" borderId="5" xfId="0" applyFont="1" applyBorder="1" applyAlignment="1">
      <alignment horizontal="left" vertical="center" wrapText="1"/>
    </xf>
    <xf numFmtId="0" fontId="105" fillId="0" borderId="5" xfId="0" applyFont="1" applyFill="1" applyBorder="1" applyAlignment="1">
      <alignment horizontal="center" vertical="center" wrapText="1"/>
    </xf>
    <xf numFmtId="9" fontId="105" fillId="0" borderId="5" xfId="0" applyNumberFormat="1" applyFont="1" applyFill="1" applyBorder="1" applyAlignment="1">
      <alignment horizontal="center" vertical="center" wrapText="1"/>
    </xf>
    <xf numFmtId="0" fontId="12" fillId="3" borderId="0" xfId="0" applyFont="1" applyFill="1" applyBorder="1"/>
    <xf numFmtId="0" fontId="12" fillId="3" borderId="0" xfId="0" applyFont="1" applyFill="1" applyBorder="1" applyAlignment="1">
      <alignment wrapText="1"/>
    </xf>
    <xf numFmtId="0" fontId="12" fillId="3" borderId="0" xfId="0" applyFont="1" applyFill="1" applyBorder="1" applyAlignment="1">
      <alignment horizontal="center" vertical="center"/>
    </xf>
    <xf numFmtId="0" fontId="12" fillId="3" borderId="6" xfId="0" applyFont="1" applyFill="1" applyBorder="1" applyAlignment="1">
      <alignment horizontal="center" vertical="center"/>
    </xf>
    <xf numFmtId="0" fontId="105" fillId="4" borderId="0" xfId="0" applyFont="1" applyFill="1" applyBorder="1" applyAlignment="1">
      <alignment horizontal="left" vertical="center"/>
    </xf>
    <xf numFmtId="0" fontId="105" fillId="4" borderId="0" xfId="0" applyFont="1" applyFill="1" applyBorder="1" applyAlignment="1">
      <alignment horizontal="center" vertical="center"/>
    </xf>
    <xf numFmtId="0" fontId="13" fillId="0" borderId="0" xfId="0" applyFont="1" applyBorder="1" applyAlignment="1">
      <alignment wrapText="1"/>
    </xf>
    <xf numFmtId="1" fontId="105" fillId="4" borderId="0" xfId="0" applyNumberFormat="1" applyFont="1" applyFill="1" applyBorder="1" applyAlignment="1">
      <alignment horizontal="center" vertical="center"/>
    </xf>
    <xf numFmtId="2" fontId="105" fillId="4" borderId="0" xfId="0" applyNumberFormat="1" applyFont="1" applyFill="1" applyBorder="1" applyAlignment="1">
      <alignment horizontal="center" vertical="center"/>
    </xf>
    <xf numFmtId="0" fontId="112" fillId="4" borderId="0" xfId="0" applyFont="1" applyFill="1" applyBorder="1" applyAlignment="1">
      <alignment horizontal="center" vertical="center"/>
    </xf>
    <xf numFmtId="0" fontId="13" fillId="0" borderId="0" xfId="0" applyFont="1" applyBorder="1" applyAlignment="1"/>
    <xf numFmtId="0" fontId="105" fillId="0" borderId="0" xfId="0" applyFont="1" applyBorder="1" applyAlignment="1">
      <alignment horizontal="left" vertical="center"/>
    </xf>
    <xf numFmtId="0" fontId="105" fillId="0" borderId="0" xfId="0" applyFont="1" applyBorder="1" applyAlignment="1">
      <alignment horizontal="center" vertical="center"/>
    </xf>
    <xf numFmtId="1" fontId="105" fillId="0" borderId="0" xfId="0" applyNumberFormat="1" applyFont="1" applyBorder="1" applyAlignment="1">
      <alignment horizontal="center" vertical="center"/>
    </xf>
    <xf numFmtId="2" fontId="105" fillId="0" borderId="0" xfId="0" applyNumberFormat="1" applyFont="1" applyBorder="1" applyAlignment="1">
      <alignment horizontal="center" vertical="center"/>
    </xf>
    <xf numFmtId="0" fontId="112" fillId="0" borderId="0" xfId="0" applyFont="1" applyBorder="1" applyAlignment="1">
      <alignment horizontal="center" vertical="center"/>
    </xf>
    <xf numFmtId="0" fontId="105" fillId="5" borderId="0" xfId="0" applyFont="1" applyFill="1" applyBorder="1" applyAlignment="1">
      <alignment horizontal="left" vertical="center"/>
    </xf>
    <xf numFmtId="0" fontId="105" fillId="5" borderId="0" xfId="0" applyFont="1" applyFill="1" applyBorder="1" applyAlignment="1">
      <alignment horizontal="center" vertical="center"/>
    </xf>
    <xf numFmtId="1" fontId="105" fillId="5" borderId="0" xfId="0" applyNumberFormat="1" applyFont="1" applyFill="1" applyBorder="1" applyAlignment="1">
      <alignment horizontal="center" vertical="center"/>
    </xf>
    <xf numFmtId="2" fontId="105" fillId="5" borderId="0" xfId="0" applyNumberFormat="1" applyFont="1" applyFill="1" applyBorder="1" applyAlignment="1">
      <alignment horizontal="center" vertical="center"/>
    </xf>
    <xf numFmtId="0" fontId="112" fillId="5" borderId="0" xfId="0" applyFont="1" applyFill="1" applyBorder="1" applyAlignment="1">
      <alignment horizontal="center" vertical="center"/>
    </xf>
    <xf numFmtId="0" fontId="105" fillId="6" borderId="0" xfId="0" applyFont="1" applyFill="1" applyBorder="1" applyAlignment="1">
      <alignment horizontal="left" vertical="center"/>
    </xf>
    <xf numFmtId="0" fontId="105" fillId="6" borderId="0" xfId="0" applyFont="1" applyFill="1" applyBorder="1" applyAlignment="1">
      <alignment horizontal="center" vertical="center"/>
    </xf>
    <xf numFmtId="1" fontId="105" fillId="6" borderId="0" xfId="0" applyNumberFormat="1" applyFont="1" applyFill="1" applyBorder="1" applyAlignment="1">
      <alignment horizontal="center" vertical="center"/>
    </xf>
    <xf numFmtId="2" fontId="105" fillId="6" borderId="0" xfId="0" applyNumberFormat="1" applyFont="1" applyFill="1" applyBorder="1" applyAlignment="1">
      <alignment horizontal="center" vertical="center"/>
    </xf>
    <xf numFmtId="0" fontId="112" fillId="6" borderId="0" xfId="0" applyFont="1" applyFill="1" applyBorder="1" applyAlignment="1">
      <alignment horizontal="center" vertical="center"/>
    </xf>
    <xf numFmtId="0" fontId="105" fillId="7" borderId="0" xfId="0" applyFont="1" applyFill="1" applyBorder="1" applyAlignment="1">
      <alignment horizontal="left" vertical="center"/>
    </xf>
    <xf numFmtId="0" fontId="105" fillId="7" borderId="0" xfId="0" applyFont="1" applyFill="1" applyBorder="1" applyAlignment="1">
      <alignment horizontal="center" vertical="center"/>
    </xf>
    <xf numFmtId="1" fontId="105" fillId="7" borderId="0" xfId="0" applyNumberFormat="1" applyFont="1" applyFill="1" applyBorder="1" applyAlignment="1">
      <alignment horizontal="center" vertical="center"/>
    </xf>
    <xf numFmtId="2" fontId="105" fillId="7" borderId="0" xfId="0" applyNumberFormat="1" applyFont="1" applyFill="1" applyBorder="1" applyAlignment="1">
      <alignment horizontal="center" vertical="center"/>
    </xf>
    <xf numFmtId="0" fontId="112" fillId="7" borderId="0" xfId="0" applyFont="1" applyFill="1" applyBorder="1" applyAlignment="1">
      <alignment horizontal="center" vertical="center"/>
    </xf>
    <xf numFmtId="2" fontId="105" fillId="8" borderId="0" xfId="0" applyNumberFormat="1" applyFont="1" applyFill="1" applyBorder="1" applyAlignment="1">
      <alignment horizontal="center" vertical="center"/>
    </xf>
    <xf numFmtId="0" fontId="112" fillId="8" borderId="0" xfId="0" applyFont="1" applyFill="1" applyBorder="1" applyAlignment="1">
      <alignment horizontal="center" vertical="center"/>
    </xf>
    <xf numFmtId="0" fontId="112" fillId="23" borderId="0" xfId="0" applyFont="1" applyFill="1" applyBorder="1" applyAlignment="1">
      <alignment horizontal="center" vertical="center"/>
    </xf>
    <xf numFmtId="0" fontId="105" fillId="7" borderId="5" xfId="0" applyFont="1" applyFill="1" applyBorder="1" applyAlignment="1">
      <alignment horizontal="left" vertical="center"/>
    </xf>
    <xf numFmtId="0" fontId="105" fillId="7" borderId="5" xfId="0" applyFont="1" applyFill="1" applyBorder="1" applyAlignment="1">
      <alignment horizontal="center" vertical="center"/>
    </xf>
    <xf numFmtId="0" fontId="13" fillId="0" borderId="5" xfId="0" applyFont="1" applyBorder="1" applyAlignment="1">
      <alignment wrapText="1"/>
    </xf>
    <xf numFmtId="1" fontId="105" fillId="7" borderId="5" xfId="0" applyNumberFormat="1" applyFont="1" applyFill="1" applyBorder="1" applyAlignment="1">
      <alignment horizontal="center" vertical="center"/>
    </xf>
    <xf numFmtId="0" fontId="13" fillId="0" borderId="5" xfId="0" applyFont="1" applyBorder="1" applyAlignment="1">
      <alignment vertical="center"/>
    </xf>
    <xf numFmtId="2" fontId="105" fillId="7" borderId="5" xfId="0" applyNumberFormat="1" applyFont="1" applyFill="1" applyBorder="1" applyAlignment="1">
      <alignment horizontal="center" vertical="center"/>
    </xf>
    <xf numFmtId="0" fontId="112" fillId="7" borderId="5" xfId="0" applyFont="1" applyFill="1" applyBorder="1" applyAlignment="1">
      <alignment horizontal="center" vertical="center"/>
    </xf>
    <xf numFmtId="0" fontId="112" fillId="23" borderId="5" xfId="0" applyFont="1" applyFill="1" applyBorder="1" applyAlignment="1">
      <alignment horizontal="center" vertical="center"/>
    </xf>
    <xf numFmtId="0" fontId="13" fillId="0" borderId="5" xfId="0" applyFont="1" applyBorder="1" applyAlignment="1"/>
    <xf numFmtId="0" fontId="13" fillId="36" borderId="0" xfId="0" applyFont="1" applyFill="1" applyBorder="1" applyAlignment="1">
      <alignment horizontal="left" vertical="center" wrapText="1"/>
    </xf>
    <xf numFmtId="0" fontId="13" fillId="36" borderId="0" xfId="0" applyFont="1" applyFill="1" applyBorder="1" applyAlignment="1">
      <alignment horizontal="left" vertical="center"/>
    </xf>
    <xf numFmtId="1" fontId="13" fillId="36" borderId="0" xfId="0" applyNumberFormat="1" applyFont="1" applyFill="1" applyBorder="1" applyAlignment="1">
      <alignment horizontal="center" vertical="center"/>
    </xf>
    <xf numFmtId="0" fontId="13" fillId="36" borderId="0" xfId="0" applyFont="1" applyFill="1" applyBorder="1" applyAlignment="1">
      <alignment horizontal="center" vertical="center" wrapText="1"/>
    </xf>
    <xf numFmtId="0" fontId="13" fillId="36" borderId="0" xfId="0" applyFont="1" applyFill="1" applyBorder="1" applyAlignment="1">
      <alignment horizontal="center" vertical="center"/>
    </xf>
    <xf numFmtId="0" fontId="13" fillId="0" borderId="0" xfId="0" applyFont="1" applyAlignment="1">
      <alignment wrapText="1"/>
    </xf>
    <xf numFmtId="2" fontId="13" fillId="36" borderId="0" xfId="0" applyNumberFormat="1" applyFont="1" applyFill="1" applyBorder="1" applyAlignment="1">
      <alignment horizontal="center" vertical="center"/>
    </xf>
    <xf numFmtId="0" fontId="112" fillId="36" borderId="0" xfId="0" applyFont="1" applyFill="1" applyBorder="1" applyAlignment="1">
      <alignment horizontal="center" vertical="center"/>
    </xf>
    <xf numFmtId="0" fontId="13" fillId="0" borderId="0" xfId="0" applyFont="1" applyAlignment="1">
      <alignment horizontal="left" vertical="center" wrapText="1"/>
    </xf>
    <xf numFmtId="0" fontId="13" fillId="0" borderId="0" xfId="0" applyFont="1" applyAlignment="1">
      <alignment horizontal="left" vertical="center"/>
    </xf>
    <xf numFmtId="0" fontId="13" fillId="0" borderId="0" xfId="0" applyFont="1" applyAlignment="1">
      <alignment horizontal="center" vertical="center"/>
    </xf>
    <xf numFmtId="1" fontId="13" fillId="0" borderId="0" xfId="0" applyNumberFormat="1" applyFont="1" applyAlignment="1">
      <alignment horizontal="center"/>
    </xf>
    <xf numFmtId="0" fontId="112" fillId="0" borderId="0" xfId="0" applyFont="1" applyAlignment="1">
      <alignment horizontal="center"/>
    </xf>
    <xf numFmtId="0" fontId="13" fillId="38" borderId="0" xfId="0" applyFont="1" applyFill="1" applyBorder="1" applyAlignment="1">
      <alignment horizontal="left" vertical="center" wrapText="1"/>
    </xf>
    <xf numFmtId="0" fontId="13" fillId="38" borderId="0" xfId="0" applyFont="1" applyFill="1" applyBorder="1" applyAlignment="1">
      <alignment horizontal="left" vertical="center"/>
    </xf>
    <xf numFmtId="1" fontId="13" fillId="38" borderId="0" xfId="0" applyNumberFormat="1" applyFont="1" applyFill="1" applyBorder="1" applyAlignment="1">
      <alignment horizontal="center" vertical="center"/>
    </xf>
    <xf numFmtId="0" fontId="13" fillId="38" borderId="0" xfId="0" applyFont="1" applyFill="1" applyBorder="1" applyAlignment="1">
      <alignment horizontal="center" vertical="center"/>
    </xf>
    <xf numFmtId="2" fontId="13" fillId="38" borderId="0" xfId="0" applyNumberFormat="1" applyFont="1" applyFill="1" applyBorder="1" applyAlignment="1">
      <alignment horizontal="center" vertical="center"/>
    </xf>
    <xf numFmtId="0" fontId="112" fillId="38" borderId="0" xfId="0" applyFont="1" applyFill="1" applyBorder="1" applyAlignment="1">
      <alignment horizontal="center" vertical="center"/>
    </xf>
    <xf numFmtId="1" fontId="13" fillId="0" borderId="0" xfId="0" applyNumberFormat="1" applyFont="1" applyAlignment="1">
      <alignment horizontal="center" vertical="center"/>
    </xf>
    <xf numFmtId="0" fontId="13" fillId="39" borderId="0" xfId="0" applyFont="1" applyFill="1" applyBorder="1" applyAlignment="1">
      <alignment horizontal="left" vertical="center" wrapText="1"/>
    </xf>
    <xf numFmtId="0" fontId="13" fillId="39" borderId="0" xfId="0" applyFont="1" applyFill="1" applyBorder="1" applyAlignment="1">
      <alignment horizontal="left" vertical="center"/>
    </xf>
    <xf numFmtId="1" fontId="13" fillId="39" borderId="0" xfId="0" applyNumberFormat="1" applyFont="1" applyFill="1" applyBorder="1" applyAlignment="1">
      <alignment horizontal="center" vertical="center"/>
    </xf>
    <xf numFmtId="0" fontId="13" fillId="39" borderId="0" xfId="0" applyFont="1" applyFill="1" applyBorder="1" applyAlignment="1">
      <alignment horizontal="center" vertical="center"/>
    </xf>
    <xf numFmtId="2" fontId="13" fillId="39" borderId="0" xfId="0" applyNumberFormat="1" applyFont="1" applyFill="1" applyBorder="1" applyAlignment="1">
      <alignment horizontal="center" vertical="center"/>
    </xf>
    <xf numFmtId="0" fontId="112" fillId="39" borderId="0" xfId="0" applyFont="1" applyFill="1" applyBorder="1" applyAlignment="1">
      <alignment horizontal="center" vertical="center"/>
    </xf>
    <xf numFmtId="0" fontId="13" fillId="39" borderId="0" xfId="0" applyFont="1" applyFill="1" applyBorder="1" applyAlignment="1">
      <alignment horizontal="center" vertical="center" wrapText="1"/>
    </xf>
    <xf numFmtId="0" fontId="13" fillId="0" borderId="0" xfId="0" applyFont="1" applyAlignment="1">
      <alignment horizontal="center" vertical="center" wrapText="1"/>
    </xf>
    <xf numFmtId="0" fontId="13" fillId="40" borderId="0" xfId="0" applyFont="1" applyFill="1" applyBorder="1" applyAlignment="1">
      <alignment horizontal="left" vertical="center" wrapText="1"/>
    </xf>
    <xf numFmtId="0" fontId="13" fillId="40" borderId="0" xfId="0" applyFont="1" applyFill="1" applyBorder="1" applyAlignment="1">
      <alignment horizontal="left" vertical="center"/>
    </xf>
    <xf numFmtId="1" fontId="13" fillId="40" borderId="0" xfId="0" applyNumberFormat="1" applyFont="1" applyFill="1" applyBorder="1" applyAlignment="1">
      <alignment horizontal="center" vertical="center"/>
    </xf>
    <xf numFmtId="0" fontId="13" fillId="40" borderId="0" xfId="0" applyFont="1" applyFill="1" applyBorder="1" applyAlignment="1">
      <alignment horizontal="center" vertical="center"/>
    </xf>
    <xf numFmtId="2" fontId="13" fillId="40" borderId="0" xfId="0" applyNumberFormat="1" applyFont="1" applyFill="1" applyBorder="1" applyAlignment="1">
      <alignment horizontal="center" vertical="center"/>
    </xf>
    <xf numFmtId="0" fontId="112" fillId="40" borderId="0" xfId="0" applyFont="1" applyFill="1" applyBorder="1" applyAlignment="1">
      <alignment horizontal="center" vertical="center"/>
    </xf>
    <xf numFmtId="0" fontId="13" fillId="0" borderId="49" xfId="0" applyFont="1" applyBorder="1" applyAlignment="1">
      <alignment horizontal="left" vertical="center" wrapText="1"/>
    </xf>
    <xf numFmtId="0" fontId="13" fillId="0" borderId="49" xfId="0" applyFont="1" applyBorder="1" applyAlignment="1">
      <alignment horizontal="left" vertical="center"/>
    </xf>
    <xf numFmtId="1" fontId="13" fillId="0" borderId="49" xfId="0" applyNumberFormat="1" applyFont="1" applyBorder="1" applyAlignment="1">
      <alignment horizontal="center" vertical="center"/>
    </xf>
    <xf numFmtId="0" fontId="13" fillId="0" borderId="49" xfId="0" applyFont="1" applyBorder="1" applyAlignment="1">
      <alignment horizontal="center" vertical="center"/>
    </xf>
    <xf numFmtId="1" fontId="112" fillId="0" borderId="49" xfId="0" applyNumberFormat="1" applyFont="1" applyBorder="1" applyAlignment="1">
      <alignment horizontal="center"/>
    </xf>
    <xf numFmtId="0" fontId="13" fillId="38" borderId="0" xfId="0" applyFont="1" applyFill="1" applyBorder="1" applyAlignment="1">
      <alignment horizontal="center" vertical="center" wrapText="1"/>
    </xf>
    <xf numFmtId="1" fontId="13" fillId="0" borderId="0" xfId="0" applyNumberFormat="1" applyFont="1" applyAlignment="1">
      <alignment horizontal="center" vertical="center" wrapText="1"/>
    </xf>
    <xf numFmtId="2" fontId="13" fillId="0" borderId="0" xfId="0" applyNumberFormat="1" applyFont="1" applyAlignment="1">
      <alignment horizontal="center" vertical="center" wrapText="1"/>
    </xf>
    <xf numFmtId="0" fontId="112" fillId="0" borderId="0" xfId="0" applyFont="1" applyAlignment="1">
      <alignment horizontal="center" vertical="center" wrapText="1"/>
    </xf>
    <xf numFmtId="0" fontId="13" fillId="41" borderId="0" xfId="0" applyFont="1" applyFill="1" applyBorder="1" applyAlignment="1">
      <alignment horizontal="center" vertical="center" wrapText="1"/>
    </xf>
    <xf numFmtId="0" fontId="13" fillId="41" borderId="0" xfId="0" applyFont="1" applyFill="1" applyBorder="1" applyAlignment="1">
      <alignment horizontal="center" vertical="center"/>
    </xf>
    <xf numFmtId="1" fontId="13" fillId="41" borderId="0" xfId="0" applyNumberFormat="1" applyFont="1" applyFill="1" applyBorder="1" applyAlignment="1">
      <alignment horizontal="center" vertical="center"/>
    </xf>
    <xf numFmtId="2" fontId="13" fillId="41" borderId="0" xfId="0" applyNumberFormat="1" applyFont="1" applyFill="1" applyBorder="1" applyAlignment="1">
      <alignment horizontal="center" vertical="center"/>
    </xf>
    <xf numFmtId="0" fontId="112" fillId="41" borderId="0" xfId="0" applyFont="1" applyFill="1" applyBorder="1" applyAlignment="1">
      <alignment horizontal="center" vertical="center"/>
    </xf>
    <xf numFmtId="0" fontId="13" fillId="39" borderId="49" xfId="0" applyFont="1" applyFill="1" applyBorder="1" applyAlignment="1">
      <alignment horizontal="center" vertical="center" wrapText="1"/>
    </xf>
    <xf numFmtId="0" fontId="13" fillId="39" borderId="49" xfId="0" applyFont="1" applyFill="1" applyBorder="1" applyAlignment="1">
      <alignment horizontal="center" vertical="center"/>
    </xf>
    <xf numFmtId="1" fontId="13" fillId="39" borderId="49" xfId="0" applyNumberFormat="1" applyFont="1" applyFill="1" applyBorder="1" applyAlignment="1">
      <alignment horizontal="center" vertical="center"/>
    </xf>
    <xf numFmtId="2" fontId="13" fillId="39" borderId="49" xfId="0" applyNumberFormat="1" applyFont="1" applyFill="1" applyBorder="1" applyAlignment="1">
      <alignment horizontal="center" vertical="center"/>
    </xf>
    <xf numFmtId="0" fontId="112" fillId="39" borderId="49" xfId="0" applyFont="1" applyFill="1" applyBorder="1" applyAlignment="1">
      <alignment horizontal="center" vertical="center"/>
    </xf>
    <xf numFmtId="1" fontId="112" fillId="38" borderId="0" xfId="0" applyNumberFormat="1" applyFont="1" applyFill="1" applyBorder="1" applyAlignment="1">
      <alignment horizontal="center" vertical="center"/>
    </xf>
    <xf numFmtId="0" fontId="13" fillId="0" borderId="0" xfId="0" applyFont="1" applyBorder="1" applyAlignment="1">
      <alignment horizontal="center" vertical="center" wrapText="1"/>
    </xf>
    <xf numFmtId="0" fontId="13" fillId="0" borderId="0" xfId="0" applyFont="1" applyBorder="1" applyAlignment="1">
      <alignment horizontal="center" vertical="center"/>
    </xf>
    <xf numFmtId="1" fontId="49" fillId="0" borderId="0" xfId="0" applyNumberFormat="1" applyFont="1" applyBorder="1" applyAlignment="1">
      <alignment horizontal="center" vertical="center"/>
    </xf>
    <xf numFmtId="0" fontId="49" fillId="14" borderId="0" xfId="0" applyFont="1" applyFill="1" applyBorder="1" applyAlignment="1">
      <alignment horizontal="center" vertical="center" wrapText="1"/>
    </xf>
    <xf numFmtId="2" fontId="49" fillId="14" borderId="0" xfId="0" applyNumberFormat="1" applyFont="1" applyFill="1" applyBorder="1" applyAlignment="1">
      <alignment horizontal="center" vertical="center" wrapText="1"/>
    </xf>
    <xf numFmtId="0" fontId="112" fillId="14" borderId="0" xfId="0" applyFont="1" applyFill="1" applyBorder="1" applyAlignment="1">
      <alignment horizontal="center" vertical="center" wrapText="1"/>
    </xf>
    <xf numFmtId="1" fontId="112" fillId="14" borderId="0" xfId="0" applyNumberFormat="1" applyFont="1" applyFill="1" applyBorder="1" applyAlignment="1">
      <alignment horizontal="center" vertical="center" wrapText="1"/>
    </xf>
    <xf numFmtId="1" fontId="112" fillId="41" borderId="0" xfId="0" applyNumberFormat="1" applyFont="1" applyFill="1" applyBorder="1" applyAlignment="1">
      <alignment horizontal="center" vertical="center"/>
    </xf>
    <xf numFmtId="0" fontId="49" fillId="0" borderId="0" xfId="0" applyFont="1" applyBorder="1" applyAlignment="1">
      <alignment horizontal="center" vertical="center"/>
    </xf>
    <xf numFmtId="2" fontId="49" fillId="0" borderId="0" xfId="0" applyNumberFormat="1" applyFont="1" applyBorder="1" applyAlignment="1">
      <alignment horizontal="center" vertical="center"/>
    </xf>
    <xf numFmtId="1" fontId="112" fillId="0" borderId="0" xfId="0" applyNumberFormat="1" applyFont="1" applyBorder="1" applyAlignment="1">
      <alignment horizontal="center" vertical="center"/>
    </xf>
    <xf numFmtId="0" fontId="49" fillId="0" borderId="0" xfId="0" applyFont="1" applyBorder="1" applyAlignment="1">
      <alignment horizontal="center" vertical="center" wrapText="1"/>
    </xf>
    <xf numFmtId="1" fontId="112" fillId="39" borderId="0" xfId="0" applyNumberFormat="1" applyFont="1" applyFill="1" applyBorder="1" applyAlignment="1">
      <alignment horizontal="center" vertical="center"/>
    </xf>
    <xf numFmtId="0" fontId="49" fillId="44" borderId="0" xfId="0" applyFont="1" applyFill="1" applyBorder="1" applyAlignment="1">
      <alignment horizontal="center" vertical="center" wrapText="1"/>
    </xf>
    <xf numFmtId="0" fontId="13" fillId="44" borderId="0" xfId="0" applyFont="1" applyFill="1" applyBorder="1" applyAlignment="1">
      <alignment horizontal="center" vertical="center"/>
    </xf>
    <xf numFmtId="2" fontId="13" fillId="44" borderId="0" xfId="0" applyNumberFormat="1" applyFont="1" applyFill="1" applyBorder="1" applyAlignment="1">
      <alignment horizontal="center" vertical="center"/>
    </xf>
    <xf numFmtId="0" fontId="112" fillId="44" borderId="0" xfId="0" applyFont="1" applyFill="1" applyBorder="1" applyAlignment="1">
      <alignment horizontal="center" vertical="center"/>
    </xf>
    <xf numFmtId="1" fontId="112" fillId="44" borderId="0" xfId="0" applyNumberFormat="1" applyFont="1" applyFill="1" applyBorder="1" applyAlignment="1">
      <alignment horizontal="center" vertical="center"/>
    </xf>
    <xf numFmtId="0" fontId="49" fillId="44" borderId="5" xfId="0" applyFont="1" applyFill="1" applyBorder="1" applyAlignment="1">
      <alignment horizontal="center" vertical="center" wrapText="1"/>
    </xf>
    <xf numFmtId="0" fontId="13" fillId="44" borderId="5" xfId="0" applyFont="1" applyFill="1" applyBorder="1" applyAlignment="1">
      <alignment horizontal="center" vertical="center"/>
    </xf>
    <xf numFmtId="2" fontId="13" fillId="44" borderId="5" xfId="0" applyNumberFormat="1" applyFont="1" applyFill="1" applyBorder="1" applyAlignment="1">
      <alignment horizontal="center" vertical="center"/>
    </xf>
    <xf numFmtId="0" fontId="112" fillId="44" borderId="5" xfId="0" applyFont="1" applyFill="1" applyBorder="1" applyAlignment="1">
      <alignment horizontal="center" vertical="center"/>
    </xf>
    <xf numFmtId="0" fontId="13" fillId="0" borderId="5" xfId="0" applyFont="1" applyBorder="1"/>
    <xf numFmtId="1" fontId="112" fillId="44" borderId="5" xfId="0" applyNumberFormat="1" applyFont="1" applyFill="1" applyBorder="1" applyAlignment="1">
      <alignment horizontal="center" vertical="center"/>
    </xf>
    <xf numFmtId="179" fontId="49" fillId="0" borderId="7" xfId="51" applyNumberFormat="1" applyFont="1" applyFill="1" applyBorder="1" applyAlignment="1" applyProtection="1">
      <alignment horizontal="right" vertical="center"/>
      <protection locked="0"/>
    </xf>
    <xf numFmtId="179" fontId="13" fillId="0" borderId="7" xfId="0" applyNumberFormat="1" applyFont="1" applyFill="1" applyBorder="1" applyAlignment="1">
      <alignment horizontal="right" vertical="center"/>
    </xf>
    <xf numFmtId="180" fontId="13" fillId="0" borderId="7" xfId="0" applyNumberFormat="1" applyFont="1" applyBorder="1"/>
    <xf numFmtId="179" fontId="49" fillId="0" borderId="0" xfId="51" applyNumberFormat="1" applyFont="1" applyFill="1" applyBorder="1" applyAlignment="1" applyProtection="1">
      <alignment horizontal="right" vertical="center"/>
      <protection locked="0"/>
    </xf>
    <xf numFmtId="179" fontId="13" fillId="0" borderId="0" xfId="0" applyNumberFormat="1" applyFont="1" applyFill="1" applyBorder="1" applyAlignment="1">
      <alignment horizontal="right" vertical="center"/>
    </xf>
    <xf numFmtId="180" fontId="13" fillId="0" borderId="0" xfId="0" applyNumberFormat="1" applyFont="1" applyBorder="1"/>
    <xf numFmtId="0" fontId="49" fillId="0" borderId="0" xfId="51" applyFont="1" applyFill="1" applyBorder="1" applyAlignment="1" applyProtection="1">
      <alignment horizontal="right" vertical="center"/>
    </xf>
    <xf numFmtId="2" fontId="49" fillId="0" borderId="0" xfId="51" applyNumberFormat="1" applyFont="1" applyFill="1" applyBorder="1" applyAlignment="1" applyProtection="1">
      <alignment horizontal="right" vertical="center"/>
    </xf>
    <xf numFmtId="0" fontId="39" fillId="0" borderId="0" xfId="0" applyFont="1" applyAlignment="1">
      <alignment horizontal="left" vertical="top"/>
    </xf>
    <xf numFmtId="0" fontId="39" fillId="0" borderId="0" xfId="0" applyFont="1" applyAlignment="1">
      <alignment horizontal="left"/>
    </xf>
    <xf numFmtId="170" fontId="39" fillId="0" borderId="0" xfId="0" applyNumberFormat="1" applyFont="1" applyBorder="1" applyAlignment="1">
      <alignment horizontal="right" vertical="center"/>
    </xf>
    <xf numFmtId="0" fontId="43" fillId="0" borderId="5" xfId="0" applyFont="1" applyBorder="1" applyAlignment="1">
      <alignment horizontal="left" vertical="center"/>
    </xf>
    <xf numFmtId="170" fontId="39" fillId="0" borderId="5" xfId="0" applyNumberFormat="1" applyFont="1" applyBorder="1" applyAlignment="1">
      <alignment horizontal="right" vertical="center"/>
    </xf>
    <xf numFmtId="0" fontId="39" fillId="0" borderId="5" xfId="0" applyFont="1" applyBorder="1" applyAlignment="1">
      <alignment horizontal="center" vertical="center"/>
    </xf>
    <xf numFmtId="0" fontId="43" fillId="0" borderId="5" xfId="0" applyFont="1" applyBorder="1" applyAlignment="1">
      <alignment horizontal="center" vertical="center"/>
    </xf>
    <xf numFmtId="0" fontId="39" fillId="0" borderId="0" xfId="0" applyFont="1" applyBorder="1" applyAlignment="1">
      <alignment horizontal="left" vertical="top"/>
    </xf>
    <xf numFmtId="170" fontId="7" fillId="0" borderId="0" xfId="59" applyNumberFormat="1" applyFont="1" applyFill="1" applyBorder="1" applyAlignment="1">
      <alignment horizontal="right"/>
    </xf>
    <xf numFmtId="0" fontId="36" fillId="0" borderId="0" xfId="67" applyFont="1" applyFill="1" applyBorder="1" applyAlignment="1">
      <alignment vertical="center" wrapText="1"/>
    </xf>
    <xf numFmtId="16" fontId="36" fillId="0" borderId="0" xfId="67" applyNumberFormat="1" applyFont="1" applyFill="1" applyBorder="1" applyAlignment="1">
      <alignment vertical="center" wrapText="1"/>
    </xf>
    <xf numFmtId="16" fontId="36" fillId="0" borderId="5" xfId="67" applyNumberFormat="1" applyFont="1" applyFill="1" applyBorder="1" applyAlignment="1">
      <alignment vertical="center" wrapText="1"/>
    </xf>
    <xf numFmtId="170" fontId="7" fillId="0" borderId="5" xfId="59" applyNumberFormat="1" applyFont="1" applyFill="1" applyBorder="1" applyAlignment="1">
      <alignment horizontal="right"/>
    </xf>
    <xf numFmtId="0" fontId="7" fillId="0" borderId="25" xfId="67" applyFont="1" applyFill="1" applyBorder="1" applyAlignment="1">
      <alignment horizontal="center"/>
    </xf>
    <xf numFmtId="170" fontId="7" fillId="0" borderId="23" xfId="59" applyNumberFormat="1" applyFont="1" applyFill="1" applyBorder="1" applyAlignment="1">
      <alignment horizontal="right"/>
    </xf>
    <xf numFmtId="0" fontId="36" fillId="0" borderId="5" xfId="67" applyFont="1" applyFill="1" applyBorder="1" applyAlignment="1">
      <alignment vertical="center" wrapText="1"/>
    </xf>
    <xf numFmtId="0" fontId="39" fillId="0" borderId="0" xfId="67" applyFont="1" applyFill="1" applyBorder="1" applyAlignment="1">
      <alignment vertical="top"/>
    </xf>
    <xf numFmtId="170" fontId="39" fillId="0" borderId="0" xfId="60" applyNumberFormat="1" applyFont="1" applyFill="1" applyBorder="1" applyAlignment="1">
      <alignment vertical="top"/>
    </xf>
    <xf numFmtId="0" fontId="7" fillId="0" borderId="0" xfId="67" applyFont="1" applyFill="1" applyBorder="1" applyAlignment="1">
      <alignment vertical="top"/>
    </xf>
    <xf numFmtId="170" fontId="7" fillId="0" borderId="0" xfId="60" applyNumberFormat="1" applyFont="1" applyFill="1" applyBorder="1" applyAlignment="1">
      <alignment vertical="top" wrapText="1"/>
    </xf>
    <xf numFmtId="0" fontId="1" fillId="0" borderId="0" xfId="67" applyFont="1" applyFill="1" applyBorder="1" applyAlignment="1">
      <alignment wrapText="1"/>
    </xf>
    <xf numFmtId="0" fontId="1" fillId="0" borderId="5" xfId="67" applyFont="1" applyFill="1" applyBorder="1" applyAlignment="1">
      <alignment wrapText="1"/>
    </xf>
    <xf numFmtId="170" fontId="7" fillId="0" borderId="5" xfId="60" applyNumberFormat="1" applyFont="1" applyFill="1" applyBorder="1" applyAlignment="1">
      <alignment vertical="top" wrapText="1"/>
    </xf>
    <xf numFmtId="0" fontId="34" fillId="0" borderId="25" xfId="67" applyFont="1" applyFill="1" applyBorder="1" applyAlignment="1">
      <alignment horizontal="center" vertical="center"/>
    </xf>
    <xf numFmtId="0" fontId="39" fillId="0" borderId="23" xfId="67" applyFont="1" applyFill="1" applyBorder="1" applyAlignment="1">
      <alignment vertical="top"/>
    </xf>
    <xf numFmtId="0" fontId="39" fillId="0" borderId="5" xfId="67" applyFont="1" applyFill="1" applyBorder="1" applyAlignment="1">
      <alignment vertical="top"/>
    </xf>
    <xf numFmtId="2" fontId="0" fillId="0" borderId="0" xfId="0" applyNumberFormat="1" applyFont="1" applyFill="1"/>
    <xf numFmtId="2" fontId="7" fillId="0" borderId="5" xfId="51" applyNumberFormat="1" applyFont="1" applyFill="1" applyBorder="1" applyAlignment="1" applyProtection="1">
      <alignment horizontal="right" vertical="center" wrapText="1"/>
      <protection locked="0"/>
    </xf>
    <xf numFmtId="2" fontId="7" fillId="0" borderId="5" xfId="58" applyNumberFormat="1" applyFont="1" applyFill="1" applyBorder="1" applyAlignment="1" applyProtection="1">
      <alignment horizontal="right" vertical="center" wrapText="1"/>
      <protection locked="0"/>
    </xf>
    <xf numFmtId="175" fontId="1" fillId="0" borderId="0" xfId="0" applyNumberFormat="1" applyFont="1" applyBorder="1"/>
    <xf numFmtId="0" fontId="7" fillId="0" borderId="23" xfId="51" applyFont="1" applyFill="1" applyBorder="1" applyAlignment="1" applyProtection="1">
      <alignment horizontal="center" vertical="center" wrapText="1"/>
    </xf>
    <xf numFmtId="0" fontId="39" fillId="0" borderId="0" xfId="0" applyFont="1" applyFill="1" applyBorder="1" applyAlignment="1">
      <alignment horizontal="left" vertical="top" wrapText="1"/>
    </xf>
    <xf numFmtId="175" fontId="39" fillId="0" borderId="0" xfId="0" applyNumberFormat="1" applyFont="1" applyFill="1" applyBorder="1" applyAlignment="1">
      <alignment horizontal="right" vertical="center"/>
    </xf>
    <xf numFmtId="0" fontId="39" fillId="0" borderId="5" xfId="0" applyFont="1" applyFill="1" applyBorder="1" applyAlignment="1">
      <alignment horizontal="left" vertical="top" wrapText="1"/>
    </xf>
    <xf numFmtId="175" fontId="39" fillId="0" borderId="5" xfId="0" applyNumberFormat="1" applyFont="1" applyFill="1" applyBorder="1" applyAlignment="1">
      <alignment horizontal="right" vertical="center"/>
    </xf>
    <xf numFmtId="0" fontId="39" fillId="0" borderId="25" xfId="0" applyFont="1" applyFill="1" applyBorder="1" applyAlignment="1">
      <alignment vertical="center" wrapText="1"/>
    </xf>
    <xf numFmtId="1" fontId="39" fillId="0" borderId="25" xfId="0" applyNumberFormat="1" applyFont="1" applyFill="1" applyBorder="1" applyAlignment="1">
      <alignment horizontal="center" vertical="center" wrapText="1"/>
    </xf>
    <xf numFmtId="170" fontId="39" fillId="0" borderId="0" xfId="0" applyNumberFormat="1" applyFont="1" applyBorder="1" applyAlignment="1">
      <alignment horizontal="right" vertical="top"/>
    </xf>
    <xf numFmtId="0" fontId="43" fillId="0" borderId="5" xfId="0" applyFont="1" applyBorder="1" applyAlignment="1">
      <alignment horizontal="left" vertical="top"/>
    </xf>
    <xf numFmtId="170" fontId="39" fillId="0" borderId="5" xfId="0" applyNumberFormat="1" applyFont="1" applyBorder="1" applyAlignment="1">
      <alignment horizontal="right" vertical="top"/>
    </xf>
    <xf numFmtId="0" fontId="34" fillId="0" borderId="0" xfId="0" applyFont="1" applyBorder="1"/>
    <xf numFmtId="2" fontId="34" fillId="0" borderId="0" xfId="0" applyNumberFormat="1" applyFont="1" applyBorder="1" applyAlignment="1">
      <alignment horizontal="right"/>
    </xf>
    <xf numFmtId="2" fontId="1" fillId="0" borderId="0" xfId="0" applyNumberFormat="1" applyFont="1" applyBorder="1" applyAlignment="1">
      <alignment horizontal="right"/>
    </xf>
    <xf numFmtId="0" fontId="1" fillId="0" borderId="5" xfId="0" applyFont="1" applyBorder="1" applyAlignment="1">
      <alignment horizontal="left"/>
    </xf>
    <xf numFmtId="2" fontId="1" fillId="0" borderId="5" xfId="0" applyNumberFormat="1" applyFont="1" applyBorder="1" applyAlignment="1">
      <alignment horizontal="right"/>
    </xf>
    <xf numFmtId="0" fontId="2" fillId="0" borderId="0" xfId="0" applyFont="1" applyFill="1" applyBorder="1"/>
    <xf numFmtId="0" fontId="39" fillId="0" borderId="0" xfId="0" applyFont="1" applyBorder="1" applyAlignment="1">
      <alignment horizontal="left"/>
    </xf>
    <xf numFmtId="0" fontId="0" fillId="0" borderId="0" xfId="0" applyFont="1" applyFill="1" applyBorder="1" applyAlignment="1">
      <alignment horizontal="left"/>
    </xf>
    <xf numFmtId="170" fontId="1" fillId="0" borderId="23" xfId="0" applyNumberFormat="1" applyFont="1" applyBorder="1"/>
    <xf numFmtId="2" fontId="39" fillId="0" borderId="5" xfId="0" applyNumberFormat="1" applyFont="1" applyFill="1" applyBorder="1"/>
    <xf numFmtId="0" fontId="12" fillId="3" borderId="0"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2" fillId="3" borderId="0" xfId="0" applyFont="1" applyFill="1" applyBorder="1" applyAlignment="1">
      <alignment horizontal="center"/>
    </xf>
    <xf numFmtId="0" fontId="12" fillId="3" borderId="7" xfId="0" applyFont="1" applyFill="1" applyBorder="1" applyAlignment="1">
      <alignment horizontal="center" vertical="center" wrapText="1"/>
    </xf>
    <xf numFmtId="0" fontId="104" fillId="0" borderId="0" xfId="0" applyFont="1" applyBorder="1" applyAlignment="1">
      <alignment horizontal="center" vertical="center"/>
    </xf>
    <xf numFmtId="0" fontId="12" fillId="3" borderId="32" xfId="0" applyFont="1" applyFill="1" applyBorder="1" applyAlignment="1">
      <alignment horizontal="center" vertical="center" wrapText="1"/>
    </xf>
    <xf numFmtId="0" fontId="36" fillId="20" borderId="16" xfId="0" applyFont="1" applyFill="1" applyBorder="1" applyAlignment="1">
      <alignment horizontal="left" vertical="top"/>
    </xf>
    <xf numFmtId="0" fontId="36" fillId="22" borderId="14" xfId="0" applyFont="1" applyFill="1" applyBorder="1" applyAlignment="1">
      <alignment horizontal="left" vertical="top"/>
    </xf>
    <xf numFmtId="0" fontId="36" fillId="22" borderId="15" xfId="0" applyFont="1" applyFill="1" applyBorder="1" applyAlignment="1">
      <alignment horizontal="left" vertical="top"/>
    </xf>
    <xf numFmtId="164" fontId="99" fillId="0" borderId="0" xfId="57" applyFont="1" applyFill="1" applyBorder="1"/>
    <xf numFmtId="164" fontId="99" fillId="0" borderId="0" xfId="57" applyFont="1" applyFill="1"/>
    <xf numFmtId="164" fontId="99" fillId="0" borderId="0" xfId="57" applyFont="1"/>
    <xf numFmtId="164" fontId="99" fillId="0" borderId="0" xfId="1" applyNumberFormat="1" applyFont="1" applyAlignment="1"/>
    <xf numFmtId="2" fontId="13" fillId="0" borderId="0" xfId="0" applyNumberFormat="1" applyFont="1" applyBorder="1" applyAlignment="1">
      <alignment horizontal="center" vertical="center"/>
    </xf>
    <xf numFmtId="0" fontId="13" fillId="2" borderId="0" xfId="0" applyFont="1" applyFill="1" applyBorder="1" applyAlignment="1">
      <alignment horizontal="center" vertical="center"/>
    </xf>
    <xf numFmtId="2" fontId="13" fillId="2" borderId="0" xfId="0" applyNumberFormat="1" applyFont="1" applyFill="1" applyBorder="1" applyAlignment="1">
      <alignment horizontal="center" vertical="center"/>
    </xf>
    <xf numFmtId="2" fontId="49" fillId="2" borderId="0" xfId="0" applyNumberFormat="1" applyFont="1" applyFill="1" applyBorder="1" applyAlignment="1">
      <alignment horizontal="center" vertical="center"/>
    </xf>
    <xf numFmtId="0" fontId="13" fillId="2" borderId="5" xfId="0" applyFont="1" applyFill="1" applyBorder="1" applyAlignment="1">
      <alignment horizontal="center" vertical="center"/>
    </xf>
    <xf numFmtId="2" fontId="13" fillId="2" borderId="5" xfId="0" applyNumberFormat="1" applyFont="1" applyFill="1" applyBorder="1" applyAlignment="1">
      <alignment horizontal="center" vertical="center"/>
    </xf>
    <xf numFmtId="2" fontId="49" fillId="2" borderId="5" xfId="0" applyNumberFormat="1" applyFont="1" applyFill="1" applyBorder="1" applyAlignment="1">
      <alignment horizontal="center" vertical="center"/>
    </xf>
    <xf numFmtId="0" fontId="113" fillId="0" borderId="0" xfId="0" applyFont="1" applyAlignment="1">
      <alignment horizontal="left" vertical="center" readingOrder="1"/>
    </xf>
    <xf numFmtId="0" fontId="61" fillId="0" borderId="0" xfId="0" applyFont="1" applyFill="1" applyBorder="1"/>
    <xf numFmtId="0" fontId="114" fillId="0" borderId="0" xfId="0" applyFont="1" applyFill="1" applyBorder="1" applyAlignment="1">
      <alignment horizontal="center" vertical="center"/>
    </xf>
    <xf numFmtId="0" fontId="47" fillId="0" borderId="0" xfId="0" applyFont="1" applyFill="1" applyBorder="1" applyAlignment="1">
      <alignment vertical="center" wrapText="1"/>
    </xf>
    <xf numFmtId="0" fontId="49" fillId="0" borderId="0" xfId="0" applyFont="1" applyFill="1" applyBorder="1" applyAlignment="1">
      <alignment horizontal="center" vertical="center"/>
    </xf>
    <xf numFmtId="0" fontId="115" fillId="0" borderId="0" xfId="0" applyFont="1"/>
    <xf numFmtId="0" fontId="61" fillId="0" borderId="0" xfId="0" applyFont="1"/>
    <xf numFmtId="0" fontId="61" fillId="0" borderId="0" xfId="0" applyFont="1" applyAlignment="1">
      <alignment wrapText="1"/>
    </xf>
    <xf numFmtId="0" fontId="12" fillId="3" borderId="0" xfId="0" applyFont="1" applyFill="1" applyBorder="1" applyAlignment="1">
      <alignment horizontal="center" vertical="center" wrapText="1" readingOrder="1"/>
    </xf>
    <xf numFmtId="0" fontId="12" fillId="3" borderId="0" xfId="0" applyFont="1" applyFill="1" applyBorder="1" applyAlignment="1">
      <alignment vertical="center" wrapText="1" readingOrder="1"/>
    </xf>
    <xf numFmtId="0" fontId="113" fillId="0" borderId="0" xfId="0" applyFont="1" applyFill="1" applyBorder="1" applyAlignment="1">
      <alignment horizontal="center" vertical="center" wrapText="1" readingOrder="1"/>
    </xf>
    <xf numFmtId="181" fontId="105" fillId="0" borderId="0" xfId="60" applyNumberFormat="1" applyFont="1" applyFill="1" applyBorder="1" applyAlignment="1">
      <alignment horizontal="right" vertical="center" wrapText="1" readingOrder="1"/>
    </xf>
    <xf numFmtId="181" fontId="105" fillId="0" borderId="0" xfId="0" applyNumberFormat="1" applyFont="1" applyFill="1" applyBorder="1" applyAlignment="1">
      <alignment horizontal="right" vertical="center" wrapText="1" readingOrder="1"/>
    </xf>
    <xf numFmtId="182" fontId="105" fillId="0" borderId="0" xfId="60" applyNumberFormat="1" applyFont="1" applyFill="1" applyBorder="1" applyAlignment="1">
      <alignment horizontal="right" vertical="center" wrapText="1" readingOrder="1"/>
    </xf>
    <xf numFmtId="9" fontId="105" fillId="0" borderId="0" xfId="58" applyFont="1" applyFill="1" applyBorder="1" applyAlignment="1">
      <alignment horizontal="right" vertical="center" wrapText="1" readingOrder="1"/>
    </xf>
    <xf numFmtId="2" fontId="105" fillId="0" borderId="0" xfId="0" applyNumberFormat="1" applyFont="1" applyFill="1" applyBorder="1" applyAlignment="1">
      <alignment horizontal="right" vertical="center" wrapText="1" readingOrder="1"/>
    </xf>
    <xf numFmtId="0" fontId="105" fillId="0" borderId="23" xfId="0" applyFont="1" applyBorder="1" applyAlignment="1">
      <alignment horizontal="left" vertical="center" readingOrder="1"/>
    </xf>
    <xf numFmtId="0" fontId="105" fillId="0" borderId="0" xfId="0" applyFont="1" applyBorder="1" applyAlignment="1">
      <alignment horizontal="left" vertical="center" readingOrder="1"/>
    </xf>
    <xf numFmtId="0" fontId="116" fillId="0" borderId="0" xfId="0" applyFont="1" applyFill="1" applyBorder="1" applyAlignment="1">
      <alignment horizontal="center" vertical="center" wrapText="1" readingOrder="1"/>
    </xf>
    <xf numFmtId="0" fontId="116" fillId="0" borderId="0" xfId="0" applyFont="1" applyFill="1" applyBorder="1" applyAlignment="1">
      <alignment vertical="center" wrapText="1" readingOrder="1"/>
    </xf>
    <xf numFmtId="0" fontId="116" fillId="3" borderId="39" xfId="0" applyFont="1" applyFill="1" applyBorder="1" applyAlignment="1">
      <alignment horizontal="center" vertical="center" wrapText="1" readingOrder="1"/>
    </xf>
    <xf numFmtId="0" fontId="105" fillId="0" borderId="0" xfId="0" applyFont="1" applyFill="1" applyBorder="1" applyAlignment="1">
      <alignment horizontal="left" vertical="center" wrapText="1" readingOrder="1"/>
    </xf>
    <xf numFmtId="181" fontId="105" fillId="0" borderId="37" xfId="0" applyNumberFormat="1" applyFont="1" applyFill="1" applyBorder="1" applyAlignment="1">
      <alignment horizontal="left" vertical="center" wrapText="1" readingOrder="1"/>
    </xf>
    <xf numFmtId="0" fontId="105" fillId="0" borderId="0" xfId="0" applyFont="1" applyFill="1" applyBorder="1" applyAlignment="1">
      <alignment horizontal="right" vertical="center" wrapText="1" readingOrder="1"/>
    </xf>
    <xf numFmtId="181" fontId="105" fillId="0" borderId="0" xfId="0" applyNumberFormat="1" applyFont="1" applyFill="1" applyBorder="1" applyAlignment="1">
      <alignment horizontal="left" vertical="center" wrapText="1" readingOrder="1"/>
    </xf>
    <xf numFmtId="0" fontId="113" fillId="0" borderId="5" xfId="0" applyFont="1" applyFill="1" applyBorder="1" applyAlignment="1">
      <alignment horizontal="center" vertical="center" wrapText="1" readingOrder="1"/>
    </xf>
    <xf numFmtId="0" fontId="105" fillId="0" borderId="5" xfId="0" applyFont="1" applyFill="1" applyBorder="1" applyAlignment="1">
      <alignment horizontal="left" vertical="center" wrapText="1" readingOrder="1"/>
    </xf>
    <xf numFmtId="181" fontId="105" fillId="0" borderId="5" xfId="60" applyNumberFormat="1" applyFont="1" applyFill="1" applyBorder="1" applyAlignment="1">
      <alignment horizontal="left" vertical="center" wrapText="1" readingOrder="1"/>
    </xf>
    <xf numFmtId="0" fontId="117" fillId="0" borderId="0" xfId="0" applyFont="1" applyBorder="1" applyAlignment="1">
      <alignment vertical="center" wrapText="1" readingOrder="1"/>
    </xf>
    <xf numFmtId="9" fontId="117" fillId="0" borderId="40" xfId="0" applyNumberFormat="1" applyFont="1" applyBorder="1" applyAlignment="1">
      <alignment horizontal="center" vertical="center" wrapText="1" readingOrder="1"/>
    </xf>
    <xf numFmtId="0" fontId="14" fillId="0" borderId="0" xfId="0" applyFont="1" applyFill="1" applyBorder="1"/>
    <xf numFmtId="0" fontId="118" fillId="0" borderId="40" xfId="0" applyFont="1" applyBorder="1" applyAlignment="1">
      <alignment horizontal="center" vertical="center" wrapText="1" readingOrder="1"/>
    </xf>
    <xf numFmtId="9" fontId="117" fillId="0" borderId="40" xfId="0" applyNumberFormat="1" applyFont="1" applyBorder="1" applyAlignment="1">
      <alignment horizontal="right" vertical="center" wrapText="1" readingOrder="1"/>
    </xf>
    <xf numFmtId="10" fontId="117" fillId="0" borderId="40" xfId="0" applyNumberFormat="1" applyFont="1" applyBorder="1" applyAlignment="1">
      <alignment horizontal="right" vertical="center" wrapText="1" readingOrder="1"/>
    </xf>
    <xf numFmtId="0" fontId="118" fillId="0" borderId="41" xfId="0" applyFont="1" applyBorder="1" applyAlignment="1">
      <alignment horizontal="center" vertical="center" wrapText="1" readingOrder="1"/>
    </xf>
    <xf numFmtId="9" fontId="117" fillId="0" borderId="41" xfId="0" applyNumberFormat="1" applyFont="1" applyBorder="1" applyAlignment="1">
      <alignment horizontal="right" vertical="center" wrapText="1" readingOrder="1"/>
    </xf>
    <xf numFmtId="9" fontId="117" fillId="0" borderId="41" xfId="0" applyNumberFormat="1" applyFont="1" applyBorder="1" applyAlignment="1">
      <alignment horizontal="center" vertical="center" wrapText="1" readingOrder="1"/>
    </xf>
    <xf numFmtId="0" fontId="118" fillId="0" borderId="68" xfId="0" applyFont="1" applyBorder="1" applyAlignment="1">
      <alignment horizontal="center" vertical="center" wrapText="1" readingOrder="1"/>
    </xf>
    <xf numFmtId="9" fontId="117" fillId="0" borderId="68" xfId="0" applyNumberFormat="1" applyFont="1" applyBorder="1" applyAlignment="1">
      <alignment horizontal="right" vertical="center" wrapText="1" readingOrder="1"/>
    </xf>
    <xf numFmtId="9" fontId="117" fillId="0" borderId="68" xfId="0" applyNumberFormat="1" applyFont="1" applyBorder="1" applyAlignment="1">
      <alignment horizontal="center" vertical="center" wrapText="1" readingOrder="1"/>
    </xf>
    <xf numFmtId="0" fontId="118" fillId="0" borderId="0" xfId="0" applyFont="1" applyBorder="1" applyAlignment="1">
      <alignment horizontal="center" vertical="center" wrapText="1" readingOrder="1"/>
    </xf>
    <xf numFmtId="9" fontId="117" fillId="0" borderId="0" xfId="0" applyNumberFormat="1" applyFont="1" applyBorder="1" applyAlignment="1">
      <alignment horizontal="right" vertical="center" wrapText="1" readingOrder="1"/>
    </xf>
    <xf numFmtId="0" fontId="118" fillId="0" borderId="5" xfId="0" applyFont="1" applyBorder="1" applyAlignment="1">
      <alignment horizontal="center" vertical="center" wrapText="1" readingOrder="1"/>
    </xf>
    <xf numFmtId="9" fontId="117" fillId="0" borderId="5" xfId="0" applyNumberFormat="1" applyFont="1" applyBorder="1" applyAlignment="1">
      <alignment horizontal="right" vertical="center" wrapText="1" readingOrder="1"/>
    </xf>
    <xf numFmtId="10" fontId="117" fillId="0" borderId="90" xfId="0" applyNumberFormat="1" applyFont="1" applyBorder="1" applyAlignment="1">
      <alignment horizontal="right" vertical="center" wrapText="1" readingOrder="1"/>
    </xf>
    <xf numFmtId="9" fontId="117" fillId="0" borderId="0" xfId="0" applyNumberFormat="1" applyFont="1" applyBorder="1" applyAlignment="1">
      <alignment horizontal="center" vertical="center" wrapText="1" readingOrder="1"/>
    </xf>
    <xf numFmtId="0" fontId="13" fillId="0" borderId="5" xfId="0" applyFont="1" applyBorder="1" applyAlignment="1">
      <alignment horizontal="center" vertical="center"/>
    </xf>
    <xf numFmtId="1" fontId="104" fillId="0" borderId="5" xfId="0" applyNumberFormat="1" applyFont="1" applyBorder="1" applyAlignment="1">
      <alignment horizontal="center" vertical="center"/>
    </xf>
    <xf numFmtId="1" fontId="13" fillId="0" borderId="5" xfId="0" applyNumberFormat="1" applyFont="1" applyBorder="1" applyAlignment="1">
      <alignment horizontal="center" vertical="center"/>
    </xf>
    <xf numFmtId="0" fontId="49" fillId="14" borderId="15" xfId="0" applyFont="1" applyFill="1" applyBorder="1" applyAlignment="1">
      <alignment vertical="center" wrapText="1"/>
    </xf>
    <xf numFmtId="0" fontId="49" fillId="14" borderId="16" xfId="0" applyFont="1" applyFill="1" applyBorder="1" applyAlignment="1">
      <alignment vertical="center" wrapText="1"/>
    </xf>
    <xf numFmtId="0" fontId="49" fillId="25" borderId="16" xfId="0" applyFont="1" applyFill="1" applyBorder="1" applyAlignment="1">
      <alignment vertical="center" wrapText="1"/>
    </xf>
    <xf numFmtId="0" fontId="49" fillId="25" borderId="16" xfId="0" applyFont="1" applyFill="1" applyBorder="1" applyAlignment="1">
      <alignment horizontal="center" vertical="center" wrapText="1"/>
    </xf>
    <xf numFmtId="0" fontId="49" fillId="0" borderId="15" xfId="0" applyFont="1" applyBorder="1" applyAlignment="1">
      <alignment vertical="center" wrapText="1"/>
    </xf>
    <xf numFmtId="0" fontId="49" fillId="0" borderId="16" xfId="0" applyFont="1" applyBorder="1" applyAlignment="1">
      <alignment vertical="center" wrapText="1"/>
    </xf>
    <xf numFmtId="0" fontId="49" fillId="27" borderId="16" xfId="0" applyFont="1" applyFill="1" applyBorder="1" applyAlignment="1">
      <alignment vertical="center" wrapText="1"/>
    </xf>
    <xf numFmtId="0" fontId="49" fillId="15" borderId="16" xfId="0" applyFont="1" applyFill="1" applyBorder="1" applyAlignment="1">
      <alignment vertical="center" wrapText="1"/>
    </xf>
    <xf numFmtId="0" fontId="49" fillId="0" borderId="15" xfId="0" applyFont="1" applyFill="1" applyBorder="1" applyAlignment="1">
      <alignment vertical="center" wrapText="1"/>
    </xf>
    <xf numFmtId="0" fontId="49" fillId="29" borderId="16" xfId="0" applyFont="1" applyFill="1" applyBorder="1" applyAlignment="1">
      <alignment vertical="center" wrapText="1"/>
    </xf>
    <xf numFmtId="0" fontId="49" fillId="27" borderId="16" xfId="34" applyFont="1" applyFill="1" applyBorder="1" applyAlignment="1">
      <alignment vertical="center" wrapText="1"/>
    </xf>
    <xf numFmtId="0" fontId="49" fillId="0" borderId="0" xfId="34" applyFont="1" applyAlignment="1">
      <alignment vertical="center"/>
    </xf>
    <xf numFmtId="0" fontId="120" fillId="0" borderId="0" xfId="0" applyFont="1" applyAlignment="1">
      <alignment vertical="center"/>
    </xf>
    <xf numFmtId="0" fontId="49" fillId="15" borderId="14" xfId="0" applyFont="1" applyFill="1" applyBorder="1" applyAlignment="1">
      <alignment vertical="center" wrapText="1"/>
    </xf>
    <xf numFmtId="0" fontId="13" fillId="15" borderId="16" xfId="0" applyFont="1" applyFill="1" applyBorder="1" applyAlignment="1">
      <alignment vertical="center" wrapText="1"/>
    </xf>
    <xf numFmtId="0" fontId="13" fillId="15" borderId="14" xfId="0" applyFont="1" applyFill="1" applyBorder="1" applyAlignment="1">
      <alignment vertical="center" wrapText="1"/>
    </xf>
    <xf numFmtId="1" fontId="49" fillId="15" borderId="3" xfId="0" applyNumberFormat="1" applyFont="1" applyFill="1" applyBorder="1" applyAlignment="1">
      <alignment vertical="center" wrapText="1"/>
    </xf>
    <xf numFmtId="0" fontId="13" fillId="14" borderId="15" xfId="0" applyFont="1" applyFill="1" applyBorder="1" applyAlignment="1">
      <alignment vertical="center" wrapText="1"/>
    </xf>
    <xf numFmtId="0" fontId="13" fillId="14" borderId="16" xfId="0" applyFont="1" applyFill="1" applyBorder="1" applyAlignment="1">
      <alignment vertical="center" wrapText="1"/>
    </xf>
    <xf numFmtId="0" fontId="13" fillId="25" borderId="16" xfId="0" applyFont="1" applyFill="1" applyBorder="1" applyAlignment="1">
      <alignment vertical="center" wrapText="1"/>
    </xf>
    <xf numFmtId="0" fontId="13" fillId="25" borderId="16" xfId="0" applyFont="1" applyFill="1" applyBorder="1" applyAlignment="1">
      <alignment horizontal="center" vertical="center" wrapText="1"/>
    </xf>
    <xf numFmtId="0" fontId="13" fillId="15" borderId="13" xfId="0" applyFont="1" applyFill="1" applyBorder="1" applyAlignment="1">
      <alignment vertical="center" wrapText="1"/>
    </xf>
    <xf numFmtId="1" fontId="49" fillId="15" borderId="16" xfId="0" applyNumberFormat="1" applyFont="1" applyFill="1" applyBorder="1" applyAlignment="1">
      <alignment vertical="center" wrapText="1"/>
    </xf>
    <xf numFmtId="0" fontId="5" fillId="0" borderId="0" xfId="34" applyAlignment="1">
      <alignment vertical="center"/>
    </xf>
    <xf numFmtId="0" fontId="5" fillId="0" borderId="15" xfId="34" applyBorder="1" applyAlignment="1">
      <alignment vertical="center"/>
    </xf>
    <xf numFmtId="0" fontId="128" fillId="0" borderId="0" xfId="0" applyFont="1" applyFill="1" applyBorder="1" applyAlignment="1">
      <alignment vertical="center" wrapText="1"/>
    </xf>
    <xf numFmtId="0" fontId="112" fillId="0" borderId="0" xfId="0" applyFont="1" applyFill="1" applyBorder="1" applyAlignment="1">
      <alignment horizontal="center" vertical="center"/>
    </xf>
    <xf numFmtId="0" fontId="115" fillId="0" borderId="0" xfId="0" applyFont="1" applyAlignment="1">
      <alignment wrapText="1"/>
    </xf>
    <xf numFmtId="0" fontId="115" fillId="0" borderId="0" xfId="0" applyFont="1" applyFill="1" applyBorder="1"/>
    <xf numFmtId="0" fontId="129" fillId="0" borderId="0" xfId="0" applyFont="1" applyFill="1" applyBorder="1" applyAlignment="1">
      <alignment horizontal="center" vertical="center"/>
    </xf>
    <xf numFmtId="0" fontId="129" fillId="0" borderId="0" xfId="0" applyFont="1" applyAlignment="1">
      <alignment horizontal="center"/>
    </xf>
    <xf numFmtId="2" fontId="112" fillId="0" borderId="0" xfId="0" applyNumberFormat="1" applyFont="1" applyFill="1" applyBorder="1" applyAlignment="1">
      <alignment horizontal="center" vertical="center"/>
    </xf>
    <xf numFmtId="0" fontId="14" fillId="0" borderId="0" xfId="0" applyFont="1" applyAlignment="1">
      <alignment horizontal="center" vertical="center"/>
    </xf>
    <xf numFmtId="0" fontId="36" fillId="20" borderId="16" xfId="0" applyFont="1" applyFill="1" applyBorder="1" applyAlignment="1">
      <alignment horizontal="left" vertical="top"/>
    </xf>
    <xf numFmtId="0" fontId="36" fillId="22" borderId="14" xfId="0" applyFont="1" applyFill="1" applyBorder="1" applyAlignment="1">
      <alignment horizontal="left" vertical="top"/>
    </xf>
    <xf numFmtId="0" fontId="36" fillId="22" borderId="15" xfId="0" applyFont="1" applyFill="1" applyBorder="1" applyAlignment="1">
      <alignment horizontal="left" vertical="top"/>
    </xf>
    <xf numFmtId="0" fontId="33" fillId="17" borderId="0" xfId="34" applyFont="1" applyFill="1" applyAlignment="1">
      <alignment horizontal="center"/>
    </xf>
    <xf numFmtId="0" fontId="33" fillId="17" borderId="0" xfId="34" applyFont="1" applyFill="1" applyAlignment="1"/>
    <xf numFmtId="0" fontId="130" fillId="3" borderId="6" xfId="0" applyFont="1" applyFill="1" applyBorder="1" applyAlignment="1">
      <alignment horizontal="center" vertical="center" wrapText="1"/>
    </xf>
    <xf numFmtId="0" fontId="130" fillId="3" borderId="6" xfId="0" applyFont="1" applyFill="1" applyBorder="1" applyAlignment="1">
      <alignment horizontal="center" vertical="center"/>
    </xf>
    <xf numFmtId="0" fontId="61" fillId="3" borderId="0" xfId="0" applyFont="1" applyFill="1" applyAlignment="1">
      <alignment horizontal="left" wrapText="1"/>
    </xf>
    <xf numFmtId="9" fontId="14" fillId="0" borderId="0" xfId="0" applyNumberFormat="1" applyFont="1" applyBorder="1" applyAlignment="1">
      <alignment horizontal="center" vertical="center" wrapText="1"/>
    </xf>
    <xf numFmtId="10" fontId="14" fillId="0" borderId="0" xfId="0" applyNumberFormat="1" applyFont="1" applyBorder="1" applyAlignment="1">
      <alignment horizontal="center" vertical="center" wrapText="1"/>
    </xf>
    <xf numFmtId="0" fontId="61" fillId="3" borderId="0" xfId="0" applyFont="1" applyFill="1" applyBorder="1" applyAlignment="1">
      <alignment horizontal="left" wrapText="1"/>
    </xf>
    <xf numFmtId="183" fontId="14" fillId="0" borderId="0" xfId="0" applyNumberFormat="1" applyFont="1" applyBorder="1" applyAlignment="1">
      <alignment horizontal="center" vertical="center" wrapText="1"/>
    </xf>
    <xf numFmtId="183" fontId="14" fillId="0" borderId="5" xfId="0" applyNumberFormat="1" applyFont="1" applyBorder="1" applyAlignment="1">
      <alignment horizontal="center" vertical="center" wrapText="1"/>
    </xf>
    <xf numFmtId="0" fontId="130" fillId="3" borderId="0" xfId="0" applyFont="1" applyFill="1" applyAlignment="1">
      <alignment horizontal="center" vertical="center" wrapText="1"/>
    </xf>
    <xf numFmtId="184" fontId="14" fillId="0" borderId="0" xfId="0" applyNumberFormat="1" applyFont="1"/>
    <xf numFmtId="0" fontId="14" fillId="0" borderId="0" xfId="0" applyFont="1" applyBorder="1" applyAlignment="1">
      <alignment wrapText="1"/>
    </xf>
    <xf numFmtId="184" fontId="14" fillId="0" borderId="0" xfId="0" applyNumberFormat="1" applyFont="1" applyBorder="1"/>
    <xf numFmtId="0" fontId="14" fillId="0" borderId="0" xfId="0" applyFont="1" applyBorder="1" applyAlignment="1">
      <alignment horizontal="center"/>
    </xf>
    <xf numFmtId="184" fontId="14" fillId="3" borderId="0" xfId="0" applyNumberFormat="1" applyFont="1" applyFill="1" applyBorder="1"/>
    <xf numFmtId="0" fontId="14" fillId="3" borderId="0" xfId="0" applyFont="1" applyFill="1" applyBorder="1"/>
    <xf numFmtId="0" fontId="14" fillId="0" borderId="0" xfId="0" applyFont="1" applyBorder="1" applyAlignment="1">
      <alignment vertical="center"/>
    </xf>
    <xf numFmtId="184" fontId="14" fillId="0" borderId="5" xfId="0" applyNumberFormat="1" applyFont="1" applyBorder="1" applyAlignment="1">
      <alignment vertical="center"/>
    </xf>
    <xf numFmtId="0" fontId="14" fillId="3" borderId="5" xfId="0" applyFont="1" applyFill="1" applyBorder="1"/>
    <xf numFmtId="0" fontId="14" fillId="0" borderId="0" xfId="0" applyFont="1" applyAlignment="1">
      <alignment horizontal="center" vertical="center" wrapText="1"/>
    </xf>
    <xf numFmtId="0" fontId="14" fillId="3" borderId="0" xfId="0" applyFont="1" applyFill="1"/>
    <xf numFmtId="0" fontId="14" fillId="3" borderId="5" xfId="0" applyFont="1" applyFill="1" applyBorder="1" applyAlignment="1">
      <alignment vertical="center"/>
    </xf>
    <xf numFmtId="0" fontId="57" fillId="0" borderId="16" xfId="34" applyFont="1" applyFill="1" applyBorder="1" applyAlignment="1">
      <alignment vertical="top" wrapText="1"/>
    </xf>
    <xf numFmtId="0" fontId="12" fillId="0" borderId="31" xfId="0" applyFont="1" applyFill="1" applyBorder="1" applyAlignment="1">
      <alignment vertical="top" wrapText="1"/>
    </xf>
    <xf numFmtId="0" fontId="47" fillId="0" borderId="32" xfId="0" applyFont="1" applyFill="1" applyBorder="1" applyAlignment="1">
      <alignment vertical="top"/>
    </xf>
    <xf numFmtId="0" fontId="36" fillId="0" borderId="32" xfId="0" applyFont="1" applyFill="1" applyBorder="1" applyAlignment="1">
      <alignment vertical="top"/>
    </xf>
    <xf numFmtId="0" fontId="10" fillId="2" borderId="60" xfId="0" applyFont="1" applyFill="1" applyBorder="1" applyAlignment="1">
      <alignment horizontal="left" vertical="center" wrapText="1"/>
    </xf>
    <xf numFmtId="0" fontId="10" fillId="2" borderId="61" xfId="0" applyFont="1" applyFill="1" applyBorder="1" applyAlignment="1">
      <alignment horizontal="left" vertical="center" wrapText="1"/>
    </xf>
    <xf numFmtId="0" fontId="10" fillId="2" borderId="62" xfId="0" applyFont="1" applyFill="1" applyBorder="1" applyAlignment="1">
      <alignment horizontal="left" vertical="center" wrapText="1"/>
    </xf>
    <xf numFmtId="0" fontId="10" fillId="2" borderId="63" xfId="0" applyFont="1" applyFill="1" applyBorder="1" applyAlignment="1">
      <alignment horizontal="left" vertical="center" wrapText="1"/>
    </xf>
    <xf numFmtId="0" fontId="10" fillId="2" borderId="0" xfId="0" applyFont="1" applyFill="1" applyBorder="1" applyAlignment="1">
      <alignment horizontal="left" vertical="center" wrapText="1"/>
    </xf>
    <xf numFmtId="0" fontId="10" fillId="2" borderId="64" xfId="0" applyFont="1" applyFill="1" applyBorder="1" applyAlignment="1">
      <alignment horizontal="left" vertical="center" wrapText="1"/>
    </xf>
    <xf numFmtId="0" fontId="8" fillId="0" borderId="0" xfId="0" applyFont="1" applyAlignment="1">
      <alignment horizontal="left" vertical="top" wrapText="1"/>
    </xf>
    <xf numFmtId="0" fontId="22" fillId="0" borderId="0" xfId="0" applyFont="1" applyAlignment="1">
      <alignment horizontal="left" vertical="center" wrapText="1"/>
    </xf>
    <xf numFmtId="0" fontId="8" fillId="0" borderId="0" xfId="0" applyFont="1" applyFill="1" applyAlignment="1">
      <alignment horizontal="left" vertical="center" wrapText="1"/>
    </xf>
    <xf numFmtId="0" fontId="8" fillId="2" borderId="0" xfId="0" applyFont="1" applyFill="1" applyAlignment="1">
      <alignment horizontal="left" vertical="center" wrapText="1"/>
    </xf>
    <xf numFmtId="0" fontId="24" fillId="10" borderId="0" xfId="34" applyFont="1" applyFill="1" applyAlignment="1">
      <alignment horizontal="center" vertical="center"/>
    </xf>
    <xf numFmtId="0" fontId="27" fillId="0" borderId="0" xfId="36" applyFont="1" applyFill="1" applyBorder="1" applyAlignment="1">
      <alignment horizontal="left" vertical="center"/>
    </xf>
    <xf numFmtId="0" fontId="54" fillId="0" borderId="0" xfId="0" applyFont="1" applyAlignment="1">
      <alignment horizontal="left" vertical="center"/>
    </xf>
    <xf numFmtId="0" fontId="28" fillId="0" borderId="0" xfId="0" applyFont="1" applyAlignment="1">
      <alignment horizontal="left" vertical="center"/>
    </xf>
    <xf numFmtId="0" fontId="1" fillId="0" borderId="0" xfId="37" applyFont="1" applyFill="1" applyAlignment="1">
      <alignment horizontal="left"/>
    </xf>
    <xf numFmtId="0" fontId="1" fillId="0" borderId="23" xfId="37" applyFont="1" applyBorder="1" applyAlignment="1">
      <alignment horizontal="left" vertical="center"/>
    </xf>
    <xf numFmtId="0" fontId="1" fillId="0" borderId="5" xfId="37" applyFont="1" applyBorder="1" applyAlignment="1">
      <alignment horizontal="left" vertical="center"/>
    </xf>
    <xf numFmtId="0" fontId="1" fillId="0" borderId="0" xfId="37" applyFont="1" applyAlignment="1">
      <alignment horizontal="left" vertical="center" wrapText="1"/>
    </xf>
    <xf numFmtId="0" fontId="1" fillId="0" borderId="5" xfId="37" applyFont="1" applyBorder="1" applyAlignment="1">
      <alignment horizontal="left" vertical="center" wrapText="1"/>
    </xf>
    <xf numFmtId="0" fontId="1" fillId="0" borderId="0" xfId="37" applyFont="1" applyBorder="1" applyAlignment="1">
      <alignment horizontal="left" vertical="center"/>
    </xf>
    <xf numFmtId="0" fontId="34" fillId="0" borderId="25" xfId="37" applyFont="1" applyBorder="1" applyAlignment="1">
      <alignment horizontal="center" vertical="center" wrapText="1"/>
    </xf>
    <xf numFmtId="0" fontId="1" fillId="0" borderId="23" xfId="37" applyFont="1" applyFill="1" applyBorder="1" applyAlignment="1">
      <alignment horizontal="left" vertical="center"/>
    </xf>
    <xf numFmtId="0" fontId="1" fillId="0" borderId="0" xfId="37" applyFont="1" applyFill="1" applyBorder="1" applyAlignment="1">
      <alignment horizontal="left" vertical="center"/>
    </xf>
    <xf numFmtId="0" fontId="1" fillId="0" borderId="5" xfId="37" applyFont="1" applyFill="1" applyBorder="1" applyAlignment="1">
      <alignment horizontal="left" vertical="center"/>
    </xf>
    <xf numFmtId="0" fontId="1" fillId="0" borderId="23" xfId="37" applyFont="1" applyBorder="1" applyAlignment="1">
      <alignment horizontal="left" vertical="center" wrapText="1"/>
    </xf>
    <xf numFmtId="0" fontId="1" fillId="0" borderId="16" xfId="37" applyBorder="1" applyAlignment="1">
      <alignment horizontal="left" vertical="center" wrapText="1"/>
    </xf>
    <xf numFmtId="0" fontId="1" fillId="0" borderId="16" xfId="37" applyBorder="1" applyAlignment="1">
      <alignment horizontal="center" vertical="center"/>
    </xf>
    <xf numFmtId="0" fontId="1" fillId="0" borderId="16" xfId="37" applyBorder="1" applyAlignment="1">
      <alignment vertical="center" wrapText="1"/>
    </xf>
    <xf numFmtId="0" fontId="70" fillId="9" borderId="0" xfId="37" applyFont="1" applyFill="1" applyAlignment="1">
      <alignment horizontal="center" vertical="center" wrapText="1"/>
    </xf>
    <xf numFmtId="0" fontId="9" fillId="0" borderId="0" xfId="37" applyFont="1" applyAlignment="1">
      <alignment horizontal="center" vertical="center" wrapText="1"/>
    </xf>
    <xf numFmtId="0" fontId="70" fillId="17" borderId="0" xfId="37" applyFont="1" applyFill="1" applyAlignment="1">
      <alignment horizontal="center" vertical="center" wrapText="1"/>
    </xf>
    <xf numFmtId="0" fontId="34" fillId="0" borderId="0" xfId="37" applyFont="1" applyAlignment="1">
      <alignment horizontal="center" vertical="center" wrapText="1"/>
    </xf>
    <xf numFmtId="0" fontId="5" fillId="0" borderId="16" xfId="34" applyBorder="1" applyAlignment="1">
      <alignment vertical="center" wrapText="1"/>
    </xf>
    <xf numFmtId="0" fontId="1" fillId="0" borderId="16" xfId="37" applyFont="1" applyBorder="1" applyAlignment="1">
      <alignment vertical="center" wrapText="1"/>
    </xf>
    <xf numFmtId="0" fontId="1" fillId="0" borderId="14" xfId="37" applyBorder="1" applyAlignment="1">
      <alignment horizontal="left" vertical="center" wrapText="1"/>
    </xf>
    <xf numFmtId="0" fontId="1" fillId="0" borderId="25" xfId="37" applyBorder="1" applyAlignment="1">
      <alignment horizontal="left" vertical="center" wrapText="1"/>
    </xf>
    <xf numFmtId="0" fontId="1" fillId="0" borderId="15" xfId="37" applyBorder="1" applyAlignment="1">
      <alignment horizontal="left" vertical="center" wrapText="1"/>
    </xf>
    <xf numFmtId="0" fontId="83" fillId="35" borderId="0" xfId="0" applyFont="1" applyFill="1" applyBorder="1" applyAlignment="1">
      <alignment horizontal="center" vertical="center" wrapText="1"/>
    </xf>
    <xf numFmtId="0" fontId="78" fillId="0" borderId="0" xfId="0" applyFont="1" applyBorder="1"/>
    <xf numFmtId="0" fontId="83" fillId="35" borderId="0" xfId="0" applyFont="1" applyFill="1" applyBorder="1" applyAlignment="1">
      <alignment horizontal="center" vertical="center"/>
    </xf>
    <xf numFmtId="0" fontId="83" fillId="0" borderId="0" xfId="0" applyFont="1" applyAlignment="1">
      <alignment horizontal="center" vertical="center"/>
    </xf>
    <xf numFmtId="0" fontId="0" fillId="0" borderId="0" xfId="0" applyFont="1" applyAlignment="1"/>
    <xf numFmtId="0" fontId="83" fillId="31" borderId="0" xfId="0" applyFont="1" applyFill="1" applyBorder="1" applyAlignment="1">
      <alignment horizontal="center" vertical="center"/>
    </xf>
    <xf numFmtId="0" fontId="70" fillId="0" borderId="0" xfId="37" applyFont="1" applyAlignment="1">
      <alignment horizontal="center" vertical="center"/>
    </xf>
    <xf numFmtId="0" fontId="34" fillId="13" borderId="13" xfId="37" applyFont="1" applyFill="1" applyBorder="1" applyAlignment="1">
      <alignment horizontal="center" vertical="center" wrapText="1"/>
    </xf>
    <xf numFmtId="0" fontId="34" fillId="13" borderId="4" xfId="37" applyFont="1" applyFill="1" applyBorder="1" applyAlignment="1">
      <alignment horizontal="center" vertical="center" wrapText="1"/>
    </xf>
    <xf numFmtId="0" fontId="34" fillId="13" borderId="3" xfId="37" applyFont="1" applyFill="1" applyBorder="1" applyAlignment="1">
      <alignment horizontal="center" vertical="center" wrapText="1"/>
    </xf>
    <xf numFmtId="0" fontId="1" fillId="15" borderId="0" xfId="37" applyFont="1" applyFill="1" applyAlignment="1">
      <alignment horizontal="left" vertical="center" wrapText="1"/>
    </xf>
    <xf numFmtId="0" fontId="34" fillId="0" borderId="16" xfId="37" applyFont="1" applyBorder="1" applyAlignment="1">
      <alignment vertical="center" wrapText="1"/>
    </xf>
    <xf numFmtId="0" fontId="1" fillId="0" borderId="0" xfId="37" applyFont="1" applyFill="1" applyAlignment="1">
      <alignment horizontal="left" vertical="center" wrapText="1"/>
    </xf>
    <xf numFmtId="0" fontId="1" fillId="0" borderId="23" xfId="37" applyFont="1" applyBorder="1" applyAlignment="1">
      <alignment horizontal="center" vertical="center" wrapText="1"/>
    </xf>
    <xf numFmtId="0" fontId="1" fillId="0" borderId="5" xfId="37" applyFont="1" applyBorder="1" applyAlignment="1">
      <alignment horizontal="center" vertical="center" wrapText="1"/>
    </xf>
    <xf numFmtId="0" fontId="1" fillId="0" borderId="0" xfId="37" applyFont="1" applyBorder="1" applyAlignment="1">
      <alignment horizontal="center" vertical="center" wrapText="1"/>
    </xf>
    <xf numFmtId="0" fontId="1" fillId="0" borderId="23" xfId="37" applyFont="1" applyBorder="1" applyAlignment="1">
      <alignment horizontal="center" vertical="center"/>
    </xf>
    <xf numFmtId="0" fontId="1" fillId="0" borderId="0" xfId="37" applyFont="1" applyBorder="1" applyAlignment="1">
      <alignment horizontal="center" vertical="center"/>
    </xf>
    <xf numFmtId="0" fontId="1" fillId="0" borderId="5" xfId="37" applyFont="1" applyBorder="1" applyAlignment="1">
      <alignment horizontal="center" vertical="center"/>
    </xf>
    <xf numFmtId="0" fontId="107" fillId="0" borderId="25" xfId="0" applyFont="1" applyBorder="1" applyAlignment="1">
      <alignment horizontal="center" vertical="center"/>
    </xf>
    <xf numFmtId="0" fontId="14" fillId="0" borderId="0" xfId="0" applyFont="1" applyAlignment="1">
      <alignment horizontal="center" vertical="center"/>
    </xf>
    <xf numFmtId="0" fontId="14" fillId="0" borderId="5" xfId="0" applyFont="1" applyBorder="1" applyAlignment="1">
      <alignment horizontal="center" vertical="center" wrapText="1"/>
    </xf>
    <xf numFmtId="0" fontId="12" fillId="3" borderId="6" xfId="0" applyFont="1" applyFill="1" applyBorder="1" applyAlignment="1">
      <alignment horizontal="left"/>
    </xf>
    <xf numFmtId="0" fontId="12" fillId="3" borderId="0"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2" fillId="3" borderId="0" xfId="0" applyFont="1" applyFill="1" applyBorder="1" applyAlignment="1">
      <alignment horizontal="center"/>
    </xf>
    <xf numFmtId="0" fontId="12" fillId="3" borderId="0" xfId="0" applyFont="1" applyFill="1" applyBorder="1" applyAlignment="1">
      <alignment horizontal="center" vertical="center"/>
    </xf>
    <xf numFmtId="0" fontId="12" fillId="3" borderId="6" xfId="0" applyFont="1" applyFill="1" applyBorder="1" applyAlignment="1">
      <alignment horizontal="center" vertical="center"/>
    </xf>
    <xf numFmtId="0" fontId="12" fillId="3" borderId="7" xfId="0" applyFont="1" applyFill="1" applyBorder="1" applyAlignment="1">
      <alignment horizontal="center" vertical="center" wrapText="1"/>
    </xf>
    <xf numFmtId="0" fontId="13" fillId="32" borderId="0" xfId="0" applyFont="1" applyFill="1" applyBorder="1" applyAlignment="1">
      <alignment horizontal="center" vertical="center" textRotation="90"/>
    </xf>
    <xf numFmtId="0" fontId="49" fillId="0" borderId="0" xfId="0" applyFont="1" applyBorder="1"/>
    <xf numFmtId="0" fontId="105" fillId="4" borderId="0" xfId="0" applyFont="1" applyFill="1" applyBorder="1" applyAlignment="1">
      <alignment horizontal="left" vertical="center"/>
    </xf>
    <xf numFmtId="0" fontId="105" fillId="0" borderId="0" xfId="0" applyFont="1" applyBorder="1" applyAlignment="1">
      <alignment horizontal="left" vertical="center"/>
    </xf>
    <xf numFmtId="0" fontId="105" fillId="5" borderId="0" xfId="0" applyFont="1" applyFill="1" applyBorder="1" applyAlignment="1">
      <alignment horizontal="left" vertical="center"/>
    </xf>
    <xf numFmtId="0" fontId="105" fillId="6" borderId="0" xfId="0" applyFont="1" applyFill="1" applyBorder="1" applyAlignment="1">
      <alignment horizontal="left" vertical="center"/>
    </xf>
    <xf numFmtId="0" fontId="105" fillId="7" borderId="0" xfId="0" applyFont="1" applyFill="1" applyBorder="1" applyAlignment="1">
      <alignment horizontal="left" vertical="center"/>
    </xf>
    <xf numFmtId="0" fontId="105" fillId="7" borderId="5" xfId="0" applyFont="1" applyFill="1" applyBorder="1" applyAlignment="1">
      <alignment horizontal="left" vertical="center"/>
    </xf>
    <xf numFmtId="49" fontId="13" fillId="34" borderId="0" xfId="0" applyNumberFormat="1" applyFont="1" applyFill="1" applyBorder="1" applyAlignment="1">
      <alignment horizontal="center" vertical="center" textRotation="90"/>
    </xf>
    <xf numFmtId="0" fontId="49" fillId="0" borderId="49" xfId="0" applyFont="1" applyBorder="1"/>
    <xf numFmtId="0" fontId="104" fillId="36" borderId="0" xfId="0" applyFont="1" applyFill="1" applyBorder="1" applyAlignment="1">
      <alignment horizontal="center" vertical="center"/>
    </xf>
    <xf numFmtId="0" fontId="104" fillId="0" borderId="0" xfId="0" applyFont="1" applyAlignment="1">
      <alignment horizontal="center" vertical="center"/>
    </xf>
    <xf numFmtId="0" fontId="13" fillId="0" borderId="0" xfId="0" applyFont="1" applyAlignment="1"/>
    <xf numFmtId="0" fontId="104" fillId="38" borderId="0" xfId="0" applyFont="1" applyFill="1" applyBorder="1" applyAlignment="1">
      <alignment horizontal="center" vertical="center"/>
    </xf>
    <xf numFmtId="0" fontId="104" fillId="39" borderId="0" xfId="0" applyFont="1" applyFill="1" applyBorder="1" applyAlignment="1">
      <alignment horizontal="center" vertical="center"/>
    </xf>
    <xf numFmtId="0" fontId="104" fillId="40" borderId="0" xfId="0" applyFont="1" applyFill="1" applyBorder="1" applyAlignment="1">
      <alignment horizontal="center" vertical="center"/>
    </xf>
    <xf numFmtId="0" fontId="104" fillId="38" borderId="0" xfId="0" applyFont="1" applyFill="1" applyBorder="1" applyAlignment="1">
      <alignment horizontal="center" vertical="center" wrapText="1"/>
    </xf>
    <xf numFmtId="0" fontId="104" fillId="41" borderId="0" xfId="0" applyFont="1" applyFill="1" applyBorder="1" applyAlignment="1">
      <alignment horizontal="center" vertical="center"/>
    </xf>
    <xf numFmtId="0" fontId="104" fillId="0" borderId="0" xfId="0" applyFont="1" applyAlignment="1">
      <alignment horizontal="center" vertical="center" wrapText="1"/>
    </xf>
    <xf numFmtId="0" fontId="13" fillId="32" borderId="5" xfId="0" applyFont="1" applyFill="1" applyBorder="1" applyAlignment="1">
      <alignment horizontal="center" vertical="center" textRotation="90"/>
    </xf>
    <xf numFmtId="0" fontId="104" fillId="38" borderId="7" xfId="0" applyFont="1" applyFill="1" applyBorder="1" applyAlignment="1">
      <alignment horizontal="center" vertical="center" wrapText="1"/>
    </xf>
    <xf numFmtId="0" fontId="104" fillId="0" borderId="0" xfId="0" applyFont="1" applyBorder="1" applyAlignment="1">
      <alignment horizontal="center" vertical="center"/>
    </xf>
    <xf numFmtId="0" fontId="13" fillId="0" borderId="0" xfId="0" applyFont="1" applyBorder="1" applyAlignment="1"/>
    <xf numFmtId="0" fontId="104" fillId="0" borderId="0" xfId="0" applyFont="1" applyBorder="1" applyAlignment="1">
      <alignment horizontal="center" vertical="center" wrapText="1"/>
    </xf>
    <xf numFmtId="0" fontId="113" fillId="43" borderId="0" xfId="0" applyFont="1" applyFill="1" applyBorder="1" applyAlignment="1">
      <alignment horizontal="center" vertical="center"/>
    </xf>
    <xf numFmtId="0" fontId="113" fillId="43" borderId="5" xfId="0" applyFont="1" applyFill="1" applyBorder="1" applyAlignment="1">
      <alignment horizontal="center" vertical="center"/>
    </xf>
    <xf numFmtId="0" fontId="68" fillId="0" borderId="53" xfId="0" applyFont="1" applyBorder="1" applyAlignment="1">
      <alignment horizontal="left" vertical="center" wrapText="1"/>
    </xf>
    <xf numFmtId="0" fontId="78" fillId="0" borderId="50" xfId="0" applyFont="1" applyBorder="1"/>
    <xf numFmtId="0" fontId="78" fillId="0" borderId="54" xfId="0" applyFont="1" applyBorder="1"/>
    <xf numFmtId="0" fontId="68" fillId="0" borderId="53" xfId="0" applyFont="1" applyBorder="1" applyAlignment="1">
      <alignment horizontal="center" vertical="center"/>
    </xf>
    <xf numFmtId="0" fontId="68" fillId="0" borderId="53" xfId="0" applyFont="1" applyBorder="1" applyAlignment="1">
      <alignment vertical="center" wrapText="1"/>
    </xf>
    <xf numFmtId="0" fontId="83" fillId="31" borderId="0" xfId="0" applyFont="1" applyFill="1" applyBorder="1" applyAlignment="1">
      <alignment horizontal="center" vertical="center" wrapText="1"/>
    </xf>
    <xf numFmtId="0" fontId="84" fillId="0" borderId="0" xfId="0" applyFont="1" applyAlignment="1">
      <alignment horizontal="center" vertical="center" wrapText="1"/>
    </xf>
    <xf numFmtId="0" fontId="69" fillId="0" borderId="0" xfId="0" applyFont="1" applyAlignment="1">
      <alignment horizontal="center" vertical="center" wrapText="1"/>
    </xf>
    <xf numFmtId="0" fontId="5" fillId="0" borderId="53" xfId="34" applyBorder="1" applyAlignment="1">
      <alignment vertical="center" wrapText="1"/>
    </xf>
    <xf numFmtId="0" fontId="69" fillId="0" borderId="53" xfId="0" applyFont="1" applyBorder="1" applyAlignment="1">
      <alignment vertical="center" wrapText="1"/>
    </xf>
    <xf numFmtId="0" fontId="69" fillId="42" borderId="55" xfId="0" applyFont="1" applyFill="1" applyBorder="1" applyAlignment="1">
      <alignment horizontal="center" vertical="center" wrapText="1"/>
    </xf>
    <xf numFmtId="0" fontId="78" fillId="13" borderId="56" xfId="0" applyFont="1" applyFill="1" applyBorder="1"/>
    <xf numFmtId="0" fontId="78" fillId="13" borderId="57" xfId="0" applyFont="1" applyFill="1" applyBorder="1"/>
    <xf numFmtId="0" fontId="78" fillId="0" borderId="50" xfId="0" applyFont="1" applyBorder="1" applyAlignment="1">
      <alignment horizontal="left"/>
    </xf>
    <xf numFmtId="0" fontId="78" fillId="0" borderId="54" xfId="0" applyFont="1" applyBorder="1" applyAlignment="1">
      <alignment horizontal="left"/>
    </xf>
    <xf numFmtId="0" fontId="5" fillId="0" borderId="53" xfId="34" applyBorder="1" applyAlignment="1">
      <alignment horizontal="left" vertical="center" wrapText="1"/>
    </xf>
    <xf numFmtId="0" fontId="69" fillId="0" borderId="53" xfId="0" applyFont="1" applyBorder="1" applyAlignment="1">
      <alignment horizontal="left" vertical="center" wrapText="1"/>
    </xf>
    <xf numFmtId="0" fontId="34" fillId="32" borderId="0" xfId="0" applyFont="1" applyFill="1" applyBorder="1" applyAlignment="1">
      <alignment horizontal="center" vertical="center" textRotation="90"/>
    </xf>
    <xf numFmtId="0" fontId="36" fillId="0" borderId="0" xfId="0" applyFont="1" applyBorder="1"/>
    <xf numFmtId="0" fontId="36" fillId="0" borderId="49" xfId="0" applyFont="1" applyBorder="1"/>
    <xf numFmtId="0" fontId="106" fillId="0" borderId="52" xfId="0" applyFont="1" applyFill="1" applyBorder="1" applyAlignment="1">
      <alignment horizontal="center" vertical="center" wrapText="1"/>
    </xf>
    <xf numFmtId="0" fontId="7" fillId="0" borderId="0" xfId="0" applyFont="1" applyFill="1" applyBorder="1"/>
    <xf numFmtId="0" fontId="7" fillId="0" borderId="49" xfId="0" applyFont="1" applyFill="1" applyBorder="1"/>
    <xf numFmtId="0" fontId="106" fillId="0" borderId="0" xfId="0" applyFont="1" applyAlignment="1">
      <alignment horizontal="center" vertical="center"/>
    </xf>
    <xf numFmtId="0" fontId="1" fillId="0" borderId="0" xfId="0" applyFont="1" applyAlignment="1"/>
    <xf numFmtId="0" fontId="106" fillId="0" borderId="23" xfId="0" applyFont="1" applyFill="1" applyBorder="1" applyAlignment="1">
      <alignment horizontal="center" vertical="center"/>
    </xf>
    <xf numFmtId="0" fontId="7" fillId="0" borderId="5" xfId="0" applyFont="1" applyFill="1" applyBorder="1"/>
    <xf numFmtId="0" fontId="106" fillId="0" borderId="0" xfId="0" applyFont="1" applyAlignment="1">
      <alignment horizontal="center" vertical="center" wrapText="1"/>
    </xf>
    <xf numFmtId="0" fontId="106" fillId="0" borderId="52" xfId="0" applyFont="1" applyFill="1" applyBorder="1" applyAlignment="1">
      <alignment horizontal="center" vertical="center"/>
    </xf>
    <xf numFmtId="0" fontId="104" fillId="0" borderId="52" xfId="0" applyFont="1" applyBorder="1" applyAlignment="1">
      <alignment horizontal="center" vertical="center" wrapText="1"/>
    </xf>
    <xf numFmtId="0" fontId="7" fillId="0" borderId="49" xfId="0" applyFont="1" applyBorder="1"/>
    <xf numFmtId="0" fontId="104" fillId="0" borderId="50" xfId="0" applyFont="1" applyBorder="1" applyAlignment="1">
      <alignment horizontal="center"/>
    </xf>
    <xf numFmtId="0" fontId="7" fillId="0" borderId="50" xfId="0" applyFont="1" applyBorder="1"/>
    <xf numFmtId="2" fontId="104" fillId="0" borderId="50" xfId="0" applyNumberFormat="1" applyFont="1" applyBorder="1" applyAlignment="1">
      <alignment horizontal="center"/>
    </xf>
    <xf numFmtId="2" fontId="49" fillId="0" borderId="50" xfId="0" applyNumberFormat="1" applyFont="1" applyBorder="1" applyAlignment="1">
      <alignment horizontal="center"/>
    </xf>
    <xf numFmtId="49" fontId="34" fillId="34" borderId="0" xfId="0" applyNumberFormat="1" applyFont="1" applyFill="1" applyBorder="1" applyAlignment="1">
      <alignment horizontal="center" vertical="center" textRotation="90"/>
    </xf>
    <xf numFmtId="0" fontId="34" fillId="0" borderId="52" xfId="0" applyFont="1" applyFill="1" applyBorder="1" applyAlignment="1">
      <alignment horizontal="center" vertical="center"/>
    </xf>
    <xf numFmtId="0" fontId="34" fillId="0" borderId="0" xfId="0" applyFont="1" applyAlignment="1">
      <alignment horizontal="center" vertical="center"/>
    </xf>
    <xf numFmtId="0" fontId="34" fillId="0" borderId="23" xfId="0" applyFont="1" applyFill="1" applyBorder="1" applyAlignment="1">
      <alignment horizontal="center" vertical="center"/>
    </xf>
    <xf numFmtId="0" fontId="105" fillId="0" borderId="0" xfId="0" applyFont="1" applyFill="1" applyBorder="1" applyAlignment="1">
      <alignment horizontal="left" vertical="center"/>
    </xf>
    <xf numFmtId="0" fontId="105" fillId="0" borderId="52" xfId="0" applyFont="1" applyFill="1" applyBorder="1" applyAlignment="1">
      <alignment horizontal="left" vertical="center"/>
    </xf>
    <xf numFmtId="0" fontId="105" fillId="0" borderId="0" xfId="0" applyFont="1" applyAlignment="1">
      <alignment horizontal="left" vertical="center"/>
    </xf>
    <xf numFmtId="0" fontId="105" fillId="0" borderId="23" xfId="0" applyFont="1" applyFill="1" applyBorder="1" applyAlignment="1">
      <alignment horizontal="left" vertical="center"/>
    </xf>
    <xf numFmtId="0" fontId="49" fillId="0" borderId="50" xfId="0" applyFont="1" applyBorder="1"/>
    <xf numFmtId="0" fontId="104" fillId="0" borderId="49" xfId="0" applyFont="1" applyBorder="1" applyAlignment="1">
      <alignment horizontal="center" vertical="center" wrapText="1"/>
    </xf>
    <xf numFmtId="0" fontId="104" fillId="0" borderId="49" xfId="0" applyFont="1" applyBorder="1" applyAlignment="1">
      <alignment horizontal="center" vertical="center"/>
    </xf>
    <xf numFmtId="0" fontId="106" fillId="0" borderId="52" xfId="0" applyFont="1" applyBorder="1" applyAlignment="1">
      <alignment horizontal="center" vertical="center"/>
    </xf>
    <xf numFmtId="0" fontId="106" fillId="0" borderId="5" xfId="0" applyFont="1" applyBorder="1" applyAlignment="1">
      <alignment horizontal="center" vertical="center"/>
    </xf>
    <xf numFmtId="0" fontId="106" fillId="0" borderId="0" xfId="0" applyFont="1" applyFill="1" applyBorder="1" applyAlignment="1">
      <alignment horizontal="center" vertical="center" wrapText="1"/>
    </xf>
    <xf numFmtId="0" fontId="106" fillId="0" borderId="49" xfId="0" applyFont="1" applyFill="1" applyBorder="1" applyAlignment="1">
      <alignment horizontal="center" vertical="center" wrapText="1"/>
    </xf>
    <xf numFmtId="49" fontId="34" fillId="34" borderId="49" xfId="0" applyNumberFormat="1" applyFont="1" applyFill="1" applyBorder="1" applyAlignment="1">
      <alignment horizontal="center" vertical="center" textRotation="90"/>
    </xf>
    <xf numFmtId="0" fontId="34" fillId="0" borderId="0" xfId="0" applyFont="1" applyFill="1" applyBorder="1" applyAlignment="1">
      <alignment horizontal="center" vertical="center"/>
    </xf>
    <xf numFmtId="0" fontId="34" fillId="0" borderId="49" xfId="0" applyFont="1" applyFill="1" applyBorder="1" applyAlignment="1">
      <alignment horizontal="center" vertical="center"/>
    </xf>
    <xf numFmtId="0" fontId="34" fillId="0" borderId="52" xfId="0" applyFont="1" applyBorder="1" applyAlignment="1">
      <alignment horizontal="center" vertical="center"/>
    </xf>
    <xf numFmtId="0" fontId="34" fillId="0" borderId="5" xfId="0" applyFont="1" applyBorder="1" applyAlignment="1">
      <alignment horizontal="center" vertical="center"/>
    </xf>
    <xf numFmtId="0" fontId="34" fillId="0" borderId="5" xfId="0" applyFont="1" applyFill="1" applyBorder="1" applyAlignment="1">
      <alignment horizontal="center" vertical="center"/>
    </xf>
    <xf numFmtId="0" fontId="34" fillId="0" borderId="23" xfId="0" applyFont="1" applyBorder="1" applyAlignment="1">
      <alignment horizontal="center" vertical="center"/>
    </xf>
    <xf numFmtId="0" fontId="34" fillId="0" borderId="49" xfId="0" applyFont="1" applyBorder="1" applyAlignment="1">
      <alignment horizontal="center" vertical="center"/>
    </xf>
    <xf numFmtId="0" fontId="105" fillId="0" borderId="49" xfId="0" applyFont="1" applyFill="1" applyBorder="1" applyAlignment="1">
      <alignment horizontal="left" vertical="center"/>
    </xf>
    <xf numFmtId="0" fontId="105" fillId="0" borderId="52" xfId="0" applyFont="1" applyBorder="1" applyAlignment="1">
      <alignment horizontal="left" vertical="center"/>
    </xf>
    <xf numFmtId="0" fontId="105" fillId="0" borderId="5" xfId="0" applyFont="1" applyBorder="1" applyAlignment="1">
      <alignment horizontal="left" vertical="center"/>
    </xf>
    <xf numFmtId="0" fontId="105" fillId="0" borderId="5" xfId="0" applyFont="1" applyFill="1" applyBorder="1" applyAlignment="1">
      <alignment horizontal="left" vertical="center"/>
    </xf>
    <xf numFmtId="0" fontId="105" fillId="0" borderId="23" xfId="0" applyFont="1" applyBorder="1" applyAlignment="1">
      <alignment horizontal="left" vertical="center"/>
    </xf>
    <xf numFmtId="0" fontId="106" fillId="0" borderId="0" xfId="0" applyFont="1" applyFill="1" applyBorder="1" applyAlignment="1">
      <alignment horizontal="center" vertical="center"/>
    </xf>
    <xf numFmtId="0" fontId="106" fillId="0" borderId="49" xfId="0" applyFont="1" applyFill="1" applyBorder="1" applyAlignment="1">
      <alignment horizontal="center" vertical="center"/>
    </xf>
    <xf numFmtId="0" fontId="106" fillId="0" borderId="23" xfId="0" applyFont="1" applyBorder="1" applyAlignment="1">
      <alignment horizontal="center" vertical="center" wrapText="1"/>
    </xf>
    <xf numFmtId="0" fontId="106" fillId="0" borderId="49" xfId="0" applyFont="1" applyBorder="1" applyAlignment="1">
      <alignment horizontal="center" vertical="center" wrapText="1"/>
    </xf>
    <xf numFmtId="0" fontId="106" fillId="0" borderId="5" xfId="0" applyFont="1" applyFill="1" applyBorder="1" applyAlignment="1">
      <alignment horizontal="center" vertical="center"/>
    </xf>
    <xf numFmtId="0" fontId="34" fillId="32" borderId="49" xfId="0" applyFont="1" applyFill="1" applyBorder="1" applyAlignment="1">
      <alignment horizontal="center" vertical="center" textRotation="90"/>
    </xf>
    <xf numFmtId="0" fontId="81" fillId="0" borderId="25" xfId="64" applyFont="1" applyBorder="1" applyAlignment="1">
      <alignment horizontal="center" vertical="center"/>
    </xf>
    <xf numFmtId="0" fontId="80" fillId="0" borderId="0" xfId="64" applyFont="1" applyAlignment="1">
      <alignment horizontal="center" vertical="center"/>
    </xf>
    <xf numFmtId="0" fontId="80" fillId="0" borderId="5" xfId="64" applyFont="1" applyBorder="1" applyAlignment="1">
      <alignment horizontal="center" vertical="center" wrapText="1"/>
    </xf>
    <xf numFmtId="0" fontId="67" fillId="0" borderId="53" xfId="63" applyBorder="1" applyAlignment="1">
      <alignment vertical="center" wrapText="1"/>
    </xf>
    <xf numFmtId="0" fontId="22" fillId="2" borderId="0" xfId="0" applyFont="1" applyFill="1" applyBorder="1" applyAlignment="1">
      <alignment horizontal="left" wrapText="1"/>
    </xf>
    <xf numFmtId="0" fontId="27" fillId="0" borderId="0" xfId="0" applyFont="1" applyBorder="1" applyAlignment="1">
      <alignment horizontal="left" vertical="center"/>
    </xf>
    <xf numFmtId="0" fontId="34" fillId="0" borderId="74" xfId="0" applyFont="1" applyBorder="1" applyAlignment="1">
      <alignment horizontal="center"/>
    </xf>
    <xf numFmtId="0" fontId="34" fillId="0" borderId="75" xfId="0" applyFont="1" applyBorder="1" applyAlignment="1">
      <alignment horizontal="center"/>
    </xf>
    <xf numFmtId="0" fontId="34" fillId="0" borderId="76" xfId="0" applyFont="1" applyBorder="1" applyAlignment="1">
      <alignment horizontal="center"/>
    </xf>
    <xf numFmtId="0" fontId="34" fillId="0" borderId="77" xfId="0" applyFont="1" applyBorder="1" applyAlignment="1">
      <alignment horizontal="center" vertical="center"/>
    </xf>
    <xf numFmtId="0" fontId="34" fillId="0" borderId="82" xfId="0" applyFont="1" applyBorder="1" applyAlignment="1">
      <alignment horizontal="center" vertical="center"/>
    </xf>
    <xf numFmtId="0" fontId="9" fillId="0" borderId="0" xfId="0" applyFont="1" applyAlignment="1">
      <alignment horizontal="left" wrapText="1"/>
    </xf>
    <xf numFmtId="0" fontId="34" fillId="0" borderId="73" xfId="0" applyFont="1" applyFill="1" applyBorder="1" applyAlignment="1">
      <alignment horizontal="center" vertical="center" wrapText="1"/>
    </xf>
    <xf numFmtId="0" fontId="34" fillId="0" borderId="78" xfId="0" applyFont="1" applyFill="1" applyBorder="1" applyAlignment="1">
      <alignment horizontal="center" vertical="center" wrapText="1"/>
    </xf>
    <xf numFmtId="0" fontId="0" fillId="0" borderId="16" xfId="0" applyBorder="1" applyAlignment="1">
      <alignment horizontal="left" wrapText="1"/>
    </xf>
    <xf numFmtId="0" fontId="0" fillId="0" borderId="16" xfId="0" applyBorder="1" applyAlignment="1">
      <alignment vertical="center" wrapText="1"/>
    </xf>
    <xf numFmtId="0" fontId="8" fillId="0" borderId="16" xfId="0" applyFont="1" applyFill="1" applyBorder="1" applyAlignment="1">
      <alignment vertical="center" wrapText="1"/>
    </xf>
    <xf numFmtId="0" fontId="8" fillId="0" borderId="16" xfId="0" applyFont="1" applyFill="1" applyBorder="1" applyAlignment="1">
      <alignment vertical="top" wrapText="1"/>
    </xf>
    <xf numFmtId="0" fontId="21" fillId="0" borderId="0" xfId="0" applyFont="1" applyFill="1" applyBorder="1" applyAlignment="1">
      <alignment horizontal="center" vertical="center" wrapText="1"/>
    </xf>
    <xf numFmtId="0" fontId="30" fillId="17" borderId="0" xfId="0" applyFont="1" applyFill="1" applyBorder="1" applyAlignment="1">
      <alignment horizontal="center" vertical="center" wrapText="1"/>
    </xf>
    <xf numFmtId="0" fontId="31" fillId="0" borderId="0" xfId="0" applyFont="1" applyFill="1" applyBorder="1" applyAlignment="1">
      <alignment horizontal="center" vertical="top" wrapText="1"/>
    </xf>
    <xf numFmtId="0" fontId="30" fillId="9" borderId="0" xfId="0" applyFont="1" applyFill="1" applyBorder="1" applyAlignment="1">
      <alignment horizontal="center" wrapText="1"/>
    </xf>
    <xf numFmtId="17" fontId="0" fillId="0" borderId="16" xfId="0" applyNumberFormat="1" applyBorder="1" applyAlignment="1">
      <alignment horizontal="left" wrapText="1"/>
    </xf>
    <xf numFmtId="0" fontId="0" fillId="0" borderId="16" xfId="0" applyBorder="1" applyAlignment="1">
      <alignment vertical="top" wrapText="1"/>
    </xf>
    <xf numFmtId="0" fontId="21" fillId="13" borderId="13" xfId="0" applyFont="1" applyFill="1" applyBorder="1" applyAlignment="1">
      <alignment horizontal="center" vertical="center" wrapText="1"/>
    </xf>
    <xf numFmtId="0" fontId="21" fillId="13" borderId="4" xfId="0" applyFont="1" applyFill="1" applyBorder="1" applyAlignment="1">
      <alignment horizontal="center" vertical="center" wrapText="1"/>
    </xf>
    <xf numFmtId="0" fontId="21" fillId="13" borderId="3" xfId="0" applyFont="1" applyFill="1" applyBorder="1" applyAlignment="1">
      <alignment horizontal="center" vertical="center" wrapText="1"/>
    </xf>
    <xf numFmtId="0" fontId="0" fillId="2" borderId="16" xfId="0" applyFill="1" applyBorder="1" applyAlignment="1">
      <alignment vertical="top" wrapText="1"/>
    </xf>
    <xf numFmtId="0" fontId="8" fillId="0" borderId="9" xfId="0" applyFont="1" applyBorder="1" applyAlignment="1">
      <alignment horizontal="center"/>
    </xf>
    <xf numFmtId="0" fontId="30" fillId="12" borderId="0" xfId="0" applyFont="1" applyFill="1" applyAlignment="1">
      <alignment horizontal="center" vertical="top" wrapText="1"/>
    </xf>
    <xf numFmtId="0" fontId="30" fillId="12" borderId="0" xfId="0" applyFont="1" applyFill="1" applyAlignment="1">
      <alignment horizontal="center"/>
    </xf>
    <xf numFmtId="0" fontId="30" fillId="0" borderId="0" xfId="0" applyFont="1" applyAlignment="1">
      <alignment horizontal="center"/>
    </xf>
    <xf numFmtId="0" fontId="30" fillId="9" borderId="0" xfId="0" applyFont="1" applyFill="1" applyAlignment="1">
      <alignment horizontal="center"/>
    </xf>
    <xf numFmtId="0" fontId="0" fillId="0" borderId="16" xfId="0" applyBorder="1" applyAlignment="1">
      <alignment horizontal="left" vertical="center" wrapText="1"/>
    </xf>
    <xf numFmtId="0" fontId="31" fillId="0" borderId="0" xfId="0" applyFont="1" applyFill="1" applyBorder="1" applyAlignment="1">
      <alignment horizontal="center" wrapText="1"/>
    </xf>
    <xf numFmtId="0" fontId="30" fillId="9" borderId="0" xfId="0" applyFont="1" applyFill="1" applyBorder="1" applyAlignment="1">
      <alignment horizontal="center" vertical="center" wrapText="1"/>
    </xf>
    <xf numFmtId="0" fontId="34" fillId="0" borderId="74" xfId="0" applyFont="1" applyBorder="1" applyAlignment="1">
      <alignment horizontal="center" vertical="center"/>
    </xf>
    <xf numFmtId="0" fontId="34" fillId="0" borderId="75" xfId="0" applyFont="1" applyBorder="1" applyAlignment="1">
      <alignment horizontal="center" vertical="center"/>
    </xf>
    <xf numFmtId="0" fontId="34" fillId="0" borderId="76" xfId="0" applyFont="1" applyBorder="1" applyAlignment="1">
      <alignment horizontal="center" vertical="center"/>
    </xf>
    <xf numFmtId="0" fontId="34" fillId="0" borderId="0" xfId="0" applyFont="1" applyBorder="1" applyAlignment="1">
      <alignment horizontal="left"/>
    </xf>
    <xf numFmtId="0" fontId="34" fillId="0" borderId="0" xfId="0" applyFont="1" applyAlignment="1">
      <alignment horizontal="left"/>
    </xf>
    <xf numFmtId="0" fontId="34" fillId="0" borderId="23" xfId="0" applyFont="1" applyBorder="1" applyAlignment="1">
      <alignment horizontal="center" vertical="center" wrapText="1"/>
    </xf>
    <xf numFmtId="0" fontId="34" fillId="0" borderId="5" xfId="0" applyFont="1" applyBorder="1" applyAlignment="1">
      <alignment horizontal="center" vertical="center" wrapText="1"/>
    </xf>
    <xf numFmtId="0" fontId="8" fillId="0" borderId="16" xfId="0" applyFont="1" applyFill="1" applyBorder="1" applyAlignment="1">
      <alignment horizontal="left" vertical="center" wrapText="1"/>
    </xf>
    <xf numFmtId="0" fontId="0" fillId="2" borderId="16" xfId="0" applyFill="1" applyBorder="1" applyAlignment="1">
      <alignment vertical="center" wrapText="1"/>
    </xf>
    <xf numFmtId="0" fontId="0" fillId="0" borderId="0" xfId="0" applyFont="1" applyBorder="1" applyAlignment="1">
      <alignment horizontal="left"/>
    </xf>
    <xf numFmtId="0" fontId="8" fillId="0" borderId="9" xfId="0" applyFont="1" applyBorder="1" applyAlignment="1">
      <alignment vertical="top" wrapText="1"/>
    </xf>
    <xf numFmtId="0" fontId="8" fillId="0" borderId="9" xfId="0" applyFont="1" applyBorder="1" applyAlignment="1">
      <alignment vertical="center" wrapText="1"/>
    </xf>
    <xf numFmtId="0" fontId="21" fillId="13" borderId="2" xfId="0" applyFont="1" applyFill="1" applyBorder="1" applyAlignment="1">
      <alignment horizontal="center" vertical="center" wrapText="1"/>
    </xf>
    <xf numFmtId="0" fontId="21" fillId="0" borderId="9" xfId="0" applyFont="1" applyBorder="1" applyAlignment="1">
      <alignment vertical="top" wrapText="1"/>
    </xf>
    <xf numFmtId="0" fontId="8" fillId="0" borderId="11" xfId="0" applyFont="1" applyBorder="1" applyAlignment="1">
      <alignment horizontal="left" vertical="center" wrapText="1"/>
    </xf>
    <xf numFmtId="0" fontId="8" fillId="0" borderId="12" xfId="0" applyFont="1" applyBorder="1" applyAlignment="1">
      <alignment horizontal="left" vertical="center" wrapText="1"/>
    </xf>
    <xf numFmtId="0" fontId="8" fillId="0" borderId="10" xfId="0" applyFont="1" applyBorder="1" applyAlignment="1">
      <alignment horizontal="left" vertical="center" wrapText="1"/>
    </xf>
    <xf numFmtId="0" fontId="21" fillId="0" borderId="0" xfId="0" applyFont="1" applyAlignment="1">
      <alignment horizontal="center" vertical="center" wrapText="1"/>
    </xf>
    <xf numFmtId="0" fontId="30" fillId="9" borderId="0" xfId="0" applyFont="1" applyFill="1" applyAlignment="1">
      <alignment horizontal="center" vertical="center" wrapText="1"/>
    </xf>
    <xf numFmtId="0" fontId="31" fillId="0" borderId="0" xfId="0" applyFont="1" applyAlignment="1">
      <alignment horizontal="center" vertical="top" wrapText="1"/>
    </xf>
    <xf numFmtId="0" fontId="8" fillId="0" borderId="14" xfId="0" applyFont="1" applyBorder="1" applyAlignment="1">
      <alignment vertical="center" wrapText="1"/>
    </xf>
    <xf numFmtId="0" fontId="8" fillId="0" borderId="25" xfId="0" applyFont="1" applyBorder="1" applyAlignment="1">
      <alignment vertical="center" wrapText="1"/>
    </xf>
    <xf numFmtId="0" fontId="8" fillId="0" borderId="15" xfId="0" applyFont="1" applyBorder="1" applyAlignment="1">
      <alignment vertical="center" wrapText="1"/>
    </xf>
    <xf numFmtId="0" fontId="5" fillId="0" borderId="14" xfId="34" applyBorder="1" applyAlignment="1">
      <alignment vertical="center" wrapText="1"/>
    </xf>
    <xf numFmtId="0" fontId="5" fillId="0" borderId="25" xfId="34" applyBorder="1" applyAlignment="1">
      <alignment vertical="center" wrapText="1"/>
    </xf>
    <xf numFmtId="0" fontId="5" fillId="0" borderId="15" xfId="34" applyBorder="1" applyAlignment="1">
      <alignment vertical="center" wrapText="1"/>
    </xf>
    <xf numFmtId="0" fontId="31" fillId="0" borderId="23" xfId="0" applyFont="1" applyBorder="1" applyAlignment="1">
      <alignment horizontal="center" wrapText="1"/>
    </xf>
    <xf numFmtId="0" fontId="8" fillId="0" borderId="9" xfId="0" applyFont="1" applyBorder="1" applyAlignment="1">
      <alignment horizontal="left" wrapText="1"/>
    </xf>
    <xf numFmtId="0" fontId="30" fillId="9" borderId="0" xfId="0" applyFont="1" applyFill="1" applyAlignment="1">
      <alignment horizontal="center" wrapText="1"/>
    </xf>
    <xf numFmtId="17" fontId="8" fillId="0" borderId="9" xfId="0" applyNumberFormat="1" applyFont="1" applyBorder="1" applyAlignment="1">
      <alignment horizontal="left" wrapText="1"/>
    </xf>
    <xf numFmtId="0" fontId="8" fillId="0" borderId="9" xfId="0" applyFont="1" applyBorder="1" applyAlignment="1">
      <alignment horizontal="left" vertical="center" wrapText="1"/>
    </xf>
    <xf numFmtId="0" fontId="31" fillId="0" borderId="0" xfId="0" applyFont="1" applyAlignment="1">
      <alignment horizontal="center" wrapText="1"/>
    </xf>
    <xf numFmtId="0" fontId="8" fillId="0" borderId="9" xfId="0" applyFont="1" applyBorder="1" applyAlignment="1">
      <alignment horizontal="center" vertical="center"/>
    </xf>
    <xf numFmtId="17" fontId="8" fillId="0" borderId="9" xfId="0" applyNumberFormat="1" applyFont="1" applyBorder="1" applyAlignment="1">
      <alignment horizontal="left" vertical="center" wrapText="1"/>
    </xf>
    <xf numFmtId="0" fontId="31" fillId="0" borderId="0" xfId="0" applyFont="1" applyAlignment="1">
      <alignment horizontal="center" vertical="center" wrapText="1"/>
    </xf>
    <xf numFmtId="0" fontId="5" fillId="0" borderId="9" xfId="34" applyBorder="1" applyAlignment="1">
      <alignment vertical="center" wrapText="1"/>
    </xf>
    <xf numFmtId="3" fontId="8" fillId="0" borderId="9" xfId="0" applyNumberFormat="1" applyFont="1" applyBorder="1" applyAlignment="1">
      <alignment vertical="center" wrapText="1"/>
    </xf>
    <xf numFmtId="0" fontId="21" fillId="0" borderId="9" xfId="0" applyFont="1" applyBorder="1" applyAlignment="1">
      <alignment vertical="center" wrapText="1"/>
    </xf>
    <xf numFmtId="0" fontId="30" fillId="12" borderId="0" xfId="0" applyFont="1" applyFill="1" applyAlignment="1">
      <alignment horizontal="center" vertical="center" wrapText="1"/>
    </xf>
    <xf numFmtId="0" fontId="30" fillId="12" borderId="0" xfId="0" applyFont="1" applyFill="1" applyAlignment="1">
      <alignment horizontal="center" vertical="center"/>
    </xf>
    <xf numFmtId="0" fontId="30" fillId="0" borderId="0" xfId="0" applyFont="1" applyAlignment="1">
      <alignment horizontal="center" vertical="center"/>
    </xf>
    <xf numFmtId="0" fontId="30" fillId="9" borderId="0" xfId="0" applyFont="1" applyFill="1" applyAlignment="1">
      <alignment horizontal="center" vertical="center"/>
    </xf>
    <xf numFmtId="0" fontId="8" fillId="0" borderId="16" xfId="0" applyFont="1" applyBorder="1" applyAlignment="1">
      <alignment vertical="center" wrapText="1"/>
    </xf>
    <xf numFmtId="0" fontId="20" fillId="0" borderId="9" xfId="34" applyFont="1" applyBorder="1" applyAlignment="1">
      <alignment vertical="center" wrapText="1"/>
    </xf>
    <xf numFmtId="0" fontId="8" fillId="0" borderId="16" xfId="0" applyFont="1" applyBorder="1" applyAlignment="1">
      <alignment vertical="top" wrapText="1"/>
    </xf>
    <xf numFmtId="0" fontId="0" fillId="0" borderId="0" xfId="0" applyBorder="1" applyAlignment="1">
      <alignment horizontal="left"/>
    </xf>
    <xf numFmtId="0" fontId="7" fillId="0" borderId="0" xfId="0" applyFont="1" applyFill="1" applyBorder="1" applyAlignment="1">
      <alignment horizontal="center"/>
    </xf>
    <xf numFmtId="0" fontId="7" fillId="0" borderId="23" xfId="0" applyFont="1" applyBorder="1" applyAlignment="1">
      <alignment horizontal="center" vertical="center"/>
    </xf>
    <xf numFmtId="0" fontId="7" fillId="0" borderId="0" xfId="0" applyFont="1" applyBorder="1" applyAlignment="1">
      <alignment horizontal="center" vertical="center"/>
    </xf>
    <xf numFmtId="0" fontId="7" fillId="0" borderId="5" xfId="0" applyFont="1" applyBorder="1" applyAlignment="1">
      <alignment horizontal="center" vertical="center"/>
    </xf>
    <xf numFmtId="0" fontId="6" fillId="2" borderId="0" xfId="0" applyFont="1" applyFill="1" applyAlignment="1">
      <alignment horizontal="center" wrapText="1"/>
    </xf>
    <xf numFmtId="0" fontId="46" fillId="2" borderId="17" xfId="0" applyFont="1" applyFill="1" applyBorder="1" applyAlignment="1">
      <alignment horizontal="center" vertical="center" wrapText="1"/>
    </xf>
    <xf numFmtId="0" fontId="46" fillId="2" borderId="18" xfId="0" applyFont="1" applyFill="1" applyBorder="1" applyAlignment="1">
      <alignment horizontal="center" vertical="center" wrapText="1"/>
    </xf>
    <xf numFmtId="0" fontId="22" fillId="0" borderId="0" xfId="0" applyFont="1" applyFill="1" applyBorder="1" applyAlignment="1">
      <alignment horizontal="center" vertical="top" wrapText="1"/>
    </xf>
    <xf numFmtId="0" fontId="7" fillId="0" borderId="0" xfId="1" applyFont="1" applyAlignment="1">
      <alignment horizontal="left"/>
    </xf>
    <xf numFmtId="0" fontId="7" fillId="0" borderId="23" xfId="1" applyFont="1" applyBorder="1" applyAlignment="1">
      <alignment horizontal="left"/>
    </xf>
    <xf numFmtId="0" fontId="7" fillId="0" borderId="0" xfId="1" applyFont="1" applyFill="1" applyBorder="1" applyAlignment="1">
      <alignment horizontal="left" wrapText="1"/>
    </xf>
    <xf numFmtId="0" fontId="21" fillId="0" borderId="16" xfId="0" applyFont="1" applyBorder="1" applyAlignment="1">
      <alignment vertical="top" wrapText="1"/>
    </xf>
    <xf numFmtId="0" fontId="8" fillId="0" borderId="14" xfId="0" applyFont="1" applyBorder="1" applyAlignment="1">
      <alignment horizontal="left" vertical="center" wrapText="1"/>
    </xf>
    <xf numFmtId="0" fontId="8" fillId="0" borderId="25" xfId="0" applyFont="1" applyBorder="1" applyAlignment="1">
      <alignment horizontal="left" vertical="center" wrapText="1"/>
    </xf>
    <xf numFmtId="0" fontId="8" fillId="0" borderId="15" xfId="0" applyFont="1" applyBorder="1" applyAlignment="1">
      <alignment horizontal="left" vertical="center" wrapText="1"/>
    </xf>
    <xf numFmtId="0" fontId="8" fillId="0" borderId="16" xfId="0" applyFont="1" applyBorder="1" applyAlignment="1">
      <alignment horizontal="left" wrapText="1"/>
    </xf>
    <xf numFmtId="0" fontId="8" fillId="0" borderId="16" xfId="0" applyFont="1" applyBorder="1" applyAlignment="1">
      <alignment horizontal="left" vertical="center" wrapText="1"/>
    </xf>
    <xf numFmtId="0" fontId="33" fillId="10" borderId="0" xfId="34" applyFont="1" applyFill="1" applyAlignment="1">
      <alignment horizontal="center" vertical="center"/>
    </xf>
    <xf numFmtId="0" fontId="36" fillId="0" borderId="0" xfId="1" applyFont="1" applyAlignment="1">
      <alignment horizontal="left"/>
    </xf>
    <xf numFmtId="0" fontId="8" fillId="0" borderId="9" xfId="0" applyFont="1" applyBorder="1" applyAlignment="1">
      <alignment wrapText="1"/>
    </xf>
    <xf numFmtId="0" fontId="34" fillId="0" borderId="14" xfId="0" applyFont="1" applyBorder="1" applyAlignment="1">
      <alignment horizontal="center" vertical="center" wrapText="1"/>
    </xf>
    <xf numFmtId="0" fontId="34" fillId="0" borderId="25" xfId="0" applyFont="1" applyBorder="1" applyAlignment="1">
      <alignment horizontal="center" vertical="center" wrapText="1"/>
    </xf>
    <xf numFmtId="0" fontId="34" fillId="0" borderId="15" xfId="0" applyFont="1" applyBorder="1" applyAlignment="1">
      <alignment horizontal="center" vertical="center" wrapText="1"/>
    </xf>
    <xf numFmtId="0" fontId="34" fillId="0" borderId="35" xfId="0" applyFont="1" applyBorder="1" applyAlignment="1">
      <alignment horizontal="center" vertical="center" wrapText="1"/>
    </xf>
    <xf numFmtId="0" fontId="34" fillId="0" borderId="59" xfId="0" applyFont="1" applyBorder="1" applyAlignment="1">
      <alignment horizontal="center" vertical="center" wrapText="1"/>
    </xf>
    <xf numFmtId="0" fontId="36" fillId="0" borderId="0" xfId="0" applyFont="1" applyFill="1" applyAlignment="1">
      <alignment horizontal="left"/>
    </xf>
    <xf numFmtId="0" fontId="21" fillId="0" borderId="16" xfId="0" applyFont="1" applyBorder="1" applyAlignment="1">
      <alignment vertical="center" wrapText="1"/>
    </xf>
    <xf numFmtId="0" fontId="19" fillId="0" borderId="0" xfId="0" applyFont="1" applyBorder="1" applyAlignment="1">
      <alignment horizontal="center" vertical="center"/>
    </xf>
    <xf numFmtId="0" fontId="28" fillId="0" borderId="0" xfId="0" applyFont="1" applyFill="1" applyAlignment="1">
      <alignment horizontal="left" vertical="center"/>
    </xf>
    <xf numFmtId="0" fontId="90" fillId="0" borderId="0" xfId="1" applyFont="1" applyFill="1" applyBorder="1" applyAlignment="1">
      <alignment horizontal="left" vertical="top" wrapText="1"/>
    </xf>
    <xf numFmtId="0" fontId="90" fillId="0" borderId="0" xfId="1" applyFont="1" applyFill="1" applyBorder="1" applyAlignment="1">
      <alignment horizontal="left"/>
    </xf>
    <xf numFmtId="0" fontId="11" fillId="0" borderId="0" xfId="1" applyFont="1" applyFill="1" applyBorder="1" applyAlignment="1">
      <alignment horizontal="left" vertical="top" wrapText="1"/>
    </xf>
    <xf numFmtId="0" fontId="11" fillId="0" borderId="0" xfId="1" applyFont="1" applyFill="1" applyBorder="1" applyAlignment="1">
      <alignment horizontal="left"/>
    </xf>
    <xf numFmtId="0" fontId="96" fillId="0" borderId="0" xfId="1" applyFont="1" applyFill="1" applyBorder="1" applyAlignment="1">
      <alignment horizontal="left" vertical="top" wrapText="1"/>
    </xf>
    <xf numFmtId="0" fontId="39" fillId="0" borderId="23" xfId="0" applyFont="1" applyBorder="1" applyAlignment="1">
      <alignment horizontal="center" vertical="center"/>
    </xf>
    <xf numFmtId="0" fontId="7" fillId="0" borderId="5" xfId="0" applyFont="1" applyBorder="1"/>
    <xf numFmtId="0" fontId="39" fillId="0" borderId="25" xfId="0" applyFont="1" applyBorder="1" applyAlignment="1">
      <alignment horizontal="center" vertical="center"/>
    </xf>
    <xf numFmtId="0" fontId="7" fillId="0" borderId="25" xfId="0" applyFont="1" applyBorder="1"/>
    <xf numFmtId="0" fontId="0" fillId="0" borderId="16" xfId="0" applyBorder="1" applyAlignment="1">
      <alignment horizontal="center"/>
    </xf>
    <xf numFmtId="0" fontId="36" fillId="0" borderId="0" xfId="67" applyFont="1" applyFill="1" applyBorder="1" applyAlignment="1">
      <alignment horizontal="left" vertical="center" wrapText="1"/>
    </xf>
    <xf numFmtId="0" fontId="36" fillId="0" borderId="5" xfId="67" applyFont="1" applyFill="1" applyBorder="1" applyAlignment="1">
      <alignment horizontal="left" vertical="center" wrapText="1"/>
    </xf>
    <xf numFmtId="0" fontId="7" fillId="0" borderId="0" xfId="0" applyFont="1" applyBorder="1" applyAlignment="1">
      <alignment horizontal="left" vertical="center" wrapText="1"/>
    </xf>
    <xf numFmtId="0" fontId="0" fillId="0" borderId="25" xfId="67" applyFont="1" applyBorder="1" applyAlignment="1">
      <alignment horizontal="center"/>
    </xf>
    <xf numFmtId="0" fontId="1" fillId="0" borderId="25" xfId="67" applyFont="1" applyBorder="1" applyAlignment="1">
      <alignment horizontal="center"/>
    </xf>
    <xf numFmtId="0" fontId="36" fillId="0" borderId="25" xfId="67" applyFont="1" applyFill="1" applyBorder="1" applyAlignment="1">
      <alignment horizontal="center" vertical="center" wrapText="1"/>
    </xf>
    <xf numFmtId="0" fontId="8" fillId="0" borderId="14" xfId="0" applyFont="1" applyBorder="1" applyAlignment="1">
      <alignment vertical="top" wrapText="1"/>
    </xf>
    <xf numFmtId="0" fontId="8" fillId="0" borderId="25" xfId="0" applyFont="1" applyBorder="1" applyAlignment="1">
      <alignment vertical="top" wrapText="1"/>
    </xf>
    <xf numFmtId="0" fontId="8" fillId="0" borderId="15" xfId="0" applyFont="1" applyBorder="1" applyAlignment="1">
      <alignment vertical="top" wrapText="1"/>
    </xf>
    <xf numFmtId="0" fontId="0" fillId="0" borderId="0" xfId="0" applyFont="1" applyBorder="1" applyAlignment="1">
      <alignment horizontal="left" wrapText="1"/>
    </xf>
    <xf numFmtId="0" fontId="0" fillId="0" borderId="0" xfId="0" applyFont="1" applyAlignment="1">
      <alignment horizontal="left" vertical="center"/>
    </xf>
    <xf numFmtId="0" fontId="1" fillId="0" borderId="23" xfId="67" applyFont="1" applyFill="1" applyBorder="1" applyAlignment="1">
      <alignment horizontal="center" vertical="center"/>
    </xf>
    <xf numFmtId="0" fontId="1" fillId="0" borderId="0" xfId="67" applyFont="1" applyFill="1" applyBorder="1" applyAlignment="1">
      <alignment horizontal="center" vertical="center"/>
    </xf>
    <xf numFmtId="0" fontId="1" fillId="0" borderId="5" xfId="67" applyFont="1" applyFill="1" applyBorder="1" applyAlignment="1">
      <alignment horizontal="center" vertical="center"/>
    </xf>
    <xf numFmtId="0" fontId="1" fillId="0" borderId="0" xfId="67" applyFont="1" applyFill="1" applyBorder="1" applyAlignment="1">
      <alignment horizontal="center" vertical="center" wrapText="1"/>
    </xf>
    <xf numFmtId="0" fontId="1" fillId="0" borderId="5" xfId="67" applyFont="1" applyFill="1" applyBorder="1" applyAlignment="1">
      <alignment horizontal="center" vertical="center" wrapText="1"/>
    </xf>
    <xf numFmtId="0" fontId="39" fillId="0" borderId="0" xfId="0" applyFont="1" applyFill="1" applyBorder="1" applyAlignment="1">
      <alignment horizontal="left" vertical="center" wrapText="1"/>
    </xf>
    <xf numFmtId="0" fontId="39" fillId="0" borderId="0" xfId="0" applyFont="1" applyFill="1" applyBorder="1" applyAlignment="1">
      <alignment horizontal="left" wrapText="1"/>
    </xf>
    <xf numFmtId="0" fontId="36" fillId="0" borderId="25" xfId="51" applyFont="1" applyFill="1" applyBorder="1" applyAlignment="1" applyProtection="1">
      <alignment horizontal="center" vertical="center"/>
    </xf>
    <xf numFmtId="0" fontId="43" fillId="0" borderId="23" xfId="0" applyFont="1" applyFill="1" applyBorder="1" applyAlignment="1">
      <alignment horizontal="center"/>
    </xf>
    <xf numFmtId="0" fontId="43" fillId="0" borderId="5" xfId="0" applyFont="1" applyFill="1" applyBorder="1" applyAlignment="1">
      <alignment horizontal="center"/>
    </xf>
    <xf numFmtId="0" fontId="102" fillId="10" borderId="0" xfId="34" applyFont="1" applyFill="1" applyAlignment="1">
      <alignment horizontal="center" vertical="center"/>
    </xf>
    <xf numFmtId="0" fontId="38" fillId="0" borderId="0" xfId="56" applyFont="1" applyFill="1" applyBorder="1" applyAlignment="1">
      <alignment horizontal="left" vertical="top" wrapText="1"/>
    </xf>
    <xf numFmtId="0" fontId="102" fillId="37" borderId="0" xfId="34" applyFont="1" applyFill="1" applyAlignment="1">
      <alignment horizontal="center" vertical="center"/>
    </xf>
    <xf numFmtId="0" fontId="8" fillId="0" borderId="0" xfId="0" applyFont="1" applyAlignment="1">
      <alignment horizontal="left" vertical="center" wrapText="1"/>
    </xf>
    <xf numFmtId="0" fontId="1" fillId="11" borderId="69" xfId="34" applyFont="1" applyFill="1" applyBorder="1" applyAlignment="1">
      <alignment horizontal="left" vertical="center" wrapText="1"/>
    </xf>
    <xf numFmtId="0" fontId="1" fillId="11" borderId="70" xfId="34" applyFont="1" applyFill="1" applyBorder="1" applyAlignment="1">
      <alignment horizontal="left" vertical="center" wrapText="1"/>
    </xf>
    <xf numFmtId="0" fontId="1" fillId="11" borderId="71" xfId="34" applyFont="1" applyFill="1" applyBorder="1" applyAlignment="1">
      <alignment horizontal="left" vertical="center" wrapText="1"/>
    </xf>
    <xf numFmtId="0" fontId="43" fillId="0" borderId="23" xfId="0" applyFont="1" applyBorder="1" applyAlignment="1">
      <alignment horizontal="center" vertical="center" wrapText="1"/>
    </xf>
    <xf numFmtId="0" fontId="8" fillId="0" borderId="16" xfId="0" applyFont="1" applyBorder="1" applyAlignment="1">
      <alignment horizontal="center"/>
    </xf>
    <xf numFmtId="0" fontId="5" fillId="0" borderId="0" xfId="34" applyFont="1" applyAlignment="1">
      <alignment horizontal="left" vertical="center" wrapText="1"/>
    </xf>
    <xf numFmtId="0" fontId="24" fillId="0" borderId="0" xfId="34" applyFont="1" applyFill="1" applyAlignment="1">
      <alignment horizontal="center" vertical="center"/>
    </xf>
    <xf numFmtId="0" fontId="7" fillId="0" borderId="0" xfId="0" applyFont="1" applyFill="1" applyBorder="1" applyAlignment="1">
      <alignment horizontal="left" wrapText="1"/>
    </xf>
    <xf numFmtId="0" fontId="7" fillId="0" borderId="23" xfId="0" applyFont="1" applyFill="1" applyBorder="1" applyAlignment="1">
      <alignment horizontal="left"/>
    </xf>
    <xf numFmtId="0" fontId="100" fillId="0" borderId="23" xfId="0" applyFont="1" applyFill="1" applyBorder="1" applyAlignment="1">
      <alignment horizontal="left" vertical="center" wrapText="1"/>
    </xf>
    <xf numFmtId="0" fontId="100" fillId="0" borderId="0" xfId="0" applyFont="1" applyFill="1" applyBorder="1" applyAlignment="1">
      <alignment horizontal="left" vertical="center" wrapText="1"/>
    </xf>
    <xf numFmtId="0" fontId="30" fillId="18" borderId="69" xfId="0" applyFont="1" applyFill="1" applyBorder="1" applyAlignment="1">
      <alignment horizontal="left" vertical="center"/>
    </xf>
    <xf numFmtId="0" fontId="30" fillId="18" borderId="70" xfId="0" applyFont="1" applyFill="1" applyBorder="1" applyAlignment="1">
      <alignment horizontal="left" vertical="center"/>
    </xf>
    <xf numFmtId="0" fontId="30" fillId="18" borderId="71" xfId="0" applyFont="1" applyFill="1" applyBorder="1" applyAlignment="1">
      <alignment horizontal="left" vertical="center"/>
    </xf>
    <xf numFmtId="0" fontId="22" fillId="11" borderId="29" xfId="34" applyFont="1" applyFill="1" applyBorder="1" applyAlignment="1">
      <alignment vertical="center" wrapText="1"/>
    </xf>
    <xf numFmtId="0" fontId="30" fillId="18" borderId="29" xfId="0" applyFont="1" applyFill="1" applyBorder="1" applyAlignment="1">
      <alignment horizontal="left" vertical="center" wrapText="1"/>
    </xf>
    <xf numFmtId="0" fontId="30" fillId="18" borderId="29" xfId="0" applyFont="1" applyFill="1" applyBorder="1" applyAlignment="1">
      <alignment horizontal="left" vertical="center"/>
    </xf>
    <xf numFmtId="0" fontId="22" fillId="11" borderId="72" xfId="34" applyFont="1" applyFill="1" applyBorder="1" applyAlignment="1">
      <alignment horizontal="left" vertical="center" wrapText="1"/>
    </xf>
    <xf numFmtId="0" fontId="12" fillId="3" borderId="32" xfId="0" applyFont="1" applyFill="1" applyBorder="1" applyAlignment="1">
      <alignment horizontal="center" vertical="center" wrapText="1"/>
    </xf>
    <xf numFmtId="16" fontId="12" fillId="3" borderId="32" xfId="0" applyNumberFormat="1" applyFont="1" applyFill="1" applyBorder="1" applyAlignment="1">
      <alignment horizontal="center" vertical="center" wrapText="1"/>
    </xf>
    <xf numFmtId="0" fontId="43" fillId="0" borderId="0" xfId="0" applyFont="1" applyAlignment="1">
      <alignment horizontal="left" vertical="center" wrapText="1" readingOrder="1"/>
    </xf>
    <xf numFmtId="0" fontId="12" fillId="3" borderId="32" xfId="0" applyFont="1" applyFill="1" applyBorder="1" applyAlignment="1">
      <alignment horizontal="left" wrapText="1"/>
    </xf>
    <xf numFmtId="0" fontId="34" fillId="22" borderId="14" xfId="0" applyFont="1" applyFill="1" applyBorder="1" applyAlignment="1">
      <alignment horizontal="left" vertical="top"/>
    </xf>
    <xf numFmtId="0" fontId="34" fillId="22" borderId="15" xfId="0" applyFont="1" applyFill="1" applyBorder="1" applyAlignment="1">
      <alignment horizontal="left" vertical="top"/>
    </xf>
    <xf numFmtId="0" fontId="36" fillId="20" borderId="16" xfId="0" applyFont="1" applyFill="1" applyBorder="1" applyAlignment="1">
      <alignment horizontal="left" vertical="top"/>
    </xf>
    <xf numFmtId="0" fontId="56" fillId="19" borderId="5" xfId="0" applyFont="1" applyFill="1" applyBorder="1" applyAlignment="1">
      <alignment horizontal="center" vertical="center"/>
    </xf>
    <xf numFmtId="0" fontId="36" fillId="20" borderId="16" xfId="0" applyFont="1" applyFill="1" applyBorder="1" applyAlignment="1">
      <alignment horizontal="left" vertical="top" wrapText="1"/>
    </xf>
    <xf numFmtId="0" fontId="34" fillId="20" borderId="14" xfId="0" applyFont="1" applyFill="1" applyBorder="1" applyAlignment="1">
      <alignment horizontal="left" vertical="top"/>
    </xf>
    <xf numFmtId="0" fontId="34" fillId="20" borderId="15" xfId="0" applyFont="1" applyFill="1" applyBorder="1" applyAlignment="1">
      <alignment horizontal="left" vertical="top"/>
    </xf>
    <xf numFmtId="0" fontId="34" fillId="20" borderId="16" xfId="0" applyFont="1" applyFill="1" applyBorder="1" applyAlignment="1">
      <alignment horizontal="left" vertical="top" wrapText="1"/>
    </xf>
    <xf numFmtId="0" fontId="36" fillId="20" borderId="15" xfId="0" applyFont="1" applyFill="1" applyBorder="1" applyAlignment="1">
      <alignment horizontal="left" vertical="top"/>
    </xf>
    <xf numFmtId="0" fontId="36" fillId="20" borderId="35" xfId="0" applyFont="1" applyFill="1" applyBorder="1" applyAlignment="1">
      <alignment horizontal="left" vertical="top"/>
    </xf>
    <xf numFmtId="0" fontId="36" fillId="20" borderId="36" xfId="0" applyFont="1" applyFill="1" applyBorder="1" applyAlignment="1">
      <alignment horizontal="left" vertical="top"/>
    </xf>
    <xf numFmtId="0" fontId="36" fillId="20" borderId="14" xfId="0" applyFont="1" applyFill="1" applyBorder="1" applyAlignment="1">
      <alignment horizontal="left" vertical="top" wrapText="1"/>
    </xf>
    <xf numFmtId="0" fontId="36" fillId="20" borderId="15" xfId="0" applyFont="1" applyFill="1" applyBorder="1" applyAlignment="1">
      <alignment horizontal="left" vertical="top" wrapText="1"/>
    </xf>
    <xf numFmtId="0" fontId="36" fillId="20" borderId="13" xfId="0" applyFont="1" applyFill="1" applyBorder="1" applyAlignment="1">
      <alignment horizontal="center" vertical="top"/>
    </xf>
    <xf numFmtId="0" fontId="36" fillId="20" borderId="3" xfId="0" applyFont="1" applyFill="1" applyBorder="1" applyAlignment="1">
      <alignment horizontal="center" vertical="top"/>
    </xf>
    <xf numFmtId="0" fontId="34" fillId="20" borderId="16" xfId="0" applyFont="1" applyFill="1" applyBorder="1" applyAlignment="1">
      <alignment horizontal="left" vertical="top"/>
    </xf>
    <xf numFmtId="0" fontId="36" fillId="22" borderId="14" xfId="0" applyFont="1" applyFill="1" applyBorder="1" applyAlignment="1">
      <alignment horizontal="left" vertical="top"/>
    </xf>
    <xf numFmtId="0" fontId="36" fillId="22" borderId="15" xfId="0" applyFont="1" applyFill="1" applyBorder="1" applyAlignment="1">
      <alignment horizontal="left" vertical="top"/>
    </xf>
    <xf numFmtId="0" fontId="34" fillId="0" borderId="0" xfId="0" applyFont="1" applyAlignment="1">
      <alignment horizontal="left" vertical="center" wrapText="1"/>
    </xf>
    <xf numFmtId="0" fontId="12" fillId="3" borderId="6" xfId="0" applyFont="1" applyFill="1" applyBorder="1" applyAlignment="1">
      <alignment horizontal="left" vertical="center" wrapText="1"/>
    </xf>
    <xf numFmtId="0" fontId="13" fillId="0" borderId="23" xfId="0" applyFont="1" applyBorder="1" applyAlignment="1">
      <alignment horizontal="left" vertical="center" wrapText="1"/>
    </xf>
    <xf numFmtId="0" fontId="110" fillId="0" borderId="0" xfId="0" applyFont="1" applyAlignment="1">
      <alignment horizontal="left" vertical="top" wrapText="1"/>
    </xf>
    <xf numFmtId="0" fontId="12" fillId="3" borderId="6" xfId="0" applyFont="1" applyFill="1" applyBorder="1" applyAlignment="1">
      <alignment horizontal="left" vertical="center"/>
    </xf>
    <xf numFmtId="0" fontId="12" fillId="3" borderId="32" xfId="0" applyFont="1" applyFill="1" applyBorder="1" applyAlignment="1">
      <alignment horizontal="center" vertical="center"/>
    </xf>
    <xf numFmtId="0" fontId="34" fillId="0" borderId="14" xfId="0" applyFont="1" applyFill="1" applyBorder="1" applyAlignment="1">
      <alignment horizontal="left" vertical="top"/>
    </xf>
    <xf numFmtId="0" fontId="34" fillId="0" borderId="15" xfId="0" applyFont="1" applyFill="1" applyBorder="1" applyAlignment="1">
      <alignment horizontal="left" vertical="top"/>
    </xf>
    <xf numFmtId="0" fontId="12" fillId="3" borderId="7" xfId="0" applyFont="1" applyFill="1" applyBorder="1" applyAlignment="1">
      <alignment horizontal="center" vertical="center"/>
    </xf>
    <xf numFmtId="0" fontId="12" fillId="3" borderId="0" xfId="0" applyFont="1" applyFill="1" applyBorder="1" applyAlignment="1">
      <alignment horizontal="left" vertical="center" wrapText="1"/>
    </xf>
    <xf numFmtId="0" fontId="104" fillId="0" borderId="0" xfId="0" applyFont="1" applyAlignment="1">
      <alignment horizontal="left" vertical="top" wrapText="1"/>
    </xf>
    <xf numFmtId="0" fontId="14" fillId="0" borderId="23" xfId="0" applyFont="1" applyFill="1" applyBorder="1" applyAlignment="1">
      <alignment horizontal="left" wrapText="1"/>
    </xf>
    <xf numFmtId="0" fontId="36" fillId="20" borderId="14" xfId="0" applyFont="1" applyFill="1" applyBorder="1" applyAlignment="1">
      <alignment horizontal="left" vertical="top"/>
    </xf>
    <xf numFmtId="0" fontId="117" fillId="0" borderId="23" xfId="0" applyFont="1" applyBorder="1" applyAlignment="1">
      <alignment horizontal="left" vertical="center" wrapText="1" readingOrder="1"/>
    </xf>
    <xf numFmtId="0" fontId="117" fillId="0" borderId="0" xfId="0" applyFont="1" applyBorder="1" applyAlignment="1">
      <alignment horizontal="left" vertical="center" wrapText="1" readingOrder="1"/>
    </xf>
    <xf numFmtId="0" fontId="116" fillId="3" borderId="38" xfId="0" applyFont="1" applyFill="1" applyBorder="1" applyAlignment="1">
      <alignment horizontal="left" vertical="center" wrapText="1" readingOrder="1"/>
    </xf>
    <xf numFmtId="0" fontId="116" fillId="3" borderId="39" xfId="0" applyFont="1" applyFill="1" applyBorder="1" applyAlignment="1">
      <alignment horizontal="center" vertical="center" wrapText="1" readingOrder="1"/>
    </xf>
    <xf numFmtId="0" fontId="117" fillId="0" borderId="23" xfId="0" applyFont="1" applyBorder="1" applyAlignment="1">
      <alignment horizontal="left" vertical="top" wrapText="1" readingOrder="1"/>
    </xf>
    <xf numFmtId="0" fontId="116" fillId="3" borderId="89" xfId="0" applyFont="1" applyFill="1" applyBorder="1" applyAlignment="1">
      <alignment horizontal="left" vertical="center" wrapText="1" readingOrder="1"/>
    </xf>
    <xf numFmtId="0" fontId="105" fillId="0" borderId="0" xfId="0" applyFont="1" applyBorder="1" applyAlignment="1">
      <alignment horizontal="left" vertical="center" readingOrder="1"/>
    </xf>
    <xf numFmtId="0" fontId="33" fillId="17" borderId="0" xfId="34" applyFont="1" applyFill="1" applyAlignment="1">
      <alignment horizontal="center"/>
    </xf>
    <xf numFmtId="0" fontId="12" fillId="3" borderId="6" xfId="0" applyFont="1" applyFill="1" applyBorder="1" applyAlignment="1">
      <alignment horizontal="left" vertical="center" wrapText="1" readingOrder="1"/>
    </xf>
    <xf numFmtId="0" fontId="12" fillId="3" borderId="0" xfId="0" applyFont="1" applyFill="1" applyAlignment="1">
      <alignment horizontal="center" vertical="center"/>
    </xf>
    <xf numFmtId="0" fontId="12" fillId="3" borderId="32" xfId="0" applyFont="1" applyFill="1" applyBorder="1" applyAlignment="1">
      <alignment horizontal="center" vertical="center" wrapText="1" readingOrder="1"/>
    </xf>
    <xf numFmtId="0" fontId="12" fillId="3" borderId="7" xfId="0" applyFont="1" applyFill="1" applyBorder="1" applyAlignment="1">
      <alignment horizontal="center" vertical="center" wrapText="1" readingOrder="1"/>
    </xf>
    <xf numFmtId="0" fontId="12" fillId="3" borderId="6" xfId="0" applyFont="1" applyFill="1" applyBorder="1" applyAlignment="1">
      <alignment horizontal="center" vertical="center" wrapText="1" readingOrder="1"/>
    </xf>
    <xf numFmtId="0" fontId="12" fillId="3" borderId="0" xfId="0" applyFont="1" applyFill="1" applyBorder="1" applyAlignment="1">
      <alignment horizontal="center" vertical="center" wrapText="1" readingOrder="1"/>
    </xf>
    <xf numFmtId="0" fontId="34" fillId="22" borderId="44" xfId="0" applyFont="1" applyFill="1" applyBorder="1" applyAlignment="1">
      <alignment horizontal="left" vertical="top"/>
    </xf>
    <xf numFmtId="0" fontId="34" fillId="22" borderId="45" xfId="0" applyFont="1" applyFill="1" applyBorder="1" applyAlignment="1">
      <alignment horizontal="left" vertical="top"/>
    </xf>
    <xf numFmtId="0" fontId="34" fillId="22" borderId="21" xfId="0" applyFont="1" applyFill="1" applyBorder="1" applyAlignment="1">
      <alignment horizontal="left" vertical="top"/>
    </xf>
    <xf numFmtId="0" fontId="34" fillId="22" borderId="42" xfId="0" applyFont="1" applyFill="1" applyBorder="1" applyAlignment="1">
      <alignment horizontal="left" vertical="top"/>
    </xf>
    <xf numFmtId="0" fontId="34" fillId="22" borderId="43" xfId="0" applyFont="1" applyFill="1" applyBorder="1" applyAlignment="1">
      <alignment horizontal="left" vertical="top"/>
    </xf>
    <xf numFmtId="0" fontId="34" fillId="20" borderId="16" xfId="0" applyFont="1" applyFill="1" applyBorder="1" applyAlignment="1">
      <alignment horizontal="left" vertical="center" wrapText="1"/>
    </xf>
    <xf numFmtId="0" fontId="13" fillId="0" borderId="0" xfId="0" applyFont="1" applyAlignment="1">
      <alignment horizontal="left" wrapText="1"/>
    </xf>
    <xf numFmtId="0" fontId="34" fillId="0" borderId="36" xfId="0" applyFont="1" applyBorder="1" applyAlignment="1">
      <alignment horizontal="center" vertical="center" wrapText="1"/>
    </xf>
    <xf numFmtId="0" fontId="34" fillId="0" borderId="58" xfId="0" applyFont="1" applyBorder="1" applyAlignment="1">
      <alignment horizontal="center" vertical="center" wrapText="1"/>
    </xf>
    <xf numFmtId="0" fontId="34" fillId="0" borderId="0" xfId="0" applyFont="1" applyBorder="1" applyAlignment="1">
      <alignment horizontal="center" vertical="center" wrapText="1"/>
    </xf>
    <xf numFmtId="0" fontId="34" fillId="0" borderId="26" xfId="0" applyFont="1" applyBorder="1" applyAlignment="1">
      <alignment horizontal="center" vertical="center" wrapText="1"/>
    </xf>
    <xf numFmtId="0" fontId="34" fillId="0" borderId="27" xfId="0" applyFont="1" applyBorder="1" applyAlignment="1">
      <alignment horizontal="center" vertical="center" wrapText="1"/>
    </xf>
    <xf numFmtId="0" fontId="12" fillId="3" borderId="0" xfId="0" applyFont="1" applyFill="1" applyAlignment="1">
      <alignment horizontal="left" vertical="center" wrapText="1"/>
    </xf>
    <xf numFmtId="0" fontId="12" fillId="3" borderId="0" xfId="51" applyFont="1" applyFill="1" applyBorder="1" applyAlignment="1">
      <alignment horizontal="left" vertical="center" wrapText="1"/>
    </xf>
    <xf numFmtId="0" fontId="13" fillId="0" borderId="23" xfId="0" applyFont="1" applyBorder="1" applyAlignment="1">
      <alignment horizontal="left" vertical="center"/>
    </xf>
    <xf numFmtId="0" fontId="34" fillId="22" borderId="16" xfId="0" applyFont="1" applyFill="1" applyBorder="1" applyAlignment="1">
      <alignment horizontal="left" vertical="top"/>
    </xf>
    <xf numFmtId="0" fontId="104" fillId="0" borderId="15" xfId="0" applyFont="1" applyBorder="1" applyAlignment="1">
      <alignment horizontal="left" vertical="center" wrapText="1"/>
    </xf>
    <xf numFmtId="0" fontId="104" fillId="0" borderId="16" xfId="0" applyFont="1" applyBorder="1" applyAlignment="1">
      <alignment horizontal="left" vertical="center" wrapText="1"/>
    </xf>
    <xf numFmtId="0" fontId="49" fillId="24" borderId="25" xfId="0" applyFont="1" applyFill="1" applyBorder="1" applyAlignment="1">
      <alignment horizontal="left" vertical="center" wrapText="1"/>
    </xf>
    <xf numFmtId="0" fontId="49" fillId="24" borderId="15" xfId="0" applyFont="1" applyFill="1" applyBorder="1" applyAlignment="1">
      <alignment horizontal="left" vertical="center" wrapText="1"/>
    </xf>
    <xf numFmtId="0" fontId="49" fillId="27" borderId="14" xfId="0" applyFont="1" applyFill="1" applyBorder="1" applyAlignment="1">
      <alignment horizontal="left" vertical="center" wrapText="1"/>
    </xf>
    <xf numFmtId="0" fontId="49" fillId="27" borderId="25" xfId="0" applyFont="1" applyFill="1" applyBorder="1" applyAlignment="1">
      <alignment horizontal="left" vertical="center" wrapText="1"/>
    </xf>
    <xf numFmtId="0" fontId="49" fillId="27" borderId="15" xfId="0" applyFont="1" applyFill="1" applyBorder="1" applyAlignment="1">
      <alignment horizontal="left" vertical="center" wrapText="1"/>
    </xf>
    <xf numFmtId="0" fontId="104" fillId="0" borderId="36" xfId="0" applyFont="1" applyBorder="1" applyAlignment="1">
      <alignment horizontal="left" vertical="center" wrapText="1"/>
    </xf>
    <xf numFmtId="0" fontId="104" fillId="0" borderId="13" xfId="0" applyFont="1" applyBorder="1" applyAlignment="1">
      <alignment horizontal="left" vertical="center" wrapText="1"/>
    </xf>
    <xf numFmtId="0" fontId="123" fillId="45" borderId="15" xfId="34" applyFont="1" applyFill="1" applyBorder="1" applyAlignment="1">
      <alignment horizontal="left" vertical="center" wrapText="1"/>
    </xf>
    <xf numFmtId="0" fontId="123" fillId="45" borderId="16" xfId="34" applyFont="1" applyFill="1" applyBorder="1" applyAlignment="1">
      <alignment horizontal="left" vertical="center" wrapText="1"/>
    </xf>
    <xf numFmtId="0" fontId="104" fillId="14" borderId="16" xfId="0" applyFont="1" applyFill="1" applyBorder="1" applyAlignment="1">
      <alignment vertical="center" wrapText="1"/>
    </xf>
    <xf numFmtId="0" fontId="13" fillId="14" borderId="16" xfId="0" applyFont="1" applyFill="1" applyBorder="1" applyAlignment="1">
      <alignment vertical="center" wrapText="1"/>
    </xf>
    <xf numFmtId="0" fontId="13" fillId="26" borderId="15" xfId="0" applyFont="1" applyFill="1" applyBorder="1" applyAlignment="1">
      <alignment horizontal="left" vertical="center" wrapText="1"/>
    </xf>
    <xf numFmtId="0" fontId="13" fillId="26" borderId="16" xfId="0" applyFont="1" applyFill="1" applyBorder="1" applyAlignment="1">
      <alignment horizontal="left" vertical="center" wrapText="1"/>
    </xf>
    <xf numFmtId="0" fontId="49" fillId="24" borderId="23" xfId="0" applyFont="1" applyFill="1" applyBorder="1" applyAlignment="1">
      <alignment horizontal="left" vertical="center" wrapText="1"/>
    </xf>
    <xf numFmtId="0" fontId="49" fillId="24" borderId="36" xfId="0" applyFont="1" applyFill="1" applyBorder="1" applyAlignment="1">
      <alignment horizontal="left" vertical="center" wrapText="1"/>
    </xf>
    <xf numFmtId="0" fontId="104" fillId="14" borderId="15" xfId="0" applyFont="1" applyFill="1" applyBorder="1" applyAlignment="1">
      <alignment horizontal="left" vertical="center" wrapText="1"/>
    </xf>
    <xf numFmtId="0" fontId="104" fillId="14" borderId="16" xfId="0" applyFont="1" applyFill="1" applyBorder="1" applyAlignment="1">
      <alignment horizontal="left" vertical="center" wrapText="1"/>
    </xf>
    <xf numFmtId="0" fontId="47" fillId="24" borderId="25" xfId="0" applyFont="1" applyFill="1" applyBorder="1" applyAlignment="1">
      <alignment horizontal="left" vertical="center" wrapText="1"/>
    </xf>
    <xf numFmtId="0" fontId="47" fillId="24" borderId="15" xfId="0" applyFont="1" applyFill="1" applyBorder="1" applyAlignment="1">
      <alignment horizontal="left" vertical="center" wrapText="1"/>
    </xf>
    <xf numFmtId="0" fontId="49" fillId="25" borderId="14" xfId="0" applyFont="1" applyFill="1" applyBorder="1" applyAlignment="1">
      <alignment horizontal="left" vertical="center" wrapText="1"/>
    </xf>
    <xf numFmtId="0" fontId="49" fillId="25" borderId="25" xfId="0" applyFont="1" applyFill="1" applyBorder="1" applyAlignment="1">
      <alignment horizontal="left" vertical="center" wrapText="1"/>
    </xf>
    <xf numFmtId="0" fontId="49" fillId="25" borderId="15" xfId="0" applyFont="1" applyFill="1" applyBorder="1" applyAlignment="1">
      <alignment horizontal="left" vertical="center" wrapText="1"/>
    </xf>
    <xf numFmtId="0" fontId="49" fillId="26" borderId="15" xfId="0" applyFont="1" applyFill="1" applyBorder="1" applyAlignment="1">
      <alignment horizontal="left" vertical="center" wrapText="1"/>
    </xf>
    <xf numFmtId="0" fontId="49" fillId="26" borderId="16" xfId="0" applyFont="1" applyFill="1" applyBorder="1" applyAlignment="1">
      <alignment horizontal="left" vertical="center" wrapText="1"/>
    </xf>
    <xf numFmtId="0" fontId="104" fillId="45" borderId="15" xfId="0" applyFont="1" applyFill="1" applyBorder="1" applyAlignment="1">
      <alignment horizontal="left" vertical="center" wrapText="1"/>
    </xf>
    <xf numFmtId="0" fontId="104" fillId="45" borderId="16" xfId="0" applyFont="1" applyFill="1" applyBorder="1" applyAlignment="1">
      <alignment horizontal="left" vertical="center" wrapText="1"/>
    </xf>
    <xf numFmtId="0" fontId="123" fillId="14" borderId="16" xfId="34" applyFont="1" applyFill="1" applyBorder="1" applyAlignment="1">
      <alignment vertical="center" wrapText="1"/>
    </xf>
    <xf numFmtId="0" fontId="5" fillId="26" borderId="15" xfId="34" applyFill="1" applyBorder="1" applyAlignment="1">
      <alignment horizontal="left" vertical="center" wrapText="1"/>
    </xf>
    <xf numFmtId="0" fontId="5" fillId="26" borderId="16" xfId="34" applyFill="1" applyBorder="1" applyAlignment="1">
      <alignment horizontal="left" vertical="center" wrapText="1"/>
    </xf>
    <xf numFmtId="0" fontId="5" fillId="45" borderId="15" xfId="34" applyFill="1" applyBorder="1" applyAlignment="1">
      <alignment horizontal="left" vertical="center" wrapText="1"/>
    </xf>
    <xf numFmtId="0" fontId="5" fillId="45" borderId="16" xfId="34" applyFill="1" applyBorder="1" applyAlignment="1">
      <alignment horizontal="left" vertical="center" wrapText="1"/>
    </xf>
    <xf numFmtId="0" fontId="13" fillId="0" borderId="15" xfId="0" applyFont="1" applyBorder="1" applyAlignment="1">
      <alignment horizontal="left" vertical="center" wrapText="1"/>
    </xf>
    <xf numFmtId="0" fontId="13" fillId="0" borderId="16" xfId="0" applyFont="1" applyBorder="1" applyAlignment="1">
      <alignment horizontal="left" vertical="center" wrapText="1"/>
    </xf>
    <xf numFmtId="0" fontId="49" fillId="27" borderId="14" xfId="0" applyFont="1" applyFill="1" applyBorder="1" applyAlignment="1">
      <alignment vertical="center" wrapText="1"/>
    </xf>
    <xf numFmtId="0" fontId="49" fillId="27" borderId="25" xfId="0" applyFont="1" applyFill="1" applyBorder="1" applyAlignment="1">
      <alignment vertical="center" wrapText="1"/>
    </xf>
    <xf numFmtId="0" fontId="13" fillId="30" borderId="15" xfId="0" applyFont="1" applyFill="1" applyBorder="1" applyAlignment="1">
      <alignment horizontal="left" vertical="center" wrapText="1"/>
    </xf>
    <xf numFmtId="0" fontId="13" fillId="30" borderId="16" xfId="0" applyFont="1" applyFill="1" applyBorder="1" applyAlignment="1">
      <alignment horizontal="left" vertical="center" wrapText="1"/>
    </xf>
    <xf numFmtId="0" fontId="124" fillId="0" borderId="36" xfId="0" applyFont="1" applyBorder="1" applyAlignment="1">
      <alignment horizontal="left" vertical="center" wrapText="1"/>
    </xf>
    <xf numFmtId="0" fontId="124" fillId="0" borderId="13" xfId="0" applyFont="1" applyBorder="1" applyAlignment="1">
      <alignment horizontal="left" vertical="center" wrapText="1"/>
    </xf>
    <xf numFmtId="0" fontId="13" fillId="14" borderId="16" xfId="0" applyFont="1" applyFill="1" applyBorder="1" applyAlignment="1">
      <alignment horizontal="left" vertical="center" wrapText="1"/>
    </xf>
    <xf numFmtId="0" fontId="123" fillId="14" borderId="16" xfId="34" applyFont="1" applyFill="1" applyBorder="1" applyAlignment="1">
      <alignment horizontal="left" vertical="center" wrapText="1"/>
    </xf>
    <xf numFmtId="0" fontId="124" fillId="0" borderId="15" xfId="0" applyFont="1" applyBorder="1" applyAlignment="1">
      <alignment horizontal="left" vertical="center" wrapText="1"/>
    </xf>
    <xf numFmtId="0" fontId="124" fillId="0" borderId="16" xfId="0" applyFont="1" applyBorder="1" applyAlignment="1">
      <alignment horizontal="left" vertical="center" wrapText="1"/>
    </xf>
    <xf numFmtId="0" fontId="13" fillId="26" borderId="15" xfId="0" applyFont="1" applyFill="1" applyBorder="1" applyAlignment="1">
      <alignment horizontal="center" vertical="center" wrapText="1"/>
    </xf>
    <xf numFmtId="0" fontId="13" fillId="26" borderId="16" xfId="0" applyFont="1" applyFill="1" applyBorder="1" applyAlignment="1">
      <alignment horizontal="center" vertical="center" wrapText="1"/>
    </xf>
    <xf numFmtId="0" fontId="104" fillId="0" borderId="15" xfId="0" applyFont="1" applyBorder="1" applyAlignment="1">
      <alignment horizontal="left" vertical="center"/>
    </xf>
    <xf numFmtId="0" fontId="104" fillId="0" borderId="16" xfId="0" applyFont="1" applyBorder="1" applyAlignment="1">
      <alignment horizontal="left" vertical="center"/>
    </xf>
    <xf numFmtId="0" fontId="104" fillId="0" borderId="13" xfId="0" applyFont="1" applyBorder="1" applyAlignment="1">
      <alignment horizontal="left" vertical="center"/>
    </xf>
    <xf numFmtId="0" fontId="104" fillId="14" borderId="13" xfId="0" applyFont="1" applyFill="1" applyBorder="1" applyAlignment="1">
      <alignment horizontal="center" vertical="center" wrapText="1"/>
    </xf>
    <xf numFmtId="0" fontId="104" fillId="14" borderId="3" xfId="0" applyFont="1" applyFill="1" applyBorder="1" applyAlignment="1">
      <alignment horizontal="center" vertical="center" wrapText="1"/>
    </xf>
    <xf numFmtId="0" fontId="123" fillId="14" borderId="13" xfId="34" applyFont="1" applyFill="1" applyBorder="1" applyAlignment="1">
      <alignment horizontal="center" vertical="center" wrapText="1"/>
    </xf>
    <xf numFmtId="0" fontId="123" fillId="14" borderId="3" xfId="34" applyFont="1" applyFill="1" applyBorder="1" applyAlignment="1">
      <alignment horizontal="center" vertical="center" wrapText="1"/>
    </xf>
    <xf numFmtId="0" fontId="13" fillId="26" borderId="25" xfId="0" applyFont="1" applyFill="1" applyBorder="1" applyAlignment="1">
      <alignment horizontal="left" vertical="center" wrapText="1"/>
    </xf>
    <xf numFmtId="0" fontId="49" fillId="24" borderId="5" xfId="0" applyFont="1" applyFill="1" applyBorder="1" applyAlignment="1">
      <alignment horizontal="left" vertical="center" wrapText="1"/>
    </xf>
    <xf numFmtId="0" fontId="49" fillId="24" borderId="27" xfId="0" applyFont="1" applyFill="1" applyBorder="1" applyAlignment="1">
      <alignment horizontal="left" vertical="center" wrapText="1"/>
    </xf>
    <xf numFmtId="0" fontId="49" fillId="27" borderId="59" xfId="0" applyFont="1" applyFill="1" applyBorder="1" applyAlignment="1">
      <alignment horizontal="left" vertical="center" wrapText="1"/>
    </xf>
    <xf numFmtId="0" fontId="49" fillId="27" borderId="5" xfId="0" applyFont="1" applyFill="1" applyBorder="1" applyAlignment="1">
      <alignment horizontal="left" vertical="center" wrapText="1"/>
    </xf>
    <xf numFmtId="0" fontId="49" fillId="27" borderId="27" xfId="0" applyFont="1" applyFill="1" applyBorder="1" applyAlignment="1">
      <alignment horizontal="left" vertical="center" wrapText="1"/>
    </xf>
    <xf numFmtId="0" fontId="104" fillId="24" borderId="25" xfId="0" applyFont="1" applyFill="1" applyBorder="1" applyAlignment="1">
      <alignment horizontal="left" vertical="center" wrapText="1"/>
    </xf>
    <xf numFmtId="0" fontId="13" fillId="25" borderId="14" xfId="0" applyFont="1" applyFill="1" applyBorder="1" applyAlignment="1">
      <alignment horizontal="left" vertical="center" wrapText="1"/>
    </xf>
    <xf numFmtId="0" fontId="13" fillId="25" borderId="25" xfId="0" applyFont="1" applyFill="1" applyBorder="1" applyAlignment="1">
      <alignment horizontal="left" vertical="center" wrapText="1"/>
    </xf>
    <xf numFmtId="0" fontId="104" fillId="14" borderId="73" xfId="0" applyFont="1" applyFill="1" applyBorder="1" applyAlignment="1">
      <alignment vertical="center" wrapText="1"/>
    </xf>
    <xf numFmtId="0" fontId="104" fillId="14" borderId="85" xfId="0" applyFont="1" applyFill="1" applyBorder="1" applyAlignment="1">
      <alignment vertical="center" wrapText="1"/>
    </xf>
    <xf numFmtId="0" fontId="123" fillId="14" borderId="73" xfId="34" applyFont="1" applyFill="1" applyBorder="1" applyAlignment="1">
      <alignment vertical="center" wrapText="1"/>
    </xf>
    <xf numFmtId="0" fontId="123" fillId="14" borderId="85" xfId="34" applyFont="1" applyFill="1" applyBorder="1" applyAlignment="1">
      <alignment vertical="center" wrapText="1"/>
    </xf>
    <xf numFmtId="0" fontId="13" fillId="14" borderId="73" xfId="0" applyFont="1" applyFill="1" applyBorder="1" applyAlignment="1">
      <alignment vertical="center" wrapText="1"/>
    </xf>
    <xf numFmtId="0" fontId="13" fillId="14" borderId="85" xfId="0" applyFont="1" applyFill="1" applyBorder="1" applyAlignment="1">
      <alignment vertical="center" wrapText="1"/>
    </xf>
    <xf numFmtId="0" fontId="13" fillId="26" borderId="23" xfId="0" applyFont="1" applyFill="1" applyBorder="1" applyAlignment="1">
      <alignment horizontal="left" vertical="center" wrapText="1"/>
    </xf>
    <xf numFmtId="0" fontId="13" fillId="26" borderId="36" xfId="0" applyFont="1" applyFill="1" applyBorder="1" applyAlignment="1">
      <alignment horizontal="left" vertical="center" wrapText="1"/>
    </xf>
    <xf numFmtId="0" fontId="123" fillId="45" borderId="14" xfId="34" applyFont="1" applyFill="1" applyBorder="1" applyAlignment="1">
      <alignment horizontal="left" vertical="center" wrapText="1"/>
    </xf>
    <xf numFmtId="0" fontId="47" fillId="24" borderId="23" xfId="0" applyFont="1" applyFill="1" applyBorder="1" applyAlignment="1">
      <alignment horizontal="left" vertical="center" wrapText="1"/>
    </xf>
    <xf numFmtId="0" fontId="47" fillId="24" borderId="36" xfId="0" applyFont="1" applyFill="1" applyBorder="1" applyAlignment="1">
      <alignment horizontal="left" vertical="center" wrapText="1"/>
    </xf>
    <xf numFmtId="0" fontId="122" fillId="0" borderId="13" xfId="0" applyFont="1" applyBorder="1" applyAlignment="1">
      <alignment horizontal="center" vertical="top"/>
    </xf>
    <xf numFmtId="0" fontId="122" fillId="0" borderId="4" xfId="0" applyFont="1" applyBorder="1" applyAlignment="1">
      <alignment horizontal="center" vertical="top"/>
    </xf>
    <xf numFmtId="0" fontId="122" fillId="0" borderId="3" xfId="0" applyFont="1" applyBorder="1" applyAlignment="1">
      <alignment horizontal="center" vertical="top"/>
    </xf>
    <xf numFmtId="0" fontId="49" fillId="14" borderId="23" xfId="0" applyFont="1" applyFill="1" applyBorder="1" applyAlignment="1">
      <alignment horizontal="center" vertical="center" wrapText="1"/>
    </xf>
    <xf numFmtId="0" fontId="49" fillId="14" borderId="36" xfId="0" applyFont="1" applyFill="1" applyBorder="1" applyAlignment="1">
      <alignment horizontal="center" vertical="center" wrapText="1"/>
    </xf>
    <xf numFmtId="0" fontId="49" fillId="14" borderId="5" xfId="0" applyFont="1" applyFill="1" applyBorder="1" applyAlignment="1">
      <alignment horizontal="center" vertical="center" wrapText="1"/>
    </xf>
    <xf numFmtId="0" fontId="49" fillId="14" borderId="27" xfId="0" applyFont="1" applyFill="1" applyBorder="1" applyAlignment="1">
      <alignment horizontal="center" vertical="center" wrapText="1"/>
    </xf>
    <xf numFmtId="0" fontId="49" fillId="26" borderId="25" xfId="0" applyFont="1" applyFill="1" applyBorder="1" applyAlignment="1">
      <alignment horizontal="center" vertical="center" wrapText="1"/>
    </xf>
    <xf numFmtId="0" fontId="49" fillId="26" borderId="15" xfId="0" applyFont="1" applyFill="1" applyBorder="1" applyAlignment="1">
      <alignment horizontal="center" vertical="center" wrapText="1"/>
    </xf>
    <xf numFmtId="0" fontId="49" fillId="45" borderId="25" xfId="0" applyFont="1" applyFill="1" applyBorder="1" applyAlignment="1">
      <alignment horizontal="left" vertical="center" wrapText="1"/>
    </xf>
    <xf numFmtId="0" fontId="49" fillId="45" borderId="15" xfId="0" applyFont="1" applyFill="1" applyBorder="1" applyAlignment="1">
      <alignment horizontal="left" vertical="center" wrapText="1"/>
    </xf>
    <xf numFmtId="0" fontId="49" fillId="2" borderId="23" xfId="0" applyFont="1" applyFill="1" applyBorder="1" applyAlignment="1">
      <alignment horizontal="left" vertical="center" wrapText="1"/>
    </xf>
    <xf numFmtId="0" fontId="49" fillId="2" borderId="0" xfId="0" applyFont="1" applyFill="1" applyBorder="1" applyAlignment="1">
      <alignment horizontal="left" vertical="center" wrapText="1"/>
    </xf>
    <xf numFmtId="0" fontId="49" fillId="2" borderId="26" xfId="0" applyFont="1" applyFill="1" applyBorder="1" applyAlignment="1">
      <alignment horizontal="left" vertical="center" wrapText="1"/>
    </xf>
    <xf numFmtId="0" fontId="119" fillId="0" borderId="13" xfId="0" applyFont="1" applyBorder="1" applyAlignment="1">
      <alignment horizontal="center" vertical="top"/>
    </xf>
    <xf numFmtId="0" fontId="119" fillId="0" borderId="4" xfId="0" applyFont="1" applyBorder="1" applyAlignment="1">
      <alignment horizontal="center" vertical="top"/>
    </xf>
    <xf numFmtId="0" fontId="119" fillId="0" borderId="3" xfId="0" applyFont="1" applyBorder="1" applyAlignment="1">
      <alignment horizontal="center" vertical="top"/>
    </xf>
    <xf numFmtId="0" fontId="49" fillId="26" borderId="25" xfId="0" applyFont="1" applyFill="1" applyBorder="1" applyAlignment="1">
      <alignment horizontal="left" vertical="center" wrapText="1"/>
    </xf>
    <xf numFmtId="0" fontId="49" fillId="28" borderId="14" xfId="0" applyFont="1" applyFill="1" applyBorder="1" applyAlignment="1">
      <alignment horizontal="left" vertical="center" wrapText="1"/>
    </xf>
    <xf numFmtId="0" fontId="49" fillId="28" borderId="25" xfId="0" applyFont="1" applyFill="1" applyBorder="1" applyAlignment="1">
      <alignment horizontal="left" vertical="center" wrapText="1"/>
    </xf>
    <xf numFmtId="0" fontId="49" fillId="28" borderId="15" xfId="0" applyFont="1" applyFill="1" applyBorder="1" applyAlignment="1">
      <alignment horizontal="left" vertical="center" wrapText="1"/>
    </xf>
    <xf numFmtId="0" fontId="49" fillId="29" borderId="14" xfId="0" applyFont="1" applyFill="1" applyBorder="1" applyAlignment="1">
      <alignment horizontal="left" vertical="center" wrapText="1"/>
    </xf>
    <xf numFmtId="0" fontId="49" fillId="29" borderId="25" xfId="0" applyFont="1" applyFill="1" applyBorder="1" applyAlignment="1">
      <alignment horizontal="left" vertical="center" wrapText="1"/>
    </xf>
    <xf numFmtId="0" fontId="49" fillId="29" borderId="15" xfId="0" applyFont="1" applyFill="1" applyBorder="1" applyAlignment="1">
      <alignment horizontal="left" vertical="center" wrapText="1"/>
    </xf>
    <xf numFmtId="0" fontId="49" fillId="30" borderId="25" xfId="0" applyFont="1" applyFill="1" applyBorder="1" applyAlignment="1">
      <alignment horizontal="left" vertical="center" wrapText="1"/>
    </xf>
    <xf numFmtId="0" fontId="49" fillId="30" borderId="15" xfId="0" applyFont="1" applyFill="1" applyBorder="1" applyAlignment="1">
      <alignment horizontal="left" vertical="center" wrapText="1"/>
    </xf>
    <xf numFmtId="0" fontId="49" fillId="26" borderId="14" xfId="0" applyFont="1" applyFill="1" applyBorder="1" applyAlignment="1">
      <alignment horizontal="left" vertical="center" wrapText="1"/>
    </xf>
    <xf numFmtId="0" fontId="49" fillId="26" borderId="14" xfId="34" applyFont="1" applyFill="1" applyBorder="1" applyAlignment="1">
      <alignment horizontal="left" vertical="center" wrapText="1"/>
    </xf>
    <xf numFmtId="0" fontId="49" fillId="26" borderId="15" xfId="34" applyFont="1" applyFill="1" applyBorder="1" applyAlignment="1">
      <alignment horizontal="left" vertical="center" wrapText="1"/>
    </xf>
    <xf numFmtId="0" fontId="49" fillId="30" borderId="14" xfId="0" applyFont="1" applyFill="1" applyBorder="1" applyAlignment="1">
      <alignment horizontal="left" vertical="center" wrapText="1"/>
    </xf>
    <xf numFmtId="0" fontId="49" fillId="29" borderId="14" xfId="0" applyFont="1" applyFill="1" applyBorder="1" applyAlignment="1">
      <alignment horizontal="center" vertical="center" wrapText="1"/>
    </xf>
    <xf numFmtId="0" fontId="49" fillId="29" borderId="25" xfId="0" applyFont="1" applyFill="1" applyBorder="1" applyAlignment="1">
      <alignment horizontal="center" vertical="center" wrapText="1"/>
    </xf>
    <xf numFmtId="0" fontId="130" fillId="3" borderId="6" xfId="0" applyFont="1" applyFill="1" applyBorder="1" applyAlignment="1">
      <alignment horizontal="left" vertical="center" wrapText="1"/>
    </xf>
    <xf numFmtId="0" fontId="14" fillId="0" borderId="0" xfId="0" applyFont="1" applyAlignment="1">
      <alignment horizontal="left" vertical="top" wrapText="1"/>
    </xf>
    <xf numFmtId="0" fontId="14" fillId="0" borderId="5" xfId="0" applyFont="1" applyBorder="1" applyAlignment="1">
      <alignment horizontal="left" vertical="center" wrapText="1"/>
    </xf>
    <xf numFmtId="0" fontId="130" fillId="3" borderId="6" xfId="0" applyFont="1" applyFill="1" applyBorder="1" applyAlignment="1">
      <alignment horizontal="left" wrapText="1"/>
    </xf>
    <xf numFmtId="0" fontId="14" fillId="0" borderId="0" xfId="0" applyFont="1" applyBorder="1" applyAlignment="1">
      <alignment horizontal="left" vertical="center" wrapText="1"/>
    </xf>
    <xf numFmtId="0" fontId="110" fillId="0" borderId="0" xfId="0" applyFont="1" applyAlignment="1">
      <alignment horizontal="left" vertical="center" wrapText="1"/>
    </xf>
    <xf numFmtId="0" fontId="110" fillId="0" borderId="0" xfId="0" applyFont="1" applyBorder="1" applyAlignment="1">
      <alignment horizontal="left" vertical="top" wrapText="1"/>
    </xf>
    <xf numFmtId="0" fontId="12" fillId="18" borderId="47" xfId="0" applyFont="1" applyFill="1" applyBorder="1" applyAlignment="1">
      <alignment horizontal="left" vertical="top" wrapText="1"/>
    </xf>
    <xf numFmtId="0" fontId="34" fillId="18" borderId="47" xfId="0" applyFont="1" applyFill="1" applyBorder="1" applyAlignment="1">
      <alignment horizontal="left" vertical="top" wrapText="1"/>
    </xf>
    <xf numFmtId="0" fontId="12" fillId="18" borderId="31" xfId="0" applyFont="1" applyFill="1" applyBorder="1" applyAlignment="1">
      <alignment horizontal="left" vertical="top" wrapText="1"/>
    </xf>
    <xf numFmtId="0" fontId="12" fillId="18" borderId="32" xfId="0" applyFont="1" applyFill="1" applyBorder="1" applyAlignment="1">
      <alignment horizontal="left" vertical="top" wrapText="1"/>
    </xf>
    <xf numFmtId="0" fontId="0" fillId="18" borderId="32" xfId="0" applyFill="1" applyBorder="1" applyAlignment="1">
      <alignment horizontal="left" vertical="top" wrapText="1"/>
    </xf>
    <xf numFmtId="0" fontId="0" fillId="18" borderId="33" xfId="0" applyFill="1" applyBorder="1" applyAlignment="1">
      <alignment horizontal="left" vertical="top" wrapText="1"/>
    </xf>
    <xf numFmtId="0" fontId="12" fillId="3" borderId="0" xfId="0" applyFont="1" applyFill="1" applyBorder="1" applyAlignment="1">
      <alignment horizontal="left" vertical="center"/>
    </xf>
    <xf numFmtId="0" fontId="12" fillId="3" borderId="0" xfId="0" applyFont="1" applyFill="1" applyBorder="1" applyAlignment="1">
      <alignment vertical="center" wrapText="1"/>
    </xf>
    <xf numFmtId="0" fontId="34" fillId="18" borderId="32" xfId="0" applyFont="1" applyFill="1" applyBorder="1" applyAlignment="1">
      <alignment horizontal="left" vertical="top" wrapText="1"/>
    </xf>
    <xf numFmtId="0" fontId="12" fillId="18" borderId="33" xfId="0" applyFont="1" applyFill="1" applyBorder="1" applyAlignment="1">
      <alignment horizontal="left" vertical="top" wrapText="1"/>
    </xf>
    <xf numFmtId="0" fontId="36" fillId="0" borderId="0" xfId="0" applyFont="1" applyBorder="1" applyAlignment="1">
      <alignment horizontal="left" vertical="center"/>
    </xf>
    <xf numFmtId="0" fontId="50" fillId="0" borderId="0" xfId="0" applyFont="1" applyFill="1" applyBorder="1" applyAlignment="1">
      <alignment horizontal="left"/>
    </xf>
  </cellXfs>
  <cellStyles count="78">
    <cellStyle name="Hipervínculo" xfId="34" builtinId="8"/>
    <cellStyle name="Hipervínculo 2" xfId="62"/>
    <cellStyle name="Hipervínculo 3" xfId="63"/>
    <cellStyle name="Millares" xfId="57" builtinId="3"/>
    <cellStyle name="Millares 10" xfId="39"/>
    <cellStyle name="Millares 2" xfId="38"/>
    <cellStyle name="Millares 2 2" xfId="59"/>
    <cellStyle name="Millares 2 2 2" xfId="70"/>
    <cellStyle name="Millares 2 3" xfId="71"/>
    <cellStyle name="Millares 3" xfId="60"/>
    <cellStyle name="Millares 4" xfId="72"/>
    <cellStyle name="Normal" xfId="0" builtinId="0"/>
    <cellStyle name="Normal 10" xfId="40"/>
    <cellStyle name="Normal 2" xfId="1"/>
    <cellStyle name="Normal 2 2" xfId="35"/>
    <cellStyle name="Normal 2 2 2" xfId="41"/>
    <cellStyle name="Normal 2 2 3" xfId="67"/>
    <cellStyle name="Normal 2 3" xfId="36"/>
    <cellStyle name="Normal 2 3 2" xfId="42"/>
    <cellStyle name="Normal 2 4" xfId="55"/>
    <cellStyle name="Normal 2 5" xfId="61"/>
    <cellStyle name="Normal 2 6" xfId="66"/>
    <cellStyle name="Normal 22" xfId="43"/>
    <cellStyle name="Normal 24" xfId="44"/>
    <cellStyle name="Normal 28" xfId="45"/>
    <cellStyle name="Normal 3" xfId="37"/>
    <cellStyle name="Normal 3 2" xfId="54"/>
    <cellStyle name="Normal 4" xfId="46"/>
    <cellStyle name="Normal 42" xfId="47"/>
    <cellStyle name="Normal 5" xfId="51"/>
    <cellStyle name="Normal 6" xfId="64"/>
    <cellStyle name="Normal 6 2" xfId="73"/>
    <cellStyle name="Normal 6 2 3" xfId="48"/>
    <cellStyle name="Normal 7" xfId="49"/>
    <cellStyle name="Normal 7 5" xfId="50"/>
    <cellStyle name="Normal 8" xfId="52"/>
    <cellStyle name="Normal 9" xfId="65"/>
    <cellStyle name="Normal_Hoja1" xfId="53"/>
    <cellStyle name="Normal_Hoja1_1" xfId="56"/>
    <cellStyle name="Porcentaje" xfId="58" builtinId="5"/>
    <cellStyle name="Porcentaje 2" xfId="74"/>
    <cellStyle name="Porcentaje 2 2" xfId="75"/>
    <cellStyle name="Porcentaje 2 3" xfId="76"/>
    <cellStyle name="Porcentaje 3" xfId="77"/>
    <cellStyle name="style1456432356118" xfId="2"/>
    <cellStyle name="style1456432356181" xfId="3"/>
    <cellStyle name="style1456432356219" xfId="4"/>
    <cellStyle name="style1456432356266" xfId="5"/>
    <cellStyle name="style1456432356303" xfId="6"/>
    <cellStyle name="style1456432356350" xfId="7"/>
    <cellStyle name="style1456432356404" xfId="8"/>
    <cellStyle name="style1456432356451" xfId="9"/>
    <cellStyle name="style1456432356498" xfId="10"/>
    <cellStyle name="style1456432356535" xfId="11"/>
    <cellStyle name="style1456432356582" xfId="12"/>
    <cellStyle name="style1456432356620" xfId="13"/>
    <cellStyle name="style1456432356667" xfId="14"/>
    <cellStyle name="style1456432356704" xfId="15"/>
    <cellStyle name="style1456432356735" xfId="16"/>
    <cellStyle name="style1456432356782" xfId="17"/>
    <cellStyle name="style1456432356832" xfId="18"/>
    <cellStyle name="style1456432356866" xfId="19"/>
    <cellStyle name="style1456432356899" xfId="20"/>
    <cellStyle name="style1456432356931" xfId="21"/>
    <cellStyle name="style1456432356968" xfId="22"/>
    <cellStyle name="style1456432357002" xfId="23"/>
    <cellStyle name="style1456432357039" xfId="24"/>
    <cellStyle name="style1456432357075" xfId="25"/>
    <cellStyle name="style1456432357115" xfId="26"/>
    <cellStyle name="style1456432357153" xfId="27"/>
    <cellStyle name="style1456432357208" xfId="28"/>
    <cellStyle name="style1456432357259" xfId="29"/>
    <cellStyle name="style1456432357309" xfId="30"/>
    <cellStyle name="style1456432357360" xfId="31"/>
    <cellStyle name="style1456432357408" xfId="32"/>
    <cellStyle name="style1456432357584" xfId="33"/>
    <cellStyle name="style1540232781508" xfId="68"/>
    <cellStyle name="style1540232781774" xfId="69"/>
  </cellStyles>
  <dxfs count="1697">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rgb="FF000000"/>
        </top>
      </border>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rgb="FF000000"/>
        </top>
      </border>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rgb="FF000000"/>
        </top>
      </border>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rgb="FF000000"/>
        </top>
      </border>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rgb="FF000000"/>
        </top>
      </border>
    </dxf>
    <dxf>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rgb="FF000000"/>
        </top>
      </border>
    </dxf>
    <dxf>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rgb="FF000000"/>
        </top>
      </border>
    </dxf>
    <dxf>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rgb="FF000000"/>
        </top>
      </border>
    </dxf>
    <dxf>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rgb="FF000000"/>
        </top>
      </border>
    </dxf>
    <dxf>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rgb="FF000000"/>
        </top>
      </border>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rgb="FF000000"/>
        </top>
      </border>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rgb="FF000000"/>
        </top>
      </border>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rgb="FF000000"/>
        </top>
      </border>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rgb="FF000000"/>
        </top>
      </border>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rgb="FF000000"/>
        </top>
      </border>
    </dxf>
    <dxf>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rgb="FF000000"/>
        </top>
      </border>
    </dxf>
    <dxf>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rgb="FF000000"/>
        </top>
      </border>
    </dxf>
    <dxf>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rgb="FF000000"/>
        </top>
      </border>
    </dxf>
    <dxf>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rgb="FF000000"/>
        </top>
      </border>
    </dxf>
    <dxf>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rgb="FF000000"/>
        </top>
      </border>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rgb="FF000000"/>
        </top>
      </border>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rgb="FF000000"/>
        </top>
      </border>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rgb="FF000000"/>
        </top>
      </border>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rgb="FF000000"/>
        </top>
      </border>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rgb="FF000000"/>
        </top>
      </border>
    </dxf>
    <dxf>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rgb="FF000000"/>
        </top>
      </border>
    </dxf>
    <dxf>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rgb="FF000000"/>
        </top>
      </border>
    </dxf>
    <dxf>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rgb="FF000000"/>
        </top>
      </border>
    </dxf>
    <dxf>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rgb="FF000000"/>
        </top>
      </border>
    </dxf>
    <dxf>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rgb="FF000000"/>
        </top>
      </border>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rgb="FF000000"/>
        </top>
      </border>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rgb="FF000000"/>
        </top>
      </border>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rgb="FF000000"/>
        </top>
      </border>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rgb="FF000000"/>
        </top>
      </border>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rgb="FF000000"/>
        </top>
      </border>
    </dxf>
    <dxf>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rgb="FF000000"/>
        </top>
      </border>
    </dxf>
    <dxf>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rgb="FF000000"/>
        </top>
      </border>
    </dxf>
    <dxf>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rgb="FF000000"/>
        </top>
      </border>
    </dxf>
    <dxf>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rgb="FF000000"/>
        </top>
      </border>
    </dxf>
    <dxf>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rgb="FF000000"/>
        </top>
      </border>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bottom" textRotation="0" wrapText="0" indent="0" justifyLastLine="0" shrinkToFit="0" readingOrder="0"/>
    </dxf>
    <dxf>
      <border outline="0">
        <top style="thin">
          <color indexed="64"/>
        </top>
      </border>
    </dxf>
    <dxf>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color rgb="FFFF0000"/>
      </font>
    </dxf>
    <dxf>
      <font>
        <color rgb="FFFF0000"/>
      </font>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vertical="center" textRotation="0" indent="0" justifyLastLine="0" shrinkToFit="0" readingOrder="0"/>
    </dxf>
    <dxf>
      <border outline="0">
        <top style="thin">
          <color rgb="FF000000"/>
        </top>
      </border>
    </dxf>
    <dxf>
      <font>
        <strike val="0"/>
        <outline val="0"/>
        <shadow val="0"/>
        <vertAlign val="baseline"/>
        <sz val="12"/>
        <name val="Calibri"/>
        <scheme val="none"/>
      </font>
      <alignment vertical="center" textRotation="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vertical="center" textRotation="0" indent="0" justifyLastLine="0" shrinkToFit="0" readingOrder="0"/>
    </dxf>
    <dxf>
      <border outline="0">
        <top style="thin">
          <color rgb="FF000000"/>
        </top>
      </border>
    </dxf>
    <dxf>
      <font>
        <strike val="0"/>
        <outline val="0"/>
        <shadow val="0"/>
        <vertAlign val="baseline"/>
        <sz val="12"/>
        <name val="Calibri"/>
        <scheme val="none"/>
      </font>
      <alignment vertical="center" textRotation="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vertical="center" textRotation="0" indent="0" justifyLastLine="0" shrinkToFit="0" readingOrder="0"/>
    </dxf>
    <dxf>
      <border outline="0">
        <top style="thin">
          <color rgb="FF000000"/>
        </top>
      </border>
    </dxf>
    <dxf>
      <font>
        <strike val="0"/>
        <outline val="0"/>
        <shadow val="0"/>
        <vertAlign val="baseline"/>
        <sz val="12"/>
        <name val="Calibri"/>
        <scheme val="none"/>
      </font>
      <alignment vertical="center" textRotation="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vertical="center" textRotation="0" indent="0" justifyLastLine="0" shrinkToFit="0" readingOrder="0"/>
    </dxf>
    <dxf>
      <border outline="0">
        <top style="thin">
          <color rgb="FF000000"/>
        </top>
      </border>
    </dxf>
    <dxf>
      <font>
        <strike val="0"/>
        <outline val="0"/>
        <shadow val="0"/>
        <vertAlign val="baseline"/>
        <sz val="12"/>
        <name val="Calibri"/>
        <scheme val="none"/>
      </font>
      <alignment vertical="center" textRotation="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center"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center"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center"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center"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center"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vertical="center" textRotation="0" indent="0" justifyLastLine="0" shrinkToFit="0" readingOrder="0"/>
    </dxf>
    <dxf>
      <border outline="0">
        <top style="thin">
          <color rgb="FF000000"/>
        </top>
      </border>
    </dxf>
    <dxf>
      <font>
        <strike val="0"/>
        <outline val="0"/>
        <shadow val="0"/>
        <vertAlign val="baseline"/>
        <sz val="12"/>
        <name val="Calibri"/>
        <scheme val="none"/>
      </font>
      <alignment vertical="center" textRotation="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alignment horizontal="left" vertical="bottom" textRotation="0" wrapText="0" indent="0" justifyLastLine="0" shrinkToFit="0" readingOrder="0"/>
    </dxf>
    <dxf>
      <border outline="0">
        <top style="thin">
          <color rgb="FF000000"/>
        </top>
      </border>
    </dxf>
    <dxf>
      <font>
        <strike val="0"/>
        <outline val="0"/>
        <shadow val="0"/>
        <vertAlign val="baseline"/>
        <sz val="12"/>
        <name val="Calibri"/>
        <scheme val="none"/>
      </font>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2"/>
        <name val="Calibri"/>
        <scheme val="minor"/>
      </font>
    </dxf>
    <dxf>
      <border outline="0">
        <top style="thin">
          <color rgb="FF000000"/>
        </top>
      </border>
    </dxf>
    <dxf>
      <font>
        <strike val="0"/>
        <outline val="0"/>
        <shadow val="0"/>
        <vertAlign val="baseline"/>
        <sz val="12"/>
        <name val="Calibri"/>
        <scheme val="none"/>
      </font>
    </dxf>
    <dxf>
      <border outline="0">
        <bottom style="thin">
          <color rgb="FF000000"/>
        </bottom>
      </border>
    </dxf>
    <dxf>
      <font>
        <b/>
        <i val="0"/>
        <strike val="0"/>
        <condense val="0"/>
        <extend val="0"/>
        <outline val="0"/>
        <shadow val="0"/>
        <u val="none"/>
        <vertAlign val="baseline"/>
        <sz val="12"/>
        <color theme="1"/>
        <name val="Calibri"/>
        <scheme val="minor"/>
      </font>
      <fill>
        <patternFill patternType="none">
          <fgColor indexed="64"/>
          <bgColor indexed="65"/>
        </patternFill>
      </fill>
      <alignment horizontal="center" vertical="center" textRotation="0" wrapText="1" indent="0" justifyLastLine="0" shrinkToFit="0" readingOrder="0"/>
    </dxf>
    <dxf>
      <alignment vertical="center" textRotation="0" indent="0" justifyLastLine="0" shrinkToFit="0" readingOrder="0"/>
    </dxf>
    <dxf>
      <border outline="0">
        <top style="thin">
          <color indexed="64"/>
        </top>
      </border>
    </dxf>
    <dxf>
      <alignment vertical="center" textRotation="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vertical="center" textRotation="0" indent="0" justifyLastLine="0" shrinkToFit="0" readingOrder="0"/>
    </dxf>
    <dxf>
      <border outline="0">
        <top style="thin">
          <color indexed="64"/>
        </top>
      </border>
    </dxf>
    <dxf>
      <alignment vertical="center" textRotation="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vertical="center" textRotation="0" indent="0" justifyLastLine="0" shrinkToFit="0" readingOrder="0"/>
    </dxf>
    <dxf>
      <border outline="0">
        <top style="thin">
          <color indexed="64"/>
        </top>
      </border>
    </dxf>
    <dxf>
      <alignment vertical="center" textRotation="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vertical="center" textRotation="0" indent="0" justifyLastLine="0" shrinkToFit="0" readingOrder="0"/>
    </dxf>
    <dxf>
      <border outline="0">
        <top style="thin">
          <color indexed="64"/>
        </top>
      </border>
    </dxf>
    <dxf>
      <alignment vertical="center" textRotation="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center" textRotation="0" wrapText="0" indent="0" justifyLastLine="0" shrinkToFit="0" readingOrder="0"/>
    </dxf>
    <dxf>
      <border outline="0">
        <top style="thin">
          <color indexed="64"/>
        </top>
      </border>
    </dxf>
    <dxf>
      <alignment horizontal="lef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center" textRotation="0" wrapText="0" indent="0" justifyLastLine="0" shrinkToFit="0" readingOrder="0"/>
    </dxf>
    <dxf>
      <border outline="0">
        <top style="thin">
          <color indexed="64"/>
        </top>
      </border>
    </dxf>
    <dxf>
      <alignment horizontal="lef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center" textRotation="0" wrapText="0" indent="0" justifyLastLine="0" shrinkToFit="0" readingOrder="0"/>
    </dxf>
    <dxf>
      <border outline="0">
        <top style="thin">
          <color indexed="64"/>
        </top>
      </border>
    </dxf>
    <dxf>
      <alignment horizontal="lef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center" textRotation="0" wrapText="0" indent="0" justifyLastLine="0" shrinkToFit="0" readingOrder="0"/>
    </dxf>
    <dxf>
      <border outline="0">
        <top style="thin">
          <color indexed="64"/>
        </top>
      </border>
    </dxf>
    <dxf>
      <alignment horizontal="lef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center" textRotation="0" wrapText="0" indent="0" justifyLastLine="0" shrinkToFit="0" readingOrder="0"/>
    </dxf>
    <dxf>
      <border outline="0">
        <top style="thin">
          <color indexed="64"/>
        </top>
      </border>
    </dxf>
    <dxf>
      <alignment horizontal="lef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vertical="center" textRotation="0" indent="0" justifyLastLine="0" shrinkToFit="0" readingOrder="0"/>
    </dxf>
    <dxf>
      <border outline="0">
        <top style="thin">
          <color indexed="64"/>
        </top>
      </border>
    </dxf>
    <dxf>
      <alignment vertical="center" textRotation="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vertical="center" textRotation="0" indent="0" justifyLastLine="0" shrinkToFit="0" readingOrder="0"/>
    </dxf>
    <dxf>
      <border outline="0">
        <top style="thin">
          <color rgb="FF000000"/>
        </top>
      </border>
    </dxf>
    <dxf>
      <alignment vertical="center" textRotation="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vertical="center" textRotation="0" indent="0" justifyLastLine="0" shrinkToFit="0" readingOrder="0"/>
    </dxf>
    <dxf>
      <border outline="0">
        <top style="thin">
          <color rgb="FF000000"/>
        </top>
      </border>
    </dxf>
    <dxf>
      <alignment vertical="center" textRotation="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vertical="center" textRotation="0" indent="0" justifyLastLine="0" shrinkToFit="0" readingOrder="0"/>
    </dxf>
    <dxf>
      <border outline="0">
        <top style="thin">
          <color rgb="FF000000"/>
        </top>
      </border>
    </dxf>
    <dxf>
      <alignment vertical="center" textRotation="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vertical="center" textRotation="0" indent="0" justifyLastLine="0" shrinkToFit="0" readingOrder="0"/>
    </dxf>
    <dxf>
      <border outline="0">
        <top style="thin">
          <color rgb="FF000000"/>
        </top>
      </border>
    </dxf>
    <dxf>
      <alignment vertical="center" textRotation="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center" textRotation="0" wrapText="0" indent="0" justifyLastLine="0" shrinkToFit="0" readingOrder="0"/>
    </dxf>
    <dxf>
      <border outline="0">
        <top style="thin">
          <color rgb="FF000000"/>
        </top>
      </border>
    </dxf>
    <dxf>
      <alignment horizontal="left"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center" textRotation="0" wrapText="0" indent="0" justifyLastLine="0" shrinkToFit="0" readingOrder="0"/>
    </dxf>
    <dxf>
      <border outline="0">
        <top style="thin">
          <color rgb="FF000000"/>
        </top>
      </border>
    </dxf>
    <dxf>
      <alignment horizontal="left"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center" textRotation="0" wrapText="0" indent="0" justifyLastLine="0" shrinkToFit="0" readingOrder="0"/>
    </dxf>
    <dxf>
      <border outline="0">
        <top style="thin">
          <color rgb="FF000000"/>
        </top>
      </border>
    </dxf>
    <dxf>
      <alignment horizontal="left"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center" textRotation="0" wrapText="0" indent="0" justifyLastLine="0" shrinkToFit="0" readingOrder="0"/>
    </dxf>
    <dxf>
      <border outline="0">
        <top style="thin">
          <color rgb="FF000000"/>
        </top>
      </border>
    </dxf>
    <dxf>
      <alignment horizontal="left"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center" textRotation="0" wrapText="0" indent="0" justifyLastLine="0" shrinkToFit="0" readingOrder="0"/>
    </dxf>
    <dxf>
      <border outline="0">
        <top style="thin">
          <color rgb="FF000000"/>
        </top>
      </border>
    </dxf>
    <dxf>
      <alignment horizontal="left"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vertical="center" textRotation="0" indent="0" justifyLastLine="0" shrinkToFit="0" readingOrder="0"/>
    </dxf>
    <dxf>
      <border outline="0">
        <top style="thin">
          <color rgb="FF000000"/>
        </top>
      </border>
    </dxf>
    <dxf>
      <alignment vertical="center" textRotation="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vertical="center" textRotation="0" indent="0" justifyLastLine="0" shrinkToFit="0" readingOrder="0"/>
    </dxf>
    <dxf>
      <border outline="0">
        <top style="thin">
          <color rgb="FF000000"/>
        </top>
      </border>
    </dxf>
    <dxf>
      <alignment vertical="center" textRotation="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vertical="center" textRotation="0" indent="0" justifyLastLine="0" shrinkToFit="0" readingOrder="0"/>
    </dxf>
    <dxf>
      <border outline="0">
        <top style="thin">
          <color rgb="FF000000"/>
        </top>
      </border>
    </dxf>
    <dxf>
      <alignment vertical="center" textRotation="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vertical="center" textRotation="0" indent="0" justifyLastLine="0" shrinkToFit="0" readingOrder="0"/>
    </dxf>
    <dxf>
      <border outline="0">
        <top style="thin">
          <color rgb="FF000000"/>
        </top>
      </border>
    </dxf>
    <dxf>
      <alignment vertical="center" textRotation="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vertical="center" textRotation="0" indent="0" justifyLastLine="0" shrinkToFit="0" readingOrder="0"/>
    </dxf>
    <dxf>
      <border outline="0">
        <top style="thin">
          <color rgb="FF000000"/>
        </top>
      </border>
    </dxf>
    <dxf>
      <alignment vertical="center" textRotation="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center" textRotation="0" wrapText="0" indent="0" justifyLastLine="0" shrinkToFit="0" readingOrder="0"/>
    </dxf>
    <dxf>
      <border outline="0">
        <top style="thin">
          <color rgb="FF000000"/>
        </top>
      </border>
    </dxf>
    <dxf>
      <alignment horizontal="left"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center" textRotation="0" wrapText="0" indent="0" justifyLastLine="0" shrinkToFit="0" readingOrder="0"/>
    </dxf>
    <dxf>
      <border outline="0">
        <top style="thin">
          <color rgb="FF000000"/>
        </top>
      </border>
    </dxf>
    <dxf>
      <alignment horizontal="left"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center" textRotation="0" wrapText="0" indent="0" justifyLastLine="0" shrinkToFit="0" readingOrder="0"/>
    </dxf>
    <dxf>
      <border outline="0">
        <top style="thin">
          <color rgb="FF000000"/>
        </top>
      </border>
    </dxf>
    <dxf>
      <alignment horizontal="left"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center" textRotation="0" wrapText="0" indent="0" justifyLastLine="0" shrinkToFit="0" readingOrder="0"/>
    </dxf>
    <dxf>
      <border outline="0">
        <top style="thin">
          <color rgb="FF000000"/>
        </top>
      </border>
    </dxf>
    <dxf>
      <alignment horizontal="left"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alignment horizontal="left" vertical="center" textRotation="0" wrapText="0" indent="0" justifyLastLine="0" shrinkToFit="0" readingOrder="0"/>
    </dxf>
    <dxf>
      <border outline="0">
        <top style="thin">
          <color rgb="FF000000"/>
        </top>
      </border>
    </dxf>
    <dxf>
      <alignment horizontal="left"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s>
  <tableStyles count="70" defaultTableStyle="TableStyleMedium2" defaultPivotStyle="PivotStyleLight16">
    <tableStyle name="HM 1.3.2.a-style" pivot="0" count="3">
      <tableStyleElement type="headerRow" dxfId="1696"/>
      <tableStyleElement type="firstRowStripe" dxfId="1695"/>
      <tableStyleElement type="secondRowStripe" dxfId="1694"/>
    </tableStyle>
    <tableStyle name="HM 1.3.2.a-style 10" pivot="0" count="3">
      <tableStyleElement type="headerRow" dxfId="1693"/>
      <tableStyleElement type="firstRowStripe" dxfId="1692"/>
      <tableStyleElement type="secondRowStripe" dxfId="1691"/>
    </tableStyle>
    <tableStyle name="HM 1.3.2.a-style 2" pivot="0" count="3">
      <tableStyleElement type="headerRow" dxfId="1690"/>
      <tableStyleElement type="firstRowStripe" dxfId="1689"/>
      <tableStyleElement type="secondRowStripe" dxfId="1688"/>
    </tableStyle>
    <tableStyle name="HM 1.3.2.a-style 3" pivot="0" count="3">
      <tableStyleElement type="headerRow" dxfId="1687"/>
      <tableStyleElement type="firstRowStripe" dxfId="1686"/>
      <tableStyleElement type="secondRowStripe" dxfId="1685"/>
    </tableStyle>
    <tableStyle name="HM 1.3.2.a-style 4" pivot="0" count="3">
      <tableStyleElement type="headerRow" dxfId="1684"/>
      <tableStyleElement type="firstRowStripe" dxfId="1683"/>
      <tableStyleElement type="secondRowStripe" dxfId="1682"/>
    </tableStyle>
    <tableStyle name="HM 1.3.2.a-style 5" pivot="0" count="3">
      <tableStyleElement type="headerRow" dxfId="1681"/>
      <tableStyleElement type="firstRowStripe" dxfId="1680"/>
      <tableStyleElement type="secondRowStripe" dxfId="1679"/>
    </tableStyle>
    <tableStyle name="HM 1.3.2.a-style 6" pivot="0" count="3">
      <tableStyleElement type="headerRow" dxfId="1678"/>
      <tableStyleElement type="firstRowStripe" dxfId="1677"/>
      <tableStyleElement type="secondRowStripe" dxfId="1676"/>
    </tableStyle>
    <tableStyle name="HM 1.3.2.a-style 7" pivot="0" count="3">
      <tableStyleElement type="headerRow" dxfId="1675"/>
      <tableStyleElement type="firstRowStripe" dxfId="1674"/>
      <tableStyleElement type="secondRowStripe" dxfId="1673"/>
    </tableStyle>
    <tableStyle name="HM 1.3.2.a-style 8" pivot="0" count="3">
      <tableStyleElement type="headerRow" dxfId="1672"/>
      <tableStyleElement type="firstRowStripe" dxfId="1671"/>
      <tableStyleElement type="secondRowStripe" dxfId="1670"/>
    </tableStyle>
    <tableStyle name="HM 1.3.2.a-style 9" pivot="0" count="3">
      <tableStyleElement type="headerRow" dxfId="1669"/>
      <tableStyleElement type="firstRowStripe" dxfId="1668"/>
      <tableStyleElement type="secondRowStripe" dxfId="1667"/>
    </tableStyle>
    <tableStyle name="HM 1.3.2.b.1-style" pivot="0" count="3">
      <tableStyleElement type="headerRow" dxfId="1666"/>
      <tableStyleElement type="firstRowStripe" dxfId="1665"/>
      <tableStyleElement type="secondRowStripe" dxfId="1664"/>
    </tableStyle>
    <tableStyle name="HM 1.3.2.b.1-style 10" pivot="0" count="3">
      <tableStyleElement type="headerRow" dxfId="1663"/>
      <tableStyleElement type="firstRowStripe" dxfId="1662"/>
      <tableStyleElement type="secondRowStripe" dxfId="1661"/>
    </tableStyle>
    <tableStyle name="HM 1.3.2.b.1-style 2" pivot="0" count="3">
      <tableStyleElement type="headerRow" dxfId="1660"/>
      <tableStyleElement type="firstRowStripe" dxfId="1659"/>
      <tableStyleElement type="secondRowStripe" dxfId="1658"/>
    </tableStyle>
    <tableStyle name="HM 1.3.2.b.1-style 3" pivot="0" count="3">
      <tableStyleElement type="headerRow" dxfId="1657"/>
      <tableStyleElement type="firstRowStripe" dxfId="1656"/>
      <tableStyleElement type="secondRowStripe" dxfId="1655"/>
    </tableStyle>
    <tableStyle name="HM 1.3.2.b.1-style 4" pivot="0" count="3">
      <tableStyleElement type="headerRow" dxfId="1654"/>
      <tableStyleElement type="firstRowStripe" dxfId="1653"/>
      <tableStyleElement type="secondRowStripe" dxfId="1652"/>
    </tableStyle>
    <tableStyle name="HM 1.3.2.b.1-style 5" pivot="0" count="3">
      <tableStyleElement type="headerRow" dxfId="1651"/>
      <tableStyleElement type="firstRowStripe" dxfId="1650"/>
      <tableStyleElement type="secondRowStripe" dxfId="1649"/>
    </tableStyle>
    <tableStyle name="HM 1.3.2.b.1-style 6" pivot="0" count="3">
      <tableStyleElement type="headerRow" dxfId="1648"/>
      <tableStyleElement type="firstRowStripe" dxfId="1647"/>
      <tableStyleElement type="secondRowStripe" dxfId="1646"/>
    </tableStyle>
    <tableStyle name="HM 1.3.2.b.1-style 7" pivot="0" count="3">
      <tableStyleElement type="headerRow" dxfId="1645"/>
      <tableStyleElement type="firstRowStripe" dxfId="1644"/>
      <tableStyleElement type="secondRowStripe" dxfId="1643"/>
    </tableStyle>
    <tableStyle name="HM 1.3.2.b.1-style 8" pivot="0" count="3">
      <tableStyleElement type="headerRow" dxfId="1642"/>
      <tableStyleElement type="firstRowStripe" dxfId="1641"/>
      <tableStyleElement type="secondRowStripe" dxfId="1640"/>
    </tableStyle>
    <tableStyle name="HM 1.3.2.b.1-style 9" pivot="0" count="3">
      <tableStyleElement type="headerRow" dxfId="1639"/>
      <tableStyleElement type="firstRowStripe" dxfId="1638"/>
      <tableStyleElement type="secondRowStripe" dxfId="1637"/>
    </tableStyle>
    <tableStyle name="HM 1.3.2.b.2-style" pivot="0" count="3">
      <tableStyleElement type="headerRow" dxfId="1636"/>
      <tableStyleElement type="firstRowStripe" dxfId="1635"/>
      <tableStyleElement type="secondRowStripe" dxfId="1634"/>
    </tableStyle>
    <tableStyle name="HM 1.3.2.b.2-style 10" pivot="0" count="3">
      <tableStyleElement type="headerRow" dxfId="1633"/>
      <tableStyleElement type="firstRowStripe" dxfId="1632"/>
      <tableStyleElement type="secondRowStripe" dxfId="1631"/>
    </tableStyle>
    <tableStyle name="HM 1.3.2.b.2-style 2" pivot="0" count="3">
      <tableStyleElement type="headerRow" dxfId="1630"/>
      <tableStyleElement type="firstRowStripe" dxfId="1629"/>
      <tableStyleElement type="secondRowStripe" dxfId="1628"/>
    </tableStyle>
    <tableStyle name="HM 1.3.2.b.2-style 3" pivot="0" count="3">
      <tableStyleElement type="headerRow" dxfId="1627"/>
      <tableStyleElement type="firstRowStripe" dxfId="1626"/>
      <tableStyleElement type="secondRowStripe" dxfId="1625"/>
    </tableStyle>
    <tableStyle name="HM 1.3.2.b.2-style 4" pivot="0" count="3">
      <tableStyleElement type="headerRow" dxfId="1624"/>
      <tableStyleElement type="firstRowStripe" dxfId="1623"/>
      <tableStyleElement type="secondRowStripe" dxfId="1622"/>
    </tableStyle>
    <tableStyle name="HM 1.3.2.b.2-style 5" pivot="0" count="3">
      <tableStyleElement type="headerRow" dxfId="1621"/>
      <tableStyleElement type="firstRowStripe" dxfId="1620"/>
      <tableStyleElement type="secondRowStripe" dxfId="1619"/>
    </tableStyle>
    <tableStyle name="HM 1.3.2.b.2-style 6" pivot="0" count="3">
      <tableStyleElement type="headerRow" dxfId="1618"/>
      <tableStyleElement type="firstRowStripe" dxfId="1617"/>
      <tableStyleElement type="secondRowStripe" dxfId="1616"/>
    </tableStyle>
    <tableStyle name="HM 1.3.2.b.2-style 7" pivot="0" count="3">
      <tableStyleElement type="headerRow" dxfId="1615"/>
      <tableStyleElement type="firstRowStripe" dxfId="1614"/>
      <tableStyleElement type="secondRowStripe" dxfId="1613"/>
    </tableStyle>
    <tableStyle name="HM 1.3.2.b.2-style 8" pivot="0" count="3">
      <tableStyleElement type="headerRow" dxfId="1612"/>
      <tableStyleElement type="firstRowStripe" dxfId="1611"/>
      <tableStyleElement type="secondRowStripe" dxfId="1610"/>
    </tableStyle>
    <tableStyle name="HM 1.3.2.b.2-style 9" pivot="0" count="3">
      <tableStyleElement type="headerRow" dxfId="1609"/>
      <tableStyleElement type="firstRowStripe" dxfId="1608"/>
      <tableStyleElement type="secondRowStripe" dxfId="1607"/>
    </tableStyle>
    <tableStyle name="HM 1.3.2.f.1-style" pivot="0" count="3">
      <tableStyleElement type="headerRow" dxfId="1606"/>
      <tableStyleElement type="firstRowStripe" dxfId="1605"/>
      <tableStyleElement type="secondRowStripe" dxfId="1604"/>
    </tableStyle>
    <tableStyle name="HM 1.3.2.f.1-style 10" pivot="0" count="3">
      <tableStyleElement type="headerRow" dxfId="1603"/>
      <tableStyleElement type="firstRowStripe" dxfId="1602"/>
      <tableStyleElement type="secondRowStripe" dxfId="1601"/>
    </tableStyle>
    <tableStyle name="HM 1.3.2.f.1-style 2" pivot="0" count="3">
      <tableStyleElement type="headerRow" dxfId="1600"/>
      <tableStyleElement type="firstRowStripe" dxfId="1599"/>
      <tableStyleElement type="secondRowStripe" dxfId="1598"/>
    </tableStyle>
    <tableStyle name="HM 1.3.2.f.1-style 3" pivot="0" count="3">
      <tableStyleElement type="headerRow" dxfId="1597"/>
      <tableStyleElement type="firstRowStripe" dxfId="1596"/>
      <tableStyleElement type="secondRowStripe" dxfId="1595"/>
    </tableStyle>
    <tableStyle name="HM 1.3.2.f.1-style 4" pivot="0" count="3">
      <tableStyleElement type="headerRow" dxfId="1594"/>
      <tableStyleElement type="firstRowStripe" dxfId="1593"/>
      <tableStyleElement type="secondRowStripe" dxfId="1592"/>
    </tableStyle>
    <tableStyle name="HM 1.3.2.f.1-style 5" pivot="0" count="3">
      <tableStyleElement type="headerRow" dxfId="1591"/>
      <tableStyleElement type="firstRowStripe" dxfId="1590"/>
      <tableStyleElement type="secondRowStripe" dxfId="1589"/>
    </tableStyle>
    <tableStyle name="HM 1.3.2.f.1-style 6" pivot="0" count="3">
      <tableStyleElement type="headerRow" dxfId="1588"/>
      <tableStyleElement type="firstRowStripe" dxfId="1587"/>
      <tableStyleElement type="secondRowStripe" dxfId="1586"/>
    </tableStyle>
    <tableStyle name="HM 1.3.2.f.1-style 7" pivot="0" count="3">
      <tableStyleElement type="headerRow" dxfId="1585"/>
      <tableStyleElement type="firstRowStripe" dxfId="1584"/>
      <tableStyleElement type="secondRowStripe" dxfId="1583"/>
    </tableStyle>
    <tableStyle name="HM 1.3.2.f.1-style 8" pivot="0" count="3">
      <tableStyleElement type="headerRow" dxfId="1582"/>
      <tableStyleElement type="firstRowStripe" dxfId="1581"/>
      <tableStyleElement type="secondRowStripe" dxfId="1580"/>
    </tableStyle>
    <tableStyle name="HM 1.3.2.f.1-style 9" pivot="0" count="3">
      <tableStyleElement type="headerRow" dxfId="1579"/>
      <tableStyleElement type="firstRowStripe" dxfId="1578"/>
      <tableStyleElement type="secondRowStripe" dxfId="1577"/>
    </tableStyle>
    <tableStyle name="HM 1.3.2.f.2-style" pivot="0" count="3">
      <tableStyleElement type="headerRow" dxfId="1576"/>
      <tableStyleElement type="firstRowStripe" dxfId="1575"/>
      <tableStyleElement type="secondRowStripe" dxfId="1574"/>
    </tableStyle>
    <tableStyle name="HM 1.3.2.f.2-style 10" pivot="0" count="3">
      <tableStyleElement type="headerRow" dxfId="1573"/>
      <tableStyleElement type="firstRowStripe" dxfId="1572"/>
      <tableStyleElement type="secondRowStripe" dxfId="1571"/>
    </tableStyle>
    <tableStyle name="HM 1.3.2.f.2-style 2" pivot="0" count="3">
      <tableStyleElement type="headerRow" dxfId="1570"/>
      <tableStyleElement type="firstRowStripe" dxfId="1569"/>
      <tableStyleElement type="secondRowStripe" dxfId="1568"/>
    </tableStyle>
    <tableStyle name="HM 1.3.2.f.2-style 3" pivot="0" count="3">
      <tableStyleElement type="headerRow" dxfId="1567"/>
      <tableStyleElement type="firstRowStripe" dxfId="1566"/>
      <tableStyleElement type="secondRowStripe" dxfId="1565"/>
    </tableStyle>
    <tableStyle name="HM 1.3.2.f.2-style 4" pivot="0" count="3">
      <tableStyleElement type="headerRow" dxfId="1564"/>
      <tableStyleElement type="firstRowStripe" dxfId="1563"/>
      <tableStyleElement type="secondRowStripe" dxfId="1562"/>
    </tableStyle>
    <tableStyle name="HM 1.3.2.f.2-style 5" pivot="0" count="3">
      <tableStyleElement type="headerRow" dxfId="1561"/>
      <tableStyleElement type="firstRowStripe" dxfId="1560"/>
      <tableStyleElement type="secondRowStripe" dxfId="1559"/>
    </tableStyle>
    <tableStyle name="HM 1.3.2.f.2-style 6" pivot="0" count="3">
      <tableStyleElement type="headerRow" dxfId="1558"/>
      <tableStyleElement type="firstRowStripe" dxfId="1557"/>
      <tableStyleElement type="secondRowStripe" dxfId="1556"/>
    </tableStyle>
    <tableStyle name="HM 1.3.2.f.2-style 7" pivot="0" count="3">
      <tableStyleElement type="headerRow" dxfId="1555"/>
      <tableStyleElement type="firstRowStripe" dxfId="1554"/>
      <tableStyleElement type="secondRowStripe" dxfId="1553"/>
    </tableStyle>
    <tableStyle name="HM 1.3.2.f.2-style 8" pivot="0" count="3">
      <tableStyleElement type="headerRow" dxfId="1552"/>
      <tableStyleElement type="firstRowStripe" dxfId="1551"/>
      <tableStyleElement type="secondRowStripe" dxfId="1550"/>
    </tableStyle>
    <tableStyle name="HM 1.3.2.f.2-style 9" pivot="0" count="3">
      <tableStyleElement type="headerRow" dxfId="1549"/>
      <tableStyleElement type="firstRowStripe" dxfId="1548"/>
      <tableStyleElement type="secondRowStripe" dxfId="1547"/>
    </tableStyle>
    <tableStyle name="HM 1.3.2.f.3-style" pivot="0" count="3">
      <tableStyleElement type="headerRow" dxfId="1546"/>
      <tableStyleElement type="firstRowStripe" dxfId="1545"/>
      <tableStyleElement type="secondRowStripe" dxfId="1544"/>
    </tableStyle>
    <tableStyle name="HM 1.3.2.f.3-style 10" pivot="0" count="3">
      <tableStyleElement type="headerRow" dxfId="1543"/>
      <tableStyleElement type="firstRowStripe" dxfId="1542"/>
      <tableStyleElement type="secondRowStripe" dxfId="1541"/>
    </tableStyle>
    <tableStyle name="HM 1.3.2.f.3-style 2" pivot="0" count="3">
      <tableStyleElement type="headerRow" dxfId="1540"/>
      <tableStyleElement type="firstRowStripe" dxfId="1539"/>
      <tableStyleElement type="secondRowStripe" dxfId="1538"/>
    </tableStyle>
    <tableStyle name="HM 1.3.2.f.3-style 3" pivot="0" count="3">
      <tableStyleElement type="headerRow" dxfId="1537"/>
      <tableStyleElement type="firstRowStripe" dxfId="1536"/>
      <tableStyleElement type="secondRowStripe" dxfId="1535"/>
    </tableStyle>
    <tableStyle name="HM 1.3.2.f.3-style 4" pivot="0" count="3">
      <tableStyleElement type="headerRow" dxfId="1534"/>
      <tableStyleElement type="firstRowStripe" dxfId="1533"/>
      <tableStyleElement type="secondRowStripe" dxfId="1532"/>
    </tableStyle>
    <tableStyle name="HM 1.3.2.f.3-style 5" pivot="0" count="3">
      <tableStyleElement type="headerRow" dxfId="1531"/>
      <tableStyleElement type="firstRowStripe" dxfId="1530"/>
      <tableStyleElement type="secondRowStripe" dxfId="1529"/>
    </tableStyle>
    <tableStyle name="HM 1.3.2.f.3-style 6" pivot="0" count="3">
      <tableStyleElement type="headerRow" dxfId="1528"/>
      <tableStyleElement type="firstRowStripe" dxfId="1527"/>
      <tableStyleElement type="secondRowStripe" dxfId="1526"/>
    </tableStyle>
    <tableStyle name="HM 1.3.2.f.3-style 7" pivot="0" count="3">
      <tableStyleElement type="headerRow" dxfId="1525"/>
      <tableStyleElement type="firstRowStripe" dxfId="1524"/>
      <tableStyleElement type="secondRowStripe" dxfId="1523"/>
    </tableStyle>
    <tableStyle name="HM 1.3.2.f.3-style 8" pivot="0" count="3">
      <tableStyleElement type="headerRow" dxfId="1522"/>
      <tableStyleElement type="firstRowStripe" dxfId="1521"/>
      <tableStyleElement type="secondRowStripe" dxfId="1520"/>
    </tableStyle>
    <tableStyle name="HM 1.3.2.f.3-style 9" pivot="0" count="3">
      <tableStyleElement type="headerRow" dxfId="1519"/>
      <tableStyleElement type="firstRowStripe" dxfId="1518"/>
      <tableStyleElement type="secondRowStripe" dxfId="1517"/>
    </tableStyle>
    <tableStyle name="HM 1.3.2.f.5-style" pivot="0" count="3">
      <tableStyleElement type="headerRow" dxfId="1516"/>
      <tableStyleElement type="firstRowStripe" dxfId="1515"/>
      <tableStyleElement type="secondRowStripe" dxfId="1514"/>
    </tableStyle>
    <tableStyle name="HM 1.3.2.f.5-style 10" pivot="0" count="3">
      <tableStyleElement type="headerRow" dxfId="1513"/>
      <tableStyleElement type="firstRowStripe" dxfId="1512"/>
      <tableStyleElement type="secondRowStripe" dxfId="1511"/>
    </tableStyle>
    <tableStyle name="HM 1.3.2.f.5-style 2" pivot="0" count="3">
      <tableStyleElement type="headerRow" dxfId="1510"/>
      <tableStyleElement type="firstRowStripe" dxfId="1509"/>
      <tableStyleElement type="secondRowStripe" dxfId="1508"/>
    </tableStyle>
    <tableStyle name="HM 1.3.2.f.5-style 3" pivot="0" count="3">
      <tableStyleElement type="headerRow" dxfId="1507"/>
      <tableStyleElement type="firstRowStripe" dxfId="1506"/>
      <tableStyleElement type="secondRowStripe" dxfId="1505"/>
    </tableStyle>
    <tableStyle name="HM 1.3.2.f.5-style 4" pivot="0" count="3">
      <tableStyleElement type="headerRow" dxfId="1504"/>
      <tableStyleElement type="firstRowStripe" dxfId="1503"/>
      <tableStyleElement type="secondRowStripe" dxfId="1502"/>
    </tableStyle>
    <tableStyle name="HM 1.3.2.f.5-style 5" pivot="0" count="3">
      <tableStyleElement type="headerRow" dxfId="1501"/>
      <tableStyleElement type="firstRowStripe" dxfId="1500"/>
      <tableStyleElement type="secondRowStripe" dxfId="1499"/>
    </tableStyle>
    <tableStyle name="HM 1.3.2.f.5-style 6" pivot="0" count="3">
      <tableStyleElement type="headerRow" dxfId="1498"/>
      <tableStyleElement type="firstRowStripe" dxfId="1497"/>
      <tableStyleElement type="secondRowStripe" dxfId="1496"/>
    </tableStyle>
    <tableStyle name="HM 1.3.2.f.5-style 7" pivot="0" count="3">
      <tableStyleElement type="headerRow" dxfId="1495"/>
      <tableStyleElement type="firstRowStripe" dxfId="1494"/>
      <tableStyleElement type="secondRowStripe" dxfId="1493"/>
    </tableStyle>
    <tableStyle name="HM 1.3.2.f.5-style 8" pivot="0" count="3">
      <tableStyleElement type="headerRow" dxfId="1492"/>
      <tableStyleElement type="firstRowStripe" dxfId="1491"/>
      <tableStyleElement type="secondRowStripe" dxfId="1490"/>
    </tableStyle>
    <tableStyle name="HM 1.3.2.f.5-style 9" pivot="0" count="3">
      <tableStyleElement type="headerRow" dxfId="1489"/>
      <tableStyleElement type="firstRowStripe" dxfId="1488"/>
      <tableStyleElement type="secondRowStripe" dxfId="1487"/>
    </tableStyle>
  </tableStyles>
  <colors>
    <mruColors>
      <color rgb="FFFF6600"/>
      <color rgb="FFCC00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xml"/><Relationship Id="rId119" Type="http://schemas.openxmlformats.org/officeDocument/2006/relationships/sharedStrings" Target="sharedString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7.xml.rels><?xml version="1.0" encoding="UTF-8" standalone="yes"?>
<Relationships xmlns="http://schemas.openxmlformats.org/package/2006/relationships"><Relationship Id="rId3" Type="http://schemas.microsoft.com/office/2011/relationships/chartStyle" Target="style1.xml"/><Relationship Id="rId2" Type="http://schemas.microsoft.com/office/2011/relationships/chartColorStyle" Target="colors1.xml"/><Relationship Id="rId1" Type="http://schemas.openxmlformats.org/officeDocument/2006/relationships/chartUserShapes" Target="../drawings/drawing7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29407360116025E-2"/>
          <c:y val="0.12499997240092318"/>
          <c:w val="0.8919606299212598"/>
          <c:h val="0.6755861767279091"/>
        </c:manualLayout>
      </c:layout>
      <c:lineChart>
        <c:grouping val="standard"/>
        <c:varyColors val="0"/>
        <c:ser>
          <c:idx val="0"/>
          <c:order val="0"/>
          <c:spPr>
            <a:ln w="28575" cap="rnd">
              <a:solidFill>
                <a:schemeClr val="bg1">
                  <a:lumMod val="50000"/>
                </a:schemeClr>
              </a:solidFill>
              <a:round/>
            </a:ln>
            <a:effectLst/>
          </c:spPr>
          <c:marker>
            <c:symbol val="triangle"/>
            <c:size val="5"/>
            <c:spPr>
              <a:solidFill>
                <a:schemeClr val="bg1">
                  <a:lumMod val="50000"/>
                </a:schemeClr>
              </a:solidFill>
              <a:ln w="9525">
                <a:solidFill>
                  <a:schemeClr val="bg1">
                    <a:lumMod val="50000"/>
                  </a:schemeClr>
                </a:solidFill>
              </a:ln>
              <a:effectLst/>
            </c:spPr>
          </c:marker>
          <c:cat>
            <c:numRef>
              <c:f>'6.1.1'!$B$12:$B$21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'6.1.1'!$D$12:$D$21</c:f>
              <c:numCache>
                <c:formatCode>0.00</c:formatCode>
                <c:ptCount val="10"/>
                <c:pt idx="0">
                  <c:v>91.081718358850608</c:v>
                </c:pt>
                <c:pt idx="1">
                  <c:v>92.855699461669502</c:v>
                </c:pt>
                <c:pt idx="2">
                  <c:v>93.393527558466005</c:v>
                </c:pt>
                <c:pt idx="3">
                  <c:v>93.015853612468305</c:v>
                </c:pt>
                <c:pt idx="4">
                  <c:v>93.524776733419998</c:v>
                </c:pt>
                <c:pt idx="5">
                  <c:v>93.596589150622506</c:v>
                </c:pt>
                <c:pt idx="6">
                  <c:v>93.761230096679498</c:v>
                </c:pt>
                <c:pt idx="7">
                  <c:v>92.560171427416265</c:v>
                </c:pt>
                <c:pt idx="8">
                  <c:v>94.122117892196385</c:v>
                </c:pt>
                <c:pt idx="9">
                  <c:v>94.11512076731367</c:v>
                </c:pt>
              </c:numCache>
            </c:numRef>
          </c:val>
          <c:smooth val="0"/>
          <c:extLst xmlns:c16r2="http://schemas.microsoft.com/office/drawing/2015/06/chart">
            <c:ext xmlns:c16="http://schemas.microsoft.com/office/drawing/2014/chart" uri="{C3380CC4-5D6E-409C-BE32-E72D297353CC}">
              <c16:uniqueId val="{00000000-4D2E-4E8B-BC88-4122F71197F5}"/>
            </c:ext>
          </c:extLst>
        </c:ser>
        <c:ser>
          <c:idx val="1"/>
          <c:order val="1"/>
          <c:tx>
            <c:strRef>
              <c:f>'6.1.1'!$K$10</c:f>
              <c:strCache>
                <c:ptCount val="1"/>
                <c:pt idx="0">
                  <c:v>Urbana</c:v>
                </c:pt>
              </c:strCache>
            </c:strRef>
          </c:tx>
          <c:spPr>
            <a:ln w="28575" cap="rnd">
              <a:solidFill>
                <a:srgbClr val="26BDE2"/>
              </a:solidFill>
              <a:round/>
            </a:ln>
            <a:effectLst/>
          </c:spPr>
          <c:marker>
            <c:symbol val="circle"/>
            <c:size val="5"/>
            <c:spPr>
              <a:solidFill>
                <a:srgbClr val="26BDE2"/>
              </a:solidFill>
              <a:ln w="9525">
                <a:solidFill>
                  <a:srgbClr val="00B0F0"/>
                </a:solidFill>
              </a:ln>
              <a:effectLst/>
            </c:spPr>
          </c:marker>
          <c:cat>
            <c:numRef>
              <c:f>'6.1.1'!$B$12:$B$21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'6.1.1'!$L$12:$L$21</c:f>
              <c:numCache>
                <c:formatCode>0.00</c:formatCode>
                <c:ptCount val="10"/>
                <c:pt idx="0">
                  <c:v>96.692288230181305</c:v>
                </c:pt>
                <c:pt idx="1">
                  <c:v>98.016834562629498</c:v>
                </c:pt>
                <c:pt idx="2">
                  <c:v>98.126900891452493</c:v>
                </c:pt>
                <c:pt idx="3">
                  <c:v>97.964229822601993</c:v>
                </c:pt>
                <c:pt idx="4">
                  <c:v>97.913742628541897</c:v>
                </c:pt>
                <c:pt idx="5">
                  <c:v>97.804498726472005</c:v>
                </c:pt>
                <c:pt idx="6">
                  <c:v>97.666938459251398</c:v>
                </c:pt>
                <c:pt idx="7">
                  <c:v>96.539544051201673</c:v>
                </c:pt>
                <c:pt idx="8">
                  <c:v>97.707231574871287</c:v>
                </c:pt>
                <c:pt idx="9">
                  <c:v>97.959306561487281</c:v>
                </c:pt>
              </c:numCache>
            </c:numRef>
          </c:val>
          <c:smooth val="0"/>
          <c:extLst xmlns:c16r2="http://schemas.microsoft.com/office/drawing/2015/06/chart">
            <c:ext xmlns:c16="http://schemas.microsoft.com/office/drawing/2014/chart" uri="{C3380CC4-5D6E-409C-BE32-E72D297353CC}">
              <c16:uniqueId val="{00000001-4D2E-4E8B-BC88-4122F71197F5}"/>
            </c:ext>
          </c:extLst>
        </c:ser>
        <c:ser>
          <c:idx val="2"/>
          <c:order val="2"/>
          <c:tx>
            <c:strRef>
              <c:f>'6.1.1'!$M$10</c:f>
              <c:strCache>
                <c:ptCount val="1"/>
                <c:pt idx="0">
                  <c:v>Rural</c:v>
                </c:pt>
              </c:strCache>
            </c:strRef>
          </c:tx>
          <c:spPr>
            <a:ln w="28575" cap="rnd">
              <a:solidFill>
                <a:srgbClr val="26BDE2"/>
              </a:solidFill>
              <a:prstDash val="dash"/>
              <a:round/>
            </a:ln>
            <a:effectLst/>
          </c:spPr>
          <c:marker>
            <c:symbol val="diamond"/>
            <c:size val="5"/>
            <c:spPr>
              <a:solidFill>
                <a:srgbClr val="26BDE2"/>
              </a:solidFill>
              <a:ln w="9525">
                <a:solidFill>
                  <a:srgbClr val="26BDE2"/>
                </a:solidFill>
              </a:ln>
              <a:effectLst/>
            </c:spPr>
          </c:marker>
          <c:cat>
            <c:numRef>
              <c:f>'6.1.1'!$B$12:$B$21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'6.1.1'!$N$12:$N$21</c:f>
              <c:numCache>
                <c:formatCode>0.00</c:formatCode>
                <c:ptCount val="10"/>
                <c:pt idx="0">
                  <c:v>76.059167349373098</c:v>
                </c:pt>
                <c:pt idx="1">
                  <c:v>79.041873981770905</c:v>
                </c:pt>
                <c:pt idx="2">
                  <c:v>80.740238232690302</c:v>
                </c:pt>
                <c:pt idx="3">
                  <c:v>79.811014622737702</c:v>
                </c:pt>
                <c:pt idx="4">
                  <c:v>81.830935516963905</c:v>
                </c:pt>
                <c:pt idx="5">
                  <c:v>82.407883312680895</c:v>
                </c:pt>
                <c:pt idx="6">
                  <c:v>83.393770262938006</c:v>
                </c:pt>
                <c:pt idx="7">
                  <c:v>82.008076005994255</c:v>
                </c:pt>
                <c:pt idx="8">
                  <c:v>84.639351367889645</c:v>
                </c:pt>
                <c:pt idx="9">
                  <c:v>83.961639545293608</c:v>
                </c:pt>
              </c:numCache>
            </c:numRef>
          </c:val>
          <c:smooth val="0"/>
          <c:extLst xmlns:c16r2="http://schemas.microsoft.com/office/drawing/2015/06/chart">
            <c:ext xmlns:c16="http://schemas.microsoft.com/office/drawing/2014/chart" uri="{C3380CC4-5D6E-409C-BE32-E72D297353CC}">
              <c16:uniqueId val="{00000002-4D2E-4E8B-BC88-4122F71197F5}"/>
            </c:ext>
          </c:extLst>
        </c:ser>
        <c:dLbls>
          <c:showLegendKey val="0"/>
          <c:showVal val="0"/>
          <c:showCatName val="0"/>
          <c:showSerName val="0"/>
          <c:showPercent val="0"/>
          <c:showBubbleSize val="0"/>
        </c:dLbls>
        <c:marker val="1"/>
        <c:smooth val="0"/>
        <c:axId val="244831744"/>
        <c:axId val="243950144"/>
      </c:lineChart>
      <c:catAx>
        <c:axId val="24483174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layout>
            <c:manualLayout>
              <c:xMode val="edge"/>
              <c:yMode val="edge"/>
              <c:x val="0.41410979877515314"/>
              <c:y val="0.88483741615631384"/>
            </c:manualLayout>
          </c:layout>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3950144"/>
        <c:crosses val="autoZero"/>
        <c:auto val="1"/>
        <c:lblAlgn val="ctr"/>
        <c:lblOffset val="100"/>
        <c:noMultiLvlLbl val="0"/>
      </c:catAx>
      <c:valAx>
        <c:axId val="243950144"/>
        <c:scaling>
          <c:orientation val="minMax"/>
          <c:max val="110"/>
          <c:min val="60"/>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1.1111111111111112E-2"/>
              <c:y val="2.2503645377661093E-2"/>
            </c:manualLayout>
          </c:layout>
          <c:overlay val="0"/>
          <c:spPr>
            <a:noFill/>
            <a:ln>
              <a:noFill/>
            </a:ln>
            <a:effectLst/>
          </c:sp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4831744"/>
        <c:crosses val="autoZero"/>
        <c:crossBetween val="between"/>
        <c:majorUnit val="10"/>
      </c:valAx>
      <c:spPr>
        <a:noFill/>
        <a:ln>
          <a:noFill/>
        </a:ln>
        <a:effectLst/>
      </c:spPr>
    </c:plotArea>
    <c:legend>
      <c:legendPos val="b"/>
      <c:layout>
        <c:manualLayout>
          <c:xMode val="edge"/>
          <c:yMode val="edge"/>
          <c:x val="0.54448009623797011"/>
          <c:y val="0.92187445319335082"/>
          <c:w val="0.45551420562590678"/>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092738407699"/>
          <c:y val="0.125"/>
          <c:w val="0.83689129483814528"/>
          <c:h val="0.64685914260717414"/>
        </c:manualLayout>
      </c:layout>
      <c:lineChart>
        <c:grouping val="standard"/>
        <c:varyColors val="0"/>
        <c:ser>
          <c:idx val="0"/>
          <c:order val="0"/>
          <c:tx>
            <c:strRef>
              <c:f>'6.2.1'!$D$10:$D$11</c:f>
              <c:strCache>
                <c:ptCount val="1"/>
                <c:pt idx="0">
                  <c:v>Total</c:v>
                </c:pt>
              </c:strCache>
            </c:strRef>
          </c:tx>
          <c:spPr>
            <a:ln w="28575" cap="rnd">
              <a:solidFill>
                <a:srgbClr val="26BDE2"/>
              </a:solidFill>
              <a:round/>
            </a:ln>
            <a:effectLst/>
          </c:spPr>
          <c:marker>
            <c:symbol val="circle"/>
            <c:size val="5"/>
            <c:spPr>
              <a:solidFill>
                <a:srgbClr val="00B0F0"/>
              </a:solidFill>
              <a:ln w="9525">
                <a:solidFill>
                  <a:srgbClr val="00B0F0"/>
                </a:solidFill>
              </a:ln>
              <a:effectLst/>
            </c:spPr>
          </c:marker>
          <c:dLbls>
            <c:dLbl>
              <c:idx val="6"/>
              <c:layout>
                <c:manualLayout>
                  <c:x val="-3.9568246055593934E-2"/>
                  <c:y val="3.1514316618963457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B82-49F1-B95A-15704BBED286}"/>
                </c:ext>
              </c:extLst>
            </c:dLbl>
            <c:dLbl>
              <c:idx val="7"/>
              <c:layout>
                <c:manualLayout>
                  <c:x val="-2.1790471832926518E-2"/>
                  <c:y val="2.3518315878546414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89E-4462-BEC7-C74265F7128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'6.2.1'!$C$12:$C$21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'6.2.1'!$D$12:$D$21</c:f>
              <c:numCache>
                <c:formatCode>0.00</c:formatCode>
                <c:ptCount val="10"/>
                <c:pt idx="0">
                  <c:v>96.919137466901205</c:v>
                </c:pt>
                <c:pt idx="1">
                  <c:v>96.956936607128469</c:v>
                </c:pt>
                <c:pt idx="2">
                  <c:v>97.802723016121121</c:v>
                </c:pt>
                <c:pt idx="3">
                  <c:v>97.510943368677232</c:v>
                </c:pt>
                <c:pt idx="4">
                  <c:v>98.086921098435113</c:v>
                </c:pt>
                <c:pt idx="5">
                  <c:v>97.966569240623016</c:v>
                </c:pt>
                <c:pt idx="6">
                  <c:v>97.859629977900767</c:v>
                </c:pt>
                <c:pt idx="7">
                  <c:v>97.970667313562572</c:v>
                </c:pt>
                <c:pt idx="8">
                  <c:v>98.224104572780831</c:v>
                </c:pt>
                <c:pt idx="9">
                  <c:v>98.509920489828502</c:v>
                </c:pt>
              </c:numCache>
            </c:numRef>
          </c:val>
          <c:smooth val="0"/>
          <c:extLst xmlns:c16r2="http://schemas.microsoft.com/office/drawing/2015/06/chart">
            <c:ext xmlns:c16="http://schemas.microsoft.com/office/drawing/2014/chart" uri="{C3380CC4-5D6E-409C-BE32-E72D297353CC}">
              <c16:uniqueId val="{00000007-7B82-49F1-B95A-15704BBED286}"/>
            </c:ext>
          </c:extLst>
        </c:ser>
        <c:ser>
          <c:idx val="1"/>
          <c:order val="1"/>
          <c:tx>
            <c:strRef>
              <c:f>'6.2.1'!$F$11</c:f>
              <c:strCache>
                <c:ptCount val="1"/>
                <c:pt idx="0">
                  <c:v>Urbana</c:v>
                </c:pt>
              </c:strCache>
            </c:strRef>
          </c:tx>
          <c:spPr>
            <a:ln w="28575" cap="rnd">
              <a:solidFill>
                <a:schemeClr val="bg1">
                  <a:lumMod val="50000"/>
                </a:schemeClr>
              </a:solidFill>
              <a:prstDash val="dash"/>
              <a:round/>
            </a:ln>
            <a:effectLst/>
          </c:spPr>
          <c:marker>
            <c:symbol val="square"/>
            <c:size val="5"/>
            <c:spPr>
              <a:solidFill>
                <a:schemeClr val="bg2">
                  <a:lumMod val="50000"/>
                  <a:alpha val="99000"/>
                </a:schemeClr>
              </a:solidFill>
              <a:ln w="9525">
                <a:solidFill>
                  <a:schemeClr val="bg1">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'6.2.1'!$C$12:$C$21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'6.2.1'!$F$12:$F$21</c:f>
              <c:numCache>
                <c:formatCode>0.00</c:formatCode>
                <c:ptCount val="10"/>
                <c:pt idx="0">
                  <c:v>99.031973386985484</c:v>
                </c:pt>
                <c:pt idx="1">
                  <c:v>98.933101143471262</c:v>
                </c:pt>
                <c:pt idx="2">
                  <c:v>99.484597147647293</c:v>
                </c:pt>
                <c:pt idx="3">
                  <c:v>98.852328253316941</c:v>
                </c:pt>
                <c:pt idx="4">
                  <c:v>99.279526612757735</c:v>
                </c:pt>
                <c:pt idx="5">
                  <c:v>98.929650070900223</c:v>
                </c:pt>
                <c:pt idx="6">
                  <c:v>98.901661388484712</c:v>
                </c:pt>
                <c:pt idx="7">
                  <c:v>98.652782378962542</c:v>
                </c:pt>
                <c:pt idx="8">
                  <c:v>98.998192753497861</c:v>
                </c:pt>
                <c:pt idx="9">
                  <c:v>99.041871039356721</c:v>
                </c:pt>
              </c:numCache>
            </c:numRef>
          </c:val>
          <c:smooth val="0"/>
          <c:extLst xmlns:c16r2="http://schemas.microsoft.com/office/drawing/2015/06/chart">
            <c:ext xmlns:c16="http://schemas.microsoft.com/office/drawing/2014/chart" uri="{C3380CC4-5D6E-409C-BE32-E72D297353CC}">
              <c16:uniqueId val="{0000000D-7B82-49F1-B95A-15704BBED286}"/>
            </c:ext>
          </c:extLst>
        </c:ser>
        <c:ser>
          <c:idx val="2"/>
          <c:order val="2"/>
          <c:tx>
            <c:strRef>
              <c:f>'6.2.1'!$G$11</c:f>
              <c:strCache>
                <c:ptCount val="1"/>
                <c:pt idx="0">
                  <c:v>Rural</c:v>
                </c:pt>
              </c:strCache>
            </c:strRef>
          </c:tx>
          <c:spPr>
            <a:ln w="28575" cap="rnd">
              <a:solidFill>
                <a:schemeClr val="accent3"/>
              </a:solidFill>
              <a:round/>
            </a:ln>
            <a:effectLst/>
          </c:spPr>
          <c:marker>
            <c:symbol val="square"/>
            <c:size val="5"/>
            <c:spPr>
              <a:solidFill>
                <a:schemeClr val="bg2">
                  <a:lumMod val="50000"/>
                  <a:alpha val="99000"/>
                </a:schemeClr>
              </a:solidFill>
              <a:ln w="9525">
                <a:solidFill>
                  <a:schemeClr val="bg1">
                    <a:lumMod val="50000"/>
                  </a:schemeClr>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'6.2.1'!$C$12:$C$21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'6.2.1'!$G$12:$G$21</c:f>
              <c:numCache>
                <c:formatCode>0.00</c:formatCode>
                <c:ptCount val="10"/>
                <c:pt idx="0">
                  <c:v>91.261925078136457</c:v>
                </c:pt>
                <c:pt idx="1">
                  <c:v>91.667714083283641</c:v>
                </c:pt>
                <c:pt idx="2">
                  <c:v>93.306724391328345</c:v>
                </c:pt>
                <c:pt idx="3">
                  <c:v>93.931431489881177</c:v>
                </c:pt>
                <c:pt idx="4">
                  <c:v>94.909375441527885</c:v>
                </c:pt>
                <c:pt idx="5">
                  <c:v>95.405766087918195</c:v>
                </c:pt>
                <c:pt idx="6">
                  <c:v>95.093622434108553</c:v>
                </c:pt>
                <c:pt idx="7">
                  <c:v>96.161903988543003</c:v>
                </c:pt>
                <c:pt idx="8">
                  <c:v>96.176610926362343</c:v>
                </c:pt>
                <c:pt idx="9">
                  <c:v>97.104902573196043</c:v>
                </c:pt>
              </c:numCache>
            </c:numRef>
          </c:val>
          <c:smooth val="0"/>
          <c:extLst xmlns:c16r2="http://schemas.microsoft.com/office/drawing/2015/06/chart">
            <c:ext xmlns:c16="http://schemas.microsoft.com/office/drawing/2014/chart" uri="{C3380CC4-5D6E-409C-BE32-E72D297353CC}">
              <c16:uniqueId val="{00000015-7B82-49F1-B95A-15704BBED286}"/>
            </c:ext>
          </c:extLst>
        </c:ser>
        <c:dLbls>
          <c:dLblPos val="t"/>
          <c:showLegendKey val="0"/>
          <c:showVal val="1"/>
          <c:showCatName val="0"/>
          <c:showSerName val="0"/>
          <c:showPercent val="0"/>
          <c:showBubbleSize val="0"/>
        </c:dLbls>
        <c:marker val="1"/>
        <c:smooth val="0"/>
        <c:axId val="246301696"/>
        <c:axId val="243954176"/>
      </c:lineChart>
      <c:catAx>
        <c:axId val="24630169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3954176"/>
        <c:crosses val="autoZero"/>
        <c:auto val="1"/>
        <c:lblAlgn val="ctr"/>
        <c:lblOffset val="100"/>
        <c:noMultiLvlLbl val="0"/>
      </c:catAx>
      <c:valAx>
        <c:axId val="243954176"/>
        <c:scaling>
          <c:orientation val="minMax"/>
          <c:min val="80"/>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1.9444444444444445E-2"/>
              <c:y val="1.5084572761738095E-2"/>
            </c:manualLayout>
          </c:layout>
          <c:overlay val="0"/>
          <c:spPr>
            <a:noFill/>
            <a:ln>
              <a:noFill/>
            </a:ln>
            <a:effectLst/>
          </c:sp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6301696"/>
        <c:crosses val="autoZero"/>
        <c:crossBetween val="between"/>
      </c:valAx>
      <c:spPr>
        <a:noFill/>
        <a:ln>
          <a:noFill/>
        </a:ln>
        <a:effectLst/>
      </c:spPr>
    </c:plotArea>
    <c:legend>
      <c:legendPos val="b"/>
      <c:layout>
        <c:manualLayout>
          <c:xMode val="edge"/>
          <c:yMode val="edge"/>
          <c:x val="0.35680044179669335"/>
          <c:y val="0.92187435071844381"/>
          <c:w val="0.6368352002116775"/>
          <c:h val="6.80791343618974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263039922207521E-2"/>
          <c:y val="0.10484352917423782"/>
          <c:w val="0.59010779312963235"/>
          <c:h val="0.75853364483285746"/>
        </c:manualLayout>
      </c:layout>
      <c:barChart>
        <c:barDir val="col"/>
        <c:grouping val="clustered"/>
        <c:varyColors val="0"/>
        <c:ser>
          <c:idx val="0"/>
          <c:order val="0"/>
          <c:tx>
            <c:strRef>
              <c:f>'6.3.1'!$C$11:$D$11</c:f>
              <c:strCache>
                <c:ptCount val="1"/>
                <c:pt idx="0">
                  <c:v>Aguas de origen domestico tratadas en plantas de tratamiento </c:v>
                </c:pt>
              </c:strCache>
            </c:strRef>
          </c:tx>
          <c:spPr>
            <a:solidFill>
              <a:srgbClr val="26BDE2"/>
            </a:solidFill>
            <a:ln>
              <a:solidFill>
                <a:srgbClr val="26BDE2"/>
              </a:solidFill>
            </a:ln>
          </c:spPr>
          <c:invertIfNegative val="0"/>
          <c:dPt>
            <c:idx val="0"/>
            <c:invertIfNegative val="0"/>
            <c:bubble3D val="0"/>
            <c:spPr>
              <a:solidFill>
                <a:srgbClr val="26BDE2"/>
              </a:solidFill>
              <a:ln w="19050">
                <a:solidFill>
                  <a:srgbClr val="26BDE2"/>
                </a:solidFill>
              </a:ln>
              <a:effectLst/>
            </c:spPr>
            <c:extLst xmlns:c16r2="http://schemas.microsoft.com/office/drawing/2015/06/chart">
              <c:ext xmlns:c16="http://schemas.microsoft.com/office/drawing/2014/chart" uri="{C3380CC4-5D6E-409C-BE32-E72D297353CC}">
                <c16:uniqueId val="{00000001-87DC-4DC0-B6A3-180FB1132D45}"/>
              </c:ext>
            </c:extLst>
          </c:dPt>
          <c:dPt>
            <c:idx val="1"/>
            <c:invertIfNegative val="0"/>
            <c:bubble3D val="0"/>
            <c:spPr>
              <a:solidFill>
                <a:srgbClr val="26BDE2"/>
              </a:solidFill>
              <a:ln w="19050">
                <a:solidFill>
                  <a:srgbClr val="26BDE2"/>
                </a:solidFill>
              </a:ln>
              <a:effectLst/>
            </c:spPr>
            <c:extLst xmlns:c16r2="http://schemas.microsoft.com/office/drawing/2015/06/chart">
              <c:ext xmlns:c16="http://schemas.microsoft.com/office/drawing/2014/chart" uri="{C3380CC4-5D6E-409C-BE32-E72D297353CC}">
                <c16:uniqueId val="{00000003-87DC-4DC0-B6A3-180FB1132D45}"/>
              </c:ext>
            </c:extLst>
          </c:dPt>
          <c:dPt>
            <c:idx val="2"/>
            <c:invertIfNegative val="0"/>
            <c:bubble3D val="0"/>
            <c:spPr>
              <a:solidFill>
                <a:srgbClr val="26BDE2"/>
              </a:solidFill>
              <a:ln w="19050">
                <a:solidFill>
                  <a:srgbClr val="26BDE2"/>
                </a:solidFill>
              </a:ln>
              <a:effectLst/>
            </c:spPr>
            <c:extLst xmlns:c16r2="http://schemas.microsoft.com/office/drawing/2015/06/chart">
              <c:ext xmlns:c16="http://schemas.microsoft.com/office/drawing/2014/chart" uri="{C3380CC4-5D6E-409C-BE32-E72D297353CC}">
                <c16:uniqueId val="{00000005-87DC-4DC0-B6A3-180FB1132D45}"/>
              </c:ext>
            </c:extLst>
          </c:dPt>
          <c:dPt>
            <c:idx val="3"/>
            <c:invertIfNegative val="0"/>
            <c:bubble3D val="0"/>
            <c:spPr>
              <a:solidFill>
                <a:srgbClr val="26BDE2"/>
              </a:solidFill>
              <a:ln w="19050">
                <a:solidFill>
                  <a:srgbClr val="26BDE2"/>
                </a:solidFill>
              </a:ln>
              <a:effectLst/>
            </c:spPr>
            <c:extLst xmlns:c16r2="http://schemas.microsoft.com/office/drawing/2015/06/chart">
              <c:ext xmlns:c16="http://schemas.microsoft.com/office/drawing/2014/chart" uri="{C3380CC4-5D6E-409C-BE32-E72D297353CC}">
                <c16:uniqueId val="{00000007-87DC-4DC0-B6A3-180FB1132D45}"/>
              </c:ext>
            </c:extLst>
          </c:dPt>
          <c:dPt>
            <c:idx val="4"/>
            <c:invertIfNegative val="0"/>
            <c:bubble3D val="0"/>
            <c:spPr>
              <a:solidFill>
                <a:srgbClr val="26BDE2"/>
              </a:solidFill>
              <a:ln w="19050">
                <a:solidFill>
                  <a:srgbClr val="26BDE2"/>
                </a:solidFill>
              </a:ln>
              <a:effectLst/>
            </c:spPr>
            <c:extLst xmlns:c16r2="http://schemas.microsoft.com/office/drawing/2015/06/chart">
              <c:ext xmlns:c16="http://schemas.microsoft.com/office/drawing/2014/chart" uri="{C3380CC4-5D6E-409C-BE32-E72D297353CC}">
                <c16:uniqueId val="{00000009-87DC-4DC0-B6A3-180FB1132D45}"/>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'6.3.1'!$B$13:$B$16</c:f>
              <c:numCache>
                <c:formatCode>General</c:formatCode>
                <c:ptCount val="4"/>
                <c:pt idx="0">
                  <c:v>2015</c:v>
                </c:pt>
                <c:pt idx="1">
                  <c:v>2016</c:v>
                </c:pt>
                <c:pt idx="2">
                  <c:v>2017</c:v>
                </c:pt>
                <c:pt idx="3">
                  <c:v>2018</c:v>
                </c:pt>
              </c:numCache>
            </c:numRef>
          </c:cat>
          <c:val>
            <c:numRef>
              <c:f>'6.3.1'!$D$13:$D$16</c:f>
              <c:numCache>
                <c:formatCode>0.00</c:formatCode>
                <c:ptCount val="4"/>
                <c:pt idx="0">
                  <c:v>4.8</c:v>
                </c:pt>
                <c:pt idx="1">
                  <c:v>4.5199999999999996</c:v>
                </c:pt>
                <c:pt idx="2">
                  <c:v>5.72</c:v>
                </c:pt>
                <c:pt idx="3">
                  <c:v>6.86</c:v>
                </c:pt>
              </c:numCache>
            </c:numRef>
          </c:val>
          <c:extLst xmlns:c16r2="http://schemas.microsoft.com/office/drawing/2015/06/chart">
            <c:ext xmlns:c16="http://schemas.microsoft.com/office/drawing/2014/chart" uri="{C3380CC4-5D6E-409C-BE32-E72D297353CC}">
              <c16:uniqueId val="{0000000A-87DC-4DC0-B6A3-180FB1132D45}"/>
            </c:ext>
          </c:extLst>
        </c:ser>
        <c:ser>
          <c:idx val="1"/>
          <c:order val="1"/>
          <c:tx>
            <c:strRef>
              <c:f>'6.3.1'!$E$11:$F$11</c:f>
              <c:strCache>
                <c:ptCount val="1"/>
                <c:pt idx="0">
                  <c:v>Aguas de origen doméstico tratadas en solución individual (tanque séptico)</c:v>
                </c:pt>
              </c:strCache>
            </c:strRef>
          </c:tx>
          <c:spPr>
            <a:pattFill prst="ltDnDiag">
              <a:fgClr>
                <a:schemeClr val="bg1">
                  <a:lumMod val="50000"/>
                </a:schemeClr>
              </a:fgClr>
              <a:bgClr>
                <a:schemeClr val="bg1"/>
              </a:bgClr>
            </a:pattFill>
            <a:ln>
              <a:solidFill>
                <a:srgbClr val="26BDE2"/>
              </a:solidFill>
            </a:ln>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'6.3.1'!$B$13:$B$16</c:f>
              <c:numCache>
                <c:formatCode>General</c:formatCode>
                <c:ptCount val="4"/>
                <c:pt idx="0">
                  <c:v>2015</c:v>
                </c:pt>
                <c:pt idx="1">
                  <c:v>2016</c:v>
                </c:pt>
                <c:pt idx="2">
                  <c:v>2017</c:v>
                </c:pt>
                <c:pt idx="3">
                  <c:v>2018</c:v>
                </c:pt>
              </c:numCache>
            </c:numRef>
          </c:cat>
          <c:val>
            <c:numRef>
              <c:f>'6.3.1'!$F$13:$F$16</c:f>
              <c:numCache>
                <c:formatCode>0.00</c:formatCode>
                <c:ptCount val="4"/>
                <c:pt idx="0">
                  <c:v>44.8</c:v>
                </c:pt>
                <c:pt idx="1">
                  <c:v>36.880000000000003</c:v>
                </c:pt>
                <c:pt idx="2">
                  <c:v>35.67</c:v>
                </c:pt>
                <c:pt idx="3">
                  <c:v>34.299999999999997</c:v>
                </c:pt>
              </c:numCache>
            </c:numRef>
          </c:val>
          <c:extLst xmlns:c16r2="http://schemas.microsoft.com/office/drawing/2015/06/chart">
            <c:ext xmlns:c16="http://schemas.microsoft.com/office/drawing/2014/chart" uri="{C3380CC4-5D6E-409C-BE32-E72D297353CC}">
              <c16:uniqueId val="{0000000A-D728-4AE3-876D-79773EA4109B}"/>
            </c:ext>
          </c:extLst>
        </c:ser>
        <c:ser>
          <c:idx val="2"/>
          <c:order val="2"/>
          <c:tx>
            <c:strRef>
              <c:f>'6.3.1'!$G$11:$H$11</c:f>
              <c:strCache>
                <c:ptCount val="1"/>
                <c:pt idx="0">
                  <c:v>Aguas de origen agrícola tratadas en plantas de tratamiento </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'6.3.1'!$B$13:$B$16</c:f>
              <c:numCache>
                <c:formatCode>General</c:formatCode>
                <c:ptCount val="4"/>
                <c:pt idx="0">
                  <c:v>2015</c:v>
                </c:pt>
                <c:pt idx="1">
                  <c:v>2016</c:v>
                </c:pt>
                <c:pt idx="2">
                  <c:v>2017</c:v>
                </c:pt>
                <c:pt idx="3">
                  <c:v>2018</c:v>
                </c:pt>
              </c:numCache>
            </c:numRef>
          </c:cat>
          <c:val>
            <c:numRef>
              <c:f>'6.3.1'!$H$13:$H$16</c:f>
              <c:numCache>
                <c:formatCode>0.00</c:formatCode>
                <c:ptCount val="4"/>
                <c:pt idx="0">
                  <c:v>17.5</c:v>
                </c:pt>
                <c:pt idx="1">
                  <c:v>0.32</c:v>
                </c:pt>
                <c:pt idx="2">
                  <c:v>0.22</c:v>
                </c:pt>
                <c:pt idx="3">
                  <c:v>0.26</c:v>
                </c:pt>
              </c:numCache>
            </c:numRef>
          </c:val>
          <c:extLst xmlns:c16r2="http://schemas.microsoft.com/office/drawing/2015/06/chart">
            <c:ext xmlns:c16="http://schemas.microsoft.com/office/drawing/2014/chart" uri="{C3380CC4-5D6E-409C-BE32-E72D297353CC}">
              <c16:uniqueId val="{0000000B-D728-4AE3-876D-79773EA4109B}"/>
            </c:ext>
          </c:extLst>
        </c:ser>
        <c:ser>
          <c:idx val="3"/>
          <c:order val="3"/>
          <c:tx>
            <c:strRef>
              <c:f>'6.3.1'!$I$11:$J$11</c:f>
              <c:strCache>
                <c:ptCount val="1"/>
                <c:pt idx="0">
                  <c:v>Aguas de origen industrial tratadas en plantas de tratamiento </c:v>
                </c:pt>
              </c:strCache>
            </c:strRef>
          </c:tx>
          <c:spPr>
            <a:pattFill prst="ltHorz">
              <a:fgClr>
                <a:srgbClr val="26BDE2"/>
              </a:fgClr>
              <a:bgClr>
                <a:schemeClr val="bg1"/>
              </a:bgClr>
            </a:pattFill>
            <a:ln>
              <a:solidFill>
                <a:srgbClr val="26BDE2"/>
              </a:solidFill>
            </a:ln>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'6.3.1'!$B$13:$B$16</c:f>
              <c:numCache>
                <c:formatCode>General</c:formatCode>
                <c:ptCount val="4"/>
                <c:pt idx="0">
                  <c:v>2015</c:v>
                </c:pt>
                <c:pt idx="1">
                  <c:v>2016</c:v>
                </c:pt>
                <c:pt idx="2">
                  <c:v>2017</c:v>
                </c:pt>
                <c:pt idx="3">
                  <c:v>2018</c:v>
                </c:pt>
              </c:numCache>
            </c:numRef>
          </c:cat>
          <c:val>
            <c:numRef>
              <c:f>'6.3.1'!$J$13:$J$16</c:f>
              <c:numCache>
                <c:formatCode>0.00</c:formatCode>
                <c:ptCount val="4"/>
                <c:pt idx="0">
                  <c:v>21.9</c:v>
                </c:pt>
                <c:pt idx="1">
                  <c:v>5.25</c:v>
                </c:pt>
                <c:pt idx="2">
                  <c:v>5.21</c:v>
                </c:pt>
                <c:pt idx="3">
                  <c:v>14.56</c:v>
                </c:pt>
              </c:numCache>
            </c:numRef>
          </c:val>
          <c:extLst xmlns:c16r2="http://schemas.microsoft.com/office/drawing/2015/06/chart">
            <c:ext xmlns:c16="http://schemas.microsoft.com/office/drawing/2014/chart" uri="{C3380CC4-5D6E-409C-BE32-E72D297353CC}">
              <c16:uniqueId val="{0000000C-D728-4AE3-876D-79773EA4109B}"/>
            </c:ext>
          </c:extLst>
        </c:ser>
        <c:ser>
          <c:idx val="4"/>
          <c:order val="4"/>
          <c:tx>
            <c:strRef>
              <c:f>'6.3.1'!$M$11:$N$11</c:f>
              <c:strCache>
                <c:ptCount val="1"/>
                <c:pt idx="0">
                  <c:v>Sin tratamiento
</c:v>
                </c:pt>
              </c:strCache>
            </c:strRef>
          </c:tx>
          <c:spPr>
            <a:solidFill>
              <a:schemeClr val="bg2">
                <a:lumMod val="90000"/>
              </a:schemeClr>
            </a:solidFill>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'6.3.1'!$B$13:$B$16</c:f>
              <c:numCache>
                <c:formatCode>General</c:formatCode>
                <c:ptCount val="4"/>
                <c:pt idx="0">
                  <c:v>2015</c:v>
                </c:pt>
                <c:pt idx="1">
                  <c:v>2016</c:v>
                </c:pt>
                <c:pt idx="2">
                  <c:v>2017</c:v>
                </c:pt>
                <c:pt idx="3">
                  <c:v>2018</c:v>
                </c:pt>
              </c:numCache>
            </c:numRef>
          </c:cat>
          <c:val>
            <c:numRef>
              <c:f>'6.3.1'!$N$13:$N$16</c:f>
              <c:numCache>
                <c:formatCode>0.00</c:formatCode>
                <c:ptCount val="4"/>
                <c:pt idx="0">
                  <c:v>11</c:v>
                </c:pt>
                <c:pt idx="1">
                  <c:v>53.02</c:v>
                </c:pt>
                <c:pt idx="2">
                  <c:v>53.18</c:v>
                </c:pt>
                <c:pt idx="3">
                  <c:v>44.02</c:v>
                </c:pt>
              </c:numCache>
            </c:numRef>
          </c:val>
          <c:extLst xmlns:c16r2="http://schemas.microsoft.com/office/drawing/2015/06/chart">
            <c:ext xmlns:c16="http://schemas.microsoft.com/office/drawing/2014/chart" uri="{C3380CC4-5D6E-409C-BE32-E72D297353CC}">
              <c16:uniqueId val="{0000000D-D728-4AE3-876D-79773EA4109B}"/>
            </c:ext>
          </c:extLst>
        </c:ser>
        <c:dLbls>
          <c:dLblPos val="outEnd"/>
          <c:showLegendKey val="0"/>
          <c:showVal val="1"/>
          <c:showCatName val="0"/>
          <c:showSerName val="0"/>
          <c:showPercent val="0"/>
          <c:showBubbleSize val="0"/>
        </c:dLbls>
        <c:gapWidth val="100"/>
        <c:axId val="246516736"/>
        <c:axId val="243957056"/>
      </c:barChart>
      <c:catAx>
        <c:axId val="246516736"/>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43957056"/>
        <c:crosses val="autoZero"/>
        <c:auto val="1"/>
        <c:lblAlgn val="ctr"/>
        <c:lblOffset val="100"/>
        <c:noMultiLvlLbl val="0"/>
      </c:catAx>
      <c:valAx>
        <c:axId val="243957056"/>
        <c:scaling>
          <c:orientation val="minMax"/>
        </c:scaling>
        <c:delete val="0"/>
        <c:axPos val="l"/>
        <c:majorGridlines/>
        <c:title>
          <c:tx>
            <c:rich>
              <a:bodyPr rot="0" vert="horz"/>
              <a:lstStyle/>
              <a:p>
                <a:pPr>
                  <a:defRPr/>
                </a:pPr>
                <a:r>
                  <a:rPr lang="en-US"/>
                  <a:t>Porcentaje</a:t>
                </a:r>
              </a:p>
            </c:rich>
          </c:tx>
          <c:layout>
            <c:manualLayout>
              <c:xMode val="edge"/>
              <c:yMode val="edge"/>
              <c:x val="1.0482180293501049E-2"/>
              <c:y val="1.303885091286666E-2"/>
            </c:manualLayout>
          </c:layout>
          <c:overlay val="0"/>
        </c:title>
        <c:numFmt formatCode="0.00" sourceLinked="1"/>
        <c:majorTickMark val="out"/>
        <c:minorTickMark val="none"/>
        <c:tickLblPos val="nextTo"/>
        <c:crossAx val="246516736"/>
        <c:crosses val="autoZero"/>
        <c:crossBetween val="between"/>
      </c:valAx>
      <c:spPr>
        <a:noFill/>
        <a:ln>
          <a:noFill/>
        </a:ln>
        <a:effectLst/>
      </c:spPr>
    </c:plotArea>
    <c:legend>
      <c:legendPos val="r"/>
      <c:layout>
        <c:manualLayout>
          <c:xMode val="edge"/>
          <c:yMode val="edge"/>
          <c:x val="0.72845457996995655"/>
          <c:y val="5.5400767211790825E-2"/>
          <c:w val="0.25896680367784214"/>
          <c:h val="0.881872458250411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solidFill>
              <a:srgbClr val="26BDE2"/>
            </a:solidFill>
            <a:ln>
              <a:solidFill>
                <a:schemeClr val="bg2">
                  <a:lumMod val="75000"/>
                </a:schemeClr>
              </a:solidFill>
            </a:ln>
          </c:spPr>
          <c:dPt>
            <c:idx val="1"/>
            <c:bubble3D val="0"/>
            <c:spPr>
              <a:pattFill prst="ltHorz">
                <a:fgClr>
                  <a:schemeClr val="tx1">
                    <a:lumMod val="50000"/>
                    <a:lumOff val="50000"/>
                  </a:schemeClr>
                </a:fgClr>
                <a:bgClr>
                  <a:schemeClr val="bg1"/>
                </a:bgClr>
              </a:pattFill>
              <a:ln>
                <a:solidFill>
                  <a:schemeClr val="bg2">
                    <a:lumMod val="75000"/>
                  </a:schemeClr>
                </a:solidFill>
              </a:ln>
            </c:spPr>
            <c:extLst xmlns:c16r2="http://schemas.microsoft.com/office/drawing/2015/06/chart">
              <c:ext xmlns:c16="http://schemas.microsoft.com/office/drawing/2014/chart" uri="{C3380CC4-5D6E-409C-BE32-E72D297353CC}">
                <c16:uniqueId val="{00000001-6F90-4AF1-ABE8-355F07896907}"/>
              </c:ext>
            </c:extLst>
          </c:dPt>
          <c:dLbls>
            <c:dLbl>
              <c:idx val="1"/>
              <c:layout>
                <c:manualLayout>
                  <c:x val="7.8764821756947712E-2"/>
                  <c:y val="-0.1093661872707552"/>
                </c:manualLayout>
              </c:layout>
              <c:dLblPos val="bestFi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F90-4AF1-ABE8-355F07896907}"/>
                </c:ext>
              </c:extLst>
            </c:dLbl>
            <c:numFmt formatCode="0.00%" sourceLinked="0"/>
            <c:spPr>
              <a:noFill/>
              <a:ln>
                <a:noFill/>
              </a:ln>
              <a:effectLst/>
            </c:spPr>
            <c:dLblPos val="ct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'[2]6.3.2'!$C$12:$C$13</c:f>
              <c:strCache>
                <c:ptCount val="2"/>
                <c:pt idx="0">
                  <c:v>Buena calidad</c:v>
                </c:pt>
                <c:pt idx="1">
                  <c:v>Mala calidad</c:v>
                </c:pt>
              </c:strCache>
            </c:strRef>
          </c:cat>
          <c:val>
            <c:numRef>
              <c:f>'[2]6.3.2'!$E$12:$E$13</c:f>
              <c:numCache>
                <c:formatCode>General</c:formatCode>
                <c:ptCount val="2"/>
                <c:pt idx="0">
                  <c:v>0.69047619047619047</c:v>
                </c:pt>
                <c:pt idx="1">
                  <c:v>0.30952380952380953</c:v>
                </c:pt>
              </c:numCache>
            </c:numRef>
          </c:val>
          <c:extLst xmlns:c16r2="http://schemas.microsoft.com/office/drawing/2015/06/chart">
            <c:ext xmlns:c16="http://schemas.microsoft.com/office/drawing/2014/chart" uri="{C3380CC4-5D6E-409C-BE32-E72D297353CC}">
              <c16:uniqueId val="{00000002-6F90-4AF1-ABE8-355F07896907}"/>
            </c:ext>
          </c:extLst>
        </c:ser>
        <c:dLbls>
          <c:dLblPos val="ctr"/>
          <c:showLegendKey val="0"/>
          <c:showVal val="1"/>
          <c:showCatName val="0"/>
          <c:showSerName val="0"/>
          <c:showPercent val="0"/>
          <c:showBubbleSize val="0"/>
          <c:showLeaderLines val="1"/>
        </c:dLbls>
        <c:firstSliceAng val="0"/>
      </c:pieChart>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vert="horz"/>
          <a:lstStyle/>
          <a:p>
            <a:pPr>
              <a:defRPr sz="1200" b="0"/>
            </a:pPr>
            <a:r>
              <a:rPr lang="es-CR" sz="1200" b="0"/>
              <a:t>Costa Rica: Eficiencia del uso de agua por actividad económica, 2012-2017</a:t>
            </a:r>
          </a:p>
        </c:rich>
      </c:tx>
      <c:layout>
        <c:manualLayout>
          <c:xMode val="edge"/>
          <c:yMode val="edge"/>
          <c:x val="1.6369270483219258E-2"/>
          <c:y val="2.9339845769440664E-2"/>
        </c:manualLayout>
      </c:layout>
      <c:overlay val="0"/>
    </c:title>
    <c:autoTitleDeleted val="0"/>
    <c:plotArea>
      <c:layout>
        <c:manualLayout>
          <c:layoutTarget val="inner"/>
          <c:xMode val="edge"/>
          <c:yMode val="edge"/>
          <c:x val="0.11919240486364292"/>
          <c:y val="0.1747010365750373"/>
          <c:w val="0.62573325607236641"/>
          <c:h val="0.57906153906349311"/>
        </c:manualLayout>
      </c:layout>
      <c:lineChart>
        <c:grouping val="standard"/>
        <c:varyColors val="0"/>
        <c:ser>
          <c:idx val="1"/>
          <c:order val="1"/>
          <c:tx>
            <c:strRef>
              <c:f>'6.4.1'!$I$11:$L$11</c:f>
              <c:strCache>
                <c:ptCount val="1"/>
                <c:pt idx="0">
                  <c:v>Manufactura y construcción</c:v>
                </c:pt>
              </c:strCache>
            </c:strRef>
          </c:tx>
          <c:cat>
            <c:numRef>
              <c:f>'6.4.1'!$B$14:$B$19</c:f>
              <c:numCache>
                <c:formatCode>General</c:formatCode>
                <c:ptCount val="6"/>
                <c:pt idx="0">
                  <c:v>2012</c:v>
                </c:pt>
                <c:pt idx="1">
                  <c:v>2013</c:v>
                </c:pt>
                <c:pt idx="2">
                  <c:v>2014</c:v>
                </c:pt>
                <c:pt idx="3">
                  <c:v>2015</c:v>
                </c:pt>
                <c:pt idx="4">
                  <c:v>2016</c:v>
                </c:pt>
                <c:pt idx="5">
                  <c:v>2017</c:v>
                </c:pt>
              </c:numCache>
            </c:numRef>
          </c:cat>
          <c:val>
            <c:numRef>
              <c:f>'6.4.1'!$L$14:$L$19</c:f>
              <c:numCache>
                <c:formatCode>###\ ###\ ###</c:formatCode>
                <c:ptCount val="6"/>
                <c:pt idx="0">
                  <c:v>57188.477891352704</c:v>
                </c:pt>
                <c:pt idx="1">
                  <c:v>35321.07243535218</c:v>
                </c:pt>
                <c:pt idx="2">
                  <c:v>30189.522406593347</c:v>
                </c:pt>
                <c:pt idx="3">
                  <c:v>22684.142875262914</c:v>
                </c:pt>
                <c:pt idx="4">
                  <c:v>22002.75101542144</c:v>
                </c:pt>
                <c:pt idx="5">
                  <c:v>24314.085360453657</c:v>
                </c:pt>
              </c:numCache>
            </c:numRef>
          </c:val>
          <c:smooth val="0"/>
          <c:extLst xmlns:c16r2="http://schemas.microsoft.com/office/drawing/2015/06/chart">
            <c:ext xmlns:c16="http://schemas.microsoft.com/office/drawing/2014/chart" uri="{C3380CC4-5D6E-409C-BE32-E72D297353CC}">
              <c16:uniqueId val="{00000001-5DA3-40AF-A3E2-221D2467D94D}"/>
            </c:ext>
          </c:extLst>
        </c:ser>
        <c:ser>
          <c:idx val="2"/>
          <c:order val="2"/>
          <c:tx>
            <c:strRef>
              <c:f>'6.4.1'!$N$11:$Q$11</c:f>
              <c:strCache>
                <c:ptCount val="1"/>
                <c:pt idx="0">
                  <c:v>Servicios</c:v>
                </c:pt>
              </c:strCache>
            </c:strRef>
          </c:tx>
          <c:cat>
            <c:numRef>
              <c:f>'6.4.1'!$B$14:$B$19</c:f>
              <c:numCache>
                <c:formatCode>General</c:formatCode>
                <c:ptCount val="6"/>
                <c:pt idx="0">
                  <c:v>2012</c:v>
                </c:pt>
                <c:pt idx="1">
                  <c:v>2013</c:v>
                </c:pt>
                <c:pt idx="2">
                  <c:v>2014</c:v>
                </c:pt>
                <c:pt idx="3">
                  <c:v>2015</c:v>
                </c:pt>
                <c:pt idx="4">
                  <c:v>2016</c:v>
                </c:pt>
                <c:pt idx="5">
                  <c:v>2017</c:v>
                </c:pt>
              </c:numCache>
            </c:numRef>
          </c:cat>
          <c:val>
            <c:numRef>
              <c:f>'6.4.1'!$Q$14:$Q$19</c:f>
              <c:numCache>
                <c:formatCode>###\ ###\ ###</c:formatCode>
                <c:ptCount val="6"/>
                <c:pt idx="0">
                  <c:v>306593.68298568536</c:v>
                </c:pt>
                <c:pt idx="1">
                  <c:v>329470.92479435145</c:v>
                </c:pt>
                <c:pt idx="2">
                  <c:v>359953.83044460061</c:v>
                </c:pt>
                <c:pt idx="3">
                  <c:v>384089.20378623297</c:v>
                </c:pt>
                <c:pt idx="4">
                  <c:v>469036.6646766006</c:v>
                </c:pt>
                <c:pt idx="5">
                  <c:v>513944.54032471369</c:v>
                </c:pt>
              </c:numCache>
            </c:numRef>
          </c:val>
          <c:smooth val="0"/>
          <c:extLst xmlns:c16r2="http://schemas.microsoft.com/office/drawing/2015/06/chart">
            <c:ext xmlns:c16="http://schemas.microsoft.com/office/drawing/2014/chart" uri="{C3380CC4-5D6E-409C-BE32-E72D297353CC}">
              <c16:uniqueId val="{00000002-5DA3-40AF-A3E2-221D2467D94D}"/>
            </c:ext>
          </c:extLst>
        </c:ser>
        <c:dLbls>
          <c:showLegendKey val="0"/>
          <c:showVal val="0"/>
          <c:showCatName val="0"/>
          <c:showSerName val="0"/>
          <c:showPercent val="0"/>
          <c:showBubbleSize val="0"/>
        </c:dLbls>
        <c:marker val="1"/>
        <c:smooth val="0"/>
        <c:axId val="246596096"/>
        <c:axId val="247403008"/>
      </c:lineChart>
      <c:lineChart>
        <c:grouping val="standard"/>
        <c:varyColors val="0"/>
        <c:ser>
          <c:idx val="0"/>
          <c:order val="0"/>
          <c:tx>
            <c:strRef>
              <c:f>'6.4.1'!$C$11:$G$11</c:f>
              <c:strCache>
                <c:ptCount val="1"/>
                <c:pt idx="0">
                  <c:v>Agricultura</c:v>
                </c:pt>
              </c:strCache>
            </c:strRef>
          </c:tx>
          <c:cat>
            <c:numRef>
              <c:f>'[3]6.4.1'!$C$14:$C$19</c:f>
              <c:numCache>
                <c:formatCode>General</c:formatCode>
                <c:ptCount val="6"/>
                <c:pt idx="0">
                  <c:v>2012</c:v>
                </c:pt>
                <c:pt idx="1">
                  <c:v>2013</c:v>
                </c:pt>
                <c:pt idx="2">
                  <c:v>2014</c:v>
                </c:pt>
                <c:pt idx="3">
                  <c:v>2015</c:v>
                </c:pt>
                <c:pt idx="4">
                  <c:v>2016</c:v>
                </c:pt>
                <c:pt idx="5">
                  <c:v>2017</c:v>
                </c:pt>
              </c:numCache>
            </c:numRef>
          </c:cat>
          <c:val>
            <c:numRef>
              <c:f>'6.4.1'!$G$14:$G$19</c:f>
              <c:numCache>
                <c:formatCode>0.00</c:formatCode>
                <c:ptCount val="6"/>
                <c:pt idx="0">
                  <c:v>326.50347672113179</c:v>
                </c:pt>
                <c:pt idx="1">
                  <c:v>300.15455916200074</c:v>
                </c:pt>
                <c:pt idx="2">
                  <c:v>294.82453725054421</c:v>
                </c:pt>
                <c:pt idx="3">
                  <c:v>259.37806834265348</c:v>
                </c:pt>
                <c:pt idx="4">
                  <c:v>311.38327690388797</c:v>
                </c:pt>
                <c:pt idx="5">
                  <c:v>329.25278433409193</c:v>
                </c:pt>
              </c:numCache>
            </c:numRef>
          </c:val>
          <c:smooth val="0"/>
          <c:extLst xmlns:c16r2="http://schemas.microsoft.com/office/drawing/2015/06/chart">
            <c:ext xmlns:c16="http://schemas.microsoft.com/office/drawing/2014/chart" uri="{C3380CC4-5D6E-409C-BE32-E72D297353CC}">
              <c16:uniqueId val="{00000000-5DA3-40AF-A3E2-221D2467D94D}"/>
            </c:ext>
          </c:extLst>
        </c:ser>
        <c:dLbls>
          <c:showLegendKey val="0"/>
          <c:showVal val="0"/>
          <c:showCatName val="0"/>
          <c:showSerName val="0"/>
          <c:showPercent val="0"/>
          <c:showBubbleSize val="0"/>
        </c:dLbls>
        <c:marker val="1"/>
        <c:smooth val="0"/>
        <c:axId val="246597632"/>
        <c:axId val="247403584"/>
      </c:lineChart>
      <c:catAx>
        <c:axId val="246596096"/>
        <c:scaling>
          <c:orientation val="minMax"/>
        </c:scaling>
        <c:delete val="0"/>
        <c:axPos val="b"/>
        <c:title>
          <c:tx>
            <c:rich>
              <a:bodyPr rot="0" vert="horz"/>
              <a:lstStyle/>
              <a:p>
                <a:pPr>
                  <a:defRPr/>
                </a:pPr>
                <a:r>
                  <a:rPr lang="es-CR"/>
                  <a:t>Años</a:t>
                </a:r>
              </a:p>
            </c:rich>
          </c:tx>
          <c:layout>
            <c:manualLayout>
              <c:xMode val="edge"/>
              <c:yMode val="edge"/>
              <c:x val="0.43907341231240765"/>
              <c:y val="0.82310723118034512"/>
            </c:manualLayout>
          </c:layout>
          <c:overlay val="0"/>
        </c:title>
        <c:numFmt formatCode="General" sourceLinked="1"/>
        <c:majorTickMark val="none"/>
        <c:minorTickMark val="none"/>
        <c:tickLblPos val="nextTo"/>
        <c:txPr>
          <a:bodyPr rot="-60000000" vert="horz"/>
          <a:lstStyle/>
          <a:p>
            <a:pPr>
              <a:defRPr/>
            </a:pPr>
            <a:endParaRPr lang="es-CR"/>
          </a:p>
        </c:txPr>
        <c:crossAx val="247403008"/>
        <c:crosses val="autoZero"/>
        <c:auto val="1"/>
        <c:lblAlgn val="ctr"/>
        <c:lblOffset val="100"/>
        <c:noMultiLvlLbl val="0"/>
      </c:catAx>
      <c:valAx>
        <c:axId val="247403008"/>
        <c:scaling>
          <c:orientation val="minMax"/>
        </c:scaling>
        <c:delete val="0"/>
        <c:axPos val="l"/>
        <c:majorGridlines/>
        <c:title>
          <c:tx>
            <c:rich>
              <a:bodyPr rot="-5400000" vert="horz"/>
              <a:lstStyle/>
              <a:p>
                <a:pPr>
                  <a:defRPr/>
                </a:pPr>
                <a:r>
                  <a:rPr lang="es-CR"/>
                  <a:t>Eficiencia (CRC/m3)</a:t>
                </a:r>
              </a:p>
            </c:rich>
          </c:tx>
          <c:layout>
            <c:manualLayout>
              <c:xMode val="edge"/>
              <c:yMode val="edge"/>
              <c:x val="1.1015029880222627E-2"/>
              <c:y val="0.36992158941234432"/>
            </c:manualLayout>
          </c:layout>
          <c:overlay val="0"/>
        </c:title>
        <c:numFmt formatCode="###\ ###\ ###" sourceLinked="1"/>
        <c:majorTickMark val="none"/>
        <c:minorTickMark val="none"/>
        <c:tickLblPos val="nextTo"/>
        <c:txPr>
          <a:bodyPr rot="-60000000" vert="horz"/>
          <a:lstStyle/>
          <a:p>
            <a:pPr>
              <a:defRPr/>
            </a:pPr>
            <a:endParaRPr lang="es-CR"/>
          </a:p>
        </c:txPr>
        <c:crossAx val="246596096"/>
        <c:crosses val="autoZero"/>
        <c:crossBetween val="between"/>
      </c:valAx>
      <c:valAx>
        <c:axId val="247403584"/>
        <c:scaling>
          <c:orientation val="minMax"/>
        </c:scaling>
        <c:delete val="0"/>
        <c:axPos val="r"/>
        <c:title>
          <c:tx>
            <c:rich>
              <a:bodyPr rot="-5400000" vert="horz"/>
              <a:lstStyle/>
              <a:p>
                <a:pPr>
                  <a:defRPr/>
                </a:pPr>
                <a:r>
                  <a:rPr lang="es-CR"/>
                  <a:t>Eficiencia (CRC/m3)</a:t>
                </a:r>
              </a:p>
            </c:rich>
          </c:tx>
          <c:layout>
            <c:manualLayout>
              <c:xMode val="edge"/>
              <c:yMode val="edge"/>
              <c:x val="0.80707391828464436"/>
              <c:y val="0.32026617796653034"/>
            </c:manualLayout>
          </c:layout>
          <c:overlay val="0"/>
        </c:title>
        <c:numFmt formatCode="#,##0" sourceLinked="0"/>
        <c:majorTickMark val="out"/>
        <c:minorTickMark val="none"/>
        <c:tickLblPos val="nextTo"/>
        <c:txPr>
          <a:bodyPr rot="-60000000" vert="horz"/>
          <a:lstStyle/>
          <a:p>
            <a:pPr>
              <a:defRPr/>
            </a:pPr>
            <a:endParaRPr lang="es-CR"/>
          </a:p>
        </c:txPr>
        <c:crossAx val="246597632"/>
        <c:crosses val="max"/>
        <c:crossBetween val="between"/>
      </c:valAx>
      <c:catAx>
        <c:axId val="246597632"/>
        <c:scaling>
          <c:orientation val="minMax"/>
        </c:scaling>
        <c:delete val="1"/>
        <c:axPos val="b"/>
        <c:numFmt formatCode="General" sourceLinked="1"/>
        <c:majorTickMark val="out"/>
        <c:minorTickMark val="none"/>
        <c:tickLblPos val="nextTo"/>
        <c:crossAx val="247403584"/>
        <c:crosses val="autoZero"/>
        <c:auto val="1"/>
        <c:lblAlgn val="ctr"/>
        <c:lblOffset val="100"/>
        <c:noMultiLvlLbl val="0"/>
      </c:catAx>
    </c:plotArea>
    <c:legend>
      <c:legendPos val="b"/>
      <c:layout>
        <c:manualLayout>
          <c:xMode val="edge"/>
          <c:yMode val="edge"/>
          <c:x val="0.84338672446074536"/>
          <c:y val="0.25514942946475905"/>
          <c:w val="0.15495460258021493"/>
          <c:h val="0.3902344410338538"/>
        </c:manualLayout>
      </c:layout>
      <c:overlay val="0"/>
      <c:txPr>
        <a:bodyPr rot="0" vert="horz"/>
        <a:lstStyle/>
        <a:p>
          <a:pPr>
            <a:defRPr/>
          </a:pPr>
          <a:endParaRPr lang="es-C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ln>
      <a:noFill/>
    </a:ln>
  </c:sp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s-CR" sz="1100" b="1"/>
              <a:t>Costa Rica: Cambio en la eficiencia del uso de agua , 2012-2017</a:t>
            </a:r>
          </a:p>
        </c:rich>
      </c:tx>
      <c:layout>
        <c:manualLayout>
          <c:xMode val="edge"/>
          <c:yMode val="edge"/>
          <c:x val="3.2222176416429632E-2"/>
          <c:y val="2.5396825396825397E-2"/>
        </c:manualLayout>
      </c:layout>
      <c:overlay val="0"/>
      <c:spPr>
        <a:noFill/>
        <a:ln>
          <a:noFill/>
        </a:ln>
        <a:effectLst/>
      </c:spPr>
    </c:title>
    <c:autoTitleDeleted val="0"/>
    <c:plotArea>
      <c:layout>
        <c:manualLayout>
          <c:layoutTarget val="inner"/>
          <c:xMode val="edge"/>
          <c:yMode val="edge"/>
          <c:x val="9.6632433501203777E-2"/>
          <c:y val="0.21166777582116861"/>
          <c:w val="0.87863470537379285"/>
          <c:h val="0.62569644484612685"/>
        </c:manualLayout>
      </c:layout>
      <c:barChart>
        <c:barDir val="col"/>
        <c:grouping val="clustered"/>
        <c:varyColors val="0"/>
        <c:ser>
          <c:idx val="0"/>
          <c:order val="0"/>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'6.4.1'!$B$39:$B$43</c:f>
              <c:strCache>
                <c:ptCount val="5"/>
                <c:pt idx="0">
                  <c:v>2012-2013</c:v>
                </c:pt>
                <c:pt idx="1">
                  <c:v>2013-2014</c:v>
                </c:pt>
                <c:pt idx="2">
                  <c:v>2014-2015</c:v>
                </c:pt>
                <c:pt idx="3">
                  <c:v>2015-2016</c:v>
                </c:pt>
                <c:pt idx="4">
                  <c:v>2016-2017</c:v>
                </c:pt>
              </c:strCache>
            </c:strRef>
          </c:cat>
          <c:val>
            <c:numRef>
              <c:f>'6.4.1'!$D$39:$D$43</c:f>
              <c:numCache>
                <c:formatCode>0.00%</c:formatCode>
                <c:ptCount val="5"/>
                <c:pt idx="0">
                  <c:v>-4.7698635608884384E-2</c:v>
                </c:pt>
                <c:pt idx="1">
                  <c:v>-4.6823988798098862E-2</c:v>
                </c:pt>
                <c:pt idx="2">
                  <c:v>-0.10198302615681104</c:v>
                </c:pt>
                <c:pt idx="3">
                  <c:v>0.1331203634614454</c:v>
                </c:pt>
                <c:pt idx="4">
                  <c:v>0.1280004938900616</c:v>
                </c:pt>
              </c:numCache>
            </c:numRef>
          </c:val>
          <c:extLst xmlns:c16r2="http://schemas.microsoft.com/office/drawing/2015/06/chart">
            <c:ext xmlns:c16="http://schemas.microsoft.com/office/drawing/2014/chart" uri="{C3380CC4-5D6E-409C-BE32-E72D297353CC}">
              <c16:uniqueId val="{00000000-0974-42FE-B0E1-EADF5F4F4100}"/>
            </c:ext>
          </c:extLst>
        </c:ser>
        <c:dLbls>
          <c:showLegendKey val="0"/>
          <c:showVal val="0"/>
          <c:showCatName val="0"/>
          <c:showSerName val="0"/>
          <c:showPercent val="0"/>
          <c:showBubbleSize val="0"/>
        </c:dLbls>
        <c:gapWidth val="219"/>
        <c:overlap val="-27"/>
        <c:axId val="247591424"/>
        <c:axId val="247405888"/>
      </c:barChart>
      <c:catAx>
        <c:axId val="2475914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R"/>
                  <a:t>Periodo</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R"/>
          </a:p>
        </c:txPr>
        <c:crossAx val="247405888"/>
        <c:crosses val="autoZero"/>
        <c:auto val="1"/>
        <c:lblAlgn val="ctr"/>
        <c:lblOffset val="100"/>
        <c:noMultiLvlLbl val="0"/>
      </c:catAx>
      <c:valAx>
        <c:axId val="2474058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R"/>
                  <a:t>Tasa de cambio</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759142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3154528214059"/>
          <c:y val="0.1982231805376406"/>
          <c:w val="0.86326186480603428"/>
          <c:h val="0.53450513062395311"/>
        </c:manualLayout>
      </c:layout>
      <c:scatterChart>
        <c:scatterStyle val="smoothMarker"/>
        <c:varyColors val="0"/>
        <c:ser>
          <c:idx val="0"/>
          <c:order val="0"/>
          <c:tx>
            <c:strRef>
              <c:f>'6.4.2'!$G$13</c:f>
              <c:strCache>
                <c:ptCount val="1"/>
                <c:pt idx="0">
                  <c:v>Porcentaje de estrés hídrico</c:v>
                </c:pt>
              </c:strCache>
            </c:strRef>
          </c:tx>
          <c:spPr>
            <a:ln w="9525" cap="rnd">
              <a:solidFill>
                <a:srgbClr val="26BDE2"/>
              </a:solidFill>
              <a:round/>
            </a:ln>
            <a:effectLst/>
          </c:spPr>
          <c:marker>
            <c:symbol val="circle"/>
            <c:size val="5"/>
            <c:spPr>
              <a:solidFill>
                <a:srgbClr val="26BDE2"/>
              </a:solidFill>
              <a:ln w="9525">
                <a:solidFill>
                  <a:srgbClr val="26BDE2"/>
                </a:solidFill>
                <a:round/>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'6.4.2'!$C$14:$C$25</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xVal>
          <c:yVal>
            <c:numRef>
              <c:f>'6.4.2'!$G$14:$G$25</c:f>
              <c:numCache>
                <c:formatCode>0.00;[Red]0.00</c:formatCode>
                <c:ptCount val="12"/>
                <c:pt idx="0">
                  <c:v>0.36779535108919709</c:v>
                </c:pt>
                <c:pt idx="1">
                  <c:v>0.77180437687415171</c:v>
                </c:pt>
                <c:pt idx="2">
                  <c:v>0.74046403607352074</c:v>
                </c:pt>
                <c:pt idx="3">
                  <c:v>1.3194017712074668</c:v>
                </c:pt>
                <c:pt idx="4">
                  <c:v>2.5085411992397724</c:v>
                </c:pt>
                <c:pt idx="5">
                  <c:v>2.9080261856462881</c:v>
                </c:pt>
                <c:pt idx="6">
                  <c:v>2.6251941436226658</c:v>
                </c:pt>
                <c:pt idx="7">
                  <c:v>3.3109174944811386</c:v>
                </c:pt>
                <c:pt idx="8">
                  <c:v>3.9228241371509855</c:v>
                </c:pt>
                <c:pt idx="9">
                  <c:v>3.2733195369979122</c:v>
                </c:pt>
                <c:pt idx="10">
                  <c:v>3.8527894485291356</c:v>
                </c:pt>
                <c:pt idx="11">
                  <c:v>5.760284046354009</c:v>
                </c:pt>
              </c:numCache>
            </c:numRef>
          </c:yVal>
          <c:smooth val="1"/>
          <c:extLst xmlns:c16r2="http://schemas.microsoft.com/office/drawing/2015/06/chart">
            <c:ext xmlns:c16="http://schemas.microsoft.com/office/drawing/2014/chart" uri="{C3380CC4-5D6E-409C-BE32-E72D297353CC}">
              <c16:uniqueId val="{00000000-4FD4-411E-84E7-B959F796AA48}"/>
            </c:ext>
          </c:extLst>
        </c:ser>
        <c:dLbls>
          <c:dLblPos val="t"/>
          <c:showLegendKey val="0"/>
          <c:showVal val="1"/>
          <c:showCatName val="0"/>
          <c:showSerName val="0"/>
          <c:showPercent val="0"/>
          <c:showBubbleSize val="0"/>
        </c:dLbls>
        <c:axId val="248644736"/>
        <c:axId val="248645312"/>
      </c:scatterChart>
      <c:valAx>
        <c:axId val="248644736"/>
        <c:scaling>
          <c:orientation val="minMax"/>
          <c:max val="2018"/>
          <c:min val="2007"/>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s-CR" b="0">
                    <a:solidFill>
                      <a:sysClr val="windowText" lastClr="000000"/>
                    </a:solidFill>
                  </a:rPr>
                  <a:t>Año</a:t>
                </a:r>
              </a:p>
            </c:rich>
          </c:tx>
          <c:overlay val="0"/>
          <c:spPr>
            <a:noFill/>
            <a:ln>
              <a:noFill/>
            </a:ln>
            <a:effectLst/>
          </c:spPr>
        </c:title>
        <c:numFmt formatCode="General" sourceLinked="1"/>
        <c:majorTickMark val="none"/>
        <c:minorTickMark val="out"/>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248645312"/>
        <c:crosses val="autoZero"/>
        <c:crossBetween val="midCat"/>
        <c:majorUnit val="1"/>
        <c:minorUnit val="1"/>
      </c:valAx>
      <c:valAx>
        <c:axId val="248645312"/>
        <c:scaling>
          <c:orientation val="minMax"/>
        </c:scaling>
        <c:delete val="0"/>
        <c:axPos val="l"/>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es-CR" b="0">
                    <a:solidFill>
                      <a:sysClr val="windowText" lastClr="000000"/>
                    </a:solidFill>
                  </a:rPr>
                  <a:t>Porcentaje </a:t>
                </a:r>
              </a:p>
            </c:rich>
          </c:tx>
          <c:layout>
            <c:manualLayout>
              <c:xMode val="edge"/>
              <c:yMode val="edge"/>
              <c:x val="2.8319691497085603E-2"/>
              <c:y val="0.12936010831398512"/>
            </c:manualLayout>
          </c:layout>
          <c:overlay val="0"/>
          <c:spPr>
            <a:noFill/>
            <a:ln>
              <a:noFill/>
            </a:ln>
            <a:effectLst/>
          </c:spPr>
        </c:title>
        <c:numFmt formatCode="#,##0.0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248644736"/>
        <c:crosses val="autoZero"/>
        <c:crossBetween val="midCat"/>
      </c:valAx>
      <c:spPr>
        <a:noFill/>
        <a:ln>
          <a:noFill/>
        </a:ln>
        <a:effectLst/>
      </c:spPr>
    </c:plotArea>
    <c:legend>
      <c:legendPos val="b"/>
      <c:layout>
        <c:manualLayout>
          <c:xMode val="edge"/>
          <c:yMode val="edge"/>
          <c:x val="0.6369339072223682"/>
          <c:y val="0.62274647757859414"/>
          <c:w val="0.33876465737430272"/>
          <c:h val="5.739836091917082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diagrams/_rels/data1.xml.rels><?xml version="1.0" encoding="UTF-8" standalone="yes"?>
<Relationships xmlns="http://schemas.openxmlformats.org/package/2006/relationships"><Relationship Id="rId3" Type="http://schemas.openxmlformats.org/officeDocument/2006/relationships/hyperlink" Target="#'Indice indicadores'!A1"/><Relationship Id="rId2" Type="http://schemas.openxmlformats.org/officeDocument/2006/relationships/hyperlink" Target="#'Indice Complementarios'!A1"/><Relationship Id="rId1" Type="http://schemas.openxmlformats.org/officeDocument/2006/relationships/hyperlink" Target="#'INDICE MDEA'!A1"/></Relationships>
</file>

<file path=xl/diagrams/_rels/data2.xml.rels><?xml version="1.0" encoding="UTF-8" standalone="yes"?>
<Relationships xmlns="http://schemas.openxmlformats.org/package/2006/relationships"><Relationship Id="rId3" Type="http://schemas.openxmlformats.org/officeDocument/2006/relationships/hyperlink" Target="#'C4'!A1"/><Relationship Id="rId2" Type="http://schemas.openxmlformats.org/officeDocument/2006/relationships/hyperlink" Target="#'C2'!A1"/><Relationship Id="rId1" Type="http://schemas.openxmlformats.org/officeDocument/2006/relationships/hyperlink" Target="#'C1'!A1"/><Relationship Id="rId6" Type="http://schemas.openxmlformats.org/officeDocument/2006/relationships/hyperlink" Target="#'C6'!A1"/><Relationship Id="rId5" Type="http://schemas.openxmlformats.org/officeDocument/2006/relationships/hyperlink" Target="#'C3'!A1"/><Relationship Id="rId4" Type="http://schemas.openxmlformats.org/officeDocument/2006/relationships/hyperlink" Target="#'C5'!A1"/></Relationships>
</file>

<file path=xl/diagrams/colors1.xml><?xml version="1.0" encoding="utf-8"?>
<dgm:colorsDef xmlns:dgm="http://schemas.openxmlformats.org/drawingml/2006/diagram" xmlns:a="http://schemas.openxmlformats.org/drawingml/2006/main" uniqueId="urn:microsoft.com/office/officeart/2005/8/colors/accent0_3">
  <dgm:title val=""/>
  <dgm:desc val=""/>
  <dgm:catLst>
    <dgm:cat type="mainScheme" pri="10300"/>
  </dgm:catLst>
  <dgm:styleLbl name="node0">
    <dgm:fillClrLst meth="repeat">
      <a:schemeClr val="dk2"/>
    </dgm:fillClrLst>
    <dgm:linClrLst meth="repeat">
      <a:schemeClr val="lt2"/>
    </dgm:linClrLst>
    <dgm:effectClrLst/>
    <dgm:txLinClrLst/>
    <dgm:txFillClrLst/>
    <dgm:txEffectClrLst/>
  </dgm:styleLbl>
  <dgm:styleLbl name="alignNode1">
    <dgm:fillClrLst meth="repeat">
      <a:schemeClr val="dk2"/>
    </dgm:fillClrLst>
    <dgm:linClrLst meth="repeat">
      <a:schemeClr val="dk2"/>
    </dgm:linClrLst>
    <dgm:effectClrLst/>
    <dgm:txLinClrLst/>
    <dgm:txFillClrLst/>
    <dgm:txEffectClrLst/>
  </dgm:styleLbl>
  <dgm:styleLbl name="node1">
    <dgm:fillClrLst meth="repeat">
      <a:schemeClr val="dk2"/>
    </dgm:fillClrLst>
    <dgm:linClrLst meth="repeat">
      <a:schemeClr val="lt2"/>
    </dgm:linClrLst>
    <dgm:effectClrLst/>
    <dgm:txLinClrLst/>
    <dgm:txFillClrLst/>
    <dgm:txEffectClrLst/>
  </dgm:styleLbl>
  <dgm:styleLbl name="lnNode1">
    <dgm:fillClrLst meth="repeat">
      <a:schemeClr val="dk2"/>
    </dgm:fillClrLst>
    <dgm:linClrLst meth="repeat">
      <a:schemeClr val="lt2"/>
    </dgm:linClrLst>
    <dgm:effectClrLst/>
    <dgm:txLinClrLst/>
    <dgm:txFillClrLst/>
    <dgm:txEffectClrLst/>
  </dgm:styleLbl>
  <dgm:styleLbl name="vennNode1">
    <dgm:fillClrLst meth="repeat">
      <a:schemeClr val="dk2">
        <a:alpha val="50000"/>
      </a:schemeClr>
    </dgm:fillClrLst>
    <dgm:linClrLst meth="repeat">
      <a:schemeClr val="lt2"/>
    </dgm:linClrLst>
    <dgm:effectClrLst/>
    <dgm:txLinClrLst/>
    <dgm:txFillClrLst/>
    <dgm:txEffectClrLst/>
  </dgm:styleLbl>
  <dgm:styleLbl name="node2">
    <dgm:fillClrLst meth="repeat">
      <a:schemeClr val="dk2"/>
    </dgm:fillClrLst>
    <dgm:linClrLst meth="repeat">
      <a:schemeClr val="lt2"/>
    </dgm:linClrLst>
    <dgm:effectClrLst/>
    <dgm:txLinClrLst/>
    <dgm:txFillClrLst/>
    <dgm:txEffectClrLst/>
  </dgm:styleLbl>
  <dgm:styleLbl name="node3">
    <dgm:fillClrLst meth="repeat">
      <a:schemeClr val="dk2"/>
    </dgm:fillClrLst>
    <dgm:linClrLst meth="repeat">
      <a:schemeClr val="lt2"/>
    </dgm:linClrLst>
    <dgm:effectClrLst/>
    <dgm:txLinClrLst/>
    <dgm:txFillClrLst/>
    <dgm:txEffectClrLst/>
  </dgm:styleLbl>
  <dgm:styleLbl name="node4">
    <dgm:fillClrLst meth="repeat">
      <a:schemeClr val="dk2"/>
    </dgm:fillClrLst>
    <dgm:linClrLst meth="repeat">
      <a:schemeClr val="lt2"/>
    </dgm:linClrLst>
    <dgm:effectClrLst/>
    <dgm:txLinClrLst/>
    <dgm:txFillClrLst/>
    <dgm:txEffectClrLst/>
  </dgm:styleLbl>
  <dgm:styleLbl name="fgImgPlace1">
    <dgm:fillClrLst meth="repeat">
      <a:schemeClr val="dk2">
        <a:tint val="50000"/>
      </a:schemeClr>
    </dgm:fillClrLst>
    <dgm:linClrLst meth="repeat">
      <a:schemeClr val="lt2"/>
    </dgm:linClrLst>
    <dgm:effectClrLst/>
    <dgm:txLinClrLst/>
    <dgm:txFillClrLst meth="repeat">
      <a:schemeClr val="lt2"/>
    </dgm:txFillClrLst>
    <dgm:txEffectClrLst/>
  </dgm:styleLbl>
  <dgm:styleLbl name="align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bg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dgm:txEffectClrLst/>
  </dgm:styleLbl>
  <dgm:styleLbl name="sibTrans1D1">
    <dgm:fillClrLst meth="repeat">
      <a:schemeClr val="dk2"/>
    </dgm:fillClrLst>
    <dgm:linClrLst meth="repeat">
      <a:schemeClr val="dk2"/>
    </dgm:linClrLst>
    <dgm:effectClrLst/>
    <dgm:txLinClrLst/>
    <dgm:txFillClrLst meth="repeat">
      <a:schemeClr val="lt2"/>
    </dgm:txFillClrLst>
    <dgm:txEffectClrLst/>
  </dgm:styleLbl>
  <dgm:styleLbl name="callout">
    <dgm:fillClrLst meth="repeat">
      <a:schemeClr val="dk2"/>
    </dgm:fillClrLst>
    <dgm:linClrLst meth="repeat">
      <a:schemeClr val="dk2">
        <a:tint val="50000"/>
      </a:schemeClr>
    </dgm:linClrLst>
    <dgm:effectClrLst/>
    <dgm:txLinClrLst/>
    <dgm:txFillClrLst meth="repeat">
      <a:schemeClr val="lt2"/>
    </dgm:txFillClrLst>
    <dgm:txEffectClrLst/>
  </dgm:styleLbl>
  <dgm:styleLbl name="asst0">
    <dgm:fillClrLst meth="repeat">
      <a:schemeClr val="dk2"/>
    </dgm:fillClrLst>
    <dgm:linClrLst meth="repeat">
      <a:schemeClr val="lt2"/>
    </dgm:linClrLst>
    <dgm:effectClrLst/>
    <dgm:txLinClrLst/>
    <dgm:txFillClrLst/>
    <dgm:txEffectClrLst/>
  </dgm:styleLbl>
  <dgm:styleLbl name="asst1">
    <dgm:fillClrLst meth="repeat">
      <a:schemeClr val="dk2"/>
    </dgm:fillClrLst>
    <dgm:linClrLst meth="repeat">
      <a:schemeClr val="lt2"/>
    </dgm:linClrLst>
    <dgm:effectClrLst/>
    <dgm:txLinClrLst/>
    <dgm:txFillClrLst/>
    <dgm:txEffectClrLst/>
  </dgm:styleLbl>
  <dgm:styleLbl name="asst2">
    <dgm:fillClrLst meth="repeat">
      <a:schemeClr val="dk2"/>
    </dgm:fillClrLst>
    <dgm:linClrLst meth="repeat">
      <a:schemeClr val="lt2"/>
    </dgm:linClrLst>
    <dgm:effectClrLst/>
    <dgm:txLinClrLst/>
    <dgm:txFillClrLst/>
    <dgm:txEffectClrLst/>
  </dgm:styleLbl>
  <dgm:styleLbl name="asst3">
    <dgm:fillClrLst meth="repeat">
      <a:schemeClr val="dk2"/>
    </dgm:fillClrLst>
    <dgm:linClrLst meth="repeat">
      <a:schemeClr val="lt2"/>
    </dgm:linClrLst>
    <dgm:effectClrLst/>
    <dgm:txLinClrLst/>
    <dgm:txFillClrLst/>
    <dgm:txEffectClrLst/>
  </dgm:styleLbl>
  <dgm:styleLbl name="asst4">
    <dgm:fillClrLst meth="repeat">
      <a:schemeClr val="dk2"/>
    </dgm:fillClrLst>
    <dgm:linClrLst meth="repeat">
      <a:schemeClr val="lt2"/>
    </dgm:linClrLst>
    <dgm:effectClrLst/>
    <dgm:txLinClrLst/>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meth="repeat">
      <a:schemeClr val="lt2"/>
    </dgm:txFillClrLst>
    <dgm:txEffectClrLst/>
  </dgm:styleLbl>
  <dgm:styleLbl name="parChTrans2D2">
    <dgm:fillClrLst meth="repeat">
      <a:schemeClr val="dk2"/>
    </dgm:fillClrLst>
    <dgm:linClrLst meth="repeat">
      <a:schemeClr val="dk2"/>
    </dgm:linClrLst>
    <dgm:effectClrLst/>
    <dgm:txLinClrLst/>
    <dgm:txFillClrLst meth="repeat">
      <a:schemeClr val="lt2"/>
    </dgm:txFillClrLst>
    <dgm:txEffectClrLst/>
  </dgm:styleLbl>
  <dgm:styleLbl name="parChTrans2D3">
    <dgm:fillClrLst meth="repeat">
      <a:schemeClr val="dk2"/>
    </dgm:fillClrLst>
    <dgm:linClrLst meth="repeat">
      <a:schemeClr val="dk2"/>
    </dgm:linClrLst>
    <dgm:effectClrLst/>
    <dgm:txLinClrLst/>
    <dgm:txFillClrLst meth="repeat">
      <a:schemeClr val="lt2"/>
    </dgm:txFillClrLst>
    <dgm:txEffectClrLst/>
  </dgm:styleLbl>
  <dgm:styleLbl name="parChTrans2D4">
    <dgm:fillClrLst meth="repeat">
      <a:schemeClr val="dk2"/>
    </dgm:fillClrLst>
    <dgm:linClrLst meth="repeat">
      <a:schemeClr val="dk2"/>
    </dgm:linClrLst>
    <dgm:effectClrLst/>
    <dgm:txLinClrLst/>
    <dgm:txFillClrLst meth="repeat">
      <a:schemeClr val="lt2"/>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con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align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trAlignAcc1">
    <dgm:fillClrLst meth="repeat">
      <a:schemeClr val="lt2">
        <a:alpha val="40000"/>
      </a:schemeClr>
    </dgm:fillClrLst>
    <dgm:linClrLst meth="repeat">
      <a:schemeClr val="dk2"/>
    </dgm:linClrLst>
    <dgm:effectClrLst/>
    <dgm:txLinClrLst/>
    <dgm:txFillClrLst meth="repeat">
      <a:schemeClr val="dk1"/>
    </dgm:txFillClrLst>
    <dgm:txEffectClrLst/>
  </dgm:styleLbl>
  <dgm:styleLbl name="b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solidFgAcc1">
    <dgm:fillClrLst meth="repeat">
      <a:schemeClr val="lt2"/>
    </dgm:fillClrLst>
    <dgm:linClrLst meth="repeat">
      <a:schemeClr val="dk2"/>
    </dgm:linClrLst>
    <dgm:effectClrLst/>
    <dgm:txLinClrLst/>
    <dgm:txFillClrLst meth="repeat">
      <a:schemeClr val="dk1"/>
    </dgm:txFillClrLst>
    <dgm:txEffectClrLst/>
  </dgm:styleLbl>
  <dgm:styleLbl name="solidAlignAcc1">
    <dgm:fillClrLst meth="repeat">
      <a:schemeClr val="lt2"/>
    </dgm:fillClrLst>
    <dgm:linClrLst meth="repeat">
      <a:schemeClr val="dk2"/>
    </dgm:linClrLst>
    <dgm:effectClrLst/>
    <dgm:txLinClrLst/>
    <dgm:txFillClrLst meth="repeat">
      <a:schemeClr val="dk1"/>
    </dgm:txFillClrLst>
    <dgm:txEffectClrLst/>
  </dgm:styleLbl>
  <dgm:styleLbl name="solidBgAcc1">
    <dgm:fillClrLst meth="repeat">
      <a:schemeClr val="lt2"/>
    </dgm:fillClrLst>
    <dgm:linClrLst meth="repeat">
      <a:schemeClr val="dk2"/>
    </dgm:linClrLst>
    <dgm:effectClrLst/>
    <dgm:txLinClrLst/>
    <dgm:txFillClrLst meth="repeat">
      <a:schemeClr val="dk1"/>
    </dgm:txFillClrLst>
    <dgm:txEffectClrLst/>
  </dgm:styleLbl>
  <dgm:styleLbl name="f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align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b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fgAcc0">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2">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3">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4">
    <dgm:fillClrLst meth="repeat">
      <a:schemeClr val="lt2">
        <a:alpha val="90000"/>
      </a:schemeClr>
    </dgm:fillClrLst>
    <dgm:linClrLst meth="repeat">
      <a:schemeClr val="dk2"/>
    </dgm:linClrLst>
    <dgm:effectClrLst/>
    <dgm:txLinClrLst/>
    <dgm:txFillClrLst meth="repeat">
      <a:schemeClr val="dk1"/>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1"/>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1"/>
    </dgm:txFillClrLst>
    <dgm:txEffectClrLst/>
  </dgm:styleLbl>
  <dgm:styleLbl name="fgShp">
    <dgm:fillClrLst meth="repeat">
      <a:schemeClr val="dk2">
        <a:tint val="60000"/>
      </a:schemeClr>
    </dgm:fillClrLst>
    <dgm:linClrLst meth="repeat">
      <a:schemeClr val="lt2"/>
    </dgm:linClrLst>
    <dgm:effectClrLst/>
    <dgm:txLinClrLst/>
    <dgm:txFillClrLst meth="repeat">
      <a:schemeClr val="dk1"/>
    </dgm:txFillClrLst>
    <dgm:txEffectClrLst/>
  </dgm:styleLbl>
  <dgm:styleLbl name="revTx">
    <dgm:fillClrLst meth="repeat">
      <a:schemeClr val="lt2">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3">
  <dgm:title val=""/>
  <dgm:desc val=""/>
  <dgm:catLst>
    <dgm:cat type="colorful" pri="10300"/>
  </dgm:catLst>
  <dgm:styleLbl name="node0">
    <dgm:fillClrLst meth="repeat">
      <a:schemeClr val="accent2"/>
    </dgm:fillClrLst>
    <dgm:linClrLst meth="repeat">
      <a:schemeClr val="lt1"/>
    </dgm:linClrLst>
    <dgm:effectClrLst/>
    <dgm:txLinClrLst/>
    <dgm:txFillClrLst/>
    <dgm:txEffectClrLst/>
  </dgm:styleLbl>
  <dgm:styleLbl name="node1">
    <dgm:fillClrLst>
      <a:schemeClr val="accent3"/>
      <a:schemeClr val="accent4"/>
    </dgm:fillClrLst>
    <dgm:linClrLst meth="repeat">
      <a:schemeClr val="lt1"/>
    </dgm:linClrLst>
    <dgm:effectClrLst/>
    <dgm:txLinClrLst/>
    <dgm:txFillClrLst/>
    <dgm:txEffectClrLst/>
  </dgm:styleLbl>
  <dgm:styleLbl name="alignNode1">
    <dgm:fillClrLst>
      <a:schemeClr val="accent3"/>
      <a:schemeClr val="accent4"/>
    </dgm:fillClrLst>
    <dgm:linClrLst>
      <a:schemeClr val="accent3"/>
      <a:schemeClr val="accent4"/>
    </dgm:linClrLst>
    <dgm:effectClrLst/>
    <dgm:txLinClrLst/>
    <dgm:txFillClrLst/>
    <dgm:txEffectClrLst/>
  </dgm:styleLbl>
  <dgm:styleLbl name="lnNode1">
    <dgm:fillClrLst>
      <a:schemeClr val="accent3"/>
      <a:schemeClr val="accent4"/>
    </dgm:fillClrLst>
    <dgm:linClrLst meth="repeat">
      <a:schemeClr val="lt1"/>
    </dgm:linClrLst>
    <dgm:effectClrLst/>
    <dgm:txLinClrLst/>
    <dgm:txFillClrLst/>
    <dgm:txEffectClrLst/>
  </dgm:styleLbl>
  <dgm:styleLbl name="vennNode1">
    <dgm:fillClrLst>
      <a:schemeClr val="accent3">
        <a:alpha val="50000"/>
      </a:schemeClr>
      <a:schemeClr val="accent4">
        <a:alpha val="50000"/>
      </a:schemeClr>
    </dgm:fillClrLst>
    <dgm:linClrLst meth="repeat">
      <a:schemeClr val="lt1"/>
    </dgm:linClrLst>
    <dgm:effectClrLst/>
    <dgm:txLinClrLst/>
    <dgm:txFillClrLst/>
    <dgm:txEffectClrLst/>
  </dgm:styleLbl>
  <dgm:styleLbl name="node2">
    <dgm:fillClrLst>
      <a:schemeClr val="accent4"/>
    </dgm:fillClrLst>
    <dgm:linClrLst meth="repeat">
      <a:schemeClr val="lt1"/>
    </dgm:linClrLst>
    <dgm:effectClrLst/>
    <dgm:txLinClrLst/>
    <dgm:txFillClrLst/>
    <dgm:txEffectClrLst/>
  </dgm:styleLbl>
  <dgm:styleLbl name="node3">
    <dgm:fillClrLst>
      <a:schemeClr val="accent5"/>
    </dgm:fillClrLst>
    <dgm:linClrLst meth="repeat">
      <a:schemeClr val="lt1"/>
    </dgm:linClrLst>
    <dgm:effectClrLst/>
    <dgm:txLinClrLst/>
    <dgm:txFillClrLst/>
    <dgm:txEffectClrLst/>
  </dgm:styleLbl>
  <dgm:styleLbl name="node4">
    <dgm:fillClrLst>
      <a:schemeClr val="accent6"/>
    </dgm:fillClrLst>
    <dgm:linClrLst meth="repeat">
      <a:schemeClr val="lt1"/>
    </dgm:linClrLst>
    <dgm:effectClrLst/>
    <dgm:txLinClrLst/>
    <dgm:txFillClrLst/>
    <dgm:txEffectClrLst/>
  </dgm:styleLbl>
  <dgm:styleLbl name="fgImgPlace1">
    <dgm:fillClrLst>
      <a:schemeClr val="accent3">
        <a:tint val="50000"/>
      </a:schemeClr>
      <a:schemeClr val="accent4">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chemeClr val="accent4"/>
    </dgm:fillClrLst>
    <dgm:linClrLst meth="repeat">
      <a:schemeClr val="lt1"/>
    </dgm:linClrLst>
    <dgm:effectClrLst/>
    <dgm:txLinClrLst/>
    <dgm:txFillClrLst/>
    <dgm:txEffectClrLst/>
  </dgm:styleLbl>
  <dgm:styleLbl name="fgSibTrans2D1">
    <dgm:fillClrLst>
      <a:schemeClr val="accent3"/>
      <a:schemeClr val="accent4"/>
    </dgm:fillClrLst>
    <dgm:linClrLst meth="repeat">
      <a:schemeClr val="lt1"/>
    </dgm:linClrLst>
    <dgm:effectClrLst/>
    <dgm:txLinClrLst/>
    <dgm:txFillClrLst meth="repeat">
      <a:schemeClr val="lt1"/>
    </dgm:txFillClrLst>
    <dgm:txEffectClrLst/>
  </dgm:styleLbl>
  <dgm:styleLbl name="bgSibTrans2D1">
    <dgm:fillClrLst>
      <a:schemeClr val="accent3"/>
      <a:schemeClr val="accent4"/>
    </dgm:fillClrLst>
    <dgm:linClrLst meth="repeat">
      <a:schemeClr val="lt1"/>
    </dgm:linClrLst>
    <dgm:effectClrLst/>
    <dgm:txLinClrLst/>
    <dgm:txFillClrLst meth="repeat">
      <a:schemeClr val="lt1"/>
    </dgm:txFillClrLst>
    <dgm:txEffectClrLst/>
  </dgm:styleLbl>
  <dgm:styleLbl name="sibTrans1D1">
    <dgm:fillClrLst/>
    <dgm:linClrLst>
      <a:schemeClr val="accent3"/>
      <a:schemeClr val="accent4"/>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a:shade val="80000"/>
      </a:schemeClr>
    </dgm:linClrLst>
    <dgm:effectClrLst/>
    <dgm:txLinClrLst/>
    <dgm:txFillClrLst/>
    <dgm:txEffectClrLst/>
  </dgm:styleLbl>
  <dgm:styleLbl name="asst1">
    <dgm:fillClrLst meth="repeat">
      <a:schemeClr val="accent4"/>
    </dgm:fillClrLst>
    <dgm:linClrLst meth="repeat">
      <a:schemeClr val="lt1">
        <a:shade val="80000"/>
      </a:schemeClr>
    </dgm:linClrLst>
    <dgm:effectClrLst/>
    <dgm:txLinClrLst/>
    <dgm:txFillClrLst/>
    <dgm:txEffectClrLst/>
  </dgm:styleLbl>
  <dgm:styleLbl name="asst2">
    <dgm:fillClrLst>
      <a:schemeClr val="accent5"/>
    </dgm:fillClrLst>
    <dgm:linClrLst meth="repeat">
      <a:schemeClr val="lt1"/>
    </dgm:linClrLst>
    <dgm:effectClrLst/>
    <dgm:txLinClrLst/>
    <dgm:txFillClrLst/>
    <dgm:txEffectClrLst/>
  </dgm:styleLbl>
  <dgm:styleLbl name="asst3">
    <dgm:fillClrLst>
      <a:schemeClr val="accent6"/>
    </dgm:fillClrLst>
    <dgm:linClrLst meth="repeat">
      <a:schemeClr val="lt1"/>
    </dgm:linClrLst>
    <dgm:effectClrLst/>
    <dgm:txLinClrLst/>
    <dgm:txFillClrLst/>
    <dgm:txEffectClrLst/>
  </dgm:styleLbl>
  <dgm:styleLbl name="asst4">
    <dgm:fillClrLst>
      <a:schemeClr val="accent1"/>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3"/>
    </dgm:fillClrLst>
    <dgm:linClrLst meth="repeat">
      <a:schemeClr val="accent3"/>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4"/>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5"/>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solidFgAcc1">
    <dgm:fillClrLst meth="repeat">
      <a:schemeClr val="lt1"/>
    </dgm:fillClrLst>
    <dgm:linClrLst>
      <a:schemeClr val="accent3"/>
      <a:schemeClr val="accent4"/>
    </dgm:linClrLst>
    <dgm:effectClrLst/>
    <dgm:txLinClrLst/>
    <dgm:txFillClrLst meth="repeat">
      <a:schemeClr val="dk1"/>
    </dgm:txFillClrLst>
    <dgm:txEffectClrLst/>
  </dgm:styleLbl>
  <dgm:styleLbl name="solidAlignAcc1">
    <dgm:fillClrLst meth="repeat">
      <a:schemeClr val="lt1"/>
    </dgm:fillClrLst>
    <dgm:linClrLst>
      <a:schemeClr val="accent3"/>
      <a:schemeClr val="accent4"/>
    </dgm:linClrLst>
    <dgm:effectClrLst/>
    <dgm:txLinClrLst/>
    <dgm:txFillClrLst meth="repeat">
      <a:schemeClr val="dk1"/>
    </dgm:txFillClrLst>
    <dgm:txEffectClrLst/>
  </dgm:styleLbl>
  <dgm:styleLbl name="solidBgAcc1">
    <dgm:fillClrLst meth="repeat">
      <a:schemeClr val="lt1"/>
    </dgm:fillClrLst>
    <dgm:linClrLst>
      <a:schemeClr val="accent3"/>
      <a:schemeClr val="accent4"/>
    </dgm:linClrLst>
    <dgm:effectClrLst/>
    <dgm:txLinClrLst/>
    <dgm:txFillClrLst meth="repeat">
      <a:schemeClr val="dk1"/>
    </dgm:txFillClrLst>
    <dgm:txEffectClrLst/>
  </dgm:styleLbl>
  <dgm:styleLbl name="f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align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b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2"/>
    </dgm:linClrLst>
    <dgm:effectClrLst/>
    <dgm:txLinClrLst/>
    <dgm:txFillClrLst meth="repeat">
      <a:schemeClr val="dk1"/>
    </dgm:txFillClrLst>
    <dgm:txEffectClrLst/>
  </dgm:styleLbl>
  <dgm:styleLbl name="fgAcc2">
    <dgm:fillClrLst meth="repeat">
      <a:schemeClr val="lt1">
        <a:alpha val="90000"/>
      </a:schemeClr>
    </dgm:fillClrLst>
    <dgm:linClrLst>
      <a:schemeClr val="accent4"/>
    </dgm:linClrLst>
    <dgm:effectClrLst/>
    <dgm:txLinClrLst/>
    <dgm:txFillClrLst meth="repeat">
      <a:schemeClr val="dk1"/>
    </dgm:txFillClrLst>
    <dgm:txEffectClrLst/>
  </dgm:styleLbl>
  <dgm:styleLbl name="fgAcc3">
    <dgm:fillClrLst meth="repeat">
      <a:schemeClr val="lt1">
        <a:alpha val="90000"/>
      </a:schemeClr>
    </dgm:fillClrLst>
    <dgm:linClrLst>
      <a:schemeClr val="accent5"/>
    </dgm:linClrLst>
    <dgm:effectClrLst/>
    <dgm:txLinClrLst/>
    <dgm:txFillClrLst meth="repeat">
      <a:schemeClr val="dk1"/>
    </dgm:txFillClrLst>
    <dgm:txEffectClrLst/>
  </dgm:styleLbl>
  <dgm:styleLbl name="fgAcc4">
    <dgm:fillClrLst meth="repeat">
      <a:schemeClr val="lt1">
        <a:alpha val="90000"/>
      </a:schemeClr>
    </dgm:fillClrLst>
    <dgm:linClrLst>
      <a:schemeClr val="accent6"/>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6940C679-E1FC-4B7C-B2C8-BCE10E0A95C3}" type="doc">
      <dgm:prSet loTypeId="urn:microsoft.com/office/officeart/2005/8/layout/vList2" loCatId="list" qsTypeId="urn:microsoft.com/office/officeart/2005/8/quickstyle/simple1" qsCatId="simple" csTypeId="urn:microsoft.com/office/officeart/2005/8/colors/accent0_3" csCatId="mainScheme" phldr="1"/>
      <dgm:spPr/>
      <dgm:t>
        <a:bodyPr/>
        <a:lstStyle/>
        <a:p>
          <a:endParaRPr lang="es-CR"/>
        </a:p>
      </dgm:t>
    </dgm:pt>
    <dgm:pt modelId="{2B7CA1DA-4772-4353-832D-080859BF5973}">
      <dgm:prSet phldrT="[Texto]" custT="1"/>
      <dgm:spPr/>
      <dgm:t>
        <a:bodyPr/>
        <a:lstStyle/>
        <a:p>
          <a:r>
            <a:rPr lang="es-CR" sz="1800" b="1">
              <a:latin typeface="+mn-lt"/>
            </a:rPr>
            <a:t>Estadísticas de agua del Marco para el Desarrollo de Estadísticas Ambientales</a:t>
          </a:r>
        </a:p>
      </dgm:t>
      <dgm:extLst>
        <a:ext uri="{E40237B7-FDA0-4F09-8148-C483321AD2D9}">
          <dgm14:cNvPr xmlns:dgm14="http://schemas.microsoft.com/office/drawing/2010/diagram" id="0" name="">
            <a:hlinkClick xmlns:r="http://schemas.openxmlformats.org/officeDocument/2006/relationships" r:id="rId1"/>
          </dgm14:cNvPr>
        </a:ext>
      </dgm:extLst>
    </dgm:pt>
    <dgm:pt modelId="{B066CEA2-209E-40B8-ADB4-E8A7FD6452FF}" type="parTrans" cxnId="{F8149A34-154D-4F45-B635-5E08CB8AF8B2}">
      <dgm:prSet/>
      <dgm:spPr/>
      <dgm:t>
        <a:bodyPr/>
        <a:lstStyle/>
        <a:p>
          <a:endParaRPr lang="es-CR" sz="1800" b="1">
            <a:latin typeface="+mn-lt"/>
          </a:endParaRPr>
        </a:p>
      </dgm:t>
    </dgm:pt>
    <dgm:pt modelId="{1C7722A5-BF2E-4D6B-A10B-138D71C86F28}" type="sibTrans" cxnId="{F8149A34-154D-4F45-B635-5E08CB8AF8B2}">
      <dgm:prSet/>
      <dgm:spPr/>
      <dgm:t>
        <a:bodyPr/>
        <a:lstStyle/>
        <a:p>
          <a:endParaRPr lang="es-CR" sz="1800" b="1">
            <a:latin typeface="+mn-lt"/>
          </a:endParaRPr>
        </a:p>
      </dgm:t>
    </dgm:pt>
    <dgm:pt modelId="{31B61A49-E08E-4425-9F0B-8D557866293C}">
      <dgm:prSet phldrT="[Texto]" custT="1"/>
      <dgm:spPr/>
      <dgm:t>
        <a:bodyPr/>
        <a:lstStyle/>
        <a:p>
          <a:r>
            <a:rPr lang="es-CR" sz="1800" b="1">
              <a:latin typeface="+mn-lt"/>
            </a:rPr>
            <a:t>Datos complementarios de estadísticas del agua</a:t>
          </a:r>
        </a:p>
      </dgm:t>
      <dgm:extLst>
        <a:ext uri="{E40237B7-FDA0-4F09-8148-C483321AD2D9}">
          <dgm14:cNvPr xmlns:dgm14="http://schemas.microsoft.com/office/drawing/2010/diagram" id="0" name="">
            <a:hlinkClick xmlns:r="http://schemas.openxmlformats.org/officeDocument/2006/relationships" r:id="rId2"/>
          </dgm14:cNvPr>
        </a:ext>
      </dgm:extLst>
    </dgm:pt>
    <dgm:pt modelId="{91C7741E-1252-4151-9BBC-A0488D41B63C}" type="parTrans" cxnId="{7296BC95-6E67-453D-96E9-4CA4A7875119}">
      <dgm:prSet/>
      <dgm:spPr/>
      <dgm:t>
        <a:bodyPr/>
        <a:lstStyle/>
        <a:p>
          <a:endParaRPr lang="es-CR" sz="1800" b="1">
            <a:latin typeface="+mn-lt"/>
          </a:endParaRPr>
        </a:p>
      </dgm:t>
    </dgm:pt>
    <dgm:pt modelId="{78D992AD-83D7-4B29-B3F7-E1615E914BF0}" type="sibTrans" cxnId="{7296BC95-6E67-453D-96E9-4CA4A7875119}">
      <dgm:prSet/>
      <dgm:spPr/>
      <dgm:t>
        <a:bodyPr/>
        <a:lstStyle/>
        <a:p>
          <a:endParaRPr lang="es-CR" sz="1800" b="1">
            <a:latin typeface="+mn-lt"/>
          </a:endParaRPr>
        </a:p>
      </dgm:t>
    </dgm:pt>
    <dgm:pt modelId="{D4A274A9-79B2-434B-ACF9-465881B51898}">
      <dgm:prSet phldrT="[Texto]" custT="1"/>
      <dgm:spPr/>
      <dgm:t>
        <a:bodyPr/>
        <a:lstStyle/>
        <a:p>
          <a:r>
            <a:rPr lang="es-CR" sz="1800" b="1">
              <a:latin typeface="+mn-lt"/>
            </a:rPr>
            <a:t>Indicadores </a:t>
          </a:r>
        </a:p>
      </dgm:t>
      <dgm:extLst>
        <a:ext uri="{E40237B7-FDA0-4F09-8148-C483321AD2D9}">
          <dgm14:cNvPr xmlns:dgm14="http://schemas.microsoft.com/office/drawing/2010/diagram" id="0" name="">
            <a:hlinkClick xmlns:r="http://schemas.openxmlformats.org/officeDocument/2006/relationships" r:id="rId3"/>
          </dgm14:cNvPr>
        </a:ext>
      </dgm:extLst>
    </dgm:pt>
    <dgm:pt modelId="{3F27D08F-CE00-4911-992E-BB7AE9F85644}" type="parTrans" cxnId="{6F571F18-262A-4A0A-BDB7-C55B6695895D}">
      <dgm:prSet/>
      <dgm:spPr/>
      <dgm:t>
        <a:bodyPr/>
        <a:lstStyle/>
        <a:p>
          <a:endParaRPr lang="es-CR" sz="1800" b="1">
            <a:latin typeface="+mn-lt"/>
          </a:endParaRPr>
        </a:p>
      </dgm:t>
    </dgm:pt>
    <dgm:pt modelId="{D043A608-7F3A-4C50-8378-7E5BE10D1157}" type="sibTrans" cxnId="{6F571F18-262A-4A0A-BDB7-C55B6695895D}">
      <dgm:prSet/>
      <dgm:spPr/>
      <dgm:t>
        <a:bodyPr/>
        <a:lstStyle/>
        <a:p>
          <a:endParaRPr lang="es-CR" sz="1800" b="1">
            <a:latin typeface="+mn-lt"/>
          </a:endParaRPr>
        </a:p>
      </dgm:t>
    </dgm:pt>
    <dgm:pt modelId="{D85C78C8-682C-405D-8743-0BBDBB568288}" type="pres">
      <dgm:prSet presAssocID="{6940C679-E1FC-4B7C-B2C8-BCE10E0A95C3}" presName="linear" presStyleCnt="0">
        <dgm:presLayoutVars>
          <dgm:animLvl val="lvl"/>
          <dgm:resizeHandles val="exact"/>
        </dgm:presLayoutVars>
      </dgm:prSet>
      <dgm:spPr/>
      <dgm:t>
        <a:bodyPr/>
        <a:lstStyle/>
        <a:p>
          <a:endParaRPr lang="es-CR"/>
        </a:p>
      </dgm:t>
    </dgm:pt>
    <dgm:pt modelId="{0112006C-AC9B-4C39-A788-DC5026140999}" type="pres">
      <dgm:prSet presAssocID="{2B7CA1DA-4772-4353-832D-080859BF5973}" presName="parentText" presStyleLbl="node1" presStyleIdx="0" presStyleCnt="3">
        <dgm:presLayoutVars>
          <dgm:chMax val="0"/>
          <dgm:bulletEnabled val="1"/>
        </dgm:presLayoutVars>
      </dgm:prSet>
      <dgm:spPr/>
      <dgm:t>
        <a:bodyPr/>
        <a:lstStyle/>
        <a:p>
          <a:endParaRPr lang="es-CR"/>
        </a:p>
      </dgm:t>
    </dgm:pt>
    <dgm:pt modelId="{077C3EF2-52DF-4045-AD8F-A344D5642C8C}" type="pres">
      <dgm:prSet presAssocID="{1C7722A5-BF2E-4D6B-A10B-138D71C86F28}" presName="spacer" presStyleCnt="0"/>
      <dgm:spPr/>
    </dgm:pt>
    <dgm:pt modelId="{9D1BBBF5-EF15-4BFA-B6D2-C0A0B170CD41}" type="pres">
      <dgm:prSet presAssocID="{31B61A49-E08E-4425-9F0B-8D557866293C}" presName="parentText" presStyleLbl="node1" presStyleIdx="1" presStyleCnt="3">
        <dgm:presLayoutVars>
          <dgm:chMax val="0"/>
          <dgm:bulletEnabled val="1"/>
        </dgm:presLayoutVars>
      </dgm:prSet>
      <dgm:spPr/>
      <dgm:t>
        <a:bodyPr/>
        <a:lstStyle/>
        <a:p>
          <a:endParaRPr lang="es-CR"/>
        </a:p>
      </dgm:t>
    </dgm:pt>
    <dgm:pt modelId="{8ED732C4-4DA1-422D-8106-2C3AC510BB10}" type="pres">
      <dgm:prSet presAssocID="{78D992AD-83D7-4B29-B3F7-E1615E914BF0}" presName="spacer" presStyleCnt="0"/>
      <dgm:spPr/>
    </dgm:pt>
    <dgm:pt modelId="{FCF10B1D-F00A-4CF4-B8DD-3DA9CAEBC2E0}" type="pres">
      <dgm:prSet presAssocID="{D4A274A9-79B2-434B-ACF9-465881B51898}" presName="parentText" presStyleLbl="node1" presStyleIdx="2" presStyleCnt="3">
        <dgm:presLayoutVars>
          <dgm:chMax val="0"/>
          <dgm:bulletEnabled val="1"/>
        </dgm:presLayoutVars>
      </dgm:prSet>
      <dgm:spPr/>
      <dgm:t>
        <a:bodyPr/>
        <a:lstStyle/>
        <a:p>
          <a:endParaRPr lang="es-CR"/>
        </a:p>
      </dgm:t>
    </dgm:pt>
  </dgm:ptLst>
  <dgm:cxnLst>
    <dgm:cxn modelId="{6F571F18-262A-4A0A-BDB7-C55B6695895D}" srcId="{6940C679-E1FC-4B7C-B2C8-BCE10E0A95C3}" destId="{D4A274A9-79B2-434B-ACF9-465881B51898}" srcOrd="2" destOrd="0" parTransId="{3F27D08F-CE00-4911-992E-BB7AE9F85644}" sibTransId="{D043A608-7F3A-4C50-8378-7E5BE10D1157}"/>
    <dgm:cxn modelId="{0842B9A6-550B-4F3E-97B5-0869BCC65976}" type="presOf" srcId="{6940C679-E1FC-4B7C-B2C8-BCE10E0A95C3}" destId="{D85C78C8-682C-405D-8743-0BBDBB568288}" srcOrd="0" destOrd="0" presId="urn:microsoft.com/office/officeart/2005/8/layout/vList2"/>
    <dgm:cxn modelId="{F8149A34-154D-4F45-B635-5E08CB8AF8B2}" srcId="{6940C679-E1FC-4B7C-B2C8-BCE10E0A95C3}" destId="{2B7CA1DA-4772-4353-832D-080859BF5973}" srcOrd="0" destOrd="0" parTransId="{B066CEA2-209E-40B8-ADB4-E8A7FD6452FF}" sibTransId="{1C7722A5-BF2E-4D6B-A10B-138D71C86F28}"/>
    <dgm:cxn modelId="{0CAD3BF4-F982-44B8-8B5F-2DCB06C60996}" type="presOf" srcId="{31B61A49-E08E-4425-9F0B-8D557866293C}" destId="{9D1BBBF5-EF15-4BFA-B6D2-C0A0B170CD41}" srcOrd="0" destOrd="0" presId="urn:microsoft.com/office/officeart/2005/8/layout/vList2"/>
    <dgm:cxn modelId="{7296BC95-6E67-453D-96E9-4CA4A7875119}" srcId="{6940C679-E1FC-4B7C-B2C8-BCE10E0A95C3}" destId="{31B61A49-E08E-4425-9F0B-8D557866293C}" srcOrd="1" destOrd="0" parTransId="{91C7741E-1252-4151-9BBC-A0488D41B63C}" sibTransId="{78D992AD-83D7-4B29-B3F7-E1615E914BF0}"/>
    <dgm:cxn modelId="{BB6777A1-C7C2-40AA-8E62-B863A29BCBE8}" type="presOf" srcId="{2B7CA1DA-4772-4353-832D-080859BF5973}" destId="{0112006C-AC9B-4C39-A788-DC5026140999}" srcOrd="0" destOrd="0" presId="urn:microsoft.com/office/officeart/2005/8/layout/vList2"/>
    <dgm:cxn modelId="{68B11C28-1454-443B-8276-4A590A6E4C31}" type="presOf" srcId="{D4A274A9-79B2-434B-ACF9-465881B51898}" destId="{FCF10B1D-F00A-4CF4-B8DD-3DA9CAEBC2E0}" srcOrd="0" destOrd="0" presId="urn:microsoft.com/office/officeart/2005/8/layout/vList2"/>
    <dgm:cxn modelId="{4A0ED320-0BB5-492F-857A-F1CAF5BE20FF}" type="presParOf" srcId="{D85C78C8-682C-405D-8743-0BBDBB568288}" destId="{0112006C-AC9B-4C39-A788-DC5026140999}" srcOrd="0" destOrd="0" presId="urn:microsoft.com/office/officeart/2005/8/layout/vList2"/>
    <dgm:cxn modelId="{694620AF-BFA3-463F-9078-D01E8418F2C4}" type="presParOf" srcId="{D85C78C8-682C-405D-8743-0BBDBB568288}" destId="{077C3EF2-52DF-4045-AD8F-A344D5642C8C}" srcOrd="1" destOrd="0" presId="urn:microsoft.com/office/officeart/2005/8/layout/vList2"/>
    <dgm:cxn modelId="{0EBA78F9-E3BB-4748-81F2-925C09910613}" type="presParOf" srcId="{D85C78C8-682C-405D-8743-0BBDBB568288}" destId="{9D1BBBF5-EF15-4BFA-B6D2-C0A0B170CD41}" srcOrd="2" destOrd="0" presId="urn:microsoft.com/office/officeart/2005/8/layout/vList2"/>
    <dgm:cxn modelId="{8D29B944-AD2F-44C5-B8EE-41C33049566B}" type="presParOf" srcId="{D85C78C8-682C-405D-8743-0BBDBB568288}" destId="{8ED732C4-4DA1-422D-8106-2C3AC510BB10}" srcOrd="3" destOrd="0" presId="urn:microsoft.com/office/officeart/2005/8/layout/vList2"/>
    <dgm:cxn modelId="{50A17041-1157-4FAF-8411-6FFEF8834AE7}" type="presParOf" srcId="{D85C78C8-682C-405D-8743-0BBDBB568288}" destId="{FCF10B1D-F00A-4CF4-B8DD-3DA9CAEBC2E0}" srcOrd="4" destOrd="0" presId="urn:microsoft.com/office/officeart/2005/8/layout/vList2"/>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3E674C61-2DD7-4EDF-8A2A-077FFD0790CC}" type="doc">
      <dgm:prSet loTypeId="urn:microsoft.com/office/officeart/2005/8/layout/vList2" loCatId="list" qsTypeId="urn:microsoft.com/office/officeart/2005/8/quickstyle/simple1" qsCatId="simple" csTypeId="urn:microsoft.com/office/officeart/2005/8/colors/colorful3" csCatId="colorful" phldr="1"/>
      <dgm:spPr/>
      <dgm:t>
        <a:bodyPr/>
        <a:lstStyle/>
        <a:p>
          <a:endParaRPr lang="es-ES"/>
        </a:p>
      </dgm:t>
    </dgm:pt>
    <dgm:pt modelId="{C08FD44C-5481-419B-BA97-A8702B97A061}">
      <dgm:prSet phldrT="[Texto]" custT="1"/>
      <dgm:spPr>
        <a:solidFill>
          <a:schemeClr val="tx2"/>
        </a:solidFill>
      </dgm:spPr>
      <dgm:t>
        <a:bodyPr/>
        <a:lstStyle/>
        <a:p>
          <a:r>
            <a:rPr lang="es-ES" sz="1800">
              <a:latin typeface="+mn-lt"/>
            </a:rPr>
            <a:t>Componente 1: Condiciones y calidad ambiental</a:t>
          </a:r>
        </a:p>
      </dgm:t>
      <dgm:extLst>
        <a:ext uri="{E40237B7-FDA0-4F09-8148-C483321AD2D9}">
          <dgm14:cNvPr xmlns:dgm14="http://schemas.microsoft.com/office/drawing/2010/diagram" id="0" name="">
            <a:hlinkClick xmlns:r="http://schemas.openxmlformats.org/officeDocument/2006/relationships" r:id="rId1"/>
          </dgm14:cNvPr>
        </a:ext>
      </dgm:extLst>
    </dgm:pt>
    <dgm:pt modelId="{3293CF13-9B14-410F-B7F6-01E509D07FC4}" type="parTrans" cxnId="{B686C081-71E7-46D1-84B9-E3CA766539DD}">
      <dgm:prSet/>
      <dgm:spPr/>
      <dgm:t>
        <a:bodyPr/>
        <a:lstStyle/>
        <a:p>
          <a:endParaRPr lang="es-ES" sz="1800"/>
        </a:p>
      </dgm:t>
    </dgm:pt>
    <dgm:pt modelId="{193F919C-0523-4751-8FDE-AB5663611CD1}" type="sibTrans" cxnId="{B686C081-71E7-46D1-84B9-E3CA766539DD}">
      <dgm:prSet/>
      <dgm:spPr/>
      <dgm:t>
        <a:bodyPr/>
        <a:lstStyle/>
        <a:p>
          <a:endParaRPr lang="es-ES" sz="1800"/>
        </a:p>
      </dgm:t>
    </dgm:pt>
    <dgm:pt modelId="{8D587B58-5AF0-4AC2-BB43-D681FCB8CD69}">
      <dgm:prSet phldrT="[Texto]" custT="1"/>
      <dgm:spPr>
        <a:solidFill>
          <a:schemeClr val="tx2"/>
        </a:solidFill>
      </dgm:spPr>
      <dgm:t>
        <a:bodyPr/>
        <a:lstStyle/>
        <a:p>
          <a:r>
            <a:rPr lang="es-ES" sz="1800"/>
            <a:t>Componente 2: Recursos ambientales y su utilización</a:t>
          </a:r>
        </a:p>
      </dgm:t>
      <dgm:extLst>
        <a:ext uri="{E40237B7-FDA0-4F09-8148-C483321AD2D9}">
          <dgm14:cNvPr xmlns:dgm14="http://schemas.microsoft.com/office/drawing/2010/diagram" id="0" name="">
            <a:hlinkClick xmlns:r="http://schemas.openxmlformats.org/officeDocument/2006/relationships" r:id="rId2"/>
          </dgm14:cNvPr>
        </a:ext>
      </dgm:extLst>
    </dgm:pt>
    <dgm:pt modelId="{EBDB1F6D-0002-471B-87B9-940693A94F54}" type="parTrans" cxnId="{5C10C769-6637-42F8-B8EE-07CBC99B6AF0}">
      <dgm:prSet/>
      <dgm:spPr/>
      <dgm:t>
        <a:bodyPr/>
        <a:lstStyle/>
        <a:p>
          <a:endParaRPr lang="es-ES" sz="1800"/>
        </a:p>
      </dgm:t>
    </dgm:pt>
    <dgm:pt modelId="{F2B85A8B-9E85-49CF-BF82-D002017FB856}" type="sibTrans" cxnId="{5C10C769-6637-42F8-B8EE-07CBC99B6AF0}">
      <dgm:prSet/>
      <dgm:spPr/>
      <dgm:t>
        <a:bodyPr/>
        <a:lstStyle/>
        <a:p>
          <a:endParaRPr lang="es-ES" sz="1800"/>
        </a:p>
      </dgm:t>
    </dgm:pt>
    <dgm:pt modelId="{78FA3EE4-5BBE-48B8-AD88-B7DCF4067570}">
      <dgm:prSet phldrT="[Texto]" custT="1"/>
      <dgm:spPr>
        <a:solidFill>
          <a:schemeClr val="bg1">
            <a:lumMod val="75000"/>
          </a:schemeClr>
        </a:solidFill>
      </dgm:spPr>
      <dgm:t>
        <a:bodyPr/>
        <a:lstStyle/>
        <a:p>
          <a:r>
            <a:rPr lang="es-ES" sz="1800"/>
            <a:t>Componente 4: Eventos Extremos y Desastres</a:t>
          </a:r>
        </a:p>
      </dgm:t>
      <dgm:extLst>
        <a:ext uri="{E40237B7-FDA0-4F09-8148-C483321AD2D9}">
          <dgm14:cNvPr xmlns:dgm14="http://schemas.microsoft.com/office/drawing/2010/diagram" id="0" name="">
            <a:hlinkClick xmlns:r="http://schemas.openxmlformats.org/officeDocument/2006/relationships" r:id="rId3"/>
          </dgm14:cNvPr>
        </a:ext>
      </dgm:extLst>
    </dgm:pt>
    <dgm:pt modelId="{29BDB08B-137B-4EC7-8FC3-0CD814B6CCF7}" type="parTrans" cxnId="{90C6F4A3-3CD6-4338-BA7E-0A6B62ECE1B9}">
      <dgm:prSet/>
      <dgm:spPr/>
      <dgm:t>
        <a:bodyPr/>
        <a:lstStyle/>
        <a:p>
          <a:endParaRPr lang="es-ES" sz="1800"/>
        </a:p>
      </dgm:t>
    </dgm:pt>
    <dgm:pt modelId="{040D23AD-DEE7-49D8-A62D-E5FD75578075}" type="sibTrans" cxnId="{90C6F4A3-3CD6-4338-BA7E-0A6B62ECE1B9}">
      <dgm:prSet/>
      <dgm:spPr/>
      <dgm:t>
        <a:bodyPr/>
        <a:lstStyle/>
        <a:p>
          <a:endParaRPr lang="es-ES" sz="1800"/>
        </a:p>
      </dgm:t>
    </dgm:pt>
    <dgm:pt modelId="{D044ABFF-6B6B-45E2-9DD4-DC1F452810CB}">
      <dgm:prSet phldrT="[Texto]" custT="1"/>
      <dgm:spPr>
        <a:solidFill>
          <a:schemeClr val="tx2"/>
        </a:solidFill>
      </dgm:spPr>
      <dgm:t>
        <a:bodyPr/>
        <a:lstStyle/>
        <a:p>
          <a:r>
            <a:rPr lang="es-ES" sz="1800"/>
            <a:t>Componente 5: Hábitat humano y salud ambiental</a:t>
          </a:r>
        </a:p>
      </dgm:t>
      <dgm:extLst>
        <a:ext uri="{E40237B7-FDA0-4F09-8148-C483321AD2D9}">
          <dgm14:cNvPr xmlns:dgm14="http://schemas.microsoft.com/office/drawing/2010/diagram" id="0" name="">
            <a:hlinkClick xmlns:r="http://schemas.openxmlformats.org/officeDocument/2006/relationships" r:id="rId4"/>
          </dgm14:cNvPr>
        </a:ext>
      </dgm:extLst>
    </dgm:pt>
    <dgm:pt modelId="{AC972294-7CA3-446B-9D02-92F0D5775216}" type="parTrans" cxnId="{028D1156-BDB9-4F86-AEB3-08FB9E6B7F5A}">
      <dgm:prSet/>
      <dgm:spPr/>
      <dgm:t>
        <a:bodyPr/>
        <a:lstStyle/>
        <a:p>
          <a:endParaRPr lang="es-ES" sz="1800"/>
        </a:p>
      </dgm:t>
    </dgm:pt>
    <dgm:pt modelId="{66AB31D3-2252-42A4-B2D7-237A5672EDA2}" type="sibTrans" cxnId="{028D1156-BDB9-4F86-AEB3-08FB9E6B7F5A}">
      <dgm:prSet/>
      <dgm:spPr/>
      <dgm:t>
        <a:bodyPr/>
        <a:lstStyle/>
        <a:p>
          <a:endParaRPr lang="es-ES" sz="1800"/>
        </a:p>
      </dgm:t>
    </dgm:pt>
    <dgm:pt modelId="{1CD42A2E-CC92-42C6-A63B-0C62C6314160}">
      <dgm:prSet phldrT="[Texto]" custT="1"/>
      <dgm:spPr>
        <a:solidFill>
          <a:schemeClr val="tx2"/>
        </a:solidFill>
      </dgm:spPr>
      <dgm:t>
        <a:bodyPr/>
        <a:lstStyle/>
        <a:p>
          <a:r>
            <a:rPr lang="es-ES" sz="1800"/>
            <a:t>Componente 3: Residuos</a:t>
          </a:r>
        </a:p>
      </dgm:t>
      <dgm:extLst>
        <a:ext uri="{E40237B7-FDA0-4F09-8148-C483321AD2D9}">
          <dgm14:cNvPr xmlns:dgm14="http://schemas.microsoft.com/office/drawing/2010/diagram" id="0" name="">
            <a:hlinkClick xmlns:r="http://schemas.openxmlformats.org/officeDocument/2006/relationships" r:id="rId5"/>
          </dgm14:cNvPr>
        </a:ext>
      </dgm:extLst>
    </dgm:pt>
    <dgm:pt modelId="{7A3AE480-3CDF-4601-ABA5-AE309592309A}" type="parTrans" cxnId="{275247A4-6B4F-441C-9894-E026CCD4E7AC}">
      <dgm:prSet/>
      <dgm:spPr/>
      <dgm:t>
        <a:bodyPr/>
        <a:lstStyle/>
        <a:p>
          <a:endParaRPr lang="es-ES" sz="1800"/>
        </a:p>
      </dgm:t>
    </dgm:pt>
    <dgm:pt modelId="{07959DED-7251-48D5-8FF0-81E723D72FEB}" type="sibTrans" cxnId="{275247A4-6B4F-441C-9894-E026CCD4E7AC}">
      <dgm:prSet/>
      <dgm:spPr/>
      <dgm:t>
        <a:bodyPr/>
        <a:lstStyle/>
        <a:p>
          <a:endParaRPr lang="es-ES" sz="1800"/>
        </a:p>
      </dgm:t>
    </dgm:pt>
    <dgm:pt modelId="{B6345CB2-D77A-43E7-B040-4007F43520A2}">
      <dgm:prSet phldrT="[Texto]" custT="1"/>
      <dgm:spPr>
        <a:solidFill>
          <a:schemeClr val="bg1">
            <a:lumMod val="75000"/>
          </a:schemeClr>
        </a:solidFill>
      </dgm:spPr>
      <dgm:t>
        <a:bodyPr/>
        <a:lstStyle/>
        <a:p>
          <a:r>
            <a:rPr lang="es-ES" sz="1800"/>
            <a:t>Componente 6: Protección ambiental, gestión y participación/acción ciudadana</a:t>
          </a:r>
        </a:p>
      </dgm:t>
      <dgm:extLst>
        <a:ext uri="{E40237B7-FDA0-4F09-8148-C483321AD2D9}">
          <dgm14:cNvPr xmlns:dgm14="http://schemas.microsoft.com/office/drawing/2010/diagram" id="0" name="">
            <a:hlinkClick xmlns:r="http://schemas.openxmlformats.org/officeDocument/2006/relationships" r:id="rId6"/>
          </dgm14:cNvPr>
        </a:ext>
      </dgm:extLst>
    </dgm:pt>
    <dgm:pt modelId="{26C764E1-2A17-49EC-A9D6-C5072CD39AD8}" type="parTrans" cxnId="{28054BE1-CB3B-43EB-B881-4835D53AEF86}">
      <dgm:prSet/>
      <dgm:spPr/>
      <dgm:t>
        <a:bodyPr/>
        <a:lstStyle/>
        <a:p>
          <a:endParaRPr lang="es-ES"/>
        </a:p>
      </dgm:t>
    </dgm:pt>
    <dgm:pt modelId="{C08996B9-10C4-4335-B7B2-4F5689A98572}" type="sibTrans" cxnId="{28054BE1-CB3B-43EB-B881-4835D53AEF86}">
      <dgm:prSet/>
      <dgm:spPr/>
      <dgm:t>
        <a:bodyPr/>
        <a:lstStyle/>
        <a:p>
          <a:endParaRPr lang="es-ES"/>
        </a:p>
      </dgm:t>
    </dgm:pt>
    <dgm:pt modelId="{79ACFD3E-41EA-4FFC-9B3D-CEB5DDB0D2C2}" type="pres">
      <dgm:prSet presAssocID="{3E674C61-2DD7-4EDF-8A2A-077FFD0790CC}" presName="linear" presStyleCnt="0">
        <dgm:presLayoutVars>
          <dgm:animLvl val="lvl"/>
          <dgm:resizeHandles val="exact"/>
        </dgm:presLayoutVars>
      </dgm:prSet>
      <dgm:spPr/>
      <dgm:t>
        <a:bodyPr/>
        <a:lstStyle/>
        <a:p>
          <a:endParaRPr lang="es-CR"/>
        </a:p>
      </dgm:t>
    </dgm:pt>
    <dgm:pt modelId="{856210F9-FF3E-4B78-9B9B-4FE65902A1A6}" type="pres">
      <dgm:prSet presAssocID="{C08FD44C-5481-419B-BA97-A8702B97A061}" presName="parentText" presStyleLbl="node1" presStyleIdx="0" presStyleCnt="6">
        <dgm:presLayoutVars>
          <dgm:chMax val="0"/>
          <dgm:bulletEnabled val="1"/>
        </dgm:presLayoutVars>
      </dgm:prSet>
      <dgm:spPr/>
      <dgm:t>
        <a:bodyPr/>
        <a:lstStyle/>
        <a:p>
          <a:endParaRPr lang="es-CR"/>
        </a:p>
      </dgm:t>
    </dgm:pt>
    <dgm:pt modelId="{C3970870-7843-4065-9F49-6E8FBFB21EA3}" type="pres">
      <dgm:prSet presAssocID="{193F919C-0523-4751-8FDE-AB5663611CD1}" presName="spacer" presStyleCnt="0"/>
      <dgm:spPr/>
    </dgm:pt>
    <dgm:pt modelId="{D31D7742-1D1E-4140-B54E-289F3A4BB4DC}" type="pres">
      <dgm:prSet presAssocID="{8D587B58-5AF0-4AC2-BB43-D681FCB8CD69}" presName="parentText" presStyleLbl="node1" presStyleIdx="1" presStyleCnt="6">
        <dgm:presLayoutVars>
          <dgm:chMax val="0"/>
          <dgm:bulletEnabled val="1"/>
        </dgm:presLayoutVars>
      </dgm:prSet>
      <dgm:spPr/>
      <dgm:t>
        <a:bodyPr/>
        <a:lstStyle/>
        <a:p>
          <a:endParaRPr lang="es-CR"/>
        </a:p>
      </dgm:t>
    </dgm:pt>
    <dgm:pt modelId="{40414150-38E4-493D-8402-5B7590A92DFE}" type="pres">
      <dgm:prSet presAssocID="{F2B85A8B-9E85-49CF-BF82-D002017FB856}" presName="spacer" presStyleCnt="0"/>
      <dgm:spPr/>
    </dgm:pt>
    <dgm:pt modelId="{04E5D446-508E-48B1-8F9E-0773055383CE}" type="pres">
      <dgm:prSet presAssocID="{1CD42A2E-CC92-42C6-A63B-0C62C6314160}" presName="parentText" presStyleLbl="node1" presStyleIdx="2" presStyleCnt="6">
        <dgm:presLayoutVars>
          <dgm:chMax val="0"/>
          <dgm:bulletEnabled val="1"/>
        </dgm:presLayoutVars>
      </dgm:prSet>
      <dgm:spPr/>
      <dgm:t>
        <a:bodyPr/>
        <a:lstStyle/>
        <a:p>
          <a:endParaRPr lang="es-CR"/>
        </a:p>
      </dgm:t>
    </dgm:pt>
    <dgm:pt modelId="{9BEB9C9B-3A19-4A18-97C7-830F486C3D56}" type="pres">
      <dgm:prSet presAssocID="{07959DED-7251-48D5-8FF0-81E723D72FEB}" presName="spacer" presStyleCnt="0"/>
      <dgm:spPr/>
    </dgm:pt>
    <dgm:pt modelId="{942C3303-DD67-495B-B473-0DD24D607212}" type="pres">
      <dgm:prSet presAssocID="{78FA3EE4-5BBE-48B8-AD88-B7DCF4067570}" presName="parentText" presStyleLbl="node1" presStyleIdx="3" presStyleCnt="6">
        <dgm:presLayoutVars>
          <dgm:chMax val="0"/>
          <dgm:bulletEnabled val="1"/>
        </dgm:presLayoutVars>
      </dgm:prSet>
      <dgm:spPr/>
      <dgm:t>
        <a:bodyPr/>
        <a:lstStyle/>
        <a:p>
          <a:endParaRPr lang="es-CR"/>
        </a:p>
      </dgm:t>
    </dgm:pt>
    <dgm:pt modelId="{382145F0-F09E-4EA0-AF27-3E18F4218E54}" type="pres">
      <dgm:prSet presAssocID="{040D23AD-DEE7-49D8-A62D-E5FD75578075}" presName="spacer" presStyleCnt="0"/>
      <dgm:spPr/>
    </dgm:pt>
    <dgm:pt modelId="{5C2C0F64-BB59-4997-B27B-24705184D2D3}" type="pres">
      <dgm:prSet presAssocID="{D044ABFF-6B6B-45E2-9DD4-DC1F452810CB}" presName="parentText" presStyleLbl="node1" presStyleIdx="4" presStyleCnt="6">
        <dgm:presLayoutVars>
          <dgm:chMax val="0"/>
          <dgm:bulletEnabled val="1"/>
        </dgm:presLayoutVars>
      </dgm:prSet>
      <dgm:spPr/>
      <dgm:t>
        <a:bodyPr/>
        <a:lstStyle/>
        <a:p>
          <a:endParaRPr lang="es-CR"/>
        </a:p>
      </dgm:t>
    </dgm:pt>
    <dgm:pt modelId="{68ADF40A-A391-402A-8805-31752C014783}" type="pres">
      <dgm:prSet presAssocID="{66AB31D3-2252-42A4-B2D7-237A5672EDA2}" presName="spacer" presStyleCnt="0"/>
      <dgm:spPr/>
    </dgm:pt>
    <dgm:pt modelId="{5E8510CC-BB87-4E6C-B4BD-9565EFC9F59E}" type="pres">
      <dgm:prSet presAssocID="{B6345CB2-D77A-43E7-B040-4007F43520A2}" presName="parentText" presStyleLbl="node1" presStyleIdx="5" presStyleCnt="6">
        <dgm:presLayoutVars>
          <dgm:chMax val="0"/>
          <dgm:bulletEnabled val="1"/>
        </dgm:presLayoutVars>
      </dgm:prSet>
      <dgm:spPr/>
      <dgm:t>
        <a:bodyPr/>
        <a:lstStyle/>
        <a:p>
          <a:endParaRPr lang="es-CR"/>
        </a:p>
      </dgm:t>
    </dgm:pt>
  </dgm:ptLst>
  <dgm:cxnLst>
    <dgm:cxn modelId="{5C10C769-6637-42F8-B8EE-07CBC99B6AF0}" srcId="{3E674C61-2DD7-4EDF-8A2A-077FFD0790CC}" destId="{8D587B58-5AF0-4AC2-BB43-D681FCB8CD69}" srcOrd="1" destOrd="0" parTransId="{EBDB1F6D-0002-471B-87B9-940693A94F54}" sibTransId="{F2B85A8B-9E85-49CF-BF82-D002017FB856}"/>
    <dgm:cxn modelId="{237B54CF-F648-4FD6-8067-117051907391}" type="presOf" srcId="{1CD42A2E-CC92-42C6-A63B-0C62C6314160}" destId="{04E5D446-508E-48B1-8F9E-0773055383CE}" srcOrd="0" destOrd="0" presId="urn:microsoft.com/office/officeart/2005/8/layout/vList2"/>
    <dgm:cxn modelId="{B686C081-71E7-46D1-84B9-E3CA766539DD}" srcId="{3E674C61-2DD7-4EDF-8A2A-077FFD0790CC}" destId="{C08FD44C-5481-419B-BA97-A8702B97A061}" srcOrd="0" destOrd="0" parTransId="{3293CF13-9B14-410F-B7F6-01E509D07FC4}" sibTransId="{193F919C-0523-4751-8FDE-AB5663611CD1}"/>
    <dgm:cxn modelId="{1B743691-CA75-4C7D-8CC7-02A481B92F79}" type="presOf" srcId="{C08FD44C-5481-419B-BA97-A8702B97A061}" destId="{856210F9-FF3E-4B78-9B9B-4FE65902A1A6}" srcOrd="0" destOrd="0" presId="urn:microsoft.com/office/officeart/2005/8/layout/vList2"/>
    <dgm:cxn modelId="{90C6F4A3-3CD6-4338-BA7E-0A6B62ECE1B9}" srcId="{3E674C61-2DD7-4EDF-8A2A-077FFD0790CC}" destId="{78FA3EE4-5BBE-48B8-AD88-B7DCF4067570}" srcOrd="3" destOrd="0" parTransId="{29BDB08B-137B-4EC7-8FC3-0CD814B6CCF7}" sibTransId="{040D23AD-DEE7-49D8-A62D-E5FD75578075}"/>
    <dgm:cxn modelId="{028D1156-BDB9-4F86-AEB3-08FB9E6B7F5A}" srcId="{3E674C61-2DD7-4EDF-8A2A-077FFD0790CC}" destId="{D044ABFF-6B6B-45E2-9DD4-DC1F452810CB}" srcOrd="4" destOrd="0" parTransId="{AC972294-7CA3-446B-9D02-92F0D5775216}" sibTransId="{66AB31D3-2252-42A4-B2D7-237A5672EDA2}"/>
    <dgm:cxn modelId="{9998EC01-79BB-4ED6-B923-AF8CD1AE4785}" type="presOf" srcId="{8D587B58-5AF0-4AC2-BB43-D681FCB8CD69}" destId="{D31D7742-1D1E-4140-B54E-289F3A4BB4DC}" srcOrd="0" destOrd="0" presId="urn:microsoft.com/office/officeart/2005/8/layout/vList2"/>
    <dgm:cxn modelId="{3D1B3D9E-8219-40F4-B18C-0226595E1725}" type="presOf" srcId="{B6345CB2-D77A-43E7-B040-4007F43520A2}" destId="{5E8510CC-BB87-4E6C-B4BD-9565EFC9F59E}" srcOrd="0" destOrd="0" presId="urn:microsoft.com/office/officeart/2005/8/layout/vList2"/>
    <dgm:cxn modelId="{167B15D6-65B2-4A20-A293-B459A8938EDB}" type="presOf" srcId="{3E674C61-2DD7-4EDF-8A2A-077FFD0790CC}" destId="{79ACFD3E-41EA-4FFC-9B3D-CEB5DDB0D2C2}" srcOrd="0" destOrd="0" presId="urn:microsoft.com/office/officeart/2005/8/layout/vList2"/>
    <dgm:cxn modelId="{B975E3E0-A378-4F4E-B547-1CFA238DC4A8}" type="presOf" srcId="{D044ABFF-6B6B-45E2-9DD4-DC1F452810CB}" destId="{5C2C0F64-BB59-4997-B27B-24705184D2D3}" srcOrd="0" destOrd="0" presId="urn:microsoft.com/office/officeart/2005/8/layout/vList2"/>
    <dgm:cxn modelId="{467349B3-A26D-4FC4-914E-B53E3DDCD0FD}" type="presOf" srcId="{78FA3EE4-5BBE-48B8-AD88-B7DCF4067570}" destId="{942C3303-DD67-495B-B473-0DD24D607212}" srcOrd="0" destOrd="0" presId="urn:microsoft.com/office/officeart/2005/8/layout/vList2"/>
    <dgm:cxn modelId="{275247A4-6B4F-441C-9894-E026CCD4E7AC}" srcId="{3E674C61-2DD7-4EDF-8A2A-077FFD0790CC}" destId="{1CD42A2E-CC92-42C6-A63B-0C62C6314160}" srcOrd="2" destOrd="0" parTransId="{7A3AE480-3CDF-4601-ABA5-AE309592309A}" sibTransId="{07959DED-7251-48D5-8FF0-81E723D72FEB}"/>
    <dgm:cxn modelId="{28054BE1-CB3B-43EB-B881-4835D53AEF86}" srcId="{3E674C61-2DD7-4EDF-8A2A-077FFD0790CC}" destId="{B6345CB2-D77A-43E7-B040-4007F43520A2}" srcOrd="5" destOrd="0" parTransId="{26C764E1-2A17-49EC-A9D6-C5072CD39AD8}" sibTransId="{C08996B9-10C4-4335-B7B2-4F5689A98572}"/>
    <dgm:cxn modelId="{C0AD6B8B-927C-415A-94BE-DA153EEABE59}" type="presParOf" srcId="{79ACFD3E-41EA-4FFC-9B3D-CEB5DDB0D2C2}" destId="{856210F9-FF3E-4B78-9B9B-4FE65902A1A6}" srcOrd="0" destOrd="0" presId="urn:microsoft.com/office/officeart/2005/8/layout/vList2"/>
    <dgm:cxn modelId="{ED59E7F3-C74C-4199-BA75-3126DAA79CC3}" type="presParOf" srcId="{79ACFD3E-41EA-4FFC-9B3D-CEB5DDB0D2C2}" destId="{C3970870-7843-4065-9F49-6E8FBFB21EA3}" srcOrd="1" destOrd="0" presId="urn:microsoft.com/office/officeart/2005/8/layout/vList2"/>
    <dgm:cxn modelId="{5EF1F91C-17F9-4047-B791-7DAE3281E7FE}" type="presParOf" srcId="{79ACFD3E-41EA-4FFC-9B3D-CEB5DDB0D2C2}" destId="{D31D7742-1D1E-4140-B54E-289F3A4BB4DC}" srcOrd="2" destOrd="0" presId="urn:microsoft.com/office/officeart/2005/8/layout/vList2"/>
    <dgm:cxn modelId="{FD90E647-DAB7-4B19-8DF1-04B867531C2F}" type="presParOf" srcId="{79ACFD3E-41EA-4FFC-9B3D-CEB5DDB0D2C2}" destId="{40414150-38E4-493D-8402-5B7590A92DFE}" srcOrd="3" destOrd="0" presId="urn:microsoft.com/office/officeart/2005/8/layout/vList2"/>
    <dgm:cxn modelId="{A41EF4C4-38AB-488B-A70E-80A91E4F211E}" type="presParOf" srcId="{79ACFD3E-41EA-4FFC-9B3D-CEB5DDB0D2C2}" destId="{04E5D446-508E-48B1-8F9E-0773055383CE}" srcOrd="4" destOrd="0" presId="urn:microsoft.com/office/officeart/2005/8/layout/vList2"/>
    <dgm:cxn modelId="{A662D633-EF6A-458B-818A-DC1E64D2B3EE}" type="presParOf" srcId="{79ACFD3E-41EA-4FFC-9B3D-CEB5DDB0D2C2}" destId="{9BEB9C9B-3A19-4A18-97C7-830F486C3D56}" srcOrd="5" destOrd="0" presId="urn:microsoft.com/office/officeart/2005/8/layout/vList2"/>
    <dgm:cxn modelId="{0C330375-1EDB-459D-AE88-654600C141DA}" type="presParOf" srcId="{79ACFD3E-41EA-4FFC-9B3D-CEB5DDB0D2C2}" destId="{942C3303-DD67-495B-B473-0DD24D607212}" srcOrd="6" destOrd="0" presId="urn:microsoft.com/office/officeart/2005/8/layout/vList2"/>
    <dgm:cxn modelId="{7277CF40-C147-400C-B846-B56B31A85DF3}" type="presParOf" srcId="{79ACFD3E-41EA-4FFC-9B3D-CEB5DDB0D2C2}" destId="{382145F0-F09E-4EA0-AF27-3E18F4218E54}" srcOrd="7" destOrd="0" presId="urn:microsoft.com/office/officeart/2005/8/layout/vList2"/>
    <dgm:cxn modelId="{11948219-3824-4320-963F-72AD722CB67E}" type="presParOf" srcId="{79ACFD3E-41EA-4FFC-9B3D-CEB5DDB0D2C2}" destId="{5C2C0F64-BB59-4997-B27B-24705184D2D3}" srcOrd="8" destOrd="0" presId="urn:microsoft.com/office/officeart/2005/8/layout/vList2"/>
    <dgm:cxn modelId="{22C939C5-C656-4A18-B2C6-25D619DD29C8}" type="presParOf" srcId="{79ACFD3E-41EA-4FFC-9B3D-CEB5DDB0D2C2}" destId="{68ADF40A-A391-402A-8805-31752C014783}" srcOrd="9" destOrd="0" presId="urn:microsoft.com/office/officeart/2005/8/layout/vList2"/>
    <dgm:cxn modelId="{538FAB2D-376D-4F4A-AB5C-162DF9DD9627}" type="presParOf" srcId="{79ACFD3E-41EA-4FFC-9B3D-CEB5DDB0D2C2}" destId="{5E8510CC-BB87-4E6C-B4BD-9565EFC9F59E}" srcOrd="10" destOrd="0" presId="urn:microsoft.com/office/officeart/2005/8/layout/vList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D018769F-2D52-4A2A-8172-48DC5DAAFDED}" type="doc">
      <dgm:prSet loTypeId="urn:microsoft.com/office/officeart/2005/8/layout/default" loCatId="list" qsTypeId="urn:microsoft.com/office/officeart/2005/8/quickstyle/simple1" qsCatId="simple" csTypeId="urn:microsoft.com/office/officeart/2005/8/colors/accent1_2" csCatId="accent1" phldr="1"/>
      <dgm:spPr/>
      <dgm:t>
        <a:bodyPr/>
        <a:lstStyle/>
        <a:p>
          <a:endParaRPr lang="es-CR"/>
        </a:p>
      </dgm:t>
    </dgm:pt>
    <dgm:pt modelId="{EEDA7CCB-FC2A-4B71-9D82-272BF74CFD10}" type="pres">
      <dgm:prSet presAssocID="{D018769F-2D52-4A2A-8172-48DC5DAAFDED}" presName="diagram" presStyleCnt="0">
        <dgm:presLayoutVars>
          <dgm:dir/>
          <dgm:resizeHandles val="exact"/>
        </dgm:presLayoutVars>
      </dgm:prSet>
      <dgm:spPr/>
      <dgm:t>
        <a:bodyPr/>
        <a:lstStyle/>
        <a:p>
          <a:endParaRPr lang="es-CR"/>
        </a:p>
      </dgm:t>
    </dgm:pt>
  </dgm:ptLst>
  <dgm:cxnLst>
    <dgm:cxn modelId="{67637504-F3C6-4C0A-BEC6-22DC9AFEAD25}" type="presOf" srcId="{D018769F-2D52-4A2A-8172-48DC5DAAFDED}" destId="{EEDA7CCB-FC2A-4B71-9D82-272BF74CFD10}" srcOrd="0" destOrd="0" presId="urn:microsoft.com/office/officeart/2005/8/layout/default"/>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D018769F-2D52-4A2A-8172-48DC5DAAFDED}" type="doc">
      <dgm:prSet loTypeId="urn:microsoft.com/office/officeart/2005/8/layout/default" loCatId="list" qsTypeId="urn:microsoft.com/office/officeart/2005/8/quickstyle/simple1" qsCatId="simple" csTypeId="urn:microsoft.com/office/officeart/2005/8/colors/accent1_2" csCatId="accent1" phldr="1"/>
      <dgm:spPr/>
      <dgm:t>
        <a:bodyPr/>
        <a:lstStyle/>
        <a:p>
          <a:endParaRPr lang="es-CR"/>
        </a:p>
      </dgm:t>
    </dgm:pt>
    <dgm:pt modelId="{EEDA7CCB-FC2A-4B71-9D82-272BF74CFD10}" type="pres">
      <dgm:prSet presAssocID="{D018769F-2D52-4A2A-8172-48DC5DAAFDED}" presName="diagram" presStyleCnt="0">
        <dgm:presLayoutVars>
          <dgm:dir/>
          <dgm:resizeHandles val="exact"/>
        </dgm:presLayoutVars>
      </dgm:prSet>
      <dgm:spPr/>
      <dgm:t>
        <a:bodyPr/>
        <a:lstStyle/>
        <a:p>
          <a:endParaRPr lang="es-CR"/>
        </a:p>
      </dgm:t>
    </dgm:pt>
  </dgm:ptLst>
  <dgm:cxnLst>
    <dgm:cxn modelId="{C22C8A96-F78C-4B7C-AAB9-586823A6F794}" type="presOf" srcId="{D018769F-2D52-4A2A-8172-48DC5DAAFDED}" destId="{EEDA7CCB-FC2A-4B71-9D82-272BF74CFD10}" srcOrd="0" destOrd="0" presId="urn:microsoft.com/office/officeart/2005/8/layout/default"/>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D018769F-2D52-4A2A-8172-48DC5DAAFDED}" type="doc">
      <dgm:prSet loTypeId="urn:microsoft.com/office/officeart/2005/8/layout/default" loCatId="list" qsTypeId="urn:microsoft.com/office/officeart/2005/8/quickstyle/simple1" qsCatId="simple" csTypeId="urn:microsoft.com/office/officeart/2005/8/colors/accent1_2" csCatId="accent1" phldr="1"/>
      <dgm:spPr/>
      <dgm:t>
        <a:bodyPr/>
        <a:lstStyle/>
        <a:p>
          <a:endParaRPr lang="es-CR"/>
        </a:p>
      </dgm:t>
    </dgm:pt>
    <dgm:pt modelId="{CE1B2D49-4A66-4A76-8A2C-6188E2F91B5F}">
      <dgm:prSet phldrT="[Texto]"/>
      <dgm:spPr>
        <a:solidFill>
          <a:srgbClr val="92D050"/>
        </a:solidFill>
      </dgm:spPr>
      <dgm:t>
        <a:bodyPr/>
        <a:lstStyle/>
        <a:p>
          <a:r>
            <a:rPr lang="es-CR"/>
            <a:t>Datos complementarios</a:t>
          </a:r>
        </a:p>
      </dgm:t>
    </dgm:pt>
    <dgm:pt modelId="{813F2E33-AEE6-464A-B600-7A4C3831DCF7}" type="parTrans" cxnId="{04CBF0D7-BC83-4E83-A141-C0898A699A7B}">
      <dgm:prSet/>
      <dgm:spPr/>
      <dgm:t>
        <a:bodyPr/>
        <a:lstStyle/>
        <a:p>
          <a:endParaRPr lang="es-CR"/>
        </a:p>
      </dgm:t>
    </dgm:pt>
    <dgm:pt modelId="{3E297F8F-F380-4A56-BDE0-284E9F2BA833}" type="sibTrans" cxnId="{04CBF0D7-BC83-4E83-A141-C0898A699A7B}">
      <dgm:prSet/>
      <dgm:spPr/>
      <dgm:t>
        <a:bodyPr/>
        <a:lstStyle/>
        <a:p>
          <a:endParaRPr lang="es-CR"/>
        </a:p>
      </dgm:t>
    </dgm:pt>
    <dgm:pt modelId="{EEDA7CCB-FC2A-4B71-9D82-272BF74CFD10}" type="pres">
      <dgm:prSet presAssocID="{D018769F-2D52-4A2A-8172-48DC5DAAFDED}" presName="diagram" presStyleCnt="0">
        <dgm:presLayoutVars>
          <dgm:dir/>
          <dgm:resizeHandles val="exact"/>
        </dgm:presLayoutVars>
      </dgm:prSet>
      <dgm:spPr/>
      <dgm:t>
        <a:bodyPr/>
        <a:lstStyle/>
        <a:p>
          <a:endParaRPr lang="es-CR"/>
        </a:p>
      </dgm:t>
    </dgm:pt>
    <dgm:pt modelId="{F7C71AE3-2312-49F8-9B71-5EA4F4CE7329}" type="pres">
      <dgm:prSet presAssocID="{CE1B2D49-4A66-4A76-8A2C-6188E2F91B5F}" presName="node" presStyleLbl="node1" presStyleIdx="0" presStyleCnt="1" custScaleX="513265" custScaleY="171729" custLinFactNeighborX="-65099" custLinFactNeighborY="24931">
        <dgm:presLayoutVars>
          <dgm:bulletEnabled val="1"/>
        </dgm:presLayoutVars>
      </dgm:prSet>
      <dgm:spPr/>
      <dgm:t>
        <a:bodyPr/>
        <a:lstStyle/>
        <a:p>
          <a:endParaRPr lang="es-CR"/>
        </a:p>
      </dgm:t>
    </dgm:pt>
  </dgm:ptLst>
  <dgm:cxnLst>
    <dgm:cxn modelId="{28E2E405-AF18-4908-9111-A482798A5845}" type="presOf" srcId="{CE1B2D49-4A66-4A76-8A2C-6188E2F91B5F}" destId="{F7C71AE3-2312-49F8-9B71-5EA4F4CE7329}" srcOrd="0" destOrd="0" presId="urn:microsoft.com/office/officeart/2005/8/layout/default"/>
    <dgm:cxn modelId="{B8CD3E2B-EA60-4BD0-822B-8B9EB84A69EA}" type="presOf" srcId="{D018769F-2D52-4A2A-8172-48DC5DAAFDED}" destId="{EEDA7CCB-FC2A-4B71-9D82-272BF74CFD10}" srcOrd="0" destOrd="0" presId="urn:microsoft.com/office/officeart/2005/8/layout/default"/>
    <dgm:cxn modelId="{04CBF0D7-BC83-4E83-A141-C0898A699A7B}" srcId="{D018769F-2D52-4A2A-8172-48DC5DAAFDED}" destId="{CE1B2D49-4A66-4A76-8A2C-6188E2F91B5F}" srcOrd="0" destOrd="0" parTransId="{813F2E33-AEE6-464A-B600-7A4C3831DCF7}" sibTransId="{3E297F8F-F380-4A56-BDE0-284E9F2BA833}"/>
    <dgm:cxn modelId="{911A2C21-DCD6-475E-BF82-211275222B8A}" type="presParOf" srcId="{EEDA7CCB-FC2A-4B71-9D82-272BF74CFD10}" destId="{F7C71AE3-2312-49F8-9B71-5EA4F4CE7329}" srcOrd="0" destOrd="0" presId="urn:microsoft.com/office/officeart/2005/8/layout/default"/>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D018769F-2D52-4A2A-8172-48DC5DAAFDED}" type="doc">
      <dgm:prSet loTypeId="urn:microsoft.com/office/officeart/2005/8/layout/default" loCatId="list" qsTypeId="urn:microsoft.com/office/officeart/2005/8/quickstyle/simple1" qsCatId="simple" csTypeId="urn:microsoft.com/office/officeart/2005/8/colors/accent1_2" csCatId="accent1" phldr="1"/>
      <dgm:spPr/>
      <dgm:t>
        <a:bodyPr/>
        <a:lstStyle/>
        <a:p>
          <a:endParaRPr lang="es-CR"/>
        </a:p>
      </dgm:t>
    </dgm:pt>
    <dgm:pt modelId="{CE1B2D49-4A66-4A76-8A2C-6188E2F91B5F}">
      <dgm:prSet phldrT="[Texto]"/>
      <dgm:spPr>
        <a:solidFill>
          <a:srgbClr val="92D050"/>
        </a:solidFill>
      </dgm:spPr>
      <dgm:t>
        <a:bodyPr/>
        <a:lstStyle/>
        <a:p>
          <a:r>
            <a:rPr lang="es-CR"/>
            <a:t>Indicadores</a:t>
          </a:r>
        </a:p>
      </dgm:t>
    </dgm:pt>
    <dgm:pt modelId="{813F2E33-AEE6-464A-B600-7A4C3831DCF7}" type="parTrans" cxnId="{04CBF0D7-BC83-4E83-A141-C0898A699A7B}">
      <dgm:prSet/>
      <dgm:spPr/>
      <dgm:t>
        <a:bodyPr/>
        <a:lstStyle/>
        <a:p>
          <a:endParaRPr lang="es-CR"/>
        </a:p>
      </dgm:t>
    </dgm:pt>
    <dgm:pt modelId="{3E297F8F-F380-4A56-BDE0-284E9F2BA833}" type="sibTrans" cxnId="{04CBF0D7-BC83-4E83-A141-C0898A699A7B}">
      <dgm:prSet/>
      <dgm:spPr/>
      <dgm:t>
        <a:bodyPr/>
        <a:lstStyle/>
        <a:p>
          <a:endParaRPr lang="es-CR"/>
        </a:p>
      </dgm:t>
    </dgm:pt>
    <dgm:pt modelId="{EEDA7CCB-FC2A-4B71-9D82-272BF74CFD10}" type="pres">
      <dgm:prSet presAssocID="{D018769F-2D52-4A2A-8172-48DC5DAAFDED}" presName="diagram" presStyleCnt="0">
        <dgm:presLayoutVars>
          <dgm:dir/>
          <dgm:resizeHandles val="exact"/>
        </dgm:presLayoutVars>
      </dgm:prSet>
      <dgm:spPr/>
      <dgm:t>
        <a:bodyPr/>
        <a:lstStyle/>
        <a:p>
          <a:endParaRPr lang="es-CR"/>
        </a:p>
      </dgm:t>
    </dgm:pt>
    <dgm:pt modelId="{F7C71AE3-2312-49F8-9B71-5EA4F4CE7329}" type="pres">
      <dgm:prSet presAssocID="{CE1B2D49-4A66-4A76-8A2C-6188E2F91B5F}" presName="node" presStyleLbl="node1" presStyleIdx="0" presStyleCnt="1" custScaleX="233761" custLinFactX="15867" custLinFactY="-29030" custLinFactNeighborX="100000" custLinFactNeighborY="-100000">
        <dgm:presLayoutVars>
          <dgm:bulletEnabled val="1"/>
        </dgm:presLayoutVars>
      </dgm:prSet>
      <dgm:spPr/>
      <dgm:t>
        <a:bodyPr/>
        <a:lstStyle/>
        <a:p>
          <a:endParaRPr lang="es-CR"/>
        </a:p>
      </dgm:t>
    </dgm:pt>
  </dgm:ptLst>
  <dgm:cxnLst>
    <dgm:cxn modelId="{8086E639-6B4D-4432-94AB-5195C15CFCF7}" type="presOf" srcId="{CE1B2D49-4A66-4A76-8A2C-6188E2F91B5F}" destId="{F7C71AE3-2312-49F8-9B71-5EA4F4CE7329}" srcOrd="0" destOrd="0" presId="urn:microsoft.com/office/officeart/2005/8/layout/default"/>
    <dgm:cxn modelId="{04CBF0D7-BC83-4E83-A141-C0898A699A7B}" srcId="{D018769F-2D52-4A2A-8172-48DC5DAAFDED}" destId="{CE1B2D49-4A66-4A76-8A2C-6188E2F91B5F}" srcOrd="0" destOrd="0" parTransId="{813F2E33-AEE6-464A-B600-7A4C3831DCF7}" sibTransId="{3E297F8F-F380-4A56-BDE0-284E9F2BA833}"/>
    <dgm:cxn modelId="{03B4B4E6-C7E4-4B29-BB8D-6DBDD61B74CD}" type="presOf" srcId="{D018769F-2D52-4A2A-8172-48DC5DAAFDED}" destId="{EEDA7CCB-FC2A-4B71-9D82-272BF74CFD10}" srcOrd="0" destOrd="0" presId="urn:microsoft.com/office/officeart/2005/8/layout/default"/>
    <dgm:cxn modelId="{009DA1DF-4450-4F59-8798-30910DE50055}" type="presParOf" srcId="{EEDA7CCB-FC2A-4B71-9D82-272BF74CFD10}" destId="{F7C71AE3-2312-49F8-9B71-5EA4F4CE7329}" srcOrd="0" destOrd="0" presId="urn:microsoft.com/office/officeart/2005/8/layout/default"/>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5/8/layout/vList2">
  <dgm:title val=""/>
  <dgm:desc val=""/>
  <dgm:catLst>
    <dgm:cat type="list" pri="3000"/>
    <dgm:cat type="convert" pri="1000"/>
  </dgm:catLst>
  <dgm:samp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2" srcId="1" destId="11" srcOrd="0" destOrd="0"/>
        <dgm:cxn modelId="23" srcId="2" destId="21" srcOrd="0"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animLvl val="lvl"/>
      <dgm:resizeHandles val="exact"/>
    </dgm:varLst>
    <dgm:alg type="lin">
      <dgm:param type="linDir" val="fromT"/>
      <dgm:param type="vertAlign" val="mid"/>
    </dgm:alg>
    <dgm:shape xmlns:r="http://schemas.openxmlformats.org/officeDocument/2006/relationships" r:blip="">
      <dgm:adjLst/>
    </dgm:shape>
    <dgm:presOf/>
    <dgm:constrLst>
      <dgm:constr type="w" for="ch" forName="parentText" refType="w"/>
      <dgm:constr type="h" for="ch" forName="parentText" refType="primFontSz" refFor="ch" refForName="parentText" fact="0.52"/>
      <dgm:constr type="w" for="ch" forName="childText" refType="w"/>
      <dgm:constr type="h" for="ch" forName="childText" refType="primFontSz" refFor="ch" refForName="parentText" fact="0.46"/>
      <dgm:constr type="h" for="ch" forName="parentText" op="equ"/>
      <dgm:constr type="primFontSz" for="ch" forName="parentText" op="equ" val="65"/>
      <dgm:constr type="primFontSz" for="ch" forName="childText" refType="primFontSz" refFor="ch" refForName="parentText" op="equ"/>
      <dgm:constr type="h" for="ch" forName="spacer" refType="primFontSz" refFor="ch" refForName="parentText" fact="0.08"/>
    </dgm:constrLst>
    <dgm:ruleLst>
      <dgm:rule type="primFontSz" for="ch" forName="parentText" val="5" fact="NaN" max="NaN"/>
    </dgm:ruleLst>
    <dgm:forEach name="Name0" axis="ch" ptType="node">
      <dgm:layoutNode name="parentText" styleLbl="node1">
        <dgm:varLst>
          <dgm:chMax val="0"/>
          <dgm:bulletEnabled val="1"/>
        </dgm:varLst>
        <dgm:alg type="tx">
          <dgm:param type="parTxLTRAlign" val="l"/>
          <dgm:param type="parTxRTLAlign" val="r"/>
        </dgm:alg>
        <dgm:shape xmlns:r="http://schemas.openxmlformats.org/officeDocument/2006/relationships" type="roundRect" r:blip="">
          <dgm:adjLst/>
        </dgm:shape>
        <dgm:presOf axis="self"/>
        <dgm:constrLst>
          <dgm:constr type="tMarg" refType="primFontSz" fact="0.3"/>
          <dgm:constr type="bMarg" refType="primFontSz" fact="0.3"/>
          <dgm:constr type="lMarg" refType="primFontSz" fact="0.3"/>
          <dgm:constr type="rMarg" refType="primFontSz" fact="0.3"/>
        </dgm:constrLst>
        <dgm:ruleLst>
          <dgm:rule type="h" val="INF" fact="NaN" max="NaN"/>
        </dgm:ruleLst>
      </dgm:layoutNode>
      <dgm:choose name="Name1">
        <dgm:if name="Name2" axis="ch" ptType="node" func="cnt" op="gte" val="1">
          <dgm:layoutNode name="childText" styleLbl="revTx">
            <dgm:varLst>
              <dgm:bulletEnabled val="1"/>
            </dgm:varLst>
            <dgm:alg type="tx">
              <dgm:param type="stBulletLvl" val="1"/>
              <dgm:param type="lnSpAfChP" val="20"/>
            </dgm:alg>
            <dgm:shape xmlns:r="http://schemas.openxmlformats.org/officeDocument/2006/relationships" type="rect" r:blip="">
              <dgm:adjLst/>
            </dgm:shape>
            <dgm:presOf axis="des" ptType="node"/>
            <dgm:constrLst>
              <dgm:constr type="tMarg" refType="primFontSz" fact="0.1"/>
              <dgm:constr type="bMarg" refType="primFontSz" fact="0.1"/>
              <dgm:constr type="lMarg" refType="w" fact="0.09"/>
            </dgm:constrLst>
            <dgm:ruleLst>
              <dgm:rule type="h" val="INF" fact="NaN" max="NaN"/>
            </dgm:ruleLst>
          </dgm:layoutNode>
        </dgm:if>
        <dgm:else name="Name3">
          <dgm:choose name="Name4">
            <dgm:if name="Name5" axis="par ch" ptType="doc node" func="cnt" op="gte" val="2">
              <dgm:forEach name="Name6" axis="followSib" ptType="sibTrans" cnt="1">
                <dgm:layoutNode name="spacer">
                  <dgm:alg type="sp"/>
                  <dgm:shape xmlns:r="http://schemas.openxmlformats.org/officeDocument/2006/relationships" r:blip="">
                    <dgm:adjLst/>
                  </dgm:shape>
                  <dgm:presOf/>
                  <dgm:constrLst/>
                  <dgm:ruleLst/>
                </dgm:layoutNode>
              </dgm:forEach>
            </dgm:if>
            <dgm:else name="Name7"/>
          </dgm:choose>
        </dgm:else>
      </dgm:choose>
    </dgm:forEach>
  </dgm:layoutNode>
</dgm:layoutDef>
</file>

<file path=xl/diagrams/layout2.xml><?xml version="1.0" encoding="utf-8"?>
<dgm:layoutDef xmlns:dgm="http://schemas.openxmlformats.org/drawingml/2006/diagram" xmlns:a="http://schemas.openxmlformats.org/drawingml/2006/main" uniqueId="urn:microsoft.com/office/officeart/2005/8/layout/vList2">
  <dgm:title val=""/>
  <dgm:desc val=""/>
  <dgm:catLst>
    <dgm:cat type="list" pri="3000"/>
    <dgm:cat type="convert" pri="1000"/>
  </dgm:catLst>
  <dgm:samp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2" srcId="1" destId="11" srcOrd="0" destOrd="0"/>
        <dgm:cxn modelId="23" srcId="2" destId="21" srcOrd="0"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animLvl val="lvl"/>
      <dgm:resizeHandles val="exact"/>
    </dgm:varLst>
    <dgm:alg type="lin">
      <dgm:param type="linDir" val="fromT"/>
      <dgm:param type="vertAlign" val="mid"/>
    </dgm:alg>
    <dgm:shape xmlns:r="http://schemas.openxmlformats.org/officeDocument/2006/relationships" r:blip="">
      <dgm:adjLst/>
    </dgm:shape>
    <dgm:presOf/>
    <dgm:constrLst>
      <dgm:constr type="w" for="ch" forName="parentText" refType="w"/>
      <dgm:constr type="h" for="ch" forName="parentText" refType="primFontSz" refFor="ch" refForName="parentText" fact="0.52"/>
      <dgm:constr type="w" for="ch" forName="childText" refType="w"/>
      <dgm:constr type="h" for="ch" forName="childText" refType="primFontSz" refFor="ch" refForName="parentText" fact="0.46"/>
      <dgm:constr type="h" for="ch" forName="parentText" op="equ"/>
      <dgm:constr type="primFontSz" for="ch" forName="parentText" op="equ" val="65"/>
      <dgm:constr type="primFontSz" for="ch" forName="childText" refType="primFontSz" refFor="ch" refForName="parentText" op="equ"/>
      <dgm:constr type="h" for="ch" forName="spacer" refType="primFontSz" refFor="ch" refForName="parentText" fact="0.08"/>
    </dgm:constrLst>
    <dgm:ruleLst>
      <dgm:rule type="primFontSz" for="ch" forName="parentText" val="5" fact="NaN" max="NaN"/>
    </dgm:ruleLst>
    <dgm:forEach name="Name0" axis="ch" ptType="node">
      <dgm:layoutNode name="parentText" styleLbl="node1">
        <dgm:varLst>
          <dgm:chMax val="0"/>
          <dgm:bulletEnabled val="1"/>
        </dgm:varLst>
        <dgm:alg type="tx">
          <dgm:param type="parTxLTRAlign" val="l"/>
          <dgm:param type="parTxRTLAlign" val="r"/>
        </dgm:alg>
        <dgm:shape xmlns:r="http://schemas.openxmlformats.org/officeDocument/2006/relationships" type="roundRect" r:blip="">
          <dgm:adjLst/>
        </dgm:shape>
        <dgm:presOf axis="self"/>
        <dgm:constrLst>
          <dgm:constr type="tMarg" refType="primFontSz" fact="0.3"/>
          <dgm:constr type="bMarg" refType="primFontSz" fact="0.3"/>
          <dgm:constr type="lMarg" refType="primFontSz" fact="0.3"/>
          <dgm:constr type="rMarg" refType="primFontSz" fact="0.3"/>
        </dgm:constrLst>
        <dgm:ruleLst>
          <dgm:rule type="h" val="INF" fact="NaN" max="NaN"/>
        </dgm:ruleLst>
      </dgm:layoutNode>
      <dgm:choose name="Name1">
        <dgm:if name="Name2" axis="ch" ptType="node" func="cnt" op="gte" val="1">
          <dgm:layoutNode name="childText" styleLbl="revTx">
            <dgm:varLst>
              <dgm:bulletEnabled val="1"/>
            </dgm:varLst>
            <dgm:alg type="tx">
              <dgm:param type="stBulletLvl" val="1"/>
              <dgm:param type="lnSpAfChP" val="20"/>
            </dgm:alg>
            <dgm:shape xmlns:r="http://schemas.openxmlformats.org/officeDocument/2006/relationships" type="rect" r:blip="">
              <dgm:adjLst/>
            </dgm:shape>
            <dgm:presOf axis="des" ptType="node"/>
            <dgm:constrLst>
              <dgm:constr type="tMarg" refType="primFontSz" fact="0.1"/>
              <dgm:constr type="bMarg" refType="primFontSz" fact="0.1"/>
              <dgm:constr type="lMarg" refType="w" fact="0.09"/>
            </dgm:constrLst>
            <dgm:ruleLst>
              <dgm:rule type="h" val="INF" fact="NaN" max="NaN"/>
            </dgm:ruleLst>
          </dgm:layoutNode>
        </dgm:if>
        <dgm:else name="Name3">
          <dgm:choose name="Name4">
            <dgm:if name="Name5" axis="par ch" ptType="doc node" func="cnt" op="gte" val="2">
              <dgm:forEach name="Name6" axis="followSib" ptType="sibTrans" cnt="1">
                <dgm:layoutNode name="spacer">
                  <dgm:alg type="sp"/>
                  <dgm:shape xmlns:r="http://schemas.openxmlformats.org/officeDocument/2006/relationships" r:blip="">
                    <dgm:adjLst/>
                  </dgm:shape>
                  <dgm:presOf/>
                  <dgm:constrLst/>
                  <dgm:ruleLst/>
                </dgm:layoutNode>
              </dgm:forEach>
            </dgm:if>
            <dgm:else name="Name7"/>
          </dgm:choose>
        </dgm:else>
      </dgm:choose>
    </dgm:forEach>
  </dgm:layoutNode>
</dgm:layoutDef>
</file>

<file path=xl/diagrams/layout3.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4.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5.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6.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7.png"/><Relationship Id="rId4"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7.png"/><Relationship Id="rId4"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7.png"/><Relationship Id="rId4"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7.png"/><Relationship Id="rId4"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7.png"/><Relationship Id="rId4"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7.png"/><Relationship Id="rId4"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7.png"/><Relationship Id="rId4"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diagramLayout" Target="../diagrams/layout1.xml"/><Relationship Id="rId2" Type="http://schemas.openxmlformats.org/officeDocument/2006/relationships/diagramData" Target="../diagrams/data1.xml"/><Relationship Id="rId1" Type="http://schemas.openxmlformats.org/officeDocument/2006/relationships/image" Target="../media/image1.png"/><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png"/></Relationships>
</file>

<file path=xl/drawings/_rels/drawing3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png"/></Relationships>
</file>

<file path=xl/drawings/_rels/drawing3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png"/></Relationships>
</file>

<file path=xl/drawings/_rels/drawing3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diagramQuickStyle" Target="../diagrams/quickStyle3.xml"/><Relationship Id="rId13" Type="http://schemas.openxmlformats.org/officeDocument/2006/relationships/diagramQuickStyle" Target="../diagrams/quickStyle4.xml"/><Relationship Id="rId3" Type="http://schemas.openxmlformats.org/officeDocument/2006/relationships/diagramQuickStyle" Target="../diagrams/quickStyle2.xml"/><Relationship Id="rId7" Type="http://schemas.openxmlformats.org/officeDocument/2006/relationships/diagramLayout" Target="../diagrams/layout3.xml"/><Relationship Id="rId12" Type="http://schemas.openxmlformats.org/officeDocument/2006/relationships/diagramLayout" Target="../diagrams/layout4.xml"/><Relationship Id="rId2" Type="http://schemas.openxmlformats.org/officeDocument/2006/relationships/diagramLayout" Target="../diagrams/layout2.xml"/><Relationship Id="rId16" Type="http://schemas.openxmlformats.org/officeDocument/2006/relationships/image" Target="../media/image1.png"/><Relationship Id="rId1" Type="http://schemas.openxmlformats.org/officeDocument/2006/relationships/diagramData" Target="../diagrams/data2.xml"/><Relationship Id="rId6" Type="http://schemas.openxmlformats.org/officeDocument/2006/relationships/diagramData" Target="../diagrams/data3.xml"/><Relationship Id="rId11" Type="http://schemas.openxmlformats.org/officeDocument/2006/relationships/diagramData" Target="../diagrams/data4.xml"/><Relationship Id="rId5" Type="http://schemas.microsoft.com/office/2007/relationships/diagramDrawing" Target="../diagrams/drawing2.xml"/><Relationship Id="rId15" Type="http://schemas.microsoft.com/office/2007/relationships/diagramDrawing" Target="../diagrams/drawing4.xml"/><Relationship Id="rId10" Type="http://schemas.microsoft.com/office/2007/relationships/diagramDrawing" Target="../diagrams/drawing3.xml"/><Relationship Id="rId4" Type="http://schemas.openxmlformats.org/officeDocument/2006/relationships/diagramColors" Target="../diagrams/colors2.xml"/><Relationship Id="rId9" Type="http://schemas.openxmlformats.org/officeDocument/2006/relationships/diagramColors" Target="../diagrams/colors3.xml"/><Relationship Id="rId14" Type="http://schemas.openxmlformats.org/officeDocument/2006/relationships/diagramColors" Target="../diagrams/colors4.xml"/></Relationships>
</file>

<file path=xl/drawings/_rels/drawing40.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20.emf"/><Relationship Id="rId4" Type="http://schemas.openxmlformats.org/officeDocument/2006/relationships/image" Target="../media/image1.png"/></Relationships>
</file>

<file path=xl/drawings/_rels/drawing4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png"/></Relationships>
</file>

<file path=xl/drawings/_rels/drawing4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png"/></Relationships>
</file>

<file path=xl/drawings/_rels/drawing4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png"/></Relationships>
</file>

<file path=xl/drawings/_rels/drawing4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png"/></Relationships>
</file>

<file path=xl/drawings/_rels/drawing4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3" Type="http://schemas.openxmlformats.org/officeDocument/2006/relationships/diagramQuickStyle" Target="../diagrams/quickStyle5.xml"/><Relationship Id="rId2" Type="http://schemas.openxmlformats.org/officeDocument/2006/relationships/diagramLayout" Target="../diagrams/layout5.xml"/><Relationship Id="rId1" Type="http://schemas.openxmlformats.org/officeDocument/2006/relationships/diagramData" Target="../diagrams/data5.xml"/><Relationship Id="rId6" Type="http://schemas.openxmlformats.org/officeDocument/2006/relationships/image" Target="../media/image1.png"/><Relationship Id="rId5" Type="http://schemas.microsoft.com/office/2007/relationships/diagramDrawing" Target="../diagrams/drawing5.xml"/><Relationship Id="rId4" Type="http://schemas.openxmlformats.org/officeDocument/2006/relationships/diagramColors" Target="../diagrams/colors5.xml"/></Relationships>
</file>

<file path=xl/drawings/_rels/drawing4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png"/></Relationships>
</file>

<file path=xl/drawings/_rels/drawing4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5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png"/></Relationships>
</file>

<file path=xl/drawings/_rels/drawing5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png"/></Relationships>
</file>

<file path=xl/drawings/_rels/drawing5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png"/></Relationships>
</file>

<file path=xl/drawings/_rels/drawing54.xml.rels><?xml version="1.0" encoding="UTF-8" standalone="yes"?>
<Relationships xmlns="http://schemas.openxmlformats.org/package/2006/relationships"><Relationship Id="rId3" Type="http://schemas.openxmlformats.org/officeDocument/2006/relationships/diagramQuickStyle" Target="../diagrams/quickStyle6.xml"/><Relationship Id="rId2" Type="http://schemas.openxmlformats.org/officeDocument/2006/relationships/diagramLayout" Target="../diagrams/layout6.xml"/><Relationship Id="rId1" Type="http://schemas.openxmlformats.org/officeDocument/2006/relationships/diagramData" Target="../diagrams/data6.xml"/><Relationship Id="rId6" Type="http://schemas.openxmlformats.org/officeDocument/2006/relationships/image" Target="../media/image1.png"/><Relationship Id="rId5" Type="http://schemas.microsoft.com/office/2007/relationships/diagramDrawing" Target="../diagrams/drawing6.xml"/><Relationship Id="rId4" Type="http://schemas.openxmlformats.org/officeDocument/2006/relationships/diagramColors" Target="../diagrams/colors6.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7.xml.rels><?xml version="1.0" encoding="UTF-8" standalone="yes"?>
<Relationships xmlns="http://schemas.openxmlformats.org/package/2006/relationships"><Relationship Id="rId1" Type="http://schemas.openxmlformats.org/officeDocument/2006/relationships/image" Target="../media/image20.emf"/></Relationships>
</file>

<file path=xl/drawings/_rels/drawing5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7.png"/><Relationship Id="rId4"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6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4.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emf"/><Relationship Id="rId4" Type="http://schemas.openxmlformats.org/officeDocument/2006/relationships/image" Target="../media/image26.png"/></Relationships>
</file>

<file path=xl/drawings/_rels/drawing6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8.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69.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71.xml.rels><?xml version="1.0" encoding="UTF-8" standalone="yes"?>
<Relationships xmlns="http://schemas.openxmlformats.org/package/2006/relationships"><Relationship Id="rId1" Type="http://schemas.openxmlformats.org/officeDocument/2006/relationships/image" Target="../media/image30.png"/></Relationships>
</file>

<file path=xl/drawings/_rels/drawing7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7.png"/><Relationship Id="rId4"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7.pn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745774</xdr:colOff>
      <xdr:row>0</xdr:row>
      <xdr:rowOff>134054</xdr:rowOff>
    </xdr:from>
    <xdr:to>
      <xdr:col>9</xdr:col>
      <xdr:colOff>31750</xdr:colOff>
      <xdr:row>4</xdr:row>
      <xdr:rowOff>171449</xdr:rowOff>
    </xdr:to>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a:stretch>
          <a:fillRect/>
        </a:stretch>
      </xdr:blipFill>
      <xdr:spPr>
        <a:xfrm>
          <a:off x="4727224" y="134054"/>
          <a:ext cx="2333976" cy="913695"/>
        </a:xfrm>
        <a:prstGeom prst="rect">
          <a:avLst/>
        </a:prstGeom>
      </xdr:spPr>
    </xdr:pic>
    <xdr:clientData/>
  </xdr:twoCellAnchor>
  <xdr:twoCellAnchor>
    <xdr:from>
      <xdr:col>10</xdr:col>
      <xdr:colOff>685800</xdr:colOff>
      <xdr:row>21</xdr:row>
      <xdr:rowOff>64599</xdr:rowOff>
    </xdr:from>
    <xdr:to>
      <xdr:col>12</xdr:col>
      <xdr:colOff>692150</xdr:colOff>
      <xdr:row>24</xdr:row>
      <xdr:rowOff>71680</xdr:rowOff>
    </xdr:to>
    <xdr:pic>
      <xdr:nvPicPr>
        <xdr:cNvPr id="4" name="Imagen 3">
          <a:extLst>
            <a:ext uri="{FF2B5EF4-FFF2-40B4-BE49-F238E27FC236}">
              <a16:creationId xmlns:a16="http://schemas.microsoft.com/office/drawing/2014/main" xmlns="" id="{00000000-0008-0000-0000-000004000000}"/>
            </a:ext>
          </a:extLst>
        </xdr:cNvPr>
        <xdr:cNvPicPr>
          <a:picLocks noChangeAspect="1"/>
        </xdr:cNvPicPr>
      </xdr:nvPicPr>
      <xdr:blipFill rotWithShape="1">
        <a:blip xmlns:r="http://schemas.openxmlformats.org/officeDocument/2006/relationships" r:embed="rId2"/>
        <a:srcRect t="20484" b="23284"/>
        <a:stretch/>
      </xdr:blipFill>
      <xdr:spPr>
        <a:xfrm>
          <a:off x="8849078" y="3860488"/>
          <a:ext cx="1530350" cy="557414"/>
        </a:xfrm>
        <a:prstGeom prst="rect">
          <a:avLst/>
        </a:prstGeom>
      </xdr:spPr>
    </xdr:pic>
    <xdr:clientData/>
  </xdr:twoCellAnchor>
  <xdr:twoCellAnchor>
    <xdr:from>
      <xdr:col>4</xdr:col>
      <xdr:colOff>233783</xdr:colOff>
      <xdr:row>16</xdr:row>
      <xdr:rowOff>37746</xdr:rowOff>
    </xdr:from>
    <xdr:to>
      <xdr:col>5</xdr:col>
      <xdr:colOff>660221</xdr:colOff>
      <xdr:row>19</xdr:row>
      <xdr:rowOff>140715</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rotWithShape="1">
        <a:blip xmlns:r="http://schemas.openxmlformats.org/officeDocument/2006/relationships" r:embed="rId3"/>
        <a:srcRect t="22818" b="22657"/>
        <a:stretch/>
      </xdr:blipFill>
      <xdr:spPr>
        <a:xfrm>
          <a:off x="3825061" y="2937579"/>
          <a:ext cx="1188438" cy="632136"/>
        </a:xfrm>
        <a:prstGeom prst="rect">
          <a:avLst/>
        </a:prstGeom>
      </xdr:spPr>
    </xdr:pic>
    <xdr:clientData/>
  </xdr:twoCellAnchor>
  <xdr:twoCellAnchor>
    <xdr:from>
      <xdr:col>8</xdr:col>
      <xdr:colOff>120397</xdr:colOff>
      <xdr:row>16</xdr:row>
      <xdr:rowOff>37746</xdr:rowOff>
    </xdr:from>
    <xdr:to>
      <xdr:col>10</xdr:col>
      <xdr:colOff>324396</xdr:colOff>
      <xdr:row>19</xdr:row>
      <xdr:rowOff>140715</xdr:rowOff>
    </xdr:to>
    <xdr:pic>
      <xdr:nvPicPr>
        <xdr:cNvPr id="7" name="Imagen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4"/>
        <a:stretch>
          <a:fillRect/>
        </a:stretch>
      </xdr:blipFill>
      <xdr:spPr>
        <a:xfrm>
          <a:off x="6759675" y="2937579"/>
          <a:ext cx="1727999" cy="632136"/>
        </a:xfrm>
        <a:prstGeom prst="rect">
          <a:avLst/>
        </a:prstGeom>
      </xdr:spPr>
    </xdr:pic>
    <xdr:clientData/>
  </xdr:twoCellAnchor>
  <xdr:twoCellAnchor>
    <xdr:from>
      <xdr:col>4</xdr:col>
      <xdr:colOff>18054</xdr:colOff>
      <xdr:row>21</xdr:row>
      <xdr:rowOff>93546</xdr:rowOff>
    </xdr:from>
    <xdr:to>
      <xdr:col>5</xdr:col>
      <xdr:colOff>691155</xdr:colOff>
      <xdr:row>24</xdr:row>
      <xdr:rowOff>42732</xdr:rowOff>
    </xdr:to>
    <xdr:pic>
      <xdr:nvPicPr>
        <xdr:cNvPr id="9" name="Imagen 8">
          <a:extLst>
            <a:ext uri="{FF2B5EF4-FFF2-40B4-BE49-F238E27FC236}">
              <a16:creationId xmlns:a16="http://schemas.microsoft.com/office/drawing/2014/main" xmlns="" id="{00000000-0008-0000-0000-000009000000}"/>
            </a:ext>
          </a:extLst>
        </xdr:cNvPr>
        <xdr:cNvPicPr>
          <a:picLocks noChangeAspect="1"/>
        </xdr:cNvPicPr>
      </xdr:nvPicPr>
      <xdr:blipFill rotWithShape="1">
        <a:blip xmlns:r="http://schemas.openxmlformats.org/officeDocument/2006/relationships" r:embed="rId5"/>
        <a:srcRect l="2890" t="28892" r="2432" b="37326"/>
        <a:stretch/>
      </xdr:blipFill>
      <xdr:spPr>
        <a:xfrm>
          <a:off x="3609332" y="3889435"/>
          <a:ext cx="1435101" cy="499519"/>
        </a:xfrm>
        <a:prstGeom prst="rect">
          <a:avLst/>
        </a:prstGeom>
      </xdr:spPr>
    </xdr:pic>
    <xdr:clientData/>
  </xdr:twoCellAnchor>
  <xdr:twoCellAnchor>
    <xdr:from>
      <xdr:col>6</xdr:col>
      <xdr:colOff>376104</xdr:colOff>
      <xdr:row>21</xdr:row>
      <xdr:rowOff>19064</xdr:rowOff>
    </xdr:from>
    <xdr:to>
      <xdr:col>7</xdr:col>
      <xdr:colOff>496753</xdr:colOff>
      <xdr:row>24</xdr:row>
      <xdr:rowOff>117214</xdr:rowOff>
    </xdr:to>
    <xdr:pic>
      <xdr:nvPicPr>
        <xdr:cNvPr id="10" name="Imagen 9">
          <a:extLst>
            <a:ext uri="{FF2B5EF4-FFF2-40B4-BE49-F238E27FC236}">
              <a16:creationId xmlns:a16="http://schemas.microsoft.com/office/drawing/2014/main" xmlns="" id="{00000000-0008-0000-0000-00000A000000}"/>
            </a:ext>
          </a:extLst>
        </xdr:cNvPr>
        <xdr:cNvPicPr>
          <a:picLocks noChangeAspect="1"/>
        </xdr:cNvPicPr>
      </xdr:nvPicPr>
      <xdr:blipFill rotWithShape="1">
        <a:blip xmlns:r="http://schemas.openxmlformats.org/officeDocument/2006/relationships" r:embed="rId6"/>
        <a:srcRect l="28935" t="7354" r="28113" b="4400"/>
        <a:stretch/>
      </xdr:blipFill>
      <xdr:spPr>
        <a:xfrm>
          <a:off x="5491382" y="3814953"/>
          <a:ext cx="882649" cy="648483"/>
        </a:xfrm>
        <a:prstGeom prst="rect">
          <a:avLst/>
        </a:prstGeom>
      </xdr:spPr>
    </xdr:pic>
    <xdr:clientData/>
  </xdr:twoCellAnchor>
  <xdr:twoCellAnchor>
    <xdr:from>
      <xdr:col>2</xdr:col>
      <xdr:colOff>342900</xdr:colOff>
      <xdr:row>20</xdr:row>
      <xdr:rowOff>174992</xdr:rowOff>
    </xdr:from>
    <xdr:to>
      <xdr:col>3</xdr:col>
      <xdr:colOff>333105</xdr:colOff>
      <xdr:row>24</xdr:row>
      <xdr:rowOff>151787</xdr:rowOff>
    </xdr:to>
    <xdr:pic>
      <xdr:nvPicPr>
        <xdr:cNvPr id="11" name="Imagen 10">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7"/>
        <a:stretch>
          <a:fillRect/>
        </a:stretch>
      </xdr:blipFill>
      <xdr:spPr>
        <a:xfrm>
          <a:off x="2410178" y="3780381"/>
          <a:ext cx="752205" cy="717628"/>
        </a:xfrm>
        <a:prstGeom prst="rect">
          <a:avLst/>
        </a:prstGeom>
      </xdr:spPr>
    </xdr:pic>
    <xdr:clientData/>
  </xdr:twoCellAnchor>
  <xdr:twoCellAnchor>
    <xdr:from>
      <xdr:col>12</xdr:col>
      <xdr:colOff>438151</xdr:colOff>
      <xdr:row>15</xdr:row>
      <xdr:rowOff>143898</xdr:rowOff>
    </xdr:from>
    <xdr:to>
      <xdr:col>13</xdr:col>
      <xdr:colOff>414906</xdr:colOff>
      <xdr:row>20</xdr:row>
      <xdr:rowOff>34564</xdr:rowOff>
    </xdr:to>
    <xdr:pic>
      <xdr:nvPicPr>
        <xdr:cNvPr id="12" name="Imagen 11">
          <a:extLst>
            <a:ext uri="{FF2B5EF4-FFF2-40B4-BE49-F238E27FC236}">
              <a16:creationId xmlns:a16="http://schemas.microsoft.com/office/drawing/2014/main" xmlns="" id="{00000000-0008-0000-0000-00000C000000}"/>
            </a:ext>
          </a:extLst>
        </xdr:cNvPr>
        <xdr:cNvPicPr>
          <a:picLocks noChangeAspect="1"/>
        </xdr:cNvPicPr>
      </xdr:nvPicPr>
      <xdr:blipFill rotWithShape="1">
        <a:blip xmlns:r="http://schemas.openxmlformats.org/officeDocument/2006/relationships" r:embed="rId8"/>
        <a:srcRect l="13245" t="7284" r="13245" b="13907"/>
        <a:stretch/>
      </xdr:blipFill>
      <xdr:spPr>
        <a:xfrm>
          <a:off x="10125429" y="2867342"/>
          <a:ext cx="738755" cy="772611"/>
        </a:xfrm>
        <a:prstGeom prst="rect">
          <a:avLst/>
        </a:prstGeom>
      </xdr:spPr>
    </xdr:pic>
    <xdr:clientData/>
  </xdr:twoCellAnchor>
  <xdr:twoCellAnchor>
    <xdr:from>
      <xdr:col>10</xdr:col>
      <xdr:colOff>749809</xdr:colOff>
      <xdr:row>15</xdr:row>
      <xdr:rowOff>161457</xdr:rowOff>
    </xdr:from>
    <xdr:to>
      <xdr:col>12</xdr:col>
      <xdr:colOff>12736</xdr:colOff>
      <xdr:row>20</xdr:row>
      <xdr:rowOff>17004</xdr:rowOff>
    </xdr:to>
    <xdr:pic>
      <xdr:nvPicPr>
        <xdr:cNvPr id="13" name="Imagen 12">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9"/>
        <a:stretch>
          <a:fillRect/>
        </a:stretch>
      </xdr:blipFill>
      <xdr:spPr>
        <a:xfrm>
          <a:off x="8913087" y="2884901"/>
          <a:ext cx="786927" cy="737492"/>
        </a:xfrm>
        <a:prstGeom prst="rect">
          <a:avLst/>
        </a:prstGeom>
      </xdr:spPr>
    </xdr:pic>
    <xdr:clientData/>
  </xdr:twoCellAnchor>
  <xdr:twoCellAnchor>
    <xdr:from>
      <xdr:col>8</xdr:col>
      <xdr:colOff>181702</xdr:colOff>
      <xdr:row>21</xdr:row>
      <xdr:rowOff>15986</xdr:rowOff>
    </xdr:from>
    <xdr:to>
      <xdr:col>10</xdr:col>
      <xdr:colOff>238852</xdr:colOff>
      <xdr:row>24</xdr:row>
      <xdr:rowOff>120294</xdr:rowOff>
    </xdr:to>
    <xdr:pic>
      <xdr:nvPicPr>
        <xdr:cNvPr id="14" name="Imagen 13">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10"/>
        <a:stretch>
          <a:fillRect/>
        </a:stretch>
      </xdr:blipFill>
      <xdr:spPr>
        <a:xfrm>
          <a:off x="6820980" y="3811875"/>
          <a:ext cx="1581150" cy="654641"/>
        </a:xfrm>
        <a:prstGeom prst="rect">
          <a:avLst/>
        </a:prstGeom>
      </xdr:spPr>
    </xdr:pic>
    <xdr:clientData/>
  </xdr:twoCellAnchor>
  <xdr:twoCellAnchor>
    <xdr:from>
      <xdr:col>1</xdr:col>
      <xdr:colOff>266699</xdr:colOff>
      <xdr:row>16</xdr:row>
      <xdr:rowOff>20187</xdr:rowOff>
    </xdr:from>
    <xdr:to>
      <xdr:col>3</xdr:col>
      <xdr:colOff>570370</xdr:colOff>
      <xdr:row>19</xdr:row>
      <xdr:rowOff>158275</xdr:rowOff>
    </xdr:to>
    <xdr:pic>
      <xdr:nvPicPr>
        <xdr:cNvPr id="16" name="Imagen 15">
          <a:extLst>
            <a:ext uri="{FF2B5EF4-FFF2-40B4-BE49-F238E27FC236}">
              <a16:creationId xmlns:a16="http://schemas.microsoft.com/office/drawing/2014/main" xmlns="" id="{00000000-0008-0000-0000-000010000000}"/>
            </a:ext>
          </a:extLst>
        </xdr:cNvPr>
        <xdr:cNvPicPr>
          <a:picLocks noChangeAspect="1"/>
        </xdr:cNvPicPr>
      </xdr:nvPicPr>
      <xdr:blipFill rotWithShape="1">
        <a:blip xmlns:r="http://schemas.openxmlformats.org/officeDocument/2006/relationships" r:embed="rId11"/>
        <a:srcRect t="29940" b="32636"/>
        <a:stretch/>
      </xdr:blipFill>
      <xdr:spPr>
        <a:xfrm>
          <a:off x="1571977" y="2920020"/>
          <a:ext cx="1827671" cy="667255"/>
        </a:xfrm>
        <a:prstGeom prst="rect">
          <a:avLst/>
        </a:prstGeom>
      </xdr:spPr>
    </xdr:pic>
    <xdr:clientData/>
  </xdr:twoCellAnchor>
  <xdr:twoCellAnchor editAs="oneCell">
    <xdr:from>
      <xdr:col>1</xdr:col>
      <xdr:colOff>82551</xdr:colOff>
      <xdr:row>0</xdr:row>
      <xdr:rowOff>82551</xdr:rowOff>
    </xdr:from>
    <xdr:to>
      <xdr:col>2</xdr:col>
      <xdr:colOff>241300</xdr:colOff>
      <xdr:row>4</xdr:row>
      <xdr:rowOff>127000</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2"/>
        <a:stretch>
          <a:fillRect/>
        </a:stretch>
      </xdr:blipFill>
      <xdr:spPr>
        <a:xfrm>
          <a:off x="1016001" y="82551"/>
          <a:ext cx="920749" cy="920749"/>
        </a:xfrm>
        <a:prstGeom prst="rect">
          <a:avLst/>
        </a:prstGeom>
      </xdr:spPr>
    </xdr:pic>
    <xdr:clientData/>
  </xdr:twoCellAnchor>
  <xdr:twoCellAnchor editAs="oneCell">
    <xdr:from>
      <xdr:col>15</xdr:col>
      <xdr:colOff>0</xdr:colOff>
      <xdr:row>14</xdr:row>
      <xdr:rowOff>0</xdr:rowOff>
    </xdr:from>
    <xdr:to>
      <xdr:col>15</xdr:col>
      <xdr:colOff>304800</xdr:colOff>
      <xdr:row>15</xdr:row>
      <xdr:rowOff>127000</xdr:rowOff>
    </xdr:to>
    <xdr:sp macro="" textlink="">
      <xdr:nvSpPr>
        <xdr:cNvPr id="1025" name="AutoShape 1" descr="ceniga">
          <a:extLst>
            <a:ext uri="{FF2B5EF4-FFF2-40B4-BE49-F238E27FC236}">
              <a16:creationId xmlns:a16="http://schemas.microsoft.com/office/drawing/2014/main" xmlns="" id="{00000000-0008-0000-0000-000001040000}"/>
            </a:ext>
          </a:extLst>
        </xdr:cNvPr>
        <xdr:cNvSpPr>
          <a:spLocks noChangeAspect="1" noChangeArrowheads="1"/>
        </xdr:cNvSpPr>
      </xdr:nvSpPr>
      <xdr:spPr bwMode="auto">
        <a:xfrm>
          <a:off x="11969750" y="2559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196270</xdr:colOff>
      <xdr:row>16</xdr:row>
      <xdr:rowOff>170035</xdr:rowOff>
    </xdr:from>
    <xdr:to>
      <xdr:col>7</xdr:col>
      <xdr:colOff>550270</xdr:colOff>
      <xdr:row>18</xdr:row>
      <xdr:rowOff>140165</xdr:rowOff>
    </xdr:to>
    <xdr:pic>
      <xdr:nvPicPr>
        <xdr:cNvPr id="15" name="Imagen 14">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13"/>
        <a:stretch>
          <a:fillRect/>
        </a:stretch>
      </xdr:blipFill>
      <xdr:spPr>
        <a:xfrm>
          <a:off x="5310906" y="3044853"/>
          <a:ext cx="1116000" cy="3164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3" name="Imagen 2">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0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0C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oneCellAnchor>
    <xdr:from>
      <xdr:col>2</xdr:col>
      <xdr:colOff>104775</xdr:colOff>
      <xdr:row>0</xdr:row>
      <xdr:rowOff>28575</xdr:rowOff>
    </xdr:from>
    <xdr:ext cx="390525" cy="371475"/>
    <xdr:pic>
      <xdr:nvPicPr>
        <xdr:cNvPr id="6" name="image5.png">
          <a:extLst>
            <a:ext uri="{FF2B5EF4-FFF2-40B4-BE49-F238E27FC236}">
              <a16:creationId xmlns:a16="http://schemas.microsoft.com/office/drawing/2014/main" xmlns="" id="{00000000-0008-0000-0C00-000006000000}"/>
            </a:ext>
          </a:extLst>
        </xdr:cNvPr>
        <xdr:cNvPicPr preferRelativeResize="0"/>
      </xdr:nvPicPr>
      <xdr:blipFill>
        <a:blip xmlns:r="http://schemas.openxmlformats.org/officeDocument/2006/relationships" r:embed="rId1" cstate="print"/>
        <a:stretch>
          <a:fillRect/>
        </a:stretch>
      </xdr:blipFill>
      <xdr:spPr>
        <a:xfrm>
          <a:off x="3333750" y="28575"/>
          <a:ext cx="390525" cy="371475"/>
        </a:xfrm>
        <a:prstGeom prst="rect">
          <a:avLst/>
        </a:prstGeom>
        <a:noFill/>
      </xdr:spPr>
    </xdr:pic>
    <xdr:clientData fLocksWithSheet="0"/>
  </xdr:oneCellAnchor>
  <xdr:oneCellAnchor>
    <xdr:from>
      <xdr:col>1</xdr:col>
      <xdr:colOff>666750</xdr:colOff>
      <xdr:row>0</xdr:row>
      <xdr:rowOff>38100</xdr:rowOff>
    </xdr:from>
    <xdr:ext cx="1362075" cy="342900"/>
    <xdr:pic>
      <xdr:nvPicPr>
        <xdr:cNvPr id="7" name="image7.png">
          <a:extLst>
            <a:ext uri="{FF2B5EF4-FFF2-40B4-BE49-F238E27FC236}">
              <a16:creationId xmlns:a16="http://schemas.microsoft.com/office/drawing/2014/main" xmlns="" id="{00000000-0008-0000-0C00-000007000000}"/>
            </a:ext>
          </a:extLst>
        </xdr:cNvPr>
        <xdr:cNvPicPr preferRelativeResize="0"/>
      </xdr:nvPicPr>
      <xdr:blipFill>
        <a:blip xmlns:r="http://schemas.openxmlformats.org/officeDocument/2006/relationships" r:embed="rId2" cstate="print"/>
        <a:stretch>
          <a:fillRect/>
        </a:stretch>
      </xdr:blipFill>
      <xdr:spPr>
        <a:xfrm>
          <a:off x="1876425" y="38100"/>
          <a:ext cx="1362075" cy="342900"/>
        </a:xfrm>
        <a:prstGeom prst="rect">
          <a:avLst/>
        </a:prstGeom>
        <a:noFill/>
      </xdr:spPr>
    </xdr:pic>
    <xdr:clientData fLocksWithSheet="0"/>
  </xdr:oneCellAnchor>
  <xdr:oneCellAnchor>
    <xdr:from>
      <xdr:col>1</xdr:col>
      <xdr:colOff>142875</xdr:colOff>
      <xdr:row>0</xdr:row>
      <xdr:rowOff>19050</xdr:rowOff>
    </xdr:from>
    <xdr:ext cx="476250" cy="457200"/>
    <xdr:pic>
      <xdr:nvPicPr>
        <xdr:cNvPr id="8" name="image8.png">
          <a:extLst>
            <a:ext uri="{FF2B5EF4-FFF2-40B4-BE49-F238E27FC236}">
              <a16:creationId xmlns:a16="http://schemas.microsoft.com/office/drawing/2014/main" xmlns="" id="{00000000-0008-0000-0C00-000008000000}"/>
            </a:ext>
          </a:extLst>
        </xdr:cNvPr>
        <xdr:cNvPicPr preferRelativeResize="0"/>
      </xdr:nvPicPr>
      <xdr:blipFill>
        <a:blip xmlns:r="http://schemas.openxmlformats.org/officeDocument/2006/relationships" r:embed="rId5" cstate="print"/>
        <a:stretch>
          <a:fillRect/>
        </a:stretch>
      </xdr:blipFill>
      <xdr:spPr>
        <a:xfrm>
          <a:off x="1352550" y="19050"/>
          <a:ext cx="476250" cy="457200"/>
        </a:xfrm>
        <a:prstGeom prst="rect">
          <a:avLst/>
        </a:prstGeom>
        <a:noFill/>
      </xdr:spPr>
    </xdr:pic>
    <xdr:clientData fLocksWithSheet="0"/>
  </xdr:oneCellAnchor>
  <xdr:oneCellAnchor>
    <xdr:from>
      <xdr:col>2</xdr:col>
      <xdr:colOff>695325</xdr:colOff>
      <xdr:row>0</xdr:row>
      <xdr:rowOff>28575</xdr:rowOff>
    </xdr:from>
    <xdr:ext cx="1190625" cy="409575"/>
    <xdr:pic>
      <xdr:nvPicPr>
        <xdr:cNvPr id="9" name="image9.png">
          <a:extLst>
            <a:ext uri="{FF2B5EF4-FFF2-40B4-BE49-F238E27FC236}">
              <a16:creationId xmlns:a16="http://schemas.microsoft.com/office/drawing/2014/main" xmlns="" id="{00000000-0008-0000-0C00-000009000000}"/>
            </a:ext>
          </a:extLst>
        </xdr:cNvPr>
        <xdr:cNvPicPr preferRelativeResize="0"/>
      </xdr:nvPicPr>
      <xdr:blipFill>
        <a:blip xmlns:r="http://schemas.openxmlformats.org/officeDocument/2006/relationships" r:embed="rId4" cstate="print"/>
        <a:stretch>
          <a:fillRect/>
        </a:stretch>
      </xdr:blipFill>
      <xdr:spPr>
        <a:xfrm>
          <a:off x="3924300" y="28575"/>
          <a:ext cx="1190625" cy="40957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7238</xdr:colOff>
      <xdr:row>1</xdr:row>
      <xdr:rowOff>203154</xdr:rowOff>
    </xdr:to>
    <xdr:pic>
      <xdr:nvPicPr>
        <xdr:cNvPr id="3" name="Imagen 2">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0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0E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oneCellAnchor>
    <xdr:from>
      <xdr:col>2</xdr:col>
      <xdr:colOff>104775</xdr:colOff>
      <xdr:row>0</xdr:row>
      <xdr:rowOff>28575</xdr:rowOff>
    </xdr:from>
    <xdr:ext cx="390525" cy="371475"/>
    <xdr:pic>
      <xdr:nvPicPr>
        <xdr:cNvPr id="6" name="image5.png">
          <a:extLst>
            <a:ext uri="{FF2B5EF4-FFF2-40B4-BE49-F238E27FC236}">
              <a16:creationId xmlns:a16="http://schemas.microsoft.com/office/drawing/2014/main" xmlns="" id="{00000000-0008-0000-0E00-000006000000}"/>
            </a:ext>
          </a:extLst>
        </xdr:cNvPr>
        <xdr:cNvPicPr preferRelativeResize="0"/>
      </xdr:nvPicPr>
      <xdr:blipFill>
        <a:blip xmlns:r="http://schemas.openxmlformats.org/officeDocument/2006/relationships" r:embed="rId1" cstate="print"/>
        <a:stretch>
          <a:fillRect/>
        </a:stretch>
      </xdr:blipFill>
      <xdr:spPr>
        <a:xfrm>
          <a:off x="3333750" y="28575"/>
          <a:ext cx="390525" cy="371475"/>
        </a:xfrm>
        <a:prstGeom prst="rect">
          <a:avLst/>
        </a:prstGeom>
        <a:noFill/>
      </xdr:spPr>
    </xdr:pic>
    <xdr:clientData fLocksWithSheet="0"/>
  </xdr:oneCellAnchor>
  <xdr:oneCellAnchor>
    <xdr:from>
      <xdr:col>1</xdr:col>
      <xdr:colOff>666750</xdr:colOff>
      <xdr:row>0</xdr:row>
      <xdr:rowOff>38100</xdr:rowOff>
    </xdr:from>
    <xdr:ext cx="1362075" cy="342900"/>
    <xdr:pic>
      <xdr:nvPicPr>
        <xdr:cNvPr id="7" name="image7.png">
          <a:extLst>
            <a:ext uri="{FF2B5EF4-FFF2-40B4-BE49-F238E27FC236}">
              <a16:creationId xmlns:a16="http://schemas.microsoft.com/office/drawing/2014/main" xmlns="" id="{00000000-0008-0000-0E00-000007000000}"/>
            </a:ext>
          </a:extLst>
        </xdr:cNvPr>
        <xdr:cNvPicPr preferRelativeResize="0"/>
      </xdr:nvPicPr>
      <xdr:blipFill>
        <a:blip xmlns:r="http://schemas.openxmlformats.org/officeDocument/2006/relationships" r:embed="rId2" cstate="print"/>
        <a:stretch>
          <a:fillRect/>
        </a:stretch>
      </xdr:blipFill>
      <xdr:spPr>
        <a:xfrm>
          <a:off x="1876425" y="38100"/>
          <a:ext cx="1362075" cy="342900"/>
        </a:xfrm>
        <a:prstGeom prst="rect">
          <a:avLst/>
        </a:prstGeom>
        <a:noFill/>
      </xdr:spPr>
    </xdr:pic>
    <xdr:clientData fLocksWithSheet="0"/>
  </xdr:oneCellAnchor>
  <xdr:oneCellAnchor>
    <xdr:from>
      <xdr:col>1</xdr:col>
      <xdr:colOff>152400</xdr:colOff>
      <xdr:row>0</xdr:row>
      <xdr:rowOff>19050</xdr:rowOff>
    </xdr:from>
    <xdr:ext cx="476250" cy="457200"/>
    <xdr:pic>
      <xdr:nvPicPr>
        <xdr:cNvPr id="8" name="image8.png">
          <a:extLst>
            <a:ext uri="{FF2B5EF4-FFF2-40B4-BE49-F238E27FC236}">
              <a16:creationId xmlns:a16="http://schemas.microsoft.com/office/drawing/2014/main" xmlns="" id="{00000000-0008-0000-0E00-000008000000}"/>
            </a:ext>
          </a:extLst>
        </xdr:cNvPr>
        <xdr:cNvPicPr preferRelativeResize="0"/>
      </xdr:nvPicPr>
      <xdr:blipFill>
        <a:blip xmlns:r="http://schemas.openxmlformats.org/officeDocument/2006/relationships" r:embed="rId5" cstate="print"/>
        <a:stretch>
          <a:fillRect/>
        </a:stretch>
      </xdr:blipFill>
      <xdr:spPr>
        <a:xfrm>
          <a:off x="1362075" y="19050"/>
          <a:ext cx="476250" cy="457200"/>
        </a:xfrm>
        <a:prstGeom prst="rect">
          <a:avLst/>
        </a:prstGeom>
        <a:noFill/>
      </xdr:spPr>
    </xdr:pic>
    <xdr:clientData fLocksWithSheet="0"/>
  </xdr:oneCellAnchor>
  <xdr:oneCellAnchor>
    <xdr:from>
      <xdr:col>2</xdr:col>
      <xdr:colOff>695325</xdr:colOff>
      <xdr:row>0</xdr:row>
      <xdr:rowOff>28575</xdr:rowOff>
    </xdr:from>
    <xdr:ext cx="1190625" cy="409575"/>
    <xdr:pic>
      <xdr:nvPicPr>
        <xdr:cNvPr id="9" name="image9.png">
          <a:extLst>
            <a:ext uri="{FF2B5EF4-FFF2-40B4-BE49-F238E27FC236}">
              <a16:creationId xmlns:a16="http://schemas.microsoft.com/office/drawing/2014/main" xmlns="" id="{00000000-0008-0000-0E00-000009000000}"/>
            </a:ext>
          </a:extLst>
        </xdr:cNvPr>
        <xdr:cNvPicPr preferRelativeResize="0"/>
      </xdr:nvPicPr>
      <xdr:blipFill>
        <a:blip xmlns:r="http://schemas.openxmlformats.org/officeDocument/2006/relationships" r:embed="rId4" cstate="print"/>
        <a:stretch>
          <a:fillRect/>
        </a:stretch>
      </xdr:blipFill>
      <xdr:spPr>
        <a:xfrm>
          <a:off x="3924300" y="28575"/>
          <a:ext cx="1190625" cy="40957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3" name="Imagen 2">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1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10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oneCellAnchor>
    <xdr:from>
      <xdr:col>2</xdr:col>
      <xdr:colOff>104775</xdr:colOff>
      <xdr:row>0</xdr:row>
      <xdr:rowOff>28575</xdr:rowOff>
    </xdr:from>
    <xdr:ext cx="390525" cy="371475"/>
    <xdr:pic>
      <xdr:nvPicPr>
        <xdr:cNvPr id="6" name="image5.png">
          <a:extLst>
            <a:ext uri="{FF2B5EF4-FFF2-40B4-BE49-F238E27FC236}">
              <a16:creationId xmlns:a16="http://schemas.microsoft.com/office/drawing/2014/main" xmlns="" id="{00000000-0008-0000-1000-000006000000}"/>
            </a:ext>
          </a:extLst>
        </xdr:cNvPr>
        <xdr:cNvPicPr preferRelativeResize="0"/>
      </xdr:nvPicPr>
      <xdr:blipFill>
        <a:blip xmlns:r="http://schemas.openxmlformats.org/officeDocument/2006/relationships" r:embed="rId1" cstate="print"/>
        <a:stretch>
          <a:fillRect/>
        </a:stretch>
      </xdr:blipFill>
      <xdr:spPr>
        <a:xfrm>
          <a:off x="3333750" y="28575"/>
          <a:ext cx="390525" cy="371475"/>
        </a:xfrm>
        <a:prstGeom prst="rect">
          <a:avLst/>
        </a:prstGeom>
        <a:noFill/>
      </xdr:spPr>
    </xdr:pic>
    <xdr:clientData fLocksWithSheet="0"/>
  </xdr:oneCellAnchor>
  <xdr:oneCellAnchor>
    <xdr:from>
      <xdr:col>1</xdr:col>
      <xdr:colOff>666750</xdr:colOff>
      <xdr:row>0</xdr:row>
      <xdr:rowOff>38100</xdr:rowOff>
    </xdr:from>
    <xdr:ext cx="1362075" cy="342900"/>
    <xdr:pic>
      <xdr:nvPicPr>
        <xdr:cNvPr id="7" name="image7.png">
          <a:extLst>
            <a:ext uri="{FF2B5EF4-FFF2-40B4-BE49-F238E27FC236}">
              <a16:creationId xmlns:a16="http://schemas.microsoft.com/office/drawing/2014/main" xmlns="" id="{00000000-0008-0000-1000-000007000000}"/>
            </a:ext>
          </a:extLst>
        </xdr:cNvPr>
        <xdr:cNvPicPr preferRelativeResize="0"/>
      </xdr:nvPicPr>
      <xdr:blipFill>
        <a:blip xmlns:r="http://schemas.openxmlformats.org/officeDocument/2006/relationships" r:embed="rId2" cstate="print"/>
        <a:stretch>
          <a:fillRect/>
        </a:stretch>
      </xdr:blipFill>
      <xdr:spPr>
        <a:xfrm>
          <a:off x="1876425" y="38100"/>
          <a:ext cx="1362075" cy="342900"/>
        </a:xfrm>
        <a:prstGeom prst="rect">
          <a:avLst/>
        </a:prstGeom>
        <a:noFill/>
      </xdr:spPr>
    </xdr:pic>
    <xdr:clientData fLocksWithSheet="0"/>
  </xdr:oneCellAnchor>
  <xdr:oneCellAnchor>
    <xdr:from>
      <xdr:col>1</xdr:col>
      <xdr:colOff>152400</xdr:colOff>
      <xdr:row>0</xdr:row>
      <xdr:rowOff>19050</xdr:rowOff>
    </xdr:from>
    <xdr:ext cx="476250" cy="457200"/>
    <xdr:pic>
      <xdr:nvPicPr>
        <xdr:cNvPr id="8" name="image8.png">
          <a:extLst>
            <a:ext uri="{FF2B5EF4-FFF2-40B4-BE49-F238E27FC236}">
              <a16:creationId xmlns:a16="http://schemas.microsoft.com/office/drawing/2014/main" xmlns="" id="{00000000-0008-0000-1000-000008000000}"/>
            </a:ext>
          </a:extLst>
        </xdr:cNvPr>
        <xdr:cNvPicPr preferRelativeResize="0"/>
      </xdr:nvPicPr>
      <xdr:blipFill>
        <a:blip xmlns:r="http://schemas.openxmlformats.org/officeDocument/2006/relationships" r:embed="rId5" cstate="print"/>
        <a:stretch>
          <a:fillRect/>
        </a:stretch>
      </xdr:blipFill>
      <xdr:spPr>
        <a:xfrm>
          <a:off x="1362075" y="19050"/>
          <a:ext cx="476250" cy="457200"/>
        </a:xfrm>
        <a:prstGeom prst="rect">
          <a:avLst/>
        </a:prstGeom>
        <a:noFill/>
      </xdr:spPr>
    </xdr:pic>
    <xdr:clientData fLocksWithSheet="0"/>
  </xdr:oneCellAnchor>
  <xdr:oneCellAnchor>
    <xdr:from>
      <xdr:col>2</xdr:col>
      <xdr:colOff>695325</xdr:colOff>
      <xdr:row>0</xdr:row>
      <xdr:rowOff>28575</xdr:rowOff>
    </xdr:from>
    <xdr:ext cx="1190625" cy="409575"/>
    <xdr:pic>
      <xdr:nvPicPr>
        <xdr:cNvPr id="9" name="image9.png">
          <a:extLst>
            <a:ext uri="{FF2B5EF4-FFF2-40B4-BE49-F238E27FC236}">
              <a16:creationId xmlns:a16="http://schemas.microsoft.com/office/drawing/2014/main" xmlns="" id="{00000000-0008-0000-1000-000009000000}"/>
            </a:ext>
          </a:extLst>
        </xdr:cNvPr>
        <xdr:cNvPicPr preferRelativeResize="0"/>
      </xdr:nvPicPr>
      <xdr:blipFill>
        <a:blip xmlns:r="http://schemas.openxmlformats.org/officeDocument/2006/relationships" r:embed="rId4" cstate="print"/>
        <a:stretch>
          <a:fillRect/>
        </a:stretch>
      </xdr:blipFill>
      <xdr:spPr>
        <a:xfrm>
          <a:off x="3924300" y="28575"/>
          <a:ext cx="1190625" cy="40957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3" name="Imagen 2">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1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12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oneCellAnchor>
    <xdr:from>
      <xdr:col>2</xdr:col>
      <xdr:colOff>104775</xdr:colOff>
      <xdr:row>0</xdr:row>
      <xdr:rowOff>28575</xdr:rowOff>
    </xdr:from>
    <xdr:ext cx="390525" cy="371475"/>
    <xdr:pic>
      <xdr:nvPicPr>
        <xdr:cNvPr id="6" name="image5.png">
          <a:extLst>
            <a:ext uri="{FF2B5EF4-FFF2-40B4-BE49-F238E27FC236}">
              <a16:creationId xmlns:a16="http://schemas.microsoft.com/office/drawing/2014/main" xmlns="" id="{00000000-0008-0000-1200-000006000000}"/>
            </a:ext>
          </a:extLst>
        </xdr:cNvPr>
        <xdr:cNvPicPr preferRelativeResize="0"/>
      </xdr:nvPicPr>
      <xdr:blipFill>
        <a:blip xmlns:r="http://schemas.openxmlformats.org/officeDocument/2006/relationships" r:embed="rId1" cstate="print"/>
        <a:stretch>
          <a:fillRect/>
        </a:stretch>
      </xdr:blipFill>
      <xdr:spPr>
        <a:xfrm>
          <a:off x="3333750" y="28575"/>
          <a:ext cx="390525" cy="371475"/>
        </a:xfrm>
        <a:prstGeom prst="rect">
          <a:avLst/>
        </a:prstGeom>
        <a:noFill/>
      </xdr:spPr>
    </xdr:pic>
    <xdr:clientData fLocksWithSheet="0"/>
  </xdr:oneCellAnchor>
  <xdr:oneCellAnchor>
    <xdr:from>
      <xdr:col>1</xdr:col>
      <xdr:colOff>666750</xdr:colOff>
      <xdr:row>0</xdr:row>
      <xdr:rowOff>38100</xdr:rowOff>
    </xdr:from>
    <xdr:ext cx="1362075" cy="342900"/>
    <xdr:pic>
      <xdr:nvPicPr>
        <xdr:cNvPr id="7" name="image7.png">
          <a:extLst>
            <a:ext uri="{FF2B5EF4-FFF2-40B4-BE49-F238E27FC236}">
              <a16:creationId xmlns:a16="http://schemas.microsoft.com/office/drawing/2014/main" xmlns="" id="{00000000-0008-0000-1200-000007000000}"/>
            </a:ext>
          </a:extLst>
        </xdr:cNvPr>
        <xdr:cNvPicPr preferRelativeResize="0"/>
      </xdr:nvPicPr>
      <xdr:blipFill>
        <a:blip xmlns:r="http://schemas.openxmlformats.org/officeDocument/2006/relationships" r:embed="rId2" cstate="print"/>
        <a:stretch>
          <a:fillRect/>
        </a:stretch>
      </xdr:blipFill>
      <xdr:spPr>
        <a:xfrm>
          <a:off x="1876425" y="38100"/>
          <a:ext cx="1362075" cy="342900"/>
        </a:xfrm>
        <a:prstGeom prst="rect">
          <a:avLst/>
        </a:prstGeom>
        <a:noFill/>
      </xdr:spPr>
    </xdr:pic>
    <xdr:clientData fLocksWithSheet="0"/>
  </xdr:oneCellAnchor>
  <xdr:oneCellAnchor>
    <xdr:from>
      <xdr:col>1</xdr:col>
      <xdr:colOff>152400</xdr:colOff>
      <xdr:row>0</xdr:row>
      <xdr:rowOff>19050</xdr:rowOff>
    </xdr:from>
    <xdr:ext cx="476250" cy="457200"/>
    <xdr:pic>
      <xdr:nvPicPr>
        <xdr:cNvPr id="8" name="image8.png">
          <a:extLst>
            <a:ext uri="{FF2B5EF4-FFF2-40B4-BE49-F238E27FC236}">
              <a16:creationId xmlns:a16="http://schemas.microsoft.com/office/drawing/2014/main" xmlns="" id="{00000000-0008-0000-1200-000008000000}"/>
            </a:ext>
          </a:extLst>
        </xdr:cNvPr>
        <xdr:cNvPicPr preferRelativeResize="0"/>
      </xdr:nvPicPr>
      <xdr:blipFill>
        <a:blip xmlns:r="http://schemas.openxmlformats.org/officeDocument/2006/relationships" r:embed="rId5" cstate="print"/>
        <a:stretch>
          <a:fillRect/>
        </a:stretch>
      </xdr:blipFill>
      <xdr:spPr>
        <a:xfrm>
          <a:off x="1362075" y="19050"/>
          <a:ext cx="476250" cy="457200"/>
        </a:xfrm>
        <a:prstGeom prst="rect">
          <a:avLst/>
        </a:prstGeom>
        <a:noFill/>
      </xdr:spPr>
    </xdr:pic>
    <xdr:clientData fLocksWithSheet="0"/>
  </xdr:oneCellAnchor>
  <xdr:oneCellAnchor>
    <xdr:from>
      <xdr:col>2</xdr:col>
      <xdr:colOff>695325</xdr:colOff>
      <xdr:row>0</xdr:row>
      <xdr:rowOff>28575</xdr:rowOff>
    </xdr:from>
    <xdr:ext cx="1190625" cy="409575"/>
    <xdr:pic>
      <xdr:nvPicPr>
        <xdr:cNvPr id="9" name="image9.png">
          <a:extLst>
            <a:ext uri="{FF2B5EF4-FFF2-40B4-BE49-F238E27FC236}">
              <a16:creationId xmlns:a16="http://schemas.microsoft.com/office/drawing/2014/main" xmlns="" id="{00000000-0008-0000-1200-000009000000}"/>
            </a:ext>
          </a:extLst>
        </xdr:cNvPr>
        <xdr:cNvPicPr preferRelativeResize="0"/>
      </xdr:nvPicPr>
      <xdr:blipFill>
        <a:blip xmlns:r="http://schemas.openxmlformats.org/officeDocument/2006/relationships" r:embed="rId4" cstate="print"/>
        <a:stretch>
          <a:fillRect/>
        </a:stretch>
      </xdr:blipFill>
      <xdr:spPr>
        <a:xfrm>
          <a:off x="3924300" y="28575"/>
          <a:ext cx="1190625" cy="40957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7238</xdr:colOff>
      <xdr:row>1</xdr:row>
      <xdr:rowOff>203154</xdr:rowOff>
    </xdr:to>
    <xdr:pic>
      <xdr:nvPicPr>
        <xdr:cNvPr id="3" name="Imagen 2">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1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14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oneCellAnchor>
    <xdr:from>
      <xdr:col>2</xdr:col>
      <xdr:colOff>104775</xdr:colOff>
      <xdr:row>0</xdr:row>
      <xdr:rowOff>28575</xdr:rowOff>
    </xdr:from>
    <xdr:ext cx="390525" cy="371475"/>
    <xdr:pic>
      <xdr:nvPicPr>
        <xdr:cNvPr id="6" name="image5.png">
          <a:extLst>
            <a:ext uri="{FF2B5EF4-FFF2-40B4-BE49-F238E27FC236}">
              <a16:creationId xmlns:a16="http://schemas.microsoft.com/office/drawing/2014/main" xmlns="" id="{00000000-0008-0000-1400-000006000000}"/>
            </a:ext>
          </a:extLst>
        </xdr:cNvPr>
        <xdr:cNvPicPr preferRelativeResize="0"/>
      </xdr:nvPicPr>
      <xdr:blipFill>
        <a:blip xmlns:r="http://schemas.openxmlformats.org/officeDocument/2006/relationships" r:embed="rId1" cstate="print"/>
        <a:stretch>
          <a:fillRect/>
        </a:stretch>
      </xdr:blipFill>
      <xdr:spPr>
        <a:xfrm>
          <a:off x="3333750" y="28575"/>
          <a:ext cx="390525" cy="371475"/>
        </a:xfrm>
        <a:prstGeom prst="rect">
          <a:avLst/>
        </a:prstGeom>
        <a:noFill/>
      </xdr:spPr>
    </xdr:pic>
    <xdr:clientData fLocksWithSheet="0"/>
  </xdr:oneCellAnchor>
  <xdr:oneCellAnchor>
    <xdr:from>
      <xdr:col>1</xdr:col>
      <xdr:colOff>666750</xdr:colOff>
      <xdr:row>0</xdr:row>
      <xdr:rowOff>38100</xdr:rowOff>
    </xdr:from>
    <xdr:ext cx="1362075" cy="342900"/>
    <xdr:pic>
      <xdr:nvPicPr>
        <xdr:cNvPr id="7" name="image7.png">
          <a:extLst>
            <a:ext uri="{FF2B5EF4-FFF2-40B4-BE49-F238E27FC236}">
              <a16:creationId xmlns:a16="http://schemas.microsoft.com/office/drawing/2014/main" xmlns="" id="{00000000-0008-0000-1400-000007000000}"/>
            </a:ext>
          </a:extLst>
        </xdr:cNvPr>
        <xdr:cNvPicPr preferRelativeResize="0"/>
      </xdr:nvPicPr>
      <xdr:blipFill>
        <a:blip xmlns:r="http://schemas.openxmlformats.org/officeDocument/2006/relationships" r:embed="rId2" cstate="print"/>
        <a:stretch>
          <a:fillRect/>
        </a:stretch>
      </xdr:blipFill>
      <xdr:spPr>
        <a:xfrm>
          <a:off x="1876425" y="38100"/>
          <a:ext cx="1362075" cy="342900"/>
        </a:xfrm>
        <a:prstGeom prst="rect">
          <a:avLst/>
        </a:prstGeom>
        <a:noFill/>
      </xdr:spPr>
    </xdr:pic>
    <xdr:clientData fLocksWithSheet="0"/>
  </xdr:oneCellAnchor>
  <xdr:oneCellAnchor>
    <xdr:from>
      <xdr:col>1</xdr:col>
      <xdr:colOff>152400</xdr:colOff>
      <xdr:row>0</xdr:row>
      <xdr:rowOff>19050</xdr:rowOff>
    </xdr:from>
    <xdr:ext cx="476250" cy="457200"/>
    <xdr:pic>
      <xdr:nvPicPr>
        <xdr:cNvPr id="8" name="image8.png">
          <a:extLst>
            <a:ext uri="{FF2B5EF4-FFF2-40B4-BE49-F238E27FC236}">
              <a16:creationId xmlns:a16="http://schemas.microsoft.com/office/drawing/2014/main" xmlns="" id="{00000000-0008-0000-1400-000008000000}"/>
            </a:ext>
          </a:extLst>
        </xdr:cNvPr>
        <xdr:cNvPicPr preferRelativeResize="0"/>
      </xdr:nvPicPr>
      <xdr:blipFill>
        <a:blip xmlns:r="http://schemas.openxmlformats.org/officeDocument/2006/relationships" r:embed="rId5" cstate="print"/>
        <a:stretch>
          <a:fillRect/>
        </a:stretch>
      </xdr:blipFill>
      <xdr:spPr>
        <a:xfrm>
          <a:off x="1362075" y="19050"/>
          <a:ext cx="476250" cy="457200"/>
        </a:xfrm>
        <a:prstGeom prst="rect">
          <a:avLst/>
        </a:prstGeom>
        <a:noFill/>
      </xdr:spPr>
    </xdr:pic>
    <xdr:clientData fLocksWithSheet="0"/>
  </xdr:oneCellAnchor>
  <xdr:oneCellAnchor>
    <xdr:from>
      <xdr:col>2</xdr:col>
      <xdr:colOff>695325</xdr:colOff>
      <xdr:row>0</xdr:row>
      <xdr:rowOff>28575</xdr:rowOff>
    </xdr:from>
    <xdr:ext cx="1190625" cy="409575"/>
    <xdr:pic>
      <xdr:nvPicPr>
        <xdr:cNvPr id="9" name="image9.png">
          <a:extLst>
            <a:ext uri="{FF2B5EF4-FFF2-40B4-BE49-F238E27FC236}">
              <a16:creationId xmlns:a16="http://schemas.microsoft.com/office/drawing/2014/main" xmlns="" id="{00000000-0008-0000-1400-000009000000}"/>
            </a:ext>
          </a:extLst>
        </xdr:cNvPr>
        <xdr:cNvPicPr preferRelativeResize="0"/>
      </xdr:nvPicPr>
      <xdr:blipFill>
        <a:blip xmlns:r="http://schemas.openxmlformats.org/officeDocument/2006/relationships" r:embed="rId4" cstate="print"/>
        <a:stretch>
          <a:fillRect/>
        </a:stretch>
      </xdr:blipFill>
      <xdr:spPr>
        <a:xfrm>
          <a:off x="3924300" y="28575"/>
          <a:ext cx="1190625" cy="409575"/>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7238</xdr:colOff>
      <xdr:row>1</xdr:row>
      <xdr:rowOff>203154</xdr:rowOff>
    </xdr:to>
    <xdr:pic>
      <xdr:nvPicPr>
        <xdr:cNvPr id="3" name="Imagen 2">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148167</xdr:colOff>
      <xdr:row>0</xdr:row>
      <xdr:rowOff>21167</xdr:rowOff>
    </xdr:from>
    <xdr:to>
      <xdr:col>1</xdr:col>
      <xdr:colOff>624417</xdr:colOff>
      <xdr:row>1</xdr:row>
      <xdr:rowOff>296334</xdr:rowOff>
    </xdr:to>
    <xdr:pic>
      <xdr:nvPicPr>
        <xdr:cNvPr id="4" name="Imagen 3">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54667" y="21167"/>
          <a:ext cx="476250" cy="476250"/>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16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oneCellAnchor>
    <xdr:from>
      <xdr:col>2</xdr:col>
      <xdr:colOff>104775</xdr:colOff>
      <xdr:row>0</xdr:row>
      <xdr:rowOff>28575</xdr:rowOff>
    </xdr:from>
    <xdr:ext cx="390525" cy="371475"/>
    <xdr:pic>
      <xdr:nvPicPr>
        <xdr:cNvPr id="6" name="image5.png">
          <a:extLst>
            <a:ext uri="{FF2B5EF4-FFF2-40B4-BE49-F238E27FC236}">
              <a16:creationId xmlns:a16="http://schemas.microsoft.com/office/drawing/2014/main" xmlns="" id="{00000000-0008-0000-1600-000006000000}"/>
            </a:ext>
          </a:extLst>
        </xdr:cNvPr>
        <xdr:cNvPicPr preferRelativeResize="0"/>
      </xdr:nvPicPr>
      <xdr:blipFill>
        <a:blip xmlns:r="http://schemas.openxmlformats.org/officeDocument/2006/relationships" r:embed="rId1" cstate="print"/>
        <a:stretch>
          <a:fillRect/>
        </a:stretch>
      </xdr:blipFill>
      <xdr:spPr>
        <a:xfrm>
          <a:off x="3333750" y="28575"/>
          <a:ext cx="390525" cy="371475"/>
        </a:xfrm>
        <a:prstGeom prst="rect">
          <a:avLst/>
        </a:prstGeom>
        <a:noFill/>
      </xdr:spPr>
    </xdr:pic>
    <xdr:clientData fLocksWithSheet="0"/>
  </xdr:oneCellAnchor>
  <xdr:oneCellAnchor>
    <xdr:from>
      <xdr:col>1</xdr:col>
      <xdr:colOff>666750</xdr:colOff>
      <xdr:row>0</xdr:row>
      <xdr:rowOff>38100</xdr:rowOff>
    </xdr:from>
    <xdr:ext cx="1362075" cy="342900"/>
    <xdr:pic>
      <xdr:nvPicPr>
        <xdr:cNvPr id="7" name="image7.png">
          <a:extLst>
            <a:ext uri="{FF2B5EF4-FFF2-40B4-BE49-F238E27FC236}">
              <a16:creationId xmlns:a16="http://schemas.microsoft.com/office/drawing/2014/main" xmlns="" id="{00000000-0008-0000-1600-000007000000}"/>
            </a:ext>
          </a:extLst>
        </xdr:cNvPr>
        <xdr:cNvPicPr preferRelativeResize="0"/>
      </xdr:nvPicPr>
      <xdr:blipFill>
        <a:blip xmlns:r="http://schemas.openxmlformats.org/officeDocument/2006/relationships" r:embed="rId2" cstate="print"/>
        <a:stretch>
          <a:fillRect/>
        </a:stretch>
      </xdr:blipFill>
      <xdr:spPr>
        <a:xfrm>
          <a:off x="1876425" y="38100"/>
          <a:ext cx="1362075" cy="342900"/>
        </a:xfrm>
        <a:prstGeom prst="rect">
          <a:avLst/>
        </a:prstGeom>
        <a:noFill/>
      </xdr:spPr>
    </xdr:pic>
    <xdr:clientData fLocksWithSheet="0"/>
  </xdr:oneCellAnchor>
  <xdr:oneCellAnchor>
    <xdr:from>
      <xdr:col>1</xdr:col>
      <xdr:colOff>152400</xdr:colOff>
      <xdr:row>0</xdr:row>
      <xdr:rowOff>19050</xdr:rowOff>
    </xdr:from>
    <xdr:ext cx="476250" cy="457200"/>
    <xdr:pic>
      <xdr:nvPicPr>
        <xdr:cNvPr id="8" name="image8.png">
          <a:extLst>
            <a:ext uri="{FF2B5EF4-FFF2-40B4-BE49-F238E27FC236}">
              <a16:creationId xmlns:a16="http://schemas.microsoft.com/office/drawing/2014/main" xmlns="" id="{00000000-0008-0000-1600-000008000000}"/>
            </a:ext>
          </a:extLst>
        </xdr:cNvPr>
        <xdr:cNvPicPr preferRelativeResize="0"/>
      </xdr:nvPicPr>
      <xdr:blipFill>
        <a:blip xmlns:r="http://schemas.openxmlformats.org/officeDocument/2006/relationships" r:embed="rId5" cstate="print"/>
        <a:stretch>
          <a:fillRect/>
        </a:stretch>
      </xdr:blipFill>
      <xdr:spPr>
        <a:xfrm>
          <a:off x="1362075" y="19050"/>
          <a:ext cx="476250" cy="457200"/>
        </a:xfrm>
        <a:prstGeom prst="rect">
          <a:avLst/>
        </a:prstGeom>
        <a:noFill/>
      </xdr:spPr>
    </xdr:pic>
    <xdr:clientData fLocksWithSheet="0"/>
  </xdr:oneCellAnchor>
  <xdr:oneCellAnchor>
    <xdr:from>
      <xdr:col>2</xdr:col>
      <xdr:colOff>695325</xdr:colOff>
      <xdr:row>0</xdr:row>
      <xdr:rowOff>28575</xdr:rowOff>
    </xdr:from>
    <xdr:ext cx="1190625" cy="409575"/>
    <xdr:pic>
      <xdr:nvPicPr>
        <xdr:cNvPr id="9" name="image9.png">
          <a:extLst>
            <a:ext uri="{FF2B5EF4-FFF2-40B4-BE49-F238E27FC236}">
              <a16:creationId xmlns:a16="http://schemas.microsoft.com/office/drawing/2014/main" xmlns="" id="{00000000-0008-0000-1600-000009000000}"/>
            </a:ext>
          </a:extLst>
        </xdr:cNvPr>
        <xdr:cNvPicPr preferRelativeResize="0"/>
      </xdr:nvPicPr>
      <xdr:blipFill>
        <a:blip xmlns:r="http://schemas.openxmlformats.org/officeDocument/2006/relationships" r:embed="rId4" cstate="print"/>
        <a:stretch>
          <a:fillRect/>
        </a:stretch>
      </xdr:blipFill>
      <xdr:spPr>
        <a:xfrm>
          <a:off x="3924300" y="28575"/>
          <a:ext cx="1190625" cy="40957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7238</xdr:colOff>
      <xdr:row>1</xdr:row>
      <xdr:rowOff>203154</xdr:rowOff>
    </xdr:to>
    <xdr:pic>
      <xdr:nvPicPr>
        <xdr:cNvPr id="3" name="Imagen 2">
          <a:extLst>
            <a:ext uri="{FF2B5EF4-FFF2-40B4-BE49-F238E27FC236}">
              <a16:creationId xmlns:a16="http://schemas.microsoft.com/office/drawing/2014/main" xmlns="" id="{00000000-0008-0000-18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148167</xdr:colOff>
      <xdr:row>0</xdr:row>
      <xdr:rowOff>21167</xdr:rowOff>
    </xdr:from>
    <xdr:to>
      <xdr:col>1</xdr:col>
      <xdr:colOff>624417</xdr:colOff>
      <xdr:row>1</xdr:row>
      <xdr:rowOff>296334</xdr:rowOff>
    </xdr:to>
    <xdr:pic>
      <xdr:nvPicPr>
        <xdr:cNvPr id="4" name="Imagen 3">
          <a:extLst>
            <a:ext uri="{FF2B5EF4-FFF2-40B4-BE49-F238E27FC236}">
              <a16:creationId xmlns:a16="http://schemas.microsoft.com/office/drawing/2014/main" xmlns="" id="{00000000-0008-0000-1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57842"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18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oneCellAnchor>
    <xdr:from>
      <xdr:col>2</xdr:col>
      <xdr:colOff>104775</xdr:colOff>
      <xdr:row>0</xdr:row>
      <xdr:rowOff>28575</xdr:rowOff>
    </xdr:from>
    <xdr:ext cx="390525" cy="371475"/>
    <xdr:pic>
      <xdr:nvPicPr>
        <xdr:cNvPr id="6" name="image5.png">
          <a:extLst>
            <a:ext uri="{FF2B5EF4-FFF2-40B4-BE49-F238E27FC236}">
              <a16:creationId xmlns:a16="http://schemas.microsoft.com/office/drawing/2014/main" xmlns="" id="{00000000-0008-0000-1800-000006000000}"/>
            </a:ext>
          </a:extLst>
        </xdr:cNvPr>
        <xdr:cNvPicPr preferRelativeResize="0"/>
      </xdr:nvPicPr>
      <xdr:blipFill>
        <a:blip xmlns:r="http://schemas.openxmlformats.org/officeDocument/2006/relationships" r:embed="rId1" cstate="print"/>
        <a:stretch>
          <a:fillRect/>
        </a:stretch>
      </xdr:blipFill>
      <xdr:spPr>
        <a:xfrm>
          <a:off x="3333750" y="28575"/>
          <a:ext cx="390525" cy="371475"/>
        </a:xfrm>
        <a:prstGeom prst="rect">
          <a:avLst/>
        </a:prstGeom>
        <a:noFill/>
      </xdr:spPr>
    </xdr:pic>
    <xdr:clientData fLocksWithSheet="0"/>
  </xdr:oneCellAnchor>
  <xdr:oneCellAnchor>
    <xdr:from>
      <xdr:col>1</xdr:col>
      <xdr:colOff>666750</xdr:colOff>
      <xdr:row>0</xdr:row>
      <xdr:rowOff>38100</xdr:rowOff>
    </xdr:from>
    <xdr:ext cx="1362075" cy="342900"/>
    <xdr:pic>
      <xdr:nvPicPr>
        <xdr:cNvPr id="7" name="image7.png">
          <a:extLst>
            <a:ext uri="{FF2B5EF4-FFF2-40B4-BE49-F238E27FC236}">
              <a16:creationId xmlns:a16="http://schemas.microsoft.com/office/drawing/2014/main" xmlns="" id="{00000000-0008-0000-1800-000007000000}"/>
            </a:ext>
          </a:extLst>
        </xdr:cNvPr>
        <xdr:cNvPicPr preferRelativeResize="0"/>
      </xdr:nvPicPr>
      <xdr:blipFill>
        <a:blip xmlns:r="http://schemas.openxmlformats.org/officeDocument/2006/relationships" r:embed="rId2" cstate="print"/>
        <a:stretch>
          <a:fillRect/>
        </a:stretch>
      </xdr:blipFill>
      <xdr:spPr>
        <a:xfrm>
          <a:off x="1876425" y="38100"/>
          <a:ext cx="1362075" cy="342900"/>
        </a:xfrm>
        <a:prstGeom prst="rect">
          <a:avLst/>
        </a:prstGeom>
        <a:noFill/>
      </xdr:spPr>
    </xdr:pic>
    <xdr:clientData fLocksWithSheet="0"/>
  </xdr:oneCellAnchor>
  <xdr:oneCellAnchor>
    <xdr:from>
      <xdr:col>1</xdr:col>
      <xdr:colOff>152400</xdr:colOff>
      <xdr:row>0</xdr:row>
      <xdr:rowOff>19050</xdr:rowOff>
    </xdr:from>
    <xdr:ext cx="476250" cy="457200"/>
    <xdr:pic>
      <xdr:nvPicPr>
        <xdr:cNvPr id="8" name="image8.png">
          <a:extLst>
            <a:ext uri="{FF2B5EF4-FFF2-40B4-BE49-F238E27FC236}">
              <a16:creationId xmlns:a16="http://schemas.microsoft.com/office/drawing/2014/main" xmlns="" id="{00000000-0008-0000-1800-000008000000}"/>
            </a:ext>
          </a:extLst>
        </xdr:cNvPr>
        <xdr:cNvPicPr preferRelativeResize="0"/>
      </xdr:nvPicPr>
      <xdr:blipFill>
        <a:blip xmlns:r="http://schemas.openxmlformats.org/officeDocument/2006/relationships" r:embed="rId5" cstate="print"/>
        <a:stretch>
          <a:fillRect/>
        </a:stretch>
      </xdr:blipFill>
      <xdr:spPr>
        <a:xfrm>
          <a:off x="1362075" y="19050"/>
          <a:ext cx="476250" cy="457200"/>
        </a:xfrm>
        <a:prstGeom prst="rect">
          <a:avLst/>
        </a:prstGeom>
        <a:noFill/>
      </xdr:spPr>
    </xdr:pic>
    <xdr:clientData fLocksWithSheet="0"/>
  </xdr:oneCellAnchor>
  <xdr:oneCellAnchor>
    <xdr:from>
      <xdr:col>2</xdr:col>
      <xdr:colOff>695325</xdr:colOff>
      <xdr:row>0</xdr:row>
      <xdr:rowOff>28575</xdr:rowOff>
    </xdr:from>
    <xdr:ext cx="1190625" cy="409575"/>
    <xdr:pic>
      <xdr:nvPicPr>
        <xdr:cNvPr id="9" name="image9.png">
          <a:extLst>
            <a:ext uri="{FF2B5EF4-FFF2-40B4-BE49-F238E27FC236}">
              <a16:creationId xmlns:a16="http://schemas.microsoft.com/office/drawing/2014/main" xmlns="" id="{00000000-0008-0000-1800-000009000000}"/>
            </a:ext>
          </a:extLst>
        </xdr:cNvPr>
        <xdr:cNvPicPr preferRelativeResize="0"/>
      </xdr:nvPicPr>
      <xdr:blipFill>
        <a:blip xmlns:r="http://schemas.openxmlformats.org/officeDocument/2006/relationships" r:embed="rId4" cstate="print"/>
        <a:stretch>
          <a:fillRect/>
        </a:stretch>
      </xdr:blipFill>
      <xdr:spPr>
        <a:xfrm>
          <a:off x="3924300" y="28575"/>
          <a:ext cx="1190625" cy="409575"/>
        </a:xfrm>
        <a:prstGeom prst="rect">
          <a:avLst/>
        </a:prstGeom>
        <a:noFill/>
      </xdr:spPr>
    </xdr:pic>
    <xdr:clientData fLocksWithSheet="0"/>
  </xdr:oneCellAnchor>
  <xdr:oneCellAnchor>
    <xdr:from>
      <xdr:col>2</xdr:col>
      <xdr:colOff>104775</xdr:colOff>
      <xdr:row>0</xdr:row>
      <xdr:rowOff>28575</xdr:rowOff>
    </xdr:from>
    <xdr:ext cx="390525" cy="371475"/>
    <xdr:pic>
      <xdr:nvPicPr>
        <xdr:cNvPr id="10" name="image5.png">
          <a:extLst>
            <a:ext uri="{FF2B5EF4-FFF2-40B4-BE49-F238E27FC236}">
              <a16:creationId xmlns:a16="http://schemas.microsoft.com/office/drawing/2014/main" xmlns="" id="{00000000-0008-0000-1800-00000A000000}"/>
            </a:ext>
          </a:extLst>
        </xdr:cNvPr>
        <xdr:cNvPicPr preferRelativeResize="0"/>
      </xdr:nvPicPr>
      <xdr:blipFill>
        <a:blip xmlns:r="http://schemas.openxmlformats.org/officeDocument/2006/relationships" r:embed="rId1" cstate="print"/>
        <a:stretch>
          <a:fillRect/>
        </a:stretch>
      </xdr:blipFill>
      <xdr:spPr>
        <a:xfrm>
          <a:off x="3333750" y="28575"/>
          <a:ext cx="390525" cy="371475"/>
        </a:xfrm>
        <a:prstGeom prst="rect">
          <a:avLst/>
        </a:prstGeom>
        <a:noFill/>
      </xdr:spPr>
    </xdr:pic>
    <xdr:clientData fLocksWithSheet="0"/>
  </xdr:oneCellAnchor>
  <xdr:oneCellAnchor>
    <xdr:from>
      <xdr:col>1</xdr:col>
      <xdr:colOff>666750</xdr:colOff>
      <xdr:row>0</xdr:row>
      <xdr:rowOff>38100</xdr:rowOff>
    </xdr:from>
    <xdr:ext cx="1362075" cy="342900"/>
    <xdr:pic>
      <xdr:nvPicPr>
        <xdr:cNvPr id="11" name="image7.png">
          <a:extLst>
            <a:ext uri="{FF2B5EF4-FFF2-40B4-BE49-F238E27FC236}">
              <a16:creationId xmlns:a16="http://schemas.microsoft.com/office/drawing/2014/main" xmlns="" id="{00000000-0008-0000-1800-00000B000000}"/>
            </a:ext>
          </a:extLst>
        </xdr:cNvPr>
        <xdr:cNvPicPr preferRelativeResize="0"/>
      </xdr:nvPicPr>
      <xdr:blipFill>
        <a:blip xmlns:r="http://schemas.openxmlformats.org/officeDocument/2006/relationships" r:embed="rId2" cstate="print"/>
        <a:stretch>
          <a:fillRect/>
        </a:stretch>
      </xdr:blipFill>
      <xdr:spPr>
        <a:xfrm>
          <a:off x="1876425" y="38100"/>
          <a:ext cx="1362075" cy="342900"/>
        </a:xfrm>
        <a:prstGeom prst="rect">
          <a:avLst/>
        </a:prstGeom>
        <a:noFill/>
      </xdr:spPr>
    </xdr:pic>
    <xdr:clientData fLocksWithSheet="0"/>
  </xdr:oneCellAnchor>
  <xdr:oneCellAnchor>
    <xdr:from>
      <xdr:col>1</xdr:col>
      <xdr:colOff>152400</xdr:colOff>
      <xdr:row>0</xdr:row>
      <xdr:rowOff>19050</xdr:rowOff>
    </xdr:from>
    <xdr:ext cx="476250" cy="457200"/>
    <xdr:pic>
      <xdr:nvPicPr>
        <xdr:cNvPr id="12" name="image8.png">
          <a:extLst>
            <a:ext uri="{FF2B5EF4-FFF2-40B4-BE49-F238E27FC236}">
              <a16:creationId xmlns:a16="http://schemas.microsoft.com/office/drawing/2014/main" xmlns="" id="{00000000-0008-0000-1800-00000C000000}"/>
            </a:ext>
          </a:extLst>
        </xdr:cNvPr>
        <xdr:cNvPicPr preferRelativeResize="0"/>
      </xdr:nvPicPr>
      <xdr:blipFill>
        <a:blip xmlns:r="http://schemas.openxmlformats.org/officeDocument/2006/relationships" r:embed="rId5" cstate="print"/>
        <a:stretch>
          <a:fillRect/>
        </a:stretch>
      </xdr:blipFill>
      <xdr:spPr>
        <a:xfrm>
          <a:off x="1362075" y="19050"/>
          <a:ext cx="476250" cy="457200"/>
        </a:xfrm>
        <a:prstGeom prst="rect">
          <a:avLst/>
        </a:prstGeom>
        <a:noFill/>
      </xdr:spPr>
    </xdr:pic>
    <xdr:clientData fLocksWithSheet="0"/>
  </xdr:oneCellAnchor>
  <xdr:oneCellAnchor>
    <xdr:from>
      <xdr:col>2</xdr:col>
      <xdr:colOff>695325</xdr:colOff>
      <xdr:row>0</xdr:row>
      <xdr:rowOff>28575</xdr:rowOff>
    </xdr:from>
    <xdr:ext cx="1190625" cy="409575"/>
    <xdr:pic>
      <xdr:nvPicPr>
        <xdr:cNvPr id="13" name="image9.png">
          <a:extLst>
            <a:ext uri="{FF2B5EF4-FFF2-40B4-BE49-F238E27FC236}">
              <a16:creationId xmlns:a16="http://schemas.microsoft.com/office/drawing/2014/main" xmlns="" id="{00000000-0008-0000-1800-00000D000000}"/>
            </a:ext>
          </a:extLst>
        </xdr:cNvPr>
        <xdr:cNvPicPr preferRelativeResize="0"/>
      </xdr:nvPicPr>
      <xdr:blipFill>
        <a:blip xmlns:r="http://schemas.openxmlformats.org/officeDocument/2006/relationships" r:embed="rId4" cstate="print"/>
        <a:stretch>
          <a:fillRect/>
        </a:stretch>
      </xdr:blipFill>
      <xdr:spPr>
        <a:xfrm>
          <a:off x="3924300" y="28575"/>
          <a:ext cx="1190625" cy="409575"/>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2</xdr:col>
      <xdr:colOff>17598</xdr:colOff>
      <xdr:row>4</xdr:row>
      <xdr:rowOff>171448</xdr:rowOff>
    </xdr:to>
    <xdr:pic>
      <xdr:nvPicPr>
        <xdr:cNvPr id="4" name="Imagen 3">
          <a:extLst>
            <a:ext uri="{FF2B5EF4-FFF2-40B4-BE49-F238E27FC236}">
              <a16:creationId xmlns:a16="http://schemas.microsoft.com/office/drawing/2014/main" xmlns="" id="{00000000-0008-0000-1900-000004000000}"/>
            </a:ext>
          </a:extLst>
        </xdr:cNvPr>
        <xdr:cNvPicPr>
          <a:picLocks noChangeAspect="1"/>
        </xdr:cNvPicPr>
      </xdr:nvPicPr>
      <xdr:blipFill>
        <a:blip xmlns:r="http://schemas.openxmlformats.org/officeDocument/2006/relationships" r:embed="rId1"/>
        <a:stretch>
          <a:fillRect/>
        </a:stretch>
      </xdr:blipFill>
      <xdr:spPr>
        <a:xfrm>
          <a:off x="47625" y="38100"/>
          <a:ext cx="2464112" cy="93344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1B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3" name="Imagen 2">
          <a:extLst>
            <a:ext uri="{FF2B5EF4-FFF2-40B4-BE49-F238E27FC236}">
              <a16:creationId xmlns:a16="http://schemas.microsoft.com/office/drawing/2014/main" xmlns="" id="{00000000-0008-0000-1B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1B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1B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1D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3" name="Imagen 2">
          <a:extLst>
            <a:ext uri="{FF2B5EF4-FFF2-40B4-BE49-F238E27FC236}">
              <a16:creationId xmlns:a16="http://schemas.microsoft.com/office/drawing/2014/main" xmlns="" id="{00000000-0008-0000-1D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1D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1D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38100</xdr:rowOff>
    </xdr:from>
    <xdr:to>
      <xdr:col>2</xdr:col>
      <xdr:colOff>1077431</xdr:colOff>
      <xdr:row>5</xdr:row>
      <xdr:rowOff>86781</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28575" y="38100"/>
          <a:ext cx="2464112" cy="93344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1F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3" name="Imagen 2">
          <a:extLst>
            <a:ext uri="{FF2B5EF4-FFF2-40B4-BE49-F238E27FC236}">
              <a16:creationId xmlns:a16="http://schemas.microsoft.com/office/drawing/2014/main" xmlns="" id="{00000000-0008-0000-1F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1F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1F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21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7240</xdr:colOff>
      <xdr:row>1</xdr:row>
      <xdr:rowOff>203154</xdr:rowOff>
    </xdr:to>
    <xdr:pic>
      <xdr:nvPicPr>
        <xdr:cNvPr id="3" name="Imagen 2">
          <a:extLst>
            <a:ext uri="{FF2B5EF4-FFF2-40B4-BE49-F238E27FC236}">
              <a16:creationId xmlns:a16="http://schemas.microsoft.com/office/drawing/2014/main" xmlns="" id="{00000000-0008-0000-21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2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21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23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7240</xdr:colOff>
      <xdr:row>1</xdr:row>
      <xdr:rowOff>203154</xdr:rowOff>
    </xdr:to>
    <xdr:pic>
      <xdr:nvPicPr>
        <xdr:cNvPr id="3" name="Imagen 2">
          <a:extLst>
            <a:ext uri="{FF2B5EF4-FFF2-40B4-BE49-F238E27FC236}">
              <a16:creationId xmlns:a16="http://schemas.microsoft.com/office/drawing/2014/main" xmlns="" id="{00000000-0008-0000-23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2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23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25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3" name="Imagen 2">
          <a:extLst>
            <a:ext uri="{FF2B5EF4-FFF2-40B4-BE49-F238E27FC236}">
              <a16:creationId xmlns:a16="http://schemas.microsoft.com/office/drawing/2014/main" xmlns="" id="{00000000-0008-0000-25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2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25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27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3" name="Imagen 2">
          <a:extLst>
            <a:ext uri="{FF2B5EF4-FFF2-40B4-BE49-F238E27FC236}">
              <a16:creationId xmlns:a16="http://schemas.microsoft.com/office/drawing/2014/main" xmlns="" id="{00000000-0008-0000-27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2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27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181039</xdr:rowOff>
    </xdr:to>
    <xdr:pic>
      <xdr:nvPicPr>
        <xdr:cNvPr id="2" name="Imagen 1">
          <a:extLst>
            <a:ext uri="{FF2B5EF4-FFF2-40B4-BE49-F238E27FC236}">
              <a16:creationId xmlns:a16="http://schemas.microsoft.com/office/drawing/2014/main" xmlns="" id="{00000000-0008-0000-29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166868</xdr:rowOff>
    </xdr:to>
    <xdr:pic>
      <xdr:nvPicPr>
        <xdr:cNvPr id="3" name="Imagen 2">
          <a:extLst>
            <a:ext uri="{FF2B5EF4-FFF2-40B4-BE49-F238E27FC236}">
              <a16:creationId xmlns:a16="http://schemas.microsoft.com/office/drawing/2014/main" xmlns="" id="{00000000-0008-0000-29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260048</xdr:rowOff>
    </xdr:to>
    <xdr:pic>
      <xdr:nvPicPr>
        <xdr:cNvPr id="4" name="Imagen 3">
          <a:extLst>
            <a:ext uri="{FF2B5EF4-FFF2-40B4-BE49-F238E27FC236}">
              <a16:creationId xmlns:a16="http://schemas.microsoft.com/office/drawing/2014/main" xmlns="" id="{00000000-0008-0000-29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217715</xdr:rowOff>
    </xdr:to>
    <xdr:pic>
      <xdr:nvPicPr>
        <xdr:cNvPr id="5" name="Imagen 4">
          <a:extLst>
            <a:ext uri="{FF2B5EF4-FFF2-40B4-BE49-F238E27FC236}">
              <a16:creationId xmlns:a16="http://schemas.microsoft.com/office/drawing/2014/main" xmlns="" id="{00000000-0008-0000-29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2B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3" name="Imagen 2">
          <a:extLst>
            <a:ext uri="{FF2B5EF4-FFF2-40B4-BE49-F238E27FC236}">
              <a16:creationId xmlns:a16="http://schemas.microsoft.com/office/drawing/2014/main" xmlns="" id="{00000000-0008-0000-2B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2B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2B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135682</xdr:rowOff>
    </xdr:to>
    <xdr:pic>
      <xdr:nvPicPr>
        <xdr:cNvPr id="2" name="Imagen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121511</xdr:rowOff>
    </xdr:to>
    <xdr:pic>
      <xdr:nvPicPr>
        <xdr:cNvPr id="3" name="Imagen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214691</xdr:rowOff>
    </xdr:to>
    <xdr:pic>
      <xdr:nvPicPr>
        <xdr:cNvPr id="4" name="Imagen 3">
          <a:extLst>
            <a:ext uri="{FF2B5EF4-FFF2-40B4-BE49-F238E27FC236}">
              <a16:creationId xmlns:a16="http://schemas.microsoft.com/office/drawing/2014/main" xmlns="" id="{00000000-0008-0000-2D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172358</xdr:rowOff>
    </xdr:to>
    <xdr:pic>
      <xdr:nvPicPr>
        <xdr:cNvPr id="5" name="Imagen 4">
          <a:extLst>
            <a:ext uri="{FF2B5EF4-FFF2-40B4-BE49-F238E27FC236}">
              <a16:creationId xmlns:a16="http://schemas.microsoft.com/office/drawing/2014/main" xmlns="" id="{00000000-0008-0000-2D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3" name="Imagen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2F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2F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31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3" name="Imagen 2">
          <a:extLst>
            <a:ext uri="{FF2B5EF4-FFF2-40B4-BE49-F238E27FC236}">
              <a16:creationId xmlns:a16="http://schemas.microsoft.com/office/drawing/2014/main" xmlns="" id="{00000000-0008-0000-31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3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31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31750</xdr:colOff>
      <xdr:row>0</xdr:row>
      <xdr:rowOff>42334</xdr:rowOff>
    </xdr:from>
    <xdr:to>
      <xdr:col>1</xdr:col>
      <xdr:colOff>1268195</xdr:colOff>
      <xdr:row>4</xdr:row>
      <xdr:rowOff>65615</xdr:rowOff>
    </xdr:to>
    <xdr:pic>
      <xdr:nvPicPr>
        <xdr:cNvPr id="2" name="Imagen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stretch>
          <a:fillRect/>
        </a:stretch>
      </xdr:blipFill>
      <xdr:spPr>
        <a:xfrm>
          <a:off x="31750" y="42334"/>
          <a:ext cx="2465170" cy="929215"/>
        </a:xfrm>
        <a:prstGeom prst="rect">
          <a:avLst/>
        </a:prstGeom>
      </xdr:spPr>
    </xdr:pic>
    <xdr:clientData/>
  </xdr:twoCellAnchor>
  <xdr:twoCellAnchor>
    <xdr:from>
      <xdr:col>0</xdr:col>
      <xdr:colOff>877007</xdr:colOff>
      <xdr:row>13</xdr:row>
      <xdr:rowOff>35983</xdr:rowOff>
    </xdr:from>
    <xdr:to>
      <xdr:col>6</xdr:col>
      <xdr:colOff>322792</xdr:colOff>
      <xdr:row>22</xdr:row>
      <xdr:rowOff>70907</xdr:rowOff>
    </xdr:to>
    <xdr:graphicFrame macro="">
      <xdr:nvGraphicFramePr>
        <xdr:cNvPr id="3" name="1 Diagrama">
          <a:extLst>
            <a:ext uri="{FF2B5EF4-FFF2-40B4-BE49-F238E27FC236}">
              <a16:creationId xmlns:a16="http://schemas.microsoft.com/office/drawing/2014/main" xmlns="" id="{00000000-0008-0000-02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7</xdr:col>
      <xdr:colOff>296333</xdr:colOff>
      <xdr:row>15</xdr:row>
      <xdr:rowOff>70555</xdr:rowOff>
    </xdr:from>
    <xdr:to>
      <xdr:col>8</xdr:col>
      <xdr:colOff>395110</xdr:colOff>
      <xdr:row>20</xdr:row>
      <xdr:rowOff>112888</xdr:rowOff>
    </xdr:to>
    <xdr:sp macro="" textlink="">
      <xdr:nvSpPr>
        <xdr:cNvPr id="4" name="CuadroTexto 3">
          <a:extLst>
            <a:ext uri="{FF2B5EF4-FFF2-40B4-BE49-F238E27FC236}">
              <a16:creationId xmlns:a16="http://schemas.microsoft.com/office/drawing/2014/main" xmlns="" id="{00000000-0008-0000-0200-000004000000}"/>
            </a:ext>
          </a:extLst>
        </xdr:cNvPr>
        <xdr:cNvSpPr txBox="1"/>
      </xdr:nvSpPr>
      <xdr:spPr>
        <a:xfrm>
          <a:off x="10124722" y="3026833"/>
          <a:ext cx="896055" cy="1030111"/>
        </a:xfrm>
        <a:prstGeom prst="rect">
          <a:avLst/>
        </a:prstGeom>
        <a:ln cmpd="thickThi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US" sz="1100" b="1"/>
            <a:t>Dar click en los datos que desea consultar</a:t>
          </a:r>
        </a:p>
      </xdr:txBody>
    </xdr:sp>
    <xdr:clientData/>
  </xdr:twoCellAnchor>
  <xdr:twoCellAnchor>
    <xdr:from>
      <xdr:col>6</xdr:col>
      <xdr:colOff>712611</xdr:colOff>
      <xdr:row>12</xdr:row>
      <xdr:rowOff>176388</xdr:rowOff>
    </xdr:from>
    <xdr:to>
      <xdr:col>7</xdr:col>
      <xdr:colOff>268111</xdr:colOff>
      <xdr:row>22</xdr:row>
      <xdr:rowOff>126998</xdr:rowOff>
    </xdr:to>
    <xdr:sp macro="" textlink="">
      <xdr:nvSpPr>
        <xdr:cNvPr id="5" name="Abrir llave 4">
          <a:extLst>
            <a:ext uri="{FF2B5EF4-FFF2-40B4-BE49-F238E27FC236}">
              <a16:creationId xmlns:a16="http://schemas.microsoft.com/office/drawing/2014/main" xmlns="" id="{00000000-0008-0000-0200-000005000000}"/>
            </a:ext>
          </a:extLst>
        </xdr:cNvPr>
        <xdr:cNvSpPr/>
      </xdr:nvSpPr>
      <xdr:spPr>
        <a:xfrm>
          <a:off x="9743722" y="2603499"/>
          <a:ext cx="352778" cy="1862666"/>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2</xdr:col>
      <xdr:colOff>10919</xdr:colOff>
      <xdr:row>4</xdr:row>
      <xdr:rowOff>161925</xdr:rowOff>
    </xdr:to>
    <xdr:pic>
      <xdr:nvPicPr>
        <xdr:cNvPr id="3" name="Imagen 2">
          <a:extLst>
            <a:ext uri="{FF2B5EF4-FFF2-40B4-BE49-F238E27FC236}">
              <a16:creationId xmlns:a16="http://schemas.microsoft.com/office/drawing/2014/main" xmlns="" id="{00000000-0008-0000-3200-000003000000}"/>
            </a:ext>
          </a:extLst>
        </xdr:cNvPr>
        <xdr:cNvPicPr>
          <a:picLocks noChangeAspect="1"/>
        </xdr:cNvPicPr>
      </xdr:nvPicPr>
      <xdr:blipFill>
        <a:blip xmlns:r="http://schemas.openxmlformats.org/officeDocument/2006/relationships" r:embed="rId1"/>
        <a:stretch>
          <a:fillRect/>
        </a:stretch>
      </xdr:blipFill>
      <xdr:spPr>
        <a:xfrm>
          <a:off x="38100" y="38100"/>
          <a:ext cx="2515994" cy="9239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34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3" name="Imagen 2">
          <a:extLst>
            <a:ext uri="{FF2B5EF4-FFF2-40B4-BE49-F238E27FC236}">
              <a16:creationId xmlns:a16="http://schemas.microsoft.com/office/drawing/2014/main" xmlns="" id="{00000000-0008-0000-34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3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34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36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3" name="Imagen 2">
          <a:extLst>
            <a:ext uri="{FF2B5EF4-FFF2-40B4-BE49-F238E27FC236}">
              <a16:creationId xmlns:a16="http://schemas.microsoft.com/office/drawing/2014/main" xmlns="" id="{00000000-0008-0000-36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3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36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38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3" name="Imagen 2">
          <a:extLst>
            <a:ext uri="{FF2B5EF4-FFF2-40B4-BE49-F238E27FC236}">
              <a16:creationId xmlns:a16="http://schemas.microsoft.com/office/drawing/2014/main" xmlns="" id="{00000000-0008-0000-38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3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38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3A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3" name="Imagen 2">
          <a:extLst>
            <a:ext uri="{FF2B5EF4-FFF2-40B4-BE49-F238E27FC236}">
              <a16:creationId xmlns:a16="http://schemas.microsoft.com/office/drawing/2014/main" xmlns="" id="{00000000-0008-0000-3A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3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3A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3C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3" name="Imagen 2">
          <a:extLst>
            <a:ext uri="{FF2B5EF4-FFF2-40B4-BE49-F238E27FC236}">
              <a16:creationId xmlns:a16="http://schemas.microsoft.com/office/drawing/2014/main" xmlns="" id="{00000000-0008-0000-3C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3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3C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xdr:col>
      <xdr:colOff>1273487</xdr:colOff>
      <xdr:row>4</xdr:row>
      <xdr:rowOff>171448</xdr:rowOff>
    </xdr:to>
    <xdr:pic>
      <xdr:nvPicPr>
        <xdr:cNvPr id="4" name="Imagen 3">
          <a:extLst>
            <a:ext uri="{FF2B5EF4-FFF2-40B4-BE49-F238E27FC236}">
              <a16:creationId xmlns:a16="http://schemas.microsoft.com/office/drawing/2014/main" xmlns="" id="{00000000-0008-0000-3D00-000004000000}"/>
            </a:ext>
          </a:extLst>
        </xdr:cNvPr>
        <xdr:cNvPicPr>
          <a:picLocks noChangeAspect="1"/>
        </xdr:cNvPicPr>
      </xdr:nvPicPr>
      <xdr:blipFill>
        <a:blip xmlns:r="http://schemas.openxmlformats.org/officeDocument/2006/relationships" r:embed="rId1"/>
        <a:stretch>
          <a:fillRect/>
        </a:stretch>
      </xdr:blipFill>
      <xdr:spPr>
        <a:xfrm>
          <a:off x="38100" y="38100"/>
          <a:ext cx="2464112" cy="93344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47624</xdr:colOff>
      <xdr:row>0</xdr:row>
      <xdr:rowOff>47624</xdr:rowOff>
    </xdr:from>
    <xdr:to>
      <xdr:col>1</xdr:col>
      <xdr:colOff>1314449</xdr:colOff>
      <xdr:row>4</xdr:row>
      <xdr:rowOff>171449</xdr:rowOff>
    </xdr:to>
    <xdr:pic>
      <xdr:nvPicPr>
        <xdr:cNvPr id="3" name="Imagen 2">
          <a:extLst>
            <a:ext uri="{FF2B5EF4-FFF2-40B4-BE49-F238E27FC236}">
              <a16:creationId xmlns:a16="http://schemas.microsoft.com/office/drawing/2014/main" xmlns="" id="{00000000-0008-0000-3E00-000003000000}"/>
            </a:ext>
          </a:extLst>
        </xdr:cNvPr>
        <xdr:cNvPicPr>
          <a:picLocks noChangeAspect="1"/>
        </xdr:cNvPicPr>
      </xdr:nvPicPr>
      <xdr:blipFill>
        <a:blip xmlns:r="http://schemas.openxmlformats.org/officeDocument/2006/relationships" r:embed="rId1"/>
        <a:stretch>
          <a:fillRect/>
        </a:stretch>
      </xdr:blipFill>
      <xdr:spPr>
        <a:xfrm>
          <a:off x="47624" y="47624"/>
          <a:ext cx="2505075" cy="9239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40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3" name="Imagen 2">
          <a:extLst>
            <a:ext uri="{FF2B5EF4-FFF2-40B4-BE49-F238E27FC236}">
              <a16:creationId xmlns:a16="http://schemas.microsoft.com/office/drawing/2014/main" xmlns="" id="{00000000-0008-0000-40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4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40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twoCellAnchor editAs="oneCell">
    <xdr:from>
      <xdr:col>2</xdr:col>
      <xdr:colOff>105832</xdr:colOff>
      <xdr:row>0</xdr:row>
      <xdr:rowOff>31750</xdr:rowOff>
    </xdr:from>
    <xdr:to>
      <xdr:col>2</xdr:col>
      <xdr:colOff>497416</xdr:colOff>
      <xdr:row>1</xdr:row>
      <xdr:rowOff>217325</xdr:rowOff>
    </xdr:to>
    <xdr:pic>
      <xdr:nvPicPr>
        <xdr:cNvPr id="6" name="Imagen 5">
          <a:extLst>
            <a:ext uri="{FF2B5EF4-FFF2-40B4-BE49-F238E27FC236}">
              <a16:creationId xmlns:a16="http://schemas.microsoft.com/office/drawing/2014/main" xmlns="" id="{00000000-0008-0000-4000-000006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7" name="Imagen 6">
          <a:extLst>
            <a:ext uri="{FF2B5EF4-FFF2-40B4-BE49-F238E27FC236}">
              <a16:creationId xmlns:a16="http://schemas.microsoft.com/office/drawing/2014/main" xmlns="" id="{00000000-0008-0000-4000-000007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8" name="Imagen 7">
          <a:extLst>
            <a:ext uri="{FF2B5EF4-FFF2-40B4-BE49-F238E27FC236}">
              <a16:creationId xmlns:a16="http://schemas.microsoft.com/office/drawing/2014/main" xmlns="" id="{00000000-0008-0000-40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9" name="Imagen 8">
          <a:extLst>
            <a:ext uri="{FF2B5EF4-FFF2-40B4-BE49-F238E27FC236}">
              <a16:creationId xmlns:a16="http://schemas.microsoft.com/office/drawing/2014/main" xmlns="" id="{00000000-0008-0000-4000-000009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42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3" name="Imagen 2">
          <a:extLst>
            <a:ext uri="{FF2B5EF4-FFF2-40B4-BE49-F238E27FC236}">
              <a16:creationId xmlns:a16="http://schemas.microsoft.com/office/drawing/2014/main" xmlns="" id="{00000000-0008-0000-42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4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42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twoCellAnchor editAs="oneCell">
    <xdr:from>
      <xdr:col>2</xdr:col>
      <xdr:colOff>105832</xdr:colOff>
      <xdr:row>0</xdr:row>
      <xdr:rowOff>31750</xdr:rowOff>
    </xdr:from>
    <xdr:to>
      <xdr:col>2</xdr:col>
      <xdr:colOff>497416</xdr:colOff>
      <xdr:row>1</xdr:row>
      <xdr:rowOff>217325</xdr:rowOff>
    </xdr:to>
    <xdr:pic>
      <xdr:nvPicPr>
        <xdr:cNvPr id="6" name="Imagen 5">
          <a:extLst>
            <a:ext uri="{FF2B5EF4-FFF2-40B4-BE49-F238E27FC236}">
              <a16:creationId xmlns:a16="http://schemas.microsoft.com/office/drawing/2014/main" xmlns="" id="{00000000-0008-0000-4200-000006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7" name="Imagen 6">
          <a:extLst>
            <a:ext uri="{FF2B5EF4-FFF2-40B4-BE49-F238E27FC236}">
              <a16:creationId xmlns:a16="http://schemas.microsoft.com/office/drawing/2014/main" xmlns="" id="{00000000-0008-0000-4200-000007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8" name="Imagen 7">
          <a:extLst>
            <a:ext uri="{FF2B5EF4-FFF2-40B4-BE49-F238E27FC236}">
              <a16:creationId xmlns:a16="http://schemas.microsoft.com/office/drawing/2014/main" xmlns="" id="{00000000-0008-0000-42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9" name="Imagen 8">
          <a:extLst>
            <a:ext uri="{FF2B5EF4-FFF2-40B4-BE49-F238E27FC236}">
              <a16:creationId xmlns:a16="http://schemas.microsoft.com/office/drawing/2014/main" xmlns="" id="{00000000-0008-0000-4200-000009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1142738</xdr:colOff>
      <xdr:row>15</xdr:row>
      <xdr:rowOff>52916</xdr:rowOff>
    </xdr:from>
    <xdr:to>
      <xdr:col>5</xdr:col>
      <xdr:colOff>381001</xdr:colOff>
      <xdr:row>29</xdr:row>
      <xdr:rowOff>14816</xdr:rowOff>
    </xdr:to>
    <xdr:graphicFrame macro="">
      <xdr:nvGraphicFramePr>
        <xdr:cNvPr id="4" name="Diagrama 3">
          <a:extLst>
            <a:ext uri="{FF2B5EF4-FFF2-40B4-BE49-F238E27FC236}">
              <a16:creationId xmlns:a16="http://schemas.microsoft.com/office/drawing/2014/main" xmlns="" id="{00000000-0008-0000-0300-000004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0</xdr:col>
      <xdr:colOff>241299</xdr:colOff>
      <xdr:row>17</xdr:row>
      <xdr:rowOff>33338</xdr:rowOff>
    </xdr:from>
    <xdr:to>
      <xdr:col>1</xdr:col>
      <xdr:colOff>831849</xdr:colOff>
      <xdr:row>19</xdr:row>
      <xdr:rowOff>114300</xdr:rowOff>
    </xdr:to>
    <xdr:graphicFrame macro="">
      <xdr:nvGraphicFramePr>
        <xdr:cNvPr id="5" name="Diagrama 4">
          <a:extLst>
            <a:ext uri="{FF2B5EF4-FFF2-40B4-BE49-F238E27FC236}">
              <a16:creationId xmlns:a16="http://schemas.microsoft.com/office/drawing/2014/main" xmlns="" id="{00000000-0008-0000-0300-000005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0</xdr:col>
      <xdr:colOff>191556</xdr:colOff>
      <xdr:row>37</xdr:row>
      <xdr:rowOff>23812</xdr:rowOff>
    </xdr:from>
    <xdr:to>
      <xdr:col>1</xdr:col>
      <xdr:colOff>836081</xdr:colOff>
      <xdr:row>39</xdr:row>
      <xdr:rowOff>105833</xdr:rowOff>
    </xdr:to>
    <xdr:graphicFrame macro="">
      <xdr:nvGraphicFramePr>
        <xdr:cNvPr id="7" name="Diagrama 6">
          <a:extLst>
            <a:ext uri="{FF2B5EF4-FFF2-40B4-BE49-F238E27FC236}">
              <a16:creationId xmlns:a16="http://schemas.microsoft.com/office/drawing/2014/main" xmlns="" id="{00000000-0008-0000-0300-000007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editAs="oneCell">
    <xdr:from>
      <xdr:col>0</xdr:col>
      <xdr:colOff>31750</xdr:colOff>
      <xdr:row>0</xdr:row>
      <xdr:rowOff>42334</xdr:rowOff>
    </xdr:from>
    <xdr:to>
      <xdr:col>1</xdr:col>
      <xdr:colOff>1257612</xdr:colOff>
      <xdr:row>4</xdr:row>
      <xdr:rowOff>171449</xdr:rowOff>
    </xdr:to>
    <xdr:pic>
      <xdr:nvPicPr>
        <xdr:cNvPr id="11" name="Imagen 10">
          <a:extLst>
            <a:ext uri="{FF2B5EF4-FFF2-40B4-BE49-F238E27FC236}">
              <a16:creationId xmlns:a16="http://schemas.microsoft.com/office/drawing/2014/main" xmlns="" id="{00000000-0008-0000-0300-00000B000000}"/>
            </a:ext>
          </a:extLst>
        </xdr:cNvPr>
        <xdr:cNvPicPr>
          <a:picLocks noChangeAspect="1"/>
        </xdr:cNvPicPr>
      </xdr:nvPicPr>
      <xdr:blipFill>
        <a:blip xmlns:r="http://schemas.openxmlformats.org/officeDocument/2006/relationships" r:embed="rId16"/>
        <a:stretch>
          <a:fillRect/>
        </a:stretch>
      </xdr:blipFill>
      <xdr:spPr>
        <a:xfrm>
          <a:off x="31750" y="42334"/>
          <a:ext cx="2464112" cy="933448"/>
        </a:xfrm>
        <a:prstGeom prst="rect">
          <a:avLst/>
        </a:prstGeom>
      </xdr:spPr>
    </xdr:pic>
    <xdr:clientData/>
  </xdr:twoCellAnchor>
  <xdr:twoCellAnchor>
    <xdr:from>
      <xdr:col>0</xdr:col>
      <xdr:colOff>1148292</xdr:colOff>
      <xdr:row>12</xdr:row>
      <xdr:rowOff>102308</xdr:rowOff>
    </xdr:from>
    <xdr:to>
      <xdr:col>4</xdr:col>
      <xdr:colOff>150033</xdr:colOff>
      <xdr:row>14</xdr:row>
      <xdr:rowOff>190413</xdr:rowOff>
    </xdr:to>
    <xdr:grpSp>
      <xdr:nvGrpSpPr>
        <xdr:cNvPr id="8" name="Grupo 7">
          <a:extLst>
            <a:ext uri="{FF2B5EF4-FFF2-40B4-BE49-F238E27FC236}">
              <a16:creationId xmlns:a16="http://schemas.microsoft.com/office/drawing/2014/main" xmlns="" id="{00000000-0008-0000-0300-000008000000}"/>
            </a:ext>
          </a:extLst>
        </xdr:cNvPr>
        <xdr:cNvGrpSpPr/>
      </xdr:nvGrpSpPr>
      <xdr:grpSpPr>
        <a:xfrm>
          <a:off x="1148292" y="2303641"/>
          <a:ext cx="6935008" cy="477572"/>
          <a:chOff x="10962" y="0"/>
          <a:chExt cx="5635322" cy="479688"/>
        </a:xfrm>
      </xdr:grpSpPr>
      <xdr:sp macro="" textlink="">
        <xdr:nvSpPr>
          <xdr:cNvPr id="9" name="Rectángulo 8">
            <a:extLst>
              <a:ext uri="{FF2B5EF4-FFF2-40B4-BE49-F238E27FC236}">
                <a16:creationId xmlns:a16="http://schemas.microsoft.com/office/drawing/2014/main" xmlns="" id="{00000000-0008-0000-0300-000009000000}"/>
              </a:ext>
            </a:extLst>
          </xdr:cNvPr>
          <xdr:cNvSpPr/>
        </xdr:nvSpPr>
        <xdr:spPr>
          <a:xfrm>
            <a:off x="10962" y="0"/>
            <a:ext cx="5604175" cy="479688"/>
          </a:xfrm>
          <a:prstGeom prst="rect">
            <a:avLst/>
          </a:prstGeom>
          <a:solidFill>
            <a:srgbClr val="92D050"/>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sp macro="" textlink="">
        <xdr:nvSpPr>
          <xdr:cNvPr id="12" name="Rectángulo 11">
            <a:extLst>
              <a:ext uri="{FF2B5EF4-FFF2-40B4-BE49-F238E27FC236}">
                <a16:creationId xmlns:a16="http://schemas.microsoft.com/office/drawing/2014/main" xmlns="" id="{00000000-0008-0000-0300-00000C000000}"/>
              </a:ext>
            </a:extLst>
          </xdr:cNvPr>
          <xdr:cNvSpPr/>
        </xdr:nvSpPr>
        <xdr:spPr>
          <a:xfrm>
            <a:off x="10963" y="0"/>
            <a:ext cx="5635321" cy="479688"/>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80010" tIns="80010" rIns="80010" bIns="80010" numCol="1" spcCol="1270" anchor="ctr" anchorCtr="0">
            <a:noAutofit/>
          </a:bodyPr>
          <a:lstStyle/>
          <a:p>
            <a:pPr lvl="0" algn="ctr" defTabSz="933450">
              <a:lnSpc>
                <a:spcPct val="90000"/>
              </a:lnSpc>
              <a:spcBef>
                <a:spcPct val="0"/>
              </a:spcBef>
              <a:spcAft>
                <a:spcPct val="35000"/>
              </a:spcAft>
            </a:pPr>
            <a:r>
              <a:rPr lang="es-CR" sz="2100" kern="1200"/>
              <a:t>Marco para el Desarrollo de Estadísticas  Ambientales</a:t>
            </a:r>
          </a:p>
        </xdr:txBody>
      </xdr:sp>
    </xdr:grpSp>
    <xdr:clientData/>
  </xdr:twoCellAnchor>
</xdr:wsDr>
</file>

<file path=xl/drawings/drawing40.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44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3" name="Imagen 2">
          <a:extLst>
            <a:ext uri="{FF2B5EF4-FFF2-40B4-BE49-F238E27FC236}">
              <a16:creationId xmlns:a16="http://schemas.microsoft.com/office/drawing/2014/main" xmlns="" id="{00000000-0008-0000-44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4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44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twoCellAnchor editAs="oneCell">
    <xdr:from>
      <xdr:col>2</xdr:col>
      <xdr:colOff>105832</xdr:colOff>
      <xdr:row>0</xdr:row>
      <xdr:rowOff>31750</xdr:rowOff>
    </xdr:from>
    <xdr:to>
      <xdr:col>2</xdr:col>
      <xdr:colOff>497416</xdr:colOff>
      <xdr:row>1</xdr:row>
      <xdr:rowOff>217325</xdr:rowOff>
    </xdr:to>
    <xdr:pic>
      <xdr:nvPicPr>
        <xdr:cNvPr id="6" name="Imagen 5">
          <a:extLst>
            <a:ext uri="{FF2B5EF4-FFF2-40B4-BE49-F238E27FC236}">
              <a16:creationId xmlns:a16="http://schemas.microsoft.com/office/drawing/2014/main" xmlns="" id="{00000000-0008-0000-4400-000006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7" name="Imagen 6">
          <a:extLst>
            <a:ext uri="{FF2B5EF4-FFF2-40B4-BE49-F238E27FC236}">
              <a16:creationId xmlns:a16="http://schemas.microsoft.com/office/drawing/2014/main" xmlns="" id="{00000000-0008-0000-4400-000007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8" name="Imagen 7">
          <a:extLst>
            <a:ext uri="{FF2B5EF4-FFF2-40B4-BE49-F238E27FC236}">
              <a16:creationId xmlns:a16="http://schemas.microsoft.com/office/drawing/2014/main" xmlns="" id="{00000000-0008-0000-44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9" name="Imagen 8">
          <a:extLst>
            <a:ext uri="{FF2B5EF4-FFF2-40B4-BE49-F238E27FC236}">
              <a16:creationId xmlns:a16="http://schemas.microsoft.com/office/drawing/2014/main" xmlns="" id="{00000000-0008-0000-4400-000009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twoCellAnchor editAs="oneCell">
    <xdr:from>
      <xdr:col>2</xdr:col>
      <xdr:colOff>27214</xdr:colOff>
      <xdr:row>14</xdr:row>
      <xdr:rowOff>108858</xdr:rowOff>
    </xdr:from>
    <xdr:to>
      <xdr:col>2</xdr:col>
      <xdr:colOff>2465614</xdr:colOff>
      <xdr:row>14</xdr:row>
      <xdr:rowOff>829708</xdr:rowOff>
    </xdr:to>
    <xdr:pic>
      <xdr:nvPicPr>
        <xdr:cNvPr id="10" name="Picture 5">
          <a:extLst>
            <a:ext uri="{FF2B5EF4-FFF2-40B4-BE49-F238E27FC236}">
              <a16:creationId xmlns:a16="http://schemas.microsoft.com/office/drawing/2014/main" xmlns="" id="{00000000-0008-0000-4400-00000A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6835" r="35709"/>
        <a:stretch>
          <a:fillRect/>
        </a:stretch>
      </xdr:blipFill>
      <xdr:spPr bwMode="auto">
        <a:xfrm>
          <a:off x="3075214" y="4340679"/>
          <a:ext cx="2438400" cy="72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46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3" name="Imagen 2">
          <a:extLst>
            <a:ext uri="{FF2B5EF4-FFF2-40B4-BE49-F238E27FC236}">
              <a16:creationId xmlns:a16="http://schemas.microsoft.com/office/drawing/2014/main" xmlns="" id="{00000000-0008-0000-46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4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46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twoCellAnchor editAs="oneCell">
    <xdr:from>
      <xdr:col>2</xdr:col>
      <xdr:colOff>105832</xdr:colOff>
      <xdr:row>0</xdr:row>
      <xdr:rowOff>31750</xdr:rowOff>
    </xdr:from>
    <xdr:to>
      <xdr:col>2</xdr:col>
      <xdr:colOff>497416</xdr:colOff>
      <xdr:row>1</xdr:row>
      <xdr:rowOff>217325</xdr:rowOff>
    </xdr:to>
    <xdr:pic>
      <xdr:nvPicPr>
        <xdr:cNvPr id="6" name="Imagen 5">
          <a:extLst>
            <a:ext uri="{FF2B5EF4-FFF2-40B4-BE49-F238E27FC236}">
              <a16:creationId xmlns:a16="http://schemas.microsoft.com/office/drawing/2014/main" xmlns="" id="{00000000-0008-0000-4600-000006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7" name="Imagen 6">
          <a:extLst>
            <a:ext uri="{FF2B5EF4-FFF2-40B4-BE49-F238E27FC236}">
              <a16:creationId xmlns:a16="http://schemas.microsoft.com/office/drawing/2014/main" xmlns="" id="{00000000-0008-0000-4600-000007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8" name="Imagen 7">
          <a:extLst>
            <a:ext uri="{FF2B5EF4-FFF2-40B4-BE49-F238E27FC236}">
              <a16:creationId xmlns:a16="http://schemas.microsoft.com/office/drawing/2014/main" xmlns="" id="{00000000-0008-0000-46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9" name="Imagen 8">
          <a:extLst>
            <a:ext uri="{FF2B5EF4-FFF2-40B4-BE49-F238E27FC236}">
              <a16:creationId xmlns:a16="http://schemas.microsoft.com/office/drawing/2014/main" xmlns="" id="{00000000-0008-0000-4600-000009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oneCellAnchor>
    <xdr:from>
      <xdr:col>2</xdr:col>
      <xdr:colOff>190500</xdr:colOff>
      <xdr:row>14</xdr:row>
      <xdr:rowOff>158750</xdr:rowOff>
    </xdr:from>
    <xdr:ext cx="4230902" cy="487249"/>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4600-00000A000000}"/>
                </a:ext>
              </a:extLst>
            </xdr:cNvPr>
            <xdr:cNvSpPr txBox="1"/>
          </xdr:nvSpPr>
          <xdr:spPr>
            <a:xfrm>
              <a:off x="3418417" y="4381500"/>
              <a:ext cx="4230902" cy="48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a:rPr>
                        </m:ctrlPr>
                      </m:fPr>
                      <m:num>
                        <m:eqArr>
                          <m:eqArrPr>
                            <m:ctrlPr>
                              <a:rPr lang="es-CR" sz="1050" b="0" i="1">
                                <a:latin typeface="Cambria Math"/>
                              </a:rPr>
                            </m:ctrlPr>
                          </m:eqArrPr>
                          <m:e>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𝑣𝑖𝑣𝑒</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𝑣𝑖𝑣𝑖𝑒𝑛𝑑𝑎𝑠</m:t>
                            </m:r>
                            <m:r>
                              <a:rPr lang="es-CR" sz="1050" b="0" i="1">
                                <a:latin typeface="Cambria Math" panose="02040503050406030204" pitchFamily="18" charset="0"/>
                              </a:rPr>
                              <m:t> </m:t>
                            </m:r>
                            <m:r>
                              <a:rPr lang="es-CR" sz="1050" b="0" i="1">
                                <a:latin typeface="Cambria Math" panose="02040503050406030204" pitchFamily="18" charset="0"/>
                              </a:rPr>
                              <m:t>𝑐𝑜𝑛</m:t>
                            </m:r>
                            <m:r>
                              <a:rPr lang="es-CR" sz="1050" b="0" i="1">
                                <a:latin typeface="Cambria Math" panose="02040503050406030204" pitchFamily="18" charset="0"/>
                              </a:rPr>
                              <m:t> </m:t>
                            </m:r>
                            <m:r>
                              <a:rPr lang="es-CR" sz="1050" b="0" i="1">
                                <a:latin typeface="Cambria Math" panose="02040503050406030204" pitchFamily="18" charset="0"/>
                              </a:rPr>
                              <m:t>𝑠𝑒𝑟𝑣𝑖𝑐𝑖𝑜</m:t>
                            </m:r>
                            <m:r>
                              <a:rPr lang="es-CR" sz="1050" b="0" i="1">
                                <a:latin typeface="Cambria Math" panose="02040503050406030204" pitchFamily="18" charset="0"/>
                              </a:rPr>
                              <m:t> </m:t>
                            </m:r>
                            <m:r>
                              <a:rPr lang="es-CR" sz="1050" b="0" i="1">
                                <a:latin typeface="Cambria Math" panose="02040503050406030204" pitchFamily="18" charset="0"/>
                              </a:rPr>
                              <m:t>𝑠𝑎𝑛𝑖𝑡𝑎𝑟𝑖𝑜</m:t>
                            </m:r>
                          </m:e>
                          <m:e>
                            <m:r>
                              <a:rPr lang="es-CR" sz="1050" b="0" i="1">
                                <a:latin typeface="Cambria Math" panose="02040503050406030204" pitchFamily="18" charset="0"/>
                              </a:rPr>
                              <m:t>𝑐𝑜𝑛𝑒𝑐𝑡𝑎𝑑𝑜</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 </m:t>
                            </m:r>
                            <m:r>
                              <a:rPr lang="es-CR" sz="1050" b="0" i="1">
                                <a:latin typeface="Cambria Math" panose="02040503050406030204" pitchFamily="18" charset="0"/>
                              </a:rPr>
                              <m:t>𝑎𝑙𝑐𝑎𝑛𝑡𝑎𝑟𝑖𝑙𝑙𝑎𝑑𝑜</m:t>
                            </m:r>
                            <m:r>
                              <a:rPr lang="es-CR" sz="1050" b="0" i="1">
                                <a:latin typeface="Cambria Math" panose="02040503050406030204" pitchFamily="18" charset="0"/>
                              </a:rPr>
                              <m:t> </m:t>
                            </m:r>
                            <m:r>
                              <a:rPr lang="es-CR" sz="1050" b="0" i="1">
                                <a:latin typeface="Cambria Math" panose="02040503050406030204" pitchFamily="18" charset="0"/>
                              </a:rPr>
                              <m:t>𝑜</m:t>
                            </m:r>
                            <m:r>
                              <a:rPr lang="es-CR" sz="1050" b="0" i="1">
                                <a:latin typeface="Cambria Math" panose="02040503050406030204" pitchFamily="18" charset="0"/>
                              </a:rPr>
                              <m:t> </m:t>
                            </m:r>
                            <m:r>
                              <a:rPr lang="es-CR" sz="1050" b="0" i="1">
                                <a:latin typeface="Cambria Math" panose="02040503050406030204" pitchFamily="18" charset="0"/>
                              </a:rPr>
                              <m:t>𝑡𝑎𝑛𝑞𝑢𝑒</m:t>
                            </m:r>
                            <m:r>
                              <a:rPr lang="es-CR" sz="1050" b="0" i="1">
                                <a:latin typeface="Cambria Math" panose="02040503050406030204" pitchFamily="18" charset="0"/>
                              </a:rPr>
                              <m:t> </m:t>
                            </m:r>
                            <m:r>
                              <a:rPr lang="es-CR" sz="1050" b="0" i="1">
                                <a:latin typeface="Cambria Math" panose="02040503050406030204" pitchFamily="18" charset="0"/>
                              </a:rPr>
                              <m:t>𝑠</m:t>
                            </m:r>
                            <m:r>
                              <a:rPr lang="es-CR" sz="1050" b="0" i="1">
                                <a:latin typeface="Cambria Math" panose="02040503050406030204" pitchFamily="18" charset="0"/>
                              </a:rPr>
                              <m:t>é</m:t>
                            </m:r>
                            <m:r>
                              <a:rPr lang="es-CR" sz="1050" b="0" i="1">
                                <a:latin typeface="Cambria Math" panose="02040503050406030204" pitchFamily="18" charset="0"/>
                              </a:rPr>
                              <m:t>𝑝𝑡𝑖𝑐𝑜</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10" name="CuadroTexto 9">
              <a:extLst>
                <a:ext uri="{FF2B5EF4-FFF2-40B4-BE49-F238E27FC236}">
                  <a16:creationId xmlns:a16="http://schemas.microsoft.com/office/drawing/2014/main" id="{00000000-0008-0000-AF00-000002000000}"/>
                </a:ext>
              </a:extLst>
            </xdr:cNvPr>
            <xdr:cNvSpPr txBox="1"/>
          </xdr:nvSpPr>
          <xdr:spPr>
            <a:xfrm>
              <a:off x="3418417" y="4381500"/>
              <a:ext cx="4230902" cy="48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█(𝑇𝑜𝑡𝑎𝑙 𝑑𝑒 𝑝𝑜𝑏𝑙𝑎𝑐𝑖ó𝑛 𝑞𝑢𝑒 𝑣𝑖𝑣𝑒 𝑒𝑛 𝑣𝑖𝑣𝑖𝑒𝑛𝑑𝑎𝑠 𝑐𝑜𝑛 𝑠𝑒𝑟𝑣𝑖𝑐𝑖𝑜 𝑠𝑎𝑛𝑖𝑡𝑎𝑟𝑖𝑜@𝑐𝑜𝑛𝑒𝑐𝑡𝑎𝑑𝑜 𝑎 𝑎𝑙𝑐𝑎𝑛𝑡𝑎𝑟𝑖𝑙𝑙𝑎𝑑𝑜 𝑜 𝑡𝑎𝑛𝑞𝑢𝑒 𝑠é𝑝𝑡𝑖𝑐𝑜)/(𝑇𝑜𝑡𝑎𝑙 𝑑𝑒 𝑝𝑜𝑏𝑙𝑎𝑐𝑖ó𝑛)</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42.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48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7240</xdr:colOff>
      <xdr:row>1</xdr:row>
      <xdr:rowOff>203154</xdr:rowOff>
    </xdr:to>
    <xdr:pic>
      <xdr:nvPicPr>
        <xdr:cNvPr id="3" name="Imagen 2">
          <a:extLst>
            <a:ext uri="{FF2B5EF4-FFF2-40B4-BE49-F238E27FC236}">
              <a16:creationId xmlns:a16="http://schemas.microsoft.com/office/drawing/2014/main" xmlns="" id="{00000000-0008-0000-48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4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48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twoCellAnchor editAs="oneCell">
    <xdr:from>
      <xdr:col>2</xdr:col>
      <xdr:colOff>105832</xdr:colOff>
      <xdr:row>0</xdr:row>
      <xdr:rowOff>31750</xdr:rowOff>
    </xdr:from>
    <xdr:to>
      <xdr:col>2</xdr:col>
      <xdr:colOff>497416</xdr:colOff>
      <xdr:row>1</xdr:row>
      <xdr:rowOff>217325</xdr:rowOff>
    </xdr:to>
    <xdr:pic>
      <xdr:nvPicPr>
        <xdr:cNvPr id="6" name="Imagen 5">
          <a:extLst>
            <a:ext uri="{FF2B5EF4-FFF2-40B4-BE49-F238E27FC236}">
              <a16:creationId xmlns:a16="http://schemas.microsoft.com/office/drawing/2014/main" xmlns="" id="{00000000-0008-0000-4800-000006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7240</xdr:colOff>
      <xdr:row>1</xdr:row>
      <xdr:rowOff>203154</xdr:rowOff>
    </xdr:to>
    <xdr:pic>
      <xdr:nvPicPr>
        <xdr:cNvPr id="7" name="Imagen 6">
          <a:extLst>
            <a:ext uri="{FF2B5EF4-FFF2-40B4-BE49-F238E27FC236}">
              <a16:creationId xmlns:a16="http://schemas.microsoft.com/office/drawing/2014/main" xmlns="" id="{00000000-0008-0000-4800-000007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8" name="Imagen 7">
          <a:extLst>
            <a:ext uri="{FF2B5EF4-FFF2-40B4-BE49-F238E27FC236}">
              <a16:creationId xmlns:a16="http://schemas.microsoft.com/office/drawing/2014/main" xmlns="" id="{00000000-0008-0000-48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9" name="Imagen 8">
          <a:extLst>
            <a:ext uri="{FF2B5EF4-FFF2-40B4-BE49-F238E27FC236}">
              <a16:creationId xmlns:a16="http://schemas.microsoft.com/office/drawing/2014/main" xmlns="" id="{00000000-0008-0000-4800-000009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4A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7240</xdr:colOff>
      <xdr:row>1</xdr:row>
      <xdr:rowOff>203154</xdr:rowOff>
    </xdr:to>
    <xdr:pic>
      <xdr:nvPicPr>
        <xdr:cNvPr id="3" name="Imagen 2">
          <a:extLst>
            <a:ext uri="{FF2B5EF4-FFF2-40B4-BE49-F238E27FC236}">
              <a16:creationId xmlns:a16="http://schemas.microsoft.com/office/drawing/2014/main" xmlns="" id="{00000000-0008-0000-4A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4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4A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twoCellAnchor editAs="oneCell">
    <xdr:from>
      <xdr:col>2</xdr:col>
      <xdr:colOff>105832</xdr:colOff>
      <xdr:row>0</xdr:row>
      <xdr:rowOff>31750</xdr:rowOff>
    </xdr:from>
    <xdr:to>
      <xdr:col>2</xdr:col>
      <xdr:colOff>497416</xdr:colOff>
      <xdr:row>1</xdr:row>
      <xdr:rowOff>217325</xdr:rowOff>
    </xdr:to>
    <xdr:pic>
      <xdr:nvPicPr>
        <xdr:cNvPr id="6" name="Imagen 5">
          <a:extLst>
            <a:ext uri="{FF2B5EF4-FFF2-40B4-BE49-F238E27FC236}">
              <a16:creationId xmlns:a16="http://schemas.microsoft.com/office/drawing/2014/main" xmlns="" id="{00000000-0008-0000-4A00-000006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7240</xdr:colOff>
      <xdr:row>1</xdr:row>
      <xdr:rowOff>203154</xdr:rowOff>
    </xdr:to>
    <xdr:pic>
      <xdr:nvPicPr>
        <xdr:cNvPr id="7" name="Imagen 6">
          <a:extLst>
            <a:ext uri="{FF2B5EF4-FFF2-40B4-BE49-F238E27FC236}">
              <a16:creationId xmlns:a16="http://schemas.microsoft.com/office/drawing/2014/main" xmlns="" id="{00000000-0008-0000-4A00-000007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8" name="Imagen 7">
          <a:extLst>
            <a:ext uri="{FF2B5EF4-FFF2-40B4-BE49-F238E27FC236}">
              <a16:creationId xmlns:a16="http://schemas.microsoft.com/office/drawing/2014/main" xmlns="" id="{00000000-0008-0000-4A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9" name="Imagen 8">
          <a:extLst>
            <a:ext uri="{FF2B5EF4-FFF2-40B4-BE49-F238E27FC236}">
              <a16:creationId xmlns:a16="http://schemas.microsoft.com/office/drawing/2014/main" xmlns="" id="{00000000-0008-0000-4A00-000009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4C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3" name="Imagen 2">
          <a:extLst>
            <a:ext uri="{FF2B5EF4-FFF2-40B4-BE49-F238E27FC236}">
              <a16:creationId xmlns:a16="http://schemas.microsoft.com/office/drawing/2014/main" xmlns="" id="{00000000-0008-0000-4C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4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4C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twoCellAnchor editAs="oneCell">
    <xdr:from>
      <xdr:col>2</xdr:col>
      <xdr:colOff>105832</xdr:colOff>
      <xdr:row>0</xdr:row>
      <xdr:rowOff>31750</xdr:rowOff>
    </xdr:from>
    <xdr:to>
      <xdr:col>2</xdr:col>
      <xdr:colOff>497416</xdr:colOff>
      <xdr:row>1</xdr:row>
      <xdr:rowOff>217325</xdr:rowOff>
    </xdr:to>
    <xdr:pic>
      <xdr:nvPicPr>
        <xdr:cNvPr id="6" name="Imagen 5">
          <a:extLst>
            <a:ext uri="{FF2B5EF4-FFF2-40B4-BE49-F238E27FC236}">
              <a16:creationId xmlns:a16="http://schemas.microsoft.com/office/drawing/2014/main" xmlns="" id="{00000000-0008-0000-4C00-000006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7" name="Imagen 6">
          <a:extLst>
            <a:ext uri="{FF2B5EF4-FFF2-40B4-BE49-F238E27FC236}">
              <a16:creationId xmlns:a16="http://schemas.microsoft.com/office/drawing/2014/main" xmlns="" id="{00000000-0008-0000-4C00-000007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8" name="Imagen 7">
          <a:extLst>
            <a:ext uri="{FF2B5EF4-FFF2-40B4-BE49-F238E27FC236}">
              <a16:creationId xmlns:a16="http://schemas.microsoft.com/office/drawing/2014/main" xmlns="" id="{00000000-0008-0000-4C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9" name="Imagen 8">
          <a:extLst>
            <a:ext uri="{FF2B5EF4-FFF2-40B4-BE49-F238E27FC236}">
              <a16:creationId xmlns:a16="http://schemas.microsoft.com/office/drawing/2014/main" xmlns="" id="{00000000-0008-0000-4C00-000009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153825</xdr:rowOff>
    </xdr:to>
    <xdr:pic>
      <xdr:nvPicPr>
        <xdr:cNvPr id="2" name="Imagen 1">
          <a:extLst>
            <a:ext uri="{FF2B5EF4-FFF2-40B4-BE49-F238E27FC236}">
              <a16:creationId xmlns:a16="http://schemas.microsoft.com/office/drawing/2014/main" xmlns="" id="{00000000-0008-0000-4E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139654</xdr:rowOff>
    </xdr:to>
    <xdr:pic>
      <xdr:nvPicPr>
        <xdr:cNvPr id="3" name="Imagen 2">
          <a:extLst>
            <a:ext uri="{FF2B5EF4-FFF2-40B4-BE49-F238E27FC236}">
              <a16:creationId xmlns:a16="http://schemas.microsoft.com/office/drawing/2014/main" xmlns="" id="{00000000-0008-0000-4E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232834</xdr:rowOff>
    </xdr:to>
    <xdr:pic>
      <xdr:nvPicPr>
        <xdr:cNvPr id="4" name="Imagen 3">
          <a:extLst>
            <a:ext uri="{FF2B5EF4-FFF2-40B4-BE49-F238E27FC236}">
              <a16:creationId xmlns:a16="http://schemas.microsoft.com/office/drawing/2014/main" xmlns="" id="{00000000-0008-0000-4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190501</xdr:rowOff>
    </xdr:to>
    <xdr:pic>
      <xdr:nvPicPr>
        <xdr:cNvPr id="5" name="Imagen 4">
          <a:extLst>
            <a:ext uri="{FF2B5EF4-FFF2-40B4-BE49-F238E27FC236}">
              <a16:creationId xmlns:a16="http://schemas.microsoft.com/office/drawing/2014/main" xmlns="" id="{00000000-0008-0000-4E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twoCellAnchor editAs="oneCell">
    <xdr:from>
      <xdr:col>2</xdr:col>
      <xdr:colOff>105832</xdr:colOff>
      <xdr:row>0</xdr:row>
      <xdr:rowOff>31750</xdr:rowOff>
    </xdr:from>
    <xdr:to>
      <xdr:col>2</xdr:col>
      <xdr:colOff>497416</xdr:colOff>
      <xdr:row>1</xdr:row>
      <xdr:rowOff>153825</xdr:rowOff>
    </xdr:to>
    <xdr:pic>
      <xdr:nvPicPr>
        <xdr:cNvPr id="6" name="Imagen 5">
          <a:extLst>
            <a:ext uri="{FF2B5EF4-FFF2-40B4-BE49-F238E27FC236}">
              <a16:creationId xmlns:a16="http://schemas.microsoft.com/office/drawing/2014/main" xmlns="" id="{00000000-0008-0000-4E00-000006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139654</xdr:rowOff>
    </xdr:to>
    <xdr:pic>
      <xdr:nvPicPr>
        <xdr:cNvPr id="7" name="Imagen 6">
          <a:extLst>
            <a:ext uri="{FF2B5EF4-FFF2-40B4-BE49-F238E27FC236}">
              <a16:creationId xmlns:a16="http://schemas.microsoft.com/office/drawing/2014/main" xmlns="" id="{00000000-0008-0000-4E00-000007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232834</xdr:rowOff>
    </xdr:to>
    <xdr:pic>
      <xdr:nvPicPr>
        <xdr:cNvPr id="8" name="Imagen 7">
          <a:extLst>
            <a:ext uri="{FF2B5EF4-FFF2-40B4-BE49-F238E27FC236}">
              <a16:creationId xmlns:a16="http://schemas.microsoft.com/office/drawing/2014/main" xmlns="" id="{00000000-0008-0000-4E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190501</xdr:rowOff>
    </xdr:to>
    <xdr:pic>
      <xdr:nvPicPr>
        <xdr:cNvPr id="9" name="Imagen 8">
          <a:extLst>
            <a:ext uri="{FF2B5EF4-FFF2-40B4-BE49-F238E27FC236}">
              <a16:creationId xmlns:a16="http://schemas.microsoft.com/office/drawing/2014/main" xmlns="" id="{00000000-0008-0000-4E00-000009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twoCellAnchor editAs="oneCell">
    <xdr:from>
      <xdr:col>2</xdr:col>
      <xdr:colOff>105832</xdr:colOff>
      <xdr:row>0</xdr:row>
      <xdr:rowOff>31750</xdr:rowOff>
    </xdr:from>
    <xdr:to>
      <xdr:col>2</xdr:col>
      <xdr:colOff>497416</xdr:colOff>
      <xdr:row>1</xdr:row>
      <xdr:rowOff>153825</xdr:rowOff>
    </xdr:to>
    <xdr:pic>
      <xdr:nvPicPr>
        <xdr:cNvPr id="10" name="Imagen 9">
          <a:extLst>
            <a:ext uri="{FF2B5EF4-FFF2-40B4-BE49-F238E27FC236}">
              <a16:creationId xmlns:a16="http://schemas.microsoft.com/office/drawing/2014/main" xmlns="" id="{00000000-0008-0000-4E00-00000A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139654</xdr:rowOff>
    </xdr:to>
    <xdr:pic>
      <xdr:nvPicPr>
        <xdr:cNvPr id="11" name="Imagen 10">
          <a:extLst>
            <a:ext uri="{FF2B5EF4-FFF2-40B4-BE49-F238E27FC236}">
              <a16:creationId xmlns:a16="http://schemas.microsoft.com/office/drawing/2014/main" xmlns="" id="{00000000-0008-0000-4E00-00000B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232834</xdr:rowOff>
    </xdr:to>
    <xdr:pic>
      <xdr:nvPicPr>
        <xdr:cNvPr id="12" name="Imagen 11">
          <a:extLst>
            <a:ext uri="{FF2B5EF4-FFF2-40B4-BE49-F238E27FC236}">
              <a16:creationId xmlns:a16="http://schemas.microsoft.com/office/drawing/2014/main" xmlns="" id="{00000000-0008-0000-4E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190501</xdr:rowOff>
    </xdr:to>
    <xdr:pic>
      <xdr:nvPicPr>
        <xdr:cNvPr id="13" name="Imagen 12">
          <a:extLst>
            <a:ext uri="{FF2B5EF4-FFF2-40B4-BE49-F238E27FC236}">
              <a16:creationId xmlns:a16="http://schemas.microsoft.com/office/drawing/2014/main" xmlns="" id="{00000000-0008-0000-4E00-00000D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38100</xdr:colOff>
      <xdr:row>0</xdr:row>
      <xdr:rowOff>47625</xdr:rowOff>
    </xdr:from>
    <xdr:to>
      <xdr:col>2</xdr:col>
      <xdr:colOff>4276</xdr:colOff>
      <xdr:row>4</xdr:row>
      <xdr:rowOff>180975</xdr:rowOff>
    </xdr:to>
    <xdr:pic>
      <xdr:nvPicPr>
        <xdr:cNvPr id="3" name="Imagen 2">
          <a:extLst>
            <a:ext uri="{FF2B5EF4-FFF2-40B4-BE49-F238E27FC236}">
              <a16:creationId xmlns:a16="http://schemas.microsoft.com/office/drawing/2014/main" xmlns="" id="{00000000-0008-0000-4F00-000003000000}"/>
            </a:ext>
          </a:extLst>
        </xdr:cNvPr>
        <xdr:cNvPicPr>
          <a:picLocks noChangeAspect="1"/>
        </xdr:cNvPicPr>
      </xdr:nvPicPr>
      <xdr:blipFill>
        <a:blip xmlns:r="http://schemas.openxmlformats.org/officeDocument/2006/relationships" r:embed="rId1"/>
        <a:stretch>
          <a:fillRect/>
        </a:stretch>
      </xdr:blipFill>
      <xdr:spPr>
        <a:xfrm>
          <a:off x="38100" y="47625"/>
          <a:ext cx="2518876" cy="93345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1</xdr:colOff>
      <xdr:row>10</xdr:row>
      <xdr:rowOff>48683</xdr:rowOff>
    </xdr:from>
    <xdr:to>
      <xdr:col>2</xdr:col>
      <xdr:colOff>1799167</xdr:colOff>
      <xdr:row>13</xdr:row>
      <xdr:rowOff>21166</xdr:rowOff>
    </xdr:to>
    <xdr:graphicFrame macro="">
      <xdr:nvGraphicFramePr>
        <xdr:cNvPr id="2" name="Diagrama 5">
          <a:extLst>
            <a:ext uri="{FF2B5EF4-FFF2-40B4-BE49-F238E27FC236}">
              <a16:creationId xmlns:a16="http://schemas.microsoft.com/office/drawing/2014/main" xmlns="" id="{00000000-0008-0000-50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0</xdr:col>
      <xdr:colOff>31750</xdr:colOff>
      <xdr:row>0</xdr:row>
      <xdr:rowOff>42334</xdr:rowOff>
    </xdr:from>
    <xdr:to>
      <xdr:col>1</xdr:col>
      <xdr:colOff>1036420</xdr:colOff>
      <xdr:row>4</xdr:row>
      <xdr:rowOff>171449</xdr:rowOff>
    </xdr:to>
    <xdr:pic>
      <xdr:nvPicPr>
        <xdr:cNvPr id="3" name="Imagen 10">
          <a:extLst>
            <a:ext uri="{FF2B5EF4-FFF2-40B4-BE49-F238E27FC236}">
              <a16:creationId xmlns:a16="http://schemas.microsoft.com/office/drawing/2014/main" xmlns="" id="{00000000-0008-0000-5000-000003000000}"/>
            </a:ext>
          </a:extLst>
        </xdr:cNvPr>
        <xdr:cNvPicPr>
          <a:picLocks noChangeAspect="1"/>
        </xdr:cNvPicPr>
      </xdr:nvPicPr>
      <xdr:blipFill>
        <a:blip xmlns:r="http://schemas.openxmlformats.org/officeDocument/2006/relationships" r:embed="rId6"/>
        <a:stretch>
          <a:fillRect/>
        </a:stretch>
      </xdr:blipFill>
      <xdr:spPr>
        <a:xfrm>
          <a:off x="31750" y="42334"/>
          <a:ext cx="2465170" cy="92921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52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3" name="Imagen 2">
          <a:extLst>
            <a:ext uri="{FF2B5EF4-FFF2-40B4-BE49-F238E27FC236}">
              <a16:creationId xmlns:a16="http://schemas.microsoft.com/office/drawing/2014/main" xmlns="" id="{00000000-0008-0000-52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5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52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twoCellAnchor editAs="oneCell">
    <xdr:from>
      <xdr:col>2</xdr:col>
      <xdr:colOff>105832</xdr:colOff>
      <xdr:row>0</xdr:row>
      <xdr:rowOff>31750</xdr:rowOff>
    </xdr:from>
    <xdr:to>
      <xdr:col>2</xdr:col>
      <xdr:colOff>497416</xdr:colOff>
      <xdr:row>1</xdr:row>
      <xdr:rowOff>217325</xdr:rowOff>
    </xdr:to>
    <xdr:pic>
      <xdr:nvPicPr>
        <xdr:cNvPr id="6" name="Imagen 5">
          <a:extLst>
            <a:ext uri="{FF2B5EF4-FFF2-40B4-BE49-F238E27FC236}">
              <a16:creationId xmlns:a16="http://schemas.microsoft.com/office/drawing/2014/main" xmlns="" id="{00000000-0008-0000-5200-000006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7" name="Imagen 6">
          <a:extLst>
            <a:ext uri="{FF2B5EF4-FFF2-40B4-BE49-F238E27FC236}">
              <a16:creationId xmlns:a16="http://schemas.microsoft.com/office/drawing/2014/main" xmlns="" id="{00000000-0008-0000-5200-000007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8" name="Imagen 7">
          <a:extLst>
            <a:ext uri="{FF2B5EF4-FFF2-40B4-BE49-F238E27FC236}">
              <a16:creationId xmlns:a16="http://schemas.microsoft.com/office/drawing/2014/main" xmlns="" id="{00000000-0008-0000-52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9" name="Imagen 8">
          <a:extLst>
            <a:ext uri="{FF2B5EF4-FFF2-40B4-BE49-F238E27FC236}">
              <a16:creationId xmlns:a16="http://schemas.microsoft.com/office/drawing/2014/main" xmlns="" id="{00000000-0008-0000-5200-000009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54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3" name="Imagen 2">
          <a:extLst>
            <a:ext uri="{FF2B5EF4-FFF2-40B4-BE49-F238E27FC236}">
              <a16:creationId xmlns:a16="http://schemas.microsoft.com/office/drawing/2014/main" xmlns="" id="{00000000-0008-0000-54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5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54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twoCellAnchor editAs="oneCell">
    <xdr:from>
      <xdr:col>2</xdr:col>
      <xdr:colOff>105832</xdr:colOff>
      <xdr:row>0</xdr:row>
      <xdr:rowOff>31750</xdr:rowOff>
    </xdr:from>
    <xdr:to>
      <xdr:col>2</xdr:col>
      <xdr:colOff>497416</xdr:colOff>
      <xdr:row>1</xdr:row>
      <xdr:rowOff>217325</xdr:rowOff>
    </xdr:to>
    <xdr:pic>
      <xdr:nvPicPr>
        <xdr:cNvPr id="6" name="Imagen 5">
          <a:extLst>
            <a:ext uri="{FF2B5EF4-FFF2-40B4-BE49-F238E27FC236}">
              <a16:creationId xmlns:a16="http://schemas.microsoft.com/office/drawing/2014/main" xmlns="" id="{00000000-0008-0000-5400-000006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7" name="Imagen 6">
          <a:extLst>
            <a:ext uri="{FF2B5EF4-FFF2-40B4-BE49-F238E27FC236}">
              <a16:creationId xmlns:a16="http://schemas.microsoft.com/office/drawing/2014/main" xmlns="" id="{00000000-0008-0000-5400-000007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8" name="Imagen 7">
          <a:extLst>
            <a:ext uri="{FF2B5EF4-FFF2-40B4-BE49-F238E27FC236}">
              <a16:creationId xmlns:a16="http://schemas.microsoft.com/office/drawing/2014/main" xmlns="" id="{00000000-0008-0000-54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9" name="Imagen 8">
          <a:extLst>
            <a:ext uri="{FF2B5EF4-FFF2-40B4-BE49-F238E27FC236}">
              <a16:creationId xmlns:a16="http://schemas.microsoft.com/office/drawing/2014/main" xmlns="" id="{00000000-0008-0000-5400-000009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1225862</xdr:colOff>
      <xdr:row>4</xdr:row>
      <xdr:rowOff>133348</xdr:rowOff>
    </xdr:to>
    <xdr:pic>
      <xdr:nvPicPr>
        <xdr:cNvPr id="4" name="Imagen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2464112" cy="93768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19050</xdr:colOff>
      <xdr:row>6</xdr:row>
      <xdr:rowOff>57150</xdr:rowOff>
    </xdr:from>
    <xdr:to>
      <xdr:col>9</xdr:col>
      <xdr:colOff>56383</xdr:colOff>
      <xdr:row>34</xdr:row>
      <xdr:rowOff>132674</xdr:rowOff>
    </xdr:to>
    <xdr:pic>
      <xdr:nvPicPr>
        <xdr:cNvPr id="3" name="Imagen 2">
          <a:extLst>
            <a:ext uri="{FF2B5EF4-FFF2-40B4-BE49-F238E27FC236}">
              <a16:creationId xmlns:a16="http://schemas.microsoft.com/office/drawing/2014/main" xmlns="" id="{00000000-0008-0000-5500-000003000000}"/>
            </a:ext>
          </a:extLst>
        </xdr:cNvPr>
        <xdr:cNvPicPr>
          <a:picLocks noChangeAspect="1"/>
        </xdr:cNvPicPr>
      </xdr:nvPicPr>
      <xdr:blipFill>
        <a:blip xmlns:r="http://schemas.openxmlformats.org/officeDocument/2006/relationships" r:embed="rId1"/>
        <a:stretch>
          <a:fillRect/>
        </a:stretch>
      </xdr:blipFill>
      <xdr:spPr>
        <a:xfrm>
          <a:off x="781050" y="1924050"/>
          <a:ext cx="6133333" cy="540952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57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3" name="Imagen 2">
          <a:extLst>
            <a:ext uri="{FF2B5EF4-FFF2-40B4-BE49-F238E27FC236}">
              <a16:creationId xmlns:a16="http://schemas.microsoft.com/office/drawing/2014/main" xmlns="" id="{00000000-0008-0000-57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5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57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twoCellAnchor editAs="oneCell">
    <xdr:from>
      <xdr:col>2</xdr:col>
      <xdr:colOff>105832</xdr:colOff>
      <xdr:row>0</xdr:row>
      <xdr:rowOff>31750</xdr:rowOff>
    </xdr:from>
    <xdr:to>
      <xdr:col>2</xdr:col>
      <xdr:colOff>497416</xdr:colOff>
      <xdr:row>1</xdr:row>
      <xdr:rowOff>217325</xdr:rowOff>
    </xdr:to>
    <xdr:pic>
      <xdr:nvPicPr>
        <xdr:cNvPr id="6" name="Imagen 5">
          <a:extLst>
            <a:ext uri="{FF2B5EF4-FFF2-40B4-BE49-F238E27FC236}">
              <a16:creationId xmlns:a16="http://schemas.microsoft.com/office/drawing/2014/main" xmlns="" id="{00000000-0008-0000-5700-000006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7" name="Imagen 6">
          <a:extLst>
            <a:ext uri="{FF2B5EF4-FFF2-40B4-BE49-F238E27FC236}">
              <a16:creationId xmlns:a16="http://schemas.microsoft.com/office/drawing/2014/main" xmlns="" id="{00000000-0008-0000-5700-000007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8" name="Imagen 7">
          <a:extLst>
            <a:ext uri="{FF2B5EF4-FFF2-40B4-BE49-F238E27FC236}">
              <a16:creationId xmlns:a16="http://schemas.microsoft.com/office/drawing/2014/main" xmlns="" id="{00000000-0008-0000-57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9" name="Imagen 8">
          <a:extLst>
            <a:ext uri="{FF2B5EF4-FFF2-40B4-BE49-F238E27FC236}">
              <a16:creationId xmlns:a16="http://schemas.microsoft.com/office/drawing/2014/main" xmlns="" id="{00000000-0008-0000-5700-000009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5900-000002000000}"/>
            </a:ext>
          </a:extLst>
        </xdr:cNvPr>
        <xdr:cNvPicPr>
          <a:picLocks noChangeAspect="1"/>
        </xdr:cNvPicPr>
      </xdr:nvPicPr>
      <xdr:blipFill>
        <a:blip xmlns:r="http://schemas.openxmlformats.org/officeDocument/2006/relationships" r:embed="rId1"/>
        <a:stretch>
          <a:fillRect/>
        </a:stretch>
      </xdr:blipFill>
      <xdr:spPr>
        <a:xfrm>
          <a:off x="312525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3" name="Imagen 2">
          <a:extLst>
            <a:ext uri="{FF2B5EF4-FFF2-40B4-BE49-F238E27FC236}">
              <a16:creationId xmlns:a16="http://schemas.microsoft.com/office/drawing/2014/main" xmlns="" id="{00000000-0008-0000-5900-000003000000}"/>
            </a:ext>
          </a:extLst>
        </xdr:cNvPr>
        <xdr:cNvPicPr>
          <a:picLocks noChangeAspect="1"/>
        </xdr:cNvPicPr>
      </xdr:nvPicPr>
      <xdr:blipFill>
        <a:blip xmlns:r="http://schemas.openxmlformats.org/officeDocument/2006/relationships" r:embed="rId2"/>
        <a:stretch>
          <a:fillRect/>
        </a:stretch>
      </xdr:blipFill>
      <xdr:spPr>
        <a:xfrm>
          <a:off x="166687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59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887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5900-000005000000}"/>
            </a:ext>
          </a:extLst>
        </xdr:cNvPr>
        <xdr:cNvPicPr>
          <a:picLocks noChangeAspect="1"/>
        </xdr:cNvPicPr>
      </xdr:nvPicPr>
      <xdr:blipFill>
        <a:blip xmlns:r="http://schemas.openxmlformats.org/officeDocument/2006/relationships" r:embed="rId4"/>
        <a:stretch>
          <a:fillRect/>
        </a:stretch>
      </xdr:blipFill>
      <xdr:spPr>
        <a:xfrm>
          <a:off x="3717927" y="29441"/>
          <a:ext cx="1195741" cy="424585"/>
        </a:xfrm>
        <a:prstGeom prst="rect">
          <a:avLst/>
        </a:prstGeom>
      </xdr:spPr>
    </xdr:pic>
    <xdr:clientData/>
  </xdr:twoCellAnchor>
  <xdr:twoCellAnchor editAs="oneCell">
    <xdr:from>
      <xdr:col>2</xdr:col>
      <xdr:colOff>105832</xdr:colOff>
      <xdr:row>0</xdr:row>
      <xdr:rowOff>31750</xdr:rowOff>
    </xdr:from>
    <xdr:to>
      <xdr:col>2</xdr:col>
      <xdr:colOff>497416</xdr:colOff>
      <xdr:row>1</xdr:row>
      <xdr:rowOff>217325</xdr:rowOff>
    </xdr:to>
    <xdr:pic>
      <xdr:nvPicPr>
        <xdr:cNvPr id="6" name="Imagen 5">
          <a:extLst>
            <a:ext uri="{FF2B5EF4-FFF2-40B4-BE49-F238E27FC236}">
              <a16:creationId xmlns:a16="http://schemas.microsoft.com/office/drawing/2014/main" xmlns="" id="{00000000-0008-0000-5900-000006000000}"/>
            </a:ext>
          </a:extLst>
        </xdr:cNvPr>
        <xdr:cNvPicPr>
          <a:picLocks noChangeAspect="1"/>
        </xdr:cNvPicPr>
      </xdr:nvPicPr>
      <xdr:blipFill>
        <a:blip xmlns:r="http://schemas.openxmlformats.org/officeDocument/2006/relationships" r:embed="rId1"/>
        <a:stretch>
          <a:fillRect/>
        </a:stretch>
      </xdr:blipFill>
      <xdr:spPr>
        <a:xfrm>
          <a:off x="312525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7" name="Imagen 6">
          <a:extLst>
            <a:ext uri="{FF2B5EF4-FFF2-40B4-BE49-F238E27FC236}">
              <a16:creationId xmlns:a16="http://schemas.microsoft.com/office/drawing/2014/main" xmlns="" id="{00000000-0008-0000-5900-000007000000}"/>
            </a:ext>
          </a:extLst>
        </xdr:cNvPr>
        <xdr:cNvPicPr>
          <a:picLocks noChangeAspect="1"/>
        </xdr:cNvPicPr>
      </xdr:nvPicPr>
      <xdr:blipFill>
        <a:blip xmlns:r="http://schemas.openxmlformats.org/officeDocument/2006/relationships" r:embed="rId2"/>
        <a:stretch>
          <a:fillRect/>
        </a:stretch>
      </xdr:blipFill>
      <xdr:spPr>
        <a:xfrm>
          <a:off x="166687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8" name="Imagen 7">
          <a:extLst>
            <a:ext uri="{FF2B5EF4-FFF2-40B4-BE49-F238E27FC236}">
              <a16:creationId xmlns:a16="http://schemas.microsoft.com/office/drawing/2014/main" xmlns="" id="{00000000-0008-0000-59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887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9" name="Imagen 8">
          <a:extLst>
            <a:ext uri="{FF2B5EF4-FFF2-40B4-BE49-F238E27FC236}">
              <a16:creationId xmlns:a16="http://schemas.microsoft.com/office/drawing/2014/main" xmlns="" id="{00000000-0008-0000-5900-000009000000}"/>
            </a:ext>
          </a:extLst>
        </xdr:cNvPr>
        <xdr:cNvPicPr>
          <a:picLocks noChangeAspect="1"/>
        </xdr:cNvPicPr>
      </xdr:nvPicPr>
      <xdr:blipFill>
        <a:blip xmlns:r="http://schemas.openxmlformats.org/officeDocument/2006/relationships" r:embed="rId4"/>
        <a:stretch>
          <a:fillRect/>
        </a:stretch>
      </xdr:blipFill>
      <xdr:spPr>
        <a:xfrm>
          <a:off x="3717927" y="29441"/>
          <a:ext cx="1195741" cy="42458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5B00-000002000000}"/>
            </a:ext>
          </a:extLst>
        </xdr:cNvPr>
        <xdr:cNvPicPr>
          <a:picLocks noChangeAspect="1"/>
        </xdr:cNvPicPr>
      </xdr:nvPicPr>
      <xdr:blipFill>
        <a:blip xmlns:r="http://schemas.openxmlformats.org/officeDocument/2006/relationships" r:embed="rId1"/>
        <a:stretch>
          <a:fillRect/>
        </a:stretch>
      </xdr:blipFill>
      <xdr:spPr>
        <a:xfrm>
          <a:off x="312525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3" name="Imagen 2">
          <a:extLst>
            <a:ext uri="{FF2B5EF4-FFF2-40B4-BE49-F238E27FC236}">
              <a16:creationId xmlns:a16="http://schemas.microsoft.com/office/drawing/2014/main" xmlns="" id="{00000000-0008-0000-5B00-000003000000}"/>
            </a:ext>
          </a:extLst>
        </xdr:cNvPr>
        <xdr:cNvPicPr>
          <a:picLocks noChangeAspect="1"/>
        </xdr:cNvPicPr>
      </xdr:nvPicPr>
      <xdr:blipFill>
        <a:blip xmlns:r="http://schemas.openxmlformats.org/officeDocument/2006/relationships" r:embed="rId2"/>
        <a:stretch>
          <a:fillRect/>
        </a:stretch>
      </xdr:blipFill>
      <xdr:spPr>
        <a:xfrm>
          <a:off x="166687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5B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887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5B00-000005000000}"/>
            </a:ext>
          </a:extLst>
        </xdr:cNvPr>
        <xdr:cNvPicPr>
          <a:picLocks noChangeAspect="1"/>
        </xdr:cNvPicPr>
      </xdr:nvPicPr>
      <xdr:blipFill>
        <a:blip xmlns:r="http://schemas.openxmlformats.org/officeDocument/2006/relationships" r:embed="rId4"/>
        <a:stretch>
          <a:fillRect/>
        </a:stretch>
      </xdr:blipFill>
      <xdr:spPr>
        <a:xfrm>
          <a:off x="3717927" y="29441"/>
          <a:ext cx="1195741" cy="424585"/>
        </a:xfrm>
        <a:prstGeom prst="rect">
          <a:avLst/>
        </a:prstGeom>
      </xdr:spPr>
    </xdr:pic>
    <xdr:clientData/>
  </xdr:twoCellAnchor>
  <xdr:twoCellAnchor editAs="oneCell">
    <xdr:from>
      <xdr:col>2</xdr:col>
      <xdr:colOff>105832</xdr:colOff>
      <xdr:row>0</xdr:row>
      <xdr:rowOff>31750</xdr:rowOff>
    </xdr:from>
    <xdr:to>
      <xdr:col>2</xdr:col>
      <xdr:colOff>497416</xdr:colOff>
      <xdr:row>1</xdr:row>
      <xdr:rowOff>217325</xdr:rowOff>
    </xdr:to>
    <xdr:pic>
      <xdr:nvPicPr>
        <xdr:cNvPr id="6" name="Imagen 5">
          <a:extLst>
            <a:ext uri="{FF2B5EF4-FFF2-40B4-BE49-F238E27FC236}">
              <a16:creationId xmlns:a16="http://schemas.microsoft.com/office/drawing/2014/main" xmlns="" id="{00000000-0008-0000-5B00-000006000000}"/>
            </a:ext>
          </a:extLst>
        </xdr:cNvPr>
        <xdr:cNvPicPr>
          <a:picLocks noChangeAspect="1"/>
        </xdr:cNvPicPr>
      </xdr:nvPicPr>
      <xdr:blipFill>
        <a:blip xmlns:r="http://schemas.openxmlformats.org/officeDocument/2006/relationships" r:embed="rId1"/>
        <a:stretch>
          <a:fillRect/>
        </a:stretch>
      </xdr:blipFill>
      <xdr:spPr>
        <a:xfrm>
          <a:off x="312525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7" name="Imagen 6">
          <a:extLst>
            <a:ext uri="{FF2B5EF4-FFF2-40B4-BE49-F238E27FC236}">
              <a16:creationId xmlns:a16="http://schemas.microsoft.com/office/drawing/2014/main" xmlns="" id="{00000000-0008-0000-5B00-000007000000}"/>
            </a:ext>
          </a:extLst>
        </xdr:cNvPr>
        <xdr:cNvPicPr>
          <a:picLocks noChangeAspect="1"/>
        </xdr:cNvPicPr>
      </xdr:nvPicPr>
      <xdr:blipFill>
        <a:blip xmlns:r="http://schemas.openxmlformats.org/officeDocument/2006/relationships" r:embed="rId2"/>
        <a:stretch>
          <a:fillRect/>
        </a:stretch>
      </xdr:blipFill>
      <xdr:spPr>
        <a:xfrm>
          <a:off x="166687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8" name="Imagen 7">
          <a:extLst>
            <a:ext uri="{FF2B5EF4-FFF2-40B4-BE49-F238E27FC236}">
              <a16:creationId xmlns:a16="http://schemas.microsoft.com/office/drawing/2014/main" xmlns="" id="{00000000-0008-0000-5B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887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9" name="Imagen 8">
          <a:extLst>
            <a:ext uri="{FF2B5EF4-FFF2-40B4-BE49-F238E27FC236}">
              <a16:creationId xmlns:a16="http://schemas.microsoft.com/office/drawing/2014/main" xmlns="" id="{00000000-0008-0000-5B00-000009000000}"/>
            </a:ext>
          </a:extLst>
        </xdr:cNvPr>
        <xdr:cNvPicPr>
          <a:picLocks noChangeAspect="1"/>
        </xdr:cNvPicPr>
      </xdr:nvPicPr>
      <xdr:blipFill>
        <a:blip xmlns:r="http://schemas.openxmlformats.org/officeDocument/2006/relationships" r:embed="rId4"/>
        <a:stretch>
          <a:fillRect/>
        </a:stretch>
      </xdr:blipFill>
      <xdr:spPr>
        <a:xfrm>
          <a:off x="3717927" y="29441"/>
          <a:ext cx="1195741" cy="42458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318555</xdr:colOff>
      <xdr:row>9</xdr:row>
      <xdr:rowOff>76730</xdr:rowOff>
    </xdr:from>
    <xdr:to>
      <xdr:col>2</xdr:col>
      <xdr:colOff>243417</xdr:colOff>
      <xdr:row>11</xdr:row>
      <xdr:rowOff>116418</xdr:rowOff>
    </xdr:to>
    <xdr:graphicFrame macro="">
      <xdr:nvGraphicFramePr>
        <xdr:cNvPr id="2" name="Diagrama 6">
          <a:extLst>
            <a:ext uri="{FF2B5EF4-FFF2-40B4-BE49-F238E27FC236}">
              <a16:creationId xmlns:a16="http://schemas.microsoft.com/office/drawing/2014/main" xmlns="" id="{00000000-0008-0000-5C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0</xdr:col>
      <xdr:colOff>31750</xdr:colOff>
      <xdr:row>0</xdr:row>
      <xdr:rowOff>42334</xdr:rowOff>
    </xdr:from>
    <xdr:to>
      <xdr:col>2</xdr:col>
      <xdr:colOff>42645</xdr:colOff>
      <xdr:row>4</xdr:row>
      <xdr:rowOff>171449</xdr:rowOff>
    </xdr:to>
    <xdr:pic>
      <xdr:nvPicPr>
        <xdr:cNvPr id="3" name="Imagen 10">
          <a:extLst>
            <a:ext uri="{FF2B5EF4-FFF2-40B4-BE49-F238E27FC236}">
              <a16:creationId xmlns:a16="http://schemas.microsoft.com/office/drawing/2014/main" xmlns="" id="{00000000-0008-0000-5C00-000003000000}"/>
            </a:ext>
          </a:extLst>
        </xdr:cNvPr>
        <xdr:cNvPicPr>
          <a:picLocks noChangeAspect="1"/>
        </xdr:cNvPicPr>
      </xdr:nvPicPr>
      <xdr:blipFill>
        <a:blip xmlns:r="http://schemas.openxmlformats.org/officeDocument/2006/relationships" r:embed="rId6"/>
        <a:stretch>
          <a:fillRect/>
        </a:stretch>
      </xdr:blipFill>
      <xdr:spPr>
        <a:xfrm>
          <a:off x="31750" y="42334"/>
          <a:ext cx="2465170" cy="92921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2</xdr:col>
      <xdr:colOff>57151</xdr:colOff>
      <xdr:row>28</xdr:row>
      <xdr:rowOff>28575</xdr:rowOff>
    </xdr:from>
    <xdr:to>
      <xdr:col>12</xdr:col>
      <xdr:colOff>190501</xdr:colOff>
      <xdr:row>40</xdr:row>
      <xdr:rowOff>133350</xdr:rowOff>
    </xdr:to>
    <xdr:graphicFrame macro="">
      <xdr:nvGraphicFramePr>
        <xdr:cNvPr id="2" name="Gráfico 1">
          <a:extLst>
            <a:ext uri="{FF2B5EF4-FFF2-40B4-BE49-F238E27FC236}">
              <a16:creationId xmlns:a16="http://schemas.microsoft.com/office/drawing/2014/main" xmlns="" id="{00000000-0008-0000-5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0.02292</cdr:x>
      <cdr:y>0.74479</cdr:y>
    </cdr:from>
    <cdr:to>
      <cdr:x>0.07083</cdr:x>
      <cdr:y>0.82118</cdr:y>
    </cdr:to>
    <cdr:sp macro="" textlink="">
      <cdr:nvSpPr>
        <cdr:cNvPr id="2" name="CuadroTexto 1"/>
        <cdr:cNvSpPr txBox="1"/>
      </cdr:nvSpPr>
      <cdr:spPr>
        <a:xfrm xmlns:a="http://schemas.openxmlformats.org/drawingml/2006/main">
          <a:off x="104774" y="2043113"/>
          <a:ext cx="219075" cy="2095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0.06458</cdr:x>
      <cdr:y>0.72743</cdr:y>
    </cdr:from>
    <cdr:to>
      <cdr:x>0.09167</cdr:x>
      <cdr:y>0.75868</cdr:y>
    </cdr:to>
    <cdr:cxnSp macro="">
      <cdr:nvCxnSpPr>
        <cdr:cNvPr id="6" name="Conector recto 5">
          <a:extLst xmlns:a="http://schemas.openxmlformats.org/drawingml/2006/main">
            <a:ext uri="{FF2B5EF4-FFF2-40B4-BE49-F238E27FC236}">
              <a16:creationId xmlns:a16="http://schemas.microsoft.com/office/drawing/2014/main" xmlns="" id="{5599C57C-A578-4F17-B374-17522C526692}"/>
            </a:ext>
          </a:extLst>
        </cdr:cNvPr>
        <cdr:cNvCxnSpPr/>
      </cdr:nvCxnSpPr>
      <cdr:spPr>
        <a:xfrm xmlns:a="http://schemas.openxmlformats.org/drawingml/2006/main">
          <a:off x="295275" y="1995488"/>
          <a:ext cx="123825" cy="857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0.06736</cdr:x>
      <cdr:y>0.71644</cdr:y>
    </cdr:from>
    <cdr:to>
      <cdr:x>0.09444</cdr:x>
      <cdr:y>0.74769</cdr:y>
    </cdr:to>
    <cdr:cxnSp macro="">
      <cdr:nvCxnSpPr>
        <cdr:cNvPr id="7" name="Conector recto 6">
          <a:extLst xmlns:a="http://schemas.openxmlformats.org/drawingml/2006/main">
            <a:ext uri="{FF2B5EF4-FFF2-40B4-BE49-F238E27FC236}">
              <a16:creationId xmlns:a16="http://schemas.microsoft.com/office/drawing/2014/main" xmlns="" id="{43E6AA28-3E5D-4222-841E-B5625FD8CA29}"/>
            </a:ext>
          </a:extLst>
        </cdr:cNvPr>
        <cdr:cNvCxnSpPr/>
      </cdr:nvCxnSpPr>
      <cdr:spPr>
        <a:xfrm xmlns:a="http://schemas.openxmlformats.org/drawingml/2006/main">
          <a:off x="307975" y="1965325"/>
          <a:ext cx="123825" cy="857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7.xml><?xml version="1.0" encoding="utf-8"?>
<xdr:wsDr xmlns:xdr="http://schemas.openxmlformats.org/drawingml/2006/spreadsheetDrawing" xmlns:a="http://schemas.openxmlformats.org/drawingml/2006/main">
  <xdr:twoCellAnchor editAs="oneCell">
    <xdr:from>
      <xdr:col>3</xdr:col>
      <xdr:colOff>1085851</xdr:colOff>
      <xdr:row>15</xdr:row>
      <xdr:rowOff>57151</xdr:rowOff>
    </xdr:from>
    <xdr:to>
      <xdr:col>3</xdr:col>
      <xdr:colOff>3524251</xdr:colOff>
      <xdr:row>15</xdr:row>
      <xdr:rowOff>778001</xdr:rowOff>
    </xdr:to>
    <xdr:pic>
      <xdr:nvPicPr>
        <xdr:cNvPr id="2" name="Picture 5">
          <a:extLst>
            <a:ext uri="{FF2B5EF4-FFF2-40B4-BE49-F238E27FC236}">
              <a16:creationId xmlns:a16="http://schemas.microsoft.com/office/drawing/2014/main" xmlns="" id="{00000000-0008-0000-5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835" r="35709"/>
        <a:stretch>
          <a:fillRect/>
        </a:stretch>
      </xdr:blipFill>
      <xdr:spPr bwMode="auto">
        <a:xfrm>
          <a:off x="4371976" y="8801101"/>
          <a:ext cx="2438400" cy="72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1085851</xdr:colOff>
      <xdr:row>15</xdr:row>
      <xdr:rowOff>57151</xdr:rowOff>
    </xdr:from>
    <xdr:to>
      <xdr:col>3</xdr:col>
      <xdr:colOff>3524251</xdr:colOff>
      <xdr:row>15</xdr:row>
      <xdr:rowOff>778001</xdr:rowOff>
    </xdr:to>
    <xdr:pic>
      <xdr:nvPicPr>
        <xdr:cNvPr id="3" name="Picture 5">
          <a:extLst>
            <a:ext uri="{FF2B5EF4-FFF2-40B4-BE49-F238E27FC236}">
              <a16:creationId xmlns:a16="http://schemas.microsoft.com/office/drawing/2014/main" xmlns="" id="{00000000-0008-0000-5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835" r="35709"/>
        <a:stretch>
          <a:fillRect/>
        </a:stretch>
      </xdr:blipFill>
      <xdr:spPr bwMode="auto">
        <a:xfrm>
          <a:off x="4371976" y="8801101"/>
          <a:ext cx="2438400" cy="72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1</xdr:col>
      <xdr:colOff>1009650</xdr:colOff>
      <xdr:row>29</xdr:row>
      <xdr:rowOff>14286</xdr:rowOff>
    </xdr:from>
    <xdr:to>
      <xdr:col>12</xdr:col>
      <xdr:colOff>104775</xdr:colOff>
      <xdr:row>50</xdr:row>
      <xdr:rowOff>66675</xdr:rowOff>
    </xdr:to>
    <xdr:graphicFrame macro="">
      <xdr:nvGraphicFramePr>
        <xdr:cNvPr id="2" name="Gráfico 1">
          <a:extLst>
            <a:ext uri="{FF2B5EF4-FFF2-40B4-BE49-F238E27FC236}">
              <a16:creationId xmlns:a16="http://schemas.microsoft.com/office/drawing/2014/main" xmlns=""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0.04568</cdr:x>
      <cdr:y>0.73848</cdr:y>
    </cdr:from>
    <cdr:to>
      <cdr:x>0.07664</cdr:x>
      <cdr:y>0.79845</cdr:y>
    </cdr:to>
    <cdr:sp macro="" textlink="">
      <cdr:nvSpPr>
        <cdr:cNvPr id="2" name="Rectángulo 1"/>
        <cdr:cNvSpPr/>
      </cdr:nvSpPr>
      <cdr:spPr>
        <a:xfrm xmlns:a="http://schemas.openxmlformats.org/drawingml/2006/main">
          <a:off x="261913" y="2992978"/>
          <a:ext cx="177526" cy="243052"/>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0.09167</cdr:x>
      <cdr:y>0.70313</cdr:y>
    </cdr:from>
    <cdr:to>
      <cdr:x>0.12917</cdr:x>
      <cdr:y>0.72396</cdr:y>
    </cdr:to>
    <cdr:cxnSp macro="">
      <cdr:nvCxnSpPr>
        <cdr:cNvPr id="4" name="Conector recto 3">
          <a:extLst xmlns:a="http://schemas.openxmlformats.org/drawingml/2006/main">
            <a:ext uri="{FF2B5EF4-FFF2-40B4-BE49-F238E27FC236}">
              <a16:creationId xmlns:a16="http://schemas.microsoft.com/office/drawing/2014/main" xmlns="" id="{7A25E1B5-ACF8-465B-A402-85D4CE4A47B8}"/>
            </a:ext>
          </a:extLst>
        </cdr:cNvPr>
        <cdr:cNvCxnSpPr/>
      </cdr:nvCxnSpPr>
      <cdr:spPr>
        <a:xfrm xmlns:a="http://schemas.openxmlformats.org/drawingml/2006/main">
          <a:off x="419100" y="1928813"/>
          <a:ext cx="171450" cy="5715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0.09653</cdr:x>
      <cdr:y>0.68866</cdr:y>
    </cdr:from>
    <cdr:to>
      <cdr:x>0.12917</cdr:x>
      <cdr:y>0.7066</cdr:y>
    </cdr:to>
    <cdr:cxnSp macro="">
      <cdr:nvCxnSpPr>
        <cdr:cNvPr id="5" name="Conector recto 4">
          <a:extLst xmlns:a="http://schemas.openxmlformats.org/drawingml/2006/main">
            <a:ext uri="{FF2B5EF4-FFF2-40B4-BE49-F238E27FC236}">
              <a16:creationId xmlns:a16="http://schemas.microsoft.com/office/drawing/2014/main" xmlns="" id="{FACF26EC-75DE-4682-8011-A03906CF3DF4}"/>
            </a:ext>
          </a:extLst>
        </cdr:cNvPr>
        <cdr:cNvCxnSpPr/>
      </cdr:nvCxnSpPr>
      <cdr:spPr>
        <a:xfrm xmlns:a="http://schemas.openxmlformats.org/drawingml/2006/main">
          <a:off x="441325" y="1889125"/>
          <a:ext cx="149225" cy="4921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1</xdr:col>
      <xdr:colOff>2028656</xdr:colOff>
      <xdr:row>1</xdr:row>
      <xdr:rowOff>203154</xdr:rowOff>
    </xdr:to>
    <xdr:pic>
      <xdr:nvPicPr>
        <xdr:cNvPr id="3" name="Imagen 2">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06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oneCellAnchor>
    <xdr:from>
      <xdr:col>2</xdr:col>
      <xdr:colOff>104775</xdr:colOff>
      <xdr:row>0</xdr:row>
      <xdr:rowOff>28575</xdr:rowOff>
    </xdr:from>
    <xdr:ext cx="390525" cy="371475"/>
    <xdr:pic>
      <xdr:nvPicPr>
        <xdr:cNvPr id="10" name="image5.png">
          <a:extLst>
            <a:ext uri="{FF2B5EF4-FFF2-40B4-BE49-F238E27FC236}">
              <a16:creationId xmlns:a16="http://schemas.microsoft.com/office/drawing/2014/main" xmlns="" id="{00000000-0008-0000-0600-00000A000000}"/>
            </a:ext>
          </a:extLst>
        </xdr:cNvPr>
        <xdr:cNvPicPr preferRelativeResize="0"/>
      </xdr:nvPicPr>
      <xdr:blipFill>
        <a:blip xmlns:r="http://schemas.openxmlformats.org/officeDocument/2006/relationships" r:embed="rId1" cstate="print"/>
        <a:stretch>
          <a:fillRect/>
        </a:stretch>
      </xdr:blipFill>
      <xdr:spPr>
        <a:xfrm>
          <a:off x="3733800" y="28575"/>
          <a:ext cx="390525" cy="371475"/>
        </a:xfrm>
        <a:prstGeom prst="rect">
          <a:avLst/>
        </a:prstGeom>
        <a:noFill/>
      </xdr:spPr>
    </xdr:pic>
    <xdr:clientData fLocksWithSheet="0"/>
  </xdr:oneCellAnchor>
  <xdr:oneCellAnchor>
    <xdr:from>
      <xdr:col>1</xdr:col>
      <xdr:colOff>666750</xdr:colOff>
      <xdr:row>0</xdr:row>
      <xdr:rowOff>38100</xdr:rowOff>
    </xdr:from>
    <xdr:ext cx="1362075" cy="342900"/>
    <xdr:pic>
      <xdr:nvPicPr>
        <xdr:cNvPr id="11" name="image7.png">
          <a:extLst>
            <a:ext uri="{FF2B5EF4-FFF2-40B4-BE49-F238E27FC236}">
              <a16:creationId xmlns:a16="http://schemas.microsoft.com/office/drawing/2014/main" xmlns="" id="{00000000-0008-0000-0600-00000B000000}"/>
            </a:ext>
          </a:extLst>
        </xdr:cNvPr>
        <xdr:cNvPicPr preferRelativeResize="0"/>
      </xdr:nvPicPr>
      <xdr:blipFill>
        <a:blip xmlns:r="http://schemas.openxmlformats.org/officeDocument/2006/relationships" r:embed="rId2" cstate="print"/>
        <a:stretch>
          <a:fillRect/>
        </a:stretch>
      </xdr:blipFill>
      <xdr:spPr>
        <a:xfrm>
          <a:off x="2181225" y="38100"/>
          <a:ext cx="1362075" cy="342900"/>
        </a:xfrm>
        <a:prstGeom prst="rect">
          <a:avLst/>
        </a:prstGeom>
        <a:noFill/>
      </xdr:spPr>
    </xdr:pic>
    <xdr:clientData fLocksWithSheet="0"/>
  </xdr:oneCellAnchor>
  <xdr:oneCellAnchor>
    <xdr:from>
      <xdr:col>1</xdr:col>
      <xdr:colOff>152400</xdr:colOff>
      <xdr:row>0</xdr:row>
      <xdr:rowOff>19050</xdr:rowOff>
    </xdr:from>
    <xdr:ext cx="476250" cy="457200"/>
    <xdr:pic>
      <xdr:nvPicPr>
        <xdr:cNvPr id="12" name="image8.png">
          <a:extLst>
            <a:ext uri="{FF2B5EF4-FFF2-40B4-BE49-F238E27FC236}">
              <a16:creationId xmlns:a16="http://schemas.microsoft.com/office/drawing/2014/main" xmlns="" id="{00000000-0008-0000-0600-00000C000000}"/>
            </a:ext>
          </a:extLst>
        </xdr:cNvPr>
        <xdr:cNvPicPr preferRelativeResize="0"/>
      </xdr:nvPicPr>
      <xdr:blipFill>
        <a:blip xmlns:r="http://schemas.openxmlformats.org/officeDocument/2006/relationships" r:embed="rId5" cstate="print"/>
        <a:stretch>
          <a:fillRect/>
        </a:stretch>
      </xdr:blipFill>
      <xdr:spPr>
        <a:xfrm>
          <a:off x="1666875" y="19050"/>
          <a:ext cx="476250" cy="457200"/>
        </a:xfrm>
        <a:prstGeom prst="rect">
          <a:avLst/>
        </a:prstGeom>
        <a:noFill/>
      </xdr:spPr>
    </xdr:pic>
    <xdr:clientData fLocksWithSheet="0"/>
  </xdr:oneCellAnchor>
  <xdr:oneCellAnchor>
    <xdr:from>
      <xdr:col>2</xdr:col>
      <xdr:colOff>695325</xdr:colOff>
      <xdr:row>0</xdr:row>
      <xdr:rowOff>28575</xdr:rowOff>
    </xdr:from>
    <xdr:ext cx="1190625" cy="409575"/>
    <xdr:pic>
      <xdr:nvPicPr>
        <xdr:cNvPr id="13" name="image9.png">
          <a:extLst>
            <a:ext uri="{FF2B5EF4-FFF2-40B4-BE49-F238E27FC236}">
              <a16:creationId xmlns:a16="http://schemas.microsoft.com/office/drawing/2014/main" xmlns="" id="{00000000-0008-0000-0600-00000D000000}"/>
            </a:ext>
          </a:extLst>
        </xdr:cNvPr>
        <xdr:cNvPicPr preferRelativeResize="0"/>
      </xdr:nvPicPr>
      <xdr:blipFill>
        <a:blip xmlns:r="http://schemas.openxmlformats.org/officeDocument/2006/relationships" r:embed="rId4" cstate="print"/>
        <a:stretch>
          <a:fillRect/>
        </a:stretch>
      </xdr:blipFill>
      <xdr:spPr>
        <a:xfrm>
          <a:off x="4324350" y="28575"/>
          <a:ext cx="1190625" cy="409575"/>
        </a:xfrm>
        <a:prstGeom prst="rect">
          <a:avLst/>
        </a:prstGeom>
        <a:noFill/>
      </xdr:spPr>
    </xdr:pic>
    <xdr:clientData fLocksWithSheet="0"/>
  </xdr:oneCellAnchor>
</xdr:wsDr>
</file>

<file path=xl/drawings/drawing60.xml><?xml version="1.0" encoding="utf-8"?>
<xdr:wsDr xmlns:xdr="http://schemas.openxmlformats.org/drawingml/2006/spreadsheetDrawing" xmlns:a="http://schemas.openxmlformats.org/drawingml/2006/main">
  <xdr:oneCellAnchor>
    <xdr:from>
      <xdr:col>3</xdr:col>
      <xdr:colOff>257175</xdr:colOff>
      <xdr:row>15</xdr:row>
      <xdr:rowOff>66675</xdr:rowOff>
    </xdr:from>
    <xdr:ext cx="4230902" cy="48724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xmlns="" id="{00000000-0008-0000-6000-000002000000}"/>
                </a:ext>
              </a:extLst>
            </xdr:cNvPr>
            <xdr:cNvSpPr txBox="1"/>
          </xdr:nvSpPr>
          <xdr:spPr>
            <a:xfrm>
              <a:off x="4486275" y="7315200"/>
              <a:ext cx="4230902" cy="48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a:rPr>
                        </m:ctrlPr>
                      </m:fPr>
                      <m:num>
                        <m:eqArr>
                          <m:eqArrPr>
                            <m:ctrlPr>
                              <a:rPr lang="es-CR" sz="1050" b="0" i="1">
                                <a:latin typeface="Cambria Math"/>
                              </a:rPr>
                            </m:ctrlPr>
                          </m:eqArrPr>
                          <m:e>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𝑣𝑖𝑣𝑒</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𝑣𝑖𝑣𝑖𝑒𝑛𝑑𝑎𝑠</m:t>
                            </m:r>
                            <m:r>
                              <a:rPr lang="es-CR" sz="1050" b="0" i="1">
                                <a:latin typeface="Cambria Math" panose="02040503050406030204" pitchFamily="18" charset="0"/>
                              </a:rPr>
                              <m:t> </m:t>
                            </m:r>
                            <m:r>
                              <a:rPr lang="es-CR" sz="1050" b="0" i="1">
                                <a:latin typeface="Cambria Math" panose="02040503050406030204" pitchFamily="18" charset="0"/>
                              </a:rPr>
                              <m:t>𝑐𝑜𝑛</m:t>
                            </m:r>
                            <m:r>
                              <a:rPr lang="es-CR" sz="1050" b="0" i="1">
                                <a:latin typeface="Cambria Math" panose="02040503050406030204" pitchFamily="18" charset="0"/>
                              </a:rPr>
                              <m:t> </m:t>
                            </m:r>
                            <m:r>
                              <a:rPr lang="es-CR" sz="1050" b="0" i="1">
                                <a:latin typeface="Cambria Math" panose="02040503050406030204" pitchFamily="18" charset="0"/>
                              </a:rPr>
                              <m:t>𝑠𝑒𝑟𝑣𝑖𝑐𝑖𝑜</m:t>
                            </m:r>
                            <m:r>
                              <a:rPr lang="es-CR" sz="1050" b="0" i="1">
                                <a:latin typeface="Cambria Math" panose="02040503050406030204" pitchFamily="18" charset="0"/>
                              </a:rPr>
                              <m:t> </m:t>
                            </m:r>
                            <m:r>
                              <a:rPr lang="es-CR" sz="1050" b="0" i="1">
                                <a:latin typeface="Cambria Math" panose="02040503050406030204" pitchFamily="18" charset="0"/>
                              </a:rPr>
                              <m:t>𝑠𝑎𝑛𝑖𝑡𝑎𝑟𝑖𝑜</m:t>
                            </m:r>
                          </m:e>
                          <m:e>
                            <m:r>
                              <a:rPr lang="es-CR" sz="1050" b="0" i="1">
                                <a:latin typeface="Cambria Math" panose="02040503050406030204" pitchFamily="18" charset="0"/>
                              </a:rPr>
                              <m:t>𝑐𝑜𝑛𝑒𝑐𝑡𝑎𝑑𝑜</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 </m:t>
                            </m:r>
                            <m:r>
                              <a:rPr lang="es-CR" sz="1050" b="0" i="1">
                                <a:latin typeface="Cambria Math" panose="02040503050406030204" pitchFamily="18" charset="0"/>
                              </a:rPr>
                              <m:t>𝑎𝑙𝑐𝑎𝑛𝑡𝑎𝑟𝑖𝑙𝑙𝑎𝑑𝑜</m:t>
                            </m:r>
                            <m:r>
                              <a:rPr lang="es-CR" sz="1050" b="0" i="1">
                                <a:latin typeface="Cambria Math" panose="02040503050406030204" pitchFamily="18" charset="0"/>
                              </a:rPr>
                              <m:t> </m:t>
                            </m:r>
                            <m:r>
                              <a:rPr lang="es-CR" sz="1050" b="0" i="1">
                                <a:latin typeface="Cambria Math" panose="02040503050406030204" pitchFamily="18" charset="0"/>
                              </a:rPr>
                              <m:t>𝑜</m:t>
                            </m:r>
                            <m:r>
                              <a:rPr lang="es-CR" sz="1050" b="0" i="1">
                                <a:latin typeface="Cambria Math" panose="02040503050406030204" pitchFamily="18" charset="0"/>
                              </a:rPr>
                              <m:t> </m:t>
                            </m:r>
                            <m:r>
                              <a:rPr lang="es-CR" sz="1050" b="0" i="1">
                                <a:latin typeface="Cambria Math" panose="02040503050406030204" pitchFamily="18" charset="0"/>
                              </a:rPr>
                              <m:t>𝑡𝑎𝑛𝑞𝑢𝑒</m:t>
                            </m:r>
                            <m:r>
                              <a:rPr lang="es-CR" sz="1050" b="0" i="1">
                                <a:latin typeface="Cambria Math" panose="02040503050406030204" pitchFamily="18" charset="0"/>
                              </a:rPr>
                              <m:t> </m:t>
                            </m:r>
                            <m:r>
                              <a:rPr lang="es-CR" sz="1050" b="0" i="1">
                                <a:latin typeface="Cambria Math" panose="02040503050406030204" pitchFamily="18" charset="0"/>
                              </a:rPr>
                              <m:t>𝑠</m:t>
                            </m:r>
                            <m:r>
                              <a:rPr lang="es-CR" sz="1050" b="0" i="1">
                                <a:latin typeface="Cambria Math" panose="02040503050406030204" pitchFamily="18" charset="0"/>
                              </a:rPr>
                              <m:t>é</m:t>
                            </m:r>
                            <m:r>
                              <a:rPr lang="es-CR" sz="1050" b="0" i="1">
                                <a:latin typeface="Cambria Math" panose="02040503050406030204" pitchFamily="18" charset="0"/>
                              </a:rPr>
                              <m:t>𝑝𝑡𝑖𝑐𝑜</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xmlns:a14="http://schemas.microsoft.com/office/drawing/2010/main" xmlns="" id="{00000000-0008-0000-AF00-000002000000}"/>
                </a:ext>
              </a:extLst>
            </xdr:cNvPr>
            <xdr:cNvSpPr txBox="1"/>
          </xdr:nvSpPr>
          <xdr:spPr>
            <a:xfrm>
              <a:off x="4486275" y="7315200"/>
              <a:ext cx="4230902" cy="48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█(𝑇𝑜𝑡𝑎𝑙 𝑑𝑒 𝑝𝑜𝑏𝑙𝑎𝑐𝑖ó𝑛 𝑞𝑢𝑒 𝑣𝑖𝑣𝑒 𝑒𝑛 𝑣𝑖𝑣𝑖𝑒𝑛𝑑𝑎𝑠 𝑐𝑜𝑛 𝑠𝑒𝑟𝑣𝑖𝑐𝑖𝑜 𝑠𝑎𝑛𝑖𝑡𝑎𝑟𝑖𝑜@𝑐𝑜𝑛𝑒𝑐𝑡𝑎𝑑𝑜 𝑎 𝑎𝑙𝑐𝑎𝑛𝑡𝑎𝑟𝑖𝑙𝑙𝑎𝑑𝑜 𝑜 𝑡𝑎𝑛𝑞𝑢𝑒 𝑠é𝑝𝑡𝑖𝑐𝑜)/(𝑇𝑜𝑡𝑎𝑙 𝑑𝑒 𝑝𝑜𝑏𝑙𝑎𝑐𝑖ó𝑛)</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oneCellAnchor>
    <xdr:from>
      <xdr:col>3</xdr:col>
      <xdr:colOff>257175</xdr:colOff>
      <xdr:row>15</xdr:row>
      <xdr:rowOff>66675</xdr:rowOff>
    </xdr:from>
    <xdr:ext cx="4230902" cy="487249"/>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6000-000003000000}"/>
                </a:ext>
              </a:extLst>
            </xdr:cNvPr>
            <xdr:cNvSpPr txBox="1"/>
          </xdr:nvSpPr>
          <xdr:spPr>
            <a:xfrm>
              <a:off x="4486275" y="7315200"/>
              <a:ext cx="4230902" cy="48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a:rPr>
                        </m:ctrlPr>
                      </m:fPr>
                      <m:num>
                        <m:eqArr>
                          <m:eqArrPr>
                            <m:ctrlPr>
                              <a:rPr lang="es-CR" sz="1050" b="0" i="1">
                                <a:latin typeface="Cambria Math"/>
                              </a:rPr>
                            </m:ctrlPr>
                          </m:eqArrPr>
                          <m:e>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𝑣𝑖𝑣𝑒</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𝑣𝑖𝑣𝑖𝑒𝑛𝑑𝑎𝑠</m:t>
                            </m:r>
                            <m:r>
                              <a:rPr lang="es-CR" sz="1050" b="0" i="1">
                                <a:latin typeface="Cambria Math" panose="02040503050406030204" pitchFamily="18" charset="0"/>
                              </a:rPr>
                              <m:t> </m:t>
                            </m:r>
                            <m:r>
                              <a:rPr lang="es-CR" sz="1050" b="0" i="1">
                                <a:latin typeface="Cambria Math" panose="02040503050406030204" pitchFamily="18" charset="0"/>
                              </a:rPr>
                              <m:t>𝑐𝑜𝑛</m:t>
                            </m:r>
                            <m:r>
                              <a:rPr lang="es-CR" sz="1050" b="0" i="1">
                                <a:latin typeface="Cambria Math" panose="02040503050406030204" pitchFamily="18" charset="0"/>
                              </a:rPr>
                              <m:t> </m:t>
                            </m:r>
                            <m:r>
                              <a:rPr lang="es-CR" sz="1050" b="0" i="1">
                                <a:latin typeface="Cambria Math" panose="02040503050406030204" pitchFamily="18" charset="0"/>
                              </a:rPr>
                              <m:t>𝑠𝑒𝑟𝑣𝑖𝑐𝑖𝑜</m:t>
                            </m:r>
                            <m:r>
                              <a:rPr lang="es-CR" sz="1050" b="0" i="1">
                                <a:latin typeface="Cambria Math" panose="02040503050406030204" pitchFamily="18" charset="0"/>
                              </a:rPr>
                              <m:t> </m:t>
                            </m:r>
                            <m:r>
                              <a:rPr lang="es-CR" sz="1050" b="0" i="1">
                                <a:latin typeface="Cambria Math" panose="02040503050406030204" pitchFamily="18" charset="0"/>
                              </a:rPr>
                              <m:t>𝑠𝑎𝑛𝑖𝑡𝑎𝑟𝑖𝑜</m:t>
                            </m:r>
                          </m:e>
                          <m:e>
                            <m:r>
                              <a:rPr lang="es-CR" sz="1050" b="0" i="1">
                                <a:latin typeface="Cambria Math" panose="02040503050406030204" pitchFamily="18" charset="0"/>
                              </a:rPr>
                              <m:t>𝑐𝑜𝑛𝑒𝑐𝑡𝑎𝑑𝑜</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 </m:t>
                            </m:r>
                            <m:r>
                              <a:rPr lang="es-CR" sz="1050" b="0" i="1">
                                <a:latin typeface="Cambria Math" panose="02040503050406030204" pitchFamily="18" charset="0"/>
                              </a:rPr>
                              <m:t>𝑎𝑙𝑐𝑎𝑛𝑡𝑎𝑟𝑖𝑙𝑙𝑎𝑑𝑜</m:t>
                            </m:r>
                            <m:r>
                              <a:rPr lang="es-CR" sz="1050" b="0" i="1">
                                <a:latin typeface="Cambria Math" panose="02040503050406030204" pitchFamily="18" charset="0"/>
                              </a:rPr>
                              <m:t> </m:t>
                            </m:r>
                            <m:r>
                              <a:rPr lang="es-CR" sz="1050" b="0" i="1">
                                <a:latin typeface="Cambria Math" panose="02040503050406030204" pitchFamily="18" charset="0"/>
                              </a:rPr>
                              <m:t>𝑜</m:t>
                            </m:r>
                            <m:r>
                              <a:rPr lang="es-CR" sz="1050" b="0" i="1">
                                <a:latin typeface="Cambria Math" panose="02040503050406030204" pitchFamily="18" charset="0"/>
                              </a:rPr>
                              <m:t> </m:t>
                            </m:r>
                            <m:r>
                              <a:rPr lang="es-CR" sz="1050" b="0" i="1">
                                <a:latin typeface="Cambria Math" panose="02040503050406030204" pitchFamily="18" charset="0"/>
                              </a:rPr>
                              <m:t>𝑡𝑎𝑛𝑞𝑢𝑒</m:t>
                            </m:r>
                            <m:r>
                              <a:rPr lang="es-CR" sz="1050" b="0" i="1">
                                <a:latin typeface="Cambria Math" panose="02040503050406030204" pitchFamily="18" charset="0"/>
                              </a:rPr>
                              <m:t> </m:t>
                            </m:r>
                            <m:r>
                              <a:rPr lang="es-CR" sz="1050" b="0" i="1">
                                <a:latin typeface="Cambria Math" panose="02040503050406030204" pitchFamily="18" charset="0"/>
                              </a:rPr>
                              <m:t>𝑠</m:t>
                            </m:r>
                            <m:r>
                              <a:rPr lang="es-CR" sz="1050" b="0" i="1">
                                <a:latin typeface="Cambria Math" panose="02040503050406030204" pitchFamily="18" charset="0"/>
                              </a:rPr>
                              <m:t>é</m:t>
                            </m:r>
                            <m:r>
                              <a:rPr lang="es-CR" sz="1050" b="0" i="1">
                                <a:latin typeface="Cambria Math" panose="02040503050406030204" pitchFamily="18" charset="0"/>
                              </a:rPr>
                              <m:t>𝑝𝑡𝑖𝑐𝑜</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3" name="CuadroTexto 2">
              <a:extLst>
                <a:ext uri="{FF2B5EF4-FFF2-40B4-BE49-F238E27FC236}">
                  <a16:creationId xmlns:a16="http://schemas.microsoft.com/office/drawing/2014/main" xmlns:a14="http://schemas.microsoft.com/office/drawing/2010/main" xmlns="" id="{00000000-0008-0000-AF00-000002000000}"/>
                </a:ext>
              </a:extLst>
            </xdr:cNvPr>
            <xdr:cNvSpPr txBox="1"/>
          </xdr:nvSpPr>
          <xdr:spPr>
            <a:xfrm>
              <a:off x="4486275" y="7315200"/>
              <a:ext cx="4230902" cy="48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█(𝑇𝑜𝑡𝑎𝑙 𝑑𝑒 𝑝𝑜𝑏𝑙𝑎𝑐𝑖ó𝑛 𝑞𝑢𝑒 𝑣𝑖𝑣𝑒 𝑒𝑛 𝑣𝑖𝑣𝑖𝑒𝑛𝑑𝑎𝑠 𝑐𝑜𝑛 𝑠𝑒𝑟𝑣𝑖𝑐𝑖𝑜 𝑠𝑎𝑛𝑖𝑡𝑎𝑟𝑖𝑜@𝑐𝑜𝑛𝑒𝑐𝑡𝑎𝑑𝑜 𝑎 𝑎𝑙𝑐𝑎𝑛𝑡𝑎𝑟𝑖𝑙𝑙𝑎𝑑𝑜 𝑜 𝑡𝑎𝑛𝑞𝑢𝑒 𝑠é𝑝𝑡𝑖𝑐𝑜)/(𝑇𝑜𝑡𝑎𝑙 𝑑𝑒 𝑝𝑜𝑏𝑙𝑎𝑐𝑖ó𝑛)</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oneCellAnchor>
    <xdr:from>
      <xdr:col>3</xdr:col>
      <xdr:colOff>257175</xdr:colOff>
      <xdr:row>15</xdr:row>
      <xdr:rowOff>66675</xdr:rowOff>
    </xdr:from>
    <xdr:ext cx="4230902" cy="487249"/>
    <mc:AlternateContent xmlns:mc="http://schemas.openxmlformats.org/markup-compatibility/2006" xmlns:a14="http://schemas.microsoft.com/office/drawing/2010/main">
      <mc:Choice Requires="a14">
        <xdr:sp macro="" textlink="">
          <xdr:nvSpPr>
            <xdr:cNvPr id="4" name="CuadroTexto 1">
              <a:extLst>
                <a:ext uri="{FF2B5EF4-FFF2-40B4-BE49-F238E27FC236}">
                  <a16:creationId xmlns:a16="http://schemas.microsoft.com/office/drawing/2014/main" xmlns="" id="{00000000-0008-0000-6000-000004000000}"/>
                </a:ext>
              </a:extLst>
            </xdr:cNvPr>
            <xdr:cNvSpPr txBox="1"/>
          </xdr:nvSpPr>
          <xdr:spPr>
            <a:xfrm>
              <a:off x="4486275" y="7315200"/>
              <a:ext cx="4230902" cy="48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a:rPr>
                        </m:ctrlPr>
                      </m:fPr>
                      <m:num>
                        <m:eqArr>
                          <m:eqArrPr>
                            <m:ctrlPr>
                              <a:rPr lang="es-CR" sz="1050" b="0" i="1">
                                <a:latin typeface="Cambria Math"/>
                              </a:rPr>
                            </m:ctrlPr>
                          </m:eqArrPr>
                          <m:e>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𝑣𝑖𝑣𝑒</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𝑣𝑖𝑣𝑖𝑒𝑛𝑑𝑎𝑠</m:t>
                            </m:r>
                            <m:r>
                              <a:rPr lang="es-CR" sz="1050" b="0" i="1">
                                <a:latin typeface="Cambria Math" panose="02040503050406030204" pitchFamily="18" charset="0"/>
                              </a:rPr>
                              <m:t> </m:t>
                            </m:r>
                            <m:r>
                              <a:rPr lang="es-CR" sz="1050" b="0" i="1">
                                <a:latin typeface="Cambria Math" panose="02040503050406030204" pitchFamily="18" charset="0"/>
                              </a:rPr>
                              <m:t>𝑐𝑜𝑛</m:t>
                            </m:r>
                            <m:r>
                              <a:rPr lang="es-CR" sz="1050" b="0" i="1">
                                <a:latin typeface="Cambria Math" panose="02040503050406030204" pitchFamily="18" charset="0"/>
                              </a:rPr>
                              <m:t> </m:t>
                            </m:r>
                            <m:r>
                              <a:rPr lang="es-CR" sz="1050" b="0" i="1">
                                <a:latin typeface="Cambria Math" panose="02040503050406030204" pitchFamily="18" charset="0"/>
                              </a:rPr>
                              <m:t>𝑠𝑒𝑟𝑣𝑖𝑐𝑖𝑜</m:t>
                            </m:r>
                            <m:r>
                              <a:rPr lang="es-CR" sz="1050" b="0" i="1">
                                <a:latin typeface="Cambria Math" panose="02040503050406030204" pitchFamily="18" charset="0"/>
                              </a:rPr>
                              <m:t> </m:t>
                            </m:r>
                            <m:r>
                              <a:rPr lang="es-CR" sz="1050" b="0" i="1">
                                <a:latin typeface="Cambria Math" panose="02040503050406030204" pitchFamily="18" charset="0"/>
                              </a:rPr>
                              <m:t>𝑠𝑎𝑛𝑖𝑡𝑎𝑟𝑖𝑜</m:t>
                            </m:r>
                          </m:e>
                          <m:e>
                            <m:r>
                              <a:rPr lang="es-CR" sz="1050" b="0" i="1">
                                <a:latin typeface="Cambria Math" panose="02040503050406030204" pitchFamily="18" charset="0"/>
                              </a:rPr>
                              <m:t>𝑐𝑜𝑛𝑒𝑐𝑡𝑎𝑑𝑜</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 </m:t>
                            </m:r>
                            <m:r>
                              <a:rPr lang="es-CR" sz="1050" b="0" i="1">
                                <a:latin typeface="Cambria Math" panose="02040503050406030204" pitchFamily="18" charset="0"/>
                              </a:rPr>
                              <m:t>𝑎𝑙𝑐𝑎𝑛𝑡𝑎𝑟𝑖𝑙𝑙𝑎𝑑𝑜</m:t>
                            </m:r>
                            <m:r>
                              <a:rPr lang="es-CR" sz="1050" b="0" i="1">
                                <a:latin typeface="Cambria Math" panose="02040503050406030204" pitchFamily="18" charset="0"/>
                              </a:rPr>
                              <m:t> </m:t>
                            </m:r>
                            <m:r>
                              <a:rPr lang="es-CR" sz="1050" b="0" i="1">
                                <a:latin typeface="Cambria Math" panose="02040503050406030204" pitchFamily="18" charset="0"/>
                              </a:rPr>
                              <m:t>𝑜</m:t>
                            </m:r>
                            <m:r>
                              <a:rPr lang="es-CR" sz="1050" b="0" i="1">
                                <a:latin typeface="Cambria Math" panose="02040503050406030204" pitchFamily="18" charset="0"/>
                              </a:rPr>
                              <m:t> </m:t>
                            </m:r>
                            <m:r>
                              <a:rPr lang="es-CR" sz="1050" b="0" i="1">
                                <a:latin typeface="Cambria Math" panose="02040503050406030204" pitchFamily="18" charset="0"/>
                              </a:rPr>
                              <m:t>𝑡𝑎𝑛𝑞𝑢𝑒</m:t>
                            </m:r>
                            <m:r>
                              <a:rPr lang="es-CR" sz="1050" b="0" i="1">
                                <a:latin typeface="Cambria Math" panose="02040503050406030204" pitchFamily="18" charset="0"/>
                              </a:rPr>
                              <m:t> </m:t>
                            </m:r>
                            <m:r>
                              <a:rPr lang="es-CR" sz="1050" b="0" i="1">
                                <a:latin typeface="Cambria Math" panose="02040503050406030204" pitchFamily="18" charset="0"/>
                              </a:rPr>
                              <m:t>𝑠</m:t>
                            </m:r>
                            <m:r>
                              <a:rPr lang="es-CR" sz="1050" b="0" i="1">
                                <a:latin typeface="Cambria Math" panose="02040503050406030204" pitchFamily="18" charset="0"/>
                              </a:rPr>
                              <m:t>é</m:t>
                            </m:r>
                            <m:r>
                              <a:rPr lang="es-CR" sz="1050" b="0" i="1">
                                <a:latin typeface="Cambria Math" panose="02040503050406030204" pitchFamily="18" charset="0"/>
                              </a:rPr>
                              <m:t>𝑝𝑡𝑖𝑐𝑜</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4" name="CuadroTexto 1">
              <a:extLst>
                <a:ext uri="{FF2B5EF4-FFF2-40B4-BE49-F238E27FC236}">
                  <a16:creationId xmlns:a16="http://schemas.microsoft.com/office/drawing/2014/main" xmlns="" xmlns:a14="http://schemas.microsoft.com/office/drawing/2010/main" id="{00000000-0008-0000-AF00-000002000000}"/>
                </a:ext>
              </a:extLst>
            </xdr:cNvPr>
            <xdr:cNvSpPr txBox="1"/>
          </xdr:nvSpPr>
          <xdr:spPr>
            <a:xfrm>
              <a:off x="4486275" y="7315200"/>
              <a:ext cx="4230902" cy="48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a:rPr>
                <a:t>█(</a:t>
              </a:r>
              <a:r>
                <a:rPr lang="es-CR" sz="1050" b="0" i="0">
                  <a:latin typeface="Cambria Math" panose="02040503050406030204" pitchFamily="18" charset="0"/>
                </a:rPr>
                <a:t>𝑇𝑜𝑡𝑎𝑙 𝑑𝑒 𝑝𝑜𝑏𝑙𝑎𝑐𝑖ó𝑛 𝑞𝑢𝑒 𝑣𝑖𝑣𝑒 𝑒𝑛 𝑣𝑖𝑣𝑖𝑒𝑛𝑑𝑎𝑠 𝑐𝑜𝑛 𝑠𝑒𝑟𝑣𝑖𝑐𝑖𝑜 𝑠𝑎𝑛𝑖𝑡𝑎𝑟𝑖𝑜</a:t>
              </a:r>
              <a:r>
                <a:rPr lang="es-CR" sz="1050" b="0" i="0">
                  <a:latin typeface="Cambria Math"/>
                </a:rPr>
                <a:t>@</a:t>
              </a:r>
              <a:r>
                <a:rPr lang="es-CR" sz="1050" b="0" i="0">
                  <a:latin typeface="Cambria Math" panose="02040503050406030204" pitchFamily="18" charset="0"/>
                </a:rPr>
                <a:t>𝑐𝑜𝑛𝑒𝑐𝑡𝑎𝑑𝑜 𝑎 𝑎𝑙𝑐𝑎𝑛𝑡𝑎𝑟𝑖𝑙𝑙𝑎𝑑𝑜 𝑜 𝑡𝑎𝑛𝑞𝑢𝑒 𝑠é𝑝𝑡𝑖𝑐𝑜</a:t>
              </a:r>
              <a:r>
                <a:rPr lang="es-CR" sz="1050" b="0" i="0">
                  <a:latin typeface="Cambria Math"/>
                </a:rPr>
                <a:t>)/(</a:t>
              </a:r>
              <a:r>
                <a:rPr lang="es-CR" sz="1050" b="0" i="0">
                  <a:latin typeface="Cambria Math" panose="02040503050406030204" pitchFamily="18" charset="0"/>
                </a:rPr>
                <a:t>𝑇𝑜𝑡𝑎𝑙 𝑑𝑒 𝑝𝑜𝑏𝑙𝑎𝑐𝑖ó𝑛</a:t>
              </a:r>
              <a:r>
                <a:rPr lang="es-CR" sz="1050" b="0" i="0">
                  <a:latin typeface="Cambria Math"/>
                </a:rPr>
                <a:t>)</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oneCellAnchor>
    <xdr:from>
      <xdr:col>3</xdr:col>
      <xdr:colOff>257175</xdr:colOff>
      <xdr:row>15</xdr:row>
      <xdr:rowOff>66675</xdr:rowOff>
    </xdr:from>
    <xdr:ext cx="4230902" cy="487249"/>
    <mc:AlternateContent xmlns:mc="http://schemas.openxmlformats.org/markup-compatibility/2006" xmlns:a14="http://schemas.microsoft.com/office/drawing/2010/main">
      <mc:Choice Requires="a14">
        <xdr:sp macro="" textlink="">
          <xdr:nvSpPr>
            <xdr:cNvPr id="5" name="CuadroTexto 2">
              <a:extLst>
                <a:ext uri="{FF2B5EF4-FFF2-40B4-BE49-F238E27FC236}">
                  <a16:creationId xmlns:a16="http://schemas.microsoft.com/office/drawing/2014/main" xmlns="" id="{00000000-0008-0000-6000-000005000000}"/>
                </a:ext>
              </a:extLst>
            </xdr:cNvPr>
            <xdr:cNvSpPr txBox="1"/>
          </xdr:nvSpPr>
          <xdr:spPr>
            <a:xfrm>
              <a:off x="4486275" y="7315200"/>
              <a:ext cx="4230902" cy="48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a:rPr>
                        </m:ctrlPr>
                      </m:fPr>
                      <m:num>
                        <m:eqArr>
                          <m:eqArrPr>
                            <m:ctrlPr>
                              <a:rPr lang="es-CR" sz="1050" b="0" i="1">
                                <a:latin typeface="Cambria Math"/>
                              </a:rPr>
                            </m:ctrlPr>
                          </m:eqArrPr>
                          <m:e>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𝑣𝑖𝑣𝑒</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𝑣𝑖𝑣𝑖𝑒𝑛𝑑𝑎𝑠</m:t>
                            </m:r>
                            <m:r>
                              <a:rPr lang="es-CR" sz="1050" b="0" i="1">
                                <a:latin typeface="Cambria Math" panose="02040503050406030204" pitchFamily="18" charset="0"/>
                              </a:rPr>
                              <m:t> </m:t>
                            </m:r>
                            <m:r>
                              <a:rPr lang="es-CR" sz="1050" b="0" i="1">
                                <a:latin typeface="Cambria Math" panose="02040503050406030204" pitchFamily="18" charset="0"/>
                              </a:rPr>
                              <m:t>𝑐𝑜𝑛</m:t>
                            </m:r>
                            <m:r>
                              <a:rPr lang="es-CR" sz="1050" b="0" i="1">
                                <a:latin typeface="Cambria Math" panose="02040503050406030204" pitchFamily="18" charset="0"/>
                              </a:rPr>
                              <m:t> </m:t>
                            </m:r>
                            <m:r>
                              <a:rPr lang="es-CR" sz="1050" b="0" i="1">
                                <a:latin typeface="Cambria Math" panose="02040503050406030204" pitchFamily="18" charset="0"/>
                              </a:rPr>
                              <m:t>𝑠𝑒𝑟𝑣𝑖𝑐𝑖𝑜</m:t>
                            </m:r>
                            <m:r>
                              <a:rPr lang="es-CR" sz="1050" b="0" i="1">
                                <a:latin typeface="Cambria Math" panose="02040503050406030204" pitchFamily="18" charset="0"/>
                              </a:rPr>
                              <m:t> </m:t>
                            </m:r>
                            <m:r>
                              <a:rPr lang="es-CR" sz="1050" b="0" i="1">
                                <a:latin typeface="Cambria Math" panose="02040503050406030204" pitchFamily="18" charset="0"/>
                              </a:rPr>
                              <m:t>𝑠𝑎𝑛𝑖𝑡𝑎𝑟𝑖𝑜</m:t>
                            </m:r>
                          </m:e>
                          <m:e>
                            <m:r>
                              <a:rPr lang="es-CR" sz="1050" b="0" i="1">
                                <a:latin typeface="Cambria Math" panose="02040503050406030204" pitchFamily="18" charset="0"/>
                              </a:rPr>
                              <m:t>𝑐𝑜𝑛𝑒𝑐𝑡𝑎𝑑𝑜</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 </m:t>
                            </m:r>
                            <m:r>
                              <a:rPr lang="es-CR" sz="1050" b="0" i="1">
                                <a:latin typeface="Cambria Math" panose="02040503050406030204" pitchFamily="18" charset="0"/>
                              </a:rPr>
                              <m:t>𝑎𝑙𝑐𝑎𝑛𝑡𝑎𝑟𝑖𝑙𝑙𝑎𝑑𝑜</m:t>
                            </m:r>
                            <m:r>
                              <a:rPr lang="es-CR" sz="1050" b="0" i="1">
                                <a:latin typeface="Cambria Math" panose="02040503050406030204" pitchFamily="18" charset="0"/>
                              </a:rPr>
                              <m:t> </m:t>
                            </m:r>
                            <m:r>
                              <a:rPr lang="es-CR" sz="1050" b="0" i="1">
                                <a:latin typeface="Cambria Math" panose="02040503050406030204" pitchFamily="18" charset="0"/>
                              </a:rPr>
                              <m:t>𝑜</m:t>
                            </m:r>
                            <m:r>
                              <a:rPr lang="es-CR" sz="1050" b="0" i="1">
                                <a:latin typeface="Cambria Math" panose="02040503050406030204" pitchFamily="18" charset="0"/>
                              </a:rPr>
                              <m:t> </m:t>
                            </m:r>
                            <m:r>
                              <a:rPr lang="es-CR" sz="1050" b="0" i="1">
                                <a:latin typeface="Cambria Math" panose="02040503050406030204" pitchFamily="18" charset="0"/>
                              </a:rPr>
                              <m:t>𝑡𝑎𝑛𝑞𝑢𝑒</m:t>
                            </m:r>
                            <m:r>
                              <a:rPr lang="es-CR" sz="1050" b="0" i="1">
                                <a:latin typeface="Cambria Math" panose="02040503050406030204" pitchFamily="18" charset="0"/>
                              </a:rPr>
                              <m:t> </m:t>
                            </m:r>
                            <m:r>
                              <a:rPr lang="es-CR" sz="1050" b="0" i="1">
                                <a:latin typeface="Cambria Math" panose="02040503050406030204" pitchFamily="18" charset="0"/>
                              </a:rPr>
                              <m:t>𝑠</m:t>
                            </m:r>
                            <m:r>
                              <a:rPr lang="es-CR" sz="1050" b="0" i="1">
                                <a:latin typeface="Cambria Math" panose="02040503050406030204" pitchFamily="18" charset="0"/>
                              </a:rPr>
                              <m:t>é</m:t>
                            </m:r>
                            <m:r>
                              <a:rPr lang="es-CR" sz="1050" b="0" i="1">
                                <a:latin typeface="Cambria Math" panose="02040503050406030204" pitchFamily="18" charset="0"/>
                              </a:rPr>
                              <m:t>𝑝𝑡𝑖𝑐𝑜</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5" name="CuadroTexto 2">
              <a:extLst>
                <a:ext uri="{FF2B5EF4-FFF2-40B4-BE49-F238E27FC236}">
                  <a16:creationId xmlns:a16="http://schemas.microsoft.com/office/drawing/2014/main" xmlns="" xmlns:a14="http://schemas.microsoft.com/office/drawing/2010/main" id="{00000000-0008-0000-AF00-000002000000}"/>
                </a:ext>
              </a:extLst>
            </xdr:cNvPr>
            <xdr:cNvSpPr txBox="1"/>
          </xdr:nvSpPr>
          <xdr:spPr>
            <a:xfrm>
              <a:off x="4486275" y="7315200"/>
              <a:ext cx="4230902" cy="48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a:rPr>
                <a:t>█(</a:t>
              </a:r>
              <a:r>
                <a:rPr lang="es-CR" sz="1050" b="0" i="0">
                  <a:latin typeface="Cambria Math" panose="02040503050406030204" pitchFamily="18" charset="0"/>
                </a:rPr>
                <a:t>𝑇𝑜𝑡𝑎𝑙 𝑑𝑒 𝑝𝑜𝑏𝑙𝑎𝑐𝑖ó𝑛 𝑞𝑢𝑒 𝑣𝑖𝑣𝑒 𝑒𝑛 𝑣𝑖𝑣𝑖𝑒𝑛𝑑𝑎𝑠 𝑐𝑜𝑛 𝑠𝑒𝑟𝑣𝑖𝑐𝑖𝑜 𝑠𝑎𝑛𝑖𝑡𝑎𝑟𝑖𝑜</a:t>
              </a:r>
              <a:r>
                <a:rPr lang="es-CR" sz="1050" b="0" i="0">
                  <a:latin typeface="Cambria Math"/>
                </a:rPr>
                <a:t>@</a:t>
              </a:r>
              <a:r>
                <a:rPr lang="es-CR" sz="1050" b="0" i="0">
                  <a:latin typeface="Cambria Math" panose="02040503050406030204" pitchFamily="18" charset="0"/>
                </a:rPr>
                <a:t>𝑐𝑜𝑛𝑒𝑐𝑡𝑎𝑑𝑜 𝑎 𝑎𝑙𝑐𝑎𝑛𝑡𝑎𝑟𝑖𝑙𝑙𝑎𝑑𝑜 𝑜 𝑡𝑎𝑛𝑞𝑢𝑒 𝑠é𝑝𝑡𝑖𝑐𝑜</a:t>
              </a:r>
              <a:r>
                <a:rPr lang="es-CR" sz="1050" b="0" i="0">
                  <a:latin typeface="Cambria Math"/>
                </a:rPr>
                <a:t>)/(</a:t>
              </a:r>
              <a:r>
                <a:rPr lang="es-CR" sz="1050" b="0" i="0">
                  <a:latin typeface="Cambria Math" panose="02040503050406030204" pitchFamily="18" charset="0"/>
                </a:rPr>
                <a:t>𝑇𝑜𝑡𝑎𝑙 𝑑𝑒 𝑝𝑜𝑏𝑙𝑎𝑐𝑖ó𝑛</a:t>
              </a:r>
              <a:r>
                <a:rPr lang="es-CR" sz="1050" b="0" i="0">
                  <a:latin typeface="Cambria Math"/>
                </a:rPr>
                <a:t>)</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61.xml><?xml version="1.0" encoding="utf-8"?>
<xdr:wsDr xmlns:xdr="http://schemas.openxmlformats.org/drawingml/2006/spreadsheetDrawing" xmlns:a="http://schemas.openxmlformats.org/drawingml/2006/main">
  <xdr:twoCellAnchor>
    <xdr:from>
      <xdr:col>2</xdr:col>
      <xdr:colOff>209550</xdr:colOff>
      <xdr:row>20</xdr:row>
      <xdr:rowOff>161924</xdr:rowOff>
    </xdr:from>
    <xdr:to>
      <xdr:col>11</xdr:col>
      <xdr:colOff>142875</xdr:colOff>
      <xdr:row>39</xdr:row>
      <xdr:rowOff>123825</xdr:rowOff>
    </xdr:to>
    <xdr:graphicFrame macro="">
      <xdr:nvGraphicFramePr>
        <xdr:cNvPr id="3" name="Gráfico 1">
          <a:extLst>
            <a:ext uri="{FF2B5EF4-FFF2-40B4-BE49-F238E27FC236}">
              <a16:creationId xmlns:a16="http://schemas.microsoft.com/office/drawing/2014/main" xmlns="" id="{00000000-0008-0000-6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3</xdr:col>
      <xdr:colOff>1809750</xdr:colOff>
      <xdr:row>15</xdr:row>
      <xdr:rowOff>66675</xdr:rowOff>
    </xdr:from>
    <xdr:to>
      <xdr:col>3</xdr:col>
      <xdr:colOff>2733675</xdr:colOff>
      <xdr:row>15</xdr:row>
      <xdr:rowOff>352425</xdr:rowOff>
    </xdr:to>
    <xdr:pic>
      <xdr:nvPicPr>
        <xdr:cNvPr id="2" name="Imagen 1">
          <a:extLst>
            <a:ext uri="{FF2B5EF4-FFF2-40B4-BE49-F238E27FC236}">
              <a16:creationId xmlns:a16="http://schemas.microsoft.com/office/drawing/2014/main" xmlns="" id="{00000000-0008-0000-62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038725" y="8048625"/>
          <a:ext cx="9239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1809750</xdr:colOff>
      <xdr:row>15</xdr:row>
      <xdr:rowOff>66675</xdr:rowOff>
    </xdr:from>
    <xdr:to>
      <xdr:col>3</xdr:col>
      <xdr:colOff>2733675</xdr:colOff>
      <xdr:row>15</xdr:row>
      <xdr:rowOff>352425</xdr:rowOff>
    </xdr:to>
    <xdr:pic>
      <xdr:nvPicPr>
        <xdr:cNvPr id="3" name="Imagen 2">
          <a:extLst>
            <a:ext uri="{FF2B5EF4-FFF2-40B4-BE49-F238E27FC236}">
              <a16:creationId xmlns:a16="http://schemas.microsoft.com/office/drawing/2014/main" xmlns="" id="{00000000-0008-0000-6200-000003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038725" y="8048625"/>
          <a:ext cx="9239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1809750</xdr:colOff>
      <xdr:row>15</xdr:row>
      <xdr:rowOff>66675</xdr:rowOff>
    </xdr:from>
    <xdr:to>
      <xdr:col>3</xdr:col>
      <xdr:colOff>2733675</xdr:colOff>
      <xdr:row>15</xdr:row>
      <xdr:rowOff>352425</xdr:rowOff>
    </xdr:to>
    <xdr:pic>
      <xdr:nvPicPr>
        <xdr:cNvPr id="4" name="Imagen 3">
          <a:extLst>
            <a:ext uri="{FF2B5EF4-FFF2-40B4-BE49-F238E27FC236}">
              <a16:creationId xmlns:a16="http://schemas.microsoft.com/office/drawing/2014/main" xmlns="" id="{00000000-0008-0000-6200-000004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038725" y="8048625"/>
          <a:ext cx="9239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6</xdr:col>
      <xdr:colOff>76200</xdr:colOff>
      <xdr:row>8</xdr:row>
      <xdr:rowOff>485775</xdr:rowOff>
    </xdr:from>
    <xdr:to>
      <xdr:col>11</xdr:col>
      <xdr:colOff>342900</xdr:colOff>
      <xdr:row>24</xdr:row>
      <xdr:rowOff>104775</xdr:rowOff>
    </xdr:to>
    <xdr:graphicFrame macro="">
      <xdr:nvGraphicFramePr>
        <xdr:cNvPr id="4" name="3 Gráfico">
          <a:extLst>
            <a:ext uri="{FF2B5EF4-FFF2-40B4-BE49-F238E27FC236}">
              <a16:creationId xmlns:a16="http://schemas.microsoft.com/office/drawing/2014/main" xmlns="" id="{00000000-0008-0000-6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editAs="oneCell">
    <xdr:from>
      <xdr:col>3</xdr:col>
      <xdr:colOff>114299</xdr:colOff>
      <xdr:row>15</xdr:row>
      <xdr:rowOff>361950</xdr:rowOff>
    </xdr:from>
    <xdr:to>
      <xdr:col>3</xdr:col>
      <xdr:colOff>4600575</xdr:colOff>
      <xdr:row>15</xdr:row>
      <xdr:rowOff>1828800</xdr:rowOff>
    </xdr:to>
    <xdr:pic>
      <xdr:nvPicPr>
        <xdr:cNvPr id="2" name="Imagen 1">
          <a:extLst>
            <a:ext uri="{FF2B5EF4-FFF2-40B4-BE49-F238E27FC236}">
              <a16:creationId xmlns:a16="http://schemas.microsoft.com/office/drawing/2014/main" xmlns="" id="{00000000-0008-0000-6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4" y="10106025"/>
          <a:ext cx="4486276" cy="1466850"/>
        </a:xfrm>
        <a:prstGeom prst="rect">
          <a:avLst/>
        </a:prstGeom>
        <a:noFill/>
        <a:ln>
          <a:solidFill>
            <a:sysClr val="windowText" lastClr="000000"/>
          </a:solidFill>
        </a:ln>
      </xdr:spPr>
    </xdr:pic>
    <xdr:clientData/>
  </xdr:twoCellAnchor>
  <xdr:twoCellAnchor>
    <xdr:from>
      <xdr:col>3</xdr:col>
      <xdr:colOff>1590675</xdr:colOff>
      <xdr:row>15</xdr:row>
      <xdr:rowOff>2886075</xdr:rowOff>
    </xdr:from>
    <xdr:to>
      <xdr:col>3</xdr:col>
      <xdr:colOff>2743200</xdr:colOff>
      <xdr:row>15</xdr:row>
      <xdr:rowOff>3409950</xdr:rowOff>
    </xdr:to>
    <xdr:pic>
      <xdr:nvPicPr>
        <xdr:cNvPr id="3" name="Imagen 2">
          <a:extLst>
            <a:ext uri="{FF2B5EF4-FFF2-40B4-BE49-F238E27FC236}">
              <a16:creationId xmlns:a16="http://schemas.microsoft.com/office/drawing/2014/main" xmlns="" id="{00000000-0008-0000-64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15000" y="12630150"/>
          <a:ext cx="1152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1876425</xdr:colOff>
      <xdr:row>15</xdr:row>
      <xdr:rowOff>4838700</xdr:rowOff>
    </xdr:from>
    <xdr:to>
      <xdr:col>3</xdr:col>
      <xdr:colOff>3086100</xdr:colOff>
      <xdr:row>15</xdr:row>
      <xdr:rowOff>5143500</xdr:rowOff>
    </xdr:to>
    <xdr:pic>
      <xdr:nvPicPr>
        <xdr:cNvPr id="4" name="Imagen 3">
          <a:extLst>
            <a:ext uri="{FF2B5EF4-FFF2-40B4-BE49-F238E27FC236}">
              <a16:creationId xmlns:a16="http://schemas.microsoft.com/office/drawing/2014/main" xmlns="" id="{00000000-0008-0000-64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000750" y="14582775"/>
          <a:ext cx="12096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114299</xdr:colOff>
      <xdr:row>15</xdr:row>
      <xdr:rowOff>361950</xdr:rowOff>
    </xdr:from>
    <xdr:to>
      <xdr:col>3</xdr:col>
      <xdr:colOff>4600575</xdr:colOff>
      <xdr:row>15</xdr:row>
      <xdr:rowOff>1828800</xdr:rowOff>
    </xdr:to>
    <xdr:pic>
      <xdr:nvPicPr>
        <xdr:cNvPr id="5" name="Imagen 4">
          <a:extLst>
            <a:ext uri="{FF2B5EF4-FFF2-40B4-BE49-F238E27FC236}">
              <a16:creationId xmlns:a16="http://schemas.microsoft.com/office/drawing/2014/main" xmlns="" id="{00000000-0008-0000-64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4" y="10106025"/>
          <a:ext cx="4486276" cy="1466850"/>
        </a:xfrm>
        <a:prstGeom prst="rect">
          <a:avLst/>
        </a:prstGeom>
        <a:noFill/>
        <a:ln>
          <a:solidFill>
            <a:sysClr val="windowText" lastClr="000000"/>
          </a:solidFill>
        </a:ln>
      </xdr:spPr>
    </xdr:pic>
    <xdr:clientData/>
  </xdr:twoCellAnchor>
  <xdr:twoCellAnchor>
    <xdr:from>
      <xdr:col>3</xdr:col>
      <xdr:colOff>1590675</xdr:colOff>
      <xdr:row>15</xdr:row>
      <xdr:rowOff>2886075</xdr:rowOff>
    </xdr:from>
    <xdr:to>
      <xdr:col>3</xdr:col>
      <xdr:colOff>2743200</xdr:colOff>
      <xdr:row>15</xdr:row>
      <xdr:rowOff>3409950</xdr:rowOff>
    </xdr:to>
    <xdr:pic>
      <xdr:nvPicPr>
        <xdr:cNvPr id="6" name="Imagen 5">
          <a:extLst>
            <a:ext uri="{FF2B5EF4-FFF2-40B4-BE49-F238E27FC236}">
              <a16:creationId xmlns:a16="http://schemas.microsoft.com/office/drawing/2014/main" xmlns="" id="{00000000-0008-0000-6400-000006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15000" y="12630150"/>
          <a:ext cx="1152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1876425</xdr:colOff>
      <xdr:row>15</xdr:row>
      <xdr:rowOff>4838700</xdr:rowOff>
    </xdr:from>
    <xdr:to>
      <xdr:col>3</xdr:col>
      <xdr:colOff>3086100</xdr:colOff>
      <xdr:row>15</xdr:row>
      <xdr:rowOff>5143500</xdr:rowOff>
    </xdr:to>
    <xdr:pic>
      <xdr:nvPicPr>
        <xdr:cNvPr id="7" name="Imagen 6">
          <a:extLst>
            <a:ext uri="{FF2B5EF4-FFF2-40B4-BE49-F238E27FC236}">
              <a16:creationId xmlns:a16="http://schemas.microsoft.com/office/drawing/2014/main" xmlns="" id="{00000000-0008-0000-6400-000007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000750" y="14582775"/>
          <a:ext cx="12096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114299</xdr:colOff>
      <xdr:row>16</xdr:row>
      <xdr:rowOff>361950</xdr:rowOff>
    </xdr:from>
    <xdr:to>
      <xdr:col>3</xdr:col>
      <xdr:colOff>4600575</xdr:colOff>
      <xdr:row>17</xdr:row>
      <xdr:rowOff>495300</xdr:rowOff>
    </xdr:to>
    <xdr:pic>
      <xdr:nvPicPr>
        <xdr:cNvPr id="8" name="Imagen 7">
          <a:extLst>
            <a:ext uri="{FF2B5EF4-FFF2-40B4-BE49-F238E27FC236}">
              <a16:creationId xmlns:a16="http://schemas.microsoft.com/office/drawing/2014/main" xmlns="" id="{00000000-0008-0000-64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4" y="11249025"/>
          <a:ext cx="4486276" cy="1466850"/>
        </a:xfrm>
        <a:prstGeom prst="rect">
          <a:avLst/>
        </a:prstGeom>
        <a:noFill/>
        <a:ln>
          <a:solidFill>
            <a:sysClr val="windowText" lastClr="000000"/>
          </a:solidFill>
        </a:ln>
      </xdr:spPr>
    </xdr:pic>
    <xdr:clientData/>
  </xdr:twoCellAnchor>
  <xdr:twoCellAnchor>
    <xdr:from>
      <xdr:col>3</xdr:col>
      <xdr:colOff>1590675</xdr:colOff>
      <xdr:row>16</xdr:row>
      <xdr:rowOff>2886075</xdr:rowOff>
    </xdr:from>
    <xdr:to>
      <xdr:col>3</xdr:col>
      <xdr:colOff>2743200</xdr:colOff>
      <xdr:row>16</xdr:row>
      <xdr:rowOff>3409950</xdr:rowOff>
    </xdr:to>
    <xdr:pic>
      <xdr:nvPicPr>
        <xdr:cNvPr id="9" name="Imagen 8">
          <a:extLst>
            <a:ext uri="{FF2B5EF4-FFF2-40B4-BE49-F238E27FC236}">
              <a16:creationId xmlns:a16="http://schemas.microsoft.com/office/drawing/2014/main" xmlns="" id="{00000000-0008-0000-6400-000009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15000" y="12220575"/>
          <a:ext cx="1152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1876425</xdr:colOff>
      <xdr:row>16</xdr:row>
      <xdr:rowOff>4838700</xdr:rowOff>
    </xdr:from>
    <xdr:to>
      <xdr:col>3</xdr:col>
      <xdr:colOff>3086100</xdr:colOff>
      <xdr:row>16</xdr:row>
      <xdr:rowOff>5143500</xdr:rowOff>
    </xdr:to>
    <xdr:pic>
      <xdr:nvPicPr>
        <xdr:cNvPr id="10" name="Imagen 9">
          <a:extLst>
            <a:ext uri="{FF2B5EF4-FFF2-40B4-BE49-F238E27FC236}">
              <a16:creationId xmlns:a16="http://schemas.microsoft.com/office/drawing/2014/main" xmlns="" id="{00000000-0008-0000-6400-00000A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000750" y="12220575"/>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114299</xdr:colOff>
      <xdr:row>16</xdr:row>
      <xdr:rowOff>361950</xdr:rowOff>
    </xdr:from>
    <xdr:to>
      <xdr:col>3</xdr:col>
      <xdr:colOff>4600575</xdr:colOff>
      <xdr:row>17</xdr:row>
      <xdr:rowOff>495300</xdr:rowOff>
    </xdr:to>
    <xdr:pic>
      <xdr:nvPicPr>
        <xdr:cNvPr id="11" name="Imagen 10">
          <a:extLst>
            <a:ext uri="{FF2B5EF4-FFF2-40B4-BE49-F238E27FC236}">
              <a16:creationId xmlns:a16="http://schemas.microsoft.com/office/drawing/2014/main" xmlns="" id="{00000000-0008-0000-6400-00000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4" y="11249025"/>
          <a:ext cx="4486276" cy="1466850"/>
        </a:xfrm>
        <a:prstGeom prst="rect">
          <a:avLst/>
        </a:prstGeom>
        <a:noFill/>
        <a:ln>
          <a:solidFill>
            <a:sysClr val="windowText" lastClr="000000"/>
          </a:solidFill>
        </a:ln>
      </xdr:spPr>
    </xdr:pic>
    <xdr:clientData/>
  </xdr:twoCellAnchor>
  <xdr:twoCellAnchor>
    <xdr:from>
      <xdr:col>3</xdr:col>
      <xdr:colOff>1590675</xdr:colOff>
      <xdr:row>16</xdr:row>
      <xdr:rowOff>2886075</xdr:rowOff>
    </xdr:from>
    <xdr:to>
      <xdr:col>3</xdr:col>
      <xdr:colOff>2743200</xdr:colOff>
      <xdr:row>16</xdr:row>
      <xdr:rowOff>3409950</xdr:rowOff>
    </xdr:to>
    <xdr:pic>
      <xdr:nvPicPr>
        <xdr:cNvPr id="12" name="Imagen 11">
          <a:extLst>
            <a:ext uri="{FF2B5EF4-FFF2-40B4-BE49-F238E27FC236}">
              <a16:creationId xmlns:a16="http://schemas.microsoft.com/office/drawing/2014/main" xmlns="" id="{00000000-0008-0000-6400-00000C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15000" y="12220575"/>
          <a:ext cx="1152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1876425</xdr:colOff>
      <xdr:row>16</xdr:row>
      <xdr:rowOff>4838700</xdr:rowOff>
    </xdr:from>
    <xdr:to>
      <xdr:col>3</xdr:col>
      <xdr:colOff>3086100</xdr:colOff>
      <xdr:row>16</xdr:row>
      <xdr:rowOff>5143500</xdr:rowOff>
    </xdr:to>
    <xdr:pic>
      <xdr:nvPicPr>
        <xdr:cNvPr id="13" name="Imagen 12">
          <a:extLst>
            <a:ext uri="{FF2B5EF4-FFF2-40B4-BE49-F238E27FC236}">
              <a16:creationId xmlns:a16="http://schemas.microsoft.com/office/drawing/2014/main" xmlns="" id="{00000000-0008-0000-6400-00000D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000750" y="12220575"/>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1590675</xdr:colOff>
      <xdr:row>15</xdr:row>
      <xdr:rowOff>2781300</xdr:rowOff>
    </xdr:from>
    <xdr:to>
      <xdr:col>3</xdr:col>
      <xdr:colOff>2743200</xdr:colOff>
      <xdr:row>15</xdr:row>
      <xdr:rowOff>3305175</xdr:rowOff>
    </xdr:to>
    <xdr:pic>
      <xdr:nvPicPr>
        <xdr:cNvPr id="14" name="Imagen 13">
          <a:extLst>
            <a:ext uri="{FF2B5EF4-FFF2-40B4-BE49-F238E27FC236}">
              <a16:creationId xmlns:a16="http://schemas.microsoft.com/office/drawing/2014/main" xmlns="" id="{00000000-0008-0000-6400-00000E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15000" y="9058275"/>
          <a:ext cx="1152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1895475</xdr:colOff>
      <xdr:row>15</xdr:row>
      <xdr:rowOff>4667250</xdr:rowOff>
    </xdr:from>
    <xdr:to>
      <xdr:col>3</xdr:col>
      <xdr:colOff>3105150</xdr:colOff>
      <xdr:row>15</xdr:row>
      <xdr:rowOff>4972050</xdr:rowOff>
    </xdr:to>
    <xdr:pic>
      <xdr:nvPicPr>
        <xdr:cNvPr id="15" name="Imagen 14">
          <a:extLst>
            <a:ext uri="{FF2B5EF4-FFF2-40B4-BE49-F238E27FC236}">
              <a16:creationId xmlns:a16="http://schemas.microsoft.com/office/drawing/2014/main" xmlns="" id="{00000000-0008-0000-6400-00000F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019800" y="10887075"/>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545493</xdr:colOff>
      <xdr:row>15</xdr:row>
      <xdr:rowOff>273050</xdr:rowOff>
    </xdr:from>
    <xdr:to>
      <xdr:col>3</xdr:col>
      <xdr:colOff>3758483</xdr:colOff>
      <xdr:row>15</xdr:row>
      <xdr:rowOff>1724766</xdr:rowOff>
    </xdr:to>
    <xdr:pic>
      <xdr:nvPicPr>
        <xdr:cNvPr id="16" name="Imagen 15">
          <a:extLst>
            <a:ext uri="{FF2B5EF4-FFF2-40B4-BE49-F238E27FC236}">
              <a16:creationId xmlns:a16="http://schemas.microsoft.com/office/drawing/2014/main" xmlns="" id="{00000000-0008-0000-6400-000010000000}"/>
            </a:ext>
          </a:extLst>
        </xdr:cNvPr>
        <xdr:cNvPicPr>
          <a:picLocks noChangeAspect="1"/>
        </xdr:cNvPicPr>
      </xdr:nvPicPr>
      <xdr:blipFill>
        <a:blip xmlns:r="http://schemas.openxmlformats.org/officeDocument/2006/relationships" r:embed="rId4"/>
        <a:stretch>
          <a:fillRect/>
        </a:stretch>
      </xdr:blipFill>
      <xdr:spPr>
        <a:xfrm>
          <a:off x="4669818" y="6550025"/>
          <a:ext cx="3212990" cy="1451716"/>
        </a:xfrm>
        <a:prstGeom prst="rect">
          <a:avLst/>
        </a:prstGeom>
      </xdr:spPr>
    </xdr:pic>
    <xdr:clientData/>
  </xdr:twoCellAnchor>
  <xdr:twoCellAnchor editAs="oneCell">
    <xdr:from>
      <xdr:col>3</xdr:col>
      <xdr:colOff>114299</xdr:colOff>
      <xdr:row>16</xdr:row>
      <xdr:rowOff>361950</xdr:rowOff>
    </xdr:from>
    <xdr:to>
      <xdr:col>3</xdr:col>
      <xdr:colOff>4600575</xdr:colOff>
      <xdr:row>22</xdr:row>
      <xdr:rowOff>933450</xdr:rowOff>
    </xdr:to>
    <xdr:pic>
      <xdr:nvPicPr>
        <xdr:cNvPr id="17" name="Imagen 1">
          <a:extLst>
            <a:ext uri="{FF2B5EF4-FFF2-40B4-BE49-F238E27FC236}">
              <a16:creationId xmlns:a16="http://schemas.microsoft.com/office/drawing/2014/main" xmlns="" id="{00000000-0008-0000-6400-00001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4" y="11249025"/>
          <a:ext cx="4486276" cy="1466850"/>
        </a:xfrm>
        <a:prstGeom prst="rect">
          <a:avLst/>
        </a:prstGeom>
        <a:noFill/>
        <a:ln>
          <a:solidFill>
            <a:sysClr val="windowText" lastClr="000000"/>
          </a:solidFill>
        </a:ln>
      </xdr:spPr>
    </xdr:pic>
    <xdr:clientData/>
  </xdr:twoCellAnchor>
  <xdr:twoCellAnchor>
    <xdr:from>
      <xdr:col>3</xdr:col>
      <xdr:colOff>1590675</xdr:colOff>
      <xdr:row>16</xdr:row>
      <xdr:rowOff>2886075</xdr:rowOff>
    </xdr:from>
    <xdr:to>
      <xdr:col>3</xdr:col>
      <xdr:colOff>2743200</xdr:colOff>
      <xdr:row>16</xdr:row>
      <xdr:rowOff>3409950</xdr:rowOff>
    </xdr:to>
    <xdr:pic>
      <xdr:nvPicPr>
        <xdr:cNvPr id="18" name="Imagen 2">
          <a:extLst>
            <a:ext uri="{FF2B5EF4-FFF2-40B4-BE49-F238E27FC236}">
              <a16:creationId xmlns:a16="http://schemas.microsoft.com/office/drawing/2014/main" xmlns="" id="{00000000-0008-0000-6400-000012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15000" y="12220575"/>
          <a:ext cx="1152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1876425</xdr:colOff>
      <xdr:row>16</xdr:row>
      <xdr:rowOff>4838700</xdr:rowOff>
    </xdr:from>
    <xdr:to>
      <xdr:col>3</xdr:col>
      <xdr:colOff>3086100</xdr:colOff>
      <xdr:row>16</xdr:row>
      <xdr:rowOff>5143500</xdr:rowOff>
    </xdr:to>
    <xdr:pic>
      <xdr:nvPicPr>
        <xdr:cNvPr id="19" name="Imagen 3">
          <a:extLst>
            <a:ext uri="{FF2B5EF4-FFF2-40B4-BE49-F238E27FC236}">
              <a16:creationId xmlns:a16="http://schemas.microsoft.com/office/drawing/2014/main" xmlns="" id="{00000000-0008-0000-6400-000013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000750" y="12220575"/>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1590675</xdr:colOff>
      <xdr:row>16</xdr:row>
      <xdr:rowOff>2886075</xdr:rowOff>
    </xdr:from>
    <xdr:to>
      <xdr:col>3</xdr:col>
      <xdr:colOff>2743200</xdr:colOff>
      <xdr:row>16</xdr:row>
      <xdr:rowOff>3409950</xdr:rowOff>
    </xdr:to>
    <xdr:pic>
      <xdr:nvPicPr>
        <xdr:cNvPr id="20" name="Imagen 5">
          <a:extLst>
            <a:ext uri="{FF2B5EF4-FFF2-40B4-BE49-F238E27FC236}">
              <a16:creationId xmlns:a16="http://schemas.microsoft.com/office/drawing/2014/main" xmlns="" id="{00000000-0008-0000-6400-000014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15000" y="12220575"/>
          <a:ext cx="1152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1876425</xdr:colOff>
      <xdr:row>16</xdr:row>
      <xdr:rowOff>4838700</xdr:rowOff>
    </xdr:from>
    <xdr:to>
      <xdr:col>3</xdr:col>
      <xdr:colOff>3086100</xdr:colOff>
      <xdr:row>16</xdr:row>
      <xdr:rowOff>5143500</xdr:rowOff>
    </xdr:to>
    <xdr:pic>
      <xdr:nvPicPr>
        <xdr:cNvPr id="21" name="Imagen 6">
          <a:extLst>
            <a:ext uri="{FF2B5EF4-FFF2-40B4-BE49-F238E27FC236}">
              <a16:creationId xmlns:a16="http://schemas.microsoft.com/office/drawing/2014/main" xmlns="" id="{00000000-0008-0000-6400-000015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000750" y="12220575"/>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1590675</xdr:colOff>
      <xdr:row>15</xdr:row>
      <xdr:rowOff>2781300</xdr:rowOff>
    </xdr:from>
    <xdr:to>
      <xdr:col>3</xdr:col>
      <xdr:colOff>2743200</xdr:colOff>
      <xdr:row>15</xdr:row>
      <xdr:rowOff>3305175</xdr:rowOff>
    </xdr:to>
    <xdr:pic>
      <xdr:nvPicPr>
        <xdr:cNvPr id="22" name="Imagen 7">
          <a:extLst>
            <a:ext uri="{FF2B5EF4-FFF2-40B4-BE49-F238E27FC236}">
              <a16:creationId xmlns:a16="http://schemas.microsoft.com/office/drawing/2014/main" xmlns="" id="{00000000-0008-0000-6400-000016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15000" y="9058275"/>
          <a:ext cx="1152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1895475</xdr:colOff>
      <xdr:row>15</xdr:row>
      <xdr:rowOff>4667250</xdr:rowOff>
    </xdr:from>
    <xdr:to>
      <xdr:col>3</xdr:col>
      <xdr:colOff>3105150</xdr:colOff>
      <xdr:row>15</xdr:row>
      <xdr:rowOff>4972050</xdr:rowOff>
    </xdr:to>
    <xdr:pic>
      <xdr:nvPicPr>
        <xdr:cNvPr id="23" name="Imagen 8">
          <a:extLst>
            <a:ext uri="{FF2B5EF4-FFF2-40B4-BE49-F238E27FC236}">
              <a16:creationId xmlns:a16="http://schemas.microsoft.com/office/drawing/2014/main" xmlns="" id="{00000000-0008-0000-6400-000017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019800" y="10887075"/>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545493</xdr:colOff>
      <xdr:row>15</xdr:row>
      <xdr:rowOff>273050</xdr:rowOff>
    </xdr:from>
    <xdr:to>
      <xdr:col>3</xdr:col>
      <xdr:colOff>3758483</xdr:colOff>
      <xdr:row>15</xdr:row>
      <xdr:rowOff>1724766</xdr:rowOff>
    </xdr:to>
    <xdr:pic>
      <xdr:nvPicPr>
        <xdr:cNvPr id="24" name="Imagen 9">
          <a:extLst>
            <a:ext uri="{FF2B5EF4-FFF2-40B4-BE49-F238E27FC236}">
              <a16:creationId xmlns:a16="http://schemas.microsoft.com/office/drawing/2014/main" xmlns="" id="{00000000-0008-0000-6400-000018000000}"/>
            </a:ext>
          </a:extLst>
        </xdr:cNvPr>
        <xdr:cNvPicPr>
          <a:picLocks noChangeAspect="1"/>
        </xdr:cNvPicPr>
      </xdr:nvPicPr>
      <xdr:blipFill>
        <a:blip xmlns:r="http://schemas.openxmlformats.org/officeDocument/2006/relationships" r:embed="rId4"/>
        <a:stretch>
          <a:fillRect/>
        </a:stretch>
      </xdr:blipFill>
      <xdr:spPr>
        <a:xfrm>
          <a:off x="4669818" y="6550025"/>
          <a:ext cx="3212990" cy="1451716"/>
        </a:xfrm>
        <a:prstGeom prst="rect">
          <a:avLst/>
        </a:prstGeom>
      </xdr:spPr>
    </xdr:pic>
    <xdr:clientData/>
  </xdr:twoCellAnchor>
  <xdr:twoCellAnchor>
    <xdr:from>
      <xdr:col>3</xdr:col>
      <xdr:colOff>1590675</xdr:colOff>
      <xdr:row>15</xdr:row>
      <xdr:rowOff>2781300</xdr:rowOff>
    </xdr:from>
    <xdr:to>
      <xdr:col>3</xdr:col>
      <xdr:colOff>2743200</xdr:colOff>
      <xdr:row>15</xdr:row>
      <xdr:rowOff>3305175</xdr:rowOff>
    </xdr:to>
    <xdr:pic>
      <xdr:nvPicPr>
        <xdr:cNvPr id="25" name="Imagen 2">
          <a:extLst>
            <a:ext uri="{FF2B5EF4-FFF2-40B4-BE49-F238E27FC236}">
              <a16:creationId xmlns:a16="http://schemas.microsoft.com/office/drawing/2014/main" xmlns="" id="{00000000-0008-0000-6400-000019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15000" y="9058275"/>
          <a:ext cx="1152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1895475</xdr:colOff>
      <xdr:row>15</xdr:row>
      <xdr:rowOff>4667250</xdr:rowOff>
    </xdr:from>
    <xdr:to>
      <xdr:col>3</xdr:col>
      <xdr:colOff>3105150</xdr:colOff>
      <xdr:row>15</xdr:row>
      <xdr:rowOff>4972050</xdr:rowOff>
    </xdr:to>
    <xdr:pic>
      <xdr:nvPicPr>
        <xdr:cNvPr id="26" name="Imagen 3">
          <a:extLst>
            <a:ext uri="{FF2B5EF4-FFF2-40B4-BE49-F238E27FC236}">
              <a16:creationId xmlns:a16="http://schemas.microsoft.com/office/drawing/2014/main" xmlns="" id="{00000000-0008-0000-6400-00001A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019800" y="10887075"/>
          <a:ext cx="1209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545493</xdr:colOff>
      <xdr:row>15</xdr:row>
      <xdr:rowOff>273050</xdr:rowOff>
    </xdr:from>
    <xdr:to>
      <xdr:col>3</xdr:col>
      <xdr:colOff>3758483</xdr:colOff>
      <xdr:row>15</xdr:row>
      <xdr:rowOff>1724766</xdr:rowOff>
    </xdr:to>
    <xdr:pic>
      <xdr:nvPicPr>
        <xdr:cNvPr id="27" name="Imagen 5">
          <a:extLst>
            <a:ext uri="{FF2B5EF4-FFF2-40B4-BE49-F238E27FC236}">
              <a16:creationId xmlns:a16="http://schemas.microsoft.com/office/drawing/2014/main" xmlns="" id="{00000000-0008-0000-6400-00001B000000}"/>
            </a:ext>
          </a:extLst>
        </xdr:cNvPr>
        <xdr:cNvPicPr>
          <a:picLocks noChangeAspect="1"/>
        </xdr:cNvPicPr>
      </xdr:nvPicPr>
      <xdr:blipFill>
        <a:blip xmlns:r="http://schemas.openxmlformats.org/officeDocument/2006/relationships" r:embed="rId4"/>
        <a:stretch>
          <a:fillRect/>
        </a:stretch>
      </xdr:blipFill>
      <xdr:spPr>
        <a:xfrm>
          <a:off x="4669818" y="6550025"/>
          <a:ext cx="3212990" cy="1451716"/>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6</xdr:col>
      <xdr:colOff>0</xdr:colOff>
      <xdr:row>21</xdr:row>
      <xdr:rowOff>0</xdr:rowOff>
    </xdr:from>
    <xdr:to>
      <xdr:col>16</xdr:col>
      <xdr:colOff>715433</xdr:colOff>
      <xdr:row>41</xdr:row>
      <xdr:rowOff>28576</xdr:rowOff>
    </xdr:to>
    <xdr:graphicFrame macro="">
      <xdr:nvGraphicFramePr>
        <xdr:cNvPr id="9" name="Gráfico 1">
          <a:extLst>
            <a:ext uri="{FF2B5EF4-FFF2-40B4-BE49-F238E27FC236}">
              <a16:creationId xmlns:a16="http://schemas.microsoft.com/office/drawing/2014/main" xmlns="" id="{00000000-0008-0000-6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48</xdr:row>
      <xdr:rowOff>1</xdr:rowOff>
    </xdr:from>
    <xdr:to>
      <xdr:col>8</xdr:col>
      <xdr:colOff>561975</xdr:colOff>
      <xdr:row>63</xdr:row>
      <xdr:rowOff>38100</xdr:rowOff>
    </xdr:to>
    <xdr:graphicFrame macro="">
      <xdr:nvGraphicFramePr>
        <xdr:cNvPr id="10" name="Gráfico 2">
          <a:extLst>
            <a:ext uri="{FF2B5EF4-FFF2-40B4-BE49-F238E27FC236}">
              <a16:creationId xmlns:a16="http://schemas.microsoft.com/office/drawing/2014/main" xmlns="" id="{00000000-0008-0000-6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0.0039</cdr:x>
      <cdr:y>0.88361</cdr:y>
    </cdr:from>
    <cdr:to>
      <cdr:x>0.92068</cdr:x>
      <cdr:y>1</cdr:y>
    </cdr:to>
    <cdr:sp macro="" textlink="">
      <cdr:nvSpPr>
        <cdr:cNvPr id="3" name="CuadroTexto 2">
          <a:extLst xmlns:a="http://schemas.openxmlformats.org/drawingml/2006/main">
            <a:ext uri="{FF2B5EF4-FFF2-40B4-BE49-F238E27FC236}">
              <a16:creationId xmlns:a16="http://schemas.microsoft.com/office/drawing/2014/main" xmlns="" id="{6CB84544-0448-4009-9477-BB8D1D75E756}"/>
            </a:ext>
          </a:extLst>
        </cdr:cNvPr>
        <cdr:cNvSpPr txBox="1"/>
      </cdr:nvSpPr>
      <cdr:spPr>
        <a:xfrm xmlns:a="http://schemas.openxmlformats.org/drawingml/2006/main">
          <a:off x="28574" y="3543301"/>
          <a:ext cx="6715125" cy="4667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CR" sz="1000" baseline="0">
              <a:solidFill>
                <a:sysClr val="windowText" lastClr="000000"/>
              </a:solidFill>
              <a:effectLst/>
              <a:latin typeface="+mn-lt"/>
              <a:ea typeface="+mn-ea"/>
              <a:cs typeface="+mn-cs"/>
            </a:rPr>
            <a:t>Notas: Léase la actividad Agricultura en el eje derecho.</a:t>
          </a:r>
          <a:endParaRPr lang="es-CR" sz="1000">
            <a:solidFill>
              <a:sysClr val="windowText" lastClr="000000"/>
            </a:solidFill>
            <a:effectLst/>
            <a:latin typeface="+mn-lt"/>
            <a:ea typeface="+mn-ea"/>
            <a:cs typeface="+mn-cs"/>
          </a:endParaRPr>
        </a:p>
        <a:p xmlns:a="http://schemas.openxmlformats.org/drawingml/2006/main">
          <a:r>
            <a:rPr lang="es-CR" sz="1000">
              <a:solidFill>
                <a:sysClr val="windowText" lastClr="000000"/>
              </a:solidFill>
              <a:effectLst/>
              <a:latin typeface="+mn-lt"/>
              <a:ea typeface="+mn-ea"/>
              <a:cs typeface="+mn-cs"/>
            </a:rPr>
            <a:t>Fuente: </a:t>
          </a:r>
          <a:r>
            <a:rPr lang="es-CR" sz="1000" baseline="0">
              <a:solidFill>
                <a:sysClr val="windowText" lastClr="000000"/>
              </a:solidFill>
              <a:effectLst/>
              <a:latin typeface="+mn-lt"/>
              <a:ea typeface="+mn-ea"/>
              <a:cs typeface="+mn-cs"/>
            </a:rPr>
            <a:t> </a:t>
          </a:r>
          <a:r>
            <a:rPr lang="es-CR" sz="1000">
              <a:solidFill>
                <a:sysClr val="windowText" lastClr="000000"/>
              </a:solidFill>
              <a:effectLst/>
              <a:latin typeface="+mn-lt"/>
              <a:ea typeface="+mn-ea"/>
              <a:cs typeface="+mn-cs"/>
            </a:rPr>
            <a:t>Banco Central de Costa Rica, Cuadro de oferta y utilización, 2012-2017. Cuenta de Agua</a:t>
          </a:r>
          <a:r>
            <a:rPr lang="es-CR" sz="1000" baseline="0">
              <a:solidFill>
                <a:sysClr val="windowText" lastClr="000000"/>
              </a:solidFill>
              <a:effectLst/>
              <a:latin typeface="+mn-lt"/>
              <a:ea typeface="+mn-ea"/>
              <a:cs typeface="+mn-cs"/>
            </a:rPr>
            <a:t> 2012-2017.</a:t>
          </a:r>
          <a:endParaRPr lang="es-CR" sz="1000">
            <a:solidFill>
              <a:sysClr val="windowText" lastClr="000000"/>
            </a:solidFill>
            <a:effectLst/>
          </a:endParaRPr>
        </a:p>
      </cdr:txBody>
    </cdr:sp>
  </cdr:relSizeAnchor>
</c:userShapes>
</file>

<file path=xl/drawings/drawing67.xml><?xml version="1.0" encoding="utf-8"?>
<c:userShapes xmlns:c="http://schemas.openxmlformats.org/drawingml/2006/chart">
  <cdr:relSizeAnchor xmlns:cdr="http://schemas.openxmlformats.org/drawingml/2006/chartDrawing">
    <cdr:from>
      <cdr:x>0.03541</cdr:x>
      <cdr:y>0.96584</cdr:y>
    </cdr:from>
    <cdr:to>
      <cdr:x>0.08938</cdr:x>
      <cdr:y>0.98075</cdr:y>
    </cdr:to>
    <cdr:sp macro="" textlink="">
      <cdr:nvSpPr>
        <cdr:cNvPr id="2" name="CuadroTexto 1">
          <a:extLst xmlns:a="http://schemas.openxmlformats.org/drawingml/2006/main">
            <a:ext uri="{FF2B5EF4-FFF2-40B4-BE49-F238E27FC236}">
              <a16:creationId xmlns:a16="http://schemas.microsoft.com/office/drawing/2014/main" xmlns="" id="{557F1C16-787E-430C-BA30-CDCFAAC0EB53}"/>
            </a:ext>
          </a:extLst>
        </cdr:cNvPr>
        <cdr:cNvSpPr txBox="1"/>
      </cdr:nvSpPr>
      <cdr:spPr>
        <a:xfrm xmlns:a="http://schemas.openxmlformats.org/drawingml/2006/main">
          <a:off x="200026" y="2962276"/>
          <a:ext cx="304800" cy="457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100"/>
            <a:t>Fuente: </a:t>
          </a:r>
        </a:p>
      </cdr:txBody>
    </cdr:sp>
  </cdr:relSizeAnchor>
  <cdr:relSizeAnchor xmlns:cdr="http://schemas.openxmlformats.org/drawingml/2006/chartDrawing">
    <cdr:from>
      <cdr:x>0.00333</cdr:x>
      <cdr:y>0.91473</cdr:y>
    </cdr:from>
    <cdr:to>
      <cdr:x>0.96623</cdr:x>
      <cdr:y>1</cdr:y>
    </cdr:to>
    <cdr:sp macro="" textlink="">
      <cdr:nvSpPr>
        <cdr:cNvPr id="3" name="CuadroTexto 2">
          <a:extLst xmlns:a="http://schemas.openxmlformats.org/drawingml/2006/main">
            <a:ext uri="{FF2B5EF4-FFF2-40B4-BE49-F238E27FC236}">
              <a16:creationId xmlns:a16="http://schemas.microsoft.com/office/drawing/2014/main" xmlns="" id="{EADE8016-966A-4FED-9EC0-2EBAC1106F40}"/>
            </a:ext>
          </a:extLst>
        </cdr:cNvPr>
        <cdr:cNvSpPr txBox="1"/>
      </cdr:nvSpPr>
      <cdr:spPr>
        <a:xfrm xmlns:a="http://schemas.openxmlformats.org/drawingml/2006/main">
          <a:off x="21573" y="3371851"/>
          <a:ext cx="6245877" cy="314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a:solidFill>
                <a:sysClr val="windowText" lastClr="000000"/>
              </a:solidFill>
            </a:rPr>
            <a:t>Fuente:</a:t>
          </a:r>
          <a:r>
            <a:rPr lang="es-CR" sz="1000" baseline="0">
              <a:solidFill>
                <a:sysClr val="windowText" lastClr="000000"/>
              </a:solidFill>
              <a:effectLst/>
              <a:latin typeface="+mn-lt"/>
              <a:ea typeface="+mn-ea"/>
              <a:cs typeface="+mn-cs"/>
            </a:rPr>
            <a:t> </a:t>
          </a:r>
          <a:r>
            <a:rPr lang="es-CR" sz="1000">
              <a:solidFill>
                <a:sysClr val="windowText" lastClr="000000"/>
              </a:solidFill>
              <a:effectLst/>
              <a:latin typeface="+mn-lt"/>
              <a:ea typeface="+mn-ea"/>
              <a:cs typeface="+mn-cs"/>
            </a:rPr>
            <a:t>Banco Central</a:t>
          </a:r>
          <a:r>
            <a:rPr lang="es-CR" sz="1000" baseline="0">
              <a:solidFill>
                <a:sysClr val="windowText" lastClr="000000"/>
              </a:solidFill>
              <a:effectLst/>
              <a:latin typeface="+mn-lt"/>
              <a:ea typeface="+mn-ea"/>
              <a:cs typeface="+mn-cs"/>
            </a:rPr>
            <a:t> de Costa Rica</a:t>
          </a:r>
          <a:r>
            <a:rPr lang="es-CR" sz="1000">
              <a:solidFill>
                <a:sysClr val="windowText" lastClr="000000"/>
              </a:solidFill>
              <a:effectLst/>
              <a:latin typeface="+mn-lt"/>
              <a:ea typeface="+mn-ea"/>
              <a:cs typeface="+mn-cs"/>
            </a:rPr>
            <a:t>, Cuadro de oferta y utilización, 2012-2017. </a:t>
          </a:r>
          <a:r>
            <a:rPr kumimoji="0" lang="es-CR" sz="1000" b="0" i="0" u="none" strike="noStrike" kern="0" cap="none" spc="0" normalizeH="0" baseline="0" noProof="0">
              <a:ln>
                <a:noFill/>
              </a:ln>
              <a:solidFill>
                <a:sysClr val="windowText" lastClr="000000"/>
              </a:solidFill>
              <a:effectLst/>
              <a:uLnTx/>
              <a:uFillTx/>
              <a:latin typeface="+mn-lt"/>
              <a:ea typeface="+mn-ea"/>
              <a:cs typeface="+mn-cs"/>
            </a:rPr>
            <a:t>Cuenta de Agua 2012-2017.</a:t>
          </a:r>
          <a:endParaRPr lang="es-CR" sz="1000">
            <a:solidFill>
              <a:sysClr val="windowText" lastClr="000000"/>
            </a:solidFill>
          </a:endParaRPr>
        </a:p>
      </cdr:txBody>
    </cdr:sp>
  </cdr:relSizeAnchor>
</c:userShapes>
</file>

<file path=xl/drawings/drawing68.xml><?xml version="1.0" encoding="utf-8"?>
<xdr:wsDr xmlns:xdr="http://schemas.openxmlformats.org/drawingml/2006/spreadsheetDrawing" xmlns:a="http://schemas.openxmlformats.org/drawingml/2006/main">
  <xdr:twoCellAnchor editAs="oneCell">
    <xdr:from>
      <xdr:col>3</xdr:col>
      <xdr:colOff>723899</xdr:colOff>
      <xdr:row>15</xdr:row>
      <xdr:rowOff>76200</xdr:rowOff>
    </xdr:from>
    <xdr:to>
      <xdr:col>3</xdr:col>
      <xdr:colOff>3324224</xdr:colOff>
      <xdr:row>15</xdr:row>
      <xdr:rowOff>857250</xdr:rowOff>
    </xdr:to>
    <xdr:pic>
      <xdr:nvPicPr>
        <xdr:cNvPr id="2" name="Shape 137">
          <a:extLst>
            <a:ext uri="{FF2B5EF4-FFF2-40B4-BE49-F238E27FC236}">
              <a16:creationId xmlns:a16="http://schemas.microsoft.com/office/drawing/2014/main" xmlns="" id="{00000000-0008-0000-6600-000002000000}"/>
            </a:ext>
          </a:extLst>
        </xdr:cNvPr>
        <xdr:cNvPicPr preferRelativeResize="0"/>
      </xdr:nvPicPr>
      <xdr:blipFill>
        <a:blip xmlns:r="http://schemas.openxmlformats.org/officeDocument/2006/relationships" r:embed="rId1">
          <a:alphaModFix/>
        </a:blip>
        <a:stretch>
          <a:fillRect/>
        </a:stretch>
      </xdr:blipFill>
      <xdr:spPr>
        <a:xfrm>
          <a:off x="4038599" y="7305675"/>
          <a:ext cx="2600325" cy="781050"/>
        </a:xfrm>
        <a:prstGeom prst="rect">
          <a:avLst/>
        </a:prstGeom>
        <a:noFill/>
        <a:ln>
          <a:noFill/>
        </a:ln>
      </xdr:spPr>
    </xdr:pic>
    <xdr:clientData/>
  </xdr:twoCellAnchor>
  <xdr:twoCellAnchor editAs="oneCell">
    <xdr:from>
      <xdr:col>3</xdr:col>
      <xdr:colOff>28575</xdr:colOff>
      <xdr:row>15</xdr:row>
      <xdr:rowOff>1171575</xdr:rowOff>
    </xdr:from>
    <xdr:to>
      <xdr:col>3</xdr:col>
      <xdr:colOff>466725</xdr:colOff>
      <xdr:row>15</xdr:row>
      <xdr:rowOff>1325575</xdr:rowOff>
    </xdr:to>
    <xdr:pic>
      <xdr:nvPicPr>
        <xdr:cNvPr id="3" name="Shape 139">
          <a:extLst>
            <a:ext uri="{FF2B5EF4-FFF2-40B4-BE49-F238E27FC236}">
              <a16:creationId xmlns:a16="http://schemas.microsoft.com/office/drawing/2014/main" xmlns="" id="{00000000-0008-0000-6600-000003000000}"/>
            </a:ext>
          </a:extLst>
        </xdr:cNvPr>
        <xdr:cNvPicPr preferRelativeResize="0"/>
      </xdr:nvPicPr>
      <xdr:blipFill>
        <a:blip xmlns:r="http://schemas.openxmlformats.org/officeDocument/2006/relationships" r:embed="rId2">
          <a:alphaModFix/>
        </a:blip>
        <a:stretch>
          <a:fillRect/>
        </a:stretch>
      </xdr:blipFill>
      <xdr:spPr>
        <a:xfrm>
          <a:off x="3343275" y="8401050"/>
          <a:ext cx="438150" cy="154000"/>
        </a:xfrm>
        <a:prstGeom prst="rect">
          <a:avLst/>
        </a:prstGeom>
        <a:noFill/>
        <a:ln>
          <a:noFill/>
        </a:ln>
      </xdr:spPr>
    </xdr:pic>
    <xdr:clientData/>
  </xdr:twoCellAnchor>
  <xdr:twoCellAnchor editAs="oneCell">
    <xdr:from>
      <xdr:col>3</xdr:col>
      <xdr:colOff>38099</xdr:colOff>
      <xdr:row>15</xdr:row>
      <xdr:rowOff>1371600</xdr:rowOff>
    </xdr:from>
    <xdr:to>
      <xdr:col>3</xdr:col>
      <xdr:colOff>704850</xdr:colOff>
      <xdr:row>15</xdr:row>
      <xdr:rowOff>1543050</xdr:rowOff>
    </xdr:to>
    <xdr:pic>
      <xdr:nvPicPr>
        <xdr:cNvPr id="4" name="Shape 138">
          <a:extLst>
            <a:ext uri="{FF2B5EF4-FFF2-40B4-BE49-F238E27FC236}">
              <a16:creationId xmlns:a16="http://schemas.microsoft.com/office/drawing/2014/main" xmlns="" id="{00000000-0008-0000-6600-000004000000}"/>
            </a:ext>
          </a:extLst>
        </xdr:cNvPr>
        <xdr:cNvPicPr preferRelativeResize="0"/>
      </xdr:nvPicPr>
      <xdr:blipFill>
        <a:blip xmlns:r="http://schemas.openxmlformats.org/officeDocument/2006/relationships" r:embed="rId3">
          <a:alphaModFix/>
        </a:blip>
        <a:stretch>
          <a:fillRect/>
        </a:stretch>
      </xdr:blipFill>
      <xdr:spPr>
        <a:xfrm>
          <a:off x="3352799" y="8601075"/>
          <a:ext cx="666751" cy="171450"/>
        </a:xfrm>
        <a:prstGeom prst="rect">
          <a:avLst/>
        </a:prstGeom>
        <a:noFill/>
        <a:ln>
          <a:noFill/>
        </a:ln>
      </xdr:spPr>
    </xdr:pic>
    <xdr:clientData/>
  </xdr:twoCellAnchor>
  <xdr:twoCellAnchor editAs="oneCell">
    <xdr:from>
      <xdr:col>3</xdr:col>
      <xdr:colOff>723899</xdr:colOff>
      <xdr:row>15</xdr:row>
      <xdr:rowOff>76200</xdr:rowOff>
    </xdr:from>
    <xdr:to>
      <xdr:col>3</xdr:col>
      <xdr:colOff>3324224</xdr:colOff>
      <xdr:row>15</xdr:row>
      <xdr:rowOff>857250</xdr:rowOff>
    </xdr:to>
    <xdr:pic>
      <xdr:nvPicPr>
        <xdr:cNvPr id="5" name="Shape 137">
          <a:extLst>
            <a:ext uri="{FF2B5EF4-FFF2-40B4-BE49-F238E27FC236}">
              <a16:creationId xmlns:a16="http://schemas.microsoft.com/office/drawing/2014/main" xmlns="" id="{00000000-0008-0000-6600-000005000000}"/>
            </a:ext>
          </a:extLst>
        </xdr:cNvPr>
        <xdr:cNvPicPr preferRelativeResize="0"/>
      </xdr:nvPicPr>
      <xdr:blipFill>
        <a:blip xmlns:r="http://schemas.openxmlformats.org/officeDocument/2006/relationships" r:embed="rId1">
          <a:alphaModFix/>
        </a:blip>
        <a:stretch>
          <a:fillRect/>
        </a:stretch>
      </xdr:blipFill>
      <xdr:spPr>
        <a:xfrm>
          <a:off x="4038599" y="7305675"/>
          <a:ext cx="2600325" cy="781050"/>
        </a:xfrm>
        <a:prstGeom prst="rect">
          <a:avLst/>
        </a:prstGeom>
        <a:noFill/>
        <a:ln>
          <a:noFill/>
        </a:ln>
      </xdr:spPr>
    </xdr:pic>
    <xdr:clientData/>
  </xdr:twoCellAnchor>
  <xdr:twoCellAnchor editAs="oneCell">
    <xdr:from>
      <xdr:col>3</xdr:col>
      <xdr:colOff>28575</xdr:colOff>
      <xdr:row>15</xdr:row>
      <xdr:rowOff>1171575</xdr:rowOff>
    </xdr:from>
    <xdr:to>
      <xdr:col>3</xdr:col>
      <xdr:colOff>466725</xdr:colOff>
      <xdr:row>15</xdr:row>
      <xdr:rowOff>1325575</xdr:rowOff>
    </xdr:to>
    <xdr:pic>
      <xdr:nvPicPr>
        <xdr:cNvPr id="6" name="Shape 139">
          <a:extLst>
            <a:ext uri="{FF2B5EF4-FFF2-40B4-BE49-F238E27FC236}">
              <a16:creationId xmlns:a16="http://schemas.microsoft.com/office/drawing/2014/main" xmlns="" id="{00000000-0008-0000-6600-000006000000}"/>
            </a:ext>
          </a:extLst>
        </xdr:cNvPr>
        <xdr:cNvPicPr preferRelativeResize="0"/>
      </xdr:nvPicPr>
      <xdr:blipFill>
        <a:blip xmlns:r="http://schemas.openxmlformats.org/officeDocument/2006/relationships" r:embed="rId2">
          <a:alphaModFix/>
        </a:blip>
        <a:stretch>
          <a:fillRect/>
        </a:stretch>
      </xdr:blipFill>
      <xdr:spPr>
        <a:xfrm>
          <a:off x="3343275" y="8401050"/>
          <a:ext cx="438150" cy="154000"/>
        </a:xfrm>
        <a:prstGeom prst="rect">
          <a:avLst/>
        </a:prstGeom>
        <a:noFill/>
        <a:ln>
          <a:noFill/>
        </a:ln>
      </xdr:spPr>
    </xdr:pic>
    <xdr:clientData/>
  </xdr:twoCellAnchor>
  <xdr:twoCellAnchor editAs="oneCell">
    <xdr:from>
      <xdr:col>3</xdr:col>
      <xdr:colOff>38099</xdr:colOff>
      <xdr:row>15</xdr:row>
      <xdr:rowOff>1371600</xdr:rowOff>
    </xdr:from>
    <xdr:to>
      <xdr:col>3</xdr:col>
      <xdr:colOff>704850</xdr:colOff>
      <xdr:row>15</xdr:row>
      <xdr:rowOff>1543050</xdr:rowOff>
    </xdr:to>
    <xdr:pic>
      <xdr:nvPicPr>
        <xdr:cNvPr id="7" name="Shape 138">
          <a:extLst>
            <a:ext uri="{FF2B5EF4-FFF2-40B4-BE49-F238E27FC236}">
              <a16:creationId xmlns:a16="http://schemas.microsoft.com/office/drawing/2014/main" xmlns="" id="{00000000-0008-0000-6600-000007000000}"/>
            </a:ext>
          </a:extLst>
        </xdr:cNvPr>
        <xdr:cNvPicPr preferRelativeResize="0"/>
      </xdr:nvPicPr>
      <xdr:blipFill>
        <a:blip xmlns:r="http://schemas.openxmlformats.org/officeDocument/2006/relationships" r:embed="rId3">
          <a:alphaModFix/>
        </a:blip>
        <a:stretch>
          <a:fillRect/>
        </a:stretch>
      </xdr:blipFill>
      <xdr:spPr>
        <a:xfrm>
          <a:off x="3352799" y="8601075"/>
          <a:ext cx="666751" cy="171450"/>
        </a:xfrm>
        <a:prstGeom prst="rect">
          <a:avLst/>
        </a:prstGeom>
        <a:noFill/>
        <a:ln>
          <a:noFill/>
        </a:ln>
      </xdr:spPr>
    </xdr:pic>
    <xdr:clientData/>
  </xdr:twoCellAnchor>
  <xdr:twoCellAnchor editAs="oneCell">
    <xdr:from>
      <xdr:col>3</xdr:col>
      <xdr:colOff>723899</xdr:colOff>
      <xdr:row>15</xdr:row>
      <xdr:rowOff>76200</xdr:rowOff>
    </xdr:from>
    <xdr:to>
      <xdr:col>3</xdr:col>
      <xdr:colOff>3324224</xdr:colOff>
      <xdr:row>15</xdr:row>
      <xdr:rowOff>857250</xdr:rowOff>
    </xdr:to>
    <xdr:pic>
      <xdr:nvPicPr>
        <xdr:cNvPr id="8" name="Shape 137">
          <a:extLst>
            <a:ext uri="{FF2B5EF4-FFF2-40B4-BE49-F238E27FC236}">
              <a16:creationId xmlns:a16="http://schemas.microsoft.com/office/drawing/2014/main" xmlns="" id="{00000000-0008-0000-6600-000008000000}"/>
            </a:ext>
          </a:extLst>
        </xdr:cNvPr>
        <xdr:cNvPicPr preferRelativeResize="0"/>
      </xdr:nvPicPr>
      <xdr:blipFill>
        <a:blip xmlns:r="http://schemas.openxmlformats.org/officeDocument/2006/relationships" r:embed="rId1">
          <a:alphaModFix/>
        </a:blip>
        <a:stretch>
          <a:fillRect/>
        </a:stretch>
      </xdr:blipFill>
      <xdr:spPr>
        <a:xfrm>
          <a:off x="4038599" y="7305675"/>
          <a:ext cx="2600325" cy="781050"/>
        </a:xfrm>
        <a:prstGeom prst="rect">
          <a:avLst/>
        </a:prstGeom>
        <a:noFill/>
        <a:ln>
          <a:noFill/>
        </a:ln>
      </xdr:spPr>
    </xdr:pic>
    <xdr:clientData/>
  </xdr:twoCellAnchor>
  <xdr:twoCellAnchor editAs="oneCell">
    <xdr:from>
      <xdr:col>3</xdr:col>
      <xdr:colOff>28575</xdr:colOff>
      <xdr:row>15</xdr:row>
      <xdr:rowOff>1171575</xdr:rowOff>
    </xdr:from>
    <xdr:to>
      <xdr:col>3</xdr:col>
      <xdr:colOff>466725</xdr:colOff>
      <xdr:row>15</xdr:row>
      <xdr:rowOff>1325575</xdr:rowOff>
    </xdr:to>
    <xdr:pic>
      <xdr:nvPicPr>
        <xdr:cNvPr id="9" name="Shape 139">
          <a:extLst>
            <a:ext uri="{FF2B5EF4-FFF2-40B4-BE49-F238E27FC236}">
              <a16:creationId xmlns:a16="http://schemas.microsoft.com/office/drawing/2014/main" xmlns="" id="{00000000-0008-0000-6600-000009000000}"/>
            </a:ext>
          </a:extLst>
        </xdr:cNvPr>
        <xdr:cNvPicPr preferRelativeResize="0"/>
      </xdr:nvPicPr>
      <xdr:blipFill>
        <a:blip xmlns:r="http://schemas.openxmlformats.org/officeDocument/2006/relationships" r:embed="rId2">
          <a:alphaModFix/>
        </a:blip>
        <a:stretch>
          <a:fillRect/>
        </a:stretch>
      </xdr:blipFill>
      <xdr:spPr>
        <a:xfrm>
          <a:off x="3343275" y="8401050"/>
          <a:ext cx="438150" cy="154000"/>
        </a:xfrm>
        <a:prstGeom prst="rect">
          <a:avLst/>
        </a:prstGeom>
        <a:noFill/>
        <a:ln>
          <a:noFill/>
        </a:ln>
      </xdr:spPr>
    </xdr:pic>
    <xdr:clientData/>
  </xdr:twoCellAnchor>
  <xdr:twoCellAnchor editAs="oneCell">
    <xdr:from>
      <xdr:col>3</xdr:col>
      <xdr:colOff>38099</xdr:colOff>
      <xdr:row>15</xdr:row>
      <xdr:rowOff>1371600</xdr:rowOff>
    </xdr:from>
    <xdr:to>
      <xdr:col>3</xdr:col>
      <xdr:colOff>704850</xdr:colOff>
      <xdr:row>15</xdr:row>
      <xdr:rowOff>1543050</xdr:rowOff>
    </xdr:to>
    <xdr:pic>
      <xdr:nvPicPr>
        <xdr:cNvPr id="10" name="Shape 138">
          <a:extLst>
            <a:ext uri="{FF2B5EF4-FFF2-40B4-BE49-F238E27FC236}">
              <a16:creationId xmlns:a16="http://schemas.microsoft.com/office/drawing/2014/main" xmlns="" id="{00000000-0008-0000-6600-00000A000000}"/>
            </a:ext>
          </a:extLst>
        </xdr:cNvPr>
        <xdr:cNvPicPr preferRelativeResize="0"/>
      </xdr:nvPicPr>
      <xdr:blipFill>
        <a:blip xmlns:r="http://schemas.openxmlformats.org/officeDocument/2006/relationships" r:embed="rId3">
          <a:alphaModFix/>
        </a:blip>
        <a:stretch>
          <a:fillRect/>
        </a:stretch>
      </xdr:blipFill>
      <xdr:spPr>
        <a:xfrm>
          <a:off x="3352799" y="8601075"/>
          <a:ext cx="666751" cy="171450"/>
        </a:xfrm>
        <a:prstGeom prst="rect">
          <a:avLst/>
        </a:prstGeom>
        <a:noFill/>
        <a:ln>
          <a:noFill/>
        </a:ln>
      </xdr:spPr>
    </xdr:pic>
    <xdr:clientData/>
  </xdr:twoCellAnchor>
  <xdr:twoCellAnchor editAs="oneCell">
    <xdr:from>
      <xdr:col>3</xdr:col>
      <xdr:colOff>723899</xdr:colOff>
      <xdr:row>15</xdr:row>
      <xdr:rowOff>76200</xdr:rowOff>
    </xdr:from>
    <xdr:to>
      <xdr:col>3</xdr:col>
      <xdr:colOff>3324224</xdr:colOff>
      <xdr:row>15</xdr:row>
      <xdr:rowOff>857250</xdr:rowOff>
    </xdr:to>
    <xdr:pic>
      <xdr:nvPicPr>
        <xdr:cNvPr id="11" name="Shape 137">
          <a:extLst>
            <a:ext uri="{FF2B5EF4-FFF2-40B4-BE49-F238E27FC236}">
              <a16:creationId xmlns:a16="http://schemas.microsoft.com/office/drawing/2014/main" xmlns="" id="{00000000-0008-0000-6600-00000B000000}"/>
            </a:ext>
          </a:extLst>
        </xdr:cNvPr>
        <xdr:cNvPicPr preferRelativeResize="0"/>
      </xdr:nvPicPr>
      <xdr:blipFill>
        <a:blip xmlns:r="http://schemas.openxmlformats.org/officeDocument/2006/relationships" r:embed="rId1">
          <a:alphaModFix/>
        </a:blip>
        <a:stretch>
          <a:fillRect/>
        </a:stretch>
      </xdr:blipFill>
      <xdr:spPr>
        <a:xfrm>
          <a:off x="4038599" y="7305675"/>
          <a:ext cx="2600325" cy="781050"/>
        </a:xfrm>
        <a:prstGeom prst="rect">
          <a:avLst/>
        </a:prstGeom>
        <a:noFill/>
        <a:ln>
          <a:noFill/>
        </a:ln>
      </xdr:spPr>
    </xdr:pic>
    <xdr:clientData/>
  </xdr:twoCellAnchor>
  <xdr:twoCellAnchor editAs="oneCell">
    <xdr:from>
      <xdr:col>3</xdr:col>
      <xdr:colOff>28575</xdr:colOff>
      <xdr:row>15</xdr:row>
      <xdr:rowOff>1171575</xdr:rowOff>
    </xdr:from>
    <xdr:to>
      <xdr:col>3</xdr:col>
      <xdr:colOff>466725</xdr:colOff>
      <xdr:row>15</xdr:row>
      <xdr:rowOff>1325575</xdr:rowOff>
    </xdr:to>
    <xdr:pic>
      <xdr:nvPicPr>
        <xdr:cNvPr id="12" name="Shape 139">
          <a:extLst>
            <a:ext uri="{FF2B5EF4-FFF2-40B4-BE49-F238E27FC236}">
              <a16:creationId xmlns:a16="http://schemas.microsoft.com/office/drawing/2014/main" xmlns="" id="{00000000-0008-0000-6600-00000C000000}"/>
            </a:ext>
          </a:extLst>
        </xdr:cNvPr>
        <xdr:cNvPicPr preferRelativeResize="0"/>
      </xdr:nvPicPr>
      <xdr:blipFill>
        <a:blip xmlns:r="http://schemas.openxmlformats.org/officeDocument/2006/relationships" r:embed="rId2">
          <a:alphaModFix/>
        </a:blip>
        <a:stretch>
          <a:fillRect/>
        </a:stretch>
      </xdr:blipFill>
      <xdr:spPr>
        <a:xfrm>
          <a:off x="3343275" y="8401050"/>
          <a:ext cx="438150" cy="154000"/>
        </a:xfrm>
        <a:prstGeom prst="rect">
          <a:avLst/>
        </a:prstGeom>
        <a:noFill/>
        <a:ln>
          <a:noFill/>
        </a:ln>
      </xdr:spPr>
    </xdr:pic>
    <xdr:clientData/>
  </xdr:twoCellAnchor>
  <xdr:twoCellAnchor editAs="oneCell">
    <xdr:from>
      <xdr:col>3</xdr:col>
      <xdr:colOff>38099</xdr:colOff>
      <xdr:row>15</xdr:row>
      <xdr:rowOff>1371600</xdr:rowOff>
    </xdr:from>
    <xdr:to>
      <xdr:col>3</xdr:col>
      <xdr:colOff>704850</xdr:colOff>
      <xdr:row>15</xdr:row>
      <xdr:rowOff>1543050</xdr:rowOff>
    </xdr:to>
    <xdr:pic>
      <xdr:nvPicPr>
        <xdr:cNvPr id="13" name="Shape 138">
          <a:extLst>
            <a:ext uri="{FF2B5EF4-FFF2-40B4-BE49-F238E27FC236}">
              <a16:creationId xmlns:a16="http://schemas.microsoft.com/office/drawing/2014/main" xmlns="" id="{00000000-0008-0000-6600-00000D000000}"/>
            </a:ext>
          </a:extLst>
        </xdr:cNvPr>
        <xdr:cNvPicPr preferRelativeResize="0"/>
      </xdr:nvPicPr>
      <xdr:blipFill>
        <a:blip xmlns:r="http://schemas.openxmlformats.org/officeDocument/2006/relationships" r:embed="rId3">
          <a:alphaModFix/>
        </a:blip>
        <a:stretch>
          <a:fillRect/>
        </a:stretch>
      </xdr:blipFill>
      <xdr:spPr>
        <a:xfrm>
          <a:off x="3352799" y="8601075"/>
          <a:ext cx="666751" cy="171450"/>
        </a:xfrm>
        <a:prstGeom prst="rect">
          <a:avLst/>
        </a:prstGeom>
        <a:noFill/>
        <a:ln>
          <a:noFill/>
        </a:ln>
      </xdr:spPr>
    </xdr:pic>
    <xdr:clientData/>
  </xdr:twoCellAnchor>
</xdr:wsDr>
</file>

<file path=xl/drawings/drawing69.xml><?xml version="1.0" encoding="utf-8"?>
<xdr:wsDr xmlns:xdr="http://schemas.openxmlformats.org/drawingml/2006/spreadsheetDrawing" xmlns:a="http://schemas.openxmlformats.org/drawingml/2006/main">
  <xdr:twoCellAnchor>
    <xdr:from>
      <xdr:col>7</xdr:col>
      <xdr:colOff>447674</xdr:colOff>
      <xdr:row>7</xdr:row>
      <xdr:rowOff>104776</xdr:rowOff>
    </xdr:from>
    <xdr:to>
      <xdr:col>15</xdr:col>
      <xdr:colOff>800100</xdr:colOff>
      <xdr:row>25</xdr:row>
      <xdr:rowOff>152401</xdr:rowOff>
    </xdr:to>
    <xdr:graphicFrame macro="">
      <xdr:nvGraphicFramePr>
        <xdr:cNvPr id="2" name="Gráfico 1">
          <a:extLst>
            <a:ext uri="{FF2B5EF4-FFF2-40B4-BE49-F238E27FC236}">
              <a16:creationId xmlns:a16="http://schemas.microsoft.com/office/drawing/2014/main" xmlns="" id="{00000000-0008-0000-6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editAs="oneCell">
    <xdr:from>
      <xdr:col>5</xdr:col>
      <xdr:colOff>154782</xdr:colOff>
      <xdr:row>11</xdr:row>
      <xdr:rowOff>136072</xdr:rowOff>
    </xdr:from>
    <xdr:to>
      <xdr:col>14</xdr:col>
      <xdr:colOff>379753</xdr:colOff>
      <xdr:row>47</xdr:row>
      <xdr:rowOff>136071</xdr:rowOff>
    </xdr:to>
    <xdr:pic>
      <xdr:nvPicPr>
        <xdr:cNvPr id="4" name="Imagen 3">
          <a:extLst>
            <a:ext uri="{FF2B5EF4-FFF2-40B4-BE49-F238E27FC236}">
              <a16:creationId xmlns:a16="http://schemas.microsoft.com/office/drawing/2014/main" xmlns="" id="{00000000-0008-0000-0700-000004000000}"/>
            </a:ext>
          </a:extLst>
        </xdr:cNvPr>
        <xdr:cNvPicPr>
          <a:picLocks noChangeAspect="1"/>
        </xdr:cNvPicPr>
      </xdr:nvPicPr>
      <xdr:blipFill>
        <a:blip xmlns:r="http://schemas.openxmlformats.org/officeDocument/2006/relationships" r:embed="rId1"/>
        <a:stretch>
          <a:fillRect/>
        </a:stretch>
      </xdr:blipFill>
      <xdr:spPr>
        <a:xfrm>
          <a:off x="5603082" y="2231572"/>
          <a:ext cx="7400471" cy="7172324"/>
        </a:xfrm>
        <a:prstGeom prst="rect">
          <a:avLst/>
        </a:prstGeom>
      </xdr:spPr>
    </xdr:pic>
    <xdr:clientData/>
  </xdr:twoCellAnchor>
</xdr:wsDr>
</file>

<file path=xl/drawings/drawing70.xml><?xml version="1.0" encoding="utf-8"?>
<c:userShapes xmlns:c="http://schemas.openxmlformats.org/drawingml/2006/chart">
  <cdr:relSizeAnchor xmlns:cdr="http://schemas.openxmlformats.org/drawingml/2006/chartDrawing">
    <cdr:from>
      <cdr:x>0.00336</cdr:x>
      <cdr:y>0.01327</cdr:y>
    </cdr:from>
    <cdr:to>
      <cdr:x>0.99833</cdr:x>
      <cdr:y>0.12508</cdr:y>
    </cdr:to>
    <cdr:sp macro="" textlink="">
      <cdr:nvSpPr>
        <cdr:cNvPr id="2" name="CuadroTexto 3"/>
        <cdr:cNvSpPr txBox="1"/>
      </cdr:nvSpPr>
      <cdr:spPr>
        <a:xfrm xmlns:a="http://schemas.openxmlformats.org/drawingml/2006/main">
          <a:off x="19068" y="49076"/>
          <a:ext cx="5651505" cy="4135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en-US" sz="1050" b="1" i="0" baseline="0">
              <a:solidFill>
                <a:schemeClr val="dk1"/>
              </a:solidFill>
              <a:effectLst/>
              <a:latin typeface="+mn-lt"/>
              <a:ea typeface="+mn-ea"/>
              <a:cs typeface="+mn-cs"/>
            </a:rPr>
            <a:t>Nivel de estrés hídrico por extracción de agua dulce en Costa Rica, 2008-2019</a:t>
          </a:r>
          <a:endParaRPr lang="es-CR" sz="1050" b="1">
            <a:effectLst/>
            <a:latin typeface="+mn-lt"/>
          </a:endParaRPr>
        </a:p>
      </cdr:txBody>
    </cdr:sp>
  </cdr:relSizeAnchor>
  <cdr:relSizeAnchor xmlns:cdr="http://schemas.openxmlformats.org/drawingml/2006/chartDrawing">
    <cdr:from>
      <cdr:x>0.00503</cdr:x>
      <cdr:y>0.86867</cdr:y>
    </cdr:from>
    <cdr:to>
      <cdr:x>0.97261</cdr:x>
      <cdr:y>1</cdr:y>
    </cdr:to>
    <cdr:sp macro="" textlink="">
      <cdr:nvSpPr>
        <cdr:cNvPr id="3" name="CuadroTexto 2"/>
        <cdr:cNvSpPr txBox="1"/>
      </cdr:nvSpPr>
      <cdr:spPr>
        <a:xfrm xmlns:a="http://schemas.openxmlformats.org/drawingml/2006/main">
          <a:off x="28575" y="3094505"/>
          <a:ext cx="5495925" cy="467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a:t>Fuente: Ministerio de Ambiente y Energía, Dirección</a:t>
          </a:r>
          <a:r>
            <a:rPr lang="es-CR" sz="1000" baseline="0"/>
            <a:t> de Agua y Instituto Metereológico Nacional, 2008-2019</a:t>
          </a:r>
          <a:endParaRPr lang="es-CR" sz="1000"/>
        </a:p>
      </cdr:txBody>
    </cdr:sp>
  </cdr:relSizeAnchor>
</c:userShapes>
</file>

<file path=xl/drawings/drawing71.xml><?xml version="1.0" encoding="utf-8"?>
<xdr:wsDr xmlns:xdr="http://schemas.openxmlformats.org/drawingml/2006/spreadsheetDrawing" xmlns:a="http://schemas.openxmlformats.org/drawingml/2006/main">
  <xdr:twoCellAnchor>
    <xdr:from>
      <xdr:col>3</xdr:col>
      <xdr:colOff>1115785</xdr:colOff>
      <xdr:row>15</xdr:row>
      <xdr:rowOff>693964</xdr:rowOff>
    </xdr:from>
    <xdr:to>
      <xdr:col>3</xdr:col>
      <xdr:colOff>3135085</xdr:colOff>
      <xdr:row>15</xdr:row>
      <xdr:rowOff>1036864</xdr:rowOff>
    </xdr:to>
    <xdr:pic>
      <xdr:nvPicPr>
        <xdr:cNvPr id="2" name="Imagen 1">
          <a:extLst>
            <a:ext uri="{FF2B5EF4-FFF2-40B4-BE49-F238E27FC236}">
              <a16:creationId xmlns:a16="http://schemas.microsoft.com/office/drawing/2014/main" xmlns="" id="{00000000-0008-0000-68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82860" y="10952389"/>
          <a:ext cx="2019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1115785</xdr:colOff>
      <xdr:row>15</xdr:row>
      <xdr:rowOff>693964</xdr:rowOff>
    </xdr:from>
    <xdr:to>
      <xdr:col>3</xdr:col>
      <xdr:colOff>3135085</xdr:colOff>
      <xdr:row>15</xdr:row>
      <xdr:rowOff>1036864</xdr:rowOff>
    </xdr:to>
    <xdr:pic>
      <xdr:nvPicPr>
        <xdr:cNvPr id="3" name="Imagen 2">
          <a:extLst>
            <a:ext uri="{FF2B5EF4-FFF2-40B4-BE49-F238E27FC236}">
              <a16:creationId xmlns:a16="http://schemas.microsoft.com/office/drawing/2014/main" xmlns="" id="{00000000-0008-0000-6800-000003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82860" y="10952389"/>
          <a:ext cx="2019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1115785</xdr:colOff>
      <xdr:row>14</xdr:row>
      <xdr:rowOff>693964</xdr:rowOff>
    </xdr:from>
    <xdr:to>
      <xdr:col>3</xdr:col>
      <xdr:colOff>3135085</xdr:colOff>
      <xdr:row>14</xdr:row>
      <xdr:rowOff>1036864</xdr:rowOff>
    </xdr:to>
    <xdr:pic>
      <xdr:nvPicPr>
        <xdr:cNvPr id="4" name="Imagen 3">
          <a:extLst>
            <a:ext uri="{FF2B5EF4-FFF2-40B4-BE49-F238E27FC236}">
              <a16:creationId xmlns:a16="http://schemas.microsoft.com/office/drawing/2014/main" xmlns="" id="{00000000-0008-0000-6800-000004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82860" y="9742714"/>
          <a:ext cx="2019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1115785</xdr:colOff>
      <xdr:row>15</xdr:row>
      <xdr:rowOff>693964</xdr:rowOff>
    </xdr:from>
    <xdr:to>
      <xdr:col>3</xdr:col>
      <xdr:colOff>3135085</xdr:colOff>
      <xdr:row>15</xdr:row>
      <xdr:rowOff>1036864</xdr:rowOff>
    </xdr:to>
    <xdr:pic>
      <xdr:nvPicPr>
        <xdr:cNvPr id="5" name="Imagen 1">
          <a:extLst>
            <a:ext uri="{FF2B5EF4-FFF2-40B4-BE49-F238E27FC236}">
              <a16:creationId xmlns:a16="http://schemas.microsoft.com/office/drawing/2014/main" xmlns="" id="{00000000-0008-0000-6800-000005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82860" y="11009539"/>
          <a:ext cx="2019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1115785</xdr:colOff>
      <xdr:row>15</xdr:row>
      <xdr:rowOff>693964</xdr:rowOff>
    </xdr:from>
    <xdr:to>
      <xdr:col>3</xdr:col>
      <xdr:colOff>3135085</xdr:colOff>
      <xdr:row>15</xdr:row>
      <xdr:rowOff>1036864</xdr:rowOff>
    </xdr:to>
    <xdr:pic>
      <xdr:nvPicPr>
        <xdr:cNvPr id="6" name="Imagen 2">
          <a:extLst>
            <a:ext uri="{FF2B5EF4-FFF2-40B4-BE49-F238E27FC236}">
              <a16:creationId xmlns:a16="http://schemas.microsoft.com/office/drawing/2014/main" xmlns="" id="{00000000-0008-0000-6800-000006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82860" y="11009539"/>
          <a:ext cx="2019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1115785</xdr:colOff>
      <xdr:row>14</xdr:row>
      <xdr:rowOff>693964</xdr:rowOff>
    </xdr:from>
    <xdr:to>
      <xdr:col>3</xdr:col>
      <xdr:colOff>3135085</xdr:colOff>
      <xdr:row>14</xdr:row>
      <xdr:rowOff>1036864</xdr:rowOff>
    </xdr:to>
    <xdr:pic>
      <xdr:nvPicPr>
        <xdr:cNvPr id="7" name="Imagen 3">
          <a:extLst>
            <a:ext uri="{FF2B5EF4-FFF2-40B4-BE49-F238E27FC236}">
              <a16:creationId xmlns:a16="http://schemas.microsoft.com/office/drawing/2014/main" xmlns="" id="{00000000-0008-0000-6800-000007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82860" y="9799864"/>
          <a:ext cx="2019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6E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2</xdr:col>
      <xdr:colOff>7239</xdr:colOff>
      <xdr:row>1</xdr:row>
      <xdr:rowOff>203154</xdr:rowOff>
    </xdr:to>
    <xdr:pic>
      <xdr:nvPicPr>
        <xdr:cNvPr id="3" name="Imagen 2">
          <a:extLst>
            <a:ext uri="{FF2B5EF4-FFF2-40B4-BE49-F238E27FC236}">
              <a16:creationId xmlns:a16="http://schemas.microsoft.com/office/drawing/2014/main" xmlns="" id="{00000000-0008-0000-6E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6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6E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1</xdr:col>
      <xdr:colOff>2028656</xdr:colOff>
      <xdr:row>1</xdr:row>
      <xdr:rowOff>203154</xdr:rowOff>
    </xdr:to>
    <xdr:pic>
      <xdr:nvPicPr>
        <xdr:cNvPr id="3" name="Imagen 2">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08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oneCellAnchor>
    <xdr:from>
      <xdr:col>2</xdr:col>
      <xdr:colOff>104775</xdr:colOff>
      <xdr:row>0</xdr:row>
      <xdr:rowOff>28575</xdr:rowOff>
    </xdr:from>
    <xdr:ext cx="390525" cy="371475"/>
    <xdr:pic>
      <xdr:nvPicPr>
        <xdr:cNvPr id="6" name="image5.png">
          <a:extLst>
            <a:ext uri="{FF2B5EF4-FFF2-40B4-BE49-F238E27FC236}">
              <a16:creationId xmlns:a16="http://schemas.microsoft.com/office/drawing/2014/main" xmlns="" id="{00000000-0008-0000-0800-000006000000}"/>
            </a:ext>
          </a:extLst>
        </xdr:cNvPr>
        <xdr:cNvPicPr preferRelativeResize="0"/>
      </xdr:nvPicPr>
      <xdr:blipFill>
        <a:blip xmlns:r="http://schemas.openxmlformats.org/officeDocument/2006/relationships" r:embed="rId1" cstate="print"/>
        <a:stretch>
          <a:fillRect/>
        </a:stretch>
      </xdr:blipFill>
      <xdr:spPr>
        <a:xfrm>
          <a:off x="3486150" y="28575"/>
          <a:ext cx="390525" cy="371475"/>
        </a:xfrm>
        <a:prstGeom prst="rect">
          <a:avLst/>
        </a:prstGeom>
        <a:noFill/>
      </xdr:spPr>
    </xdr:pic>
    <xdr:clientData fLocksWithSheet="0"/>
  </xdr:oneCellAnchor>
  <xdr:oneCellAnchor>
    <xdr:from>
      <xdr:col>1</xdr:col>
      <xdr:colOff>666750</xdr:colOff>
      <xdr:row>0</xdr:row>
      <xdr:rowOff>38100</xdr:rowOff>
    </xdr:from>
    <xdr:ext cx="1362075" cy="342900"/>
    <xdr:pic>
      <xdr:nvPicPr>
        <xdr:cNvPr id="7" name="image7.png">
          <a:extLst>
            <a:ext uri="{FF2B5EF4-FFF2-40B4-BE49-F238E27FC236}">
              <a16:creationId xmlns:a16="http://schemas.microsoft.com/office/drawing/2014/main" xmlns="" id="{00000000-0008-0000-0800-000007000000}"/>
            </a:ext>
          </a:extLst>
        </xdr:cNvPr>
        <xdr:cNvPicPr preferRelativeResize="0"/>
      </xdr:nvPicPr>
      <xdr:blipFill>
        <a:blip xmlns:r="http://schemas.openxmlformats.org/officeDocument/2006/relationships" r:embed="rId2" cstate="print"/>
        <a:stretch>
          <a:fillRect/>
        </a:stretch>
      </xdr:blipFill>
      <xdr:spPr>
        <a:xfrm>
          <a:off x="1933575" y="38100"/>
          <a:ext cx="1362075" cy="342900"/>
        </a:xfrm>
        <a:prstGeom prst="rect">
          <a:avLst/>
        </a:prstGeom>
        <a:noFill/>
      </xdr:spPr>
    </xdr:pic>
    <xdr:clientData fLocksWithSheet="0"/>
  </xdr:oneCellAnchor>
  <xdr:oneCellAnchor>
    <xdr:from>
      <xdr:col>1</xdr:col>
      <xdr:colOff>152400</xdr:colOff>
      <xdr:row>0</xdr:row>
      <xdr:rowOff>19050</xdr:rowOff>
    </xdr:from>
    <xdr:ext cx="476250" cy="457200"/>
    <xdr:pic>
      <xdr:nvPicPr>
        <xdr:cNvPr id="8" name="image8.png">
          <a:extLst>
            <a:ext uri="{FF2B5EF4-FFF2-40B4-BE49-F238E27FC236}">
              <a16:creationId xmlns:a16="http://schemas.microsoft.com/office/drawing/2014/main" xmlns="" id="{00000000-0008-0000-0800-000008000000}"/>
            </a:ext>
          </a:extLst>
        </xdr:cNvPr>
        <xdr:cNvPicPr preferRelativeResize="0"/>
      </xdr:nvPicPr>
      <xdr:blipFill>
        <a:blip xmlns:r="http://schemas.openxmlformats.org/officeDocument/2006/relationships" r:embed="rId5" cstate="print"/>
        <a:stretch>
          <a:fillRect/>
        </a:stretch>
      </xdr:blipFill>
      <xdr:spPr>
        <a:xfrm>
          <a:off x="1419225" y="19050"/>
          <a:ext cx="476250" cy="457200"/>
        </a:xfrm>
        <a:prstGeom prst="rect">
          <a:avLst/>
        </a:prstGeom>
        <a:noFill/>
      </xdr:spPr>
    </xdr:pic>
    <xdr:clientData fLocksWithSheet="0"/>
  </xdr:oneCellAnchor>
  <xdr:oneCellAnchor>
    <xdr:from>
      <xdr:col>2</xdr:col>
      <xdr:colOff>695325</xdr:colOff>
      <xdr:row>0</xdr:row>
      <xdr:rowOff>28575</xdr:rowOff>
    </xdr:from>
    <xdr:ext cx="1190625" cy="409575"/>
    <xdr:pic>
      <xdr:nvPicPr>
        <xdr:cNvPr id="9" name="image9.png">
          <a:extLst>
            <a:ext uri="{FF2B5EF4-FFF2-40B4-BE49-F238E27FC236}">
              <a16:creationId xmlns:a16="http://schemas.microsoft.com/office/drawing/2014/main" xmlns="" id="{00000000-0008-0000-0800-000009000000}"/>
            </a:ext>
          </a:extLst>
        </xdr:cNvPr>
        <xdr:cNvPicPr preferRelativeResize="0"/>
      </xdr:nvPicPr>
      <xdr:blipFill>
        <a:blip xmlns:r="http://schemas.openxmlformats.org/officeDocument/2006/relationships" r:embed="rId4" cstate="print"/>
        <a:stretch>
          <a:fillRect/>
        </a:stretch>
      </xdr:blipFill>
      <xdr:spPr>
        <a:xfrm>
          <a:off x="4076700" y="28575"/>
          <a:ext cx="1190625" cy="40957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2</xdr:col>
      <xdr:colOff>105832</xdr:colOff>
      <xdr:row>0</xdr:row>
      <xdr:rowOff>31750</xdr:rowOff>
    </xdr:from>
    <xdr:to>
      <xdr:col>2</xdr:col>
      <xdr:colOff>497416</xdr:colOff>
      <xdr:row>1</xdr:row>
      <xdr:rowOff>217325</xdr:rowOff>
    </xdr:to>
    <xdr:pic>
      <xdr:nvPicPr>
        <xdr:cNvPr id="2" name="Imagen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3334807" y="31750"/>
          <a:ext cx="391584" cy="385600"/>
        </a:xfrm>
        <a:prstGeom prst="rect">
          <a:avLst/>
        </a:prstGeom>
      </xdr:spPr>
    </xdr:pic>
    <xdr:clientData/>
  </xdr:twoCellAnchor>
  <xdr:twoCellAnchor editAs="oneCell">
    <xdr:from>
      <xdr:col>1</xdr:col>
      <xdr:colOff>666751</xdr:colOff>
      <xdr:row>0</xdr:row>
      <xdr:rowOff>42332</xdr:rowOff>
    </xdr:from>
    <xdr:to>
      <xdr:col>1</xdr:col>
      <xdr:colOff>2028656</xdr:colOff>
      <xdr:row>1</xdr:row>
      <xdr:rowOff>203154</xdr:rowOff>
    </xdr:to>
    <xdr:pic>
      <xdr:nvPicPr>
        <xdr:cNvPr id="3" name="Imagen 2">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2"/>
        <a:stretch>
          <a:fillRect/>
        </a:stretch>
      </xdr:blipFill>
      <xdr:spPr>
        <a:xfrm>
          <a:off x="1876426" y="42332"/>
          <a:ext cx="1359788" cy="360847"/>
        </a:xfrm>
        <a:prstGeom prst="rect">
          <a:avLst/>
        </a:prstGeom>
      </xdr:spPr>
    </xdr:pic>
    <xdr:clientData/>
  </xdr:twoCellAnchor>
  <xdr:twoCellAnchor editAs="oneCell">
    <xdr:from>
      <xdr:col>1</xdr:col>
      <xdr:colOff>158750</xdr:colOff>
      <xdr:row>0</xdr:row>
      <xdr:rowOff>21167</xdr:rowOff>
    </xdr:from>
    <xdr:to>
      <xdr:col>1</xdr:col>
      <xdr:colOff>635000</xdr:colOff>
      <xdr:row>1</xdr:row>
      <xdr:rowOff>296334</xdr:rowOff>
    </xdr:to>
    <xdr:pic>
      <xdr:nvPicPr>
        <xdr:cNvPr id="4" name="Imagen 3">
          <a:extLst>
            <a:ext uri="{FF2B5EF4-FFF2-40B4-BE49-F238E27FC236}">
              <a16:creationId xmlns:a16="http://schemas.microsoft.com/office/drawing/2014/main" xmlns="" id="{00000000-0008-0000-0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8425" y="21167"/>
          <a:ext cx="476250" cy="475192"/>
        </a:xfrm>
        <a:prstGeom prst="rect">
          <a:avLst/>
        </a:prstGeom>
      </xdr:spPr>
    </xdr:pic>
    <xdr:clientData/>
  </xdr:twoCellAnchor>
  <xdr:twoCellAnchor editAs="oneCell">
    <xdr:from>
      <xdr:col>2</xdr:col>
      <xdr:colOff>698502</xdr:colOff>
      <xdr:row>0</xdr:row>
      <xdr:rowOff>29441</xdr:rowOff>
    </xdr:from>
    <xdr:to>
      <xdr:col>2</xdr:col>
      <xdr:colOff>1894243</xdr:colOff>
      <xdr:row>1</xdr:row>
      <xdr:rowOff>254001</xdr:rowOff>
    </xdr:to>
    <xdr:pic>
      <xdr:nvPicPr>
        <xdr:cNvPr id="5" name="Imagen 4">
          <a:extLst>
            <a:ext uri="{FF2B5EF4-FFF2-40B4-BE49-F238E27FC236}">
              <a16:creationId xmlns:a16="http://schemas.microsoft.com/office/drawing/2014/main" xmlns="" id="{00000000-0008-0000-0A00-000005000000}"/>
            </a:ext>
          </a:extLst>
        </xdr:cNvPr>
        <xdr:cNvPicPr>
          <a:picLocks noChangeAspect="1"/>
        </xdr:cNvPicPr>
      </xdr:nvPicPr>
      <xdr:blipFill>
        <a:blip xmlns:r="http://schemas.openxmlformats.org/officeDocument/2006/relationships" r:embed="rId4"/>
        <a:stretch>
          <a:fillRect/>
        </a:stretch>
      </xdr:blipFill>
      <xdr:spPr>
        <a:xfrm>
          <a:off x="3927477" y="29441"/>
          <a:ext cx="1195741" cy="424585"/>
        </a:xfrm>
        <a:prstGeom prst="rect">
          <a:avLst/>
        </a:prstGeom>
      </xdr:spPr>
    </xdr:pic>
    <xdr:clientData/>
  </xdr:twoCellAnchor>
  <xdr:oneCellAnchor>
    <xdr:from>
      <xdr:col>2</xdr:col>
      <xdr:colOff>104775</xdr:colOff>
      <xdr:row>0</xdr:row>
      <xdr:rowOff>28575</xdr:rowOff>
    </xdr:from>
    <xdr:ext cx="390525" cy="371475"/>
    <xdr:pic>
      <xdr:nvPicPr>
        <xdr:cNvPr id="6" name="image5.png">
          <a:extLst>
            <a:ext uri="{FF2B5EF4-FFF2-40B4-BE49-F238E27FC236}">
              <a16:creationId xmlns:a16="http://schemas.microsoft.com/office/drawing/2014/main" xmlns="" id="{00000000-0008-0000-0A00-000006000000}"/>
            </a:ext>
          </a:extLst>
        </xdr:cNvPr>
        <xdr:cNvPicPr preferRelativeResize="0"/>
      </xdr:nvPicPr>
      <xdr:blipFill>
        <a:blip xmlns:r="http://schemas.openxmlformats.org/officeDocument/2006/relationships" r:embed="rId1" cstate="print"/>
        <a:stretch>
          <a:fillRect/>
        </a:stretch>
      </xdr:blipFill>
      <xdr:spPr>
        <a:xfrm>
          <a:off x="3486150" y="28575"/>
          <a:ext cx="390525" cy="371475"/>
        </a:xfrm>
        <a:prstGeom prst="rect">
          <a:avLst/>
        </a:prstGeom>
        <a:noFill/>
      </xdr:spPr>
    </xdr:pic>
    <xdr:clientData fLocksWithSheet="0"/>
  </xdr:oneCellAnchor>
  <xdr:oneCellAnchor>
    <xdr:from>
      <xdr:col>1</xdr:col>
      <xdr:colOff>666750</xdr:colOff>
      <xdr:row>0</xdr:row>
      <xdr:rowOff>38100</xdr:rowOff>
    </xdr:from>
    <xdr:ext cx="1362075" cy="342900"/>
    <xdr:pic>
      <xdr:nvPicPr>
        <xdr:cNvPr id="7" name="image7.png">
          <a:extLst>
            <a:ext uri="{FF2B5EF4-FFF2-40B4-BE49-F238E27FC236}">
              <a16:creationId xmlns:a16="http://schemas.microsoft.com/office/drawing/2014/main" xmlns="" id="{00000000-0008-0000-0A00-000007000000}"/>
            </a:ext>
          </a:extLst>
        </xdr:cNvPr>
        <xdr:cNvPicPr preferRelativeResize="0"/>
      </xdr:nvPicPr>
      <xdr:blipFill>
        <a:blip xmlns:r="http://schemas.openxmlformats.org/officeDocument/2006/relationships" r:embed="rId2" cstate="print"/>
        <a:stretch>
          <a:fillRect/>
        </a:stretch>
      </xdr:blipFill>
      <xdr:spPr>
        <a:xfrm>
          <a:off x="1933575" y="38100"/>
          <a:ext cx="1362075" cy="342900"/>
        </a:xfrm>
        <a:prstGeom prst="rect">
          <a:avLst/>
        </a:prstGeom>
        <a:noFill/>
      </xdr:spPr>
    </xdr:pic>
    <xdr:clientData fLocksWithSheet="0"/>
  </xdr:oneCellAnchor>
  <xdr:oneCellAnchor>
    <xdr:from>
      <xdr:col>1</xdr:col>
      <xdr:colOff>152400</xdr:colOff>
      <xdr:row>0</xdr:row>
      <xdr:rowOff>19050</xdr:rowOff>
    </xdr:from>
    <xdr:ext cx="476250" cy="457200"/>
    <xdr:pic>
      <xdr:nvPicPr>
        <xdr:cNvPr id="8" name="image8.png">
          <a:extLst>
            <a:ext uri="{FF2B5EF4-FFF2-40B4-BE49-F238E27FC236}">
              <a16:creationId xmlns:a16="http://schemas.microsoft.com/office/drawing/2014/main" xmlns="" id="{00000000-0008-0000-0A00-000008000000}"/>
            </a:ext>
          </a:extLst>
        </xdr:cNvPr>
        <xdr:cNvPicPr preferRelativeResize="0"/>
      </xdr:nvPicPr>
      <xdr:blipFill>
        <a:blip xmlns:r="http://schemas.openxmlformats.org/officeDocument/2006/relationships" r:embed="rId5" cstate="print"/>
        <a:stretch>
          <a:fillRect/>
        </a:stretch>
      </xdr:blipFill>
      <xdr:spPr>
        <a:xfrm>
          <a:off x="1419225" y="19050"/>
          <a:ext cx="476250" cy="457200"/>
        </a:xfrm>
        <a:prstGeom prst="rect">
          <a:avLst/>
        </a:prstGeom>
        <a:noFill/>
      </xdr:spPr>
    </xdr:pic>
    <xdr:clientData fLocksWithSheet="0"/>
  </xdr:oneCellAnchor>
  <xdr:oneCellAnchor>
    <xdr:from>
      <xdr:col>2</xdr:col>
      <xdr:colOff>695325</xdr:colOff>
      <xdr:row>0</xdr:row>
      <xdr:rowOff>28575</xdr:rowOff>
    </xdr:from>
    <xdr:ext cx="1190625" cy="409575"/>
    <xdr:pic>
      <xdr:nvPicPr>
        <xdr:cNvPr id="9" name="image9.png">
          <a:extLst>
            <a:ext uri="{FF2B5EF4-FFF2-40B4-BE49-F238E27FC236}">
              <a16:creationId xmlns:a16="http://schemas.microsoft.com/office/drawing/2014/main" xmlns="" id="{00000000-0008-0000-0A00-000009000000}"/>
            </a:ext>
          </a:extLst>
        </xdr:cNvPr>
        <xdr:cNvPicPr preferRelativeResize="0"/>
      </xdr:nvPicPr>
      <xdr:blipFill>
        <a:blip xmlns:r="http://schemas.openxmlformats.org/officeDocument/2006/relationships" r:embed="rId4" cstate="print"/>
        <a:stretch>
          <a:fillRect/>
        </a:stretch>
      </xdr:blipFill>
      <xdr:spPr>
        <a:xfrm>
          <a:off x="4076700" y="28575"/>
          <a:ext cx="1190625" cy="4095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lazarvl/AppData/Local/Microsoft/Windows/INetCache/Content.Outlook/K62600LA/Componente%201%20para%20Sinigirh_26.09.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Agua/Documents/CTIE%20Agua/Indicadores%20Hidricos/Actualizacion%20Sinigirh%202019/siodsinec2010-2019.%20v1%2026.06.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ablo/Downloads/Indicador%206.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1.1.2.b.1"/>
      <sheetName val="HM 1.1.2.b.1"/>
      <sheetName val="1.1.2.d.1"/>
      <sheetName val="HM 1.1.2.d.1"/>
      <sheetName val="1.1.2.f"/>
      <sheetName val="HM 1.1.2.f"/>
      <sheetName val="1.3.2.a.1"/>
      <sheetName val="HM 1.3.2.a.1"/>
      <sheetName val="1.3.2.b.1"/>
      <sheetName val="HM 1.3.2.b.1"/>
      <sheetName val="1.3.2.b.2"/>
      <sheetName val="HM 1.3.2.b.2"/>
      <sheetName val="1.3.2.f.1"/>
      <sheetName val="HM 1.3.2.f.1"/>
      <sheetName val="1.3.2.f.2"/>
      <sheetName val="HM 1.3.2.f.2"/>
      <sheetName val="1.3.2.f.3"/>
      <sheetName val="HM 1.3.2.f.3"/>
      <sheetName val="1.3.2.f.5"/>
      <sheetName val="HM 1.3.2.f.5"/>
    </sheetNames>
    <definedNames>
      <definedName name="Tipodeproducto" refersTo="='HM 1.3.2.a.1'!$A$117:$A$118" sheetId="8"/>
      <definedName name="Tipodeproducto" refersTo="='HM 1.3.2.b.1'!$A$117:$A$118" sheetId="10"/>
      <definedName name="Tipodeproducto" refersTo="='HM 1.3.2.b.2'!$A$117:$A$118" sheetId="12"/>
      <definedName name="Tipodeproducto" refersTo="='HM 1.3.2.f.1'!$A$117:$A$118" sheetId="14"/>
      <definedName name="Tipodeproducto" refersTo="='HM 1.3.2.f.2'!$A$117:$A$118" sheetId="16"/>
      <definedName name="Tipodeproducto" refersTo="='HM 1.3.2.f.3'!$A$117:$A$118" sheetId="18"/>
      <definedName name="Tipodeproducto" refersTo="='HM 1.3.2.f.5'!$A$117:$A$118" sheetId="2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sheetData sheetId="13" refreshError="1"/>
      <sheetData sheetId="14"/>
      <sheetData sheetId="15" refreshError="1"/>
      <sheetData sheetId="16"/>
      <sheetData sheetId="17" refreshError="1"/>
      <sheetData sheetId="18"/>
      <sheetData sheetId="19" refreshError="1"/>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
      <sheetName val="Lista de Objetivos"/>
      <sheetName val="ODS 1."/>
      <sheetName val="1.1.1"/>
      <sheetName val="Metadato 1.1.1"/>
      <sheetName val="1.2.1"/>
      <sheetName val="Metadato 1.2.1"/>
      <sheetName val="1.2.2"/>
      <sheetName val="Metadato 1.2.2"/>
      <sheetName val="1.3.1"/>
      <sheetName val="Metadato 1.3.1"/>
      <sheetName val="1.4.1"/>
      <sheetName val="Metadato 1.4.1"/>
      <sheetName val="1.4.2"/>
      <sheetName val="Metadato 1.4.2"/>
      <sheetName val="1.5.1"/>
      <sheetName val="Metadato 1.5.1"/>
      <sheetName val="1.5.2"/>
      <sheetName val="Metadato 1.5.2"/>
      <sheetName val="1.5.3"/>
      <sheetName val="Metadato 1.5.3"/>
      <sheetName val="1.5.4"/>
      <sheetName val="Metadato 1.5.4"/>
      <sheetName val="1.a.1"/>
      <sheetName val="Metadato 1.a.1"/>
      <sheetName val="1.a.2"/>
      <sheetName val="Metadato 1.a.2"/>
      <sheetName val="1.b.1"/>
      <sheetName val="Metadato 1.b.1"/>
      <sheetName val="ODS 2."/>
      <sheetName val="2.1.1"/>
      <sheetName val="Metadato 2.1.1"/>
      <sheetName val="2.1.2"/>
      <sheetName val="Metadato 2.1.2"/>
      <sheetName val="2.2.1"/>
      <sheetName val="Metadato 2.2.1"/>
      <sheetName val="2.2.2"/>
      <sheetName val="Metadato 2.2.2"/>
      <sheetName val="2.2.3"/>
      <sheetName val="Metadato 2.2.3"/>
      <sheetName val="2.3.1"/>
      <sheetName val="Metadato 2.3.1"/>
      <sheetName val="2.3.2"/>
      <sheetName val="Metadato 2.3.2"/>
      <sheetName val="2.4.1"/>
      <sheetName val="Metadato 2.4.1"/>
      <sheetName val="2.5.1"/>
      <sheetName val="Metadato 2.5.1"/>
      <sheetName val="2.5.2"/>
      <sheetName val="Metadato 2.5.2"/>
      <sheetName val="2.a.1"/>
      <sheetName val="Metadato 2.a.1"/>
      <sheetName val="2.a.2"/>
      <sheetName val="Metadato 2.a.2"/>
      <sheetName val="2.b.1"/>
      <sheetName val="Metadato 2.b.1"/>
      <sheetName val="2.c.1"/>
      <sheetName val="Metadato 2.c.1"/>
      <sheetName val="ODS 3."/>
      <sheetName val="3.1.1"/>
      <sheetName val="Metadato 3.1.1"/>
      <sheetName val="3.1.2"/>
      <sheetName val="Metadato 3.1.2"/>
      <sheetName val="3.2.1"/>
      <sheetName val="Metadato 3.2.1"/>
      <sheetName val="3.2.2"/>
      <sheetName val="Metadato 3.2.2"/>
      <sheetName val="3.3.1"/>
      <sheetName val="Metadato 3.3.1"/>
      <sheetName val="3.3.2"/>
      <sheetName val="Metadato 3.3.2"/>
      <sheetName val="3.3.3"/>
      <sheetName val="Metadato 3.3.3"/>
      <sheetName val="3.3.4"/>
      <sheetName val="Metadato 3.3.4"/>
      <sheetName val="3.3.5"/>
      <sheetName val="Metadato 3.3.5"/>
      <sheetName val="3.4.1"/>
      <sheetName val="Metadato 3.4.1"/>
      <sheetName val="3.4.2"/>
      <sheetName val="Metadato 3.4.2"/>
      <sheetName val="3.5.1"/>
      <sheetName val="Metadato 3.5.1"/>
      <sheetName val="3.5.2.a "/>
      <sheetName val="Metadato 3.5.2.a"/>
      <sheetName val="3.5.2.b "/>
      <sheetName val="Metadato 3.5.2.b"/>
      <sheetName val="3.6.1"/>
      <sheetName val="Metadato 3.6.1"/>
      <sheetName val="3.7.1"/>
      <sheetName val="Metadato 3.7.1"/>
      <sheetName val="3.7.2"/>
      <sheetName val="Metadato 3.7.2"/>
      <sheetName val="3.8.1"/>
      <sheetName val="Metadato 3.8.1"/>
      <sheetName val="3.8.2"/>
      <sheetName val="Metadato 3.8.2"/>
      <sheetName val="3.9.1"/>
      <sheetName val="Metadato 3.9.1"/>
      <sheetName val="3.9.2"/>
      <sheetName val="Metadato 3.9.2"/>
      <sheetName val="3.9.3"/>
      <sheetName val="Metadato 3.9.3"/>
      <sheetName val="3.a.1"/>
      <sheetName val="Metadato 3.a.1"/>
      <sheetName val="3.b.1"/>
      <sheetName val="Metadato 3.b.1"/>
      <sheetName val="3.b.2"/>
      <sheetName val="Metadato 3.b.2"/>
      <sheetName val="3.b.3"/>
      <sheetName val="Metadato 3.b.3"/>
      <sheetName val="3.c.1"/>
      <sheetName val="Metadato 3.c.1"/>
      <sheetName val="3.d.1"/>
      <sheetName val="Metadato 3.d.1"/>
      <sheetName val="3.d.2"/>
      <sheetName val="Metadato 3.d.2"/>
      <sheetName val="ODS 4."/>
      <sheetName val="4.1.1.a"/>
      <sheetName val="Metadato 4.1.1.a"/>
      <sheetName val="4.1.1.b"/>
      <sheetName val="Metadato 4.1.1.b"/>
      <sheetName val="4.1.1.c"/>
      <sheetName val="Metadato 4.1.1.c"/>
      <sheetName val="4.1.2"/>
      <sheetName val="Metadato 4.1.2"/>
      <sheetName val="4.2.1"/>
      <sheetName val="Metadato 4.2.1"/>
      <sheetName val="4.2.2"/>
      <sheetName val="Metadato 4.2.2"/>
      <sheetName val="4.3.1"/>
      <sheetName val="Metadato 4.3.1"/>
      <sheetName val="4.4.1"/>
      <sheetName val="Metadato 4.4.1"/>
      <sheetName val="4.5.1"/>
      <sheetName val="Metadato 4.5.1"/>
      <sheetName val="4.6.1"/>
      <sheetName val="Metadato 4.6.1"/>
      <sheetName val="4.7.1"/>
      <sheetName val="Metadato 4.7.1"/>
      <sheetName val="4.a.1"/>
      <sheetName val="Metadato 4.a.1"/>
      <sheetName val="4.b.1"/>
      <sheetName val="Metadato 4.b.1"/>
      <sheetName val="4.c.1"/>
      <sheetName val="Metadato 4.c.1"/>
      <sheetName val="ODS 5."/>
      <sheetName val="5.1.1"/>
      <sheetName val="Metadato 5.1.1"/>
      <sheetName val="5.2.1"/>
      <sheetName val="Metadato 5.2.1"/>
      <sheetName val="5.2.2"/>
      <sheetName val="Metadato 5.2.2"/>
      <sheetName val="5.3.1"/>
      <sheetName val="Metadato 5.3.1"/>
      <sheetName val="5.3.2"/>
      <sheetName val="Metadato 5.3.2"/>
      <sheetName val="5.4.1"/>
      <sheetName val="Metadato 5.4.1"/>
      <sheetName val="5.5.1"/>
      <sheetName val="Metadato 5.5.1"/>
      <sheetName val="5.5.2"/>
      <sheetName val="Metadato 5.5.2"/>
      <sheetName val="5.6.1"/>
      <sheetName val="Metadato 5.6.1"/>
      <sheetName val="5.6.2"/>
      <sheetName val="Metadato 5.6.2"/>
      <sheetName val="5.a.1"/>
      <sheetName val="Metadato 5.a.1"/>
      <sheetName val="5.a.2"/>
      <sheetName val="Metadato 5.a.2"/>
      <sheetName val="5.b.1"/>
      <sheetName val="Metadato 5.b.1"/>
      <sheetName val="5.c.1"/>
      <sheetName val="Metadato 5.c.1"/>
      <sheetName val="ODS 6."/>
      <sheetName val="6.1.1"/>
      <sheetName val="Metadato 6.1.1"/>
      <sheetName val="6.2.1"/>
      <sheetName val="Metadato 6.2.1"/>
      <sheetName val="6.3.1"/>
      <sheetName val="Metadato 6.3.1"/>
      <sheetName val="6.3.2"/>
      <sheetName val="Metadato 6.3.2"/>
      <sheetName val="6.4.1"/>
      <sheetName val="Metadato 6.4.1"/>
      <sheetName val="6.4.2"/>
      <sheetName val="Metadato 6.4.2"/>
      <sheetName val="6.5.1"/>
      <sheetName val="Metadato 6.5.1"/>
      <sheetName val="6.5.2"/>
      <sheetName val="Metadato 6.5.2"/>
      <sheetName val="6.6.1"/>
      <sheetName val="Metadato 6.6.1"/>
      <sheetName val="6.a.1"/>
      <sheetName val="Metadato 6.a.1"/>
      <sheetName val="6.b.1"/>
      <sheetName val="Metadato 6.b.1"/>
      <sheetName val="ODS 7."/>
      <sheetName val="7.1.1"/>
      <sheetName val="Metadato 7.1.1"/>
      <sheetName val="7.1.2"/>
      <sheetName val="Metadato 7.1.2"/>
      <sheetName val="7.2.1"/>
      <sheetName val="Metadato 7.2.1"/>
      <sheetName val="7.2.1 BCCR"/>
      <sheetName val="Metadato 7.2.1 BCCR"/>
      <sheetName val="7.3.1"/>
      <sheetName val="Metadato 7.3.1"/>
      <sheetName val="7.3.1 BCCR"/>
      <sheetName val="Metadato 7.3.1 BCCR"/>
      <sheetName val="7.3.1 BCCR ae"/>
      <sheetName val="Metadato 7.3.1 BCCR ae"/>
      <sheetName val="7.a.1"/>
      <sheetName val="Metadato 7.a.1"/>
      <sheetName val="7.b.1"/>
      <sheetName val="Metadato 7.b.1"/>
      <sheetName val="ODS 8."/>
      <sheetName val="8.1.1"/>
      <sheetName val="Metadato 8.1.1"/>
      <sheetName val="8.2.1"/>
      <sheetName val="Metadato 8.2.1"/>
      <sheetName val="8.3.1"/>
      <sheetName val="Metadato 8.3.1"/>
      <sheetName val="8.4.1"/>
      <sheetName val="Metadato 8.4.1"/>
      <sheetName val="8.4.2"/>
      <sheetName val="Metadato 8.4.2"/>
      <sheetName val="8.5.1.a"/>
      <sheetName val="Metadato 8.5.1.a"/>
      <sheetName val="8.5.1.b"/>
      <sheetName val="Metadato 8.5.1.b"/>
      <sheetName val="8.5.2"/>
      <sheetName val="Metadato 8.5.2"/>
      <sheetName val="8.6.1"/>
      <sheetName val="Metadato 8.6.1"/>
      <sheetName val="8.7.1"/>
      <sheetName val="Metadato 8.7.1"/>
      <sheetName val="8.8.1"/>
      <sheetName val="Metadato 8.8.1"/>
      <sheetName val="8.8.2.a"/>
      <sheetName val="Metadato 8.8.2.a"/>
      <sheetName val="8.8.2.b"/>
      <sheetName val="Metadato 8.8.2.b"/>
      <sheetName val="8.9.1"/>
      <sheetName val="Metadato 8.9.1"/>
      <sheetName val="8.10.1.a"/>
      <sheetName val="Metadato 8.10.1.a"/>
      <sheetName val="8.10.1.b"/>
      <sheetName val="Metadato 8.10.1.b"/>
      <sheetName val="8.10.2"/>
      <sheetName val="Metadato 8.10.2"/>
      <sheetName val="8.a.1"/>
      <sheetName val="Metadato 8.a.1"/>
      <sheetName val="8.b.1"/>
      <sheetName val="Metadato 8.b.1"/>
      <sheetName val="ODS 9."/>
      <sheetName val="9.1.1"/>
      <sheetName val="Metadato 9.1.1"/>
      <sheetName val="9.1.2"/>
      <sheetName val="Metadato 9.1.2"/>
      <sheetName val="9.2.1"/>
      <sheetName val="Metadato 9.2.1"/>
      <sheetName val="9.2.2"/>
      <sheetName val="Metadato 9.2.2"/>
      <sheetName val="9.3.1"/>
      <sheetName val="Metadato 9.3.1"/>
      <sheetName val="9.3.2"/>
      <sheetName val="Metadato 9.3.2"/>
      <sheetName val="9.4.1"/>
      <sheetName val="Metadato 9.4.1"/>
      <sheetName val="9.4.1. ae"/>
      <sheetName val="Metadato 9.4.1. ae"/>
      <sheetName val="9.5.1"/>
      <sheetName val="Metadato 9.5.1"/>
      <sheetName val="9.5.2"/>
      <sheetName val="Metadato 9.5.2"/>
      <sheetName val="9.a.1"/>
      <sheetName val="Metadato 9.a.1"/>
      <sheetName val="9.b.1"/>
      <sheetName val="Metadato 9.b.1"/>
      <sheetName val="9.c.1"/>
      <sheetName val="Metadato 9.c.1"/>
      <sheetName val="ODS 10."/>
      <sheetName val="10.1.1"/>
      <sheetName val="Metadato 10.1.1"/>
      <sheetName val="10.2.1.a"/>
      <sheetName val="Metadato 10.2.1.a"/>
      <sheetName val="10.2.1.b"/>
      <sheetName val="Metadato 10.2.1.b"/>
      <sheetName val="10.3.1"/>
      <sheetName val="Metadato 10.3.1"/>
      <sheetName val="10.4.1"/>
      <sheetName val="Metadato 10.4.1"/>
      <sheetName val="10.4.2"/>
      <sheetName val="Metadato 10.4.2"/>
      <sheetName val="10.5.1"/>
      <sheetName val="Metadato 10.5.1"/>
      <sheetName val="10.6.1"/>
      <sheetName val="Metadato 10.6.1"/>
      <sheetName val="10.7.1"/>
      <sheetName val="Metadato 10.7.1"/>
      <sheetName val="10.7.2"/>
      <sheetName val="Metadato 10.7.2"/>
      <sheetName val="10.7.3"/>
      <sheetName val="Metadato 10.7.3"/>
      <sheetName val="10.7.4"/>
      <sheetName val="Metadato 10.7.4"/>
      <sheetName val="10.a.1"/>
      <sheetName val="Metadato 10.a.1"/>
      <sheetName val="10.b.1"/>
      <sheetName val="Metadato 10.b.1"/>
      <sheetName val="10.c.1"/>
      <sheetName val="Metadato 10.c.1"/>
      <sheetName val="ODS 11."/>
      <sheetName val="11.1.1.a"/>
      <sheetName val="Metadato 11.1.1.a"/>
      <sheetName val="11.1.1.b"/>
      <sheetName val="Metadato 11.1.1.b"/>
      <sheetName val="11.1.1.c"/>
      <sheetName val="Metadato 11.1.1.c"/>
      <sheetName val="11.2.1"/>
      <sheetName val="Metadato 11.2.1"/>
      <sheetName val="11.3.1"/>
      <sheetName val="Metadato 11.3.1"/>
      <sheetName val="11.3.2"/>
      <sheetName val="Metadato 11.3.2"/>
      <sheetName val="11.4.1"/>
      <sheetName val="Metadato 11.4.1"/>
      <sheetName val="11.5.1"/>
      <sheetName val="Metadato 11.5.1"/>
      <sheetName val="11.5.2"/>
      <sheetName val="Metadato 11.5.2"/>
      <sheetName val="11.6.1"/>
      <sheetName val="Metadato 11.6.1"/>
      <sheetName val="11.6.2"/>
      <sheetName val="Metadato 11.6.2"/>
      <sheetName val="11.7.1"/>
      <sheetName val="Metadato 11.7.1"/>
      <sheetName val="11.7.2"/>
      <sheetName val="Metadato 11.7.2"/>
      <sheetName val="11.a.1"/>
      <sheetName val="Metadato 11.a.1"/>
      <sheetName val="11.b.1"/>
      <sheetName val="Metadato 11.b.1"/>
      <sheetName val="11.b.2"/>
      <sheetName val="Metadato 11.b.2"/>
      <sheetName val="ODS 12."/>
      <sheetName val="12.1.1"/>
      <sheetName val="Metadato 12.1.1"/>
      <sheetName val="12.2.1"/>
      <sheetName val="Metadato 12.2.1"/>
      <sheetName val="12.2.2"/>
      <sheetName val="Metadato 12.2.2"/>
      <sheetName val="12.3.1"/>
      <sheetName val="Metadato 12.3.1"/>
      <sheetName val="12.4.1"/>
      <sheetName val="Metadato 12.4.1"/>
      <sheetName val="12.4.2"/>
      <sheetName val="Metadato 12.4.2"/>
      <sheetName val="12.5.1"/>
      <sheetName val="Metadato 12.5.1"/>
      <sheetName val="12.6.1"/>
      <sheetName val="Metadato 12.6.1"/>
      <sheetName val="12.7.1"/>
      <sheetName val="Metadato 12.7.1"/>
      <sheetName val="12.8.1"/>
      <sheetName val="Metadato 12.8.1"/>
      <sheetName val="12.a.1"/>
      <sheetName val="Metadato 12.a.1"/>
      <sheetName val="12.b.1"/>
      <sheetName val="Metadato 12.b.1"/>
      <sheetName val="12.c.1"/>
      <sheetName val="Metadato 12.c.1"/>
      <sheetName val="ODS 13."/>
      <sheetName val="13.1.1"/>
      <sheetName val="Metadato 13.1.1"/>
      <sheetName val="13.1.2"/>
      <sheetName val="Metadato 13.1.2"/>
      <sheetName val="13.1.3"/>
      <sheetName val="Metadato 13.1.3"/>
      <sheetName val="13.2.1"/>
      <sheetName val="Metadato 13.2.1"/>
      <sheetName val="13.2.2"/>
      <sheetName val="Metadato 13.2.2"/>
      <sheetName val="13.3.1"/>
      <sheetName val="Metadatos 13.3.1"/>
      <sheetName val="13.a.1"/>
      <sheetName val="Metadato 13.a.1"/>
      <sheetName val="13.b.1"/>
      <sheetName val="Metadato 13.b.1"/>
      <sheetName val="ODS 14."/>
      <sheetName val="14.1.1"/>
      <sheetName val="Metadato 14.1.1"/>
      <sheetName val="14.2.1"/>
      <sheetName val="Metadato 14.2.1"/>
      <sheetName val="14.3.1"/>
      <sheetName val="Metadato 14.3.1"/>
      <sheetName val="14.4.1"/>
      <sheetName val="Metadato 14.4.1"/>
      <sheetName val="14.5.1"/>
      <sheetName val="Metadato 14.5.1"/>
      <sheetName val="14.6.1"/>
      <sheetName val="Metadato 14.6.1"/>
      <sheetName val="14.7.1"/>
      <sheetName val="Metadato 14.7.1"/>
      <sheetName val="14.a.1"/>
      <sheetName val="Metadato 14.a.1"/>
      <sheetName val="14.b.1"/>
      <sheetName val="Metadato 14.b.1"/>
      <sheetName val="14.c.1"/>
      <sheetName val="Metadato 14.c.1"/>
      <sheetName val="ODS 15."/>
      <sheetName val="15.1.1"/>
      <sheetName val="Metadato 15.1.1"/>
      <sheetName val="15.1.2"/>
      <sheetName val="Metadato 15.1.2"/>
      <sheetName val="15.2.1"/>
      <sheetName val="Metadato 15.2.1"/>
      <sheetName val="15.3.1"/>
      <sheetName val="Metadato 15.3.1"/>
      <sheetName val="15.4.1"/>
      <sheetName val="Metadato 15.4.1"/>
      <sheetName val="15.4.2"/>
      <sheetName val="Metadato 15.4.2"/>
      <sheetName val="15.5.1"/>
      <sheetName val="Metadato 15.5.1"/>
      <sheetName val="15.6.1"/>
      <sheetName val="Metadato 15.6.1"/>
      <sheetName val="15.7.1"/>
      <sheetName val="Metadato 15.7.1"/>
      <sheetName val="15.8.1"/>
      <sheetName val="Metadato 15.8.1"/>
      <sheetName val="15.9.1"/>
      <sheetName val="Metadato 15.9.1"/>
      <sheetName val="15.a.1"/>
      <sheetName val="Metadato 15.a.1"/>
      <sheetName val="15.b.1"/>
      <sheetName val="Metadato 15.b.1"/>
      <sheetName val="15.c.1"/>
      <sheetName val="Metadato 15.c.1"/>
      <sheetName val="ODS 16."/>
      <sheetName val="16.1.1"/>
      <sheetName val="Metadato 16.1.1"/>
      <sheetName val="16.1.2"/>
      <sheetName val="Metadato 16.1.2"/>
      <sheetName val="16.1.3"/>
      <sheetName val="Metadato 16.1.3"/>
      <sheetName val="16.1.4"/>
      <sheetName val="Metadato 16.1.4"/>
      <sheetName val="16.2.1"/>
      <sheetName val="Metadato 16.2.1"/>
      <sheetName val="16.2.2"/>
      <sheetName val="Metadato 16.2.2"/>
      <sheetName val="16.2.3"/>
      <sheetName val="Metadato 16.2.3"/>
      <sheetName val="16.3.1"/>
      <sheetName val="Metadato 16.3.1"/>
      <sheetName val="16.3.2"/>
      <sheetName val="Metadato 16.3.2"/>
      <sheetName val="16.3.3"/>
      <sheetName val="Metadato 16.3.3"/>
      <sheetName val="16.4.1"/>
      <sheetName val="Metadato 16.4.1"/>
      <sheetName val="16.4.2"/>
      <sheetName val="Metadato 16.4.2"/>
      <sheetName val="16.5.1"/>
      <sheetName val="Metadato 16.5.1"/>
      <sheetName val="16.5.2"/>
      <sheetName val="Metadato 16.5.2"/>
      <sheetName val="16.6.1"/>
      <sheetName val="Metadato 16.6.1"/>
      <sheetName val="16.6.2"/>
      <sheetName val="Metadato 16.6.2"/>
      <sheetName val="16.7.1"/>
      <sheetName val="Metadato 16.7.1"/>
      <sheetName val="16.7.2"/>
      <sheetName val="Metadato 16.7.2"/>
      <sheetName val="16.8.1"/>
      <sheetName val="Metadato 16.8.1"/>
      <sheetName val="16.9.1"/>
      <sheetName val="Metadato 16.9.1"/>
      <sheetName val="16.10.1"/>
      <sheetName val="Metadato 16.10.1"/>
      <sheetName val="16.10.2"/>
      <sheetName val="Metadato 16.10.2"/>
      <sheetName val="16.a.1"/>
      <sheetName val="Metadato 16.a.1"/>
      <sheetName val="16.b.1"/>
      <sheetName val="Metadato 16.b.1"/>
      <sheetName val="ODS 17."/>
      <sheetName val="17.1.1"/>
      <sheetName val="Metadato 17.1.1"/>
      <sheetName val="17.1.2"/>
      <sheetName val="Metadato 17.1.2"/>
      <sheetName val="17.2.1"/>
      <sheetName val="Metadato 17.2.1"/>
      <sheetName val="17.3.1"/>
      <sheetName val="Metadato 17.3.1"/>
      <sheetName val="17.3.2"/>
      <sheetName val="Metadato 17.3.2"/>
      <sheetName val="17.4.1"/>
      <sheetName val="Metadato 17.4.1"/>
      <sheetName val="17.5.1"/>
      <sheetName val="Metadato 17.5.1"/>
      <sheetName val="17.6.1"/>
      <sheetName val="Metadato 17.6.1"/>
      <sheetName val="17.7.1"/>
      <sheetName val="Metadato 17.7.1"/>
      <sheetName val="17.8.1"/>
      <sheetName val="Metadato 17.8.1"/>
      <sheetName val="17.9.1"/>
      <sheetName val="Metadato 17.9.1"/>
      <sheetName val="17.10.1"/>
      <sheetName val="Metadato 17.10.1"/>
      <sheetName val="17.11.1"/>
      <sheetName val="Metadato 17.11.1"/>
      <sheetName val="17.12.1"/>
      <sheetName val="Metadato 17.12.1"/>
      <sheetName val="17.13.1"/>
      <sheetName val="Metadata 17.13.1"/>
      <sheetName val="17.14.1"/>
      <sheetName val="Metadato 17.14.1"/>
      <sheetName val="17.15.1"/>
      <sheetName val="Metadato 17.15.1"/>
      <sheetName val="17.16.1"/>
      <sheetName val="Metadato 17.16.1"/>
      <sheetName val="17.17.1"/>
      <sheetName val="Metadato 17.17.1"/>
      <sheetName val="17.18.1"/>
      <sheetName val="Metadato 17.18.1"/>
      <sheetName val="17.18.2"/>
      <sheetName val="Metadato 17.18.2"/>
      <sheetName val="17.18.3"/>
      <sheetName val="Metadato 17.18.3"/>
      <sheetName val="17.19.1"/>
      <sheetName val="Metadato 17.19.1"/>
      <sheetName val="17.19.2"/>
      <sheetName val="Metadato 17.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12">
          <cell r="C12" t="str">
            <v>Buena calidad</v>
          </cell>
          <cell r="E12">
            <v>0.69047619047619047</v>
          </cell>
        </row>
        <row r="13">
          <cell r="C13" t="str">
            <v>Mala calidad</v>
          </cell>
          <cell r="E13">
            <v>0.30952380952380953</v>
          </cell>
        </row>
      </sheetData>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4.1"/>
      <sheetName val="Metadato 6.4.1"/>
    </sheetNames>
    <sheetDataSet>
      <sheetData sheetId="0">
        <row r="10">
          <cell r="T10" t="str">
            <v>Agricultura</v>
          </cell>
        </row>
        <row r="14">
          <cell r="C14">
            <v>2012</v>
          </cell>
        </row>
        <row r="15">
          <cell r="C15">
            <v>2013</v>
          </cell>
        </row>
        <row r="16">
          <cell r="C16">
            <v>2014</v>
          </cell>
        </row>
        <row r="17">
          <cell r="C17">
            <v>2015</v>
          </cell>
        </row>
        <row r="18">
          <cell r="C18">
            <v>2016</v>
          </cell>
        </row>
        <row r="19">
          <cell r="C19">
            <v>2017</v>
          </cell>
        </row>
      </sheetData>
      <sheetData sheetId="1"/>
    </sheetDataSet>
  </externalBook>
</externalLink>
</file>

<file path=xl/tables/table1.xml><?xml version="1.0" encoding="utf-8"?>
<table xmlns="http://schemas.openxmlformats.org/spreadsheetml/2006/main" id="10" name="Tabla28393" displayName="Tabla28393" ref="B113:B119" totalsRowShown="0" headerRowDxfId="1486" dataDxfId="1484" headerRowBorderDxfId="1485" tableBorderDxfId="1483">
  <autoFilter ref="B113:B119"/>
  <tableColumns count="1">
    <tableColumn id="1" name="Componente" dataDxfId="1482"/>
  </tableColumns>
  <tableStyleInfo name="TableStyleMedium2" showFirstColumn="0" showLastColumn="0" showRowStripes="1" showColumnStripes="0"/>
</table>
</file>

<file path=xl/tables/table10.xml><?xml version="1.0" encoding="utf-8"?>
<table xmlns="http://schemas.openxmlformats.org/spreadsheetml/2006/main" id="139" name="Tabla182140" displayName="Tabla182140" ref="A113:A115" totalsRowShown="0" headerRowDxfId="1441" dataDxfId="1439" headerRowBorderDxfId="1440" tableBorderDxfId="1438">
  <autoFilter ref="A113:A115"/>
  <tableColumns count="1">
    <tableColumn id="1" name="Tipo de producto" dataDxfId="1437"/>
  </tableColumns>
  <tableStyleInfo name="TableStyleMedium2" showFirstColumn="0" showLastColumn="0" showRowStripes="1" showColumnStripes="0"/>
</table>
</file>

<file path=xl/tables/table100.xml><?xml version="1.0" encoding="utf-8"?>
<table xmlns="http://schemas.openxmlformats.org/spreadsheetml/2006/main" id="111" name="Tabla1122232425262728292102112" displayName="Tabla1122232425262728292102112" ref="A113:A115" totalsRowShown="0" headerRowDxfId="1341" dataDxfId="1339" headerRowBorderDxfId="1340" tableBorderDxfId="1338">
  <autoFilter ref="A113:A115"/>
  <tableColumns count="1">
    <tableColumn id="1" name="Tipo de producto" dataDxfId="1337"/>
  </tableColumns>
  <tableStyleInfo name="TableStyleMedium2" showFirstColumn="0" showLastColumn="0" showRowStripes="1" showColumnStripes="0"/>
</table>
</file>

<file path=xl/tables/table101.xml><?xml version="1.0" encoding="utf-8"?>
<table xmlns="http://schemas.openxmlformats.org/spreadsheetml/2006/main" id="112" name="Tabla2132333435363738393103113" displayName="Tabla2132333435363738393103113" ref="B113:B119" totalsRowShown="0" headerRowDxfId="1336" dataDxfId="1334" headerRowBorderDxfId="1335" tableBorderDxfId="1333">
  <autoFilter ref="B113:B119"/>
  <tableColumns count="1">
    <tableColumn id="1" name="Componente" dataDxfId="1332"/>
  </tableColumns>
  <tableStyleInfo name="TableStyleMedium2" showFirstColumn="0" showLastColumn="0" showRowStripes="1" showColumnStripes="0"/>
</table>
</file>

<file path=xl/tables/table102.xml><?xml version="1.0" encoding="utf-8"?>
<table xmlns="http://schemas.openxmlformats.org/spreadsheetml/2006/main" id="113" name="Tabla3142434445464748494104114" displayName="Tabla3142434445464748494104114" ref="C113:C134" totalsRowShown="0" headerRowDxfId="1331" dataDxfId="1329" headerRowBorderDxfId="1330" tableBorderDxfId="1328">
  <autoFilter ref="C113:C134"/>
  <tableColumns count="1">
    <tableColumn id="1" name="Subcomponente " dataDxfId="1327"/>
  </tableColumns>
  <tableStyleInfo name="TableStyleMedium2" showFirstColumn="0" showLastColumn="0" showRowStripes="1" showColumnStripes="0"/>
</table>
</file>

<file path=xl/tables/table103.xml><?xml version="1.0" encoding="utf-8"?>
<table xmlns="http://schemas.openxmlformats.org/spreadsheetml/2006/main" id="114" name="Tabla4152535455565758595105115" displayName="Tabla4152535455565758595105115" ref="D113:D173" totalsRowShown="0" headerRowDxfId="1326" dataDxfId="1324" headerRowBorderDxfId="1325" tableBorderDxfId="1323">
  <autoFilter ref="D113:D173"/>
  <tableColumns count="1">
    <tableColumn id="1" name="Tópico " dataDxfId="1322"/>
  </tableColumns>
  <tableStyleInfo name="TableStyleMedium2" showFirstColumn="0" showLastColumn="0" showRowStripes="1" showColumnStripes="0"/>
</table>
</file>

<file path=xl/tables/table104.xml><?xml version="1.0" encoding="utf-8"?>
<table xmlns="http://schemas.openxmlformats.org/spreadsheetml/2006/main" id="115" name="Tabla5162636465666768696106116" displayName="Tabla5162636465666768696106116" ref="F113:F574" totalsRowShown="0" headerRowDxfId="1321" dataDxfId="1319" headerRowBorderDxfId="1320" tableBorderDxfId="1318">
  <autoFilter ref="F113:F574"/>
  <tableColumns count="1">
    <tableColumn id="1" name="Nombre de las variables " dataDxfId="1317"/>
  </tableColumns>
  <tableStyleInfo name="TableStyleMedium2" showFirstColumn="0" showLastColumn="0" showRowStripes="1" showColumnStripes="0"/>
</table>
</file>

<file path=xl/tables/table105.xml><?xml version="1.0" encoding="utf-8"?>
<table xmlns="http://schemas.openxmlformats.org/spreadsheetml/2006/main" id="116" name="Tabla6172737475767778797107117" displayName="Tabla6172737475767778797107117" ref="E113:E570" totalsRowShown="0" headerRowDxfId="1316" dataDxfId="1314" headerRowBorderDxfId="1315" tableBorderDxfId="1313">
  <autoFilter ref="E113:E570"/>
  <tableColumns count="1">
    <tableColumn id="1" name="Código de la varible " dataDxfId="1312"/>
  </tableColumns>
  <tableStyleInfo name="TableStyleMedium2" showFirstColumn="0" showLastColumn="0" showRowStripes="1" showColumnStripes="0"/>
</table>
</file>

<file path=xl/tables/table106.xml><?xml version="1.0" encoding="utf-8"?>
<table xmlns="http://schemas.openxmlformats.org/spreadsheetml/2006/main" id="117" name="Tabla7182838485868788898108118" displayName="Tabla7182838485868788898108118" ref="G113:G116" totalsRowShown="0" headerRowDxfId="1311" dataDxfId="1309" headerRowBorderDxfId="1310" tableBorderDxfId="1308">
  <autoFilter ref="G113:G116"/>
  <tableColumns count="1">
    <tableColumn id="1" name="Unidades de medida:" dataDxfId="1307"/>
  </tableColumns>
  <tableStyleInfo name="TableStyleMedium2" showFirstColumn="0" showLastColumn="0" showRowStripes="1" showColumnStripes="0"/>
</table>
</file>

<file path=xl/tables/table107.xml><?xml version="1.0" encoding="utf-8"?>
<table xmlns="http://schemas.openxmlformats.org/spreadsheetml/2006/main" id="118" name="Tabla8192939495969798999109119" displayName="Tabla8192939495969798999109119" ref="H113:H118" totalsRowShown="0" headerRowDxfId="1306" dataDxfId="1304" headerRowBorderDxfId="1305" tableBorderDxfId="1303">
  <autoFilter ref="H113:H118"/>
  <tableColumns count="1">
    <tableColumn id="1" name="Marco FMPEIR:" dataDxfId="1302"/>
  </tableColumns>
  <tableStyleInfo name="TableStyleMedium2" showFirstColumn="0" showLastColumn="0" showRowStripes="1" showColumnStripes="0"/>
</table>
</file>

<file path=xl/tables/table108.xml><?xml version="1.0" encoding="utf-8"?>
<table xmlns="http://schemas.openxmlformats.org/spreadsheetml/2006/main" id="119" name="Tabla92030405060708090100110120" displayName="Tabla92030405060708090100110120" ref="I113:I121" totalsRowShown="0" headerRowDxfId="1301" dataDxfId="1299" headerRowBorderDxfId="1300" tableBorderDxfId="1298">
  <autoFilter ref="I113:I121"/>
  <tableColumns count="1">
    <tableColumn id="1" name="Tipo de fuente " dataDxfId="1297"/>
  </tableColumns>
  <tableStyleInfo name="TableStyleMedium2" showFirstColumn="0" showLastColumn="0" showRowStripes="1" showColumnStripes="0"/>
</table>
</file>

<file path=xl/tables/table109.xml><?xml version="1.0" encoding="utf-8"?>
<table xmlns="http://schemas.openxmlformats.org/spreadsheetml/2006/main" id="120" name="Tabla102131415161718191101111121" displayName="Tabla102131415161718191101111121" ref="J113:J115" totalsRowShown="0" headerRowDxfId="1296" dataDxfId="1294" headerRowBorderDxfId="1295" tableBorderDxfId="1293">
  <autoFilter ref="J113:J115"/>
  <tableColumns count="1">
    <tableColumn id="1" name="Tipo de disponibilidad" dataDxfId="1292"/>
  </tableColumns>
  <tableStyleInfo name="TableStyleMedium2" showFirstColumn="0" showLastColumn="0" showRowStripes="1" showColumnStripes="0"/>
</table>
</file>

<file path=xl/tables/table11.xml><?xml version="1.0" encoding="utf-8"?>
<table xmlns="http://schemas.openxmlformats.org/spreadsheetml/2006/main" id="140" name="Tabla283141" displayName="Tabla283141" ref="B113:B119" totalsRowShown="0" headerRowDxfId="1436" dataDxfId="1434" headerRowBorderDxfId="1435" tableBorderDxfId="1433">
  <autoFilter ref="B113:B119"/>
  <tableColumns count="1">
    <tableColumn id="1" name="Componente" dataDxfId="1432"/>
  </tableColumns>
  <tableStyleInfo name="TableStyleMedium2" showFirstColumn="0" showLastColumn="0" showRowStripes="1" showColumnStripes="0"/>
</table>
</file>

<file path=xl/tables/table110.xml><?xml version="1.0" encoding="utf-8"?>
<table xmlns="http://schemas.openxmlformats.org/spreadsheetml/2006/main" id="121" name="Tabla1122232425262728292102112122" displayName="Tabla1122232425262728292102112122" ref="A113:A115" totalsRowShown="0" headerRowDxfId="1291" dataDxfId="1289" headerRowBorderDxfId="1290" tableBorderDxfId="1288">
  <autoFilter ref="A113:A115"/>
  <tableColumns count="1">
    <tableColumn id="1" name="Tipo de producto" dataDxfId="1287"/>
  </tableColumns>
  <tableStyleInfo name="TableStyleMedium2" showFirstColumn="0" showLastColumn="0" showRowStripes="1" showColumnStripes="0"/>
</table>
</file>

<file path=xl/tables/table111.xml><?xml version="1.0" encoding="utf-8"?>
<table xmlns="http://schemas.openxmlformats.org/spreadsheetml/2006/main" id="122" name="Tabla2132333435363738393103113123" displayName="Tabla2132333435363738393103113123" ref="B113:B119" totalsRowShown="0" headerRowDxfId="1286" dataDxfId="1284" headerRowBorderDxfId="1285" tableBorderDxfId="1283">
  <autoFilter ref="B113:B119"/>
  <tableColumns count="1">
    <tableColumn id="1" name="Componente" dataDxfId="1282"/>
  </tableColumns>
  <tableStyleInfo name="TableStyleMedium2" showFirstColumn="0" showLastColumn="0" showRowStripes="1" showColumnStripes="0"/>
</table>
</file>

<file path=xl/tables/table112.xml><?xml version="1.0" encoding="utf-8"?>
<table xmlns="http://schemas.openxmlformats.org/spreadsheetml/2006/main" id="123" name="Tabla3142434445464748494104114124" displayName="Tabla3142434445464748494104114124" ref="C113:C134" totalsRowShown="0" headerRowDxfId="1281" dataDxfId="1279" headerRowBorderDxfId="1280" tableBorderDxfId="1278">
  <autoFilter ref="C113:C134"/>
  <tableColumns count="1">
    <tableColumn id="1" name="Subcomponente " dataDxfId="1277"/>
  </tableColumns>
  <tableStyleInfo name="TableStyleMedium2" showFirstColumn="0" showLastColumn="0" showRowStripes="1" showColumnStripes="0"/>
</table>
</file>

<file path=xl/tables/table113.xml><?xml version="1.0" encoding="utf-8"?>
<table xmlns="http://schemas.openxmlformats.org/spreadsheetml/2006/main" id="124" name="Tabla4152535455565758595105115125" displayName="Tabla4152535455565758595105115125" ref="D113:D173" totalsRowShown="0" headerRowDxfId="1276" dataDxfId="1274" headerRowBorderDxfId="1275" tableBorderDxfId="1273">
  <autoFilter ref="D113:D173"/>
  <tableColumns count="1">
    <tableColumn id="1" name="Tópico " dataDxfId="1272"/>
  </tableColumns>
  <tableStyleInfo name="TableStyleMedium2" showFirstColumn="0" showLastColumn="0" showRowStripes="1" showColumnStripes="0"/>
</table>
</file>

<file path=xl/tables/table114.xml><?xml version="1.0" encoding="utf-8"?>
<table xmlns="http://schemas.openxmlformats.org/spreadsheetml/2006/main" id="125" name="Tabla5162636465666768696106116126" displayName="Tabla5162636465666768696106116126" ref="F113:F574" totalsRowShown="0" headerRowDxfId="1271" dataDxfId="1269" headerRowBorderDxfId="1270" tableBorderDxfId="1268">
  <autoFilter ref="F113:F574"/>
  <tableColumns count="1">
    <tableColumn id="1" name="Nombre de las variables " dataDxfId="1267"/>
  </tableColumns>
  <tableStyleInfo name="TableStyleMedium2" showFirstColumn="0" showLastColumn="0" showRowStripes="1" showColumnStripes="0"/>
</table>
</file>

<file path=xl/tables/table115.xml><?xml version="1.0" encoding="utf-8"?>
<table xmlns="http://schemas.openxmlformats.org/spreadsheetml/2006/main" id="126" name="Tabla6172737475767778797107117127" displayName="Tabla6172737475767778797107117127" ref="E113:E570" totalsRowShown="0" headerRowDxfId="1266" dataDxfId="1264" headerRowBorderDxfId="1265" tableBorderDxfId="1263">
  <autoFilter ref="E113:E570"/>
  <tableColumns count="1">
    <tableColumn id="1" name="Código de la varible " dataDxfId="1262"/>
  </tableColumns>
  <tableStyleInfo name="TableStyleMedium2" showFirstColumn="0" showLastColumn="0" showRowStripes="1" showColumnStripes="0"/>
</table>
</file>

<file path=xl/tables/table116.xml><?xml version="1.0" encoding="utf-8"?>
<table xmlns="http://schemas.openxmlformats.org/spreadsheetml/2006/main" id="127" name="Tabla7182838485868788898108118128" displayName="Tabla7182838485868788898108118128" ref="G113:G116" totalsRowShown="0" headerRowDxfId="1261" dataDxfId="1259" headerRowBorderDxfId="1260" tableBorderDxfId="1258">
  <autoFilter ref="G113:G116"/>
  <tableColumns count="1">
    <tableColumn id="1" name="Unidades de medida:" dataDxfId="1257"/>
  </tableColumns>
  <tableStyleInfo name="TableStyleMedium2" showFirstColumn="0" showLastColumn="0" showRowStripes="1" showColumnStripes="0"/>
</table>
</file>

<file path=xl/tables/table117.xml><?xml version="1.0" encoding="utf-8"?>
<table xmlns="http://schemas.openxmlformats.org/spreadsheetml/2006/main" id="128" name="Tabla8192939495969798999109119129" displayName="Tabla8192939495969798999109119129" ref="H113:H118" totalsRowShown="0" headerRowDxfId="1256" dataDxfId="1254" headerRowBorderDxfId="1255" tableBorderDxfId="1253">
  <autoFilter ref="H113:H118"/>
  <tableColumns count="1">
    <tableColumn id="1" name="Marco FMPEIR:" dataDxfId="1252"/>
  </tableColumns>
  <tableStyleInfo name="TableStyleMedium2" showFirstColumn="0" showLastColumn="0" showRowStripes="1" showColumnStripes="0"/>
</table>
</file>

<file path=xl/tables/table118.xml><?xml version="1.0" encoding="utf-8"?>
<table xmlns="http://schemas.openxmlformats.org/spreadsheetml/2006/main" id="129" name="Tabla92030405060708090100110120130" displayName="Tabla92030405060708090100110120130" ref="I113:I121" totalsRowShown="0" headerRowDxfId="1251" dataDxfId="1249" headerRowBorderDxfId="1250" tableBorderDxfId="1248">
  <autoFilter ref="I113:I121"/>
  <tableColumns count="1">
    <tableColumn id="1" name="Tipo de fuente " dataDxfId="1247"/>
  </tableColumns>
  <tableStyleInfo name="TableStyleMedium2" showFirstColumn="0" showLastColumn="0" showRowStripes="1" showColumnStripes="0"/>
</table>
</file>

<file path=xl/tables/table119.xml><?xml version="1.0" encoding="utf-8"?>
<table xmlns="http://schemas.openxmlformats.org/spreadsheetml/2006/main" id="130" name="Tabla102131415161718191101111121131" displayName="Tabla102131415161718191101111121131" ref="J113:J115" totalsRowShown="0" headerRowDxfId="1246" dataDxfId="1244" headerRowBorderDxfId="1245" tableBorderDxfId="1243">
  <autoFilter ref="J113:J115"/>
  <tableColumns count="1">
    <tableColumn id="1" name="Tipo de disponibilidad" dataDxfId="1242"/>
  </tableColumns>
  <tableStyleInfo name="TableStyleMedium2" showFirstColumn="0" showLastColumn="0" showRowStripes="1" showColumnStripes="0"/>
</table>
</file>

<file path=xl/tables/table12.xml><?xml version="1.0" encoding="utf-8"?>
<table xmlns="http://schemas.openxmlformats.org/spreadsheetml/2006/main" id="221" name="Tabla384222" displayName="Tabla384222" ref="C113:C134" totalsRowShown="0" headerRowDxfId="1431" dataDxfId="1429" headerRowBorderDxfId="1430" tableBorderDxfId="1428">
  <autoFilter ref="C113:C134"/>
  <tableColumns count="1">
    <tableColumn id="1" name="Subcomponente " dataDxfId="1427"/>
  </tableColumns>
  <tableStyleInfo name="TableStyleMedium2" showFirstColumn="0" showLastColumn="0" showRowStripes="1" showColumnStripes="0"/>
</table>
</file>

<file path=xl/tables/table120.xml><?xml version="1.0" encoding="utf-8"?>
<table xmlns="http://schemas.openxmlformats.org/spreadsheetml/2006/main" id="211" name="Tabla1122232425262728292102112122212" displayName="Tabla1122232425262728292102112122212" ref="A113:A115" totalsRowShown="0" headerRowDxfId="1241" dataDxfId="1239" headerRowBorderDxfId="1240" tableBorderDxfId="1238">
  <autoFilter ref="A113:A115"/>
  <tableColumns count="1">
    <tableColumn id="1" name="Tipo de producto" dataDxfId="1237"/>
  </tableColumns>
  <tableStyleInfo name="TableStyleMedium2" showFirstColumn="0" showLastColumn="0" showRowStripes="1" showColumnStripes="0"/>
</table>
</file>

<file path=xl/tables/table121.xml><?xml version="1.0" encoding="utf-8"?>
<table xmlns="http://schemas.openxmlformats.org/spreadsheetml/2006/main" id="212" name="Tabla2132333435363738393103113123213" displayName="Tabla2132333435363738393103113123213" ref="B113:B119" totalsRowShown="0" headerRowDxfId="1236" dataDxfId="1234" headerRowBorderDxfId="1235" tableBorderDxfId="1233">
  <autoFilter ref="B113:B119"/>
  <tableColumns count="1">
    <tableColumn id="1" name="Componente" dataDxfId="1232"/>
  </tableColumns>
  <tableStyleInfo name="TableStyleMedium2" showFirstColumn="0" showLastColumn="0" showRowStripes="1" showColumnStripes="0"/>
</table>
</file>

<file path=xl/tables/table122.xml><?xml version="1.0" encoding="utf-8"?>
<table xmlns="http://schemas.openxmlformats.org/spreadsheetml/2006/main" id="213" name="Tabla3142434445464748494104114124214" displayName="Tabla3142434445464748494104114124214" ref="C113:C134" totalsRowShown="0" headerRowDxfId="1231" dataDxfId="1229" headerRowBorderDxfId="1230" tableBorderDxfId="1228">
  <autoFilter ref="C113:C134"/>
  <tableColumns count="1">
    <tableColumn id="1" name="Subcomponente " dataDxfId="1227"/>
  </tableColumns>
  <tableStyleInfo name="TableStyleMedium2" showFirstColumn="0" showLastColumn="0" showRowStripes="1" showColumnStripes="0"/>
</table>
</file>

<file path=xl/tables/table123.xml><?xml version="1.0" encoding="utf-8"?>
<table xmlns="http://schemas.openxmlformats.org/spreadsheetml/2006/main" id="214" name="Tabla4152535455565758595105115125215" displayName="Tabla4152535455565758595105115125215" ref="D113:D173" totalsRowShown="0" headerRowDxfId="1226" dataDxfId="1224" headerRowBorderDxfId="1225" tableBorderDxfId="1223">
  <autoFilter ref="D113:D173"/>
  <tableColumns count="1">
    <tableColumn id="1" name="Tópico " dataDxfId="1222"/>
  </tableColumns>
  <tableStyleInfo name="TableStyleMedium2" showFirstColumn="0" showLastColumn="0" showRowStripes="1" showColumnStripes="0"/>
</table>
</file>

<file path=xl/tables/table124.xml><?xml version="1.0" encoding="utf-8"?>
<table xmlns="http://schemas.openxmlformats.org/spreadsheetml/2006/main" id="215" name="Tabla5162636465666768696106116126216" displayName="Tabla5162636465666768696106116126216" ref="F113:F574" totalsRowShown="0" headerRowDxfId="1221" dataDxfId="1219" headerRowBorderDxfId="1220" tableBorderDxfId="1218">
  <autoFilter ref="F113:F574"/>
  <tableColumns count="1">
    <tableColumn id="1" name="Nombre de las variables " dataDxfId="1217"/>
  </tableColumns>
  <tableStyleInfo name="TableStyleMedium2" showFirstColumn="0" showLastColumn="0" showRowStripes="1" showColumnStripes="0"/>
</table>
</file>

<file path=xl/tables/table125.xml><?xml version="1.0" encoding="utf-8"?>
<table xmlns="http://schemas.openxmlformats.org/spreadsheetml/2006/main" id="216" name="Tabla6172737475767778797107117127217" displayName="Tabla6172737475767778797107117127217" ref="E113:E570" totalsRowShown="0" headerRowDxfId="1216" dataDxfId="1214" headerRowBorderDxfId="1215" tableBorderDxfId="1213">
  <autoFilter ref="E113:E570"/>
  <tableColumns count="1">
    <tableColumn id="1" name="Código de la varible " dataDxfId="1212"/>
  </tableColumns>
  <tableStyleInfo name="TableStyleMedium2" showFirstColumn="0" showLastColumn="0" showRowStripes="1" showColumnStripes="0"/>
</table>
</file>

<file path=xl/tables/table126.xml><?xml version="1.0" encoding="utf-8"?>
<table xmlns="http://schemas.openxmlformats.org/spreadsheetml/2006/main" id="217" name="Tabla7182838485868788898108118128218" displayName="Tabla7182838485868788898108118128218" ref="G113:G116" totalsRowShown="0" headerRowDxfId="1211" dataDxfId="1209" headerRowBorderDxfId="1210" tableBorderDxfId="1208">
  <autoFilter ref="G113:G116"/>
  <tableColumns count="1">
    <tableColumn id="1" name="Unidades de medida:" dataDxfId="1207"/>
  </tableColumns>
  <tableStyleInfo name="TableStyleMedium2" showFirstColumn="0" showLastColumn="0" showRowStripes="1" showColumnStripes="0"/>
</table>
</file>

<file path=xl/tables/table127.xml><?xml version="1.0" encoding="utf-8"?>
<table xmlns="http://schemas.openxmlformats.org/spreadsheetml/2006/main" id="218" name="Tabla8192939495969798999109119129219" displayName="Tabla8192939495969798999109119129219" ref="H113:H118" totalsRowShown="0" headerRowDxfId="1206" dataDxfId="1204" headerRowBorderDxfId="1205" tableBorderDxfId="1203">
  <autoFilter ref="H113:H118"/>
  <tableColumns count="1">
    <tableColumn id="1" name="Marco FMPEIR:" dataDxfId="1202"/>
  </tableColumns>
  <tableStyleInfo name="TableStyleMedium2" showFirstColumn="0" showLastColumn="0" showRowStripes="1" showColumnStripes="0"/>
</table>
</file>

<file path=xl/tables/table128.xml><?xml version="1.0" encoding="utf-8"?>
<table xmlns="http://schemas.openxmlformats.org/spreadsheetml/2006/main" id="219" name="Tabla92030405060708090100110120130220" displayName="Tabla92030405060708090100110120130220" ref="I113:I121" totalsRowShown="0" headerRowDxfId="1201" dataDxfId="1199" headerRowBorderDxfId="1200" tableBorderDxfId="1198">
  <autoFilter ref="I113:I121"/>
  <tableColumns count="1">
    <tableColumn id="1" name="Tipo de fuente " dataDxfId="1197"/>
  </tableColumns>
  <tableStyleInfo name="TableStyleMedium2" showFirstColumn="0" showLastColumn="0" showRowStripes="1" showColumnStripes="0"/>
</table>
</file>

<file path=xl/tables/table129.xml><?xml version="1.0" encoding="utf-8"?>
<table xmlns="http://schemas.openxmlformats.org/spreadsheetml/2006/main" id="220" name="Tabla102131415161718191101111121131221" displayName="Tabla102131415161718191101111121131221" ref="J113:J115" totalsRowShown="0" headerRowDxfId="1196" dataDxfId="1194" headerRowBorderDxfId="1195" tableBorderDxfId="1193">
  <autoFilter ref="J113:J115"/>
  <tableColumns count="1">
    <tableColumn id="1" name="Tipo de disponibilidad" dataDxfId="1192"/>
  </tableColumns>
  <tableStyleInfo name="TableStyleMedium2" showFirstColumn="0" showLastColumn="0" showRowStripes="1" showColumnStripes="0"/>
</table>
</file>

<file path=xl/tables/table13.xml><?xml version="1.0" encoding="utf-8"?>
<table xmlns="http://schemas.openxmlformats.org/spreadsheetml/2006/main" id="222" name="Tabla485223" displayName="Tabla485223" ref="D113:D173" totalsRowShown="0" headerRowDxfId="1426" dataDxfId="1424" headerRowBorderDxfId="1425" tableBorderDxfId="1423">
  <autoFilter ref="D113:D173"/>
  <tableColumns count="1">
    <tableColumn id="1" name="Tópico " dataDxfId="1422"/>
  </tableColumns>
  <tableStyleInfo name="TableStyleMedium2" showFirstColumn="0" showLastColumn="0" showRowStripes="1" showColumnStripes="0"/>
</table>
</file>

<file path=xl/tables/table130.xml><?xml version="1.0" encoding="utf-8"?>
<table xmlns="http://schemas.openxmlformats.org/spreadsheetml/2006/main" id="231" name="Tabla1122232425262728292102112122212232" displayName="Tabla1122232425262728292102112122212232" ref="A113:A115" totalsRowShown="0" headerRowDxfId="1191" dataDxfId="1189" headerRowBorderDxfId="1190" tableBorderDxfId="1188">
  <autoFilter ref="A113:A115"/>
  <tableColumns count="1">
    <tableColumn id="1" name="Tipo de producto" dataDxfId="1187"/>
  </tableColumns>
  <tableStyleInfo name="TableStyleMedium2" showFirstColumn="0" showLastColumn="0" showRowStripes="1" showColumnStripes="0"/>
</table>
</file>

<file path=xl/tables/table131.xml><?xml version="1.0" encoding="utf-8"?>
<table xmlns="http://schemas.openxmlformats.org/spreadsheetml/2006/main" id="232" name="Tabla2132333435363738393103113123213233" displayName="Tabla2132333435363738393103113123213233" ref="B113:B119" totalsRowShown="0" headerRowDxfId="1186" dataDxfId="1184" headerRowBorderDxfId="1185" tableBorderDxfId="1183">
  <autoFilter ref="B113:B119"/>
  <tableColumns count="1">
    <tableColumn id="1" name="Componente" dataDxfId="1182"/>
  </tableColumns>
  <tableStyleInfo name="TableStyleMedium2" showFirstColumn="0" showLastColumn="0" showRowStripes="1" showColumnStripes="0"/>
</table>
</file>

<file path=xl/tables/table132.xml><?xml version="1.0" encoding="utf-8"?>
<table xmlns="http://schemas.openxmlformats.org/spreadsheetml/2006/main" id="233" name="Tabla3142434445464748494104114124214234" displayName="Tabla3142434445464748494104114124214234" ref="C113:C134" totalsRowShown="0" headerRowDxfId="1181" dataDxfId="1179" headerRowBorderDxfId="1180" tableBorderDxfId="1178">
  <autoFilter ref="C113:C134"/>
  <tableColumns count="1">
    <tableColumn id="1" name="Subcomponente " dataDxfId="1177"/>
  </tableColumns>
  <tableStyleInfo name="TableStyleMedium2" showFirstColumn="0" showLastColumn="0" showRowStripes="1" showColumnStripes="0"/>
</table>
</file>

<file path=xl/tables/table133.xml><?xml version="1.0" encoding="utf-8"?>
<table xmlns="http://schemas.openxmlformats.org/spreadsheetml/2006/main" id="234" name="Tabla4152535455565758595105115125215235" displayName="Tabla4152535455565758595105115125215235" ref="D113:D173" totalsRowShown="0" headerRowDxfId="1176" dataDxfId="1174" headerRowBorderDxfId="1175" tableBorderDxfId="1173">
  <autoFilter ref="D113:D173"/>
  <tableColumns count="1">
    <tableColumn id="1" name="Tópico " dataDxfId="1172"/>
  </tableColumns>
  <tableStyleInfo name="TableStyleMedium2" showFirstColumn="0" showLastColumn="0" showRowStripes="1" showColumnStripes="0"/>
</table>
</file>

<file path=xl/tables/table134.xml><?xml version="1.0" encoding="utf-8"?>
<table xmlns="http://schemas.openxmlformats.org/spreadsheetml/2006/main" id="235" name="Tabla5162636465666768696106116126216236" displayName="Tabla5162636465666768696106116126216236" ref="F113:F574" totalsRowShown="0" headerRowDxfId="1171" dataDxfId="1169" headerRowBorderDxfId="1170" tableBorderDxfId="1168">
  <autoFilter ref="F113:F574"/>
  <tableColumns count="1">
    <tableColumn id="1" name="Nombre de las variables " dataDxfId="1167"/>
  </tableColumns>
  <tableStyleInfo name="TableStyleMedium2" showFirstColumn="0" showLastColumn="0" showRowStripes="1" showColumnStripes="0"/>
</table>
</file>

<file path=xl/tables/table135.xml><?xml version="1.0" encoding="utf-8"?>
<table xmlns="http://schemas.openxmlformats.org/spreadsheetml/2006/main" id="236" name="Tabla6172737475767778797107117127217237" displayName="Tabla6172737475767778797107117127217237" ref="E113:E570" totalsRowShown="0" headerRowDxfId="1166" dataDxfId="1164" headerRowBorderDxfId="1165" tableBorderDxfId="1163">
  <autoFilter ref="E113:E570"/>
  <tableColumns count="1">
    <tableColumn id="1" name="Código de la varible " dataDxfId="1162"/>
  </tableColumns>
  <tableStyleInfo name="TableStyleMedium2" showFirstColumn="0" showLastColumn="0" showRowStripes="1" showColumnStripes="0"/>
</table>
</file>

<file path=xl/tables/table136.xml><?xml version="1.0" encoding="utf-8"?>
<table xmlns="http://schemas.openxmlformats.org/spreadsheetml/2006/main" id="237" name="Tabla7182838485868788898108118128218238" displayName="Tabla7182838485868788898108118128218238" ref="G113:G116" totalsRowShown="0" headerRowDxfId="1161" dataDxfId="1159" headerRowBorderDxfId="1160" tableBorderDxfId="1158">
  <autoFilter ref="G113:G116"/>
  <tableColumns count="1">
    <tableColumn id="1" name="Unidades de medida:" dataDxfId="1157"/>
  </tableColumns>
  <tableStyleInfo name="TableStyleMedium2" showFirstColumn="0" showLastColumn="0" showRowStripes="1" showColumnStripes="0"/>
</table>
</file>

<file path=xl/tables/table137.xml><?xml version="1.0" encoding="utf-8"?>
<table xmlns="http://schemas.openxmlformats.org/spreadsheetml/2006/main" id="238" name="Tabla8192939495969798999109119129219239" displayName="Tabla8192939495969798999109119129219239" ref="H113:H118" totalsRowShown="0" headerRowDxfId="1156" dataDxfId="1154" headerRowBorderDxfId="1155" tableBorderDxfId="1153">
  <autoFilter ref="H113:H118"/>
  <tableColumns count="1">
    <tableColumn id="1" name="Marco FMPEIR:" dataDxfId="1152"/>
  </tableColumns>
  <tableStyleInfo name="TableStyleMedium2" showFirstColumn="0" showLastColumn="0" showRowStripes="1" showColumnStripes="0"/>
</table>
</file>

<file path=xl/tables/table138.xml><?xml version="1.0" encoding="utf-8"?>
<table xmlns="http://schemas.openxmlformats.org/spreadsheetml/2006/main" id="239" name="Tabla92030405060708090100110120130220240" displayName="Tabla92030405060708090100110120130220240" ref="I113:I121" totalsRowShown="0" headerRowDxfId="1151" dataDxfId="1149" headerRowBorderDxfId="1150" tableBorderDxfId="1148">
  <autoFilter ref="I113:I121"/>
  <tableColumns count="1">
    <tableColumn id="1" name="Tipo de fuente " dataDxfId="1147"/>
  </tableColumns>
  <tableStyleInfo name="TableStyleMedium2" showFirstColumn="0" showLastColumn="0" showRowStripes="1" showColumnStripes="0"/>
</table>
</file>

<file path=xl/tables/table139.xml><?xml version="1.0" encoding="utf-8"?>
<table xmlns="http://schemas.openxmlformats.org/spreadsheetml/2006/main" id="240" name="Tabla102131415161718191101111121131221241" displayName="Tabla102131415161718191101111121131221241" ref="J113:J115" totalsRowShown="0" headerRowDxfId="1146" dataDxfId="1144" headerRowBorderDxfId="1145" tableBorderDxfId="1143">
  <autoFilter ref="J113:J115"/>
  <tableColumns count="1">
    <tableColumn id="1" name="Tipo de disponibilidad" dataDxfId="1142"/>
  </tableColumns>
  <tableStyleInfo name="TableStyleMedium2" showFirstColumn="0" showLastColumn="0" showRowStripes="1" showColumnStripes="0"/>
</table>
</file>

<file path=xl/tables/table14.xml><?xml version="1.0" encoding="utf-8"?>
<table xmlns="http://schemas.openxmlformats.org/spreadsheetml/2006/main" id="223" name="Tabla586224" displayName="Tabla586224" ref="F113:F670" totalsRowShown="0" headerRowDxfId="1421" dataDxfId="1419" headerRowBorderDxfId="1420" tableBorderDxfId="1418">
  <autoFilter ref="F113:F670"/>
  <tableColumns count="1">
    <tableColumn id="1" name="Nombre de las variables " dataDxfId="1417"/>
  </tableColumns>
  <tableStyleInfo name="TableStyleMedium2" showFirstColumn="0" showLastColumn="0" showRowStripes="1" showColumnStripes="0"/>
</table>
</file>

<file path=xl/tables/table140.xml><?xml version="1.0" encoding="utf-8"?>
<table xmlns="http://schemas.openxmlformats.org/spreadsheetml/2006/main" id="151" name="Tabla1122232425262728292102112122132142152" displayName="Tabla1122232425262728292102112122132142152" ref="A113:A115" totalsRowShown="0" headerRowDxfId="1141" dataDxfId="1139" headerRowBorderDxfId="1140" tableBorderDxfId="1138">
  <autoFilter ref="A113:A115"/>
  <tableColumns count="1">
    <tableColumn id="1" name="Tipo de producto" dataDxfId="1137"/>
  </tableColumns>
  <tableStyleInfo name="TableStyleMedium2" showFirstColumn="0" showLastColumn="0" showRowStripes="1" showColumnStripes="0"/>
</table>
</file>

<file path=xl/tables/table141.xml><?xml version="1.0" encoding="utf-8"?>
<table xmlns="http://schemas.openxmlformats.org/spreadsheetml/2006/main" id="152" name="Tabla2132333435363738393103113123133143153" displayName="Tabla2132333435363738393103113123133143153" ref="B113:B119" totalsRowShown="0" headerRowDxfId="1136" dataDxfId="1134" headerRowBorderDxfId="1135" tableBorderDxfId="1133">
  <autoFilter ref="B113:B119"/>
  <tableColumns count="1">
    <tableColumn id="1" name="Componente" dataDxfId="1132"/>
  </tableColumns>
  <tableStyleInfo name="TableStyleMedium2" showFirstColumn="0" showLastColumn="0" showRowStripes="1" showColumnStripes="0"/>
</table>
</file>

<file path=xl/tables/table142.xml><?xml version="1.0" encoding="utf-8"?>
<table xmlns="http://schemas.openxmlformats.org/spreadsheetml/2006/main" id="153" name="Tabla3142434445464748494104114124134144154" displayName="Tabla3142434445464748494104114124134144154" ref="C113:C134" totalsRowShown="0" headerRowDxfId="1131" dataDxfId="1129" headerRowBorderDxfId="1130" tableBorderDxfId="1128">
  <autoFilter ref="C113:C134"/>
  <tableColumns count="1">
    <tableColumn id="1" name="Subcomponente " dataDxfId="1127"/>
  </tableColumns>
  <tableStyleInfo name="TableStyleMedium2" showFirstColumn="0" showLastColumn="0" showRowStripes="1" showColumnStripes="0"/>
</table>
</file>

<file path=xl/tables/table143.xml><?xml version="1.0" encoding="utf-8"?>
<table xmlns="http://schemas.openxmlformats.org/spreadsheetml/2006/main" id="154" name="Tabla4152535455565758595105115125135145155" displayName="Tabla4152535455565758595105115125135145155" ref="D113:D173" totalsRowShown="0" headerRowDxfId="1126" dataDxfId="1124" headerRowBorderDxfId="1125" tableBorderDxfId="1123">
  <autoFilter ref="D113:D173"/>
  <tableColumns count="1">
    <tableColumn id="1" name="Tópico " dataDxfId="1122"/>
  </tableColumns>
  <tableStyleInfo name="TableStyleMedium2" showFirstColumn="0" showLastColumn="0" showRowStripes="1" showColumnStripes="0"/>
</table>
</file>

<file path=xl/tables/table144.xml><?xml version="1.0" encoding="utf-8"?>
<table xmlns="http://schemas.openxmlformats.org/spreadsheetml/2006/main" id="155" name="Tabla5162636465666768696106116126136146156" displayName="Tabla5162636465666768696106116126136146156" ref="F113:F574" totalsRowShown="0" headerRowDxfId="1121" dataDxfId="1119" headerRowBorderDxfId="1120" tableBorderDxfId="1118">
  <autoFilter ref="F113:F574"/>
  <tableColumns count="1">
    <tableColumn id="1" name="Nombre de las variables " dataDxfId="1117"/>
  </tableColumns>
  <tableStyleInfo name="TableStyleMedium2" showFirstColumn="0" showLastColumn="0" showRowStripes="1" showColumnStripes="0"/>
</table>
</file>

<file path=xl/tables/table145.xml><?xml version="1.0" encoding="utf-8"?>
<table xmlns="http://schemas.openxmlformats.org/spreadsheetml/2006/main" id="156" name="Tabla6172737475767778797107117127137147157" displayName="Tabla6172737475767778797107117127137147157" ref="E113:E570" totalsRowShown="0" headerRowDxfId="1116" dataDxfId="1114" headerRowBorderDxfId="1115" tableBorderDxfId="1113">
  <autoFilter ref="E113:E570"/>
  <tableColumns count="1">
    <tableColumn id="1" name="Código de la varible " dataDxfId="1112"/>
  </tableColumns>
  <tableStyleInfo name="TableStyleMedium2" showFirstColumn="0" showLastColumn="0" showRowStripes="1" showColumnStripes="0"/>
</table>
</file>

<file path=xl/tables/table146.xml><?xml version="1.0" encoding="utf-8"?>
<table xmlns="http://schemas.openxmlformats.org/spreadsheetml/2006/main" id="157" name="Tabla7182838485868788898108118128138148158" displayName="Tabla7182838485868788898108118128138148158" ref="G113:G116" totalsRowShown="0" headerRowDxfId="1111" dataDxfId="1109" headerRowBorderDxfId="1110" tableBorderDxfId="1108">
  <autoFilter ref="G113:G116"/>
  <tableColumns count="1">
    <tableColumn id="1" name="Unidades de medida:" dataDxfId="1107"/>
  </tableColumns>
  <tableStyleInfo name="TableStyleMedium2" showFirstColumn="0" showLastColumn="0" showRowStripes="1" showColumnStripes="0"/>
</table>
</file>

<file path=xl/tables/table147.xml><?xml version="1.0" encoding="utf-8"?>
<table xmlns="http://schemas.openxmlformats.org/spreadsheetml/2006/main" id="158" name="Tabla8192939495969798999109119129139149159" displayName="Tabla8192939495969798999109119129139149159" ref="H113:H118" totalsRowShown="0" headerRowDxfId="1106" dataDxfId="1104" headerRowBorderDxfId="1105" tableBorderDxfId="1103">
  <autoFilter ref="H113:H118"/>
  <tableColumns count="1">
    <tableColumn id="1" name="Marco FMPEIR:" dataDxfId="1102"/>
  </tableColumns>
  <tableStyleInfo name="TableStyleMedium2" showFirstColumn="0" showLastColumn="0" showRowStripes="1" showColumnStripes="0"/>
</table>
</file>

<file path=xl/tables/table148.xml><?xml version="1.0" encoding="utf-8"?>
<table xmlns="http://schemas.openxmlformats.org/spreadsheetml/2006/main" id="159" name="Tabla92030405060708090100110120130140150160" displayName="Tabla92030405060708090100110120130140150160" ref="I113:I121" totalsRowShown="0" headerRowDxfId="1101" dataDxfId="1099" headerRowBorderDxfId="1100" tableBorderDxfId="1098">
  <autoFilter ref="I113:I121"/>
  <tableColumns count="1">
    <tableColumn id="1" name="Tipo de fuente " dataDxfId="1097"/>
  </tableColumns>
  <tableStyleInfo name="TableStyleMedium2" showFirstColumn="0" showLastColumn="0" showRowStripes="1" showColumnStripes="0"/>
</table>
</file>

<file path=xl/tables/table149.xml><?xml version="1.0" encoding="utf-8"?>
<table xmlns="http://schemas.openxmlformats.org/spreadsheetml/2006/main" id="160" name="Tabla102131415161718191101111121131141151161" displayName="Tabla102131415161718191101111121131141151161" ref="J113:J115" totalsRowShown="0" headerRowDxfId="1096" dataDxfId="1094" headerRowBorderDxfId="1095" tableBorderDxfId="1093">
  <autoFilter ref="J113:J115"/>
  <tableColumns count="1">
    <tableColumn id="1" name="Tipo de disponibilidad" dataDxfId="1092"/>
  </tableColumns>
  <tableStyleInfo name="TableStyleMedium2" showFirstColumn="0" showLastColumn="0" showRowStripes="1" showColumnStripes="0"/>
</table>
</file>

<file path=xl/tables/table15.xml><?xml version="1.0" encoding="utf-8"?>
<table xmlns="http://schemas.openxmlformats.org/spreadsheetml/2006/main" id="224" name="Tabla687225" displayName="Tabla687225" ref="E113:E670" totalsRowShown="0" headerRowDxfId="1416" dataDxfId="1414" headerRowBorderDxfId="1415" tableBorderDxfId="1413">
  <autoFilter ref="E113:E670"/>
  <tableColumns count="1">
    <tableColumn id="1" name="Código de la varible " dataDxfId="1412"/>
  </tableColumns>
  <tableStyleInfo name="TableStyleMedium2" showFirstColumn="0" showLastColumn="0" showRowStripes="1" showColumnStripes="0"/>
</table>
</file>

<file path=xl/tables/table150.xml><?xml version="1.0" encoding="utf-8"?>
<table xmlns="http://schemas.openxmlformats.org/spreadsheetml/2006/main" id="341" name="Tabla1122232425262728292102112122132142152342" displayName="Tabla1122232425262728292102112122132142152342" ref="A113:A115" totalsRowShown="0" headerRowDxfId="1091" dataDxfId="1089" headerRowBorderDxfId="1090" tableBorderDxfId="1088">
  <autoFilter ref="A113:A115"/>
  <tableColumns count="1">
    <tableColumn id="1" name="Tipo de producto" dataDxfId="1087"/>
  </tableColumns>
  <tableStyleInfo name="TableStyleMedium2" showFirstColumn="0" showLastColumn="0" showRowStripes="1" showColumnStripes="0"/>
</table>
</file>

<file path=xl/tables/table151.xml><?xml version="1.0" encoding="utf-8"?>
<table xmlns="http://schemas.openxmlformats.org/spreadsheetml/2006/main" id="342" name="Tabla2132333435363738393103113123133143153343" displayName="Tabla2132333435363738393103113123133143153343" ref="B113:B119" totalsRowShown="0" headerRowDxfId="1086" dataDxfId="1084" headerRowBorderDxfId="1085" tableBorderDxfId="1083">
  <autoFilter ref="B113:B119"/>
  <tableColumns count="1">
    <tableColumn id="1" name="Componente" dataDxfId="1082"/>
  </tableColumns>
  <tableStyleInfo name="TableStyleMedium2" showFirstColumn="0" showLastColumn="0" showRowStripes="1" showColumnStripes="0"/>
</table>
</file>

<file path=xl/tables/table152.xml><?xml version="1.0" encoding="utf-8"?>
<table xmlns="http://schemas.openxmlformats.org/spreadsheetml/2006/main" id="343" name="Tabla3142434445464748494104114124134144154344" displayName="Tabla3142434445464748494104114124134144154344" ref="C113:C134" totalsRowShown="0" headerRowDxfId="1081" dataDxfId="1079" headerRowBorderDxfId="1080" tableBorderDxfId="1078">
  <autoFilter ref="C113:C134"/>
  <tableColumns count="1">
    <tableColumn id="1" name="Subcomponente " dataDxfId="1077"/>
  </tableColumns>
  <tableStyleInfo name="TableStyleMedium2" showFirstColumn="0" showLastColumn="0" showRowStripes="1" showColumnStripes="0"/>
</table>
</file>

<file path=xl/tables/table153.xml><?xml version="1.0" encoding="utf-8"?>
<table xmlns="http://schemas.openxmlformats.org/spreadsheetml/2006/main" id="344" name="Tabla4152535455565758595105115125135145155345" displayName="Tabla4152535455565758595105115125135145155345" ref="D113:D173" totalsRowShown="0" headerRowDxfId="1076" dataDxfId="1074" headerRowBorderDxfId="1075" tableBorderDxfId="1073">
  <autoFilter ref="D113:D173"/>
  <tableColumns count="1">
    <tableColumn id="1" name="Tópico " dataDxfId="1072"/>
  </tableColumns>
  <tableStyleInfo name="TableStyleMedium2" showFirstColumn="0" showLastColumn="0" showRowStripes="1" showColumnStripes="0"/>
</table>
</file>

<file path=xl/tables/table154.xml><?xml version="1.0" encoding="utf-8"?>
<table xmlns="http://schemas.openxmlformats.org/spreadsheetml/2006/main" id="345" name="Tabla5162636465666768696106116126136146156346" displayName="Tabla5162636465666768696106116126136146156346" ref="F113:F574" totalsRowShown="0" headerRowDxfId="1071" dataDxfId="1069" headerRowBorderDxfId="1070" tableBorderDxfId="1068">
  <autoFilter ref="F113:F574"/>
  <tableColumns count="1">
    <tableColumn id="1" name="Nombre de las variables " dataDxfId="1067"/>
  </tableColumns>
  <tableStyleInfo name="TableStyleMedium2" showFirstColumn="0" showLastColumn="0" showRowStripes="1" showColumnStripes="0"/>
</table>
</file>

<file path=xl/tables/table155.xml><?xml version="1.0" encoding="utf-8"?>
<table xmlns="http://schemas.openxmlformats.org/spreadsheetml/2006/main" id="346" name="Tabla6172737475767778797107117127137147157347" displayName="Tabla6172737475767778797107117127137147157347" ref="E113:E570" totalsRowShown="0" headerRowDxfId="1066" dataDxfId="1064" headerRowBorderDxfId="1065" tableBorderDxfId="1063">
  <autoFilter ref="E113:E570"/>
  <tableColumns count="1">
    <tableColumn id="1" name="Código de la varible " dataDxfId="1062"/>
  </tableColumns>
  <tableStyleInfo name="TableStyleMedium2" showFirstColumn="0" showLastColumn="0" showRowStripes="1" showColumnStripes="0"/>
</table>
</file>

<file path=xl/tables/table156.xml><?xml version="1.0" encoding="utf-8"?>
<table xmlns="http://schemas.openxmlformats.org/spreadsheetml/2006/main" id="347" name="Tabla7182838485868788898108118128138148158348" displayName="Tabla7182838485868788898108118128138148158348" ref="G113:G116" totalsRowShown="0" headerRowDxfId="1061" dataDxfId="1059" headerRowBorderDxfId="1060" tableBorderDxfId="1058">
  <autoFilter ref="G113:G116"/>
  <tableColumns count="1">
    <tableColumn id="1" name="Unidades de medida:" dataDxfId="1057"/>
  </tableColumns>
  <tableStyleInfo name="TableStyleMedium2" showFirstColumn="0" showLastColumn="0" showRowStripes="1" showColumnStripes="0"/>
</table>
</file>

<file path=xl/tables/table157.xml><?xml version="1.0" encoding="utf-8"?>
<table xmlns="http://schemas.openxmlformats.org/spreadsheetml/2006/main" id="348" name="Tabla8192939495969798999109119129139149159349" displayName="Tabla8192939495969798999109119129139149159349" ref="H113:H118" totalsRowShown="0" headerRowDxfId="1056" dataDxfId="1054" headerRowBorderDxfId="1055" tableBorderDxfId="1053">
  <autoFilter ref="H113:H118"/>
  <tableColumns count="1">
    <tableColumn id="1" name="Marco FMPEIR:" dataDxfId="1052"/>
  </tableColumns>
  <tableStyleInfo name="TableStyleMedium2" showFirstColumn="0" showLastColumn="0" showRowStripes="1" showColumnStripes="0"/>
</table>
</file>

<file path=xl/tables/table158.xml><?xml version="1.0" encoding="utf-8"?>
<table xmlns="http://schemas.openxmlformats.org/spreadsheetml/2006/main" id="349" name="Tabla92030405060708090100110120130140150160350" displayName="Tabla92030405060708090100110120130140150160350" ref="I113:I121" totalsRowShown="0" headerRowDxfId="1051" dataDxfId="1049" headerRowBorderDxfId="1050" tableBorderDxfId="1048">
  <autoFilter ref="I113:I121"/>
  <tableColumns count="1">
    <tableColumn id="1" name="Tipo de fuente " dataDxfId="1047"/>
  </tableColumns>
  <tableStyleInfo name="TableStyleMedium2" showFirstColumn="0" showLastColumn="0" showRowStripes="1" showColumnStripes="0"/>
</table>
</file>

<file path=xl/tables/table159.xml><?xml version="1.0" encoding="utf-8"?>
<table xmlns="http://schemas.openxmlformats.org/spreadsheetml/2006/main" id="350" name="Tabla102131415161718191101111121131141151161351" displayName="Tabla102131415161718191101111121131141151161351" ref="J113:J115" totalsRowShown="0" headerRowDxfId="1046" dataDxfId="1044" headerRowBorderDxfId="1045" tableBorderDxfId="1043">
  <autoFilter ref="J113:J115"/>
  <tableColumns count="1">
    <tableColumn id="1" name="Tipo de disponibilidad" dataDxfId="1042"/>
  </tableColumns>
  <tableStyleInfo name="TableStyleMedium2" showFirstColumn="0" showLastColumn="0" showRowStripes="1" showColumnStripes="0"/>
</table>
</file>

<file path=xl/tables/table16.xml><?xml version="1.0" encoding="utf-8"?>
<table xmlns="http://schemas.openxmlformats.org/spreadsheetml/2006/main" id="225" name="Tabla788226" displayName="Tabla788226" ref="G113:G116" totalsRowShown="0" headerRowDxfId="1411" dataDxfId="1409" headerRowBorderDxfId="1410" tableBorderDxfId="1408">
  <autoFilter ref="G113:G116"/>
  <tableColumns count="1">
    <tableColumn id="1" name="Unidades de medida:" dataDxfId="1407"/>
  </tableColumns>
  <tableStyleInfo name="TableStyleMedium2" showFirstColumn="0" showLastColumn="0" showRowStripes="1" showColumnStripes="0"/>
</table>
</file>

<file path=xl/tables/table160.xml><?xml version="1.0" encoding="utf-8"?>
<table xmlns="http://schemas.openxmlformats.org/spreadsheetml/2006/main" id="351" name="Tabla1122232425262728292102112122132142152342352" displayName="Tabla1122232425262728292102112122132142152342352" ref="A113:A115" totalsRowShown="0" headerRowDxfId="1041" dataDxfId="1039" headerRowBorderDxfId="1040" tableBorderDxfId="1038">
  <autoFilter ref="A113:A115"/>
  <tableColumns count="1">
    <tableColumn id="1" name="Tipo de producto" dataDxfId="1037"/>
  </tableColumns>
  <tableStyleInfo name="TableStyleMedium2" showFirstColumn="0" showLastColumn="0" showRowStripes="1" showColumnStripes="0"/>
</table>
</file>

<file path=xl/tables/table161.xml><?xml version="1.0" encoding="utf-8"?>
<table xmlns="http://schemas.openxmlformats.org/spreadsheetml/2006/main" id="352" name="Tabla2132333435363738393103113123133143153343353" displayName="Tabla2132333435363738393103113123133143153343353" ref="B113:B119" totalsRowShown="0" headerRowDxfId="1036" dataDxfId="1034" headerRowBorderDxfId="1035" tableBorderDxfId="1033">
  <autoFilter ref="B113:B119"/>
  <tableColumns count="1">
    <tableColumn id="1" name="Componente" dataDxfId="1032"/>
  </tableColumns>
  <tableStyleInfo name="TableStyleMedium2" showFirstColumn="0" showLastColumn="0" showRowStripes="1" showColumnStripes="0"/>
</table>
</file>

<file path=xl/tables/table162.xml><?xml version="1.0" encoding="utf-8"?>
<table xmlns="http://schemas.openxmlformats.org/spreadsheetml/2006/main" id="353" name="Tabla3142434445464748494104114124134144154344354" displayName="Tabla3142434445464748494104114124134144154344354" ref="C113:C134" totalsRowShown="0" headerRowDxfId="1031" dataDxfId="1029" headerRowBorderDxfId="1030" tableBorderDxfId="1028">
  <autoFilter ref="C113:C134"/>
  <tableColumns count="1">
    <tableColumn id="1" name="Subcomponente " dataDxfId="1027"/>
  </tableColumns>
  <tableStyleInfo name="TableStyleMedium2" showFirstColumn="0" showLastColumn="0" showRowStripes="1" showColumnStripes="0"/>
</table>
</file>

<file path=xl/tables/table163.xml><?xml version="1.0" encoding="utf-8"?>
<table xmlns="http://schemas.openxmlformats.org/spreadsheetml/2006/main" id="354" name="Tabla4152535455565758595105115125135145155345355" displayName="Tabla4152535455565758595105115125135145155345355" ref="D113:D173" totalsRowShown="0" headerRowDxfId="1026" dataDxfId="1024" headerRowBorderDxfId="1025" tableBorderDxfId="1023">
  <autoFilter ref="D113:D173"/>
  <tableColumns count="1">
    <tableColumn id="1" name="Tópico " dataDxfId="1022"/>
  </tableColumns>
  <tableStyleInfo name="TableStyleMedium2" showFirstColumn="0" showLastColumn="0" showRowStripes="1" showColumnStripes="0"/>
</table>
</file>

<file path=xl/tables/table164.xml><?xml version="1.0" encoding="utf-8"?>
<table xmlns="http://schemas.openxmlformats.org/spreadsheetml/2006/main" id="355" name="Tabla5162636465666768696106116126136146156346356" displayName="Tabla5162636465666768696106116126136146156346356" ref="F113:F574" totalsRowShown="0" headerRowDxfId="1021" dataDxfId="1019" headerRowBorderDxfId="1020" tableBorderDxfId="1018">
  <autoFilter ref="F113:F574"/>
  <tableColumns count="1">
    <tableColumn id="1" name="Nombre de las variables " dataDxfId="1017"/>
  </tableColumns>
  <tableStyleInfo name="TableStyleMedium2" showFirstColumn="0" showLastColumn="0" showRowStripes="1" showColumnStripes="0"/>
</table>
</file>

<file path=xl/tables/table165.xml><?xml version="1.0" encoding="utf-8"?>
<table xmlns="http://schemas.openxmlformats.org/spreadsheetml/2006/main" id="356" name="Tabla6172737475767778797107117127137147157347357" displayName="Tabla6172737475767778797107117127137147157347357" ref="E113:E570" totalsRowShown="0" headerRowDxfId="1016" dataDxfId="1014" headerRowBorderDxfId="1015" tableBorderDxfId="1013">
  <autoFilter ref="E113:E570"/>
  <tableColumns count="1">
    <tableColumn id="1" name="Código de la varible " dataDxfId="1012"/>
  </tableColumns>
  <tableStyleInfo name="TableStyleMedium2" showFirstColumn="0" showLastColumn="0" showRowStripes="1" showColumnStripes="0"/>
</table>
</file>

<file path=xl/tables/table166.xml><?xml version="1.0" encoding="utf-8"?>
<table xmlns="http://schemas.openxmlformats.org/spreadsheetml/2006/main" id="357" name="Tabla7182838485868788898108118128138148158348358" displayName="Tabla7182838485868788898108118128138148158348358" ref="G113:G116" totalsRowShown="0" headerRowDxfId="1011" dataDxfId="1009" headerRowBorderDxfId="1010" tableBorderDxfId="1008">
  <autoFilter ref="G113:G116"/>
  <tableColumns count="1">
    <tableColumn id="1" name="Unidades de medida:" dataDxfId="1007"/>
  </tableColumns>
  <tableStyleInfo name="TableStyleMedium2" showFirstColumn="0" showLastColumn="0" showRowStripes="1" showColumnStripes="0"/>
</table>
</file>

<file path=xl/tables/table167.xml><?xml version="1.0" encoding="utf-8"?>
<table xmlns="http://schemas.openxmlformats.org/spreadsheetml/2006/main" id="358" name="Tabla8192939495969798999109119129139149159349359" displayName="Tabla8192939495969798999109119129139149159349359" ref="H113:H118" totalsRowShown="0" headerRowDxfId="1006" dataDxfId="1004" headerRowBorderDxfId="1005" tableBorderDxfId="1003">
  <autoFilter ref="H113:H118"/>
  <tableColumns count="1">
    <tableColumn id="1" name="Marco FMPEIR:" dataDxfId="1002"/>
  </tableColumns>
  <tableStyleInfo name="TableStyleMedium2" showFirstColumn="0" showLastColumn="0" showRowStripes="1" showColumnStripes="0"/>
</table>
</file>

<file path=xl/tables/table168.xml><?xml version="1.0" encoding="utf-8"?>
<table xmlns="http://schemas.openxmlformats.org/spreadsheetml/2006/main" id="359" name="Tabla92030405060708090100110120130140150160350360" displayName="Tabla92030405060708090100110120130140150160350360" ref="I113:I121" totalsRowShown="0" headerRowDxfId="1001" dataDxfId="999" headerRowBorderDxfId="1000" tableBorderDxfId="998">
  <autoFilter ref="I113:I121"/>
  <tableColumns count="1">
    <tableColumn id="1" name="Tipo de fuente " dataDxfId="997"/>
  </tableColumns>
  <tableStyleInfo name="TableStyleMedium2" showFirstColumn="0" showLastColumn="0" showRowStripes="1" showColumnStripes="0"/>
</table>
</file>

<file path=xl/tables/table169.xml><?xml version="1.0" encoding="utf-8"?>
<table xmlns="http://schemas.openxmlformats.org/spreadsheetml/2006/main" id="360" name="Tabla102131415161718191101111121131141151161351361" displayName="Tabla102131415161718191101111121131141151161351361" ref="J113:J115" totalsRowShown="0" headerRowDxfId="996" dataDxfId="994" headerRowBorderDxfId="995" tableBorderDxfId="993">
  <autoFilter ref="J113:J115"/>
  <tableColumns count="1">
    <tableColumn id="1" name="Tipo de disponibilidad" dataDxfId="992"/>
  </tableColumns>
  <tableStyleInfo name="TableStyleMedium2" showFirstColumn="0" showLastColumn="0" showRowStripes="1" showColumnStripes="0"/>
</table>
</file>

<file path=xl/tables/table17.xml><?xml version="1.0" encoding="utf-8"?>
<table xmlns="http://schemas.openxmlformats.org/spreadsheetml/2006/main" id="226" name="Tabla889227" displayName="Tabla889227" ref="H113:H118" totalsRowShown="0" headerRowDxfId="1406" dataDxfId="1404" headerRowBorderDxfId="1405" tableBorderDxfId="1403">
  <autoFilter ref="H113:H118"/>
  <tableColumns count="1">
    <tableColumn id="1" name="Marco FMPEIR:" dataDxfId="1402"/>
  </tableColumns>
  <tableStyleInfo name="TableStyleMedium2" showFirstColumn="0" showLastColumn="0" showRowStripes="1" showColumnStripes="0"/>
</table>
</file>

<file path=xl/tables/table170.xml><?xml version="1.0" encoding="utf-8"?>
<table xmlns="http://schemas.openxmlformats.org/spreadsheetml/2006/main" id="241" name="Tabla1122232425262728292102112122132142152342352242" displayName="Tabla1122232425262728292102112122132142152342352242" ref="A113:A115" totalsRowShown="0" headerRowDxfId="991" dataDxfId="989" headerRowBorderDxfId="990" tableBorderDxfId="988">
  <autoFilter ref="A113:A115"/>
  <tableColumns count="1">
    <tableColumn id="1" name="Tipo de producto" dataDxfId="987"/>
  </tableColumns>
  <tableStyleInfo name="TableStyleMedium2" showFirstColumn="0" showLastColumn="0" showRowStripes="1" showColumnStripes="0"/>
</table>
</file>

<file path=xl/tables/table171.xml><?xml version="1.0" encoding="utf-8"?>
<table xmlns="http://schemas.openxmlformats.org/spreadsheetml/2006/main" id="242" name="Tabla2132333435363738393103113123133143153343353243" displayName="Tabla2132333435363738393103113123133143153343353243" ref="B113:B119" totalsRowShown="0" headerRowDxfId="986" dataDxfId="984" headerRowBorderDxfId="985" tableBorderDxfId="983">
  <autoFilter ref="B113:B119"/>
  <tableColumns count="1">
    <tableColumn id="1" name="Componente" dataDxfId="982"/>
  </tableColumns>
  <tableStyleInfo name="TableStyleMedium2" showFirstColumn="0" showLastColumn="0" showRowStripes="1" showColumnStripes="0"/>
</table>
</file>

<file path=xl/tables/table172.xml><?xml version="1.0" encoding="utf-8"?>
<table xmlns="http://schemas.openxmlformats.org/spreadsheetml/2006/main" id="243" name="Tabla3142434445464748494104114124134144154344354244" displayName="Tabla3142434445464748494104114124134144154344354244" ref="C113:C134" totalsRowShown="0" headerRowDxfId="981" dataDxfId="979" headerRowBorderDxfId="980" tableBorderDxfId="978">
  <autoFilter ref="C113:C134"/>
  <tableColumns count="1">
    <tableColumn id="1" name="Subcomponente " dataDxfId="977"/>
  </tableColumns>
  <tableStyleInfo name="TableStyleMedium2" showFirstColumn="0" showLastColumn="0" showRowStripes="1" showColumnStripes="0"/>
</table>
</file>

<file path=xl/tables/table173.xml><?xml version="1.0" encoding="utf-8"?>
<table xmlns="http://schemas.openxmlformats.org/spreadsheetml/2006/main" id="244" name="Tabla4152535455565758595105115125135145155345355245" displayName="Tabla4152535455565758595105115125135145155345355245" ref="D113:D173" totalsRowShown="0" headerRowDxfId="976" dataDxfId="974" headerRowBorderDxfId="975" tableBorderDxfId="973">
  <autoFilter ref="D113:D173"/>
  <tableColumns count="1">
    <tableColumn id="1" name="Tópico " dataDxfId="972"/>
  </tableColumns>
  <tableStyleInfo name="TableStyleMedium2" showFirstColumn="0" showLastColumn="0" showRowStripes="1" showColumnStripes="0"/>
</table>
</file>

<file path=xl/tables/table174.xml><?xml version="1.0" encoding="utf-8"?>
<table xmlns="http://schemas.openxmlformats.org/spreadsheetml/2006/main" id="245" name="Tabla5162636465666768696106116126136146156346356246" displayName="Tabla5162636465666768696106116126136146156346356246" ref="F113:F574" totalsRowShown="0" headerRowDxfId="971" dataDxfId="969" headerRowBorderDxfId="970" tableBorderDxfId="968">
  <autoFilter ref="F113:F574"/>
  <tableColumns count="1">
    <tableColumn id="1" name="Nombre de las variables " dataDxfId="967"/>
  </tableColumns>
  <tableStyleInfo name="TableStyleMedium2" showFirstColumn="0" showLastColumn="0" showRowStripes="1" showColumnStripes="0"/>
</table>
</file>

<file path=xl/tables/table175.xml><?xml version="1.0" encoding="utf-8"?>
<table xmlns="http://schemas.openxmlformats.org/spreadsheetml/2006/main" id="246" name="Tabla6172737475767778797107117127137147157347357247" displayName="Tabla6172737475767778797107117127137147157347357247" ref="E113:E570" totalsRowShown="0" headerRowDxfId="966" dataDxfId="964" headerRowBorderDxfId="965" tableBorderDxfId="963">
  <autoFilter ref="E113:E570"/>
  <tableColumns count="1">
    <tableColumn id="1" name="Código de la varible " dataDxfId="962"/>
  </tableColumns>
  <tableStyleInfo name="TableStyleMedium2" showFirstColumn="0" showLastColumn="0" showRowStripes="1" showColumnStripes="0"/>
</table>
</file>

<file path=xl/tables/table176.xml><?xml version="1.0" encoding="utf-8"?>
<table xmlns="http://schemas.openxmlformats.org/spreadsheetml/2006/main" id="247" name="Tabla7182838485868788898108118128138148158348358248" displayName="Tabla7182838485868788898108118128138148158348358248" ref="G113:G116" totalsRowShown="0" headerRowDxfId="961" dataDxfId="959" headerRowBorderDxfId="960" tableBorderDxfId="958">
  <autoFilter ref="G113:G116"/>
  <tableColumns count="1">
    <tableColumn id="1" name="Unidades de medida:" dataDxfId="957"/>
  </tableColumns>
  <tableStyleInfo name="TableStyleMedium2" showFirstColumn="0" showLastColumn="0" showRowStripes="1" showColumnStripes="0"/>
</table>
</file>

<file path=xl/tables/table177.xml><?xml version="1.0" encoding="utf-8"?>
<table xmlns="http://schemas.openxmlformats.org/spreadsheetml/2006/main" id="248" name="Tabla8192939495969798999109119129139149159349359249" displayName="Tabla8192939495969798999109119129139149159349359249" ref="H113:H118" totalsRowShown="0" headerRowDxfId="956" dataDxfId="954" headerRowBorderDxfId="955" tableBorderDxfId="953">
  <autoFilter ref="H113:H118"/>
  <tableColumns count="1">
    <tableColumn id="1" name="Marco FMPEIR:" dataDxfId="952"/>
  </tableColumns>
  <tableStyleInfo name="TableStyleMedium2" showFirstColumn="0" showLastColumn="0" showRowStripes="1" showColumnStripes="0"/>
</table>
</file>

<file path=xl/tables/table178.xml><?xml version="1.0" encoding="utf-8"?>
<table xmlns="http://schemas.openxmlformats.org/spreadsheetml/2006/main" id="249" name="Tabla92030405060708090100110120130140150160350360250" displayName="Tabla92030405060708090100110120130140150160350360250" ref="I113:I121" totalsRowShown="0" headerRowDxfId="951" dataDxfId="949" headerRowBorderDxfId="950" tableBorderDxfId="948">
  <autoFilter ref="I113:I121"/>
  <tableColumns count="1">
    <tableColumn id="1" name="Tipo de fuente " dataDxfId="947"/>
  </tableColumns>
  <tableStyleInfo name="TableStyleMedium2" showFirstColumn="0" showLastColumn="0" showRowStripes="1" showColumnStripes="0"/>
</table>
</file>

<file path=xl/tables/table179.xml><?xml version="1.0" encoding="utf-8"?>
<table xmlns="http://schemas.openxmlformats.org/spreadsheetml/2006/main" id="250" name="Tabla102131415161718191101111121131141151161351361251" displayName="Tabla102131415161718191101111121131141151161351361251" ref="J113:J115" totalsRowShown="0" headerRowDxfId="946" dataDxfId="944" headerRowBorderDxfId="945" tableBorderDxfId="943">
  <autoFilter ref="J113:J115"/>
  <tableColumns count="1">
    <tableColumn id="1" name="Tipo de disponibilidad" dataDxfId="942"/>
  </tableColumns>
  <tableStyleInfo name="TableStyleMedium2" showFirstColumn="0" showLastColumn="0" showRowStripes="1" showColumnStripes="0"/>
</table>
</file>

<file path=xl/tables/table18.xml><?xml version="1.0" encoding="utf-8"?>
<table xmlns="http://schemas.openxmlformats.org/spreadsheetml/2006/main" id="227" name="Tabla990228" displayName="Tabla990228" ref="I113:I121" totalsRowShown="0" headerRowDxfId="1401" dataDxfId="1399" headerRowBorderDxfId="1400" tableBorderDxfId="1398">
  <autoFilter ref="I113:I121"/>
  <tableColumns count="1">
    <tableColumn id="1" name="Tipo de fuente " dataDxfId="1397"/>
  </tableColumns>
  <tableStyleInfo name="TableStyleMedium2" showFirstColumn="0" showLastColumn="0" showRowStripes="1" showColumnStripes="0"/>
</table>
</file>

<file path=xl/tables/table180.xml><?xml version="1.0" encoding="utf-8"?>
<table xmlns="http://schemas.openxmlformats.org/spreadsheetml/2006/main" id="291" name="Tabla1122232425262728292102112122132142152342352242292" displayName="Tabla1122232425262728292102112122132142152342352242292" ref="A113:A115" totalsRowShown="0" headerRowDxfId="941" dataDxfId="939" headerRowBorderDxfId="940" tableBorderDxfId="938">
  <autoFilter ref="A113:A115"/>
  <tableColumns count="1">
    <tableColumn id="1" name="Tipo de producto" dataDxfId="937"/>
  </tableColumns>
  <tableStyleInfo name="TableStyleMedium2" showFirstColumn="0" showLastColumn="0" showRowStripes="1" showColumnStripes="0"/>
</table>
</file>

<file path=xl/tables/table181.xml><?xml version="1.0" encoding="utf-8"?>
<table xmlns="http://schemas.openxmlformats.org/spreadsheetml/2006/main" id="292" name="Tabla2132333435363738393103113123133143153343353243293" displayName="Tabla2132333435363738393103113123133143153343353243293" ref="B113:B119" totalsRowShown="0" headerRowDxfId="936" dataDxfId="934" headerRowBorderDxfId="935" tableBorderDxfId="933">
  <autoFilter ref="B113:B119"/>
  <tableColumns count="1">
    <tableColumn id="1" name="Componente" dataDxfId="932"/>
  </tableColumns>
  <tableStyleInfo name="TableStyleMedium2" showFirstColumn="0" showLastColumn="0" showRowStripes="1" showColumnStripes="0"/>
</table>
</file>

<file path=xl/tables/table182.xml><?xml version="1.0" encoding="utf-8"?>
<table xmlns="http://schemas.openxmlformats.org/spreadsheetml/2006/main" id="293" name="Tabla3142434445464748494104114124134144154344354244294" displayName="Tabla3142434445464748494104114124134144154344354244294" ref="C113:C134" totalsRowShown="0" headerRowDxfId="931" dataDxfId="929" headerRowBorderDxfId="930" tableBorderDxfId="928">
  <autoFilter ref="C113:C134"/>
  <tableColumns count="1">
    <tableColumn id="1" name="Subcomponente " dataDxfId="927"/>
  </tableColumns>
  <tableStyleInfo name="TableStyleMedium2" showFirstColumn="0" showLastColumn="0" showRowStripes="1" showColumnStripes="0"/>
</table>
</file>

<file path=xl/tables/table183.xml><?xml version="1.0" encoding="utf-8"?>
<table xmlns="http://schemas.openxmlformats.org/spreadsheetml/2006/main" id="294" name="Tabla4152535455565758595105115125135145155345355245295" displayName="Tabla4152535455565758595105115125135145155345355245295" ref="D113:D173" totalsRowShown="0" headerRowDxfId="926" dataDxfId="924" headerRowBorderDxfId="925" tableBorderDxfId="923">
  <autoFilter ref="D113:D173"/>
  <tableColumns count="1">
    <tableColumn id="1" name="Tópico " dataDxfId="922"/>
  </tableColumns>
  <tableStyleInfo name="TableStyleMedium2" showFirstColumn="0" showLastColumn="0" showRowStripes="1" showColumnStripes="0"/>
</table>
</file>

<file path=xl/tables/table184.xml><?xml version="1.0" encoding="utf-8"?>
<table xmlns="http://schemas.openxmlformats.org/spreadsheetml/2006/main" id="295" name="Tabla5162636465666768696106116126136146156346356246296" displayName="Tabla5162636465666768696106116126136146156346356246296" ref="F113:F574" totalsRowShown="0" headerRowDxfId="921" dataDxfId="919" headerRowBorderDxfId="920" tableBorderDxfId="918">
  <autoFilter ref="F113:F574"/>
  <tableColumns count="1">
    <tableColumn id="1" name="Nombre de las variables " dataDxfId="917"/>
  </tableColumns>
  <tableStyleInfo name="TableStyleMedium2" showFirstColumn="0" showLastColumn="0" showRowStripes="1" showColumnStripes="0"/>
</table>
</file>

<file path=xl/tables/table185.xml><?xml version="1.0" encoding="utf-8"?>
<table xmlns="http://schemas.openxmlformats.org/spreadsheetml/2006/main" id="296" name="Tabla6172737475767778797107117127137147157347357247297" displayName="Tabla6172737475767778797107117127137147157347357247297" ref="E113:E570" totalsRowShown="0" headerRowDxfId="916" dataDxfId="914" headerRowBorderDxfId="915" tableBorderDxfId="913">
  <autoFilter ref="E113:E570"/>
  <tableColumns count="1">
    <tableColumn id="1" name="Código de la varible " dataDxfId="912"/>
  </tableColumns>
  <tableStyleInfo name="TableStyleMedium2" showFirstColumn="0" showLastColumn="0" showRowStripes="1" showColumnStripes="0"/>
</table>
</file>

<file path=xl/tables/table186.xml><?xml version="1.0" encoding="utf-8"?>
<table xmlns="http://schemas.openxmlformats.org/spreadsheetml/2006/main" id="297" name="Tabla7182838485868788898108118128138148158348358248298" displayName="Tabla7182838485868788898108118128138148158348358248298" ref="G113:G116" totalsRowShown="0" headerRowDxfId="911" dataDxfId="909" headerRowBorderDxfId="910" tableBorderDxfId="908">
  <autoFilter ref="G113:G116"/>
  <tableColumns count="1">
    <tableColumn id="1" name="Unidades de medida:" dataDxfId="907"/>
  </tableColumns>
  <tableStyleInfo name="TableStyleMedium2" showFirstColumn="0" showLastColumn="0" showRowStripes="1" showColumnStripes="0"/>
</table>
</file>

<file path=xl/tables/table187.xml><?xml version="1.0" encoding="utf-8"?>
<table xmlns="http://schemas.openxmlformats.org/spreadsheetml/2006/main" id="298" name="Tabla8192939495969798999109119129139149159349359249299" displayName="Tabla8192939495969798999109119129139149159349359249299" ref="H113:H118" totalsRowShown="0" headerRowDxfId="906" dataDxfId="904" headerRowBorderDxfId="905" tableBorderDxfId="903">
  <autoFilter ref="H113:H118"/>
  <tableColumns count="1">
    <tableColumn id="1" name="Marco FMPEIR:" dataDxfId="902"/>
  </tableColumns>
  <tableStyleInfo name="TableStyleMedium2" showFirstColumn="0" showLastColumn="0" showRowStripes="1" showColumnStripes="0"/>
</table>
</file>

<file path=xl/tables/table188.xml><?xml version="1.0" encoding="utf-8"?>
<table xmlns="http://schemas.openxmlformats.org/spreadsheetml/2006/main" id="299" name="Tabla92030405060708090100110120130140150160350360250300" displayName="Tabla92030405060708090100110120130140150160350360250300" ref="I113:I121" totalsRowShown="0" headerRowDxfId="901" dataDxfId="899" headerRowBorderDxfId="900" tableBorderDxfId="898">
  <autoFilter ref="I113:I121"/>
  <tableColumns count="1">
    <tableColumn id="1" name="Tipo de fuente " dataDxfId="897"/>
  </tableColumns>
  <tableStyleInfo name="TableStyleMedium2" showFirstColumn="0" showLastColumn="0" showRowStripes="1" showColumnStripes="0"/>
</table>
</file>

<file path=xl/tables/table189.xml><?xml version="1.0" encoding="utf-8"?>
<table xmlns="http://schemas.openxmlformats.org/spreadsheetml/2006/main" id="300" name="Tabla102131415161718191101111121131141151161351361251301" displayName="Tabla102131415161718191101111121131141151161351361251301" ref="J113:J115" totalsRowShown="0" headerRowDxfId="896" dataDxfId="894" headerRowBorderDxfId="895" tableBorderDxfId="893">
  <autoFilter ref="J113:J115"/>
  <tableColumns count="1">
    <tableColumn id="1" name="Tipo de disponibilidad" dataDxfId="892"/>
  </tableColumns>
  <tableStyleInfo name="TableStyleMedium2" showFirstColumn="0" showLastColumn="0" showRowStripes="1" showColumnStripes="0"/>
</table>
</file>

<file path=xl/tables/table19.xml><?xml version="1.0" encoding="utf-8"?>
<table xmlns="http://schemas.openxmlformats.org/spreadsheetml/2006/main" id="228" name="Tabla1091229" displayName="Tabla1091229" ref="J113:J115" totalsRowShown="0" headerRowDxfId="1396" dataDxfId="1394" headerRowBorderDxfId="1395" tableBorderDxfId="1393">
  <autoFilter ref="J113:J115"/>
  <tableColumns count="1">
    <tableColumn id="1" name="Tipo de disponibilidad" dataDxfId="1392"/>
  </tableColumns>
  <tableStyleInfo name="TableStyleMedium2" showFirstColumn="0" showLastColumn="0" showRowStripes="1" showColumnStripes="0"/>
</table>
</file>

<file path=xl/tables/table190.xml><?xml version="1.0" encoding="utf-8"?>
<table xmlns="http://schemas.openxmlformats.org/spreadsheetml/2006/main" id="171" name="Tabla1122232425262728292102112122132142152162172" displayName="Tabla1122232425262728292102112122132142152162172" ref="A112:A114" totalsRowShown="0" headerRowDxfId="891" dataDxfId="889" headerRowBorderDxfId="890" tableBorderDxfId="888">
  <autoFilter ref="A112:A114"/>
  <tableColumns count="1">
    <tableColumn id="1" name="Tipo de producto" dataDxfId="887"/>
  </tableColumns>
  <tableStyleInfo name="TableStyleMedium2" showFirstColumn="0" showLastColumn="0" showRowStripes="1" showColumnStripes="0"/>
</table>
</file>

<file path=xl/tables/table191.xml><?xml version="1.0" encoding="utf-8"?>
<table xmlns="http://schemas.openxmlformats.org/spreadsheetml/2006/main" id="172" name="Tabla2132333435363738393103113123133143153163173" displayName="Tabla2132333435363738393103113123133143153163173" ref="B112:B118" totalsRowShown="0" headerRowDxfId="886" dataDxfId="884" headerRowBorderDxfId="885" tableBorderDxfId="883">
  <autoFilter ref="B112:B118"/>
  <tableColumns count="1">
    <tableColumn id="1" name="Componente" dataDxfId="882"/>
  </tableColumns>
  <tableStyleInfo name="TableStyleMedium2" showFirstColumn="0" showLastColumn="0" showRowStripes="1" showColumnStripes="0"/>
</table>
</file>

<file path=xl/tables/table192.xml><?xml version="1.0" encoding="utf-8"?>
<table xmlns="http://schemas.openxmlformats.org/spreadsheetml/2006/main" id="173" name="Tabla3142434445464748494104114124134144154164174" displayName="Tabla3142434445464748494104114124134144154164174" ref="C112:C133" totalsRowShown="0" headerRowDxfId="881" dataDxfId="879" headerRowBorderDxfId="880" tableBorderDxfId="878">
  <autoFilter ref="C112:C133"/>
  <tableColumns count="1">
    <tableColumn id="1" name="Subcomponente " dataDxfId="877"/>
  </tableColumns>
  <tableStyleInfo name="TableStyleMedium2" showFirstColumn="0" showLastColumn="0" showRowStripes="1" showColumnStripes="0"/>
</table>
</file>

<file path=xl/tables/table193.xml><?xml version="1.0" encoding="utf-8"?>
<table xmlns="http://schemas.openxmlformats.org/spreadsheetml/2006/main" id="174" name="Tabla4152535455565758595105115125135145155165175" displayName="Tabla4152535455565758595105115125135145155165175" ref="D112:D172" totalsRowShown="0" headerRowDxfId="876" dataDxfId="874" headerRowBorderDxfId="875" tableBorderDxfId="873">
  <autoFilter ref="D112:D172"/>
  <tableColumns count="1">
    <tableColumn id="1" name="Tópico " dataDxfId="872"/>
  </tableColumns>
  <tableStyleInfo name="TableStyleMedium2" showFirstColumn="0" showLastColumn="0" showRowStripes="1" showColumnStripes="0"/>
</table>
</file>

<file path=xl/tables/table194.xml><?xml version="1.0" encoding="utf-8"?>
<table xmlns="http://schemas.openxmlformats.org/spreadsheetml/2006/main" id="175" name="Tabla5162636465666768696106116126136146156166176" displayName="Tabla5162636465666768696106116126136146156166176" ref="F112:F573" totalsRowShown="0" headerRowDxfId="871" dataDxfId="869" headerRowBorderDxfId="870" tableBorderDxfId="868">
  <autoFilter ref="F112:F573"/>
  <tableColumns count="1">
    <tableColumn id="1" name="Nombre de las variables " dataDxfId="867"/>
  </tableColumns>
  <tableStyleInfo name="TableStyleMedium2" showFirstColumn="0" showLastColumn="0" showRowStripes="1" showColumnStripes="0"/>
</table>
</file>

<file path=xl/tables/table195.xml><?xml version="1.0" encoding="utf-8"?>
<table xmlns="http://schemas.openxmlformats.org/spreadsheetml/2006/main" id="176" name="Tabla6172737475767778797107117127137147157167177" displayName="Tabla6172737475767778797107117127137147157167177" ref="E112:E569" totalsRowShown="0" headerRowDxfId="866" dataDxfId="864" headerRowBorderDxfId="865" tableBorderDxfId="863">
  <autoFilter ref="E112:E569"/>
  <tableColumns count="1">
    <tableColumn id="1" name="Código de la varible " dataDxfId="862"/>
  </tableColumns>
  <tableStyleInfo name="TableStyleMedium2" showFirstColumn="0" showLastColumn="0" showRowStripes="1" showColumnStripes="0"/>
</table>
</file>

<file path=xl/tables/table196.xml><?xml version="1.0" encoding="utf-8"?>
<table xmlns="http://schemas.openxmlformats.org/spreadsheetml/2006/main" id="177" name="Tabla7182838485868788898108118128138148158168178" displayName="Tabla7182838485868788898108118128138148158168178" ref="G112:G115" totalsRowShown="0" headerRowDxfId="861" dataDxfId="859" headerRowBorderDxfId="860" tableBorderDxfId="858">
  <autoFilter ref="G112:G115"/>
  <tableColumns count="1">
    <tableColumn id="1" name="Unidades de medida:" dataDxfId="857"/>
  </tableColumns>
  <tableStyleInfo name="TableStyleMedium2" showFirstColumn="0" showLastColumn="0" showRowStripes="1" showColumnStripes="0"/>
</table>
</file>

<file path=xl/tables/table197.xml><?xml version="1.0" encoding="utf-8"?>
<table xmlns="http://schemas.openxmlformats.org/spreadsheetml/2006/main" id="178" name="Tabla8192939495969798999109119129139149159169179" displayName="Tabla8192939495969798999109119129139149159169179" ref="H112:H117" totalsRowShown="0" headerRowDxfId="856" dataDxfId="854" headerRowBorderDxfId="855" tableBorderDxfId="853">
  <autoFilter ref="H112:H117"/>
  <tableColumns count="1">
    <tableColumn id="1" name="Marco FMPEIR:" dataDxfId="852"/>
  </tableColumns>
  <tableStyleInfo name="TableStyleMedium2" showFirstColumn="0" showLastColumn="0" showRowStripes="1" showColumnStripes="0"/>
</table>
</file>

<file path=xl/tables/table198.xml><?xml version="1.0" encoding="utf-8"?>
<table xmlns="http://schemas.openxmlformats.org/spreadsheetml/2006/main" id="179" name="Tabla92030405060708090100110120130140150160170180" displayName="Tabla92030405060708090100110120130140150160170180" ref="I112:I120" totalsRowShown="0" headerRowDxfId="851" dataDxfId="849" headerRowBorderDxfId="850" tableBorderDxfId="848">
  <autoFilter ref="I112:I120"/>
  <tableColumns count="1">
    <tableColumn id="1" name="Tipo de fuente " dataDxfId="847"/>
  </tableColumns>
  <tableStyleInfo name="TableStyleMedium2" showFirstColumn="0" showLastColumn="0" showRowStripes="1" showColumnStripes="0"/>
</table>
</file>

<file path=xl/tables/table199.xml><?xml version="1.0" encoding="utf-8"?>
<table xmlns="http://schemas.openxmlformats.org/spreadsheetml/2006/main" id="180" name="Tabla102131415161718191101111121131141151161171181" displayName="Tabla102131415161718191101111121131141151161171181" ref="J112:J114" totalsRowShown="0" headerRowDxfId="846" dataDxfId="844" headerRowBorderDxfId="845" tableBorderDxfId="843">
  <autoFilter ref="J112:J114"/>
  <tableColumns count="1">
    <tableColumn id="1" name="Tipo de disponibilidad" dataDxfId="842"/>
  </tableColumns>
  <tableStyleInfo name="TableStyleMedium2" showFirstColumn="0" showLastColumn="0" showRowStripes="1" showColumnStripes="0"/>
</table>
</file>

<file path=xl/tables/table2.xml><?xml version="1.0" encoding="utf-8"?>
<table xmlns="http://schemas.openxmlformats.org/spreadsheetml/2006/main" id="131" name="Tabla38494" displayName="Tabla38494" ref="C113:C134" totalsRowShown="0" headerRowDxfId="1481" dataDxfId="1479" headerRowBorderDxfId="1480" tableBorderDxfId="1478">
  <autoFilter ref="C113:C134"/>
  <tableColumns count="1">
    <tableColumn id="1" name="Subcomponente " dataDxfId="1477"/>
  </tableColumns>
  <tableStyleInfo name="TableStyleMedium2" showFirstColumn="0" showLastColumn="0" showRowStripes="1" showColumnStripes="0"/>
</table>
</file>

<file path=xl/tables/table20.xml><?xml version="1.0" encoding="utf-8"?>
<table xmlns="http://schemas.openxmlformats.org/spreadsheetml/2006/main" id="229" name="Tabla1" displayName="Tabla1" ref="A113:A115" totalsRowShown="0" headerRowDxfId="1391" dataDxfId="1389" headerRowBorderDxfId="1390" tableBorderDxfId="1388">
  <autoFilter ref="A113:A115"/>
  <tableColumns count="1">
    <tableColumn id="1" name="Tipo de producto" dataDxfId="1387"/>
  </tableColumns>
  <tableStyleInfo name="TableStyleMedium2" showFirstColumn="0" showLastColumn="0" showRowStripes="1" showColumnStripes="0"/>
</table>
</file>

<file path=xl/tables/table200.xml><?xml version="1.0" encoding="utf-8"?>
<table xmlns="http://schemas.openxmlformats.org/spreadsheetml/2006/main" id="381" name="Tabla1122232425262728292102112122132142152162362382" displayName="Tabla1122232425262728292102112122132142152162362382" ref="A116:A118" totalsRowShown="0" headerRowDxfId="841" dataDxfId="839" headerRowBorderDxfId="840" tableBorderDxfId="838">
  <autoFilter ref="A116:A118"/>
  <tableColumns count="1">
    <tableColumn id="1" name="Tipo de producto" dataDxfId="837"/>
  </tableColumns>
  <tableStyleInfo name="TableStyleMedium2" showFirstColumn="0" showLastColumn="0" showRowStripes="1" showColumnStripes="0"/>
</table>
</file>

<file path=xl/tables/table201.xml><?xml version="1.0" encoding="utf-8"?>
<table xmlns="http://schemas.openxmlformats.org/spreadsheetml/2006/main" id="382" name="Tabla2132333435363738393103113123133143153163363383" displayName="Tabla2132333435363738393103113123133143153163363383" ref="B116:B122" totalsRowShown="0" headerRowDxfId="836" dataDxfId="834" headerRowBorderDxfId="835" tableBorderDxfId="833">
  <autoFilter ref="B116:B122"/>
  <tableColumns count="1">
    <tableColumn id="1" name="Componente" dataDxfId="832"/>
  </tableColumns>
  <tableStyleInfo name="TableStyleMedium2" showFirstColumn="0" showLastColumn="0" showRowStripes="1" showColumnStripes="0"/>
</table>
</file>

<file path=xl/tables/table202.xml><?xml version="1.0" encoding="utf-8"?>
<table xmlns="http://schemas.openxmlformats.org/spreadsheetml/2006/main" id="383" name="Tabla3142434445464748494104114124134144154164364384" displayName="Tabla3142434445464748494104114124134144154164364384" ref="C116:C137" totalsRowShown="0" headerRowDxfId="831" dataDxfId="829" headerRowBorderDxfId="830" tableBorderDxfId="828">
  <autoFilter ref="C116:C137"/>
  <tableColumns count="1">
    <tableColumn id="1" name="Subcomponente " dataDxfId="827"/>
  </tableColumns>
  <tableStyleInfo name="TableStyleMedium2" showFirstColumn="0" showLastColumn="0" showRowStripes="1" showColumnStripes="0"/>
</table>
</file>

<file path=xl/tables/table203.xml><?xml version="1.0" encoding="utf-8"?>
<table xmlns="http://schemas.openxmlformats.org/spreadsheetml/2006/main" id="384" name="Tabla4152535455565758595105115125135145155165365385" displayName="Tabla4152535455565758595105115125135145155165365385" ref="D116:D176" totalsRowShown="0" headerRowDxfId="826" dataDxfId="824" headerRowBorderDxfId="825" tableBorderDxfId="823">
  <autoFilter ref="D116:D176"/>
  <tableColumns count="1">
    <tableColumn id="1" name="Tópico " dataDxfId="822"/>
  </tableColumns>
  <tableStyleInfo name="TableStyleMedium2" showFirstColumn="0" showLastColumn="0" showRowStripes="1" showColumnStripes="0"/>
</table>
</file>

<file path=xl/tables/table204.xml><?xml version="1.0" encoding="utf-8"?>
<table xmlns="http://schemas.openxmlformats.org/spreadsheetml/2006/main" id="385" name="Tabla5162636465666768696106116126136146156166366386" displayName="Tabla5162636465666768696106116126136146156166366386" ref="F116:F577" totalsRowShown="0" headerRowDxfId="821" dataDxfId="819" headerRowBorderDxfId="820" tableBorderDxfId="818">
  <autoFilter ref="F116:F577"/>
  <tableColumns count="1">
    <tableColumn id="1" name="Nombre de las variables " dataDxfId="817"/>
  </tableColumns>
  <tableStyleInfo name="TableStyleMedium2" showFirstColumn="0" showLastColumn="0" showRowStripes="1" showColumnStripes="0"/>
</table>
</file>

<file path=xl/tables/table205.xml><?xml version="1.0" encoding="utf-8"?>
<table xmlns="http://schemas.openxmlformats.org/spreadsheetml/2006/main" id="386" name="Tabla6172737475767778797107117127137147157167367387" displayName="Tabla6172737475767778797107117127137147157167367387" ref="E116:E573" totalsRowShown="0" headerRowDxfId="816" dataDxfId="814" headerRowBorderDxfId="815" tableBorderDxfId="813">
  <autoFilter ref="E116:E573"/>
  <tableColumns count="1">
    <tableColumn id="1" name="Código de la varible " dataDxfId="812"/>
  </tableColumns>
  <tableStyleInfo name="TableStyleMedium2" showFirstColumn="0" showLastColumn="0" showRowStripes="1" showColumnStripes="0"/>
</table>
</file>

<file path=xl/tables/table206.xml><?xml version="1.0" encoding="utf-8"?>
<table xmlns="http://schemas.openxmlformats.org/spreadsheetml/2006/main" id="387" name="Tabla7182838485868788898108118128138148158168368388" displayName="Tabla7182838485868788898108118128138148158168368388" ref="G116:G119" totalsRowShown="0" headerRowDxfId="811" dataDxfId="809" headerRowBorderDxfId="810" tableBorderDxfId="808">
  <autoFilter ref="G116:G119"/>
  <tableColumns count="1">
    <tableColumn id="1" name="Unidades de medida:" dataDxfId="807"/>
  </tableColumns>
  <tableStyleInfo name="TableStyleMedium2" showFirstColumn="0" showLastColumn="0" showRowStripes="1" showColumnStripes="0"/>
</table>
</file>

<file path=xl/tables/table207.xml><?xml version="1.0" encoding="utf-8"?>
<table xmlns="http://schemas.openxmlformats.org/spreadsheetml/2006/main" id="388" name="Tabla8192939495969798999109119129139149159169369389" displayName="Tabla8192939495969798999109119129139149159169369389" ref="H116:H121" totalsRowShown="0" headerRowDxfId="806" dataDxfId="804" headerRowBorderDxfId="805" tableBorderDxfId="803">
  <autoFilter ref="H116:H121"/>
  <tableColumns count="1">
    <tableColumn id="1" name="Marco FMPEIR:" dataDxfId="802"/>
  </tableColumns>
  <tableStyleInfo name="TableStyleMedium2" showFirstColumn="0" showLastColumn="0" showRowStripes="1" showColumnStripes="0"/>
</table>
</file>

<file path=xl/tables/table208.xml><?xml version="1.0" encoding="utf-8"?>
<table xmlns="http://schemas.openxmlformats.org/spreadsheetml/2006/main" id="389" name="Tabla92030405060708090100110120130140150160170370390" displayName="Tabla92030405060708090100110120130140150160170370390" ref="I116:I124" totalsRowShown="0" headerRowDxfId="801" dataDxfId="799" headerRowBorderDxfId="800" tableBorderDxfId="798">
  <autoFilter ref="I116:I124"/>
  <tableColumns count="1">
    <tableColumn id="1" name="Tipo de fuente " dataDxfId="797"/>
  </tableColumns>
  <tableStyleInfo name="TableStyleMedium2" showFirstColumn="0" showLastColumn="0" showRowStripes="1" showColumnStripes="0"/>
</table>
</file>

<file path=xl/tables/table209.xml><?xml version="1.0" encoding="utf-8"?>
<table xmlns="http://schemas.openxmlformats.org/spreadsheetml/2006/main" id="390" name="Tabla102131415161718191101111121131141151161171371391" displayName="Tabla102131415161718191101111121131141151161171371391" ref="J116:J118" totalsRowShown="0" headerRowDxfId="796" dataDxfId="794" headerRowBorderDxfId="795" tableBorderDxfId="793">
  <autoFilter ref="J116:J118"/>
  <tableColumns count="1">
    <tableColumn id="1" name="Tipo de disponibilidad" dataDxfId="792"/>
  </tableColumns>
  <tableStyleInfo name="TableStyleMedium2" showFirstColumn="0" showLastColumn="0" showRowStripes="1" showColumnStripes="0"/>
</table>
</file>

<file path=xl/tables/table21.xml><?xml version="1.0" encoding="utf-8"?>
<table xmlns="http://schemas.openxmlformats.org/spreadsheetml/2006/main" id="230" name="Tabla2" displayName="Tabla2" ref="B113:B119" totalsRowShown="0" headerRowDxfId="1386" dataDxfId="1384" headerRowBorderDxfId="1385" tableBorderDxfId="1383">
  <autoFilter ref="B113:B119"/>
  <tableColumns count="1">
    <tableColumn id="1" name="Componente" dataDxfId="1382"/>
  </tableColumns>
  <tableStyleInfo name="TableStyleMedium2" showFirstColumn="0" showLastColumn="0" showRowStripes="1" showColumnStripes="0"/>
</table>
</file>

<file path=xl/tables/table210.xml><?xml version="1.0" encoding="utf-8"?>
<table xmlns="http://schemas.openxmlformats.org/spreadsheetml/2006/main" id="311" name="Tabla1122232425262728292102112122132142152162362382312" displayName="Tabla1122232425262728292102112122132142152162362382312" ref="A113:A115" totalsRowShown="0" headerRowDxfId="791" dataDxfId="789" headerRowBorderDxfId="790" tableBorderDxfId="788">
  <autoFilter ref="A113:A115"/>
  <tableColumns count="1">
    <tableColumn id="1" name="Tipo de producto" dataDxfId="787"/>
  </tableColumns>
  <tableStyleInfo name="TableStyleMedium2" showFirstColumn="0" showLastColumn="0" showRowStripes="1" showColumnStripes="0"/>
</table>
</file>

<file path=xl/tables/table211.xml><?xml version="1.0" encoding="utf-8"?>
<table xmlns="http://schemas.openxmlformats.org/spreadsheetml/2006/main" id="312" name="Tabla2132333435363738393103113123133143153163363383313" displayName="Tabla2132333435363738393103113123133143153163363383313" ref="B113:B119" totalsRowShown="0" headerRowDxfId="786" dataDxfId="784" headerRowBorderDxfId="785" tableBorderDxfId="783">
  <autoFilter ref="B113:B119"/>
  <tableColumns count="1">
    <tableColumn id="1" name="Componente" dataDxfId="782"/>
  </tableColumns>
  <tableStyleInfo name="TableStyleMedium2" showFirstColumn="0" showLastColumn="0" showRowStripes="1" showColumnStripes="0"/>
</table>
</file>

<file path=xl/tables/table212.xml><?xml version="1.0" encoding="utf-8"?>
<table xmlns="http://schemas.openxmlformats.org/spreadsheetml/2006/main" id="313" name="Tabla3142434445464748494104114124134144154164364384314" displayName="Tabla3142434445464748494104114124134144154164364384314" ref="C113:C134" totalsRowShown="0" headerRowDxfId="781" dataDxfId="779" headerRowBorderDxfId="780" tableBorderDxfId="778">
  <autoFilter ref="C113:C134"/>
  <tableColumns count="1">
    <tableColumn id="1" name="Subcomponente " dataDxfId="777"/>
  </tableColumns>
  <tableStyleInfo name="TableStyleMedium2" showFirstColumn="0" showLastColumn="0" showRowStripes="1" showColumnStripes="0"/>
</table>
</file>

<file path=xl/tables/table213.xml><?xml version="1.0" encoding="utf-8"?>
<table xmlns="http://schemas.openxmlformats.org/spreadsheetml/2006/main" id="314" name="Tabla4152535455565758595105115125135145155165365385315" displayName="Tabla4152535455565758595105115125135145155165365385315" ref="D113:D173" totalsRowShown="0" headerRowDxfId="776" dataDxfId="774" headerRowBorderDxfId="775" tableBorderDxfId="773">
  <autoFilter ref="D113:D173"/>
  <tableColumns count="1">
    <tableColumn id="1" name="Tópico " dataDxfId="772"/>
  </tableColumns>
  <tableStyleInfo name="TableStyleMedium2" showFirstColumn="0" showLastColumn="0" showRowStripes="1" showColumnStripes="0"/>
</table>
</file>

<file path=xl/tables/table214.xml><?xml version="1.0" encoding="utf-8"?>
<table xmlns="http://schemas.openxmlformats.org/spreadsheetml/2006/main" id="315" name="Tabla5162636465666768696106116126136146156166366386316" displayName="Tabla5162636465666768696106116126136146156166366386316" ref="F113:F574" totalsRowShown="0" headerRowDxfId="771" dataDxfId="769" headerRowBorderDxfId="770" tableBorderDxfId="768">
  <autoFilter ref="F113:F574"/>
  <tableColumns count="1">
    <tableColumn id="1" name="Nombre de las variables " dataDxfId="767"/>
  </tableColumns>
  <tableStyleInfo name="TableStyleMedium2" showFirstColumn="0" showLastColumn="0" showRowStripes="1" showColumnStripes="0"/>
</table>
</file>

<file path=xl/tables/table215.xml><?xml version="1.0" encoding="utf-8"?>
<table xmlns="http://schemas.openxmlformats.org/spreadsheetml/2006/main" id="316" name="Tabla6172737475767778797107117127137147157167367387317" displayName="Tabla6172737475767778797107117127137147157167367387317" ref="E113:E570" totalsRowShown="0" headerRowDxfId="766" dataDxfId="764" headerRowBorderDxfId="765" tableBorderDxfId="763">
  <autoFilter ref="E113:E570"/>
  <tableColumns count="1">
    <tableColumn id="1" name="Código de la varible " dataDxfId="762"/>
  </tableColumns>
  <tableStyleInfo name="TableStyleMedium2" showFirstColumn="0" showLastColumn="0" showRowStripes="1" showColumnStripes="0"/>
</table>
</file>

<file path=xl/tables/table216.xml><?xml version="1.0" encoding="utf-8"?>
<table xmlns="http://schemas.openxmlformats.org/spreadsheetml/2006/main" id="317" name="Tabla7182838485868788898108118128138148158168368388318" displayName="Tabla7182838485868788898108118128138148158168368388318" ref="G113:G116" totalsRowShown="0" headerRowDxfId="761" dataDxfId="759" headerRowBorderDxfId="760" tableBorderDxfId="758">
  <autoFilter ref="G113:G116"/>
  <tableColumns count="1">
    <tableColumn id="1" name="Unidades de medida:" dataDxfId="757"/>
  </tableColumns>
  <tableStyleInfo name="TableStyleMedium2" showFirstColumn="0" showLastColumn="0" showRowStripes="1" showColumnStripes="0"/>
</table>
</file>

<file path=xl/tables/table217.xml><?xml version="1.0" encoding="utf-8"?>
<table xmlns="http://schemas.openxmlformats.org/spreadsheetml/2006/main" id="318" name="Tabla8192939495969798999109119129139149159169369389319" displayName="Tabla8192939495969798999109119129139149159169369389319" ref="H113:H118" totalsRowShown="0" headerRowDxfId="756" dataDxfId="754" headerRowBorderDxfId="755" tableBorderDxfId="753">
  <autoFilter ref="H113:H118"/>
  <tableColumns count="1">
    <tableColumn id="1" name="Marco FMPEIR:" dataDxfId="752"/>
  </tableColumns>
  <tableStyleInfo name="TableStyleMedium2" showFirstColumn="0" showLastColumn="0" showRowStripes="1" showColumnStripes="0"/>
</table>
</file>

<file path=xl/tables/table218.xml><?xml version="1.0" encoding="utf-8"?>
<table xmlns="http://schemas.openxmlformats.org/spreadsheetml/2006/main" id="319" name="Tabla92030405060708090100110120130140150160170370390320" displayName="Tabla92030405060708090100110120130140150160170370390320" ref="I113:I121" totalsRowShown="0" headerRowDxfId="751" dataDxfId="749" headerRowBorderDxfId="750" tableBorderDxfId="748">
  <autoFilter ref="I113:I121"/>
  <tableColumns count="1">
    <tableColumn id="1" name="Tipo de fuente " dataDxfId="747"/>
  </tableColumns>
  <tableStyleInfo name="TableStyleMedium2" showFirstColumn="0" showLastColumn="0" showRowStripes="1" showColumnStripes="0"/>
</table>
</file>

<file path=xl/tables/table219.xml><?xml version="1.0" encoding="utf-8"?>
<table xmlns="http://schemas.openxmlformats.org/spreadsheetml/2006/main" id="320" name="Tabla102131415161718191101111121131141151161171371391321" displayName="Tabla102131415161718191101111121131141151161171371391321" ref="J113:J115" totalsRowShown="0" headerRowDxfId="746" dataDxfId="744" headerRowBorderDxfId="745" tableBorderDxfId="743">
  <autoFilter ref="J113:J115"/>
  <tableColumns count="1">
    <tableColumn id="1" name="Tipo de disponibilidad" dataDxfId="742"/>
  </tableColumns>
  <tableStyleInfo name="TableStyleMedium2" showFirstColumn="0" showLastColumn="0" showRowStripes="1" showColumnStripes="0"/>
</table>
</file>

<file path=xl/tables/table22.xml><?xml version="1.0" encoding="utf-8"?>
<table xmlns="http://schemas.openxmlformats.org/spreadsheetml/2006/main" id="251" name="Tabla3" displayName="Tabla3" ref="C113:C134" totalsRowShown="0" headerRowDxfId="1381" dataDxfId="1379" headerRowBorderDxfId="1380" tableBorderDxfId="1378">
  <autoFilter ref="C113:C134"/>
  <tableColumns count="1">
    <tableColumn id="1" name="Subcomponente " dataDxfId="1377"/>
  </tableColumns>
  <tableStyleInfo name="TableStyleMedium2" showFirstColumn="0" showLastColumn="0" showRowStripes="1" showColumnStripes="0"/>
</table>
</file>

<file path=xl/tables/table220.xml><?xml version="1.0" encoding="utf-8"?>
<table xmlns="http://schemas.openxmlformats.org/spreadsheetml/2006/main" id="391" name="Tabla1122232425262728292102112122132142152162172182192392" displayName="Tabla1122232425262728292102112122132142152162172182192392" ref="A113:A115" totalsRowShown="0" headerRowDxfId="741" dataDxfId="739" headerRowBorderDxfId="740" tableBorderDxfId="738">
  <autoFilter ref="A113:A115"/>
  <tableColumns count="1">
    <tableColumn id="1" name="Tipo de producto" dataDxfId="737"/>
  </tableColumns>
  <tableStyleInfo name="TableStyleMedium2" showFirstColumn="0" showLastColumn="0" showRowStripes="1" showColumnStripes="0"/>
</table>
</file>

<file path=xl/tables/table221.xml><?xml version="1.0" encoding="utf-8"?>
<table xmlns="http://schemas.openxmlformats.org/spreadsheetml/2006/main" id="392" name="Tabla2132333435363738393103113123133143153163173183193393" displayName="Tabla2132333435363738393103113123133143153163173183193393" ref="B113:B119" totalsRowShown="0" headerRowDxfId="736" dataDxfId="734" headerRowBorderDxfId="735" tableBorderDxfId="733">
  <autoFilter ref="B113:B119"/>
  <tableColumns count="1">
    <tableColumn id="1" name="Componente" dataDxfId="732"/>
  </tableColumns>
  <tableStyleInfo name="TableStyleMedium2" showFirstColumn="0" showLastColumn="0" showRowStripes="1" showColumnStripes="0"/>
</table>
</file>

<file path=xl/tables/table222.xml><?xml version="1.0" encoding="utf-8"?>
<table xmlns="http://schemas.openxmlformats.org/spreadsheetml/2006/main" id="393" name="Tabla3142434445464748494104114124134144154164174184194394" displayName="Tabla3142434445464748494104114124134144154164174184194394" ref="C113:C134" totalsRowShown="0" headerRowDxfId="731" dataDxfId="729" headerRowBorderDxfId="730" tableBorderDxfId="728">
  <autoFilter ref="C113:C134"/>
  <tableColumns count="1">
    <tableColumn id="1" name="Subcomponente " dataDxfId="727"/>
  </tableColumns>
  <tableStyleInfo name="TableStyleMedium2" showFirstColumn="0" showLastColumn="0" showRowStripes="1" showColumnStripes="0"/>
</table>
</file>

<file path=xl/tables/table223.xml><?xml version="1.0" encoding="utf-8"?>
<table xmlns="http://schemas.openxmlformats.org/spreadsheetml/2006/main" id="394" name="Tabla4152535455565758595105115125135145155165175185195395" displayName="Tabla4152535455565758595105115125135145155165175185195395" ref="D113:D173" totalsRowShown="0" headerRowDxfId="726" dataDxfId="724" headerRowBorderDxfId="725" tableBorderDxfId="723">
  <autoFilter ref="D113:D173"/>
  <tableColumns count="1">
    <tableColumn id="1" name="Tópico " dataDxfId="722"/>
  </tableColumns>
  <tableStyleInfo name="TableStyleMedium2" showFirstColumn="0" showLastColumn="0" showRowStripes="1" showColumnStripes="0"/>
</table>
</file>

<file path=xl/tables/table224.xml><?xml version="1.0" encoding="utf-8"?>
<table xmlns="http://schemas.openxmlformats.org/spreadsheetml/2006/main" id="395" name="Tabla5162636465666768696106116126136146156166176186196396" displayName="Tabla5162636465666768696106116126136146156166176186196396" ref="F113:F574" totalsRowShown="0" headerRowDxfId="721" dataDxfId="719" headerRowBorderDxfId="720" tableBorderDxfId="718">
  <autoFilter ref="F113:F574"/>
  <tableColumns count="1">
    <tableColumn id="1" name="Nombre de las variables " dataDxfId="717"/>
  </tableColumns>
  <tableStyleInfo name="TableStyleMedium2" showFirstColumn="0" showLastColumn="0" showRowStripes="1" showColumnStripes="0"/>
</table>
</file>

<file path=xl/tables/table225.xml><?xml version="1.0" encoding="utf-8"?>
<table xmlns="http://schemas.openxmlformats.org/spreadsheetml/2006/main" id="396" name="Tabla6172737475767778797107117127137147157167177187197397" displayName="Tabla6172737475767778797107117127137147157167177187197397" ref="E113:E570" totalsRowShown="0" headerRowDxfId="716" dataDxfId="714" headerRowBorderDxfId="715" tableBorderDxfId="713">
  <autoFilter ref="E113:E570"/>
  <tableColumns count="1">
    <tableColumn id="1" name="Código de la varible " dataDxfId="712"/>
  </tableColumns>
  <tableStyleInfo name="TableStyleMedium2" showFirstColumn="0" showLastColumn="0" showRowStripes="1" showColumnStripes="0"/>
</table>
</file>

<file path=xl/tables/table226.xml><?xml version="1.0" encoding="utf-8"?>
<table xmlns="http://schemas.openxmlformats.org/spreadsheetml/2006/main" id="397" name="Tabla7182838485868788898108118128138148158168178188198398" displayName="Tabla7182838485868788898108118128138148158168178188198398" ref="G113:G116" totalsRowShown="0" headerRowDxfId="711" dataDxfId="709" headerRowBorderDxfId="710" tableBorderDxfId="708">
  <autoFilter ref="G113:G116"/>
  <tableColumns count="1">
    <tableColumn id="1" name="Unidades de medida:" dataDxfId="707"/>
  </tableColumns>
  <tableStyleInfo name="TableStyleMedium2" showFirstColumn="0" showLastColumn="0" showRowStripes="1" showColumnStripes="0"/>
</table>
</file>

<file path=xl/tables/table227.xml><?xml version="1.0" encoding="utf-8"?>
<table xmlns="http://schemas.openxmlformats.org/spreadsheetml/2006/main" id="398" name="Tabla8192939495969798999109119129139149159169179189199399" displayName="Tabla8192939495969798999109119129139149159169179189199399" ref="H113:H118" totalsRowShown="0" headerRowDxfId="706" dataDxfId="704" headerRowBorderDxfId="705" tableBorderDxfId="703">
  <autoFilter ref="H113:H118"/>
  <tableColumns count="1">
    <tableColumn id="1" name="Marco FMPEIR:" dataDxfId="702"/>
  </tableColumns>
  <tableStyleInfo name="TableStyleMedium2" showFirstColumn="0" showLastColumn="0" showRowStripes="1" showColumnStripes="0"/>
</table>
</file>

<file path=xl/tables/table228.xml><?xml version="1.0" encoding="utf-8"?>
<table xmlns="http://schemas.openxmlformats.org/spreadsheetml/2006/main" id="399" name="Tabla92030405060708090100110120130140150160170180190200400" displayName="Tabla92030405060708090100110120130140150160170180190200400" ref="I113:I121" totalsRowShown="0" headerRowDxfId="701" dataDxfId="699" headerRowBorderDxfId="700" tableBorderDxfId="698">
  <autoFilter ref="I113:I121"/>
  <tableColumns count="1">
    <tableColumn id="1" name="Tipo de fuente " dataDxfId="697"/>
  </tableColumns>
  <tableStyleInfo name="TableStyleMedium2" showFirstColumn="0" showLastColumn="0" showRowStripes="1" showColumnStripes="0"/>
</table>
</file>

<file path=xl/tables/table229.xml><?xml version="1.0" encoding="utf-8"?>
<table xmlns="http://schemas.openxmlformats.org/spreadsheetml/2006/main" id="400" name="Tabla102131415161718191101111121131141151161171181191201401" displayName="Tabla102131415161718191101111121131141151161171181191201401" ref="J113:J115" totalsRowShown="0" headerRowDxfId="696" dataDxfId="694" headerRowBorderDxfId="695" tableBorderDxfId="693">
  <autoFilter ref="J113:J115"/>
  <tableColumns count="1">
    <tableColumn id="1" name="Tipo de disponibilidad" dataDxfId="692"/>
  </tableColumns>
  <tableStyleInfo name="TableStyleMedium2" showFirstColumn="0" showLastColumn="0" showRowStripes="1" showColumnStripes="0"/>
</table>
</file>

<file path=xl/tables/table23.xml><?xml version="1.0" encoding="utf-8"?>
<table xmlns="http://schemas.openxmlformats.org/spreadsheetml/2006/main" id="252" name="Tabla4" displayName="Tabla4" ref="D113:D173" totalsRowShown="0" headerRowDxfId="1376" dataDxfId="1374" headerRowBorderDxfId="1375" tableBorderDxfId="1373">
  <autoFilter ref="D113:D173"/>
  <tableColumns count="1">
    <tableColumn id="1" name="Tópico " dataDxfId="1372"/>
  </tableColumns>
  <tableStyleInfo name="TableStyleMedium2" showFirstColumn="0" showLastColumn="0" showRowStripes="1" showColumnStripes="0"/>
</table>
</file>

<file path=xl/tables/table230.xml><?xml version="1.0" encoding="utf-8"?>
<table xmlns="http://schemas.openxmlformats.org/spreadsheetml/2006/main" id="421" name="Tabla1122232425262728292102112122132142152162172182192412422" displayName="Tabla1122232425262728292102112122132142152162172182192412422" ref="A113:A115" totalsRowShown="0" headerRowDxfId="689" dataDxfId="687" headerRowBorderDxfId="688" tableBorderDxfId="686">
  <autoFilter ref="A113:A115"/>
  <tableColumns count="1">
    <tableColumn id="1" name="Tipo de producto" dataDxfId="685"/>
  </tableColumns>
  <tableStyleInfo name="TableStyleMedium2" showFirstColumn="0" showLastColumn="0" showRowStripes="1" showColumnStripes="0"/>
</table>
</file>

<file path=xl/tables/table231.xml><?xml version="1.0" encoding="utf-8"?>
<table xmlns="http://schemas.openxmlformats.org/spreadsheetml/2006/main" id="422" name="Tabla2132333435363738393103113123133143153163173183193413423" displayName="Tabla2132333435363738393103113123133143153163173183193413423" ref="B113:B119" totalsRowShown="0" headerRowDxfId="684" dataDxfId="682" headerRowBorderDxfId="683" tableBorderDxfId="681">
  <autoFilter ref="B113:B119"/>
  <tableColumns count="1">
    <tableColumn id="1" name="Componente" dataDxfId="680"/>
  </tableColumns>
  <tableStyleInfo name="TableStyleMedium2" showFirstColumn="0" showLastColumn="0" showRowStripes="1" showColumnStripes="0"/>
</table>
</file>

<file path=xl/tables/table232.xml><?xml version="1.0" encoding="utf-8"?>
<table xmlns="http://schemas.openxmlformats.org/spreadsheetml/2006/main" id="423" name="Tabla3142434445464748494104114124134144154164174184194414424" displayName="Tabla3142434445464748494104114124134144154164174184194414424" ref="C113:C134" totalsRowShown="0" headerRowDxfId="679" dataDxfId="677" headerRowBorderDxfId="678" tableBorderDxfId="676">
  <autoFilter ref="C113:C134"/>
  <tableColumns count="1">
    <tableColumn id="1" name="Subcomponente " dataDxfId="675"/>
  </tableColumns>
  <tableStyleInfo name="TableStyleMedium2" showFirstColumn="0" showLastColumn="0" showRowStripes="1" showColumnStripes="0"/>
</table>
</file>

<file path=xl/tables/table233.xml><?xml version="1.0" encoding="utf-8"?>
<table xmlns="http://schemas.openxmlformats.org/spreadsheetml/2006/main" id="424" name="Tabla4152535455565758595105115125135145155165175185195415425" displayName="Tabla4152535455565758595105115125135145155165175185195415425" ref="D113:D173" totalsRowShown="0" headerRowDxfId="674" dataDxfId="672" headerRowBorderDxfId="673" tableBorderDxfId="671">
  <autoFilter ref="D113:D173"/>
  <tableColumns count="1">
    <tableColumn id="1" name="Tópico " dataDxfId="670"/>
  </tableColumns>
  <tableStyleInfo name="TableStyleMedium2" showFirstColumn="0" showLastColumn="0" showRowStripes="1" showColumnStripes="0"/>
</table>
</file>

<file path=xl/tables/table234.xml><?xml version="1.0" encoding="utf-8"?>
<table xmlns="http://schemas.openxmlformats.org/spreadsheetml/2006/main" id="425" name="Tabla5162636465666768696106116126136146156166176186196416426" displayName="Tabla5162636465666768696106116126136146156166176186196416426" ref="F113:F574" totalsRowShown="0" headerRowDxfId="669" dataDxfId="667" headerRowBorderDxfId="668" tableBorderDxfId="666">
  <autoFilter ref="F113:F574"/>
  <tableColumns count="1">
    <tableColumn id="1" name="Nombre de las variables " dataDxfId="665"/>
  </tableColumns>
  <tableStyleInfo name="TableStyleMedium2" showFirstColumn="0" showLastColumn="0" showRowStripes="1" showColumnStripes="0"/>
</table>
</file>

<file path=xl/tables/table235.xml><?xml version="1.0" encoding="utf-8"?>
<table xmlns="http://schemas.openxmlformats.org/spreadsheetml/2006/main" id="426" name="Tabla6172737475767778797107117127137147157167177187197417427" displayName="Tabla6172737475767778797107117127137147157167177187197417427" ref="E113:E570" totalsRowShown="0" headerRowDxfId="664" dataDxfId="662" headerRowBorderDxfId="663" tableBorderDxfId="661">
  <autoFilter ref="E113:E570"/>
  <tableColumns count="1">
    <tableColumn id="1" name="Código de la varible " dataDxfId="660"/>
  </tableColumns>
  <tableStyleInfo name="TableStyleMedium2" showFirstColumn="0" showLastColumn="0" showRowStripes="1" showColumnStripes="0"/>
</table>
</file>

<file path=xl/tables/table236.xml><?xml version="1.0" encoding="utf-8"?>
<table xmlns="http://schemas.openxmlformats.org/spreadsheetml/2006/main" id="427" name="Tabla7182838485868788898108118128138148158168178188198418428" displayName="Tabla7182838485868788898108118128138148158168178188198418428" ref="G113:G116" totalsRowShown="0" headerRowDxfId="659" dataDxfId="657" headerRowBorderDxfId="658" tableBorderDxfId="656">
  <autoFilter ref="G113:G116"/>
  <tableColumns count="1">
    <tableColumn id="1" name="Unidades de medida:" dataDxfId="655"/>
  </tableColumns>
  <tableStyleInfo name="TableStyleMedium2" showFirstColumn="0" showLastColumn="0" showRowStripes="1" showColumnStripes="0"/>
</table>
</file>

<file path=xl/tables/table237.xml><?xml version="1.0" encoding="utf-8"?>
<table xmlns="http://schemas.openxmlformats.org/spreadsheetml/2006/main" id="428" name="Tabla8192939495969798999109119129139149159169179189199419429" displayName="Tabla8192939495969798999109119129139149159169179189199419429" ref="H113:H118" totalsRowShown="0" headerRowDxfId="654" dataDxfId="652" headerRowBorderDxfId="653" tableBorderDxfId="651">
  <autoFilter ref="H113:H118"/>
  <tableColumns count="1">
    <tableColumn id="1" name="Marco FMPEIR:" dataDxfId="650"/>
  </tableColumns>
  <tableStyleInfo name="TableStyleMedium2" showFirstColumn="0" showLastColumn="0" showRowStripes="1" showColumnStripes="0"/>
</table>
</file>

<file path=xl/tables/table238.xml><?xml version="1.0" encoding="utf-8"?>
<table xmlns="http://schemas.openxmlformats.org/spreadsheetml/2006/main" id="429" name="Tabla92030405060708090100110120130140150160170180190200420430" displayName="Tabla92030405060708090100110120130140150160170180190200420430" ref="I113:I121" totalsRowShown="0" headerRowDxfId="649" dataDxfId="647" headerRowBorderDxfId="648" tableBorderDxfId="646">
  <autoFilter ref="I113:I121"/>
  <tableColumns count="1">
    <tableColumn id="1" name="Tipo de fuente " dataDxfId="645"/>
  </tableColumns>
  <tableStyleInfo name="TableStyleMedium2" showFirstColumn="0" showLastColumn="0" showRowStripes="1" showColumnStripes="0"/>
</table>
</file>

<file path=xl/tables/table239.xml><?xml version="1.0" encoding="utf-8"?>
<table xmlns="http://schemas.openxmlformats.org/spreadsheetml/2006/main" id="430" name="Tabla102131415161718191101111121131141151161171181191201421431" displayName="Tabla102131415161718191101111121131141151161171181191201421431" ref="J113:J115" totalsRowShown="0" headerRowDxfId="644" dataDxfId="642" headerRowBorderDxfId="643" tableBorderDxfId="641">
  <autoFilter ref="J113:J115"/>
  <tableColumns count="1">
    <tableColumn id="1" name="Tipo de disponibilidad" dataDxfId="640"/>
  </tableColumns>
  <tableStyleInfo name="TableStyleMedium2" showFirstColumn="0" showLastColumn="0" showRowStripes="1" showColumnStripes="0"/>
</table>
</file>

<file path=xl/tables/table24.xml><?xml version="1.0" encoding="utf-8"?>
<table xmlns="http://schemas.openxmlformats.org/spreadsheetml/2006/main" id="253" name="Tabla5" displayName="Tabla5" ref="F113:F670" totalsRowShown="0" headerRowDxfId="1371" dataDxfId="1369" headerRowBorderDxfId="1370" tableBorderDxfId="1368">
  <autoFilter ref="F113:F670"/>
  <tableColumns count="1">
    <tableColumn id="1" name="Nombre de las variables " dataDxfId="1367"/>
  </tableColumns>
  <tableStyleInfo name="TableStyleMedium2" showFirstColumn="0" showLastColumn="0" showRowStripes="1" showColumnStripes="0"/>
</table>
</file>

<file path=xl/tables/table240.xml><?xml version="1.0" encoding="utf-8"?>
<table xmlns="http://schemas.openxmlformats.org/spreadsheetml/2006/main" id="191" name="Tabla1122232425262728292102112122132142152162172182192" displayName="Tabla1122232425262728292102112122132142152162172182192" ref="A112:A114" totalsRowShown="0" headerRowDxfId="639" dataDxfId="637" headerRowBorderDxfId="638" tableBorderDxfId="636">
  <autoFilter ref="A112:A114"/>
  <tableColumns count="1">
    <tableColumn id="1" name="Tipo de producto" dataDxfId="635"/>
  </tableColumns>
  <tableStyleInfo name="TableStyleMedium2" showFirstColumn="0" showLastColumn="0" showRowStripes="1" showColumnStripes="0"/>
</table>
</file>

<file path=xl/tables/table241.xml><?xml version="1.0" encoding="utf-8"?>
<table xmlns="http://schemas.openxmlformats.org/spreadsheetml/2006/main" id="192" name="Tabla2132333435363738393103113123133143153163173183193" displayName="Tabla2132333435363738393103113123133143153163173183193" ref="B112:B118" totalsRowShown="0" headerRowDxfId="634" dataDxfId="632" headerRowBorderDxfId="633" tableBorderDxfId="631">
  <autoFilter ref="B112:B118"/>
  <tableColumns count="1">
    <tableColumn id="1" name="Componente" dataDxfId="630"/>
  </tableColumns>
  <tableStyleInfo name="TableStyleMedium2" showFirstColumn="0" showLastColumn="0" showRowStripes="1" showColumnStripes="0"/>
</table>
</file>

<file path=xl/tables/table242.xml><?xml version="1.0" encoding="utf-8"?>
<table xmlns="http://schemas.openxmlformats.org/spreadsheetml/2006/main" id="193" name="Tabla3142434445464748494104114124134144154164174184194" displayName="Tabla3142434445464748494104114124134144154164174184194" ref="C112:C133" totalsRowShown="0" headerRowDxfId="629" dataDxfId="627" headerRowBorderDxfId="628" tableBorderDxfId="626">
  <autoFilter ref="C112:C133"/>
  <tableColumns count="1">
    <tableColumn id="1" name="Subcomponente " dataDxfId="625"/>
  </tableColumns>
  <tableStyleInfo name="TableStyleMedium2" showFirstColumn="0" showLastColumn="0" showRowStripes="1" showColumnStripes="0"/>
</table>
</file>

<file path=xl/tables/table243.xml><?xml version="1.0" encoding="utf-8"?>
<table xmlns="http://schemas.openxmlformats.org/spreadsheetml/2006/main" id="194" name="Tabla4152535455565758595105115125135145155165175185195" displayName="Tabla4152535455565758595105115125135145155165175185195" ref="D112:D172" totalsRowShown="0" headerRowDxfId="624" dataDxfId="622" headerRowBorderDxfId="623" tableBorderDxfId="621">
  <autoFilter ref="D112:D172"/>
  <tableColumns count="1">
    <tableColumn id="1" name="Tópico " dataDxfId="620"/>
  </tableColumns>
  <tableStyleInfo name="TableStyleMedium2" showFirstColumn="0" showLastColumn="0" showRowStripes="1" showColumnStripes="0"/>
</table>
</file>

<file path=xl/tables/table244.xml><?xml version="1.0" encoding="utf-8"?>
<table xmlns="http://schemas.openxmlformats.org/spreadsheetml/2006/main" id="195" name="Tabla5162636465666768696106116126136146156166176186196" displayName="Tabla5162636465666768696106116126136146156166176186196" ref="F112:F573" totalsRowShown="0" headerRowDxfId="619" dataDxfId="617" headerRowBorderDxfId="618" tableBorderDxfId="616">
  <autoFilter ref="F112:F573"/>
  <tableColumns count="1">
    <tableColumn id="1" name="Nombre de las variables " dataDxfId="615"/>
  </tableColumns>
  <tableStyleInfo name="TableStyleMedium2" showFirstColumn="0" showLastColumn="0" showRowStripes="1" showColumnStripes="0"/>
</table>
</file>

<file path=xl/tables/table245.xml><?xml version="1.0" encoding="utf-8"?>
<table xmlns="http://schemas.openxmlformats.org/spreadsheetml/2006/main" id="196" name="Tabla6172737475767778797107117127137147157167177187197" displayName="Tabla6172737475767778797107117127137147157167177187197" ref="E112:E569" totalsRowShown="0" headerRowDxfId="614" dataDxfId="612" headerRowBorderDxfId="613" tableBorderDxfId="611">
  <autoFilter ref="E112:E569"/>
  <tableColumns count="1">
    <tableColumn id="1" name="Código de la varible " dataDxfId="610"/>
  </tableColumns>
  <tableStyleInfo name="TableStyleMedium2" showFirstColumn="0" showLastColumn="0" showRowStripes="1" showColumnStripes="0"/>
</table>
</file>

<file path=xl/tables/table246.xml><?xml version="1.0" encoding="utf-8"?>
<table xmlns="http://schemas.openxmlformats.org/spreadsheetml/2006/main" id="197" name="Tabla7182838485868788898108118128138148158168178188198" displayName="Tabla7182838485868788898108118128138148158168178188198" ref="G112:G115" totalsRowShown="0" headerRowDxfId="609" dataDxfId="607" headerRowBorderDxfId="608" tableBorderDxfId="606">
  <autoFilter ref="G112:G115"/>
  <tableColumns count="1">
    <tableColumn id="1" name="Unidades de medida:" dataDxfId="605"/>
  </tableColumns>
  <tableStyleInfo name="TableStyleMedium2" showFirstColumn="0" showLastColumn="0" showRowStripes="1" showColumnStripes="0"/>
</table>
</file>

<file path=xl/tables/table247.xml><?xml version="1.0" encoding="utf-8"?>
<table xmlns="http://schemas.openxmlformats.org/spreadsheetml/2006/main" id="198" name="Tabla8192939495969798999109119129139149159169179189199" displayName="Tabla8192939495969798999109119129139149159169179189199" ref="H112:H117" totalsRowShown="0" headerRowDxfId="604" dataDxfId="602" headerRowBorderDxfId="603" tableBorderDxfId="601">
  <autoFilter ref="H112:H117"/>
  <tableColumns count="1">
    <tableColumn id="1" name="Marco FMPEIR:" dataDxfId="600"/>
  </tableColumns>
  <tableStyleInfo name="TableStyleMedium2" showFirstColumn="0" showLastColumn="0" showRowStripes="1" showColumnStripes="0"/>
</table>
</file>

<file path=xl/tables/table248.xml><?xml version="1.0" encoding="utf-8"?>
<table xmlns="http://schemas.openxmlformats.org/spreadsheetml/2006/main" id="199" name="Tabla92030405060708090100110120130140150160170180190200" displayName="Tabla92030405060708090100110120130140150160170180190200" ref="I112:I120" totalsRowShown="0" headerRowDxfId="599" dataDxfId="597" headerRowBorderDxfId="598" tableBorderDxfId="596">
  <autoFilter ref="I112:I120"/>
  <tableColumns count="1">
    <tableColumn id="1" name="Tipo de fuente " dataDxfId="595"/>
  </tableColumns>
  <tableStyleInfo name="TableStyleMedium2" showFirstColumn="0" showLastColumn="0" showRowStripes="1" showColumnStripes="0"/>
</table>
</file>

<file path=xl/tables/table249.xml><?xml version="1.0" encoding="utf-8"?>
<table xmlns="http://schemas.openxmlformats.org/spreadsheetml/2006/main" id="200" name="Tabla102131415161718191101111121131141151161171181191201" displayName="Tabla102131415161718191101111121131141151161171181191201" ref="J112:J114" totalsRowShown="0" headerRowDxfId="594" dataDxfId="592" headerRowBorderDxfId="593" tableBorderDxfId="591">
  <autoFilter ref="J112:J114"/>
  <tableColumns count="1">
    <tableColumn id="1" name="Tipo de disponibilidad" dataDxfId="590"/>
  </tableColumns>
  <tableStyleInfo name="TableStyleMedium2" showFirstColumn="0" showLastColumn="0" showRowStripes="1" showColumnStripes="0"/>
</table>
</file>

<file path=xl/tables/table25.xml><?xml version="1.0" encoding="utf-8"?>
<table xmlns="http://schemas.openxmlformats.org/spreadsheetml/2006/main" id="254" name="Tabla6" displayName="Tabla6" ref="E113:E670" totalsRowShown="0" headerRowDxfId="1366" dataDxfId="1364" headerRowBorderDxfId="1365" tableBorderDxfId="1363">
  <autoFilter ref="E113:E670"/>
  <tableColumns count="1">
    <tableColumn id="1" name="Código de la varible " dataDxfId="1362"/>
  </tableColumns>
  <tableStyleInfo name="TableStyleMedium2" showFirstColumn="0" showLastColumn="0" showRowStripes="1" showColumnStripes="0"/>
</table>
</file>

<file path=xl/tables/table250.xml><?xml version="1.0" encoding="utf-8"?>
<table xmlns="http://schemas.openxmlformats.org/spreadsheetml/2006/main" id="201" name="Tabla1122232425262728292102112122132142152162172182192202" displayName="Tabla1122232425262728292102112122132142152162172182192202" ref="A113:A115" totalsRowShown="0" headerRowDxfId="589" dataDxfId="587" headerRowBorderDxfId="588" tableBorderDxfId="586">
  <autoFilter ref="A113:A115"/>
  <tableColumns count="1">
    <tableColumn id="1" name="Tipo de producto" dataDxfId="585"/>
  </tableColumns>
  <tableStyleInfo name="TableStyleMedium2" showFirstColumn="0" showLastColumn="0" showRowStripes="1" showColumnStripes="0"/>
</table>
</file>

<file path=xl/tables/table251.xml><?xml version="1.0" encoding="utf-8"?>
<table xmlns="http://schemas.openxmlformats.org/spreadsheetml/2006/main" id="202" name="Tabla2132333435363738393103113123133143153163173183193203" displayName="Tabla2132333435363738393103113123133143153163173183193203" ref="B113:B119" totalsRowShown="0" headerRowDxfId="584" dataDxfId="582" headerRowBorderDxfId="583" tableBorderDxfId="581">
  <autoFilter ref="B113:B119"/>
  <tableColumns count="1">
    <tableColumn id="1" name="Componente" dataDxfId="580"/>
  </tableColumns>
  <tableStyleInfo name="TableStyleMedium2" showFirstColumn="0" showLastColumn="0" showRowStripes="1" showColumnStripes="0"/>
</table>
</file>

<file path=xl/tables/table252.xml><?xml version="1.0" encoding="utf-8"?>
<table xmlns="http://schemas.openxmlformats.org/spreadsheetml/2006/main" id="203" name="Tabla3142434445464748494104114124134144154164174184194204" displayName="Tabla3142434445464748494104114124134144154164174184194204" ref="C113:C134" totalsRowShown="0" headerRowDxfId="579" dataDxfId="577" headerRowBorderDxfId="578" tableBorderDxfId="576">
  <autoFilter ref="C113:C134"/>
  <tableColumns count="1">
    <tableColumn id="1" name="Subcomponente " dataDxfId="575"/>
  </tableColumns>
  <tableStyleInfo name="TableStyleMedium2" showFirstColumn="0" showLastColumn="0" showRowStripes="1" showColumnStripes="0"/>
</table>
</file>

<file path=xl/tables/table253.xml><?xml version="1.0" encoding="utf-8"?>
<table xmlns="http://schemas.openxmlformats.org/spreadsheetml/2006/main" id="204" name="Tabla4152535455565758595105115125135145155165175185195205" displayName="Tabla4152535455565758595105115125135145155165175185195205" ref="D113:D173" totalsRowShown="0" headerRowDxfId="574" dataDxfId="572" headerRowBorderDxfId="573" tableBorderDxfId="571">
  <autoFilter ref="D113:D173"/>
  <tableColumns count="1">
    <tableColumn id="1" name="Tópico " dataDxfId="570"/>
  </tableColumns>
  <tableStyleInfo name="TableStyleMedium2" showFirstColumn="0" showLastColumn="0" showRowStripes="1" showColumnStripes="0"/>
</table>
</file>

<file path=xl/tables/table254.xml><?xml version="1.0" encoding="utf-8"?>
<table xmlns="http://schemas.openxmlformats.org/spreadsheetml/2006/main" id="205" name="Tabla5162636465666768696106116126136146156166176186196206" displayName="Tabla5162636465666768696106116126136146156166176186196206" ref="F113:F574" totalsRowShown="0" headerRowDxfId="569" dataDxfId="567" headerRowBorderDxfId="568" tableBorderDxfId="566">
  <autoFilter ref="F113:F574"/>
  <tableColumns count="1">
    <tableColumn id="1" name="Nombre de las variables " dataDxfId="565"/>
  </tableColumns>
  <tableStyleInfo name="TableStyleMedium2" showFirstColumn="0" showLastColumn="0" showRowStripes="1" showColumnStripes="0"/>
</table>
</file>

<file path=xl/tables/table255.xml><?xml version="1.0" encoding="utf-8"?>
<table xmlns="http://schemas.openxmlformats.org/spreadsheetml/2006/main" id="206" name="Tabla6172737475767778797107117127137147157167177187197207" displayName="Tabla6172737475767778797107117127137147157167177187197207" ref="E113:E570" totalsRowShown="0" headerRowDxfId="564" dataDxfId="562" headerRowBorderDxfId="563" tableBorderDxfId="561">
  <autoFilter ref="E113:E570"/>
  <tableColumns count="1">
    <tableColumn id="1" name="Código de la varible " dataDxfId="560"/>
  </tableColumns>
  <tableStyleInfo name="TableStyleMedium2" showFirstColumn="0" showLastColumn="0" showRowStripes="1" showColumnStripes="0"/>
</table>
</file>

<file path=xl/tables/table256.xml><?xml version="1.0" encoding="utf-8"?>
<table xmlns="http://schemas.openxmlformats.org/spreadsheetml/2006/main" id="207" name="Tabla7182838485868788898108118128138148158168178188198208" displayName="Tabla7182838485868788898108118128138148158168178188198208" ref="G113:G116" totalsRowShown="0" headerRowDxfId="559" dataDxfId="557" headerRowBorderDxfId="558" tableBorderDxfId="556">
  <autoFilter ref="G113:G116"/>
  <tableColumns count="1">
    <tableColumn id="1" name="Unidades de medida:" dataDxfId="555"/>
  </tableColumns>
  <tableStyleInfo name="TableStyleMedium2" showFirstColumn="0" showLastColumn="0" showRowStripes="1" showColumnStripes="0"/>
</table>
</file>

<file path=xl/tables/table257.xml><?xml version="1.0" encoding="utf-8"?>
<table xmlns="http://schemas.openxmlformats.org/spreadsheetml/2006/main" id="208" name="Tabla8192939495969798999109119129139149159169179189199209" displayName="Tabla8192939495969798999109119129139149159169179189199209" ref="H113:H118" totalsRowShown="0" headerRowDxfId="554" dataDxfId="552" headerRowBorderDxfId="553" tableBorderDxfId="551">
  <autoFilter ref="H113:H118"/>
  <tableColumns count="1">
    <tableColumn id="1" name="Marco FMPEIR:" dataDxfId="550"/>
  </tableColumns>
  <tableStyleInfo name="TableStyleMedium2" showFirstColumn="0" showLastColumn="0" showRowStripes="1" showColumnStripes="0"/>
</table>
</file>

<file path=xl/tables/table258.xml><?xml version="1.0" encoding="utf-8"?>
<table xmlns="http://schemas.openxmlformats.org/spreadsheetml/2006/main" id="209" name="Tabla92030405060708090100110120130140150160170180190200210" displayName="Tabla92030405060708090100110120130140150160170180190200210" ref="I113:I121" totalsRowShown="0" headerRowDxfId="549" dataDxfId="547" headerRowBorderDxfId="548" tableBorderDxfId="546">
  <autoFilter ref="I113:I121"/>
  <tableColumns count="1">
    <tableColumn id="1" name="Tipo de fuente " dataDxfId="545"/>
  </tableColumns>
  <tableStyleInfo name="TableStyleMedium2" showFirstColumn="0" showLastColumn="0" showRowStripes="1" showColumnStripes="0"/>
</table>
</file>

<file path=xl/tables/table259.xml><?xml version="1.0" encoding="utf-8"?>
<table xmlns="http://schemas.openxmlformats.org/spreadsheetml/2006/main" id="210" name="Tabla102131415161718191101111121131141151161171181191201211" displayName="Tabla102131415161718191101111121131141151161171181191201211" ref="J113:J115" totalsRowShown="0" headerRowDxfId="544" dataDxfId="542" headerRowBorderDxfId="543" tableBorderDxfId="541">
  <autoFilter ref="J113:J115"/>
  <tableColumns count="1">
    <tableColumn id="1" name="Tipo de disponibilidad" dataDxfId="540"/>
  </tableColumns>
  <tableStyleInfo name="TableStyleMedium2" showFirstColumn="0" showLastColumn="0" showRowStripes="1" showColumnStripes="0"/>
</table>
</file>

<file path=xl/tables/table26.xml><?xml version="1.0" encoding="utf-8"?>
<table xmlns="http://schemas.openxmlformats.org/spreadsheetml/2006/main" id="255" name="Tabla7" displayName="Tabla7" ref="G113:G116" totalsRowShown="0" headerRowDxfId="1361" dataDxfId="1359" headerRowBorderDxfId="1360" tableBorderDxfId="1358">
  <autoFilter ref="G113:G116"/>
  <tableColumns count="1">
    <tableColumn id="1" name="Unidades de medida:" dataDxfId="1357"/>
  </tableColumns>
  <tableStyleInfo name="TableStyleMedium2" showFirstColumn="0" showLastColumn="0" showRowStripes="1" showColumnStripes="0"/>
</table>
</file>

<file path=xl/tables/table260.xml><?xml version="1.0" encoding="utf-8"?>
<table xmlns="http://schemas.openxmlformats.org/spreadsheetml/2006/main" id="451" name="Tabla1122232425262728292102112122132142152162172182192202212452" displayName="Tabla1122232425262728292102112122132142152162172182192202212452" ref="A113:A115" totalsRowShown="0" headerRowDxfId="539" dataDxfId="537" headerRowBorderDxfId="538" tableBorderDxfId="536">
  <autoFilter ref="A113:A115"/>
  <tableColumns count="1">
    <tableColumn id="1" name="Tipo de producto" dataDxfId="535"/>
  </tableColumns>
  <tableStyleInfo name="TableStyleMedium2" showFirstColumn="0" showLastColumn="0" showRowStripes="1" showColumnStripes="0"/>
</table>
</file>

<file path=xl/tables/table261.xml><?xml version="1.0" encoding="utf-8"?>
<table xmlns="http://schemas.openxmlformats.org/spreadsheetml/2006/main" id="452" name="Tabla2132333435363738393103113123133143153163173183193203213453" displayName="Tabla2132333435363738393103113123133143153163173183193203213453" ref="B113:B119" totalsRowShown="0" headerRowDxfId="534" dataDxfId="532" headerRowBorderDxfId="533" tableBorderDxfId="531">
  <autoFilter ref="B113:B119"/>
  <tableColumns count="1">
    <tableColumn id="1" name="Componente" dataDxfId="530"/>
  </tableColumns>
  <tableStyleInfo name="TableStyleMedium2" showFirstColumn="0" showLastColumn="0" showRowStripes="1" showColumnStripes="0"/>
</table>
</file>

<file path=xl/tables/table262.xml><?xml version="1.0" encoding="utf-8"?>
<table xmlns="http://schemas.openxmlformats.org/spreadsheetml/2006/main" id="453" name="Tabla3142434445464748494104114124134144154164174184194204214454" displayName="Tabla3142434445464748494104114124134144154164174184194204214454" ref="C113:C134" totalsRowShown="0" headerRowDxfId="529" dataDxfId="527" headerRowBorderDxfId="528" tableBorderDxfId="526">
  <autoFilter ref="C113:C134"/>
  <tableColumns count="1">
    <tableColumn id="1" name="Subcomponente " dataDxfId="525"/>
  </tableColumns>
  <tableStyleInfo name="TableStyleMedium2" showFirstColumn="0" showLastColumn="0" showRowStripes="1" showColumnStripes="0"/>
</table>
</file>

<file path=xl/tables/table263.xml><?xml version="1.0" encoding="utf-8"?>
<table xmlns="http://schemas.openxmlformats.org/spreadsheetml/2006/main" id="454" name="Tabla4152535455565758595105115125135145155165175185195205215455" displayName="Tabla4152535455565758595105115125135145155165175185195205215455" ref="D113:D173" totalsRowShown="0" headerRowDxfId="524" dataDxfId="522" headerRowBorderDxfId="523" tableBorderDxfId="521">
  <autoFilter ref="D113:D173"/>
  <tableColumns count="1">
    <tableColumn id="1" name="Tópico " dataDxfId="520"/>
  </tableColumns>
  <tableStyleInfo name="TableStyleMedium2" showFirstColumn="0" showLastColumn="0" showRowStripes="1" showColumnStripes="0"/>
</table>
</file>

<file path=xl/tables/table264.xml><?xml version="1.0" encoding="utf-8"?>
<table xmlns="http://schemas.openxmlformats.org/spreadsheetml/2006/main" id="455" name="Tabla5162636465666768696106116126136146156166176186196206216456" displayName="Tabla5162636465666768696106116126136146156166176186196206216456" ref="F113:F574" totalsRowShown="0" headerRowDxfId="519" dataDxfId="517" headerRowBorderDxfId="518" tableBorderDxfId="516">
  <autoFilter ref="F113:F574"/>
  <tableColumns count="1">
    <tableColumn id="1" name="Nombre de las variables " dataDxfId="515"/>
  </tableColumns>
  <tableStyleInfo name="TableStyleMedium2" showFirstColumn="0" showLastColumn="0" showRowStripes="1" showColumnStripes="0"/>
</table>
</file>

<file path=xl/tables/table265.xml><?xml version="1.0" encoding="utf-8"?>
<table xmlns="http://schemas.openxmlformats.org/spreadsheetml/2006/main" id="456" name="Tabla6172737475767778797107117127137147157167177187197207217457" displayName="Tabla6172737475767778797107117127137147157167177187197207217457" ref="E113:E570" totalsRowShown="0" headerRowDxfId="514" dataDxfId="512" headerRowBorderDxfId="513" tableBorderDxfId="511">
  <autoFilter ref="E113:E570"/>
  <tableColumns count="1">
    <tableColumn id="1" name="Código de la varible " dataDxfId="510"/>
  </tableColumns>
  <tableStyleInfo name="TableStyleMedium2" showFirstColumn="0" showLastColumn="0" showRowStripes="1" showColumnStripes="0"/>
</table>
</file>

<file path=xl/tables/table266.xml><?xml version="1.0" encoding="utf-8"?>
<table xmlns="http://schemas.openxmlformats.org/spreadsheetml/2006/main" id="457" name="Tabla7182838485868788898108118128138148158168178188198208218458" displayName="Tabla7182838485868788898108118128138148158168178188198208218458" ref="G113:G116" totalsRowShown="0" headerRowDxfId="509" dataDxfId="507" headerRowBorderDxfId="508" tableBorderDxfId="506">
  <autoFilter ref="G113:G116"/>
  <tableColumns count="1">
    <tableColumn id="1" name="Unidades de medida:" dataDxfId="505"/>
  </tableColumns>
  <tableStyleInfo name="TableStyleMedium2" showFirstColumn="0" showLastColumn="0" showRowStripes="1" showColumnStripes="0"/>
</table>
</file>

<file path=xl/tables/table267.xml><?xml version="1.0" encoding="utf-8"?>
<table xmlns="http://schemas.openxmlformats.org/spreadsheetml/2006/main" id="458" name="Tabla8192939495969798999109119129139149159169179189199209219459" displayName="Tabla8192939495969798999109119129139149159169179189199209219459" ref="H113:H118" totalsRowShown="0" headerRowDxfId="504" dataDxfId="502" headerRowBorderDxfId="503" tableBorderDxfId="501">
  <autoFilter ref="H113:H118"/>
  <tableColumns count="1">
    <tableColumn id="1" name="Marco FMPEIR:" dataDxfId="500"/>
  </tableColumns>
  <tableStyleInfo name="TableStyleMedium2" showFirstColumn="0" showLastColumn="0" showRowStripes="1" showColumnStripes="0"/>
</table>
</file>

<file path=xl/tables/table268.xml><?xml version="1.0" encoding="utf-8"?>
<table xmlns="http://schemas.openxmlformats.org/spreadsheetml/2006/main" id="459" name="Tabla92030405060708090100110120130140150160170180190200210220460" displayName="Tabla92030405060708090100110120130140150160170180190200210220460" ref="I113:I121" totalsRowShown="0" headerRowDxfId="499" dataDxfId="497" headerRowBorderDxfId="498" tableBorderDxfId="496">
  <autoFilter ref="I113:I121"/>
  <tableColumns count="1">
    <tableColumn id="1" name="Tipo de fuente " dataDxfId="495"/>
  </tableColumns>
  <tableStyleInfo name="TableStyleMedium2" showFirstColumn="0" showLastColumn="0" showRowStripes="1" showColumnStripes="0"/>
</table>
</file>

<file path=xl/tables/table269.xml><?xml version="1.0" encoding="utf-8"?>
<table xmlns="http://schemas.openxmlformats.org/spreadsheetml/2006/main" id="460" name="Tabla102131415161718191101111121131141151161171181191201211221461" displayName="Tabla102131415161718191101111121131141151161171181191201211221461" ref="J113:J115" totalsRowShown="0" headerRowDxfId="494" dataDxfId="492" headerRowBorderDxfId="493" tableBorderDxfId="491">
  <autoFilter ref="J113:J115"/>
  <tableColumns count="1">
    <tableColumn id="1" name="Tipo de disponibilidad" dataDxfId="490"/>
  </tableColumns>
  <tableStyleInfo name="TableStyleMedium2" showFirstColumn="0" showLastColumn="0" showRowStripes="1" showColumnStripes="0"/>
</table>
</file>

<file path=xl/tables/table27.xml><?xml version="1.0" encoding="utf-8"?>
<table xmlns="http://schemas.openxmlformats.org/spreadsheetml/2006/main" id="256" name="Tabla8" displayName="Tabla8" ref="H113:H118" totalsRowShown="0" headerRowDxfId="1356" dataDxfId="1354" headerRowBorderDxfId="1355" tableBorderDxfId="1353">
  <autoFilter ref="H113:H118"/>
  <tableColumns count="1">
    <tableColumn id="1" name="Marco FMPEIR:" dataDxfId="1352"/>
  </tableColumns>
  <tableStyleInfo name="TableStyleMedium2" showFirstColumn="0" showLastColumn="0" showRowStripes="1" showColumnStripes="0"/>
</table>
</file>

<file path=xl/tables/table270.xml><?xml version="1.0" encoding="utf-8"?>
<table xmlns="http://schemas.openxmlformats.org/spreadsheetml/2006/main" id="401" name="Tabla1402" displayName="Tabla1402" ref="A113:A115" totalsRowShown="0" headerRowDxfId="489" headerRowBorderDxfId="488" tableBorderDxfId="487">
  <autoFilter ref="A113:A115"/>
  <tableColumns count="1">
    <tableColumn id="1" name="Tipo de producto"/>
  </tableColumns>
  <tableStyleInfo name="TableStyleMedium2" showFirstColumn="0" showLastColumn="0" showRowStripes="1" showColumnStripes="0"/>
</table>
</file>

<file path=xl/tables/table271.xml><?xml version="1.0" encoding="utf-8"?>
<table xmlns="http://schemas.openxmlformats.org/spreadsheetml/2006/main" id="402" name="Tabla2403" displayName="Tabla2403" ref="B113:B119" totalsRowShown="0" headerRowDxfId="486" dataDxfId="484" headerRowBorderDxfId="485" tableBorderDxfId="483">
  <autoFilter ref="B113:B119"/>
  <tableColumns count="1">
    <tableColumn id="1" name="Componente" dataDxfId="482"/>
  </tableColumns>
  <tableStyleInfo name="TableStyleMedium2" showFirstColumn="0" showLastColumn="0" showRowStripes="1" showColumnStripes="0"/>
</table>
</file>

<file path=xl/tables/table272.xml><?xml version="1.0" encoding="utf-8"?>
<table xmlns="http://schemas.openxmlformats.org/spreadsheetml/2006/main" id="403" name="Tabla3404" displayName="Tabla3404" ref="C113:C134" totalsRowShown="0" headerRowDxfId="481" dataDxfId="479" headerRowBorderDxfId="480" tableBorderDxfId="478">
  <autoFilter ref="C113:C134"/>
  <tableColumns count="1">
    <tableColumn id="1" name="Subcomponente " dataDxfId="477"/>
  </tableColumns>
  <tableStyleInfo name="TableStyleMedium2" showFirstColumn="0" showLastColumn="0" showRowStripes="1" showColumnStripes="0"/>
</table>
</file>

<file path=xl/tables/table273.xml><?xml version="1.0" encoding="utf-8"?>
<table xmlns="http://schemas.openxmlformats.org/spreadsheetml/2006/main" id="404" name="Tabla4405" displayName="Tabla4405" ref="D113:D173" totalsRowShown="0" headerRowDxfId="476" dataDxfId="474" headerRowBorderDxfId="475" tableBorderDxfId="473">
  <autoFilter ref="D113:D173"/>
  <tableColumns count="1">
    <tableColumn id="1" name="Tópico " dataDxfId="472"/>
  </tableColumns>
  <tableStyleInfo name="TableStyleMedium2" showFirstColumn="0" showLastColumn="0" showRowStripes="1" showColumnStripes="0"/>
</table>
</file>

<file path=xl/tables/table274.xml><?xml version="1.0" encoding="utf-8"?>
<table xmlns="http://schemas.openxmlformats.org/spreadsheetml/2006/main" id="405" name="Tabla5406" displayName="Tabla5406" ref="F113:F670" totalsRowShown="0" headerRowDxfId="471" dataDxfId="469" headerRowBorderDxfId="470" tableBorderDxfId="468">
  <autoFilter ref="F113:F670"/>
  <tableColumns count="1">
    <tableColumn id="1" name="Nombre de las variables " dataDxfId="467"/>
  </tableColumns>
  <tableStyleInfo name="TableStyleMedium2" showFirstColumn="0" showLastColumn="0" showRowStripes="1" showColumnStripes="0"/>
</table>
</file>

<file path=xl/tables/table275.xml><?xml version="1.0" encoding="utf-8"?>
<table xmlns="http://schemas.openxmlformats.org/spreadsheetml/2006/main" id="406" name="Tabla6407" displayName="Tabla6407" ref="E113:E670" totalsRowShown="0" headerRowDxfId="466" dataDxfId="464" headerRowBorderDxfId="465" tableBorderDxfId="463">
  <autoFilter ref="E113:E670"/>
  <tableColumns count="1">
    <tableColumn id="1" name="Código de la varible " dataDxfId="462"/>
  </tableColumns>
  <tableStyleInfo name="TableStyleMedium2" showFirstColumn="0" showLastColumn="0" showRowStripes="1" showColumnStripes="0"/>
</table>
</file>

<file path=xl/tables/table276.xml><?xml version="1.0" encoding="utf-8"?>
<table xmlns="http://schemas.openxmlformats.org/spreadsheetml/2006/main" id="407" name="Tabla7408" displayName="Tabla7408" ref="G113:G116" totalsRowShown="0" headerRowDxfId="461" headerRowBorderDxfId="460" tableBorderDxfId="459">
  <autoFilter ref="G113:G116"/>
  <tableColumns count="1">
    <tableColumn id="1" name="Unidades de medida:"/>
  </tableColumns>
  <tableStyleInfo name="TableStyleMedium2" showFirstColumn="0" showLastColumn="0" showRowStripes="1" showColumnStripes="0"/>
</table>
</file>

<file path=xl/tables/table277.xml><?xml version="1.0" encoding="utf-8"?>
<table xmlns="http://schemas.openxmlformats.org/spreadsheetml/2006/main" id="408" name="Tabla8409" displayName="Tabla8409" ref="H113:H118" totalsRowShown="0" headerRowDxfId="458" headerRowBorderDxfId="457" tableBorderDxfId="456">
  <autoFilter ref="H113:H118"/>
  <tableColumns count="1">
    <tableColumn id="1" name="Marco FMPEIR:"/>
  </tableColumns>
  <tableStyleInfo name="TableStyleMedium2" showFirstColumn="0" showLastColumn="0" showRowStripes="1" showColumnStripes="0"/>
</table>
</file>

<file path=xl/tables/table278.xml><?xml version="1.0" encoding="utf-8"?>
<table xmlns="http://schemas.openxmlformats.org/spreadsheetml/2006/main" id="409" name="Tabla9410" displayName="Tabla9410" ref="I113:I121" totalsRowShown="0" headerRowDxfId="455" headerRowBorderDxfId="454" tableBorderDxfId="453">
  <autoFilter ref="I113:I121"/>
  <tableColumns count="1">
    <tableColumn id="1" name="Tipo de fuente "/>
  </tableColumns>
  <tableStyleInfo name="TableStyleMedium2" showFirstColumn="0" showLastColumn="0" showRowStripes="1" showColumnStripes="0"/>
</table>
</file>

<file path=xl/tables/table279.xml><?xml version="1.0" encoding="utf-8"?>
<table xmlns="http://schemas.openxmlformats.org/spreadsheetml/2006/main" id="410" name="Tabla10411" displayName="Tabla10411" ref="J113:J115" totalsRowShown="0" headerRowDxfId="452" headerRowBorderDxfId="451" tableBorderDxfId="450">
  <autoFilter ref="J113:J115"/>
  <tableColumns count="1">
    <tableColumn id="1" name="Tipo de disponibilidad"/>
  </tableColumns>
  <tableStyleInfo name="TableStyleMedium2" showFirstColumn="0" showLastColumn="0" showRowStripes="1" showColumnStripes="0"/>
</table>
</file>

<file path=xl/tables/table28.xml><?xml version="1.0" encoding="utf-8"?>
<table xmlns="http://schemas.openxmlformats.org/spreadsheetml/2006/main" id="257" name="Tabla9" displayName="Tabla9" ref="I113:I121" totalsRowShown="0" headerRowDxfId="1351" dataDxfId="1349" headerRowBorderDxfId="1350" tableBorderDxfId="1348">
  <autoFilter ref="I113:I121"/>
  <tableColumns count="1">
    <tableColumn id="1" name="Tipo de fuente " dataDxfId="1347"/>
  </tableColumns>
  <tableStyleInfo name="TableStyleMedium2" showFirstColumn="0" showLastColumn="0" showRowStripes="1" showColumnStripes="0"/>
</table>
</file>

<file path=xl/tables/table280.xml><?xml version="1.0" encoding="utf-8"?>
<table xmlns="http://schemas.openxmlformats.org/spreadsheetml/2006/main" id="531" name="Tabla182" displayName="Tabla182" ref="A113:A115" totalsRowShown="0" headerRowDxfId="449" headerRowBorderDxfId="448" tableBorderDxfId="447">
  <autoFilter ref="A113:A115"/>
  <tableColumns count="1">
    <tableColumn id="1" name="Tipo de producto"/>
  </tableColumns>
  <tableStyleInfo name="TableStyleMedium2" showFirstColumn="0" showLastColumn="0" showRowStripes="1" showColumnStripes="0"/>
</table>
</file>

<file path=xl/tables/table281.xml><?xml version="1.0" encoding="utf-8"?>
<table xmlns="http://schemas.openxmlformats.org/spreadsheetml/2006/main" id="532" name="Tabla283" displayName="Tabla283" ref="B113:B119" totalsRowShown="0" headerRowDxfId="446" dataDxfId="444" headerRowBorderDxfId="445" tableBorderDxfId="443">
  <autoFilter ref="B113:B119"/>
  <tableColumns count="1">
    <tableColumn id="1" name="Componente" dataDxfId="442"/>
  </tableColumns>
  <tableStyleInfo name="TableStyleMedium2" showFirstColumn="0" showLastColumn="0" showRowStripes="1" showColumnStripes="0"/>
</table>
</file>

<file path=xl/tables/table282.xml><?xml version="1.0" encoding="utf-8"?>
<table xmlns="http://schemas.openxmlformats.org/spreadsheetml/2006/main" id="533" name="Tabla384" displayName="Tabla384" ref="C113:C134" totalsRowShown="0" headerRowDxfId="441" dataDxfId="439" headerRowBorderDxfId="440" tableBorderDxfId="438">
  <autoFilter ref="C113:C134"/>
  <tableColumns count="1">
    <tableColumn id="1" name="Subcomponente " dataDxfId="437"/>
  </tableColumns>
  <tableStyleInfo name="TableStyleMedium2" showFirstColumn="0" showLastColumn="0" showRowStripes="1" showColumnStripes="0"/>
</table>
</file>

<file path=xl/tables/table283.xml><?xml version="1.0" encoding="utf-8"?>
<table xmlns="http://schemas.openxmlformats.org/spreadsheetml/2006/main" id="534" name="Tabla485" displayName="Tabla485" ref="D113:D173" totalsRowShown="0" headerRowDxfId="436" dataDxfId="434" headerRowBorderDxfId="435" tableBorderDxfId="433">
  <autoFilter ref="D113:D173"/>
  <tableColumns count="1">
    <tableColumn id="1" name="Tópico " dataDxfId="432"/>
  </tableColumns>
  <tableStyleInfo name="TableStyleMedium2" showFirstColumn="0" showLastColumn="0" showRowStripes="1" showColumnStripes="0"/>
</table>
</file>

<file path=xl/tables/table284.xml><?xml version="1.0" encoding="utf-8"?>
<table xmlns="http://schemas.openxmlformats.org/spreadsheetml/2006/main" id="535" name="Tabla586" displayName="Tabla586" ref="F113:F670" totalsRowShown="0" headerRowDxfId="431" dataDxfId="429" headerRowBorderDxfId="430" tableBorderDxfId="428">
  <autoFilter ref="F113:F670"/>
  <tableColumns count="1">
    <tableColumn id="1" name="Nombre de las variables " dataDxfId="427"/>
  </tableColumns>
  <tableStyleInfo name="TableStyleMedium2" showFirstColumn="0" showLastColumn="0" showRowStripes="1" showColumnStripes="0"/>
</table>
</file>

<file path=xl/tables/table285.xml><?xml version="1.0" encoding="utf-8"?>
<table xmlns="http://schemas.openxmlformats.org/spreadsheetml/2006/main" id="536" name="Tabla687" displayName="Tabla687" ref="E113:E670" totalsRowShown="0" headerRowDxfId="426" dataDxfId="424" headerRowBorderDxfId="425" tableBorderDxfId="423">
  <autoFilter ref="E113:E670"/>
  <tableColumns count="1">
    <tableColumn id="1" name="Código de la varible " dataDxfId="422"/>
  </tableColumns>
  <tableStyleInfo name="TableStyleMedium2" showFirstColumn="0" showLastColumn="0" showRowStripes="1" showColumnStripes="0"/>
</table>
</file>

<file path=xl/tables/table286.xml><?xml version="1.0" encoding="utf-8"?>
<table xmlns="http://schemas.openxmlformats.org/spreadsheetml/2006/main" id="537" name="Tabla788" displayName="Tabla788" ref="G113:G116" totalsRowShown="0" headerRowDxfId="421" headerRowBorderDxfId="420" tableBorderDxfId="419">
  <autoFilter ref="G113:G116"/>
  <tableColumns count="1">
    <tableColumn id="1" name="Unidades de medida:"/>
  </tableColumns>
  <tableStyleInfo name="TableStyleMedium2" showFirstColumn="0" showLastColumn="0" showRowStripes="1" showColumnStripes="0"/>
</table>
</file>

<file path=xl/tables/table287.xml><?xml version="1.0" encoding="utf-8"?>
<table xmlns="http://schemas.openxmlformats.org/spreadsheetml/2006/main" id="538" name="Tabla889" displayName="Tabla889" ref="H113:H118" totalsRowShown="0" headerRowDxfId="418" headerRowBorderDxfId="417" tableBorderDxfId="416">
  <autoFilter ref="H113:H118"/>
  <tableColumns count="1">
    <tableColumn id="1" name="Marco FMPEIR:"/>
  </tableColumns>
  <tableStyleInfo name="TableStyleMedium2" showFirstColumn="0" showLastColumn="0" showRowStripes="1" showColumnStripes="0"/>
</table>
</file>

<file path=xl/tables/table288.xml><?xml version="1.0" encoding="utf-8"?>
<table xmlns="http://schemas.openxmlformats.org/spreadsheetml/2006/main" id="539" name="Tabla990" displayName="Tabla990" ref="I113:I121" totalsRowShown="0" headerRowDxfId="415" headerRowBorderDxfId="414" tableBorderDxfId="413">
  <autoFilter ref="I113:I121"/>
  <tableColumns count="1">
    <tableColumn id="1" name="Tipo de fuente "/>
  </tableColumns>
  <tableStyleInfo name="TableStyleMedium2" showFirstColumn="0" showLastColumn="0" showRowStripes="1" showColumnStripes="0"/>
</table>
</file>

<file path=xl/tables/table289.xml><?xml version="1.0" encoding="utf-8"?>
<table xmlns="http://schemas.openxmlformats.org/spreadsheetml/2006/main" id="540" name="Tabla1091" displayName="Tabla1091" ref="J113:J115" totalsRowShown="0" headerRowDxfId="412" headerRowBorderDxfId="411" tableBorderDxfId="410">
  <autoFilter ref="J113:J115"/>
  <tableColumns count="1">
    <tableColumn id="1" name="Tipo de disponibilidad"/>
  </tableColumns>
  <tableStyleInfo name="TableStyleMedium2" showFirstColumn="0" showLastColumn="0" showRowStripes="1" showColumnStripes="0"/>
</table>
</file>

<file path=xl/tables/table29.xml><?xml version="1.0" encoding="utf-8"?>
<table xmlns="http://schemas.openxmlformats.org/spreadsheetml/2006/main" id="258" name="Tabla10" displayName="Tabla10" ref="J113:J115" totalsRowShown="0" headerRowDxfId="1346" dataDxfId="1344" headerRowBorderDxfId="1345" tableBorderDxfId="1343">
  <autoFilter ref="J113:J115"/>
  <tableColumns count="1">
    <tableColumn id="1" name="Tipo de disponibilidad" dataDxfId="1342"/>
  </tableColumns>
  <tableStyleInfo name="TableStyleMedium2" showFirstColumn="0" showLastColumn="0" showRowStripes="1" showColumnStripes="0"/>
</table>
</file>

<file path=xl/tables/table290.xml><?xml version="1.0" encoding="utf-8"?>
<table xmlns="http://schemas.openxmlformats.org/spreadsheetml/2006/main" id="541" name="Tabla192" displayName="Tabla192" ref="A118:A120" totalsRowShown="0" headerRowDxfId="409" headerRowBorderDxfId="408" tableBorderDxfId="407">
  <autoFilter ref="A118:A120"/>
  <tableColumns count="1">
    <tableColumn id="1" name="Tipo de producto"/>
  </tableColumns>
  <tableStyleInfo name="TableStyleMedium2" showFirstColumn="0" showLastColumn="0" showRowStripes="1" showColumnStripes="0"/>
</table>
</file>

<file path=xl/tables/table291.xml><?xml version="1.0" encoding="utf-8"?>
<table xmlns="http://schemas.openxmlformats.org/spreadsheetml/2006/main" id="542" name="Tabla293" displayName="Tabla293" ref="B118:B124" totalsRowShown="0" headerRowDxfId="406" dataDxfId="404" headerRowBorderDxfId="405" tableBorderDxfId="403">
  <autoFilter ref="B118:B124"/>
  <tableColumns count="1">
    <tableColumn id="1" name="Componente" dataDxfId="402"/>
  </tableColumns>
  <tableStyleInfo name="TableStyleMedium2" showFirstColumn="0" showLastColumn="0" showRowStripes="1" showColumnStripes="0"/>
</table>
</file>

<file path=xl/tables/table292.xml><?xml version="1.0" encoding="utf-8"?>
<table xmlns="http://schemas.openxmlformats.org/spreadsheetml/2006/main" id="543" name="Tabla394" displayName="Tabla394" ref="C118:C139" totalsRowShown="0" headerRowDxfId="401" dataDxfId="399" headerRowBorderDxfId="400" tableBorderDxfId="398">
  <autoFilter ref="C118:C139"/>
  <tableColumns count="1">
    <tableColumn id="1" name="Subcomponente " dataDxfId="397"/>
  </tableColumns>
  <tableStyleInfo name="TableStyleMedium2" showFirstColumn="0" showLastColumn="0" showRowStripes="1" showColumnStripes="0"/>
</table>
</file>

<file path=xl/tables/table293.xml><?xml version="1.0" encoding="utf-8"?>
<table xmlns="http://schemas.openxmlformats.org/spreadsheetml/2006/main" id="544" name="Tabla495" displayName="Tabla495" ref="D118:D178" totalsRowShown="0" headerRowDxfId="396" dataDxfId="394" headerRowBorderDxfId="395" tableBorderDxfId="393">
  <autoFilter ref="D118:D178"/>
  <tableColumns count="1">
    <tableColumn id="1" name="Tópico " dataDxfId="392"/>
  </tableColumns>
  <tableStyleInfo name="TableStyleMedium2" showFirstColumn="0" showLastColumn="0" showRowStripes="1" showColumnStripes="0"/>
</table>
</file>

<file path=xl/tables/table294.xml><?xml version="1.0" encoding="utf-8"?>
<table xmlns="http://schemas.openxmlformats.org/spreadsheetml/2006/main" id="545" name="Tabla596" displayName="Tabla596" ref="F118:F675" totalsRowShown="0" headerRowDxfId="391" dataDxfId="389" headerRowBorderDxfId="390" tableBorderDxfId="388">
  <autoFilter ref="F118:F675"/>
  <tableColumns count="1">
    <tableColumn id="1" name="Nombre de las variables " dataDxfId="387"/>
  </tableColumns>
  <tableStyleInfo name="TableStyleMedium2" showFirstColumn="0" showLastColumn="0" showRowStripes="1" showColumnStripes="0"/>
</table>
</file>

<file path=xl/tables/table295.xml><?xml version="1.0" encoding="utf-8"?>
<table xmlns="http://schemas.openxmlformats.org/spreadsheetml/2006/main" id="546" name="Tabla697" displayName="Tabla697" ref="E118:E675" totalsRowShown="0" headerRowDxfId="386" dataDxfId="384" headerRowBorderDxfId="385" tableBorderDxfId="383">
  <autoFilter ref="E118:E675"/>
  <tableColumns count="1">
    <tableColumn id="1" name="Código de la varible " dataDxfId="382"/>
  </tableColumns>
  <tableStyleInfo name="TableStyleMedium2" showFirstColumn="0" showLastColumn="0" showRowStripes="1" showColumnStripes="0"/>
</table>
</file>

<file path=xl/tables/table296.xml><?xml version="1.0" encoding="utf-8"?>
<table xmlns="http://schemas.openxmlformats.org/spreadsheetml/2006/main" id="547" name="Tabla798" displayName="Tabla798" ref="G118:G121" totalsRowShown="0" headerRowDxfId="381" headerRowBorderDxfId="380" tableBorderDxfId="379">
  <autoFilter ref="G118:G121"/>
  <tableColumns count="1">
    <tableColumn id="1" name="Unidades de medida:"/>
  </tableColumns>
  <tableStyleInfo name="TableStyleMedium2" showFirstColumn="0" showLastColumn="0" showRowStripes="1" showColumnStripes="0"/>
</table>
</file>

<file path=xl/tables/table297.xml><?xml version="1.0" encoding="utf-8"?>
<table xmlns="http://schemas.openxmlformats.org/spreadsheetml/2006/main" id="548" name="Tabla899" displayName="Tabla899" ref="H118:H123" totalsRowShown="0" headerRowDxfId="378" headerRowBorderDxfId="377" tableBorderDxfId="376">
  <autoFilter ref="H118:H123"/>
  <tableColumns count="1">
    <tableColumn id="1" name="Marco FMPEIR:"/>
  </tableColumns>
  <tableStyleInfo name="TableStyleMedium2" showFirstColumn="0" showLastColumn="0" showRowStripes="1" showColumnStripes="0"/>
</table>
</file>

<file path=xl/tables/table298.xml><?xml version="1.0" encoding="utf-8"?>
<table xmlns="http://schemas.openxmlformats.org/spreadsheetml/2006/main" id="549" name="Tabla9100" displayName="Tabla9100" ref="I118:I126" totalsRowShown="0" headerRowDxfId="375" headerRowBorderDxfId="374" tableBorderDxfId="373">
  <autoFilter ref="I118:I126"/>
  <tableColumns count="1">
    <tableColumn id="1" name="Tipo de fuente "/>
  </tableColumns>
  <tableStyleInfo name="TableStyleMedium2" showFirstColumn="0" showLastColumn="0" showRowStripes="1" showColumnStripes="0"/>
</table>
</file>

<file path=xl/tables/table299.xml><?xml version="1.0" encoding="utf-8"?>
<table xmlns="http://schemas.openxmlformats.org/spreadsheetml/2006/main" id="550" name="Tabla10101" displayName="Tabla10101" ref="J118:J120" totalsRowShown="0" headerRowDxfId="372" headerRowBorderDxfId="371" tableBorderDxfId="370">
  <autoFilter ref="J118:J120"/>
  <tableColumns count="1">
    <tableColumn id="1" name="Tipo de disponibilidad"/>
  </tableColumns>
  <tableStyleInfo name="TableStyleMedium2" showFirstColumn="0" showLastColumn="0" showRowStripes="1" showColumnStripes="0"/>
</table>
</file>

<file path=xl/tables/table3.xml><?xml version="1.0" encoding="utf-8"?>
<table xmlns="http://schemas.openxmlformats.org/spreadsheetml/2006/main" id="132" name="Tabla48595" displayName="Tabla48595" ref="D113:D173" totalsRowShown="0" headerRowDxfId="1476" dataDxfId="1474" headerRowBorderDxfId="1475" tableBorderDxfId="1473">
  <autoFilter ref="D113:D173"/>
  <tableColumns count="1">
    <tableColumn id="1" name="Tópico " dataDxfId="1472"/>
  </tableColumns>
  <tableStyleInfo name="TableStyleMedium2" showFirstColumn="0" showLastColumn="0" showRowStripes="1" showColumnStripes="0"/>
</table>
</file>

<file path=xl/tables/table30.xml><?xml version="1.0" encoding="utf-8"?>
<table xmlns="http://schemas.openxmlformats.org/spreadsheetml/2006/main" id="259" name="Table_1" displayName="Table_1" ref="F113:F574">
  <tableColumns count="1">
    <tableColumn id="1" name="Nombre de las variables "/>
  </tableColumns>
  <tableStyleInfo name="HM 1.3.2.a-style" showFirstColumn="1" showLastColumn="1" showRowStripes="1" showColumnStripes="0"/>
</table>
</file>

<file path=xl/tables/table300.xml><?xml version="1.0" encoding="utf-8"?>
<table xmlns="http://schemas.openxmlformats.org/spreadsheetml/2006/main" id="551" name="Tabla1102" displayName="Tabla1102" ref="A117:A119" totalsRowShown="0" headerRowDxfId="369" headerRowBorderDxfId="368" tableBorderDxfId="367">
  <autoFilter ref="A117:A119"/>
  <tableColumns count="1">
    <tableColumn id="1" name="Tipo de producto"/>
  </tableColumns>
  <tableStyleInfo name="TableStyleMedium2" showFirstColumn="0" showLastColumn="0" showRowStripes="1" showColumnStripes="0"/>
</table>
</file>

<file path=xl/tables/table301.xml><?xml version="1.0" encoding="utf-8"?>
<table xmlns="http://schemas.openxmlformats.org/spreadsheetml/2006/main" id="552" name="Tabla2103" displayName="Tabla2103" ref="B117:B123" totalsRowShown="0" headerRowDxfId="366" dataDxfId="364" headerRowBorderDxfId="365" tableBorderDxfId="363">
  <autoFilter ref="B117:B123"/>
  <tableColumns count="1">
    <tableColumn id="1" name="Componente" dataDxfId="362"/>
  </tableColumns>
  <tableStyleInfo name="TableStyleMedium2" showFirstColumn="0" showLastColumn="0" showRowStripes="1" showColumnStripes="0"/>
</table>
</file>

<file path=xl/tables/table302.xml><?xml version="1.0" encoding="utf-8"?>
<table xmlns="http://schemas.openxmlformats.org/spreadsheetml/2006/main" id="553" name="Tabla3104" displayName="Tabla3104" ref="C117:C138" totalsRowShown="0" headerRowDxfId="361" dataDxfId="359" headerRowBorderDxfId="360" tableBorderDxfId="358">
  <autoFilter ref="C117:C138"/>
  <tableColumns count="1">
    <tableColumn id="1" name="Subcomponente " dataDxfId="357"/>
  </tableColumns>
  <tableStyleInfo name="TableStyleMedium2" showFirstColumn="0" showLastColumn="0" showRowStripes="1" showColumnStripes="0"/>
</table>
</file>

<file path=xl/tables/table303.xml><?xml version="1.0" encoding="utf-8"?>
<table xmlns="http://schemas.openxmlformats.org/spreadsheetml/2006/main" id="554" name="Tabla4105" displayName="Tabla4105" ref="D117:D177" totalsRowShown="0" headerRowDxfId="356" dataDxfId="354" headerRowBorderDxfId="355" tableBorderDxfId="353">
  <autoFilter ref="D117:D177"/>
  <tableColumns count="1">
    <tableColumn id="1" name="Tópico " dataDxfId="352"/>
  </tableColumns>
  <tableStyleInfo name="TableStyleMedium2" showFirstColumn="0" showLastColumn="0" showRowStripes="1" showColumnStripes="0"/>
</table>
</file>

<file path=xl/tables/table304.xml><?xml version="1.0" encoding="utf-8"?>
<table xmlns="http://schemas.openxmlformats.org/spreadsheetml/2006/main" id="555" name="Tabla5106" displayName="Tabla5106" ref="F117:F674" totalsRowShown="0" headerRowDxfId="351" dataDxfId="349" headerRowBorderDxfId="350" tableBorderDxfId="348">
  <autoFilter ref="F117:F674"/>
  <tableColumns count="1">
    <tableColumn id="1" name="Nombre de las variables " dataDxfId="347"/>
  </tableColumns>
  <tableStyleInfo name="TableStyleMedium2" showFirstColumn="0" showLastColumn="0" showRowStripes="1" showColumnStripes="0"/>
</table>
</file>

<file path=xl/tables/table305.xml><?xml version="1.0" encoding="utf-8"?>
<table xmlns="http://schemas.openxmlformats.org/spreadsheetml/2006/main" id="556" name="Tabla6107" displayName="Tabla6107" ref="E117:E674" totalsRowShown="0" headerRowDxfId="346" dataDxfId="344" headerRowBorderDxfId="345" tableBorderDxfId="343">
  <autoFilter ref="E117:E674"/>
  <tableColumns count="1">
    <tableColumn id="1" name="Código de la varible " dataDxfId="342"/>
  </tableColumns>
  <tableStyleInfo name="TableStyleMedium2" showFirstColumn="0" showLastColumn="0" showRowStripes="1" showColumnStripes="0"/>
</table>
</file>

<file path=xl/tables/table306.xml><?xml version="1.0" encoding="utf-8"?>
<table xmlns="http://schemas.openxmlformats.org/spreadsheetml/2006/main" id="557" name="Tabla7108" displayName="Tabla7108" ref="G117:G120" totalsRowShown="0" headerRowDxfId="341" headerRowBorderDxfId="340" tableBorderDxfId="339">
  <autoFilter ref="G117:G120"/>
  <tableColumns count="1">
    <tableColumn id="1" name="Unidades de medida:"/>
  </tableColumns>
  <tableStyleInfo name="TableStyleMedium2" showFirstColumn="0" showLastColumn="0" showRowStripes="1" showColumnStripes="0"/>
</table>
</file>

<file path=xl/tables/table307.xml><?xml version="1.0" encoding="utf-8"?>
<table xmlns="http://schemas.openxmlformats.org/spreadsheetml/2006/main" id="558" name="Tabla8109" displayName="Tabla8109" ref="H117:H122" totalsRowShown="0" headerRowDxfId="338" headerRowBorderDxfId="337" tableBorderDxfId="336">
  <autoFilter ref="H117:H122"/>
  <tableColumns count="1">
    <tableColumn id="1" name="Marco FMPEIR:"/>
  </tableColumns>
  <tableStyleInfo name="TableStyleMedium2" showFirstColumn="0" showLastColumn="0" showRowStripes="1" showColumnStripes="0"/>
</table>
</file>

<file path=xl/tables/table308.xml><?xml version="1.0" encoding="utf-8"?>
<table xmlns="http://schemas.openxmlformats.org/spreadsheetml/2006/main" id="559" name="Tabla9110" displayName="Tabla9110" ref="I117:I125" totalsRowShown="0" headerRowDxfId="335" headerRowBorderDxfId="334" tableBorderDxfId="333">
  <autoFilter ref="I117:I125"/>
  <tableColumns count="1">
    <tableColumn id="1" name="Tipo de fuente "/>
  </tableColumns>
  <tableStyleInfo name="TableStyleMedium2" showFirstColumn="0" showLastColumn="0" showRowStripes="1" showColumnStripes="0"/>
</table>
</file>

<file path=xl/tables/table309.xml><?xml version="1.0" encoding="utf-8"?>
<table xmlns="http://schemas.openxmlformats.org/spreadsheetml/2006/main" id="560" name="Tabla10111" displayName="Tabla10111" ref="J117:J119" totalsRowShown="0" headerRowDxfId="332" headerRowBorderDxfId="331" tableBorderDxfId="330">
  <autoFilter ref="J117:J119"/>
  <tableColumns count="1">
    <tableColumn id="1" name="Tipo de disponibilidad"/>
  </tableColumns>
  <tableStyleInfo name="TableStyleMedium2" showFirstColumn="0" showLastColumn="0" showRowStripes="1" showColumnStripes="0"/>
</table>
</file>

<file path=xl/tables/table31.xml><?xml version="1.0" encoding="utf-8"?>
<table xmlns="http://schemas.openxmlformats.org/spreadsheetml/2006/main" id="260" name="Table_2" displayName="Table_2" ref="E113:E570">
  <tableColumns count="1">
    <tableColumn id="1" name="Código de la varible "/>
  </tableColumns>
  <tableStyleInfo name="HM 1.3.2.a-style 2" showFirstColumn="1" showLastColumn="1" showRowStripes="1" showColumnStripes="0"/>
</table>
</file>

<file path=xl/tables/table310.xml><?xml version="1.0" encoding="utf-8"?>
<table xmlns="http://schemas.openxmlformats.org/spreadsheetml/2006/main" id="561" name="Tabla1112" displayName="Tabla1112" ref="A117:A119" totalsRowShown="0" headerRowDxfId="329" headerRowBorderDxfId="328" tableBorderDxfId="327">
  <autoFilter ref="A117:A119"/>
  <tableColumns count="1">
    <tableColumn id="1" name="Tipo de producto"/>
  </tableColumns>
  <tableStyleInfo name="TableStyleMedium2" showFirstColumn="0" showLastColumn="0" showRowStripes="1" showColumnStripes="0"/>
</table>
</file>

<file path=xl/tables/table311.xml><?xml version="1.0" encoding="utf-8"?>
<table xmlns="http://schemas.openxmlformats.org/spreadsheetml/2006/main" id="562" name="Tabla2113" displayName="Tabla2113" ref="B117:B123" totalsRowShown="0" headerRowDxfId="326" dataDxfId="324" headerRowBorderDxfId="325" tableBorderDxfId="323">
  <autoFilter ref="B117:B123"/>
  <tableColumns count="1">
    <tableColumn id="1" name="Componente" dataDxfId="322"/>
  </tableColumns>
  <tableStyleInfo name="TableStyleMedium2" showFirstColumn="0" showLastColumn="0" showRowStripes="1" showColumnStripes="0"/>
</table>
</file>

<file path=xl/tables/table312.xml><?xml version="1.0" encoding="utf-8"?>
<table xmlns="http://schemas.openxmlformats.org/spreadsheetml/2006/main" id="563" name="Tabla3114" displayName="Tabla3114" ref="C117:C138" totalsRowShown="0" headerRowDxfId="321" dataDxfId="319" headerRowBorderDxfId="320" tableBorderDxfId="318">
  <autoFilter ref="C117:C138"/>
  <tableColumns count="1">
    <tableColumn id="1" name="Subcomponente " dataDxfId="317"/>
  </tableColumns>
  <tableStyleInfo name="TableStyleMedium2" showFirstColumn="0" showLastColumn="0" showRowStripes="1" showColumnStripes="0"/>
</table>
</file>

<file path=xl/tables/table313.xml><?xml version="1.0" encoding="utf-8"?>
<table xmlns="http://schemas.openxmlformats.org/spreadsheetml/2006/main" id="564" name="Tabla4115" displayName="Tabla4115" ref="D117:D177" totalsRowShown="0" headerRowDxfId="316" dataDxfId="314" headerRowBorderDxfId="315" tableBorderDxfId="313">
  <autoFilter ref="D117:D177"/>
  <tableColumns count="1">
    <tableColumn id="1" name="Tópico " dataDxfId="312"/>
  </tableColumns>
  <tableStyleInfo name="TableStyleMedium2" showFirstColumn="0" showLastColumn="0" showRowStripes="1" showColumnStripes="0"/>
</table>
</file>

<file path=xl/tables/table314.xml><?xml version="1.0" encoding="utf-8"?>
<table xmlns="http://schemas.openxmlformats.org/spreadsheetml/2006/main" id="565" name="Tabla5116" displayName="Tabla5116" ref="F117:F674" totalsRowShown="0" headerRowDxfId="311" dataDxfId="309" headerRowBorderDxfId="310" tableBorderDxfId="308">
  <autoFilter ref="F117:F674"/>
  <tableColumns count="1">
    <tableColumn id="1" name="Nombre de las variables " dataDxfId="307"/>
  </tableColumns>
  <tableStyleInfo name="TableStyleMedium2" showFirstColumn="0" showLastColumn="0" showRowStripes="1" showColumnStripes="0"/>
</table>
</file>

<file path=xl/tables/table315.xml><?xml version="1.0" encoding="utf-8"?>
<table xmlns="http://schemas.openxmlformats.org/spreadsheetml/2006/main" id="566" name="Tabla6117" displayName="Tabla6117" ref="E117:E674" totalsRowShown="0" headerRowDxfId="306" dataDxfId="304" headerRowBorderDxfId="305" tableBorderDxfId="303">
  <autoFilter ref="E117:E674"/>
  <tableColumns count="1">
    <tableColumn id="1" name="Código de la varible " dataDxfId="302"/>
  </tableColumns>
  <tableStyleInfo name="TableStyleMedium2" showFirstColumn="0" showLastColumn="0" showRowStripes="1" showColumnStripes="0"/>
</table>
</file>

<file path=xl/tables/table316.xml><?xml version="1.0" encoding="utf-8"?>
<table xmlns="http://schemas.openxmlformats.org/spreadsheetml/2006/main" id="567" name="Tabla7118" displayName="Tabla7118" ref="G117:G120" totalsRowShown="0" headerRowDxfId="301" headerRowBorderDxfId="300" tableBorderDxfId="299">
  <autoFilter ref="G117:G120"/>
  <tableColumns count="1">
    <tableColumn id="1" name="Unidades de medida:"/>
  </tableColumns>
  <tableStyleInfo name="TableStyleMedium2" showFirstColumn="0" showLastColumn="0" showRowStripes="1" showColumnStripes="0"/>
</table>
</file>

<file path=xl/tables/table317.xml><?xml version="1.0" encoding="utf-8"?>
<table xmlns="http://schemas.openxmlformats.org/spreadsheetml/2006/main" id="568" name="Tabla8119" displayName="Tabla8119" ref="H117:H122" totalsRowShown="0" headerRowDxfId="298" headerRowBorderDxfId="297" tableBorderDxfId="296">
  <autoFilter ref="H117:H122"/>
  <tableColumns count="1">
    <tableColumn id="1" name="Marco FMPEIR:"/>
  </tableColumns>
  <tableStyleInfo name="TableStyleMedium2" showFirstColumn="0" showLastColumn="0" showRowStripes="1" showColumnStripes="0"/>
</table>
</file>

<file path=xl/tables/table318.xml><?xml version="1.0" encoding="utf-8"?>
<table xmlns="http://schemas.openxmlformats.org/spreadsheetml/2006/main" id="569" name="Tabla9120" displayName="Tabla9120" ref="I117:I125" totalsRowShown="0" headerRowDxfId="295" headerRowBorderDxfId="294" tableBorderDxfId="293">
  <autoFilter ref="I117:I125"/>
  <tableColumns count="1">
    <tableColumn id="1" name="Tipo de fuente "/>
  </tableColumns>
  <tableStyleInfo name="TableStyleMedium2" showFirstColumn="0" showLastColumn="0" showRowStripes="1" showColumnStripes="0"/>
</table>
</file>

<file path=xl/tables/table319.xml><?xml version="1.0" encoding="utf-8"?>
<table xmlns="http://schemas.openxmlformats.org/spreadsheetml/2006/main" id="570" name="Tabla10121" displayName="Tabla10121" ref="J117:J119" totalsRowShown="0" headerRowDxfId="292" headerRowBorderDxfId="291" tableBorderDxfId="290">
  <autoFilter ref="J117:J119"/>
  <tableColumns count="1">
    <tableColumn id="1" name="Tipo de disponibilidad"/>
  </tableColumns>
  <tableStyleInfo name="TableStyleMedium2" showFirstColumn="0" showLastColumn="0" showRowStripes="1" showColumnStripes="0"/>
</table>
</file>

<file path=xl/tables/table32.xml><?xml version="1.0" encoding="utf-8"?>
<table xmlns="http://schemas.openxmlformats.org/spreadsheetml/2006/main" id="261" name="Table_3" displayName="Table_3" ref="H113:H118">
  <tableColumns count="1">
    <tableColumn id="1" name="Marco FMPEIR:"/>
  </tableColumns>
  <tableStyleInfo name="HM 1.3.2.a-style 3" showFirstColumn="1" showLastColumn="1" showRowStripes="1" showColumnStripes="0"/>
</table>
</file>

<file path=xl/tables/table320.xml><?xml version="1.0" encoding="utf-8"?>
<table xmlns="http://schemas.openxmlformats.org/spreadsheetml/2006/main" id="571" name="Tabla1122" displayName="Tabla1122" ref="A118:A120" totalsRowShown="0" headerRowDxfId="289" headerRowBorderDxfId="288" tableBorderDxfId="287">
  <autoFilter ref="A118:A120"/>
  <tableColumns count="1">
    <tableColumn id="1" name="Tipo de producto"/>
  </tableColumns>
  <tableStyleInfo name="TableStyleMedium2" showFirstColumn="0" showLastColumn="0" showRowStripes="1" showColumnStripes="0"/>
</table>
</file>

<file path=xl/tables/table321.xml><?xml version="1.0" encoding="utf-8"?>
<table xmlns="http://schemas.openxmlformats.org/spreadsheetml/2006/main" id="572" name="Tabla2123" displayName="Tabla2123" ref="B118:B124" totalsRowShown="0" headerRowDxfId="286" dataDxfId="284" headerRowBorderDxfId="285" tableBorderDxfId="283">
  <autoFilter ref="B118:B124"/>
  <tableColumns count="1">
    <tableColumn id="1" name="Componente" dataDxfId="282"/>
  </tableColumns>
  <tableStyleInfo name="TableStyleMedium2" showFirstColumn="0" showLastColumn="0" showRowStripes="1" showColumnStripes="0"/>
</table>
</file>

<file path=xl/tables/table322.xml><?xml version="1.0" encoding="utf-8"?>
<table xmlns="http://schemas.openxmlformats.org/spreadsheetml/2006/main" id="573" name="Tabla3124" displayName="Tabla3124" ref="C118:C139" totalsRowShown="0" headerRowDxfId="281" dataDxfId="279" headerRowBorderDxfId="280" tableBorderDxfId="278">
  <autoFilter ref="C118:C139"/>
  <tableColumns count="1">
    <tableColumn id="1" name="Subcomponente " dataDxfId="277"/>
  </tableColumns>
  <tableStyleInfo name="TableStyleMedium2" showFirstColumn="0" showLastColumn="0" showRowStripes="1" showColumnStripes="0"/>
</table>
</file>

<file path=xl/tables/table323.xml><?xml version="1.0" encoding="utf-8"?>
<table xmlns="http://schemas.openxmlformats.org/spreadsheetml/2006/main" id="574" name="Tabla4125" displayName="Tabla4125" ref="D118:D178" totalsRowShown="0" headerRowDxfId="276" dataDxfId="274" headerRowBorderDxfId="275" tableBorderDxfId="273">
  <autoFilter ref="D118:D178"/>
  <tableColumns count="1">
    <tableColumn id="1" name="Tópico " dataDxfId="272"/>
  </tableColumns>
  <tableStyleInfo name="TableStyleMedium2" showFirstColumn="0" showLastColumn="0" showRowStripes="1" showColumnStripes="0"/>
</table>
</file>

<file path=xl/tables/table324.xml><?xml version="1.0" encoding="utf-8"?>
<table xmlns="http://schemas.openxmlformats.org/spreadsheetml/2006/main" id="575" name="Tabla5126" displayName="Tabla5126" ref="F118:F675" totalsRowShown="0" headerRowDxfId="271" dataDxfId="269" headerRowBorderDxfId="270" tableBorderDxfId="268">
  <autoFilter ref="F118:F675"/>
  <tableColumns count="1">
    <tableColumn id="1" name="Nombre de las variables " dataDxfId="267"/>
  </tableColumns>
  <tableStyleInfo name="TableStyleMedium2" showFirstColumn="0" showLastColumn="0" showRowStripes="1" showColumnStripes="0"/>
</table>
</file>

<file path=xl/tables/table325.xml><?xml version="1.0" encoding="utf-8"?>
<table xmlns="http://schemas.openxmlformats.org/spreadsheetml/2006/main" id="576" name="Tabla6127" displayName="Tabla6127" ref="E118:E675" totalsRowShown="0" headerRowDxfId="266" dataDxfId="264" headerRowBorderDxfId="265" tableBorderDxfId="263">
  <autoFilter ref="E118:E675"/>
  <tableColumns count="1">
    <tableColumn id="1" name="Código de la varible " dataDxfId="262"/>
  </tableColumns>
  <tableStyleInfo name="TableStyleMedium2" showFirstColumn="0" showLastColumn="0" showRowStripes="1" showColumnStripes="0"/>
</table>
</file>

<file path=xl/tables/table326.xml><?xml version="1.0" encoding="utf-8"?>
<table xmlns="http://schemas.openxmlformats.org/spreadsheetml/2006/main" id="577" name="Tabla7128" displayName="Tabla7128" ref="G118:G121" totalsRowShown="0" headerRowDxfId="261" headerRowBorderDxfId="260" tableBorderDxfId="259">
  <autoFilter ref="G118:G121"/>
  <tableColumns count="1">
    <tableColumn id="1" name="Unidades de medida:"/>
  </tableColumns>
  <tableStyleInfo name="TableStyleMedium2" showFirstColumn="0" showLastColumn="0" showRowStripes="1" showColumnStripes="0"/>
</table>
</file>

<file path=xl/tables/table327.xml><?xml version="1.0" encoding="utf-8"?>
<table xmlns="http://schemas.openxmlformats.org/spreadsheetml/2006/main" id="578" name="Tabla8129" displayName="Tabla8129" ref="H118:H123" totalsRowShown="0" headerRowDxfId="258" headerRowBorderDxfId="257" tableBorderDxfId="256">
  <autoFilter ref="H118:H123"/>
  <tableColumns count="1">
    <tableColumn id="1" name="Marco FMPEIR:"/>
  </tableColumns>
  <tableStyleInfo name="TableStyleMedium2" showFirstColumn="0" showLastColumn="0" showRowStripes="1" showColumnStripes="0"/>
</table>
</file>

<file path=xl/tables/table328.xml><?xml version="1.0" encoding="utf-8"?>
<table xmlns="http://schemas.openxmlformats.org/spreadsheetml/2006/main" id="579" name="Tabla9130" displayName="Tabla9130" ref="I118:I126" totalsRowShown="0" headerRowDxfId="255" headerRowBorderDxfId="254" tableBorderDxfId="253">
  <autoFilter ref="I118:I126"/>
  <tableColumns count="1">
    <tableColumn id="1" name="Tipo de fuente "/>
  </tableColumns>
  <tableStyleInfo name="TableStyleMedium2" showFirstColumn="0" showLastColumn="0" showRowStripes="1" showColumnStripes="0"/>
</table>
</file>

<file path=xl/tables/table329.xml><?xml version="1.0" encoding="utf-8"?>
<table xmlns="http://schemas.openxmlformats.org/spreadsheetml/2006/main" id="580" name="Tabla10131" displayName="Tabla10131" ref="J118:J120" totalsRowShown="0" headerRowDxfId="252" headerRowBorderDxfId="251" tableBorderDxfId="250">
  <autoFilter ref="J118:J120"/>
  <tableColumns count="1">
    <tableColumn id="1" name="Tipo de disponibilidad"/>
  </tableColumns>
  <tableStyleInfo name="TableStyleMedium2" showFirstColumn="0" showLastColumn="0" showRowStripes="1" showColumnStripes="0"/>
</table>
</file>

<file path=xl/tables/table33.xml><?xml version="1.0" encoding="utf-8"?>
<table xmlns="http://schemas.openxmlformats.org/spreadsheetml/2006/main" id="262" name="Table_4" displayName="Table_4" ref="I113:I121">
  <tableColumns count="1">
    <tableColumn id="1" name="Tipo de fuente "/>
  </tableColumns>
  <tableStyleInfo name="HM 1.3.2.a-style 4" showFirstColumn="1" showLastColumn="1" showRowStripes="1" showColumnStripes="0"/>
</table>
</file>

<file path=xl/tables/table330.xml><?xml version="1.0" encoding="utf-8"?>
<table xmlns="http://schemas.openxmlformats.org/spreadsheetml/2006/main" id="581" name="Tabla1132" displayName="Tabla1132" ref="A117:A119" totalsRowShown="0" headerRowDxfId="249" headerRowBorderDxfId="248" tableBorderDxfId="247">
  <autoFilter ref="A117:A119"/>
  <tableColumns count="1">
    <tableColumn id="1" name="Tipo de producto"/>
  </tableColumns>
  <tableStyleInfo name="TableStyleMedium2" showFirstColumn="0" showLastColumn="0" showRowStripes="1" showColumnStripes="0"/>
</table>
</file>

<file path=xl/tables/table331.xml><?xml version="1.0" encoding="utf-8"?>
<table xmlns="http://schemas.openxmlformats.org/spreadsheetml/2006/main" id="582" name="Tabla2133" displayName="Tabla2133" ref="B117:B123" totalsRowShown="0" headerRowDxfId="246" dataDxfId="244" headerRowBorderDxfId="245" tableBorderDxfId="243">
  <autoFilter ref="B117:B123"/>
  <tableColumns count="1">
    <tableColumn id="1" name="Componente" dataDxfId="242"/>
  </tableColumns>
  <tableStyleInfo name="TableStyleMedium2" showFirstColumn="0" showLastColumn="0" showRowStripes="1" showColumnStripes="0"/>
</table>
</file>

<file path=xl/tables/table332.xml><?xml version="1.0" encoding="utf-8"?>
<table xmlns="http://schemas.openxmlformats.org/spreadsheetml/2006/main" id="583" name="Tabla3134" displayName="Tabla3134" ref="C117:C138" totalsRowShown="0" headerRowDxfId="241" dataDxfId="239" headerRowBorderDxfId="240" tableBorderDxfId="238">
  <autoFilter ref="C117:C138"/>
  <tableColumns count="1">
    <tableColumn id="1" name="Subcomponente " dataDxfId="237"/>
  </tableColumns>
  <tableStyleInfo name="TableStyleMedium2" showFirstColumn="0" showLastColumn="0" showRowStripes="1" showColumnStripes="0"/>
</table>
</file>

<file path=xl/tables/table333.xml><?xml version="1.0" encoding="utf-8"?>
<table xmlns="http://schemas.openxmlformats.org/spreadsheetml/2006/main" id="584" name="Tabla4135" displayName="Tabla4135" ref="D117:D177" totalsRowShown="0" headerRowDxfId="236" dataDxfId="234" headerRowBorderDxfId="235" tableBorderDxfId="233">
  <autoFilter ref="D117:D177"/>
  <tableColumns count="1">
    <tableColumn id="1" name="Tópico " dataDxfId="232"/>
  </tableColumns>
  <tableStyleInfo name="TableStyleMedium2" showFirstColumn="0" showLastColumn="0" showRowStripes="1" showColumnStripes="0"/>
</table>
</file>

<file path=xl/tables/table334.xml><?xml version="1.0" encoding="utf-8"?>
<table xmlns="http://schemas.openxmlformats.org/spreadsheetml/2006/main" id="585" name="Tabla5136" displayName="Tabla5136" ref="F117:F674" totalsRowShown="0" headerRowDxfId="231" dataDxfId="229" headerRowBorderDxfId="230" tableBorderDxfId="228">
  <autoFilter ref="F117:F674"/>
  <tableColumns count="1">
    <tableColumn id="1" name="Nombre de las variables " dataDxfId="227"/>
  </tableColumns>
  <tableStyleInfo name="TableStyleMedium2" showFirstColumn="0" showLastColumn="0" showRowStripes="1" showColumnStripes="0"/>
</table>
</file>

<file path=xl/tables/table335.xml><?xml version="1.0" encoding="utf-8"?>
<table xmlns="http://schemas.openxmlformats.org/spreadsheetml/2006/main" id="586" name="Tabla6137" displayName="Tabla6137" ref="E117:E674" totalsRowShown="0" headerRowDxfId="226" dataDxfId="224" headerRowBorderDxfId="225" tableBorderDxfId="223">
  <autoFilter ref="E117:E674"/>
  <tableColumns count="1">
    <tableColumn id="1" name="Código de la varible " dataDxfId="222"/>
  </tableColumns>
  <tableStyleInfo name="TableStyleMedium2" showFirstColumn="0" showLastColumn="0" showRowStripes="1" showColumnStripes="0"/>
</table>
</file>

<file path=xl/tables/table336.xml><?xml version="1.0" encoding="utf-8"?>
<table xmlns="http://schemas.openxmlformats.org/spreadsheetml/2006/main" id="587" name="Tabla7138" displayName="Tabla7138" ref="G117:G120" totalsRowShown="0" headerRowDxfId="221" headerRowBorderDxfId="220" tableBorderDxfId="219">
  <autoFilter ref="G117:G120"/>
  <tableColumns count="1">
    <tableColumn id="1" name="Unidades de medida:"/>
  </tableColumns>
  <tableStyleInfo name="TableStyleMedium2" showFirstColumn="0" showLastColumn="0" showRowStripes="1" showColumnStripes="0"/>
</table>
</file>

<file path=xl/tables/table337.xml><?xml version="1.0" encoding="utf-8"?>
<table xmlns="http://schemas.openxmlformats.org/spreadsheetml/2006/main" id="588" name="Tabla8139" displayName="Tabla8139" ref="H117:H122" totalsRowShown="0" headerRowDxfId="218" headerRowBorderDxfId="217" tableBorderDxfId="216">
  <autoFilter ref="H117:H122"/>
  <tableColumns count="1">
    <tableColumn id="1" name="Marco FMPEIR:"/>
  </tableColumns>
  <tableStyleInfo name="TableStyleMedium2" showFirstColumn="0" showLastColumn="0" showRowStripes="1" showColumnStripes="0"/>
</table>
</file>

<file path=xl/tables/table338.xml><?xml version="1.0" encoding="utf-8"?>
<table xmlns="http://schemas.openxmlformats.org/spreadsheetml/2006/main" id="589" name="Tabla9140" displayName="Tabla9140" ref="I117:I125" totalsRowShown="0" headerRowDxfId="215" headerRowBorderDxfId="214" tableBorderDxfId="213">
  <autoFilter ref="I117:I125"/>
  <tableColumns count="1">
    <tableColumn id="1" name="Tipo de fuente "/>
  </tableColumns>
  <tableStyleInfo name="TableStyleMedium2" showFirstColumn="0" showLastColumn="0" showRowStripes="1" showColumnStripes="0"/>
</table>
</file>

<file path=xl/tables/table339.xml><?xml version="1.0" encoding="utf-8"?>
<table xmlns="http://schemas.openxmlformats.org/spreadsheetml/2006/main" id="590" name="Tabla10141" displayName="Tabla10141" ref="J117:J119" totalsRowShown="0" headerRowDxfId="212" headerRowBorderDxfId="211" tableBorderDxfId="210">
  <autoFilter ref="J117:J119"/>
  <tableColumns count="1">
    <tableColumn id="1" name="Tipo de disponibilidad"/>
  </tableColumns>
  <tableStyleInfo name="TableStyleMedium2" showFirstColumn="0" showLastColumn="0" showRowStripes="1" showColumnStripes="0"/>
</table>
</file>

<file path=xl/tables/table34.xml><?xml version="1.0" encoding="utf-8"?>
<table xmlns="http://schemas.openxmlformats.org/spreadsheetml/2006/main" id="263" name="Table_5" displayName="Table_5" ref="G113:G116">
  <tableColumns count="1">
    <tableColumn id="1" name="Unidades de medida:"/>
  </tableColumns>
  <tableStyleInfo name="HM 1.3.2.a-style 5" showFirstColumn="1" showLastColumn="1" showRowStripes="1" showColumnStripes="0"/>
</table>
</file>

<file path=xl/tables/table340.xml><?xml version="1.0" encoding="utf-8"?>
<table xmlns="http://schemas.openxmlformats.org/spreadsheetml/2006/main" id="601" name="Tabla11322" displayName="Tabla11322" ref="A113:A115" totalsRowShown="0" headerRowDxfId="209" headerRowBorderDxfId="208" tableBorderDxfId="207">
  <autoFilter ref="A113:A115"/>
  <tableColumns count="1">
    <tableColumn id="1" name="Tipo de producto"/>
  </tableColumns>
  <tableStyleInfo name="TableStyleMedium2" showFirstColumn="0" showLastColumn="0" showRowStripes="1" showColumnStripes="0"/>
</table>
</file>

<file path=xl/tables/table341.xml><?xml version="1.0" encoding="utf-8"?>
<table xmlns="http://schemas.openxmlformats.org/spreadsheetml/2006/main" id="602" name="Tabla21333" displayName="Tabla21333" ref="B113:B119" totalsRowShown="0" headerRowDxfId="206" dataDxfId="204" headerRowBorderDxfId="205" tableBorderDxfId="203">
  <autoFilter ref="B113:B119"/>
  <tableColumns count="1">
    <tableColumn id="1" name="Componente" dataDxfId="202"/>
  </tableColumns>
  <tableStyleInfo name="TableStyleMedium2" showFirstColumn="0" showLastColumn="0" showRowStripes="1" showColumnStripes="0"/>
</table>
</file>

<file path=xl/tables/table342.xml><?xml version="1.0" encoding="utf-8"?>
<table xmlns="http://schemas.openxmlformats.org/spreadsheetml/2006/main" id="603" name="Tabla31344" displayName="Tabla31344" ref="C113:C134" totalsRowShown="0" headerRowDxfId="201" dataDxfId="199" headerRowBorderDxfId="200" tableBorderDxfId="198">
  <autoFilter ref="C113:C134"/>
  <tableColumns count="1">
    <tableColumn id="1" name="Subcomponente " dataDxfId="197"/>
  </tableColumns>
  <tableStyleInfo name="TableStyleMedium2" showFirstColumn="0" showLastColumn="0" showRowStripes="1" showColumnStripes="0"/>
</table>
</file>

<file path=xl/tables/table343.xml><?xml version="1.0" encoding="utf-8"?>
<table xmlns="http://schemas.openxmlformats.org/spreadsheetml/2006/main" id="604" name="Tabla41355" displayName="Tabla41355" ref="D113:D173" totalsRowShown="0" headerRowDxfId="196" dataDxfId="194" headerRowBorderDxfId="195" tableBorderDxfId="193">
  <autoFilter ref="D113:D173"/>
  <tableColumns count="1">
    <tableColumn id="1" name="Tópico " dataDxfId="192"/>
  </tableColumns>
  <tableStyleInfo name="TableStyleMedium2" showFirstColumn="0" showLastColumn="0" showRowStripes="1" showColumnStripes="0"/>
</table>
</file>

<file path=xl/tables/table344.xml><?xml version="1.0" encoding="utf-8"?>
<table xmlns="http://schemas.openxmlformats.org/spreadsheetml/2006/main" id="605" name="Tabla51366" displayName="Tabla51366" ref="F113:F670" totalsRowShown="0" headerRowDxfId="191" dataDxfId="189" headerRowBorderDxfId="190" tableBorderDxfId="188">
  <autoFilter ref="F113:F670"/>
  <tableColumns count="1">
    <tableColumn id="1" name="Nombre de las variables " dataDxfId="187"/>
  </tableColumns>
  <tableStyleInfo name="TableStyleMedium2" showFirstColumn="0" showLastColumn="0" showRowStripes="1" showColumnStripes="0"/>
</table>
</file>

<file path=xl/tables/table345.xml><?xml version="1.0" encoding="utf-8"?>
<table xmlns="http://schemas.openxmlformats.org/spreadsheetml/2006/main" id="606" name="Tabla61377" displayName="Tabla61377" ref="E113:E670" totalsRowShown="0" headerRowDxfId="186" dataDxfId="184" headerRowBorderDxfId="185" tableBorderDxfId="183">
  <autoFilter ref="E113:E670"/>
  <tableColumns count="1">
    <tableColumn id="1" name="Código de la varible " dataDxfId="182"/>
  </tableColumns>
  <tableStyleInfo name="TableStyleMedium2" showFirstColumn="0" showLastColumn="0" showRowStripes="1" showColumnStripes="0"/>
</table>
</file>

<file path=xl/tables/table346.xml><?xml version="1.0" encoding="utf-8"?>
<table xmlns="http://schemas.openxmlformats.org/spreadsheetml/2006/main" id="607" name="Tabla71388" displayName="Tabla71388" ref="G113:G116" totalsRowShown="0" headerRowDxfId="181" headerRowBorderDxfId="180" tableBorderDxfId="179">
  <autoFilter ref="G113:G116"/>
  <tableColumns count="1">
    <tableColumn id="1" name="Unidades de medida:"/>
  </tableColumns>
  <tableStyleInfo name="TableStyleMedium2" showFirstColumn="0" showLastColumn="0" showRowStripes="1" showColumnStripes="0"/>
</table>
</file>

<file path=xl/tables/table347.xml><?xml version="1.0" encoding="utf-8"?>
<table xmlns="http://schemas.openxmlformats.org/spreadsheetml/2006/main" id="608" name="Tabla81399" displayName="Tabla81399" ref="H113:H118" totalsRowShown="0" headerRowDxfId="178" headerRowBorderDxfId="177" tableBorderDxfId="176">
  <autoFilter ref="H113:H118"/>
  <tableColumns count="1">
    <tableColumn id="1" name="Marco FMPEIR:"/>
  </tableColumns>
  <tableStyleInfo name="TableStyleMedium2" showFirstColumn="0" showLastColumn="0" showRowStripes="1" showColumnStripes="0"/>
</table>
</file>

<file path=xl/tables/table348.xml><?xml version="1.0" encoding="utf-8"?>
<table xmlns="http://schemas.openxmlformats.org/spreadsheetml/2006/main" id="609" name="Tabla914010" displayName="Tabla914010" ref="I113:I121" totalsRowShown="0" headerRowDxfId="175" headerRowBorderDxfId="174" tableBorderDxfId="173">
  <autoFilter ref="I113:I121"/>
  <tableColumns count="1">
    <tableColumn id="1" name="Tipo de fuente "/>
  </tableColumns>
  <tableStyleInfo name="TableStyleMedium2" showFirstColumn="0" showLastColumn="0" showRowStripes="1" showColumnStripes="0"/>
</table>
</file>

<file path=xl/tables/table349.xml><?xml version="1.0" encoding="utf-8"?>
<table xmlns="http://schemas.openxmlformats.org/spreadsheetml/2006/main" id="610" name="Tabla1014111" displayName="Tabla1014111" ref="J113:J115" totalsRowShown="0" headerRowDxfId="172" headerRowBorderDxfId="171" tableBorderDxfId="170">
  <autoFilter ref="J113:J115"/>
  <tableColumns count="1">
    <tableColumn id="1" name="Tipo de disponibilidad"/>
  </tableColumns>
  <tableStyleInfo name="TableStyleMedium2" showFirstColumn="0" showLastColumn="0" showRowStripes="1" showColumnStripes="0"/>
</table>
</file>

<file path=xl/tables/table35.xml><?xml version="1.0" encoding="utf-8"?>
<table xmlns="http://schemas.openxmlformats.org/spreadsheetml/2006/main" id="264" name="Table_6" displayName="Table_6" ref="B113:B119">
  <tableColumns count="1">
    <tableColumn id="1" name="Componente"/>
  </tableColumns>
  <tableStyleInfo name="HM 1.3.2.a-style 6" showFirstColumn="1" showLastColumn="1" showRowStripes="1" showColumnStripes="0"/>
</table>
</file>

<file path=xl/tables/table350.xml><?xml version="1.0" encoding="utf-8"?>
<table xmlns="http://schemas.openxmlformats.org/spreadsheetml/2006/main" id="1" name="Tabla11323" displayName="Tabla11323" ref="A116:A118" totalsRowShown="0" headerRowDxfId="169" headerRowBorderDxfId="168" tableBorderDxfId="167">
  <autoFilter ref="A116:A118"/>
  <tableColumns count="1">
    <tableColumn id="1" name="Tipo de producto"/>
  </tableColumns>
  <tableStyleInfo name="TableStyleMedium2" showFirstColumn="0" showLastColumn="0" showRowStripes="1" showColumnStripes="0"/>
</table>
</file>

<file path=xl/tables/table351.xml><?xml version="1.0" encoding="utf-8"?>
<table xmlns="http://schemas.openxmlformats.org/spreadsheetml/2006/main" id="2" name="Tabla21334" displayName="Tabla21334" ref="B116:B122" totalsRowShown="0" headerRowDxfId="166" dataDxfId="164" headerRowBorderDxfId="165" tableBorderDxfId="163">
  <autoFilter ref="B116:B122"/>
  <tableColumns count="1">
    <tableColumn id="1" name="Componente" dataDxfId="162"/>
  </tableColumns>
  <tableStyleInfo name="TableStyleMedium2" showFirstColumn="0" showLastColumn="0" showRowStripes="1" showColumnStripes="0"/>
</table>
</file>

<file path=xl/tables/table352.xml><?xml version="1.0" encoding="utf-8"?>
<table xmlns="http://schemas.openxmlformats.org/spreadsheetml/2006/main" id="3" name="Tabla31345" displayName="Tabla31345" ref="C116:C137" totalsRowShown="0" headerRowDxfId="161" dataDxfId="159" headerRowBorderDxfId="160" tableBorderDxfId="158">
  <autoFilter ref="C116:C137"/>
  <tableColumns count="1">
    <tableColumn id="1" name="Subcomponente " dataDxfId="157"/>
  </tableColumns>
  <tableStyleInfo name="TableStyleMedium2" showFirstColumn="0" showLastColumn="0" showRowStripes="1" showColumnStripes="0"/>
</table>
</file>

<file path=xl/tables/table353.xml><?xml version="1.0" encoding="utf-8"?>
<table xmlns="http://schemas.openxmlformats.org/spreadsheetml/2006/main" id="4" name="Tabla41356" displayName="Tabla41356" ref="D116:D176" totalsRowShown="0" headerRowDxfId="156" dataDxfId="154" headerRowBorderDxfId="155" tableBorderDxfId="153">
  <autoFilter ref="D116:D176"/>
  <tableColumns count="1">
    <tableColumn id="1" name="Tópico " dataDxfId="152"/>
  </tableColumns>
  <tableStyleInfo name="TableStyleMedium2" showFirstColumn="0" showLastColumn="0" showRowStripes="1" showColumnStripes="0"/>
</table>
</file>

<file path=xl/tables/table354.xml><?xml version="1.0" encoding="utf-8"?>
<table xmlns="http://schemas.openxmlformats.org/spreadsheetml/2006/main" id="5" name="Tabla51367" displayName="Tabla51367" ref="F116:F673" totalsRowShown="0" headerRowDxfId="151" dataDxfId="149" headerRowBorderDxfId="150" tableBorderDxfId="148">
  <autoFilter ref="F116:F673"/>
  <tableColumns count="1">
    <tableColumn id="1" name="Nombre de las variables " dataDxfId="147"/>
  </tableColumns>
  <tableStyleInfo name="TableStyleMedium2" showFirstColumn="0" showLastColumn="0" showRowStripes="1" showColumnStripes="0"/>
</table>
</file>

<file path=xl/tables/table355.xml><?xml version="1.0" encoding="utf-8"?>
<table xmlns="http://schemas.openxmlformats.org/spreadsheetml/2006/main" id="6" name="Tabla61378" displayName="Tabla61378" ref="E116:E673" totalsRowShown="0" headerRowDxfId="146" dataDxfId="144" headerRowBorderDxfId="145" tableBorderDxfId="143">
  <autoFilter ref="E116:E673"/>
  <tableColumns count="1">
    <tableColumn id="1" name="Código de la varible " dataDxfId="142"/>
  </tableColumns>
  <tableStyleInfo name="TableStyleMedium2" showFirstColumn="0" showLastColumn="0" showRowStripes="1" showColumnStripes="0"/>
</table>
</file>

<file path=xl/tables/table356.xml><?xml version="1.0" encoding="utf-8"?>
<table xmlns="http://schemas.openxmlformats.org/spreadsheetml/2006/main" id="7" name="Tabla71389" displayName="Tabla71389" ref="G116:G119" totalsRowShown="0" headerRowDxfId="141" headerRowBorderDxfId="140" tableBorderDxfId="139">
  <autoFilter ref="G116:G119"/>
  <tableColumns count="1">
    <tableColumn id="1" name="Unidades de medida:"/>
  </tableColumns>
  <tableStyleInfo name="TableStyleMedium2" showFirstColumn="0" showLastColumn="0" showRowStripes="1" showColumnStripes="0"/>
</table>
</file>

<file path=xl/tables/table357.xml><?xml version="1.0" encoding="utf-8"?>
<table xmlns="http://schemas.openxmlformats.org/spreadsheetml/2006/main" id="8" name="Tabla813910" displayName="Tabla813910" ref="H116:H121" totalsRowShown="0" headerRowDxfId="138" headerRowBorderDxfId="137" tableBorderDxfId="136">
  <autoFilter ref="H116:H121"/>
  <tableColumns count="1">
    <tableColumn id="1" name="Marco FMPEIR:"/>
  </tableColumns>
  <tableStyleInfo name="TableStyleMedium2" showFirstColumn="0" showLastColumn="0" showRowStripes="1" showColumnStripes="0"/>
</table>
</file>

<file path=xl/tables/table358.xml><?xml version="1.0" encoding="utf-8"?>
<table xmlns="http://schemas.openxmlformats.org/spreadsheetml/2006/main" id="9" name="Tabla914011" displayName="Tabla914011" ref="I116:I124" totalsRowShown="0" headerRowDxfId="135" headerRowBorderDxfId="134" tableBorderDxfId="133">
  <autoFilter ref="I116:I124"/>
  <tableColumns count="1">
    <tableColumn id="1" name="Tipo de fuente "/>
  </tableColumns>
  <tableStyleInfo name="TableStyleMedium2" showFirstColumn="0" showLastColumn="0" showRowStripes="1" showColumnStripes="0"/>
</table>
</file>

<file path=xl/tables/table359.xml><?xml version="1.0" encoding="utf-8"?>
<table xmlns="http://schemas.openxmlformats.org/spreadsheetml/2006/main" id="21" name="Tabla1014122" displayName="Tabla1014122" ref="J116:J118" totalsRowShown="0" headerRowDxfId="132" headerRowBorderDxfId="131" tableBorderDxfId="130">
  <autoFilter ref="J116:J118"/>
  <tableColumns count="1">
    <tableColumn id="1" name="Tipo de disponibilidad"/>
  </tableColumns>
  <tableStyleInfo name="TableStyleMedium2" showFirstColumn="0" showLastColumn="0" showRowStripes="1" showColumnStripes="0"/>
</table>
</file>

<file path=xl/tables/table36.xml><?xml version="1.0" encoding="utf-8"?>
<table xmlns="http://schemas.openxmlformats.org/spreadsheetml/2006/main" id="265" name="Table_7" displayName="Table_7" ref="A113:A115">
  <tableColumns count="1">
    <tableColumn id="1" name="Tipo de producto"/>
  </tableColumns>
  <tableStyleInfo name="HM 1.3.2.a-style 7" showFirstColumn="1" showLastColumn="1" showRowStripes="1" showColumnStripes="0"/>
</table>
</file>

<file path=xl/tables/table360.xml><?xml version="1.0" encoding="utf-8"?>
<table xmlns="http://schemas.openxmlformats.org/spreadsheetml/2006/main" id="22" name="Tabla112223" displayName="Tabla112223" ref="A118:A120" totalsRowShown="0" headerRowDxfId="129" headerRowBorderDxfId="128" tableBorderDxfId="127">
  <autoFilter ref="A118:A120"/>
  <tableColumns count="1">
    <tableColumn id="1" name="Tipo de producto"/>
  </tableColumns>
  <tableStyleInfo name="TableStyleMedium2" showFirstColumn="0" showLastColumn="0" showRowStripes="1" showColumnStripes="0"/>
</table>
</file>

<file path=xl/tables/table361.xml><?xml version="1.0" encoding="utf-8"?>
<table xmlns="http://schemas.openxmlformats.org/spreadsheetml/2006/main" id="23" name="Tabla212324" displayName="Tabla212324" ref="B118:B124" totalsRowShown="0" headerRowDxfId="126" dataDxfId="124" headerRowBorderDxfId="125" tableBorderDxfId="123">
  <autoFilter ref="B118:B124"/>
  <tableColumns count="1">
    <tableColumn id="1" name="Componente" dataDxfId="122"/>
  </tableColumns>
  <tableStyleInfo name="TableStyleMedium2" showFirstColumn="0" showLastColumn="0" showRowStripes="1" showColumnStripes="0"/>
</table>
</file>

<file path=xl/tables/table362.xml><?xml version="1.0" encoding="utf-8"?>
<table xmlns="http://schemas.openxmlformats.org/spreadsheetml/2006/main" id="24" name="Tabla312425" displayName="Tabla312425" ref="C118:C139" totalsRowShown="0" headerRowDxfId="121" dataDxfId="119" headerRowBorderDxfId="120" tableBorderDxfId="118">
  <autoFilter ref="C118:C139"/>
  <tableColumns count="1">
    <tableColumn id="1" name="Subcomponente " dataDxfId="117"/>
  </tableColumns>
  <tableStyleInfo name="TableStyleMedium2" showFirstColumn="0" showLastColumn="0" showRowStripes="1" showColumnStripes="0"/>
</table>
</file>

<file path=xl/tables/table363.xml><?xml version="1.0" encoding="utf-8"?>
<table xmlns="http://schemas.openxmlformats.org/spreadsheetml/2006/main" id="25" name="Tabla412526" displayName="Tabla412526" ref="D118:D178" totalsRowShown="0" headerRowDxfId="116" dataDxfId="114" headerRowBorderDxfId="115" tableBorderDxfId="113">
  <autoFilter ref="D118:D178"/>
  <tableColumns count="1">
    <tableColumn id="1" name="Tópico " dataDxfId="112"/>
  </tableColumns>
  <tableStyleInfo name="TableStyleMedium2" showFirstColumn="0" showLastColumn="0" showRowStripes="1" showColumnStripes="0"/>
</table>
</file>

<file path=xl/tables/table364.xml><?xml version="1.0" encoding="utf-8"?>
<table xmlns="http://schemas.openxmlformats.org/spreadsheetml/2006/main" id="26" name="Tabla512627" displayName="Tabla512627" ref="F118:F675" totalsRowShown="0" headerRowDxfId="111" dataDxfId="109" headerRowBorderDxfId="110" tableBorderDxfId="108">
  <autoFilter ref="F118:F675"/>
  <tableColumns count="1">
    <tableColumn id="1" name="Nombre de las variables " dataDxfId="107"/>
  </tableColumns>
  <tableStyleInfo name="TableStyleMedium2" showFirstColumn="0" showLastColumn="0" showRowStripes="1" showColumnStripes="0"/>
</table>
</file>

<file path=xl/tables/table365.xml><?xml version="1.0" encoding="utf-8"?>
<table xmlns="http://schemas.openxmlformats.org/spreadsheetml/2006/main" id="27" name="Tabla612728" displayName="Tabla612728" ref="E118:E675" totalsRowShown="0" headerRowDxfId="106" dataDxfId="104" headerRowBorderDxfId="105" tableBorderDxfId="103">
  <autoFilter ref="E118:E675"/>
  <tableColumns count="1">
    <tableColumn id="1" name="Código de la varible " dataDxfId="102"/>
  </tableColumns>
  <tableStyleInfo name="TableStyleMedium2" showFirstColumn="0" showLastColumn="0" showRowStripes="1" showColumnStripes="0"/>
</table>
</file>

<file path=xl/tables/table366.xml><?xml version="1.0" encoding="utf-8"?>
<table xmlns="http://schemas.openxmlformats.org/spreadsheetml/2006/main" id="28" name="Tabla712829" displayName="Tabla712829" ref="G118:G121" totalsRowShown="0" headerRowDxfId="101" headerRowBorderDxfId="100" tableBorderDxfId="99">
  <autoFilter ref="G118:G121"/>
  <tableColumns count="1">
    <tableColumn id="1" name="Unidades de medida:"/>
  </tableColumns>
  <tableStyleInfo name="TableStyleMedium2" showFirstColumn="0" showLastColumn="0" showRowStripes="1" showColumnStripes="0"/>
</table>
</file>

<file path=xl/tables/table367.xml><?xml version="1.0" encoding="utf-8"?>
<table xmlns="http://schemas.openxmlformats.org/spreadsheetml/2006/main" id="29" name="Tabla812930" displayName="Tabla812930" ref="H118:H123" totalsRowShown="0" headerRowDxfId="98" headerRowBorderDxfId="97" tableBorderDxfId="96">
  <autoFilter ref="H118:H123"/>
  <tableColumns count="1">
    <tableColumn id="1" name="Marco FMPEIR:"/>
  </tableColumns>
  <tableStyleInfo name="TableStyleMedium2" showFirstColumn="0" showLastColumn="0" showRowStripes="1" showColumnStripes="0"/>
</table>
</file>

<file path=xl/tables/table368.xml><?xml version="1.0" encoding="utf-8"?>
<table xmlns="http://schemas.openxmlformats.org/spreadsheetml/2006/main" id="30" name="Tabla913031" displayName="Tabla913031" ref="I118:I126" totalsRowShown="0" headerRowDxfId="95" headerRowBorderDxfId="94" tableBorderDxfId="93">
  <autoFilter ref="I118:I126"/>
  <tableColumns count="1">
    <tableColumn id="1" name="Tipo de fuente "/>
  </tableColumns>
  <tableStyleInfo name="TableStyleMedium2" showFirstColumn="0" showLastColumn="0" showRowStripes="1" showColumnStripes="0"/>
</table>
</file>

<file path=xl/tables/table369.xml><?xml version="1.0" encoding="utf-8"?>
<table xmlns="http://schemas.openxmlformats.org/spreadsheetml/2006/main" id="31" name="Tabla1013132" displayName="Tabla1013132" ref="J118:J120" totalsRowShown="0" headerRowDxfId="92" headerRowBorderDxfId="91" tableBorderDxfId="90">
  <autoFilter ref="J118:J120"/>
  <tableColumns count="1">
    <tableColumn id="1" name="Tipo de disponibilidad"/>
  </tableColumns>
  <tableStyleInfo name="TableStyleMedium2" showFirstColumn="0" showLastColumn="0" showRowStripes="1" showColumnStripes="0"/>
</table>
</file>

<file path=xl/tables/table37.xml><?xml version="1.0" encoding="utf-8"?>
<table xmlns="http://schemas.openxmlformats.org/spreadsheetml/2006/main" id="266" name="Table_8" displayName="Table_8" ref="C113:C134">
  <tableColumns count="1">
    <tableColumn id="1" name="Subcomponente "/>
  </tableColumns>
  <tableStyleInfo name="HM 1.3.2.a-style 8" showFirstColumn="1" showLastColumn="1" showRowStripes="1" showColumnStripes="0"/>
</table>
</file>

<file path=xl/tables/table370.xml><?xml version="1.0" encoding="utf-8"?>
<table xmlns="http://schemas.openxmlformats.org/spreadsheetml/2006/main" id="42" name="Tabla11222343" displayName="Tabla11222343" ref="A113:A115" totalsRowShown="0" headerRowDxfId="89" headerRowBorderDxfId="88" tableBorderDxfId="87">
  <autoFilter ref="A113:A115"/>
  <tableColumns count="1">
    <tableColumn id="1" name="Tipo de producto"/>
  </tableColumns>
  <tableStyleInfo name="TableStyleMedium2" showFirstColumn="0" showLastColumn="0" showRowStripes="1" showColumnStripes="0"/>
</table>
</file>

<file path=xl/tables/table371.xml><?xml version="1.0" encoding="utf-8"?>
<table xmlns="http://schemas.openxmlformats.org/spreadsheetml/2006/main" id="43" name="Tabla21232444" displayName="Tabla21232444" ref="B113:B119" totalsRowShown="0" headerRowDxfId="86" dataDxfId="84" headerRowBorderDxfId="85" tableBorderDxfId="83">
  <autoFilter ref="B113:B119"/>
  <tableColumns count="1">
    <tableColumn id="1" name="Componente" dataDxfId="82"/>
  </tableColumns>
  <tableStyleInfo name="TableStyleMedium2" showFirstColumn="0" showLastColumn="0" showRowStripes="1" showColumnStripes="0"/>
</table>
</file>

<file path=xl/tables/table372.xml><?xml version="1.0" encoding="utf-8"?>
<table xmlns="http://schemas.openxmlformats.org/spreadsheetml/2006/main" id="44" name="Tabla31242545" displayName="Tabla31242545" ref="C113:C134" totalsRowShown="0" headerRowDxfId="81" dataDxfId="79" headerRowBorderDxfId="80" tableBorderDxfId="78">
  <autoFilter ref="C113:C134"/>
  <tableColumns count="1">
    <tableColumn id="1" name="Subcomponente " dataDxfId="77"/>
  </tableColumns>
  <tableStyleInfo name="TableStyleMedium2" showFirstColumn="0" showLastColumn="0" showRowStripes="1" showColumnStripes="0"/>
</table>
</file>

<file path=xl/tables/table373.xml><?xml version="1.0" encoding="utf-8"?>
<table xmlns="http://schemas.openxmlformats.org/spreadsheetml/2006/main" id="45" name="Tabla41252646" displayName="Tabla41252646" ref="D113:D173" totalsRowShown="0" headerRowDxfId="76" dataDxfId="74" headerRowBorderDxfId="75" tableBorderDxfId="73">
  <autoFilter ref="D113:D173"/>
  <tableColumns count="1">
    <tableColumn id="1" name="Tópico " dataDxfId="72"/>
  </tableColumns>
  <tableStyleInfo name="TableStyleMedium2" showFirstColumn="0" showLastColumn="0" showRowStripes="1" showColumnStripes="0"/>
</table>
</file>

<file path=xl/tables/table374.xml><?xml version="1.0" encoding="utf-8"?>
<table xmlns="http://schemas.openxmlformats.org/spreadsheetml/2006/main" id="46" name="Tabla51262747" displayName="Tabla51262747" ref="F113:F670" totalsRowShown="0" headerRowDxfId="71" dataDxfId="69" headerRowBorderDxfId="70" tableBorderDxfId="68">
  <autoFilter ref="F113:F670"/>
  <tableColumns count="1">
    <tableColumn id="1" name="Nombre de las variables " dataDxfId="67"/>
  </tableColumns>
  <tableStyleInfo name="TableStyleMedium2" showFirstColumn="0" showLastColumn="0" showRowStripes="1" showColumnStripes="0"/>
</table>
</file>

<file path=xl/tables/table375.xml><?xml version="1.0" encoding="utf-8"?>
<table xmlns="http://schemas.openxmlformats.org/spreadsheetml/2006/main" id="47" name="Tabla61272848" displayName="Tabla61272848" ref="E113:E670" totalsRowShown="0" headerRowDxfId="66" dataDxfId="64" headerRowBorderDxfId="65" tableBorderDxfId="63">
  <autoFilter ref="E113:E670"/>
  <tableColumns count="1">
    <tableColumn id="1" name="Código de la varible " dataDxfId="62"/>
  </tableColumns>
  <tableStyleInfo name="TableStyleMedium2" showFirstColumn="0" showLastColumn="0" showRowStripes="1" showColumnStripes="0"/>
</table>
</file>

<file path=xl/tables/table376.xml><?xml version="1.0" encoding="utf-8"?>
<table xmlns="http://schemas.openxmlformats.org/spreadsheetml/2006/main" id="48" name="Tabla71282949" displayName="Tabla71282949" ref="G113:G116" totalsRowShown="0" headerRowDxfId="61" headerRowBorderDxfId="60" tableBorderDxfId="59">
  <autoFilter ref="G113:G116"/>
  <tableColumns count="1">
    <tableColumn id="1" name="Unidades de medida:"/>
  </tableColumns>
  <tableStyleInfo name="TableStyleMedium2" showFirstColumn="0" showLastColumn="0" showRowStripes="1" showColumnStripes="0"/>
</table>
</file>

<file path=xl/tables/table377.xml><?xml version="1.0" encoding="utf-8"?>
<table xmlns="http://schemas.openxmlformats.org/spreadsheetml/2006/main" id="49" name="Tabla81293050" displayName="Tabla81293050" ref="H113:H118" totalsRowShown="0" headerRowDxfId="58" headerRowBorderDxfId="57" tableBorderDxfId="56">
  <autoFilter ref="H113:H118"/>
  <tableColumns count="1">
    <tableColumn id="1" name="Marco FMPEIR:"/>
  </tableColumns>
  <tableStyleInfo name="TableStyleMedium2" showFirstColumn="0" showLastColumn="0" showRowStripes="1" showColumnStripes="0"/>
</table>
</file>

<file path=xl/tables/table378.xml><?xml version="1.0" encoding="utf-8"?>
<table xmlns="http://schemas.openxmlformats.org/spreadsheetml/2006/main" id="50" name="Tabla91303151" displayName="Tabla91303151" ref="I113:I121" totalsRowShown="0" headerRowDxfId="55" headerRowBorderDxfId="54" tableBorderDxfId="53">
  <autoFilter ref="I113:I121"/>
  <tableColumns count="1">
    <tableColumn id="1" name="Tipo de fuente "/>
  </tableColumns>
  <tableStyleInfo name="TableStyleMedium2" showFirstColumn="0" showLastColumn="0" showRowStripes="1" showColumnStripes="0"/>
</table>
</file>

<file path=xl/tables/table379.xml><?xml version="1.0" encoding="utf-8"?>
<table xmlns="http://schemas.openxmlformats.org/spreadsheetml/2006/main" id="51" name="Tabla101313252" displayName="Tabla101313252" ref="J113:J115" totalsRowShown="0" headerRowDxfId="52" headerRowBorderDxfId="51" tableBorderDxfId="50">
  <autoFilter ref="J113:J115"/>
  <tableColumns count="1">
    <tableColumn id="1" name="Tipo de disponibilidad"/>
  </tableColumns>
  <tableStyleInfo name="TableStyleMedium2" showFirstColumn="0" showLastColumn="0" showRowStripes="1" showColumnStripes="0"/>
</table>
</file>

<file path=xl/tables/table38.xml><?xml version="1.0" encoding="utf-8"?>
<table xmlns="http://schemas.openxmlformats.org/spreadsheetml/2006/main" id="267" name="Table_9" displayName="Table_9" ref="D113:D173">
  <tableColumns count="1">
    <tableColumn id="1" name="Tópico "/>
  </tableColumns>
  <tableStyleInfo name="HM 1.3.2.a-style 9" showFirstColumn="1" showLastColumn="1" showRowStripes="1" showColumnStripes="0"/>
</table>
</file>

<file path=xl/tables/table380.xml><?xml version="1.0" encoding="utf-8"?>
<table xmlns="http://schemas.openxmlformats.org/spreadsheetml/2006/main" id="141" name="Tabla1122232425262728292102112122132142" displayName="Tabla1122232425262728292102112122132142" ref="A116:A118" totalsRowShown="0" headerRowDxfId="49" dataDxfId="47" headerRowBorderDxfId="48" tableBorderDxfId="46">
  <autoFilter ref="A116:A118"/>
  <tableColumns count="1">
    <tableColumn id="1" name="Tipo de producto" dataDxfId="45"/>
  </tableColumns>
  <tableStyleInfo name="TableStyleMedium2" showFirstColumn="0" showLastColumn="0" showRowStripes="1" showColumnStripes="0"/>
</table>
</file>

<file path=xl/tables/table381.xml><?xml version="1.0" encoding="utf-8"?>
<table xmlns="http://schemas.openxmlformats.org/spreadsheetml/2006/main" id="142" name="Tabla2132333435363738393103113123133143" displayName="Tabla2132333435363738393103113123133143" ref="B116:B122" totalsRowShown="0" headerRowDxfId="44" dataDxfId="42" headerRowBorderDxfId="43" tableBorderDxfId="41">
  <autoFilter ref="B116:B122"/>
  <tableColumns count="1">
    <tableColumn id="1" name="Componente" dataDxfId="40"/>
  </tableColumns>
  <tableStyleInfo name="TableStyleMedium2" showFirstColumn="0" showLastColumn="0" showRowStripes="1" showColumnStripes="0"/>
</table>
</file>

<file path=xl/tables/table382.xml><?xml version="1.0" encoding="utf-8"?>
<table xmlns="http://schemas.openxmlformats.org/spreadsheetml/2006/main" id="143" name="Tabla3142434445464748494104114124134144" displayName="Tabla3142434445464748494104114124134144" ref="C116:C137" totalsRowShown="0" headerRowDxfId="39" dataDxfId="37" headerRowBorderDxfId="38" tableBorderDxfId="36">
  <autoFilter ref="C116:C137"/>
  <tableColumns count="1">
    <tableColumn id="1" name="Subcomponente " dataDxfId="35"/>
  </tableColumns>
  <tableStyleInfo name="TableStyleMedium2" showFirstColumn="0" showLastColumn="0" showRowStripes="1" showColumnStripes="0"/>
</table>
</file>

<file path=xl/tables/table383.xml><?xml version="1.0" encoding="utf-8"?>
<table xmlns="http://schemas.openxmlformats.org/spreadsheetml/2006/main" id="144" name="Tabla4152535455565758595105115125135145" displayName="Tabla4152535455565758595105115125135145" ref="D116:D176" totalsRowShown="0" headerRowDxfId="34" dataDxfId="32" headerRowBorderDxfId="33" tableBorderDxfId="31">
  <autoFilter ref="D116:D176"/>
  <tableColumns count="1">
    <tableColumn id="1" name="Tópico " dataDxfId="30"/>
  </tableColumns>
  <tableStyleInfo name="TableStyleMedium2" showFirstColumn="0" showLastColumn="0" showRowStripes="1" showColumnStripes="0"/>
</table>
</file>

<file path=xl/tables/table384.xml><?xml version="1.0" encoding="utf-8"?>
<table xmlns="http://schemas.openxmlformats.org/spreadsheetml/2006/main" id="145" name="Tabla5162636465666768696106116126136146" displayName="Tabla5162636465666768696106116126136146" ref="F116:F577" totalsRowShown="0" headerRowDxfId="29" dataDxfId="27" headerRowBorderDxfId="28" tableBorderDxfId="26">
  <autoFilter ref="F116:F577"/>
  <tableColumns count="1">
    <tableColumn id="1" name="Nombre de las variables " dataDxfId="25"/>
  </tableColumns>
  <tableStyleInfo name="TableStyleMedium2" showFirstColumn="0" showLastColumn="0" showRowStripes="1" showColumnStripes="0"/>
</table>
</file>

<file path=xl/tables/table385.xml><?xml version="1.0" encoding="utf-8"?>
<table xmlns="http://schemas.openxmlformats.org/spreadsheetml/2006/main" id="146" name="Tabla6172737475767778797107117127137147" displayName="Tabla6172737475767778797107117127137147" ref="E116:E573" totalsRowShown="0" headerRowDxfId="24" dataDxfId="22" headerRowBorderDxfId="23" tableBorderDxfId="21">
  <autoFilter ref="E116:E573"/>
  <tableColumns count="1">
    <tableColumn id="1" name="Código de la varible " dataDxfId="20"/>
  </tableColumns>
  <tableStyleInfo name="TableStyleMedium2" showFirstColumn="0" showLastColumn="0" showRowStripes="1" showColumnStripes="0"/>
</table>
</file>

<file path=xl/tables/table386.xml><?xml version="1.0" encoding="utf-8"?>
<table xmlns="http://schemas.openxmlformats.org/spreadsheetml/2006/main" id="147" name="Tabla7182838485868788898108118128138148" displayName="Tabla7182838485868788898108118128138148" ref="G116:G119" totalsRowShown="0" headerRowDxfId="19" dataDxfId="17" headerRowBorderDxfId="18" tableBorderDxfId="16">
  <autoFilter ref="G116:G119"/>
  <tableColumns count="1">
    <tableColumn id="1" name="Unidades de medida:" dataDxfId="15"/>
  </tableColumns>
  <tableStyleInfo name="TableStyleMedium2" showFirstColumn="0" showLastColumn="0" showRowStripes="1" showColumnStripes="0"/>
</table>
</file>

<file path=xl/tables/table387.xml><?xml version="1.0" encoding="utf-8"?>
<table xmlns="http://schemas.openxmlformats.org/spreadsheetml/2006/main" id="148" name="Tabla8192939495969798999109119129139149" displayName="Tabla8192939495969798999109119129139149" ref="H116:H121" totalsRowShown="0" headerRowDxfId="14" dataDxfId="12" headerRowBorderDxfId="13" tableBorderDxfId="11">
  <autoFilter ref="H116:H121"/>
  <tableColumns count="1">
    <tableColumn id="1" name="Marco FMPEIR:" dataDxfId="10"/>
  </tableColumns>
  <tableStyleInfo name="TableStyleMedium2" showFirstColumn="0" showLastColumn="0" showRowStripes="1" showColumnStripes="0"/>
</table>
</file>

<file path=xl/tables/table388.xml><?xml version="1.0" encoding="utf-8"?>
<table xmlns="http://schemas.openxmlformats.org/spreadsheetml/2006/main" id="149" name="Tabla92030405060708090100110120130140150" displayName="Tabla92030405060708090100110120130140150" ref="I116:I124" totalsRowShown="0" headerRowDxfId="9" dataDxfId="7" headerRowBorderDxfId="8" tableBorderDxfId="6">
  <autoFilter ref="I116:I124"/>
  <tableColumns count="1">
    <tableColumn id="1" name="Tipo de fuente " dataDxfId="5"/>
  </tableColumns>
  <tableStyleInfo name="TableStyleMedium2" showFirstColumn="0" showLastColumn="0" showRowStripes="1" showColumnStripes="0"/>
</table>
</file>

<file path=xl/tables/table389.xml><?xml version="1.0" encoding="utf-8"?>
<table xmlns="http://schemas.openxmlformats.org/spreadsheetml/2006/main" id="150" name="Tabla102131415161718191101111121131141151" displayName="Tabla102131415161718191101111121131141151" ref="J116:J118" totalsRowShown="0" headerRowDxfId="4" dataDxfId="2" headerRowBorderDxfId="3" tableBorderDxfId="1">
  <autoFilter ref="J116:J118"/>
  <tableColumns count="1">
    <tableColumn id="1" name="Tipo de disponibilidad" dataDxfId="0"/>
  </tableColumns>
  <tableStyleInfo name="TableStyleMedium2" showFirstColumn="0" showLastColumn="0" showRowStripes="1" showColumnStripes="0"/>
</table>
</file>

<file path=xl/tables/table39.xml><?xml version="1.0" encoding="utf-8"?>
<table xmlns="http://schemas.openxmlformats.org/spreadsheetml/2006/main" id="268" name="Table_10" displayName="Table_10" ref="J113:J115">
  <tableColumns count="1">
    <tableColumn id="1" name="Tipo de disponibilidad"/>
  </tableColumns>
  <tableStyleInfo name="HM 1.3.2.a-style 10" showFirstColumn="1" showLastColumn="1" showRowStripes="1" showColumnStripes="0"/>
</table>
</file>

<file path=xl/tables/table4.xml><?xml version="1.0" encoding="utf-8"?>
<table xmlns="http://schemas.openxmlformats.org/spreadsheetml/2006/main" id="133" name="Tabla58696" displayName="Tabla58696" ref="F113:F670" totalsRowShown="0" headerRowDxfId="1471" dataDxfId="1469" headerRowBorderDxfId="1470" tableBorderDxfId="1468">
  <autoFilter ref="F113:F670"/>
  <tableColumns count="1">
    <tableColumn id="1" name="Nombre de las variables " dataDxfId="1467"/>
  </tableColumns>
  <tableStyleInfo name="TableStyleMedium2" showFirstColumn="0" showLastColumn="0" showRowStripes="1" showColumnStripes="0"/>
</table>
</file>

<file path=xl/tables/table40.xml><?xml version="1.0" encoding="utf-8"?>
<table xmlns="http://schemas.openxmlformats.org/spreadsheetml/2006/main" id="269" name="Table_11" displayName="Table_11" ref="H113:H118">
  <tableColumns count="1">
    <tableColumn id="1" name="Marco FMPEIR:"/>
  </tableColumns>
  <tableStyleInfo name="HM 1.3.2.b.1-style" showFirstColumn="1" showLastColumn="1" showRowStripes="1" showColumnStripes="0"/>
</table>
</file>

<file path=xl/tables/table41.xml><?xml version="1.0" encoding="utf-8"?>
<table xmlns="http://schemas.openxmlformats.org/spreadsheetml/2006/main" id="270" name="Table_12" displayName="Table_12" ref="G113:G116">
  <tableColumns count="1">
    <tableColumn id="1" name="Unidades de medida:"/>
  </tableColumns>
  <tableStyleInfo name="HM 1.3.2.b.1-style 2" showFirstColumn="1" showLastColumn="1" showRowStripes="1" showColumnStripes="0"/>
</table>
</file>

<file path=xl/tables/table42.xml><?xml version="1.0" encoding="utf-8"?>
<table xmlns="http://schemas.openxmlformats.org/spreadsheetml/2006/main" id="271" name="Table_13" displayName="Table_13" ref="A113:A115">
  <tableColumns count="1">
    <tableColumn id="1" name="Tipo de producto"/>
  </tableColumns>
  <tableStyleInfo name="HM 1.3.2.b.1-style 3" showFirstColumn="1" showLastColumn="1" showRowStripes="1" showColumnStripes="0"/>
</table>
</file>

<file path=xl/tables/table43.xml><?xml version="1.0" encoding="utf-8"?>
<table xmlns="http://schemas.openxmlformats.org/spreadsheetml/2006/main" id="272" name="Table_14" displayName="Table_14" ref="I113:I121">
  <tableColumns count="1">
    <tableColumn id="1" name="Tipo de fuente "/>
  </tableColumns>
  <tableStyleInfo name="HM 1.3.2.b.1-style 4" showFirstColumn="1" showLastColumn="1" showRowStripes="1" showColumnStripes="0"/>
</table>
</file>

<file path=xl/tables/table44.xml><?xml version="1.0" encoding="utf-8"?>
<table xmlns="http://schemas.openxmlformats.org/spreadsheetml/2006/main" id="273" name="Table_15" displayName="Table_15" ref="J113:J115">
  <tableColumns count="1">
    <tableColumn id="1" name="Tipo de disponibilidad"/>
  </tableColumns>
  <tableStyleInfo name="HM 1.3.2.b.1-style 5" showFirstColumn="1" showLastColumn="1" showRowStripes="1" showColumnStripes="0"/>
</table>
</file>

<file path=xl/tables/table45.xml><?xml version="1.0" encoding="utf-8"?>
<table xmlns="http://schemas.openxmlformats.org/spreadsheetml/2006/main" id="274" name="Table_16" displayName="Table_16" ref="D113:D173">
  <tableColumns count="1">
    <tableColumn id="1" name="Tópico "/>
  </tableColumns>
  <tableStyleInfo name="HM 1.3.2.b.1-style 6" showFirstColumn="1" showLastColumn="1" showRowStripes="1" showColumnStripes="0"/>
</table>
</file>

<file path=xl/tables/table46.xml><?xml version="1.0" encoding="utf-8"?>
<table xmlns="http://schemas.openxmlformats.org/spreadsheetml/2006/main" id="275" name="Table_17" displayName="Table_17" ref="F113:F574">
  <tableColumns count="1">
    <tableColumn id="1" name="Nombre de las variables "/>
  </tableColumns>
  <tableStyleInfo name="HM 1.3.2.b.1-style 7" showFirstColumn="1" showLastColumn="1" showRowStripes="1" showColumnStripes="0"/>
</table>
</file>

<file path=xl/tables/table47.xml><?xml version="1.0" encoding="utf-8"?>
<table xmlns="http://schemas.openxmlformats.org/spreadsheetml/2006/main" id="276" name="Table_18" displayName="Table_18" ref="E113:E570">
  <tableColumns count="1">
    <tableColumn id="1" name="Código de la varible "/>
  </tableColumns>
  <tableStyleInfo name="HM 1.3.2.b.1-style 8" showFirstColumn="1" showLastColumn="1" showRowStripes="1" showColumnStripes="0"/>
</table>
</file>

<file path=xl/tables/table48.xml><?xml version="1.0" encoding="utf-8"?>
<table xmlns="http://schemas.openxmlformats.org/spreadsheetml/2006/main" id="277" name="Table_19" displayName="Table_19" ref="B113:B119">
  <tableColumns count="1">
    <tableColumn id="1" name="Componente"/>
  </tableColumns>
  <tableStyleInfo name="HM 1.3.2.b.1-style 9" showFirstColumn="1" showLastColumn="1" showRowStripes="1" showColumnStripes="0"/>
</table>
</file>

<file path=xl/tables/table49.xml><?xml version="1.0" encoding="utf-8"?>
<table xmlns="http://schemas.openxmlformats.org/spreadsheetml/2006/main" id="278" name="Table_20" displayName="Table_20" ref="C113:C134">
  <tableColumns count="1">
    <tableColumn id="1" name="Subcomponente "/>
  </tableColumns>
  <tableStyleInfo name="HM 1.3.2.b.1-style 10" showFirstColumn="1" showLastColumn="1" showRowStripes="1" showColumnStripes="0"/>
</table>
</file>

<file path=xl/tables/table5.xml><?xml version="1.0" encoding="utf-8"?>
<table xmlns="http://schemas.openxmlformats.org/spreadsheetml/2006/main" id="134" name="Tabla68797" displayName="Tabla68797" ref="E113:E670" totalsRowShown="0" headerRowDxfId="1466" dataDxfId="1464" headerRowBorderDxfId="1465" tableBorderDxfId="1463">
  <autoFilter ref="E113:E670"/>
  <tableColumns count="1">
    <tableColumn id="1" name="Código de la varible " dataDxfId="1462"/>
  </tableColumns>
  <tableStyleInfo name="TableStyleMedium2" showFirstColumn="0" showLastColumn="0" showRowStripes="1" showColumnStripes="0"/>
</table>
</file>

<file path=xl/tables/table50.xml><?xml version="1.0" encoding="utf-8"?>
<table xmlns="http://schemas.openxmlformats.org/spreadsheetml/2006/main" id="279" name="Table_21" displayName="Table_21" ref="F113:F574">
  <tableColumns count="1">
    <tableColumn id="1" name="Nombre de las variables "/>
  </tableColumns>
  <tableStyleInfo name="HM 1.3.2.b.2-style" showFirstColumn="1" showLastColumn="1" showRowStripes="1" showColumnStripes="0"/>
</table>
</file>

<file path=xl/tables/table51.xml><?xml version="1.0" encoding="utf-8"?>
<table xmlns="http://schemas.openxmlformats.org/spreadsheetml/2006/main" id="280" name="Table_22" displayName="Table_22" ref="E113:E570">
  <tableColumns count="1">
    <tableColumn id="1" name="Código de la varible "/>
  </tableColumns>
  <tableStyleInfo name="HM 1.3.2.b.2-style 2" showFirstColumn="1" showLastColumn="1" showRowStripes="1" showColumnStripes="0"/>
</table>
</file>

<file path=xl/tables/table52.xml><?xml version="1.0" encoding="utf-8"?>
<table xmlns="http://schemas.openxmlformats.org/spreadsheetml/2006/main" id="281" name="Table_23" displayName="Table_23" ref="C113:C134">
  <tableColumns count="1">
    <tableColumn id="1" name="Subcomponente "/>
  </tableColumns>
  <tableStyleInfo name="HM 1.3.2.b.2-style 3" showFirstColumn="1" showLastColumn="1" showRowStripes="1" showColumnStripes="0"/>
</table>
</file>

<file path=xl/tables/table53.xml><?xml version="1.0" encoding="utf-8"?>
<table xmlns="http://schemas.openxmlformats.org/spreadsheetml/2006/main" id="282" name="Table_24" displayName="Table_24" ref="J113:J115">
  <tableColumns count="1">
    <tableColumn id="1" name="Tipo de disponibilidad"/>
  </tableColumns>
  <tableStyleInfo name="HM 1.3.2.b.2-style 4" showFirstColumn="1" showLastColumn="1" showRowStripes="1" showColumnStripes="0"/>
</table>
</file>

<file path=xl/tables/table54.xml><?xml version="1.0" encoding="utf-8"?>
<table xmlns="http://schemas.openxmlformats.org/spreadsheetml/2006/main" id="283" name="Table_25" displayName="Table_25" ref="H113:H118">
  <tableColumns count="1">
    <tableColumn id="1" name="Marco FMPEIR:"/>
  </tableColumns>
  <tableStyleInfo name="HM 1.3.2.b.2-style 5" showFirstColumn="1" showLastColumn="1" showRowStripes="1" showColumnStripes="0"/>
</table>
</file>

<file path=xl/tables/table55.xml><?xml version="1.0" encoding="utf-8"?>
<table xmlns="http://schemas.openxmlformats.org/spreadsheetml/2006/main" id="284" name="Table_26" displayName="Table_26" ref="B113:B119">
  <tableColumns count="1">
    <tableColumn id="1" name="Componente"/>
  </tableColumns>
  <tableStyleInfo name="HM 1.3.2.b.2-style 6" showFirstColumn="1" showLastColumn="1" showRowStripes="1" showColumnStripes="0"/>
</table>
</file>

<file path=xl/tables/table56.xml><?xml version="1.0" encoding="utf-8"?>
<table xmlns="http://schemas.openxmlformats.org/spreadsheetml/2006/main" id="285" name="Table_27" displayName="Table_27" ref="I113:I121">
  <tableColumns count="1">
    <tableColumn id="1" name="Tipo de fuente "/>
  </tableColumns>
  <tableStyleInfo name="HM 1.3.2.b.2-style 7" showFirstColumn="1" showLastColumn="1" showRowStripes="1" showColumnStripes="0"/>
</table>
</file>

<file path=xl/tables/table57.xml><?xml version="1.0" encoding="utf-8"?>
<table xmlns="http://schemas.openxmlformats.org/spreadsheetml/2006/main" id="286" name="Table_28" displayName="Table_28" ref="D113:D173">
  <tableColumns count="1">
    <tableColumn id="1" name="Tópico "/>
  </tableColumns>
  <tableStyleInfo name="HM 1.3.2.b.2-style 8" showFirstColumn="1" showLastColumn="1" showRowStripes="1" showColumnStripes="0"/>
</table>
</file>

<file path=xl/tables/table58.xml><?xml version="1.0" encoding="utf-8"?>
<table xmlns="http://schemas.openxmlformats.org/spreadsheetml/2006/main" id="287" name="Table_29" displayName="Table_29" ref="A113:A115">
  <tableColumns count="1">
    <tableColumn id="1" name="Tipo de producto"/>
  </tableColumns>
  <tableStyleInfo name="HM 1.3.2.b.2-style 9" showFirstColumn="1" showLastColumn="1" showRowStripes="1" showColumnStripes="0"/>
</table>
</file>

<file path=xl/tables/table59.xml><?xml version="1.0" encoding="utf-8"?>
<table xmlns="http://schemas.openxmlformats.org/spreadsheetml/2006/main" id="288" name="Table_30" displayName="Table_30" ref="G113:G116">
  <tableColumns count="1">
    <tableColumn id="1" name="Unidades de medida:"/>
  </tableColumns>
  <tableStyleInfo name="HM 1.3.2.b.2-style 10" showFirstColumn="1" showLastColumn="1" showRowStripes="1" showColumnStripes="0"/>
</table>
</file>

<file path=xl/tables/table6.xml><?xml version="1.0" encoding="utf-8"?>
<table xmlns="http://schemas.openxmlformats.org/spreadsheetml/2006/main" id="135" name="Tabla78898" displayName="Tabla78898" ref="G113:G116" totalsRowShown="0" headerRowDxfId="1461" dataDxfId="1459" headerRowBorderDxfId="1460" tableBorderDxfId="1458">
  <autoFilter ref="G113:G116"/>
  <tableColumns count="1">
    <tableColumn id="1" name="Unidades de medida:" dataDxfId="1457"/>
  </tableColumns>
  <tableStyleInfo name="TableStyleMedium2" showFirstColumn="0" showLastColumn="0" showRowStripes="1" showColumnStripes="0"/>
</table>
</file>

<file path=xl/tables/table60.xml><?xml version="1.0" encoding="utf-8"?>
<table xmlns="http://schemas.openxmlformats.org/spreadsheetml/2006/main" id="289" name="Table_31" displayName="Table_31" ref="A113:A115">
  <tableColumns count="1">
    <tableColumn id="1" name="Tipo de producto"/>
  </tableColumns>
  <tableStyleInfo name="HM 1.3.2.f.1-style" showFirstColumn="1" showLastColumn="1" showRowStripes="1" showColumnStripes="0"/>
</table>
</file>

<file path=xl/tables/table61.xml><?xml version="1.0" encoding="utf-8"?>
<table xmlns="http://schemas.openxmlformats.org/spreadsheetml/2006/main" id="290" name="Table_32" displayName="Table_32" ref="B113:B119">
  <tableColumns count="1">
    <tableColumn id="1" name="Componente"/>
  </tableColumns>
  <tableStyleInfo name="HM 1.3.2.f.1-style 2" showFirstColumn="1" showLastColumn="1" showRowStripes="1" showColumnStripes="0"/>
</table>
</file>

<file path=xl/tables/table62.xml><?xml version="1.0" encoding="utf-8"?>
<table xmlns="http://schemas.openxmlformats.org/spreadsheetml/2006/main" id="301" name="Table_33" displayName="Table_33" ref="J113:J115">
  <tableColumns count="1">
    <tableColumn id="1" name="Tipo de disponibilidad"/>
  </tableColumns>
  <tableStyleInfo name="HM 1.3.2.f.1-style 3" showFirstColumn="1" showLastColumn="1" showRowStripes="1" showColumnStripes="0"/>
</table>
</file>

<file path=xl/tables/table63.xml><?xml version="1.0" encoding="utf-8"?>
<table xmlns="http://schemas.openxmlformats.org/spreadsheetml/2006/main" id="302" name="Table_34" displayName="Table_34" ref="E113:E570">
  <tableColumns count="1">
    <tableColumn id="1" name="Código de la varible "/>
  </tableColumns>
  <tableStyleInfo name="HM 1.3.2.f.1-style 4" showFirstColumn="1" showLastColumn="1" showRowStripes="1" showColumnStripes="0"/>
</table>
</file>

<file path=xl/tables/table64.xml><?xml version="1.0" encoding="utf-8"?>
<table xmlns="http://schemas.openxmlformats.org/spreadsheetml/2006/main" id="303" name="Table_35" displayName="Table_35" ref="D113:D173">
  <tableColumns count="1">
    <tableColumn id="1" name="Tópico "/>
  </tableColumns>
  <tableStyleInfo name="HM 1.3.2.f.1-style 5" showFirstColumn="1" showLastColumn="1" showRowStripes="1" showColumnStripes="0"/>
</table>
</file>

<file path=xl/tables/table65.xml><?xml version="1.0" encoding="utf-8"?>
<table xmlns="http://schemas.openxmlformats.org/spreadsheetml/2006/main" id="304" name="Table_36" displayName="Table_36" ref="H113:H118">
  <tableColumns count="1">
    <tableColumn id="1" name="Marco FMPEIR:"/>
  </tableColumns>
  <tableStyleInfo name="HM 1.3.2.f.1-style 6" showFirstColumn="1" showLastColumn="1" showRowStripes="1" showColumnStripes="0"/>
</table>
</file>

<file path=xl/tables/table66.xml><?xml version="1.0" encoding="utf-8"?>
<table xmlns="http://schemas.openxmlformats.org/spreadsheetml/2006/main" id="305" name="Table_37" displayName="Table_37" ref="G113:G116">
  <tableColumns count="1">
    <tableColumn id="1" name="Unidades de medida:"/>
  </tableColumns>
  <tableStyleInfo name="HM 1.3.2.f.1-style 7" showFirstColumn="1" showLastColumn="1" showRowStripes="1" showColumnStripes="0"/>
</table>
</file>

<file path=xl/tables/table67.xml><?xml version="1.0" encoding="utf-8"?>
<table xmlns="http://schemas.openxmlformats.org/spreadsheetml/2006/main" id="306" name="Table_38" displayName="Table_38" ref="C113:C134">
  <tableColumns count="1">
    <tableColumn id="1" name="Subcomponente "/>
  </tableColumns>
  <tableStyleInfo name="HM 1.3.2.f.1-style 8" showFirstColumn="1" showLastColumn="1" showRowStripes="1" showColumnStripes="0"/>
</table>
</file>

<file path=xl/tables/table68.xml><?xml version="1.0" encoding="utf-8"?>
<table xmlns="http://schemas.openxmlformats.org/spreadsheetml/2006/main" id="307" name="Table_39" displayName="Table_39" ref="F113:F574">
  <tableColumns count="1">
    <tableColumn id="1" name="Nombre de las variables "/>
  </tableColumns>
  <tableStyleInfo name="HM 1.3.2.f.1-style 9" showFirstColumn="1" showLastColumn="1" showRowStripes="1" showColumnStripes="0"/>
</table>
</file>

<file path=xl/tables/table69.xml><?xml version="1.0" encoding="utf-8"?>
<table xmlns="http://schemas.openxmlformats.org/spreadsheetml/2006/main" id="308" name="Table_40" displayName="Table_40" ref="I113:I121">
  <tableColumns count="1">
    <tableColumn id="1" name="Tipo de fuente "/>
  </tableColumns>
  <tableStyleInfo name="HM 1.3.2.f.1-style 10" showFirstColumn="1" showLastColumn="1" showRowStripes="1" showColumnStripes="0"/>
</table>
</file>

<file path=xl/tables/table7.xml><?xml version="1.0" encoding="utf-8"?>
<table xmlns="http://schemas.openxmlformats.org/spreadsheetml/2006/main" id="136" name="Tabla88999" displayName="Tabla88999" ref="H113:H118" totalsRowShown="0" headerRowDxfId="1456" dataDxfId="1454" headerRowBorderDxfId="1455" tableBorderDxfId="1453">
  <autoFilter ref="H113:H118"/>
  <tableColumns count="1">
    <tableColumn id="1" name="Marco FMPEIR:" dataDxfId="1452"/>
  </tableColumns>
  <tableStyleInfo name="TableStyleMedium2" showFirstColumn="0" showLastColumn="0" showRowStripes="1" showColumnStripes="0"/>
</table>
</file>

<file path=xl/tables/table70.xml><?xml version="1.0" encoding="utf-8"?>
<table xmlns="http://schemas.openxmlformats.org/spreadsheetml/2006/main" id="309" name="Table_41" displayName="Table_41" ref="B113:B119">
  <tableColumns count="1">
    <tableColumn id="1" name="Componente"/>
  </tableColumns>
  <tableStyleInfo name="HM 1.3.2.f.2-style" showFirstColumn="1" showLastColumn="1" showRowStripes="1" showColumnStripes="0"/>
</table>
</file>

<file path=xl/tables/table71.xml><?xml version="1.0" encoding="utf-8"?>
<table xmlns="http://schemas.openxmlformats.org/spreadsheetml/2006/main" id="310" name="Table_42" displayName="Table_42" ref="C113:C134">
  <tableColumns count="1">
    <tableColumn id="1" name="Subcomponente "/>
  </tableColumns>
  <tableStyleInfo name="HM 1.3.2.f.2-style 2" showFirstColumn="1" showLastColumn="1" showRowStripes="1" showColumnStripes="0"/>
</table>
</file>

<file path=xl/tables/table72.xml><?xml version="1.0" encoding="utf-8"?>
<table xmlns="http://schemas.openxmlformats.org/spreadsheetml/2006/main" id="321" name="Table_43" displayName="Table_43" ref="H113:H118">
  <tableColumns count="1">
    <tableColumn id="1" name="Marco FMPEIR:"/>
  </tableColumns>
  <tableStyleInfo name="HM 1.3.2.f.2-style 3" showFirstColumn="1" showLastColumn="1" showRowStripes="1" showColumnStripes="0"/>
</table>
</file>

<file path=xl/tables/table73.xml><?xml version="1.0" encoding="utf-8"?>
<table xmlns="http://schemas.openxmlformats.org/spreadsheetml/2006/main" id="322" name="Table_44" displayName="Table_44" ref="G113:G116">
  <tableColumns count="1">
    <tableColumn id="1" name="Unidades de medida:"/>
  </tableColumns>
  <tableStyleInfo name="HM 1.3.2.f.2-style 4" showFirstColumn="1" showLastColumn="1" showRowStripes="1" showColumnStripes="0"/>
</table>
</file>

<file path=xl/tables/table74.xml><?xml version="1.0" encoding="utf-8"?>
<table xmlns="http://schemas.openxmlformats.org/spreadsheetml/2006/main" id="323" name="Table_45" displayName="Table_45" ref="A113:A115">
  <tableColumns count="1">
    <tableColumn id="1" name="Tipo de producto"/>
  </tableColumns>
  <tableStyleInfo name="HM 1.3.2.f.2-style 5" showFirstColumn="1" showLastColumn="1" showRowStripes="1" showColumnStripes="0"/>
</table>
</file>

<file path=xl/tables/table75.xml><?xml version="1.0" encoding="utf-8"?>
<table xmlns="http://schemas.openxmlformats.org/spreadsheetml/2006/main" id="324" name="Table_46" displayName="Table_46" ref="F113:F574">
  <tableColumns count="1">
    <tableColumn id="1" name="Nombre de las variables "/>
  </tableColumns>
  <tableStyleInfo name="HM 1.3.2.f.2-style 6" showFirstColumn="1" showLastColumn="1" showRowStripes="1" showColumnStripes="0"/>
</table>
</file>

<file path=xl/tables/table76.xml><?xml version="1.0" encoding="utf-8"?>
<table xmlns="http://schemas.openxmlformats.org/spreadsheetml/2006/main" id="325" name="Table_47" displayName="Table_47" ref="J113:J115">
  <tableColumns count="1">
    <tableColumn id="1" name="Tipo de disponibilidad"/>
  </tableColumns>
  <tableStyleInfo name="HM 1.3.2.f.2-style 7" showFirstColumn="1" showLastColumn="1" showRowStripes="1" showColumnStripes="0"/>
</table>
</file>

<file path=xl/tables/table77.xml><?xml version="1.0" encoding="utf-8"?>
<table xmlns="http://schemas.openxmlformats.org/spreadsheetml/2006/main" id="326" name="Table_48" displayName="Table_48" ref="I113:I121">
  <tableColumns count="1">
    <tableColumn id="1" name="Tipo de fuente "/>
  </tableColumns>
  <tableStyleInfo name="HM 1.3.2.f.2-style 8" showFirstColumn="1" showLastColumn="1" showRowStripes="1" showColumnStripes="0"/>
</table>
</file>

<file path=xl/tables/table78.xml><?xml version="1.0" encoding="utf-8"?>
<table xmlns="http://schemas.openxmlformats.org/spreadsheetml/2006/main" id="327" name="Table_49" displayName="Table_49" ref="E113:E570">
  <tableColumns count="1">
    <tableColumn id="1" name="Código de la varible "/>
  </tableColumns>
  <tableStyleInfo name="HM 1.3.2.f.2-style 9" showFirstColumn="1" showLastColumn="1" showRowStripes="1" showColumnStripes="0"/>
</table>
</file>

<file path=xl/tables/table79.xml><?xml version="1.0" encoding="utf-8"?>
<table xmlns="http://schemas.openxmlformats.org/spreadsheetml/2006/main" id="328" name="Table_50" displayName="Table_50" ref="D113:D173">
  <tableColumns count="1">
    <tableColumn id="1" name="Tópico "/>
  </tableColumns>
  <tableStyleInfo name="HM 1.3.2.f.2-style 10" showFirstColumn="1" showLastColumn="1" showRowStripes="1" showColumnStripes="0"/>
</table>
</file>

<file path=xl/tables/table8.xml><?xml version="1.0" encoding="utf-8"?>
<table xmlns="http://schemas.openxmlformats.org/spreadsheetml/2006/main" id="137" name="Tabla990100" displayName="Tabla990100" ref="I113:I121" totalsRowShown="0" headerRowDxfId="1451" dataDxfId="1449" headerRowBorderDxfId="1450" tableBorderDxfId="1448">
  <autoFilter ref="I113:I121"/>
  <tableColumns count="1">
    <tableColumn id="1" name="Tipo de fuente " dataDxfId="1447"/>
  </tableColumns>
  <tableStyleInfo name="TableStyleMedium2" showFirstColumn="0" showLastColumn="0" showRowStripes="1" showColumnStripes="0"/>
</table>
</file>

<file path=xl/tables/table80.xml><?xml version="1.0" encoding="utf-8"?>
<table xmlns="http://schemas.openxmlformats.org/spreadsheetml/2006/main" id="329" name="Table_51" displayName="Table_51" ref="G113:G116">
  <tableColumns count="1">
    <tableColumn id="1" name="Unidades de medida:"/>
  </tableColumns>
  <tableStyleInfo name="HM 1.3.2.f.3-style" showFirstColumn="1" showLastColumn="1" showRowStripes="1" showColumnStripes="0"/>
</table>
</file>

<file path=xl/tables/table81.xml><?xml version="1.0" encoding="utf-8"?>
<table xmlns="http://schemas.openxmlformats.org/spreadsheetml/2006/main" id="330" name="Table_52" displayName="Table_52" ref="H113:H118">
  <tableColumns count="1">
    <tableColumn id="1" name="Marco FMPEIR:"/>
  </tableColumns>
  <tableStyleInfo name="HM 1.3.2.f.3-style 2" showFirstColumn="1" showLastColumn="1" showRowStripes="1" showColumnStripes="0"/>
</table>
</file>

<file path=xl/tables/table82.xml><?xml version="1.0" encoding="utf-8"?>
<table xmlns="http://schemas.openxmlformats.org/spreadsheetml/2006/main" id="331" name="Table_53" displayName="Table_53" ref="A113:A115">
  <tableColumns count="1">
    <tableColumn id="1" name="Tipo de producto"/>
  </tableColumns>
  <tableStyleInfo name="HM 1.3.2.f.3-style 3" showFirstColumn="1" showLastColumn="1" showRowStripes="1" showColumnStripes="0"/>
</table>
</file>

<file path=xl/tables/table83.xml><?xml version="1.0" encoding="utf-8"?>
<table xmlns="http://schemas.openxmlformats.org/spreadsheetml/2006/main" id="332" name="Table_54" displayName="Table_54" ref="F113:F574">
  <tableColumns count="1">
    <tableColumn id="1" name="Nombre de las variables "/>
  </tableColumns>
  <tableStyleInfo name="HM 1.3.2.f.3-style 4" showFirstColumn="1" showLastColumn="1" showRowStripes="1" showColumnStripes="0"/>
</table>
</file>

<file path=xl/tables/table84.xml><?xml version="1.0" encoding="utf-8"?>
<table xmlns="http://schemas.openxmlformats.org/spreadsheetml/2006/main" id="333" name="Table_55" displayName="Table_55" ref="E113:E570">
  <tableColumns count="1">
    <tableColumn id="1" name="Código de la varible "/>
  </tableColumns>
  <tableStyleInfo name="HM 1.3.2.f.3-style 5" showFirstColumn="1" showLastColumn="1" showRowStripes="1" showColumnStripes="0"/>
</table>
</file>

<file path=xl/tables/table85.xml><?xml version="1.0" encoding="utf-8"?>
<table xmlns="http://schemas.openxmlformats.org/spreadsheetml/2006/main" id="334" name="Table_56" displayName="Table_56" ref="I113:I121">
  <tableColumns count="1">
    <tableColumn id="1" name="Tipo de fuente "/>
  </tableColumns>
  <tableStyleInfo name="HM 1.3.2.f.3-style 6" showFirstColumn="1" showLastColumn="1" showRowStripes="1" showColumnStripes="0"/>
</table>
</file>

<file path=xl/tables/table86.xml><?xml version="1.0" encoding="utf-8"?>
<table xmlns="http://schemas.openxmlformats.org/spreadsheetml/2006/main" id="335" name="Table_57" displayName="Table_57" ref="B113:B119">
  <tableColumns count="1">
    <tableColumn id="1" name="Componente"/>
  </tableColumns>
  <tableStyleInfo name="HM 1.3.2.f.3-style 7" showFirstColumn="1" showLastColumn="1" showRowStripes="1" showColumnStripes="0"/>
</table>
</file>

<file path=xl/tables/table87.xml><?xml version="1.0" encoding="utf-8"?>
<table xmlns="http://schemas.openxmlformats.org/spreadsheetml/2006/main" id="336" name="Table_58" displayName="Table_58" ref="J113:J115">
  <tableColumns count="1">
    <tableColumn id="1" name="Tipo de disponibilidad"/>
  </tableColumns>
  <tableStyleInfo name="HM 1.3.2.f.3-style 8" showFirstColumn="1" showLastColumn="1" showRowStripes="1" showColumnStripes="0"/>
</table>
</file>

<file path=xl/tables/table88.xml><?xml version="1.0" encoding="utf-8"?>
<table xmlns="http://schemas.openxmlformats.org/spreadsheetml/2006/main" id="337" name="Table_59" displayName="Table_59" ref="C113:C134">
  <tableColumns count="1">
    <tableColumn id="1" name="Subcomponente "/>
  </tableColumns>
  <tableStyleInfo name="HM 1.3.2.f.3-style 9" showFirstColumn="1" showLastColumn="1" showRowStripes="1" showColumnStripes="0"/>
</table>
</file>

<file path=xl/tables/table89.xml><?xml version="1.0" encoding="utf-8"?>
<table xmlns="http://schemas.openxmlformats.org/spreadsheetml/2006/main" id="338" name="Table_60" displayName="Table_60" ref="D113:D173">
  <tableColumns count="1">
    <tableColumn id="1" name="Tópico "/>
  </tableColumns>
  <tableStyleInfo name="HM 1.3.2.f.3-style 10" showFirstColumn="1" showLastColumn="1" showRowStripes="1" showColumnStripes="0"/>
</table>
</file>

<file path=xl/tables/table9.xml><?xml version="1.0" encoding="utf-8"?>
<table xmlns="http://schemas.openxmlformats.org/spreadsheetml/2006/main" id="138" name="Tabla1091101" displayName="Tabla1091101" ref="J113:J115" totalsRowShown="0" headerRowDxfId="1446" dataDxfId="1444" headerRowBorderDxfId="1445" tableBorderDxfId="1443">
  <autoFilter ref="J113:J115"/>
  <tableColumns count="1">
    <tableColumn id="1" name="Tipo de disponibilidad" dataDxfId="1442"/>
  </tableColumns>
  <tableStyleInfo name="TableStyleMedium2" showFirstColumn="0" showLastColumn="0" showRowStripes="1" showColumnStripes="0"/>
</table>
</file>

<file path=xl/tables/table90.xml><?xml version="1.0" encoding="utf-8"?>
<table xmlns="http://schemas.openxmlformats.org/spreadsheetml/2006/main" id="369" name="Table_61" displayName="Table_61" ref="H113:H118">
  <tableColumns count="1">
    <tableColumn id="1" name="Marco FMPEIR:"/>
  </tableColumns>
  <tableStyleInfo name="HM 1.3.2.f.5-style" showFirstColumn="1" showLastColumn="1" showRowStripes="1" showColumnStripes="0"/>
</table>
</file>

<file path=xl/tables/table91.xml><?xml version="1.0" encoding="utf-8"?>
<table xmlns="http://schemas.openxmlformats.org/spreadsheetml/2006/main" id="370" name="Table_62" displayName="Table_62" ref="G113:G116">
  <tableColumns count="1">
    <tableColumn id="1" name="Unidades de medida:"/>
  </tableColumns>
  <tableStyleInfo name="HM 1.3.2.f.5-style 2" showFirstColumn="1" showLastColumn="1" showRowStripes="1" showColumnStripes="0"/>
</table>
</file>

<file path=xl/tables/table92.xml><?xml version="1.0" encoding="utf-8"?>
<table xmlns="http://schemas.openxmlformats.org/spreadsheetml/2006/main" id="371" name="Table_63" displayName="Table_63" ref="I113:I121">
  <tableColumns count="1">
    <tableColumn id="1" name="Tipo de fuente "/>
  </tableColumns>
  <tableStyleInfo name="HM 1.3.2.f.5-style 3" showFirstColumn="1" showLastColumn="1" showRowStripes="1" showColumnStripes="0"/>
</table>
</file>

<file path=xl/tables/table93.xml><?xml version="1.0" encoding="utf-8"?>
<table xmlns="http://schemas.openxmlformats.org/spreadsheetml/2006/main" id="372" name="Table_64" displayName="Table_64" ref="J113:J115">
  <tableColumns count="1">
    <tableColumn id="1" name="Tipo de disponibilidad"/>
  </tableColumns>
  <tableStyleInfo name="HM 1.3.2.f.5-style 4" showFirstColumn="1" showLastColumn="1" showRowStripes="1" showColumnStripes="0"/>
</table>
</file>

<file path=xl/tables/table94.xml><?xml version="1.0" encoding="utf-8"?>
<table xmlns="http://schemas.openxmlformats.org/spreadsheetml/2006/main" id="373" name="Table_65" displayName="Table_65" ref="F113:F574">
  <tableColumns count="1">
    <tableColumn id="1" name="Nombre de las variables "/>
  </tableColumns>
  <tableStyleInfo name="HM 1.3.2.f.5-style 5" showFirstColumn="1" showLastColumn="1" showRowStripes="1" showColumnStripes="0"/>
</table>
</file>

<file path=xl/tables/table95.xml><?xml version="1.0" encoding="utf-8"?>
<table xmlns="http://schemas.openxmlformats.org/spreadsheetml/2006/main" id="374" name="Table_66" displayName="Table_66" ref="E113:E570">
  <tableColumns count="1">
    <tableColumn id="1" name="Código de la varible "/>
  </tableColumns>
  <tableStyleInfo name="HM 1.3.2.f.5-style 6" showFirstColumn="1" showLastColumn="1" showRowStripes="1" showColumnStripes="0"/>
</table>
</file>

<file path=xl/tables/table96.xml><?xml version="1.0" encoding="utf-8"?>
<table xmlns="http://schemas.openxmlformats.org/spreadsheetml/2006/main" id="375" name="Table_67" displayName="Table_67" ref="B113:B119">
  <tableColumns count="1">
    <tableColumn id="1" name="Componente"/>
  </tableColumns>
  <tableStyleInfo name="HM 1.3.2.f.5-style 7" showFirstColumn="1" showLastColumn="1" showRowStripes="1" showColumnStripes="0"/>
</table>
</file>

<file path=xl/tables/table97.xml><?xml version="1.0" encoding="utf-8"?>
<table xmlns="http://schemas.openxmlformats.org/spreadsheetml/2006/main" id="376" name="Table_68" displayName="Table_68" ref="A113:A115">
  <tableColumns count="1">
    <tableColumn id="1" name="Tipo de producto"/>
  </tableColumns>
  <tableStyleInfo name="HM 1.3.2.f.5-style 8" showFirstColumn="1" showLastColumn="1" showRowStripes="1" showColumnStripes="0"/>
</table>
</file>

<file path=xl/tables/table98.xml><?xml version="1.0" encoding="utf-8"?>
<table xmlns="http://schemas.openxmlformats.org/spreadsheetml/2006/main" id="377" name="Table_69" displayName="Table_69" ref="D113:D173">
  <tableColumns count="1">
    <tableColumn id="1" name="Tópico "/>
  </tableColumns>
  <tableStyleInfo name="HM 1.3.2.f.5-style 9" showFirstColumn="1" showLastColumn="1" showRowStripes="1" showColumnStripes="0"/>
</table>
</file>

<file path=xl/tables/table99.xml><?xml version="1.0" encoding="utf-8"?>
<table xmlns="http://schemas.openxmlformats.org/spreadsheetml/2006/main" id="378" name="Table_70" displayName="Table_70" ref="C113:C134">
  <tableColumns count="1">
    <tableColumn id="1" name="Subcomponente "/>
  </tableColumns>
  <tableStyleInfo name="HM 1.3.2.f.5-style 10" showFirstColumn="1" showLastColumn="1"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hyperlink" Target="mailto:jzeledon@da.go.cr" TargetMode="External"/><Relationship Id="rId1" Type="http://schemas.openxmlformats.org/officeDocument/2006/relationships/hyperlink" Target="https://unstats.un.org/sdgs/metadata/files/Metadata-06-03-02.pdf" TargetMode="External"/><Relationship Id="rId4" Type="http://schemas.openxmlformats.org/officeDocument/2006/relationships/drawing" Target="../drawings/drawing64.xml"/></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3" Type="http://schemas.openxmlformats.org/officeDocument/2006/relationships/hyperlink" Target="mailto:salazarvl@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metadata/files/Metadata-06-04-01.pdf" TargetMode="External"/><Relationship Id="rId6" Type="http://schemas.openxmlformats.org/officeDocument/2006/relationships/drawing" Target="../drawings/drawing68.xml"/><Relationship Id="rId5" Type="http://schemas.openxmlformats.org/officeDocument/2006/relationships/printerSettings" Target="../printerSettings/printerSettings102.bin"/><Relationship Id="rId4" Type="http://schemas.openxmlformats.org/officeDocument/2006/relationships/hyperlink" Target="mailto:VARGASCH@bccr.fi.cr" TargetMode="External"/></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3" Type="http://schemas.openxmlformats.org/officeDocument/2006/relationships/hyperlink" Target="mailto:jzeledon@da.go.cr" TargetMode="External"/><Relationship Id="rId2" Type="http://schemas.openxmlformats.org/officeDocument/2006/relationships/hyperlink" Target="mailto:jzeledon@da.go.cr" TargetMode="External"/><Relationship Id="rId1" Type="http://schemas.openxmlformats.org/officeDocument/2006/relationships/hyperlink" Target="mailto:msancheg@esph-sa.com" TargetMode="External"/><Relationship Id="rId5" Type="http://schemas.openxmlformats.org/officeDocument/2006/relationships/drawing" Target="../drawings/drawing71.xml"/><Relationship Id="rId4"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printerSettings" Target="../printerSettings/printerSettings105.bin"/><Relationship Id="rId1" Type="http://schemas.openxmlformats.org/officeDocument/2006/relationships/hyperlink" Target="http://unesdoc.unesco.org/images/0023/002345/234514E.pdf" TargetMode="External"/></Relationships>
</file>

<file path=xl/worksheets/_rels/sheet10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hyperlink" Target="mailto:jzeledon@da.go.cr" TargetMode="External"/><Relationship Id="rId1" Type="http://schemas.openxmlformats.org/officeDocument/2006/relationships/hyperlink" Target="https://unstats.un.org/sdgs/metadata/files/Metadata-06-05-01.pdf" TargetMode="External"/></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hyperlink" Target="mailto:jzeledon@da.go.cr" TargetMode="External"/><Relationship Id="rId1" Type="http://schemas.openxmlformats.org/officeDocument/2006/relationships/hyperlink" Target="https://unstats.un.org/sdgs/metadata/files/Metadata-06-05-02.pdf" TargetMode="External"/></Relationships>
</file>

<file path=xl/worksheets/_rels/sheet11.xml.rels><?xml version="1.0" encoding="UTF-8" standalone="yes"?>
<Relationships xmlns="http://schemas.openxmlformats.org/package/2006/relationships"><Relationship Id="rId8" Type="http://schemas.openxmlformats.org/officeDocument/2006/relationships/table" Target="../tables/table23.xml"/><Relationship Id="rId13" Type="http://schemas.openxmlformats.org/officeDocument/2006/relationships/table" Target="../tables/table28.xml"/><Relationship Id="rId3" Type="http://schemas.openxmlformats.org/officeDocument/2006/relationships/drawing" Target="../drawings/drawing9.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printerSettings" Target="../printerSettings/printerSettings11.bin"/><Relationship Id="rId1" Type="http://schemas.openxmlformats.org/officeDocument/2006/relationships/hyperlink" Target="mailto:jzeledon@da.go.cr" TargetMode="External"/><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5" Type="http://schemas.openxmlformats.org/officeDocument/2006/relationships/comments" Target="../comments3.xml"/><Relationship Id="rId10" Type="http://schemas.openxmlformats.org/officeDocument/2006/relationships/table" Target="../tables/table25.xml"/><Relationship Id="rId4" Type="http://schemas.openxmlformats.org/officeDocument/2006/relationships/vmlDrawing" Target="../drawings/vmlDrawing3.vml"/><Relationship Id="rId9" Type="http://schemas.openxmlformats.org/officeDocument/2006/relationships/table" Target="../tables/table24.xml"/><Relationship Id="rId14" Type="http://schemas.openxmlformats.org/officeDocument/2006/relationships/table" Target="../tables/table29.xml"/></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1.xml.rels><?xml version="1.0" encoding="UTF-8" standalone="yes"?>
<Relationships xmlns="http://schemas.openxmlformats.org/package/2006/relationships"><Relationship Id="rId2" Type="http://schemas.openxmlformats.org/officeDocument/2006/relationships/printerSettings" Target="../printerSettings/printerSettings109.bin"/><Relationship Id="rId1" Type="http://schemas.openxmlformats.org/officeDocument/2006/relationships/hyperlink" Target="https://unstats.un.org/sdgs/metadata/files/Metadata-06-0B-01.pdf" TargetMode="External"/></Relationships>
</file>

<file path=xl/worksheets/_rels/sheet112.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110.bin"/></Relationships>
</file>

<file path=xl/worksheets/_rels/sheet113.xml.rels><?xml version="1.0" encoding="UTF-8" standalone="yes"?>
<Relationships xmlns="http://schemas.openxmlformats.org/package/2006/relationships"><Relationship Id="rId8" Type="http://schemas.openxmlformats.org/officeDocument/2006/relationships/table" Target="../tables/table383.xml"/><Relationship Id="rId13" Type="http://schemas.openxmlformats.org/officeDocument/2006/relationships/table" Target="../tables/table388.xml"/><Relationship Id="rId3" Type="http://schemas.openxmlformats.org/officeDocument/2006/relationships/drawing" Target="../drawings/drawing72.xml"/><Relationship Id="rId7" Type="http://schemas.openxmlformats.org/officeDocument/2006/relationships/table" Target="../tables/table382.xml"/><Relationship Id="rId12" Type="http://schemas.openxmlformats.org/officeDocument/2006/relationships/table" Target="../tables/table387.xml"/><Relationship Id="rId2" Type="http://schemas.openxmlformats.org/officeDocument/2006/relationships/printerSettings" Target="../printerSettings/printerSettings111.bin"/><Relationship Id="rId1" Type="http://schemas.openxmlformats.org/officeDocument/2006/relationships/hyperlink" Target="mailto:salazarvl@bccr.fi.cr" TargetMode="External"/><Relationship Id="rId6" Type="http://schemas.openxmlformats.org/officeDocument/2006/relationships/table" Target="../tables/table381.xml"/><Relationship Id="rId11" Type="http://schemas.openxmlformats.org/officeDocument/2006/relationships/table" Target="../tables/table386.xml"/><Relationship Id="rId5" Type="http://schemas.openxmlformats.org/officeDocument/2006/relationships/table" Target="../tables/table380.xml"/><Relationship Id="rId15" Type="http://schemas.openxmlformats.org/officeDocument/2006/relationships/comments" Target="../comments44.xml"/><Relationship Id="rId10" Type="http://schemas.openxmlformats.org/officeDocument/2006/relationships/table" Target="../tables/table385.xml"/><Relationship Id="rId4" Type="http://schemas.openxmlformats.org/officeDocument/2006/relationships/vmlDrawing" Target="../drawings/vmlDrawing44.vml"/><Relationship Id="rId9" Type="http://schemas.openxmlformats.org/officeDocument/2006/relationships/table" Target="../tables/table384.xml"/><Relationship Id="rId14" Type="http://schemas.openxmlformats.org/officeDocument/2006/relationships/table" Target="../tables/table389.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table" Target="../tables/table33.xml"/><Relationship Id="rId13" Type="http://schemas.openxmlformats.org/officeDocument/2006/relationships/table" Target="../tables/table38.xml"/><Relationship Id="rId3" Type="http://schemas.openxmlformats.org/officeDocument/2006/relationships/drawing" Target="../drawings/drawing10.xml"/><Relationship Id="rId7" Type="http://schemas.openxmlformats.org/officeDocument/2006/relationships/table" Target="../tables/table32.xml"/><Relationship Id="rId12" Type="http://schemas.openxmlformats.org/officeDocument/2006/relationships/table" Target="../tables/table37.xml"/><Relationship Id="rId2" Type="http://schemas.openxmlformats.org/officeDocument/2006/relationships/printerSettings" Target="../printerSettings/printerSettings13.bin"/><Relationship Id="rId1" Type="http://schemas.openxmlformats.org/officeDocument/2006/relationships/hyperlink" Target="mailto:jzeledon@da.go.cr" TargetMode="External"/><Relationship Id="rId6" Type="http://schemas.openxmlformats.org/officeDocument/2006/relationships/table" Target="../tables/table31.xml"/><Relationship Id="rId11" Type="http://schemas.openxmlformats.org/officeDocument/2006/relationships/table" Target="../tables/table36.xml"/><Relationship Id="rId5" Type="http://schemas.openxmlformats.org/officeDocument/2006/relationships/table" Target="../tables/table30.xml"/><Relationship Id="rId15" Type="http://schemas.openxmlformats.org/officeDocument/2006/relationships/comments" Target="../comments4.xml"/><Relationship Id="rId10" Type="http://schemas.openxmlformats.org/officeDocument/2006/relationships/table" Target="../tables/table35.xml"/><Relationship Id="rId4" Type="http://schemas.openxmlformats.org/officeDocument/2006/relationships/vmlDrawing" Target="../drawings/vmlDrawing4.vml"/><Relationship Id="rId9" Type="http://schemas.openxmlformats.org/officeDocument/2006/relationships/table" Target="../tables/table34.xml"/><Relationship Id="rId14" Type="http://schemas.openxmlformats.org/officeDocument/2006/relationships/table" Target="../tables/table39.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table" Target="../tables/table43.xml"/><Relationship Id="rId13" Type="http://schemas.openxmlformats.org/officeDocument/2006/relationships/table" Target="../tables/table48.xml"/><Relationship Id="rId3" Type="http://schemas.openxmlformats.org/officeDocument/2006/relationships/drawing" Target="../drawings/drawing11.xml"/><Relationship Id="rId7" Type="http://schemas.openxmlformats.org/officeDocument/2006/relationships/table" Target="../tables/table42.xml"/><Relationship Id="rId12" Type="http://schemas.openxmlformats.org/officeDocument/2006/relationships/table" Target="../tables/table47.xml"/><Relationship Id="rId2" Type="http://schemas.openxmlformats.org/officeDocument/2006/relationships/printerSettings" Target="../printerSettings/printerSettings15.bin"/><Relationship Id="rId1" Type="http://schemas.openxmlformats.org/officeDocument/2006/relationships/hyperlink" Target="mailto:jzeledon@da.go.cr" TargetMode="External"/><Relationship Id="rId6" Type="http://schemas.openxmlformats.org/officeDocument/2006/relationships/table" Target="../tables/table41.xml"/><Relationship Id="rId11" Type="http://schemas.openxmlformats.org/officeDocument/2006/relationships/table" Target="../tables/table46.xml"/><Relationship Id="rId5" Type="http://schemas.openxmlformats.org/officeDocument/2006/relationships/table" Target="../tables/table40.xml"/><Relationship Id="rId15" Type="http://schemas.openxmlformats.org/officeDocument/2006/relationships/comments" Target="../comments5.xml"/><Relationship Id="rId10" Type="http://schemas.openxmlformats.org/officeDocument/2006/relationships/table" Target="../tables/table45.xml"/><Relationship Id="rId4" Type="http://schemas.openxmlformats.org/officeDocument/2006/relationships/vmlDrawing" Target="../drawings/vmlDrawing5.vml"/><Relationship Id="rId9" Type="http://schemas.openxmlformats.org/officeDocument/2006/relationships/table" Target="../tables/table44.xml"/><Relationship Id="rId14" Type="http://schemas.openxmlformats.org/officeDocument/2006/relationships/table" Target="../tables/table49.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53.xml"/><Relationship Id="rId13" Type="http://schemas.openxmlformats.org/officeDocument/2006/relationships/table" Target="../tables/table58.xml"/><Relationship Id="rId3" Type="http://schemas.openxmlformats.org/officeDocument/2006/relationships/drawing" Target="../drawings/drawing12.xml"/><Relationship Id="rId7" Type="http://schemas.openxmlformats.org/officeDocument/2006/relationships/table" Target="../tables/table52.xml"/><Relationship Id="rId12" Type="http://schemas.openxmlformats.org/officeDocument/2006/relationships/table" Target="../tables/table57.xml"/><Relationship Id="rId2" Type="http://schemas.openxmlformats.org/officeDocument/2006/relationships/printerSettings" Target="../printerSettings/printerSettings17.bin"/><Relationship Id="rId1" Type="http://schemas.openxmlformats.org/officeDocument/2006/relationships/hyperlink" Target="mailto:jzeledon@da.go.cr" TargetMode="External"/><Relationship Id="rId6" Type="http://schemas.openxmlformats.org/officeDocument/2006/relationships/table" Target="../tables/table51.xml"/><Relationship Id="rId11" Type="http://schemas.openxmlformats.org/officeDocument/2006/relationships/table" Target="../tables/table56.xml"/><Relationship Id="rId5" Type="http://schemas.openxmlformats.org/officeDocument/2006/relationships/table" Target="../tables/table50.xml"/><Relationship Id="rId15" Type="http://schemas.openxmlformats.org/officeDocument/2006/relationships/comments" Target="../comments6.xml"/><Relationship Id="rId10" Type="http://schemas.openxmlformats.org/officeDocument/2006/relationships/table" Target="../tables/table55.xml"/><Relationship Id="rId4" Type="http://schemas.openxmlformats.org/officeDocument/2006/relationships/vmlDrawing" Target="../drawings/vmlDrawing6.vml"/><Relationship Id="rId9" Type="http://schemas.openxmlformats.org/officeDocument/2006/relationships/table" Target="../tables/table54.xml"/><Relationship Id="rId14" Type="http://schemas.openxmlformats.org/officeDocument/2006/relationships/table" Target="../tables/table59.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table" Target="../tables/table63.xml"/><Relationship Id="rId13" Type="http://schemas.openxmlformats.org/officeDocument/2006/relationships/table" Target="../tables/table68.xml"/><Relationship Id="rId3" Type="http://schemas.openxmlformats.org/officeDocument/2006/relationships/drawing" Target="../drawings/drawing13.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printerSettings" Target="../printerSettings/printerSettings19.bin"/><Relationship Id="rId1" Type="http://schemas.openxmlformats.org/officeDocument/2006/relationships/hyperlink" Target="mailto:jzeledon@da.go.cr" TargetMode="External"/><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5" Type="http://schemas.openxmlformats.org/officeDocument/2006/relationships/comments" Target="../comments7.xml"/><Relationship Id="rId10" Type="http://schemas.openxmlformats.org/officeDocument/2006/relationships/table" Target="../tables/table65.xml"/><Relationship Id="rId4" Type="http://schemas.openxmlformats.org/officeDocument/2006/relationships/vmlDrawing" Target="../drawings/vmlDrawing7.vml"/><Relationship Id="rId9" Type="http://schemas.openxmlformats.org/officeDocument/2006/relationships/table" Target="../tables/table64.xml"/><Relationship Id="rId14" Type="http://schemas.openxmlformats.org/officeDocument/2006/relationships/table" Target="../tables/table6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drawing" Target="../drawings/drawing14.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printerSettings" Target="../printerSettings/printerSettings21.bin"/><Relationship Id="rId1" Type="http://schemas.openxmlformats.org/officeDocument/2006/relationships/hyperlink" Target="mailto:jzeledon@da.go.cr" TargetMode="External"/><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5" Type="http://schemas.openxmlformats.org/officeDocument/2006/relationships/comments" Target="../comments8.xml"/><Relationship Id="rId10" Type="http://schemas.openxmlformats.org/officeDocument/2006/relationships/table" Target="../tables/table75.xml"/><Relationship Id="rId4" Type="http://schemas.openxmlformats.org/officeDocument/2006/relationships/vmlDrawing" Target="../drawings/vmlDrawing8.vml"/><Relationship Id="rId9" Type="http://schemas.openxmlformats.org/officeDocument/2006/relationships/table" Target="../tables/table74.xml"/><Relationship Id="rId14" Type="http://schemas.openxmlformats.org/officeDocument/2006/relationships/table" Target="../tables/table79.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83.xml"/><Relationship Id="rId13" Type="http://schemas.openxmlformats.org/officeDocument/2006/relationships/table" Target="../tables/table88.xml"/><Relationship Id="rId3" Type="http://schemas.openxmlformats.org/officeDocument/2006/relationships/drawing" Target="../drawings/drawing15.xml"/><Relationship Id="rId7" Type="http://schemas.openxmlformats.org/officeDocument/2006/relationships/table" Target="../tables/table82.xml"/><Relationship Id="rId12" Type="http://schemas.openxmlformats.org/officeDocument/2006/relationships/table" Target="../tables/table87.xml"/><Relationship Id="rId2" Type="http://schemas.openxmlformats.org/officeDocument/2006/relationships/printerSettings" Target="../printerSettings/printerSettings23.bin"/><Relationship Id="rId1" Type="http://schemas.openxmlformats.org/officeDocument/2006/relationships/hyperlink" Target="mailto:jzeledon@da.go.cr" TargetMode="External"/><Relationship Id="rId6" Type="http://schemas.openxmlformats.org/officeDocument/2006/relationships/table" Target="../tables/table81.xml"/><Relationship Id="rId11" Type="http://schemas.openxmlformats.org/officeDocument/2006/relationships/table" Target="../tables/table86.xml"/><Relationship Id="rId5" Type="http://schemas.openxmlformats.org/officeDocument/2006/relationships/table" Target="../tables/table80.xml"/><Relationship Id="rId15" Type="http://schemas.openxmlformats.org/officeDocument/2006/relationships/comments" Target="../comments9.xml"/><Relationship Id="rId10" Type="http://schemas.openxmlformats.org/officeDocument/2006/relationships/table" Target="../tables/table85.xml"/><Relationship Id="rId4" Type="http://schemas.openxmlformats.org/officeDocument/2006/relationships/vmlDrawing" Target="../drawings/vmlDrawing9.vml"/><Relationship Id="rId9" Type="http://schemas.openxmlformats.org/officeDocument/2006/relationships/table" Target="../tables/table84.xml"/><Relationship Id="rId14" Type="http://schemas.openxmlformats.org/officeDocument/2006/relationships/table" Target="../tables/table89.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93.xml"/><Relationship Id="rId13" Type="http://schemas.openxmlformats.org/officeDocument/2006/relationships/table" Target="../tables/table98.xml"/><Relationship Id="rId3" Type="http://schemas.openxmlformats.org/officeDocument/2006/relationships/drawing" Target="../drawings/drawing16.xml"/><Relationship Id="rId7" Type="http://schemas.openxmlformats.org/officeDocument/2006/relationships/table" Target="../tables/table92.xml"/><Relationship Id="rId12" Type="http://schemas.openxmlformats.org/officeDocument/2006/relationships/table" Target="../tables/table97.xml"/><Relationship Id="rId2" Type="http://schemas.openxmlformats.org/officeDocument/2006/relationships/printerSettings" Target="../printerSettings/printerSettings24.bin"/><Relationship Id="rId1" Type="http://schemas.openxmlformats.org/officeDocument/2006/relationships/hyperlink" Target="mailto:jzeledon@da.go.cr" TargetMode="External"/><Relationship Id="rId6" Type="http://schemas.openxmlformats.org/officeDocument/2006/relationships/table" Target="../tables/table91.xml"/><Relationship Id="rId11" Type="http://schemas.openxmlformats.org/officeDocument/2006/relationships/table" Target="../tables/table96.xml"/><Relationship Id="rId5" Type="http://schemas.openxmlformats.org/officeDocument/2006/relationships/table" Target="../tables/table90.xml"/><Relationship Id="rId15" Type="http://schemas.openxmlformats.org/officeDocument/2006/relationships/comments" Target="../comments10.xml"/><Relationship Id="rId10" Type="http://schemas.openxmlformats.org/officeDocument/2006/relationships/table" Target="../tables/table95.xml"/><Relationship Id="rId4" Type="http://schemas.openxmlformats.org/officeDocument/2006/relationships/vmlDrawing" Target="../drawings/vmlDrawing10.vml"/><Relationship Id="rId9" Type="http://schemas.openxmlformats.org/officeDocument/2006/relationships/table" Target="../tables/table94.xml"/><Relationship Id="rId14" Type="http://schemas.openxmlformats.org/officeDocument/2006/relationships/table" Target="../tables/table99.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4.xml"/><Relationship Id="rId13" Type="http://schemas.openxmlformats.org/officeDocument/2006/relationships/table" Target="../tables/table109.xml"/><Relationship Id="rId3" Type="http://schemas.openxmlformats.org/officeDocument/2006/relationships/vmlDrawing" Target="../drawings/vmlDrawing11.vml"/><Relationship Id="rId7" Type="http://schemas.openxmlformats.org/officeDocument/2006/relationships/table" Target="../tables/table103.xml"/><Relationship Id="rId12" Type="http://schemas.openxmlformats.org/officeDocument/2006/relationships/table" Target="../tables/table108.xml"/><Relationship Id="rId2" Type="http://schemas.openxmlformats.org/officeDocument/2006/relationships/drawing" Target="../drawings/drawing18.xml"/><Relationship Id="rId1" Type="http://schemas.openxmlformats.org/officeDocument/2006/relationships/printerSettings" Target="../printerSettings/printerSettings27.bin"/><Relationship Id="rId6" Type="http://schemas.openxmlformats.org/officeDocument/2006/relationships/table" Target="../tables/table102.xml"/><Relationship Id="rId11" Type="http://schemas.openxmlformats.org/officeDocument/2006/relationships/table" Target="../tables/table107.xml"/><Relationship Id="rId5" Type="http://schemas.openxmlformats.org/officeDocument/2006/relationships/table" Target="../tables/table101.xml"/><Relationship Id="rId10" Type="http://schemas.openxmlformats.org/officeDocument/2006/relationships/table" Target="../tables/table106.xml"/><Relationship Id="rId4" Type="http://schemas.openxmlformats.org/officeDocument/2006/relationships/table" Target="../tables/table100.xml"/><Relationship Id="rId9" Type="http://schemas.openxmlformats.org/officeDocument/2006/relationships/table" Target="../tables/table105.xml"/><Relationship Id="rId14"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table" Target="../tables/table114.xml"/><Relationship Id="rId13" Type="http://schemas.openxmlformats.org/officeDocument/2006/relationships/table" Target="../tables/table119.xml"/><Relationship Id="rId3" Type="http://schemas.openxmlformats.org/officeDocument/2006/relationships/vmlDrawing" Target="../drawings/vmlDrawing12.vml"/><Relationship Id="rId7" Type="http://schemas.openxmlformats.org/officeDocument/2006/relationships/table" Target="../tables/table113.xml"/><Relationship Id="rId12" Type="http://schemas.openxmlformats.org/officeDocument/2006/relationships/table" Target="../tables/table118.xml"/><Relationship Id="rId2" Type="http://schemas.openxmlformats.org/officeDocument/2006/relationships/drawing" Target="../drawings/drawing19.xml"/><Relationship Id="rId1" Type="http://schemas.openxmlformats.org/officeDocument/2006/relationships/printerSettings" Target="../printerSettings/printerSettings29.bin"/><Relationship Id="rId6" Type="http://schemas.openxmlformats.org/officeDocument/2006/relationships/table" Target="../tables/table112.xml"/><Relationship Id="rId11" Type="http://schemas.openxmlformats.org/officeDocument/2006/relationships/table" Target="../tables/table117.xml"/><Relationship Id="rId5" Type="http://schemas.openxmlformats.org/officeDocument/2006/relationships/table" Target="../tables/table111.xml"/><Relationship Id="rId10" Type="http://schemas.openxmlformats.org/officeDocument/2006/relationships/table" Target="../tables/table116.xml"/><Relationship Id="rId4" Type="http://schemas.openxmlformats.org/officeDocument/2006/relationships/table" Target="../tables/table110.xml"/><Relationship Id="rId9" Type="http://schemas.openxmlformats.org/officeDocument/2006/relationships/table" Target="../tables/table115.xml"/><Relationship Id="rId14"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8" Type="http://schemas.openxmlformats.org/officeDocument/2006/relationships/table" Target="../tables/table123.xml"/><Relationship Id="rId13" Type="http://schemas.openxmlformats.org/officeDocument/2006/relationships/table" Target="../tables/table128.xml"/><Relationship Id="rId3" Type="http://schemas.openxmlformats.org/officeDocument/2006/relationships/drawing" Target="../drawings/drawing20.xml"/><Relationship Id="rId7" Type="http://schemas.openxmlformats.org/officeDocument/2006/relationships/table" Target="../tables/table122.xml"/><Relationship Id="rId12" Type="http://schemas.openxmlformats.org/officeDocument/2006/relationships/table" Target="../tables/table127.xml"/><Relationship Id="rId2" Type="http://schemas.openxmlformats.org/officeDocument/2006/relationships/printerSettings" Target="../printerSettings/printerSettings31.bin"/><Relationship Id="rId1" Type="http://schemas.openxmlformats.org/officeDocument/2006/relationships/hyperlink" Target="mailto:salazarvl@bccr.fi.cr" TargetMode="External"/><Relationship Id="rId6" Type="http://schemas.openxmlformats.org/officeDocument/2006/relationships/table" Target="../tables/table121.xml"/><Relationship Id="rId11" Type="http://schemas.openxmlformats.org/officeDocument/2006/relationships/table" Target="../tables/table126.xml"/><Relationship Id="rId5" Type="http://schemas.openxmlformats.org/officeDocument/2006/relationships/table" Target="../tables/table120.xml"/><Relationship Id="rId15" Type="http://schemas.openxmlformats.org/officeDocument/2006/relationships/comments" Target="../comments13.xml"/><Relationship Id="rId10" Type="http://schemas.openxmlformats.org/officeDocument/2006/relationships/table" Target="../tables/table125.xml"/><Relationship Id="rId4" Type="http://schemas.openxmlformats.org/officeDocument/2006/relationships/vmlDrawing" Target="../drawings/vmlDrawing13.vml"/><Relationship Id="rId9" Type="http://schemas.openxmlformats.org/officeDocument/2006/relationships/table" Target="../tables/table124.xml"/><Relationship Id="rId14" Type="http://schemas.openxmlformats.org/officeDocument/2006/relationships/table" Target="../tables/table129.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8" Type="http://schemas.openxmlformats.org/officeDocument/2006/relationships/table" Target="../tables/table133.xml"/><Relationship Id="rId13" Type="http://schemas.openxmlformats.org/officeDocument/2006/relationships/table" Target="../tables/table138.xml"/><Relationship Id="rId3" Type="http://schemas.openxmlformats.org/officeDocument/2006/relationships/drawing" Target="../drawings/drawing21.xml"/><Relationship Id="rId7" Type="http://schemas.openxmlformats.org/officeDocument/2006/relationships/table" Target="../tables/table132.xml"/><Relationship Id="rId12" Type="http://schemas.openxmlformats.org/officeDocument/2006/relationships/table" Target="../tables/table137.xml"/><Relationship Id="rId2" Type="http://schemas.openxmlformats.org/officeDocument/2006/relationships/printerSettings" Target="../printerSettings/printerSettings33.bin"/><Relationship Id="rId1" Type="http://schemas.openxmlformats.org/officeDocument/2006/relationships/hyperlink" Target="mailto:salazarvl@bccr.fi.cr" TargetMode="External"/><Relationship Id="rId6" Type="http://schemas.openxmlformats.org/officeDocument/2006/relationships/table" Target="../tables/table131.xml"/><Relationship Id="rId11" Type="http://schemas.openxmlformats.org/officeDocument/2006/relationships/table" Target="../tables/table136.xml"/><Relationship Id="rId5" Type="http://schemas.openxmlformats.org/officeDocument/2006/relationships/table" Target="../tables/table130.xml"/><Relationship Id="rId15" Type="http://schemas.openxmlformats.org/officeDocument/2006/relationships/comments" Target="../comments14.xml"/><Relationship Id="rId10" Type="http://schemas.openxmlformats.org/officeDocument/2006/relationships/table" Target="../tables/table135.xml"/><Relationship Id="rId4" Type="http://schemas.openxmlformats.org/officeDocument/2006/relationships/vmlDrawing" Target="../drawings/vmlDrawing14.vml"/><Relationship Id="rId9" Type="http://schemas.openxmlformats.org/officeDocument/2006/relationships/table" Target="../tables/table134.xml"/><Relationship Id="rId14" Type="http://schemas.openxmlformats.org/officeDocument/2006/relationships/table" Target="../tables/table139.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8" Type="http://schemas.openxmlformats.org/officeDocument/2006/relationships/table" Target="../tables/table143.xml"/><Relationship Id="rId13" Type="http://schemas.openxmlformats.org/officeDocument/2006/relationships/table" Target="../tables/table148.xml"/><Relationship Id="rId3" Type="http://schemas.openxmlformats.org/officeDocument/2006/relationships/drawing" Target="../drawings/drawing22.xml"/><Relationship Id="rId7" Type="http://schemas.openxmlformats.org/officeDocument/2006/relationships/table" Target="../tables/table142.xml"/><Relationship Id="rId12" Type="http://schemas.openxmlformats.org/officeDocument/2006/relationships/table" Target="../tables/table147.xml"/><Relationship Id="rId2" Type="http://schemas.openxmlformats.org/officeDocument/2006/relationships/printerSettings" Target="../printerSettings/printerSettings35.bin"/><Relationship Id="rId1" Type="http://schemas.openxmlformats.org/officeDocument/2006/relationships/hyperlink" Target="mailto:jzeledon@da.go.cr" TargetMode="External"/><Relationship Id="rId6" Type="http://schemas.openxmlformats.org/officeDocument/2006/relationships/table" Target="../tables/table141.xml"/><Relationship Id="rId11" Type="http://schemas.openxmlformats.org/officeDocument/2006/relationships/table" Target="../tables/table146.xml"/><Relationship Id="rId5" Type="http://schemas.openxmlformats.org/officeDocument/2006/relationships/table" Target="../tables/table140.xml"/><Relationship Id="rId15" Type="http://schemas.openxmlformats.org/officeDocument/2006/relationships/comments" Target="../comments15.xml"/><Relationship Id="rId10" Type="http://schemas.openxmlformats.org/officeDocument/2006/relationships/table" Target="../tables/table145.xml"/><Relationship Id="rId4" Type="http://schemas.openxmlformats.org/officeDocument/2006/relationships/vmlDrawing" Target="../drawings/vmlDrawing15.vml"/><Relationship Id="rId9" Type="http://schemas.openxmlformats.org/officeDocument/2006/relationships/table" Target="../tables/table144.xml"/><Relationship Id="rId14" Type="http://schemas.openxmlformats.org/officeDocument/2006/relationships/table" Target="../tables/table149.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8" Type="http://schemas.openxmlformats.org/officeDocument/2006/relationships/table" Target="../tables/table153.xml"/><Relationship Id="rId13" Type="http://schemas.openxmlformats.org/officeDocument/2006/relationships/table" Target="../tables/table158.xml"/><Relationship Id="rId3" Type="http://schemas.openxmlformats.org/officeDocument/2006/relationships/drawing" Target="../drawings/drawing23.xml"/><Relationship Id="rId7" Type="http://schemas.openxmlformats.org/officeDocument/2006/relationships/table" Target="../tables/table152.xml"/><Relationship Id="rId12" Type="http://schemas.openxmlformats.org/officeDocument/2006/relationships/table" Target="../tables/table157.xml"/><Relationship Id="rId2" Type="http://schemas.openxmlformats.org/officeDocument/2006/relationships/printerSettings" Target="../printerSettings/printerSettings37.bin"/><Relationship Id="rId1" Type="http://schemas.openxmlformats.org/officeDocument/2006/relationships/hyperlink" Target="mailto:jzeledon@da.go.cr" TargetMode="External"/><Relationship Id="rId6" Type="http://schemas.openxmlformats.org/officeDocument/2006/relationships/table" Target="../tables/table151.xml"/><Relationship Id="rId11" Type="http://schemas.openxmlformats.org/officeDocument/2006/relationships/table" Target="../tables/table156.xml"/><Relationship Id="rId5" Type="http://schemas.openxmlformats.org/officeDocument/2006/relationships/table" Target="../tables/table150.xml"/><Relationship Id="rId15" Type="http://schemas.openxmlformats.org/officeDocument/2006/relationships/comments" Target="../comments16.xml"/><Relationship Id="rId10" Type="http://schemas.openxmlformats.org/officeDocument/2006/relationships/table" Target="../tables/table155.xml"/><Relationship Id="rId4" Type="http://schemas.openxmlformats.org/officeDocument/2006/relationships/vmlDrawing" Target="../drawings/vmlDrawing16.vml"/><Relationship Id="rId9" Type="http://schemas.openxmlformats.org/officeDocument/2006/relationships/table" Target="../tables/table154.xml"/><Relationship Id="rId14" Type="http://schemas.openxmlformats.org/officeDocument/2006/relationships/table" Target="../tables/table159.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table" Target="../tables/table163.xml"/><Relationship Id="rId13" Type="http://schemas.openxmlformats.org/officeDocument/2006/relationships/table" Target="../tables/table168.xml"/><Relationship Id="rId3" Type="http://schemas.openxmlformats.org/officeDocument/2006/relationships/drawing" Target="../drawings/drawing24.xml"/><Relationship Id="rId7" Type="http://schemas.openxmlformats.org/officeDocument/2006/relationships/table" Target="../tables/table162.xml"/><Relationship Id="rId12" Type="http://schemas.openxmlformats.org/officeDocument/2006/relationships/table" Target="../tables/table167.xml"/><Relationship Id="rId2" Type="http://schemas.openxmlformats.org/officeDocument/2006/relationships/printerSettings" Target="../printerSettings/printerSettings39.bin"/><Relationship Id="rId1" Type="http://schemas.openxmlformats.org/officeDocument/2006/relationships/hyperlink" Target="mailto:jzeledon@da.go.cr" TargetMode="External"/><Relationship Id="rId6" Type="http://schemas.openxmlformats.org/officeDocument/2006/relationships/table" Target="../tables/table161.xml"/><Relationship Id="rId11" Type="http://schemas.openxmlformats.org/officeDocument/2006/relationships/table" Target="../tables/table166.xml"/><Relationship Id="rId5" Type="http://schemas.openxmlformats.org/officeDocument/2006/relationships/table" Target="../tables/table160.xml"/><Relationship Id="rId15" Type="http://schemas.openxmlformats.org/officeDocument/2006/relationships/comments" Target="../comments17.xml"/><Relationship Id="rId10" Type="http://schemas.openxmlformats.org/officeDocument/2006/relationships/table" Target="../tables/table165.xml"/><Relationship Id="rId4" Type="http://schemas.openxmlformats.org/officeDocument/2006/relationships/vmlDrawing" Target="../drawings/vmlDrawing17.vml"/><Relationship Id="rId9" Type="http://schemas.openxmlformats.org/officeDocument/2006/relationships/table" Target="../tables/table164.xml"/><Relationship Id="rId14" Type="http://schemas.openxmlformats.org/officeDocument/2006/relationships/table" Target="../tables/table169.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8" Type="http://schemas.openxmlformats.org/officeDocument/2006/relationships/table" Target="../tables/table173.xml"/><Relationship Id="rId13" Type="http://schemas.openxmlformats.org/officeDocument/2006/relationships/table" Target="../tables/table178.xml"/><Relationship Id="rId3" Type="http://schemas.openxmlformats.org/officeDocument/2006/relationships/drawing" Target="../drawings/drawing25.xml"/><Relationship Id="rId7" Type="http://schemas.openxmlformats.org/officeDocument/2006/relationships/table" Target="../tables/table172.xml"/><Relationship Id="rId12" Type="http://schemas.openxmlformats.org/officeDocument/2006/relationships/table" Target="../tables/table177.xml"/><Relationship Id="rId2" Type="http://schemas.openxmlformats.org/officeDocument/2006/relationships/printerSettings" Target="../printerSettings/printerSettings41.bin"/><Relationship Id="rId1" Type="http://schemas.openxmlformats.org/officeDocument/2006/relationships/hyperlink" Target="mailto:jzeledon@da.go.cr" TargetMode="External"/><Relationship Id="rId6" Type="http://schemas.openxmlformats.org/officeDocument/2006/relationships/table" Target="../tables/table171.xml"/><Relationship Id="rId11" Type="http://schemas.openxmlformats.org/officeDocument/2006/relationships/table" Target="../tables/table176.xml"/><Relationship Id="rId5" Type="http://schemas.openxmlformats.org/officeDocument/2006/relationships/table" Target="../tables/table170.xml"/><Relationship Id="rId15" Type="http://schemas.openxmlformats.org/officeDocument/2006/relationships/comments" Target="../comments18.xml"/><Relationship Id="rId10" Type="http://schemas.openxmlformats.org/officeDocument/2006/relationships/table" Target="../tables/table175.xml"/><Relationship Id="rId4" Type="http://schemas.openxmlformats.org/officeDocument/2006/relationships/vmlDrawing" Target="../drawings/vmlDrawing18.vml"/><Relationship Id="rId9" Type="http://schemas.openxmlformats.org/officeDocument/2006/relationships/table" Target="../tables/table174.xml"/><Relationship Id="rId14" Type="http://schemas.openxmlformats.org/officeDocument/2006/relationships/table" Target="../tables/table179.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8" Type="http://schemas.openxmlformats.org/officeDocument/2006/relationships/table" Target="../tables/table184.xml"/><Relationship Id="rId13" Type="http://schemas.openxmlformats.org/officeDocument/2006/relationships/table" Target="../tables/table189.xml"/><Relationship Id="rId3" Type="http://schemas.openxmlformats.org/officeDocument/2006/relationships/vmlDrawing" Target="../drawings/vmlDrawing19.vml"/><Relationship Id="rId7" Type="http://schemas.openxmlformats.org/officeDocument/2006/relationships/table" Target="../tables/table183.xml"/><Relationship Id="rId12" Type="http://schemas.openxmlformats.org/officeDocument/2006/relationships/table" Target="../tables/table188.xml"/><Relationship Id="rId2" Type="http://schemas.openxmlformats.org/officeDocument/2006/relationships/drawing" Target="../drawings/drawing26.xml"/><Relationship Id="rId1" Type="http://schemas.openxmlformats.org/officeDocument/2006/relationships/printerSettings" Target="../printerSettings/printerSettings43.bin"/><Relationship Id="rId6" Type="http://schemas.openxmlformats.org/officeDocument/2006/relationships/table" Target="../tables/table182.xml"/><Relationship Id="rId11" Type="http://schemas.openxmlformats.org/officeDocument/2006/relationships/table" Target="../tables/table187.xml"/><Relationship Id="rId5" Type="http://schemas.openxmlformats.org/officeDocument/2006/relationships/table" Target="../tables/table181.xml"/><Relationship Id="rId10" Type="http://schemas.openxmlformats.org/officeDocument/2006/relationships/table" Target="../tables/table186.xml"/><Relationship Id="rId4" Type="http://schemas.openxmlformats.org/officeDocument/2006/relationships/table" Target="../tables/table180.xml"/><Relationship Id="rId9" Type="http://schemas.openxmlformats.org/officeDocument/2006/relationships/table" Target="../tables/table185.xml"/><Relationship Id="rId14" Type="http://schemas.openxmlformats.org/officeDocument/2006/relationships/comments" Target="../comments19.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8" Type="http://schemas.openxmlformats.org/officeDocument/2006/relationships/table" Target="../tables/table194.xml"/><Relationship Id="rId13" Type="http://schemas.openxmlformats.org/officeDocument/2006/relationships/table" Target="../tables/table199.xml"/><Relationship Id="rId3" Type="http://schemas.openxmlformats.org/officeDocument/2006/relationships/vmlDrawing" Target="../drawings/vmlDrawing20.vml"/><Relationship Id="rId7" Type="http://schemas.openxmlformats.org/officeDocument/2006/relationships/table" Target="../tables/table193.xml"/><Relationship Id="rId12" Type="http://schemas.openxmlformats.org/officeDocument/2006/relationships/table" Target="../tables/table198.xml"/><Relationship Id="rId2" Type="http://schemas.openxmlformats.org/officeDocument/2006/relationships/drawing" Target="../drawings/drawing27.xml"/><Relationship Id="rId1" Type="http://schemas.openxmlformats.org/officeDocument/2006/relationships/printerSettings" Target="../printerSettings/printerSettings45.bin"/><Relationship Id="rId6" Type="http://schemas.openxmlformats.org/officeDocument/2006/relationships/table" Target="../tables/table192.xml"/><Relationship Id="rId11" Type="http://schemas.openxmlformats.org/officeDocument/2006/relationships/table" Target="../tables/table197.xml"/><Relationship Id="rId5" Type="http://schemas.openxmlformats.org/officeDocument/2006/relationships/table" Target="../tables/table191.xml"/><Relationship Id="rId10" Type="http://schemas.openxmlformats.org/officeDocument/2006/relationships/table" Target="../tables/table196.xml"/><Relationship Id="rId4" Type="http://schemas.openxmlformats.org/officeDocument/2006/relationships/table" Target="../tables/table190.xml"/><Relationship Id="rId9" Type="http://schemas.openxmlformats.org/officeDocument/2006/relationships/table" Target="../tables/table195.xml"/><Relationship Id="rId14" Type="http://schemas.openxmlformats.org/officeDocument/2006/relationships/comments" Target="../comments20.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8" Type="http://schemas.openxmlformats.org/officeDocument/2006/relationships/table" Target="../tables/table204.xml"/><Relationship Id="rId13" Type="http://schemas.openxmlformats.org/officeDocument/2006/relationships/table" Target="../tables/table209.xml"/><Relationship Id="rId3" Type="http://schemas.openxmlformats.org/officeDocument/2006/relationships/vmlDrawing" Target="../drawings/vmlDrawing21.vml"/><Relationship Id="rId7" Type="http://schemas.openxmlformats.org/officeDocument/2006/relationships/table" Target="../tables/table203.xml"/><Relationship Id="rId12" Type="http://schemas.openxmlformats.org/officeDocument/2006/relationships/table" Target="../tables/table208.xml"/><Relationship Id="rId2" Type="http://schemas.openxmlformats.org/officeDocument/2006/relationships/drawing" Target="../drawings/drawing28.xml"/><Relationship Id="rId1" Type="http://schemas.openxmlformats.org/officeDocument/2006/relationships/printerSettings" Target="../printerSettings/printerSettings47.bin"/><Relationship Id="rId6" Type="http://schemas.openxmlformats.org/officeDocument/2006/relationships/table" Target="../tables/table202.xml"/><Relationship Id="rId11" Type="http://schemas.openxmlformats.org/officeDocument/2006/relationships/table" Target="../tables/table207.xml"/><Relationship Id="rId5" Type="http://schemas.openxmlformats.org/officeDocument/2006/relationships/table" Target="../tables/table201.xml"/><Relationship Id="rId10" Type="http://schemas.openxmlformats.org/officeDocument/2006/relationships/table" Target="../tables/table206.xml"/><Relationship Id="rId4" Type="http://schemas.openxmlformats.org/officeDocument/2006/relationships/table" Target="../tables/table200.xml"/><Relationship Id="rId9" Type="http://schemas.openxmlformats.org/officeDocument/2006/relationships/table" Target="../tables/table205.xml"/><Relationship Id="rId14" Type="http://schemas.openxmlformats.org/officeDocument/2006/relationships/comments" Target="../comments2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8" Type="http://schemas.openxmlformats.org/officeDocument/2006/relationships/table" Target="../tables/table214.xml"/><Relationship Id="rId13" Type="http://schemas.openxmlformats.org/officeDocument/2006/relationships/table" Target="../tables/table219.xml"/><Relationship Id="rId3" Type="http://schemas.openxmlformats.org/officeDocument/2006/relationships/vmlDrawing" Target="../drawings/vmlDrawing22.vml"/><Relationship Id="rId7" Type="http://schemas.openxmlformats.org/officeDocument/2006/relationships/table" Target="../tables/table213.xml"/><Relationship Id="rId12" Type="http://schemas.openxmlformats.org/officeDocument/2006/relationships/table" Target="../tables/table218.xml"/><Relationship Id="rId2" Type="http://schemas.openxmlformats.org/officeDocument/2006/relationships/drawing" Target="../drawings/drawing29.xml"/><Relationship Id="rId1" Type="http://schemas.openxmlformats.org/officeDocument/2006/relationships/printerSettings" Target="../printerSettings/printerSettings49.bin"/><Relationship Id="rId6" Type="http://schemas.openxmlformats.org/officeDocument/2006/relationships/table" Target="../tables/table212.xml"/><Relationship Id="rId11" Type="http://schemas.openxmlformats.org/officeDocument/2006/relationships/table" Target="../tables/table217.xml"/><Relationship Id="rId5" Type="http://schemas.openxmlformats.org/officeDocument/2006/relationships/table" Target="../tables/table211.xml"/><Relationship Id="rId10" Type="http://schemas.openxmlformats.org/officeDocument/2006/relationships/table" Target="../tables/table216.xml"/><Relationship Id="rId4" Type="http://schemas.openxmlformats.org/officeDocument/2006/relationships/table" Target="../tables/table210.xml"/><Relationship Id="rId9" Type="http://schemas.openxmlformats.org/officeDocument/2006/relationships/table" Target="../tables/table215.xml"/><Relationship Id="rId14" Type="http://schemas.openxmlformats.org/officeDocument/2006/relationships/comments" Target="../comments22.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8" Type="http://schemas.openxmlformats.org/officeDocument/2006/relationships/table" Target="../tables/table223.xml"/><Relationship Id="rId13" Type="http://schemas.openxmlformats.org/officeDocument/2006/relationships/table" Target="../tables/table228.xml"/><Relationship Id="rId3" Type="http://schemas.openxmlformats.org/officeDocument/2006/relationships/drawing" Target="../drawings/drawing31.xml"/><Relationship Id="rId7" Type="http://schemas.openxmlformats.org/officeDocument/2006/relationships/table" Target="../tables/table222.xml"/><Relationship Id="rId12" Type="http://schemas.openxmlformats.org/officeDocument/2006/relationships/table" Target="../tables/table227.xml"/><Relationship Id="rId2" Type="http://schemas.openxmlformats.org/officeDocument/2006/relationships/printerSettings" Target="../printerSettings/printerSettings52.bin"/><Relationship Id="rId1" Type="http://schemas.openxmlformats.org/officeDocument/2006/relationships/hyperlink" Target="mailto:ana.giusti@misalud.go.cr" TargetMode="External"/><Relationship Id="rId6" Type="http://schemas.openxmlformats.org/officeDocument/2006/relationships/table" Target="../tables/table221.xml"/><Relationship Id="rId11" Type="http://schemas.openxmlformats.org/officeDocument/2006/relationships/table" Target="../tables/table226.xml"/><Relationship Id="rId5" Type="http://schemas.openxmlformats.org/officeDocument/2006/relationships/table" Target="../tables/table220.xml"/><Relationship Id="rId15" Type="http://schemas.openxmlformats.org/officeDocument/2006/relationships/comments" Target="../comments23.xml"/><Relationship Id="rId10" Type="http://schemas.openxmlformats.org/officeDocument/2006/relationships/table" Target="../tables/table225.xml"/><Relationship Id="rId4" Type="http://schemas.openxmlformats.org/officeDocument/2006/relationships/vmlDrawing" Target="../drawings/vmlDrawing23.vml"/><Relationship Id="rId9" Type="http://schemas.openxmlformats.org/officeDocument/2006/relationships/table" Target="../tables/table224.xml"/><Relationship Id="rId14" Type="http://schemas.openxmlformats.org/officeDocument/2006/relationships/table" Target="../tables/table229.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8" Type="http://schemas.openxmlformats.org/officeDocument/2006/relationships/table" Target="../tables/table233.xml"/><Relationship Id="rId13" Type="http://schemas.openxmlformats.org/officeDocument/2006/relationships/table" Target="../tables/table238.xml"/><Relationship Id="rId3" Type="http://schemas.openxmlformats.org/officeDocument/2006/relationships/drawing" Target="../drawings/drawing32.xml"/><Relationship Id="rId7" Type="http://schemas.openxmlformats.org/officeDocument/2006/relationships/table" Target="../tables/table232.xml"/><Relationship Id="rId12" Type="http://schemas.openxmlformats.org/officeDocument/2006/relationships/table" Target="../tables/table237.xml"/><Relationship Id="rId2" Type="http://schemas.openxmlformats.org/officeDocument/2006/relationships/printerSettings" Target="../printerSettings/printerSettings54.bin"/><Relationship Id="rId1" Type="http://schemas.openxmlformats.org/officeDocument/2006/relationships/hyperlink" Target="mailto:ana.giusti@misalud.go.cr" TargetMode="External"/><Relationship Id="rId6" Type="http://schemas.openxmlformats.org/officeDocument/2006/relationships/table" Target="../tables/table231.xml"/><Relationship Id="rId11" Type="http://schemas.openxmlformats.org/officeDocument/2006/relationships/table" Target="../tables/table236.xml"/><Relationship Id="rId5" Type="http://schemas.openxmlformats.org/officeDocument/2006/relationships/table" Target="../tables/table230.xml"/><Relationship Id="rId15" Type="http://schemas.openxmlformats.org/officeDocument/2006/relationships/comments" Target="../comments25.xml"/><Relationship Id="rId10" Type="http://schemas.openxmlformats.org/officeDocument/2006/relationships/table" Target="../tables/table235.xml"/><Relationship Id="rId4" Type="http://schemas.openxmlformats.org/officeDocument/2006/relationships/vmlDrawing" Target="../drawings/vmlDrawing25.vml"/><Relationship Id="rId9" Type="http://schemas.openxmlformats.org/officeDocument/2006/relationships/table" Target="../tables/table234.xml"/><Relationship Id="rId14" Type="http://schemas.openxmlformats.org/officeDocument/2006/relationships/table" Target="../tables/table239.xml"/></Relationships>
</file>

<file path=xl/worksheets/_rels/sheet5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8" Type="http://schemas.openxmlformats.org/officeDocument/2006/relationships/table" Target="../tables/table243.xml"/><Relationship Id="rId13" Type="http://schemas.openxmlformats.org/officeDocument/2006/relationships/table" Target="../tables/table248.xml"/><Relationship Id="rId3" Type="http://schemas.openxmlformats.org/officeDocument/2006/relationships/drawing" Target="../drawings/drawing33.xml"/><Relationship Id="rId7" Type="http://schemas.openxmlformats.org/officeDocument/2006/relationships/table" Target="../tables/table242.xml"/><Relationship Id="rId12" Type="http://schemas.openxmlformats.org/officeDocument/2006/relationships/table" Target="../tables/table247.xml"/><Relationship Id="rId2" Type="http://schemas.openxmlformats.org/officeDocument/2006/relationships/printerSettings" Target="../printerSettings/printerSettings56.bin"/><Relationship Id="rId1" Type="http://schemas.openxmlformats.org/officeDocument/2006/relationships/hyperlink" Target="mailto:ana.giusti@misalud.go.cr" TargetMode="External"/><Relationship Id="rId6" Type="http://schemas.openxmlformats.org/officeDocument/2006/relationships/table" Target="../tables/table241.xml"/><Relationship Id="rId11" Type="http://schemas.openxmlformats.org/officeDocument/2006/relationships/table" Target="../tables/table246.xml"/><Relationship Id="rId5" Type="http://schemas.openxmlformats.org/officeDocument/2006/relationships/table" Target="../tables/table240.xml"/><Relationship Id="rId15" Type="http://schemas.openxmlformats.org/officeDocument/2006/relationships/comments" Target="../comments27.xml"/><Relationship Id="rId10" Type="http://schemas.openxmlformats.org/officeDocument/2006/relationships/table" Target="../tables/table245.xml"/><Relationship Id="rId4" Type="http://schemas.openxmlformats.org/officeDocument/2006/relationships/vmlDrawing" Target="../drawings/vmlDrawing27.vml"/><Relationship Id="rId9" Type="http://schemas.openxmlformats.org/officeDocument/2006/relationships/table" Target="../tables/table244.xml"/><Relationship Id="rId14" Type="http://schemas.openxmlformats.org/officeDocument/2006/relationships/table" Target="../tables/table249.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8" Type="http://schemas.openxmlformats.org/officeDocument/2006/relationships/table" Target="../tables/table253.xml"/><Relationship Id="rId13" Type="http://schemas.openxmlformats.org/officeDocument/2006/relationships/table" Target="../tables/table258.xml"/><Relationship Id="rId3" Type="http://schemas.openxmlformats.org/officeDocument/2006/relationships/drawing" Target="../drawings/drawing34.xml"/><Relationship Id="rId7" Type="http://schemas.openxmlformats.org/officeDocument/2006/relationships/table" Target="../tables/table252.xml"/><Relationship Id="rId12" Type="http://schemas.openxmlformats.org/officeDocument/2006/relationships/table" Target="../tables/table257.xml"/><Relationship Id="rId2" Type="http://schemas.openxmlformats.org/officeDocument/2006/relationships/printerSettings" Target="../printerSettings/printerSettings58.bin"/><Relationship Id="rId1" Type="http://schemas.openxmlformats.org/officeDocument/2006/relationships/hyperlink" Target="mailto:ana.giusti@misalud.go.cr" TargetMode="External"/><Relationship Id="rId6" Type="http://schemas.openxmlformats.org/officeDocument/2006/relationships/table" Target="../tables/table251.xml"/><Relationship Id="rId11" Type="http://schemas.openxmlformats.org/officeDocument/2006/relationships/table" Target="../tables/table256.xml"/><Relationship Id="rId5" Type="http://schemas.openxmlformats.org/officeDocument/2006/relationships/table" Target="../tables/table250.xml"/><Relationship Id="rId15" Type="http://schemas.openxmlformats.org/officeDocument/2006/relationships/comments" Target="../comments28.xml"/><Relationship Id="rId10" Type="http://schemas.openxmlformats.org/officeDocument/2006/relationships/table" Target="../tables/table255.xml"/><Relationship Id="rId4" Type="http://schemas.openxmlformats.org/officeDocument/2006/relationships/vmlDrawing" Target="../drawings/vmlDrawing28.vml"/><Relationship Id="rId9" Type="http://schemas.openxmlformats.org/officeDocument/2006/relationships/table" Target="../tables/table254.xml"/><Relationship Id="rId14" Type="http://schemas.openxmlformats.org/officeDocument/2006/relationships/table" Target="../tables/table259.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8" Type="http://schemas.openxmlformats.org/officeDocument/2006/relationships/table" Target="../tables/table263.xml"/><Relationship Id="rId13" Type="http://schemas.openxmlformats.org/officeDocument/2006/relationships/table" Target="../tables/table268.xml"/><Relationship Id="rId3" Type="http://schemas.openxmlformats.org/officeDocument/2006/relationships/drawing" Target="../drawings/drawing35.xml"/><Relationship Id="rId7" Type="http://schemas.openxmlformats.org/officeDocument/2006/relationships/table" Target="../tables/table262.xml"/><Relationship Id="rId12" Type="http://schemas.openxmlformats.org/officeDocument/2006/relationships/table" Target="../tables/table267.xml"/><Relationship Id="rId2" Type="http://schemas.openxmlformats.org/officeDocument/2006/relationships/printerSettings" Target="../printerSettings/printerSettings60.bin"/><Relationship Id="rId1" Type="http://schemas.openxmlformats.org/officeDocument/2006/relationships/hyperlink" Target="mailto:ana.giusti@misalud.go.cr" TargetMode="External"/><Relationship Id="rId6" Type="http://schemas.openxmlformats.org/officeDocument/2006/relationships/table" Target="../tables/table261.xml"/><Relationship Id="rId11" Type="http://schemas.openxmlformats.org/officeDocument/2006/relationships/table" Target="../tables/table266.xml"/><Relationship Id="rId5" Type="http://schemas.openxmlformats.org/officeDocument/2006/relationships/table" Target="../tables/table260.xml"/><Relationship Id="rId15" Type="http://schemas.openxmlformats.org/officeDocument/2006/relationships/comments" Target="../comments29.xml"/><Relationship Id="rId10" Type="http://schemas.openxmlformats.org/officeDocument/2006/relationships/table" Target="../tables/table265.xml"/><Relationship Id="rId4" Type="http://schemas.openxmlformats.org/officeDocument/2006/relationships/vmlDrawing" Target="../drawings/vmlDrawing29.vml"/><Relationship Id="rId9" Type="http://schemas.openxmlformats.org/officeDocument/2006/relationships/table" Target="../tables/table264.xml"/><Relationship Id="rId14" Type="http://schemas.openxmlformats.org/officeDocument/2006/relationships/table" Target="../tables/table269.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8" Type="http://schemas.openxmlformats.org/officeDocument/2006/relationships/table" Target="../tables/table273.xml"/><Relationship Id="rId13" Type="http://schemas.openxmlformats.org/officeDocument/2006/relationships/table" Target="../tables/table278.xml"/><Relationship Id="rId3" Type="http://schemas.openxmlformats.org/officeDocument/2006/relationships/drawing" Target="../drawings/drawing38.xml"/><Relationship Id="rId7" Type="http://schemas.openxmlformats.org/officeDocument/2006/relationships/table" Target="../tables/table272.xml"/><Relationship Id="rId12" Type="http://schemas.openxmlformats.org/officeDocument/2006/relationships/table" Target="../tables/table277.xml"/><Relationship Id="rId2" Type="http://schemas.openxmlformats.org/officeDocument/2006/relationships/printerSettings" Target="../printerSettings/printerSettings64.bin"/><Relationship Id="rId1" Type="http://schemas.openxmlformats.org/officeDocument/2006/relationships/hyperlink" Target="mailto:eddy.madrigal@inec.go.cr" TargetMode="External"/><Relationship Id="rId6" Type="http://schemas.openxmlformats.org/officeDocument/2006/relationships/table" Target="../tables/table271.xml"/><Relationship Id="rId11" Type="http://schemas.openxmlformats.org/officeDocument/2006/relationships/table" Target="../tables/table276.xml"/><Relationship Id="rId5" Type="http://schemas.openxmlformats.org/officeDocument/2006/relationships/table" Target="../tables/table270.xml"/><Relationship Id="rId15" Type="http://schemas.openxmlformats.org/officeDocument/2006/relationships/comments" Target="../comments30.xml"/><Relationship Id="rId10" Type="http://schemas.openxmlformats.org/officeDocument/2006/relationships/table" Target="../tables/table275.xml"/><Relationship Id="rId4" Type="http://schemas.openxmlformats.org/officeDocument/2006/relationships/vmlDrawing" Target="../drawings/vmlDrawing30.vml"/><Relationship Id="rId9" Type="http://schemas.openxmlformats.org/officeDocument/2006/relationships/table" Target="../tables/table274.xml"/><Relationship Id="rId14" Type="http://schemas.openxmlformats.org/officeDocument/2006/relationships/table" Target="../tables/table279.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8" Type="http://schemas.openxmlformats.org/officeDocument/2006/relationships/table" Target="../tables/table283.xml"/><Relationship Id="rId13" Type="http://schemas.openxmlformats.org/officeDocument/2006/relationships/table" Target="../tables/table288.xml"/><Relationship Id="rId3" Type="http://schemas.openxmlformats.org/officeDocument/2006/relationships/drawing" Target="../drawings/drawing39.xml"/><Relationship Id="rId7" Type="http://schemas.openxmlformats.org/officeDocument/2006/relationships/table" Target="../tables/table282.xml"/><Relationship Id="rId12" Type="http://schemas.openxmlformats.org/officeDocument/2006/relationships/table" Target="../tables/table287.xml"/><Relationship Id="rId2" Type="http://schemas.openxmlformats.org/officeDocument/2006/relationships/printerSettings" Target="../printerSettings/printerSettings66.bin"/><Relationship Id="rId1" Type="http://schemas.openxmlformats.org/officeDocument/2006/relationships/hyperlink" Target="mailto:eddy.madrigal@inec.go.cr" TargetMode="External"/><Relationship Id="rId6" Type="http://schemas.openxmlformats.org/officeDocument/2006/relationships/table" Target="../tables/table281.xml"/><Relationship Id="rId11" Type="http://schemas.openxmlformats.org/officeDocument/2006/relationships/table" Target="../tables/table286.xml"/><Relationship Id="rId5" Type="http://schemas.openxmlformats.org/officeDocument/2006/relationships/table" Target="../tables/table280.xml"/><Relationship Id="rId15" Type="http://schemas.openxmlformats.org/officeDocument/2006/relationships/comments" Target="../comments31.xml"/><Relationship Id="rId10" Type="http://schemas.openxmlformats.org/officeDocument/2006/relationships/table" Target="../tables/table285.xml"/><Relationship Id="rId4" Type="http://schemas.openxmlformats.org/officeDocument/2006/relationships/vmlDrawing" Target="../drawings/vmlDrawing31.vml"/><Relationship Id="rId9" Type="http://schemas.openxmlformats.org/officeDocument/2006/relationships/table" Target="../tables/table284.xml"/><Relationship Id="rId14" Type="http://schemas.openxmlformats.org/officeDocument/2006/relationships/table" Target="../tables/table289.xml"/></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8" Type="http://schemas.openxmlformats.org/officeDocument/2006/relationships/table" Target="../tables/table293.xml"/><Relationship Id="rId13" Type="http://schemas.openxmlformats.org/officeDocument/2006/relationships/table" Target="../tables/table298.xml"/><Relationship Id="rId3" Type="http://schemas.openxmlformats.org/officeDocument/2006/relationships/drawing" Target="../drawings/drawing40.xml"/><Relationship Id="rId7" Type="http://schemas.openxmlformats.org/officeDocument/2006/relationships/table" Target="../tables/table292.xml"/><Relationship Id="rId12" Type="http://schemas.openxmlformats.org/officeDocument/2006/relationships/table" Target="../tables/table297.xml"/><Relationship Id="rId2" Type="http://schemas.openxmlformats.org/officeDocument/2006/relationships/printerSettings" Target="../printerSettings/printerSettings68.bin"/><Relationship Id="rId1" Type="http://schemas.openxmlformats.org/officeDocument/2006/relationships/hyperlink" Target="mailto:eddy.madrigal@inec.go.cr" TargetMode="External"/><Relationship Id="rId6" Type="http://schemas.openxmlformats.org/officeDocument/2006/relationships/table" Target="../tables/table291.xml"/><Relationship Id="rId11" Type="http://schemas.openxmlformats.org/officeDocument/2006/relationships/table" Target="../tables/table296.xml"/><Relationship Id="rId5" Type="http://schemas.openxmlformats.org/officeDocument/2006/relationships/table" Target="../tables/table290.xml"/><Relationship Id="rId15" Type="http://schemas.openxmlformats.org/officeDocument/2006/relationships/comments" Target="../comments32.xml"/><Relationship Id="rId10" Type="http://schemas.openxmlformats.org/officeDocument/2006/relationships/table" Target="../tables/table295.xml"/><Relationship Id="rId4" Type="http://schemas.openxmlformats.org/officeDocument/2006/relationships/vmlDrawing" Target="../drawings/vmlDrawing32.vml"/><Relationship Id="rId9" Type="http://schemas.openxmlformats.org/officeDocument/2006/relationships/table" Target="../tables/table294.xml"/><Relationship Id="rId14" Type="http://schemas.openxmlformats.org/officeDocument/2006/relationships/table" Target="../tables/table299.xml"/></Relationships>
</file>

<file path=xl/worksheets/_rels/sheet7.xml.rels><?xml version="1.0" encoding="UTF-8" standalone="yes"?>
<Relationships xmlns="http://schemas.openxmlformats.org/package/2006/relationships"><Relationship Id="rId8" Type="http://schemas.openxmlformats.org/officeDocument/2006/relationships/table" Target="../tables/table4.xml"/><Relationship Id="rId13" Type="http://schemas.openxmlformats.org/officeDocument/2006/relationships/table" Target="../tables/table9.xml"/><Relationship Id="rId3" Type="http://schemas.openxmlformats.org/officeDocument/2006/relationships/drawing" Target="../drawings/drawing6.xml"/><Relationship Id="rId7" Type="http://schemas.openxmlformats.org/officeDocument/2006/relationships/table" Target="../tables/table3.xml"/><Relationship Id="rId12" Type="http://schemas.openxmlformats.org/officeDocument/2006/relationships/table" Target="../tables/table8.xml"/><Relationship Id="rId2" Type="http://schemas.openxmlformats.org/officeDocument/2006/relationships/printerSettings" Target="../printerSettings/printerSettings7.bin"/><Relationship Id="rId1" Type="http://schemas.openxmlformats.org/officeDocument/2006/relationships/hyperlink" Target="mailto:jzeledon@da.go.cr" TargetMode="External"/><Relationship Id="rId6" Type="http://schemas.openxmlformats.org/officeDocument/2006/relationships/table" Target="../tables/table2.xml"/><Relationship Id="rId11" Type="http://schemas.openxmlformats.org/officeDocument/2006/relationships/table" Target="../tables/table7.xml"/><Relationship Id="rId5" Type="http://schemas.openxmlformats.org/officeDocument/2006/relationships/table" Target="../tables/table1.xml"/><Relationship Id="rId10" Type="http://schemas.openxmlformats.org/officeDocument/2006/relationships/table" Target="../tables/table6.xml"/><Relationship Id="rId4" Type="http://schemas.openxmlformats.org/officeDocument/2006/relationships/vmlDrawing" Target="../drawings/vmlDrawing1.vml"/><Relationship Id="rId9" Type="http://schemas.openxmlformats.org/officeDocument/2006/relationships/table" Target="../tables/table5.xml"/><Relationship Id="rId14" Type="http://schemas.openxmlformats.org/officeDocument/2006/relationships/comments" Target="../comments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8" Type="http://schemas.openxmlformats.org/officeDocument/2006/relationships/table" Target="../tables/table303.xml"/><Relationship Id="rId13" Type="http://schemas.openxmlformats.org/officeDocument/2006/relationships/table" Target="../tables/table308.xml"/><Relationship Id="rId3" Type="http://schemas.openxmlformats.org/officeDocument/2006/relationships/drawing" Target="../drawings/drawing41.xml"/><Relationship Id="rId7" Type="http://schemas.openxmlformats.org/officeDocument/2006/relationships/table" Target="../tables/table302.xml"/><Relationship Id="rId12" Type="http://schemas.openxmlformats.org/officeDocument/2006/relationships/table" Target="../tables/table307.xml"/><Relationship Id="rId2" Type="http://schemas.openxmlformats.org/officeDocument/2006/relationships/printerSettings" Target="../printerSettings/printerSettings70.bin"/><Relationship Id="rId1" Type="http://schemas.openxmlformats.org/officeDocument/2006/relationships/hyperlink" Target="mailto:eddy.madrigal@inec.go.cr" TargetMode="External"/><Relationship Id="rId6" Type="http://schemas.openxmlformats.org/officeDocument/2006/relationships/table" Target="../tables/table301.xml"/><Relationship Id="rId11" Type="http://schemas.openxmlformats.org/officeDocument/2006/relationships/table" Target="../tables/table306.xml"/><Relationship Id="rId5" Type="http://schemas.openxmlformats.org/officeDocument/2006/relationships/table" Target="../tables/table300.xml"/><Relationship Id="rId15" Type="http://schemas.openxmlformats.org/officeDocument/2006/relationships/comments" Target="../comments33.xml"/><Relationship Id="rId10" Type="http://schemas.openxmlformats.org/officeDocument/2006/relationships/table" Target="../tables/table305.xml"/><Relationship Id="rId4" Type="http://schemas.openxmlformats.org/officeDocument/2006/relationships/vmlDrawing" Target="../drawings/vmlDrawing33.vml"/><Relationship Id="rId9" Type="http://schemas.openxmlformats.org/officeDocument/2006/relationships/table" Target="../tables/table304.xml"/><Relationship Id="rId14" Type="http://schemas.openxmlformats.org/officeDocument/2006/relationships/table" Target="../tables/table309.xm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8" Type="http://schemas.openxmlformats.org/officeDocument/2006/relationships/table" Target="../tables/table313.xml"/><Relationship Id="rId13" Type="http://schemas.openxmlformats.org/officeDocument/2006/relationships/table" Target="../tables/table318.xml"/><Relationship Id="rId3" Type="http://schemas.openxmlformats.org/officeDocument/2006/relationships/drawing" Target="../drawings/drawing42.xml"/><Relationship Id="rId7" Type="http://schemas.openxmlformats.org/officeDocument/2006/relationships/table" Target="../tables/table312.xml"/><Relationship Id="rId12" Type="http://schemas.openxmlformats.org/officeDocument/2006/relationships/table" Target="../tables/table317.xml"/><Relationship Id="rId2" Type="http://schemas.openxmlformats.org/officeDocument/2006/relationships/printerSettings" Target="../printerSettings/printerSettings72.bin"/><Relationship Id="rId1" Type="http://schemas.openxmlformats.org/officeDocument/2006/relationships/hyperlink" Target="mailto:eddy.madrigal@inec.go.cr" TargetMode="External"/><Relationship Id="rId6" Type="http://schemas.openxmlformats.org/officeDocument/2006/relationships/table" Target="../tables/table311.xml"/><Relationship Id="rId11" Type="http://schemas.openxmlformats.org/officeDocument/2006/relationships/table" Target="../tables/table316.xml"/><Relationship Id="rId5" Type="http://schemas.openxmlformats.org/officeDocument/2006/relationships/table" Target="../tables/table310.xml"/><Relationship Id="rId15" Type="http://schemas.openxmlformats.org/officeDocument/2006/relationships/comments" Target="../comments34.xml"/><Relationship Id="rId10" Type="http://schemas.openxmlformats.org/officeDocument/2006/relationships/table" Target="../tables/table315.xml"/><Relationship Id="rId4" Type="http://schemas.openxmlformats.org/officeDocument/2006/relationships/vmlDrawing" Target="../drawings/vmlDrawing34.vml"/><Relationship Id="rId9" Type="http://schemas.openxmlformats.org/officeDocument/2006/relationships/table" Target="../tables/table314.xml"/><Relationship Id="rId14" Type="http://schemas.openxmlformats.org/officeDocument/2006/relationships/table" Target="../tables/table319.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8" Type="http://schemas.openxmlformats.org/officeDocument/2006/relationships/table" Target="../tables/table323.xml"/><Relationship Id="rId13" Type="http://schemas.openxmlformats.org/officeDocument/2006/relationships/table" Target="../tables/table328.xml"/><Relationship Id="rId3" Type="http://schemas.openxmlformats.org/officeDocument/2006/relationships/drawing" Target="../drawings/drawing43.xml"/><Relationship Id="rId7" Type="http://schemas.openxmlformats.org/officeDocument/2006/relationships/table" Target="../tables/table322.xml"/><Relationship Id="rId12" Type="http://schemas.openxmlformats.org/officeDocument/2006/relationships/table" Target="../tables/table327.xml"/><Relationship Id="rId2" Type="http://schemas.openxmlformats.org/officeDocument/2006/relationships/printerSettings" Target="../printerSettings/printerSettings74.bin"/><Relationship Id="rId1" Type="http://schemas.openxmlformats.org/officeDocument/2006/relationships/hyperlink" Target="mailto:jzeledon@da.go.cr" TargetMode="External"/><Relationship Id="rId6" Type="http://schemas.openxmlformats.org/officeDocument/2006/relationships/table" Target="../tables/table321.xml"/><Relationship Id="rId11" Type="http://schemas.openxmlformats.org/officeDocument/2006/relationships/table" Target="../tables/table326.xml"/><Relationship Id="rId5" Type="http://schemas.openxmlformats.org/officeDocument/2006/relationships/table" Target="../tables/table320.xml"/><Relationship Id="rId15" Type="http://schemas.openxmlformats.org/officeDocument/2006/relationships/comments" Target="../comments35.xml"/><Relationship Id="rId10" Type="http://schemas.openxmlformats.org/officeDocument/2006/relationships/table" Target="../tables/table325.xml"/><Relationship Id="rId4" Type="http://schemas.openxmlformats.org/officeDocument/2006/relationships/vmlDrawing" Target="../drawings/vmlDrawing35.vml"/><Relationship Id="rId9" Type="http://schemas.openxmlformats.org/officeDocument/2006/relationships/table" Target="../tables/table324.xml"/><Relationship Id="rId14" Type="http://schemas.openxmlformats.org/officeDocument/2006/relationships/table" Target="../tables/table329.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8" Type="http://schemas.openxmlformats.org/officeDocument/2006/relationships/table" Target="../tables/table333.xml"/><Relationship Id="rId13" Type="http://schemas.openxmlformats.org/officeDocument/2006/relationships/table" Target="../tables/table338.xml"/><Relationship Id="rId3" Type="http://schemas.openxmlformats.org/officeDocument/2006/relationships/drawing" Target="../drawings/drawing44.xml"/><Relationship Id="rId7" Type="http://schemas.openxmlformats.org/officeDocument/2006/relationships/table" Target="../tables/table332.xml"/><Relationship Id="rId12" Type="http://schemas.openxmlformats.org/officeDocument/2006/relationships/table" Target="../tables/table337.xml"/><Relationship Id="rId2" Type="http://schemas.openxmlformats.org/officeDocument/2006/relationships/printerSettings" Target="../printerSettings/printerSettings76.bin"/><Relationship Id="rId1" Type="http://schemas.openxmlformats.org/officeDocument/2006/relationships/hyperlink" Target="mailto:eddy.madrigal@inec.go.cr" TargetMode="External"/><Relationship Id="rId6" Type="http://schemas.openxmlformats.org/officeDocument/2006/relationships/table" Target="../tables/table331.xml"/><Relationship Id="rId11" Type="http://schemas.openxmlformats.org/officeDocument/2006/relationships/table" Target="../tables/table336.xml"/><Relationship Id="rId5" Type="http://schemas.openxmlformats.org/officeDocument/2006/relationships/table" Target="../tables/table330.xml"/><Relationship Id="rId15" Type="http://schemas.openxmlformats.org/officeDocument/2006/relationships/comments" Target="../comments36.xml"/><Relationship Id="rId10" Type="http://schemas.openxmlformats.org/officeDocument/2006/relationships/table" Target="../tables/table335.xml"/><Relationship Id="rId4" Type="http://schemas.openxmlformats.org/officeDocument/2006/relationships/vmlDrawing" Target="../drawings/vmlDrawing36.vml"/><Relationship Id="rId9" Type="http://schemas.openxmlformats.org/officeDocument/2006/relationships/table" Target="../tables/table334.xml"/><Relationship Id="rId14" Type="http://schemas.openxmlformats.org/officeDocument/2006/relationships/table" Target="../tables/table339.xm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8" Type="http://schemas.openxmlformats.org/officeDocument/2006/relationships/table" Target="../tables/table343.xml"/><Relationship Id="rId13" Type="http://schemas.openxmlformats.org/officeDocument/2006/relationships/table" Target="../tables/table348.xml"/><Relationship Id="rId3" Type="http://schemas.openxmlformats.org/officeDocument/2006/relationships/drawing" Target="../drawings/drawing45.xml"/><Relationship Id="rId7" Type="http://schemas.openxmlformats.org/officeDocument/2006/relationships/table" Target="../tables/table342.xml"/><Relationship Id="rId12" Type="http://schemas.openxmlformats.org/officeDocument/2006/relationships/table" Target="../tables/table347.xml"/><Relationship Id="rId2" Type="http://schemas.openxmlformats.org/officeDocument/2006/relationships/printerSettings" Target="../printerSettings/printerSettings78.bin"/><Relationship Id="rId1" Type="http://schemas.openxmlformats.org/officeDocument/2006/relationships/hyperlink" Target="mailto:salazarvl@bccr.fi.cr" TargetMode="External"/><Relationship Id="rId6" Type="http://schemas.openxmlformats.org/officeDocument/2006/relationships/table" Target="../tables/table341.xml"/><Relationship Id="rId11" Type="http://schemas.openxmlformats.org/officeDocument/2006/relationships/table" Target="../tables/table346.xml"/><Relationship Id="rId5" Type="http://schemas.openxmlformats.org/officeDocument/2006/relationships/table" Target="../tables/table340.xml"/><Relationship Id="rId15" Type="http://schemas.openxmlformats.org/officeDocument/2006/relationships/comments" Target="../comments37.xml"/><Relationship Id="rId10" Type="http://schemas.openxmlformats.org/officeDocument/2006/relationships/table" Target="../tables/table345.xml"/><Relationship Id="rId4" Type="http://schemas.openxmlformats.org/officeDocument/2006/relationships/vmlDrawing" Target="../drawings/vmlDrawing37.vml"/><Relationship Id="rId9" Type="http://schemas.openxmlformats.org/officeDocument/2006/relationships/table" Target="../tables/table344.xml"/><Relationship Id="rId14" Type="http://schemas.openxmlformats.org/officeDocument/2006/relationships/table" Target="../tables/table34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82.bin"/><Relationship Id="rId1" Type="http://schemas.openxmlformats.org/officeDocument/2006/relationships/hyperlink" Target="mailto:eddy.madrigal@inec.go.cr" TargetMode="External"/><Relationship Id="rId5" Type="http://schemas.openxmlformats.org/officeDocument/2006/relationships/comments" Target="../comments38.xml"/><Relationship Id="rId4" Type="http://schemas.openxmlformats.org/officeDocument/2006/relationships/vmlDrawing" Target="../drawings/vmlDrawing38.vm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84.bin"/><Relationship Id="rId1" Type="http://schemas.openxmlformats.org/officeDocument/2006/relationships/hyperlink" Target="mailto:eddy.madrigal@inec.go.cr" TargetMode="External"/><Relationship Id="rId5" Type="http://schemas.openxmlformats.org/officeDocument/2006/relationships/comments" Target="../comments39.xml"/><Relationship Id="rId4" Type="http://schemas.openxmlformats.org/officeDocument/2006/relationships/vmlDrawing" Target="../drawings/vmlDrawing39.v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8" Type="http://schemas.openxmlformats.org/officeDocument/2006/relationships/table" Target="../tables/table353.xml"/><Relationship Id="rId13" Type="http://schemas.openxmlformats.org/officeDocument/2006/relationships/table" Target="../tables/table358.xml"/><Relationship Id="rId3" Type="http://schemas.openxmlformats.org/officeDocument/2006/relationships/drawing" Target="../drawings/drawing51.xml"/><Relationship Id="rId7" Type="http://schemas.openxmlformats.org/officeDocument/2006/relationships/table" Target="../tables/table352.xml"/><Relationship Id="rId12" Type="http://schemas.openxmlformats.org/officeDocument/2006/relationships/table" Target="../tables/table357.xml"/><Relationship Id="rId2" Type="http://schemas.openxmlformats.org/officeDocument/2006/relationships/printerSettings" Target="../printerSettings/printerSettings87.bin"/><Relationship Id="rId1" Type="http://schemas.openxmlformats.org/officeDocument/2006/relationships/hyperlink" Target="mailto:eddy.madrigal@inec.go.cr" TargetMode="External"/><Relationship Id="rId6" Type="http://schemas.openxmlformats.org/officeDocument/2006/relationships/table" Target="../tables/table351.xml"/><Relationship Id="rId11" Type="http://schemas.openxmlformats.org/officeDocument/2006/relationships/table" Target="../tables/table356.xml"/><Relationship Id="rId5" Type="http://schemas.openxmlformats.org/officeDocument/2006/relationships/table" Target="../tables/table350.xml"/><Relationship Id="rId15" Type="http://schemas.openxmlformats.org/officeDocument/2006/relationships/comments" Target="../comments40.xml"/><Relationship Id="rId10" Type="http://schemas.openxmlformats.org/officeDocument/2006/relationships/table" Target="../tables/table355.xml"/><Relationship Id="rId4" Type="http://schemas.openxmlformats.org/officeDocument/2006/relationships/vmlDrawing" Target="../drawings/vmlDrawing40.vml"/><Relationship Id="rId9" Type="http://schemas.openxmlformats.org/officeDocument/2006/relationships/table" Target="../tables/table354.xml"/><Relationship Id="rId14" Type="http://schemas.openxmlformats.org/officeDocument/2006/relationships/table" Target="../tables/table359.xm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8" Type="http://schemas.openxmlformats.org/officeDocument/2006/relationships/table" Target="../tables/table13.xml"/><Relationship Id="rId13" Type="http://schemas.openxmlformats.org/officeDocument/2006/relationships/table" Target="../tables/table18.xml"/><Relationship Id="rId3" Type="http://schemas.openxmlformats.org/officeDocument/2006/relationships/drawing" Target="../drawings/drawing8.xml"/><Relationship Id="rId7" Type="http://schemas.openxmlformats.org/officeDocument/2006/relationships/table" Target="../tables/table12.xml"/><Relationship Id="rId12" Type="http://schemas.openxmlformats.org/officeDocument/2006/relationships/table" Target="../tables/table17.xml"/><Relationship Id="rId2" Type="http://schemas.openxmlformats.org/officeDocument/2006/relationships/printerSettings" Target="../printerSettings/printerSettings9.bin"/><Relationship Id="rId1" Type="http://schemas.openxmlformats.org/officeDocument/2006/relationships/hyperlink" Target="mailto:jzeledon@da.go.cr" TargetMode="External"/><Relationship Id="rId6" Type="http://schemas.openxmlformats.org/officeDocument/2006/relationships/table" Target="../tables/table11.xml"/><Relationship Id="rId11" Type="http://schemas.openxmlformats.org/officeDocument/2006/relationships/table" Target="../tables/table16.xml"/><Relationship Id="rId5" Type="http://schemas.openxmlformats.org/officeDocument/2006/relationships/table" Target="../tables/table10.xml"/><Relationship Id="rId15" Type="http://schemas.openxmlformats.org/officeDocument/2006/relationships/comments" Target="../comments2.xml"/><Relationship Id="rId10" Type="http://schemas.openxmlformats.org/officeDocument/2006/relationships/table" Target="../tables/table15.xml"/><Relationship Id="rId4" Type="http://schemas.openxmlformats.org/officeDocument/2006/relationships/vmlDrawing" Target="../drawings/vmlDrawing2.vml"/><Relationship Id="rId9" Type="http://schemas.openxmlformats.org/officeDocument/2006/relationships/table" Target="../tables/table14.xml"/><Relationship Id="rId14" Type="http://schemas.openxmlformats.org/officeDocument/2006/relationships/table" Target="../tables/table19.xml"/></Relationships>
</file>

<file path=xl/worksheets/_rels/sheet90.xml.rels><?xml version="1.0" encoding="UTF-8" standalone="yes"?>
<Relationships xmlns="http://schemas.openxmlformats.org/package/2006/relationships"><Relationship Id="rId8" Type="http://schemas.openxmlformats.org/officeDocument/2006/relationships/table" Target="../tables/table363.xml"/><Relationship Id="rId13" Type="http://schemas.openxmlformats.org/officeDocument/2006/relationships/table" Target="../tables/table368.xml"/><Relationship Id="rId3" Type="http://schemas.openxmlformats.org/officeDocument/2006/relationships/drawing" Target="../drawings/drawing52.xml"/><Relationship Id="rId7" Type="http://schemas.openxmlformats.org/officeDocument/2006/relationships/table" Target="../tables/table362.xml"/><Relationship Id="rId12" Type="http://schemas.openxmlformats.org/officeDocument/2006/relationships/table" Target="../tables/table367.xml"/><Relationship Id="rId2" Type="http://schemas.openxmlformats.org/officeDocument/2006/relationships/printerSettings" Target="../printerSettings/printerSettings89.bin"/><Relationship Id="rId1" Type="http://schemas.openxmlformats.org/officeDocument/2006/relationships/hyperlink" Target="mailto:jzeledon@ga.go.cr" TargetMode="External"/><Relationship Id="rId6" Type="http://schemas.openxmlformats.org/officeDocument/2006/relationships/table" Target="../tables/table361.xml"/><Relationship Id="rId11" Type="http://schemas.openxmlformats.org/officeDocument/2006/relationships/table" Target="../tables/table366.xml"/><Relationship Id="rId5" Type="http://schemas.openxmlformats.org/officeDocument/2006/relationships/table" Target="../tables/table360.xml"/><Relationship Id="rId15" Type="http://schemas.openxmlformats.org/officeDocument/2006/relationships/comments" Target="../comments41.xml"/><Relationship Id="rId10" Type="http://schemas.openxmlformats.org/officeDocument/2006/relationships/table" Target="../tables/table365.xml"/><Relationship Id="rId4" Type="http://schemas.openxmlformats.org/officeDocument/2006/relationships/vmlDrawing" Target="../drawings/vmlDrawing41.vml"/><Relationship Id="rId9" Type="http://schemas.openxmlformats.org/officeDocument/2006/relationships/table" Target="../tables/table364.xml"/><Relationship Id="rId14" Type="http://schemas.openxmlformats.org/officeDocument/2006/relationships/table" Target="../tables/table369.xml"/></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8" Type="http://schemas.openxmlformats.org/officeDocument/2006/relationships/table" Target="../tables/table373.xml"/><Relationship Id="rId13" Type="http://schemas.openxmlformats.org/officeDocument/2006/relationships/table" Target="../tables/table378.xml"/><Relationship Id="rId3" Type="http://schemas.openxmlformats.org/officeDocument/2006/relationships/drawing" Target="../drawings/drawing53.xml"/><Relationship Id="rId7" Type="http://schemas.openxmlformats.org/officeDocument/2006/relationships/table" Target="../tables/table372.xml"/><Relationship Id="rId12" Type="http://schemas.openxmlformats.org/officeDocument/2006/relationships/table" Target="../tables/table377.xml"/><Relationship Id="rId2" Type="http://schemas.openxmlformats.org/officeDocument/2006/relationships/printerSettings" Target="../printerSettings/printerSettings91.bin"/><Relationship Id="rId1" Type="http://schemas.openxmlformats.org/officeDocument/2006/relationships/hyperlink" Target="mailto:eddy.madrigal@inec.go.cr" TargetMode="External"/><Relationship Id="rId6" Type="http://schemas.openxmlformats.org/officeDocument/2006/relationships/table" Target="../tables/table371.xml"/><Relationship Id="rId11" Type="http://schemas.openxmlformats.org/officeDocument/2006/relationships/table" Target="../tables/table376.xml"/><Relationship Id="rId5" Type="http://schemas.openxmlformats.org/officeDocument/2006/relationships/table" Target="../tables/table370.xml"/><Relationship Id="rId15" Type="http://schemas.openxmlformats.org/officeDocument/2006/relationships/comments" Target="../comments42.xml"/><Relationship Id="rId10" Type="http://schemas.openxmlformats.org/officeDocument/2006/relationships/table" Target="../tables/table375.xml"/><Relationship Id="rId4" Type="http://schemas.openxmlformats.org/officeDocument/2006/relationships/vmlDrawing" Target="../drawings/vmlDrawing42.vml"/><Relationship Id="rId9" Type="http://schemas.openxmlformats.org/officeDocument/2006/relationships/table" Target="../tables/table374.xml"/><Relationship Id="rId14" Type="http://schemas.openxmlformats.org/officeDocument/2006/relationships/table" Target="../tables/table379.xml"/></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94.bin"/><Relationship Id="rId1" Type="http://schemas.openxmlformats.org/officeDocument/2006/relationships/hyperlink" Target="https://unstats.un.org/sdgs/metadata/files/Metadata-06-01-01.pdf" TargetMode="External"/></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96.bin"/><Relationship Id="rId1" Type="http://schemas.openxmlformats.org/officeDocument/2006/relationships/hyperlink" Target="https://unstats.un.org/sdgs/metadata/files/Metadata-06-02-01.pdf" TargetMode="Externa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98.bin"/><Relationship Id="rId1" Type="http://schemas.openxmlformats.org/officeDocument/2006/relationships/hyperlink" Target="https://unstats.un.org/sdgs/metadata/files/Metadata-06-03-0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28"/>
  <sheetViews>
    <sheetView tabSelected="1" zoomScale="90" zoomScaleNormal="90" workbookViewId="0">
      <selection activeCell="T23" sqref="T23"/>
    </sheetView>
  </sheetViews>
  <sheetFormatPr baseColWidth="10" defaultColWidth="10.7109375" defaultRowHeight="15" x14ac:dyDescent="0.25"/>
  <cols>
    <col min="1" max="1" width="18.7109375" style="611" customWidth="1"/>
    <col min="2" max="16384" width="10.7109375" style="611"/>
  </cols>
  <sheetData>
    <row r="1" spans="1:17" s="609" customFormat="1" ht="25.5" customHeight="1" x14ac:dyDescent="0.25">
      <c r="A1" s="903" t="s">
        <v>78</v>
      </c>
    </row>
    <row r="2" spans="1:17" s="609" customFormat="1" ht="14.45" x14ac:dyDescent="0.3">
      <c r="A2" s="610"/>
    </row>
    <row r="3" spans="1:17" s="609" customFormat="1" ht="14.45" x14ac:dyDescent="0.3">
      <c r="A3" s="610"/>
    </row>
    <row r="4" spans="1:17" s="609" customFormat="1" ht="14.45" x14ac:dyDescent="0.3">
      <c r="A4" s="610"/>
    </row>
    <row r="5" spans="1:17" s="609" customFormat="1" ht="14.45" x14ac:dyDescent="0.3"/>
    <row r="6" spans="1:17" ht="6" customHeight="1" thickBot="1" x14ac:dyDescent="0.35">
      <c r="C6" s="612"/>
      <c r="D6" s="612"/>
      <c r="E6" s="612"/>
      <c r="F6" s="612"/>
      <c r="G6" s="612"/>
      <c r="H6" s="612"/>
      <c r="I6" s="612"/>
      <c r="J6" s="612"/>
      <c r="K6" s="612"/>
      <c r="L6" s="612"/>
      <c r="M6" s="612"/>
      <c r="N6" s="612"/>
      <c r="O6" s="612"/>
      <c r="P6" s="612"/>
      <c r="Q6" s="612"/>
    </row>
    <row r="7" spans="1:17" ht="14.65" customHeight="1" thickTop="1" x14ac:dyDescent="0.25">
      <c r="B7" s="1364" t="s">
        <v>3611</v>
      </c>
      <c r="C7" s="1365"/>
      <c r="D7" s="1365"/>
      <c r="E7" s="1365"/>
      <c r="F7" s="1365"/>
      <c r="G7" s="1365"/>
      <c r="H7" s="1365"/>
      <c r="I7" s="1365"/>
      <c r="J7" s="1365"/>
      <c r="K7" s="1365"/>
      <c r="L7" s="1365"/>
      <c r="M7" s="1365"/>
      <c r="N7" s="1366"/>
      <c r="O7" s="612"/>
      <c r="P7" s="612"/>
      <c r="Q7" s="612"/>
    </row>
    <row r="8" spans="1:17" ht="14.65" customHeight="1" x14ac:dyDescent="0.25">
      <c r="B8" s="1367"/>
      <c r="C8" s="1368"/>
      <c r="D8" s="1368"/>
      <c r="E8" s="1368"/>
      <c r="F8" s="1368"/>
      <c r="G8" s="1368"/>
      <c r="H8" s="1368"/>
      <c r="I8" s="1368"/>
      <c r="J8" s="1368"/>
      <c r="K8" s="1368"/>
      <c r="L8" s="1368"/>
      <c r="M8" s="1368"/>
      <c r="N8" s="1369"/>
      <c r="O8" s="612"/>
      <c r="P8" s="612"/>
      <c r="Q8" s="612"/>
    </row>
    <row r="9" spans="1:17" ht="14.65" customHeight="1" x14ac:dyDescent="0.25">
      <c r="B9" s="1367"/>
      <c r="C9" s="1368"/>
      <c r="D9" s="1368"/>
      <c r="E9" s="1368"/>
      <c r="F9" s="1368"/>
      <c r="G9" s="1368"/>
      <c r="H9" s="1368"/>
      <c r="I9" s="1368"/>
      <c r="J9" s="1368"/>
      <c r="K9" s="1368"/>
      <c r="L9" s="1368"/>
      <c r="M9" s="1368"/>
      <c r="N9" s="1369"/>
      <c r="O9" s="612"/>
      <c r="P9" s="612"/>
      <c r="Q9" s="612"/>
    </row>
    <row r="10" spans="1:17" ht="14.65" customHeight="1" x14ac:dyDescent="0.25">
      <c r="B10" s="1367"/>
      <c r="C10" s="1368"/>
      <c r="D10" s="1368"/>
      <c r="E10" s="1368"/>
      <c r="F10" s="1368"/>
      <c r="G10" s="1368"/>
      <c r="H10" s="1368"/>
      <c r="I10" s="1368"/>
      <c r="J10" s="1368"/>
      <c r="K10" s="1368"/>
      <c r="L10" s="1368"/>
      <c r="M10" s="1368"/>
      <c r="N10" s="1369"/>
      <c r="O10" s="612"/>
      <c r="P10" s="612"/>
      <c r="Q10" s="612"/>
    </row>
    <row r="11" spans="1:17" ht="14.65" customHeight="1" x14ac:dyDescent="0.25">
      <c r="B11" s="1367"/>
      <c r="C11" s="1368"/>
      <c r="D11" s="1368"/>
      <c r="E11" s="1368"/>
      <c r="F11" s="1368"/>
      <c r="G11" s="1368"/>
      <c r="H11" s="1368"/>
      <c r="I11" s="1368"/>
      <c r="J11" s="1368"/>
      <c r="K11" s="1368"/>
      <c r="L11" s="1368"/>
      <c r="M11" s="1368"/>
      <c r="N11" s="1369"/>
      <c r="O11" s="612"/>
      <c r="P11" s="612"/>
      <c r="Q11" s="612"/>
    </row>
    <row r="12" spans="1:17" ht="14.65" customHeight="1" x14ac:dyDescent="0.25">
      <c r="B12" s="1367"/>
      <c r="C12" s="1368"/>
      <c r="D12" s="1368"/>
      <c r="E12" s="1368"/>
      <c r="F12" s="1368"/>
      <c r="G12" s="1368"/>
      <c r="H12" s="1368"/>
      <c r="I12" s="1368"/>
      <c r="J12" s="1368"/>
      <c r="K12" s="1368"/>
      <c r="L12" s="1368"/>
      <c r="M12" s="1368"/>
      <c r="N12" s="1369"/>
      <c r="O12" s="612"/>
      <c r="P12" s="612"/>
      <c r="Q12" s="612"/>
    </row>
    <row r="13" spans="1:17" ht="14.65" customHeight="1" x14ac:dyDescent="0.25">
      <c r="B13" s="1367"/>
      <c r="C13" s="1368"/>
      <c r="D13" s="1368"/>
      <c r="E13" s="1368"/>
      <c r="F13" s="1368"/>
      <c r="G13" s="1368"/>
      <c r="H13" s="1368"/>
      <c r="I13" s="1368"/>
      <c r="J13" s="1368"/>
      <c r="K13" s="1368"/>
      <c r="L13" s="1368"/>
      <c r="M13" s="1368"/>
      <c r="N13" s="1369"/>
      <c r="O13" s="612"/>
      <c r="P13" s="612"/>
      <c r="Q13" s="612"/>
    </row>
    <row r="14" spans="1:17" ht="14.65" customHeight="1" x14ac:dyDescent="0.25">
      <c r="B14" s="1367"/>
      <c r="C14" s="1368"/>
      <c r="D14" s="1368"/>
      <c r="E14" s="1368"/>
      <c r="F14" s="1368"/>
      <c r="G14" s="1368"/>
      <c r="H14" s="1368"/>
      <c r="I14" s="1368"/>
      <c r="J14" s="1368"/>
      <c r="K14" s="1368"/>
      <c r="L14" s="1368"/>
      <c r="M14" s="1368"/>
      <c r="N14" s="1369"/>
      <c r="O14" s="612"/>
      <c r="P14" s="612"/>
      <c r="Q14" s="612"/>
    </row>
    <row r="15" spans="1:17" ht="14.65" customHeight="1" x14ac:dyDescent="0.25">
      <c r="B15" s="1367"/>
      <c r="C15" s="1368"/>
      <c r="D15" s="1368"/>
      <c r="E15" s="1368"/>
      <c r="F15" s="1368"/>
      <c r="G15" s="1368"/>
      <c r="H15" s="1368"/>
      <c r="I15" s="1368"/>
      <c r="J15" s="1368"/>
      <c r="K15" s="1368"/>
      <c r="L15" s="1368"/>
      <c r="M15" s="1368"/>
      <c r="N15" s="1369"/>
      <c r="O15" s="612"/>
      <c r="P15"/>
      <c r="Q15" s="612"/>
    </row>
    <row r="16" spans="1:17" ht="14.65" customHeight="1" x14ac:dyDescent="0.25">
      <c r="B16" s="1367"/>
      <c r="C16" s="1368"/>
      <c r="D16" s="1368"/>
      <c r="E16" s="1368"/>
      <c r="F16" s="1368"/>
      <c r="G16" s="1368"/>
      <c r="H16" s="1368"/>
      <c r="I16" s="1368"/>
      <c r="J16" s="1368"/>
      <c r="K16" s="1368"/>
      <c r="L16" s="1368"/>
      <c r="M16" s="1368"/>
      <c r="N16" s="1369"/>
      <c r="O16" s="612"/>
      <c r="P16" s="612"/>
      <c r="Q16" s="612"/>
    </row>
    <row r="17" spans="2:14" ht="14.65" customHeight="1" x14ac:dyDescent="0.3">
      <c r="B17" s="613"/>
      <c r="C17" s="614"/>
      <c r="D17" s="614"/>
      <c r="E17" s="614"/>
      <c r="F17" s="614"/>
      <c r="G17" s="614"/>
      <c r="H17" s="614"/>
      <c r="I17" s="614"/>
      <c r="J17" s="614"/>
      <c r="K17" s="614"/>
      <c r="L17" s="614"/>
      <c r="M17" s="614"/>
      <c r="N17" s="615"/>
    </row>
    <row r="18" spans="2:14" ht="14.65" customHeight="1" x14ac:dyDescent="0.3">
      <c r="B18" s="613"/>
      <c r="C18" s="614"/>
      <c r="D18" s="614"/>
      <c r="E18" s="614"/>
      <c r="F18" s="614"/>
      <c r="G18" s="614"/>
      <c r="H18" s="614"/>
      <c r="I18" s="614"/>
      <c r="J18" s="614"/>
      <c r="K18" s="614"/>
      <c r="L18" s="614"/>
      <c r="M18" s="614"/>
      <c r="N18" s="615"/>
    </row>
    <row r="19" spans="2:14" ht="14.65" customHeight="1" x14ac:dyDescent="0.3">
      <c r="B19" s="613"/>
      <c r="C19" s="614"/>
      <c r="D19" s="614"/>
      <c r="E19" s="614"/>
      <c r="F19" s="614"/>
      <c r="G19" s="614"/>
      <c r="H19" s="614"/>
      <c r="I19" s="614"/>
      <c r="J19" s="614"/>
      <c r="K19" s="614"/>
      <c r="L19" s="614"/>
      <c r="M19" s="614"/>
      <c r="N19" s="615"/>
    </row>
    <row r="20" spans="2:14" ht="14.65" customHeight="1" x14ac:dyDescent="0.3">
      <c r="B20" s="613"/>
      <c r="C20" s="614"/>
      <c r="D20" s="614"/>
      <c r="E20" s="614"/>
      <c r="F20"/>
      <c r="G20" s="614"/>
      <c r="H20" s="614"/>
      <c r="I20" s="614"/>
      <c r="J20" s="614"/>
      <c r="K20" s="614"/>
      <c r="L20" s="614"/>
      <c r="M20" s="614"/>
      <c r="N20" s="615"/>
    </row>
    <row r="21" spans="2:14" ht="15" customHeight="1" x14ac:dyDescent="0.3">
      <c r="B21" s="613"/>
      <c r="C21" s="614"/>
      <c r="D21" s="614"/>
      <c r="E21" s="614"/>
      <c r="F21" s="614"/>
      <c r="G21" s="614"/>
      <c r="H21" s="614"/>
      <c r="I21" s="614"/>
      <c r="J21" s="614"/>
      <c r="K21" s="614"/>
      <c r="L21" s="614"/>
      <c r="M21" s="614"/>
      <c r="N21" s="615"/>
    </row>
    <row r="22" spans="2:14" ht="14.45" x14ac:dyDescent="0.3">
      <c r="B22" s="618"/>
      <c r="C22" s="616"/>
      <c r="D22" s="616"/>
      <c r="E22" s="616"/>
      <c r="F22" s="616"/>
      <c r="G22" s="616"/>
      <c r="H22" s="616"/>
      <c r="I22" s="616"/>
      <c r="J22" s="616"/>
      <c r="K22" s="616"/>
      <c r="L22" s="616"/>
      <c r="M22" s="616"/>
      <c r="N22" s="619"/>
    </row>
    <row r="23" spans="2:14" ht="14.45" x14ac:dyDescent="0.3">
      <c r="B23" s="618"/>
      <c r="C23" s="616"/>
      <c r="D23" s="616"/>
      <c r="E23" s="616"/>
      <c r="F23" s="616"/>
      <c r="G23" s="616"/>
      <c r="H23" s="616"/>
      <c r="I23" s="616"/>
      <c r="J23" s="616"/>
      <c r="K23" s="616"/>
      <c r="L23" s="616"/>
      <c r="M23" s="616"/>
      <c r="N23" s="619"/>
    </row>
    <row r="24" spans="2:14" ht="14.45" x14ac:dyDescent="0.3">
      <c r="B24" s="618"/>
      <c r="C24" s="616"/>
      <c r="D24" s="616"/>
      <c r="E24" s="616"/>
      <c r="F24" s="616"/>
      <c r="G24" s="616"/>
      <c r="H24" s="616"/>
      <c r="I24" s="616"/>
      <c r="J24" s="616"/>
      <c r="K24" s="616"/>
      <c r="L24" s="616"/>
      <c r="M24" s="616"/>
      <c r="N24" s="619"/>
    </row>
    <row r="25" spans="2:14" ht="14.45" x14ac:dyDescent="0.3">
      <c r="B25" s="618"/>
      <c r="C25" s="616"/>
      <c r="D25" s="616"/>
      <c r="E25" s="616"/>
      <c r="F25" s="616"/>
      <c r="G25" s="616"/>
      <c r="H25" s="616"/>
      <c r="I25" s="616"/>
      <c r="J25" s="616"/>
      <c r="K25" s="616"/>
      <c r="L25" s="616"/>
      <c r="M25" s="616"/>
      <c r="N25" s="619"/>
    </row>
    <row r="26" spans="2:14" ht="14.45" x14ac:dyDescent="0.3">
      <c r="B26" s="618"/>
      <c r="C26" s="616"/>
      <c r="D26" s="616"/>
      <c r="E26" s="616"/>
      <c r="F26" s="616"/>
      <c r="G26" s="616"/>
      <c r="H26" s="616"/>
      <c r="I26" s="616"/>
      <c r="J26" s="616"/>
      <c r="K26" s="616"/>
      <c r="L26" s="616"/>
      <c r="M26" s="616"/>
      <c r="N26" s="619"/>
    </row>
    <row r="27" spans="2:14" thickBot="1" x14ac:dyDescent="0.35">
      <c r="B27" s="620"/>
      <c r="C27" s="617"/>
      <c r="D27" s="617"/>
      <c r="E27" s="617"/>
      <c r="F27" s="617"/>
      <c r="G27" s="617"/>
      <c r="H27" s="617"/>
      <c r="I27" s="617"/>
      <c r="J27" s="617"/>
      <c r="K27" s="617"/>
      <c r="L27" s="617"/>
      <c r="M27" s="617"/>
      <c r="N27" s="621"/>
    </row>
    <row r="28" spans="2:14" ht="15.75" thickTop="1" x14ac:dyDescent="0.25">
      <c r="J28" s="611" t="s">
        <v>4459</v>
      </c>
    </row>
  </sheetData>
  <mergeCells count="1">
    <mergeCell ref="B7:N16"/>
  </mergeCells>
  <hyperlinks>
    <hyperlink ref="A1" location="Introducción!A1" display="Introducción "/>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J73"/>
  <sheetViews>
    <sheetView showGridLines="0" zoomScale="90" zoomScaleNormal="90" workbookViewId="0">
      <selection activeCell="E24" sqref="E24"/>
    </sheetView>
  </sheetViews>
  <sheetFormatPr baseColWidth="10" defaultColWidth="12" defaultRowHeight="15" x14ac:dyDescent="0.25"/>
  <cols>
    <col min="1" max="1" width="12" style="438"/>
    <col min="2" max="2" width="16.28515625" style="438" customWidth="1"/>
    <col min="3" max="3" width="6.28515625" style="432" customWidth="1"/>
    <col min="4" max="4" width="21" style="438" customWidth="1"/>
    <col min="5" max="5" width="13" style="486" customWidth="1"/>
    <col min="6" max="6" width="15.7109375" style="438" customWidth="1"/>
    <col min="7" max="7" width="17.28515625" style="438" customWidth="1"/>
    <col min="8" max="8" width="23.5703125" style="438" customWidth="1"/>
    <col min="9" max="9" width="15.5703125" style="438" customWidth="1"/>
    <col min="10" max="10" width="14.42578125" style="438" customWidth="1"/>
    <col min="11" max="16384" width="12" style="438"/>
  </cols>
  <sheetData>
    <row r="1" spans="1:10" ht="15.6" x14ac:dyDescent="0.3">
      <c r="A1" s="23" t="s">
        <v>59</v>
      </c>
      <c r="G1" s="23" t="s">
        <v>60</v>
      </c>
    </row>
    <row r="2" spans="1:10" ht="15.75" x14ac:dyDescent="0.25">
      <c r="B2" s="487" t="s">
        <v>1535</v>
      </c>
    </row>
    <row r="3" spans="1:10" ht="14.45" x14ac:dyDescent="0.3">
      <c r="B3" s="438" t="s">
        <v>5</v>
      </c>
    </row>
    <row r="4" spans="1:10" x14ac:dyDescent="0.25">
      <c r="B4" s="438" t="s">
        <v>80</v>
      </c>
    </row>
    <row r="5" spans="1:10" x14ac:dyDescent="0.25">
      <c r="B5" s="438" t="s">
        <v>81</v>
      </c>
    </row>
    <row r="6" spans="1:10" x14ac:dyDescent="0.25">
      <c r="B6" s="488" t="s">
        <v>3300</v>
      </c>
    </row>
    <row r="7" spans="1:10" x14ac:dyDescent="0.25">
      <c r="B7" s="488" t="s">
        <v>3301</v>
      </c>
    </row>
    <row r="8" spans="1:10" x14ac:dyDescent="0.25">
      <c r="H8" s="1413"/>
      <c r="I8" s="1413"/>
      <c r="J8" s="1413"/>
    </row>
    <row r="9" spans="1:10" x14ac:dyDescent="0.25">
      <c r="B9" s="438" t="s">
        <v>1537</v>
      </c>
      <c r="H9" s="1413"/>
      <c r="I9" s="1413"/>
      <c r="J9" s="1413"/>
    </row>
    <row r="11" spans="1:10" x14ac:dyDescent="0.25">
      <c r="B11" s="489" t="s">
        <v>3302</v>
      </c>
    </row>
    <row r="12" spans="1:10" ht="14.45" x14ac:dyDescent="0.3">
      <c r="B12" s="490" t="s">
        <v>3303</v>
      </c>
    </row>
    <row r="13" spans="1:10" ht="15" customHeight="1" x14ac:dyDescent="0.25">
      <c r="B13" s="441"/>
      <c r="C13" s="441" t="s">
        <v>1540</v>
      </c>
      <c r="D13" s="441"/>
      <c r="E13" s="1414" t="s">
        <v>3304</v>
      </c>
      <c r="F13" s="1414" t="s">
        <v>3305</v>
      </c>
    </row>
    <row r="14" spans="1:10" ht="27" customHeight="1" x14ac:dyDescent="0.25">
      <c r="B14" s="491" t="s">
        <v>1541</v>
      </c>
      <c r="C14" s="491" t="s">
        <v>1542</v>
      </c>
      <c r="D14" s="491" t="s">
        <v>304</v>
      </c>
      <c r="E14" s="1415"/>
      <c r="F14" s="1415"/>
    </row>
    <row r="15" spans="1:10" x14ac:dyDescent="0.25">
      <c r="B15" s="1418" t="s">
        <v>1545</v>
      </c>
      <c r="C15" s="492">
        <v>1</v>
      </c>
      <c r="D15" s="439" t="s">
        <v>1546</v>
      </c>
      <c r="E15" s="493" t="s">
        <v>3306</v>
      </c>
      <c r="F15" s="492">
        <v>15</v>
      </c>
    </row>
    <row r="16" spans="1:10" x14ac:dyDescent="0.25">
      <c r="B16" s="1418"/>
      <c r="C16" s="492">
        <v>2</v>
      </c>
      <c r="D16" s="439" t="s">
        <v>1547</v>
      </c>
      <c r="E16" s="493" t="s">
        <v>3307</v>
      </c>
      <c r="F16" s="492">
        <v>10</v>
      </c>
    </row>
    <row r="17" spans="2:6" x14ac:dyDescent="0.25">
      <c r="B17" s="1418"/>
      <c r="C17" s="492">
        <v>3</v>
      </c>
      <c r="D17" s="439" t="s">
        <v>1548</v>
      </c>
      <c r="E17" s="493" t="s">
        <v>3307</v>
      </c>
      <c r="F17" s="492">
        <v>20</v>
      </c>
    </row>
    <row r="18" spans="2:6" x14ac:dyDescent="0.25">
      <c r="B18" s="1418"/>
      <c r="C18" s="494">
        <v>4</v>
      </c>
      <c r="D18" s="439" t="s">
        <v>1549</v>
      </c>
      <c r="E18" s="493">
        <v>0.5</v>
      </c>
      <c r="F18" s="492">
        <v>10</v>
      </c>
    </row>
    <row r="19" spans="2:6" x14ac:dyDescent="0.25">
      <c r="B19" s="1418"/>
      <c r="C19" s="494">
        <v>5</v>
      </c>
      <c r="D19" s="439" t="s">
        <v>1550</v>
      </c>
      <c r="E19" s="493" t="s">
        <v>3308</v>
      </c>
      <c r="F19" s="492">
        <v>10</v>
      </c>
    </row>
    <row r="20" spans="2:6" x14ac:dyDescent="0.25">
      <c r="B20" s="1418"/>
      <c r="C20" s="494">
        <v>6</v>
      </c>
      <c r="D20" s="439" t="s">
        <v>1551</v>
      </c>
      <c r="E20" s="493" t="s">
        <v>3307</v>
      </c>
      <c r="F20" s="492">
        <v>10</v>
      </c>
    </row>
    <row r="21" spans="2:6" x14ac:dyDescent="0.25">
      <c r="B21" s="1418"/>
      <c r="C21" s="492">
        <v>7</v>
      </c>
      <c r="D21" s="439" t="s">
        <v>1659</v>
      </c>
      <c r="E21" s="493" t="s">
        <v>3307</v>
      </c>
      <c r="F21" s="492">
        <v>20</v>
      </c>
    </row>
    <row r="22" spans="2:6" x14ac:dyDescent="0.25">
      <c r="B22" s="1418"/>
      <c r="C22" s="492">
        <v>8</v>
      </c>
      <c r="D22" s="439" t="s">
        <v>1660</v>
      </c>
      <c r="E22" s="493" t="s">
        <v>3307</v>
      </c>
      <c r="F22" s="492">
        <v>10</v>
      </c>
    </row>
    <row r="23" spans="2:6" x14ac:dyDescent="0.25">
      <c r="B23" s="1418"/>
      <c r="C23" s="492">
        <v>9</v>
      </c>
      <c r="D23" s="439" t="s">
        <v>1661</v>
      </c>
      <c r="E23" s="493" t="s">
        <v>3309</v>
      </c>
      <c r="F23" s="492">
        <v>20</v>
      </c>
    </row>
    <row r="24" spans="2:6" x14ac:dyDescent="0.25">
      <c r="B24" s="1418"/>
      <c r="C24" s="494">
        <v>10</v>
      </c>
      <c r="D24" s="439" t="s">
        <v>1662</v>
      </c>
      <c r="E24" s="492">
        <v>9</v>
      </c>
      <c r="F24" s="492">
        <v>15</v>
      </c>
    </row>
    <row r="25" spans="2:6" x14ac:dyDescent="0.25">
      <c r="B25" s="1418"/>
      <c r="C25" s="494">
        <v>11</v>
      </c>
      <c r="D25" s="439" t="s">
        <v>1663</v>
      </c>
      <c r="E25" s="493" t="s">
        <v>3307</v>
      </c>
      <c r="F25" s="492">
        <v>10</v>
      </c>
    </row>
    <row r="26" spans="2:6" x14ac:dyDescent="0.25">
      <c r="B26" s="1418"/>
      <c r="C26" s="494">
        <v>12</v>
      </c>
      <c r="D26" s="439" t="s">
        <v>1664</v>
      </c>
      <c r="E26" s="492">
        <v>1</v>
      </c>
      <c r="F26" s="492">
        <v>10</v>
      </c>
    </row>
    <row r="27" spans="2:6" x14ac:dyDescent="0.25">
      <c r="B27" s="1418"/>
      <c r="C27" s="492">
        <v>13</v>
      </c>
      <c r="D27" s="439" t="s">
        <v>1665</v>
      </c>
      <c r="E27" s="493" t="s">
        <v>3307</v>
      </c>
      <c r="F27" s="492">
        <v>15</v>
      </c>
    </row>
    <row r="28" spans="2:6" x14ac:dyDescent="0.25">
      <c r="B28" s="1418"/>
      <c r="C28" s="492">
        <v>14</v>
      </c>
      <c r="D28" s="439" t="s">
        <v>1666</v>
      </c>
      <c r="E28" s="493" t="s">
        <v>3307</v>
      </c>
      <c r="F28" s="492">
        <v>25</v>
      </c>
    </row>
    <row r="29" spans="2:6" x14ac:dyDescent="0.25">
      <c r="B29" s="1418"/>
      <c r="C29" s="492">
        <v>15</v>
      </c>
      <c r="D29" s="439" t="s">
        <v>1667</v>
      </c>
      <c r="E29" s="493" t="s">
        <v>3307</v>
      </c>
      <c r="F29" s="492">
        <v>10</v>
      </c>
    </row>
    <row r="30" spans="2:6" x14ac:dyDescent="0.25">
      <c r="B30" s="1418"/>
      <c r="C30" s="494">
        <v>16</v>
      </c>
      <c r="D30" s="439" t="s">
        <v>1668</v>
      </c>
      <c r="E30" s="493" t="s">
        <v>3307</v>
      </c>
      <c r="F30" s="492">
        <v>15</v>
      </c>
    </row>
    <row r="31" spans="2:6" x14ac:dyDescent="0.25">
      <c r="B31" s="1418"/>
      <c r="C31" s="494">
        <v>17</v>
      </c>
      <c r="D31" s="439" t="s">
        <v>1669</v>
      </c>
      <c r="E31" s="493" t="s">
        <v>3307</v>
      </c>
      <c r="F31" s="492">
        <v>20</v>
      </c>
    </row>
    <row r="32" spans="2:6" x14ac:dyDescent="0.25">
      <c r="B32" s="1418"/>
      <c r="C32" s="494">
        <v>18</v>
      </c>
      <c r="D32" s="439" t="s">
        <v>1670</v>
      </c>
      <c r="E32" s="493" t="s">
        <v>3307</v>
      </c>
      <c r="F32" s="492">
        <v>20</v>
      </c>
    </row>
    <row r="33" spans="2:6" x14ac:dyDescent="0.25">
      <c r="B33" s="1418"/>
      <c r="C33" s="492">
        <v>19</v>
      </c>
      <c r="D33" s="439" t="s">
        <v>1671</v>
      </c>
      <c r="E33" s="493" t="s">
        <v>3310</v>
      </c>
      <c r="F33" s="492">
        <v>30</v>
      </c>
    </row>
    <row r="34" spans="2:6" x14ac:dyDescent="0.25">
      <c r="B34" s="1418"/>
      <c r="C34" s="492">
        <v>20</v>
      </c>
      <c r="D34" s="439" t="s">
        <v>1672</v>
      </c>
      <c r="E34" s="493" t="s">
        <v>3307</v>
      </c>
      <c r="F34" s="492">
        <v>10</v>
      </c>
    </row>
    <row r="35" spans="2:6" x14ac:dyDescent="0.25">
      <c r="B35" s="1418"/>
      <c r="C35" s="492">
        <v>21</v>
      </c>
      <c r="D35" s="439" t="s">
        <v>1673</v>
      </c>
      <c r="E35" s="493" t="s">
        <v>3307</v>
      </c>
      <c r="F35" s="492">
        <v>20</v>
      </c>
    </row>
    <row r="36" spans="2:6" x14ac:dyDescent="0.25">
      <c r="B36" s="1418"/>
      <c r="C36" s="494">
        <v>22</v>
      </c>
      <c r="D36" s="439" t="s">
        <v>1674</v>
      </c>
      <c r="E36" s="493" t="s">
        <v>3311</v>
      </c>
      <c r="F36" s="492">
        <v>50</v>
      </c>
    </row>
    <row r="37" spans="2:6" x14ac:dyDescent="0.25">
      <c r="B37" s="1418"/>
      <c r="C37" s="494">
        <v>23</v>
      </c>
      <c r="D37" s="439" t="s">
        <v>1675</v>
      </c>
      <c r="E37" s="493" t="s">
        <v>3312</v>
      </c>
      <c r="F37" s="492">
        <v>5</v>
      </c>
    </row>
    <row r="38" spans="2:6" x14ac:dyDescent="0.25">
      <c r="B38" s="1418"/>
      <c r="C38" s="494">
        <v>24</v>
      </c>
      <c r="D38" s="439" t="s">
        <v>83</v>
      </c>
      <c r="E38" s="493" t="s">
        <v>3310</v>
      </c>
      <c r="F38" s="492">
        <v>15</v>
      </c>
    </row>
    <row r="39" spans="2:6" x14ac:dyDescent="0.25">
      <c r="B39" s="1418"/>
      <c r="C39" s="492">
        <v>25</v>
      </c>
      <c r="D39" s="439" t="s">
        <v>155</v>
      </c>
      <c r="E39" s="493" t="s">
        <v>3310</v>
      </c>
      <c r="F39" s="492">
        <v>15</v>
      </c>
    </row>
    <row r="40" spans="2:6" x14ac:dyDescent="0.25">
      <c r="B40" s="1418"/>
      <c r="C40" s="492">
        <v>26</v>
      </c>
      <c r="D40" s="439" t="s">
        <v>1676</v>
      </c>
      <c r="E40" s="493" t="s">
        <v>3310</v>
      </c>
      <c r="F40" s="492">
        <v>15</v>
      </c>
    </row>
    <row r="41" spans="2:6" x14ac:dyDescent="0.25">
      <c r="B41" s="1418"/>
      <c r="C41" s="492">
        <v>27</v>
      </c>
      <c r="D41" s="439" t="s">
        <v>76</v>
      </c>
      <c r="E41" s="493" t="s">
        <v>3310</v>
      </c>
      <c r="F41" s="492">
        <v>20</v>
      </c>
    </row>
    <row r="42" spans="2:6" x14ac:dyDescent="0.25">
      <c r="B42" s="1419"/>
      <c r="C42" s="495">
        <v>28</v>
      </c>
      <c r="D42" s="440" t="s">
        <v>75</v>
      </c>
      <c r="E42" s="496" t="s">
        <v>3307</v>
      </c>
      <c r="F42" s="442">
        <v>25</v>
      </c>
    </row>
    <row r="43" spans="2:6" x14ac:dyDescent="0.25">
      <c r="B43" s="1417" t="s">
        <v>1545</v>
      </c>
      <c r="C43" s="497">
        <v>29</v>
      </c>
      <c r="D43" s="437" t="s">
        <v>215</v>
      </c>
      <c r="E43" s="493" t="s">
        <v>3313</v>
      </c>
      <c r="F43" s="492">
        <v>20</v>
      </c>
    </row>
    <row r="44" spans="2:6" x14ac:dyDescent="0.25">
      <c r="B44" s="1418"/>
      <c r="C44" s="494">
        <v>30</v>
      </c>
      <c r="D44" s="439" t="s">
        <v>1677</v>
      </c>
      <c r="E44" s="493" t="s">
        <v>3314</v>
      </c>
      <c r="F44" s="492">
        <v>30</v>
      </c>
    </row>
    <row r="45" spans="2:6" x14ac:dyDescent="0.25">
      <c r="B45" s="1418"/>
      <c r="C45" s="492">
        <v>31</v>
      </c>
      <c r="D45" s="439" t="s">
        <v>1678</v>
      </c>
      <c r="E45" s="492">
        <v>10</v>
      </c>
      <c r="F45" s="492">
        <v>12</v>
      </c>
    </row>
    <row r="46" spans="2:6" x14ac:dyDescent="0.25">
      <c r="B46" s="1418"/>
      <c r="C46" s="492">
        <v>32</v>
      </c>
      <c r="D46" s="439" t="s">
        <v>1679</v>
      </c>
      <c r="E46" s="492">
        <v>1.5</v>
      </c>
      <c r="F46" s="492">
        <v>25</v>
      </c>
    </row>
    <row r="47" spans="2:6" x14ac:dyDescent="0.25">
      <c r="B47" s="1418"/>
      <c r="C47" s="492">
        <v>33</v>
      </c>
      <c r="D47" s="439" t="s">
        <v>1680</v>
      </c>
      <c r="E47" s="492">
        <v>100</v>
      </c>
      <c r="F47" s="492">
        <v>20</v>
      </c>
    </row>
    <row r="48" spans="2:6" x14ac:dyDescent="0.25">
      <c r="B48" s="1419"/>
      <c r="C48" s="495">
        <v>34</v>
      </c>
      <c r="D48" s="440" t="s">
        <v>1681</v>
      </c>
      <c r="E48" s="496" t="s">
        <v>3315</v>
      </c>
      <c r="F48" s="442">
        <v>30</v>
      </c>
    </row>
    <row r="49" spans="2:6" x14ac:dyDescent="0.25">
      <c r="B49" s="1414" t="s">
        <v>1544</v>
      </c>
      <c r="C49" s="497">
        <v>35</v>
      </c>
      <c r="D49" s="437" t="s">
        <v>1682</v>
      </c>
      <c r="E49" s="493" t="s">
        <v>3307</v>
      </c>
      <c r="F49" s="492">
        <v>50</v>
      </c>
    </row>
    <row r="50" spans="2:6" x14ac:dyDescent="0.25">
      <c r="B50" s="1416"/>
      <c r="C50" s="494">
        <v>36</v>
      </c>
      <c r="D50" s="439" t="s">
        <v>1683</v>
      </c>
      <c r="E50" s="493" t="s">
        <v>3316</v>
      </c>
      <c r="F50" s="492">
        <v>70</v>
      </c>
    </row>
    <row r="51" spans="2:6" x14ac:dyDescent="0.25">
      <c r="B51" s="1416"/>
      <c r="C51" s="492">
        <v>37</v>
      </c>
      <c r="D51" s="439" t="s">
        <v>1684</v>
      </c>
      <c r="E51" s="492">
        <v>10</v>
      </c>
      <c r="F51" s="492">
        <v>5</v>
      </c>
    </row>
    <row r="52" spans="2:6" x14ac:dyDescent="0.25">
      <c r="B52" s="1416"/>
      <c r="C52" s="492">
        <v>38</v>
      </c>
      <c r="D52" s="439" t="s">
        <v>1685</v>
      </c>
      <c r="E52" s="493" t="s">
        <v>3307</v>
      </c>
      <c r="F52" s="492">
        <v>10</v>
      </c>
    </row>
    <row r="53" spans="2:6" x14ac:dyDescent="0.25">
      <c r="B53" s="1416"/>
      <c r="C53" s="492">
        <v>39</v>
      </c>
      <c r="D53" s="439" t="s">
        <v>1686</v>
      </c>
      <c r="E53" s="493" t="s">
        <v>3308</v>
      </c>
      <c r="F53" s="492">
        <v>60</v>
      </c>
    </row>
    <row r="54" spans="2:6" x14ac:dyDescent="0.25">
      <c r="B54" s="1416"/>
      <c r="C54" s="494">
        <v>40</v>
      </c>
      <c r="D54" s="439" t="s">
        <v>1687</v>
      </c>
      <c r="E54" s="492">
        <v>100</v>
      </c>
      <c r="F54" s="492">
        <v>200</v>
      </c>
    </row>
    <row r="55" spans="2:6" x14ac:dyDescent="0.25">
      <c r="B55" s="1416"/>
      <c r="C55" s="494">
        <v>41</v>
      </c>
      <c r="D55" s="439" t="s">
        <v>1688</v>
      </c>
      <c r="E55" s="492">
        <v>75</v>
      </c>
      <c r="F55" s="492">
        <v>100</v>
      </c>
    </row>
    <row r="56" spans="2:6" x14ac:dyDescent="0.25">
      <c r="B56" s="1416"/>
      <c r="C56" s="494">
        <v>42</v>
      </c>
      <c r="D56" s="439" t="s">
        <v>1689</v>
      </c>
      <c r="E56" s="493" t="s">
        <v>3317</v>
      </c>
      <c r="F56" s="492">
        <v>65</v>
      </c>
    </row>
    <row r="57" spans="2:6" x14ac:dyDescent="0.25">
      <c r="B57" s="1415"/>
      <c r="C57" s="442">
        <v>43</v>
      </c>
      <c r="D57" s="440" t="s">
        <v>69</v>
      </c>
      <c r="E57" s="496" t="s">
        <v>3318</v>
      </c>
      <c r="F57" s="442">
        <v>15</v>
      </c>
    </row>
    <row r="58" spans="2:6" x14ac:dyDescent="0.25">
      <c r="B58" s="1414" t="s">
        <v>1543</v>
      </c>
      <c r="C58" s="498">
        <v>44</v>
      </c>
      <c r="D58" s="437" t="s">
        <v>1690</v>
      </c>
      <c r="E58" s="493" t="s">
        <v>3319</v>
      </c>
      <c r="F58" s="492">
        <v>25</v>
      </c>
    </row>
    <row r="59" spans="2:6" x14ac:dyDescent="0.25">
      <c r="B59" s="1416"/>
      <c r="C59" s="492">
        <v>45</v>
      </c>
      <c r="D59" s="439" t="s">
        <v>1691</v>
      </c>
      <c r="E59" s="492" t="s">
        <v>1704</v>
      </c>
      <c r="F59" s="492">
        <v>20</v>
      </c>
    </row>
    <row r="60" spans="2:6" x14ac:dyDescent="0.25">
      <c r="B60" s="1416"/>
      <c r="C60" s="494">
        <v>46</v>
      </c>
      <c r="D60" s="439" t="s">
        <v>1692</v>
      </c>
      <c r="E60" s="492" t="s">
        <v>1704</v>
      </c>
      <c r="F60" s="492">
        <v>20</v>
      </c>
    </row>
    <row r="61" spans="2:6" x14ac:dyDescent="0.25">
      <c r="B61" s="1416"/>
      <c r="C61" s="494">
        <v>47</v>
      </c>
      <c r="D61" s="439" t="s">
        <v>1693</v>
      </c>
      <c r="E61" s="493" t="s">
        <v>3320</v>
      </c>
      <c r="F61" s="492">
        <v>20</v>
      </c>
    </row>
    <row r="62" spans="2:6" x14ac:dyDescent="0.25">
      <c r="B62" s="1416"/>
      <c r="C62" s="494">
        <v>48</v>
      </c>
      <c r="D62" s="439" t="s">
        <v>1694</v>
      </c>
      <c r="E62" s="493" t="s">
        <v>3307</v>
      </c>
      <c r="F62" s="492">
        <v>10</v>
      </c>
    </row>
    <row r="63" spans="2:6" x14ac:dyDescent="0.25">
      <c r="B63" s="1416"/>
      <c r="C63" s="492">
        <v>49</v>
      </c>
      <c r="D63" s="439" t="s">
        <v>1695</v>
      </c>
      <c r="E63" s="493" t="s">
        <v>3321</v>
      </c>
      <c r="F63" s="492">
        <v>25</v>
      </c>
    </row>
    <row r="64" spans="2:6" x14ac:dyDescent="0.25">
      <c r="B64" s="1416"/>
      <c r="C64" s="492">
        <v>50</v>
      </c>
      <c r="D64" s="439" t="s">
        <v>1696</v>
      </c>
      <c r="E64" s="493" t="s">
        <v>3321</v>
      </c>
      <c r="F64" s="492">
        <v>30</v>
      </c>
    </row>
    <row r="65" spans="2:6" x14ac:dyDescent="0.25">
      <c r="B65" s="1416"/>
      <c r="C65" s="492">
        <v>51</v>
      </c>
      <c r="D65" s="439" t="s">
        <v>1697</v>
      </c>
      <c r="E65" s="492">
        <v>15</v>
      </c>
      <c r="F65" s="492">
        <v>15</v>
      </c>
    </row>
    <row r="66" spans="2:6" x14ac:dyDescent="0.25">
      <c r="B66" s="1416"/>
      <c r="C66" s="494">
        <v>52</v>
      </c>
      <c r="D66" s="439" t="s">
        <v>1698</v>
      </c>
      <c r="E66" s="492">
        <v>5</v>
      </c>
      <c r="F66" s="492">
        <v>30</v>
      </c>
    </row>
    <row r="67" spans="2:6" x14ac:dyDescent="0.25">
      <c r="B67" s="1416"/>
      <c r="C67" s="494">
        <v>53</v>
      </c>
      <c r="D67" s="439" t="s">
        <v>1699</v>
      </c>
      <c r="E67" s="492">
        <v>5</v>
      </c>
      <c r="F67" s="492">
        <v>10</v>
      </c>
    </row>
    <row r="68" spans="2:6" x14ac:dyDescent="0.25">
      <c r="B68" s="1416"/>
      <c r="C68" s="494">
        <v>54</v>
      </c>
      <c r="D68" s="439" t="s">
        <v>1700</v>
      </c>
      <c r="E68" s="493" t="s">
        <v>3307</v>
      </c>
      <c r="F68" s="492">
        <v>15</v>
      </c>
    </row>
    <row r="69" spans="2:6" x14ac:dyDescent="0.25">
      <c r="B69" s="1416"/>
      <c r="C69" s="492">
        <v>55</v>
      </c>
      <c r="D69" s="439" t="s">
        <v>1701</v>
      </c>
      <c r="E69" s="493" t="s">
        <v>3322</v>
      </c>
      <c r="F69" s="492">
        <v>15</v>
      </c>
    </row>
    <row r="70" spans="2:6" x14ac:dyDescent="0.25">
      <c r="B70" s="1416"/>
      <c r="C70" s="492">
        <v>56</v>
      </c>
      <c r="D70" s="439" t="s">
        <v>1702</v>
      </c>
      <c r="E70" s="493" t="s">
        <v>3307</v>
      </c>
      <c r="F70" s="492">
        <v>40</v>
      </c>
    </row>
    <row r="71" spans="2:6" x14ac:dyDescent="0.25">
      <c r="B71" s="1416"/>
      <c r="C71" s="492">
        <v>57</v>
      </c>
      <c r="D71" s="439" t="s">
        <v>1653</v>
      </c>
      <c r="E71" s="493" t="s">
        <v>3323</v>
      </c>
      <c r="F71" s="492">
        <v>30</v>
      </c>
    </row>
    <row r="72" spans="2:6" x14ac:dyDescent="0.25">
      <c r="B72" s="1415"/>
      <c r="C72" s="495">
        <v>58</v>
      </c>
      <c r="D72" s="440" t="s">
        <v>1703</v>
      </c>
      <c r="E72" s="496" t="s">
        <v>3309</v>
      </c>
      <c r="F72" s="442">
        <v>15</v>
      </c>
    </row>
    <row r="73" spans="2:6" x14ac:dyDescent="0.25">
      <c r="B73" s="499" t="s">
        <v>1719</v>
      </c>
      <c r="C73" s="500"/>
    </row>
  </sheetData>
  <mergeCells count="7">
    <mergeCell ref="H8:J9"/>
    <mergeCell ref="E13:E14"/>
    <mergeCell ref="F13:F14"/>
    <mergeCell ref="B58:B72"/>
    <mergeCell ref="B49:B57"/>
    <mergeCell ref="B43:B48"/>
    <mergeCell ref="B15:B42"/>
  </mergeCells>
  <hyperlinks>
    <hyperlink ref="A1" location="'C1'!A1" display="Regresar "/>
    <hyperlink ref="G1" location="'HM 1.1.2.f'!A1" display="Ver metadato "/>
  </hyperlinks>
  <pageMargins left="0.7" right="0.7" top="0.75" bottom="0.75" header="0.3" footer="0.3"/>
  <pageSetup orientation="portrait" horizontalDpi="90" verticalDpi="9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dimension ref="A1:BI212"/>
  <sheetViews>
    <sheetView showGridLines="0" zoomScaleNormal="100" workbookViewId="0">
      <pane ySplit="1" topLeftCell="A2" activePane="bottomLeft" state="frozen"/>
      <selection activeCell="E24" sqref="E24"/>
      <selection pane="bottomLeft"/>
    </sheetView>
  </sheetViews>
  <sheetFormatPr baseColWidth="10" defaultColWidth="11.42578125" defaultRowHeight="15" x14ac:dyDescent="0.25"/>
  <cols>
    <col min="1" max="2" width="15.7109375" style="352" customWidth="1"/>
    <col min="3" max="3" width="13" style="352" customWidth="1"/>
    <col min="4" max="9" width="15.7109375" style="352" customWidth="1"/>
    <col min="10" max="10" width="16.28515625" style="352" customWidth="1"/>
    <col min="11" max="11" width="1.28515625" style="769" customWidth="1"/>
    <col min="12" max="12" width="12.42578125" style="352" customWidth="1"/>
    <col min="13" max="13" width="11.42578125" style="352"/>
    <col min="14" max="14" width="13.7109375" style="352" customWidth="1"/>
    <col min="15" max="15" width="11.42578125" style="352"/>
    <col min="16" max="16" width="16" style="352" customWidth="1"/>
    <col min="17" max="17" width="0.7109375" style="352" customWidth="1"/>
    <col min="18" max="18" width="12.42578125" style="352" customWidth="1"/>
    <col min="19" max="19" width="9.28515625" style="352" customWidth="1"/>
    <col min="20" max="20" width="11.42578125" style="352"/>
    <col min="21" max="21" width="9.42578125" style="352" customWidth="1"/>
    <col min="22" max="22" width="11.42578125" style="352"/>
    <col min="23" max="23" width="9.7109375" style="352" customWidth="1"/>
    <col min="24" max="24" width="11.42578125" style="352"/>
    <col min="25" max="25" width="9" style="352" customWidth="1"/>
    <col min="26" max="26" width="1.28515625" style="352" customWidth="1"/>
    <col min="27" max="27" width="12.28515625" style="352" customWidth="1"/>
    <col min="28" max="28" width="9" style="352" customWidth="1"/>
    <col min="29" max="29" width="11.42578125" style="352"/>
    <col min="30" max="30" width="9.7109375" style="352" customWidth="1"/>
    <col min="31" max="31" width="11.42578125" style="352"/>
    <col min="32" max="32" width="9.28515625" style="352" customWidth="1"/>
    <col min="33" max="33" width="11.42578125" style="352"/>
    <col min="34" max="34" width="9" style="352" customWidth="1"/>
    <col min="35" max="35" width="0.7109375" style="352" customWidth="1"/>
    <col min="36" max="36" width="13.5703125" style="352" customWidth="1"/>
    <col min="37" max="37" width="9.28515625" style="352" customWidth="1"/>
    <col min="38" max="38" width="11.42578125" style="352"/>
    <col min="39" max="39" width="9" style="352" customWidth="1"/>
    <col min="40" max="40" width="11.42578125" style="352"/>
    <col min="41" max="41" width="9" style="352" customWidth="1"/>
    <col min="42" max="42" width="11" style="352" customWidth="1"/>
    <col min="43" max="43" width="9" style="352" bestFit="1" customWidth="1"/>
    <col min="44" max="44" width="0.7109375" style="352" customWidth="1"/>
    <col min="45" max="45" width="14.28515625" style="352" customWidth="1"/>
    <col min="46" max="46" width="9" style="352" customWidth="1"/>
    <col min="47" max="47" width="11.42578125" style="352"/>
    <col min="48" max="48" width="9" style="352" customWidth="1"/>
    <col min="49" max="49" width="11.42578125" style="352"/>
    <col min="50" max="50" width="9.28515625" style="352" customWidth="1"/>
    <col min="51" max="51" width="11.42578125" style="352"/>
    <col min="52" max="52" width="9.28515625" style="352" customWidth="1"/>
    <col min="53" max="53" width="0.7109375" style="352" customWidth="1"/>
    <col min="54" max="54" width="11.42578125" style="352"/>
    <col min="55" max="55" width="8.7109375" style="352" customWidth="1"/>
    <col min="56" max="56" width="11.42578125" style="352"/>
    <col min="57" max="57" width="8.7109375" style="352" customWidth="1"/>
    <col min="58" max="58" width="11.42578125" style="352"/>
    <col min="59" max="59" width="9" style="352" customWidth="1"/>
    <col min="60" max="60" width="11.42578125" style="352"/>
    <col min="61" max="61" width="9" style="352" customWidth="1"/>
    <col min="62" max="16384" width="11.42578125" style="352"/>
  </cols>
  <sheetData>
    <row r="1" spans="1:23" ht="14.45" x14ac:dyDescent="0.3">
      <c r="A1" s="765" t="s">
        <v>1790</v>
      </c>
      <c r="B1" s="310"/>
      <c r="C1" s="385"/>
      <c r="E1" s="296"/>
      <c r="F1" s="385"/>
      <c r="G1" s="385"/>
      <c r="H1" s="385"/>
      <c r="I1" s="765" t="s">
        <v>1791</v>
      </c>
      <c r="J1" s="385"/>
    </row>
    <row r="3" spans="1:23" ht="15" customHeight="1" x14ac:dyDescent="0.25">
      <c r="A3" s="312"/>
      <c r="B3" s="297" t="s">
        <v>1792</v>
      </c>
      <c r="D3" s="298"/>
      <c r="E3" s="298"/>
      <c r="F3" s="298"/>
      <c r="G3" s="298"/>
      <c r="H3" s="298"/>
      <c r="I3" s="298"/>
      <c r="J3" s="298"/>
      <c r="K3" s="298"/>
      <c r="L3" s="298"/>
      <c r="M3" s="298"/>
      <c r="N3" s="299"/>
      <c r="O3" s="780"/>
      <c r="P3" s="780"/>
      <c r="Q3" s="780"/>
      <c r="R3" s="780"/>
      <c r="S3" s="780"/>
      <c r="T3" s="780"/>
      <c r="U3" s="780"/>
      <c r="V3" s="780"/>
      <c r="W3" s="781"/>
    </row>
    <row r="4" spans="1:23" ht="15" customHeight="1" x14ac:dyDescent="0.25">
      <c r="A4" s="312"/>
      <c r="B4" s="297" t="s">
        <v>1872</v>
      </c>
      <c r="D4" s="298"/>
      <c r="E4" s="298"/>
      <c r="F4" s="298"/>
      <c r="G4" s="298"/>
      <c r="H4" s="298"/>
      <c r="I4" s="298"/>
      <c r="J4" s="298"/>
      <c r="K4" s="298"/>
      <c r="L4" s="298"/>
      <c r="M4" s="298"/>
      <c r="N4" s="299"/>
      <c r="O4" s="313"/>
      <c r="P4" s="313"/>
      <c r="Q4" s="313"/>
      <c r="R4" s="313"/>
      <c r="S4" s="313"/>
      <c r="T4" s="313"/>
      <c r="U4" s="313"/>
      <c r="V4" s="313"/>
      <c r="W4" s="779"/>
    </row>
    <row r="5" spans="1:23" ht="15" customHeight="1" x14ac:dyDescent="0.25">
      <c r="A5" s="312"/>
      <c r="B5" s="297" t="s">
        <v>1895</v>
      </c>
      <c r="D5" s="298"/>
      <c r="E5" s="298"/>
      <c r="F5" s="298"/>
      <c r="G5" s="298"/>
      <c r="H5" s="298"/>
      <c r="I5" s="298"/>
      <c r="J5" s="298"/>
      <c r="K5" s="298"/>
      <c r="L5" s="298"/>
      <c r="M5" s="298"/>
      <c r="N5" s="299"/>
      <c r="O5" s="313"/>
      <c r="P5" s="313"/>
      <c r="Q5" s="313"/>
      <c r="R5" s="313"/>
      <c r="S5" s="313"/>
      <c r="T5" s="313"/>
      <c r="U5" s="313"/>
      <c r="V5" s="313"/>
      <c r="W5" s="779"/>
    </row>
    <row r="6" spans="1:23" ht="15" customHeight="1" x14ac:dyDescent="0.25">
      <c r="A6" s="312"/>
      <c r="B6" s="297" t="s">
        <v>1896</v>
      </c>
      <c r="D6" s="298"/>
      <c r="E6" s="298"/>
      <c r="F6" s="298"/>
      <c r="G6" s="298"/>
      <c r="H6" s="298"/>
      <c r="I6" s="298"/>
      <c r="J6" s="298"/>
      <c r="K6" s="298"/>
      <c r="L6" s="298"/>
      <c r="M6" s="298"/>
      <c r="N6" s="299"/>
      <c r="O6" s="780"/>
      <c r="P6" s="780"/>
      <c r="Q6" s="780"/>
      <c r="R6" s="780"/>
      <c r="S6" s="780"/>
      <c r="T6" s="780"/>
      <c r="U6" s="780"/>
      <c r="V6" s="780"/>
      <c r="W6" s="779"/>
    </row>
    <row r="7" spans="1:23" ht="14.45" x14ac:dyDescent="0.3">
      <c r="A7" s="764"/>
      <c r="B7" s="764"/>
    </row>
    <row r="8" spans="1:23" ht="24.75" customHeight="1" x14ac:dyDescent="0.3">
      <c r="A8" s="764"/>
      <c r="B8" s="764"/>
    </row>
    <row r="9" spans="1:23" ht="40.5" customHeight="1" x14ac:dyDescent="0.25">
      <c r="A9" s="764"/>
      <c r="B9" s="764"/>
      <c r="C9" s="1720" t="s">
        <v>1897</v>
      </c>
      <c r="D9" s="1720"/>
      <c r="E9" s="1720"/>
      <c r="G9" s="1721" t="s">
        <v>4094</v>
      </c>
      <c r="H9" s="1721"/>
      <c r="I9" s="1721"/>
      <c r="J9" s="1721"/>
      <c r="K9" s="1721"/>
      <c r="L9" s="1721"/>
    </row>
    <row r="10" spans="1:23" ht="14.65" customHeight="1" x14ac:dyDescent="0.3">
      <c r="A10" s="764"/>
      <c r="B10" s="764"/>
      <c r="C10" s="1046" t="s">
        <v>1898</v>
      </c>
      <c r="D10" s="1046" t="s">
        <v>1</v>
      </c>
      <c r="E10" s="1046" t="s">
        <v>0</v>
      </c>
    </row>
    <row r="11" spans="1:23" ht="14.65" customHeight="1" x14ac:dyDescent="0.3">
      <c r="A11" s="764"/>
      <c r="B11" s="764"/>
      <c r="C11" s="1047" t="s">
        <v>1899</v>
      </c>
      <c r="D11" s="1048">
        <v>168</v>
      </c>
      <c r="E11" s="1049">
        <v>1</v>
      </c>
    </row>
    <row r="12" spans="1:23" ht="12.75" customHeight="1" x14ac:dyDescent="0.3">
      <c r="A12" s="764"/>
      <c r="B12" s="764"/>
      <c r="C12" s="1047" t="s">
        <v>1900</v>
      </c>
      <c r="D12" s="1048">
        <v>116</v>
      </c>
      <c r="E12" s="1049">
        <v>0.69047619047619047</v>
      </c>
    </row>
    <row r="13" spans="1:23" ht="14.25" customHeight="1" x14ac:dyDescent="0.3">
      <c r="A13" s="764"/>
      <c r="B13" s="764"/>
      <c r="C13" s="1050" t="s">
        <v>1901</v>
      </c>
      <c r="D13" s="1051">
        <v>52</v>
      </c>
      <c r="E13" s="1052">
        <v>0.30952380952380953</v>
      </c>
    </row>
    <row r="14" spans="1:23" ht="29.25" customHeight="1" x14ac:dyDescent="0.25">
      <c r="A14" s="764"/>
      <c r="B14" s="764"/>
      <c r="C14" s="1722" t="s">
        <v>3987</v>
      </c>
      <c r="D14" s="1722"/>
      <c r="E14" s="1722"/>
    </row>
    <row r="15" spans="1:23" ht="14.45" x14ac:dyDescent="0.3">
      <c r="H15" s="782"/>
      <c r="I15" s="782"/>
    </row>
    <row r="16" spans="1:23" ht="14.45" x14ac:dyDescent="0.3">
      <c r="H16" s="782"/>
      <c r="I16" s="782"/>
    </row>
    <row r="17" spans="2:61" ht="14.45" x14ac:dyDescent="0.3">
      <c r="H17" s="782"/>
      <c r="I17" s="782"/>
    </row>
    <row r="18" spans="2:61" ht="14.45" x14ac:dyDescent="0.3">
      <c r="H18" s="782"/>
      <c r="I18" s="782"/>
    </row>
    <row r="19" spans="2:61" ht="14.45" x14ac:dyDescent="0.3">
      <c r="H19" s="782"/>
      <c r="I19" s="782"/>
    </row>
    <row r="20" spans="2:61" ht="14.45" x14ac:dyDescent="0.3">
      <c r="H20" s="782"/>
      <c r="I20" s="782"/>
    </row>
    <row r="21" spans="2:61" ht="14.45" x14ac:dyDescent="0.3">
      <c r="H21" s="782"/>
      <c r="I21" s="782"/>
    </row>
    <row r="22" spans="2:61" ht="14.45" x14ac:dyDescent="0.3">
      <c r="H22" s="782"/>
      <c r="I22" s="782"/>
    </row>
    <row r="23" spans="2:61" x14ac:dyDescent="0.25">
      <c r="H23" s="782"/>
      <c r="I23" s="782"/>
    </row>
    <row r="24" spans="2:61" x14ac:dyDescent="0.25">
      <c r="H24" s="782"/>
      <c r="I24" s="782"/>
    </row>
    <row r="25" spans="2:61" x14ac:dyDescent="0.25">
      <c r="H25" s="782"/>
      <c r="I25" s="782"/>
    </row>
    <row r="26" spans="2:61" x14ac:dyDescent="0.25">
      <c r="G26" s="12" t="s">
        <v>4095</v>
      </c>
      <c r="H26" s="782"/>
      <c r="I26" s="782"/>
    </row>
    <row r="28" spans="2:61" x14ac:dyDescent="0.25">
      <c r="B28" s="13"/>
      <c r="C28" s="1423" t="s">
        <v>1902</v>
      </c>
      <c r="D28" s="1423"/>
      <c r="E28" s="1423"/>
      <c r="F28" s="1423"/>
      <c r="G28" s="1423"/>
      <c r="H28" s="1423"/>
      <c r="I28" s="1423"/>
      <c r="J28" s="1423"/>
      <c r="K28" s="1423"/>
      <c r="L28" s="1423"/>
      <c r="M28" s="1423"/>
      <c r="N28" s="1423"/>
      <c r="O28" s="1423"/>
      <c r="P28" s="1423"/>
      <c r="Q28" s="1423"/>
      <c r="R28" s="1423"/>
      <c r="S28" s="1423"/>
      <c r="T28" s="1423"/>
      <c r="U28" s="1423"/>
      <c r="V28" s="1423"/>
      <c r="W28" s="1423"/>
      <c r="X28" s="1423"/>
      <c r="Y28" s="1423"/>
      <c r="Z28" s="1423"/>
      <c r="AA28" s="1423"/>
      <c r="AB28" s="1423"/>
      <c r="AC28" s="1423"/>
      <c r="AD28" s="1423"/>
      <c r="AE28" s="1423"/>
      <c r="AF28" s="1423"/>
      <c r="AG28" s="1423"/>
      <c r="AH28" s="1423"/>
      <c r="AI28" s="1423"/>
      <c r="AJ28" s="1423"/>
      <c r="AK28" s="1423"/>
      <c r="AL28" s="1423"/>
      <c r="AM28" s="1423"/>
      <c r="AN28" s="1423"/>
      <c r="AO28" s="1423"/>
      <c r="AP28" s="1423"/>
      <c r="AQ28" s="1423"/>
      <c r="AR28" s="1423"/>
      <c r="AS28" s="1423"/>
      <c r="AT28" s="1423"/>
      <c r="AU28" s="1423"/>
      <c r="AV28" s="1423"/>
      <c r="AW28" s="1423"/>
      <c r="AX28" s="1423"/>
      <c r="AY28" s="1423"/>
      <c r="AZ28" s="1423"/>
      <c r="BA28" s="1423"/>
      <c r="BB28" s="1423"/>
      <c r="BC28" s="1423"/>
      <c r="BD28" s="1423"/>
      <c r="BE28" s="1423"/>
      <c r="BF28" s="1423"/>
      <c r="BG28" s="1423"/>
      <c r="BH28" s="1423"/>
      <c r="BI28" s="1423"/>
    </row>
    <row r="29" spans="2:61" x14ac:dyDescent="0.25">
      <c r="B29" s="13"/>
      <c r="C29" s="1053"/>
      <c r="D29" s="1424" t="s">
        <v>106</v>
      </c>
      <c r="E29" s="1424" t="s">
        <v>107</v>
      </c>
      <c r="F29" s="1426" t="s">
        <v>108</v>
      </c>
      <c r="G29" s="1426"/>
      <c r="H29" s="1426"/>
      <c r="I29" s="1426"/>
      <c r="J29" s="1426"/>
      <c r="K29" s="1054"/>
      <c r="L29" s="1426" t="s">
        <v>109</v>
      </c>
      <c r="M29" s="1426"/>
      <c r="N29" s="1426"/>
      <c r="O29" s="1426"/>
      <c r="P29" s="1426"/>
      <c r="Q29" s="1053"/>
      <c r="R29" s="1426" t="s">
        <v>110</v>
      </c>
      <c r="S29" s="1426"/>
      <c r="T29" s="1426"/>
      <c r="U29" s="1426"/>
      <c r="V29" s="1426"/>
      <c r="W29" s="1426"/>
      <c r="X29" s="1426"/>
      <c r="Y29" s="1426"/>
      <c r="Z29" s="1053"/>
      <c r="AA29" s="1426" t="s">
        <v>111</v>
      </c>
      <c r="AB29" s="1426"/>
      <c r="AC29" s="1426"/>
      <c r="AD29" s="1426"/>
      <c r="AE29" s="1426"/>
      <c r="AF29" s="1426"/>
      <c r="AG29" s="1426"/>
      <c r="AH29" s="1426"/>
      <c r="AI29" s="1053"/>
      <c r="AJ29" s="1426" t="s">
        <v>112</v>
      </c>
      <c r="AK29" s="1426"/>
      <c r="AL29" s="1426"/>
      <c r="AM29" s="1426"/>
      <c r="AN29" s="1426"/>
      <c r="AO29" s="1426"/>
      <c r="AP29" s="1426"/>
      <c r="AQ29" s="1426"/>
      <c r="AR29" s="1053"/>
      <c r="AS29" s="1426" t="s">
        <v>113</v>
      </c>
      <c r="AT29" s="1426"/>
      <c r="AU29" s="1426"/>
      <c r="AV29" s="1426"/>
      <c r="AW29" s="1426"/>
      <c r="AX29" s="1426"/>
      <c r="AY29" s="1426"/>
      <c r="AZ29" s="1426"/>
      <c r="BA29" s="1053"/>
      <c r="BB29" s="1426" t="s">
        <v>114</v>
      </c>
      <c r="BC29" s="1426"/>
      <c r="BD29" s="1426"/>
      <c r="BE29" s="1426"/>
      <c r="BF29" s="1426"/>
      <c r="BG29" s="1426"/>
      <c r="BH29" s="1426"/>
      <c r="BI29" s="1426"/>
    </row>
    <row r="30" spans="2:61" ht="45" customHeight="1" x14ac:dyDescent="0.25">
      <c r="B30" s="1033"/>
      <c r="C30" s="1427" t="s">
        <v>115</v>
      </c>
      <c r="D30" s="1424"/>
      <c r="E30" s="1424"/>
      <c r="F30" s="1021" t="s">
        <v>116</v>
      </c>
      <c r="G30" s="1021" t="s">
        <v>117</v>
      </c>
      <c r="H30" s="1429" t="s">
        <v>39</v>
      </c>
      <c r="I30" s="1429" t="s">
        <v>65</v>
      </c>
      <c r="J30" s="1429" t="s">
        <v>118</v>
      </c>
      <c r="K30" s="1055"/>
      <c r="L30" s="1429" t="s">
        <v>119</v>
      </c>
      <c r="M30" s="1429" t="s">
        <v>120</v>
      </c>
      <c r="N30" s="1429" t="s">
        <v>121</v>
      </c>
      <c r="O30" s="1429" t="s">
        <v>122</v>
      </c>
      <c r="P30" s="1021" t="s">
        <v>123</v>
      </c>
      <c r="Q30" s="1022"/>
      <c r="R30" s="1021" t="s">
        <v>124</v>
      </c>
      <c r="S30" s="1429" t="s">
        <v>125</v>
      </c>
      <c r="T30" s="1021" t="s">
        <v>126</v>
      </c>
      <c r="U30" s="1719" t="s">
        <v>125</v>
      </c>
      <c r="V30" s="1021" t="s">
        <v>126</v>
      </c>
      <c r="W30" s="1429" t="s">
        <v>125</v>
      </c>
      <c r="X30" s="1021" t="s">
        <v>126</v>
      </c>
      <c r="Y30" s="1429" t="s">
        <v>125</v>
      </c>
      <c r="Z30" s="1022"/>
      <c r="AA30" s="1021" t="s">
        <v>127</v>
      </c>
      <c r="AB30" s="1429" t="s">
        <v>125</v>
      </c>
      <c r="AC30" s="1021" t="s">
        <v>127</v>
      </c>
      <c r="AD30" s="1429" t="s">
        <v>125</v>
      </c>
      <c r="AE30" s="1021" t="s">
        <v>128</v>
      </c>
      <c r="AF30" s="1429" t="s">
        <v>125</v>
      </c>
      <c r="AG30" s="1021" t="s">
        <v>127</v>
      </c>
      <c r="AH30" s="1429" t="s">
        <v>125</v>
      </c>
      <c r="AI30" s="1055"/>
      <c r="AJ30" s="1021" t="s">
        <v>112</v>
      </c>
      <c r="AK30" s="1429" t="s">
        <v>125</v>
      </c>
      <c r="AL30" s="1021" t="s">
        <v>112</v>
      </c>
      <c r="AM30" s="1429" t="s">
        <v>125</v>
      </c>
      <c r="AN30" s="1021" t="s">
        <v>112</v>
      </c>
      <c r="AO30" s="1719" t="s">
        <v>125</v>
      </c>
      <c r="AP30" s="1021" t="s">
        <v>112</v>
      </c>
      <c r="AQ30" s="1429" t="s">
        <v>125</v>
      </c>
      <c r="AR30" s="1055"/>
      <c r="AS30" s="1021" t="s">
        <v>129</v>
      </c>
      <c r="AT30" s="1429" t="s">
        <v>125</v>
      </c>
      <c r="AU30" s="1021" t="s">
        <v>130</v>
      </c>
      <c r="AV30" s="1429" t="s">
        <v>125</v>
      </c>
      <c r="AW30" s="1021" t="s">
        <v>131</v>
      </c>
      <c r="AX30" s="1429" t="s">
        <v>125</v>
      </c>
      <c r="AY30" s="1021" t="s">
        <v>132</v>
      </c>
      <c r="AZ30" s="1429" t="s">
        <v>125</v>
      </c>
      <c r="BA30" s="1055"/>
      <c r="BB30" s="1021" t="s">
        <v>133</v>
      </c>
      <c r="BC30" s="1429" t="s">
        <v>125</v>
      </c>
      <c r="BD30" s="1021" t="s">
        <v>134</v>
      </c>
      <c r="BE30" s="1429" t="s">
        <v>125</v>
      </c>
      <c r="BF30" s="1021" t="s">
        <v>133</v>
      </c>
      <c r="BG30" s="1429" t="s">
        <v>125</v>
      </c>
      <c r="BH30" s="1021" t="s">
        <v>135</v>
      </c>
      <c r="BI30" s="1429" t="s">
        <v>125</v>
      </c>
    </row>
    <row r="31" spans="2:61" x14ac:dyDescent="0.25">
      <c r="B31" s="13"/>
      <c r="C31" s="1428"/>
      <c r="D31" s="1425"/>
      <c r="E31" s="1425"/>
      <c r="F31" s="669" t="s">
        <v>136</v>
      </c>
      <c r="G31" s="669" t="s">
        <v>136</v>
      </c>
      <c r="H31" s="1425"/>
      <c r="I31" s="1425"/>
      <c r="J31" s="1425"/>
      <c r="K31" s="1056"/>
      <c r="L31" s="1425"/>
      <c r="M31" s="1425"/>
      <c r="N31" s="1425"/>
      <c r="O31" s="1425"/>
      <c r="P31" s="1024" t="s">
        <v>137</v>
      </c>
      <c r="Q31" s="1024"/>
      <c r="R31" s="1024" t="s">
        <v>138</v>
      </c>
      <c r="S31" s="1425"/>
      <c r="T31" s="1024" t="s">
        <v>139</v>
      </c>
      <c r="U31" s="1428"/>
      <c r="V31" s="1024" t="s">
        <v>140</v>
      </c>
      <c r="W31" s="1425"/>
      <c r="X31" s="1024" t="s">
        <v>141</v>
      </c>
      <c r="Y31" s="1425"/>
      <c r="Z31" s="1024"/>
      <c r="AA31" s="1024" t="s">
        <v>138</v>
      </c>
      <c r="AB31" s="1425"/>
      <c r="AC31" s="1024" t="s">
        <v>139</v>
      </c>
      <c r="AD31" s="1425"/>
      <c r="AE31" s="1024" t="s">
        <v>140</v>
      </c>
      <c r="AF31" s="1425"/>
      <c r="AG31" s="1024" t="s">
        <v>141</v>
      </c>
      <c r="AH31" s="1425"/>
      <c r="AI31" s="1056"/>
      <c r="AJ31" s="1024" t="s">
        <v>138</v>
      </c>
      <c r="AK31" s="1425"/>
      <c r="AL31" s="1024" t="s">
        <v>139</v>
      </c>
      <c r="AM31" s="1425"/>
      <c r="AN31" s="1024" t="s">
        <v>140</v>
      </c>
      <c r="AO31" s="1428"/>
      <c r="AP31" s="1024" t="s">
        <v>141</v>
      </c>
      <c r="AQ31" s="1425"/>
      <c r="AR31" s="1056"/>
      <c r="AS31" s="1024" t="s">
        <v>138</v>
      </c>
      <c r="AT31" s="1425"/>
      <c r="AU31" s="1024" t="s">
        <v>139</v>
      </c>
      <c r="AV31" s="1425"/>
      <c r="AW31" s="1024" t="s">
        <v>140</v>
      </c>
      <c r="AX31" s="1425"/>
      <c r="AY31" s="1024" t="s">
        <v>141</v>
      </c>
      <c r="AZ31" s="1425"/>
      <c r="BA31" s="1056"/>
      <c r="BB31" s="1024" t="s">
        <v>138</v>
      </c>
      <c r="BC31" s="1425"/>
      <c r="BD31" s="1024" t="s">
        <v>139</v>
      </c>
      <c r="BE31" s="1425"/>
      <c r="BF31" s="1024" t="s">
        <v>140</v>
      </c>
      <c r="BG31" s="1425"/>
      <c r="BH31" s="1024"/>
      <c r="BI31" s="1425"/>
    </row>
    <row r="32" spans="2:61" ht="15" customHeight="1" x14ac:dyDescent="0.25">
      <c r="B32" s="1430" t="s">
        <v>3332</v>
      </c>
      <c r="C32" s="1432" t="s">
        <v>142</v>
      </c>
      <c r="D32" s="1057" t="s">
        <v>143</v>
      </c>
      <c r="E32" s="1057" t="s">
        <v>144</v>
      </c>
      <c r="F32" s="1058">
        <v>478577</v>
      </c>
      <c r="G32" s="1058">
        <v>1053258</v>
      </c>
      <c r="H32" s="1058" t="s">
        <v>38</v>
      </c>
      <c r="I32" s="1058" t="s">
        <v>76</v>
      </c>
      <c r="J32" s="1058" t="s">
        <v>76</v>
      </c>
      <c r="K32" s="1059"/>
      <c r="L32" s="1058">
        <v>20</v>
      </c>
      <c r="M32" s="1058">
        <v>19</v>
      </c>
      <c r="N32" s="1058">
        <v>1</v>
      </c>
      <c r="O32" s="1060">
        <v>95</v>
      </c>
      <c r="P32" s="1058">
        <v>1</v>
      </c>
      <c r="Q32" s="916"/>
      <c r="R32" s="1061">
        <v>2.9</v>
      </c>
      <c r="S32" s="1062">
        <v>1</v>
      </c>
      <c r="T32" s="1061">
        <v>2.9</v>
      </c>
      <c r="U32" s="1062">
        <v>1</v>
      </c>
      <c r="V32" s="1061">
        <v>2.9</v>
      </c>
      <c r="W32" s="1062">
        <v>1</v>
      </c>
      <c r="X32" s="1061">
        <v>2.9</v>
      </c>
      <c r="Y32" s="1062">
        <v>1</v>
      </c>
      <c r="Z32" s="916"/>
      <c r="AA32" s="1061">
        <v>98.3</v>
      </c>
      <c r="AB32" s="1062">
        <v>1</v>
      </c>
      <c r="AC32" s="1061">
        <v>99.7</v>
      </c>
      <c r="AD32" s="1062">
        <v>1</v>
      </c>
      <c r="AE32" s="1061">
        <v>101.5</v>
      </c>
      <c r="AF32" s="1062">
        <v>1</v>
      </c>
      <c r="AG32" s="1058">
        <v>98.1</v>
      </c>
      <c r="AH32" s="1062">
        <v>1</v>
      </c>
      <c r="AI32" s="1063"/>
      <c r="AJ32" s="1061">
        <v>0.49</v>
      </c>
      <c r="AK32" s="1062">
        <v>1</v>
      </c>
      <c r="AL32" s="1061">
        <v>0.49</v>
      </c>
      <c r="AM32" s="1062">
        <v>1</v>
      </c>
      <c r="AN32" s="1061">
        <v>0.49</v>
      </c>
      <c r="AO32" s="1062">
        <v>1</v>
      </c>
      <c r="AP32" s="1061">
        <v>0.49</v>
      </c>
      <c r="AQ32" s="1062">
        <v>1</v>
      </c>
      <c r="AR32" s="1063"/>
      <c r="AS32" s="1061">
        <v>6.95</v>
      </c>
      <c r="AT32" s="1062">
        <v>1</v>
      </c>
      <c r="AU32" s="1061">
        <v>7.06</v>
      </c>
      <c r="AV32" s="1062">
        <v>1</v>
      </c>
      <c r="AW32" s="1061">
        <v>7.65</v>
      </c>
      <c r="AX32" s="1062">
        <v>1</v>
      </c>
      <c r="AY32" s="1061">
        <v>7.41</v>
      </c>
      <c r="AZ32" s="1062">
        <v>1</v>
      </c>
      <c r="BA32" s="1063"/>
      <c r="BB32" s="1061">
        <v>4</v>
      </c>
      <c r="BC32" s="1062">
        <v>1</v>
      </c>
      <c r="BD32" s="1061">
        <v>69</v>
      </c>
      <c r="BE32" s="1062">
        <v>0</v>
      </c>
      <c r="BF32" s="1061">
        <v>4</v>
      </c>
      <c r="BG32" s="1062">
        <v>1</v>
      </c>
      <c r="BH32" s="1061">
        <v>5</v>
      </c>
      <c r="BI32" s="1062">
        <v>1</v>
      </c>
    </row>
    <row r="33" spans="2:61" x14ac:dyDescent="0.25">
      <c r="B33" s="1431"/>
      <c r="C33" s="1432"/>
      <c r="D33" s="1057" t="s">
        <v>143</v>
      </c>
      <c r="E33" s="1057" t="s">
        <v>145</v>
      </c>
      <c r="F33" s="1058">
        <v>475877</v>
      </c>
      <c r="G33" s="1058">
        <v>1051840</v>
      </c>
      <c r="H33" s="1058" t="s">
        <v>38</v>
      </c>
      <c r="I33" s="1058" t="s">
        <v>76</v>
      </c>
      <c r="J33" s="1058" t="s">
        <v>76</v>
      </c>
      <c r="K33" s="1059"/>
      <c r="L33" s="1058">
        <v>20</v>
      </c>
      <c r="M33" s="1058">
        <v>18</v>
      </c>
      <c r="N33" s="1058">
        <v>2</v>
      </c>
      <c r="O33" s="1060">
        <v>90</v>
      </c>
      <c r="P33" s="1058">
        <v>1</v>
      </c>
      <c r="Q33" s="916"/>
      <c r="R33" s="1061">
        <v>2.9</v>
      </c>
      <c r="S33" s="1062">
        <v>1</v>
      </c>
      <c r="T33" s="1061">
        <v>2.9</v>
      </c>
      <c r="U33" s="1062">
        <v>1</v>
      </c>
      <c r="V33" s="1061">
        <v>2.9</v>
      </c>
      <c r="W33" s="1062">
        <v>1</v>
      </c>
      <c r="X33" s="1061">
        <v>2.9</v>
      </c>
      <c r="Y33" s="1062">
        <v>1</v>
      </c>
      <c r="Z33" s="916"/>
      <c r="AA33" s="1061">
        <v>97.3</v>
      </c>
      <c r="AB33" s="1062">
        <v>1</v>
      </c>
      <c r="AC33" s="1061">
        <v>97.5</v>
      </c>
      <c r="AD33" s="1062">
        <v>1</v>
      </c>
      <c r="AE33" s="1061">
        <v>114</v>
      </c>
      <c r="AF33" s="1062">
        <v>1</v>
      </c>
      <c r="AG33" s="1058">
        <v>100</v>
      </c>
      <c r="AH33" s="1062">
        <v>1</v>
      </c>
      <c r="AI33" s="1063"/>
      <c r="AJ33" s="1061">
        <v>0.49</v>
      </c>
      <c r="AK33" s="1062">
        <v>1</v>
      </c>
      <c r="AL33" s="1061">
        <v>0.49</v>
      </c>
      <c r="AM33" s="1062">
        <v>1</v>
      </c>
      <c r="AN33" s="1061">
        <v>0.49</v>
      </c>
      <c r="AO33" s="1062">
        <v>1</v>
      </c>
      <c r="AP33" s="1061">
        <v>0.49</v>
      </c>
      <c r="AQ33" s="1062">
        <v>1</v>
      </c>
      <c r="AR33" s="1063"/>
      <c r="AS33" s="1061">
        <v>6.35</v>
      </c>
      <c r="AT33" s="1062">
        <v>0</v>
      </c>
      <c r="AU33" s="1061">
        <v>6.8</v>
      </c>
      <c r="AV33" s="1062">
        <v>1</v>
      </c>
      <c r="AW33" s="1061">
        <v>7.54</v>
      </c>
      <c r="AX33" s="1062">
        <v>1</v>
      </c>
      <c r="AY33" s="1061">
        <v>7.53</v>
      </c>
      <c r="AZ33" s="1062">
        <v>1</v>
      </c>
      <c r="BA33" s="1063"/>
      <c r="BB33" s="1061">
        <v>14</v>
      </c>
      <c r="BC33" s="1062">
        <v>1</v>
      </c>
      <c r="BD33" s="1061">
        <v>357</v>
      </c>
      <c r="BE33" s="1062">
        <v>0</v>
      </c>
      <c r="BF33" s="1061">
        <v>2.5</v>
      </c>
      <c r="BG33" s="1062">
        <v>1</v>
      </c>
      <c r="BH33" s="1061">
        <v>11</v>
      </c>
      <c r="BI33" s="1062">
        <v>1</v>
      </c>
    </row>
    <row r="34" spans="2:61" x14ac:dyDescent="0.25">
      <c r="B34" s="1431"/>
      <c r="C34" s="1432"/>
      <c r="D34" s="1057" t="s">
        <v>146</v>
      </c>
      <c r="E34" s="1057" t="s">
        <v>147</v>
      </c>
      <c r="F34" s="1058">
        <v>489634</v>
      </c>
      <c r="G34" s="1058">
        <v>1051066</v>
      </c>
      <c r="H34" s="1058" t="s">
        <v>38</v>
      </c>
      <c r="I34" s="1058" t="s">
        <v>74</v>
      </c>
      <c r="J34" s="1058" t="s">
        <v>148</v>
      </c>
      <c r="K34" s="1059"/>
      <c r="L34" s="1058">
        <v>20</v>
      </c>
      <c r="M34" s="1058">
        <v>19</v>
      </c>
      <c r="N34" s="1058">
        <v>1</v>
      </c>
      <c r="O34" s="1060">
        <v>95</v>
      </c>
      <c r="P34" s="1058">
        <v>1</v>
      </c>
      <c r="Q34" s="916"/>
      <c r="R34" s="1061">
        <v>2.9</v>
      </c>
      <c r="S34" s="1062">
        <v>1</v>
      </c>
      <c r="T34" s="1061">
        <v>2.9</v>
      </c>
      <c r="U34" s="1062">
        <v>1</v>
      </c>
      <c r="V34" s="1061">
        <v>2.9</v>
      </c>
      <c r="W34" s="1062">
        <v>1</v>
      </c>
      <c r="X34" s="1061">
        <v>2.9</v>
      </c>
      <c r="Y34" s="1062">
        <v>1</v>
      </c>
      <c r="Z34" s="916"/>
      <c r="AA34" s="1061">
        <v>100.4</v>
      </c>
      <c r="AB34" s="1062">
        <v>1</v>
      </c>
      <c r="AC34" s="1061">
        <v>95.7</v>
      </c>
      <c r="AD34" s="1062">
        <v>1</v>
      </c>
      <c r="AE34" s="1061">
        <v>96.5</v>
      </c>
      <c r="AF34" s="1062">
        <v>1</v>
      </c>
      <c r="AG34" s="1058">
        <v>97.6</v>
      </c>
      <c r="AH34" s="1062">
        <v>1</v>
      </c>
      <c r="AI34" s="1063"/>
      <c r="AJ34" s="1061">
        <v>0.49</v>
      </c>
      <c r="AK34" s="1062">
        <v>1</v>
      </c>
      <c r="AL34" s="1061">
        <v>0.49</v>
      </c>
      <c r="AM34" s="1062">
        <v>1</v>
      </c>
      <c r="AN34" s="1061">
        <v>0.49</v>
      </c>
      <c r="AO34" s="1062">
        <v>1</v>
      </c>
      <c r="AP34" s="1061">
        <v>0.49</v>
      </c>
      <c r="AQ34" s="1062">
        <v>1</v>
      </c>
      <c r="AR34" s="1063"/>
      <c r="AS34" s="1061">
        <v>6.82</v>
      </c>
      <c r="AT34" s="1062">
        <v>1</v>
      </c>
      <c r="AU34" s="1061">
        <v>7.26</v>
      </c>
      <c r="AV34" s="1062">
        <v>1</v>
      </c>
      <c r="AW34" s="1061">
        <v>7.29</v>
      </c>
      <c r="AX34" s="1062">
        <v>1</v>
      </c>
      <c r="AY34" s="1061">
        <v>7.31</v>
      </c>
      <c r="AZ34" s="1062">
        <v>1</v>
      </c>
      <c r="BA34" s="1063"/>
      <c r="BB34" s="1061">
        <v>7</v>
      </c>
      <c r="BC34" s="1062">
        <v>1</v>
      </c>
      <c r="BD34" s="1061">
        <v>132</v>
      </c>
      <c r="BE34" s="1062">
        <v>0</v>
      </c>
      <c r="BF34" s="1061">
        <v>2.5</v>
      </c>
      <c r="BG34" s="1062">
        <v>1</v>
      </c>
      <c r="BH34" s="1061">
        <v>13</v>
      </c>
      <c r="BI34" s="1062">
        <v>1</v>
      </c>
    </row>
    <row r="35" spans="2:61" x14ac:dyDescent="0.25">
      <c r="B35" s="1431"/>
      <c r="C35" s="1432"/>
      <c r="D35" s="1057" t="s">
        <v>146</v>
      </c>
      <c r="E35" s="1057" t="s">
        <v>149</v>
      </c>
      <c r="F35" s="1058">
        <v>480470</v>
      </c>
      <c r="G35" s="1058">
        <v>1046523</v>
      </c>
      <c r="H35" s="1058" t="s">
        <v>38</v>
      </c>
      <c r="I35" s="1058" t="s">
        <v>74</v>
      </c>
      <c r="J35" s="1058" t="s">
        <v>75</v>
      </c>
      <c r="K35" s="1059"/>
      <c r="L35" s="1058">
        <v>20</v>
      </c>
      <c r="M35" s="1058">
        <v>18</v>
      </c>
      <c r="N35" s="1058">
        <v>2</v>
      </c>
      <c r="O35" s="1060">
        <v>90</v>
      </c>
      <c r="P35" s="1058">
        <v>1</v>
      </c>
      <c r="Q35" s="916"/>
      <c r="R35" s="1061">
        <v>2.9</v>
      </c>
      <c r="S35" s="1062">
        <v>1</v>
      </c>
      <c r="T35" s="1061">
        <v>13</v>
      </c>
      <c r="U35" s="1062">
        <v>0</v>
      </c>
      <c r="V35" s="1061">
        <v>2.9</v>
      </c>
      <c r="W35" s="1062">
        <v>1</v>
      </c>
      <c r="X35" s="1061">
        <v>2.9</v>
      </c>
      <c r="Y35" s="1062">
        <v>1</v>
      </c>
      <c r="Z35" s="916"/>
      <c r="AA35" s="1061">
        <v>99.8</v>
      </c>
      <c r="AB35" s="1062">
        <v>1</v>
      </c>
      <c r="AC35" s="1061">
        <v>94.5</v>
      </c>
      <c r="AD35" s="1062">
        <v>1</v>
      </c>
      <c r="AE35" s="1061">
        <v>112</v>
      </c>
      <c r="AF35" s="1062">
        <v>1</v>
      </c>
      <c r="AG35" s="1058">
        <v>109.7</v>
      </c>
      <c r="AH35" s="1062">
        <v>1</v>
      </c>
      <c r="AI35" s="1063"/>
      <c r="AJ35" s="1061">
        <v>0.49</v>
      </c>
      <c r="AK35" s="1062">
        <v>1</v>
      </c>
      <c r="AL35" s="1061">
        <v>0.49</v>
      </c>
      <c r="AM35" s="1062">
        <v>1</v>
      </c>
      <c r="AN35" s="1061">
        <v>0.49</v>
      </c>
      <c r="AO35" s="1062">
        <v>1</v>
      </c>
      <c r="AP35" s="1061">
        <v>0.49</v>
      </c>
      <c r="AQ35" s="1062">
        <v>1</v>
      </c>
      <c r="AR35" s="1063"/>
      <c r="AS35" s="1061">
        <v>7.2</v>
      </c>
      <c r="AT35" s="1062">
        <v>1</v>
      </c>
      <c r="AU35" s="1061">
        <v>7.14</v>
      </c>
      <c r="AV35" s="1062">
        <v>1</v>
      </c>
      <c r="AW35" s="1061">
        <v>7.6</v>
      </c>
      <c r="AX35" s="1062">
        <v>1</v>
      </c>
      <c r="AY35" s="1061">
        <v>7.79</v>
      </c>
      <c r="AZ35" s="1062">
        <v>1</v>
      </c>
      <c r="BA35" s="1063"/>
      <c r="BB35" s="1061">
        <v>11</v>
      </c>
      <c r="BC35" s="1062">
        <v>1</v>
      </c>
      <c r="BD35" s="1061">
        <v>256</v>
      </c>
      <c r="BE35" s="1062">
        <v>0</v>
      </c>
      <c r="BF35" s="1061">
        <v>2.5</v>
      </c>
      <c r="BG35" s="1062">
        <v>1</v>
      </c>
      <c r="BH35" s="1061">
        <v>16</v>
      </c>
      <c r="BI35" s="1062">
        <v>1</v>
      </c>
    </row>
    <row r="36" spans="2:61" x14ac:dyDescent="0.25">
      <c r="B36" s="1431"/>
      <c r="C36" s="1433" t="s">
        <v>150</v>
      </c>
      <c r="D36" s="1064" t="s">
        <v>151</v>
      </c>
      <c r="E36" s="1064" t="s">
        <v>152</v>
      </c>
      <c r="F36" s="1065">
        <v>430273</v>
      </c>
      <c r="G36" s="1065">
        <v>1074425</v>
      </c>
      <c r="H36" s="1065" t="s">
        <v>38</v>
      </c>
      <c r="I36" s="1065" t="s">
        <v>77</v>
      </c>
      <c r="J36" s="1065" t="s">
        <v>83</v>
      </c>
      <c r="K36" s="1059"/>
      <c r="L36" s="1065">
        <v>20</v>
      </c>
      <c r="M36" s="1065">
        <v>19</v>
      </c>
      <c r="N36" s="1065">
        <v>1</v>
      </c>
      <c r="O36" s="1066">
        <v>95</v>
      </c>
      <c r="P36" s="1065">
        <v>1</v>
      </c>
      <c r="Q36" s="916"/>
      <c r="R36" s="1067">
        <v>2.9</v>
      </c>
      <c r="S36" s="1068">
        <v>1</v>
      </c>
      <c r="T36" s="1067">
        <v>2.9</v>
      </c>
      <c r="U36" s="1068">
        <v>1</v>
      </c>
      <c r="V36" s="1067">
        <v>2.9</v>
      </c>
      <c r="W36" s="1068">
        <v>1</v>
      </c>
      <c r="X36" s="1067">
        <v>2.9</v>
      </c>
      <c r="Y36" s="1068">
        <v>1</v>
      </c>
      <c r="Z36" s="916"/>
      <c r="AA36" s="1067">
        <v>100.7</v>
      </c>
      <c r="AB36" s="1068">
        <v>1</v>
      </c>
      <c r="AC36" s="1067">
        <v>100.7</v>
      </c>
      <c r="AD36" s="1068">
        <v>1</v>
      </c>
      <c r="AE36" s="1067">
        <v>96.1</v>
      </c>
      <c r="AF36" s="1068">
        <v>1</v>
      </c>
      <c r="AG36" s="1065">
        <v>90</v>
      </c>
      <c r="AH36" s="1068">
        <v>1</v>
      </c>
      <c r="AI36" s="1063"/>
      <c r="AJ36" s="1067">
        <v>0.49</v>
      </c>
      <c r="AK36" s="1068">
        <v>1</v>
      </c>
      <c r="AL36" s="1067">
        <v>0.49</v>
      </c>
      <c r="AM36" s="1068">
        <v>1</v>
      </c>
      <c r="AN36" s="1067">
        <v>0.49</v>
      </c>
      <c r="AO36" s="1068">
        <v>1</v>
      </c>
      <c r="AP36" s="1067">
        <v>0.49</v>
      </c>
      <c r="AQ36" s="1068">
        <v>1</v>
      </c>
      <c r="AR36" s="1063"/>
      <c r="AS36" s="1067">
        <v>8.2899999999999991</v>
      </c>
      <c r="AT36" s="1068">
        <v>1</v>
      </c>
      <c r="AU36" s="1067">
        <v>7.8</v>
      </c>
      <c r="AV36" s="1068">
        <v>1</v>
      </c>
      <c r="AW36" s="1067">
        <v>8.39</v>
      </c>
      <c r="AX36" s="1068">
        <v>1</v>
      </c>
      <c r="AY36" s="1067">
        <v>7.58</v>
      </c>
      <c r="AZ36" s="1068">
        <v>1</v>
      </c>
      <c r="BA36" s="1063"/>
      <c r="BB36" s="1067">
        <v>22</v>
      </c>
      <c r="BC36" s="1068">
        <v>1</v>
      </c>
      <c r="BD36" s="1067">
        <v>454</v>
      </c>
      <c r="BE36" s="1068">
        <v>0</v>
      </c>
      <c r="BF36" s="1067">
        <v>12</v>
      </c>
      <c r="BG36" s="1068">
        <v>1</v>
      </c>
      <c r="BH36" s="1067">
        <v>9</v>
      </c>
      <c r="BI36" s="1068">
        <v>1</v>
      </c>
    </row>
    <row r="37" spans="2:61" x14ac:dyDescent="0.25">
      <c r="B37" s="1431"/>
      <c r="C37" s="1433"/>
      <c r="D37" s="1064" t="s">
        <v>153</v>
      </c>
      <c r="E37" s="1064" t="s">
        <v>154</v>
      </c>
      <c r="F37" s="1065">
        <v>431757</v>
      </c>
      <c r="G37" s="1065">
        <v>1064259</v>
      </c>
      <c r="H37" s="1065" t="s">
        <v>38</v>
      </c>
      <c r="I37" s="1065" t="s">
        <v>77</v>
      </c>
      <c r="J37" s="1065" t="s">
        <v>155</v>
      </c>
      <c r="K37" s="1059"/>
      <c r="L37" s="1065">
        <v>20</v>
      </c>
      <c r="M37" s="1065">
        <v>18</v>
      </c>
      <c r="N37" s="1065">
        <v>2</v>
      </c>
      <c r="O37" s="1066">
        <v>90</v>
      </c>
      <c r="P37" s="1065">
        <v>1</v>
      </c>
      <c r="Q37" s="916"/>
      <c r="R37" s="1067">
        <v>2.9</v>
      </c>
      <c r="S37" s="1068">
        <v>1</v>
      </c>
      <c r="T37" s="1067">
        <v>10.199999999999999</v>
      </c>
      <c r="U37" s="1068">
        <v>0</v>
      </c>
      <c r="V37" s="1067">
        <v>2.9</v>
      </c>
      <c r="W37" s="1068">
        <v>1</v>
      </c>
      <c r="X37" s="1067">
        <v>2.9</v>
      </c>
      <c r="Y37" s="1068">
        <v>1</v>
      </c>
      <c r="Z37" s="916"/>
      <c r="AA37" s="1067">
        <v>89.5</v>
      </c>
      <c r="AB37" s="1068">
        <v>1</v>
      </c>
      <c r="AC37" s="1067">
        <v>87.1</v>
      </c>
      <c r="AD37" s="1068">
        <v>1</v>
      </c>
      <c r="AE37" s="1067">
        <v>83.6</v>
      </c>
      <c r="AF37" s="1068">
        <v>1</v>
      </c>
      <c r="AG37" s="1065">
        <v>84.3</v>
      </c>
      <c r="AH37" s="1068">
        <v>1</v>
      </c>
      <c r="AI37" s="1063"/>
      <c r="AJ37" s="1067">
        <v>0.49</v>
      </c>
      <c r="AK37" s="1068">
        <v>1</v>
      </c>
      <c r="AL37" s="1067">
        <v>0.49</v>
      </c>
      <c r="AM37" s="1068">
        <v>1</v>
      </c>
      <c r="AN37" s="1067">
        <v>0.49</v>
      </c>
      <c r="AO37" s="1068">
        <v>1</v>
      </c>
      <c r="AP37" s="1067">
        <v>0.49</v>
      </c>
      <c r="AQ37" s="1068">
        <v>1</v>
      </c>
      <c r="AR37" s="1063"/>
      <c r="AS37" s="1067">
        <v>7.41</v>
      </c>
      <c r="AT37" s="1068">
        <v>1</v>
      </c>
      <c r="AU37" s="1067">
        <v>7.27</v>
      </c>
      <c r="AV37" s="1068">
        <v>1</v>
      </c>
      <c r="AW37" s="1067">
        <v>7.43</v>
      </c>
      <c r="AX37" s="1068">
        <v>1</v>
      </c>
      <c r="AY37" s="1067">
        <v>7.28</v>
      </c>
      <c r="AZ37" s="1068">
        <v>1</v>
      </c>
      <c r="BA37" s="1063"/>
      <c r="BB37" s="1067">
        <v>6</v>
      </c>
      <c r="BC37" s="1068">
        <v>1</v>
      </c>
      <c r="BD37" s="1067">
        <v>608</v>
      </c>
      <c r="BE37" s="1068">
        <v>0</v>
      </c>
      <c r="BF37" s="1067">
        <v>10</v>
      </c>
      <c r="BG37" s="1068">
        <v>1</v>
      </c>
      <c r="BH37" s="1067">
        <v>9</v>
      </c>
      <c r="BI37" s="1068">
        <v>1</v>
      </c>
    </row>
    <row r="38" spans="2:61" x14ac:dyDescent="0.25">
      <c r="B38" s="1431"/>
      <c r="C38" s="1433"/>
      <c r="D38" s="1064" t="s">
        <v>156</v>
      </c>
      <c r="E38" s="1064" t="s">
        <v>157</v>
      </c>
      <c r="F38" s="1065">
        <v>442810</v>
      </c>
      <c r="G38" s="1065">
        <v>1064763</v>
      </c>
      <c r="H38" s="1065" t="s">
        <v>36</v>
      </c>
      <c r="I38" s="1065" t="s">
        <v>158</v>
      </c>
      <c r="J38" s="1065" t="s">
        <v>159</v>
      </c>
      <c r="K38" s="1059"/>
      <c r="L38" s="1065">
        <v>20</v>
      </c>
      <c r="M38" s="1065">
        <v>17</v>
      </c>
      <c r="N38" s="1065">
        <v>3</v>
      </c>
      <c r="O38" s="1066">
        <v>85</v>
      </c>
      <c r="P38" s="1065">
        <v>1</v>
      </c>
      <c r="Q38" s="916"/>
      <c r="R38" s="1067">
        <v>2.9</v>
      </c>
      <c r="S38" s="1068">
        <v>1</v>
      </c>
      <c r="T38" s="1067">
        <v>18</v>
      </c>
      <c r="U38" s="1068">
        <v>0</v>
      </c>
      <c r="V38" s="1067">
        <v>2.9</v>
      </c>
      <c r="W38" s="1068">
        <v>1</v>
      </c>
      <c r="X38" s="1067">
        <v>2.9</v>
      </c>
      <c r="Y38" s="1068">
        <v>1</v>
      </c>
      <c r="Z38" s="916"/>
      <c r="AA38" s="1067">
        <v>98.5</v>
      </c>
      <c r="AB38" s="1068">
        <v>1</v>
      </c>
      <c r="AC38" s="1067">
        <v>94</v>
      </c>
      <c r="AD38" s="1068">
        <v>1</v>
      </c>
      <c r="AE38" s="1067">
        <v>116</v>
      </c>
      <c r="AF38" s="1068">
        <v>1</v>
      </c>
      <c r="AG38" s="1065">
        <v>127</v>
      </c>
      <c r="AH38" s="1068">
        <v>0</v>
      </c>
      <c r="AI38" s="1063"/>
      <c r="AJ38" s="1067">
        <v>0.49</v>
      </c>
      <c r="AK38" s="1068">
        <v>1</v>
      </c>
      <c r="AL38" s="1067">
        <v>0.49</v>
      </c>
      <c r="AM38" s="1068">
        <v>1</v>
      </c>
      <c r="AN38" s="1067">
        <v>0.49</v>
      </c>
      <c r="AO38" s="1068">
        <v>1</v>
      </c>
      <c r="AP38" s="1067">
        <v>0.49</v>
      </c>
      <c r="AQ38" s="1068">
        <v>1</v>
      </c>
      <c r="AR38" s="1063"/>
      <c r="AS38" s="1067">
        <v>7.49</v>
      </c>
      <c r="AT38" s="1068">
        <v>1</v>
      </c>
      <c r="AU38" s="1067">
        <v>7.6</v>
      </c>
      <c r="AV38" s="1068">
        <v>1</v>
      </c>
      <c r="AW38" s="1067">
        <v>8.32</v>
      </c>
      <c r="AX38" s="1068">
        <v>1</v>
      </c>
      <c r="AY38" s="1067">
        <v>8.34</v>
      </c>
      <c r="AZ38" s="1068">
        <v>1</v>
      </c>
      <c r="BA38" s="1063"/>
      <c r="BB38" s="1067">
        <v>4</v>
      </c>
      <c r="BC38" s="1068">
        <v>1</v>
      </c>
      <c r="BD38" s="1067">
        <v>81</v>
      </c>
      <c r="BE38" s="1068">
        <v>0</v>
      </c>
      <c r="BF38" s="1067">
        <v>6</v>
      </c>
      <c r="BG38" s="1068">
        <v>1</v>
      </c>
      <c r="BH38" s="1067">
        <v>4</v>
      </c>
      <c r="BI38" s="1068">
        <v>1</v>
      </c>
    </row>
    <row r="39" spans="2:61" x14ac:dyDescent="0.25">
      <c r="B39" s="1431"/>
      <c r="C39" s="1433"/>
      <c r="D39" s="1064" t="s">
        <v>160</v>
      </c>
      <c r="E39" s="1064" t="s">
        <v>161</v>
      </c>
      <c r="F39" s="1065">
        <v>446879</v>
      </c>
      <c r="G39" s="1065">
        <v>1064096</v>
      </c>
      <c r="H39" s="1065" t="s">
        <v>38</v>
      </c>
      <c r="I39" s="1065" t="s">
        <v>70</v>
      </c>
      <c r="J39" s="1065" t="s">
        <v>162</v>
      </c>
      <c r="K39" s="1059"/>
      <c r="L39" s="1065">
        <v>20</v>
      </c>
      <c r="M39" s="1065">
        <v>19</v>
      </c>
      <c r="N39" s="1065">
        <v>1</v>
      </c>
      <c r="O39" s="1066">
        <v>95</v>
      </c>
      <c r="P39" s="1065">
        <v>1</v>
      </c>
      <c r="Q39" s="916"/>
      <c r="R39" s="1067">
        <v>2.9</v>
      </c>
      <c r="S39" s="1068">
        <v>1</v>
      </c>
      <c r="T39" s="1067">
        <v>2.9</v>
      </c>
      <c r="U39" s="1068">
        <v>1</v>
      </c>
      <c r="V39" s="1067">
        <v>2.9</v>
      </c>
      <c r="W39" s="1068">
        <v>1</v>
      </c>
      <c r="X39" s="1067">
        <v>2.9</v>
      </c>
      <c r="Y39" s="1068">
        <v>1</v>
      </c>
      <c r="Z39" s="916"/>
      <c r="AA39" s="1067">
        <v>104.6</v>
      </c>
      <c r="AB39" s="1068">
        <v>1</v>
      </c>
      <c r="AC39" s="1067">
        <v>94</v>
      </c>
      <c r="AD39" s="1068">
        <v>1</v>
      </c>
      <c r="AE39" s="1067">
        <v>103.4</v>
      </c>
      <c r="AF39" s="1068">
        <v>1</v>
      </c>
      <c r="AG39" s="1065">
        <v>88</v>
      </c>
      <c r="AH39" s="1068">
        <v>1</v>
      </c>
      <c r="AI39" s="1063"/>
      <c r="AJ39" s="1067">
        <v>0.49</v>
      </c>
      <c r="AK39" s="1068">
        <v>1</v>
      </c>
      <c r="AL39" s="1067">
        <v>0.49</v>
      </c>
      <c r="AM39" s="1068">
        <v>1</v>
      </c>
      <c r="AN39" s="1067">
        <v>0.49</v>
      </c>
      <c r="AO39" s="1068">
        <v>1</v>
      </c>
      <c r="AP39" s="1067">
        <v>0.49</v>
      </c>
      <c r="AQ39" s="1068">
        <v>1</v>
      </c>
      <c r="AR39" s="1063"/>
      <c r="AS39" s="1067">
        <v>7.72</v>
      </c>
      <c r="AT39" s="1068">
        <v>1</v>
      </c>
      <c r="AU39" s="1067">
        <v>6.7</v>
      </c>
      <c r="AV39" s="1068">
        <v>1</v>
      </c>
      <c r="AW39" s="1067">
        <v>8.17</v>
      </c>
      <c r="AX39" s="1068">
        <v>1</v>
      </c>
      <c r="AY39" s="1067">
        <v>7.55</v>
      </c>
      <c r="AZ39" s="1068">
        <v>1</v>
      </c>
      <c r="BA39" s="1063"/>
      <c r="BB39" s="1067">
        <v>6</v>
      </c>
      <c r="BC39" s="1068">
        <v>1</v>
      </c>
      <c r="BD39" s="1067">
        <v>227</v>
      </c>
      <c r="BE39" s="1068">
        <v>0</v>
      </c>
      <c r="BF39" s="1067">
        <v>8</v>
      </c>
      <c r="BG39" s="1068">
        <v>1</v>
      </c>
      <c r="BH39" s="1067">
        <v>8</v>
      </c>
      <c r="BI39" s="1068">
        <v>1</v>
      </c>
    </row>
    <row r="40" spans="2:61" x14ac:dyDescent="0.25">
      <c r="B40" s="1431"/>
      <c r="C40" s="1433"/>
      <c r="D40" s="1064" t="s">
        <v>160</v>
      </c>
      <c r="E40" s="1064" t="s">
        <v>163</v>
      </c>
      <c r="F40" s="1065">
        <v>442563</v>
      </c>
      <c r="G40" s="1065">
        <v>1058628</v>
      </c>
      <c r="H40" s="1065" t="s">
        <v>38</v>
      </c>
      <c r="I40" s="1065" t="s">
        <v>76</v>
      </c>
      <c r="J40" s="1065" t="s">
        <v>76</v>
      </c>
      <c r="K40" s="1059"/>
      <c r="L40" s="1065">
        <v>20</v>
      </c>
      <c r="M40" s="1065">
        <v>15</v>
      </c>
      <c r="N40" s="1065">
        <v>5</v>
      </c>
      <c r="O40" s="1066">
        <v>75</v>
      </c>
      <c r="P40" s="1065">
        <v>0</v>
      </c>
      <c r="Q40" s="916"/>
      <c r="R40" s="1067">
        <v>2.9</v>
      </c>
      <c r="S40" s="1068">
        <v>1</v>
      </c>
      <c r="T40" s="1067">
        <v>2.9</v>
      </c>
      <c r="U40" s="1068">
        <v>1</v>
      </c>
      <c r="V40" s="1067">
        <v>2.9</v>
      </c>
      <c r="W40" s="1068">
        <v>1</v>
      </c>
      <c r="X40" s="1067">
        <v>2.9</v>
      </c>
      <c r="Y40" s="1068">
        <v>1</v>
      </c>
      <c r="Z40" s="916"/>
      <c r="AA40" s="1067">
        <v>96.7</v>
      </c>
      <c r="AB40" s="1068">
        <v>1</v>
      </c>
      <c r="AC40" s="1067">
        <v>91.3</v>
      </c>
      <c r="AD40" s="1068">
        <v>1</v>
      </c>
      <c r="AE40" s="1067">
        <v>123.5</v>
      </c>
      <c r="AF40" s="1068">
        <v>0</v>
      </c>
      <c r="AG40" s="1065">
        <v>85</v>
      </c>
      <c r="AH40" s="1068">
        <v>1</v>
      </c>
      <c r="AI40" s="1063"/>
      <c r="AJ40" s="1067">
        <v>0.49</v>
      </c>
      <c r="AK40" s="1068">
        <v>1</v>
      </c>
      <c r="AL40" s="1067">
        <v>0.49</v>
      </c>
      <c r="AM40" s="1068">
        <v>1</v>
      </c>
      <c r="AN40" s="1067">
        <v>0.49</v>
      </c>
      <c r="AO40" s="1068">
        <v>1</v>
      </c>
      <c r="AP40" s="1067">
        <v>0.49</v>
      </c>
      <c r="AQ40" s="1068">
        <v>1</v>
      </c>
      <c r="AR40" s="1063"/>
      <c r="AS40" s="1067">
        <v>6.9</v>
      </c>
      <c r="AT40" s="1068">
        <v>1</v>
      </c>
      <c r="AU40" s="1067">
        <v>6.08</v>
      </c>
      <c r="AV40" s="1068">
        <v>0</v>
      </c>
      <c r="AW40" s="1067">
        <v>8.17</v>
      </c>
      <c r="AX40" s="1068">
        <v>1</v>
      </c>
      <c r="AY40" s="1067">
        <v>6.86</v>
      </c>
      <c r="AZ40" s="1068">
        <v>1</v>
      </c>
      <c r="BA40" s="1063"/>
      <c r="BB40" s="1067">
        <v>150</v>
      </c>
      <c r="BC40" s="1068">
        <v>0</v>
      </c>
      <c r="BD40" s="1067">
        <v>228</v>
      </c>
      <c r="BE40" s="1068">
        <v>0</v>
      </c>
      <c r="BF40" s="1067">
        <v>2.5</v>
      </c>
      <c r="BG40" s="1068">
        <v>1</v>
      </c>
      <c r="BH40" s="1067">
        <v>1123</v>
      </c>
      <c r="BI40" s="1068">
        <v>0</v>
      </c>
    </row>
    <row r="41" spans="2:61" x14ac:dyDescent="0.25">
      <c r="B41" s="1431"/>
      <c r="C41" s="1433"/>
      <c r="D41" s="1064" t="s">
        <v>164</v>
      </c>
      <c r="E41" s="1064" t="s">
        <v>165</v>
      </c>
      <c r="F41" s="1065">
        <v>441801</v>
      </c>
      <c r="G41" s="1065">
        <v>1058697</v>
      </c>
      <c r="H41" s="1065" t="s">
        <v>38</v>
      </c>
      <c r="I41" s="1065" t="s">
        <v>76</v>
      </c>
      <c r="J41" s="1065" t="s">
        <v>76</v>
      </c>
      <c r="K41" s="1059"/>
      <c r="L41" s="1065">
        <v>20</v>
      </c>
      <c r="M41" s="1065">
        <v>15</v>
      </c>
      <c r="N41" s="1065">
        <v>5</v>
      </c>
      <c r="O41" s="1066">
        <v>75</v>
      </c>
      <c r="P41" s="1065">
        <v>0</v>
      </c>
      <c r="Q41" s="916"/>
      <c r="R41" s="1067">
        <v>2.9</v>
      </c>
      <c r="S41" s="1068">
        <v>1</v>
      </c>
      <c r="T41" s="1067">
        <v>25</v>
      </c>
      <c r="U41" s="1068">
        <v>0</v>
      </c>
      <c r="V41" s="1067">
        <v>2.9</v>
      </c>
      <c r="W41" s="1068">
        <v>1</v>
      </c>
      <c r="X41" s="1067">
        <v>2.9</v>
      </c>
      <c r="Y41" s="1068">
        <v>1</v>
      </c>
      <c r="Z41" s="916"/>
      <c r="AA41" s="1067">
        <v>98.5</v>
      </c>
      <c r="AB41" s="1068">
        <v>1</v>
      </c>
      <c r="AC41" s="1067">
        <v>85.9</v>
      </c>
      <c r="AD41" s="1068">
        <v>1</v>
      </c>
      <c r="AE41" s="1067">
        <v>117</v>
      </c>
      <c r="AF41" s="1068">
        <v>1</v>
      </c>
      <c r="AG41" s="1065">
        <v>81.3</v>
      </c>
      <c r="AH41" s="1068">
        <v>1</v>
      </c>
      <c r="AI41" s="1063"/>
      <c r="AJ41" s="1067">
        <v>0.49</v>
      </c>
      <c r="AK41" s="1068">
        <v>1</v>
      </c>
      <c r="AL41" s="1067">
        <v>0.49</v>
      </c>
      <c r="AM41" s="1068">
        <v>1</v>
      </c>
      <c r="AN41" s="1067">
        <v>0.49</v>
      </c>
      <c r="AO41" s="1068">
        <v>1</v>
      </c>
      <c r="AP41" s="1067">
        <v>0.49</v>
      </c>
      <c r="AQ41" s="1068">
        <v>1</v>
      </c>
      <c r="AR41" s="1063"/>
      <c r="AS41" s="1067">
        <v>6.95</v>
      </c>
      <c r="AT41" s="1068">
        <v>1</v>
      </c>
      <c r="AU41" s="1067">
        <v>6.1</v>
      </c>
      <c r="AV41" s="1068">
        <v>0</v>
      </c>
      <c r="AW41" s="1067">
        <v>8.17</v>
      </c>
      <c r="AX41" s="1068">
        <v>1</v>
      </c>
      <c r="AY41" s="1067">
        <v>6.5</v>
      </c>
      <c r="AZ41" s="1068">
        <v>1</v>
      </c>
      <c r="BA41" s="1063"/>
      <c r="BB41" s="1067">
        <v>28</v>
      </c>
      <c r="BC41" s="1068">
        <v>0</v>
      </c>
      <c r="BD41" s="1067">
        <v>279</v>
      </c>
      <c r="BE41" s="1068">
        <v>0</v>
      </c>
      <c r="BF41" s="1067">
        <v>2.5</v>
      </c>
      <c r="BG41" s="1068">
        <v>1</v>
      </c>
      <c r="BH41" s="1067">
        <v>2158</v>
      </c>
      <c r="BI41" s="1068">
        <v>0</v>
      </c>
    </row>
    <row r="42" spans="2:61" x14ac:dyDescent="0.25">
      <c r="B42" s="1431"/>
      <c r="C42" s="1433"/>
      <c r="D42" s="1064" t="s">
        <v>160</v>
      </c>
      <c r="E42" s="1064" t="s">
        <v>166</v>
      </c>
      <c r="F42" s="1065">
        <v>454785</v>
      </c>
      <c r="G42" s="1065">
        <v>1059635</v>
      </c>
      <c r="H42" s="1065" t="s">
        <v>35</v>
      </c>
      <c r="I42" s="1065" t="s">
        <v>70</v>
      </c>
      <c r="J42" s="1065" t="s">
        <v>162</v>
      </c>
      <c r="K42" s="1059"/>
      <c r="L42" s="1065">
        <v>20</v>
      </c>
      <c r="M42" s="1065">
        <v>19</v>
      </c>
      <c r="N42" s="1065">
        <v>1</v>
      </c>
      <c r="O42" s="1066">
        <v>95</v>
      </c>
      <c r="P42" s="1065">
        <v>1</v>
      </c>
      <c r="Q42" s="916"/>
      <c r="R42" s="1067">
        <v>2.9</v>
      </c>
      <c r="S42" s="1068">
        <v>1</v>
      </c>
      <c r="T42" s="1067">
        <v>2.9</v>
      </c>
      <c r="U42" s="1068">
        <v>1</v>
      </c>
      <c r="V42" s="1067">
        <v>2.9</v>
      </c>
      <c r="W42" s="1068">
        <v>1</v>
      </c>
      <c r="X42" s="1067">
        <v>2.9</v>
      </c>
      <c r="Y42" s="1068">
        <v>1</v>
      </c>
      <c r="Z42" s="916"/>
      <c r="AA42" s="1067">
        <v>105.5</v>
      </c>
      <c r="AB42" s="1068">
        <v>1</v>
      </c>
      <c r="AC42" s="1067">
        <v>99.7</v>
      </c>
      <c r="AD42" s="1068">
        <v>1</v>
      </c>
      <c r="AE42" s="1067">
        <v>110.4</v>
      </c>
      <c r="AF42" s="1068">
        <v>1</v>
      </c>
      <c r="AG42" s="1065">
        <v>112.4</v>
      </c>
      <c r="AH42" s="1068">
        <v>1</v>
      </c>
      <c r="AI42" s="1063"/>
      <c r="AJ42" s="1067">
        <v>0.49</v>
      </c>
      <c r="AK42" s="1068">
        <v>1</v>
      </c>
      <c r="AL42" s="1067">
        <v>0.49</v>
      </c>
      <c r="AM42" s="1068">
        <v>1</v>
      </c>
      <c r="AN42" s="1067">
        <v>0.49</v>
      </c>
      <c r="AO42" s="1068">
        <v>1</v>
      </c>
      <c r="AP42" s="1067">
        <v>0.49</v>
      </c>
      <c r="AQ42" s="1068">
        <v>1</v>
      </c>
      <c r="AR42" s="1063"/>
      <c r="AS42" s="1067">
        <v>7.46</v>
      </c>
      <c r="AT42" s="1068">
        <v>1</v>
      </c>
      <c r="AU42" s="1067">
        <v>7.4</v>
      </c>
      <c r="AV42" s="1068">
        <v>1</v>
      </c>
      <c r="AW42" s="1067">
        <v>7.99</v>
      </c>
      <c r="AX42" s="1068">
        <v>1</v>
      </c>
      <c r="AY42" s="1067">
        <v>7.69</v>
      </c>
      <c r="AZ42" s="1068">
        <v>1</v>
      </c>
      <c r="BA42" s="1063"/>
      <c r="BB42" s="1067">
        <v>3</v>
      </c>
      <c r="BC42" s="1068">
        <v>1</v>
      </c>
      <c r="BD42" s="1067">
        <v>35</v>
      </c>
      <c r="BE42" s="1068">
        <v>0</v>
      </c>
      <c r="BF42" s="1067">
        <v>8</v>
      </c>
      <c r="BG42" s="1068">
        <v>1</v>
      </c>
      <c r="BH42" s="1067">
        <v>3</v>
      </c>
      <c r="BI42" s="1068">
        <v>1</v>
      </c>
    </row>
    <row r="43" spans="2:61" x14ac:dyDescent="0.25">
      <c r="B43" s="1431"/>
      <c r="C43" s="1433"/>
      <c r="D43" s="1064" t="s">
        <v>167</v>
      </c>
      <c r="E43" s="1064" t="s">
        <v>168</v>
      </c>
      <c r="F43" s="1065">
        <v>458078</v>
      </c>
      <c r="G43" s="1065">
        <v>1069926</v>
      </c>
      <c r="H43" s="1065" t="s">
        <v>35</v>
      </c>
      <c r="I43" s="1065" t="s">
        <v>70</v>
      </c>
      <c r="J43" s="1065" t="s">
        <v>162</v>
      </c>
      <c r="K43" s="1059"/>
      <c r="L43" s="1065">
        <v>20</v>
      </c>
      <c r="M43" s="1065">
        <v>20</v>
      </c>
      <c r="N43" s="1065">
        <v>0</v>
      </c>
      <c r="O43" s="1066">
        <v>100</v>
      </c>
      <c r="P43" s="1065">
        <v>1</v>
      </c>
      <c r="Q43" s="916"/>
      <c r="R43" s="1067">
        <v>2.9</v>
      </c>
      <c r="S43" s="1068">
        <v>1</v>
      </c>
      <c r="T43" s="1067">
        <v>2.9</v>
      </c>
      <c r="U43" s="1068">
        <v>1</v>
      </c>
      <c r="V43" s="1067">
        <v>2.9</v>
      </c>
      <c r="W43" s="1068">
        <v>1</v>
      </c>
      <c r="X43" s="1067">
        <v>2.9</v>
      </c>
      <c r="Y43" s="1068">
        <v>1</v>
      </c>
      <c r="Z43" s="916"/>
      <c r="AA43" s="1067">
        <v>101.5</v>
      </c>
      <c r="AB43" s="1068">
        <v>1</v>
      </c>
      <c r="AC43" s="1067">
        <v>98.5</v>
      </c>
      <c r="AD43" s="1068">
        <v>1</v>
      </c>
      <c r="AE43" s="1067">
        <v>99</v>
      </c>
      <c r="AF43" s="1068">
        <v>1</v>
      </c>
      <c r="AG43" s="1065">
        <v>95</v>
      </c>
      <c r="AH43" s="1068">
        <v>1</v>
      </c>
      <c r="AI43" s="1063"/>
      <c r="AJ43" s="1067">
        <v>0.49</v>
      </c>
      <c r="AK43" s="1068">
        <v>1</v>
      </c>
      <c r="AL43" s="1067">
        <v>0.49</v>
      </c>
      <c r="AM43" s="1068">
        <v>1</v>
      </c>
      <c r="AN43" s="1067">
        <v>0.49</v>
      </c>
      <c r="AO43" s="1068">
        <v>1</v>
      </c>
      <c r="AP43" s="1067">
        <v>0.49</v>
      </c>
      <c r="AQ43" s="1068">
        <v>1</v>
      </c>
      <c r="AR43" s="1063"/>
      <c r="AS43" s="1067">
        <v>7.04</v>
      </c>
      <c r="AT43" s="1068">
        <v>1</v>
      </c>
      <c r="AU43" s="1067">
        <v>7.64</v>
      </c>
      <c r="AV43" s="1068">
        <v>1</v>
      </c>
      <c r="AW43" s="1067">
        <v>7.8</v>
      </c>
      <c r="AX43" s="1068">
        <v>1</v>
      </c>
      <c r="AY43" s="1067">
        <v>7.18</v>
      </c>
      <c r="AZ43" s="1068">
        <v>1</v>
      </c>
      <c r="BA43" s="1063"/>
      <c r="BB43" s="1067">
        <v>2.5</v>
      </c>
      <c r="BC43" s="1068">
        <v>1</v>
      </c>
      <c r="BD43" s="1067">
        <v>15</v>
      </c>
      <c r="BE43" s="1068">
        <v>1</v>
      </c>
      <c r="BF43" s="1067">
        <v>5</v>
      </c>
      <c r="BG43" s="1068">
        <v>1</v>
      </c>
      <c r="BH43" s="1067">
        <v>2.9</v>
      </c>
      <c r="BI43" s="1068">
        <v>1</v>
      </c>
    </row>
    <row r="44" spans="2:61" x14ac:dyDescent="0.25">
      <c r="B44" s="1431"/>
      <c r="C44" s="1434" t="s">
        <v>83</v>
      </c>
      <c r="D44" s="1069" t="s">
        <v>169</v>
      </c>
      <c r="E44" s="1069" t="s">
        <v>170</v>
      </c>
      <c r="F44" s="1070">
        <v>505940</v>
      </c>
      <c r="G44" s="1070">
        <v>1104290</v>
      </c>
      <c r="H44" s="1070" t="s">
        <v>35</v>
      </c>
      <c r="I44" s="1070" t="s">
        <v>171</v>
      </c>
      <c r="J44" s="1070" t="s">
        <v>172</v>
      </c>
      <c r="K44" s="1059"/>
      <c r="L44" s="1070">
        <v>10</v>
      </c>
      <c r="M44" s="1070">
        <v>10</v>
      </c>
      <c r="N44" s="1070">
        <v>0</v>
      </c>
      <c r="O44" s="1071">
        <v>100</v>
      </c>
      <c r="P44" s="1070">
        <v>1</v>
      </c>
      <c r="Q44" s="916"/>
      <c r="R44" s="1072"/>
      <c r="S44" s="1073"/>
      <c r="T44" s="1072"/>
      <c r="U44" s="1073"/>
      <c r="V44" s="1072">
        <v>3</v>
      </c>
      <c r="W44" s="1073">
        <v>1</v>
      </c>
      <c r="X44" s="1072">
        <v>1</v>
      </c>
      <c r="Y44" s="1073">
        <v>1</v>
      </c>
      <c r="Z44" s="916"/>
      <c r="AA44" s="1072"/>
      <c r="AB44" s="1073"/>
      <c r="AC44" s="1072"/>
      <c r="AD44" s="1073"/>
      <c r="AE44" s="1072">
        <v>94.7</v>
      </c>
      <c r="AF44" s="1073">
        <v>1</v>
      </c>
      <c r="AG44" s="1070">
        <v>99.2</v>
      </c>
      <c r="AH44" s="1073">
        <v>1</v>
      </c>
      <c r="AI44" s="1063"/>
      <c r="AJ44" s="1072"/>
      <c r="AK44" s="1073"/>
      <c r="AL44" s="1072"/>
      <c r="AM44" s="1073"/>
      <c r="AN44" s="1072">
        <v>0.4</v>
      </c>
      <c r="AO44" s="1073">
        <v>1</v>
      </c>
      <c r="AP44" s="1072">
        <v>0.17399999999999999</v>
      </c>
      <c r="AQ44" s="1073">
        <v>1</v>
      </c>
      <c r="AR44" s="1063"/>
      <c r="AS44" s="1072"/>
      <c r="AT44" s="1073"/>
      <c r="AU44" s="1072"/>
      <c r="AV44" s="1073"/>
      <c r="AW44" s="1072">
        <v>6.58</v>
      </c>
      <c r="AX44" s="1073">
        <v>1</v>
      </c>
      <c r="AY44" s="1072">
        <v>8.5</v>
      </c>
      <c r="AZ44" s="1073">
        <v>1</v>
      </c>
      <c r="BA44" s="1063"/>
      <c r="BB44" s="1072"/>
      <c r="BC44" s="1073"/>
      <c r="BD44" s="1072"/>
      <c r="BE44" s="1073"/>
      <c r="BF44" s="1072">
        <v>1.6</v>
      </c>
      <c r="BG44" s="1073">
        <v>1</v>
      </c>
      <c r="BH44" s="1072">
        <v>8</v>
      </c>
      <c r="BI44" s="1073">
        <v>1</v>
      </c>
    </row>
    <row r="45" spans="2:61" x14ac:dyDescent="0.25">
      <c r="B45" s="1431"/>
      <c r="C45" s="1434"/>
      <c r="D45" s="1069" t="s">
        <v>169</v>
      </c>
      <c r="E45" s="1069" t="s">
        <v>173</v>
      </c>
      <c r="F45" s="1070">
        <v>499343</v>
      </c>
      <c r="G45" s="1070">
        <v>1103594</v>
      </c>
      <c r="H45" s="1070" t="s">
        <v>35</v>
      </c>
      <c r="I45" s="1070" t="s">
        <v>171</v>
      </c>
      <c r="J45" s="1070" t="s">
        <v>66</v>
      </c>
      <c r="K45" s="1059"/>
      <c r="L45" s="1070">
        <v>10</v>
      </c>
      <c r="M45" s="1070">
        <v>10</v>
      </c>
      <c r="N45" s="1070">
        <v>0</v>
      </c>
      <c r="O45" s="1071">
        <v>100</v>
      </c>
      <c r="P45" s="1070">
        <v>1</v>
      </c>
      <c r="Q45" s="916"/>
      <c r="R45" s="1072"/>
      <c r="S45" s="1073"/>
      <c r="T45" s="1072"/>
      <c r="U45" s="1073"/>
      <c r="V45" s="1072">
        <v>3</v>
      </c>
      <c r="W45" s="1073">
        <v>1</v>
      </c>
      <c r="X45" s="1072">
        <v>1</v>
      </c>
      <c r="Y45" s="1073">
        <v>1</v>
      </c>
      <c r="Z45" s="916"/>
      <c r="AA45" s="1072"/>
      <c r="AB45" s="1073"/>
      <c r="AC45" s="1072"/>
      <c r="AD45" s="1073"/>
      <c r="AE45" s="1072">
        <v>96.2</v>
      </c>
      <c r="AF45" s="1073">
        <v>1</v>
      </c>
      <c r="AG45" s="1070">
        <v>100</v>
      </c>
      <c r="AH45" s="1073">
        <v>1</v>
      </c>
      <c r="AI45" s="1063"/>
      <c r="AJ45" s="1072"/>
      <c r="AK45" s="1073"/>
      <c r="AL45" s="1072"/>
      <c r="AM45" s="1073"/>
      <c r="AN45" s="1072">
        <v>4.0000000000000001E-3</v>
      </c>
      <c r="AO45" s="1073">
        <v>1</v>
      </c>
      <c r="AP45" s="1072">
        <v>0.224</v>
      </c>
      <c r="AQ45" s="1073">
        <v>1</v>
      </c>
      <c r="AR45" s="1063"/>
      <c r="AS45" s="1072"/>
      <c r="AT45" s="1073"/>
      <c r="AU45" s="1072"/>
      <c r="AV45" s="1073"/>
      <c r="AW45" s="1072">
        <v>7.4</v>
      </c>
      <c r="AX45" s="1073">
        <v>1</v>
      </c>
      <c r="AY45" s="1072">
        <v>8</v>
      </c>
      <c r="AZ45" s="1073">
        <v>1</v>
      </c>
      <c r="BA45" s="1063"/>
      <c r="BB45" s="1072"/>
      <c r="BC45" s="1073"/>
      <c r="BD45" s="1072"/>
      <c r="BE45" s="1073"/>
      <c r="BF45" s="1072">
        <v>1.8</v>
      </c>
      <c r="BG45" s="1073">
        <v>1</v>
      </c>
      <c r="BH45" s="1072">
        <v>2</v>
      </c>
      <c r="BI45" s="1073">
        <v>1</v>
      </c>
    </row>
    <row r="46" spans="2:61" x14ac:dyDescent="0.25">
      <c r="B46" s="1431"/>
      <c r="C46" s="1434"/>
      <c r="D46" s="1069" t="s">
        <v>169</v>
      </c>
      <c r="E46" s="1069" t="s">
        <v>174</v>
      </c>
      <c r="F46" s="1070">
        <v>491495</v>
      </c>
      <c r="G46" s="1070">
        <v>1102221</v>
      </c>
      <c r="H46" s="1070" t="s">
        <v>35</v>
      </c>
      <c r="I46" s="1070" t="s">
        <v>175</v>
      </c>
      <c r="J46" s="1070" t="s">
        <v>68</v>
      </c>
      <c r="K46" s="1059"/>
      <c r="L46" s="1070">
        <v>9</v>
      </c>
      <c r="M46" s="1070">
        <v>8</v>
      </c>
      <c r="N46" s="1070">
        <v>1</v>
      </c>
      <c r="O46" s="1071">
        <v>88.888888888888886</v>
      </c>
      <c r="P46" s="1070">
        <v>1</v>
      </c>
      <c r="Q46" s="916"/>
      <c r="R46" s="1072"/>
      <c r="S46" s="1073"/>
      <c r="T46" s="1072"/>
      <c r="U46" s="1073"/>
      <c r="V46" s="1072">
        <v>3</v>
      </c>
      <c r="W46" s="1073">
        <v>1</v>
      </c>
      <c r="X46" s="1072">
        <v>0</v>
      </c>
      <c r="Y46" s="1073">
        <v>1</v>
      </c>
      <c r="Z46" s="916"/>
      <c r="AA46" s="1072"/>
      <c r="AB46" s="1073"/>
      <c r="AC46" s="1072"/>
      <c r="AD46" s="1073"/>
      <c r="AE46" s="1072">
        <v>82.9</v>
      </c>
      <c r="AF46" s="1073">
        <v>1</v>
      </c>
      <c r="AG46" s="1070">
        <v>106</v>
      </c>
      <c r="AH46" s="1073">
        <v>1</v>
      </c>
      <c r="AI46" s="1063"/>
      <c r="AJ46" s="1072"/>
      <c r="AK46" s="1073"/>
      <c r="AL46" s="1072"/>
      <c r="AM46" s="1073"/>
      <c r="AN46" s="1072">
        <v>0.753</v>
      </c>
      <c r="AO46" s="1073">
        <v>1</v>
      </c>
      <c r="AP46" s="1072">
        <v>0.25700000000000001</v>
      </c>
      <c r="AQ46" s="1073">
        <v>1</v>
      </c>
      <c r="AR46" s="1063"/>
      <c r="AS46" s="1072"/>
      <c r="AT46" s="1073"/>
      <c r="AU46" s="1072"/>
      <c r="AV46" s="1073"/>
      <c r="AW46" s="1072">
        <v>8.1199999999999992</v>
      </c>
      <c r="AX46" s="1073">
        <v>1</v>
      </c>
      <c r="AY46" s="1072">
        <v>8</v>
      </c>
      <c r="AZ46" s="1073">
        <v>1</v>
      </c>
      <c r="BA46" s="1063"/>
      <c r="BB46" s="1072"/>
      <c r="BC46" s="1073"/>
      <c r="BD46" s="1072"/>
      <c r="BE46" s="1073"/>
      <c r="BF46" s="1072">
        <v>5.6</v>
      </c>
      <c r="BG46" s="1073">
        <v>1</v>
      </c>
      <c r="BH46" s="1072">
        <v>64</v>
      </c>
      <c r="BI46" s="1073">
        <v>0</v>
      </c>
    </row>
    <row r="47" spans="2:61" x14ac:dyDescent="0.25">
      <c r="B47" s="1431"/>
      <c r="C47" s="1434"/>
      <c r="D47" s="1069" t="s">
        <v>169</v>
      </c>
      <c r="E47" s="1069" t="s">
        <v>176</v>
      </c>
      <c r="F47" s="1070">
        <v>480338</v>
      </c>
      <c r="G47" s="1070">
        <v>1102283</v>
      </c>
      <c r="H47" s="1070" t="s">
        <v>37</v>
      </c>
      <c r="I47" s="1070" t="s">
        <v>177</v>
      </c>
      <c r="J47" s="1070" t="s">
        <v>178</v>
      </c>
      <c r="K47" s="1059"/>
      <c r="L47" s="1070">
        <v>10</v>
      </c>
      <c r="M47" s="1070">
        <v>5</v>
      </c>
      <c r="N47" s="1070">
        <v>5</v>
      </c>
      <c r="O47" s="1071">
        <v>50</v>
      </c>
      <c r="P47" s="1070">
        <v>0</v>
      </c>
      <c r="Q47" s="916"/>
      <c r="R47" s="1072"/>
      <c r="S47" s="1073"/>
      <c r="T47" s="1072"/>
      <c r="U47" s="1073"/>
      <c r="V47" s="1072">
        <v>24</v>
      </c>
      <c r="W47" s="1073">
        <v>0</v>
      </c>
      <c r="X47" s="1072">
        <v>20</v>
      </c>
      <c r="Y47" s="1073">
        <v>0</v>
      </c>
      <c r="Z47" s="916"/>
      <c r="AA47" s="1072"/>
      <c r="AB47" s="1073"/>
      <c r="AC47" s="1072"/>
      <c r="AD47" s="1073"/>
      <c r="AE47" s="1072">
        <v>91.1</v>
      </c>
      <c r="AF47" s="1073">
        <v>1</v>
      </c>
      <c r="AG47" s="1070">
        <v>100</v>
      </c>
      <c r="AH47" s="1073">
        <v>1</v>
      </c>
      <c r="AI47" s="1063"/>
      <c r="AJ47" s="1072"/>
      <c r="AK47" s="1073"/>
      <c r="AL47" s="1072"/>
      <c r="AM47" s="1073"/>
      <c r="AN47" s="1072">
        <v>11.1</v>
      </c>
      <c r="AO47" s="1073">
        <v>0</v>
      </c>
      <c r="AP47" s="1072">
        <v>6.63</v>
      </c>
      <c r="AQ47" s="1073">
        <v>0</v>
      </c>
      <c r="AR47" s="1063"/>
      <c r="AS47" s="1072"/>
      <c r="AT47" s="1073"/>
      <c r="AU47" s="1072"/>
      <c r="AV47" s="1073"/>
      <c r="AW47" s="1072">
        <v>6.96</v>
      </c>
      <c r="AX47" s="1073">
        <v>1</v>
      </c>
      <c r="AY47" s="1072">
        <v>8.8000000000000007</v>
      </c>
      <c r="AZ47" s="1073">
        <v>0</v>
      </c>
      <c r="BA47" s="1063"/>
      <c r="BB47" s="1072"/>
      <c r="BC47" s="1073"/>
      <c r="BD47" s="1072"/>
      <c r="BE47" s="1073"/>
      <c r="BF47" s="1072">
        <v>6.5</v>
      </c>
      <c r="BG47" s="1073">
        <v>1</v>
      </c>
      <c r="BH47" s="1072">
        <v>20</v>
      </c>
      <c r="BI47" s="1073">
        <v>1</v>
      </c>
    </row>
    <row r="48" spans="2:61" x14ac:dyDescent="0.25">
      <c r="B48" s="1431"/>
      <c r="C48" s="1434"/>
      <c r="D48" s="1069" t="s">
        <v>169</v>
      </c>
      <c r="E48" s="1069" t="s">
        <v>179</v>
      </c>
      <c r="F48" s="1070">
        <v>470780</v>
      </c>
      <c r="G48" s="1070">
        <v>1098167</v>
      </c>
      <c r="H48" s="1070" t="s">
        <v>37</v>
      </c>
      <c r="I48" s="1070" t="s">
        <v>180</v>
      </c>
      <c r="J48" s="1070" t="s">
        <v>181</v>
      </c>
      <c r="K48" s="1059"/>
      <c r="L48" s="1070">
        <v>10</v>
      </c>
      <c r="M48" s="1070">
        <v>6</v>
      </c>
      <c r="N48" s="1070">
        <v>4</v>
      </c>
      <c r="O48" s="1071">
        <v>60</v>
      </c>
      <c r="P48" s="1070">
        <v>0</v>
      </c>
      <c r="Q48" s="916"/>
      <c r="R48" s="1072"/>
      <c r="S48" s="1073"/>
      <c r="T48" s="1072"/>
      <c r="U48" s="1073"/>
      <c r="V48" s="1072">
        <v>24</v>
      </c>
      <c r="W48" s="1073">
        <v>0</v>
      </c>
      <c r="X48" s="1072">
        <v>15</v>
      </c>
      <c r="Y48" s="1073">
        <v>0</v>
      </c>
      <c r="Z48" s="916"/>
      <c r="AA48" s="1072"/>
      <c r="AB48" s="1073"/>
      <c r="AC48" s="1072"/>
      <c r="AD48" s="1073"/>
      <c r="AE48" s="1072">
        <v>100</v>
      </c>
      <c r="AF48" s="1073">
        <v>1</v>
      </c>
      <c r="AG48" s="1070">
        <v>104</v>
      </c>
      <c r="AH48" s="1073">
        <v>1</v>
      </c>
      <c r="AI48" s="1063"/>
      <c r="AJ48" s="1072"/>
      <c r="AK48" s="1073"/>
      <c r="AL48" s="1072"/>
      <c r="AM48" s="1073"/>
      <c r="AN48" s="1072">
        <v>0.85399999999999998</v>
      </c>
      <c r="AO48" s="1073">
        <v>1</v>
      </c>
      <c r="AP48" s="1072">
        <v>4.5709999999999997</v>
      </c>
      <c r="AQ48" s="1073">
        <v>0</v>
      </c>
      <c r="AR48" s="1063"/>
      <c r="AS48" s="1072"/>
      <c r="AT48" s="1073"/>
      <c r="AU48" s="1072"/>
      <c r="AV48" s="1073"/>
      <c r="AW48" s="1072">
        <v>6.38</v>
      </c>
      <c r="AX48" s="1073">
        <v>0</v>
      </c>
      <c r="AY48" s="1072">
        <v>8.1999999999999993</v>
      </c>
      <c r="AZ48" s="1073">
        <v>1</v>
      </c>
      <c r="BA48" s="1063"/>
      <c r="BB48" s="1072"/>
      <c r="BC48" s="1073"/>
      <c r="BD48" s="1072"/>
      <c r="BE48" s="1073"/>
      <c r="BF48" s="1072">
        <v>3.1</v>
      </c>
      <c r="BG48" s="1073">
        <v>1</v>
      </c>
      <c r="BH48" s="1072">
        <v>11.84</v>
      </c>
      <c r="BI48" s="1073">
        <v>1</v>
      </c>
    </row>
    <row r="49" spans="2:61" x14ac:dyDescent="0.25">
      <c r="B49" s="1431"/>
      <c r="C49" s="1434"/>
      <c r="D49" s="1069" t="s">
        <v>182</v>
      </c>
      <c r="E49" s="1069" t="s">
        <v>183</v>
      </c>
      <c r="F49" s="1070">
        <v>450165</v>
      </c>
      <c r="G49" s="1070">
        <v>1097109</v>
      </c>
      <c r="H49" s="1070" t="s">
        <v>36</v>
      </c>
      <c r="I49" s="1070" t="s">
        <v>36</v>
      </c>
      <c r="J49" s="1070" t="s">
        <v>184</v>
      </c>
      <c r="K49" s="1059"/>
      <c r="L49" s="1070">
        <v>10</v>
      </c>
      <c r="M49" s="1070">
        <v>9</v>
      </c>
      <c r="N49" s="1070">
        <v>1</v>
      </c>
      <c r="O49" s="1071">
        <v>90</v>
      </c>
      <c r="P49" s="1070">
        <v>1</v>
      </c>
      <c r="Q49" s="916"/>
      <c r="R49" s="1072"/>
      <c r="S49" s="1073"/>
      <c r="T49" s="1072"/>
      <c r="U49" s="1073"/>
      <c r="V49" s="1072">
        <v>3</v>
      </c>
      <c r="W49" s="1073">
        <v>1</v>
      </c>
      <c r="X49" s="1072">
        <v>17</v>
      </c>
      <c r="Y49" s="1073">
        <v>0</v>
      </c>
      <c r="Z49" s="916"/>
      <c r="AA49" s="1072"/>
      <c r="AB49" s="1073"/>
      <c r="AC49" s="1072"/>
      <c r="AD49" s="1073"/>
      <c r="AE49" s="1072">
        <v>100</v>
      </c>
      <c r="AF49" s="1073">
        <v>1</v>
      </c>
      <c r="AG49" s="1070">
        <v>103</v>
      </c>
      <c r="AH49" s="1073">
        <v>1</v>
      </c>
      <c r="AI49" s="1063"/>
      <c r="AJ49" s="1072"/>
      <c r="AK49" s="1073"/>
      <c r="AL49" s="1072"/>
      <c r="AM49" s="1073"/>
      <c r="AN49" s="1072">
        <v>0.52600000000000002</v>
      </c>
      <c r="AO49" s="1073">
        <v>1</v>
      </c>
      <c r="AP49" s="1072">
        <v>0.498</v>
      </c>
      <c r="AQ49" s="1073">
        <v>1</v>
      </c>
      <c r="AR49" s="1063"/>
      <c r="AS49" s="1072"/>
      <c r="AT49" s="1073"/>
      <c r="AU49" s="1072"/>
      <c r="AV49" s="1073"/>
      <c r="AW49" s="1072">
        <v>7.3</v>
      </c>
      <c r="AX49" s="1073">
        <v>1</v>
      </c>
      <c r="AY49" s="1072">
        <v>7.9</v>
      </c>
      <c r="AZ49" s="1073">
        <v>1</v>
      </c>
      <c r="BA49" s="1063"/>
      <c r="BB49" s="1072"/>
      <c r="BC49" s="1073"/>
      <c r="BD49" s="1072"/>
      <c r="BE49" s="1073"/>
      <c r="BF49" s="1072">
        <v>2.9</v>
      </c>
      <c r="BG49" s="1073">
        <v>1</v>
      </c>
      <c r="BH49" s="1072">
        <v>1.98</v>
      </c>
      <c r="BI49" s="1073">
        <v>1</v>
      </c>
    </row>
    <row r="50" spans="2:61" x14ac:dyDescent="0.25">
      <c r="B50" s="1431"/>
      <c r="C50" s="1434"/>
      <c r="D50" s="1069" t="s">
        <v>185</v>
      </c>
      <c r="E50" s="1069" t="s">
        <v>186</v>
      </c>
      <c r="F50" s="1070">
        <v>461417</v>
      </c>
      <c r="G50" s="1070">
        <v>1102524</v>
      </c>
      <c r="H50" s="1070" t="s">
        <v>36</v>
      </c>
      <c r="I50" s="1070" t="s">
        <v>69</v>
      </c>
      <c r="J50" s="1070" t="s">
        <v>187</v>
      </c>
      <c r="K50" s="1059"/>
      <c r="L50" s="1070">
        <v>10</v>
      </c>
      <c r="M50" s="1070">
        <v>10</v>
      </c>
      <c r="N50" s="1070">
        <v>0</v>
      </c>
      <c r="O50" s="1071">
        <v>100</v>
      </c>
      <c r="P50" s="1070">
        <v>1</v>
      </c>
      <c r="Q50" s="916"/>
      <c r="R50" s="1072"/>
      <c r="S50" s="1073"/>
      <c r="T50" s="1072"/>
      <c r="U50" s="1073"/>
      <c r="V50" s="1072">
        <v>0</v>
      </c>
      <c r="W50" s="1073">
        <v>1</v>
      </c>
      <c r="X50" s="1072">
        <v>3</v>
      </c>
      <c r="Y50" s="1073">
        <v>1</v>
      </c>
      <c r="Z50" s="916"/>
      <c r="AA50" s="1072"/>
      <c r="AB50" s="1073"/>
      <c r="AC50" s="1072"/>
      <c r="AD50" s="1073"/>
      <c r="AE50" s="1072">
        <v>111</v>
      </c>
      <c r="AF50" s="1073">
        <v>1</v>
      </c>
      <c r="AG50" s="1070">
        <v>114</v>
      </c>
      <c r="AH50" s="1073">
        <v>1</v>
      </c>
      <c r="AI50" s="1063"/>
      <c r="AJ50" s="1072"/>
      <c r="AK50" s="1073"/>
      <c r="AL50" s="1072"/>
      <c r="AM50" s="1073"/>
      <c r="AN50" s="1072">
        <v>0.879</v>
      </c>
      <c r="AO50" s="1073">
        <v>1</v>
      </c>
      <c r="AP50" s="1072">
        <v>0.186</v>
      </c>
      <c r="AQ50" s="1073">
        <v>1</v>
      </c>
      <c r="AR50" s="1063"/>
      <c r="AS50" s="1072"/>
      <c r="AT50" s="1073"/>
      <c r="AU50" s="1072"/>
      <c r="AV50" s="1073"/>
      <c r="AW50" s="1072">
        <v>7.2</v>
      </c>
      <c r="AX50" s="1073">
        <v>1</v>
      </c>
      <c r="AY50" s="1072">
        <v>8</v>
      </c>
      <c r="AZ50" s="1073">
        <v>1</v>
      </c>
      <c r="BA50" s="1063"/>
      <c r="BB50" s="1072"/>
      <c r="BC50" s="1073"/>
      <c r="BD50" s="1072"/>
      <c r="BE50" s="1073"/>
      <c r="BF50" s="1072">
        <v>4</v>
      </c>
      <c r="BG50" s="1073">
        <v>1</v>
      </c>
      <c r="BH50" s="1072">
        <v>12.78</v>
      </c>
      <c r="BI50" s="1073">
        <v>1</v>
      </c>
    </row>
    <row r="51" spans="2:61" x14ac:dyDescent="0.25">
      <c r="B51" s="1431"/>
      <c r="C51" s="1434"/>
      <c r="D51" s="1069" t="s">
        <v>182</v>
      </c>
      <c r="E51" s="1069" t="s">
        <v>188</v>
      </c>
      <c r="F51" s="1070">
        <v>442305</v>
      </c>
      <c r="G51" s="1070">
        <v>1092780</v>
      </c>
      <c r="H51" s="1070" t="s">
        <v>36</v>
      </c>
      <c r="I51" s="1070" t="s">
        <v>189</v>
      </c>
      <c r="J51" s="1070" t="s">
        <v>189</v>
      </c>
      <c r="K51" s="1059"/>
      <c r="L51" s="1070">
        <v>10</v>
      </c>
      <c r="M51" s="1070">
        <v>9</v>
      </c>
      <c r="N51" s="1070">
        <v>1</v>
      </c>
      <c r="O51" s="1071">
        <v>90</v>
      </c>
      <c r="P51" s="1070">
        <v>1</v>
      </c>
      <c r="Q51" s="916"/>
      <c r="R51" s="1072"/>
      <c r="S51" s="1073"/>
      <c r="T51" s="1072"/>
      <c r="U51" s="1073"/>
      <c r="V51" s="1072">
        <v>3</v>
      </c>
      <c r="W51" s="1073">
        <v>1</v>
      </c>
      <c r="X51" s="1072">
        <v>8</v>
      </c>
      <c r="Y51" s="1073">
        <v>0</v>
      </c>
      <c r="Z51" s="916"/>
      <c r="AA51" s="1072"/>
      <c r="AB51" s="1073"/>
      <c r="AC51" s="1072"/>
      <c r="AD51" s="1073"/>
      <c r="AE51" s="1072">
        <v>96.1</v>
      </c>
      <c r="AF51" s="1073">
        <v>1</v>
      </c>
      <c r="AG51" s="1070">
        <v>98</v>
      </c>
      <c r="AH51" s="1073">
        <v>1</v>
      </c>
      <c r="AI51" s="1063"/>
      <c r="AJ51" s="1072"/>
      <c r="AK51" s="1073"/>
      <c r="AL51" s="1072"/>
      <c r="AM51" s="1073"/>
      <c r="AN51" s="1072">
        <v>0.39600000000000002</v>
      </c>
      <c r="AO51" s="1073">
        <v>1</v>
      </c>
      <c r="AP51" s="1072">
        <v>0.38300000000000001</v>
      </c>
      <c r="AQ51" s="1073">
        <v>1</v>
      </c>
      <c r="AR51" s="1063"/>
      <c r="AS51" s="1072"/>
      <c r="AT51" s="1073"/>
      <c r="AU51" s="1072"/>
      <c r="AV51" s="1073"/>
      <c r="AW51" s="1072">
        <v>7.69</v>
      </c>
      <c r="AX51" s="1073">
        <v>1</v>
      </c>
      <c r="AY51" s="1072">
        <v>7.5</v>
      </c>
      <c r="AZ51" s="1073">
        <v>1</v>
      </c>
      <c r="BA51" s="1063"/>
      <c r="BB51" s="1072"/>
      <c r="BC51" s="1073"/>
      <c r="BD51" s="1072"/>
      <c r="BE51" s="1073"/>
      <c r="BF51" s="1072">
        <v>13.8</v>
      </c>
      <c r="BG51" s="1073">
        <v>1</v>
      </c>
      <c r="BH51" s="1072">
        <v>14.24</v>
      </c>
      <c r="BI51" s="1073">
        <v>1</v>
      </c>
    </row>
    <row r="52" spans="2:61" x14ac:dyDescent="0.25">
      <c r="B52" s="1431"/>
      <c r="C52" s="1433" t="s">
        <v>190</v>
      </c>
      <c r="D52" s="1064" t="s">
        <v>85</v>
      </c>
      <c r="E52" s="1064" t="s">
        <v>191</v>
      </c>
      <c r="F52" s="1065">
        <v>494958</v>
      </c>
      <c r="G52" s="1065">
        <v>1049620</v>
      </c>
      <c r="H52" s="1065" t="s">
        <v>38</v>
      </c>
      <c r="I52" s="1065" t="s">
        <v>74</v>
      </c>
      <c r="J52" s="1065" t="s">
        <v>75</v>
      </c>
      <c r="K52" s="1059"/>
      <c r="L52" s="1065">
        <v>10</v>
      </c>
      <c r="M52" s="1065">
        <v>10</v>
      </c>
      <c r="N52" s="1065">
        <v>0</v>
      </c>
      <c r="O52" s="1066">
        <v>100</v>
      </c>
      <c r="P52" s="1065">
        <v>1</v>
      </c>
      <c r="Q52" s="916"/>
      <c r="R52" s="1067"/>
      <c r="S52" s="1068"/>
      <c r="T52" s="1067"/>
      <c r="U52" s="1068"/>
      <c r="V52" s="1067">
        <v>0.1</v>
      </c>
      <c r="W52" s="1068">
        <v>1</v>
      </c>
      <c r="X52" s="1067">
        <v>3</v>
      </c>
      <c r="Y52" s="1068">
        <v>1</v>
      </c>
      <c r="Z52" s="916"/>
      <c r="AA52" s="1067"/>
      <c r="AB52" s="1068"/>
      <c r="AC52" s="1067"/>
      <c r="AD52" s="1068"/>
      <c r="AE52" s="1067">
        <v>98.7</v>
      </c>
      <c r="AF52" s="1068">
        <v>1</v>
      </c>
      <c r="AG52" s="1065">
        <v>103</v>
      </c>
      <c r="AH52" s="1068">
        <v>1</v>
      </c>
      <c r="AI52" s="1063"/>
      <c r="AJ52" s="1067"/>
      <c r="AK52" s="1068"/>
      <c r="AL52" s="1067"/>
      <c r="AM52" s="1068"/>
      <c r="AN52" s="1067">
        <v>8.3000000000000004E-2</v>
      </c>
      <c r="AO52" s="1068">
        <v>1</v>
      </c>
      <c r="AP52" s="1067">
        <v>0.376</v>
      </c>
      <c r="AQ52" s="1068">
        <v>1</v>
      </c>
      <c r="AR52" s="1063"/>
      <c r="AS52" s="1067"/>
      <c r="AT52" s="1068"/>
      <c r="AU52" s="1067"/>
      <c r="AV52" s="1068"/>
      <c r="AW52" s="1067">
        <v>8.0500000000000007</v>
      </c>
      <c r="AX52" s="1068">
        <v>1</v>
      </c>
      <c r="AY52" s="1067">
        <v>7.9</v>
      </c>
      <c r="AZ52" s="1068">
        <v>1</v>
      </c>
      <c r="BA52" s="1063"/>
      <c r="BB52" s="1067"/>
      <c r="BC52" s="1068"/>
      <c r="BD52" s="1067"/>
      <c r="BE52" s="1068"/>
      <c r="BF52" s="1067">
        <v>2.5</v>
      </c>
      <c r="BG52" s="1068">
        <v>1</v>
      </c>
      <c r="BH52" s="1067">
        <v>22.84</v>
      </c>
      <c r="BI52" s="1068">
        <v>1</v>
      </c>
    </row>
    <row r="53" spans="2:61" x14ac:dyDescent="0.25">
      <c r="B53" s="1431"/>
      <c r="C53" s="1433"/>
      <c r="D53" s="1064" t="s">
        <v>85</v>
      </c>
      <c r="E53" s="1064" t="s">
        <v>192</v>
      </c>
      <c r="F53" s="1065">
        <v>492323</v>
      </c>
      <c r="G53" s="1065">
        <v>1046307</v>
      </c>
      <c r="H53" s="1065" t="s">
        <v>38</v>
      </c>
      <c r="I53" s="1065" t="s">
        <v>74</v>
      </c>
      <c r="J53" s="1065" t="s">
        <v>75</v>
      </c>
      <c r="K53" s="1059"/>
      <c r="L53" s="1065">
        <v>10</v>
      </c>
      <c r="M53" s="1065">
        <v>10</v>
      </c>
      <c r="N53" s="1065">
        <v>0</v>
      </c>
      <c r="O53" s="1066">
        <v>100</v>
      </c>
      <c r="P53" s="1065">
        <v>1</v>
      </c>
      <c r="Q53" s="916"/>
      <c r="R53" s="1067"/>
      <c r="S53" s="1068"/>
      <c r="T53" s="1067"/>
      <c r="U53" s="1068"/>
      <c r="V53" s="1067">
        <v>0.1</v>
      </c>
      <c r="W53" s="1068">
        <v>1</v>
      </c>
      <c r="X53" s="1067">
        <v>3</v>
      </c>
      <c r="Y53" s="1068">
        <v>1</v>
      </c>
      <c r="Z53" s="916"/>
      <c r="AA53" s="1067"/>
      <c r="AB53" s="1068"/>
      <c r="AC53" s="1067"/>
      <c r="AD53" s="1068"/>
      <c r="AE53" s="1067">
        <v>100</v>
      </c>
      <c r="AF53" s="1068">
        <v>1</v>
      </c>
      <c r="AG53" s="1065">
        <v>104</v>
      </c>
      <c r="AH53" s="1068">
        <v>1</v>
      </c>
      <c r="AI53" s="1063"/>
      <c r="AJ53" s="1067"/>
      <c r="AK53" s="1068"/>
      <c r="AL53" s="1067"/>
      <c r="AM53" s="1068"/>
      <c r="AN53" s="1067">
        <v>8.3000000000000004E-2</v>
      </c>
      <c r="AO53" s="1068">
        <v>1</v>
      </c>
      <c r="AP53" s="1067">
        <v>0.25</v>
      </c>
      <c r="AQ53" s="1068">
        <v>1</v>
      </c>
      <c r="AR53" s="1063"/>
      <c r="AS53" s="1067"/>
      <c r="AT53" s="1068"/>
      <c r="AU53" s="1067"/>
      <c r="AV53" s="1068"/>
      <c r="AW53" s="1067">
        <v>7.9</v>
      </c>
      <c r="AX53" s="1068">
        <v>1</v>
      </c>
      <c r="AY53" s="1067">
        <v>7.6</v>
      </c>
      <c r="AZ53" s="1068">
        <v>1</v>
      </c>
      <c r="BA53" s="1063"/>
      <c r="BB53" s="1067"/>
      <c r="BC53" s="1068"/>
      <c r="BD53" s="1067"/>
      <c r="BE53" s="1068"/>
      <c r="BF53" s="1067">
        <v>8.3000000000000007</v>
      </c>
      <c r="BG53" s="1068">
        <v>1</v>
      </c>
      <c r="BH53" s="1067">
        <v>8</v>
      </c>
      <c r="BI53" s="1068">
        <v>1</v>
      </c>
    </row>
    <row r="54" spans="2:61" x14ac:dyDescent="0.25">
      <c r="B54" s="1431"/>
      <c r="C54" s="1433"/>
      <c r="D54" s="1064" t="s">
        <v>85</v>
      </c>
      <c r="E54" s="1064" t="s">
        <v>193</v>
      </c>
      <c r="F54" s="1065">
        <v>487152</v>
      </c>
      <c r="G54" s="1065">
        <v>1042701</v>
      </c>
      <c r="H54" s="1065" t="s">
        <v>38</v>
      </c>
      <c r="I54" s="1065" t="s">
        <v>74</v>
      </c>
      <c r="J54" s="1065" t="s">
        <v>75</v>
      </c>
      <c r="K54" s="1059"/>
      <c r="L54" s="1065">
        <v>10</v>
      </c>
      <c r="M54" s="1065">
        <v>9</v>
      </c>
      <c r="N54" s="1065">
        <v>1</v>
      </c>
      <c r="O54" s="1066">
        <v>90</v>
      </c>
      <c r="P54" s="1065">
        <v>1</v>
      </c>
      <c r="Q54" s="916"/>
      <c r="R54" s="1067"/>
      <c r="S54" s="1068"/>
      <c r="T54" s="1067"/>
      <c r="U54" s="1068"/>
      <c r="V54" s="1067">
        <v>3</v>
      </c>
      <c r="W54" s="1068">
        <v>1</v>
      </c>
      <c r="X54" s="1067">
        <v>0</v>
      </c>
      <c r="Y54" s="1068">
        <v>1</v>
      </c>
      <c r="Z54" s="916"/>
      <c r="AA54" s="1067"/>
      <c r="AB54" s="1068"/>
      <c r="AC54" s="1067"/>
      <c r="AD54" s="1068"/>
      <c r="AE54" s="1067">
        <v>100</v>
      </c>
      <c r="AF54" s="1068">
        <v>1</v>
      </c>
      <c r="AG54" s="1065">
        <v>103</v>
      </c>
      <c r="AH54" s="1068">
        <v>1</v>
      </c>
      <c r="AI54" s="1063"/>
      <c r="AJ54" s="1067"/>
      <c r="AK54" s="1068"/>
      <c r="AL54" s="1067"/>
      <c r="AM54" s="1068"/>
      <c r="AN54" s="1067">
        <v>7.3999999999999996E-2</v>
      </c>
      <c r="AO54" s="1068">
        <v>1</v>
      </c>
      <c r="AP54" s="1067">
        <v>0.34</v>
      </c>
      <c r="AQ54" s="1068">
        <v>1</v>
      </c>
      <c r="AR54" s="1063"/>
      <c r="AS54" s="1067"/>
      <c r="AT54" s="1068"/>
      <c r="AU54" s="1067"/>
      <c r="AV54" s="1068"/>
      <c r="AW54" s="1067">
        <v>7.64</v>
      </c>
      <c r="AX54" s="1068">
        <v>1</v>
      </c>
      <c r="AY54" s="1067">
        <v>8.1999999999999993</v>
      </c>
      <c r="AZ54" s="1068">
        <v>1</v>
      </c>
      <c r="BA54" s="1063"/>
      <c r="BB54" s="1067"/>
      <c r="BC54" s="1068"/>
      <c r="BD54" s="1067"/>
      <c r="BE54" s="1068"/>
      <c r="BF54" s="1067">
        <v>15.7</v>
      </c>
      <c r="BG54" s="1068">
        <v>1</v>
      </c>
      <c r="BH54" s="1067">
        <v>34</v>
      </c>
      <c r="BI54" s="1068">
        <v>0</v>
      </c>
    </row>
    <row r="55" spans="2:61" x14ac:dyDescent="0.25">
      <c r="B55" s="1431"/>
      <c r="C55" s="1433"/>
      <c r="D55" s="1064" t="s">
        <v>194</v>
      </c>
      <c r="E55" s="1064" t="s">
        <v>195</v>
      </c>
      <c r="F55" s="1065">
        <v>493052</v>
      </c>
      <c r="G55" s="1065">
        <v>1038399</v>
      </c>
      <c r="H55" s="1065" t="s">
        <v>38</v>
      </c>
      <c r="I55" s="1065" t="s">
        <v>74</v>
      </c>
      <c r="J55" s="1065" t="s">
        <v>75</v>
      </c>
      <c r="K55" s="1059"/>
      <c r="L55" s="1065">
        <v>10</v>
      </c>
      <c r="M55" s="1065">
        <v>6</v>
      </c>
      <c r="N55" s="1065">
        <v>4</v>
      </c>
      <c r="O55" s="1066">
        <v>60</v>
      </c>
      <c r="P55" s="1065">
        <v>0</v>
      </c>
      <c r="Q55" s="916"/>
      <c r="R55" s="1067"/>
      <c r="S55" s="1068"/>
      <c r="T55" s="1067"/>
      <c r="U55" s="1068"/>
      <c r="V55" s="1067">
        <v>3</v>
      </c>
      <c r="W55" s="1068">
        <v>1</v>
      </c>
      <c r="X55" s="1067">
        <v>21</v>
      </c>
      <c r="Y55" s="1068">
        <v>0</v>
      </c>
      <c r="Z55" s="916"/>
      <c r="AA55" s="1067"/>
      <c r="AB55" s="1068"/>
      <c r="AC55" s="1067"/>
      <c r="AD55" s="1068"/>
      <c r="AE55" s="1067">
        <v>39</v>
      </c>
      <c r="AF55" s="1068">
        <v>0</v>
      </c>
      <c r="AG55" s="1065">
        <v>51.6</v>
      </c>
      <c r="AH55" s="1068">
        <v>0</v>
      </c>
      <c r="AI55" s="1063"/>
      <c r="AJ55" s="1067"/>
      <c r="AK55" s="1068"/>
      <c r="AL55" s="1067"/>
      <c r="AM55" s="1068"/>
      <c r="AN55" s="1067">
        <v>7.3999999999999996E-2</v>
      </c>
      <c r="AO55" s="1068">
        <v>1</v>
      </c>
      <c r="AP55" s="1067">
        <v>0.35699999999999998</v>
      </c>
      <c r="AQ55" s="1068">
        <v>1</v>
      </c>
      <c r="AR55" s="1063"/>
      <c r="AS55" s="1067"/>
      <c r="AT55" s="1068"/>
      <c r="AU55" s="1067"/>
      <c r="AV55" s="1068"/>
      <c r="AW55" s="1067">
        <v>7.68</v>
      </c>
      <c r="AX55" s="1068">
        <v>1</v>
      </c>
      <c r="AY55" s="1067">
        <v>8.6</v>
      </c>
      <c r="AZ55" s="1068">
        <v>0</v>
      </c>
      <c r="BA55" s="1063"/>
      <c r="BB55" s="1067"/>
      <c r="BC55" s="1068"/>
      <c r="BD55" s="1067"/>
      <c r="BE55" s="1068"/>
      <c r="BF55" s="1067">
        <v>18.5</v>
      </c>
      <c r="BG55" s="1068">
        <v>1</v>
      </c>
      <c r="BH55" s="1067">
        <v>20</v>
      </c>
      <c r="BI55" s="1068">
        <v>1</v>
      </c>
    </row>
    <row r="56" spans="2:61" x14ac:dyDescent="0.25">
      <c r="B56" s="1431"/>
      <c r="C56" s="1435" t="s">
        <v>196</v>
      </c>
      <c r="D56" s="1074" t="s">
        <v>197</v>
      </c>
      <c r="E56" s="1074" t="s">
        <v>198</v>
      </c>
      <c r="F56" s="1075">
        <v>438645</v>
      </c>
      <c r="G56" s="1075">
        <v>1103798</v>
      </c>
      <c r="H56" s="1075" t="s">
        <v>36</v>
      </c>
      <c r="I56" s="1075" t="s">
        <v>72</v>
      </c>
      <c r="J56" s="1075" t="s">
        <v>72</v>
      </c>
      <c r="K56" s="1059"/>
      <c r="L56" s="1075">
        <v>10</v>
      </c>
      <c r="M56" s="1075">
        <v>7</v>
      </c>
      <c r="N56" s="1075">
        <v>3</v>
      </c>
      <c r="O56" s="1076">
        <v>70</v>
      </c>
      <c r="P56" s="1075">
        <v>0</v>
      </c>
      <c r="Q56" s="916"/>
      <c r="R56" s="1077"/>
      <c r="S56" s="1078"/>
      <c r="T56" s="1077"/>
      <c r="U56" s="1078"/>
      <c r="V56" s="1077">
        <v>1.3</v>
      </c>
      <c r="W56" s="1078">
        <v>1</v>
      </c>
      <c r="X56" s="1077">
        <v>11.38</v>
      </c>
      <c r="Y56" s="1078">
        <v>0</v>
      </c>
      <c r="Z56" s="916"/>
      <c r="AA56" s="1077"/>
      <c r="AB56" s="1078"/>
      <c r="AC56" s="1077"/>
      <c r="AD56" s="1078"/>
      <c r="AE56" s="1077">
        <v>98.87</v>
      </c>
      <c r="AF56" s="1078">
        <v>1</v>
      </c>
      <c r="AG56" s="1075">
        <v>87.9</v>
      </c>
      <c r="AH56" s="1078">
        <v>0</v>
      </c>
      <c r="AI56" s="1063"/>
      <c r="AJ56" s="1077"/>
      <c r="AK56" s="1078"/>
      <c r="AL56" s="1077"/>
      <c r="AM56" s="1078"/>
      <c r="AN56" s="1077">
        <v>0.03</v>
      </c>
      <c r="AO56" s="1078">
        <v>1</v>
      </c>
      <c r="AP56" s="1077">
        <v>2.54</v>
      </c>
      <c r="AQ56" s="1078">
        <v>1</v>
      </c>
      <c r="AR56" s="1063"/>
      <c r="AS56" s="1077"/>
      <c r="AT56" s="1078"/>
      <c r="AU56" s="1077"/>
      <c r="AV56" s="1078"/>
      <c r="AW56" s="1077">
        <v>8.0399999999999991</v>
      </c>
      <c r="AX56" s="1078">
        <v>1</v>
      </c>
      <c r="AY56" s="1077">
        <v>7.96</v>
      </c>
      <c r="AZ56" s="1078">
        <v>0</v>
      </c>
      <c r="BA56" s="1063"/>
      <c r="BB56" s="1077"/>
      <c r="BC56" s="1078"/>
      <c r="BD56" s="1077"/>
      <c r="BE56" s="1078"/>
      <c r="BF56" s="1077">
        <v>5.5</v>
      </c>
      <c r="BG56" s="1078">
        <v>1</v>
      </c>
      <c r="BH56" s="1077">
        <v>171</v>
      </c>
      <c r="BI56" s="1078">
        <v>1</v>
      </c>
    </row>
    <row r="57" spans="2:61" x14ac:dyDescent="0.25">
      <c r="B57" s="1431"/>
      <c r="C57" s="1435"/>
      <c r="D57" s="1074" t="s">
        <v>197</v>
      </c>
      <c r="E57" s="1074" t="s">
        <v>199</v>
      </c>
      <c r="F57" s="1075">
        <v>433449</v>
      </c>
      <c r="G57" s="1075">
        <v>1101403</v>
      </c>
      <c r="H57" s="1075" t="s">
        <v>36</v>
      </c>
      <c r="I57" s="1075" t="s">
        <v>72</v>
      </c>
      <c r="J57" s="1075" t="s">
        <v>72</v>
      </c>
      <c r="K57" s="1059"/>
      <c r="L57" s="1075">
        <v>10</v>
      </c>
      <c r="M57" s="1075">
        <v>10</v>
      </c>
      <c r="N57" s="1075">
        <v>0</v>
      </c>
      <c r="O57" s="1076">
        <v>100</v>
      </c>
      <c r="P57" s="1075">
        <v>1</v>
      </c>
      <c r="Q57" s="916"/>
      <c r="R57" s="1077"/>
      <c r="S57" s="1078"/>
      <c r="T57" s="1077"/>
      <c r="U57" s="1078"/>
      <c r="V57" s="1077">
        <v>1.3</v>
      </c>
      <c r="W57" s="1078">
        <v>1</v>
      </c>
      <c r="X57" s="1077">
        <v>1.9</v>
      </c>
      <c r="Y57" s="1078">
        <v>1</v>
      </c>
      <c r="Z57" s="916"/>
      <c r="AA57" s="1077"/>
      <c r="AB57" s="1078"/>
      <c r="AC57" s="1077"/>
      <c r="AD57" s="1078"/>
      <c r="AE57" s="1077">
        <v>90.3</v>
      </c>
      <c r="AF57" s="1078">
        <v>1</v>
      </c>
      <c r="AG57" s="1075">
        <v>95.3</v>
      </c>
      <c r="AH57" s="1078">
        <v>1</v>
      </c>
      <c r="AI57" s="1063"/>
      <c r="AJ57" s="1077"/>
      <c r="AK57" s="1078"/>
      <c r="AL57" s="1077"/>
      <c r="AM57" s="1078"/>
      <c r="AN57" s="1077">
        <v>4.2000000000000003E-2</v>
      </c>
      <c r="AO57" s="1078">
        <v>1</v>
      </c>
      <c r="AP57" s="1077">
        <v>0.03</v>
      </c>
      <c r="AQ57" s="1078">
        <v>1</v>
      </c>
      <c r="AR57" s="1063"/>
      <c r="AS57" s="1077"/>
      <c r="AT57" s="1078"/>
      <c r="AU57" s="1077"/>
      <c r="AV57" s="1078"/>
      <c r="AW57" s="1077">
        <v>8.09</v>
      </c>
      <c r="AX57" s="1078">
        <v>1</v>
      </c>
      <c r="AY57" s="1077">
        <v>8.1199999999999992</v>
      </c>
      <c r="AZ57" s="1078">
        <v>1</v>
      </c>
      <c r="BA57" s="1063"/>
      <c r="BB57" s="1077"/>
      <c r="BC57" s="1078"/>
      <c r="BD57" s="1077"/>
      <c r="BE57" s="1078"/>
      <c r="BF57" s="1077">
        <v>5.5</v>
      </c>
      <c r="BG57" s="1078">
        <v>1</v>
      </c>
      <c r="BH57" s="1077">
        <v>7.4</v>
      </c>
      <c r="BI57" s="1078">
        <v>1</v>
      </c>
    </row>
    <row r="58" spans="2:61" x14ac:dyDescent="0.25">
      <c r="B58" s="1431"/>
      <c r="C58" s="1435"/>
      <c r="D58" s="1074" t="s">
        <v>197</v>
      </c>
      <c r="E58" s="1074" t="s">
        <v>200</v>
      </c>
      <c r="F58" s="1075">
        <v>427002</v>
      </c>
      <c r="G58" s="1075">
        <v>1096916</v>
      </c>
      <c r="H58" s="1075" t="s">
        <v>36</v>
      </c>
      <c r="I58" s="1075" t="s">
        <v>72</v>
      </c>
      <c r="J58" s="1075" t="s">
        <v>72</v>
      </c>
      <c r="K58" s="1059"/>
      <c r="L58" s="1075">
        <v>10</v>
      </c>
      <c r="M58" s="1075">
        <v>8</v>
      </c>
      <c r="N58" s="1075">
        <v>2</v>
      </c>
      <c r="O58" s="1076">
        <v>80</v>
      </c>
      <c r="P58" s="1075">
        <v>1</v>
      </c>
      <c r="Q58" s="916"/>
      <c r="R58" s="1077"/>
      <c r="S58" s="1078"/>
      <c r="T58" s="1077"/>
      <c r="U58" s="1078"/>
      <c r="V58" s="1077">
        <v>1.43</v>
      </c>
      <c r="W58" s="1078">
        <v>1</v>
      </c>
      <c r="X58" s="1077">
        <v>1.74</v>
      </c>
      <c r="Y58" s="1078">
        <v>1</v>
      </c>
      <c r="Z58" s="916"/>
      <c r="AA58" s="1077"/>
      <c r="AB58" s="1078"/>
      <c r="AC58" s="1077"/>
      <c r="AD58" s="1078"/>
      <c r="AE58" s="1077">
        <v>131.62</v>
      </c>
      <c r="AF58" s="1078">
        <v>1</v>
      </c>
      <c r="AG58" s="1075">
        <v>68.400000000000006</v>
      </c>
      <c r="AH58" s="1078">
        <v>1</v>
      </c>
      <c r="AI58" s="1063"/>
      <c r="AJ58" s="1077"/>
      <c r="AK58" s="1078"/>
      <c r="AL58" s="1077"/>
      <c r="AM58" s="1078"/>
      <c r="AN58" s="1077">
        <v>0.03</v>
      </c>
      <c r="AO58" s="1078">
        <v>0</v>
      </c>
      <c r="AP58" s="1077">
        <v>0.03</v>
      </c>
      <c r="AQ58" s="1078">
        <v>0</v>
      </c>
      <c r="AR58" s="1063"/>
      <c r="AS58" s="1077"/>
      <c r="AT58" s="1078"/>
      <c r="AU58" s="1077"/>
      <c r="AV58" s="1078"/>
      <c r="AW58" s="1077">
        <v>7.95</v>
      </c>
      <c r="AX58" s="1078">
        <v>1</v>
      </c>
      <c r="AY58" s="1077">
        <v>7.43</v>
      </c>
      <c r="AZ58" s="1078">
        <v>1</v>
      </c>
      <c r="BA58" s="1063"/>
      <c r="BB58" s="1077"/>
      <c r="BC58" s="1078"/>
      <c r="BD58" s="1077"/>
      <c r="BE58" s="1078"/>
      <c r="BF58" s="1077">
        <v>10.5</v>
      </c>
      <c r="BG58" s="1078">
        <v>1</v>
      </c>
      <c r="BH58" s="1077">
        <v>5.5</v>
      </c>
      <c r="BI58" s="1078">
        <v>1</v>
      </c>
    </row>
    <row r="59" spans="2:61" x14ac:dyDescent="0.25">
      <c r="B59" s="1431"/>
      <c r="C59" s="1435"/>
      <c r="D59" s="1074" t="s">
        <v>197</v>
      </c>
      <c r="E59" s="1074" t="s">
        <v>201</v>
      </c>
      <c r="F59" s="1075">
        <v>426346</v>
      </c>
      <c r="G59" s="1075">
        <v>1096040</v>
      </c>
      <c r="H59" s="1075" t="s">
        <v>38</v>
      </c>
      <c r="I59" s="1075" t="s">
        <v>73</v>
      </c>
      <c r="J59" s="1075" t="s">
        <v>202</v>
      </c>
      <c r="K59" s="1059"/>
      <c r="L59" s="1075">
        <v>10</v>
      </c>
      <c r="M59" s="1075">
        <v>7</v>
      </c>
      <c r="N59" s="1075">
        <v>3</v>
      </c>
      <c r="O59" s="1076">
        <v>70</v>
      </c>
      <c r="P59" s="1075">
        <v>0</v>
      </c>
      <c r="Q59" s="916"/>
      <c r="R59" s="1077"/>
      <c r="S59" s="1078"/>
      <c r="T59" s="1077"/>
      <c r="U59" s="1078"/>
      <c r="V59" s="1077">
        <v>24.3</v>
      </c>
      <c r="W59" s="1078">
        <v>0</v>
      </c>
      <c r="X59" s="1077">
        <v>3.46</v>
      </c>
      <c r="Y59" s="1078">
        <v>1</v>
      </c>
      <c r="Z59" s="916"/>
      <c r="AA59" s="1077"/>
      <c r="AB59" s="1078"/>
      <c r="AC59" s="1077"/>
      <c r="AD59" s="1078"/>
      <c r="AE59" s="1077">
        <v>78.930000000000007</v>
      </c>
      <c r="AF59" s="1078">
        <v>0</v>
      </c>
      <c r="AG59" s="1075">
        <v>40.07</v>
      </c>
      <c r="AH59" s="1078">
        <v>1</v>
      </c>
      <c r="AI59" s="1063"/>
      <c r="AJ59" s="1077"/>
      <c r="AK59" s="1078"/>
      <c r="AL59" s="1077"/>
      <c r="AM59" s="1078"/>
      <c r="AN59" s="1077">
        <v>4.5999999999999999E-2</v>
      </c>
      <c r="AO59" s="1078">
        <v>1</v>
      </c>
      <c r="AP59" s="1077">
        <v>0.03</v>
      </c>
      <c r="AQ59" s="1078">
        <v>0</v>
      </c>
      <c r="AR59" s="1063"/>
      <c r="AS59" s="1077"/>
      <c r="AT59" s="1078"/>
      <c r="AU59" s="1077"/>
      <c r="AV59" s="1078"/>
      <c r="AW59" s="1077">
        <v>7.95</v>
      </c>
      <c r="AX59" s="1078">
        <v>1</v>
      </c>
      <c r="AY59" s="1077">
        <v>7.64</v>
      </c>
      <c r="AZ59" s="1078">
        <v>1</v>
      </c>
      <c r="BA59" s="1063"/>
      <c r="BB59" s="1077"/>
      <c r="BC59" s="1078"/>
      <c r="BD59" s="1077"/>
      <c r="BE59" s="1078"/>
      <c r="BF59" s="1077">
        <v>7.9</v>
      </c>
      <c r="BG59" s="1078">
        <v>1</v>
      </c>
      <c r="BH59" s="1077">
        <v>28.9</v>
      </c>
      <c r="BI59" s="1078">
        <v>1</v>
      </c>
    </row>
    <row r="60" spans="2:61" x14ac:dyDescent="0.25">
      <c r="B60" s="1431"/>
      <c r="C60" s="1435"/>
      <c r="D60" s="1074" t="s">
        <v>203</v>
      </c>
      <c r="E60" s="1074" t="s">
        <v>204</v>
      </c>
      <c r="F60" s="1075">
        <v>442899</v>
      </c>
      <c r="G60" s="1075">
        <v>1097938</v>
      </c>
      <c r="H60" s="1075" t="s">
        <v>36</v>
      </c>
      <c r="I60" s="1075" t="s">
        <v>72</v>
      </c>
      <c r="J60" s="1075" t="s">
        <v>196</v>
      </c>
      <c r="K60" s="1059"/>
      <c r="L60" s="1075">
        <v>10</v>
      </c>
      <c r="M60" s="1075">
        <v>10</v>
      </c>
      <c r="N60" s="1075">
        <v>0</v>
      </c>
      <c r="O60" s="1076">
        <v>100</v>
      </c>
      <c r="P60" s="1075">
        <v>1</v>
      </c>
      <c r="Q60" s="916"/>
      <c r="R60" s="1077"/>
      <c r="S60" s="1078"/>
      <c r="T60" s="1077"/>
      <c r="U60" s="1078"/>
      <c r="V60" s="1077">
        <v>1.3</v>
      </c>
      <c r="W60" s="1078">
        <v>1</v>
      </c>
      <c r="X60" s="1077">
        <v>1.3</v>
      </c>
      <c r="Y60" s="1078">
        <v>1</v>
      </c>
      <c r="Z60" s="916"/>
      <c r="AA60" s="1077"/>
      <c r="AB60" s="1078"/>
      <c r="AC60" s="1077"/>
      <c r="AD60" s="1078"/>
      <c r="AE60" s="1077">
        <v>86.63</v>
      </c>
      <c r="AF60" s="1078">
        <v>1</v>
      </c>
      <c r="AG60" s="1075">
        <v>90.57</v>
      </c>
      <c r="AH60" s="1078">
        <v>1</v>
      </c>
      <c r="AI60" s="1063"/>
      <c r="AJ60" s="1077"/>
      <c r="AK60" s="1078"/>
      <c r="AL60" s="1077"/>
      <c r="AM60" s="1078"/>
      <c r="AN60" s="1077">
        <v>0.03</v>
      </c>
      <c r="AO60" s="1078">
        <v>1</v>
      </c>
      <c r="AP60" s="1077">
        <v>0.03</v>
      </c>
      <c r="AQ60" s="1078">
        <v>1</v>
      </c>
      <c r="AR60" s="1063"/>
      <c r="AS60" s="1077"/>
      <c r="AT60" s="1078"/>
      <c r="AU60" s="1077"/>
      <c r="AV60" s="1078"/>
      <c r="AW60" s="1077">
        <v>8.09</v>
      </c>
      <c r="AX60" s="1078">
        <v>1</v>
      </c>
      <c r="AY60" s="1077">
        <v>8.2799999999999994</v>
      </c>
      <c r="AZ60" s="1078">
        <v>1</v>
      </c>
      <c r="BA60" s="1063"/>
      <c r="BB60" s="1077"/>
      <c r="BC60" s="1078"/>
      <c r="BD60" s="1077"/>
      <c r="BE60" s="1078"/>
      <c r="BF60" s="1077">
        <v>5.5</v>
      </c>
      <c r="BG60" s="1078">
        <v>1</v>
      </c>
      <c r="BH60" s="1077">
        <v>5.5</v>
      </c>
      <c r="BI60" s="1078">
        <v>1</v>
      </c>
    </row>
    <row r="61" spans="2:61" x14ac:dyDescent="0.25">
      <c r="B61" s="1431"/>
      <c r="C61" s="1435"/>
      <c r="D61" s="1074" t="s">
        <v>197</v>
      </c>
      <c r="E61" s="1074" t="s">
        <v>205</v>
      </c>
      <c r="F61" s="1075">
        <v>424452</v>
      </c>
      <c r="G61" s="1075">
        <v>1095218</v>
      </c>
      <c r="H61" s="1075" t="s">
        <v>36</v>
      </c>
      <c r="I61" s="1075" t="s">
        <v>189</v>
      </c>
      <c r="J61" s="1075" t="s">
        <v>206</v>
      </c>
      <c r="K61" s="1059"/>
      <c r="L61" s="1075">
        <v>10</v>
      </c>
      <c r="M61" s="1075">
        <v>8</v>
      </c>
      <c r="N61" s="1075">
        <v>2</v>
      </c>
      <c r="O61" s="1076">
        <v>80</v>
      </c>
      <c r="P61" s="1075">
        <v>1</v>
      </c>
      <c r="Q61" s="916"/>
      <c r="R61" s="1077"/>
      <c r="S61" s="1078"/>
      <c r="T61" s="1077"/>
      <c r="U61" s="1078"/>
      <c r="V61" s="1077">
        <v>2.48</v>
      </c>
      <c r="W61" s="1078">
        <v>1</v>
      </c>
      <c r="X61" s="1077">
        <v>2.73</v>
      </c>
      <c r="Y61" s="1078">
        <v>1</v>
      </c>
      <c r="Z61" s="916"/>
      <c r="AA61" s="1077"/>
      <c r="AB61" s="1078"/>
      <c r="AC61" s="1077"/>
      <c r="AD61" s="1078"/>
      <c r="AE61" s="1077">
        <v>97.2</v>
      </c>
      <c r="AF61" s="1078">
        <v>1</v>
      </c>
      <c r="AG61" s="1075">
        <v>51.6</v>
      </c>
      <c r="AH61" s="1078">
        <v>1</v>
      </c>
      <c r="AI61" s="1063"/>
      <c r="AJ61" s="1077"/>
      <c r="AK61" s="1078"/>
      <c r="AL61" s="1077"/>
      <c r="AM61" s="1078"/>
      <c r="AN61" s="1077">
        <v>0.03</v>
      </c>
      <c r="AO61" s="1078">
        <v>1</v>
      </c>
      <c r="AP61" s="1077">
        <v>0.03</v>
      </c>
      <c r="AQ61" s="1078">
        <v>0</v>
      </c>
      <c r="AR61" s="1063"/>
      <c r="AS61" s="1077"/>
      <c r="AT61" s="1078"/>
      <c r="AU61" s="1077"/>
      <c r="AV61" s="1078"/>
      <c r="AW61" s="1077">
        <v>7.98</v>
      </c>
      <c r="AX61" s="1078">
        <v>1</v>
      </c>
      <c r="AY61" s="1077">
        <v>7.48</v>
      </c>
      <c r="AZ61" s="1078">
        <v>1</v>
      </c>
      <c r="BA61" s="1063"/>
      <c r="BB61" s="1077"/>
      <c r="BC61" s="1078"/>
      <c r="BD61" s="1077"/>
      <c r="BE61" s="1078"/>
      <c r="BF61" s="1077">
        <v>5.5</v>
      </c>
      <c r="BG61" s="1078">
        <v>1</v>
      </c>
      <c r="BH61" s="1077">
        <v>31.2</v>
      </c>
      <c r="BI61" s="1078">
        <v>1</v>
      </c>
    </row>
    <row r="62" spans="2:61" x14ac:dyDescent="0.25">
      <c r="B62" s="1431"/>
      <c r="C62" s="1435"/>
      <c r="D62" s="1074" t="s">
        <v>197</v>
      </c>
      <c r="E62" s="1074" t="s">
        <v>207</v>
      </c>
      <c r="F62" s="1075">
        <v>424914</v>
      </c>
      <c r="G62" s="1075">
        <v>1093895</v>
      </c>
      <c r="H62" s="1075" t="s">
        <v>36</v>
      </c>
      <c r="I62" s="1075" t="s">
        <v>189</v>
      </c>
      <c r="J62" s="1075" t="s">
        <v>206</v>
      </c>
      <c r="K62" s="1059"/>
      <c r="L62" s="1075">
        <v>10</v>
      </c>
      <c r="M62" s="1075">
        <v>9</v>
      </c>
      <c r="N62" s="1075">
        <v>1</v>
      </c>
      <c r="O62" s="1076">
        <v>90</v>
      </c>
      <c r="P62" s="1075">
        <v>1</v>
      </c>
      <c r="Q62" s="916"/>
      <c r="R62" s="1077"/>
      <c r="S62" s="1078"/>
      <c r="T62" s="1077"/>
      <c r="U62" s="1078"/>
      <c r="V62" s="1077">
        <v>1.84</v>
      </c>
      <c r="W62" s="1078">
        <v>1</v>
      </c>
      <c r="X62" s="1077">
        <v>1.306</v>
      </c>
      <c r="Y62" s="1078">
        <v>1</v>
      </c>
      <c r="Z62" s="916"/>
      <c r="AA62" s="1077"/>
      <c r="AB62" s="1078"/>
      <c r="AC62" s="1077"/>
      <c r="AD62" s="1078"/>
      <c r="AE62" s="1077">
        <v>81</v>
      </c>
      <c r="AF62" s="1078">
        <v>1</v>
      </c>
      <c r="AG62" s="1075">
        <v>70.430000000000007</v>
      </c>
      <c r="AH62" s="1078">
        <v>1</v>
      </c>
      <c r="AI62" s="1063"/>
      <c r="AJ62" s="1077"/>
      <c r="AK62" s="1078"/>
      <c r="AL62" s="1077"/>
      <c r="AM62" s="1078"/>
      <c r="AN62" s="1077">
        <v>0.03</v>
      </c>
      <c r="AO62" s="1078">
        <v>1</v>
      </c>
      <c r="AP62" s="1077">
        <v>0.03</v>
      </c>
      <c r="AQ62" s="1078">
        <v>0</v>
      </c>
      <c r="AR62" s="1063"/>
      <c r="AS62" s="1077"/>
      <c r="AT62" s="1078"/>
      <c r="AU62" s="1077"/>
      <c r="AV62" s="1078"/>
      <c r="AW62" s="1077">
        <v>7.96</v>
      </c>
      <c r="AX62" s="1078">
        <v>1</v>
      </c>
      <c r="AY62" s="1077">
        <v>7.63</v>
      </c>
      <c r="AZ62" s="1078">
        <v>1</v>
      </c>
      <c r="BA62" s="1063"/>
      <c r="BB62" s="1077"/>
      <c r="BC62" s="1078"/>
      <c r="BD62" s="1077"/>
      <c r="BE62" s="1078"/>
      <c r="BF62" s="1077">
        <v>5.5</v>
      </c>
      <c r="BG62" s="1078">
        <v>1</v>
      </c>
      <c r="BH62" s="1077">
        <v>7.5</v>
      </c>
      <c r="BI62" s="1078">
        <v>1</v>
      </c>
    </row>
    <row r="63" spans="2:61" x14ac:dyDescent="0.25">
      <c r="B63" s="1431"/>
      <c r="C63" s="1433" t="s">
        <v>208</v>
      </c>
      <c r="D63" s="1064" t="s">
        <v>209</v>
      </c>
      <c r="E63" s="1064" t="s">
        <v>210</v>
      </c>
      <c r="F63" s="1065">
        <v>523586</v>
      </c>
      <c r="G63" s="1065">
        <v>1024342</v>
      </c>
      <c r="H63" s="1065" t="s">
        <v>35</v>
      </c>
      <c r="I63" s="1065" t="s">
        <v>211</v>
      </c>
      <c r="J63" s="1065" t="s">
        <v>208</v>
      </c>
      <c r="K63" s="1059"/>
      <c r="L63" s="1065">
        <v>10</v>
      </c>
      <c r="M63" s="1065">
        <v>10</v>
      </c>
      <c r="N63" s="1065">
        <v>0</v>
      </c>
      <c r="O63" s="1066">
        <v>100</v>
      </c>
      <c r="P63" s="1065">
        <v>1</v>
      </c>
      <c r="Q63" s="916"/>
      <c r="R63" s="1067"/>
      <c r="S63" s="1068"/>
      <c r="T63" s="1067"/>
      <c r="U63" s="1068"/>
      <c r="V63" s="1067">
        <v>1.3</v>
      </c>
      <c r="W63" s="1068">
        <v>1</v>
      </c>
      <c r="X63" s="1067">
        <v>1.3</v>
      </c>
      <c r="Y63" s="1068">
        <v>1</v>
      </c>
      <c r="Z63" s="916"/>
      <c r="AA63" s="1067"/>
      <c r="AB63" s="1068"/>
      <c r="AC63" s="1067"/>
      <c r="AD63" s="1068"/>
      <c r="AE63" s="1067">
        <v>92</v>
      </c>
      <c r="AF63" s="1068">
        <v>1</v>
      </c>
      <c r="AG63" s="1065">
        <v>90.73</v>
      </c>
      <c r="AH63" s="1068">
        <v>1</v>
      </c>
      <c r="AI63" s="1063"/>
      <c r="AJ63" s="1067"/>
      <c r="AK63" s="1068"/>
      <c r="AL63" s="1067"/>
      <c r="AM63" s="1068"/>
      <c r="AN63" s="1067">
        <v>0.03</v>
      </c>
      <c r="AO63" s="1068">
        <v>1</v>
      </c>
      <c r="AP63" s="1067">
        <v>0.03</v>
      </c>
      <c r="AQ63" s="1068">
        <v>1</v>
      </c>
      <c r="AR63" s="1063"/>
      <c r="AS63" s="1067"/>
      <c r="AT63" s="1068"/>
      <c r="AU63" s="1067"/>
      <c r="AV63" s="1068"/>
      <c r="AW63" s="1067">
        <v>8.36</v>
      </c>
      <c r="AX63" s="1068">
        <v>1</v>
      </c>
      <c r="AY63" s="1067">
        <v>8.1300000000000008</v>
      </c>
      <c r="AZ63" s="1068">
        <v>1</v>
      </c>
      <c r="BA63" s="1063"/>
      <c r="BB63" s="1067"/>
      <c r="BC63" s="1068"/>
      <c r="BD63" s="1067"/>
      <c r="BE63" s="1068"/>
      <c r="BF63" s="1067">
        <v>5.8</v>
      </c>
      <c r="BG63" s="1068">
        <v>1</v>
      </c>
      <c r="BH63" s="1067">
        <v>5.5</v>
      </c>
      <c r="BI63" s="1068">
        <v>1</v>
      </c>
    </row>
    <row r="64" spans="2:61" x14ac:dyDescent="0.25">
      <c r="B64" s="1431"/>
      <c r="C64" s="1433"/>
      <c r="D64" s="1064" t="s">
        <v>212</v>
      </c>
      <c r="E64" s="1064" t="s">
        <v>213</v>
      </c>
      <c r="F64" s="1065">
        <v>519598</v>
      </c>
      <c r="G64" s="1065">
        <v>1024524</v>
      </c>
      <c r="H64" s="1065" t="s">
        <v>35</v>
      </c>
      <c r="I64" s="1065" t="s">
        <v>211</v>
      </c>
      <c r="J64" s="1065" t="s">
        <v>208</v>
      </c>
      <c r="K64" s="1059"/>
      <c r="L64" s="1065">
        <v>10</v>
      </c>
      <c r="M64" s="1065">
        <v>10</v>
      </c>
      <c r="N64" s="1065">
        <v>0</v>
      </c>
      <c r="O64" s="1066">
        <v>100</v>
      </c>
      <c r="P64" s="1065">
        <v>1</v>
      </c>
      <c r="Q64" s="916"/>
      <c r="R64" s="1067"/>
      <c r="S64" s="1068"/>
      <c r="T64" s="1067"/>
      <c r="U64" s="1068"/>
      <c r="V64" s="1067">
        <v>1.3</v>
      </c>
      <c r="W64" s="1068">
        <v>1</v>
      </c>
      <c r="X64" s="1067">
        <v>1.3</v>
      </c>
      <c r="Y64" s="1068">
        <v>1</v>
      </c>
      <c r="Z64" s="916"/>
      <c r="AA64" s="1067"/>
      <c r="AB64" s="1068"/>
      <c r="AC64" s="1067"/>
      <c r="AD64" s="1068"/>
      <c r="AE64" s="1067">
        <v>88.33</v>
      </c>
      <c r="AF64" s="1068">
        <v>1</v>
      </c>
      <c r="AG64" s="1065">
        <v>90.33</v>
      </c>
      <c r="AH64" s="1068">
        <v>1</v>
      </c>
      <c r="AI64" s="1063"/>
      <c r="AJ64" s="1067"/>
      <c r="AK64" s="1068"/>
      <c r="AL64" s="1067"/>
      <c r="AM64" s="1068"/>
      <c r="AN64" s="1067">
        <v>0.03</v>
      </c>
      <c r="AO64" s="1068">
        <v>1</v>
      </c>
      <c r="AP64" s="1067">
        <v>0.03</v>
      </c>
      <c r="AQ64" s="1068">
        <v>1</v>
      </c>
      <c r="AR64" s="1063"/>
      <c r="AS64" s="1067"/>
      <c r="AT64" s="1068"/>
      <c r="AU64" s="1067"/>
      <c r="AV64" s="1068"/>
      <c r="AW64" s="1067">
        <v>8.4</v>
      </c>
      <c r="AX64" s="1068">
        <v>1</v>
      </c>
      <c r="AY64" s="1067">
        <v>8</v>
      </c>
      <c r="AZ64" s="1068">
        <v>1</v>
      </c>
      <c r="BA64" s="1063"/>
      <c r="BB64" s="1067"/>
      <c r="BC64" s="1068"/>
      <c r="BD64" s="1067"/>
      <c r="BE64" s="1068"/>
      <c r="BF64" s="1067">
        <v>5.5</v>
      </c>
      <c r="BG64" s="1068">
        <v>1</v>
      </c>
      <c r="BH64" s="1067">
        <v>5.5</v>
      </c>
      <c r="BI64" s="1068">
        <v>1</v>
      </c>
    </row>
    <row r="65" spans="2:61" x14ac:dyDescent="0.25">
      <c r="B65" s="1431"/>
      <c r="C65" s="1433"/>
      <c r="D65" s="1064" t="s">
        <v>212</v>
      </c>
      <c r="E65" s="1064" t="s">
        <v>214</v>
      </c>
      <c r="F65" s="1065">
        <v>515570</v>
      </c>
      <c r="G65" s="1065">
        <v>1025242</v>
      </c>
      <c r="H65" s="1065" t="s">
        <v>38</v>
      </c>
      <c r="I65" s="1065" t="s">
        <v>67</v>
      </c>
      <c r="J65" s="1065" t="s">
        <v>215</v>
      </c>
      <c r="K65" s="1059"/>
      <c r="L65" s="1065">
        <v>10</v>
      </c>
      <c r="M65" s="1065">
        <v>10</v>
      </c>
      <c r="N65" s="1065">
        <v>0</v>
      </c>
      <c r="O65" s="1066">
        <v>100</v>
      </c>
      <c r="P65" s="1065">
        <v>1</v>
      </c>
      <c r="Q65" s="916"/>
      <c r="R65" s="1067"/>
      <c r="S65" s="1068"/>
      <c r="T65" s="1067"/>
      <c r="U65" s="1068"/>
      <c r="V65" s="1067">
        <v>1.3</v>
      </c>
      <c r="W65" s="1068">
        <v>1</v>
      </c>
      <c r="X65" s="1067">
        <v>1.3</v>
      </c>
      <c r="Y65" s="1068">
        <v>1</v>
      </c>
      <c r="Z65" s="916"/>
      <c r="AA65" s="1067"/>
      <c r="AB65" s="1068"/>
      <c r="AC65" s="1067"/>
      <c r="AD65" s="1068"/>
      <c r="AE65" s="1067">
        <v>89.32</v>
      </c>
      <c r="AF65" s="1068">
        <v>1</v>
      </c>
      <c r="AG65" s="1065">
        <v>86.8</v>
      </c>
      <c r="AH65" s="1068">
        <v>1</v>
      </c>
      <c r="AI65" s="1063"/>
      <c r="AJ65" s="1067"/>
      <c r="AK65" s="1068"/>
      <c r="AL65" s="1067"/>
      <c r="AM65" s="1068"/>
      <c r="AN65" s="1067">
        <v>0.03</v>
      </c>
      <c r="AO65" s="1068">
        <v>1</v>
      </c>
      <c r="AP65" s="1067">
        <v>0.03</v>
      </c>
      <c r="AQ65" s="1068">
        <v>1</v>
      </c>
      <c r="AR65" s="1063"/>
      <c r="AS65" s="1067"/>
      <c r="AT65" s="1068"/>
      <c r="AU65" s="1067"/>
      <c r="AV65" s="1068"/>
      <c r="AW65" s="1067">
        <v>8.11</v>
      </c>
      <c r="AX65" s="1068">
        <v>1</v>
      </c>
      <c r="AY65" s="1067">
        <v>8</v>
      </c>
      <c r="AZ65" s="1068">
        <v>1</v>
      </c>
      <c r="BA65" s="1063"/>
      <c r="BB65" s="1067"/>
      <c r="BC65" s="1068"/>
      <c r="BD65" s="1067"/>
      <c r="BE65" s="1068"/>
      <c r="BF65" s="1067">
        <v>5.5</v>
      </c>
      <c r="BG65" s="1068">
        <v>1</v>
      </c>
      <c r="BH65" s="1067">
        <v>5.5</v>
      </c>
      <c r="BI65" s="1068">
        <v>1</v>
      </c>
    </row>
    <row r="66" spans="2:61" x14ac:dyDescent="0.25">
      <c r="B66" s="1431"/>
      <c r="C66" s="1432" t="s">
        <v>76</v>
      </c>
      <c r="D66" s="1057" t="s">
        <v>216</v>
      </c>
      <c r="E66" s="1057" t="s">
        <v>217</v>
      </c>
      <c r="F66" s="1058">
        <v>507465</v>
      </c>
      <c r="G66" s="1058">
        <v>1066603</v>
      </c>
      <c r="H66" s="1058" t="s">
        <v>35</v>
      </c>
      <c r="I66" s="1058" t="s">
        <v>218</v>
      </c>
      <c r="J66" s="1058" t="s">
        <v>219</v>
      </c>
      <c r="K66" s="1059"/>
      <c r="L66" s="1058">
        <v>10</v>
      </c>
      <c r="M66" s="1058">
        <v>10</v>
      </c>
      <c r="N66" s="1058">
        <v>0</v>
      </c>
      <c r="O66" s="1060">
        <v>100</v>
      </c>
      <c r="P66" s="1058">
        <v>1</v>
      </c>
      <c r="Q66" s="916"/>
      <c r="R66" s="1061"/>
      <c r="S66" s="1062"/>
      <c r="T66" s="1061"/>
      <c r="U66" s="1062"/>
      <c r="V66" s="1061">
        <v>1.3</v>
      </c>
      <c r="W66" s="1062">
        <v>1</v>
      </c>
      <c r="X66" s="1061">
        <v>2.68</v>
      </c>
      <c r="Y66" s="1062">
        <v>1</v>
      </c>
      <c r="Z66" s="916"/>
      <c r="AA66" s="1061"/>
      <c r="AB66" s="1062"/>
      <c r="AC66" s="1061"/>
      <c r="AD66" s="1062"/>
      <c r="AE66" s="1061">
        <v>75.05</v>
      </c>
      <c r="AF66" s="1062">
        <v>1</v>
      </c>
      <c r="AG66" s="1058">
        <v>84.75</v>
      </c>
      <c r="AH66" s="1062">
        <v>1</v>
      </c>
      <c r="AI66" s="1063"/>
      <c r="AJ66" s="1061"/>
      <c r="AK66" s="1062"/>
      <c r="AL66" s="1061"/>
      <c r="AM66" s="1062"/>
      <c r="AN66" s="1061">
        <v>0.03</v>
      </c>
      <c r="AO66" s="1062">
        <v>1</v>
      </c>
      <c r="AP66" s="1061">
        <v>0.03</v>
      </c>
      <c r="AQ66" s="1062">
        <v>1</v>
      </c>
      <c r="AR66" s="1063"/>
      <c r="AS66" s="1061"/>
      <c r="AT66" s="1062"/>
      <c r="AU66" s="1061"/>
      <c r="AV66" s="1062"/>
      <c r="AW66" s="1061">
        <v>7.89</v>
      </c>
      <c r="AX66" s="1062">
        <v>1</v>
      </c>
      <c r="AY66" s="1061">
        <v>8.01</v>
      </c>
      <c r="AZ66" s="1062">
        <v>1</v>
      </c>
      <c r="BA66" s="1063"/>
      <c r="BB66" s="1061"/>
      <c r="BC66" s="1062"/>
      <c r="BD66" s="1061"/>
      <c r="BE66" s="1062"/>
      <c r="BF66" s="1061">
        <v>23.6</v>
      </c>
      <c r="BG66" s="1062">
        <v>1</v>
      </c>
      <c r="BH66" s="1061">
        <v>7.4</v>
      </c>
      <c r="BI66" s="1062">
        <v>1</v>
      </c>
    </row>
    <row r="67" spans="2:61" x14ac:dyDescent="0.25">
      <c r="B67" s="1431"/>
      <c r="C67" s="1432"/>
      <c r="D67" s="1057" t="s">
        <v>216</v>
      </c>
      <c r="E67" s="1057" t="s">
        <v>220</v>
      </c>
      <c r="F67" s="1058">
        <v>494664</v>
      </c>
      <c r="G67" s="1058">
        <v>1067818</v>
      </c>
      <c r="H67" s="1058" t="s">
        <v>35</v>
      </c>
      <c r="I67" s="1058" t="s">
        <v>221</v>
      </c>
      <c r="J67" s="1058" t="s">
        <v>222</v>
      </c>
      <c r="K67" s="1059"/>
      <c r="L67" s="1058">
        <v>10</v>
      </c>
      <c r="M67" s="1058">
        <v>9</v>
      </c>
      <c r="N67" s="1058">
        <v>1</v>
      </c>
      <c r="O67" s="1060">
        <v>90</v>
      </c>
      <c r="P67" s="1058">
        <v>1</v>
      </c>
      <c r="Q67" s="916"/>
      <c r="R67" s="1061"/>
      <c r="S67" s="1062"/>
      <c r="T67" s="1061"/>
      <c r="U67" s="1062"/>
      <c r="V67" s="1061">
        <v>10.73</v>
      </c>
      <c r="W67" s="1062">
        <v>0</v>
      </c>
      <c r="X67" s="1061">
        <v>1.3</v>
      </c>
      <c r="Y67" s="1062">
        <v>1</v>
      </c>
      <c r="Z67" s="916"/>
      <c r="AA67" s="1061"/>
      <c r="AB67" s="1062"/>
      <c r="AC67" s="1061"/>
      <c r="AD67" s="1062"/>
      <c r="AE67" s="1061">
        <v>85.37</v>
      </c>
      <c r="AF67" s="1062">
        <v>1</v>
      </c>
      <c r="AG67" s="1058">
        <v>87.37</v>
      </c>
      <c r="AH67" s="1062">
        <v>1</v>
      </c>
      <c r="AI67" s="1063"/>
      <c r="AJ67" s="1061"/>
      <c r="AK67" s="1062"/>
      <c r="AL67" s="1061"/>
      <c r="AM67" s="1062"/>
      <c r="AN67" s="1061">
        <v>0.03</v>
      </c>
      <c r="AO67" s="1062">
        <v>1</v>
      </c>
      <c r="AP67" s="1061">
        <v>0.03</v>
      </c>
      <c r="AQ67" s="1062">
        <v>1</v>
      </c>
      <c r="AR67" s="1063"/>
      <c r="AS67" s="1061"/>
      <c r="AT67" s="1062"/>
      <c r="AU67" s="1061"/>
      <c r="AV67" s="1062"/>
      <c r="AW67" s="1061">
        <v>7.43</v>
      </c>
      <c r="AX67" s="1062">
        <v>1</v>
      </c>
      <c r="AY67" s="1061">
        <v>8.08</v>
      </c>
      <c r="AZ67" s="1062">
        <v>1</v>
      </c>
      <c r="BA67" s="1063"/>
      <c r="BB67" s="1061"/>
      <c r="BC67" s="1062"/>
      <c r="BD67" s="1061"/>
      <c r="BE67" s="1062"/>
      <c r="BF67" s="1061">
        <v>5.5</v>
      </c>
      <c r="BG67" s="1062">
        <v>1</v>
      </c>
      <c r="BH67" s="1061">
        <v>10.9</v>
      </c>
      <c r="BI67" s="1062">
        <v>1</v>
      </c>
    </row>
    <row r="68" spans="2:61" x14ac:dyDescent="0.25">
      <c r="B68" s="1431"/>
      <c r="C68" s="1432"/>
      <c r="D68" s="1057" t="s">
        <v>216</v>
      </c>
      <c r="E68" s="1057" t="s">
        <v>223</v>
      </c>
      <c r="F68" s="1058">
        <v>470906</v>
      </c>
      <c r="G68" s="1058">
        <v>1067483</v>
      </c>
      <c r="H68" s="1058" t="s">
        <v>35</v>
      </c>
      <c r="I68" s="1058" t="s">
        <v>71</v>
      </c>
      <c r="J68" s="1058" t="s">
        <v>224</v>
      </c>
      <c r="K68" s="1059"/>
      <c r="L68" s="1058">
        <v>20</v>
      </c>
      <c r="M68" s="1058">
        <v>18</v>
      </c>
      <c r="N68" s="1058">
        <v>2</v>
      </c>
      <c r="O68" s="1060">
        <v>90</v>
      </c>
      <c r="P68" s="1058">
        <v>1</v>
      </c>
      <c r="Q68" s="916"/>
      <c r="R68" s="1061">
        <v>2.9</v>
      </c>
      <c r="S68" s="1062">
        <v>1</v>
      </c>
      <c r="T68" s="1061">
        <v>2.9</v>
      </c>
      <c r="U68" s="1062">
        <v>1</v>
      </c>
      <c r="V68" s="1061">
        <v>2.9</v>
      </c>
      <c r="W68" s="1062">
        <v>1</v>
      </c>
      <c r="X68" s="1061">
        <v>2.9</v>
      </c>
      <c r="Y68" s="1062">
        <v>1</v>
      </c>
      <c r="Z68" s="916"/>
      <c r="AA68" s="1061">
        <v>103</v>
      </c>
      <c r="AB68" s="1062">
        <v>1</v>
      </c>
      <c r="AC68" s="1061">
        <v>100.5</v>
      </c>
      <c r="AD68" s="1062">
        <v>1</v>
      </c>
      <c r="AE68" s="1061">
        <v>100</v>
      </c>
      <c r="AF68" s="1062">
        <v>1</v>
      </c>
      <c r="AG68" s="1058">
        <v>92.7</v>
      </c>
      <c r="AH68" s="1062">
        <v>1</v>
      </c>
      <c r="AI68" s="1063"/>
      <c r="AJ68" s="1061">
        <v>0.49</v>
      </c>
      <c r="AK68" s="1062">
        <v>1</v>
      </c>
      <c r="AL68" s="1061">
        <v>0.49</v>
      </c>
      <c r="AM68" s="1062">
        <v>1</v>
      </c>
      <c r="AN68" s="1061">
        <v>0.49</v>
      </c>
      <c r="AO68" s="1062">
        <v>1</v>
      </c>
      <c r="AP68" s="1061">
        <v>0.49</v>
      </c>
      <c r="AQ68" s="1062">
        <v>1</v>
      </c>
      <c r="AR68" s="1063"/>
      <c r="AS68" s="1061">
        <v>7.45</v>
      </c>
      <c r="AT68" s="1062">
        <v>1</v>
      </c>
      <c r="AU68" s="1061">
        <v>6.7</v>
      </c>
      <c r="AV68" s="1062">
        <v>1</v>
      </c>
      <c r="AW68" s="1061">
        <v>7.94</v>
      </c>
      <c r="AX68" s="1062">
        <v>1</v>
      </c>
      <c r="AY68" s="1061">
        <v>7.89</v>
      </c>
      <c r="AZ68" s="1062">
        <v>1</v>
      </c>
      <c r="BA68" s="1063"/>
      <c r="BB68" s="1061">
        <v>52</v>
      </c>
      <c r="BC68" s="1062">
        <v>0</v>
      </c>
      <c r="BD68" s="1061">
        <v>98</v>
      </c>
      <c r="BE68" s="1062">
        <v>0</v>
      </c>
      <c r="BF68" s="1061">
        <v>4</v>
      </c>
      <c r="BG68" s="1062">
        <v>1</v>
      </c>
      <c r="BH68" s="1061">
        <v>15</v>
      </c>
      <c r="BI68" s="1062">
        <v>1</v>
      </c>
    </row>
    <row r="69" spans="2:61" x14ac:dyDescent="0.25">
      <c r="B69" s="1431"/>
      <c r="C69" s="1432"/>
      <c r="D69" s="1057" t="s">
        <v>225</v>
      </c>
      <c r="E69" s="1057" t="s">
        <v>226</v>
      </c>
      <c r="F69" s="1058">
        <v>479275</v>
      </c>
      <c r="G69" s="1058">
        <v>1081225</v>
      </c>
      <c r="H69" s="1058" t="s">
        <v>35</v>
      </c>
      <c r="I69" s="1058" t="s">
        <v>71</v>
      </c>
      <c r="J69" s="1058" t="s">
        <v>227</v>
      </c>
      <c r="K69" s="1059"/>
      <c r="L69" s="1058">
        <v>20</v>
      </c>
      <c r="M69" s="1058">
        <v>17</v>
      </c>
      <c r="N69" s="1058">
        <v>3</v>
      </c>
      <c r="O69" s="1060">
        <v>85</v>
      </c>
      <c r="P69" s="1058">
        <v>1</v>
      </c>
      <c r="Q69" s="916"/>
      <c r="R69" s="1061">
        <v>2.9</v>
      </c>
      <c r="S69" s="1062">
        <v>1</v>
      </c>
      <c r="T69" s="1061">
        <v>2.9</v>
      </c>
      <c r="U69" s="1062">
        <v>1</v>
      </c>
      <c r="V69" s="1061">
        <v>2.9</v>
      </c>
      <c r="W69" s="1062">
        <v>1</v>
      </c>
      <c r="X69" s="1061">
        <v>2.9</v>
      </c>
      <c r="Y69" s="1062">
        <v>1</v>
      </c>
      <c r="Z69" s="916"/>
      <c r="AA69" s="1061">
        <v>98</v>
      </c>
      <c r="AB69" s="1062">
        <v>1</v>
      </c>
      <c r="AC69" s="1061">
        <v>97</v>
      </c>
      <c r="AD69" s="1062">
        <v>1</v>
      </c>
      <c r="AE69" s="1061">
        <v>99.7</v>
      </c>
      <c r="AF69" s="1062">
        <v>1</v>
      </c>
      <c r="AG69" s="1058">
        <v>92.3</v>
      </c>
      <c r="AH69" s="1062">
        <v>1</v>
      </c>
      <c r="AI69" s="1063"/>
      <c r="AJ69" s="1061">
        <v>0.49</v>
      </c>
      <c r="AK69" s="1062">
        <v>1</v>
      </c>
      <c r="AL69" s="1061">
        <v>0.49</v>
      </c>
      <c r="AM69" s="1062">
        <v>1</v>
      </c>
      <c r="AN69" s="1061">
        <v>0.49</v>
      </c>
      <c r="AO69" s="1062">
        <v>1</v>
      </c>
      <c r="AP69" s="1061">
        <v>0.49</v>
      </c>
      <c r="AQ69" s="1062">
        <v>1</v>
      </c>
      <c r="AR69" s="1063"/>
      <c r="AS69" s="1061">
        <v>7.67</v>
      </c>
      <c r="AT69" s="1062">
        <v>1</v>
      </c>
      <c r="AU69" s="1061">
        <v>6.6</v>
      </c>
      <c r="AV69" s="1062">
        <v>1</v>
      </c>
      <c r="AW69" s="1061">
        <v>7.62</v>
      </c>
      <c r="AX69" s="1062">
        <v>1</v>
      </c>
      <c r="AY69" s="1061">
        <v>6.76</v>
      </c>
      <c r="AZ69" s="1062">
        <v>1</v>
      </c>
      <c r="BA69" s="1063"/>
      <c r="BB69" s="1061">
        <v>42</v>
      </c>
      <c r="BC69" s="1062">
        <v>0</v>
      </c>
      <c r="BD69" s="1061">
        <v>187</v>
      </c>
      <c r="BE69" s="1062">
        <v>0</v>
      </c>
      <c r="BF69" s="1061">
        <v>9</v>
      </c>
      <c r="BG69" s="1062">
        <v>1</v>
      </c>
      <c r="BH69" s="1061">
        <v>60</v>
      </c>
      <c r="BI69" s="1062">
        <v>0</v>
      </c>
    </row>
    <row r="70" spans="2:61" x14ac:dyDescent="0.25">
      <c r="B70" s="1431"/>
      <c r="C70" s="1432"/>
      <c r="D70" s="1057" t="s">
        <v>225</v>
      </c>
      <c r="E70" s="1057" t="s">
        <v>228</v>
      </c>
      <c r="F70" s="1058">
        <v>464126</v>
      </c>
      <c r="G70" s="1058">
        <v>1080033</v>
      </c>
      <c r="H70" s="1058" t="s">
        <v>35</v>
      </c>
      <c r="I70" s="1058" t="s">
        <v>71</v>
      </c>
      <c r="J70" s="1058" t="s">
        <v>224</v>
      </c>
      <c r="K70" s="1059"/>
      <c r="L70" s="1058">
        <v>20</v>
      </c>
      <c r="M70" s="1058">
        <v>16</v>
      </c>
      <c r="N70" s="1058">
        <v>4</v>
      </c>
      <c r="O70" s="1060">
        <v>80</v>
      </c>
      <c r="P70" s="1058">
        <v>1</v>
      </c>
      <c r="Q70" s="916"/>
      <c r="R70" s="1061">
        <v>2.9</v>
      </c>
      <c r="S70" s="1062">
        <v>1</v>
      </c>
      <c r="T70" s="1061">
        <v>2.9</v>
      </c>
      <c r="U70" s="1062">
        <v>1</v>
      </c>
      <c r="V70" s="1061">
        <v>2.9</v>
      </c>
      <c r="W70" s="1062">
        <v>1</v>
      </c>
      <c r="X70" s="1061">
        <v>2.9</v>
      </c>
      <c r="Y70" s="1062">
        <v>1</v>
      </c>
      <c r="Z70" s="916"/>
      <c r="AA70" s="1061">
        <v>99</v>
      </c>
      <c r="AB70" s="1062">
        <v>1</v>
      </c>
      <c r="AC70" s="1061">
        <v>99.8</v>
      </c>
      <c r="AD70" s="1062">
        <v>1</v>
      </c>
      <c r="AE70" s="1061">
        <v>95.8</v>
      </c>
      <c r="AF70" s="1062">
        <v>1</v>
      </c>
      <c r="AG70" s="1058">
        <v>97.3</v>
      </c>
      <c r="AH70" s="1062">
        <v>1</v>
      </c>
      <c r="AI70" s="1063"/>
      <c r="AJ70" s="1061">
        <v>0.49</v>
      </c>
      <c r="AK70" s="1062">
        <v>1</v>
      </c>
      <c r="AL70" s="1061">
        <v>0.49</v>
      </c>
      <c r="AM70" s="1062">
        <v>1</v>
      </c>
      <c r="AN70" s="1061">
        <v>0.49</v>
      </c>
      <c r="AO70" s="1062">
        <v>1</v>
      </c>
      <c r="AP70" s="1061">
        <v>0.49</v>
      </c>
      <c r="AQ70" s="1062">
        <v>1</v>
      </c>
      <c r="AR70" s="1063"/>
      <c r="AS70" s="1061">
        <v>7.67</v>
      </c>
      <c r="AT70" s="1062">
        <v>1</v>
      </c>
      <c r="AU70" s="1061">
        <v>6.3</v>
      </c>
      <c r="AV70" s="1062">
        <v>0</v>
      </c>
      <c r="AW70" s="1061">
        <v>7.94</v>
      </c>
      <c r="AX70" s="1062">
        <v>1</v>
      </c>
      <c r="AY70" s="1061">
        <v>7.5</v>
      </c>
      <c r="AZ70" s="1062">
        <v>1</v>
      </c>
      <c r="BA70" s="1063"/>
      <c r="BB70" s="1061">
        <v>37</v>
      </c>
      <c r="BC70" s="1062">
        <v>0</v>
      </c>
      <c r="BD70" s="1061">
        <v>132</v>
      </c>
      <c r="BE70" s="1062">
        <v>0</v>
      </c>
      <c r="BF70" s="1061">
        <v>4</v>
      </c>
      <c r="BG70" s="1062">
        <v>1</v>
      </c>
      <c r="BH70" s="1061">
        <v>178</v>
      </c>
      <c r="BI70" s="1062">
        <v>0</v>
      </c>
    </row>
    <row r="71" spans="2:61" x14ac:dyDescent="0.25">
      <c r="B71" s="1431"/>
      <c r="C71" s="1436" t="s">
        <v>84</v>
      </c>
      <c r="D71" s="1079" t="s">
        <v>86</v>
      </c>
      <c r="E71" s="1079" t="s">
        <v>229</v>
      </c>
      <c r="F71" s="1080">
        <v>521484</v>
      </c>
      <c r="G71" s="1080">
        <v>1056755</v>
      </c>
      <c r="H71" s="1080" t="s">
        <v>35</v>
      </c>
      <c r="I71" s="1080" t="s">
        <v>218</v>
      </c>
      <c r="J71" s="1080" t="s">
        <v>230</v>
      </c>
      <c r="K71" s="1059"/>
      <c r="L71" s="1080">
        <v>10</v>
      </c>
      <c r="M71" s="1080">
        <v>10</v>
      </c>
      <c r="N71" s="1080">
        <v>0</v>
      </c>
      <c r="O71" s="1081">
        <v>100</v>
      </c>
      <c r="P71" s="1081">
        <v>1</v>
      </c>
      <c r="Q71" s="916"/>
      <c r="R71" s="1082"/>
      <c r="S71" s="1083"/>
      <c r="T71" s="1082"/>
      <c r="U71" s="1083"/>
      <c r="V71" s="1082">
        <v>1.3</v>
      </c>
      <c r="W71" s="1083">
        <v>1</v>
      </c>
      <c r="X71" s="1082">
        <v>1.3</v>
      </c>
      <c r="Y71" s="1083">
        <v>1</v>
      </c>
      <c r="Z71" s="916"/>
      <c r="AA71" s="1082"/>
      <c r="AB71" s="1083"/>
      <c r="AC71" s="1082"/>
      <c r="AD71" s="1083"/>
      <c r="AE71" s="1084">
        <v>81.3</v>
      </c>
      <c r="AF71" s="1085">
        <v>1</v>
      </c>
      <c r="AG71" s="1080">
        <v>75.37</v>
      </c>
      <c r="AH71" s="1086">
        <v>1</v>
      </c>
      <c r="AI71" s="1063"/>
      <c r="AJ71" s="1082"/>
      <c r="AK71" s="1083"/>
      <c r="AL71" s="1082"/>
      <c r="AM71" s="1083"/>
      <c r="AN71" s="1082">
        <v>0.03</v>
      </c>
      <c r="AO71" s="1083">
        <v>1</v>
      </c>
      <c r="AP71" s="1082">
        <v>0.03</v>
      </c>
      <c r="AQ71" s="1083">
        <v>1</v>
      </c>
      <c r="AR71" s="1063"/>
      <c r="AS71" s="1082"/>
      <c r="AT71" s="1083"/>
      <c r="AU71" s="1082"/>
      <c r="AV71" s="1083"/>
      <c r="AW71" s="1082">
        <v>8.16</v>
      </c>
      <c r="AX71" s="1083">
        <v>1</v>
      </c>
      <c r="AY71" s="1082">
        <v>8.27</v>
      </c>
      <c r="AZ71" s="1083">
        <v>1</v>
      </c>
      <c r="BA71" s="1063"/>
      <c r="BB71" s="1082"/>
      <c r="BC71" s="1083"/>
      <c r="BD71" s="1082"/>
      <c r="BE71" s="1083"/>
      <c r="BF71" s="1082">
        <v>5.5</v>
      </c>
      <c r="BG71" s="1083">
        <v>1</v>
      </c>
      <c r="BH71" s="1082">
        <v>5.5</v>
      </c>
      <c r="BI71" s="1083">
        <v>1</v>
      </c>
    </row>
    <row r="72" spans="2:61" x14ac:dyDescent="0.25">
      <c r="B72" s="1431"/>
      <c r="C72" s="1436"/>
      <c r="D72" s="1079" t="s">
        <v>86</v>
      </c>
      <c r="E72" s="1079" t="s">
        <v>231</v>
      </c>
      <c r="F72" s="1080">
        <v>520293</v>
      </c>
      <c r="G72" s="1080">
        <v>1055374</v>
      </c>
      <c r="H72" s="1080" t="s">
        <v>35</v>
      </c>
      <c r="I72" s="1080" t="s">
        <v>218</v>
      </c>
      <c r="J72" s="1080" t="s">
        <v>230</v>
      </c>
      <c r="K72" s="1059"/>
      <c r="L72" s="1080">
        <v>10</v>
      </c>
      <c r="M72" s="1080">
        <v>10</v>
      </c>
      <c r="N72" s="1080">
        <v>0</v>
      </c>
      <c r="O72" s="1081">
        <v>100</v>
      </c>
      <c r="P72" s="1081">
        <v>1</v>
      </c>
      <c r="Q72" s="916"/>
      <c r="R72" s="1082"/>
      <c r="S72" s="1083"/>
      <c r="T72" s="1082"/>
      <c r="U72" s="1083"/>
      <c r="V72" s="1082">
        <v>4.5599999999999996</v>
      </c>
      <c r="W72" s="1083">
        <v>1</v>
      </c>
      <c r="X72" s="1082">
        <v>4.45</v>
      </c>
      <c r="Y72" s="1083">
        <v>1</v>
      </c>
      <c r="Z72" s="916"/>
      <c r="AA72" s="1082"/>
      <c r="AB72" s="1083"/>
      <c r="AC72" s="1082"/>
      <c r="AD72" s="1083"/>
      <c r="AE72" s="1084">
        <v>78.5</v>
      </c>
      <c r="AF72" s="1085">
        <v>1</v>
      </c>
      <c r="AG72" s="1080">
        <v>75.27</v>
      </c>
      <c r="AH72" s="1086">
        <v>1</v>
      </c>
      <c r="AI72" s="1063"/>
      <c r="AJ72" s="1082"/>
      <c r="AK72" s="1083"/>
      <c r="AL72" s="1082"/>
      <c r="AM72" s="1083"/>
      <c r="AN72" s="1082">
        <v>0.39600000000000002</v>
      </c>
      <c r="AO72" s="1083">
        <v>1</v>
      </c>
      <c r="AP72" s="1082">
        <v>0.34699999999999998</v>
      </c>
      <c r="AQ72" s="1083">
        <v>1</v>
      </c>
      <c r="AR72" s="1063"/>
      <c r="AS72" s="1082"/>
      <c r="AT72" s="1083"/>
      <c r="AU72" s="1082"/>
      <c r="AV72" s="1083"/>
      <c r="AW72" s="1082">
        <v>7.59</v>
      </c>
      <c r="AX72" s="1083">
        <v>1</v>
      </c>
      <c r="AY72" s="1082">
        <v>7.75</v>
      </c>
      <c r="AZ72" s="1083">
        <v>1</v>
      </c>
      <c r="BA72" s="1063"/>
      <c r="BB72" s="1082"/>
      <c r="BC72" s="1083"/>
      <c r="BD72" s="1082"/>
      <c r="BE72" s="1083"/>
      <c r="BF72" s="1082">
        <v>13</v>
      </c>
      <c r="BG72" s="1083">
        <v>1</v>
      </c>
      <c r="BH72" s="1082">
        <v>20.6</v>
      </c>
      <c r="BI72" s="1083">
        <v>1</v>
      </c>
    </row>
    <row r="73" spans="2:61" x14ac:dyDescent="0.25">
      <c r="B73" s="1431"/>
      <c r="C73" s="1436"/>
      <c r="D73" s="1079" t="s">
        <v>86</v>
      </c>
      <c r="E73" s="1079" t="s">
        <v>232</v>
      </c>
      <c r="F73" s="1080">
        <v>504072</v>
      </c>
      <c r="G73" s="1080">
        <v>1043116</v>
      </c>
      <c r="H73" s="1080" t="s">
        <v>38</v>
      </c>
      <c r="I73" s="1080" t="s">
        <v>74</v>
      </c>
      <c r="J73" s="1080" t="s">
        <v>84</v>
      </c>
      <c r="K73" s="1059"/>
      <c r="L73" s="1080">
        <v>10</v>
      </c>
      <c r="M73" s="1080">
        <v>10</v>
      </c>
      <c r="N73" s="1080">
        <v>0</v>
      </c>
      <c r="O73" s="1081">
        <v>100</v>
      </c>
      <c r="P73" s="1081">
        <v>1</v>
      </c>
      <c r="Q73" s="916"/>
      <c r="R73" s="1082"/>
      <c r="S73" s="1083"/>
      <c r="T73" s="1082"/>
      <c r="U73" s="1083"/>
      <c r="V73" s="1082">
        <v>0.1</v>
      </c>
      <c r="W73" s="1083">
        <v>1</v>
      </c>
      <c r="X73" s="1082">
        <v>6</v>
      </c>
      <c r="Y73" s="1083">
        <v>1</v>
      </c>
      <c r="Z73" s="916"/>
      <c r="AA73" s="1082"/>
      <c r="AB73" s="1083"/>
      <c r="AC73" s="1082"/>
      <c r="AD73" s="1083"/>
      <c r="AE73" s="1084">
        <v>104</v>
      </c>
      <c r="AF73" s="1085">
        <v>1</v>
      </c>
      <c r="AG73" s="1080">
        <v>107</v>
      </c>
      <c r="AH73" s="1086">
        <v>1</v>
      </c>
      <c r="AI73" s="1063"/>
      <c r="AJ73" s="1082"/>
      <c r="AK73" s="1083"/>
      <c r="AL73" s="1082"/>
      <c r="AM73" s="1083"/>
      <c r="AN73" s="1082">
        <v>7.4999999999999997E-2</v>
      </c>
      <c r="AO73" s="1083">
        <v>1</v>
      </c>
      <c r="AP73" s="1082">
        <v>0.27400000000000002</v>
      </c>
      <c r="AQ73" s="1083">
        <v>1</v>
      </c>
      <c r="AR73" s="1063"/>
      <c r="AS73" s="1082"/>
      <c r="AT73" s="1083"/>
      <c r="AU73" s="1082"/>
      <c r="AV73" s="1083"/>
      <c r="AW73" s="1082">
        <v>8.35</v>
      </c>
      <c r="AX73" s="1083">
        <v>1</v>
      </c>
      <c r="AY73" s="1082">
        <v>7.6</v>
      </c>
      <c r="AZ73" s="1083">
        <v>1</v>
      </c>
      <c r="BA73" s="1063"/>
      <c r="BB73" s="1082"/>
      <c r="BC73" s="1083"/>
      <c r="BD73" s="1082"/>
      <c r="BE73" s="1083"/>
      <c r="BF73" s="1082">
        <v>15.8</v>
      </c>
      <c r="BG73" s="1083">
        <v>1</v>
      </c>
      <c r="BH73" s="1082">
        <v>12</v>
      </c>
      <c r="BI73" s="1083">
        <v>1</v>
      </c>
    </row>
    <row r="74" spans="2:61" x14ac:dyDescent="0.25">
      <c r="B74" s="1431"/>
      <c r="C74" s="1436"/>
      <c r="D74" s="1079" t="s">
        <v>86</v>
      </c>
      <c r="E74" s="1079" t="s">
        <v>233</v>
      </c>
      <c r="F74" s="1080">
        <v>495894</v>
      </c>
      <c r="G74" s="1080">
        <v>1037499</v>
      </c>
      <c r="H74" s="1080" t="s">
        <v>38</v>
      </c>
      <c r="I74" s="1080" t="s">
        <v>74</v>
      </c>
      <c r="J74" s="1080" t="s">
        <v>84</v>
      </c>
      <c r="K74" s="1059"/>
      <c r="L74" s="1080">
        <v>10</v>
      </c>
      <c r="M74" s="1080">
        <v>9</v>
      </c>
      <c r="N74" s="1080">
        <v>1</v>
      </c>
      <c r="O74" s="1081">
        <v>90</v>
      </c>
      <c r="P74" s="1081">
        <v>1</v>
      </c>
      <c r="Q74" s="916"/>
      <c r="R74" s="1082"/>
      <c r="S74" s="1083"/>
      <c r="T74" s="1082"/>
      <c r="U74" s="1083"/>
      <c r="V74" s="1082">
        <v>0.1</v>
      </c>
      <c r="W74" s="1083">
        <v>1</v>
      </c>
      <c r="X74" s="1082">
        <v>3</v>
      </c>
      <c r="Y74" s="1083">
        <v>1</v>
      </c>
      <c r="Z74" s="916"/>
      <c r="AA74" s="1082"/>
      <c r="AB74" s="1083"/>
      <c r="AC74" s="1082"/>
      <c r="AD74" s="1083"/>
      <c r="AE74" s="1084">
        <v>109</v>
      </c>
      <c r="AF74" s="1085">
        <v>1</v>
      </c>
      <c r="AG74" s="1080">
        <v>114</v>
      </c>
      <c r="AH74" s="1086">
        <v>1</v>
      </c>
      <c r="AI74" s="1063"/>
      <c r="AJ74" s="1082"/>
      <c r="AK74" s="1083"/>
      <c r="AL74" s="1082"/>
      <c r="AM74" s="1083"/>
      <c r="AN74" s="1082">
        <v>5.1999999999999998E-2</v>
      </c>
      <c r="AO74" s="1083">
        <v>1</v>
      </c>
      <c r="AP74" s="1082">
        <v>0.309</v>
      </c>
      <c r="AQ74" s="1083">
        <v>1</v>
      </c>
      <c r="AR74" s="1063"/>
      <c r="AS74" s="1082"/>
      <c r="AT74" s="1083"/>
      <c r="AU74" s="1082"/>
      <c r="AV74" s="1083"/>
      <c r="AW74" s="1082">
        <v>7.43</v>
      </c>
      <c r="AX74" s="1083">
        <v>1</v>
      </c>
      <c r="AY74" s="1082">
        <v>6.7</v>
      </c>
      <c r="AZ74" s="1083">
        <v>1</v>
      </c>
      <c r="BA74" s="1063"/>
      <c r="BB74" s="1082"/>
      <c r="BC74" s="1083"/>
      <c r="BD74" s="1082"/>
      <c r="BE74" s="1083"/>
      <c r="BF74" s="1082">
        <v>6</v>
      </c>
      <c r="BG74" s="1083">
        <v>1</v>
      </c>
      <c r="BH74" s="1082">
        <v>34</v>
      </c>
      <c r="BI74" s="1083">
        <v>0</v>
      </c>
    </row>
    <row r="75" spans="2:61" x14ac:dyDescent="0.25">
      <c r="B75" s="1431"/>
      <c r="C75" s="1436"/>
      <c r="D75" s="1079" t="s">
        <v>234</v>
      </c>
      <c r="E75" s="1079" t="s">
        <v>235</v>
      </c>
      <c r="F75" s="1080">
        <v>526378</v>
      </c>
      <c r="G75" s="1080">
        <v>1049217</v>
      </c>
      <c r="H75" s="1080" t="s">
        <v>35</v>
      </c>
      <c r="I75" s="1080" t="s">
        <v>236</v>
      </c>
      <c r="J75" s="1080" t="s">
        <v>237</v>
      </c>
      <c r="K75" s="1059"/>
      <c r="L75" s="1080">
        <v>10</v>
      </c>
      <c r="M75" s="1080">
        <v>10</v>
      </c>
      <c r="N75" s="1080">
        <v>0</v>
      </c>
      <c r="O75" s="1081">
        <v>100</v>
      </c>
      <c r="P75" s="1081">
        <v>1</v>
      </c>
      <c r="Q75" s="916"/>
      <c r="R75" s="1082"/>
      <c r="S75" s="1083"/>
      <c r="T75" s="1082"/>
      <c r="U75" s="1083"/>
      <c r="V75" s="1082">
        <v>1.3</v>
      </c>
      <c r="W75" s="1083">
        <v>1</v>
      </c>
      <c r="X75" s="1082">
        <v>1.3</v>
      </c>
      <c r="Y75" s="1083">
        <v>1</v>
      </c>
      <c r="Z75" s="916"/>
      <c r="AA75" s="1082"/>
      <c r="AB75" s="1083"/>
      <c r="AC75" s="1082"/>
      <c r="AD75" s="1083"/>
      <c r="AE75" s="1084">
        <v>87.67</v>
      </c>
      <c r="AF75" s="1085">
        <v>1</v>
      </c>
      <c r="AG75" s="1080">
        <v>81.2</v>
      </c>
      <c r="AH75" s="1086">
        <v>1</v>
      </c>
      <c r="AI75" s="1063"/>
      <c r="AJ75" s="1082"/>
      <c r="AK75" s="1083"/>
      <c r="AL75" s="1082"/>
      <c r="AM75" s="1083"/>
      <c r="AN75" s="1082">
        <v>0.03</v>
      </c>
      <c r="AO75" s="1083">
        <v>1</v>
      </c>
      <c r="AP75" s="1082">
        <v>0.03</v>
      </c>
      <c r="AQ75" s="1083">
        <v>1</v>
      </c>
      <c r="AR75" s="1063"/>
      <c r="AS75" s="1082"/>
      <c r="AT75" s="1083"/>
      <c r="AU75" s="1082"/>
      <c r="AV75" s="1083"/>
      <c r="AW75" s="1082">
        <v>8.02</v>
      </c>
      <c r="AX75" s="1083">
        <v>1</v>
      </c>
      <c r="AY75" s="1082">
        <v>8.18</v>
      </c>
      <c r="AZ75" s="1083">
        <v>1</v>
      </c>
      <c r="BA75" s="1063"/>
      <c r="BB75" s="1082"/>
      <c r="BC75" s="1083"/>
      <c r="BD75" s="1082"/>
      <c r="BE75" s="1083"/>
      <c r="BF75" s="1082">
        <v>5.5</v>
      </c>
      <c r="BG75" s="1083">
        <v>1</v>
      </c>
      <c r="BH75" s="1082">
        <v>5.5</v>
      </c>
      <c r="BI75" s="1083">
        <v>1</v>
      </c>
    </row>
    <row r="76" spans="2:61" x14ac:dyDescent="0.25">
      <c r="B76" s="1431"/>
      <c r="C76" s="1437"/>
      <c r="D76" s="1087" t="s">
        <v>86</v>
      </c>
      <c r="E76" s="1087" t="s">
        <v>238</v>
      </c>
      <c r="F76" s="1088">
        <v>495005</v>
      </c>
      <c r="G76" s="1088">
        <v>1041790</v>
      </c>
      <c r="H76" s="1088" t="s">
        <v>38</v>
      </c>
      <c r="I76" s="1088" t="s">
        <v>74</v>
      </c>
      <c r="J76" s="1088" t="s">
        <v>75</v>
      </c>
      <c r="K76" s="1089"/>
      <c r="L76" s="1088">
        <v>10</v>
      </c>
      <c r="M76" s="1088">
        <v>8</v>
      </c>
      <c r="N76" s="1088">
        <v>2</v>
      </c>
      <c r="O76" s="1090">
        <v>80</v>
      </c>
      <c r="P76" s="1090">
        <v>1</v>
      </c>
      <c r="Q76" s="1091"/>
      <c r="R76" s="1092"/>
      <c r="S76" s="1093"/>
      <c r="T76" s="1092"/>
      <c r="U76" s="1093"/>
      <c r="V76" s="1092">
        <v>1.3</v>
      </c>
      <c r="W76" s="1093">
        <v>1</v>
      </c>
      <c r="X76" s="1092">
        <v>1.3</v>
      </c>
      <c r="Y76" s="1093">
        <v>1</v>
      </c>
      <c r="Z76" s="1091"/>
      <c r="AA76" s="1092"/>
      <c r="AB76" s="1093"/>
      <c r="AC76" s="1092"/>
      <c r="AD76" s="1093"/>
      <c r="AE76" s="1092">
        <v>110.08</v>
      </c>
      <c r="AF76" s="1093">
        <v>1</v>
      </c>
      <c r="AG76" s="1088">
        <v>103.57</v>
      </c>
      <c r="AH76" s="1094">
        <v>1</v>
      </c>
      <c r="AI76" s="1095"/>
      <c r="AJ76" s="1092"/>
      <c r="AK76" s="1093"/>
      <c r="AL76" s="1092"/>
      <c r="AM76" s="1093"/>
      <c r="AN76" s="1092">
        <v>0.03</v>
      </c>
      <c r="AO76" s="1093">
        <v>1</v>
      </c>
      <c r="AP76" s="1092">
        <v>0.03</v>
      </c>
      <c r="AQ76" s="1093">
        <v>1</v>
      </c>
      <c r="AR76" s="1095"/>
      <c r="AS76" s="1092"/>
      <c r="AT76" s="1093"/>
      <c r="AU76" s="1092"/>
      <c r="AV76" s="1093"/>
      <c r="AW76" s="1092">
        <v>9.02</v>
      </c>
      <c r="AX76" s="1093">
        <v>0</v>
      </c>
      <c r="AY76" s="1092">
        <v>8.89</v>
      </c>
      <c r="AZ76" s="1093">
        <v>0</v>
      </c>
      <c r="BA76" s="1095"/>
      <c r="BB76" s="1092"/>
      <c r="BC76" s="1093"/>
      <c r="BD76" s="1092"/>
      <c r="BE76" s="1093"/>
      <c r="BF76" s="1092">
        <v>5.5</v>
      </c>
      <c r="BG76" s="1093">
        <v>1</v>
      </c>
      <c r="BH76" s="1092">
        <v>6.9</v>
      </c>
      <c r="BI76" s="1093">
        <v>1</v>
      </c>
    </row>
    <row r="77" spans="2:61" x14ac:dyDescent="0.25">
      <c r="B77" s="13"/>
      <c r="C77" s="1423" t="s">
        <v>3689</v>
      </c>
      <c r="D77" s="1423"/>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row>
    <row r="78" spans="2:61" x14ac:dyDescent="0.25">
      <c r="B78" s="13"/>
      <c r="C78" s="1053"/>
      <c r="D78" s="1424" t="s">
        <v>106</v>
      </c>
      <c r="E78" s="1424" t="s">
        <v>107</v>
      </c>
      <c r="F78" s="1426" t="s">
        <v>108</v>
      </c>
      <c r="G78" s="1426"/>
      <c r="H78" s="1426"/>
      <c r="I78" s="1426"/>
      <c r="J78" s="1426"/>
      <c r="K78" s="1054"/>
      <c r="L78" s="1426" t="s">
        <v>109</v>
      </c>
      <c r="M78" s="1426"/>
      <c r="N78" s="1426"/>
      <c r="O78" s="1426"/>
      <c r="P78" s="1426"/>
      <c r="Q78" s="1053"/>
      <c r="R78" s="1426" t="s">
        <v>110</v>
      </c>
      <c r="S78" s="1426"/>
      <c r="T78" s="1426"/>
      <c r="U78" s="1426"/>
      <c r="V78" s="1426"/>
      <c r="W78" s="1426"/>
      <c r="X78" s="1426"/>
      <c r="Y78" s="1426"/>
      <c r="Z78" s="1053"/>
      <c r="AA78" s="1426" t="s">
        <v>111</v>
      </c>
      <c r="AB78" s="1426"/>
      <c r="AC78" s="1426"/>
      <c r="AD78" s="1426"/>
      <c r="AE78" s="1426"/>
      <c r="AF78" s="1426"/>
      <c r="AG78" s="1426"/>
      <c r="AH78" s="1426"/>
      <c r="AI78" s="1053"/>
      <c r="AJ78" s="1426" t="s">
        <v>112</v>
      </c>
      <c r="AK78" s="1426"/>
      <c r="AL78" s="1426"/>
      <c r="AM78" s="1426"/>
      <c r="AN78" s="1426"/>
      <c r="AO78" s="1426"/>
      <c r="AP78" s="1426"/>
      <c r="AQ78" s="1426"/>
      <c r="AR78" s="1053"/>
      <c r="AS78" s="1426" t="s">
        <v>113</v>
      </c>
      <c r="AT78" s="1426"/>
      <c r="AU78" s="1426"/>
      <c r="AV78" s="1426"/>
      <c r="AW78" s="1426"/>
      <c r="AX78" s="1426"/>
      <c r="AY78" s="1426"/>
      <c r="AZ78" s="1426"/>
      <c r="BA78" s="1053"/>
      <c r="BB78" s="1426" t="s">
        <v>114</v>
      </c>
      <c r="BC78" s="1426"/>
      <c r="BD78" s="1426"/>
      <c r="BE78" s="1426"/>
      <c r="BF78" s="1426"/>
      <c r="BG78" s="1426"/>
      <c r="BH78" s="1426"/>
      <c r="BI78" s="1426"/>
    </row>
    <row r="79" spans="2:61" ht="45" customHeight="1" x14ac:dyDescent="0.25">
      <c r="B79" s="1033"/>
      <c r="C79" s="1427" t="s">
        <v>115</v>
      </c>
      <c r="D79" s="1424"/>
      <c r="E79" s="1424"/>
      <c r="F79" s="1021" t="s">
        <v>116</v>
      </c>
      <c r="G79" s="1021" t="s">
        <v>117</v>
      </c>
      <c r="H79" s="1429" t="s">
        <v>39</v>
      </c>
      <c r="I79" s="1429" t="s">
        <v>65</v>
      </c>
      <c r="J79" s="1429" t="s">
        <v>118</v>
      </c>
      <c r="K79" s="1055"/>
      <c r="L79" s="1429" t="s">
        <v>119</v>
      </c>
      <c r="M79" s="1429" t="s">
        <v>120</v>
      </c>
      <c r="N79" s="1429" t="s">
        <v>121</v>
      </c>
      <c r="O79" s="1429" t="s">
        <v>122</v>
      </c>
      <c r="P79" s="1021" t="s">
        <v>123</v>
      </c>
      <c r="Q79" s="1022"/>
      <c r="R79" s="1021" t="s">
        <v>124</v>
      </c>
      <c r="S79" s="1429" t="s">
        <v>125</v>
      </c>
      <c r="T79" s="1021" t="s">
        <v>126</v>
      </c>
      <c r="U79" s="1719" t="s">
        <v>125</v>
      </c>
      <c r="V79" s="1021" t="s">
        <v>126</v>
      </c>
      <c r="W79" s="1429" t="s">
        <v>125</v>
      </c>
      <c r="X79" s="1021" t="s">
        <v>126</v>
      </c>
      <c r="Y79" s="1429" t="s">
        <v>125</v>
      </c>
      <c r="Z79" s="1022"/>
      <c r="AA79" s="1021" t="s">
        <v>127</v>
      </c>
      <c r="AB79" s="1429" t="s">
        <v>125</v>
      </c>
      <c r="AC79" s="1021" t="s">
        <v>127</v>
      </c>
      <c r="AD79" s="1429" t="s">
        <v>125</v>
      </c>
      <c r="AE79" s="1021" t="s">
        <v>128</v>
      </c>
      <c r="AF79" s="1429" t="s">
        <v>125</v>
      </c>
      <c r="AG79" s="1021" t="s">
        <v>127</v>
      </c>
      <c r="AH79" s="1429" t="s">
        <v>125</v>
      </c>
      <c r="AI79" s="1055"/>
      <c r="AJ79" s="1021" t="s">
        <v>112</v>
      </c>
      <c r="AK79" s="1429" t="s">
        <v>125</v>
      </c>
      <c r="AL79" s="1021" t="s">
        <v>112</v>
      </c>
      <c r="AM79" s="1429" t="s">
        <v>125</v>
      </c>
      <c r="AN79" s="1021" t="s">
        <v>112</v>
      </c>
      <c r="AO79" s="1719" t="s">
        <v>125</v>
      </c>
      <c r="AP79" s="1021" t="s">
        <v>112</v>
      </c>
      <c r="AQ79" s="1429" t="s">
        <v>125</v>
      </c>
      <c r="AR79" s="1055"/>
      <c r="AS79" s="1021" t="s">
        <v>129</v>
      </c>
      <c r="AT79" s="1429" t="s">
        <v>125</v>
      </c>
      <c r="AU79" s="1021" t="s">
        <v>130</v>
      </c>
      <c r="AV79" s="1429" t="s">
        <v>125</v>
      </c>
      <c r="AW79" s="1021" t="s">
        <v>131</v>
      </c>
      <c r="AX79" s="1429" t="s">
        <v>125</v>
      </c>
      <c r="AY79" s="1021" t="s">
        <v>132</v>
      </c>
      <c r="AZ79" s="1429" t="s">
        <v>125</v>
      </c>
      <c r="BA79" s="1055"/>
      <c r="BB79" s="1021" t="s">
        <v>133</v>
      </c>
      <c r="BC79" s="1429" t="s">
        <v>125</v>
      </c>
      <c r="BD79" s="1021" t="s">
        <v>134</v>
      </c>
      <c r="BE79" s="1429" t="s">
        <v>125</v>
      </c>
      <c r="BF79" s="1021" t="s">
        <v>133</v>
      </c>
      <c r="BG79" s="1429" t="s">
        <v>125</v>
      </c>
      <c r="BH79" s="1021" t="s">
        <v>3690</v>
      </c>
      <c r="BI79" s="1429" t="s">
        <v>125</v>
      </c>
    </row>
    <row r="80" spans="2:61" x14ac:dyDescent="0.25">
      <c r="B80" s="13"/>
      <c r="C80" s="1428"/>
      <c r="D80" s="1425"/>
      <c r="E80" s="1425"/>
      <c r="F80" s="669" t="s">
        <v>136</v>
      </c>
      <c r="G80" s="669" t="s">
        <v>136</v>
      </c>
      <c r="H80" s="1425"/>
      <c r="I80" s="1425"/>
      <c r="J80" s="1425"/>
      <c r="K80" s="1056"/>
      <c r="L80" s="1425"/>
      <c r="M80" s="1425"/>
      <c r="N80" s="1425"/>
      <c r="O80" s="1425"/>
      <c r="P80" s="1024" t="s">
        <v>137</v>
      </c>
      <c r="Q80" s="1024"/>
      <c r="R80" s="1024" t="s">
        <v>3334</v>
      </c>
      <c r="S80" s="1425"/>
      <c r="T80" s="1024" t="s">
        <v>3335</v>
      </c>
      <c r="U80" s="1428"/>
      <c r="V80" s="1024" t="s">
        <v>3336</v>
      </c>
      <c r="W80" s="1425"/>
      <c r="X80" s="1024" t="s">
        <v>3337</v>
      </c>
      <c r="Y80" s="1425"/>
      <c r="Z80" s="1024"/>
      <c r="AA80" s="1024" t="s">
        <v>3334</v>
      </c>
      <c r="AB80" s="1425"/>
      <c r="AC80" s="1024" t="s">
        <v>3335</v>
      </c>
      <c r="AD80" s="1425"/>
      <c r="AE80" s="1024" t="s">
        <v>3336</v>
      </c>
      <c r="AF80" s="1425"/>
      <c r="AG80" s="1024" t="s">
        <v>3337</v>
      </c>
      <c r="AH80" s="1425"/>
      <c r="AI80" s="1056"/>
      <c r="AJ80" s="1024" t="s">
        <v>3334</v>
      </c>
      <c r="AK80" s="1425"/>
      <c r="AL80" s="1024" t="s">
        <v>3335</v>
      </c>
      <c r="AM80" s="1425"/>
      <c r="AN80" s="1024" t="s">
        <v>3336</v>
      </c>
      <c r="AO80" s="1428"/>
      <c r="AP80" s="1024" t="s">
        <v>3337</v>
      </c>
      <c r="AQ80" s="1425"/>
      <c r="AR80" s="1056"/>
      <c r="AS80" s="1024" t="s">
        <v>3334</v>
      </c>
      <c r="AT80" s="1425"/>
      <c r="AU80" s="1024" t="s">
        <v>3335</v>
      </c>
      <c r="AV80" s="1425"/>
      <c r="AW80" s="1024" t="s">
        <v>3336</v>
      </c>
      <c r="AX80" s="1425"/>
      <c r="AY80" s="1024" t="s">
        <v>3337</v>
      </c>
      <c r="AZ80" s="1425"/>
      <c r="BA80" s="1056"/>
      <c r="BB80" s="1024" t="s">
        <v>3334</v>
      </c>
      <c r="BC80" s="1425"/>
      <c r="BD80" s="1024" t="s">
        <v>3335</v>
      </c>
      <c r="BE80" s="1425"/>
      <c r="BF80" s="1024" t="s">
        <v>140</v>
      </c>
      <c r="BG80" s="1425"/>
      <c r="BH80" s="1024"/>
      <c r="BI80" s="1425"/>
    </row>
    <row r="81" spans="2:61" ht="15" customHeight="1" x14ac:dyDescent="0.25">
      <c r="B81" s="1438" t="s">
        <v>3338</v>
      </c>
      <c r="C81" s="1440" t="s">
        <v>1638</v>
      </c>
      <c r="D81" s="1096" t="s">
        <v>3339</v>
      </c>
      <c r="E81" s="1097" t="s">
        <v>3340</v>
      </c>
      <c r="F81" s="1098">
        <v>506671.89854899998</v>
      </c>
      <c r="G81" s="1098">
        <v>1092705.08678</v>
      </c>
      <c r="H81" s="1099" t="s">
        <v>1689</v>
      </c>
      <c r="I81" s="1100" t="s">
        <v>1689</v>
      </c>
      <c r="J81" s="1100" t="s">
        <v>3341</v>
      </c>
      <c r="K81" s="1101"/>
      <c r="L81" s="1100">
        <v>20</v>
      </c>
      <c r="M81" s="1100">
        <v>15</v>
      </c>
      <c r="N81" s="1100">
        <v>5</v>
      </c>
      <c r="O81" s="1098">
        <v>75</v>
      </c>
      <c r="P81" s="1100">
        <v>0</v>
      </c>
      <c r="Q81" s="1100"/>
      <c r="R81" s="1102">
        <v>5</v>
      </c>
      <c r="S81" s="1103">
        <v>1</v>
      </c>
      <c r="T81" s="1102">
        <v>4.3</v>
      </c>
      <c r="U81" s="1103">
        <v>1</v>
      </c>
      <c r="V81" s="1102">
        <v>3</v>
      </c>
      <c r="W81" s="1103">
        <v>1</v>
      </c>
      <c r="X81" s="1102">
        <v>43</v>
      </c>
      <c r="Y81" s="1103">
        <v>0</v>
      </c>
      <c r="Z81" s="1100"/>
      <c r="AA81" s="1102">
        <v>75.3</v>
      </c>
      <c r="AB81" s="1103">
        <v>1</v>
      </c>
      <c r="AC81" s="1102">
        <v>81.900000000000006</v>
      </c>
      <c r="AD81" s="1103">
        <v>1</v>
      </c>
      <c r="AE81" s="1102">
        <v>56</v>
      </c>
      <c r="AF81" s="1103">
        <v>0</v>
      </c>
      <c r="AG81" s="1102">
        <v>76.2</v>
      </c>
      <c r="AH81" s="1103">
        <v>1</v>
      </c>
      <c r="AI81" s="1100"/>
      <c r="AJ81" s="1102">
        <v>1.4</v>
      </c>
      <c r="AK81" s="1103">
        <v>0</v>
      </c>
      <c r="AL81" s="1102">
        <v>0.49</v>
      </c>
      <c r="AM81" s="1103">
        <v>1</v>
      </c>
      <c r="AN81" s="1102">
        <v>1.9</v>
      </c>
      <c r="AO81" s="1103">
        <v>0</v>
      </c>
      <c r="AP81" s="1102">
        <v>0.59</v>
      </c>
      <c r="AQ81" s="1103">
        <v>1</v>
      </c>
      <c r="AR81" s="1100"/>
      <c r="AS81" s="1102">
        <v>7.7</v>
      </c>
      <c r="AT81" s="1103">
        <v>1</v>
      </c>
      <c r="AU81" s="1102">
        <v>7.43</v>
      </c>
      <c r="AV81" s="1103">
        <v>1</v>
      </c>
      <c r="AW81" s="1102">
        <v>7.83</v>
      </c>
      <c r="AX81" s="1103">
        <v>1</v>
      </c>
      <c r="AY81" s="1102">
        <v>7.68</v>
      </c>
      <c r="AZ81" s="1103">
        <v>1</v>
      </c>
      <c r="BA81" s="1100"/>
      <c r="BB81" s="1102">
        <v>11</v>
      </c>
      <c r="BC81" s="1103">
        <v>1</v>
      </c>
      <c r="BD81" s="1102">
        <v>9</v>
      </c>
      <c r="BE81" s="1103">
        <v>1</v>
      </c>
      <c r="BF81" s="1102">
        <v>4</v>
      </c>
      <c r="BG81" s="1103">
        <v>1</v>
      </c>
      <c r="BH81" s="1102">
        <v>223</v>
      </c>
      <c r="BI81" s="1103">
        <v>0</v>
      </c>
    </row>
    <row r="82" spans="2:61" x14ac:dyDescent="0.25">
      <c r="B82" s="1431"/>
      <c r="C82" s="1431"/>
      <c r="D82" s="1096" t="s">
        <v>3342</v>
      </c>
      <c r="E82" s="1097" t="s">
        <v>3343</v>
      </c>
      <c r="F82" s="1098">
        <v>499318.84782000002</v>
      </c>
      <c r="G82" s="1098">
        <v>1087030.56436</v>
      </c>
      <c r="H82" s="1099" t="s">
        <v>1689</v>
      </c>
      <c r="I82" s="1100" t="s">
        <v>1689</v>
      </c>
      <c r="J82" s="1100" t="s">
        <v>3344</v>
      </c>
      <c r="K82" s="1101"/>
      <c r="L82" s="1100">
        <v>20</v>
      </c>
      <c r="M82" s="1100">
        <v>20</v>
      </c>
      <c r="N82" s="1100">
        <v>0</v>
      </c>
      <c r="O82" s="1098">
        <v>100</v>
      </c>
      <c r="P82" s="1100">
        <v>1</v>
      </c>
      <c r="Q82" s="1100"/>
      <c r="R82" s="1102">
        <v>4</v>
      </c>
      <c r="S82" s="1103">
        <v>1</v>
      </c>
      <c r="T82" s="1102">
        <v>3.9</v>
      </c>
      <c r="U82" s="1103">
        <v>1</v>
      </c>
      <c r="V82" s="1102">
        <v>3</v>
      </c>
      <c r="W82" s="1103">
        <v>1</v>
      </c>
      <c r="X82" s="1102">
        <v>3</v>
      </c>
      <c r="Y82" s="1103">
        <v>1</v>
      </c>
      <c r="Z82" s="1100"/>
      <c r="AA82" s="1102">
        <v>81.400000000000006</v>
      </c>
      <c r="AB82" s="1103">
        <v>1</v>
      </c>
      <c r="AC82" s="1102">
        <v>87.6</v>
      </c>
      <c r="AD82" s="1103">
        <v>1</v>
      </c>
      <c r="AE82" s="1102">
        <v>99.7</v>
      </c>
      <c r="AF82" s="1103">
        <v>1</v>
      </c>
      <c r="AG82" s="1102">
        <v>95.4</v>
      </c>
      <c r="AH82" s="1103">
        <v>1</v>
      </c>
      <c r="AI82" s="1100"/>
      <c r="AJ82" s="1102">
        <v>0.49</v>
      </c>
      <c r="AK82" s="1103">
        <v>1</v>
      </c>
      <c r="AL82" s="1102">
        <v>0.49</v>
      </c>
      <c r="AM82" s="1103">
        <v>1</v>
      </c>
      <c r="AN82" s="1102">
        <v>0.49</v>
      </c>
      <c r="AO82" s="1103">
        <v>1</v>
      </c>
      <c r="AP82" s="1102">
        <v>0.49</v>
      </c>
      <c r="AQ82" s="1103">
        <v>1</v>
      </c>
      <c r="AR82" s="1100"/>
      <c r="AS82" s="1102">
        <v>7.73</v>
      </c>
      <c r="AT82" s="1103">
        <v>1</v>
      </c>
      <c r="AU82" s="1102">
        <v>7.04</v>
      </c>
      <c r="AV82" s="1103">
        <v>1</v>
      </c>
      <c r="AW82" s="1102">
        <v>8.36</v>
      </c>
      <c r="AX82" s="1103">
        <v>1</v>
      </c>
      <c r="AY82" s="1102">
        <v>7.5</v>
      </c>
      <c r="AZ82" s="1103">
        <v>1</v>
      </c>
      <c r="BA82" s="1100"/>
      <c r="BB82" s="1102">
        <v>21</v>
      </c>
      <c r="BC82" s="1103">
        <v>1</v>
      </c>
      <c r="BD82" s="1102">
        <v>2.99</v>
      </c>
      <c r="BE82" s="1103">
        <v>1</v>
      </c>
      <c r="BF82" s="1102">
        <v>3</v>
      </c>
      <c r="BG82" s="1103">
        <v>1</v>
      </c>
      <c r="BH82" s="1102">
        <v>5</v>
      </c>
      <c r="BI82" s="1103">
        <v>1</v>
      </c>
    </row>
    <row r="83" spans="2:61" x14ac:dyDescent="0.25">
      <c r="B83" s="1431"/>
      <c r="C83" s="1431"/>
      <c r="D83" s="1096" t="s">
        <v>3342</v>
      </c>
      <c r="E83" s="1097" t="s">
        <v>3345</v>
      </c>
      <c r="F83" s="1098">
        <v>505246</v>
      </c>
      <c r="G83" s="1098">
        <v>1087450</v>
      </c>
      <c r="H83" s="1099" t="s">
        <v>1689</v>
      </c>
      <c r="I83" s="1100" t="s">
        <v>3346</v>
      </c>
      <c r="J83" s="1100" t="s">
        <v>66</v>
      </c>
      <c r="K83" s="13"/>
      <c r="L83" s="1100">
        <v>20</v>
      </c>
      <c r="M83" s="1100">
        <v>10</v>
      </c>
      <c r="N83" s="1100">
        <v>10</v>
      </c>
      <c r="O83" s="1098">
        <v>50</v>
      </c>
      <c r="P83" s="1100">
        <v>0</v>
      </c>
      <c r="Q83" s="1100"/>
      <c r="R83" s="1102">
        <v>7.2</v>
      </c>
      <c r="S83" s="1103">
        <v>0</v>
      </c>
      <c r="T83" s="1102">
        <v>7.6</v>
      </c>
      <c r="U83" s="1103">
        <v>0</v>
      </c>
      <c r="V83" s="1102">
        <v>3</v>
      </c>
      <c r="W83" s="1103">
        <v>1</v>
      </c>
      <c r="X83" s="1102">
        <v>11</v>
      </c>
      <c r="Y83" s="1103">
        <v>0</v>
      </c>
      <c r="Z83" s="1100"/>
      <c r="AA83" s="1102">
        <v>64.400000000000006</v>
      </c>
      <c r="AB83" s="1103">
        <v>0</v>
      </c>
      <c r="AC83" s="1102">
        <v>55.1</v>
      </c>
      <c r="AD83" s="1103">
        <v>0</v>
      </c>
      <c r="AE83" s="1102">
        <v>84</v>
      </c>
      <c r="AF83" s="1103">
        <v>1</v>
      </c>
      <c r="AG83" s="1102">
        <v>48.7</v>
      </c>
      <c r="AH83" s="1103">
        <v>0</v>
      </c>
      <c r="AI83" s="1100"/>
      <c r="AJ83" s="1102">
        <v>7.7</v>
      </c>
      <c r="AK83" s="1103">
        <v>0</v>
      </c>
      <c r="AL83" s="1102">
        <v>1.9</v>
      </c>
      <c r="AM83" s="1103">
        <v>0</v>
      </c>
      <c r="AN83" s="1102">
        <v>1.3</v>
      </c>
      <c r="AO83" s="1103">
        <v>0</v>
      </c>
      <c r="AP83" s="1102">
        <v>0.97</v>
      </c>
      <c r="AQ83" s="1103">
        <v>1</v>
      </c>
      <c r="AR83" s="1100"/>
      <c r="AS83" s="1102">
        <v>7.51</v>
      </c>
      <c r="AT83" s="1103">
        <v>1</v>
      </c>
      <c r="AU83" s="1102">
        <v>7.36</v>
      </c>
      <c r="AV83" s="1103">
        <v>1</v>
      </c>
      <c r="AW83" s="1102">
        <v>8.2799999999999994</v>
      </c>
      <c r="AX83" s="1103">
        <v>1</v>
      </c>
      <c r="AY83" s="1102">
        <v>7.17</v>
      </c>
      <c r="AZ83" s="1103">
        <v>1</v>
      </c>
      <c r="BA83" s="1100"/>
      <c r="BB83" s="1102">
        <v>9.5</v>
      </c>
      <c r="BC83" s="1103">
        <v>1</v>
      </c>
      <c r="BD83" s="1102">
        <v>17.2</v>
      </c>
      <c r="BE83" s="1103">
        <v>1</v>
      </c>
      <c r="BF83" s="1102">
        <v>4</v>
      </c>
      <c r="BG83" s="1103">
        <v>1</v>
      </c>
      <c r="BH83" s="1102">
        <v>30</v>
      </c>
      <c r="BI83" s="1103">
        <v>0</v>
      </c>
    </row>
    <row r="84" spans="2:61" x14ac:dyDescent="0.25">
      <c r="B84" s="1431"/>
      <c r="C84" s="1431"/>
      <c r="D84" s="1096" t="s">
        <v>3347</v>
      </c>
      <c r="E84" s="1097" t="s">
        <v>3348</v>
      </c>
      <c r="F84" s="1098">
        <v>514164.19604399998</v>
      </c>
      <c r="G84" s="1098">
        <v>1084516.13619</v>
      </c>
      <c r="H84" s="1099" t="s">
        <v>1689</v>
      </c>
      <c r="I84" s="1100" t="s">
        <v>1689</v>
      </c>
      <c r="J84" s="1100" t="s">
        <v>3349</v>
      </c>
      <c r="K84" s="13"/>
      <c r="L84" s="1100">
        <v>20</v>
      </c>
      <c r="M84" s="1100">
        <v>13</v>
      </c>
      <c r="N84" s="1100">
        <v>7</v>
      </c>
      <c r="O84" s="1098">
        <v>65</v>
      </c>
      <c r="P84" s="1100">
        <v>0</v>
      </c>
      <c r="Q84" s="1100"/>
      <c r="R84" s="1102">
        <v>8</v>
      </c>
      <c r="S84" s="1103">
        <v>0</v>
      </c>
      <c r="T84" s="1102">
        <v>6.3</v>
      </c>
      <c r="U84" s="1103">
        <v>0</v>
      </c>
      <c r="V84" s="1102">
        <v>3</v>
      </c>
      <c r="W84" s="1103">
        <v>1</v>
      </c>
      <c r="X84" s="1102">
        <v>9.3000000000000007</v>
      </c>
      <c r="Y84" s="1103">
        <v>0</v>
      </c>
      <c r="Z84" s="1100"/>
      <c r="AA84" s="1102">
        <v>85</v>
      </c>
      <c r="AB84" s="1103">
        <v>1</v>
      </c>
      <c r="AC84" s="1102">
        <v>90</v>
      </c>
      <c r="AD84" s="1103">
        <v>1</v>
      </c>
      <c r="AE84" s="1102">
        <v>82</v>
      </c>
      <c r="AF84" s="1103">
        <v>1</v>
      </c>
      <c r="AG84" s="1102">
        <v>89.9</v>
      </c>
      <c r="AH84" s="1103">
        <v>1</v>
      </c>
      <c r="AI84" s="1100"/>
      <c r="AJ84" s="1102">
        <v>1</v>
      </c>
      <c r="AK84" s="1103">
        <v>1</v>
      </c>
      <c r="AL84" s="1102">
        <v>0.6</v>
      </c>
      <c r="AM84" s="1103">
        <v>1</v>
      </c>
      <c r="AN84" s="1102">
        <v>0.49</v>
      </c>
      <c r="AO84" s="1103">
        <v>1</v>
      </c>
      <c r="AP84" s="1102">
        <v>0.97</v>
      </c>
      <c r="AQ84" s="1103">
        <v>1</v>
      </c>
      <c r="AR84" s="1100"/>
      <c r="AS84" s="1102">
        <v>8.1</v>
      </c>
      <c r="AT84" s="1103">
        <v>1</v>
      </c>
      <c r="AU84" s="1102">
        <v>7.92</v>
      </c>
      <c r="AV84" s="1103">
        <v>1</v>
      </c>
      <c r="AW84" s="1102">
        <v>7.98</v>
      </c>
      <c r="AX84" s="1103">
        <v>1</v>
      </c>
      <c r="AY84" s="1102">
        <v>7.75</v>
      </c>
      <c r="AZ84" s="1103">
        <v>1</v>
      </c>
      <c r="BA84" s="1100"/>
      <c r="BB84" s="1102">
        <v>181</v>
      </c>
      <c r="BC84" s="1103">
        <v>0</v>
      </c>
      <c r="BD84" s="1102">
        <v>68</v>
      </c>
      <c r="BE84" s="1103">
        <v>0</v>
      </c>
      <c r="BF84" s="1102">
        <v>536</v>
      </c>
      <c r="BG84" s="1103">
        <v>0</v>
      </c>
      <c r="BH84" s="1102">
        <v>241</v>
      </c>
      <c r="BI84" s="1103">
        <v>0</v>
      </c>
    </row>
    <row r="85" spans="2:61" ht="25.5" x14ac:dyDescent="0.25">
      <c r="B85" s="1431"/>
      <c r="C85" s="1431"/>
      <c r="D85" s="1096" t="s">
        <v>3350</v>
      </c>
      <c r="E85" s="1097" t="s">
        <v>3351</v>
      </c>
      <c r="F85" s="1098">
        <v>516802.37727400003</v>
      </c>
      <c r="G85" s="1098">
        <v>1082233.6014099999</v>
      </c>
      <c r="H85" s="1099" t="s">
        <v>1689</v>
      </c>
      <c r="I85" s="1100" t="s">
        <v>3352</v>
      </c>
      <c r="J85" s="1100" t="s">
        <v>3353</v>
      </c>
      <c r="K85" s="13"/>
      <c r="L85" s="1100">
        <v>20</v>
      </c>
      <c r="M85" s="1100">
        <v>19</v>
      </c>
      <c r="N85" s="1100">
        <v>1</v>
      </c>
      <c r="O85" s="1098">
        <v>95</v>
      </c>
      <c r="P85" s="1100">
        <v>1</v>
      </c>
      <c r="Q85" s="1100"/>
      <c r="R85" s="1102">
        <v>4</v>
      </c>
      <c r="S85" s="1103">
        <v>1</v>
      </c>
      <c r="T85" s="1102">
        <v>4.4000000000000004</v>
      </c>
      <c r="U85" s="1103">
        <v>1</v>
      </c>
      <c r="V85" s="1102">
        <v>3</v>
      </c>
      <c r="W85" s="1103">
        <v>1</v>
      </c>
      <c r="X85" s="1102">
        <v>3</v>
      </c>
      <c r="Y85" s="1103">
        <v>1</v>
      </c>
      <c r="Z85" s="1100"/>
      <c r="AA85" s="1102">
        <v>90</v>
      </c>
      <c r="AB85" s="1103">
        <v>1</v>
      </c>
      <c r="AC85" s="1102">
        <v>91.1</v>
      </c>
      <c r="AD85" s="1103">
        <v>1</v>
      </c>
      <c r="AE85" s="1102">
        <v>100.2</v>
      </c>
      <c r="AF85" s="1103">
        <v>1</v>
      </c>
      <c r="AG85" s="1102">
        <v>94.5</v>
      </c>
      <c r="AH85" s="1103">
        <v>1</v>
      </c>
      <c r="AI85" s="1100"/>
      <c r="AJ85" s="1102">
        <v>0.49</v>
      </c>
      <c r="AK85" s="1103">
        <v>1</v>
      </c>
      <c r="AL85" s="1102">
        <v>0.49</v>
      </c>
      <c r="AM85" s="1103">
        <v>1</v>
      </c>
      <c r="AN85" s="1102">
        <v>0.49</v>
      </c>
      <c r="AO85" s="1103">
        <v>1</v>
      </c>
      <c r="AP85" s="1102">
        <v>0.49</v>
      </c>
      <c r="AQ85" s="1103">
        <v>1</v>
      </c>
      <c r="AR85" s="1100"/>
      <c r="AS85" s="1102">
        <v>7.77</v>
      </c>
      <c r="AT85" s="1103">
        <v>1</v>
      </c>
      <c r="AU85" s="1102">
        <v>7.63</v>
      </c>
      <c r="AV85" s="1103">
        <v>1</v>
      </c>
      <c r="AW85" s="1102">
        <v>8.08</v>
      </c>
      <c r="AX85" s="1103">
        <v>1</v>
      </c>
      <c r="AY85" s="1102">
        <v>7.97</v>
      </c>
      <c r="AZ85" s="1103">
        <v>1</v>
      </c>
      <c r="BA85" s="1100"/>
      <c r="BB85" s="1102">
        <v>5</v>
      </c>
      <c r="BC85" s="1103">
        <v>1</v>
      </c>
      <c r="BD85" s="1102">
        <v>104</v>
      </c>
      <c r="BE85" s="1103">
        <v>0</v>
      </c>
      <c r="BF85" s="1102">
        <v>3</v>
      </c>
      <c r="BG85" s="1103">
        <v>1</v>
      </c>
      <c r="BH85" s="1102">
        <v>4</v>
      </c>
      <c r="BI85" s="1103">
        <v>1</v>
      </c>
    </row>
    <row r="86" spans="2:61" x14ac:dyDescent="0.25">
      <c r="B86" s="1431"/>
      <c r="C86" s="1431"/>
      <c r="D86" s="1096" t="s">
        <v>3354</v>
      </c>
      <c r="E86" s="1097" t="s">
        <v>3355</v>
      </c>
      <c r="F86" s="1098">
        <v>534974.92869600002</v>
      </c>
      <c r="G86" s="1098">
        <v>1087583.00351</v>
      </c>
      <c r="H86" s="1099" t="s">
        <v>1689</v>
      </c>
      <c r="I86" s="1100" t="s">
        <v>3356</v>
      </c>
      <c r="J86" s="1100" t="s">
        <v>3357</v>
      </c>
      <c r="K86" s="13"/>
      <c r="L86" s="1100">
        <v>20</v>
      </c>
      <c r="M86" s="1100">
        <v>20</v>
      </c>
      <c r="N86" s="1100">
        <v>0</v>
      </c>
      <c r="O86" s="1098">
        <v>100</v>
      </c>
      <c r="P86" s="1100">
        <v>1</v>
      </c>
      <c r="Q86" s="1100"/>
      <c r="R86" s="1102">
        <v>2.99</v>
      </c>
      <c r="S86" s="1103">
        <v>1</v>
      </c>
      <c r="T86" s="1102">
        <v>2.99</v>
      </c>
      <c r="U86" s="1103">
        <v>1</v>
      </c>
      <c r="V86" s="1102">
        <v>3</v>
      </c>
      <c r="W86" s="1103">
        <v>1</v>
      </c>
      <c r="X86" s="1102">
        <v>3</v>
      </c>
      <c r="Y86" s="1103">
        <v>1</v>
      </c>
      <c r="Z86" s="1100"/>
      <c r="AA86" s="1102">
        <v>93</v>
      </c>
      <c r="AB86" s="1103">
        <v>1</v>
      </c>
      <c r="AC86" s="1102">
        <v>95.8</v>
      </c>
      <c r="AD86" s="1103">
        <v>1</v>
      </c>
      <c r="AE86" s="1102">
        <v>96.7</v>
      </c>
      <c r="AF86" s="1103">
        <v>1</v>
      </c>
      <c r="AG86" s="1102">
        <v>96.4</v>
      </c>
      <c r="AH86" s="1103">
        <v>1</v>
      </c>
      <c r="AI86" s="1100"/>
      <c r="AJ86" s="1102">
        <v>0.49</v>
      </c>
      <c r="AK86" s="1103">
        <v>1</v>
      </c>
      <c r="AL86" s="1102">
        <v>0.49</v>
      </c>
      <c r="AM86" s="1103">
        <v>1</v>
      </c>
      <c r="AN86" s="1102">
        <v>0.49</v>
      </c>
      <c r="AO86" s="1103">
        <v>1</v>
      </c>
      <c r="AP86" s="1102">
        <v>0.49</v>
      </c>
      <c r="AQ86" s="1103">
        <v>1</v>
      </c>
      <c r="AR86" s="1100"/>
      <c r="AS86" s="1102">
        <v>7.57</v>
      </c>
      <c r="AT86" s="1103">
        <v>1</v>
      </c>
      <c r="AU86" s="1102">
        <v>7.76</v>
      </c>
      <c r="AV86" s="1103">
        <v>1</v>
      </c>
      <c r="AW86" s="1102">
        <v>7.25</v>
      </c>
      <c r="AX86" s="1103">
        <v>1</v>
      </c>
      <c r="AY86" s="1102">
        <v>7.86</v>
      </c>
      <c r="AZ86" s="1103">
        <v>1</v>
      </c>
      <c r="BA86" s="1100"/>
      <c r="BB86" s="1102">
        <v>2.99</v>
      </c>
      <c r="BC86" s="1103">
        <v>1</v>
      </c>
      <c r="BD86" s="1102">
        <v>11.9</v>
      </c>
      <c r="BE86" s="1103">
        <v>1</v>
      </c>
      <c r="BF86" s="1102">
        <v>8</v>
      </c>
      <c r="BG86" s="1103">
        <v>1</v>
      </c>
      <c r="BH86" s="1102">
        <v>8</v>
      </c>
      <c r="BI86" s="1103">
        <v>1</v>
      </c>
    </row>
    <row r="87" spans="2:61" x14ac:dyDescent="0.25">
      <c r="B87" s="1431"/>
      <c r="C87" s="1431"/>
      <c r="D87" s="1096" t="s">
        <v>3358</v>
      </c>
      <c r="E87" s="1097" t="s">
        <v>3359</v>
      </c>
      <c r="F87" s="1098">
        <v>538084.02751199994</v>
      </c>
      <c r="G87" s="1098">
        <v>1087094.59916</v>
      </c>
      <c r="H87" s="1099" t="s">
        <v>1689</v>
      </c>
      <c r="I87" s="1100" t="s">
        <v>1695</v>
      </c>
      <c r="J87" s="1100" t="s">
        <v>3360</v>
      </c>
      <c r="K87" s="13"/>
      <c r="L87" s="1100">
        <v>20</v>
      </c>
      <c r="M87" s="1100">
        <v>20</v>
      </c>
      <c r="N87" s="1100">
        <v>0</v>
      </c>
      <c r="O87" s="1098">
        <v>100</v>
      </c>
      <c r="P87" s="1100">
        <v>1</v>
      </c>
      <c r="Q87" s="1100"/>
      <c r="R87" s="1102">
        <v>2.99</v>
      </c>
      <c r="S87" s="1103">
        <v>1</v>
      </c>
      <c r="T87" s="1102">
        <v>2.99</v>
      </c>
      <c r="U87" s="1103">
        <v>1</v>
      </c>
      <c r="V87" s="1102">
        <v>3</v>
      </c>
      <c r="W87" s="1103">
        <v>1</v>
      </c>
      <c r="X87" s="1102">
        <v>3</v>
      </c>
      <c r="Y87" s="1103">
        <v>1</v>
      </c>
      <c r="Z87" s="1100"/>
      <c r="AA87" s="1102">
        <v>92</v>
      </c>
      <c r="AB87" s="1103">
        <v>1</v>
      </c>
      <c r="AC87" s="1102">
        <v>93.8</v>
      </c>
      <c r="AD87" s="1103">
        <v>1</v>
      </c>
      <c r="AE87" s="1102">
        <v>93</v>
      </c>
      <c r="AF87" s="1103">
        <v>1</v>
      </c>
      <c r="AG87" s="1102">
        <v>96.3</v>
      </c>
      <c r="AH87" s="1103">
        <v>1</v>
      </c>
      <c r="AI87" s="1100"/>
      <c r="AJ87" s="1102">
        <v>0.49</v>
      </c>
      <c r="AK87" s="1103">
        <v>1</v>
      </c>
      <c r="AL87" s="1102">
        <v>0.49</v>
      </c>
      <c r="AM87" s="1103">
        <v>1</v>
      </c>
      <c r="AN87" s="1102">
        <v>0.49</v>
      </c>
      <c r="AO87" s="1103">
        <v>1</v>
      </c>
      <c r="AP87" s="1102">
        <v>0.49</v>
      </c>
      <c r="AQ87" s="1103">
        <v>1</v>
      </c>
      <c r="AR87" s="1100"/>
      <c r="AS87" s="1102">
        <v>8.16</v>
      </c>
      <c r="AT87" s="1103">
        <v>1</v>
      </c>
      <c r="AU87" s="1102">
        <v>7.7</v>
      </c>
      <c r="AV87" s="1103">
        <v>1</v>
      </c>
      <c r="AW87" s="1102">
        <v>7.05</v>
      </c>
      <c r="AX87" s="1103">
        <v>1</v>
      </c>
      <c r="AY87" s="1102">
        <v>7.94</v>
      </c>
      <c r="AZ87" s="1103">
        <v>1</v>
      </c>
      <c r="BA87" s="1100"/>
      <c r="BB87" s="1102">
        <v>2.99</v>
      </c>
      <c r="BC87" s="1103">
        <v>1</v>
      </c>
      <c r="BD87" s="1102">
        <v>5.9</v>
      </c>
      <c r="BE87" s="1103">
        <v>1</v>
      </c>
      <c r="BF87" s="1102">
        <v>6</v>
      </c>
      <c r="BG87" s="1103">
        <v>1</v>
      </c>
      <c r="BH87" s="1102">
        <v>3</v>
      </c>
      <c r="BI87" s="1103">
        <v>1</v>
      </c>
    </row>
    <row r="88" spans="2:61" x14ac:dyDescent="0.25">
      <c r="B88" s="1431"/>
      <c r="C88" s="1431"/>
      <c r="D88" s="1096" t="s">
        <v>3361</v>
      </c>
      <c r="E88" s="1097" t="s">
        <v>3362</v>
      </c>
      <c r="F88" s="1098">
        <v>539801</v>
      </c>
      <c r="G88" s="1098">
        <v>1091071</v>
      </c>
      <c r="H88" s="1099" t="s">
        <v>1689</v>
      </c>
      <c r="I88" s="1100" t="s">
        <v>1695</v>
      </c>
      <c r="J88" s="1100" t="s">
        <v>3360</v>
      </c>
      <c r="K88" s="13"/>
      <c r="L88" s="1100">
        <v>20</v>
      </c>
      <c r="M88" s="1100">
        <v>19</v>
      </c>
      <c r="N88" s="1100">
        <v>1</v>
      </c>
      <c r="O88" s="1098">
        <v>95</v>
      </c>
      <c r="P88" s="1100">
        <v>1</v>
      </c>
      <c r="Q88" s="1100"/>
      <c r="R88" s="1102">
        <v>2.99</v>
      </c>
      <c r="S88" s="1103">
        <v>1</v>
      </c>
      <c r="T88" s="1102">
        <v>2.99</v>
      </c>
      <c r="U88" s="1103">
        <v>1</v>
      </c>
      <c r="V88" s="1102">
        <v>3</v>
      </c>
      <c r="W88" s="1103">
        <v>1</v>
      </c>
      <c r="X88" s="1102">
        <v>3</v>
      </c>
      <c r="Y88" s="1103">
        <v>1</v>
      </c>
      <c r="Z88" s="1100"/>
      <c r="AA88" s="1102">
        <v>100.4</v>
      </c>
      <c r="AB88" s="1103">
        <v>1</v>
      </c>
      <c r="AC88" s="1102">
        <v>103.1</v>
      </c>
      <c r="AD88" s="1103">
        <v>1</v>
      </c>
      <c r="AE88" s="1102">
        <v>103.6</v>
      </c>
      <c r="AF88" s="1103">
        <v>1</v>
      </c>
      <c r="AG88" s="1102">
        <v>98.4</v>
      </c>
      <c r="AH88" s="1103">
        <v>1</v>
      </c>
      <c r="AI88" s="1100"/>
      <c r="AJ88" s="1102">
        <v>0.49</v>
      </c>
      <c r="AK88" s="1103">
        <v>1</v>
      </c>
      <c r="AL88" s="1102">
        <v>0.49</v>
      </c>
      <c r="AM88" s="1103">
        <v>1</v>
      </c>
      <c r="AN88" s="1102">
        <v>0.49</v>
      </c>
      <c r="AO88" s="1103">
        <v>1</v>
      </c>
      <c r="AP88" s="1102">
        <v>0.49</v>
      </c>
      <c r="AQ88" s="1103">
        <v>1</v>
      </c>
      <c r="AR88" s="1100"/>
      <c r="AS88" s="1102">
        <v>7.73</v>
      </c>
      <c r="AT88" s="1103">
        <v>1</v>
      </c>
      <c r="AU88" s="1102">
        <v>7.66</v>
      </c>
      <c r="AV88" s="1103">
        <v>1</v>
      </c>
      <c r="AW88" s="1102">
        <v>7.3</v>
      </c>
      <c r="AX88" s="1103">
        <v>1</v>
      </c>
      <c r="AY88" s="1102">
        <v>8.9</v>
      </c>
      <c r="AZ88" s="1103">
        <v>0</v>
      </c>
      <c r="BA88" s="1100"/>
      <c r="BB88" s="1102">
        <v>2.99</v>
      </c>
      <c r="BC88" s="1103">
        <v>1</v>
      </c>
      <c r="BD88" s="1102">
        <v>2.99</v>
      </c>
      <c r="BE88" s="1103">
        <v>1</v>
      </c>
      <c r="BF88" s="1102">
        <v>3</v>
      </c>
      <c r="BG88" s="1103">
        <v>1</v>
      </c>
      <c r="BH88" s="1102">
        <v>3</v>
      </c>
      <c r="BI88" s="1103">
        <v>1</v>
      </c>
    </row>
    <row r="89" spans="2:61" ht="25.5" x14ac:dyDescent="0.25">
      <c r="B89" s="1431"/>
      <c r="C89" s="1431"/>
      <c r="D89" s="1096" t="s">
        <v>3363</v>
      </c>
      <c r="E89" s="1097" t="s">
        <v>3364</v>
      </c>
      <c r="F89" s="1098">
        <v>533672.54728499998</v>
      </c>
      <c r="G89" s="1098">
        <v>1096155.5043899999</v>
      </c>
      <c r="H89" s="1099" t="s">
        <v>1689</v>
      </c>
      <c r="I89" s="1100" t="s">
        <v>1695</v>
      </c>
      <c r="J89" s="1100" t="s">
        <v>1695</v>
      </c>
      <c r="K89" s="13"/>
      <c r="L89" s="1100">
        <v>20</v>
      </c>
      <c r="M89" s="1100">
        <v>16</v>
      </c>
      <c r="N89" s="1100">
        <v>4</v>
      </c>
      <c r="O89" s="1098">
        <v>80</v>
      </c>
      <c r="P89" s="1100">
        <v>1</v>
      </c>
      <c r="Q89" s="1100"/>
      <c r="R89" s="1102">
        <v>3.4</v>
      </c>
      <c r="S89" s="1103">
        <v>1</v>
      </c>
      <c r="T89" s="1102">
        <v>6.8</v>
      </c>
      <c r="U89" s="1103">
        <v>0</v>
      </c>
      <c r="V89" s="1102">
        <v>3</v>
      </c>
      <c r="W89" s="1103">
        <v>1</v>
      </c>
      <c r="X89" s="1102">
        <v>3</v>
      </c>
      <c r="Y89" s="1103">
        <v>1</v>
      </c>
      <c r="Z89" s="1100"/>
      <c r="AA89" s="1102">
        <v>65.209999999999994</v>
      </c>
      <c r="AB89" s="1103">
        <v>0</v>
      </c>
      <c r="AC89" s="1102">
        <v>67.3</v>
      </c>
      <c r="AD89" s="1103">
        <v>0</v>
      </c>
      <c r="AE89" s="1102">
        <v>58.2</v>
      </c>
      <c r="AF89" s="1103">
        <v>0</v>
      </c>
      <c r="AG89" s="1102">
        <v>90.6</v>
      </c>
      <c r="AH89" s="1103">
        <v>1</v>
      </c>
      <c r="AI89" s="1100"/>
      <c r="AJ89" s="1102">
        <v>0.49</v>
      </c>
      <c r="AK89" s="1103">
        <v>1</v>
      </c>
      <c r="AL89" s="1102">
        <v>0.49</v>
      </c>
      <c r="AM89" s="1103">
        <v>1</v>
      </c>
      <c r="AN89" s="1102">
        <v>0.49</v>
      </c>
      <c r="AO89" s="1103">
        <v>1</v>
      </c>
      <c r="AP89" s="1102">
        <v>0.49</v>
      </c>
      <c r="AQ89" s="1103">
        <v>1</v>
      </c>
      <c r="AR89" s="1100"/>
      <c r="AS89" s="1102">
        <v>7.38</v>
      </c>
      <c r="AT89" s="1103">
        <v>1</v>
      </c>
      <c r="AU89" s="1102">
        <v>7.69</v>
      </c>
      <c r="AV89" s="1103">
        <v>1</v>
      </c>
      <c r="AW89" s="1102">
        <v>6.57</v>
      </c>
      <c r="AX89" s="1103">
        <v>1</v>
      </c>
      <c r="AY89" s="1102">
        <v>7.32</v>
      </c>
      <c r="AZ89" s="1103">
        <v>1</v>
      </c>
      <c r="BA89" s="1100"/>
      <c r="BB89" s="1102">
        <v>9</v>
      </c>
      <c r="BC89" s="1103">
        <v>1</v>
      </c>
      <c r="BD89" s="1102">
        <v>11.1</v>
      </c>
      <c r="BE89" s="1103">
        <v>1</v>
      </c>
      <c r="BF89" s="1102">
        <v>4</v>
      </c>
      <c r="BG89" s="1103">
        <v>1</v>
      </c>
      <c r="BH89" s="1102">
        <v>4</v>
      </c>
      <c r="BI89" s="1103">
        <v>1</v>
      </c>
    </row>
    <row r="90" spans="2:61" x14ac:dyDescent="0.25">
      <c r="B90" s="1431"/>
      <c r="C90" s="1431"/>
      <c r="D90" s="1096" t="s">
        <v>3365</v>
      </c>
      <c r="E90" s="1097" t="s">
        <v>3366</v>
      </c>
      <c r="F90" s="1098">
        <v>515725.17498800001</v>
      </c>
      <c r="G90" s="1098">
        <v>1088402.9497799999</v>
      </c>
      <c r="H90" s="1099" t="s">
        <v>1689</v>
      </c>
      <c r="I90" s="1100" t="s">
        <v>3352</v>
      </c>
      <c r="J90" s="1100" t="s">
        <v>3352</v>
      </c>
      <c r="K90" s="13"/>
      <c r="L90" s="1100">
        <v>20</v>
      </c>
      <c r="M90" s="1100">
        <v>11</v>
      </c>
      <c r="N90" s="1100">
        <v>9</v>
      </c>
      <c r="O90" s="1098">
        <v>55.000000000000007</v>
      </c>
      <c r="P90" s="1100">
        <v>0</v>
      </c>
      <c r="Q90" s="1100"/>
      <c r="R90" s="1102">
        <v>7</v>
      </c>
      <c r="S90" s="1103">
        <v>0</v>
      </c>
      <c r="T90" s="1102">
        <v>6.6</v>
      </c>
      <c r="U90" s="1103">
        <v>0</v>
      </c>
      <c r="V90" s="1102">
        <v>3</v>
      </c>
      <c r="W90" s="1103">
        <v>1</v>
      </c>
      <c r="X90" s="1102">
        <v>63</v>
      </c>
      <c r="Y90" s="1103">
        <v>0</v>
      </c>
      <c r="Z90" s="1100"/>
      <c r="AA90" s="1102">
        <v>65.400000000000006</v>
      </c>
      <c r="AB90" s="1103">
        <v>0</v>
      </c>
      <c r="AC90" s="1102">
        <v>63.3</v>
      </c>
      <c r="AD90" s="1103">
        <v>0</v>
      </c>
      <c r="AE90" s="1102">
        <v>44</v>
      </c>
      <c r="AF90" s="1103">
        <v>0</v>
      </c>
      <c r="AG90" s="1102">
        <v>69.8</v>
      </c>
      <c r="AH90" s="1103">
        <v>0</v>
      </c>
      <c r="AI90" s="1100"/>
      <c r="AJ90" s="1102">
        <v>0.49</v>
      </c>
      <c r="AK90" s="1103">
        <v>1</v>
      </c>
      <c r="AL90" s="1102">
        <v>0.8</v>
      </c>
      <c r="AM90" s="1103">
        <v>1</v>
      </c>
      <c r="AN90" s="1102">
        <v>0.49</v>
      </c>
      <c r="AO90" s="1103">
        <v>1</v>
      </c>
      <c r="AP90" s="1102">
        <v>0.49</v>
      </c>
      <c r="AQ90" s="1103">
        <v>1</v>
      </c>
      <c r="AR90" s="1100"/>
      <c r="AS90" s="1102">
        <v>7.48</v>
      </c>
      <c r="AT90" s="1103">
        <v>1</v>
      </c>
      <c r="AU90" s="1102">
        <v>7.82</v>
      </c>
      <c r="AV90" s="1103">
        <v>1</v>
      </c>
      <c r="AW90" s="1102">
        <v>6.96</v>
      </c>
      <c r="AX90" s="1103">
        <v>1</v>
      </c>
      <c r="AY90" s="1102">
        <v>7.6</v>
      </c>
      <c r="AZ90" s="1103">
        <v>1</v>
      </c>
      <c r="BA90" s="1100"/>
      <c r="BB90" s="1102">
        <v>27</v>
      </c>
      <c r="BC90" s="1103">
        <v>0</v>
      </c>
      <c r="BD90" s="1102">
        <v>6.6</v>
      </c>
      <c r="BE90" s="1103">
        <v>1</v>
      </c>
      <c r="BF90" s="1102">
        <v>8</v>
      </c>
      <c r="BG90" s="1103">
        <v>1</v>
      </c>
      <c r="BH90" s="1102">
        <v>804</v>
      </c>
      <c r="BI90" s="1103">
        <v>0</v>
      </c>
    </row>
    <row r="91" spans="2:61" x14ac:dyDescent="0.25">
      <c r="B91" s="1431"/>
      <c r="C91" s="1431"/>
      <c r="D91" s="1096" t="s">
        <v>1640</v>
      </c>
      <c r="E91" s="1097" t="s">
        <v>3367</v>
      </c>
      <c r="F91" s="1098">
        <v>538321</v>
      </c>
      <c r="G91" s="1098">
        <v>1094946</v>
      </c>
      <c r="H91" s="1099" t="s">
        <v>1689</v>
      </c>
      <c r="I91" s="1100" t="s">
        <v>1695</v>
      </c>
      <c r="J91" s="1100" t="s">
        <v>1695</v>
      </c>
      <c r="K91" s="1101"/>
      <c r="L91" s="1100">
        <v>20</v>
      </c>
      <c r="M91" s="1100">
        <v>17</v>
      </c>
      <c r="N91" s="1100">
        <v>3</v>
      </c>
      <c r="O91" s="1098">
        <v>85</v>
      </c>
      <c r="P91" s="1100">
        <v>1</v>
      </c>
      <c r="Q91" s="1100"/>
      <c r="R91" s="1102">
        <v>0.1</v>
      </c>
      <c r="S91" s="1103">
        <v>1</v>
      </c>
      <c r="T91" s="1102">
        <v>3</v>
      </c>
      <c r="U91" s="1103">
        <v>1</v>
      </c>
      <c r="V91" s="1102">
        <v>10</v>
      </c>
      <c r="W91" s="1103">
        <v>0</v>
      </c>
      <c r="X91" s="1102">
        <v>10</v>
      </c>
      <c r="Y91" s="1103">
        <v>0</v>
      </c>
      <c r="Z91" s="1100"/>
      <c r="AA91" s="1102">
        <v>97.5</v>
      </c>
      <c r="AB91" s="1103">
        <v>1</v>
      </c>
      <c r="AC91" s="1102">
        <v>92.1</v>
      </c>
      <c r="AD91" s="1103">
        <v>1</v>
      </c>
      <c r="AE91" s="1102">
        <v>97.4</v>
      </c>
      <c r="AF91" s="1103">
        <v>1</v>
      </c>
      <c r="AG91" s="1102">
        <v>104</v>
      </c>
      <c r="AH91" s="1103">
        <v>1</v>
      </c>
      <c r="AI91" s="1100"/>
      <c r="AJ91" s="1102">
        <v>5.8000000000000003E-2</v>
      </c>
      <c r="AK91" s="1103">
        <v>1</v>
      </c>
      <c r="AL91" s="1102">
        <v>0.13800000000000001</v>
      </c>
      <c r="AM91" s="1103">
        <v>1</v>
      </c>
      <c r="AN91" s="1102">
        <v>0.14499999999999999</v>
      </c>
      <c r="AO91" s="1103">
        <v>1</v>
      </c>
      <c r="AP91" s="1102">
        <v>0.14099999999999999</v>
      </c>
      <c r="AQ91" s="1103">
        <v>1</v>
      </c>
      <c r="AR91" s="1100"/>
      <c r="AS91" s="1102">
        <v>6.98</v>
      </c>
      <c r="AT91" s="1103">
        <v>1</v>
      </c>
      <c r="AU91" s="1102">
        <v>7.6</v>
      </c>
      <c r="AV91" s="1103">
        <v>1</v>
      </c>
      <c r="AW91" s="1102">
        <v>8.4</v>
      </c>
      <c r="AX91" s="1103">
        <v>1</v>
      </c>
      <c r="AY91" s="1102">
        <v>7.3</v>
      </c>
      <c r="AZ91" s="1103">
        <v>1</v>
      </c>
      <c r="BA91" s="1100"/>
      <c r="BB91" s="1102">
        <v>0.02</v>
      </c>
      <c r="BC91" s="1103">
        <v>1</v>
      </c>
      <c r="BD91" s="1102">
        <v>5.8</v>
      </c>
      <c r="BE91" s="1103">
        <v>1</v>
      </c>
      <c r="BF91" s="1102">
        <v>0.73</v>
      </c>
      <c r="BG91" s="1103">
        <v>1</v>
      </c>
      <c r="BH91" s="1102">
        <v>45.7</v>
      </c>
      <c r="BI91" s="1103">
        <v>0</v>
      </c>
    </row>
    <row r="92" spans="2:61" x14ac:dyDescent="0.25">
      <c r="B92" s="1431"/>
      <c r="C92" s="1431"/>
      <c r="D92" s="1096" t="s">
        <v>1640</v>
      </c>
      <c r="E92" s="1097" t="s">
        <v>3368</v>
      </c>
      <c r="F92" s="1098">
        <v>551179</v>
      </c>
      <c r="G92" s="1098">
        <v>1117583</v>
      </c>
      <c r="H92" s="1100" t="s">
        <v>3369</v>
      </c>
      <c r="I92" s="1100" t="s">
        <v>1697</v>
      </c>
      <c r="J92" s="1100" t="s">
        <v>3370</v>
      </c>
      <c r="K92" s="1101"/>
      <c r="L92" s="1100">
        <v>20</v>
      </c>
      <c r="M92" s="1100">
        <v>19</v>
      </c>
      <c r="N92" s="1100">
        <v>1</v>
      </c>
      <c r="O92" s="1098">
        <v>95</v>
      </c>
      <c r="P92" s="1100">
        <v>1</v>
      </c>
      <c r="Q92" s="1100"/>
      <c r="R92" s="1102">
        <v>0.1</v>
      </c>
      <c r="S92" s="1103">
        <v>1</v>
      </c>
      <c r="T92" s="1102">
        <v>0.1</v>
      </c>
      <c r="U92" s="1103">
        <v>1</v>
      </c>
      <c r="V92" s="1102">
        <v>1</v>
      </c>
      <c r="W92" s="1103">
        <v>1</v>
      </c>
      <c r="X92" s="1102">
        <v>20</v>
      </c>
      <c r="Y92" s="1103">
        <v>0</v>
      </c>
      <c r="Z92" s="1100"/>
      <c r="AA92" s="1102">
        <v>104</v>
      </c>
      <c r="AB92" s="1103">
        <v>1</v>
      </c>
      <c r="AC92" s="1102">
        <v>96.2</v>
      </c>
      <c r="AD92" s="1103">
        <v>1</v>
      </c>
      <c r="AE92" s="1102">
        <v>108</v>
      </c>
      <c r="AF92" s="1103">
        <v>1</v>
      </c>
      <c r="AG92" s="1102">
        <v>101</v>
      </c>
      <c r="AH92" s="1103">
        <v>1</v>
      </c>
      <c r="AI92" s="1100"/>
      <c r="AJ92" s="1102">
        <v>4.2999999999999997E-2</v>
      </c>
      <c r="AK92" s="1103">
        <v>1</v>
      </c>
      <c r="AL92" s="1102">
        <v>0.184</v>
      </c>
      <c r="AM92" s="1103">
        <v>1</v>
      </c>
      <c r="AN92" s="1102">
        <v>0.38600000000000001</v>
      </c>
      <c r="AO92" s="1103">
        <v>1</v>
      </c>
      <c r="AP92" s="1102">
        <v>0.10299999999999999</v>
      </c>
      <c r="AQ92" s="1103">
        <v>1</v>
      </c>
      <c r="AR92" s="1100"/>
      <c r="AS92" s="1102">
        <v>6.75</v>
      </c>
      <c r="AT92" s="1103">
        <v>1</v>
      </c>
      <c r="AU92" s="1102">
        <v>7.3</v>
      </c>
      <c r="AV92" s="1103">
        <v>1</v>
      </c>
      <c r="AW92" s="1102">
        <v>7.8</v>
      </c>
      <c r="AX92" s="1103">
        <v>1</v>
      </c>
      <c r="AY92" s="1102">
        <v>7.5</v>
      </c>
      <c r="AZ92" s="1103">
        <v>1</v>
      </c>
      <c r="BA92" s="1100"/>
      <c r="BB92" s="1102">
        <v>0.68</v>
      </c>
      <c r="BC92" s="1103">
        <v>1</v>
      </c>
      <c r="BD92" s="1102">
        <v>17.760000000000002</v>
      </c>
      <c r="BE92" s="1103">
        <v>1</v>
      </c>
      <c r="BF92" s="1102">
        <v>4.0199999999999996</v>
      </c>
      <c r="BG92" s="1103">
        <v>1</v>
      </c>
      <c r="BH92" s="1102">
        <v>13.24</v>
      </c>
      <c r="BI92" s="1103">
        <v>1</v>
      </c>
    </row>
    <row r="93" spans="2:61" x14ac:dyDescent="0.25">
      <c r="B93" s="1431"/>
      <c r="C93" s="1431"/>
      <c r="D93" s="1096" t="s">
        <v>1640</v>
      </c>
      <c r="E93" s="1097" t="s">
        <v>3371</v>
      </c>
      <c r="F93" s="1100">
        <v>555993</v>
      </c>
      <c r="G93" s="1100">
        <v>1125844</v>
      </c>
      <c r="H93" s="1100" t="s">
        <v>3369</v>
      </c>
      <c r="I93" s="1099" t="s">
        <v>1697</v>
      </c>
      <c r="J93" s="1100" t="s">
        <v>3370</v>
      </c>
      <c r="K93" s="1101"/>
      <c r="L93" s="1100">
        <v>20</v>
      </c>
      <c r="M93" s="1100">
        <v>18</v>
      </c>
      <c r="N93" s="1100">
        <v>2</v>
      </c>
      <c r="O93" s="1098">
        <v>90</v>
      </c>
      <c r="P93" s="1100">
        <v>1</v>
      </c>
      <c r="Q93" s="1100"/>
      <c r="R93" s="1102">
        <v>3</v>
      </c>
      <c r="S93" s="1103">
        <v>1</v>
      </c>
      <c r="T93" s="1102">
        <v>3</v>
      </c>
      <c r="U93" s="1103">
        <v>1</v>
      </c>
      <c r="V93" s="1102">
        <v>10</v>
      </c>
      <c r="W93" s="1103">
        <v>0</v>
      </c>
      <c r="X93" s="1102">
        <v>10</v>
      </c>
      <c r="Y93" s="1103">
        <v>0</v>
      </c>
      <c r="Z93" s="1100"/>
      <c r="AA93" s="1102">
        <v>102</v>
      </c>
      <c r="AB93" s="1103">
        <v>1</v>
      </c>
      <c r="AC93" s="1102">
        <v>97.5</v>
      </c>
      <c r="AD93" s="1103">
        <v>1</v>
      </c>
      <c r="AE93" s="1102">
        <v>110</v>
      </c>
      <c r="AF93" s="1103">
        <v>1</v>
      </c>
      <c r="AG93" s="1102">
        <v>103</v>
      </c>
      <c r="AH93" s="1103">
        <v>1</v>
      </c>
      <c r="AI93" s="1100"/>
      <c r="AJ93" s="1102">
        <v>5.2999999999999999E-2</v>
      </c>
      <c r="AK93" s="1103">
        <v>1</v>
      </c>
      <c r="AL93" s="1102">
        <v>0.13</v>
      </c>
      <c r="AM93" s="1103">
        <v>1</v>
      </c>
      <c r="AN93" s="1102">
        <v>0.16200000000000001</v>
      </c>
      <c r="AO93" s="1103">
        <v>1</v>
      </c>
      <c r="AP93" s="1102">
        <v>0.1171</v>
      </c>
      <c r="AQ93" s="1103">
        <v>1</v>
      </c>
      <c r="AR93" s="1100"/>
      <c r="AS93" s="1102">
        <v>6.79</v>
      </c>
      <c r="AT93" s="1103">
        <v>1</v>
      </c>
      <c r="AU93" s="1102">
        <v>7.5</v>
      </c>
      <c r="AV93" s="1103">
        <v>1</v>
      </c>
      <c r="AW93" s="1102">
        <v>8.1999999999999993</v>
      </c>
      <c r="AX93" s="1103">
        <v>1</v>
      </c>
      <c r="AY93" s="1102">
        <v>7.5</v>
      </c>
      <c r="AZ93" s="1103">
        <v>1</v>
      </c>
      <c r="BA93" s="1100"/>
      <c r="BB93" s="1102">
        <v>6.38</v>
      </c>
      <c r="BC93" s="1103">
        <v>1</v>
      </c>
      <c r="BD93" s="1102">
        <v>19.22</v>
      </c>
      <c r="BE93" s="1103">
        <v>1</v>
      </c>
      <c r="BF93" s="1102">
        <v>11.74</v>
      </c>
      <c r="BG93" s="1103">
        <v>1</v>
      </c>
      <c r="BH93" s="1102">
        <v>20.34</v>
      </c>
      <c r="BI93" s="1103">
        <v>1</v>
      </c>
    </row>
    <row r="94" spans="2:61" x14ac:dyDescent="0.25">
      <c r="B94" s="1431"/>
      <c r="C94" s="1441" t="s">
        <v>3372</v>
      </c>
      <c r="D94" s="1104" t="s">
        <v>3281</v>
      </c>
      <c r="E94" s="1105" t="s">
        <v>3373</v>
      </c>
      <c r="F94" s="1106">
        <v>564448</v>
      </c>
      <c r="G94" s="1106">
        <v>1114320</v>
      </c>
      <c r="H94" s="1106" t="s">
        <v>3369</v>
      </c>
      <c r="I94" s="1106" t="s">
        <v>1696</v>
      </c>
      <c r="J94" s="1106" t="s">
        <v>3374</v>
      </c>
      <c r="K94" s="1101"/>
      <c r="L94" s="885">
        <v>20</v>
      </c>
      <c r="M94" s="885">
        <v>18</v>
      </c>
      <c r="N94" s="885">
        <v>2</v>
      </c>
      <c r="O94" s="1107">
        <v>90</v>
      </c>
      <c r="P94" s="885">
        <v>1</v>
      </c>
      <c r="Q94" s="885"/>
      <c r="R94" s="883">
        <v>5</v>
      </c>
      <c r="S94" s="1108">
        <v>1</v>
      </c>
      <c r="T94" s="883">
        <v>0.1</v>
      </c>
      <c r="U94" s="1108">
        <v>1</v>
      </c>
      <c r="V94" s="883">
        <v>12</v>
      </c>
      <c r="W94" s="1108">
        <v>0</v>
      </c>
      <c r="X94" s="883">
        <v>0.1</v>
      </c>
      <c r="Y94" s="1108">
        <v>1</v>
      </c>
      <c r="Z94" s="885"/>
      <c r="AA94" s="861">
        <v>105</v>
      </c>
      <c r="AB94" s="1108">
        <v>1</v>
      </c>
      <c r="AC94" s="861">
        <v>102</v>
      </c>
      <c r="AD94" s="1108">
        <v>1</v>
      </c>
      <c r="AE94" s="861">
        <v>102</v>
      </c>
      <c r="AF94" s="1108">
        <v>1</v>
      </c>
      <c r="AG94" s="861">
        <v>101</v>
      </c>
      <c r="AH94" s="1108">
        <v>1</v>
      </c>
      <c r="AI94" s="885"/>
      <c r="AJ94" s="883">
        <v>0.14699999999999999</v>
      </c>
      <c r="AK94" s="1108">
        <v>1</v>
      </c>
      <c r="AL94" s="883">
        <v>4.9000000000000002E-2</v>
      </c>
      <c r="AM94" s="1108">
        <v>1</v>
      </c>
      <c r="AN94" s="883">
        <v>0.17100000000000001</v>
      </c>
      <c r="AO94" s="1108">
        <v>1</v>
      </c>
      <c r="AP94" s="883">
        <v>0.71799999999999997</v>
      </c>
      <c r="AQ94" s="1108">
        <v>0</v>
      </c>
      <c r="AR94" s="885"/>
      <c r="AS94" s="861">
        <v>8.6</v>
      </c>
      <c r="AT94" s="1108">
        <v>1</v>
      </c>
      <c r="AU94" s="861">
        <v>7.6</v>
      </c>
      <c r="AV94" s="1108">
        <v>1</v>
      </c>
      <c r="AW94" s="861">
        <v>8.1999999999999993</v>
      </c>
      <c r="AX94" s="1108">
        <v>1</v>
      </c>
      <c r="AY94" s="861">
        <v>7.8</v>
      </c>
      <c r="AZ94" s="1108">
        <v>1</v>
      </c>
      <c r="BA94" s="885"/>
      <c r="BB94" s="861">
        <v>22.24</v>
      </c>
      <c r="BC94" s="1108">
        <v>1</v>
      </c>
      <c r="BD94" s="861">
        <v>8.9</v>
      </c>
      <c r="BE94" s="1108">
        <v>1</v>
      </c>
      <c r="BF94" s="861">
        <v>1.9</v>
      </c>
      <c r="BG94" s="1108">
        <v>1</v>
      </c>
      <c r="BH94" s="861">
        <v>16.940000000000001</v>
      </c>
      <c r="BI94" s="1108">
        <v>1</v>
      </c>
    </row>
    <row r="95" spans="2:61" x14ac:dyDescent="0.25">
      <c r="B95" s="1431"/>
      <c r="C95" s="1442"/>
      <c r="D95" s="1104" t="s">
        <v>3375</v>
      </c>
      <c r="E95" s="1105" t="s">
        <v>3376</v>
      </c>
      <c r="F95" s="1106">
        <v>569791</v>
      </c>
      <c r="G95" s="1106">
        <v>1121546</v>
      </c>
      <c r="H95" s="1106" t="s">
        <v>3369</v>
      </c>
      <c r="I95" s="1106" t="s">
        <v>1697</v>
      </c>
      <c r="J95" s="1106" t="s">
        <v>3377</v>
      </c>
      <c r="K95" s="1101"/>
      <c r="L95" s="885">
        <v>20</v>
      </c>
      <c r="M95" s="885">
        <v>15</v>
      </c>
      <c r="N95" s="885">
        <v>5</v>
      </c>
      <c r="O95" s="1107">
        <v>75</v>
      </c>
      <c r="P95" s="885">
        <v>0</v>
      </c>
      <c r="Q95" s="885"/>
      <c r="R95" s="883">
        <v>6</v>
      </c>
      <c r="S95" s="1108">
        <v>1</v>
      </c>
      <c r="T95" s="883">
        <v>3</v>
      </c>
      <c r="U95" s="1108">
        <v>1</v>
      </c>
      <c r="V95" s="883">
        <v>1</v>
      </c>
      <c r="W95" s="1108">
        <v>1</v>
      </c>
      <c r="X95" s="883">
        <v>3</v>
      </c>
      <c r="Y95" s="1108">
        <v>1</v>
      </c>
      <c r="Z95" s="885"/>
      <c r="AA95" s="861">
        <v>62.4</v>
      </c>
      <c r="AB95" s="1108">
        <v>0</v>
      </c>
      <c r="AC95" s="861">
        <v>61.9</v>
      </c>
      <c r="AD95" s="1108">
        <v>0</v>
      </c>
      <c r="AE95" s="861">
        <v>65.400000000000006</v>
      </c>
      <c r="AF95" s="1108">
        <v>1</v>
      </c>
      <c r="AG95" s="861">
        <v>72</v>
      </c>
      <c r="AH95" s="1108">
        <v>0</v>
      </c>
      <c r="AI95" s="885"/>
      <c r="AJ95" s="883">
        <v>2.484</v>
      </c>
      <c r="AK95" s="1108">
        <v>1</v>
      </c>
      <c r="AL95" s="883">
        <v>0.158</v>
      </c>
      <c r="AM95" s="1108">
        <v>1</v>
      </c>
      <c r="AN95" s="883">
        <v>0.27</v>
      </c>
      <c r="AO95" s="1108">
        <v>0</v>
      </c>
      <c r="AP95" s="883">
        <v>1.196</v>
      </c>
      <c r="AQ95" s="1108">
        <v>1</v>
      </c>
      <c r="AR95" s="885"/>
      <c r="AS95" s="861">
        <v>7.3</v>
      </c>
      <c r="AT95" s="1108">
        <v>1</v>
      </c>
      <c r="AU95" s="861">
        <v>7.1</v>
      </c>
      <c r="AV95" s="1108">
        <v>1</v>
      </c>
      <c r="AW95" s="861">
        <v>7.3</v>
      </c>
      <c r="AX95" s="1108">
        <v>1</v>
      </c>
      <c r="AY95" s="861">
        <v>7</v>
      </c>
      <c r="AZ95" s="1108">
        <v>1</v>
      </c>
      <c r="BA95" s="885"/>
      <c r="BB95" s="861">
        <v>12.7</v>
      </c>
      <c r="BC95" s="1108">
        <v>1</v>
      </c>
      <c r="BD95" s="861">
        <v>9.5</v>
      </c>
      <c r="BE95" s="1108">
        <v>1</v>
      </c>
      <c r="BF95" s="861">
        <v>4.0999999999999996</v>
      </c>
      <c r="BG95" s="1108">
        <v>1</v>
      </c>
      <c r="BH95" s="861">
        <v>20.32</v>
      </c>
      <c r="BI95" s="1108">
        <v>1</v>
      </c>
    </row>
    <row r="96" spans="2:61" x14ac:dyDescent="0.25">
      <c r="B96" s="1431"/>
      <c r="C96" s="1442"/>
      <c r="D96" s="1104" t="s">
        <v>3281</v>
      </c>
      <c r="E96" s="1105" t="s">
        <v>3378</v>
      </c>
      <c r="F96" s="1106">
        <v>569864</v>
      </c>
      <c r="G96" s="1106">
        <v>1121460</v>
      </c>
      <c r="H96" s="1106" t="s">
        <v>3369</v>
      </c>
      <c r="I96" s="1106" t="s">
        <v>1696</v>
      </c>
      <c r="J96" s="1106" t="s">
        <v>3374</v>
      </c>
      <c r="K96" s="1101"/>
      <c r="L96" s="885">
        <v>20</v>
      </c>
      <c r="M96" s="885">
        <v>19</v>
      </c>
      <c r="N96" s="885">
        <v>1</v>
      </c>
      <c r="O96" s="1107">
        <v>95</v>
      </c>
      <c r="P96" s="885">
        <v>1</v>
      </c>
      <c r="Q96" s="885"/>
      <c r="R96" s="883">
        <v>13</v>
      </c>
      <c r="S96" s="1108">
        <v>0</v>
      </c>
      <c r="T96" s="883">
        <v>3</v>
      </c>
      <c r="U96" s="1108">
        <v>1</v>
      </c>
      <c r="V96" s="883">
        <v>1</v>
      </c>
      <c r="W96" s="1108">
        <v>1</v>
      </c>
      <c r="X96" s="883">
        <v>5</v>
      </c>
      <c r="Y96" s="1108">
        <v>1</v>
      </c>
      <c r="Z96" s="885"/>
      <c r="AA96" s="861">
        <v>90.7</v>
      </c>
      <c r="AB96" s="1108">
        <v>1</v>
      </c>
      <c r="AC96" s="861">
        <v>92.5</v>
      </c>
      <c r="AD96" s="1108">
        <v>1</v>
      </c>
      <c r="AE96" s="861">
        <v>97.2</v>
      </c>
      <c r="AF96" s="1108">
        <v>1</v>
      </c>
      <c r="AG96" s="861">
        <v>95.2</v>
      </c>
      <c r="AH96" s="1108">
        <v>1</v>
      </c>
      <c r="AI96" s="885"/>
      <c r="AJ96" s="883">
        <v>6.3E-2</v>
      </c>
      <c r="AK96" s="1108">
        <v>1</v>
      </c>
      <c r="AL96" s="883">
        <v>4.7E-2</v>
      </c>
      <c r="AM96" s="1108">
        <v>1</v>
      </c>
      <c r="AN96" s="883">
        <v>6.0999999999999999E-2</v>
      </c>
      <c r="AO96" s="1108">
        <v>1</v>
      </c>
      <c r="AP96" s="883">
        <v>0.97499999999999998</v>
      </c>
      <c r="AQ96" s="1108">
        <v>1</v>
      </c>
      <c r="AR96" s="885"/>
      <c r="AS96" s="861">
        <v>7.5</v>
      </c>
      <c r="AT96" s="1108">
        <v>1</v>
      </c>
      <c r="AU96" s="861">
        <v>7.4</v>
      </c>
      <c r="AV96" s="1108">
        <v>1</v>
      </c>
      <c r="AW96" s="861">
        <v>7.7</v>
      </c>
      <c r="AX96" s="1108">
        <v>1</v>
      </c>
      <c r="AY96" s="861">
        <v>7.1</v>
      </c>
      <c r="AZ96" s="1108">
        <v>1</v>
      </c>
      <c r="BA96" s="885"/>
      <c r="BB96" s="861">
        <v>12.7</v>
      </c>
      <c r="BC96" s="1108">
        <v>1</v>
      </c>
      <c r="BD96" s="861">
        <v>6.3</v>
      </c>
      <c r="BE96" s="1108">
        <v>1</v>
      </c>
      <c r="BF96" s="861">
        <v>4.4000000000000004</v>
      </c>
      <c r="BG96" s="1108">
        <v>1</v>
      </c>
      <c r="BH96" s="861">
        <v>19.239999999999998</v>
      </c>
      <c r="BI96" s="1108">
        <v>1</v>
      </c>
    </row>
    <row r="97" spans="2:61" x14ac:dyDescent="0.25">
      <c r="B97" s="1431"/>
      <c r="C97" s="1443" t="s">
        <v>3379</v>
      </c>
      <c r="D97" s="1109" t="s">
        <v>3380</v>
      </c>
      <c r="E97" s="1110" t="s">
        <v>3381</v>
      </c>
      <c r="F97" s="1111">
        <v>591520.71426963026</v>
      </c>
      <c r="G97" s="1111">
        <v>1099004.6167526627</v>
      </c>
      <c r="H97" s="1112" t="s">
        <v>3369</v>
      </c>
      <c r="I97" s="1112" t="s">
        <v>3369</v>
      </c>
      <c r="J97" s="1112" t="s">
        <v>3382</v>
      </c>
      <c r="K97" s="1101"/>
      <c r="L97" s="1112">
        <v>20</v>
      </c>
      <c r="M97" s="1112">
        <v>17</v>
      </c>
      <c r="N97" s="1112">
        <v>3</v>
      </c>
      <c r="O97" s="1111">
        <v>85</v>
      </c>
      <c r="P97" s="1112">
        <v>1</v>
      </c>
      <c r="Q97" s="1112"/>
      <c r="R97" s="1113">
        <v>3.09</v>
      </c>
      <c r="S97" s="1114">
        <v>1</v>
      </c>
      <c r="T97" s="1113">
        <v>1.3</v>
      </c>
      <c r="U97" s="1114">
        <v>1</v>
      </c>
      <c r="V97" s="1113">
        <v>1.65</v>
      </c>
      <c r="W97" s="1114">
        <v>1</v>
      </c>
      <c r="X97" s="1113">
        <v>1.3</v>
      </c>
      <c r="Y97" s="1114">
        <v>1</v>
      </c>
      <c r="Z97" s="1112"/>
      <c r="AA97" s="1113">
        <v>89.23</v>
      </c>
      <c r="AB97" s="1114">
        <v>1</v>
      </c>
      <c r="AC97" s="1113">
        <v>89.4</v>
      </c>
      <c r="AD97" s="1114">
        <v>1</v>
      </c>
      <c r="AE97" s="1113">
        <v>103</v>
      </c>
      <c r="AF97" s="1114">
        <v>1</v>
      </c>
      <c r="AG97" s="1113">
        <v>96.1</v>
      </c>
      <c r="AH97" s="1114">
        <v>1</v>
      </c>
      <c r="AI97" s="1112"/>
      <c r="AJ97" s="1113">
        <v>0.03</v>
      </c>
      <c r="AK97" s="1114">
        <v>1</v>
      </c>
      <c r="AL97" s="1113">
        <v>0.03</v>
      </c>
      <c r="AM97" s="1114">
        <v>1</v>
      </c>
      <c r="AN97" s="1113">
        <v>0.03</v>
      </c>
      <c r="AO97" s="1114">
        <v>1</v>
      </c>
      <c r="AP97" s="1113">
        <v>0.03</v>
      </c>
      <c r="AQ97" s="1114">
        <v>1</v>
      </c>
      <c r="AR97" s="1112"/>
      <c r="AS97" s="1113">
        <v>8.5399999999999991</v>
      </c>
      <c r="AT97" s="1114">
        <v>0</v>
      </c>
      <c r="AU97" s="1113">
        <v>8.48</v>
      </c>
      <c r="AV97" s="1114">
        <v>1</v>
      </c>
      <c r="AW97" s="1113">
        <v>8.6999999999999993</v>
      </c>
      <c r="AX97" s="1114">
        <v>0</v>
      </c>
      <c r="AY97" s="1113">
        <v>8.73</v>
      </c>
      <c r="AZ97" s="1114">
        <v>0</v>
      </c>
      <c r="BA97" s="1112"/>
      <c r="BB97" s="1113">
        <v>5.5</v>
      </c>
      <c r="BC97" s="1114">
        <v>1</v>
      </c>
      <c r="BD97" s="1113">
        <v>13.9</v>
      </c>
      <c r="BE97" s="1114">
        <v>1</v>
      </c>
      <c r="BF97" s="1113">
        <v>5.5</v>
      </c>
      <c r="BG97" s="1114">
        <v>1</v>
      </c>
      <c r="BH97" s="1113">
        <v>5.5</v>
      </c>
      <c r="BI97" s="1114">
        <v>1</v>
      </c>
    </row>
    <row r="98" spans="2:61" x14ac:dyDescent="0.25">
      <c r="B98" s="1431"/>
      <c r="C98" s="1431"/>
      <c r="D98" s="1109" t="s">
        <v>3383</v>
      </c>
      <c r="E98" s="1110" t="s">
        <v>3384</v>
      </c>
      <c r="F98" s="1111">
        <v>595924.74767325248</v>
      </c>
      <c r="G98" s="1111">
        <v>1104968.4121655016</v>
      </c>
      <c r="H98" s="1112" t="s">
        <v>3369</v>
      </c>
      <c r="I98" s="1112" t="s">
        <v>3369</v>
      </c>
      <c r="J98" s="1112" t="s">
        <v>3382</v>
      </c>
      <c r="K98" s="1101"/>
      <c r="L98" s="1112">
        <v>20</v>
      </c>
      <c r="M98" s="1112">
        <v>17</v>
      </c>
      <c r="N98" s="1112">
        <v>3</v>
      </c>
      <c r="O98" s="1111">
        <v>85</v>
      </c>
      <c r="P98" s="1112">
        <v>1</v>
      </c>
      <c r="Q98" s="1112"/>
      <c r="R98" s="1113">
        <v>1.3</v>
      </c>
      <c r="S98" s="1114">
        <v>1</v>
      </c>
      <c r="T98" s="1113">
        <v>1.3</v>
      </c>
      <c r="U98" s="1114">
        <v>1</v>
      </c>
      <c r="V98" s="1113">
        <v>1.57</v>
      </c>
      <c r="W98" s="1114">
        <v>1</v>
      </c>
      <c r="X98" s="1113">
        <v>1.3</v>
      </c>
      <c r="Y98" s="1114">
        <v>1</v>
      </c>
      <c r="Z98" s="1112"/>
      <c r="AA98" s="1113">
        <v>84.4</v>
      </c>
      <c r="AB98" s="1114">
        <v>1</v>
      </c>
      <c r="AC98" s="1113">
        <v>60.3</v>
      </c>
      <c r="AD98" s="1114">
        <v>0</v>
      </c>
      <c r="AE98" s="1113">
        <v>94.7</v>
      </c>
      <c r="AF98" s="1114">
        <v>1</v>
      </c>
      <c r="AG98" s="1113">
        <v>82.7</v>
      </c>
      <c r="AH98" s="1114">
        <v>1</v>
      </c>
      <c r="AI98" s="1112"/>
      <c r="AJ98" s="1113">
        <v>5.7000000000000002E-2</v>
      </c>
      <c r="AK98" s="1114">
        <v>1</v>
      </c>
      <c r="AL98" s="1113">
        <v>5.8000000000000003E-2</v>
      </c>
      <c r="AM98" s="1114">
        <v>1</v>
      </c>
      <c r="AN98" s="1113">
        <v>4.9000000000000002E-2</v>
      </c>
      <c r="AO98" s="1114">
        <v>1</v>
      </c>
      <c r="AP98" s="1113">
        <v>3.7999999999999999E-2</v>
      </c>
      <c r="AQ98" s="1114">
        <v>1</v>
      </c>
      <c r="AR98" s="1112"/>
      <c r="AS98" s="1113">
        <v>7.99</v>
      </c>
      <c r="AT98" s="1114">
        <v>1</v>
      </c>
      <c r="AU98" s="1113">
        <v>7.78</v>
      </c>
      <c r="AV98" s="1114">
        <v>1</v>
      </c>
      <c r="AW98" s="1113">
        <v>8.1199999999999992</v>
      </c>
      <c r="AX98" s="1114">
        <v>1</v>
      </c>
      <c r="AY98" s="1113">
        <v>8.1300000000000008</v>
      </c>
      <c r="AZ98" s="1114">
        <v>1</v>
      </c>
      <c r="BA98" s="1112"/>
      <c r="BB98" s="1113">
        <v>43.7</v>
      </c>
      <c r="BC98" s="1114">
        <v>0</v>
      </c>
      <c r="BD98" s="1113">
        <v>5.5</v>
      </c>
      <c r="BE98" s="1114">
        <v>1</v>
      </c>
      <c r="BF98" s="1113">
        <v>6.6</v>
      </c>
      <c r="BG98" s="1114">
        <v>1</v>
      </c>
      <c r="BH98" s="1113">
        <v>72.5</v>
      </c>
      <c r="BI98" s="1114">
        <v>0</v>
      </c>
    </row>
    <row r="99" spans="2:61" x14ac:dyDescent="0.25">
      <c r="B99" s="1431"/>
      <c r="C99" s="1431"/>
      <c r="D99" s="1109" t="s">
        <v>3385</v>
      </c>
      <c r="E99" s="1110" t="s">
        <v>3386</v>
      </c>
      <c r="F99" s="1111">
        <v>602652.52525066072</v>
      </c>
      <c r="G99" s="1111">
        <v>1100493.3765315467</v>
      </c>
      <c r="H99" s="1112" t="s">
        <v>3369</v>
      </c>
      <c r="I99" s="1112" t="s">
        <v>3369</v>
      </c>
      <c r="J99" s="1112" t="s">
        <v>3387</v>
      </c>
      <c r="K99" s="1101"/>
      <c r="L99" s="1112">
        <v>20</v>
      </c>
      <c r="M99" s="1112">
        <v>19</v>
      </c>
      <c r="N99" s="1112">
        <v>1</v>
      </c>
      <c r="O99" s="1111">
        <v>95</v>
      </c>
      <c r="P99" s="1112">
        <v>1</v>
      </c>
      <c r="Q99" s="1112"/>
      <c r="R99" s="1113">
        <v>1.3</v>
      </c>
      <c r="S99" s="1114">
        <v>1</v>
      </c>
      <c r="T99" s="1113">
        <v>1.3</v>
      </c>
      <c r="U99" s="1114">
        <v>1</v>
      </c>
      <c r="V99" s="1113">
        <v>1.3</v>
      </c>
      <c r="W99" s="1114">
        <v>1</v>
      </c>
      <c r="X99" s="1113">
        <v>1.3</v>
      </c>
      <c r="Y99" s="1114">
        <v>1</v>
      </c>
      <c r="Z99" s="1112"/>
      <c r="AA99" s="1113">
        <v>86.13</v>
      </c>
      <c r="AB99" s="1114">
        <v>1</v>
      </c>
      <c r="AC99" s="1113">
        <v>68.3</v>
      </c>
      <c r="AD99" s="1114">
        <v>0</v>
      </c>
      <c r="AE99" s="1113">
        <v>77</v>
      </c>
      <c r="AF99" s="1114">
        <v>1</v>
      </c>
      <c r="AG99" s="1113">
        <v>82.6</v>
      </c>
      <c r="AH99" s="1114">
        <v>1</v>
      </c>
      <c r="AI99" s="1112"/>
      <c r="AJ99" s="1113">
        <v>0.03</v>
      </c>
      <c r="AK99" s="1114">
        <v>1</v>
      </c>
      <c r="AL99" s="1113">
        <v>0.03</v>
      </c>
      <c r="AM99" s="1114">
        <v>1</v>
      </c>
      <c r="AN99" s="1113">
        <v>0.03</v>
      </c>
      <c r="AO99" s="1114">
        <v>1</v>
      </c>
      <c r="AP99" s="1113">
        <v>0.03</v>
      </c>
      <c r="AQ99" s="1114">
        <v>1</v>
      </c>
      <c r="AR99" s="1112"/>
      <c r="AS99" s="1113">
        <v>7.98</v>
      </c>
      <c r="AT99" s="1114">
        <v>1</v>
      </c>
      <c r="AU99" s="1113">
        <v>8.07</v>
      </c>
      <c r="AV99" s="1114">
        <v>1</v>
      </c>
      <c r="AW99" s="1113">
        <v>8.1300000000000008</v>
      </c>
      <c r="AX99" s="1114">
        <v>1</v>
      </c>
      <c r="AY99" s="1113">
        <v>8.18</v>
      </c>
      <c r="AZ99" s="1114">
        <v>1</v>
      </c>
      <c r="BA99" s="1112"/>
      <c r="BB99" s="1113">
        <v>13.7</v>
      </c>
      <c r="BC99" s="1114">
        <v>1</v>
      </c>
      <c r="BD99" s="1113">
        <v>5.5</v>
      </c>
      <c r="BE99" s="1114">
        <v>1</v>
      </c>
      <c r="BF99" s="1113">
        <v>5.5</v>
      </c>
      <c r="BG99" s="1114">
        <v>1</v>
      </c>
      <c r="BH99" s="1113">
        <v>7.2</v>
      </c>
      <c r="BI99" s="1114">
        <v>1</v>
      </c>
    </row>
    <row r="100" spans="2:61" x14ac:dyDescent="0.25">
      <c r="B100" s="1431"/>
      <c r="C100" s="1431"/>
      <c r="D100" s="1109" t="s">
        <v>3385</v>
      </c>
      <c r="E100" s="1110" t="s">
        <v>3388</v>
      </c>
      <c r="F100" s="1111">
        <v>604923.94574288733</v>
      </c>
      <c r="G100" s="1111">
        <v>1104152.7542006073</v>
      </c>
      <c r="H100" s="1112" t="s">
        <v>3369</v>
      </c>
      <c r="I100" s="1112" t="s">
        <v>3369</v>
      </c>
      <c r="J100" s="1112" t="s">
        <v>3369</v>
      </c>
      <c r="K100" s="1101"/>
      <c r="L100" s="1112">
        <v>20</v>
      </c>
      <c r="M100" s="1112">
        <v>11</v>
      </c>
      <c r="N100" s="1112">
        <v>9</v>
      </c>
      <c r="O100" s="1111">
        <v>55.000000000000007</v>
      </c>
      <c r="P100" s="1112">
        <v>0</v>
      </c>
      <c r="Q100" s="1112"/>
      <c r="R100" s="1113">
        <v>1.52</v>
      </c>
      <c r="S100" s="1114">
        <v>1</v>
      </c>
      <c r="T100" s="1113">
        <v>3.93</v>
      </c>
      <c r="U100" s="1114">
        <v>1</v>
      </c>
      <c r="V100" s="1113">
        <v>6.9</v>
      </c>
      <c r="W100" s="1114">
        <v>0</v>
      </c>
      <c r="X100" s="1113">
        <v>3.15</v>
      </c>
      <c r="Y100" s="1114">
        <v>1</v>
      </c>
      <c r="Z100" s="1112"/>
      <c r="AA100" s="1113">
        <v>19.43</v>
      </c>
      <c r="AB100" s="1114">
        <v>0</v>
      </c>
      <c r="AC100" s="1113">
        <v>13</v>
      </c>
      <c r="AD100" s="1114">
        <v>0</v>
      </c>
      <c r="AE100" s="1113">
        <v>14</v>
      </c>
      <c r="AF100" s="1114">
        <v>0</v>
      </c>
      <c r="AG100" s="1113">
        <v>14.8</v>
      </c>
      <c r="AH100" s="1114">
        <v>0</v>
      </c>
      <c r="AI100" s="1112"/>
      <c r="AJ100" s="1113">
        <v>1.004</v>
      </c>
      <c r="AK100" s="1114">
        <v>0</v>
      </c>
      <c r="AL100" s="1113">
        <v>2.5499999999999998</v>
      </c>
      <c r="AM100" s="1114">
        <v>0</v>
      </c>
      <c r="AN100" s="1113">
        <v>5.34</v>
      </c>
      <c r="AO100" s="1114">
        <v>0</v>
      </c>
      <c r="AP100" s="1113">
        <v>1.9890000000000001</v>
      </c>
      <c r="AQ100" s="1114">
        <v>0</v>
      </c>
      <c r="AR100" s="1112"/>
      <c r="AS100" s="1113">
        <v>7.42</v>
      </c>
      <c r="AT100" s="1114">
        <v>1</v>
      </c>
      <c r="AU100" s="1113">
        <v>7.47</v>
      </c>
      <c r="AV100" s="1114">
        <v>1</v>
      </c>
      <c r="AW100" s="1113">
        <v>7.53</v>
      </c>
      <c r="AX100" s="1114">
        <v>1</v>
      </c>
      <c r="AY100" s="1113">
        <v>7.63</v>
      </c>
      <c r="AZ100" s="1114">
        <v>1</v>
      </c>
      <c r="BA100" s="1112"/>
      <c r="BB100" s="1113">
        <v>14.5</v>
      </c>
      <c r="BC100" s="1114">
        <v>1</v>
      </c>
      <c r="BD100" s="1113">
        <v>5.5</v>
      </c>
      <c r="BE100" s="1114">
        <v>1</v>
      </c>
      <c r="BF100" s="1113">
        <v>11.8</v>
      </c>
      <c r="BG100" s="1114">
        <v>1</v>
      </c>
      <c r="BH100" s="1113">
        <v>9.6999999999999993</v>
      </c>
      <c r="BI100" s="1114">
        <v>1</v>
      </c>
    </row>
    <row r="101" spans="2:61" x14ac:dyDescent="0.25">
      <c r="B101" s="1431"/>
      <c r="C101" s="1441" t="s">
        <v>3389</v>
      </c>
      <c r="D101" s="1104" t="s">
        <v>3390</v>
      </c>
      <c r="E101" s="1105" t="s">
        <v>3391</v>
      </c>
      <c r="F101" s="1115">
        <v>606552.14130791917</v>
      </c>
      <c r="G101" s="1115">
        <v>1095138.5711386923</v>
      </c>
      <c r="H101" s="1106" t="s">
        <v>3369</v>
      </c>
      <c r="I101" s="1106" t="s">
        <v>3369</v>
      </c>
      <c r="J101" s="1106" t="s">
        <v>3387</v>
      </c>
      <c r="K101" s="1101"/>
      <c r="L101" s="885">
        <v>20</v>
      </c>
      <c r="M101" s="885">
        <v>18</v>
      </c>
      <c r="N101" s="885">
        <v>2</v>
      </c>
      <c r="O101" s="1107">
        <v>90</v>
      </c>
      <c r="P101" s="885">
        <v>1</v>
      </c>
      <c r="Q101" s="885"/>
      <c r="R101" s="883">
        <v>3.46</v>
      </c>
      <c r="S101" s="1108">
        <v>1</v>
      </c>
      <c r="T101" s="883">
        <v>1.3</v>
      </c>
      <c r="U101" s="1108">
        <v>1</v>
      </c>
      <c r="V101" s="883">
        <v>1.3</v>
      </c>
      <c r="W101" s="1108">
        <v>1</v>
      </c>
      <c r="X101" s="883">
        <v>1.53</v>
      </c>
      <c r="Y101" s="1108">
        <v>1</v>
      </c>
      <c r="Z101" s="885"/>
      <c r="AA101" s="861">
        <v>78.7</v>
      </c>
      <c r="AB101" s="1108">
        <v>1</v>
      </c>
      <c r="AC101" s="861">
        <v>89</v>
      </c>
      <c r="AD101" s="1108">
        <v>1</v>
      </c>
      <c r="AE101" s="861">
        <v>99.3</v>
      </c>
      <c r="AF101" s="1108">
        <v>1</v>
      </c>
      <c r="AG101" s="861">
        <v>94</v>
      </c>
      <c r="AH101" s="1108">
        <v>1</v>
      </c>
      <c r="AI101" s="885"/>
      <c r="AJ101" s="883">
        <v>0.03</v>
      </c>
      <c r="AK101" s="1108">
        <v>1</v>
      </c>
      <c r="AL101" s="883">
        <v>0.03</v>
      </c>
      <c r="AM101" s="1108">
        <v>1</v>
      </c>
      <c r="AN101" s="883">
        <v>0.03</v>
      </c>
      <c r="AO101" s="1108">
        <v>1</v>
      </c>
      <c r="AP101" s="883">
        <v>0.03</v>
      </c>
      <c r="AQ101" s="1108">
        <v>1</v>
      </c>
      <c r="AR101" s="885"/>
      <c r="AS101" s="861">
        <v>8.6</v>
      </c>
      <c r="AT101" s="1108">
        <v>0</v>
      </c>
      <c r="AU101" s="861">
        <v>8.18</v>
      </c>
      <c r="AV101" s="1108">
        <v>1</v>
      </c>
      <c r="AW101" s="861">
        <v>8.44</v>
      </c>
      <c r="AX101" s="1108">
        <v>1</v>
      </c>
      <c r="AY101" s="861">
        <v>8.39</v>
      </c>
      <c r="AZ101" s="1108">
        <v>1</v>
      </c>
      <c r="BA101" s="885"/>
      <c r="BB101" s="861">
        <v>199</v>
      </c>
      <c r="BC101" s="1108">
        <v>0</v>
      </c>
      <c r="BD101" s="861">
        <v>5.5</v>
      </c>
      <c r="BE101" s="1108">
        <v>1</v>
      </c>
      <c r="BF101" s="861">
        <v>5.5</v>
      </c>
      <c r="BG101" s="1108">
        <v>1</v>
      </c>
      <c r="BH101" s="861">
        <v>5.5</v>
      </c>
      <c r="BI101" s="1108">
        <v>1</v>
      </c>
    </row>
    <row r="102" spans="2:61" x14ac:dyDescent="0.25">
      <c r="B102" s="1431"/>
      <c r="C102" s="1442"/>
      <c r="D102" s="1104" t="s">
        <v>3287</v>
      </c>
      <c r="E102" s="1105" t="s">
        <v>3392</v>
      </c>
      <c r="F102" s="1115">
        <v>608827.68570771674</v>
      </c>
      <c r="G102" s="1115">
        <v>1092270.7315434166</v>
      </c>
      <c r="H102" s="1106" t="s">
        <v>3369</v>
      </c>
      <c r="I102" s="1106" t="s">
        <v>3369</v>
      </c>
      <c r="J102" s="1106" t="s">
        <v>3387</v>
      </c>
      <c r="K102" s="1101"/>
      <c r="L102" s="885">
        <v>20</v>
      </c>
      <c r="M102" s="885">
        <v>15</v>
      </c>
      <c r="N102" s="885">
        <v>5</v>
      </c>
      <c r="O102" s="1107">
        <v>75</v>
      </c>
      <c r="P102" s="885">
        <v>0</v>
      </c>
      <c r="Q102" s="885"/>
      <c r="R102" s="883">
        <v>5.35</v>
      </c>
      <c r="S102" s="1108">
        <v>1</v>
      </c>
      <c r="T102" s="883">
        <v>1.3</v>
      </c>
      <c r="U102" s="1108">
        <v>1</v>
      </c>
      <c r="V102" s="883">
        <v>1.58</v>
      </c>
      <c r="W102" s="1108">
        <v>1</v>
      </c>
      <c r="X102" s="883">
        <v>1.3</v>
      </c>
      <c r="Y102" s="1108">
        <v>1</v>
      </c>
      <c r="Z102" s="885"/>
      <c r="AA102" s="861">
        <v>79.03</v>
      </c>
      <c r="AB102" s="1108">
        <v>1</v>
      </c>
      <c r="AC102" s="861">
        <v>101.4</v>
      </c>
      <c r="AD102" s="1108">
        <v>1</v>
      </c>
      <c r="AE102" s="861">
        <v>102.7</v>
      </c>
      <c r="AF102" s="1108">
        <v>1</v>
      </c>
      <c r="AG102" s="861">
        <v>105.4</v>
      </c>
      <c r="AH102" s="1108">
        <v>1</v>
      </c>
      <c r="AI102" s="885"/>
      <c r="AJ102" s="883">
        <v>6.5000000000000002E-2</v>
      </c>
      <c r="AK102" s="1108">
        <v>1</v>
      </c>
      <c r="AL102" s="883">
        <v>0.03</v>
      </c>
      <c r="AM102" s="1108">
        <v>1</v>
      </c>
      <c r="AN102" s="883">
        <v>0.03</v>
      </c>
      <c r="AO102" s="1108">
        <v>1</v>
      </c>
      <c r="AP102" s="883">
        <v>0.03</v>
      </c>
      <c r="AQ102" s="1108">
        <v>1</v>
      </c>
      <c r="AR102" s="885"/>
      <c r="AS102" s="861">
        <v>8.0299999999999994</v>
      </c>
      <c r="AT102" s="1108">
        <v>1</v>
      </c>
      <c r="AU102" s="861">
        <v>8.36</v>
      </c>
      <c r="AV102" s="1108">
        <v>1</v>
      </c>
      <c r="AW102" s="861">
        <v>8.5299999999999994</v>
      </c>
      <c r="AX102" s="1108">
        <v>0</v>
      </c>
      <c r="AY102" s="861">
        <v>8.65</v>
      </c>
      <c r="AZ102" s="1108">
        <v>0</v>
      </c>
      <c r="BA102" s="885"/>
      <c r="BB102" s="861">
        <v>131.69999999999999</v>
      </c>
      <c r="BC102" s="1108">
        <v>0</v>
      </c>
      <c r="BD102" s="861">
        <v>82.6</v>
      </c>
      <c r="BE102" s="1108">
        <v>0</v>
      </c>
      <c r="BF102" s="861">
        <v>215</v>
      </c>
      <c r="BG102" s="1108">
        <v>0</v>
      </c>
      <c r="BH102" s="861">
        <v>8.4</v>
      </c>
      <c r="BI102" s="1108">
        <v>1</v>
      </c>
    </row>
    <row r="103" spans="2:61" x14ac:dyDescent="0.25">
      <c r="B103" s="1431"/>
      <c r="C103" s="1442"/>
      <c r="D103" s="1104" t="s">
        <v>3287</v>
      </c>
      <c r="E103" s="1105" t="s">
        <v>3393</v>
      </c>
      <c r="F103" s="1115">
        <v>611005.1219393136</v>
      </c>
      <c r="G103" s="1115">
        <v>1094210.1141867936</v>
      </c>
      <c r="H103" s="1106" t="s">
        <v>3369</v>
      </c>
      <c r="I103" s="1106" t="s">
        <v>3369</v>
      </c>
      <c r="J103" s="1106" t="s">
        <v>3387</v>
      </c>
      <c r="K103" s="1101"/>
      <c r="L103" s="885">
        <v>20</v>
      </c>
      <c r="M103" s="885">
        <v>16</v>
      </c>
      <c r="N103" s="885">
        <v>4</v>
      </c>
      <c r="O103" s="1107">
        <v>80</v>
      </c>
      <c r="P103" s="885">
        <v>1</v>
      </c>
      <c r="Q103" s="885"/>
      <c r="R103" s="883">
        <v>3.16</v>
      </c>
      <c r="S103" s="1108">
        <v>1</v>
      </c>
      <c r="T103" s="883">
        <v>1.3</v>
      </c>
      <c r="U103" s="1108">
        <v>1</v>
      </c>
      <c r="V103" s="883">
        <v>2.85</v>
      </c>
      <c r="W103" s="1108">
        <v>1</v>
      </c>
      <c r="X103" s="883">
        <v>1.57</v>
      </c>
      <c r="Y103" s="1108">
        <v>1</v>
      </c>
      <c r="Z103" s="885"/>
      <c r="AA103" s="861">
        <v>56.17</v>
      </c>
      <c r="AB103" s="1108">
        <v>0</v>
      </c>
      <c r="AC103" s="861">
        <v>77.3</v>
      </c>
      <c r="AD103" s="1108">
        <v>1</v>
      </c>
      <c r="AE103" s="861">
        <v>48</v>
      </c>
      <c r="AF103" s="1108">
        <v>0</v>
      </c>
      <c r="AG103" s="861">
        <v>77.599999999999994</v>
      </c>
      <c r="AH103" s="1108">
        <v>1</v>
      </c>
      <c r="AI103" s="885"/>
      <c r="AJ103" s="883">
        <v>0.03</v>
      </c>
      <c r="AK103" s="1108">
        <v>1</v>
      </c>
      <c r="AL103" s="883">
        <v>0.03</v>
      </c>
      <c r="AM103" s="1108">
        <v>1</v>
      </c>
      <c r="AN103" s="883">
        <v>0.03</v>
      </c>
      <c r="AO103" s="1108">
        <v>1</v>
      </c>
      <c r="AP103" s="883">
        <v>0.03</v>
      </c>
      <c r="AQ103" s="1108">
        <v>1</v>
      </c>
      <c r="AR103" s="885"/>
      <c r="AS103" s="861">
        <v>7.63</v>
      </c>
      <c r="AT103" s="1108">
        <v>1</v>
      </c>
      <c r="AU103" s="861">
        <v>8.02</v>
      </c>
      <c r="AV103" s="1108">
        <v>1</v>
      </c>
      <c r="AW103" s="861">
        <v>8.4</v>
      </c>
      <c r="AX103" s="1108">
        <v>1</v>
      </c>
      <c r="AY103" s="861">
        <v>8.32</v>
      </c>
      <c r="AZ103" s="1108">
        <v>1</v>
      </c>
      <c r="BA103" s="885"/>
      <c r="BB103" s="861">
        <v>177.3</v>
      </c>
      <c r="BC103" s="1108">
        <v>0</v>
      </c>
      <c r="BD103" s="861">
        <v>5.5</v>
      </c>
      <c r="BE103" s="1108">
        <v>1</v>
      </c>
      <c r="BF103" s="861">
        <v>6</v>
      </c>
      <c r="BG103" s="1108">
        <v>1</v>
      </c>
      <c r="BH103" s="861">
        <v>27</v>
      </c>
      <c r="BI103" s="1108">
        <v>0</v>
      </c>
    </row>
    <row r="104" spans="2:61" x14ac:dyDescent="0.25">
      <c r="B104" s="1431"/>
      <c r="C104" s="1442"/>
      <c r="D104" s="1104" t="s">
        <v>3394</v>
      </c>
      <c r="E104" s="1105" t="s">
        <v>3395</v>
      </c>
      <c r="F104" s="1115">
        <v>615309.394813983</v>
      </c>
      <c r="G104" s="1115">
        <v>1089459.641124723</v>
      </c>
      <c r="H104" s="1106" t="s">
        <v>3369</v>
      </c>
      <c r="I104" s="1106" t="s">
        <v>3369</v>
      </c>
      <c r="J104" s="1106" t="s">
        <v>3387</v>
      </c>
      <c r="K104" s="1101"/>
      <c r="L104" s="885">
        <v>20</v>
      </c>
      <c r="M104" s="885">
        <v>13</v>
      </c>
      <c r="N104" s="885">
        <v>7</v>
      </c>
      <c r="O104" s="1107">
        <v>65</v>
      </c>
      <c r="P104" s="885">
        <v>0</v>
      </c>
      <c r="Q104" s="885"/>
      <c r="R104" s="883">
        <v>6.44</v>
      </c>
      <c r="S104" s="1108">
        <v>0</v>
      </c>
      <c r="T104" s="883">
        <v>2.04</v>
      </c>
      <c r="U104" s="1108">
        <v>1</v>
      </c>
      <c r="V104" s="883">
        <v>3.53</v>
      </c>
      <c r="W104" s="1108">
        <v>1</v>
      </c>
      <c r="X104" s="883">
        <v>3.88</v>
      </c>
      <c r="Y104" s="1108">
        <v>1</v>
      </c>
      <c r="Z104" s="885"/>
      <c r="AA104" s="861">
        <v>30.53</v>
      </c>
      <c r="AB104" s="1108">
        <v>0</v>
      </c>
      <c r="AC104" s="861">
        <v>52.6</v>
      </c>
      <c r="AD104" s="1108">
        <v>0</v>
      </c>
      <c r="AE104" s="861">
        <v>54</v>
      </c>
      <c r="AF104" s="1108">
        <v>0</v>
      </c>
      <c r="AG104" s="861">
        <v>17.399999999999999</v>
      </c>
      <c r="AH104" s="1108">
        <v>0</v>
      </c>
      <c r="AI104" s="885"/>
      <c r="AJ104" s="883">
        <v>9.8000000000000004E-2</v>
      </c>
      <c r="AK104" s="1108">
        <v>1</v>
      </c>
      <c r="AL104" s="883">
        <v>0.03</v>
      </c>
      <c r="AM104" s="1108">
        <v>1</v>
      </c>
      <c r="AN104" s="883">
        <v>7.6999999999999999E-2</v>
      </c>
      <c r="AO104" s="1108">
        <v>1</v>
      </c>
      <c r="AP104" s="883">
        <v>0.115</v>
      </c>
      <c r="AQ104" s="1108">
        <v>1</v>
      </c>
      <c r="AR104" s="885"/>
      <c r="AS104" s="861">
        <v>6.89</v>
      </c>
      <c r="AT104" s="1108">
        <v>1</v>
      </c>
      <c r="AU104" s="861">
        <v>7.15</v>
      </c>
      <c r="AV104" s="1108">
        <v>1</v>
      </c>
      <c r="AW104" s="861">
        <v>7.54</v>
      </c>
      <c r="AX104" s="1108">
        <v>1</v>
      </c>
      <c r="AY104" s="861">
        <v>7.12</v>
      </c>
      <c r="AZ104" s="1108">
        <v>1</v>
      </c>
      <c r="BA104" s="885"/>
      <c r="BB104" s="861">
        <v>31.3</v>
      </c>
      <c r="BC104" s="1108">
        <v>0</v>
      </c>
      <c r="BD104" s="861">
        <v>5.5</v>
      </c>
      <c r="BE104" s="1108">
        <v>1</v>
      </c>
      <c r="BF104" s="861">
        <v>16.5</v>
      </c>
      <c r="BG104" s="1108">
        <v>1</v>
      </c>
      <c r="BH104" s="861">
        <v>83.5</v>
      </c>
      <c r="BI104" s="1108">
        <v>0</v>
      </c>
    </row>
    <row r="105" spans="2:61" x14ac:dyDescent="0.25">
      <c r="B105" s="1431"/>
      <c r="C105" s="1444" t="s">
        <v>1696</v>
      </c>
      <c r="D105" s="1116" t="s">
        <v>3283</v>
      </c>
      <c r="E105" s="1117" t="s">
        <v>3396</v>
      </c>
      <c r="F105" s="1118">
        <v>584311</v>
      </c>
      <c r="G105" s="1118">
        <v>1119663</v>
      </c>
      <c r="H105" s="1119" t="s">
        <v>3369</v>
      </c>
      <c r="I105" s="1119" t="s">
        <v>1696</v>
      </c>
      <c r="J105" s="1119" t="s">
        <v>1696</v>
      </c>
      <c r="K105" s="1119"/>
      <c r="L105" s="1119">
        <v>20</v>
      </c>
      <c r="M105" s="1119">
        <v>15</v>
      </c>
      <c r="N105" s="1119">
        <v>5</v>
      </c>
      <c r="O105" s="1118">
        <v>75</v>
      </c>
      <c r="P105" s="1119">
        <v>0</v>
      </c>
      <c r="Q105" s="1119"/>
      <c r="R105" s="1120">
        <v>3</v>
      </c>
      <c r="S105" s="1121">
        <v>1</v>
      </c>
      <c r="T105" s="1120">
        <v>23</v>
      </c>
      <c r="U105" s="1121">
        <v>0</v>
      </c>
      <c r="V105" s="1120">
        <v>1</v>
      </c>
      <c r="W105" s="1121">
        <v>1</v>
      </c>
      <c r="X105" s="1120">
        <v>10</v>
      </c>
      <c r="Y105" s="1121">
        <v>0</v>
      </c>
      <c r="Z105" s="1119"/>
      <c r="AA105" s="1120">
        <v>94.8</v>
      </c>
      <c r="AB105" s="1121">
        <v>1</v>
      </c>
      <c r="AC105" s="1120">
        <v>92.8</v>
      </c>
      <c r="AD105" s="1121">
        <v>1</v>
      </c>
      <c r="AE105" s="1120">
        <v>95.6</v>
      </c>
      <c r="AF105" s="1121">
        <v>1</v>
      </c>
      <c r="AG105" s="1120">
        <v>97.3</v>
      </c>
      <c r="AH105" s="1121">
        <v>1</v>
      </c>
      <c r="AI105" s="1119"/>
      <c r="AJ105" s="1120">
        <v>0.80200000000000005</v>
      </c>
      <c r="AK105" s="1121">
        <v>1</v>
      </c>
      <c r="AL105" s="1120">
        <v>0.26700000000000002</v>
      </c>
      <c r="AM105" s="1121">
        <v>1</v>
      </c>
      <c r="AN105" s="1120">
        <v>0.254</v>
      </c>
      <c r="AO105" s="1121">
        <v>1</v>
      </c>
      <c r="AP105" s="1120">
        <v>0.83899999999999997</v>
      </c>
      <c r="AQ105" s="1121">
        <v>1</v>
      </c>
      <c r="AR105" s="1119"/>
      <c r="AS105" s="1120">
        <v>7.8</v>
      </c>
      <c r="AT105" s="1121">
        <v>1</v>
      </c>
      <c r="AU105" s="1120">
        <v>7.6</v>
      </c>
      <c r="AV105" s="1121">
        <v>1</v>
      </c>
      <c r="AW105" s="1120">
        <v>7.7</v>
      </c>
      <c r="AX105" s="1121">
        <v>1</v>
      </c>
      <c r="AY105" s="1120">
        <v>7.4</v>
      </c>
      <c r="AZ105" s="1121">
        <v>1</v>
      </c>
      <c r="BA105" s="1119"/>
      <c r="BB105" s="1120">
        <v>96.3</v>
      </c>
      <c r="BC105" s="1121">
        <v>0</v>
      </c>
      <c r="BD105" s="1120">
        <v>63.96</v>
      </c>
      <c r="BE105" s="1121">
        <v>0</v>
      </c>
      <c r="BF105" s="1120">
        <v>15.4</v>
      </c>
      <c r="BG105" s="1121">
        <v>1</v>
      </c>
      <c r="BH105" s="1120">
        <v>410.08</v>
      </c>
      <c r="BI105" s="1121">
        <v>0</v>
      </c>
    </row>
    <row r="106" spans="2:61" x14ac:dyDescent="0.25">
      <c r="B106" s="1431"/>
      <c r="C106" s="1431"/>
      <c r="D106" s="1116" t="s">
        <v>3283</v>
      </c>
      <c r="E106" s="1117" t="s">
        <v>3397</v>
      </c>
      <c r="F106" s="1118">
        <v>587660</v>
      </c>
      <c r="G106" s="1118">
        <v>1119040</v>
      </c>
      <c r="H106" s="1119" t="s">
        <v>3369</v>
      </c>
      <c r="I106" s="1119" t="s">
        <v>1696</v>
      </c>
      <c r="J106" s="1119" t="s">
        <v>1696</v>
      </c>
      <c r="K106" s="1119"/>
      <c r="L106" s="1119">
        <v>20</v>
      </c>
      <c r="M106" s="1119">
        <v>16</v>
      </c>
      <c r="N106" s="1119">
        <v>4</v>
      </c>
      <c r="O106" s="1118">
        <v>80</v>
      </c>
      <c r="P106" s="1119">
        <v>1</v>
      </c>
      <c r="Q106" s="1119"/>
      <c r="R106" s="1120">
        <v>5</v>
      </c>
      <c r="S106" s="1121">
        <v>1</v>
      </c>
      <c r="T106" s="1120">
        <v>7</v>
      </c>
      <c r="U106" s="1121">
        <v>0</v>
      </c>
      <c r="V106" s="1120">
        <v>1</v>
      </c>
      <c r="W106" s="1121">
        <v>1</v>
      </c>
      <c r="X106" s="1120">
        <v>50</v>
      </c>
      <c r="Y106" s="1121">
        <v>0</v>
      </c>
      <c r="Z106" s="1119"/>
      <c r="AA106" s="1120">
        <v>93</v>
      </c>
      <c r="AB106" s="1121">
        <v>1</v>
      </c>
      <c r="AC106" s="1120">
        <v>93.8</v>
      </c>
      <c r="AD106" s="1121">
        <v>1</v>
      </c>
      <c r="AE106" s="1120">
        <v>94.5</v>
      </c>
      <c r="AF106" s="1121">
        <v>1</v>
      </c>
      <c r="AG106" s="1120">
        <v>96.2</v>
      </c>
      <c r="AH106" s="1121">
        <v>1</v>
      </c>
      <c r="AI106" s="1119"/>
      <c r="AJ106" s="1120">
        <v>6.0999999999999999E-2</v>
      </c>
      <c r="AK106" s="1121">
        <v>1</v>
      </c>
      <c r="AL106" s="1120">
        <v>4.1000000000000002E-2</v>
      </c>
      <c r="AM106" s="1121">
        <v>1</v>
      </c>
      <c r="AN106" s="1120">
        <v>0.26500000000000001</v>
      </c>
      <c r="AO106" s="1121">
        <v>1</v>
      </c>
      <c r="AP106" s="1120">
        <v>0.84299999999999997</v>
      </c>
      <c r="AQ106" s="1121">
        <v>1</v>
      </c>
      <c r="AR106" s="1119"/>
      <c r="AS106" s="1120">
        <v>7</v>
      </c>
      <c r="AT106" s="1121">
        <v>1</v>
      </c>
      <c r="AU106" s="1120">
        <v>7.1</v>
      </c>
      <c r="AV106" s="1121">
        <v>1</v>
      </c>
      <c r="AW106" s="1120">
        <v>7.6</v>
      </c>
      <c r="AX106" s="1121">
        <v>1</v>
      </c>
      <c r="AY106" s="1120">
        <v>7.2</v>
      </c>
      <c r="AZ106" s="1121">
        <v>1</v>
      </c>
      <c r="BA106" s="1119"/>
      <c r="BB106" s="1120">
        <v>19.940000000000001</v>
      </c>
      <c r="BC106" s="1121">
        <v>1</v>
      </c>
      <c r="BD106" s="1120">
        <v>13.7</v>
      </c>
      <c r="BE106" s="1121">
        <v>1</v>
      </c>
      <c r="BF106" s="1120">
        <v>75.64</v>
      </c>
      <c r="BG106" s="1121">
        <v>0</v>
      </c>
      <c r="BH106" s="1120">
        <v>1000</v>
      </c>
      <c r="BI106" s="1121">
        <v>0</v>
      </c>
    </row>
    <row r="107" spans="2:61" x14ac:dyDescent="0.25">
      <c r="B107" s="1431"/>
      <c r="C107" s="1431"/>
      <c r="D107" s="1116" t="s">
        <v>3283</v>
      </c>
      <c r="E107" s="1117" t="s">
        <v>3398</v>
      </c>
      <c r="F107" s="1118">
        <v>579394</v>
      </c>
      <c r="G107" s="1118">
        <v>1114132</v>
      </c>
      <c r="H107" s="1119" t="s">
        <v>3369</v>
      </c>
      <c r="I107" s="1119" t="s">
        <v>1696</v>
      </c>
      <c r="J107" s="1119" t="s">
        <v>1696</v>
      </c>
      <c r="K107" s="1119"/>
      <c r="L107" s="1119">
        <v>20</v>
      </c>
      <c r="M107" s="1119">
        <v>15</v>
      </c>
      <c r="N107" s="1119">
        <v>5</v>
      </c>
      <c r="O107" s="1118">
        <v>75</v>
      </c>
      <c r="P107" s="1119">
        <v>0</v>
      </c>
      <c r="Q107" s="1119"/>
      <c r="R107" s="1120">
        <v>3</v>
      </c>
      <c r="S107" s="1121">
        <v>1</v>
      </c>
      <c r="T107" s="1120">
        <v>7</v>
      </c>
      <c r="U107" s="1121">
        <v>0</v>
      </c>
      <c r="V107" s="1120">
        <v>1</v>
      </c>
      <c r="W107" s="1121">
        <v>1</v>
      </c>
      <c r="X107" s="1120">
        <v>10</v>
      </c>
      <c r="Y107" s="1121">
        <v>0</v>
      </c>
      <c r="Z107" s="1119"/>
      <c r="AA107" s="1120">
        <v>101</v>
      </c>
      <c r="AB107" s="1121">
        <v>1</v>
      </c>
      <c r="AC107" s="1120">
        <v>94.2</v>
      </c>
      <c r="AD107" s="1121">
        <v>1</v>
      </c>
      <c r="AE107" s="1120">
        <v>96.3</v>
      </c>
      <c r="AF107" s="1121">
        <v>1</v>
      </c>
      <c r="AG107" s="1120">
        <v>99.6</v>
      </c>
      <c r="AH107" s="1121">
        <v>1</v>
      </c>
      <c r="AI107" s="1119"/>
      <c r="AJ107" s="1120">
        <v>8.2000000000000003E-2</v>
      </c>
      <c r="AK107" s="1121">
        <v>1</v>
      </c>
      <c r="AL107" s="1120">
        <v>0.249</v>
      </c>
      <c r="AM107" s="1121">
        <v>1</v>
      </c>
      <c r="AN107" s="1120">
        <v>0.22500000000000001</v>
      </c>
      <c r="AO107" s="1121">
        <v>1</v>
      </c>
      <c r="AP107" s="1120">
        <v>0.84499999999999997</v>
      </c>
      <c r="AQ107" s="1121">
        <v>1</v>
      </c>
      <c r="AR107" s="1119"/>
      <c r="AS107" s="1120">
        <v>7.4</v>
      </c>
      <c r="AT107" s="1121">
        <v>1</v>
      </c>
      <c r="AU107" s="1120">
        <v>7.7</v>
      </c>
      <c r="AV107" s="1121">
        <v>1</v>
      </c>
      <c r="AW107" s="1120">
        <v>8</v>
      </c>
      <c r="AX107" s="1121">
        <v>1</v>
      </c>
      <c r="AY107" s="1120">
        <v>7.4</v>
      </c>
      <c r="AZ107" s="1121">
        <v>1</v>
      </c>
      <c r="BA107" s="1119"/>
      <c r="BB107" s="1120">
        <v>24.68</v>
      </c>
      <c r="BC107" s="1121">
        <v>1</v>
      </c>
      <c r="BD107" s="1120">
        <v>56.88</v>
      </c>
      <c r="BE107" s="1121">
        <v>0</v>
      </c>
      <c r="BF107" s="1120">
        <v>44.32</v>
      </c>
      <c r="BG107" s="1121">
        <v>0</v>
      </c>
      <c r="BH107" s="1120">
        <v>224.16</v>
      </c>
      <c r="BI107" s="1121">
        <v>0</v>
      </c>
    </row>
    <row r="108" spans="2:61" x14ac:dyDescent="0.25">
      <c r="B108" s="1431"/>
      <c r="C108" s="1431"/>
      <c r="D108" s="1116" t="s">
        <v>3399</v>
      </c>
      <c r="E108" s="1117" t="s">
        <v>3400</v>
      </c>
      <c r="F108" s="1118">
        <v>568897</v>
      </c>
      <c r="G108" s="1118">
        <v>1112449</v>
      </c>
      <c r="H108" s="1119" t="s">
        <v>3369</v>
      </c>
      <c r="I108" s="1119" t="s">
        <v>1696</v>
      </c>
      <c r="J108" s="1119" t="s">
        <v>3374</v>
      </c>
      <c r="K108" s="1119"/>
      <c r="L108" s="1119">
        <v>20</v>
      </c>
      <c r="M108" s="1119">
        <v>17</v>
      </c>
      <c r="N108" s="1119">
        <v>3</v>
      </c>
      <c r="O108" s="1118">
        <v>85</v>
      </c>
      <c r="P108" s="1119">
        <v>1</v>
      </c>
      <c r="Q108" s="1119"/>
      <c r="R108" s="1120">
        <v>0.1</v>
      </c>
      <c r="S108" s="1121">
        <v>1</v>
      </c>
      <c r="T108" s="1120">
        <v>6</v>
      </c>
      <c r="U108" s="1121">
        <v>1</v>
      </c>
      <c r="V108" s="1120">
        <v>10</v>
      </c>
      <c r="W108" s="1121">
        <v>0</v>
      </c>
      <c r="X108" s="1120">
        <v>0.1</v>
      </c>
      <c r="Y108" s="1121">
        <v>1</v>
      </c>
      <c r="Z108" s="1119"/>
      <c r="AA108" s="1120">
        <v>96.5</v>
      </c>
      <c r="AB108" s="1121">
        <v>1</v>
      </c>
      <c r="AC108" s="1120">
        <v>107</v>
      </c>
      <c r="AD108" s="1121">
        <v>1</v>
      </c>
      <c r="AE108" s="1120">
        <v>130</v>
      </c>
      <c r="AF108" s="1121">
        <v>0</v>
      </c>
      <c r="AG108" s="1120">
        <v>110</v>
      </c>
      <c r="AH108" s="1121">
        <v>1</v>
      </c>
      <c r="AI108" s="1119"/>
      <c r="AJ108" s="1120">
        <v>0.84</v>
      </c>
      <c r="AK108" s="1121">
        <v>1</v>
      </c>
      <c r="AL108" s="1120">
        <v>0.20499999999999999</v>
      </c>
      <c r="AM108" s="1121">
        <v>1</v>
      </c>
      <c r="AN108" s="1120">
        <v>8.4000000000000005E-2</v>
      </c>
      <c r="AO108" s="1121">
        <v>1</v>
      </c>
      <c r="AP108" s="1120">
        <v>0.80600000000000005</v>
      </c>
      <c r="AQ108" s="1121">
        <v>1</v>
      </c>
      <c r="AR108" s="1119"/>
      <c r="AS108" s="1120">
        <v>8</v>
      </c>
      <c r="AT108" s="1121">
        <v>1</v>
      </c>
      <c r="AU108" s="1120">
        <v>7.9</v>
      </c>
      <c r="AV108" s="1121">
        <v>1</v>
      </c>
      <c r="AW108" s="1120">
        <v>8.6999999999999993</v>
      </c>
      <c r="AX108" s="1121">
        <v>0</v>
      </c>
      <c r="AY108" s="1120">
        <v>7.6</v>
      </c>
      <c r="AZ108" s="1121">
        <v>1</v>
      </c>
      <c r="BA108" s="1119"/>
      <c r="BB108" s="1120">
        <v>15.4</v>
      </c>
      <c r="BC108" s="1121">
        <v>1</v>
      </c>
      <c r="BD108" s="1120">
        <v>17.600000000000001</v>
      </c>
      <c r="BE108" s="1121">
        <v>1</v>
      </c>
      <c r="BF108" s="1120">
        <v>0.02</v>
      </c>
      <c r="BG108" s="1121">
        <v>1</v>
      </c>
      <c r="BH108" s="1120">
        <v>16.440000000000001</v>
      </c>
      <c r="BI108" s="1121">
        <v>1</v>
      </c>
    </row>
    <row r="109" spans="2:61" x14ac:dyDescent="0.25">
      <c r="B109" s="1431"/>
      <c r="C109" s="1431"/>
      <c r="D109" s="1116" t="s">
        <v>3274</v>
      </c>
      <c r="E109" s="1117" t="s">
        <v>3401</v>
      </c>
      <c r="F109" s="1118">
        <v>576526</v>
      </c>
      <c r="G109" s="1118">
        <v>1105216</v>
      </c>
      <c r="H109" s="1119" t="s">
        <v>3369</v>
      </c>
      <c r="I109" s="1119" t="s">
        <v>1696</v>
      </c>
      <c r="J109" s="1119" t="s">
        <v>1696</v>
      </c>
      <c r="K109" s="1119"/>
      <c r="L109" s="1119">
        <v>20</v>
      </c>
      <c r="M109" s="1119">
        <v>16</v>
      </c>
      <c r="N109" s="1119">
        <v>4</v>
      </c>
      <c r="O109" s="1118">
        <v>80</v>
      </c>
      <c r="P109" s="1119">
        <v>1</v>
      </c>
      <c r="Q109" s="1119"/>
      <c r="R109" s="1120">
        <v>0</v>
      </c>
      <c r="S109" s="1121">
        <v>1</v>
      </c>
      <c r="T109" s="1120">
        <v>3</v>
      </c>
      <c r="U109" s="1121">
        <v>1</v>
      </c>
      <c r="V109" s="1120">
        <v>23</v>
      </c>
      <c r="W109" s="1121">
        <v>0</v>
      </c>
      <c r="X109" s="1120">
        <v>1.8</v>
      </c>
      <c r="Y109" s="1121">
        <v>1</v>
      </c>
      <c r="Z109" s="1119"/>
      <c r="AA109" s="1120">
        <v>102</v>
      </c>
      <c r="AB109" s="1121">
        <v>1</v>
      </c>
      <c r="AC109" s="1120">
        <v>106</v>
      </c>
      <c r="AD109" s="1121">
        <v>1</v>
      </c>
      <c r="AE109" s="1120">
        <v>113</v>
      </c>
      <c r="AF109" s="1121">
        <v>1</v>
      </c>
      <c r="AG109" s="1120">
        <v>102</v>
      </c>
      <c r="AH109" s="1121">
        <v>1</v>
      </c>
      <c r="AI109" s="1119"/>
      <c r="AJ109" s="1120">
        <v>0.66200000000000003</v>
      </c>
      <c r="AK109" s="1121">
        <v>1</v>
      </c>
      <c r="AL109" s="1120">
        <v>0.26100000000000001</v>
      </c>
      <c r="AM109" s="1121">
        <v>1</v>
      </c>
      <c r="AN109" s="1120">
        <v>0.17</v>
      </c>
      <c r="AO109" s="1121">
        <v>1</v>
      </c>
      <c r="AP109" s="1120">
        <v>1.232</v>
      </c>
      <c r="AQ109" s="1121">
        <v>0</v>
      </c>
      <c r="AR109" s="1119"/>
      <c r="AS109" s="1120">
        <v>7.9</v>
      </c>
      <c r="AT109" s="1121">
        <v>1</v>
      </c>
      <c r="AU109" s="1120">
        <v>7.5</v>
      </c>
      <c r="AV109" s="1121">
        <v>1</v>
      </c>
      <c r="AW109" s="1120">
        <v>8.5</v>
      </c>
      <c r="AX109" s="1121">
        <v>1</v>
      </c>
      <c r="AY109" s="1120">
        <v>7.7</v>
      </c>
      <c r="AZ109" s="1121">
        <v>1</v>
      </c>
      <c r="BA109" s="1119"/>
      <c r="BB109" s="1120">
        <v>81.540000000000006</v>
      </c>
      <c r="BC109" s="1121">
        <v>0</v>
      </c>
      <c r="BD109" s="1120">
        <v>18.600000000000001</v>
      </c>
      <c r="BE109" s="1121">
        <v>1</v>
      </c>
      <c r="BF109" s="1120">
        <v>6.82</v>
      </c>
      <c r="BG109" s="1121">
        <v>1</v>
      </c>
      <c r="BH109" s="1120">
        <v>396.28</v>
      </c>
      <c r="BI109" s="1121">
        <v>0</v>
      </c>
    </row>
    <row r="110" spans="2:61" x14ac:dyDescent="0.25">
      <c r="B110" s="1431"/>
      <c r="C110" s="1431"/>
      <c r="D110" s="1116" t="s">
        <v>3274</v>
      </c>
      <c r="E110" s="1117" t="s">
        <v>3402</v>
      </c>
      <c r="F110" s="1118">
        <v>572276</v>
      </c>
      <c r="G110" s="1118">
        <v>1101262</v>
      </c>
      <c r="H110" s="1119" t="s">
        <v>3369</v>
      </c>
      <c r="I110" s="1119" t="s">
        <v>1696</v>
      </c>
      <c r="J110" s="1119" t="s">
        <v>1696</v>
      </c>
      <c r="K110" s="1119"/>
      <c r="L110" s="1119">
        <v>15</v>
      </c>
      <c r="M110" s="1119">
        <v>13</v>
      </c>
      <c r="N110" s="1119">
        <v>2</v>
      </c>
      <c r="O110" s="1118">
        <v>86.666666666666671</v>
      </c>
      <c r="P110" s="1119">
        <v>1</v>
      </c>
      <c r="Q110" s="1119"/>
      <c r="R110" s="1120">
        <v>0</v>
      </c>
      <c r="S110" s="1121">
        <v>1</v>
      </c>
      <c r="T110" s="1120">
        <v>0.1</v>
      </c>
      <c r="U110" s="1121">
        <v>1</v>
      </c>
      <c r="V110" s="1120">
        <v>28</v>
      </c>
      <c r="W110" s="1121">
        <v>0</v>
      </c>
      <c r="X110" s="1120"/>
      <c r="Y110" s="1121"/>
      <c r="Z110" s="1119"/>
      <c r="AA110" s="1120">
        <v>101</v>
      </c>
      <c r="AB110" s="1121">
        <v>1</v>
      </c>
      <c r="AC110" s="1120">
        <v>106</v>
      </c>
      <c r="AD110" s="1121">
        <v>1</v>
      </c>
      <c r="AE110" s="1120">
        <v>111</v>
      </c>
      <c r="AF110" s="1121">
        <v>1</v>
      </c>
      <c r="AG110" s="1120"/>
      <c r="AH110" s="1121"/>
      <c r="AI110" s="1119"/>
      <c r="AJ110" s="1120">
        <v>9.1999999999999998E-2</v>
      </c>
      <c r="AK110" s="1121">
        <v>1</v>
      </c>
      <c r="AL110" s="1120">
        <v>0.124</v>
      </c>
      <c r="AM110" s="1121">
        <v>1</v>
      </c>
      <c r="AN110" s="1120">
        <v>0.19700000000000001</v>
      </c>
      <c r="AO110" s="1121">
        <v>1</v>
      </c>
      <c r="AP110" s="1120"/>
      <c r="AQ110" s="1121"/>
      <c r="AR110" s="1119"/>
      <c r="AS110" s="1120">
        <v>7.8</v>
      </c>
      <c r="AT110" s="1121">
        <v>1</v>
      </c>
      <c r="AU110" s="1120">
        <v>7.3</v>
      </c>
      <c r="AV110" s="1121">
        <v>1</v>
      </c>
      <c r="AW110" s="1120">
        <v>8.4</v>
      </c>
      <c r="AX110" s="1121">
        <v>1</v>
      </c>
      <c r="AY110" s="1120"/>
      <c r="AZ110" s="1121"/>
      <c r="BA110" s="1119"/>
      <c r="BB110" s="1120">
        <v>35.619999999999997</v>
      </c>
      <c r="BC110" s="1121">
        <v>0</v>
      </c>
      <c r="BD110" s="1120">
        <v>23.34</v>
      </c>
      <c r="BE110" s="1121">
        <v>1</v>
      </c>
      <c r="BF110" s="1120">
        <v>1.06</v>
      </c>
      <c r="BG110" s="1121">
        <v>1</v>
      </c>
      <c r="BH110" s="1120"/>
      <c r="BI110" s="1121"/>
    </row>
    <row r="111" spans="2:61" x14ac:dyDescent="0.25">
      <c r="B111" s="1431"/>
      <c r="C111" s="1431"/>
      <c r="D111" s="1116" t="s">
        <v>3274</v>
      </c>
      <c r="E111" s="1117" t="s">
        <v>3403</v>
      </c>
      <c r="F111" s="1118">
        <v>570379</v>
      </c>
      <c r="G111" s="1118">
        <v>1083192</v>
      </c>
      <c r="H111" s="1122" t="s">
        <v>1689</v>
      </c>
      <c r="I111" s="1119" t="s">
        <v>1695</v>
      </c>
      <c r="J111" s="1119" t="s">
        <v>3404</v>
      </c>
      <c r="K111" s="1119"/>
      <c r="L111" s="1119">
        <v>15</v>
      </c>
      <c r="M111" s="1119">
        <v>15</v>
      </c>
      <c r="N111" s="1119">
        <v>0</v>
      </c>
      <c r="O111" s="1118">
        <v>100</v>
      </c>
      <c r="P111" s="1119">
        <v>1</v>
      </c>
      <c r="Q111" s="1119"/>
      <c r="R111" s="1120">
        <v>3</v>
      </c>
      <c r="S111" s="1121">
        <v>1</v>
      </c>
      <c r="T111" s="1120">
        <v>3</v>
      </c>
      <c r="U111" s="1121">
        <v>1</v>
      </c>
      <c r="V111" s="1120">
        <v>3</v>
      </c>
      <c r="W111" s="1121">
        <v>1</v>
      </c>
      <c r="X111" s="1120"/>
      <c r="Y111" s="1121"/>
      <c r="Z111" s="1119"/>
      <c r="AA111" s="1120">
        <v>95.6</v>
      </c>
      <c r="AB111" s="1121">
        <v>1</v>
      </c>
      <c r="AC111" s="1120">
        <v>103.7</v>
      </c>
      <c r="AD111" s="1121">
        <v>1</v>
      </c>
      <c r="AE111" s="1120">
        <v>98.7</v>
      </c>
      <c r="AF111" s="1121">
        <v>1</v>
      </c>
      <c r="AG111" s="1120"/>
      <c r="AH111" s="1121"/>
      <c r="AI111" s="1119"/>
      <c r="AJ111" s="1120">
        <v>0.49</v>
      </c>
      <c r="AK111" s="1121">
        <v>1</v>
      </c>
      <c r="AL111" s="1120">
        <v>0.49</v>
      </c>
      <c r="AM111" s="1121">
        <v>1</v>
      </c>
      <c r="AN111" s="1120">
        <v>0.49</v>
      </c>
      <c r="AO111" s="1121">
        <v>1</v>
      </c>
      <c r="AP111" s="1120"/>
      <c r="AQ111" s="1121"/>
      <c r="AR111" s="1119"/>
      <c r="AS111" s="1120">
        <v>8.27</v>
      </c>
      <c r="AT111" s="1121">
        <v>1</v>
      </c>
      <c r="AU111" s="1120">
        <v>8.41</v>
      </c>
      <c r="AV111" s="1121">
        <v>1</v>
      </c>
      <c r="AW111" s="1120">
        <v>7.18</v>
      </c>
      <c r="AX111" s="1121">
        <v>1</v>
      </c>
      <c r="AY111" s="1120"/>
      <c r="AZ111" s="1121"/>
      <c r="BA111" s="1119"/>
      <c r="BB111" s="1120">
        <v>4</v>
      </c>
      <c r="BC111" s="1121">
        <v>1</v>
      </c>
      <c r="BD111" s="1120">
        <v>4.0999999999999996</v>
      </c>
      <c r="BE111" s="1121">
        <v>1</v>
      </c>
      <c r="BF111" s="1120">
        <v>3</v>
      </c>
      <c r="BG111" s="1121">
        <v>1</v>
      </c>
      <c r="BH111" s="1120"/>
      <c r="BI111" s="1121"/>
    </row>
    <row r="112" spans="2:61" x14ac:dyDescent="0.25">
      <c r="B112" s="1431"/>
      <c r="C112" s="1431"/>
      <c r="D112" s="1116" t="s">
        <v>3274</v>
      </c>
      <c r="E112" s="1117" t="s">
        <v>3405</v>
      </c>
      <c r="F112" s="1118">
        <v>569987</v>
      </c>
      <c r="G112" s="1118">
        <v>1082807</v>
      </c>
      <c r="H112" s="1122" t="s">
        <v>1689</v>
      </c>
      <c r="I112" s="1119" t="s">
        <v>1695</v>
      </c>
      <c r="J112" s="1119" t="s">
        <v>3404</v>
      </c>
      <c r="K112" s="1119"/>
      <c r="L112" s="1119">
        <v>15</v>
      </c>
      <c r="M112" s="1119">
        <v>15</v>
      </c>
      <c r="N112" s="1119">
        <v>0</v>
      </c>
      <c r="O112" s="1118">
        <v>100</v>
      </c>
      <c r="P112" s="1119">
        <v>1</v>
      </c>
      <c r="Q112" s="1119"/>
      <c r="R112" s="1120">
        <v>3</v>
      </c>
      <c r="S112" s="1121">
        <v>1</v>
      </c>
      <c r="T112" s="1120">
        <v>3</v>
      </c>
      <c r="U112" s="1121">
        <v>1</v>
      </c>
      <c r="V112" s="1120">
        <v>3</v>
      </c>
      <c r="W112" s="1121">
        <v>1</v>
      </c>
      <c r="X112" s="1120"/>
      <c r="Y112" s="1121"/>
      <c r="Z112" s="1119"/>
      <c r="AA112" s="1120">
        <v>95.8</v>
      </c>
      <c r="AB112" s="1121">
        <v>1</v>
      </c>
      <c r="AC112" s="1120">
        <v>100.2</v>
      </c>
      <c r="AD112" s="1121">
        <v>1</v>
      </c>
      <c r="AE112" s="1120">
        <v>97</v>
      </c>
      <c r="AF112" s="1121">
        <v>1</v>
      </c>
      <c r="AG112" s="1120"/>
      <c r="AH112" s="1121"/>
      <c r="AI112" s="1119"/>
      <c r="AJ112" s="1120">
        <v>0.49</v>
      </c>
      <c r="AK112" s="1121">
        <v>1</v>
      </c>
      <c r="AL112" s="1120">
        <v>0.49</v>
      </c>
      <c r="AM112" s="1121">
        <v>1</v>
      </c>
      <c r="AN112" s="1120">
        <v>0.49</v>
      </c>
      <c r="AO112" s="1121">
        <v>1</v>
      </c>
      <c r="AP112" s="1120"/>
      <c r="AQ112" s="1121"/>
      <c r="AR112" s="1119"/>
      <c r="AS112" s="1120">
        <v>8.5</v>
      </c>
      <c r="AT112" s="1121">
        <v>1</v>
      </c>
      <c r="AU112" s="1120">
        <v>8.39</v>
      </c>
      <c r="AV112" s="1121">
        <v>1</v>
      </c>
      <c r="AW112" s="1120">
        <v>6.98</v>
      </c>
      <c r="AX112" s="1121">
        <v>1</v>
      </c>
      <c r="AY112" s="1120"/>
      <c r="AZ112" s="1121"/>
      <c r="BA112" s="1119"/>
      <c r="BB112" s="1120">
        <v>4.4000000000000004</v>
      </c>
      <c r="BC112" s="1121">
        <v>1</v>
      </c>
      <c r="BD112" s="1120">
        <v>5.2</v>
      </c>
      <c r="BE112" s="1121">
        <v>1</v>
      </c>
      <c r="BF112" s="1120">
        <v>3</v>
      </c>
      <c r="BG112" s="1121">
        <v>1</v>
      </c>
      <c r="BH112" s="1120"/>
      <c r="BI112" s="1121"/>
    </row>
    <row r="113" spans="2:61" x14ac:dyDescent="0.25">
      <c r="B113" s="1431"/>
      <c r="C113" s="1441" t="s">
        <v>1632</v>
      </c>
      <c r="D113" s="1104" t="s">
        <v>3279</v>
      </c>
      <c r="E113" s="1105" t="s">
        <v>3406</v>
      </c>
      <c r="F113" s="1115">
        <v>553952.78625700006</v>
      </c>
      <c r="G113" s="1115">
        <v>1086598.7197799999</v>
      </c>
      <c r="H113" s="1123" t="s">
        <v>1689</v>
      </c>
      <c r="I113" s="1106" t="s">
        <v>1695</v>
      </c>
      <c r="J113" s="1106" t="s">
        <v>3407</v>
      </c>
      <c r="K113" s="1101"/>
      <c r="L113" s="885">
        <v>20</v>
      </c>
      <c r="M113" s="885">
        <v>18</v>
      </c>
      <c r="N113" s="885">
        <v>2</v>
      </c>
      <c r="O113" s="1107">
        <v>90</v>
      </c>
      <c r="P113" s="885">
        <v>1</v>
      </c>
      <c r="Q113" s="885"/>
      <c r="R113" s="883">
        <v>3.7</v>
      </c>
      <c r="S113" s="1108">
        <v>1</v>
      </c>
      <c r="T113" s="883">
        <v>3.3</v>
      </c>
      <c r="U113" s="1108">
        <v>1</v>
      </c>
      <c r="V113" s="883">
        <v>3.7</v>
      </c>
      <c r="W113" s="1108">
        <v>1</v>
      </c>
      <c r="X113" s="883">
        <v>3</v>
      </c>
      <c r="Y113" s="1108">
        <v>1</v>
      </c>
      <c r="Z113" s="885"/>
      <c r="AA113" s="861">
        <v>95</v>
      </c>
      <c r="AB113" s="1108">
        <v>1</v>
      </c>
      <c r="AC113" s="861">
        <v>98.2</v>
      </c>
      <c r="AD113" s="1108">
        <v>1</v>
      </c>
      <c r="AE113" s="861">
        <v>95</v>
      </c>
      <c r="AF113" s="1108">
        <v>1</v>
      </c>
      <c r="AG113" s="861">
        <v>96.4</v>
      </c>
      <c r="AH113" s="1108">
        <v>1</v>
      </c>
      <c r="AI113" s="885"/>
      <c r="AJ113" s="883">
        <v>0.49</v>
      </c>
      <c r="AK113" s="1108">
        <v>1</v>
      </c>
      <c r="AL113" s="883">
        <v>0.49</v>
      </c>
      <c r="AM113" s="1108">
        <v>1</v>
      </c>
      <c r="AN113" s="883">
        <v>0.49</v>
      </c>
      <c r="AO113" s="1108">
        <v>1</v>
      </c>
      <c r="AP113" s="883">
        <v>0.49</v>
      </c>
      <c r="AQ113" s="1108">
        <v>1</v>
      </c>
      <c r="AR113" s="885"/>
      <c r="AS113" s="861">
        <v>8.4499999999999993</v>
      </c>
      <c r="AT113" s="1108">
        <v>1</v>
      </c>
      <c r="AU113" s="861">
        <v>7.7</v>
      </c>
      <c r="AV113" s="1108">
        <v>1</v>
      </c>
      <c r="AW113" s="861">
        <v>6.38</v>
      </c>
      <c r="AX113" s="1108">
        <v>0</v>
      </c>
      <c r="AY113" s="861">
        <v>8.1999999999999993</v>
      </c>
      <c r="AZ113" s="1108">
        <v>1</v>
      </c>
      <c r="BA113" s="885"/>
      <c r="BB113" s="861">
        <v>4</v>
      </c>
      <c r="BC113" s="1108">
        <v>1</v>
      </c>
      <c r="BD113" s="861">
        <v>27.9</v>
      </c>
      <c r="BE113" s="1108">
        <v>0</v>
      </c>
      <c r="BF113" s="861">
        <v>3</v>
      </c>
      <c r="BG113" s="1108">
        <v>1</v>
      </c>
      <c r="BH113" s="861">
        <v>13</v>
      </c>
      <c r="BI113" s="1108">
        <v>1</v>
      </c>
    </row>
    <row r="114" spans="2:61" x14ac:dyDescent="0.25">
      <c r="B114" s="1431"/>
      <c r="C114" s="1442"/>
      <c r="D114" s="1104" t="s">
        <v>3279</v>
      </c>
      <c r="E114" s="1105" t="s">
        <v>3408</v>
      </c>
      <c r="F114" s="1115">
        <v>549561.67938325589</v>
      </c>
      <c r="G114" s="1115">
        <v>1104203.6085808857</v>
      </c>
      <c r="H114" s="1123" t="s">
        <v>1689</v>
      </c>
      <c r="I114" s="1106" t="s">
        <v>1695</v>
      </c>
      <c r="J114" s="1106" t="s">
        <v>3409</v>
      </c>
      <c r="K114" s="1101"/>
      <c r="L114" s="885">
        <v>20</v>
      </c>
      <c r="M114" s="885">
        <v>18</v>
      </c>
      <c r="N114" s="885">
        <v>2</v>
      </c>
      <c r="O114" s="1107">
        <v>90</v>
      </c>
      <c r="P114" s="885">
        <v>1</v>
      </c>
      <c r="Q114" s="885"/>
      <c r="R114" s="883">
        <v>1.3</v>
      </c>
      <c r="S114" s="1108">
        <v>1</v>
      </c>
      <c r="T114" s="883">
        <v>1.3</v>
      </c>
      <c r="U114" s="1108">
        <v>1</v>
      </c>
      <c r="V114" s="883">
        <v>1.373</v>
      </c>
      <c r="W114" s="1108">
        <v>1</v>
      </c>
      <c r="X114" s="883">
        <v>1.3</v>
      </c>
      <c r="Y114" s="1108">
        <v>1</v>
      </c>
      <c r="Z114" s="885"/>
      <c r="AA114" s="861">
        <v>81.8</v>
      </c>
      <c r="AB114" s="1108">
        <v>1</v>
      </c>
      <c r="AC114" s="861">
        <v>98.3</v>
      </c>
      <c r="AD114" s="1108">
        <v>1</v>
      </c>
      <c r="AE114" s="861">
        <v>95.33</v>
      </c>
      <c r="AF114" s="1108">
        <v>1</v>
      </c>
      <c r="AG114" s="861">
        <v>98.1</v>
      </c>
      <c r="AH114" s="1108">
        <v>1</v>
      </c>
      <c r="AI114" s="885"/>
      <c r="AJ114" s="883">
        <v>0.03</v>
      </c>
      <c r="AK114" s="1108">
        <v>1</v>
      </c>
      <c r="AL114" s="883">
        <v>0.03</v>
      </c>
      <c r="AM114" s="1108">
        <v>1</v>
      </c>
      <c r="AN114" s="883">
        <v>0.03</v>
      </c>
      <c r="AO114" s="1108">
        <v>1</v>
      </c>
      <c r="AP114" s="883">
        <v>0.03</v>
      </c>
      <c r="AQ114" s="1108">
        <v>1</v>
      </c>
      <c r="AR114" s="885"/>
      <c r="AS114" s="861">
        <v>8.42</v>
      </c>
      <c r="AT114" s="1108">
        <v>1</v>
      </c>
      <c r="AU114" s="861">
        <v>8.3800000000000008</v>
      </c>
      <c r="AV114" s="1108">
        <v>1</v>
      </c>
      <c r="AW114" s="861">
        <v>8.74</v>
      </c>
      <c r="AX114" s="1108">
        <v>0</v>
      </c>
      <c r="AY114" s="861">
        <v>8.49</v>
      </c>
      <c r="AZ114" s="1108">
        <v>1</v>
      </c>
      <c r="BA114" s="885"/>
      <c r="BB114" s="861">
        <v>39.799999999999997</v>
      </c>
      <c r="BC114" s="1108">
        <v>0</v>
      </c>
      <c r="BD114" s="861">
        <v>16.7</v>
      </c>
      <c r="BE114" s="1108">
        <v>1</v>
      </c>
      <c r="BF114" s="861">
        <v>5.5</v>
      </c>
      <c r="BG114" s="1108">
        <v>1</v>
      </c>
      <c r="BH114" s="861">
        <v>5.5</v>
      </c>
      <c r="BI114" s="1108">
        <v>1</v>
      </c>
    </row>
    <row r="115" spans="2:61" x14ac:dyDescent="0.25">
      <c r="B115" s="1431"/>
      <c r="C115" s="1442"/>
      <c r="D115" s="1104" t="s">
        <v>3410</v>
      </c>
      <c r="E115" s="1105" t="s">
        <v>3411</v>
      </c>
      <c r="F115" s="1115">
        <v>561423.24358003505</v>
      </c>
      <c r="G115" s="1115">
        <v>1122417.3554679255</v>
      </c>
      <c r="H115" s="1106" t="s">
        <v>3369</v>
      </c>
      <c r="I115" s="1106" t="s">
        <v>1697</v>
      </c>
      <c r="J115" s="1106" t="s">
        <v>1697</v>
      </c>
      <c r="K115" s="1101"/>
      <c r="L115" s="885">
        <v>20</v>
      </c>
      <c r="M115" s="885">
        <v>18</v>
      </c>
      <c r="N115" s="885">
        <v>2</v>
      </c>
      <c r="O115" s="1107">
        <v>90</v>
      </c>
      <c r="P115" s="885">
        <v>1</v>
      </c>
      <c r="Q115" s="885"/>
      <c r="R115" s="883">
        <v>1.3</v>
      </c>
      <c r="S115" s="1108">
        <v>1</v>
      </c>
      <c r="T115" s="883">
        <v>1.58</v>
      </c>
      <c r="U115" s="1108">
        <v>1</v>
      </c>
      <c r="V115" s="883">
        <v>1.3</v>
      </c>
      <c r="W115" s="1108">
        <v>1</v>
      </c>
      <c r="X115" s="883">
        <v>1.3</v>
      </c>
      <c r="Y115" s="1108">
        <v>1</v>
      </c>
      <c r="Z115" s="885"/>
      <c r="AA115" s="861">
        <v>67.400000000000006</v>
      </c>
      <c r="AB115" s="1108">
        <v>0</v>
      </c>
      <c r="AC115" s="861">
        <v>90.4</v>
      </c>
      <c r="AD115" s="1108">
        <v>1</v>
      </c>
      <c r="AE115" s="861">
        <v>101.67</v>
      </c>
      <c r="AF115" s="1108">
        <v>1</v>
      </c>
      <c r="AG115" s="861">
        <v>89</v>
      </c>
      <c r="AH115" s="1108">
        <v>1</v>
      </c>
      <c r="AI115" s="885"/>
      <c r="AJ115" s="883">
        <v>0.03</v>
      </c>
      <c r="AK115" s="1108">
        <v>1</v>
      </c>
      <c r="AL115" s="883">
        <v>0.03</v>
      </c>
      <c r="AM115" s="1108">
        <v>1</v>
      </c>
      <c r="AN115" s="883">
        <v>0.03</v>
      </c>
      <c r="AO115" s="1108">
        <v>1</v>
      </c>
      <c r="AP115" s="883">
        <v>0.03</v>
      </c>
      <c r="AQ115" s="1108">
        <v>1</v>
      </c>
      <c r="AR115" s="885"/>
      <c r="AS115" s="861">
        <v>8.2100000000000009</v>
      </c>
      <c r="AT115" s="1108">
        <v>1</v>
      </c>
      <c r="AU115" s="861">
        <v>7.74</v>
      </c>
      <c r="AV115" s="1108">
        <v>1</v>
      </c>
      <c r="AW115" s="861">
        <v>7.82</v>
      </c>
      <c r="AX115" s="1108">
        <v>1</v>
      </c>
      <c r="AY115" s="861">
        <v>7.67</v>
      </c>
      <c r="AZ115" s="1108">
        <v>1</v>
      </c>
      <c r="BA115" s="885"/>
      <c r="BB115" s="861">
        <v>203</v>
      </c>
      <c r="BC115" s="1108">
        <v>0</v>
      </c>
      <c r="BD115" s="861">
        <v>5.5</v>
      </c>
      <c r="BE115" s="1108">
        <v>1</v>
      </c>
      <c r="BF115" s="861">
        <v>5.5</v>
      </c>
      <c r="BG115" s="1108">
        <v>1</v>
      </c>
      <c r="BH115" s="861">
        <v>5.5</v>
      </c>
      <c r="BI115" s="1108">
        <v>1</v>
      </c>
    </row>
    <row r="116" spans="2:61" x14ac:dyDescent="0.25">
      <c r="B116" s="1431"/>
      <c r="C116" s="1442"/>
      <c r="D116" s="1104" t="s">
        <v>3279</v>
      </c>
      <c r="E116" s="1105" t="s">
        <v>3412</v>
      </c>
      <c r="F116" s="1115">
        <v>556395</v>
      </c>
      <c r="G116" s="1115">
        <v>1116515</v>
      </c>
      <c r="H116" s="1106" t="s">
        <v>3369</v>
      </c>
      <c r="I116" s="1106" t="s">
        <v>1697</v>
      </c>
      <c r="J116" s="1106" t="s">
        <v>3377</v>
      </c>
      <c r="K116" s="1101"/>
      <c r="L116" s="885">
        <v>15</v>
      </c>
      <c r="M116" s="885">
        <v>13</v>
      </c>
      <c r="N116" s="885">
        <v>2</v>
      </c>
      <c r="O116" s="1107">
        <v>86.666666666666671</v>
      </c>
      <c r="P116" s="885">
        <v>1</v>
      </c>
      <c r="Q116" s="885"/>
      <c r="R116" s="883">
        <v>0</v>
      </c>
      <c r="S116" s="1108">
        <v>1</v>
      </c>
      <c r="T116" s="883">
        <v>3</v>
      </c>
      <c r="U116" s="1108">
        <v>1</v>
      </c>
      <c r="V116" s="883">
        <v>16</v>
      </c>
      <c r="W116" s="1108">
        <v>0</v>
      </c>
      <c r="X116" s="883"/>
      <c r="Y116" s="1108"/>
      <c r="Z116" s="885"/>
      <c r="AA116" s="861">
        <v>101</v>
      </c>
      <c r="AB116" s="1108">
        <v>1</v>
      </c>
      <c r="AC116" s="861">
        <v>100</v>
      </c>
      <c r="AD116" s="1108">
        <v>1</v>
      </c>
      <c r="AE116" s="861">
        <v>102</v>
      </c>
      <c r="AF116" s="1108">
        <v>1</v>
      </c>
      <c r="AG116" s="861"/>
      <c r="AH116" s="1108"/>
      <c r="AI116" s="885"/>
      <c r="AJ116" s="883">
        <v>4.8000000000000001E-2</v>
      </c>
      <c r="AK116" s="1108">
        <v>1</v>
      </c>
      <c r="AL116" s="883">
        <v>9.9000000000000005E-2</v>
      </c>
      <c r="AM116" s="1108">
        <v>1</v>
      </c>
      <c r="AN116" s="883">
        <v>0.16200000000000001</v>
      </c>
      <c r="AO116" s="1108">
        <v>1</v>
      </c>
      <c r="AP116" s="883"/>
      <c r="AQ116" s="1108"/>
      <c r="AR116" s="885"/>
      <c r="AS116" s="861">
        <v>6.76</v>
      </c>
      <c r="AT116" s="1108">
        <v>1</v>
      </c>
      <c r="AU116" s="861">
        <v>6.9</v>
      </c>
      <c r="AV116" s="1108">
        <v>1</v>
      </c>
      <c r="AW116" s="861">
        <v>8.1999999999999993</v>
      </c>
      <c r="AX116" s="1108">
        <v>1</v>
      </c>
      <c r="AY116" s="861"/>
      <c r="AZ116" s="1108"/>
      <c r="BA116" s="885"/>
      <c r="BB116" s="861">
        <v>35.700000000000003</v>
      </c>
      <c r="BC116" s="1108">
        <v>0</v>
      </c>
      <c r="BD116" s="861">
        <v>19.82</v>
      </c>
      <c r="BE116" s="1108">
        <v>1</v>
      </c>
      <c r="BF116" s="861">
        <v>0.73</v>
      </c>
      <c r="BG116" s="1108">
        <v>1</v>
      </c>
      <c r="BH116" s="861"/>
      <c r="BI116" s="1108"/>
    </row>
    <row r="117" spans="2:61" x14ac:dyDescent="0.25">
      <c r="B117" s="1431"/>
      <c r="C117" s="1442"/>
      <c r="D117" s="1104" t="s">
        <v>3279</v>
      </c>
      <c r="E117" s="1105" t="s">
        <v>3413</v>
      </c>
      <c r="F117" s="1115">
        <v>559157</v>
      </c>
      <c r="G117" s="1115">
        <v>1118911</v>
      </c>
      <c r="H117" s="1106" t="s">
        <v>3369</v>
      </c>
      <c r="I117" s="1106" t="s">
        <v>1697</v>
      </c>
      <c r="J117" s="1106" t="s">
        <v>3377</v>
      </c>
      <c r="K117" s="1101"/>
      <c r="L117" s="885">
        <v>20</v>
      </c>
      <c r="M117" s="885">
        <v>14</v>
      </c>
      <c r="N117" s="885">
        <v>6</v>
      </c>
      <c r="O117" s="1107">
        <v>70</v>
      </c>
      <c r="P117" s="885">
        <v>0</v>
      </c>
      <c r="Q117" s="885"/>
      <c r="R117" s="883">
        <v>0.1</v>
      </c>
      <c r="S117" s="1108">
        <v>1</v>
      </c>
      <c r="T117" s="883">
        <v>0.1</v>
      </c>
      <c r="U117" s="1108">
        <v>1</v>
      </c>
      <c r="V117" s="883">
        <v>1</v>
      </c>
      <c r="W117" s="1108">
        <v>1</v>
      </c>
      <c r="X117" s="883">
        <v>33</v>
      </c>
      <c r="Y117" s="1108">
        <v>0</v>
      </c>
      <c r="Z117" s="885"/>
      <c r="AA117" s="861">
        <v>106</v>
      </c>
      <c r="AB117" s="1108">
        <v>1</v>
      </c>
      <c r="AC117" s="861">
        <v>104</v>
      </c>
      <c r="AD117" s="1108">
        <v>1</v>
      </c>
      <c r="AE117" s="861">
        <v>108</v>
      </c>
      <c r="AF117" s="1108">
        <v>1</v>
      </c>
      <c r="AG117" s="861">
        <v>103</v>
      </c>
      <c r="AH117" s="1108">
        <v>1</v>
      </c>
      <c r="AI117" s="885"/>
      <c r="AJ117" s="883">
        <v>5.5E-2</v>
      </c>
      <c r="AK117" s="1108">
        <v>1</v>
      </c>
      <c r="AL117" s="883">
        <v>0.11600000000000001</v>
      </c>
      <c r="AM117" s="1108">
        <v>1</v>
      </c>
      <c r="AN117" s="883">
        <v>0.13400000000000001</v>
      </c>
      <c r="AO117" s="1108">
        <v>1</v>
      </c>
      <c r="AP117" s="883">
        <v>1.165</v>
      </c>
      <c r="AQ117" s="1108">
        <v>0</v>
      </c>
      <c r="AR117" s="885"/>
      <c r="AS117" s="861">
        <v>8.26</v>
      </c>
      <c r="AT117" s="1108">
        <v>1</v>
      </c>
      <c r="AU117" s="861">
        <v>6.1</v>
      </c>
      <c r="AV117" s="1108">
        <v>0</v>
      </c>
      <c r="AW117" s="861">
        <v>8.3000000000000007</v>
      </c>
      <c r="AX117" s="1108">
        <v>1</v>
      </c>
      <c r="AY117" s="861">
        <v>7.3</v>
      </c>
      <c r="AZ117" s="1108">
        <v>1</v>
      </c>
      <c r="BA117" s="885"/>
      <c r="BB117" s="861">
        <v>58</v>
      </c>
      <c r="BC117" s="1108">
        <v>0</v>
      </c>
      <c r="BD117" s="861">
        <v>42.12</v>
      </c>
      <c r="BE117" s="1108">
        <v>0</v>
      </c>
      <c r="BF117" s="861">
        <v>6.12</v>
      </c>
      <c r="BG117" s="1108">
        <v>1</v>
      </c>
      <c r="BH117" s="861">
        <v>257.8</v>
      </c>
      <c r="BI117" s="1108">
        <v>0</v>
      </c>
    </row>
    <row r="118" spans="2:61" x14ac:dyDescent="0.25">
      <c r="B118" s="1431"/>
      <c r="C118" s="1442"/>
      <c r="D118" s="1104" t="s">
        <v>3279</v>
      </c>
      <c r="E118" s="1105" t="s">
        <v>3414</v>
      </c>
      <c r="F118" s="1115">
        <v>573103</v>
      </c>
      <c r="G118" s="1115">
        <v>1128204</v>
      </c>
      <c r="H118" s="1106" t="s">
        <v>3369</v>
      </c>
      <c r="I118" s="1106" t="s">
        <v>1697</v>
      </c>
      <c r="J118" s="1106" t="s">
        <v>3377</v>
      </c>
      <c r="K118" s="1101"/>
      <c r="L118" s="885">
        <v>20</v>
      </c>
      <c r="M118" s="885">
        <v>12</v>
      </c>
      <c r="N118" s="885">
        <v>8</v>
      </c>
      <c r="O118" s="1107">
        <v>60</v>
      </c>
      <c r="P118" s="885">
        <v>0</v>
      </c>
      <c r="Q118" s="885"/>
      <c r="R118" s="883">
        <v>0.1</v>
      </c>
      <c r="S118" s="1108">
        <v>1</v>
      </c>
      <c r="T118" s="883">
        <v>18</v>
      </c>
      <c r="U118" s="1108">
        <v>0</v>
      </c>
      <c r="V118" s="883">
        <v>10</v>
      </c>
      <c r="W118" s="1108">
        <v>0</v>
      </c>
      <c r="X118" s="883">
        <v>46</v>
      </c>
      <c r="Y118" s="1108">
        <v>0</v>
      </c>
      <c r="Z118" s="885"/>
      <c r="AA118" s="861">
        <v>94</v>
      </c>
      <c r="AB118" s="1108">
        <v>1</v>
      </c>
      <c r="AC118" s="861">
        <v>93</v>
      </c>
      <c r="AD118" s="1108">
        <v>1</v>
      </c>
      <c r="AE118" s="861">
        <v>97.6</v>
      </c>
      <c r="AF118" s="1108">
        <v>1</v>
      </c>
      <c r="AG118" s="861">
        <v>94.1</v>
      </c>
      <c r="AH118" s="1108">
        <v>1</v>
      </c>
      <c r="AI118" s="885"/>
      <c r="AJ118" s="883">
        <v>5.8000000000000003E-2</v>
      </c>
      <c r="AK118" s="1108">
        <v>1</v>
      </c>
      <c r="AL118" s="883">
        <v>8.1000000000000003E-2</v>
      </c>
      <c r="AM118" s="1108">
        <v>1</v>
      </c>
      <c r="AN118" s="883">
        <v>0.05</v>
      </c>
      <c r="AO118" s="1108">
        <v>1</v>
      </c>
      <c r="AP118" s="883">
        <v>2.073</v>
      </c>
      <c r="AQ118" s="1108">
        <v>0</v>
      </c>
      <c r="AR118" s="885"/>
      <c r="AS118" s="861">
        <v>6.55</v>
      </c>
      <c r="AT118" s="1108">
        <v>1</v>
      </c>
      <c r="AU118" s="861">
        <v>5.9</v>
      </c>
      <c r="AV118" s="1108">
        <v>0</v>
      </c>
      <c r="AW118" s="861">
        <v>8</v>
      </c>
      <c r="AX118" s="1108">
        <v>1</v>
      </c>
      <c r="AY118" s="861">
        <v>7.3</v>
      </c>
      <c r="AZ118" s="1108">
        <v>1</v>
      </c>
      <c r="BA118" s="885"/>
      <c r="BB118" s="861">
        <v>54.12</v>
      </c>
      <c r="BC118" s="1108">
        <v>0</v>
      </c>
      <c r="BD118" s="861">
        <v>38.5</v>
      </c>
      <c r="BE118" s="1108">
        <v>0</v>
      </c>
      <c r="BF118" s="861">
        <v>7.4</v>
      </c>
      <c r="BG118" s="1108">
        <v>1</v>
      </c>
      <c r="BH118" s="861">
        <v>97.06</v>
      </c>
      <c r="BI118" s="1108">
        <v>0</v>
      </c>
    </row>
    <row r="119" spans="2:61" x14ac:dyDescent="0.25">
      <c r="B119" s="1431"/>
      <c r="C119" s="1442"/>
      <c r="D119" s="1104" t="s">
        <v>3279</v>
      </c>
      <c r="E119" s="1105" t="s">
        <v>3415</v>
      </c>
      <c r="F119" s="1115">
        <v>573104</v>
      </c>
      <c r="G119" s="1115">
        <v>1128204</v>
      </c>
      <c r="H119" s="1106" t="s">
        <v>3369</v>
      </c>
      <c r="I119" s="1106" t="s">
        <v>1697</v>
      </c>
      <c r="J119" s="1106" t="s">
        <v>3377</v>
      </c>
      <c r="K119" s="1101"/>
      <c r="L119" s="885">
        <v>5</v>
      </c>
      <c r="M119" s="885">
        <v>2</v>
      </c>
      <c r="N119" s="885">
        <v>3</v>
      </c>
      <c r="O119" s="1107">
        <v>40</v>
      </c>
      <c r="P119" s="885">
        <v>0</v>
      </c>
      <c r="Q119" s="885"/>
      <c r="R119" s="883"/>
      <c r="S119" s="1108"/>
      <c r="T119" s="883"/>
      <c r="U119" s="1108"/>
      <c r="V119" s="883"/>
      <c r="W119" s="1108"/>
      <c r="X119" s="883">
        <v>22</v>
      </c>
      <c r="Y119" s="1108">
        <v>0</v>
      </c>
      <c r="Z119" s="885"/>
      <c r="AA119" s="861"/>
      <c r="AB119" s="1108"/>
      <c r="AC119" s="861"/>
      <c r="AD119" s="1108"/>
      <c r="AE119" s="861"/>
      <c r="AF119" s="1108"/>
      <c r="AG119" s="861">
        <v>97.4</v>
      </c>
      <c r="AH119" s="1108">
        <v>1</v>
      </c>
      <c r="AI119" s="885"/>
      <c r="AJ119" s="883"/>
      <c r="AK119" s="1108"/>
      <c r="AL119" s="883"/>
      <c r="AM119" s="1108"/>
      <c r="AN119" s="883"/>
      <c r="AO119" s="1108"/>
      <c r="AP119" s="883">
        <v>2.62</v>
      </c>
      <c r="AQ119" s="1108">
        <v>0</v>
      </c>
      <c r="AR119" s="885"/>
      <c r="AS119" s="861"/>
      <c r="AT119" s="1108"/>
      <c r="AU119" s="861"/>
      <c r="AV119" s="1108"/>
      <c r="AW119" s="861"/>
      <c r="AX119" s="1108"/>
      <c r="AY119" s="861">
        <v>7.4</v>
      </c>
      <c r="AZ119" s="1108">
        <v>1</v>
      </c>
      <c r="BA119" s="885"/>
      <c r="BB119" s="861"/>
      <c r="BC119" s="1108"/>
      <c r="BD119" s="861"/>
      <c r="BE119" s="1108"/>
      <c r="BF119" s="861"/>
      <c r="BG119" s="1108"/>
      <c r="BH119" s="861">
        <v>512.79999999999995</v>
      </c>
      <c r="BI119" s="1108">
        <v>0</v>
      </c>
    </row>
    <row r="120" spans="2:61" x14ac:dyDescent="0.25">
      <c r="B120" s="1431"/>
      <c r="C120" s="1445" t="s">
        <v>3416</v>
      </c>
      <c r="D120" s="1124" t="s">
        <v>3289</v>
      </c>
      <c r="E120" s="1125" t="s">
        <v>3417</v>
      </c>
      <c r="F120" s="1126">
        <v>600425.51656381693</v>
      </c>
      <c r="G120" s="1126">
        <v>1096342.995986542</v>
      </c>
      <c r="H120" s="1127" t="s">
        <v>3369</v>
      </c>
      <c r="I120" s="1127" t="s">
        <v>3369</v>
      </c>
      <c r="J120" s="1127" t="s">
        <v>3387</v>
      </c>
      <c r="K120" s="1101"/>
      <c r="L120" s="1127">
        <v>20</v>
      </c>
      <c r="M120" s="1127">
        <v>16</v>
      </c>
      <c r="N120" s="1127">
        <v>4</v>
      </c>
      <c r="O120" s="1126">
        <v>80</v>
      </c>
      <c r="P120" s="1127">
        <v>1</v>
      </c>
      <c r="Q120" s="1127"/>
      <c r="R120" s="1128">
        <v>1.3</v>
      </c>
      <c r="S120" s="1129">
        <v>1</v>
      </c>
      <c r="T120" s="1128">
        <v>1.3</v>
      </c>
      <c r="U120" s="1129">
        <v>1</v>
      </c>
      <c r="V120" s="1128">
        <v>4.8099999999999996</v>
      </c>
      <c r="W120" s="1129">
        <v>1</v>
      </c>
      <c r="X120" s="1128">
        <v>1.3</v>
      </c>
      <c r="Y120" s="1129">
        <v>1</v>
      </c>
      <c r="Z120" s="1127"/>
      <c r="AA120" s="1128">
        <v>98.5</v>
      </c>
      <c r="AB120" s="1129">
        <v>1</v>
      </c>
      <c r="AC120" s="1128">
        <v>96.3</v>
      </c>
      <c r="AD120" s="1129">
        <v>1</v>
      </c>
      <c r="AE120" s="1128">
        <v>97.6</v>
      </c>
      <c r="AF120" s="1129">
        <v>1</v>
      </c>
      <c r="AG120" s="1128">
        <v>94.5</v>
      </c>
      <c r="AH120" s="1129">
        <v>1</v>
      </c>
      <c r="AI120" s="1127"/>
      <c r="AJ120" s="1128">
        <v>0.03</v>
      </c>
      <c r="AK120" s="1129">
        <v>1</v>
      </c>
      <c r="AL120" s="1128">
        <v>0.03</v>
      </c>
      <c r="AM120" s="1129">
        <v>1</v>
      </c>
      <c r="AN120" s="1128">
        <v>0.03</v>
      </c>
      <c r="AO120" s="1129">
        <v>1</v>
      </c>
      <c r="AP120" s="1128">
        <v>0.03</v>
      </c>
      <c r="AQ120" s="1129">
        <v>1</v>
      </c>
      <c r="AR120" s="1127"/>
      <c r="AS120" s="1128">
        <v>8.5399999999999991</v>
      </c>
      <c r="AT120" s="1129">
        <v>0</v>
      </c>
      <c r="AU120" s="1128">
        <v>8.42</v>
      </c>
      <c r="AV120" s="1129">
        <v>1</v>
      </c>
      <c r="AW120" s="1128">
        <v>8.6999999999999993</v>
      </c>
      <c r="AX120" s="1129">
        <v>0</v>
      </c>
      <c r="AY120" s="1128">
        <v>8.6199999999999992</v>
      </c>
      <c r="AZ120" s="1129">
        <v>0</v>
      </c>
      <c r="BA120" s="1127"/>
      <c r="BB120" s="1128">
        <v>5.5</v>
      </c>
      <c r="BC120" s="1129">
        <v>1</v>
      </c>
      <c r="BD120" s="1128">
        <v>5.5</v>
      </c>
      <c r="BE120" s="1129">
        <v>1</v>
      </c>
      <c r="BF120" s="1128">
        <v>5.5</v>
      </c>
      <c r="BG120" s="1129">
        <v>1</v>
      </c>
      <c r="BH120" s="1128">
        <v>48.3</v>
      </c>
      <c r="BI120" s="1129">
        <v>0</v>
      </c>
    </row>
    <row r="121" spans="2:61" x14ac:dyDescent="0.25">
      <c r="B121" s="1431"/>
      <c r="C121" s="1431"/>
      <c r="D121" s="1124" t="s">
        <v>3289</v>
      </c>
      <c r="E121" s="1125" t="s">
        <v>3418</v>
      </c>
      <c r="F121" s="1126">
        <v>607646.82591882814</v>
      </c>
      <c r="G121" s="1126">
        <v>1096504.2731407266</v>
      </c>
      <c r="H121" s="1127" t="s">
        <v>3369</v>
      </c>
      <c r="I121" s="1127" t="s">
        <v>3369</v>
      </c>
      <c r="J121" s="1127" t="s">
        <v>3387</v>
      </c>
      <c r="K121" s="1101"/>
      <c r="L121" s="1127">
        <v>20</v>
      </c>
      <c r="M121" s="1127">
        <v>18</v>
      </c>
      <c r="N121" s="1127">
        <v>2</v>
      </c>
      <c r="O121" s="1126">
        <v>90</v>
      </c>
      <c r="P121" s="1127">
        <v>1</v>
      </c>
      <c r="Q121" s="1127"/>
      <c r="R121" s="1128">
        <v>1.341</v>
      </c>
      <c r="S121" s="1129">
        <v>1</v>
      </c>
      <c r="T121" s="1128">
        <v>1.3</v>
      </c>
      <c r="U121" s="1129">
        <v>1</v>
      </c>
      <c r="V121" s="1128">
        <v>1.3740000000000001</v>
      </c>
      <c r="W121" s="1129">
        <v>1</v>
      </c>
      <c r="X121" s="1128">
        <v>1.3</v>
      </c>
      <c r="Y121" s="1129">
        <v>1</v>
      </c>
      <c r="Z121" s="1127"/>
      <c r="AA121" s="1128">
        <v>67.7</v>
      </c>
      <c r="AB121" s="1129">
        <v>0</v>
      </c>
      <c r="AC121" s="1128">
        <v>95.7</v>
      </c>
      <c r="AD121" s="1129">
        <v>1</v>
      </c>
      <c r="AE121" s="1128">
        <v>103.7</v>
      </c>
      <c r="AF121" s="1129">
        <v>1</v>
      </c>
      <c r="AG121" s="1128">
        <v>90</v>
      </c>
      <c r="AH121" s="1129">
        <v>1</v>
      </c>
      <c r="AI121" s="1127"/>
      <c r="AJ121" s="1128">
        <v>0.03</v>
      </c>
      <c r="AK121" s="1129">
        <v>1</v>
      </c>
      <c r="AL121" s="1128">
        <v>0.03</v>
      </c>
      <c r="AM121" s="1129">
        <v>1</v>
      </c>
      <c r="AN121" s="1128">
        <v>0.03</v>
      </c>
      <c r="AO121" s="1129">
        <v>1</v>
      </c>
      <c r="AP121" s="1128">
        <v>0.03</v>
      </c>
      <c r="AQ121" s="1129">
        <v>1</v>
      </c>
      <c r="AR121" s="1127"/>
      <c r="AS121" s="1128">
        <v>7.99</v>
      </c>
      <c r="AT121" s="1129">
        <v>1</v>
      </c>
      <c r="AU121" s="1128">
        <v>8.07</v>
      </c>
      <c r="AV121" s="1129">
        <v>1</v>
      </c>
      <c r="AW121" s="1128">
        <v>8.41</v>
      </c>
      <c r="AX121" s="1129">
        <v>1</v>
      </c>
      <c r="AY121" s="1128">
        <v>8.43</v>
      </c>
      <c r="AZ121" s="1129">
        <v>1</v>
      </c>
      <c r="BA121" s="1127"/>
      <c r="BB121" s="1128">
        <v>11.7</v>
      </c>
      <c r="BC121" s="1129">
        <v>1</v>
      </c>
      <c r="BD121" s="1128">
        <v>5.5</v>
      </c>
      <c r="BE121" s="1129">
        <v>1</v>
      </c>
      <c r="BF121" s="1128">
        <v>5.5</v>
      </c>
      <c r="BG121" s="1129">
        <v>1</v>
      </c>
      <c r="BH121" s="1128">
        <v>132.1</v>
      </c>
      <c r="BI121" s="1129">
        <v>0</v>
      </c>
    </row>
    <row r="122" spans="2:61" x14ac:dyDescent="0.25">
      <c r="B122" s="1431"/>
      <c r="C122" s="1441" t="s">
        <v>3419</v>
      </c>
      <c r="D122" s="1104" t="s">
        <v>3420</v>
      </c>
      <c r="E122" s="1105" t="s">
        <v>3421</v>
      </c>
      <c r="F122" s="1115">
        <v>592527.17399299995</v>
      </c>
      <c r="G122" s="1115">
        <v>1075888.68053</v>
      </c>
      <c r="H122" s="1123" t="s">
        <v>3369</v>
      </c>
      <c r="I122" s="1106" t="s">
        <v>3369</v>
      </c>
      <c r="J122" s="1106" t="s">
        <v>3422</v>
      </c>
      <c r="K122" s="1101"/>
      <c r="L122" s="885">
        <v>20</v>
      </c>
      <c r="M122" s="885">
        <v>20</v>
      </c>
      <c r="N122" s="885">
        <v>0</v>
      </c>
      <c r="O122" s="1107">
        <v>100</v>
      </c>
      <c r="P122" s="885">
        <v>1</v>
      </c>
      <c r="Q122" s="885"/>
      <c r="R122" s="883">
        <v>2.99</v>
      </c>
      <c r="S122" s="1108">
        <v>1</v>
      </c>
      <c r="T122" s="883">
        <v>2.99</v>
      </c>
      <c r="U122" s="1108">
        <v>1</v>
      </c>
      <c r="V122" s="883">
        <v>3</v>
      </c>
      <c r="W122" s="1108">
        <v>1</v>
      </c>
      <c r="X122" s="883">
        <v>3</v>
      </c>
      <c r="Y122" s="1108">
        <v>1</v>
      </c>
      <c r="Z122" s="885"/>
      <c r="AA122" s="861">
        <v>98</v>
      </c>
      <c r="AB122" s="1108">
        <v>1</v>
      </c>
      <c r="AC122" s="861">
        <v>105.4</v>
      </c>
      <c r="AD122" s="1108">
        <v>1</v>
      </c>
      <c r="AE122" s="861">
        <v>99.6</v>
      </c>
      <c r="AF122" s="1108">
        <v>1</v>
      </c>
      <c r="AG122" s="861">
        <v>99.6</v>
      </c>
      <c r="AH122" s="1108">
        <v>1</v>
      </c>
      <c r="AI122" s="885"/>
      <c r="AJ122" s="883">
        <v>0.49</v>
      </c>
      <c r="AK122" s="1108">
        <v>1</v>
      </c>
      <c r="AL122" s="883">
        <v>0.49</v>
      </c>
      <c r="AM122" s="1108">
        <v>1</v>
      </c>
      <c r="AN122" s="883">
        <v>0.49</v>
      </c>
      <c r="AO122" s="1108">
        <v>1</v>
      </c>
      <c r="AP122" s="883">
        <v>0.49</v>
      </c>
      <c r="AQ122" s="1108">
        <v>1</v>
      </c>
      <c r="AR122" s="885"/>
      <c r="AS122" s="861">
        <v>7.85</v>
      </c>
      <c r="AT122" s="1108">
        <v>1</v>
      </c>
      <c r="AU122" s="861">
        <v>8.42</v>
      </c>
      <c r="AV122" s="1108">
        <v>1</v>
      </c>
      <c r="AW122" s="861">
        <v>7.23</v>
      </c>
      <c r="AX122" s="1108">
        <v>1</v>
      </c>
      <c r="AY122" s="861">
        <v>7.89</v>
      </c>
      <c r="AZ122" s="1108">
        <v>1</v>
      </c>
      <c r="BA122" s="885"/>
      <c r="BB122" s="861">
        <v>8</v>
      </c>
      <c r="BC122" s="1108">
        <v>1</v>
      </c>
      <c r="BD122" s="861">
        <v>5.0999999999999996</v>
      </c>
      <c r="BE122" s="1108">
        <v>1</v>
      </c>
      <c r="BF122" s="861">
        <v>3</v>
      </c>
      <c r="BG122" s="1108">
        <v>1</v>
      </c>
      <c r="BH122" s="861">
        <v>0.3</v>
      </c>
      <c r="BI122" s="1108">
        <v>1</v>
      </c>
    </row>
    <row r="123" spans="2:61" x14ac:dyDescent="0.25">
      <c r="B123" s="1431"/>
      <c r="C123" s="1442"/>
      <c r="D123" s="1104" t="s">
        <v>3423</v>
      </c>
      <c r="E123" s="1105" t="s">
        <v>3424</v>
      </c>
      <c r="F123" s="1115">
        <v>597935.684289</v>
      </c>
      <c r="G123" s="1115">
        <v>1075672.9735900001</v>
      </c>
      <c r="H123" s="1123" t="s">
        <v>3369</v>
      </c>
      <c r="I123" s="1106" t="s">
        <v>3369</v>
      </c>
      <c r="J123" s="1106" t="s">
        <v>3422</v>
      </c>
      <c r="K123" s="1101"/>
      <c r="L123" s="885">
        <v>20</v>
      </c>
      <c r="M123" s="885">
        <v>20</v>
      </c>
      <c r="N123" s="885">
        <v>0</v>
      </c>
      <c r="O123" s="1107">
        <v>100</v>
      </c>
      <c r="P123" s="885">
        <v>1</v>
      </c>
      <c r="Q123" s="885"/>
      <c r="R123" s="883">
        <v>2.99</v>
      </c>
      <c r="S123" s="1108">
        <v>1</v>
      </c>
      <c r="T123" s="883">
        <v>2.99</v>
      </c>
      <c r="U123" s="1108">
        <v>1</v>
      </c>
      <c r="V123" s="883">
        <v>3</v>
      </c>
      <c r="W123" s="1108">
        <v>1</v>
      </c>
      <c r="X123" s="883">
        <v>3</v>
      </c>
      <c r="Y123" s="1108">
        <v>1</v>
      </c>
      <c r="Z123" s="885"/>
      <c r="AA123" s="861">
        <v>95.2</v>
      </c>
      <c r="AB123" s="1108">
        <v>1</v>
      </c>
      <c r="AC123" s="861">
        <v>99.8</v>
      </c>
      <c r="AD123" s="1108">
        <v>1</v>
      </c>
      <c r="AE123" s="861">
        <v>98.9</v>
      </c>
      <c r="AF123" s="1108">
        <v>1</v>
      </c>
      <c r="AG123" s="861">
        <v>99.7</v>
      </c>
      <c r="AH123" s="1108">
        <v>1</v>
      </c>
      <c r="AI123" s="885"/>
      <c r="AJ123" s="883">
        <v>0.49</v>
      </c>
      <c r="AK123" s="1108">
        <v>1</v>
      </c>
      <c r="AL123" s="883">
        <v>0.49</v>
      </c>
      <c r="AM123" s="1108">
        <v>1</v>
      </c>
      <c r="AN123" s="883">
        <v>0.49</v>
      </c>
      <c r="AO123" s="1108">
        <v>1</v>
      </c>
      <c r="AP123" s="883">
        <v>0.49</v>
      </c>
      <c r="AQ123" s="1108">
        <v>1</v>
      </c>
      <c r="AR123" s="885"/>
      <c r="AS123" s="861">
        <v>7.64</v>
      </c>
      <c r="AT123" s="1108">
        <v>1</v>
      </c>
      <c r="AU123" s="861">
        <v>7.16</v>
      </c>
      <c r="AV123" s="1108">
        <v>1</v>
      </c>
      <c r="AW123" s="861">
        <v>7.33</v>
      </c>
      <c r="AX123" s="1108">
        <v>1</v>
      </c>
      <c r="AY123" s="861">
        <v>7.95</v>
      </c>
      <c r="AZ123" s="1108">
        <v>1</v>
      </c>
      <c r="BA123" s="885"/>
      <c r="BB123" s="861">
        <v>2.99</v>
      </c>
      <c r="BC123" s="1108">
        <v>1</v>
      </c>
      <c r="BD123" s="861">
        <v>21.1</v>
      </c>
      <c r="BE123" s="1108">
        <v>1</v>
      </c>
      <c r="BF123" s="861">
        <v>3</v>
      </c>
      <c r="BG123" s="1108">
        <v>1</v>
      </c>
      <c r="BH123" s="861">
        <v>3</v>
      </c>
      <c r="BI123" s="1108">
        <v>1</v>
      </c>
    </row>
    <row r="124" spans="2:61" x14ac:dyDescent="0.25">
      <c r="B124" s="1431"/>
      <c r="C124" s="1442"/>
      <c r="D124" s="1104" t="s">
        <v>3423</v>
      </c>
      <c r="E124" s="1105" t="s">
        <v>3425</v>
      </c>
      <c r="F124" s="1115">
        <v>615149.50571000006</v>
      </c>
      <c r="G124" s="1115">
        <v>1078051.2324600001</v>
      </c>
      <c r="H124" s="1123" t="s">
        <v>3369</v>
      </c>
      <c r="I124" s="1106" t="s">
        <v>3369</v>
      </c>
      <c r="J124" s="1106" t="s">
        <v>3422</v>
      </c>
      <c r="K124" s="1101"/>
      <c r="L124" s="885">
        <v>20</v>
      </c>
      <c r="M124" s="885">
        <v>17</v>
      </c>
      <c r="N124" s="885">
        <v>3</v>
      </c>
      <c r="O124" s="1107">
        <v>85</v>
      </c>
      <c r="P124" s="885">
        <v>1</v>
      </c>
      <c r="Q124" s="885"/>
      <c r="R124" s="883">
        <v>2.99</v>
      </c>
      <c r="S124" s="1108">
        <v>1</v>
      </c>
      <c r="T124" s="883">
        <v>2.99</v>
      </c>
      <c r="U124" s="1108">
        <v>1</v>
      </c>
      <c r="V124" s="883">
        <v>3</v>
      </c>
      <c r="W124" s="1108">
        <v>1</v>
      </c>
      <c r="X124" s="883">
        <v>3</v>
      </c>
      <c r="Y124" s="1108">
        <v>1</v>
      </c>
      <c r="Z124" s="885"/>
      <c r="AA124" s="861">
        <v>62</v>
      </c>
      <c r="AB124" s="1108">
        <v>0</v>
      </c>
      <c r="AC124" s="861">
        <v>93.8</v>
      </c>
      <c r="AD124" s="1108">
        <v>1</v>
      </c>
      <c r="AE124" s="861">
        <v>70</v>
      </c>
      <c r="AF124" s="1108">
        <v>0</v>
      </c>
      <c r="AG124" s="861">
        <v>95.4</v>
      </c>
      <c r="AH124" s="1108">
        <v>1</v>
      </c>
      <c r="AI124" s="885"/>
      <c r="AJ124" s="883">
        <v>0.49</v>
      </c>
      <c r="AK124" s="1108">
        <v>1</v>
      </c>
      <c r="AL124" s="883">
        <v>0.49</v>
      </c>
      <c r="AM124" s="1108">
        <v>1</v>
      </c>
      <c r="AN124" s="883">
        <v>0.49</v>
      </c>
      <c r="AO124" s="1108">
        <v>1</v>
      </c>
      <c r="AP124" s="883">
        <v>0.49</v>
      </c>
      <c r="AQ124" s="1108">
        <v>1</v>
      </c>
      <c r="AR124" s="885"/>
      <c r="AS124" s="861">
        <v>6.84</v>
      </c>
      <c r="AT124" s="1108">
        <v>1</v>
      </c>
      <c r="AU124" s="861">
        <v>7.62</v>
      </c>
      <c r="AV124" s="1108">
        <v>1</v>
      </c>
      <c r="AW124" s="861">
        <v>6.61</v>
      </c>
      <c r="AX124" s="1108">
        <v>1</v>
      </c>
      <c r="AY124" s="861">
        <v>7.7</v>
      </c>
      <c r="AZ124" s="1108">
        <v>1</v>
      </c>
      <c r="BA124" s="885"/>
      <c r="BB124" s="861">
        <v>17</v>
      </c>
      <c r="BC124" s="1108">
        <v>1</v>
      </c>
      <c r="BD124" s="861">
        <v>82.5</v>
      </c>
      <c r="BE124" s="1108">
        <v>0</v>
      </c>
      <c r="BF124" s="861">
        <v>14</v>
      </c>
      <c r="BG124" s="1108">
        <v>1</v>
      </c>
      <c r="BH124" s="861">
        <v>5</v>
      </c>
      <c r="BI124" s="1108">
        <v>1</v>
      </c>
    </row>
    <row r="125" spans="2:61" x14ac:dyDescent="0.25">
      <c r="B125" s="1431"/>
      <c r="C125" s="1442"/>
      <c r="D125" s="1104" t="s">
        <v>3423</v>
      </c>
      <c r="E125" s="1105" t="s">
        <v>3426</v>
      </c>
      <c r="F125" s="1115">
        <v>619158.21645099996</v>
      </c>
      <c r="G125" s="1115">
        <v>1082458.2407500001</v>
      </c>
      <c r="H125" s="1123" t="s">
        <v>3369</v>
      </c>
      <c r="I125" s="1106" t="s">
        <v>3369</v>
      </c>
      <c r="J125" s="1106" t="s">
        <v>3422</v>
      </c>
      <c r="K125" s="1101"/>
      <c r="L125" s="885">
        <v>20</v>
      </c>
      <c r="M125" s="885">
        <v>19</v>
      </c>
      <c r="N125" s="885">
        <v>1</v>
      </c>
      <c r="O125" s="1107">
        <v>95</v>
      </c>
      <c r="P125" s="885">
        <v>1</v>
      </c>
      <c r="Q125" s="885"/>
      <c r="R125" s="883">
        <v>2.99</v>
      </c>
      <c r="S125" s="1108">
        <v>1</v>
      </c>
      <c r="T125" s="883">
        <v>2.99</v>
      </c>
      <c r="U125" s="1108">
        <v>1</v>
      </c>
      <c r="V125" s="883">
        <v>3</v>
      </c>
      <c r="W125" s="1108">
        <v>1</v>
      </c>
      <c r="X125" s="883">
        <v>3</v>
      </c>
      <c r="Y125" s="1108">
        <v>1</v>
      </c>
      <c r="Z125" s="885"/>
      <c r="AA125" s="861">
        <v>109.5</v>
      </c>
      <c r="AB125" s="1108">
        <v>1</v>
      </c>
      <c r="AC125" s="861">
        <v>103.8</v>
      </c>
      <c r="AD125" s="1108">
        <v>1</v>
      </c>
      <c r="AE125" s="861">
        <v>80.599999999999994</v>
      </c>
      <c r="AF125" s="1108">
        <v>1</v>
      </c>
      <c r="AG125" s="861">
        <v>97.6</v>
      </c>
      <c r="AH125" s="1108">
        <v>1</v>
      </c>
      <c r="AI125" s="885"/>
      <c r="AJ125" s="883">
        <v>0.49</v>
      </c>
      <c r="AK125" s="1108">
        <v>1</v>
      </c>
      <c r="AL125" s="883">
        <v>0.49</v>
      </c>
      <c r="AM125" s="1108">
        <v>1</v>
      </c>
      <c r="AN125" s="883">
        <v>0.49</v>
      </c>
      <c r="AO125" s="1108">
        <v>1</v>
      </c>
      <c r="AP125" s="883">
        <v>0.49</v>
      </c>
      <c r="AQ125" s="1108">
        <v>1</v>
      </c>
      <c r="AR125" s="885"/>
      <c r="AS125" s="861">
        <v>7.93</v>
      </c>
      <c r="AT125" s="1108">
        <v>1</v>
      </c>
      <c r="AU125" s="861">
        <v>7.46</v>
      </c>
      <c r="AV125" s="1108">
        <v>1</v>
      </c>
      <c r="AW125" s="861">
        <v>6.63</v>
      </c>
      <c r="AX125" s="1108">
        <v>1</v>
      </c>
      <c r="AY125" s="861">
        <v>7.22</v>
      </c>
      <c r="AZ125" s="1108">
        <v>1</v>
      </c>
      <c r="BA125" s="885"/>
      <c r="BB125" s="861">
        <v>2.99</v>
      </c>
      <c r="BC125" s="1108">
        <v>1</v>
      </c>
      <c r="BD125" s="861">
        <v>48.4</v>
      </c>
      <c r="BE125" s="1108">
        <v>0</v>
      </c>
      <c r="BF125" s="861">
        <v>15</v>
      </c>
      <c r="BG125" s="1108">
        <v>1</v>
      </c>
      <c r="BH125" s="861">
        <v>3</v>
      </c>
      <c r="BI125" s="1108">
        <v>1</v>
      </c>
    </row>
    <row r="126" spans="2:61" x14ac:dyDescent="0.25">
      <c r="B126" s="1431"/>
      <c r="C126" s="1440" t="s">
        <v>1678</v>
      </c>
      <c r="D126" s="1096" t="s">
        <v>3235</v>
      </c>
      <c r="E126" s="1097" t="s">
        <v>3427</v>
      </c>
      <c r="F126" s="1098">
        <v>624974.12809500005</v>
      </c>
      <c r="G126" s="1098">
        <v>1062379.17001</v>
      </c>
      <c r="H126" s="1100" t="s">
        <v>3369</v>
      </c>
      <c r="I126" s="1100" t="s">
        <v>3428</v>
      </c>
      <c r="J126" s="1100" t="s">
        <v>3429</v>
      </c>
      <c r="K126" s="1101"/>
      <c r="L126" s="1100">
        <v>20</v>
      </c>
      <c r="M126" s="1100">
        <v>19</v>
      </c>
      <c r="N126" s="1100">
        <v>1</v>
      </c>
      <c r="O126" s="1098">
        <v>95</v>
      </c>
      <c r="P126" s="1100">
        <v>1</v>
      </c>
      <c r="Q126" s="1100"/>
      <c r="R126" s="1102">
        <v>2.99</v>
      </c>
      <c r="S126" s="1103">
        <v>1</v>
      </c>
      <c r="T126" s="1102">
        <v>2.99</v>
      </c>
      <c r="U126" s="1103">
        <v>1</v>
      </c>
      <c r="V126" s="1102">
        <v>3</v>
      </c>
      <c r="W126" s="1103">
        <v>1</v>
      </c>
      <c r="X126" s="1102">
        <v>3</v>
      </c>
      <c r="Y126" s="1103">
        <v>1</v>
      </c>
      <c r="Z126" s="1100"/>
      <c r="AA126" s="1102">
        <v>100.5</v>
      </c>
      <c r="AB126" s="1103">
        <v>1</v>
      </c>
      <c r="AC126" s="1102">
        <v>99.3</v>
      </c>
      <c r="AD126" s="1103">
        <v>1</v>
      </c>
      <c r="AE126" s="1102">
        <v>93.8</v>
      </c>
      <c r="AF126" s="1103">
        <v>1</v>
      </c>
      <c r="AG126" s="1102">
        <v>97.3</v>
      </c>
      <c r="AH126" s="1103">
        <v>1</v>
      </c>
      <c r="AI126" s="1100"/>
      <c r="AJ126" s="1102">
        <v>0.49</v>
      </c>
      <c r="AK126" s="1103">
        <v>1</v>
      </c>
      <c r="AL126" s="1102">
        <v>0.49</v>
      </c>
      <c r="AM126" s="1103">
        <v>1</v>
      </c>
      <c r="AN126" s="1102">
        <v>0.49</v>
      </c>
      <c r="AO126" s="1103">
        <v>1</v>
      </c>
      <c r="AP126" s="1102">
        <v>0.49</v>
      </c>
      <c r="AQ126" s="1103">
        <v>1</v>
      </c>
      <c r="AR126" s="1100"/>
      <c r="AS126" s="1102">
        <v>7.49</v>
      </c>
      <c r="AT126" s="1103">
        <v>1</v>
      </c>
      <c r="AU126" s="1102">
        <v>7.18</v>
      </c>
      <c r="AV126" s="1103">
        <v>1</v>
      </c>
      <c r="AW126" s="1102">
        <v>6.36</v>
      </c>
      <c r="AX126" s="1103">
        <v>0</v>
      </c>
      <c r="AY126" s="1102">
        <v>7.94</v>
      </c>
      <c r="AZ126" s="1103">
        <v>1</v>
      </c>
      <c r="BA126" s="1100"/>
      <c r="BB126" s="1102">
        <v>7</v>
      </c>
      <c r="BC126" s="1103">
        <v>1</v>
      </c>
      <c r="BD126" s="1102">
        <v>2.99</v>
      </c>
      <c r="BE126" s="1103">
        <v>1</v>
      </c>
      <c r="BF126" s="1102">
        <v>18</v>
      </c>
      <c r="BG126" s="1103">
        <v>1</v>
      </c>
      <c r="BH126" s="1102">
        <v>18</v>
      </c>
      <c r="BI126" s="1103">
        <v>1</v>
      </c>
    </row>
    <row r="127" spans="2:61" x14ac:dyDescent="0.25">
      <c r="B127" s="1431"/>
      <c r="C127" s="1431"/>
      <c r="D127" s="1096" t="s">
        <v>3235</v>
      </c>
      <c r="E127" s="1097" t="s">
        <v>3430</v>
      </c>
      <c r="F127" s="1098">
        <v>624971.39812400006</v>
      </c>
      <c r="G127" s="1098">
        <v>1060351.15711</v>
      </c>
      <c r="H127" s="1100" t="s">
        <v>3369</v>
      </c>
      <c r="I127" s="1100" t="s">
        <v>3428</v>
      </c>
      <c r="J127" s="1100" t="s">
        <v>3429</v>
      </c>
      <c r="K127" s="1101"/>
      <c r="L127" s="1100">
        <v>20</v>
      </c>
      <c r="M127" s="1100">
        <v>19</v>
      </c>
      <c r="N127" s="1100">
        <v>1</v>
      </c>
      <c r="O127" s="1098">
        <v>95</v>
      </c>
      <c r="P127" s="1100">
        <v>1</v>
      </c>
      <c r="Q127" s="1100"/>
      <c r="R127" s="1102">
        <v>2.99</v>
      </c>
      <c r="S127" s="1103">
        <v>1</v>
      </c>
      <c r="T127" s="1102">
        <v>2.99</v>
      </c>
      <c r="U127" s="1103">
        <v>1</v>
      </c>
      <c r="V127" s="1102">
        <v>3</v>
      </c>
      <c r="W127" s="1103">
        <v>1</v>
      </c>
      <c r="X127" s="1102">
        <v>3</v>
      </c>
      <c r="Y127" s="1103">
        <v>1</v>
      </c>
      <c r="Z127" s="1100"/>
      <c r="AA127" s="1102">
        <v>106</v>
      </c>
      <c r="AB127" s="1103">
        <v>1</v>
      </c>
      <c r="AC127" s="1102">
        <v>100.9</v>
      </c>
      <c r="AD127" s="1103">
        <v>1</v>
      </c>
      <c r="AE127" s="1102">
        <v>96</v>
      </c>
      <c r="AF127" s="1103">
        <v>1</v>
      </c>
      <c r="AG127" s="1102">
        <v>91.3</v>
      </c>
      <c r="AH127" s="1103">
        <v>1</v>
      </c>
      <c r="AI127" s="1100"/>
      <c r="AJ127" s="1102">
        <v>0.49</v>
      </c>
      <c r="AK127" s="1103">
        <v>1</v>
      </c>
      <c r="AL127" s="1102">
        <v>0.49</v>
      </c>
      <c r="AM127" s="1103">
        <v>1</v>
      </c>
      <c r="AN127" s="1102">
        <v>0.49</v>
      </c>
      <c r="AO127" s="1103">
        <v>1</v>
      </c>
      <c r="AP127" s="1102">
        <v>0.49</v>
      </c>
      <c r="AQ127" s="1103">
        <v>1</v>
      </c>
      <c r="AR127" s="1100"/>
      <c r="AS127" s="1102">
        <v>7.53</v>
      </c>
      <c r="AT127" s="1103">
        <v>1</v>
      </c>
      <c r="AU127" s="1102">
        <v>6.75</v>
      </c>
      <c r="AV127" s="1103">
        <v>1</v>
      </c>
      <c r="AW127" s="1102">
        <v>6.13</v>
      </c>
      <c r="AX127" s="1103">
        <v>0</v>
      </c>
      <c r="AY127" s="1102">
        <v>7.89</v>
      </c>
      <c r="AZ127" s="1103">
        <v>1</v>
      </c>
      <c r="BA127" s="1100"/>
      <c r="BB127" s="1102">
        <v>7</v>
      </c>
      <c r="BC127" s="1103">
        <v>1</v>
      </c>
      <c r="BD127" s="1102">
        <v>2.99</v>
      </c>
      <c r="BE127" s="1103">
        <v>1</v>
      </c>
      <c r="BF127" s="1102">
        <v>17</v>
      </c>
      <c r="BG127" s="1103">
        <v>1</v>
      </c>
      <c r="BH127" s="1102">
        <v>6</v>
      </c>
      <c r="BI127" s="1103">
        <v>1</v>
      </c>
    </row>
    <row r="128" spans="2:61" x14ac:dyDescent="0.25">
      <c r="B128" s="1431"/>
      <c r="C128" s="1431"/>
      <c r="D128" s="1096" t="s">
        <v>3235</v>
      </c>
      <c r="E128" s="1097" t="s">
        <v>3431</v>
      </c>
      <c r="F128" s="1098">
        <v>652225.83105200005</v>
      </c>
      <c r="G128" s="1098">
        <v>1050611.6472499999</v>
      </c>
      <c r="H128" s="1100" t="s">
        <v>3369</v>
      </c>
      <c r="I128" s="1100" t="s">
        <v>3428</v>
      </c>
      <c r="J128" s="1100" t="s">
        <v>1678</v>
      </c>
      <c r="K128" s="1101"/>
      <c r="L128" s="1100">
        <v>20</v>
      </c>
      <c r="M128" s="1100">
        <v>19</v>
      </c>
      <c r="N128" s="1100">
        <v>1</v>
      </c>
      <c r="O128" s="1098">
        <v>95</v>
      </c>
      <c r="P128" s="1100">
        <v>1</v>
      </c>
      <c r="Q128" s="1100"/>
      <c r="R128" s="1102">
        <v>2.99</v>
      </c>
      <c r="S128" s="1103">
        <v>1</v>
      </c>
      <c r="T128" s="1102">
        <v>5.0999999999999996</v>
      </c>
      <c r="U128" s="1103">
        <v>1</v>
      </c>
      <c r="V128" s="1102">
        <v>3</v>
      </c>
      <c r="W128" s="1103">
        <v>1</v>
      </c>
      <c r="X128" s="1102">
        <v>3</v>
      </c>
      <c r="Y128" s="1103">
        <v>1</v>
      </c>
      <c r="Z128" s="1100"/>
      <c r="AA128" s="1102">
        <v>84</v>
      </c>
      <c r="AB128" s="1103">
        <v>1</v>
      </c>
      <c r="AC128" s="1102">
        <v>91.2</v>
      </c>
      <c r="AD128" s="1103">
        <v>1</v>
      </c>
      <c r="AE128" s="1102">
        <v>87.6</v>
      </c>
      <c r="AF128" s="1103">
        <v>1</v>
      </c>
      <c r="AG128" s="1102">
        <v>89.4</v>
      </c>
      <c r="AH128" s="1103">
        <v>1</v>
      </c>
      <c r="AI128" s="1100"/>
      <c r="AJ128" s="1102">
        <v>0.49</v>
      </c>
      <c r="AK128" s="1103">
        <v>1</v>
      </c>
      <c r="AL128" s="1102">
        <v>0.49</v>
      </c>
      <c r="AM128" s="1103">
        <v>1</v>
      </c>
      <c r="AN128" s="1102">
        <v>0.49</v>
      </c>
      <c r="AO128" s="1103">
        <v>1</v>
      </c>
      <c r="AP128" s="1102">
        <v>0.49</v>
      </c>
      <c r="AQ128" s="1103">
        <v>1</v>
      </c>
      <c r="AR128" s="1100"/>
      <c r="AS128" s="1102">
        <v>7.53</v>
      </c>
      <c r="AT128" s="1103">
        <v>1</v>
      </c>
      <c r="AU128" s="1102">
        <v>6.53</v>
      </c>
      <c r="AV128" s="1103">
        <v>1</v>
      </c>
      <c r="AW128" s="1102">
        <v>6.57</v>
      </c>
      <c r="AX128" s="1103">
        <v>1</v>
      </c>
      <c r="AY128" s="1102">
        <v>7.75</v>
      </c>
      <c r="AZ128" s="1103">
        <v>1</v>
      </c>
      <c r="BA128" s="1100"/>
      <c r="BB128" s="1102">
        <v>25</v>
      </c>
      <c r="BC128" s="1103">
        <v>1</v>
      </c>
      <c r="BD128" s="1102">
        <v>2.99</v>
      </c>
      <c r="BE128" s="1103">
        <v>1</v>
      </c>
      <c r="BF128" s="1102">
        <v>81</v>
      </c>
      <c r="BG128" s="1103">
        <v>0</v>
      </c>
      <c r="BH128" s="1102">
        <v>18</v>
      </c>
      <c r="BI128" s="1103">
        <v>1</v>
      </c>
    </row>
    <row r="129" spans="2:61" x14ac:dyDescent="0.25">
      <c r="B129" s="1431"/>
      <c r="C129" s="1441" t="s">
        <v>3432</v>
      </c>
      <c r="D129" s="1104" t="s">
        <v>3276</v>
      </c>
      <c r="E129" s="1105" t="s">
        <v>3433</v>
      </c>
      <c r="F129" s="1115">
        <v>520825.42225943832</v>
      </c>
      <c r="G129" s="1115">
        <v>1130420.8807922739</v>
      </c>
      <c r="H129" s="1106" t="s">
        <v>3369</v>
      </c>
      <c r="I129" s="1106" t="s">
        <v>3434</v>
      </c>
      <c r="J129" s="1106" t="s">
        <v>3435</v>
      </c>
      <c r="K129" s="1101"/>
      <c r="L129" s="885">
        <v>20</v>
      </c>
      <c r="M129" s="885">
        <v>20</v>
      </c>
      <c r="N129" s="885">
        <v>0</v>
      </c>
      <c r="O129" s="1107">
        <v>100</v>
      </c>
      <c r="P129" s="885">
        <v>1</v>
      </c>
      <c r="Q129" s="885"/>
      <c r="R129" s="883">
        <v>1.3</v>
      </c>
      <c r="S129" s="1108">
        <v>1</v>
      </c>
      <c r="T129" s="883">
        <v>1.3</v>
      </c>
      <c r="U129" s="1108">
        <v>1</v>
      </c>
      <c r="V129" s="883">
        <v>1.3</v>
      </c>
      <c r="W129" s="1108">
        <v>1</v>
      </c>
      <c r="X129" s="883">
        <v>1.8</v>
      </c>
      <c r="Y129" s="1108">
        <v>1</v>
      </c>
      <c r="Z129" s="885"/>
      <c r="AA129" s="861">
        <v>79.400000000000006</v>
      </c>
      <c r="AB129" s="1108">
        <v>1</v>
      </c>
      <c r="AC129" s="861">
        <v>77.599999999999994</v>
      </c>
      <c r="AD129" s="1108">
        <v>1</v>
      </c>
      <c r="AE129" s="861">
        <v>83</v>
      </c>
      <c r="AF129" s="1108">
        <v>1</v>
      </c>
      <c r="AG129" s="861">
        <v>90.2</v>
      </c>
      <c r="AH129" s="1108">
        <v>1</v>
      </c>
      <c r="AI129" s="885"/>
      <c r="AJ129" s="883">
        <v>0.03</v>
      </c>
      <c r="AK129" s="1108">
        <v>1</v>
      </c>
      <c r="AL129" s="883">
        <v>0.03</v>
      </c>
      <c r="AM129" s="1108">
        <v>1</v>
      </c>
      <c r="AN129" s="883">
        <v>0.03</v>
      </c>
      <c r="AO129" s="1108">
        <v>1</v>
      </c>
      <c r="AP129" s="883">
        <v>0.03</v>
      </c>
      <c r="AQ129" s="1108">
        <v>1</v>
      </c>
      <c r="AR129" s="885"/>
      <c r="AS129" s="861">
        <v>7.62</v>
      </c>
      <c r="AT129" s="1108">
        <v>1</v>
      </c>
      <c r="AU129" s="861">
        <v>7.55</v>
      </c>
      <c r="AV129" s="1108">
        <v>1</v>
      </c>
      <c r="AW129" s="861">
        <v>7.68</v>
      </c>
      <c r="AX129" s="1108">
        <v>1</v>
      </c>
      <c r="AY129" s="861">
        <v>7.72</v>
      </c>
      <c r="AZ129" s="1108">
        <v>1</v>
      </c>
      <c r="BA129" s="885"/>
      <c r="BB129" s="861">
        <v>5.5</v>
      </c>
      <c r="BC129" s="1108">
        <v>1</v>
      </c>
      <c r="BD129" s="861">
        <v>5.5</v>
      </c>
      <c r="BE129" s="1108">
        <v>1</v>
      </c>
      <c r="BF129" s="861">
        <v>5.5</v>
      </c>
      <c r="BG129" s="1108">
        <v>1</v>
      </c>
      <c r="BH129" s="861">
        <v>5.5</v>
      </c>
      <c r="BI129" s="1108">
        <v>1</v>
      </c>
    </row>
    <row r="130" spans="2:61" x14ac:dyDescent="0.25">
      <c r="B130" s="1431"/>
      <c r="C130" s="1442"/>
      <c r="D130" s="1104" t="s">
        <v>3276</v>
      </c>
      <c r="E130" s="1105" t="s">
        <v>3436</v>
      </c>
      <c r="F130" s="1115">
        <v>521255.62175536982</v>
      </c>
      <c r="G130" s="1115">
        <v>1128763.54850037</v>
      </c>
      <c r="H130" s="1106" t="s">
        <v>3369</v>
      </c>
      <c r="I130" s="1106" t="s">
        <v>3434</v>
      </c>
      <c r="J130" s="1106" t="s">
        <v>3435</v>
      </c>
      <c r="K130" s="1101"/>
      <c r="L130" s="885">
        <v>16</v>
      </c>
      <c r="M130" s="885">
        <v>15</v>
      </c>
      <c r="N130" s="885">
        <v>1</v>
      </c>
      <c r="O130" s="1107">
        <v>93.75</v>
      </c>
      <c r="P130" s="885">
        <v>1</v>
      </c>
      <c r="Q130" s="885"/>
      <c r="R130" s="883">
        <v>1.3</v>
      </c>
      <c r="S130" s="1108">
        <v>1</v>
      </c>
      <c r="T130" s="883">
        <v>1.76</v>
      </c>
      <c r="U130" s="1108">
        <v>1</v>
      </c>
      <c r="V130" s="883"/>
      <c r="W130" s="1108"/>
      <c r="X130" s="883">
        <v>1.3</v>
      </c>
      <c r="Y130" s="1108">
        <v>1</v>
      </c>
      <c r="Z130" s="885"/>
      <c r="AA130" s="861">
        <v>70.400000000000006</v>
      </c>
      <c r="AB130" s="1108">
        <v>0</v>
      </c>
      <c r="AC130" s="861">
        <v>72.400000000000006</v>
      </c>
      <c r="AD130" s="1108">
        <v>1</v>
      </c>
      <c r="AE130" s="861"/>
      <c r="AF130" s="1108"/>
      <c r="AG130" s="861">
        <v>87.8</v>
      </c>
      <c r="AH130" s="1108">
        <v>1</v>
      </c>
      <c r="AI130" s="885"/>
      <c r="AJ130" s="883">
        <v>0.03</v>
      </c>
      <c r="AK130" s="1108">
        <v>1</v>
      </c>
      <c r="AL130" s="883">
        <v>0.03</v>
      </c>
      <c r="AM130" s="1108">
        <v>1</v>
      </c>
      <c r="AN130" s="883"/>
      <c r="AO130" s="1108">
        <v>1</v>
      </c>
      <c r="AP130" s="883">
        <v>0.03</v>
      </c>
      <c r="AQ130" s="1108">
        <v>1</v>
      </c>
      <c r="AR130" s="885"/>
      <c r="AS130" s="861">
        <v>8.15</v>
      </c>
      <c r="AT130" s="1108">
        <v>1</v>
      </c>
      <c r="AU130" s="861">
        <v>7.75</v>
      </c>
      <c r="AV130" s="1108">
        <v>1</v>
      </c>
      <c r="AW130" s="861"/>
      <c r="AX130" s="1108"/>
      <c r="AY130" s="861">
        <v>7.92</v>
      </c>
      <c r="AZ130" s="1108">
        <v>1</v>
      </c>
      <c r="BA130" s="885"/>
      <c r="BB130" s="861">
        <v>17.2</v>
      </c>
      <c r="BC130" s="1108">
        <v>1</v>
      </c>
      <c r="BD130" s="861">
        <v>5.6</v>
      </c>
      <c r="BE130" s="1108">
        <v>1</v>
      </c>
      <c r="BF130" s="861"/>
      <c r="BG130" s="1108"/>
      <c r="BH130" s="861">
        <v>5.5</v>
      </c>
      <c r="BI130" s="1108">
        <v>1</v>
      </c>
    </row>
    <row r="131" spans="2:61" x14ac:dyDescent="0.25">
      <c r="B131" s="1431"/>
      <c r="C131" s="1442"/>
      <c r="D131" s="1104" t="s">
        <v>3276</v>
      </c>
      <c r="E131" s="1105" t="s">
        <v>3437</v>
      </c>
      <c r="F131" s="1115">
        <v>523998.05564395263</v>
      </c>
      <c r="G131" s="1115">
        <v>1137805.9637596633</v>
      </c>
      <c r="H131" s="1106" t="s">
        <v>3369</v>
      </c>
      <c r="I131" s="1106" t="s">
        <v>3434</v>
      </c>
      <c r="J131" s="1106" t="s">
        <v>3438</v>
      </c>
      <c r="K131" s="1101"/>
      <c r="L131" s="885">
        <v>20</v>
      </c>
      <c r="M131" s="885">
        <v>19</v>
      </c>
      <c r="N131" s="885">
        <v>1</v>
      </c>
      <c r="O131" s="1107">
        <v>95</v>
      </c>
      <c r="P131" s="885">
        <v>1</v>
      </c>
      <c r="Q131" s="885"/>
      <c r="R131" s="883">
        <v>1.3</v>
      </c>
      <c r="S131" s="1108">
        <v>1</v>
      </c>
      <c r="T131" s="883">
        <v>1.3</v>
      </c>
      <c r="U131" s="1108">
        <v>1</v>
      </c>
      <c r="V131" s="883">
        <v>1.3</v>
      </c>
      <c r="W131" s="1108">
        <v>1</v>
      </c>
      <c r="X131" s="883">
        <v>2.66</v>
      </c>
      <c r="Y131" s="1108">
        <v>1</v>
      </c>
      <c r="Z131" s="885"/>
      <c r="AA131" s="861">
        <v>75.099999999999994</v>
      </c>
      <c r="AB131" s="1108">
        <v>1</v>
      </c>
      <c r="AC131" s="861">
        <v>73.099999999999994</v>
      </c>
      <c r="AD131" s="1108">
        <v>1</v>
      </c>
      <c r="AE131" s="861">
        <v>83.3</v>
      </c>
      <c r="AF131" s="1108">
        <v>1</v>
      </c>
      <c r="AG131" s="861">
        <v>77.900000000000006</v>
      </c>
      <c r="AH131" s="1108">
        <v>1</v>
      </c>
      <c r="AI131" s="885"/>
      <c r="AJ131" s="883">
        <v>0.03</v>
      </c>
      <c r="AK131" s="1108">
        <v>1</v>
      </c>
      <c r="AL131" s="883">
        <v>0.03</v>
      </c>
      <c r="AM131" s="1108">
        <v>1</v>
      </c>
      <c r="AN131" s="883">
        <v>0.03</v>
      </c>
      <c r="AO131" s="1108">
        <v>1</v>
      </c>
      <c r="AP131" s="883">
        <v>0.03</v>
      </c>
      <c r="AQ131" s="1108">
        <v>1</v>
      </c>
      <c r="AR131" s="885"/>
      <c r="AS131" s="861">
        <v>7.76</v>
      </c>
      <c r="AT131" s="1108">
        <v>1</v>
      </c>
      <c r="AU131" s="861">
        <v>7.69</v>
      </c>
      <c r="AV131" s="1108">
        <v>1</v>
      </c>
      <c r="AW131" s="861">
        <v>7.66</v>
      </c>
      <c r="AX131" s="1108">
        <v>1</v>
      </c>
      <c r="AY131" s="861">
        <v>7.64</v>
      </c>
      <c r="AZ131" s="1108">
        <v>1</v>
      </c>
      <c r="BA131" s="885"/>
      <c r="BB131" s="861">
        <v>5.5</v>
      </c>
      <c r="BC131" s="1108">
        <v>1</v>
      </c>
      <c r="BD131" s="861">
        <v>5.5</v>
      </c>
      <c r="BE131" s="1108">
        <v>1</v>
      </c>
      <c r="BF131" s="861">
        <v>32.4</v>
      </c>
      <c r="BG131" s="1108">
        <v>0</v>
      </c>
      <c r="BH131" s="861">
        <v>5.5</v>
      </c>
      <c r="BI131" s="1108">
        <v>1</v>
      </c>
    </row>
    <row r="132" spans="2:61" x14ac:dyDescent="0.25">
      <c r="B132" s="1431"/>
      <c r="C132" s="1442"/>
      <c r="D132" s="1104" t="s">
        <v>3276</v>
      </c>
      <c r="E132" s="1105" t="s">
        <v>3439</v>
      </c>
      <c r="F132" s="1115">
        <v>534432.40908333356</v>
      </c>
      <c r="G132" s="1115">
        <v>1147242.2668981161</v>
      </c>
      <c r="H132" s="1106" t="s">
        <v>3369</v>
      </c>
      <c r="I132" s="1106" t="s">
        <v>3434</v>
      </c>
      <c r="J132" s="1106" t="s">
        <v>3440</v>
      </c>
      <c r="K132" s="1101"/>
      <c r="L132" s="885">
        <v>20</v>
      </c>
      <c r="M132" s="885">
        <v>20</v>
      </c>
      <c r="N132" s="885">
        <v>0</v>
      </c>
      <c r="O132" s="1107">
        <v>100</v>
      </c>
      <c r="P132" s="885">
        <v>1</v>
      </c>
      <c r="Q132" s="885"/>
      <c r="R132" s="883">
        <v>1.3</v>
      </c>
      <c r="S132" s="1108">
        <v>1</v>
      </c>
      <c r="T132" s="883">
        <v>1.319</v>
      </c>
      <c r="U132" s="1108">
        <v>1</v>
      </c>
      <c r="V132" s="883">
        <v>1.351</v>
      </c>
      <c r="W132" s="1108">
        <v>1</v>
      </c>
      <c r="X132" s="883">
        <v>1.3</v>
      </c>
      <c r="Y132" s="1108">
        <v>1</v>
      </c>
      <c r="Z132" s="885"/>
      <c r="AA132" s="861">
        <v>75.3</v>
      </c>
      <c r="AB132" s="1108">
        <v>1</v>
      </c>
      <c r="AC132" s="861">
        <v>87.4</v>
      </c>
      <c r="AD132" s="1108">
        <v>1</v>
      </c>
      <c r="AE132" s="861">
        <v>92</v>
      </c>
      <c r="AF132" s="1108">
        <v>1</v>
      </c>
      <c r="AG132" s="861">
        <v>80.900000000000006</v>
      </c>
      <c r="AH132" s="1108">
        <v>1</v>
      </c>
      <c r="AI132" s="885"/>
      <c r="AJ132" s="883">
        <v>0.03</v>
      </c>
      <c r="AK132" s="1108">
        <v>1</v>
      </c>
      <c r="AL132" s="883">
        <v>0.03</v>
      </c>
      <c r="AM132" s="1108">
        <v>1</v>
      </c>
      <c r="AN132" s="883">
        <v>0.03</v>
      </c>
      <c r="AO132" s="1108">
        <v>1</v>
      </c>
      <c r="AP132" s="883">
        <v>0.03</v>
      </c>
      <c r="AQ132" s="1108">
        <v>1</v>
      </c>
      <c r="AR132" s="885"/>
      <c r="AS132" s="861">
        <v>7.67</v>
      </c>
      <c r="AT132" s="1108">
        <v>1</v>
      </c>
      <c r="AU132" s="861">
        <v>7.91</v>
      </c>
      <c r="AV132" s="1108">
        <v>1</v>
      </c>
      <c r="AW132" s="861">
        <v>7.78</v>
      </c>
      <c r="AX132" s="1108">
        <v>1</v>
      </c>
      <c r="AY132" s="861">
        <v>7.65</v>
      </c>
      <c r="AZ132" s="1108">
        <v>1</v>
      </c>
      <c r="BA132" s="885"/>
      <c r="BB132" s="861">
        <v>6.2</v>
      </c>
      <c r="BC132" s="1108">
        <v>1</v>
      </c>
      <c r="BD132" s="861">
        <v>5.5</v>
      </c>
      <c r="BE132" s="1108">
        <v>1</v>
      </c>
      <c r="BF132" s="861">
        <v>8.6999999999999993</v>
      </c>
      <c r="BG132" s="1108">
        <v>1</v>
      </c>
      <c r="BH132" s="861">
        <v>19.5</v>
      </c>
      <c r="BI132" s="1108">
        <v>1</v>
      </c>
    </row>
    <row r="133" spans="2:61" x14ac:dyDescent="0.25">
      <c r="B133" s="1439"/>
      <c r="C133" s="1439"/>
      <c r="D133" s="1130" t="s">
        <v>3276</v>
      </c>
      <c r="E133" s="1131" t="s">
        <v>3441</v>
      </c>
      <c r="F133" s="1132">
        <v>536063.47043958877</v>
      </c>
      <c r="G133" s="1132">
        <v>1149276.4199238133</v>
      </c>
      <c r="H133" s="1133" t="s">
        <v>3369</v>
      </c>
      <c r="I133" s="1133" t="s">
        <v>3434</v>
      </c>
      <c r="J133" s="1133" t="s">
        <v>3440</v>
      </c>
      <c r="K133" s="1101"/>
      <c r="L133" s="1133">
        <v>20</v>
      </c>
      <c r="M133" s="1133">
        <v>20</v>
      </c>
      <c r="N133" s="1133">
        <v>0</v>
      </c>
      <c r="O133" s="1133">
        <v>100</v>
      </c>
      <c r="P133" s="1133">
        <v>1</v>
      </c>
      <c r="Q133" s="885"/>
      <c r="R133" s="870">
        <v>1.3</v>
      </c>
      <c r="S133" s="1134">
        <v>1</v>
      </c>
      <c r="T133" s="870">
        <v>1.3</v>
      </c>
      <c r="U133" s="1134">
        <v>1</v>
      </c>
      <c r="V133" s="870">
        <v>1.3</v>
      </c>
      <c r="W133" s="1134">
        <v>1</v>
      </c>
      <c r="X133" s="870">
        <v>2.0099999999999998</v>
      </c>
      <c r="Y133" s="1134">
        <v>1</v>
      </c>
      <c r="Z133" s="870"/>
      <c r="AA133" s="870">
        <v>74.900000000000006</v>
      </c>
      <c r="AB133" s="1134">
        <v>1</v>
      </c>
      <c r="AC133" s="870">
        <v>72</v>
      </c>
      <c r="AD133" s="1134">
        <v>1</v>
      </c>
      <c r="AE133" s="870">
        <v>85</v>
      </c>
      <c r="AF133" s="1134">
        <v>1</v>
      </c>
      <c r="AG133" s="870">
        <v>82.3</v>
      </c>
      <c r="AH133" s="1134">
        <v>1</v>
      </c>
      <c r="AI133" s="870"/>
      <c r="AJ133" s="870">
        <v>0.03</v>
      </c>
      <c r="AK133" s="1134">
        <v>1</v>
      </c>
      <c r="AL133" s="870">
        <v>0.03</v>
      </c>
      <c r="AM133" s="1134">
        <v>1</v>
      </c>
      <c r="AN133" s="870">
        <v>0.03</v>
      </c>
      <c r="AO133" s="1134">
        <v>1</v>
      </c>
      <c r="AP133" s="870">
        <v>0.03</v>
      </c>
      <c r="AQ133" s="1134">
        <v>1</v>
      </c>
      <c r="AR133" s="870"/>
      <c r="AS133" s="870">
        <v>7.62</v>
      </c>
      <c r="AT133" s="1134">
        <v>1</v>
      </c>
      <c r="AU133" s="870">
        <v>7.66</v>
      </c>
      <c r="AV133" s="1134">
        <v>1</v>
      </c>
      <c r="AW133" s="870">
        <v>7.64</v>
      </c>
      <c r="AX133" s="1134">
        <v>1</v>
      </c>
      <c r="AY133" s="870">
        <v>7.59</v>
      </c>
      <c r="AZ133" s="1134">
        <v>1</v>
      </c>
      <c r="BA133" s="870"/>
      <c r="BB133" s="870">
        <v>10.9</v>
      </c>
      <c r="BC133" s="1134">
        <v>1</v>
      </c>
      <c r="BD133" s="870">
        <v>5.5</v>
      </c>
      <c r="BE133" s="1134">
        <v>1</v>
      </c>
      <c r="BF133" s="870">
        <v>10.6</v>
      </c>
      <c r="BG133" s="1134">
        <v>1</v>
      </c>
      <c r="BH133" s="870">
        <v>22.2</v>
      </c>
      <c r="BI133" s="1134">
        <v>1</v>
      </c>
    </row>
    <row r="134" spans="2:61" x14ac:dyDescent="0.25">
      <c r="B134" s="13"/>
      <c r="C134" s="1423" t="s">
        <v>3691</v>
      </c>
      <c r="D134" s="1423"/>
      <c r="E134" s="1423"/>
      <c r="F134" s="1423"/>
      <c r="G134" s="1423"/>
      <c r="H134" s="1423"/>
      <c r="I134" s="1423"/>
      <c r="J134" s="1423"/>
      <c r="K134" s="1423"/>
      <c r="L134" s="1423"/>
      <c r="M134" s="1423"/>
      <c r="N134" s="1423"/>
      <c r="O134" s="1423"/>
      <c r="P134" s="1423"/>
      <c r="Q134" s="1423"/>
      <c r="R134" s="1423"/>
      <c r="S134" s="1423"/>
      <c r="T134" s="1423"/>
      <c r="U134" s="1423"/>
      <c r="V134" s="1423"/>
      <c r="W134" s="1423"/>
      <c r="X134" s="1423"/>
      <c r="Y134" s="1423"/>
      <c r="Z134" s="1423"/>
      <c r="AA134" s="1423"/>
      <c r="AB134" s="1423"/>
      <c r="AC134" s="1423"/>
      <c r="AD134" s="1423"/>
      <c r="AE134" s="1423"/>
      <c r="AF134" s="1423"/>
      <c r="AG134" s="1423"/>
      <c r="AH134" s="1423"/>
      <c r="AI134" s="1423"/>
      <c r="AJ134" s="1423"/>
      <c r="AK134" s="1423"/>
      <c r="AL134" s="1423"/>
      <c r="AM134" s="1423"/>
      <c r="AN134" s="1423"/>
      <c r="AO134" s="1423"/>
      <c r="AP134" s="1423"/>
      <c r="AQ134" s="1423"/>
      <c r="AR134" s="1423"/>
      <c r="AS134" s="1423"/>
      <c r="AT134" s="1423"/>
      <c r="AU134" s="1423"/>
      <c r="AV134" s="1423"/>
      <c r="AW134" s="1423"/>
      <c r="AX134" s="1423"/>
      <c r="AY134" s="1423"/>
      <c r="AZ134" s="1423"/>
      <c r="BA134" s="1423"/>
      <c r="BB134" s="1423"/>
      <c r="BC134" s="1423"/>
      <c r="BD134" s="1423"/>
      <c r="BE134" s="1423"/>
      <c r="BF134" s="1423"/>
      <c r="BG134" s="1423"/>
      <c r="BH134" s="1423"/>
      <c r="BI134" s="1423"/>
    </row>
    <row r="135" spans="2:61" x14ac:dyDescent="0.25">
      <c r="B135" s="13"/>
      <c r="C135" s="1053"/>
      <c r="D135" s="1424" t="s">
        <v>106</v>
      </c>
      <c r="E135" s="1424" t="s">
        <v>107</v>
      </c>
      <c r="F135" s="1426" t="s">
        <v>108</v>
      </c>
      <c r="G135" s="1426"/>
      <c r="H135" s="1426"/>
      <c r="I135" s="1426"/>
      <c r="J135" s="1426"/>
      <c r="K135" s="1054"/>
      <c r="L135" s="1426" t="s">
        <v>109</v>
      </c>
      <c r="M135" s="1426"/>
      <c r="N135" s="1426"/>
      <c r="O135" s="1426"/>
      <c r="P135" s="1426"/>
      <c r="Q135" s="1053"/>
      <c r="R135" s="1426" t="s">
        <v>110</v>
      </c>
      <c r="S135" s="1426"/>
      <c r="T135" s="1426"/>
      <c r="U135" s="1426"/>
      <c r="V135" s="1426"/>
      <c r="W135" s="1426"/>
      <c r="X135" s="1426"/>
      <c r="Y135" s="1426"/>
      <c r="Z135" s="1053"/>
      <c r="AA135" s="1426" t="s">
        <v>111</v>
      </c>
      <c r="AB135" s="1426"/>
      <c r="AC135" s="1426"/>
      <c r="AD135" s="1426"/>
      <c r="AE135" s="1426"/>
      <c r="AF135" s="1426"/>
      <c r="AG135" s="1426"/>
      <c r="AH135" s="1426"/>
      <c r="AI135" s="1053"/>
      <c r="AJ135" s="1426" t="s">
        <v>112</v>
      </c>
      <c r="AK135" s="1426"/>
      <c r="AL135" s="1426"/>
      <c r="AM135" s="1426"/>
      <c r="AN135" s="1426"/>
      <c r="AO135" s="1426"/>
      <c r="AP135" s="1426"/>
      <c r="AQ135" s="1426"/>
      <c r="AR135" s="1053"/>
      <c r="AS135" s="1426" t="s">
        <v>113</v>
      </c>
      <c r="AT135" s="1426"/>
      <c r="AU135" s="1426"/>
      <c r="AV135" s="1426"/>
      <c r="AW135" s="1426"/>
      <c r="AX135" s="1426"/>
      <c r="AY135" s="1426"/>
      <c r="AZ135" s="1426"/>
      <c r="BA135" s="1053"/>
      <c r="BB135" s="1426" t="s">
        <v>114</v>
      </c>
      <c r="BC135" s="1426"/>
      <c r="BD135" s="1426"/>
      <c r="BE135" s="1426"/>
      <c r="BF135" s="1426"/>
      <c r="BG135" s="1426"/>
      <c r="BH135" s="1426"/>
      <c r="BI135" s="1426"/>
    </row>
    <row r="136" spans="2:61" ht="45" customHeight="1" x14ac:dyDescent="0.25">
      <c r="B136" s="1033"/>
      <c r="C136" s="1427" t="s">
        <v>115</v>
      </c>
      <c r="D136" s="1424"/>
      <c r="E136" s="1424"/>
      <c r="F136" s="1021" t="s">
        <v>116</v>
      </c>
      <c r="G136" s="1021" t="s">
        <v>117</v>
      </c>
      <c r="H136" s="1429" t="s">
        <v>39</v>
      </c>
      <c r="I136" s="1429" t="s">
        <v>65</v>
      </c>
      <c r="J136" s="1429" t="s">
        <v>118</v>
      </c>
      <c r="K136" s="1055"/>
      <c r="L136" s="1429" t="s">
        <v>119</v>
      </c>
      <c r="M136" s="1429" t="s">
        <v>120</v>
      </c>
      <c r="N136" s="1429" t="s">
        <v>121</v>
      </c>
      <c r="O136" s="1429" t="s">
        <v>122</v>
      </c>
      <c r="P136" s="1021" t="s">
        <v>123</v>
      </c>
      <c r="Q136" s="1022"/>
      <c r="R136" s="1021" t="s">
        <v>124</v>
      </c>
      <c r="S136" s="1429" t="s">
        <v>125</v>
      </c>
      <c r="T136" s="1021" t="s">
        <v>126</v>
      </c>
      <c r="U136" s="1719" t="s">
        <v>125</v>
      </c>
      <c r="V136" s="1021" t="s">
        <v>126</v>
      </c>
      <c r="W136" s="1429" t="s">
        <v>125</v>
      </c>
      <c r="X136" s="1021" t="s">
        <v>126</v>
      </c>
      <c r="Y136" s="1429" t="s">
        <v>125</v>
      </c>
      <c r="Z136" s="1022"/>
      <c r="AA136" s="1021" t="s">
        <v>127</v>
      </c>
      <c r="AB136" s="1429" t="s">
        <v>125</v>
      </c>
      <c r="AC136" s="1021" t="s">
        <v>127</v>
      </c>
      <c r="AD136" s="1429" t="s">
        <v>125</v>
      </c>
      <c r="AE136" s="1021" t="s">
        <v>128</v>
      </c>
      <c r="AF136" s="1429" t="s">
        <v>125</v>
      </c>
      <c r="AG136" s="1021" t="s">
        <v>127</v>
      </c>
      <c r="AH136" s="1429" t="s">
        <v>125</v>
      </c>
      <c r="AI136" s="1055"/>
      <c r="AJ136" s="1021" t="s">
        <v>112</v>
      </c>
      <c r="AK136" s="1429" t="s">
        <v>125</v>
      </c>
      <c r="AL136" s="1021" t="s">
        <v>112</v>
      </c>
      <c r="AM136" s="1429" t="s">
        <v>125</v>
      </c>
      <c r="AN136" s="1021" t="s">
        <v>112</v>
      </c>
      <c r="AO136" s="1719" t="s">
        <v>125</v>
      </c>
      <c r="AP136" s="1021" t="s">
        <v>112</v>
      </c>
      <c r="AQ136" s="1429" t="s">
        <v>125</v>
      </c>
      <c r="AR136" s="1055"/>
      <c r="AS136" s="1021" t="s">
        <v>129</v>
      </c>
      <c r="AT136" s="1429" t="s">
        <v>125</v>
      </c>
      <c r="AU136" s="1021" t="s">
        <v>130</v>
      </c>
      <c r="AV136" s="1429" t="s">
        <v>125</v>
      </c>
      <c r="AW136" s="1021" t="s">
        <v>131</v>
      </c>
      <c r="AX136" s="1429" t="s">
        <v>125</v>
      </c>
      <c r="AY136" s="1021" t="s">
        <v>132</v>
      </c>
      <c r="AZ136" s="1429" t="s">
        <v>125</v>
      </c>
      <c r="BA136" s="1055"/>
      <c r="BB136" s="1021" t="s">
        <v>133</v>
      </c>
      <c r="BC136" s="1429" t="s">
        <v>125</v>
      </c>
      <c r="BD136" s="1021" t="s">
        <v>134</v>
      </c>
      <c r="BE136" s="1429" t="s">
        <v>125</v>
      </c>
      <c r="BF136" s="1021" t="s">
        <v>133</v>
      </c>
      <c r="BG136" s="1429" t="s">
        <v>125</v>
      </c>
      <c r="BH136" s="1021" t="s">
        <v>3692</v>
      </c>
      <c r="BI136" s="1429" t="s">
        <v>125</v>
      </c>
    </row>
    <row r="137" spans="2:61" x14ac:dyDescent="0.25">
      <c r="B137" s="13"/>
      <c r="C137" s="1428"/>
      <c r="D137" s="1425"/>
      <c r="E137" s="1425"/>
      <c r="F137" s="669" t="s">
        <v>136</v>
      </c>
      <c r="G137" s="669" t="s">
        <v>136</v>
      </c>
      <c r="H137" s="1425"/>
      <c r="I137" s="1425"/>
      <c r="J137" s="1425"/>
      <c r="K137" s="1056"/>
      <c r="L137" s="1425"/>
      <c r="M137" s="1425"/>
      <c r="N137" s="1425"/>
      <c r="O137" s="1425"/>
      <c r="P137" s="1024" t="s">
        <v>137</v>
      </c>
      <c r="Q137" s="1024"/>
      <c r="R137" s="1024" t="s">
        <v>3442</v>
      </c>
      <c r="S137" s="1425"/>
      <c r="T137" s="1024" t="s">
        <v>3443</v>
      </c>
      <c r="U137" s="1428"/>
      <c r="V137" s="1024" t="s">
        <v>3444</v>
      </c>
      <c r="W137" s="1425"/>
      <c r="X137" s="1024" t="s">
        <v>3445</v>
      </c>
      <c r="Y137" s="1425"/>
      <c r="Z137" s="1024"/>
      <c r="AA137" s="1024" t="s">
        <v>3442</v>
      </c>
      <c r="AB137" s="1425"/>
      <c r="AC137" s="1024" t="s">
        <v>3443</v>
      </c>
      <c r="AD137" s="1425"/>
      <c r="AE137" s="1024" t="s">
        <v>3444</v>
      </c>
      <c r="AF137" s="1425"/>
      <c r="AG137" s="1024" t="s">
        <v>3445</v>
      </c>
      <c r="AH137" s="1425"/>
      <c r="AI137" s="1056"/>
      <c r="AJ137" s="1024" t="s">
        <v>3442</v>
      </c>
      <c r="AK137" s="1425"/>
      <c r="AL137" s="1024" t="s">
        <v>3443</v>
      </c>
      <c r="AM137" s="1425"/>
      <c r="AN137" s="1024" t="s">
        <v>3444</v>
      </c>
      <c r="AO137" s="1428"/>
      <c r="AP137" s="1024" t="s">
        <v>3445</v>
      </c>
      <c r="AQ137" s="1425"/>
      <c r="AR137" s="1056"/>
      <c r="AS137" s="1024" t="s">
        <v>3442</v>
      </c>
      <c r="AT137" s="1425"/>
      <c r="AU137" s="1024" t="s">
        <v>3443</v>
      </c>
      <c r="AV137" s="1425"/>
      <c r="AW137" s="1024" t="s">
        <v>3444</v>
      </c>
      <c r="AX137" s="1425"/>
      <c r="AY137" s="1024" t="s">
        <v>3445</v>
      </c>
      <c r="AZ137" s="1425"/>
      <c r="BA137" s="1056"/>
      <c r="BB137" s="1024" t="s">
        <v>3442</v>
      </c>
      <c r="BC137" s="1425"/>
      <c r="BD137" s="1024" t="s">
        <v>3443</v>
      </c>
      <c r="BE137" s="1425"/>
      <c r="BF137" s="1024" t="s">
        <v>3444</v>
      </c>
      <c r="BG137" s="1425"/>
      <c r="BH137" s="1024"/>
      <c r="BI137" s="1425"/>
    </row>
    <row r="138" spans="2:61" ht="15" customHeight="1" x14ac:dyDescent="0.25">
      <c r="B138" s="1430" t="s">
        <v>3446</v>
      </c>
      <c r="C138" s="1446" t="s">
        <v>3447</v>
      </c>
      <c r="D138" s="1135" t="s">
        <v>3448</v>
      </c>
      <c r="E138" s="1112" t="s">
        <v>3988</v>
      </c>
      <c r="F138" s="1111">
        <v>349842</v>
      </c>
      <c r="G138" s="1111">
        <v>1117119</v>
      </c>
      <c r="H138" s="1135" t="s">
        <v>3450</v>
      </c>
      <c r="I138" s="1112" t="s">
        <v>3451</v>
      </c>
      <c r="J138" s="1112" t="s">
        <v>3452</v>
      </c>
      <c r="K138" s="1101"/>
      <c r="L138" s="1112">
        <v>20</v>
      </c>
      <c r="M138" s="1112">
        <v>17</v>
      </c>
      <c r="N138" s="1112">
        <v>3</v>
      </c>
      <c r="O138" s="1111">
        <v>85</v>
      </c>
      <c r="P138" s="1112">
        <v>1</v>
      </c>
      <c r="Q138" s="1112"/>
      <c r="R138" s="1113">
        <v>2.4</v>
      </c>
      <c r="S138" s="1114">
        <v>1</v>
      </c>
      <c r="T138" s="1113">
        <v>2</v>
      </c>
      <c r="U138" s="1114">
        <v>1</v>
      </c>
      <c r="V138" s="1113">
        <v>1</v>
      </c>
      <c r="W138" s="1114">
        <v>1</v>
      </c>
      <c r="X138" s="1113">
        <v>1</v>
      </c>
      <c r="Y138" s="1114">
        <v>1</v>
      </c>
      <c r="Z138" s="1112"/>
      <c r="AA138" s="1113">
        <v>91.2</v>
      </c>
      <c r="AB138" s="1114">
        <v>1</v>
      </c>
      <c r="AC138" s="1113">
        <v>87.2</v>
      </c>
      <c r="AD138" s="1114">
        <v>1</v>
      </c>
      <c r="AE138" s="1113">
        <v>150</v>
      </c>
      <c r="AF138" s="1114">
        <v>0</v>
      </c>
      <c r="AG138" s="1113">
        <v>84.1</v>
      </c>
      <c r="AH138" s="1114">
        <v>1</v>
      </c>
      <c r="AI138" s="1112"/>
      <c r="AJ138" s="1113">
        <v>0.629</v>
      </c>
      <c r="AK138" s="1114">
        <v>1</v>
      </c>
      <c r="AL138" s="1113">
        <v>3.2399999999999998E-2</v>
      </c>
      <c r="AM138" s="1114">
        <v>1</v>
      </c>
      <c r="AN138" s="1113">
        <v>0.80100000000000005</v>
      </c>
      <c r="AO138" s="1114">
        <v>1</v>
      </c>
      <c r="AP138" s="1113">
        <v>0.56399999999999995</v>
      </c>
      <c r="AQ138" s="1114">
        <v>1</v>
      </c>
      <c r="AR138" s="1112"/>
      <c r="AS138" s="1113">
        <v>7.9</v>
      </c>
      <c r="AT138" s="1114">
        <v>1</v>
      </c>
      <c r="AU138" s="1113">
        <v>7.4</v>
      </c>
      <c r="AV138" s="1114">
        <v>1</v>
      </c>
      <c r="AW138" s="1113">
        <v>8.9499999999999993</v>
      </c>
      <c r="AX138" s="1114">
        <v>0</v>
      </c>
      <c r="AY138" s="1113">
        <v>7.76</v>
      </c>
      <c r="AZ138" s="1114">
        <v>1</v>
      </c>
      <c r="BA138" s="1112"/>
      <c r="BB138" s="1113">
        <v>12.2</v>
      </c>
      <c r="BC138" s="1114">
        <v>1</v>
      </c>
      <c r="BD138" s="1113">
        <v>72.36</v>
      </c>
      <c r="BE138" s="1114">
        <v>0</v>
      </c>
      <c r="BF138" s="1113">
        <v>3.24</v>
      </c>
      <c r="BG138" s="1114">
        <v>1</v>
      </c>
      <c r="BH138" s="1113">
        <v>5.18</v>
      </c>
      <c r="BI138" s="1114">
        <v>1</v>
      </c>
    </row>
    <row r="139" spans="2:61" x14ac:dyDescent="0.25">
      <c r="B139" s="1431"/>
      <c r="C139" s="1431"/>
      <c r="D139" s="1135" t="s">
        <v>3448</v>
      </c>
      <c r="E139" s="1112" t="s">
        <v>3989</v>
      </c>
      <c r="F139" s="1111">
        <v>355309</v>
      </c>
      <c r="G139" s="1111">
        <v>1113777</v>
      </c>
      <c r="H139" s="1135" t="s">
        <v>3450</v>
      </c>
      <c r="I139" s="1112" t="s">
        <v>3451</v>
      </c>
      <c r="J139" s="1112" t="s">
        <v>3452</v>
      </c>
      <c r="K139" s="1101"/>
      <c r="L139" s="1112">
        <v>20</v>
      </c>
      <c r="M139" s="1112">
        <v>19</v>
      </c>
      <c r="N139" s="1112">
        <v>1</v>
      </c>
      <c r="O139" s="1111">
        <v>95</v>
      </c>
      <c r="P139" s="1112">
        <v>1</v>
      </c>
      <c r="Q139" s="1112"/>
      <c r="R139" s="1113">
        <v>1.9</v>
      </c>
      <c r="S139" s="1114">
        <v>1</v>
      </c>
      <c r="T139" s="1113">
        <v>4</v>
      </c>
      <c r="U139" s="1114">
        <v>1</v>
      </c>
      <c r="V139" s="1113">
        <v>1</v>
      </c>
      <c r="W139" s="1114">
        <v>1</v>
      </c>
      <c r="X139" s="1113">
        <v>2</v>
      </c>
      <c r="Y139" s="1114">
        <v>1</v>
      </c>
      <c r="Z139" s="1112"/>
      <c r="AA139" s="1113">
        <v>91.3</v>
      </c>
      <c r="AB139" s="1114">
        <v>1</v>
      </c>
      <c r="AC139" s="1113">
        <v>94.3</v>
      </c>
      <c r="AD139" s="1114">
        <v>1</v>
      </c>
      <c r="AE139" s="1113">
        <v>108</v>
      </c>
      <c r="AF139" s="1114">
        <v>1</v>
      </c>
      <c r="AG139" s="1113">
        <v>102</v>
      </c>
      <c r="AH139" s="1114">
        <v>1</v>
      </c>
      <c r="AI139" s="1112"/>
      <c r="AJ139" s="1113">
        <v>0.84199999999999997</v>
      </c>
      <c r="AK139" s="1114">
        <v>1</v>
      </c>
      <c r="AL139" s="1113">
        <v>0.29199999999999998</v>
      </c>
      <c r="AM139" s="1114">
        <v>1</v>
      </c>
      <c r="AN139" s="1113">
        <v>0.83199999999999996</v>
      </c>
      <c r="AO139" s="1114">
        <v>1</v>
      </c>
      <c r="AP139" s="1113">
        <v>5.6600000000000004E-2</v>
      </c>
      <c r="AQ139" s="1114">
        <v>1</v>
      </c>
      <c r="AR139" s="1112"/>
      <c r="AS139" s="1113">
        <v>7.77</v>
      </c>
      <c r="AT139" s="1114">
        <v>1</v>
      </c>
      <c r="AU139" s="1113">
        <v>7.5</v>
      </c>
      <c r="AV139" s="1114">
        <v>1</v>
      </c>
      <c r="AW139" s="1113">
        <v>7.59</v>
      </c>
      <c r="AX139" s="1114">
        <v>1</v>
      </c>
      <c r="AY139" s="1113">
        <v>6.14</v>
      </c>
      <c r="AZ139" s="1114">
        <v>0</v>
      </c>
      <c r="BA139" s="1112"/>
      <c r="BB139" s="1113">
        <v>22.34</v>
      </c>
      <c r="BC139" s="1114">
        <v>1</v>
      </c>
      <c r="BD139" s="1113">
        <v>7.82</v>
      </c>
      <c r="BE139" s="1114">
        <v>1</v>
      </c>
      <c r="BF139" s="1113">
        <v>7.92</v>
      </c>
      <c r="BG139" s="1114">
        <v>1</v>
      </c>
      <c r="BH139" s="1113">
        <v>3</v>
      </c>
      <c r="BI139" s="1114">
        <v>1</v>
      </c>
    </row>
    <row r="140" spans="2:61" x14ac:dyDescent="0.25">
      <c r="B140" s="1431"/>
      <c r="C140" s="1431"/>
      <c r="D140" s="1135" t="s">
        <v>3448</v>
      </c>
      <c r="E140" s="1112" t="s">
        <v>3990</v>
      </c>
      <c r="F140" s="1111">
        <v>365172</v>
      </c>
      <c r="G140" s="1111">
        <v>1112633</v>
      </c>
      <c r="H140" s="1135" t="s">
        <v>3450</v>
      </c>
      <c r="I140" s="1112" t="s">
        <v>3451</v>
      </c>
      <c r="J140" s="1112" t="s">
        <v>3451</v>
      </c>
      <c r="K140" s="1101"/>
      <c r="L140" s="1112">
        <v>20</v>
      </c>
      <c r="M140" s="1112">
        <v>13</v>
      </c>
      <c r="N140" s="1112">
        <v>7</v>
      </c>
      <c r="O140" s="1111">
        <v>65</v>
      </c>
      <c r="P140" s="1112">
        <v>0</v>
      </c>
      <c r="Q140" s="1112"/>
      <c r="R140" s="1113">
        <v>4.0999999999999996</v>
      </c>
      <c r="S140" s="1114">
        <v>1</v>
      </c>
      <c r="T140" s="1113">
        <v>5</v>
      </c>
      <c r="U140" s="1114">
        <v>1</v>
      </c>
      <c r="V140" s="1113">
        <v>2</v>
      </c>
      <c r="W140" s="1114">
        <v>1</v>
      </c>
      <c r="X140" s="1113">
        <v>1</v>
      </c>
      <c r="Y140" s="1114">
        <v>1</v>
      </c>
      <c r="Z140" s="1112"/>
      <c r="AA140" s="1113">
        <v>68</v>
      </c>
      <c r="AB140" s="1114">
        <v>0</v>
      </c>
      <c r="AC140" s="1113">
        <v>66.900000000000006</v>
      </c>
      <c r="AD140" s="1114">
        <v>0</v>
      </c>
      <c r="AE140" s="1113">
        <v>84.9</v>
      </c>
      <c r="AF140" s="1114">
        <v>1</v>
      </c>
      <c r="AG140" s="1113">
        <v>126</v>
      </c>
      <c r="AH140" s="1114">
        <v>0</v>
      </c>
      <c r="AI140" s="1112"/>
      <c r="AJ140" s="1113">
        <v>5.8179999999999996</v>
      </c>
      <c r="AK140" s="1114">
        <v>0</v>
      </c>
      <c r="AL140" s="1113">
        <v>6.4399999999999999E-2</v>
      </c>
      <c r="AM140" s="1114">
        <v>1</v>
      </c>
      <c r="AN140" s="1113">
        <v>1.0449999999999999</v>
      </c>
      <c r="AO140" s="1114">
        <v>0</v>
      </c>
      <c r="AP140" s="1113">
        <v>1.52E-2</v>
      </c>
      <c r="AQ140" s="1114">
        <v>1</v>
      </c>
      <c r="AR140" s="1112"/>
      <c r="AS140" s="1113">
        <v>7.64</v>
      </c>
      <c r="AT140" s="1114">
        <v>1</v>
      </c>
      <c r="AU140" s="1113">
        <v>7.6</v>
      </c>
      <c r="AV140" s="1114">
        <v>1</v>
      </c>
      <c r="AW140" s="1113">
        <v>7.83</v>
      </c>
      <c r="AX140" s="1114">
        <v>1</v>
      </c>
      <c r="AY140" s="1113">
        <v>8.2899999999999991</v>
      </c>
      <c r="AZ140" s="1114">
        <v>1</v>
      </c>
      <c r="BA140" s="1112"/>
      <c r="BB140" s="1113">
        <v>155.16</v>
      </c>
      <c r="BC140" s="1114">
        <v>0</v>
      </c>
      <c r="BD140" s="1113">
        <v>75.760000000000005</v>
      </c>
      <c r="BE140" s="1114">
        <v>0</v>
      </c>
      <c r="BF140" s="1113">
        <v>5.08</v>
      </c>
      <c r="BG140" s="1114">
        <v>1</v>
      </c>
      <c r="BH140" s="1113">
        <v>3.72</v>
      </c>
      <c r="BI140" s="1114">
        <v>1</v>
      </c>
    </row>
    <row r="141" spans="2:61" x14ac:dyDescent="0.25">
      <c r="B141" s="1431"/>
      <c r="C141" s="1431"/>
      <c r="D141" s="1135" t="s">
        <v>3455</v>
      </c>
      <c r="E141" s="1112" t="s">
        <v>3991</v>
      </c>
      <c r="F141" s="1111">
        <v>317976</v>
      </c>
      <c r="G141" s="1111">
        <v>1102883</v>
      </c>
      <c r="H141" s="1135" t="s">
        <v>3450</v>
      </c>
      <c r="I141" s="1112" t="s">
        <v>3451</v>
      </c>
      <c r="J141" s="1112" t="s">
        <v>3455</v>
      </c>
      <c r="K141" s="1101"/>
      <c r="L141" s="1112">
        <v>20</v>
      </c>
      <c r="M141" s="1112">
        <v>16</v>
      </c>
      <c r="N141" s="1112">
        <v>4</v>
      </c>
      <c r="O141" s="1111">
        <v>80</v>
      </c>
      <c r="P141" s="1112">
        <v>1</v>
      </c>
      <c r="Q141" s="1112"/>
      <c r="R141" s="1113">
        <v>2.6</v>
      </c>
      <c r="S141" s="1114">
        <v>1</v>
      </c>
      <c r="T141" s="1113">
        <v>3</v>
      </c>
      <c r="U141" s="1114">
        <v>1</v>
      </c>
      <c r="V141" s="1113">
        <v>2</v>
      </c>
      <c r="W141" s="1114">
        <v>1</v>
      </c>
      <c r="X141" s="1113">
        <v>0</v>
      </c>
      <c r="Y141" s="1114">
        <v>1</v>
      </c>
      <c r="Z141" s="1112"/>
      <c r="AA141" s="1113">
        <v>92</v>
      </c>
      <c r="AB141" s="1114">
        <v>1</v>
      </c>
      <c r="AC141" s="1113">
        <v>93.3</v>
      </c>
      <c r="AD141" s="1114">
        <v>1</v>
      </c>
      <c r="AE141" s="1113">
        <v>98</v>
      </c>
      <c r="AF141" s="1114">
        <v>1</v>
      </c>
      <c r="AG141" s="1113">
        <v>155</v>
      </c>
      <c r="AH141" s="1114">
        <v>0</v>
      </c>
      <c r="AI141" s="1112"/>
      <c r="AJ141" s="1113">
        <v>1.117</v>
      </c>
      <c r="AK141" s="1114">
        <v>0</v>
      </c>
      <c r="AL141" s="1113">
        <v>6.13E-2</v>
      </c>
      <c r="AM141" s="1114">
        <v>1</v>
      </c>
      <c r="AN141" s="1113">
        <v>0.82099999999999995</v>
      </c>
      <c r="AO141" s="1114">
        <v>1</v>
      </c>
      <c r="AP141" s="1113">
        <v>0</v>
      </c>
      <c r="AQ141" s="1114">
        <v>1</v>
      </c>
      <c r="AR141" s="1112"/>
      <c r="AS141" s="1113">
        <v>7.75</v>
      </c>
      <c r="AT141" s="1114">
        <v>1</v>
      </c>
      <c r="AU141" s="1113">
        <v>7.5</v>
      </c>
      <c r="AV141" s="1114">
        <v>1</v>
      </c>
      <c r="AW141" s="1113">
        <v>7.69</v>
      </c>
      <c r="AX141" s="1114">
        <v>1</v>
      </c>
      <c r="AY141" s="1113">
        <v>8.64</v>
      </c>
      <c r="AZ141" s="1114">
        <v>0</v>
      </c>
      <c r="BA141" s="1112"/>
      <c r="BB141" s="1113">
        <v>84.34</v>
      </c>
      <c r="BC141" s="1114">
        <v>0</v>
      </c>
      <c r="BD141" s="1113">
        <v>17.14</v>
      </c>
      <c r="BE141" s="1114">
        <v>1</v>
      </c>
      <c r="BF141" s="1113">
        <v>5.32</v>
      </c>
      <c r="BG141" s="1114">
        <v>1</v>
      </c>
      <c r="BH141" s="1113">
        <v>2.12</v>
      </c>
      <c r="BI141" s="1114">
        <v>1</v>
      </c>
    </row>
    <row r="142" spans="2:61" x14ac:dyDescent="0.25">
      <c r="B142" s="1431"/>
      <c r="C142" s="1431"/>
      <c r="D142" s="1135" t="s">
        <v>3457</v>
      </c>
      <c r="E142" s="1112" t="s">
        <v>3992</v>
      </c>
      <c r="F142" s="1111">
        <v>331169</v>
      </c>
      <c r="G142" s="1111">
        <v>1109457</v>
      </c>
      <c r="H142" s="1135" t="s">
        <v>3450</v>
      </c>
      <c r="I142" s="1112" t="s">
        <v>3451</v>
      </c>
      <c r="J142" s="1112" t="s">
        <v>3455</v>
      </c>
      <c r="K142" s="1101"/>
      <c r="L142" s="1112">
        <v>20</v>
      </c>
      <c r="M142" s="1112">
        <v>16</v>
      </c>
      <c r="N142" s="1112">
        <v>4</v>
      </c>
      <c r="O142" s="1111">
        <v>80</v>
      </c>
      <c r="P142" s="1112">
        <v>1</v>
      </c>
      <c r="Q142" s="1112"/>
      <c r="R142" s="1113">
        <v>12.4</v>
      </c>
      <c r="S142" s="1114">
        <v>0</v>
      </c>
      <c r="T142" s="1113">
        <v>1</v>
      </c>
      <c r="U142" s="1114">
        <v>1</v>
      </c>
      <c r="V142" s="1113">
        <v>9</v>
      </c>
      <c r="W142" s="1114">
        <v>0</v>
      </c>
      <c r="X142" s="1113">
        <v>0</v>
      </c>
      <c r="Y142" s="1114">
        <v>1</v>
      </c>
      <c r="Z142" s="1112"/>
      <c r="AA142" s="1113">
        <v>100</v>
      </c>
      <c r="AB142" s="1114">
        <v>1</v>
      </c>
      <c r="AC142" s="1113">
        <v>99.5</v>
      </c>
      <c r="AD142" s="1114">
        <v>1</v>
      </c>
      <c r="AE142" s="1113">
        <v>114</v>
      </c>
      <c r="AF142" s="1114">
        <v>1</v>
      </c>
      <c r="AG142" s="1113">
        <v>153</v>
      </c>
      <c r="AH142" s="1114">
        <v>0</v>
      </c>
      <c r="AI142" s="1112"/>
      <c r="AJ142" s="1113">
        <v>0.86899999999999999</v>
      </c>
      <c r="AK142" s="1114">
        <v>1</v>
      </c>
      <c r="AL142" s="1113">
        <v>8.6599999999999996E-2</v>
      </c>
      <c r="AM142" s="1114">
        <v>1</v>
      </c>
      <c r="AN142" s="1113">
        <v>9.6199999999999994E-2</v>
      </c>
      <c r="AO142" s="1114">
        <v>1</v>
      </c>
      <c r="AP142" s="1113">
        <v>0.61</v>
      </c>
      <c r="AQ142" s="1114">
        <v>1</v>
      </c>
      <c r="AR142" s="1112"/>
      <c r="AS142" s="1113">
        <v>8.16</v>
      </c>
      <c r="AT142" s="1114">
        <v>1</v>
      </c>
      <c r="AU142" s="1113">
        <v>7.4</v>
      </c>
      <c r="AV142" s="1114">
        <v>1</v>
      </c>
      <c r="AW142" s="1113">
        <v>7.74</v>
      </c>
      <c r="AX142" s="1114">
        <v>1</v>
      </c>
      <c r="AY142" s="1113">
        <v>8.19</v>
      </c>
      <c r="AZ142" s="1114">
        <v>1</v>
      </c>
      <c r="BA142" s="1112"/>
      <c r="BB142" s="1113">
        <v>26.18</v>
      </c>
      <c r="BC142" s="1114">
        <v>0</v>
      </c>
      <c r="BD142" s="1113">
        <v>17.2</v>
      </c>
      <c r="BE142" s="1114">
        <v>1</v>
      </c>
      <c r="BF142" s="1113">
        <v>4.46</v>
      </c>
      <c r="BG142" s="1114">
        <v>1</v>
      </c>
      <c r="BH142" s="1113">
        <v>10.24</v>
      </c>
      <c r="BI142" s="1114">
        <v>1</v>
      </c>
    </row>
    <row r="143" spans="2:61" x14ac:dyDescent="0.25">
      <c r="B143" s="1431"/>
      <c r="C143" s="1431"/>
      <c r="D143" s="1135" t="s">
        <v>3459</v>
      </c>
      <c r="E143" s="1112" t="s">
        <v>3993</v>
      </c>
      <c r="F143" s="1111">
        <v>367100</v>
      </c>
      <c r="G143" s="1111">
        <v>1077698</v>
      </c>
      <c r="H143" s="1135" t="s">
        <v>3450</v>
      </c>
      <c r="I143" s="1112" t="s">
        <v>3461</v>
      </c>
      <c r="J143" s="1112" t="s">
        <v>1666</v>
      </c>
      <c r="K143" s="1101"/>
      <c r="L143" s="1112">
        <v>20</v>
      </c>
      <c r="M143" s="1112">
        <v>18</v>
      </c>
      <c r="N143" s="1112">
        <v>2</v>
      </c>
      <c r="O143" s="1111">
        <v>90</v>
      </c>
      <c r="P143" s="1112">
        <v>1</v>
      </c>
      <c r="Q143" s="1112"/>
      <c r="R143" s="1113">
        <v>2.9</v>
      </c>
      <c r="S143" s="1114">
        <v>1</v>
      </c>
      <c r="T143" s="1113">
        <v>2.9</v>
      </c>
      <c r="U143" s="1114">
        <v>1</v>
      </c>
      <c r="V143" s="1113">
        <v>3</v>
      </c>
      <c r="W143" s="1114">
        <v>1</v>
      </c>
      <c r="X143" s="1113">
        <v>3</v>
      </c>
      <c r="Y143" s="1114">
        <v>1</v>
      </c>
      <c r="Z143" s="1112"/>
      <c r="AA143" s="1113">
        <v>85.1</v>
      </c>
      <c r="AB143" s="1114">
        <v>1</v>
      </c>
      <c r="AC143" s="1113">
        <v>95</v>
      </c>
      <c r="AD143" s="1114">
        <v>1</v>
      </c>
      <c r="AE143" s="1113">
        <v>100.2</v>
      </c>
      <c r="AF143" s="1114">
        <v>1</v>
      </c>
      <c r="AG143" s="1113">
        <v>97.4</v>
      </c>
      <c r="AH143" s="1114">
        <v>1</v>
      </c>
      <c r="AI143" s="1112"/>
      <c r="AJ143" s="1113">
        <v>0.49</v>
      </c>
      <c r="AK143" s="1114">
        <v>1</v>
      </c>
      <c r="AL143" s="1113">
        <v>0.49</v>
      </c>
      <c r="AM143" s="1114">
        <v>1</v>
      </c>
      <c r="AN143" s="1113">
        <v>0.49</v>
      </c>
      <c r="AO143" s="1114">
        <v>1</v>
      </c>
      <c r="AP143" s="1113">
        <v>0.49</v>
      </c>
      <c r="AQ143" s="1114">
        <v>1</v>
      </c>
      <c r="AR143" s="1112"/>
      <c r="AS143" s="1113">
        <v>7.69</v>
      </c>
      <c r="AT143" s="1114">
        <v>1</v>
      </c>
      <c r="AU143" s="1113">
        <v>7.84</v>
      </c>
      <c r="AV143" s="1114">
        <v>1</v>
      </c>
      <c r="AW143" s="1113">
        <v>7.7</v>
      </c>
      <c r="AX143" s="1114">
        <v>1</v>
      </c>
      <c r="AY143" s="1113">
        <v>7.51</v>
      </c>
      <c r="AZ143" s="1114">
        <v>1</v>
      </c>
      <c r="BA143" s="1112"/>
      <c r="BB143" s="1113">
        <v>34</v>
      </c>
      <c r="BC143" s="1114">
        <v>0</v>
      </c>
      <c r="BD143" s="1113">
        <v>87</v>
      </c>
      <c r="BE143" s="1114">
        <v>0</v>
      </c>
      <c r="BF143" s="1113">
        <v>3.5</v>
      </c>
      <c r="BG143" s="1114">
        <v>1</v>
      </c>
      <c r="BH143" s="1113">
        <v>3.2</v>
      </c>
      <c r="BI143" s="1114">
        <v>1</v>
      </c>
    </row>
    <row r="144" spans="2:61" x14ac:dyDescent="0.25">
      <c r="B144" s="1431"/>
      <c r="C144" s="1431"/>
      <c r="D144" s="1135" t="s">
        <v>3462</v>
      </c>
      <c r="E144" s="1112" t="s">
        <v>3994</v>
      </c>
      <c r="F144" s="1111">
        <v>369901</v>
      </c>
      <c r="G144" s="1111">
        <v>1088599</v>
      </c>
      <c r="H144" s="1135" t="s">
        <v>38</v>
      </c>
      <c r="I144" s="1135" t="s">
        <v>38</v>
      </c>
      <c r="J144" s="1112" t="s">
        <v>1671</v>
      </c>
      <c r="K144" s="1101"/>
      <c r="L144" s="1112">
        <v>20</v>
      </c>
      <c r="M144" s="1112">
        <v>19</v>
      </c>
      <c r="N144" s="1112">
        <v>1</v>
      </c>
      <c r="O144" s="1111">
        <v>95</v>
      </c>
      <c r="P144" s="1112">
        <v>1</v>
      </c>
      <c r="Q144" s="1112"/>
      <c r="R144" s="1113">
        <v>2.9</v>
      </c>
      <c r="S144" s="1114">
        <v>1</v>
      </c>
      <c r="T144" s="1113">
        <v>2.9</v>
      </c>
      <c r="U144" s="1114">
        <v>1</v>
      </c>
      <c r="V144" s="1113">
        <v>3</v>
      </c>
      <c r="W144" s="1114">
        <v>1</v>
      </c>
      <c r="X144" s="1113">
        <v>3</v>
      </c>
      <c r="Y144" s="1114">
        <v>1</v>
      </c>
      <c r="Z144" s="1112"/>
      <c r="AA144" s="1113">
        <v>85.3</v>
      </c>
      <c r="AB144" s="1114">
        <v>1</v>
      </c>
      <c r="AC144" s="1113">
        <v>92</v>
      </c>
      <c r="AD144" s="1114">
        <v>1</v>
      </c>
      <c r="AE144" s="1113">
        <v>98.8</v>
      </c>
      <c r="AF144" s="1114">
        <v>1</v>
      </c>
      <c r="AG144" s="1113">
        <v>102</v>
      </c>
      <c r="AH144" s="1114">
        <v>1</v>
      </c>
      <c r="AI144" s="1112"/>
      <c r="AJ144" s="1113">
        <v>0.49</v>
      </c>
      <c r="AK144" s="1114">
        <v>1</v>
      </c>
      <c r="AL144" s="1113">
        <v>0.49</v>
      </c>
      <c r="AM144" s="1114">
        <v>1</v>
      </c>
      <c r="AN144" s="1113">
        <v>0.49</v>
      </c>
      <c r="AO144" s="1114">
        <v>1</v>
      </c>
      <c r="AP144" s="1113">
        <v>0.49</v>
      </c>
      <c r="AQ144" s="1114">
        <v>1</v>
      </c>
      <c r="AR144" s="1112"/>
      <c r="AS144" s="1113">
        <v>7.68</v>
      </c>
      <c r="AT144" s="1114">
        <v>1</v>
      </c>
      <c r="AU144" s="1113">
        <v>7.9</v>
      </c>
      <c r="AV144" s="1114">
        <v>1</v>
      </c>
      <c r="AW144" s="1113">
        <v>7.69</v>
      </c>
      <c r="AX144" s="1114">
        <v>1</v>
      </c>
      <c r="AY144" s="1113">
        <v>7.83</v>
      </c>
      <c r="AZ144" s="1114">
        <v>1</v>
      </c>
      <c r="BA144" s="1112"/>
      <c r="BB144" s="1113">
        <v>52</v>
      </c>
      <c r="BC144" s="1114">
        <v>0</v>
      </c>
      <c r="BD144" s="1113">
        <v>14</v>
      </c>
      <c r="BE144" s="1114">
        <v>1</v>
      </c>
      <c r="BF144" s="1113">
        <v>3</v>
      </c>
      <c r="BG144" s="1114">
        <v>1</v>
      </c>
      <c r="BH144" s="1113">
        <v>6.8</v>
      </c>
      <c r="BI144" s="1114">
        <v>1</v>
      </c>
    </row>
    <row r="145" spans="2:61" x14ac:dyDescent="0.25">
      <c r="B145" s="1431"/>
      <c r="C145" s="1431"/>
      <c r="D145" s="1135" t="s">
        <v>3464</v>
      </c>
      <c r="E145" s="1112" t="s">
        <v>3995</v>
      </c>
      <c r="F145" s="1111">
        <v>369108</v>
      </c>
      <c r="G145" s="1111">
        <v>1075466</v>
      </c>
      <c r="H145" s="1135" t="s">
        <v>38</v>
      </c>
      <c r="I145" s="1135" t="s">
        <v>38</v>
      </c>
      <c r="J145" s="1112" t="s">
        <v>1670</v>
      </c>
      <c r="K145" s="1101"/>
      <c r="L145" s="1112">
        <v>20</v>
      </c>
      <c r="M145" s="1112">
        <v>18</v>
      </c>
      <c r="N145" s="1112">
        <v>2</v>
      </c>
      <c r="O145" s="1111">
        <v>90</v>
      </c>
      <c r="P145" s="1112">
        <v>1</v>
      </c>
      <c r="Q145" s="1112"/>
      <c r="R145" s="1113">
        <v>4.5</v>
      </c>
      <c r="S145" s="1114">
        <v>1</v>
      </c>
      <c r="T145" s="1113">
        <v>2.9</v>
      </c>
      <c r="U145" s="1114">
        <v>1</v>
      </c>
      <c r="V145" s="1113">
        <v>3</v>
      </c>
      <c r="W145" s="1114">
        <v>1</v>
      </c>
      <c r="X145" s="1113">
        <v>3</v>
      </c>
      <c r="Y145" s="1114">
        <v>1</v>
      </c>
      <c r="Z145" s="1112"/>
      <c r="AA145" s="1113">
        <v>92.5</v>
      </c>
      <c r="AB145" s="1114">
        <v>1</v>
      </c>
      <c r="AC145" s="1113">
        <v>100.6</v>
      </c>
      <c r="AD145" s="1114">
        <v>1</v>
      </c>
      <c r="AE145" s="1113">
        <v>89.4</v>
      </c>
      <c r="AF145" s="1114">
        <v>1</v>
      </c>
      <c r="AG145" s="1113">
        <v>110</v>
      </c>
      <c r="AH145" s="1114">
        <v>1</v>
      </c>
      <c r="AI145" s="1112"/>
      <c r="AJ145" s="1113">
        <v>0.49</v>
      </c>
      <c r="AK145" s="1114">
        <v>1</v>
      </c>
      <c r="AL145" s="1113">
        <v>0.49</v>
      </c>
      <c r="AM145" s="1114">
        <v>1</v>
      </c>
      <c r="AN145" s="1113">
        <v>0.49</v>
      </c>
      <c r="AO145" s="1114">
        <v>1</v>
      </c>
      <c r="AP145" s="1113">
        <v>0.49</v>
      </c>
      <c r="AQ145" s="1114">
        <v>1</v>
      </c>
      <c r="AR145" s="1112"/>
      <c r="AS145" s="1113">
        <v>8.42</v>
      </c>
      <c r="AT145" s="1114">
        <v>1</v>
      </c>
      <c r="AU145" s="1113">
        <v>7.68</v>
      </c>
      <c r="AV145" s="1114">
        <v>1</v>
      </c>
      <c r="AW145" s="1113">
        <v>7.86</v>
      </c>
      <c r="AX145" s="1114">
        <v>1</v>
      </c>
      <c r="AY145" s="1113">
        <v>8.59</v>
      </c>
      <c r="AZ145" s="1114">
        <v>0</v>
      </c>
      <c r="BA145" s="1112"/>
      <c r="BB145" s="1113">
        <v>34</v>
      </c>
      <c r="BC145" s="1114">
        <v>0</v>
      </c>
      <c r="BD145" s="1113">
        <v>5.4</v>
      </c>
      <c r="BE145" s="1114">
        <v>1</v>
      </c>
      <c r="BF145" s="1113">
        <v>3</v>
      </c>
      <c r="BG145" s="1114">
        <v>1</v>
      </c>
      <c r="BH145" s="1113">
        <v>3</v>
      </c>
      <c r="BI145" s="1114">
        <v>1</v>
      </c>
    </row>
    <row r="146" spans="2:61" x14ac:dyDescent="0.25">
      <c r="B146" s="1431"/>
      <c r="C146" s="1431"/>
      <c r="D146" s="1135" t="s">
        <v>3464</v>
      </c>
      <c r="E146" s="1112" t="s">
        <v>3996</v>
      </c>
      <c r="F146" s="1111">
        <v>377981</v>
      </c>
      <c r="G146" s="1111">
        <v>1077549</v>
      </c>
      <c r="H146" s="1135" t="s">
        <v>38</v>
      </c>
      <c r="I146" s="1135" t="s">
        <v>38</v>
      </c>
      <c r="J146" s="1112" t="s">
        <v>1670</v>
      </c>
      <c r="K146" s="1101"/>
      <c r="L146" s="1112">
        <v>20</v>
      </c>
      <c r="M146" s="1112">
        <v>19</v>
      </c>
      <c r="N146" s="1112">
        <v>1</v>
      </c>
      <c r="O146" s="1111">
        <v>95</v>
      </c>
      <c r="P146" s="1112">
        <v>1</v>
      </c>
      <c r="Q146" s="1112"/>
      <c r="R146" s="1113">
        <v>2.9</v>
      </c>
      <c r="S146" s="1114">
        <v>1</v>
      </c>
      <c r="T146" s="1113">
        <v>2.9</v>
      </c>
      <c r="U146" s="1114">
        <v>1</v>
      </c>
      <c r="V146" s="1113">
        <v>3</v>
      </c>
      <c r="W146" s="1114">
        <v>1</v>
      </c>
      <c r="X146" s="1113">
        <v>3</v>
      </c>
      <c r="Y146" s="1114">
        <v>1</v>
      </c>
      <c r="Z146" s="1112"/>
      <c r="AA146" s="1113">
        <v>96.3</v>
      </c>
      <c r="AB146" s="1114">
        <v>1</v>
      </c>
      <c r="AC146" s="1113">
        <v>99.8</v>
      </c>
      <c r="AD146" s="1114">
        <v>1</v>
      </c>
      <c r="AE146" s="1113">
        <v>96.4</v>
      </c>
      <c r="AF146" s="1114">
        <v>1</v>
      </c>
      <c r="AG146" s="1113">
        <v>105</v>
      </c>
      <c r="AH146" s="1114">
        <v>1</v>
      </c>
      <c r="AI146" s="1112"/>
      <c r="AJ146" s="1113">
        <v>0.49</v>
      </c>
      <c r="AK146" s="1114">
        <v>1</v>
      </c>
      <c r="AL146" s="1113">
        <v>0.49</v>
      </c>
      <c r="AM146" s="1114">
        <v>1</v>
      </c>
      <c r="AN146" s="1113">
        <v>0.49</v>
      </c>
      <c r="AO146" s="1114">
        <v>1</v>
      </c>
      <c r="AP146" s="1113">
        <v>3.2</v>
      </c>
      <c r="AQ146" s="1114">
        <v>0</v>
      </c>
      <c r="AR146" s="1112"/>
      <c r="AS146" s="1113">
        <v>7.68</v>
      </c>
      <c r="AT146" s="1114">
        <v>1</v>
      </c>
      <c r="AU146" s="1113">
        <v>7.68</v>
      </c>
      <c r="AV146" s="1114">
        <v>1</v>
      </c>
      <c r="AW146" s="1113">
        <v>7.86</v>
      </c>
      <c r="AX146" s="1114">
        <v>1</v>
      </c>
      <c r="AY146" s="1113">
        <v>8.26</v>
      </c>
      <c r="AZ146" s="1114">
        <v>1</v>
      </c>
      <c r="BA146" s="1112"/>
      <c r="BB146" s="1113">
        <v>13.8</v>
      </c>
      <c r="BC146" s="1114">
        <v>1</v>
      </c>
      <c r="BD146" s="1113">
        <v>3.8</v>
      </c>
      <c r="BE146" s="1114">
        <v>1</v>
      </c>
      <c r="BF146" s="1113">
        <v>3</v>
      </c>
      <c r="BG146" s="1114">
        <v>1</v>
      </c>
      <c r="BH146" s="1113">
        <v>10.5</v>
      </c>
      <c r="BI146" s="1114">
        <v>1</v>
      </c>
    </row>
    <row r="147" spans="2:61" x14ac:dyDescent="0.25">
      <c r="B147" s="1431"/>
      <c r="C147" s="1441" t="s">
        <v>1653</v>
      </c>
      <c r="D147" s="1123" t="s">
        <v>3467</v>
      </c>
      <c r="E147" s="1106" t="s">
        <v>3997</v>
      </c>
      <c r="F147" s="1115">
        <v>331594</v>
      </c>
      <c r="G147" s="1115">
        <v>1196861</v>
      </c>
      <c r="H147" s="1123" t="s">
        <v>3450</v>
      </c>
      <c r="I147" s="1123" t="s">
        <v>3469</v>
      </c>
      <c r="J147" s="1123" t="s">
        <v>3469</v>
      </c>
      <c r="K147" s="1101"/>
      <c r="L147" s="1123">
        <v>20</v>
      </c>
      <c r="M147" s="1123">
        <v>18</v>
      </c>
      <c r="N147" s="1123">
        <v>2</v>
      </c>
      <c r="O147" s="1136">
        <v>90</v>
      </c>
      <c r="P147" s="1123">
        <v>1</v>
      </c>
      <c r="Q147" s="1123"/>
      <c r="R147" s="1137">
        <v>2</v>
      </c>
      <c r="S147" s="1138">
        <v>1</v>
      </c>
      <c r="T147" s="1137">
        <v>0.5</v>
      </c>
      <c r="U147" s="1138">
        <v>1</v>
      </c>
      <c r="V147" s="1137">
        <v>2.2999999999999998</v>
      </c>
      <c r="W147" s="1138">
        <v>1</v>
      </c>
      <c r="X147" s="1137">
        <v>2</v>
      </c>
      <c r="Y147" s="1138">
        <v>1</v>
      </c>
      <c r="Z147" s="1123"/>
      <c r="AA147" s="1137">
        <v>112</v>
      </c>
      <c r="AB147" s="1138">
        <v>1</v>
      </c>
      <c r="AC147" s="1137">
        <v>101</v>
      </c>
      <c r="AD147" s="1138">
        <v>1</v>
      </c>
      <c r="AE147" s="1137">
        <v>115.1</v>
      </c>
      <c r="AF147" s="1138">
        <v>1</v>
      </c>
      <c r="AG147" s="1137">
        <v>123</v>
      </c>
      <c r="AH147" s="1138">
        <v>0</v>
      </c>
      <c r="AI147" s="1123"/>
      <c r="AJ147" s="1137">
        <v>0.40300000000000002</v>
      </c>
      <c r="AK147" s="1138">
        <v>1</v>
      </c>
      <c r="AL147" s="1137">
        <v>4.7800000000000002E-2</v>
      </c>
      <c r="AM147" s="1138">
        <v>1</v>
      </c>
      <c r="AN147" s="1137">
        <v>1.079</v>
      </c>
      <c r="AO147" s="1138">
        <v>0</v>
      </c>
      <c r="AP147" s="1137">
        <v>0.79800000000000004</v>
      </c>
      <c r="AQ147" s="1138">
        <v>1</v>
      </c>
      <c r="AR147" s="1123"/>
      <c r="AS147" s="1137">
        <v>7.79</v>
      </c>
      <c r="AT147" s="1138">
        <v>1</v>
      </c>
      <c r="AU147" s="1137">
        <v>7.9</v>
      </c>
      <c r="AV147" s="1138">
        <v>1</v>
      </c>
      <c r="AW147" s="1137">
        <v>6.9</v>
      </c>
      <c r="AX147" s="1138">
        <v>1</v>
      </c>
      <c r="AY147" s="1137">
        <v>7.53</v>
      </c>
      <c r="AZ147" s="1138">
        <v>1</v>
      </c>
      <c r="BA147" s="1123"/>
      <c r="BB147" s="1137">
        <v>3.82</v>
      </c>
      <c r="BC147" s="1138">
        <v>1</v>
      </c>
      <c r="BD147" s="1137">
        <v>17.54</v>
      </c>
      <c r="BE147" s="1138">
        <v>1</v>
      </c>
      <c r="BF147" s="1137">
        <v>1.54</v>
      </c>
      <c r="BG147" s="1138">
        <v>1</v>
      </c>
      <c r="BH147" s="1137">
        <v>8</v>
      </c>
      <c r="BI147" s="1138">
        <v>1</v>
      </c>
    </row>
    <row r="148" spans="2:61" x14ac:dyDescent="0.25">
      <c r="B148" s="1431"/>
      <c r="C148" s="1442"/>
      <c r="D148" s="1123" t="s">
        <v>3470</v>
      </c>
      <c r="E148" s="1106" t="s">
        <v>3998</v>
      </c>
      <c r="F148" s="1115">
        <v>341394</v>
      </c>
      <c r="G148" s="1115">
        <v>1198407</v>
      </c>
      <c r="H148" s="1123" t="s">
        <v>3450</v>
      </c>
      <c r="I148" s="1123" t="s">
        <v>3469</v>
      </c>
      <c r="J148" s="1123" t="s">
        <v>3469</v>
      </c>
      <c r="K148" s="1101"/>
      <c r="L148" s="1123">
        <v>20</v>
      </c>
      <c r="M148" s="1123">
        <v>18</v>
      </c>
      <c r="N148" s="1123">
        <v>2</v>
      </c>
      <c r="O148" s="1136">
        <v>90</v>
      </c>
      <c r="P148" s="1123">
        <v>1</v>
      </c>
      <c r="Q148" s="1123"/>
      <c r="R148" s="1137">
        <v>10</v>
      </c>
      <c r="S148" s="1138">
        <v>0</v>
      </c>
      <c r="T148" s="1137">
        <v>0.2</v>
      </c>
      <c r="U148" s="1138">
        <v>1</v>
      </c>
      <c r="V148" s="1137">
        <v>2.1</v>
      </c>
      <c r="W148" s="1138">
        <v>1</v>
      </c>
      <c r="X148" s="1137">
        <v>2</v>
      </c>
      <c r="Y148" s="1138">
        <v>1</v>
      </c>
      <c r="Z148" s="1123"/>
      <c r="AA148" s="1137">
        <v>98.5</v>
      </c>
      <c r="AB148" s="1138">
        <v>1</v>
      </c>
      <c r="AC148" s="1137">
        <v>99.7</v>
      </c>
      <c r="AD148" s="1138">
        <v>1</v>
      </c>
      <c r="AE148" s="1137">
        <v>102.1</v>
      </c>
      <c r="AF148" s="1138">
        <v>1</v>
      </c>
      <c r="AG148" s="1137">
        <v>106</v>
      </c>
      <c r="AH148" s="1138">
        <v>1</v>
      </c>
      <c r="AI148" s="1123"/>
      <c r="AJ148" s="1137">
        <v>1.1819999999999999</v>
      </c>
      <c r="AK148" s="1138">
        <v>0</v>
      </c>
      <c r="AL148" s="1137">
        <v>8.1600000000000006E-2</v>
      </c>
      <c r="AM148" s="1138">
        <v>1</v>
      </c>
      <c r="AN148" s="1137">
        <v>0.91400000000000003</v>
      </c>
      <c r="AO148" s="1138">
        <v>1</v>
      </c>
      <c r="AP148" s="1137">
        <v>0.74</v>
      </c>
      <c r="AQ148" s="1138">
        <v>1</v>
      </c>
      <c r="AR148" s="1123"/>
      <c r="AS148" s="1137">
        <v>7.98</v>
      </c>
      <c r="AT148" s="1138">
        <v>1</v>
      </c>
      <c r="AU148" s="1137">
        <v>7.5</v>
      </c>
      <c r="AV148" s="1138">
        <v>1</v>
      </c>
      <c r="AW148" s="1137">
        <v>7.22</v>
      </c>
      <c r="AX148" s="1138">
        <v>1</v>
      </c>
      <c r="AY148" s="1137">
        <v>7.73</v>
      </c>
      <c r="AZ148" s="1138">
        <v>1</v>
      </c>
      <c r="BA148" s="1123"/>
      <c r="BB148" s="1137">
        <v>24.04</v>
      </c>
      <c r="BC148" s="1138">
        <v>1</v>
      </c>
      <c r="BD148" s="1137">
        <v>21.1</v>
      </c>
      <c r="BE148" s="1138">
        <v>1</v>
      </c>
      <c r="BF148" s="1137">
        <v>3.28</v>
      </c>
      <c r="BG148" s="1138">
        <v>1</v>
      </c>
      <c r="BH148" s="1137">
        <v>0</v>
      </c>
      <c r="BI148" s="1138">
        <v>1</v>
      </c>
    </row>
    <row r="149" spans="2:61" x14ac:dyDescent="0.25">
      <c r="B149" s="1431"/>
      <c r="C149" s="1442"/>
      <c r="D149" s="1123" t="s">
        <v>3472</v>
      </c>
      <c r="E149" s="1106" t="s">
        <v>3999</v>
      </c>
      <c r="F149" s="1115">
        <v>329305</v>
      </c>
      <c r="G149" s="1115">
        <v>1176957</v>
      </c>
      <c r="H149" s="1123" t="s">
        <v>3450</v>
      </c>
      <c r="I149" s="1123" t="s">
        <v>3469</v>
      </c>
      <c r="J149" s="1123" t="s">
        <v>3469</v>
      </c>
      <c r="K149" s="1101"/>
      <c r="L149" s="1123">
        <v>20</v>
      </c>
      <c r="M149" s="1123">
        <v>20</v>
      </c>
      <c r="N149" s="1123">
        <v>0</v>
      </c>
      <c r="O149" s="1136">
        <v>100</v>
      </c>
      <c r="P149" s="1123">
        <v>1</v>
      </c>
      <c r="Q149" s="1123"/>
      <c r="R149" s="1137">
        <v>0.4</v>
      </c>
      <c r="S149" s="1138">
        <v>1</v>
      </c>
      <c r="T149" s="1137">
        <v>4.2</v>
      </c>
      <c r="U149" s="1138">
        <v>1</v>
      </c>
      <c r="V149" s="1137">
        <v>2</v>
      </c>
      <c r="W149" s="1138">
        <v>1</v>
      </c>
      <c r="X149" s="1137">
        <v>1</v>
      </c>
      <c r="Y149" s="1138">
        <v>1</v>
      </c>
      <c r="Z149" s="1123"/>
      <c r="AA149" s="1137">
        <v>99.6</v>
      </c>
      <c r="AB149" s="1138">
        <v>1</v>
      </c>
      <c r="AC149" s="1137">
        <v>100</v>
      </c>
      <c r="AD149" s="1138">
        <v>1</v>
      </c>
      <c r="AE149" s="1137">
        <v>100</v>
      </c>
      <c r="AF149" s="1138">
        <v>1</v>
      </c>
      <c r="AG149" s="1137">
        <v>118</v>
      </c>
      <c r="AH149" s="1138">
        <v>1</v>
      </c>
      <c r="AI149" s="1123"/>
      <c r="AJ149" s="1137">
        <v>0.1754</v>
      </c>
      <c r="AK149" s="1138">
        <v>1</v>
      </c>
      <c r="AL149" s="1137">
        <v>0.80300000000000005</v>
      </c>
      <c r="AM149" s="1138">
        <v>1</v>
      </c>
      <c r="AN149" s="1137">
        <v>0.91600000000000004</v>
      </c>
      <c r="AO149" s="1138">
        <v>1</v>
      </c>
      <c r="AP149" s="1137">
        <v>0.83399999999999996</v>
      </c>
      <c r="AQ149" s="1138">
        <v>1</v>
      </c>
      <c r="AR149" s="1123"/>
      <c r="AS149" s="1137">
        <v>7.8</v>
      </c>
      <c r="AT149" s="1138">
        <v>1</v>
      </c>
      <c r="AU149" s="1137">
        <v>7.5</v>
      </c>
      <c r="AV149" s="1138">
        <v>1</v>
      </c>
      <c r="AW149" s="1137">
        <v>7.15</v>
      </c>
      <c r="AX149" s="1138">
        <v>1</v>
      </c>
      <c r="AY149" s="1137">
        <v>7.95</v>
      </c>
      <c r="AZ149" s="1138">
        <v>1</v>
      </c>
      <c r="BA149" s="1123"/>
      <c r="BB149" s="1137">
        <v>7</v>
      </c>
      <c r="BC149" s="1138">
        <v>1</v>
      </c>
      <c r="BD149" s="1137">
        <v>21.22</v>
      </c>
      <c r="BE149" s="1138">
        <v>1</v>
      </c>
      <c r="BF149" s="1137">
        <v>1.74</v>
      </c>
      <c r="BG149" s="1138">
        <v>1</v>
      </c>
      <c r="BH149" s="1137">
        <v>0</v>
      </c>
      <c r="BI149" s="1138">
        <v>1</v>
      </c>
    </row>
    <row r="150" spans="2:61" x14ac:dyDescent="0.25">
      <c r="B150" s="1431"/>
      <c r="C150" s="1442"/>
      <c r="D150" s="1123" t="s">
        <v>3469</v>
      </c>
      <c r="E150" s="1106" t="s">
        <v>4000</v>
      </c>
      <c r="F150" s="1106">
        <v>344627</v>
      </c>
      <c r="G150" s="1106">
        <v>1176883</v>
      </c>
      <c r="H150" s="1123" t="s">
        <v>3450</v>
      </c>
      <c r="I150" s="1123" t="s">
        <v>3469</v>
      </c>
      <c r="J150" s="1123" t="s">
        <v>3469</v>
      </c>
      <c r="K150" s="1101"/>
      <c r="L150" s="1123">
        <v>20</v>
      </c>
      <c r="M150" s="1123">
        <v>18</v>
      </c>
      <c r="N150" s="1123">
        <v>2</v>
      </c>
      <c r="O150" s="1136">
        <v>90</v>
      </c>
      <c r="P150" s="1123">
        <v>1</v>
      </c>
      <c r="Q150" s="1123"/>
      <c r="R150" s="1137">
        <v>7.2</v>
      </c>
      <c r="S150" s="1138">
        <v>0</v>
      </c>
      <c r="T150" s="1137">
        <v>0.3</v>
      </c>
      <c r="U150" s="1138">
        <v>1</v>
      </c>
      <c r="V150" s="1137">
        <v>2.4</v>
      </c>
      <c r="W150" s="1138">
        <v>1</v>
      </c>
      <c r="X150" s="1137">
        <v>1.3</v>
      </c>
      <c r="Y150" s="1138">
        <v>1</v>
      </c>
      <c r="Z150" s="1123"/>
      <c r="AA150" s="1137">
        <v>101</v>
      </c>
      <c r="AB150" s="1138">
        <v>1</v>
      </c>
      <c r="AC150" s="1137">
        <v>103</v>
      </c>
      <c r="AD150" s="1138">
        <v>1</v>
      </c>
      <c r="AE150" s="1137">
        <v>95.5</v>
      </c>
      <c r="AF150" s="1138">
        <v>1</v>
      </c>
      <c r="AG150" s="1137">
        <v>101</v>
      </c>
      <c r="AH150" s="1138">
        <v>1</v>
      </c>
      <c r="AI150" s="1123"/>
      <c r="AJ150" s="1137">
        <v>0.59799999999999998</v>
      </c>
      <c r="AK150" s="1138">
        <v>1</v>
      </c>
      <c r="AL150" s="1137">
        <v>5.3199999999999997E-2</v>
      </c>
      <c r="AM150" s="1138">
        <v>1</v>
      </c>
      <c r="AN150" s="1137">
        <v>0.84199999999999997</v>
      </c>
      <c r="AO150" s="1138">
        <v>1</v>
      </c>
      <c r="AP150" s="1137">
        <v>1.032</v>
      </c>
      <c r="AQ150" s="1138">
        <v>0</v>
      </c>
      <c r="AR150" s="1123"/>
      <c r="AS150" s="1137">
        <v>8.31</v>
      </c>
      <c r="AT150" s="1138">
        <v>1</v>
      </c>
      <c r="AU150" s="1137">
        <v>7.3</v>
      </c>
      <c r="AV150" s="1138">
        <v>1</v>
      </c>
      <c r="AW150" s="1137">
        <v>7.08</v>
      </c>
      <c r="AX150" s="1138">
        <v>1</v>
      </c>
      <c r="AY150" s="1137">
        <v>7.44</v>
      </c>
      <c r="AZ150" s="1138">
        <v>1</v>
      </c>
      <c r="BA150" s="1123"/>
      <c r="BB150" s="1137">
        <v>13.64</v>
      </c>
      <c r="BC150" s="1138">
        <v>1</v>
      </c>
      <c r="BD150" s="1137">
        <v>4.66</v>
      </c>
      <c r="BE150" s="1138">
        <v>1</v>
      </c>
      <c r="BF150" s="1137">
        <v>5.82</v>
      </c>
      <c r="BG150" s="1138">
        <v>1</v>
      </c>
      <c r="BH150" s="1137">
        <v>6.42</v>
      </c>
      <c r="BI150" s="1138">
        <v>1</v>
      </c>
    </row>
    <row r="151" spans="2:61" x14ac:dyDescent="0.25">
      <c r="B151" s="1431"/>
      <c r="C151" s="1442"/>
      <c r="D151" s="1123" t="s">
        <v>1653</v>
      </c>
      <c r="E151" s="1106" t="s">
        <v>4001</v>
      </c>
      <c r="F151" s="1106">
        <v>328127</v>
      </c>
      <c r="G151" s="1106">
        <v>1160366</v>
      </c>
      <c r="H151" s="1123" t="s">
        <v>3450</v>
      </c>
      <c r="I151" s="1123" t="s">
        <v>3476</v>
      </c>
      <c r="J151" s="1123" t="s">
        <v>3477</v>
      </c>
      <c r="K151" s="1101"/>
      <c r="L151" s="1123">
        <v>20</v>
      </c>
      <c r="M151" s="1123">
        <v>18</v>
      </c>
      <c r="N151" s="1123">
        <v>2</v>
      </c>
      <c r="O151" s="1136">
        <v>90</v>
      </c>
      <c r="P151" s="1123">
        <v>1</v>
      </c>
      <c r="Q151" s="1123"/>
      <c r="R151" s="1137">
        <v>1</v>
      </c>
      <c r="S151" s="1138">
        <v>1</v>
      </c>
      <c r="T151" s="1137">
        <v>1.3</v>
      </c>
      <c r="U151" s="1138">
        <v>1</v>
      </c>
      <c r="V151" s="1137">
        <v>2</v>
      </c>
      <c r="W151" s="1138">
        <v>1</v>
      </c>
      <c r="X151" s="1137">
        <v>5</v>
      </c>
      <c r="Y151" s="1138">
        <v>1</v>
      </c>
      <c r="Z151" s="1123"/>
      <c r="AA151" s="1137">
        <v>96.2</v>
      </c>
      <c r="AB151" s="1138">
        <v>1</v>
      </c>
      <c r="AC151" s="1137">
        <v>99.6</v>
      </c>
      <c r="AD151" s="1138">
        <v>1</v>
      </c>
      <c r="AE151" s="1137">
        <v>103</v>
      </c>
      <c r="AF151" s="1138">
        <v>1</v>
      </c>
      <c r="AG151" s="1137">
        <v>95.3</v>
      </c>
      <c r="AH151" s="1138">
        <v>1</v>
      </c>
      <c r="AI151" s="1123"/>
      <c r="AJ151" s="1137">
        <v>0.75900000000000001</v>
      </c>
      <c r="AK151" s="1138">
        <v>1</v>
      </c>
      <c r="AL151" s="1137">
        <v>4.6100000000000002E-2</v>
      </c>
      <c r="AM151" s="1138">
        <v>1</v>
      </c>
      <c r="AN151" s="1137">
        <v>0.90100000000000002</v>
      </c>
      <c r="AO151" s="1138">
        <v>1</v>
      </c>
      <c r="AP151" s="1137">
        <v>0.79600000000000004</v>
      </c>
      <c r="AQ151" s="1138">
        <v>1</v>
      </c>
      <c r="AR151" s="1123"/>
      <c r="AS151" s="1137">
        <v>7.29</v>
      </c>
      <c r="AT151" s="1138">
        <v>1</v>
      </c>
      <c r="AU151" s="1137">
        <v>7.3</v>
      </c>
      <c r="AV151" s="1138">
        <v>1</v>
      </c>
      <c r="AW151" s="1137">
        <v>7.3</v>
      </c>
      <c r="AX151" s="1138">
        <v>1</v>
      </c>
      <c r="AY151" s="1137">
        <v>7.43</v>
      </c>
      <c r="AZ151" s="1138">
        <v>1</v>
      </c>
      <c r="BA151" s="1123"/>
      <c r="BB151" s="1137">
        <v>139.86000000000001</v>
      </c>
      <c r="BC151" s="1138">
        <v>0</v>
      </c>
      <c r="BD151" s="1137">
        <v>52.76</v>
      </c>
      <c r="BE151" s="1138">
        <v>0</v>
      </c>
      <c r="BF151" s="1137">
        <v>13.74</v>
      </c>
      <c r="BG151" s="1138">
        <v>1</v>
      </c>
      <c r="BH151" s="1137">
        <v>5.7</v>
      </c>
      <c r="BI151" s="1138">
        <v>1</v>
      </c>
    </row>
    <row r="152" spans="2:61" x14ac:dyDescent="0.25">
      <c r="B152" s="1431"/>
      <c r="C152" s="1442"/>
      <c r="D152" s="1123" t="s">
        <v>1653</v>
      </c>
      <c r="E152" s="1106" t="s">
        <v>4002</v>
      </c>
      <c r="F152" s="1106">
        <v>331385</v>
      </c>
      <c r="G152" s="1106">
        <v>1154818</v>
      </c>
      <c r="H152" s="1123" t="s">
        <v>3450</v>
      </c>
      <c r="I152" s="1123" t="s">
        <v>3476</v>
      </c>
      <c r="J152" s="1123" t="s">
        <v>3477</v>
      </c>
      <c r="K152" s="1101"/>
      <c r="L152" s="1123">
        <v>20</v>
      </c>
      <c r="M152" s="1123">
        <v>18</v>
      </c>
      <c r="N152" s="1123">
        <v>2</v>
      </c>
      <c r="O152" s="1136">
        <v>90</v>
      </c>
      <c r="P152" s="1123">
        <v>1</v>
      </c>
      <c r="Q152" s="1123"/>
      <c r="R152" s="1137">
        <v>0.1</v>
      </c>
      <c r="S152" s="1138">
        <v>1</v>
      </c>
      <c r="T152" s="1137">
        <v>2</v>
      </c>
      <c r="U152" s="1138">
        <v>1</v>
      </c>
      <c r="V152" s="1137">
        <v>1</v>
      </c>
      <c r="W152" s="1138">
        <v>1</v>
      </c>
      <c r="X152" s="1137">
        <v>5</v>
      </c>
      <c r="Y152" s="1138">
        <v>1</v>
      </c>
      <c r="Z152" s="1123"/>
      <c r="AA152" s="1137">
        <v>93.3</v>
      </c>
      <c r="AB152" s="1138">
        <v>1</v>
      </c>
      <c r="AC152" s="1137">
        <v>97.5</v>
      </c>
      <c r="AD152" s="1138">
        <v>1</v>
      </c>
      <c r="AE152" s="1137">
        <v>89.4</v>
      </c>
      <c r="AF152" s="1138">
        <v>1</v>
      </c>
      <c r="AG152" s="1137">
        <v>86.7</v>
      </c>
      <c r="AH152" s="1138">
        <v>1</v>
      </c>
      <c r="AI152" s="1123"/>
      <c r="AJ152" s="1137">
        <v>1.7929999999999999</v>
      </c>
      <c r="AK152" s="1138">
        <v>0</v>
      </c>
      <c r="AL152" s="1137">
        <v>4.9000000000000002E-2</v>
      </c>
      <c r="AM152" s="1138">
        <v>1</v>
      </c>
      <c r="AN152" s="1137">
        <v>0.1638</v>
      </c>
      <c r="AO152" s="1138">
        <v>1</v>
      </c>
      <c r="AP152" s="1137">
        <v>0.59299999999999997</v>
      </c>
      <c r="AQ152" s="1138">
        <v>1</v>
      </c>
      <c r="AR152" s="1123"/>
      <c r="AS152" s="1137">
        <v>7.3</v>
      </c>
      <c r="AT152" s="1138">
        <v>1</v>
      </c>
      <c r="AU152" s="1137">
        <v>7.1</v>
      </c>
      <c r="AV152" s="1138">
        <v>1</v>
      </c>
      <c r="AW152" s="1137">
        <v>7.1</v>
      </c>
      <c r="AX152" s="1138">
        <v>1</v>
      </c>
      <c r="AY152" s="1137">
        <v>7.2</v>
      </c>
      <c r="AZ152" s="1138">
        <v>1</v>
      </c>
      <c r="BA152" s="1123"/>
      <c r="BB152" s="1137">
        <v>12.88</v>
      </c>
      <c r="BC152" s="1138">
        <v>1</v>
      </c>
      <c r="BD152" s="1137">
        <v>15.24</v>
      </c>
      <c r="BE152" s="1138">
        <v>1</v>
      </c>
      <c r="BF152" s="1137">
        <v>26.74</v>
      </c>
      <c r="BG152" s="1138">
        <v>0</v>
      </c>
      <c r="BH152" s="1137">
        <v>2.1800000000000002</v>
      </c>
      <c r="BI152" s="1138">
        <v>1</v>
      </c>
    </row>
    <row r="153" spans="2:61" x14ac:dyDescent="0.25">
      <c r="B153" s="1431"/>
      <c r="C153" s="1442"/>
      <c r="D153" s="1123" t="s">
        <v>1653</v>
      </c>
      <c r="E153" s="1106" t="s">
        <v>4003</v>
      </c>
      <c r="F153" s="1106">
        <v>346688</v>
      </c>
      <c r="G153" s="1106">
        <v>1148109</v>
      </c>
      <c r="H153" s="1123" t="s">
        <v>3450</v>
      </c>
      <c r="I153" s="1106" t="s">
        <v>3480</v>
      </c>
      <c r="J153" s="1106" t="s">
        <v>3481</v>
      </c>
      <c r="K153" s="1101"/>
      <c r="L153" s="1123">
        <v>20</v>
      </c>
      <c r="M153" s="1123">
        <v>13</v>
      </c>
      <c r="N153" s="1123">
        <v>7</v>
      </c>
      <c r="O153" s="1136">
        <v>65</v>
      </c>
      <c r="P153" s="1123">
        <v>0</v>
      </c>
      <c r="Q153" s="1123"/>
      <c r="R153" s="1137">
        <v>0.6</v>
      </c>
      <c r="S153" s="1138">
        <v>1</v>
      </c>
      <c r="T153" s="1137">
        <v>1.6</v>
      </c>
      <c r="U153" s="1138">
        <v>1</v>
      </c>
      <c r="V153" s="1137">
        <v>3</v>
      </c>
      <c r="W153" s="1138">
        <v>1</v>
      </c>
      <c r="X153" s="1137">
        <v>8.9</v>
      </c>
      <c r="Y153" s="1138">
        <v>0</v>
      </c>
      <c r="Z153" s="1123"/>
      <c r="AA153" s="1137">
        <v>97.3</v>
      </c>
      <c r="AB153" s="1138">
        <v>1</v>
      </c>
      <c r="AC153" s="1137">
        <v>87.9</v>
      </c>
      <c r="AD153" s="1138">
        <v>1</v>
      </c>
      <c r="AE153" s="1137">
        <v>85.9</v>
      </c>
      <c r="AF153" s="1138">
        <v>1</v>
      </c>
      <c r="AG153" s="1137">
        <v>52.4</v>
      </c>
      <c r="AH153" s="1138">
        <v>0</v>
      </c>
      <c r="AI153" s="1123"/>
      <c r="AJ153" s="1137">
        <v>1.742</v>
      </c>
      <c r="AK153" s="1138">
        <v>0</v>
      </c>
      <c r="AL153" s="1137">
        <v>8.4599999999999995E-2</v>
      </c>
      <c r="AM153" s="1138">
        <v>1</v>
      </c>
      <c r="AN153" s="1137">
        <v>0.91800000000000004</v>
      </c>
      <c r="AO153" s="1138">
        <v>1</v>
      </c>
      <c r="AP153" s="1137">
        <v>0.79100000000000004</v>
      </c>
      <c r="AQ153" s="1138">
        <v>1</v>
      </c>
      <c r="AR153" s="1123"/>
      <c r="AS153" s="1137">
        <v>7.32</v>
      </c>
      <c r="AT153" s="1138">
        <v>1</v>
      </c>
      <c r="AU153" s="1137">
        <v>6.7</v>
      </c>
      <c r="AV153" s="1138">
        <v>1</v>
      </c>
      <c r="AW153" s="1137">
        <v>7.9</v>
      </c>
      <c r="AX153" s="1138">
        <v>1</v>
      </c>
      <c r="AY153" s="1137">
        <v>6.94</v>
      </c>
      <c r="AZ153" s="1138">
        <v>1</v>
      </c>
      <c r="BA153" s="1123"/>
      <c r="BB153" s="1137">
        <v>73.7</v>
      </c>
      <c r="BC153" s="1138">
        <v>0</v>
      </c>
      <c r="BD153" s="1137">
        <v>39.520000000000003</v>
      </c>
      <c r="BE153" s="1138">
        <v>0</v>
      </c>
      <c r="BF153" s="1137">
        <v>41.12</v>
      </c>
      <c r="BG153" s="1138">
        <v>0</v>
      </c>
      <c r="BH153" s="1137">
        <v>163.96</v>
      </c>
      <c r="BI153" s="1138">
        <v>0</v>
      </c>
    </row>
    <row r="154" spans="2:61" x14ac:dyDescent="0.25">
      <c r="B154" s="1431"/>
      <c r="C154" s="1442"/>
      <c r="D154" s="1123" t="s">
        <v>3481</v>
      </c>
      <c r="E154" s="1106" t="s">
        <v>4004</v>
      </c>
      <c r="F154" s="1106">
        <v>340111</v>
      </c>
      <c r="G154" s="1106">
        <v>1147032</v>
      </c>
      <c r="H154" s="1123" t="s">
        <v>3450</v>
      </c>
      <c r="I154" s="1106" t="s">
        <v>3480</v>
      </c>
      <c r="J154" s="1106" t="s">
        <v>3481</v>
      </c>
      <c r="K154" s="1101"/>
      <c r="L154" s="1123">
        <v>20</v>
      </c>
      <c r="M154" s="1123">
        <v>14</v>
      </c>
      <c r="N154" s="1123">
        <v>6</v>
      </c>
      <c r="O154" s="1136">
        <v>70</v>
      </c>
      <c r="P154" s="1123">
        <v>0</v>
      </c>
      <c r="Q154" s="1123"/>
      <c r="R154" s="1137">
        <v>0.7</v>
      </c>
      <c r="S154" s="1138">
        <v>1</v>
      </c>
      <c r="T154" s="1137">
        <v>1.4</v>
      </c>
      <c r="U154" s="1138">
        <v>1</v>
      </c>
      <c r="V154" s="1137">
        <v>4</v>
      </c>
      <c r="W154" s="1138">
        <v>1</v>
      </c>
      <c r="X154" s="1137">
        <v>20</v>
      </c>
      <c r="Y154" s="1138">
        <v>0</v>
      </c>
      <c r="Z154" s="1123"/>
      <c r="AA154" s="1137">
        <v>96.2</v>
      </c>
      <c r="AB154" s="1138">
        <v>1</v>
      </c>
      <c r="AC154" s="1137">
        <v>82.9</v>
      </c>
      <c r="AD154" s="1138">
        <v>1</v>
      </c>
      <c r="AE154" s="1137">
        <v>116</v>
      </c>
      <c r="AF154" s="1138">
        <v>1</v>
      </c>
      <c r="AG154" s="1137">
        <v>32.799999999999997</v>
      </c>
      <c r="AH154" s="1138">
        <v>0</v>
      </c>
      <c r="AI154" s="1123"/>
      <c r="AJ154" s="1137">
        <v>1.85</v>
      </c>
      <c r="AK154" s="1138">
        <v>0</v>
      </c>
      <c r="AL154" s="1137">
        <v>7.0199999999999999E-2</v>
      </c>
      <c r="AM154" s="1138">
        <v>1</v>
      </c>
      <c r="AN154" s="1137">
        <v>0.26900000000000002</v>
      </c>
      <c r="AO154" s="1138">
        <v>1</v>
      </c>
      <c r="AP154" s="1137">
        <v>1.226</v>
      </c>
      <c r="AQ154" s="1138">
        <v>0</v>
      </c>
      <c r="AR154" s="1123"/>
      <c r="AS154" s="1137">
        <v>7.18</v>
      </c>
      <c r="AT154" s="1138">
        <v>1</v>
      </c>
      <c r="AU154" s="1137">
        <v>6.6</v>
      </c>
      <c r="AV154" s="1138">
        <v>1</v>
      </c>
      <c r="AW154" s="1137">
        <v>7.49</v>
      </c>
      <c r="AX154" s="1138">
        <v>1</v>
      </c>
      <c r="AY154" s="1137">
        <v>7.69</v>
      </c>
      <c r="AZ154" s="1138">
        <v>1</v>
      </c>
      <c r="BA154" s="1123"/>
      <c r="BB154" s="1137">
        <v>27.08</v>
      </c>
      <c r="BC154" s="1138">
        <v>0</v>
      </c>
      <c r="BD154" s="1137">
        <v>23.72</v>
      </c>
      <c r="BE154" s="1138">
        <v>1</v>
      </c>
      <c r="BF154" s="1137">
        <v>9.56</v>
      </c>
      <c r="BG154" s="1138">
        <v>1</v>
      </c>
      <c r="BH154" s="1137">
        <v>699.86</v>
      </c>
      <c r="BI154" s="1138">
        <v>0</v>
      </c>
    </row>
    <row r="155" spans="2:61" x14ac:dyDescent="0.25">
      <c r="B155" s="1431"/>
      <c r="C155" s="1442"/>
      <c r="D155" s="1123" t="s">
        <v>3483</v>
      </c>
      <c r="E155" s="1106" t="s">
        <v>4005</v>
      </c>
      <c r="F155" s="1106">
        <v>325936</v>
      </c>
      <c r="G155" s="1106">
        <v>1135312</v>
      </c>
      <c r="H155" s="1123" t="s">
        <v>3450</v>
      </c>
      <c r="I155" s="1106" t="s">
        <v>3480</v>
      </c>
      <c r="J155" s="1106" t="s">
        <v>3485</v>
      </c>
      <c r="K155" s="1101"/>
      <c r="L155" s="1123">
        <v>20</v>
      </c>
      <c r="M155" s="1123">
        <v>15</v>
      </c>
      <c r="N155" s="1123">
        <v>5</v>
      </c>
      <c r="O155" s="1136">
        <v>75</v>
      </c>
      <c r="P155" s="1123">
        <v>0</v>
      </c>
      <c r="Q155" s="1123"/>
      <c r="R155" s="1137">
        <v>1.3</v>
      </c>
      <c r="S155" s="1138">
        <v>1</v>
      </c>
      <c r="T155" s="1137">
        <v>0.2</v>
      </c>
      <c r="U155" s="1138">
        <v>1</v>
      </c>
      <c r="V155" s="1137">
        <v>2</v>
      </c>
      <c r="W155" s="1138">
        <v>1</v>
      </c>
      <c r="X155" s="1137">
        <v>2.4</v>
      </c>
      <c r="Y155" s="1138">
        <v>1</v>
      </c>
      <c r="Z155" s="1123"/>
      <c r="AA155" s="1137">
        <v>96.1</v>
      </c>
      <c r="AB155" s="1138">
        <v>1</v>
      </c>
      <c r="AC155" s="1137">
        <v>97.2</v>
      </c>
      <c r="AD155" s="1138">
        <v>1</v>
      </c>
      <c r="AE155" s="1137">
        <v>60.5</v>
      </c>
      <c r="AF155" s="1138">
        <v>0</v>
      </c>
      <c r="AG155" s="1137">
        <v>52.7</v>
      </c>
      <c r="AH155" s="1138">
        <v>0</v>
      </c>
      <c r="AI155" s="1123"/>
      <c r="AJ155" s="1137">
        <v>1.0409999999999999</v>
      </c>
      <c r="AK155" s="1138">
        <v>0</v>
      </c>
      <c r="AL155" s="1137">
        <v>4.65E-2</v>
      </c>
      <c r="AM155" s="1138">
        <v>1</v>
      </c>
      <c r="AN155" s="1137">
        <v>0.38519999999999999</v>
      </c>
      <c r="AO155" s="1138">
        <v>1</v>
      </c>
      <c r="AP155" s="1137">
        <v>0.70599999999999996</v>
      </c>
      <c r="AQ155" s="1138">
        <v>1</v>
      </c>
      <c r="AR155" s="1123"/>
      <c r="AS155" s="1137">
        <v>7.85</v>
      </c>
      <c r="AT155" s="1138">
        <v>1</v>
      </c>
      <c r="AU155" s="1137">
        <v>7</v>
      </c>
      <c r="AV155" s="1138">
        <v>1</v>
      </c>
      <c r="AW155" s="1137">
        <v>7.38</v>
      </c>
      <c r="AX155" s="1138">
        <v>1</v>
      </c>
      <c r="AY155" s="1137">
        <v>7.69</v>
      </c>
      <c r="AZ155" s="1138">
        <v>1</v>
      </c>
      <c r="BA155" s="1123"/>
      <c r="BB155" s="1137">
        <v>30.16</v>
      </c>
      <c r="BC155" s="1138">
        <v>0</v>
      </c>
      <c r="BD155" s="1137">
        <v>88.38</v>
      </c>
      <c r="BE155" s="1138">
        <v>0</v>
      </c>
      <c r="BF155" s="1137">
        <v>20.28</v>
      </c>
      <c r="BG155" s="1138">
        <v>1</v>
      </c>
      <c r="BH155" s="1137">
        <v>1.56</v>
      </c>
      <c r="BI155" s="1138">
        <v>1</v>
      </c>
    </row>
    <row r="156" spans="2:61" x14ac:dyDescent="0.25">
      <c r="B156" s="1431"/>
      <c r="C156" s="1442"/>
      <c r="D156" s="1123" t="s">
        <v>3486</v>
      </c>
      <c r="E156" s="1106" t="s">
        <v>4006</v>
      </c>
      <c r="F156" s="1106">
        <v>328051</v>
      </c>
      <c r="G156" s="1106">
        <v>1144877</v>
      </c>
      <c r="H156" s="1123" t="s">
        <v>3450</v>
      </c>
      <c r="I156" s="1106" t="s">
        <v>3480</v>
      </c>
      <c r="J156" s="1106" t="s">
        <v>3485</v>
      </c>
      <c r="K156" s="1101"/>
      <c r="L156" s="1123">
        <v>20</v>
      </c>
      <c r="M156" s="1123">
        <v>15</v>
      </c>
      <c r="N156" s="1123">
        <v>5</v>
      </c>
      <c r="O156" s="1136">
        <v>75</v>
      </c>
      <c r="P156" s="1123">
        <v>0</v>
      </c>
      <c r="Q156" s="1123"/>
      <c r="R156" s="1137">
        <v>1.8</v>
      </c>
      <c r="S156" s="1138">
        <v>1</v>
      </c>
      <c r="T156" s="1137">
        <v>3</v>
      </c>
      <c r="U156" s="1138">
        <v>1</v>
      </c>
      <c r="V156" s="1137">
        <v>3</v>
      </c>
      <c r="W156" s="1138">
        <v>1</v>
      </c>
      <c r="X156" s="1137">
        <v>9</v>
      </c>
      <c r="Y156" s="1138">
        <v>0</v>
      </c>
      <c r="Z156" s="1123"/>
      <c r="AA156" s="1137">
        <v>7.4</v>
      </c>
      <c r="AB156" s="1138">
        <v>0</v>
      </c>
      <c r="AC156" s="1137">
        <v>58.3</v>
      </c>
      <c r="AD156" s="1138">
        <v>0</v>
      </c>
      <c r="AE156" s="1137">
        <v>22.5</v>
      </c>
      <c r="AF156" s="1138">
        <v>0</v>
      </c>
      <c r="AG156" s="1137">
        <v>148</v>
      </c>
      <c r="AH156" s="1138">
        <v>0</v>
      </c>
      <c r="AI156" s="1123"/>
      <c r="AJ156" s="1137">
        <v>0.9</v>
      </c>
      <c r="AK156" s="1138">
        <v>1</v>
      </c>
      <c r="AL156" s="1137">
        <v>0.873</v>
      </c>
      <c r="AM156" s="1138">
        <v>1</v>
      </c>
      <c r="AN156" s="1137">
        <v>0.1079</v>
      </c>
      <c r="AO156" s="1138">
        <v>1</v>
      </c>
      <c r="AP156" s="1137">
        <v>0.71499999999999997</v>
      </c>
      <c r="AQ156" s="1138">
        <v>1</v>
      </c>
      <c r="AR156" s="1123"/>
      <c r="AS156" s="1137">
        <v>7.8</v>
      </c>
      <c r="AT156" s="1138">
        <v>1</v>
      </c>
      <c r="AU156" s="1137">
        <v>6.8</v>
      </c>
      <c r="AV156" s="1138">
        <v>1</v>
      </c>
      <c r="AW156" s="1137">
        <v>7.41</v>
      </c>
      <c r="AX156" s="1138">
        <v>1</v>
      </c>
      <c r="AY156" s="1137">
        <v>8.4600000000000009</v>
      </c>
      <c r="AZ156" s="1138">
        <v>1</v>
      </c>
      <c r="BA156" s="1123"/>
      <c r="BB156" s="1137">
        <v>3.18</v>
      </c>
      <c r="BC156" s="1138">
        <v>1</v>
      </c>
      <c r="BD156" s="1137">
        <v>20.28</v>
      </c>
      <c r="BE156" s="1138">
        <v>1</v>
      </c>
      <c r="BF156" s="1137">
        <v>16.420000000000002</v>
      </c>
      <c r="BG156" s="1138">
        <v>1</v>
      </c>
      <c r="BH156" s="1137">
        <v>8.86</v>
      </c>
      <c r="BI156" s="1138">
        <v>1</v>
      </c>
    </row>
    <row r="157" spans="2:61" x14ac:dyDescent="0.25">
      <c r="B157" s="1431"/>
      <c r="C157" s="1442"/>
      <c r="D157" s="1123" t="s">
        <v>3486</v>
      </c>
      <c r="E157" s="1106" t="s">
        <v>4007</v>
      </c>
      <c r="F157" s="1106">
        <v>318168</v>
      </c>
      <c r="G157" s="1106">
        <v>1140501</v>
      </c>
      <c r="H157" s="1123" t="s">
        <v>3450</v>
      </c>
      <c r="I157" s="1106" t="s">
        <v>3480</v>
      </c>
      <c r="J157" s="1106" t="s">
        <v>3485</v>
      </c>
      <c r="K157" s="1101"/>
      <c r="L157" s="1123">
        <v>20</v>
      </c>
      <c r="M157" s="1123">
        <v>16</v>
      </c>
      <c r="N157" s="1123">
        <v>4</v>
      </c>
      <c r="O157" s="1136">
        <v>80</v>
      </c>
      <c r="P157" s="1123">
        <v>1</v>
      </c>
      <c r="Q157" s="1123"/>
      <c r="R157" s="1137">
        <v>4.2</v>
      </c>
      <c r="S157" s="1138">
        <v>1</v>
      </c>
      <c r="T157" s="1137">
        <v>2</v>
      </c>
      <c r="U157" s="1138">
        <v>1</v>
      </c>
      <c r="V157" s="1137">
        <v>2</v>
      </c>
      <c r="W157" s="1138">
        <v>1</v>
      </c>
      <c r="X157" s="1137">
        <v>20</v>
      </c>
      <c r="Y157" s="1138">
        <v>0</v>
      </c>
      <c r="Z157" s="1123"/>
      <c r="AA157" s="1137">
        <v>83.8</v>
      </c>
      <c r="AB157" s="1138">
        <v>1</v>
      </c>
      <c r="AC157" s="1137">
        <v>80.900000000000006</v>
      </c>
      <c r="AD157" s="1138">
        <v>1</v>
      </c>
      <c r="AE157" s="1137">
        <v>84.6</v>
      </c>
      <c r="AF157" s="1138">
        <v>1</v>
      </c>
      <c r="AG157" s="1137">
        <v>88.7</v>
      </c>
      <c r="AH157" s="1138">
        <v>1</v>
      </c>
      <c r="AI157" s="1123"/>
      <c r="AJ157" s="1137">
        <v>1.1060000000000001</v>
      </c>
      <c r="AK157" s="1138">
        <v>0</v>
      </c>
      <c r="AL157" s="1137">
        <v>0.73299999999999998</v>
      </c>
      <c r="AM157" s="1138">
        <v>1</v>
      </c>
      <c r="AN157" s="1137">
        <v>0.36909999999999998</v>
      </c>
      <c r="AO157" s="1138">
        <v>1</v>
      </c>
      <c r="AP157" s="1137">
        <v>3.6299999999999999E-2</v>
      </c>
      <c r="AQ157" s="1138">
        <v>1</v>
      </c>
      <c r="AR157" s="1123"/>
      <c r="AS157" s="1137">
        <v>7.97</v>
      </c>
      <c r="AT157" s="1138">
        <v>1</v>
      </c>
      <c r="AU157" s="1137">
        <v>6.8</v>
      </c>
      <c r="AV157" s="1138">
        <v>1</v>
      </c>
      <c r="AW157" s="1137">
        <v>7.3</v>
      </c>
      <c r="AX157" s="1138">
        <v>1</v>
      </c>
      <c r="AY157" s="1137">
        <v>8.01</v>
      </c>
      <c r="AZ157" s="1138">
        <v>1</v>
      </c>
      <c r="BA157" s="1123"/>
      <c r="BB157" s="1137">
        <v>27.12</v>
      </c>
      <c r="BC157" s="1138">
        <v>0</v>
      </c>
      <c r="BD157" s="1137">
        <v>11.28</v>
      </c>
      <c r="BE157" s="1138">
        <v>1</v>
      </c>
      <c r="BF157" s="1137">
        <v>14.84</v>
      </c>
      <c r="BG157" s="1138">
        <v>1</v>
      </c>
      <c r="BH157" s="1137">
        <v>43.34</v>
      </c>
      <c r="BI157" s="1138">
        <v>0</v>
      </c>
    </row>
    <row r="158" spans="2:61" x14ac:dyDescent="0.25">
      <c r="B158" s="1431"/>
      <c r="C158" s="1447" t="s">
        <v>1606</v>
      </c>
      <c r="D158" s="1139" t="s">
        <v>3489</v>
      </c>
      <c r="E158" s="1140" t="s">
        <v>4008</v>
      </c>
      <c r="F158" s="1141">
        <v>400868.82</v>
      </c>
      <c r="G158" s="1141">
        <v>1140315.75</v>
      </c>
      <c r="H158" s="1139" t="s">
        <v>3450</v>
      </c>
      <c r="I158" s="1140" t="s">
        <v>1606</v>
      </c>
      <c r="J158" s="1140" t="s">
        <v>68</v>
      </c>
      <c r="K158" s="1101"/>
      <c r="L158" s="1140">
        <v>20</v>
      </c>
      <c r="M158" s="1140">
        <v>20</v>
      </c>
      <c r="N158" s="1140">
        <v>0</v>
      </c>
      <c r="O158" s="1141">
        <v>100</v>
      </c>
      <c r="P158" s="1140">
        <v>1</v>
      </c>
      <c r="Q158" s="1140"/>
      <c r="R158" s="1142">
        <v>1.3</v>
      </c>
      <c r="S158" s="1143">
        <v>1</v>
      </c>
      <c r="T158" s="1142">
        <v>1.3</v>
      </c>
      <c r="U158" s="1143">
        <v>1</v>
      </c>
      <c r="V158" s="1142">
        <v>1.49</v>
      </c>
      <c r="W158" s="1143">
        <v>1</v>
      </c>
      <c r="X158" s="1142">
        <v>1.3</v>
      </c>
      <c r="Y158" s="1143">
        <v>1</v>
      </c>
      <c r="Z158" s="1140"/>
      <c r="AA158" s="1142">
        <v>89.6</v>
      </c>
      <c r="AB158" s="1143">
        <v>1</v>
      </c>
      <c r="AC158" s="1142">
        <v>97</v>
      </c>
      <c r="AD158" s="1143">
        <v>1</v>
      </c>
      <c r="AE158" s="1142">
        <v>86</v>
      </c>
      <c r="AF158" s="1143">
        <v>1</v>
      </c>
      <c r="AG158" s="1142">
        <v>85</v>
      </c>
      <c r="AH158" s="1143">
        <v>1</v>
      </c>
      <c r="AI158" s="1140"/>
      <c r="AJ158" s="1142">
        <v>0.03</v>
      </c>
      <c r="AK158" s="1143">
        <v>1</v>
      </c>
      <c r="AL158" s="1142">
        <v>4.2999999999999997E-2</v>
      </c>
      <c r="AM158" s="1143">
        <v>1</v>
      </c>
      <c r="AN158" s="1142">
        <v>0.03</v>
      </c>
      <c r="AO158" s="1143">
        <v>1</v>
      </c>
      <c r="AP158" s="1142">
        <v>0.03</v>
      </c>
      <c r="AQ158" s="1143">
        <v>1</v>
      </c>
      <c r="AR158" s="1140"/>
      <c r="AS158" s="1142">
        <v>8.32</v>
      </c>
      <c r="AT158" s="1143">
        <v>1</v>
      </c>
      <c r="AU158" s="1142">
        <v>8.1</v>
      </c>
      <c r="AV158" s="1143">
        <v>1</v>
      </c>
      <c r="AW158" s="1142">
        <v>7.66</v>
      </c>
      <c r="AX158" s="1143">
        <v>1</v>
      </c>
      <c r="AY158" s="1142">
        <v>7.59</v>
      </c>
      <c r="AZ158" s="1143">
        <v>1</v>
      </c>
      <c r="BA158" s="1140"/>
      <c r="BB158" s="1142">
        <v>5.5</v>
      </c>
      <c r="BC158" s="1143">
        <v>1</v>
      </c>
      <c r="BD158" s="1142">
        <v>5.5</v>
      </c>
      <c r="BE158" s="1143">
        <v>1</v>
      </c>
      <c r="BF158" s="1142">
        <v>5.5</v>
      </c>
      <c r="BG158" s="1143">
        <v>1</v>
      </c>
      <c r="BH158" s="1142">
        <v>5.5</v>
      </c>
      <c r="BI158" s="1143">
        <v>1</v>
      </c>
    </row>
    <row r="159" spans="2:61" x14ac:dyDescent="0.25">
      <c r="B159" s="1431"/>
      <c r="C159" s="1431"/>
      <c r="D159" s="1139" t="s">
        <v>1606</v>
      </c>
      <c r="E159" s="1140" t="s">
        <v>4009</v>
      </c>
      <c r="F159" s="1141">
        <v>398847.55</v>
      </c>
      <c r="G159" s="1141">
        <v>1137200.72</v>
      </c>
      <c r="H159" s="1139" t="s">
        <v>3450</v>
      </c>
      <c r="I159" s="1140" t="s">
        <v>1606</v>
      </c>
      <c r="J159" s="1139" t="s">
        <v>3492</v>
      </c>
      <c r="K159" s="1101"/>
      <c r="L159" s="1140">
        <v>20</v>
      </c>
      <c r="M159" s="1140">
        <v>19</v>
      </c>
      <c r="N159" s="1140">
        <v>1</v>
      </c>
      <c r="O159" s="1141">
        <v>95</v>
      </c>
      <c r="P159" s="1140">
        <v>1</v>
      </c>
      <c r="Q159" s="1140"/>
      <c r="R159" s="1142">
        <v>1.3</v>
      </c>
      <c r="S159" s="1143">
        <v>1</v>
      </c>
      <c r="T159" s="1142">
        <v>1.3</v>
      </c>
      <c r="U159" s="1143">
        <v>1</v>
      </c>
      <c r="V159" s="1142">
        <v>1.3839999999999999</v>
      </c>
      <c r="W159" s="1143">
        <v>1</v>
      </c>
      <c r="X159" s="1142">
        <v>1.51</v>
      </c>
      <c r="Y159" s="1143">
        <v>1</v>
      </c>
      <c r="Z159" s="1140"/>
      <c r="AA159" s="1142">
        <v>104.2</v>
      </c>
      <c r="AB159" s="1143">
        <v>1</v>
      </c>
      <c r="AC159" s="1142">
        <v>105.5</v>
      </c>
      <c r="AD159" s="1143">
        <v>1</v>
      </c>
      <c r="AE159" s="1142">
        <v>90.7</v>
      </c>
      <c r="AF159" s="1143">
        <v>1</v>
      </c>
      <c r="AG159" s="1142">
        <v>90.6</v>
      </c>
      <c r="AH159" s="1143">
        <v>1</v>
      </c>
      <c r="AI159" s="1140"/>
      <c r="AJ159" s="1142">
        <v>0.03</v>
      </c>
      <c r="AK159" s="1143">
        <v>1</v>
      </c>
      <c r="AL159" s="1142">
        <v>0.03</v>
      </c>
      <c r="AM159" s="1143">
        <v>1</v>
      </c>
      <c r="AN159" s="1142">
        <v>0.03</v>
      </c>
      <c r="AO159" s="1143">
        <v>1</v>
      </c>
      <c r="AP159" s="1142">
        <v>0.03</v>
      </c>
      <c r="AQ159" s="1143">
        <v>1</v>
      </c>
      <c r="AR159" s="1140"/>
      <c r="AS159" s="1142">
        <v>8.41</v>
      </c>
      <c r="AT159" s="1143">
        <v>1</v>
      </c>
      <c r="AU159" s="1142">
        <v>8.2100000000000009</v>
      </c>
      <c r="AV159" s="1143">
        <v>1</v>
      </c>
      <c r="AW159" s="1142">
        <v>8.17</v>
      </c>
      <c r="AX159" s="1143">
        <v>1</v>
      </c>
      <c r="AY159" s="1142">
        <v>7.84</v>
      </c>
      <c r="AZ159" s="1143">
        <v>1</v>
      </c>
      <c r="BA159" s="1140"/>
      <c r="BB159" s="1142">
        <v>5.5</v>
      </c>
      <c r="BC159" s="1143">
        <v>1</v>
      </c>
      <c r="BD159" s="1142">
        <v>6.6</v>
      </c>
      <c r="BE159" s="1143">
        <v>1</v>
      </c>
      <c r="BF159" s="1142">
        <v>5.5</v>
      </c>
      <c r="BG159" s="1143">
        <v>1</v>
      </c>
      <c r="BH159" s="1142">
        <v>30.1</v>
      </c>
      <c r="BI159" s="1143">
        <v>0</v>
      </c>
    </row>
    <row r="160" spans="2:61" x14ac:dyDescent="0.25">
      <c r="B160" s="1431"/>
      <c r="C160" s="1431"/>
      <c r="D160" s="1139" t="s">
        <v>1606</v>
      </c>
      <c r="E160" s="1140" t="s">
        <v>4010</v>
      </c>
      <c r="F160" s="1141">
        <v>393838.02</v>
      </c>
      <c r="G160" s="1141">
        <v>1136985.83</v>
      </c>
      <c r="H160" s="1139" t="s">
        <v>3450</v>
      </c>
      <c r="I160" s="1140" t="s">
        <v>1606</v>
      </c>
      <c r="J160" s="1140" t="s">
        <v>1703</v>
      </c>
      <c r="K160" s="1101"/>
      <c r="L160" s="1140">
        <v>20</v>
      </c>
      <c r="M160" s="1140">
        <v>19</v>
      </c>
      <c r="N160" s="1140">
        <v>1</v>
      </c>
      <c r="O160" s="1141">
        <v>95</v>
      </c>
      <c r="P160" s="1140">
        <v>1</v>
      </c>
      <c r="Q160" s="1140"/>
      <c r="R160" s="1142">
        <v>1.3</v>
      </c>
      <c r="S160" s="1143">
        <v>1</v>
      </c>
      <c r="T160" s="1142">
        <v>1.3</v>
      </c>
      <c r="U160" s="1143">
        <v>1</v>
      </c>
      <c r="V160" s="1142">
        <v>2.4</v>
      </c>
      <c r="W160" s="1143">
        <v>1</v>
      </c>
      <c r="X160" s="1142">
        <v>1.3220000000000001</v>
      </c>
      <c r="Y160" s="1143">
        <v>1</v>
      </c>
      <c r="Z160" s="1140"/>
      <c r="AA160" s="1142">
        <v>95.5</v>
      </c>
      <c r="AB160" s="1143">
        <v>1</v>
      </c>
      <c r="AC160" s="1142">
        <v>98.5</v>
      </c>
      <c r="AD160" s="1143">
        <v>1</v>
      </c>
      <c r="AE160" s="1142">
        <v>93.4</v>
      </c>
      <c r="AF160" s="1143">
        <v>1</v>
      </c>
      <c r="AG160" s="1142">
        <v>90.8</v>
      </c>
      <c r="AH160" s="1143">
        <v>1</v>
      </c>
      <c r="AI160" s="1140"/>
      <c r="AJ160" s="1142">
        <v>0.03</v>
      </c>
      <c r="AK160" s="1143">
        <v>1</v>
      </c>
      <c r="AL160" s="1142">
        <v>0.03</v>
      </c>
      <c r="AM160" s="1143">
        <v>1</v>
      </c>
      <c r="AN160" s="1142">
        <v>0.03</v>
      </c>
      <c r="AO160" s="1143">
        <v>1</v>
      </c>
      <c r="AP160" s="1142">
        <v>3.9E-2</v>
      </c>
      <c r="AQ160" s="1143">
        <v>1</v>
      </c>
      <c r="AR160" s="1140"/>
      <c r="AS160" s="1142">
        <v>8.4499999999999993</v>
      </c>
      <c r="AT160" s="1143">
        <v>1</v>
      </c>
      <c r="AU160" s="1142">
        <v>8.1199999999999992</v>
      </c>
      <c r="AV160" s="1143">
        <v>1</v>
      </c>
      <c r="AW160" s="1142">
        <v>8.3800000000000008</v>
      </c>
      <c r="AX160" s="1143">
        <v>1</v>
      </c>
      <c r="AY160" s="1142">
        <v>7.91</v>
      </c>
      <c r="AZ160" s="1143">
        <v>1</v>
      </c>
      <c r="BA160" s="1140"/>
      <c r="BB160" s="1142">
        <v>5.5</v>
      </c>
      <c r="BC160" s="1143">
        <v>1</v>
      </c>
      <c r="BD160" s="1142">
        <v>22.6</v>
      </c>
      <c r="BE160" s="1143">
        <v>1</v>
      </c>
      <c r="BF160" s="1142">
        <v>8.6</v>
      </c>
      <c r="BG160" s="1143">
        <v>1</v>
      </c>
      <c r="BH160" s="1142">
        <v>33.299999999999997</v>
      </c>
      <c r="BI160" s="1143">
        <v>0</v>
      </c>
    </row>
    <row r="161" spans="2:61" x14ac:dyDescent="0.25">
      <c r="B161" s="1431"/>
      <c r="C161" s="1431"/>
      <c r="D161" s="1139" t="s">
        <v>1606</v>
      </c>
      <c r="E161" s="1140" t="s">
        <v>4011</v>
      </c>
      <c r="F161" s="1141">
        <v>390196.46</v>
      </c>
      <c r="G161" s="1141">
        <v>1135715.47</v>
      </c>
      <c r="H161" s="1139" t="s">
        <v>3450</v>
      </c>
      <c r="I161" s="1140" t="s">
        <v>1606</v>
      </c>
      <c r="J161" s="1140" t="s">
        <v>1703</v>
      </c>
      <c r="K161" s="1101"/>
      <c r="L161" s="1140">
        <v>20</v>
      </c>
      <c r="M161" s="1140">
        <v>19</v>
      </c>
      <c r="N161" s="1140">
        <v>1</v>
      </c>
      <c r="O161" s="1141">
        <v>95</v>
      </c>
      <c r="P161" s="1140">
        <v>1</v>
      </c>
      <c r="Q161" s="1140"/>
      <c r="R161" s="1142">
        <v>1.3</v>
      </c>
      <c r="S161" s="1143">
        <v>1</v>
      </c>
      <c r="T161" s="1142">
        <v>1.3</v>
      </c>
      <c r="U161" s="1143">
        <v>1</v>
      </c>
      <c r="V161" s="1142">
        <v>1.3</v>
      </c>
      <c r="W161" s="1143">
        <v>1</v>
      </c>
      <c r="X161" s="1142">
        <v>1.49</v>
      </c>
      <c r="Y161" s="1143">
        <v>1</v>
      </c>
      <c r="Z161" s="1140"/>
      <c r="AA161" s="1142">
        <v>99.7</v>
      </c>
      <c r="AB161" s="1143">
        <v>1</v>
      </c>
      <c r="AC161" s="1142">
        <v>96.4</v>
      </c>
      <c r="AD161" s="1143">
        <v>1</v>
      </c>
      <c r="AE161" s="1142">
        <v>90.1</v>
      </c>
      <c r="AF161" s="1143">
        <v>1</v>
      </c>
      <c r="AG161" s="1142">
        <v>90</v>
      </c>
      <c r="AH161" s="1143">
        <v>1</v>
      </c>
      <c r="AI161" s="1140"/>
      <c r="AJ161" s="1142">
        <v>0.03</v>
      </c>
      <c r="AK161" s="1143">
        <v>1</v>
      </c>
      <c r="AL161" s="1142">
        <v>0.03</v>
      </c>
      <c r="AM161" s="1143">
        <v>1</v>
      </c>
      <c r="AN161" s="1142">
        <v>0.03</v>
      </c>
      <c r="AO161" s="1143">
        <v>1</v>
      </c>
      <c r="AP161" s="1142">
        <v>0.03</v>
      </c>
      <c r="AQ161" s="1143">
        <v>1</v>
      </c>
      <c r="AR161" s="1140"/>
      <c r="AS161" s="1142">
        <v>8.35</v>
      </c>
      <c r="AT161" s="1143">
        <v>1</v>
      </c>
      <c r="AU161" s="1142">
        <v>8.07</v>
      </c>
      <c r="AV161" s="1143">
        <v>1</v>
      </c>
      <c r="AW161" s="1142">
        <v>8.27</v>
      </c>
      <c r="AX161" s="1143">
        <v>1</v>
      </c>
      <c r="AY161" s="1142">
        <v>8.26</v>
      </c>
      <c r="AZ161" s="1143">
        <v>1</v>
      </c>
      <c r="BA161" s="1140"/>
      <c r="BB161" s="1142">
        <v>5.5</v>
      </c>
      <c r="BC161" s="1143">
        <v>1</v>
      </c>
      <c r="BD161" s="1142">
        <v>9.5</v>
      </c>
      <c r="BE161" s="1143">
        <v>1</v>
      </c>
      <c r="BF161" s="1142">
        <v>5.5</v>
      </c>
      <c r="BG161" s="1143">
        <v>1</v>
      </c>
      <c r="BH161" s="1142">
        <v>26.9</v>
      </c>
      <c r="BI161" s="1143">
        <v>0</v>
      </c>
    </row>
    <row r="162" spans="2:61" x14ac:dyDescent="0.25">
      <c r="B162" s="1431"/>
      <c r="C162" s="1431"/>
      <c r="D162" s="1139" t="s">
        <v>1606</v>
      </c>
      <c r="E162" s="1140" t="s">
        <v>4012</v>
      </c>
      <c r="F162" s="1141">
        <v>386965.28</v>
      </c>
      <c r="G162" s="1141">
        <v>1130793.43</v>
      </c>
      <c r="H162" s="1139" t="s">
        <v>3450</v>
      </c>
      <c r="I162" s="1140" t="s">
        <v>1606</v>
      </c>
      <c r="J162" s="1140" t="s">
        <v>1703</v>
      </c>
      <c r="K162" s="1101"/>
      <c r="L162" s="1140">
        <v>20</v>
      </c>
      <c r="M162" s="1140">
        <v>18</v>
      </c>
      <c r="N162" s="1140">
        <v>2</v>
      </c>
      <c r="O162" s="1141">
        <v>90</v>
      </c>
      <c r="P162" s="1140">
        <v>1</v>
      </c>
      <c r="Q162" s="1140"/>
      <c r="R162" s="1142">
        <v>1.3</v>
      </c>
      <c r="S162" s="1143">
        <v>1</v>
      </c>
      <c r="T162" s="1142">
        <v>1.3</v>
      </c>
      <c r="U162" s="1143">
        <v>1</v>
      </c>
      <c r="V162" s="1142">
        <v>1.36</v>
      </c>
      <c r="W162" s="1143">
        <v>1</v>
      </c>
      <c r="X162" s="1142">
        <v>1.59</v>
      </c>
      <c r="Y162" s="1143">
        <v>1</v>
      </c>
      <c r="Z162" s="1140"/>
      <c r="AA162" s="1142">
        <v>107.1</v>
      </c>
      <c r="AB162" s="1143">
        <v>1</v>
      </c>
      <c r="AC162" s="1142">
        <v>86.4</v>
      </c>
      <c r="AD162" s="1143">
        <v>1</v>
      </c>
      <c r="AE162" s="1142">
        <v>103</v>
      </c>
      <c r="AF162" s="1143">
        <v>1</v>
      </c>
      <c r="AG162" s="1142">
        <v>103.1</v>
      </c>
      <c r="AH162" s="1143">
        <v>1</v>
      </c>
      <c r="AI162" s="1140"/>
      <c r="AJ162" s="1142">
        <v>0.03</v>
      </c>
      <c r="AK162" s="1143">
        <v>1</v>
      </c>
      <c r="AL162" s="1142">
        <v>0.03</v>
      </c>
      <c r="AM162" s="1143">
        <v>1</v>
      </c>
      <c r="AN162" s="1142">
        <v>0.03</v>
      </c>
      <c r="AO162" s="1143">
        <v>1</v>
      </c>
      <c r="AP162" s="1142">
        <v>7.2999999999999995E-2</v>
      </c>
      <c r="AQ162" s="1143">
        <v>1</v>
      </c>
      <c r="AR162" s="1140"/>
      <c r="AS162" s="1142">
        <v>8.74</v>
      </c>
      <c r="AT162" s="1143">
        <v>0</v>
      </c>
      <c r="AU162" s="1142">
        <v>8.34</v>
      </c>
      <c r="AV162" s="1143">
        <v>1</v>
      </c>
      <c r="AW162" s="1142">
        <v>8.1999999999999993</v>
      </c>
      <c r="AX162" s="1143">
        <v>1</v>
      </c>
      <c r="AY162" s="1142">
        <v>8.5500000000000007</v>
      </c>
      <c r="AZ162" s="1143">
        <v>0</v>
      </c>
      <c r="BA162" s="1140"/>
      <c r="BB162" s="1142">
        <v>5.5</v>
      </c>
      <c r="BC162" s="1143">
        <v>1</v>
      </c>
      <c r="BD162" s="1142">
        <v>5.5</v>
      </c>
      <c r="BE162" s="1143">
        <v>1</v>
      </c>
      <c r="BF162" s="1142">
        <v>7.1</v>
      </c>
      <c r="BG162" s="1143">
        <v>1</v>
      </c>
      <c r="BH162" s="1142">
        <v>9.9</v>
      </c>
      <c r="BI162" s="1143">
        <v>1</v>
      </c>
    </row>
    <row r="163" spans="2:61" x14ac:dyDescent="0.25">
      <c r="B163" s="1431"/>
      <c r="C163" s="1431"/>
      <c r="D163" s="1139" t="s">
        <v>1606</v>
      </c>
      <c r="E163" s="1140" t="s">
        <v>4013</v>
      </c>
      <c r="F163" s="1141">
        <v>386110.34</v>
      </c>
      <c r="G163" s="1141">
        <v>1126878.02</v>
      </c>
      <c r="H163" s="1139" t="s">
        <v>3450</v>
      </c>
      <c r="I163" s="1140" t="s">
        <v>1606</v>
      </c>
      <c r="J163" s="1140" t="s">
        <v>3472</v>
      </c>
      <c r="K163" s="1101"/>
      <c r="L163" s="1140">
        <v>20</v>
      </c>
      <c r="M163" s="1140">
        <v>19</v>
      </c>
      <c r="N163" s="1140">
        <v>1</v>
      </c>
      <c r="O163" s="1141">
        <v>95</v>
      </c>
      <c r="P163" s="1140">
        <v>1</v>
      </c>
      <c r="Q163" s="1140"/>
      <c r="R163" s="1142">
        <v>1.3</v>
      </c>
      <c r="S163" s="1143">
        <v>1</v>
      </c>
      <c r="T163" s="1142">
        <v>1.3</v>
      </c>
      <c r="U163" s="1143">
        <v>1</v>
      </c>
      <c r="V163" s="1142">
        <v>1.46</v>
      </c>
      <c r="W163" s="1143">
        <v>1</v>
      </c>
      <c r="X163" s="1142">
        <v>2.5099999999999998</v>
      </c>
      <c r="Y163" s="1143">
        <v>1</v>
      </c>
      <c r="Z163" s="1140"/>
      <c r="AA163" s="1142">
        <v>108.5</v>
      </c>
      <c r="AB163" s="1143">
        <v>1</v>
      </c>
      <c r="AC163" s="1142">
        <v>84</v>
      </c>
      <c r="AD163" s="1143">
        <v>1</v>
      </c>
      <c r="AE163" s="1142">
        <v>98.1</v>
      </c>
      <c r="AF163" s="1143">
        <v>1</v>
      </c>
      <c r="AG163" s="1142">
        <v>98.6</v>
      </c>
      <c r="AH163" s="1143">
        <v>1</v>
      </c>
      <c r="AI163" s="1140"/>
      <c r="AJ163" s="1142">
        <v>0.03</v>
      </c>
      <c r="AK163" s="1143">
        <v>1</v>
      </c>
      <c r="AL163" s="1142">
        <v>0.03</v>
      </c>
      <c r="AM163" s="1143">
        <v>1</v>
      </c>
      <c r="AN163" s="1142">
        <v>0.03</v>
      </c>
      <c r="AO163" s="1143">
        <v>1</v>
      </c>
      <c r="AP163" s="1142">
        <v>0.03</v>
      </c>
      <c r="AQ163" s="1143">
        <v>1</v>
      </c>
      <c r="AR163" s="1140"/>
      <c r="AS163" s="1142">
        <v>8.5299999999999994</v>
      </c>
      <c r="AT163" s="1143">
        <v>0</v>
      </c>
      <c r="AU163" s="1142">
        <v>8.3699999999999992</v>
      </c>
      <c r="AV163" s="1143">
        <v>1</v>
      </c>
      <c r="AW163" s="1142">
        <v>7.97</v>
      </c>
      <c r="AX163" s="1143">
        <v>1</v>
      </c>
      <c r="AY163" s="1142">
        <v>8.4</v>
      </c>
      <c r="AZ163" s="1143">
        <v>1</v>
      </c>
      <c r="BA163" s="1140"/>
      <c r="BB163" s="1142">
        <v>11.1</v>
      </c>
      <c r="BC163" s="1143">
        <v>1</v>
      </c>
      <c r="BD163" s="1142">
        <v>9.3000000000000007</v>
      </c>
      <c r="BE163" s="1143">
        <v>1</v>
      </c>
      <c r="BF163" s="1142">
        <v>5.5</v>
      </c>
      <c r="BG163" s="1143">
        <v>1</v>
      </c>
      <c r="BH163" s="1142">
        <v>6.55</v>
      </c>
      <c r="BI163" s="1143">
        <v>1</v>
      </c>
    </row>
    <row r="164" spans="2:61" x14ac:dyDescent="0.25">
      <c r="B164" s="1431"/>
      <c r="C164" s="1431"/>
      <c r="D164" s="1139" t="s">
        <v>1606</v>
      </c>
      <c r="E164" s="1140" t="s">
        <v>4014</v>
      </c>
      <c r="F164" s="1141">
        <v>386127.09</v>
      </c>
      <c r="G164" s="1141">
        <v>1123542.79</v>
      </c>
      <c r="H164" s="1139" t="s">
        <v>38</v>
      </c>
      <c r="I164" s="1140" t="s">
        <v>38</v>
      </c>
      <c r="J164" s="1140" t="s">
        <v>3498</v>
      </c>
      <c r="K164" s="1101"/>
      <c r="L164" s="1140">
        <v>20</v>
      </c>
      <c r="M164" s="1140">
        <v>17</v>
      </c>
      <c r="N164" s="1140">
        <v>3</v>
      </c>
      <c r="O164" s="1141">
        <v>85</v>
      </c>
      <c r="P164" s="1140">
        <v>1</v>
      </c>
      <c r="Q164" s="1140"/>
      <c r="R164" s="1142">
        <v>1.3</v>
      </c>
      <c r="S164" s="1143">
        <v>1</v>
      </c>
      <c r="T164" s="1142">
        <v>1.3</v>
      </c>
      <c r="U164" s="1143">
        <v>1</v>
      </c>
      <c r="V164" s="1142">
        <v>1.67</v>
      </c>
      <c r="W164" s="1143">
        <v>1</v>
      </c>
      <c r="X164" s="1142">
        <v>1.3</v>
      </c>
      <c r="Y164" s="1143">
        <v>1</v>
      </c>
      <c r="Z164" s="1140"/>
      <c r="AA164" s="1142">
        <v>88.3</v>
      </c>
      <c r="AB164" s="1143">
        <v>1</v>
      </c>
      <c r="AC164" s="1142">
        <v>75.3</v>
      </c>
      <c r="AD164" s="1143">
        <v>1</v>
      </c>
      <c r="AE164" s="1142">
        <v>88.9</v>
      </c>
      <c r="AF164" s="1143">
        <v>1</v>
      </c>
      <c r="AG164" s="1142">
        <v>88.8</v>
      </c>
      <c r="AH164" s="1143">
        <v>1</v>
      </c>
      <c r="AI164" s="1140"/>
      <c r="AJ164" s="1142">
        <v>0.03</v>
      </c>
      <c r="AK164" s="1143">
        <v>1</v>
      </c>
      <c r="AL164" s="1142">
        <v>0.03</v>
      </c>
      <c r="AM164" s="1143">
        <v>1</v>
      </c>
      <c r="AN164" s="1142">
        <v>0.03</v>
      </c>
      <c r="AO164" s="1143">
        <v>1</v>
      </c>
      <c r="AP164" s="1142">
        <v>4.7E-2</v>
      </c>
      <c r="AQ164" s="1143">
        <v>1</v>
      </c>
      <c r="AR164" s="1140"/>
      <c r="AS164" s="1142">
        <v>8.0299999999999994</v>
      </c>
      <c r="AT164" s="1143">
        <v>1</v>
      </c>
      <c r="AU164" s="1142">
        <v>7.86</v>
      </c>
      <c r="AV164" s="1143">
        <v>1</v>
      </c>
      <c r="AW164" s="1142">
        <v>7.71</v>
      </c>
      <c r="AX164" s="1143">
        <v>1</v>
      </c>
      <c r="AY164" s="1142">
        <v>7.71</v>
      </c>
      <c r="AZ164" s="1143">
        <v>1</v>
      </c>
      <c r="BA164" s="1140"/>
      <c r="BB164" s="1142">
        <v>93.6</v>
      </c>
      <c r="BC164" s="1143">
        <v>0</v>
      </c>
      <c r="BD164" s="1142">
        <v>25.5</v>
      </c>
      <c r="BE164" s="1143">
        <v>0</v>
      </c>
      <c r="BF164" s="1142">
        <v>7.3</v>
      </c>
      <c r="BG164" s="1143">
        <v>1</v>
      </c>
      <c r="BH164" s="1142">
        <v>27.2</v>
      </c>
      <c r="BI164" s="1143">
        <v>0</v>
      </c>
    </row>
    <row r="165" spans="2:61" x14ac:dyDescent="0.25">
      <c r="B165" s="1431"/>
      <c r="C165" s="1448" t="s">
        <v>1614</v>
      </c>
      <c r="D165" s="1123" t="s">
        <v>3499</v>
      </c>
      <c r="E165" s="1106" t="s">
        <v>4015</v>
      </c>
      <c r="F165" s="1115">
        <v>435084</v>
      </c>
      <c r="G165" s="1115">
        <v>1119313</v>
      </c>
      <c r="H165" s="1123" t="s">
        <v>36</v>
      </c>
      <c r="I165" s="1106" t="s">
        <v>3500</v>
      </c>
      <c r="J165" s="1123" t="s">
        <v>3501</v>
      </c>
      <c r="K165" s="1101"/>
      <c r="L165" s="1123">
        <v>15</v>
      </c>
      <c r="M165" s="1123">
        <v>13</v>
      </c>
      <c r="N165" s="1123">
        <v>2</v>
      </c>
      <c r="O165" s="1136">
        <v>86.666666666666671</v>
      </c>
      <c r="P165" s="1123">
        <v>1</v>
      </c>
      <c r="Q165" s="1123"/>
      <c r="R165" s="1137">
        <v>2.9</v>
      </c>
      <c r="S165" s="1138">
        <v>1</v>
      </c>
      <c r="T165" s="1137">
        <v>2.9</v>
      </c>
      <c r="U165" s="1138">
        <v>1</v>
      </c>
      <c r="V165" s="1137">
        <v>3</v>
      </c>
      <c r="W165" s="1138">
        <v>1</v>
      </c>
      <c r="X165" s="1137" t="s">
        <v>296</v>
      </c>
      <c r="Y165" s="1138"/>
      <c r="Z165" s="1123"/>
      <c r="AA165" s="1137">
        <v>89.6</v>
      </c>
      <c r="AB165" s="1138">
        <v>1</v>
      </c>
      <c r="AC165" s="1137">
        <v>100.2</v>
      </c>
      <c r="AD165" s="1138">
        <v>1</v>
      </c>
      <c r="AE165" s="1137">
        <v>98.3</v>
      </c>
      <c r="AF165" s="1138">
        <v>1</v>
      </c>
      <c r="AG165" s="1137"/>
      <c r="AH165" s="1138"/>
      <c r="AI165" s="1123"/>
      <c r="AJ165" s="1137">
        <v>0.49</v>
      </c>
      <c r="AK165" s="1138">
        <v>1</v>
      </c>
      <c r="AL165" s="1137">
        <v>0.49</v>
      </c>
      <c r="AM165" s="1138">
        <v>1</v>
      </c>
      <c r="AN165" s="1137">
        <v>0.49</v>
      </c>
      <c r="AO165" s="1138">
        <v>1</v>
      </c>
      <c r="AP165" s="1137" t="s">
        <v>296</v>
      </c>
      <c r="AQ165" s="1138"/>
      <c r="AR165" s="1123"/>
      <c r="AS165" s="1137">
        <v>7.43</v>
      </c>
      <c r="AT165" s="1138">
        <v>1</v>
      </c>
      <c r="AU165" s="1137">
        <v>6.21</v>
      </c>
      <c r="AV165" s="1138">
        <v>0</v>
      </c>
      <c r="AW165" s="1137">
        <v>6.13</v>
      </c>
      <c r="AX165" s="1138">
        <v>0</v>
      </c>
      <c r="AY165" s="1137"/>
      <c r="AZ165" s="1138"/>
      <c r="BA165" s="1123"/>
      <c r="BB165" s="1137">
        <v>10.9</v>
      </c>
      <c r="BC165" s="1138">
        <v>1</v>
      </c>
      <c r="BD165" s="1137">
        <v>5.5</v>
      </c>
      <c r="BE165" s="1138">
        <v>1</v>
      </c>
      <c r="BF165" s="1137">
        <v>3</v>
      </c>
      <c r="BG165" s="1138">
        <v>1</v>
      </c>
      <c r="BH165" s="1137"/>
      <c r="BI165" s="1138"/>
    </row>
    <row r="166" spans="2:61" x14ac:dyDescent="0.25">
      <c r="B166" s="1431"/>
      <c r="C166" s="1442"/>
      <c r="D166" s="1123" t="s">
        <v>3502</v>
      </c>
      <c r="E166" s="1106" t="s">
        <v>4016</v>
      </c>
      <c r="F166" s="1115">
        <v>431170</v>
      </c>
      <c r="G166" s="1115">
        <v>1116259</v>
      </c>
      <c r="H166" s="1123" t="s">
        <v>36</v>
      </c>
      <c r="I166" s="1106" t="s">
        <v>3500</v>
      </c>
      <c r="J166" s="1123" t="s">
        <v>3501</v>
      </c>
      <c r="K166" s="1101"/>
      <c r="L166" s="1123">
        <v>20</v>
      </c>
      <c r="M166" s="1123">
        <v>20</v>
      </c>
      <c r="N166" s="1123">
        <v>0</v>
      </c>
      <c r="O166" s="1136">
        <v>100</v>
      </c>
      <c r="P166" s="1123">
        <v>1</v>
      </c>
      <c r="Q166" s="1123"/>
      <c r="R166" s="1137">
        <v>2.9</v>
      </c>
      <c r="S166" s="1138">
        <v>1</v>
      </c>
      <c r="T166" s="1137">
        <v>2.9</v>
      </c>
      <c r="U166" s="1138">
        <v>1</v>
      </c>
      <c r="V166" s="1137">
        <v>3</v>
      </c>
      <c r="W166" s="1138">
        <v>1</v>
      </c>
      <c r="X166" s="1137">
        <v>3</v>
      </c>
      <c r="Y166" s="1138">
        <v>1</v>
      </c>
      <c r="Z166" s="1123"/>
      <c r="AA166" s="1137">
        <v>97.8</v>
      </c>
      <c r="AB166" s="1138">
        <v>1</v>
      </c>
      <c r="AC166" s="1137">
        <v>100.3</v>
      </c>
      <c r="AD166" s="1138">
        <v>1</v>
      </c>
      <c r="AE166" s="1137">
        <v>99.6</v>
      </c>
      <c r="AF166" s="1138">
        <v>1</v>
      </c>
      <c r="AG166" s="1137">
        <v>98.7</v>
      </c>
      <c r="AH166" s="1138">
        <v>1</v>
      </c>
      <c r="AI166" s="1123"/>
      <c r="AJ166" s="1137">
        <v>0.49</v>
      </c>
      <c r="AK166" s="1138">
        <v>1</v>
      </c>
      <c r="AL166" s="1137">
        <v>0.49</v>
      </c>
      <c r="AM166" s="1138">
        <v>1</v>
      </c>
      <c r="AN166" s="1137">
        <v>0.49</v>
      </c>
      <c r="AO166" s="1138">
        <v>1</v>
      </c>
      <c r="AP166" s="1137">
        <v>0.49</v>
      </c>
      <c r="AQ166" s="1138">
        <v>1</v>
      </c>
      <c r="AR166" s="1123"/>
      <c r="AS166" s="1137">
        <v>7.56</v>
      </c>
      <c r="AT166" s="1138">
        <v>1</v>
      </c>
      <c r="AU166" s="1137">
        <v>7.76</v>
      </c>
      <c r="AV166" s="1138">
        <v>1</v>
      </c>
      <c r="AW166" s="1137">
        <v>6.78</v>
      </c>
      <c r="AX166" s="1138">
        <v>1</v>
      </c>
      <c r="AY166" s="1137">
        <v>7.4</v>
      </c>
      <c r="AZ166" s="1138">
        <v>1</v>
      </c>
      <c r="BA166" s="1123"/>
      <c r="BB166" s="1137">
        <v>17.399999999999999</v>
      </c>
      <c r="BC166" s="1138">
        <v>1</v>
      </c>
      <c r="BD166" s="1137">
        <v>3</v>
      </c>
      <c r="BE166" s="1138">
        <v>1</v>
      </c>
      <c r="BF166" s="1137">
        <v>3</v>
      </c>
      <c r="BG166" s="1138">
        <v>1</v>
      </c>
      <c r="BH166" s="1137">
        <v>3</v>
      </c>
      <c r="BI166" s="1138">
        <v>1</v>
      </c>
    </row>
    <row r="167" spans="2:61" x14ac:dyDescent="0.25">
      <c r="B167" s="1431"/>
      <c r="C167" s="1442"/>
      <c r="D167" s="1123" t="s">
        <v>3503</v>
      </c>
      <c r="E167" s="1106" t="s">
        <v>4017</v>
      </c>
      <c r="F167" s="1115">
        <v>429923</v>
      </c>
      <c r="G167" s="1115">
        <v>1114448</v>
      </c>
      <c r="H167" s="1123" t="s">
        <v>36</v>
      </c>
      <c r="I167" s="1106" t="s">
        <v>3500</v>
      </c>
      <c r="J167" s="1106" t="s">
        <v>3504</v>
      </c>
      <c r="K167" s="1101"/>
      <c r="L167" s="1123">
        <v>20</v>
      </c>
      <c r="M167" s="1123">
        <v>19</v>
      </c>
      <c r="N167" s="1123">
        <v>1</v>
      </c>
      <c r="O167" s="1136">
        <v>95</v>
      </c>
      <c r="P167" s="1123">
        <v>1</v>
      </c>
      <c r="Q167" s="1123"/>
      <c r="R167" s="1137">
        <v>2.9</v>
      </c>
      <c r="S167" s="1138">
        <v>1</v>
      </c>
      <c r="T167" s="1137">
        <v>2.9</v>
      </c>
      <c r="U167" s="1138">
        <v>1</v>
      </c>
      <c r="V167" s="1137">
        <v>11</v>
      </c>
      <c r="W167" s="1138">
        <v>0</v>
      </c>
      <c r="X167" s="1137">
        <v>3</v>
      </c>
      <c r="Y167" s="1138">
        <v>1</v>
      </c>
      <c r="Z167" s="1123"/>
      <c r="AA167" s="1137">
        <v>95.4</v>
      </c>
      <c r="AB167" s="1138">
        <v>1</v>
      </c>
      <c r="AC167" s="1137">
        <v>100.7</v>
      </c>
      <c r="AD167" s="1138">
        <v>1</v>
      </c>
      <c r="AE167" s="1137">
        <v>99.7</v>
      </c>
      <c r="AF167" s="1138">
        <v>1</v>
      </c>
      <c r="AG167" s="1137">
        <v>99.7</v>
      </c>
      <c r="AH167" s="1138">
        <v>1</v>
      </c>
      <c r="AI167" s="1123"/>
      <c r="AJ167" s="1137">
        <v>0.49</v>
      </c>
      <c r="AK167" s="1138">
        <v>1</v>
      </c>
      <c r="AL167" s="1137">
        <v>0.49</v>
      </c>
      <c r="AM167" s="1138">
        <v>1</v>
      </c>
      <c r="AN167" s="1137">
        <v>0.49</v>
      </c>
      <c r="AO167" s="1138">
        <v>1</v>
      </c>
      <c r="AP167" s="1137">
        <v>0.49</v>
      </c>
      <c r="AQ167" s="1138">
        <v>1</v>
      </c>
      <c r="AR167" s="1123"/>
      <c r="AS167" s="1137">
        <v>7.69</v>
      </c>
      <c r="AT167" s="1138">
        <v>1</v>
      </c>
      <c r="AU167" s="1137">
        <v>7.83</v>
      </c>
      <c r="AV167" s="1138">
        <v>1</v>
      </c>
      <c r="AW167" s="1137">
        <v>7.46</v>
      </c>
      <c r="AX167" s="1138">
        <v>1</v>
      </c>
      <c r="AY167" s="1137">
        <v>7.66</v>
      </c>
      <c r="AZ167" s="1138">
        <v>1</v>
      </c>
      <c r="BA167" s="1123"/>
      <c r="BB167" s="1137">
        <v>20</v>
      </c>
      <c r="BC167" s="1138">
        <v>1</v>
      </c>
      <c r="BD167" s="1137">
        <v>16.600000000000001</v>
      </c>
      <c r="BE167" s="1138">
        <v>1</v>
      </c>
      <c r="BF167" s="1137">
        <v>3</v>
      </c>
      <c r="BG167" s="1138">
        <v>1</v>
      </c>
      <c r="BH167" s="1137">
        <v>3</v>
      </c>
      <c r="BI167" s="1138">
        <v>1</v>
      </c>
    </row>
    <row r="168" spans="2:61" x14ac:dyDescent="0.25">
      <c r="B168" s="1431"/>
      <c r="C168" s="1442"/>
      <c r="D168" s="1123" t="s">
        <v>1614</v>
      </c>
      <c r="E168" s="1106" t="s">
        <v>4018</v>
      </c>
      <c r="F168" s="1115">
        <v>459288</v>
      </c>
      <c r="G168" s="1115">
        <v>1123742</v>
      </c>
      <c r="H168" s="1123" t="s">
        <v>36</v>
      </c>
      <c r="I168" s="1106" t="s">
        <v>190</v>
      </c>
      <c r="J168" s="1106" t="s">
        <v>3506</v>
      </c>
      <c r="K168" s="1101"/>
      <c r="L168" s="1123">
        <v>20</v>
      </c>
      <c r="M168" s="1123">
        <v>19</v>
      </c>
      <c r="N168" s="1123">
        <v>1</v>
      </c>
      <c r="O168" s="1136">
        <v>95</v>
      </c>
      <c r="P168" s="1123">
        <v>1</v>
      </c>
      <c r="Q168" s="1123"/>
      <c r="R168" s="1137">
        <v>2.9</v>
      </c>
      <c r="S168" s="1138">
        <v>1</v>
      </c>
      <c r="T168" s="1137">
        <v>2.9</v>
      </c>
      <c r="U168" s="1138">
        <v>1</v>
      </c>
      <c r="V168" s="1137">
        <v>3</v>
      </c>
      <c r="W168" s="1138">
        <v>1</v>
      </c>
      <c r="X168" s="1137">
        <v>3</v>
      </c>
      <c r="Y168" s="1138">
        <v>1</v>
      </c>
      <c r="Z168" s="1123"/>
      <c r="AA168" s="1137">
        <v>97.3</v>
      </c>
      <c r="AB168" s="1138">
        <v>1</v>
      </c>
      <c r="AC168" s="1137">
        <v>97.6</v>
      </c>
      <c r="AD168" s="1138">
        <v>1</v>
      </c>
      <c r="AE168" s="1137">
        <v>100.9</v>
      </c>
      <c r="AF168" s="1138">
        <v>1</v>
      </c>
      <c r="AG168" s="1137">
        <v>98.6</v>
      </c>
      <c r="AH168" s="1138">
        <v>1</v>
      </c>
      <c r="AI168" s="1123"/>
      <c r="AJ168" s="1137">
        <v>0.49</v>
      </c>
      <c r="AK168" s="1138">
        <v>1</v>
      </c>
      <c r="AL168" s="1137">
        <v>0.49</v>
      </c>
      <c r="AM168" s="1138">
        <v>1</v>
      </c>
      <c r="AN168" s="1137">
        <v>0.49</v>
      </c>
      <c r="AO168" s="1138">
        <v>1</v>
      </c>
      <c r="AP168" s="1137">
        <v>0.49</v>
      </c>
      <c r="AQ168" s="1138">
        <v>1</v>
      </c>
      <c r="AR168" s="1123"/>
      <c r="AS168" s="1137">
        <v>7.36</v>
      </c>
      <c r="AT168" s="1138">
        <v>1</v>
      </c>
      <c r="AU168" s="1137">
        <v>6.39</v>
      </c>
      <c r="AV168" s="1138">
        <v>0</v>
      </c>
      <c r="AW168" s="1137">
        <v>6.8</v>
      </c>
      <c r="AX168" s="1138">
        <v>1</v>
      </c>
      <c r="AY168" s="1137">
        <v>7.2</v>
      </c>
      <c r="AZ168" s="1138">
        <v>1</v>
      </c>
      <c r="BA168" s="1123"/>
      <c r="BB168" s="1137">
        <v>9.9</v>
      </c>
      <c r="BC168" s="1138">
        <v>1</v>
      </c>
      <c r="BD168" s="1137">
        <v>19.2</v>
      </c>
      <c r="BE168" s="1138">
        <v>1</v>
      </c>
      <c r="BF168" s="1137">
        <v>3.4</v>
      </c>
      <c r="BG168" s="1138">
        <v>1</v>
      </c>
      <c r="BH168" s="1137">
        <v>3</v>
      </c>
      <c r="BI168" s="1138">
        <v>1</v>
      </c>
    </row>
    <row r="169" spans="2:61" x14ac:dyDescent="0.25">
      <c r="B169" s="1431"/>
      <c r="C169" s="1442"/>
      <c r="D169" s="1123" t="s">
        <v>3507</v>
      </c>
      <c r="E169" s="1106" t="s">
        <v>4019</v>
      </c>
      <c r="F169" s="1115">
        <v>441837</v>
      </c>
      <c r="G169" s="1115">
        <v>1113776</v>
      </c>
      <c r="H169" s="1123" t="s">
        <v>36</v>
      </c>
      <c r="I169" s="1106" t="s">
        <v>3500</v>
      </c>
      <c r="J169" s="1106" t="s">
        <v>3509</v>
      </c>
      <c r="K169" s="1101"/>
      <c r="L169" s="1123">
        <v>20</v>
      </c>
      <c r="M169" s="1123">
        <v>18</v>
      </c>
      <c r="N169" s="1123">
        <v>2</v>
      </c>
      <c r="O169" s="1136">
        <v>90</v>
      </c>
      <c r="P169" s="1123">
        <v>1</v>
      </c>
      <c r="Q169" s="1123"/>
      <c r="R169" s="1137">
        <v>6.9</v>
      </c>
      <c r="S169" s="1138">
        <v>0</v>
      </c>
      <c r="T169" s="1137">
        <v>2.9</v>
      </c>
      <c r="U169" s="1138">
        <v>1</v>
      </c>
      <c r="V169" s="1137">
        <v>3</v>
      </c>
      <c r="W169" s="1138">
        <v>1</v>
      </c>
      <c r="X169" s="1137">
        <v>3</v>
      </c>
      <c r="Y169" s="1138">
        <v>1</v>
      </c>
      <c r="Z169" s="1123"/>
      <c r="AA169" s="1137">
        <v>89.7</v>
      </c>
      <c r="AB169" s="1138">
        <v>1</v>
      </c>
      <c r="AC169" s="1137">
        <v>99.6</v>
      </c>
      <c r="AD169" s="1138">
        <v>1</v>
      </c>
      <c r="AE169" s="1137">
        <v>99.7</v>
      </c>
      <c r="AF169" s="1138">
        <v>1</v>
      </c>
      <c r="AG169" s="1137">
        <v>96.7</v>
      </c>
      <c r="AH169" s="1138">
        <v>1</v>
      </c>
      <c r="AI169" s="1123"/>
      <c r="AJ169" s="1137">
        <v>0.49</v>
      </c>
      <c r="AK169" s="1138">
        <v>1</v>
      </c>
      <c r="AL169" s="1137">
        <v>0.49</v>
      </c>
      <c r="AM169" s="1138">
        <v>1</v>
      </c>
      <c r="AN169" s="1137">
        <v>0.49</v>
      </c>
      <c r="AO169" s="1138">
        <v>1</v>
      </c>
      <c r="AP169" s="1137">
        <v>0.49</v>
      </c>
      <c r="AQ169" s="1138">
        <v>1</v>
      </c>
      <c r="AR169" s="1123"/>
      <c r="AS169" s="1137">
        <v>7.55</v>
      </c>
      <c r="AT169" s="1138">
        <v>1</v>
      </c>
      <c r="AU169" s="1137">
        <v>7.6</v>
      </c>
      <c r="AV169" s="1138">
        <v>1</v>
      </c>
      <c r="AW169" s="1137">
        <v>7.65</v>
      </c>
      <c r="AX169" s="1138">
        <v>1</v>
      </c>
      <c r="AY169" s="1137">
        <v>7.47</v>
      </c>
      <c r="AZ169" s="1138">
        <v>1</v>
      </c>
      <c r="BA169" s="1123"/>
      <c r="BB169" s="1137">
        <v>784</v>
      </c>
      <c r="BC169" s="1138">
        <v>0</v>
      </c>
      <c r="BD169" s="1137">
        <v>7.8</v>
      </c>
      <c r="BE169" s="1138">
        <v>1</v>
      </c>
      <c r="BF169" s="1137">
        <v>3</v>
      </c>
      <c r="BG169" s="1138">
        <v>1</v>
      </c>
      <c r="BH169" s="1137">
        <v>3</v>
      </c>
      <c r="BI169" s="1138">
        <v>1</v>
      </c>
    </row>
    <row r="170" spans="2:61" x14ac:dyDescent="0.25">
      <c r="B170" s="1431"/>
      <c r="C170" s="1442"/>
      <c r="D170" s="1123" t="s">
        <v>3507</v>
      </c>
      <c r="E170" s="1106" t="s">
        <v>4020</v>
      </c>
      <c r="F170" s="1115">
        <v>430232</v>
      </c>
      <c r="G170" s="1115">
        <v>1107699</v>
      </c>
      <c r="H170" s="1123" t="s">
        <v>38</v>
      </c>
      <c r="I170" s="1106" t="s">
        <v>73</v>
      </c>
      <c r="J170" s="1106" t="s">
        <v>3511</v>
      </c>
      <c r="K170" s="1101"/>
      <c r="L170" s="1123">
        <v>20</v>
      </c>
      <c r="M170" s="1123">
        <v>20</v>
      </c>
      <c r="N170" s="1123">
        <v>0</v>
      </c>
      <c r="O170" s="1136">
        <v>100</v>
      </c>
      <c r="P170" s="1123">
        <v>1</v>
      </c>
      <c r="Q170" s="1123"/>
      <c r="R170" s="1137">
        <v>2.9</v>
      </c>
      <c r="S170" s="1138">
        <v>1</v>
      </c>
      <c r="T170" s="1137">
        <v>2.9</v>
      </c>
      <c r="U170" s="1138">
        <v>1</v>
      </c>
      <c r="V170" s="1137">
        <v>3</v>
      </c>
      <c r="W170" s="1138">
        <v>1</v>
      </c>
      <c r="X170" s="1137">
        <v>3</v>
      </c>
      <c r="Y170" s="1138">
        <v>1</v>
      </c>
      <c r="Z170" s="1123"/>
      <c r="AA170" s="1137">
        <v>97.3</v>
      </c>
      <c r="AB170" s="1138">
        <v>1</v>
      </c>
      <c r="AC170" s="1137">
        <v>104.3</v>
      </c>
      <c r="AD170" s="1138">
        <v>1</v>
      </c>
      <c r="AE170" s="1137">
        <v>100.3</v>
      </c>
      <c r="AF170" s="1138">
        <v>1</v>
      </c>
      <c r="AG170" s="1137">
        <v>97.6</v>
      </c>
      <c r="AH170" s="1138">
        <v>1</v>
      </c>
      <c r="AI170" s="1123"/>
      <c r="AJ170" s="1137">
        <v>0.49</v>
      </c>
      <c r="AK170" s="1138">
        <v>1</v>
      </c>
      <c r="AL170" s="1137">
        <v>0.49</v>
      </c>
      <c r="AM170" s="1138">
        <v>1</v>
      </c>
      <c r="AN170" s="1137">
        <v>0.49</v>
      </c>
      <c r="AO170" s="1138">
        <v>1</v>
      </c>
      <c r="AP170" s="1137">
        <v>0.49</v>
      </c>
      <c r="AQ170" s="1138">
        <v>1</v>
      </c>
      <c r="AR170" s="1123"/>
      <c r="AS170" s="1137">
        <v>7.8</v>
      </c>
      <c r="AT170" s="1138">
        <v>1</v>
      </c>
      <c r="AU170" s="1137">
        <v>7.77</v>
      </c>
      <c r="AV170" s="1138">
        <v>1</v>
      </c>
      <c r="AW170" s="1137">
        <v>7.56</v>
      </c>
      <c r="AX170" s="1138">
        <v>1</v>
      </c>
      <c r="AY170" s="1137">
        <v>7.56</v>
      </c>
      <c r="AZ170" s="1138">
        <v>1</v>
      </c>
      <c r="BA170" s="1123"/>
      <c r="BB170" s="1137">
        <v>9.6999999999999993</v>
      </c>
      <c r="BC170" s="1138">
        <v>1</v>
      </c>
      <c r="BD170" s="1137">
        <v>7.3</v>
      </c>
      <c r="BE170" s="1138">
        <v>1</v>
      </c>
      <c r="BF170" s="1137">
        <v>3.4</v>
      </c>
      <c r="BG170" s="1138">
        <v>1</v>
      </c>
      <c r="BH170" s="1137">
        <v>4.3</v>
      </c>
      <c r="BI170" s="1138">
        <v>1</v>
      </c>
    </row>
    <row r="171" spans="2:61" x14ac:dyDescent="0.25">
      <c r="B171" s="1431"/>
      <c r="C171" s="1442"/>
      <c r="D171" s="1123" t="s">
        <v>3507</v>
      </c>
      <c r="E171" s="1106" t="s">
        <v>4021</v>
      </c>
      <c r="F171" s="1115">
        <v>423874</v>
      </c>
      <c r="G171" s="1115">
        <v>1105780</v>
      </c>
      <c r="H171" s="1123" t="s">
        <v>38</v>
      </c>
      <c r="I171" s="1106" t="s">
        <v>38</v>
      </c>
      <c r="J171" s="1106" t="s">
        <v>1614</v>
      </c>
      <c r="K171" s="1101"/>
      <c r="L171" s="1123">
        <v>20</v>
      </c>
      <c r="M171" s="1123">
        <v>19</v>
      </c>
      <c r="N171" s="1123">
        <v>1</v>
      </c>
      <c r="O171" s="1136">
        <v>95</v>
      </c>
      <c r="P171" s="1123">
        <v>1</v>
      </c>
      <c r="Q171" s="1123"/>
      <c r="R171" s="1137">
        <v>2.9</v>
      </c>
      <c r="S171" s="1138">
        <v>1</v>
      </c>
      <c r="T171" s="1137">
        <v>2.9</v>
      </c>
      <c r="U171" s="1138">
        <v>1</v>
      </c>
      <c r="V171" s="1137">
        <v>3</v>
      </c>
      <c r="W171" s="1138">
        <v>1</v>
      </c>
      <c r="X171" s="1137">
        <v>3</v>
      </c>
      <c r="Y171" s="1138">
        <v>1</v>
      </c>
      <c r="Z171" s="1123"/>
      <c r="AA171" s="1137">
        <v>94.7</v>
      </c>
      <c r="AB171" s="1138">
        <v>1</v>
      </c>
      <c r="AC171" s="1137">
        <v>100.3</v>
      </c>
      <c r="AD171" s="1138">
        <v>1</v>
      </c>
      <c r="AE171" s="1137">
        <v>99.8</v>
      </c>
      <c r="AF171" s="1138">
        <v>1</v>
      </c>
      <c r="AG171" s="1137">
        <v>96.4</v>
      </c>
      <c r="AH171" s="1138">
        <v>1</v>
      </c>
      <c r="AI171" s="1123"/>
      <c r="AJ171" s="1137">
        <v>0.49</v>
      </c>
      <c r="AK171" s="1138">
        <v>1</v>
      </c>
      <c r="AL171" s="1137">
        <v>0.49</v>
      </c>
      <c r="AM171" s="1138">
        <v>1</v>
      </c>
      <c r="AN171" s="1137">
        <v>0.49</v>
      </c>
      <c r="AO171" s="1138">
        <v>1</v>
      </c>
      <c r="AP171" s="1137">
        <v>0.49</v>
      </c>
      <c r="AQ171" s="1138">
        <v>1</v>
      </c>
      <c r="AR171" s="1123"/>
      <c r="AS171" s="1137">
        <v>7.74</v>
      </c>
      <c r="AT171" s="1138">
        <v>1</v>
      </c>
      <c r="AU171" s="1137">
        <v>7.78</v>
      </c>
      <c r="AV171" s="1138">
        <v>1</v>
      </c>
      <c r="AW171" s="1137">
        <v>7.69</v>
      </c>
      <c r="AX171" s="1138">
        <v>1</v>
      </c>
      <c r="AY171" s="1137">
        <v>7.54</v>
      </c>
      <c r="AZ171" s="1138">
        <v>1</v>
      </c>
      <c r="BA171" s="1123"/>
      <c r="BB171" s="1137">
        <v>20</v>
      </c>
      <c r="BC171" s="1138">
        <v>1</v>
      </c>
      <c r="BD171" s="1137">
        <v>39</v>
      </c>
      <c r="BE171" s="1138">
        <v>0</v>
      </c>
      <c r="BF171" s="1137">
        <v>3</v>
      </c>
      <c r="BG171" s="1138">
        <v>1</v>
      </c>
      <c r="BH171" s="1137">
        <v>4.5999999999999996</v>
      </c>
      <c r="BI171" s="1138">
        <v>1</v>
      </c>
    </row>
    <row r="172" spans="2:61" x14ac:dyDescent="0.25">
      <c r="B172" s="1431"/>
      <c r="C172" s="1442"/>
      <c r="D172" s="1123" t="s">
        <v>3507</v>
      </c>
      <c r="E172" s="1106" t="s">
        <v>4022</v>
      </c>
      <c r="F172" s="1115">
        <v>422334</v>
      </c>
      <c r="G172" s="1115">
        <v>1104536</v>
      </c>
      <c r="H172" s="1123" t="s">
        <v>38</v>
      </c>
      <c r="I172" s="1123" t="s">
        <v>38</v>
      </c>
      <c r="J172" s="1106" t="s">
        <v>1614</v>
      </c>
      <c r="K172" s="1101"/>
      <c r="L172" s="1123">
        <v>20</v>
      </c>
      <c r="M172" s="1123">
        <v>18</v>
      </c>
      <c r="N172" s="1123">
        <v>2</v>
      </c>
      <c r="O172" s="1136">
        <v>90</v>
      </c>
      <c r="P172" s="1123">
        <v>1</v>
      </c>
      <c r="Q172" s="1123"/>
      <c r="R172" s="1137">
        <v>2.9</v>
      </c>
      <c r="S172" s="1138">
        <v>1</v>
      </c>
      <c r="T172" s="1137">
        <v>2.9</v>
      </c>
      <c r="U172" s="1138">
        <v>1</v>
      </c>
      <c r="V172" s="1137">
        <v>3</v>
      </c>
      <c r="W172" s="1138">
        <v>1</v>
      </c>
      <c r="X172" s="1137">
        <v>3</v>
      </c>
      <c r="Y172" s="1138">
        <v>1</v>
      </c>
      <c r="Z172" s="1123"/>
      <c r="AA172" s="1137">
        <v>96.7</v>
      </c>
      <c r="AB172" s="1138">
        <v>1</v>
      </c>
      <c r="AC172" s="1137">
        <v>103.4</v>
      </c>
      <c r="AD172" s="1138">
        <v>1</v>
      </c>
      <c r="AE172" s="1137">
        <v>98.7</v>
      </c>
      <c r="AF172" s="1138">
        <v>1</v>
      </c>
      <c r="AG172" s="1137">
        <v>95.4</v>
      </c>
      <c r="AH172" s="1138">
        <v>1</v>
      </c>
      <c r="AI172" s="1123"/>
      <c r="AJ172" s="1137">
        <v>0.49</v>
      </c>
      <c r="AK172" s="1138">
        <v>1</v>
      </c>
      <c r="AL172" s="1137">
        <v>0.49</v>
      </c>
      <c r="AM172" s="1138">
        <v>1</v>
      </c>
      <c r="AN172" s="1137">
        <v>0.49</v>
      </c>
      <c r="AO172" s="1138">
        <v>1</v>
      </c>
      <c r="AP172" s="1137">
        <v>0.49</v>
      </c>
      <c r="AQ172" s="1138">
        <v>1</v>
      </c>
      <c r="AR172" s="1123"/>
      <c r="AS172" s="1137">
        <v>7.76</v>
      </c>
      <c r="AT172" s="1138">
        <v>1</v>
      </c>
      <c r="AU172" s="1137">
        <v>7.86</v>
      </c>
      <c r="AV172" s="1138">
        <v>1</v>
      </c>
      <c r="AW172" s="1137">
        <v>7.54</v>
      </c>
      <c r="AX172" s="1138">
        <v>1</v>
      </c>
      <c r="AY172" s="1137">
        <v>7.67</v>
      </c>
      <c r="AZ172" s="1138">
        <v>1</v>
      </c>
      <c r="BA172" s="1123"/>
      <c r="BB172" s="1137">
        <v>28</v>
      </c>
      <c r="BC172" s="1138">
        <v>0</v>
      </c>
      <c r="BD172" s="1137">
        <v>31</v>
      </c>
      <c r="BE172" s="1138">
        <v>0</v>
      </c>
      <c r="BF172" s="1137">
        <v>5.6</v>
      </c>
      <c r="BG172" s="1138">
        <v>1</v>
      </c>
      <c r="BH172" s="1137">
        <v>18.5</v>
      </c>
      <c r="BI172" s="1138">
        <v>1</v>
      </c>
    </row>
    <row r="173" spans="2:61" x14ac:dyDescent="0.25">
      <c r="B173" s="1431"/>
      <c r="C173" s="1444" t="s">
        <v>1655</v>
      </c>
      <c r="D173" s="1122" t="s">
        <v>3514</v>
      </c>
      <c r="E173" s="1119" t="s">
        <v>4023</v>
      </c>
      <c r="F173" s="1118">
        <v>380766.86</v>
      </c>
      <c r="G173" s="1118">
        <v>1152545.4099999999</v>
      </c>
      <c r="H173" s="1122" t="s">
        <v>3450</v>
      </c>
      <c r="I173" s="1119" t="s">
        <v>3514</v>
      </c>
      <c r="J173" s="1119" t="s">
        <v>3514</v>
      </c>
      <c r="K173" s="1101"/>
      <c r="L173" s="1119">
        <v>20</v>
      </c>
      <c r="M173" s="1119">
        <v>14</v>
      </c>
      <c r="N173" s="1119">
        <v>6</v>
      </c>
      <c r="O173" s="1118">
        <v>70</v>
      </c>
      <c r="P173" s="1119">
        <v>0</v>
      </c>
      <c r="Q173" s="1119"/>
      <c r="R173" s="1120">
        <v>1.5</v>
      </c>
      <c r="S173" s="1121">
        <v>1</v>
      </c>
      <c r="T173" s="1120">
        <v>1.3</v>
      </c>
      <c r="U173" s="1121">
        <v>1</v>
      </c>
      <c r="V173" s="1120">
        <v>1.3</v>
      </c>
      <c r="W173" s="1121">
        <v>1</v>
      </c>
      <c r="X173" s="1120">
        <v>1.3</v>
      </c>
      <c r="Y173" s="1121">
        <v>1</v>
      </c>
      <c r="Z173" s="1119"/>
      <c r="AA173" s="1120">
        <v>100.5</v>
      </c>
      <c r="AB173" s="1121">
        <v>1</v>
      </c>
      <c r="AC173" s="1120">
        <v>93.4</v>
      </c>
      <c r="AD173" s="1121">
        <v>1</v>
      </c>
      <c r="AE173" s="1120">
        <v>97.2</v>
      </c>
      <c r="AF173" s="1121">
        <v>1</v>
      </c>
      <c r="AG173" s="1120">
        <v>96.5</v>
      </c>
      <c r="AH173" s="1121">
        <v>1</v>
      </c>
      <c r="AI173" s="1119"/>
      <c r="AJ173" s="1120">
        <v>0.03</v>
      </c>
      <c r="AK173" s="1121">
        <v>1</v>
      </c>
      <c r="AL173" s="1120">
        <v>0.03</v>
      </c>
      <c r="AM173" s="1121">
        <v>1</v>
      </c>
      <c r="AN173" s="1120">
        <v>0.03</v>
      </c>
      <c r="AO173" s="1121">
        <v>1</v>
      </c>
      <c r="AP173" s="1120">
        <v>0.03</v>
      </c>
      <c r="AQ173" s="1121">
        <v>1</v>
      </c>
      <c r="AR173" s="1119"/>
      <c r="AS173" s="1120">
        <v>8.9700000000000006</v>
      </c>
      <c r="AT173" s="1121">
        <v>0</v>
      </c>
      <c r="AU173" s="1120">
        <v>8.26</v>
      </c>
      <c r="AV173" s="1121">
        <v>1</v>
      </c>
      <c r="AW173" s="1120">
        <v>8.75</v>
      </c>
      <c r="AX173" s="1121">
        <v>0</v>
      </c>
      <c r="AY173" s="1120">
        <v>8.66</v>
      </c>
      <c r="AZ173" s="1121">
        <v>0</v>
      </c>
      <c r="BA173" s="1119"/>
      <c r="BB173" s="1120">
        <v>48.3</v>
      </c>
      <c r="BC173" s="1121">
        <v>0</v>
      </c>
      <c r="BD173" s="1120">
        <v>36</v>
      </c>
      <c r="BE173" s="1121">
        <v>0</v>
      </c>
      <c r="BF173" s="1120">
        <v>25.1</v>
      </c>
      <c r="BG173" s="1121">
        <v>0</v>
      </c>
      <c r="BH173" s="1120">
        <v>24.7</v>
      </c>
      <c r="BI173" s="1121">
        <v>1</v>
      </c>
    </row>
    <row r="174" spans="2:61" x14ac:dyDescent="0.25">
      <c r="B174" s="1431"/>
      <c r="C174" s="1431"/>
      <c r="D174" s="1122" t="s">
        <v>3516</v>
      </c>
      <c r="E174" s="1119" t="s">
        <v>4024</v>
      </c>
      <c r="F174" s="1118">
        <v>367338.22</v>
      </c>
      <c r="G174" s="1118">
        <v>1149747.29</v>
      </c>
      <c r="H174" s="1122" t="s">
        <v>3450</v>
      </c>
      <c r="I174" s="1119" t="s">
        <v>3518</v>
      </c>
      <c r="J174" s="1119" t="s">
        <v>3518</v>
      </c>
      <c r="K174" s="1101"/>
      <c r="L174" s="1119">
        <v>20</v>
      </c>
      <c r="M174" s="1119">
        <v>17</v>
      </c>
      <c r="N174" s="1119">
        <v>3</v>
      </c>
      <c r="O174" s="1118">
        <v>85</v>
      </c>
      <c r="P174" s="1119">
        <v>1</v>
      </c>
      <c r="Q174" s="1119"/>
      <c r="R174" s="1120">
        <v>1.75</v>
      </c>
      <c r="S174" s="1121">
        <v>1</v>
      </c>
      <c r="T174" s="1120">
        <v>1.3</v>
      </c>
      <c r="U174" s="1121">
        <v>1</v>
      </c>
      <c r="V174" s="1120">
        <v>1.55</v>
      </c>
      <c r="W174" s="1121">
        <v>1</v>
      </c>
      <c r="X174" s="1120">
        <v>2.12</v>
      </c>
      <c r="Y174" s="1121">
        <v>1</v>
      </c>
      <c r="Z174" s="1119"/>
      <c r="AA174" s="1120">
        <v>58.1</v>
      </c>
      <c r="AB174" s="1121">
        <v>0</v>
      </c>
      <c r="AC174" s="1120">
        <v>73.900000000000006</v>
      </c>
      <c r="AD174" s="1121">
        <v>1</v>
      </c>
      <c r="AE174" s="1120">
        <v>76.3</v>
      </c>
      <c r="AF174" s="1121">
        <v>1</v>
      </c>
      <c r="AG174" s="1120">
        <v>74.400000000000006</v>
      </c>
      <c r="AH174" s="1121">
        <v>1</v>
      </c>
      <c r="AI174" s="1119"/>
      <c r="AJ174" s="1120">
        <v>5.3999999999999999E-2</v>
      </c>
      <c r="AK174" s="1121">
        <v>1</v>
      </c>
      <c r="AL174" s="1120">
        <v>0.03</v>
      </c>
      <c r="AM174" s="1121">
        <v>1</v>
      </c>
      <c r="AN174" s="1120">
        <v>0.03</v>
      </c>
      <c r="AO174" s="1121">
        <v>1</v>
      </c>
      <c r="AP174" s="1120">
        <v>4.1000000000000002E-2</v>
      </c>
      <c r="AQ174" s="1121">
        <v>1</v>
      </c>
      <c r="AR174" s="1119"/>
      <c r="AS174" s="1120">
        <v>7.81</v>
      </c>
      <c r="AT174" s="1121">
        <v>1</v>
      </c>
      <c r="AU174" s="1120">
        <v>7.35</v>
      </c>
      <c r="AV174" s="1121">
        <v>1</v>
      </c>
      <c r="AW174" s="1120">
        <v>7.15</v>
      </c>
      <c r="AX174" s="1121">
        <v>1</v>
      </c>
      <c r="AY174" s="1120">
        <v>7.22</v>
      </c>
      <c r="AZ174" s="1121">
        <v>1</v>
      </c>
      <c r="BA174" s="1119"/>
      <c r="BB174" s="1120">
        <v>174.2</v>
      </c>
      <c r="BC174" s="1121">
        <v>0</v>
      </c>
      <c r="BD174" s="1120">
        <v>5.5</v>
      </c>
      <c r="BE174" s="1121">
        <v>1</v>
      </c>
      <c r="BF174" s="1120">
        <v>40.1</v>
      </c>
      <c r="BG174" s="1121">
        <v>0</v>
      </c>
      <c r="BH174" s="1120">
        <v>19.399999999999999</v>
      </c>
      <c r="BI174" s="1121">
        <v>1</v>
      </c>
    </row>
    <row r="175" spans="2:61" x14ac:dyDescent="0.25">
      <c r="B175" s="1431"/>
      <c r="C175" s="1431"/>
      <c r="D175" s="1122" t="s">
        <v>1655</v>
      </c>
      <c r="E175" s="1119" t="s">
        <v>4025</v>
      </c>
      <c r="F175" s="1118">
        <v>368908.16</v>
      </c>
      <c r="G175" s="1118">
        <v>1146581.26</v>
      </c>
      <c r="H175" s="1122" t="s">
        <v>3450</v>
      </c>
      <c r="I175" s="1119" t="s">
        <v>3514</v>
      </c>
      <c r="J175" s="1119" t="s">
        <v>1655</v>
      </c>
      <c r="K175" s="1101"/>
      <c r="L175" s="1119">
        <v>20</v>
      </c>
      <c r="M175" s="1119">
        <v>18</v>
      </c>
      <c r="N175" s="1119">
        <v>2</v>
      </c>
      <c r="O175" s="1118">
        <v>90</v>
      </c>
      <c r="P175" s="1119">
        <v>1</v>
      </c>
      <c r="Q175" s="1119"/>
      <c r="R175" s="1120">
        <v>1.57</v>
      </c>
      <c r="S175" s="1121">
        <v>1</v>
      </c>
      <c r="T175" s="1120">
        <v>1.3</v>
      </c>
      <c r="U175" s="1121">
        <v>1</v>
      </c>
      <c r="V175" s="1120">
        <v>1.395</v>
      </c>
      <c r="W175" s="1121">
        <v>1</v>
      </c>
      <c r="X175" s="1120">
        <v>1.3</v>
      </c>
      <c r="Y175" s="1121">
        <v>1</v>
      </c>
      <c r="Z175" s="1119"/>
      <c r="AA175" s="1120">
        <v>64.900000000000006</v>
      </c>
      <c r="AB175" s="1121">
        <v>0</v>
      </c>
      <c r="AC175" s="1120">
        <v>83.4</v>
      </c>
      <c r="AD175" s="1121">
        <v>1</v>
      </c>
      <c r="AE175" s="1120">
        <v>80.2</v>
      </c>
      <c r="AF175" s="1121">
        <v>1</v>
      </c>
      <c r="AG175" s="1120">
        <v>80.099999999999994</v>
      </c>
      <c r="AH175" s="1121">
        <v>1</v>
      </c>
      <c r="AI175" s="1119"/>
      <c r="AJ175" s="1120">
        <v>0.03</v>
      </c>
      <c r="AK175" s="1121">
        <v>1</v>
      </c>
      <c r="AL175" s="1120">
        <v>0.03</v>
      </c>
      <c r="AM175" s="1121">
        <v>1</v>
      </c>
      <c r="AN175" s="1120">
        <v>6.9000000000000006E-2</v>
      </c>
      <c r="AO175" s="1121">
        <v>1</v>
      </c>
      <c r="AP175" s="1120">
        <v>0.03</v>
      </c>
      <c r="AQ175" s="1121">
        <v>1</v>
      </c>
      <c r="AR175" s="1119"/>
      <c r="AS175" s="1120">
        <v>7.56</v>
      </c>
      <c r="AT175" s="1121">
        <v>1</v>
      </c>
      <c r="AU175" s="1120">
        <v>7.52</v>
      </c>
      <c r="AV175" s="1121">
        <v>1</v>
      </c>
      <c r="AW175" s="1120">
        <v>7.34</v>
      </c>
      <c r="AX175" s="1121">
        <v>1</v>
      </c>
      <c r="AY175" s="1120">
        <v>7.71</v>
      </c>
      <c r="AZ175" s="1121">
        <v>1</v>
      </c>
      <c r="BA175" s="1119"/>
      <c r="BB175" s="1120">
        <v>31.3</v>
      </c>
      <c r="BC175" s="1121">
        <v>0</v>
      </c>
      <c r="BD175" s="1120">
        <v>18.7</v>
      </c>
      <c r="BE175" s="1121">
        <v>1</v>
      </c>
      <c r="BF175" s="1120">
        <v>20.3</v>
      </c>
      <c r="BG175" s="1121">
        <v>1</v>
      </c>
      <c r="BH175" s="1120">
        <v>23.2</v>
      </c>
      <c r="BI175" s="1121">
        <v>1</v>
      </c>
    </row>
    <row r="176" spans="2:61" x14ac:dyDescent="0.25">
      <c r="B176" s="1431"/>
      <c r="C176" s="1431"/>
      <c r="D176" s="1122" t="s">
        <v>3520</v>
      </c>
      <c r="E176" s="1119" t="s">
        <v>4026</v>
      </c>
      <c r="F176" s="1118">
        <v>393740.93</v>
      </c>
      <c r="G176" s="1118">
        <v>1159078.99</v>
      </c>
      <c r="H176" s="1122" t="s">
        <v>3450</v>
      </c>
      <c r="I176" s="1119" t="s">
        <v>3522</v>
      </c>
      <c r="J176" s="1119" t="s">
        <v>3520</v>
      </c>
      <c r="K176" s="1101"/>
      <c r="L176" s="1119">
        <v>20</v>
      </c>
      <c r="M176" s="1119">
        <v>18</v>
      </c>
      <c r="N176" s="1119">
        <v>2</v>
      </c>
      <c r="O176" s="1118">
        <v>90</v>
      </c>
      <c r="P176" s="1119">
        <v>1</v>
      </c>
      <c r="Q176" s="1119"/>
      <c r="R176" s="1120">
        <v>1.3</v>
      </c>
      <c r="S176" s="1121">
        <v>1</v>
      </c>
      <c r="T176" s="1120">
        <v>1.3</v>
      </c>
      <c r="U176" s="1121">
        <v>1</v>
      </c>
      <c r="V176" s="1120">
        <v>1.3120000000000001</v>
      </c>
      <c r="W176" s="1121">
        <v>1</v>
      </c>
      <c r="X176" s="1120">
        <v>1.3</v>
      </c>
      <c r="Y176" s="1121">
        <v>1</v>
      </c>
      <c r="Z176" s="1119"/>
      <c r="AA176" s="1120">
        <v>84.1</v>
      </c>
      <c r="AB176" s="1121">
        <v>1</v>
      </c>
      <c r="AC176" s="1120">
        <v>84.5</v>
      </c>
      <c r="AD176" s="1121">
        <v>1</v>
      </c>
      <c r="AE176" s="1120">
        <v>88.4</v>
      </c>
      <c r="AF176" s="1121">
        <v>1</v>
      </c>
      <c r="AG176" s="1120">
        <v>87.4</v>
      </c>
      <c r="AH176" s="1121">
        <v>1</v>
      </c>
      <c r="AI176" s="1119"/>
      <c r="AJ176" s="1120">
        <v>0.03</v>
      </c>
      <c r="AK176" s="1121">
        <v>1</v>
      </c>
      <c r="AL176" s="1120">
        <v>0.03</v>
      </c>
      <c r="AM176" s="1121">
        <v>1</v>
      </c>
      <c r="AN176" s="1120">
        <v>0.03</v>
      </c>
      <c r="AO176" s="1121">
        <v>1</v>
      </c>
      <c r="AP176" s="1120">
        <v>0.03</v>
      </c>
      <c r="AQ176" s="1121">
        <v>1</v>
      </c>
      <c r="AR176" s="1119"/>
      <c r="AS176" s="1120">
        <v>8.08</v>
      </c>
      <c r="AT176" s="1121">
        <v>1</v>
      </c>
      <c r="AU176" s="1120">
        <v>7.96</v>
      </c>
      <c r="AV176" s="1121">
        <v>1</v>
      </c>
      <c r="AW176" s="1120">
        <v>7.96</v>
      </c>
      <c r="AX176" s="1121">
        <v>1</v>
      </c>
      <c r="AY176" s="1120">
        <v>8.11</v>
      </c>
      <c r="AZ176" s="1121">
        <v>1</v>
      </c>
      <c r="BA176" s="1119"/>
      <c r="BB176" s="1120">
        <v>9.9</v>
      </c>
      <c r="BC176" s="1121">
        <v>1</v>
      </c>
      <c r="BD176" s="1120">
        <v>35.6</v>
      </c>
      <c r="BE176" s="1121">
        <v>0</v>
      </c>
      <c r="BF176" s="1120">
        <v>5.5</v>
      </c>
      <c r="BG176" s="1121">
        <v>1</v>
      </c>
      <c r="BH176" s="1120">
        <v>29.8</v>
      </c>
      <c r="BI176" s="1121">
        <v>0</v>
      </c>
    </row>
    <row r="177" spans="2:61" x14ac:dyDescent="0.25">
      <c r="B177" s="1439"/>
      <c r="C177" s="1439"/>
      <c r="D177" s="1144" t="s">
        <v>3462</v>
      </c>
      <c r="E177" s="1145" t="s">
        <v>4027</v>
      </c>
      <c r="F177" s="1146">
        <v>367653.27</v>
      </c>
      <c r="G177" s="1146">
        <v>1181807.9099999999</v>
      </c>
      <c r="H177" s="1144" t="s">
        <v>3450</v>
      </c>
      <c r="I177" s="1145" t="s">
        <v>3518</v>
      </c>
      <c r="J177" s="1145" t="s">
        <v>3524</v>
      </c>
      <c r="K177" s="1101"/>
      <c r="L177" s="1145">
        <v>20</v>
      </c>
      <c r="M177" s="1145">
        <v>13</v>
      </c>
      <c r="N177" s="1145">
        <v>7</v>
      </c>
      <c r="O177" s="1146">
        <v>65</v>
      </c>
      <c r="P177" s="1145">
        <v>0</v>
      </c>
      <c r="Q177" s="1145"/>
      <c r="R177" s="1147">
        <v>1.3</v>
      </c>
      <c r="S177" s="1148">
        <v>1</v>
      </c>
      <c r="T177" s="1147">
        <v>1.3</v>
      </c>
      <c r="U177" s="1148">
        <v>1</v>
      </c>
      <c r="V177" s="1147">
        <v>1.347</v>
      </c>
      <c r="W177" s="1148">
        <v>1</v>
      </c>
      <c r="X177" s="1147">
        <v>1.3</v>
      </c>
      <c r="Y177" s="1148">
        <v>1</v>
      </c>
      <c r="Z177" s="1145"/>
      <c r="AA177" s="1147">
        <v>89.4</v>
      </c>
      <c r="AB177" s="1148">
        <v>1</v>
      </c>
      <c r="AC177" s="1147">
        <v>79.7</v>
      </c>
      <c r="AD177" s="1148">
        <v>1</v>
      </c>
      <c r="AE177" s="1147">
        <v>78.099999999999994</v>
      </c>
      <c r="AF177" s="1148">
        <v>1</v>
      </c>
      <c r="AG177" s="1147">
        <v>83.9</v>
      </c>
      <c r="AH177" s="1148">
        <v>1</v>
      </c>
      <c r="AI177" s="1145"/>
      <c r="AJ177" s="1147">
        <v>0.127</v>
      </c>
      <c r="AK177" s="1148">
        <v>1</v>
      </c>
      <c r="AL177" s="1147">
        <v>0.09</v>
      </c>
      <c r="AM177" s="1148">
        <v>1</v>
      </c>
      <c r="AN177" s="1147">
        <v>4.8000000000000001E-2</v>
      </c>
      <c r="AO177" s="1148">
        <v>1</v>
      </c>
      <c r="AP177" s="1147">
        <v>0.115</v>
      </c>
      <c r="AQ177" s="1148">
        <v>1</v>
      </c>
      <c r="AR177" s="1145"/>
      <c r="AS177" s="1147">
        <v>6.24</v>
      </c>
      <c r="AT177" s="1148">
        <v>0</v>
      </c>
      <c r="AU177" s="1147">
        <v>7.21</v>
      </c>
      <c r="AV177" s="1148">
        <v>1</v>
      </c>
      <c r="AW177" s="1147">
        <v>5.35</v>
      </c>
      <c r="AX177" s="1148">
        <v>0</v>
      </c>
      <c r="AY177" s="1147">
        <v>4.95</v>
      </c>
      <c r="AZ177" s="1148">
        <v>0</v>
      </c>
      <c r="BA177" s="1145"/>
      <c r="BB177" s="1147">
        <v>118.8</v>
      </c>
      <c r="BC177" s="1148">
        <v>0</v>
      </c>
      <c r="BD177" s="1147">
        <v>87.8</v>
      </c>
      <c r="BE177" s="1148">
        <v>0</v>
      </c>
      <c r="BF177" s="1147">
        <v>59.5</v>
      </c>
      <c r="BG177" s="1148">
        <v>0</v>
      </c>
      <c r="BH177" s="1147">
        <v>67.099999999999994</v>
      </c>
      <c r="BI177" s="1148">
        <v>0</v>
      </c>
    </row>
    <row r="178" spans="2:61" x14ac:dyDescent="0.25">
      <c r="B178" s="13"/>
      <c r="C178" s="1423" t="s">
        <v>4028</v>
      </c>
      <c r="D178" s="1423"/>
      <c r="E178" s="1423"/>
      <c r="F178" s="1423"/>
      <c r="G178" s="1423"/>
      <c r="H178" s="1423"/>
      <c r="I178" s="1423"/>
      <c r="J178" s="1423"/>
      <c r="K178" s="1423"/>
      <c r="L178" s="1423"/>
      <c r="M178" s="1423"/>
      <c r="N178" s="1423"/>
      <c r="O178" s="1423"/>
      <c r="P178" s="1423"/>
      <c r="Q178" s="1423"/>
      <c r="R178" s="1423"/>
      <c r="S178" s="1423"/>
      <c r="T178" s="1423"/>
      <c r="U178" s="1423"/>
      <c r="V178" s="1423"/>
      <c r="W178" s="1423"/>
      <c r="X178" s="1423"/>
      <c r="Y178" s="1423"/>
      <c r="Z178" s="1423"/>
      <c r="AA178" s="1423"/>
      <c r="AB178" s="1423"/>
      <c r="AC178" s="1423"/>
      <c r="AD178" s="1423"/>
      <c r="AE178" s="1423"/>
      <c r="AF178" s="1423"/>
      <c r="AG178" s="1423"/>
      <c r="AH178" s="1423"/>
      <c r="AI178" s="1423"/>
      <c r="AJ178" s="1423"/>
      <c r="AK178" s="1423"/>
      <c r="AL178" s="1423"/>
      <c r="AM178" s="1423"/>
      <c r="AN178" s="1423"/>
      <c r="AO178" s="1423"/>
      <c r="AP178" s="1423"/>
      <c r="AQ178" s="1423"/>
      <c r="AR178" s="1423"/>
      <c r="AS178" s="1423"/>
      <c r="AT178" s="1423"/>
      <c r="AU178" s="1423"/>
      <c r="AV178" s="1423"/>
      <c r="AW178" s="1423"/>
      <c r="AX178" s="1423"/>
      <c r="AY178" s="1423"/>
      <c r="AZ178" s="1423"/>
      <c r="BA178" s="1423"/>
      <c r="BB178" s="1423"/>
      <c r="BC178" s="1423"/>
      <c r="BD178" s="1423"/>
      <c r="BE178" s="1423"/>
      <c r="BF178" s="1423"/>
      <c r="BG178" s="1423"/>
      <c r="BH178" s="1423"/>
      <c r="BI178" s="1423"/>
    </row>
    <row r="179" spans="2:61" x14ac:dyDescent="0.25">
      <c r="B179" s="13"/>
      <c r="C179" s="1053"/>
      <c r="D179" s="1424" t="s">
        <v>106</v>
      </c>
      <c r="E179" s="1424" t="s">
        <v>107</v>
      </c>
      <c r="F179" s="1426" t="s">
        <v>108</v>
      </c>
      <c r="G179" s="1426"/>
      <c r="H179" s="1426"/>
      <c r="I179" s="1426"/>
      <c r="J179" s="1426"/>
      <c r="K179" s="1054"/>
      <c r="L179" s="1426" t="s">
        <v>109</v>
      </c>
      <c r="M179" s="1426"/>
      <c r="N179" s="1426"/>
      <c r="O179" s="1426"/>
      <c r="P179" s="1426"/>
      <c r="Q179" s="1053"/>
      <c r="R179" s="1426" t="s">
        <v>110</v>
      </c>
      <c r="S179" s="1426"/>
      <c r="T179" s="1426"/>
      <c r="U179" s="1426"/>
      <c r="V179" s="1426"/>
      <c r="W179" s="1426"/>
      <c r="X179" s="1426"/>
      <c r="Y179" s="1426"/>
      <c r="Z179" s="1053"/>
      <c r="AA179" s="1426" t="s">
        <v>111</v>
      </c>
      <c r="AB179" s="1426"/>
      <c r="AC179" s="1426"/>
      <c r="AD179" s="1426"/>
      <c r="AE179" s="1426"/>
      <c r="AF179" s="1426"/>
      <c r="AG179" s="1426"/>
      <c r="AH179" s="1426"/>
      <c r="AI179" s="1053"/>
      <c r="AJ179" s="1426" t="s">
        <v>112</v>
      </c>
      <c r="AK179" s="1426"/>
      <c r="AL179" s="1426"/>
      <c r="AM179" s="1426"/>
      <c r="AN179" s="1426"/>
      <c r="AO179" s="1426"/>
      <c r="AP179" s="1426"/>
      <c r="AQ179" s="1426"/>
      <c r="AR179" s="1053"/>
      <c r="AS179" s="1426" t="s">
        <v>113</v>
      </c>
      <c r="AT179" s="1426"/>
      <c r="AU179" s="1426"/>
      <c r="AV179" s="1426"/>
      <c r="AW179" s="1426"/>
      <c r="AX179" s="1426"/>
      <c r="AY179" s="1426"/>
      <c r="AZ179" s="1426"/>
      <c r="BA179" s="1053"/>
      <c r="BB179" s="1426" t="s">
        <v>114</v>
      </c>
      <c r="BC179" s="1426"/>
      <c r="BD179" s="1426"/>
      <c r="BE179" s="1426"/>
      <c r="BF179" s="1426"/>
      <c r="BG179" s="1426"/>
      <c r="BH179" s="1426"/>
      <c r="BI179" s="1426"/>
    </row>
    <row r="180" spans="2:61" ht="25.5" x14ac:dyDescent="0.25">
      <c r="B180" s="1033"/>
      <c r="C180" s="1427" t="s">
        <v>115</v>
      </c>
      <c r="D180" s="1424"/>
      <c r="E180" s="1424"/>
      <c r="F180" s="1021" t="s">
        <v>116</v>
      </c>
      <c r="G180" s="1021" t="s">
        <v>117</v>
      </c>
      <c r="H180" s="1429" t="s">
        <v>39</v>
      </c>
      <c r="I180" s="1429" t="s">
        <v>65</v>
      </c>
      <c r="J180" s="1429" t="s">
        <v>118</v>
      </c>
      <c r="K180" s="1055"/>
      <c r="L180" s="1429" t="s">
        <v>119</v>
      </c>
      <c r="M180" s="1429" t="s">
        <v>120</v>
      </c>
      <c r="N180" s="1429" t="s">
        <v>121</v>
      </c>
      <c r="O180" s="1429" t="s">
        <v>122</v>
      </c>
      <c r="P180" s="1021" t="s">
        <v>123</v>
      </c>
      <c r="Q180" s="1022"/>
      <c r="R180" s="1021" t="s">
        <v>124</v>
      </c>
      <c r="S180" s="1429" t="s">
        <v>125</v>
      </c>
      <c r="T180" s="1021" t="s">
        <v>126</v>
      </c>
      <c r="U180" s="1719" t="s">
        <v>125</v>
      </c>
      <c r="V180" s="1021" t="s">
        <v>126</v>
      </c>
      <c r="W180" s="1429" t="s">
        <v>125</v>
      </c>
      <c r="X180" s="1021" t="s">
        <v>126</v>
      </c>
      <c r="Y180" s="1429" t="s">
        <v>125</v>
      </c>
      <c r="Z180" s="1022"/>
      <c r="AA180" s="1021" t="s">
        <v>127</v>
      </c>
      <c r="AB180" s="1429" t="s">
        <v>125</v>
      </c>
      <c r="AC180" s="1021" t="s">
        <v>127</v>
      </c>
      <c r="AD180" s="1429" t="s">
        <v>125</v>
      </c>
      <c r="AE180" s="1021" t="s">
        <v>128</v>
      </c>
      <c r="AF180" s="1429" t="s">
        <v>125</v>
      </c>
      <c r="AG180" s="1021" t="s">
        <v>127</v>
      </c>
      <c r="AH180" s="1429" t="s">
        <v>125</v>
      </c>
      <c r="AI180" s="1055"/>
      <c r="AJ180" s="1021" t="s">
        <v>112</v>
      </c>
      <c r="AK180" s="1429" t="s">
        <v>125</v>
      </c>
      <c r="AL180" s="1021" t="s">
        <v>112</v>
      </c>
      <c r="AM180" s="1429" t="s">
        <v>125</v>
      </c>
      <c r="AN180" s="1021" t="s">
        <v>112</v>
      </c>
      <c r="AO180" s="1719" t="s">
        <v>125</v>
      </c>
      <c r="AP180" s="1021" t="s">
        <v>112</v>
      </c>
      <c r="AQ180" s="1429" t="s">
        <v>125</v>
      </c>
      <c r="AR180" s="1055"/>
      <c r="AS180" s="1021" t="s">
        <v>129</v>
      </c>
      <c r="AT180" s="1429" t="s">
        <v>125</v>
      </c>
      <c r="AU180" s="1021" t="s">
        <v>130</v>
      </c>
      <c r="AV180" s="1429" t="s">
        <v>125</v>
      </c>
      <c r="AW180" s="1021" t="s">
        <v>131</v>
      </c>
      <c r="AX180" s="1429" t="s">
        <v>125</v>
      </c>
      <c r="AY180" s="1021" t="s">
        <v>132</v>
      </c>
      <c r="AZ180" s="1429" t="s">
        <v>125</v>
      </c>
      <c r="BA180" s="1055"/>
      <c r="BB180" s="1021" t="s">
        <v>133</v>
      </c>
      <c r="BC180" s="1429" t="s">
        <v>125</v>
      </c>
      <c r="BD180" s="1021" t="s">
        <v>134</v>
      </c>
      <c r="BE180" s="1429" t="s">
        <v>125</v>
      </c>
      <c r="BF180" s="1021" t="s">
        <v>133</v>
      </c>
      <c r="BG180" s="1429" t="s">
        <v>125</v>
      </c>
      <c r="BH180" s="1021" t="s">
        <v>4029</v>
      </c>
      <c r="BI180" s="1429" t="s">
        <v>125</v>
      </c>
    </row>
    <row r="181" spans="2:61" x14ac:dyDescent="0.25">
      <c r="B181" s="13"/>
      <c r="C181" s="1428"/>
      <c r="D181" s="1425"/>
      <c r="E181" s="1425"/>
      <c r="F181" s="1021" t="s">
        <v>136</v>
      </c>
      <c r="G181" s="1021" t="s">
        <v>136</v>
      </c>
      <c r="H181" s="1425"/>
      <c r="I181" s="1425"/>
      <c r="J181" s="1425"/>
      <c r="K181" s="1056"/>
      <c r="L181" s="1425"/>
      <c r="M181" s="1425"/>
      <c r="N181" s="1425"/>
      <c r="O181" s="1425"/>
      <c r="P181" s="1024" t="s">
        <v>137</v>
      </c>
      <c r="Q181" s="1024"/>
      <c r="R181" s="1024" t="s">
        <v>4030</v>
      </c>
      <c r="S181" s="1425"/>
      <c r="T181" s="1024" t="s">
        <v>4031</v>
      </c>
      <c r="U181" s="1428"/>
      <c r="V181" s="1024" t="s">
        <v>4032</v>
      </c>
      <c r="W181" s="1425"/>
      <c r="X181" s="1024" t="s">
        <v>4033</v>
      </c>
      <c r="Y181" s="1425"/>
      <c r="Z181" s="1024"/>
      <c r="AA181" s="1024" t="s">
        <v>4030</v>
      </c>
      <c r="AB181" s="1425"/>
      <c r="AC181" s="1024" t="s">
        <v>4031</v>
      </c>
      <c r="AD181" s="1425"/>
      <c r="AE181" s="1024" t="s">
        <v>4032</v>
      </c>
      <c r="AF181" s="1425"/>
      <c r="AG181" s="1024" t="s">
        <v>4033</v>
      </c>
      <c r="AH181" s="1425"/>
      <c r="AI181" s="1056"/>
      <c r="AJ181" s="1024" t="s">
        <v>4030</v>
      </c>
      <c r="AK181" s="1425"/>
      <c r="AL181" s="1024" t="s">
        <v>4031</v>
      </c>
      <c r="AM181" s="1425"/>
      <c r="AN181" s="1024" t="s">
        <v>4032</v>
      </c>
      <c r="AO181" s="1428"/>
      <c r="AP181" s="1024" t="s">
        <v>4033</v>
      </c>
      <c r="AQ181" s="1425"/>
      <c r="AR181" s="1056"/>
      <c r="AS181" s="1024" t="s">
        <v>4030</v>
      </c>
      <c r="AT181" s="1425"/>
      <c r="AU181" s="1024" t="s">
        <v>4031</v>
      </c>
      <c r="AV181" s="1425"/>
      <c r="AW181" s="1024" t="s">
        <v>4032</v>
      </c>
      <c r="AX181" s="1425"/>
      <c r="AY181" s="1024" t="s">
        <v>4033</v>
      </c>
      <c r="AZ181" s="1425"/>
      <c r="BA181" s="1056"/>
      <c r="BB181" s="1024" t="s">
        <v>4030</v>
      </c>
      <c r="BC181" s="1425"/>
      <c r="BD181" s="1024" t="s">
        <v>4031</v>
      </c>
      <c r="BE181" s="1425"/>
      <c r="BF181" s="1024" t="s">
        <v>4032</v>
      </c>
      <c r="BG181" s="1425"/>
      <c r="BH181" s="1024" t="s">
        <v>4033</v>
      </c>
      <c r="BI181" s="1425"/>
    </row>
    <row r="182" spans="2:61" x14ac:dyDescent="0.25">
      <c r="B182" s="1430" t="s">
        <v>4034</v>
      </c>
      <c r="C182" s="1450" t="s">
        <v>4035</v>
      </c>
      <c r="D182" s="1135" t="s">
        <v>4036</v>
      </c>
      <c r="E182" s="1112" t="s">
        <v>4037</v>
      </c>
      <c r="F182" s="1112">
        <v>459889</v>
      </c>
      <c r="G182" s="1112">
        <v>1204407</v>
      </c>
      <c r="H182" s="1112" t="s">
        <v>36</v>
      </c>
      <c r="I182" s="1112" t="s">
        <v>1643</v>
      </c>
      <c r="J182" s="1112" t="s">
        <v>4038</v>
      </c>
      <c r="K182" s="1059"/>
      <c r="L182" s="1112">
        <v>20</v>
      </c>
      <c r="M182" s="1112">
        <v>13</v>
      </c>
      <c r="N182" s="1112">
        <v>7</v>
      </c>
      <c r="O182" s="1112">
        <v>65</v>
      </c>
      <c r="P182" s="1112">
        <v>0</v>
      </c>
      <c r="Q182" s="1112"/>
      <c r="R182" s="1113">
        <v>1.3</v>
      </c>
      <c r="S182" s="1114">
        <v>1</v>
      </c>
      <c r="T182" s="1113">
        <v>1.3</v>
      </c>
      <c r="U182" s="1114">
        <v>1</v>
      </c>
      <c r="V182" s="1113">
        <v>1.335</v>
      </c>
      <c r="W182" s="1114">
        <v>1</v>
      </c>
      <c r="X182" s="1113">
        <v>1.45</v>
      </c>
      <c r="Y182" s="1114">
        <v>1</v>
      </c>
      <c r="Z182" s="220"/>
      <c r="AA182" s="1113">
        <v>59.7</v>
      </c>
      <c r="AB182" s="1114">
        <v>0</v>
      </c>
      <c r="AC182" s="1113">
        <v>49.2</v>
      </c>
      <c r="AD182" s="1114">
        <v>0</v>
      </c>
      <c r="AE182" s="1113">
        <v>58.9</v>
      </c>
      <c r="AF182" s="1114">
        <v>0</v>
      </c>
      <c r="AG182" s="1113">
        <v>70</v>
      </c>
      <c r="AH182" s="1114">
        <v>0</v>
      </c>
      <c r="AI182" s="1112"/>
      <c r="AJ182" s="1113">
        <v>0.03</v>
      </c>
      <c r="AK182" s="1114">
        <v>1</v>
      </c>
      <c r="AL182" s="1113">
        <v>0.03</v>
      </c>
      <c r="AM182" s="1149">
        <v>1</v>
      </c>
      <c r="AN182" s="1113">
        <v>4.7800000000000002E-2</v>
      </c>
      <c r="AO182" s="1149">
        <v>1</v>
      </c>
      <c r="AP182" s="1113">
        <v>8.2799999999999999E-2</v>
      </c>
      <c r="AQ182" s="1114">
        <v>1</v>
      </c>
      <c r="AR182" s="1112"/>
      <c r="AS182" s="1113">
        <v>6.7750000000000004</v>
      </c>
      <c r="AT182" s="1149">
        <v>1</v>
      </c>
      <c r="AU182" s="1113">
        <v>6.5549999999999997</v>
      </c>
      <c r="AV182" s="1149">
        <v>1</v>
      </c>
      <c r="AW182" s="1113">
        <v>7.15</v>
      </c>
      <c r="AX182" s="1149">
        <v>1</v>
      </c>
      <c r="AY182" s="1113">
        <v>6.96</v>
      </c>
      <c r="AZ182" s="1149">
        <v>1</v>
      </c>
      <c r="BA182" s="1112"/>
      <c r="BB182" s="1113">
        <v>27.7</v>
      </c>
      <c r="BC182" s="1149">
        <v>0</v>
      </c>
      <c r="BD182" s="1113">
        <v>15.1</v>
      </c>
      <c r="BE182" s="1149">
        <v>1</v>
      </c>
      <c r="BF182" s="1113" t="s">
        <v>4039</v>
      </c>
      <c r="BG182" s="1149">
        <v>0</v>
      </c>
      <c r="BH182" s="1113" t="s">
        <v>4040</v>
      </c>
      <c r="BI182" s="1149">
        <v>0</v>
      </c>
    </row>
    <row r="183" spans="2:61" x14ac:dyDescent="0.25">
      <c r="B183" s="1430"/>
      <c r="C183" s="1446"/>
      <c r="D183" s="1135" t="s">
        <v>4035</v>
      </c>
      <c r="E183" s="1112" t="s">
        <v>4041</v>
      </c>
      <c r="F183" s="1112">
        <v>439806</v>
      </c>
      <c r="G183" s="1112">
        <v>1181286</v>
      </c>
      <c r="H183" s="1112" t="s">
        <v>36</v>
      </c>
      <c r="I183" s="1112" t="s">
        <v>1643</v>
      </c>
      <c r="J183" s="1112" t="s">
        <v>4035</v>
      </c>
      <c r="K183" s="1059"/>
      <c r="L183" s="1112">
        <v>20</v>
      </c>
      <c r="M183" s="1112">
        <v>17</v>
      </c>
      <c r="N183" s="1112">
        <v>3</v>
      </c>
      <c r="O183" s="1112">
        <v>85</v>
      </c>
      <c r="P183" s="1112">
        <v>1</v>
      </c>
      <c r="Q183" s="1112"/>
      <c r="R183" s="1113">
        <v>1.3</v>
      </c>
      <c r="S183" s="1114">
        <v>1</v>
      </c>
      <c r="T183" s="1113">
        <v>1.3169999999999999</v>
      </c>
      <c r="U183" s="1114">
        <v>1</v>
      </c>
      <c r="V183" s="1113">
        <v>1.3</v>
      </c>
      <c r="W183" s="1114">
        <v>1</v>
      </c>
      <c r="X183" s="1113">
        <v>1.3</v>
      </c>
      <c r="Y183" s="1114">
        <v>1</v>
      </c>
      <c r="Z183" s="220"/>
      <c r="AA183" s="1113">
        <v>82.3</v>
      </c>
      <c r="AB183" s="1114">
        <v>1</v>
      </c>
      <c r="AC183" s="1113">
        <v>80.3</v>
      </c>
      <c r="AD183" s="1114">
        <v>1</v>
      </c>
      <c r="AE183" s="1113">
        <v>72.099999999999994</v>
      </c>
      <c r="AF183" s="1114">
        <v>1</v>
      </c>
      <c r="AG183" s="1113">
        <v>72.900000000000006</v>
      </c>
      <c r="AH183" s="1114">
        <v>1</v>
      </c>
      <c r="AI183" s="1112"/>
      <c r="AJ183" s="1113">
        <v>0.03</v>
      </c>
      <c r="AK183" s="1114">
        <v>1</v>
      </c>
      <c r="AL183" s="1113">
        <v>0.03</v>
      </c>
      <c r="AM183" s="1149">
        <v>1</v>
      </c>
      <c r="AN183" s="1113">
        <v>5.5300000000000002E-2</v>
      </c>
      <c r="AO183" s="1149">
        <v>1</v>
      </c>
      <c r="AP183" s="1113">
        <v>5.0700000000000002E-2</v>
      </c>
      <c r="AQ183" s="1114">
        <v>1</v>
      </c>
      <c r="AR183" s="1112"/>
      <c r="AS183" s="1113">
        <v>7.2149999999999999</v>
      </c>
      <c r="AT183" s="1149">
        <v>1</v>
      </c>
      <c r="AU183" s="1113">
        <v>7.13</v>
      </c>
      <c r="AV183" s="1149">
        <v>1</v>
      </c>
      <c r="AW183" s="1113">
        <v>7.14</v>
      </c>
      <c r="AX183" s="1149">
        <v>1</v>
      </c>
      <c r="AY183" s="1113">
        <v>6.82</v>
      </c>
      <c r="AZ183" s="1149">
        <v>1</v>
      </c>
      <c r="BA183" s="1112"/>
      <c r="BB183" s="1113">
        <v>17.3</v>
      </c>
      <c r="BC183" s="1149">
        <v>1</v>
      </c>
      <c r="BD183" s="1113" t="s">
        <v>4040</v>
      </c>
      <c r="BE183" s="1149">
        <v>0</v>
      </c>
      <c r="BF183" s="1113" t="s">
        <v>4039</v>
      </c>
      <c r="BG183" s="1149">
        <v>0</v>
      </c>
      <c r="BH183" s="1113" t="s">
        <v>4040</v>
      </c>
      <c r="BI183" s="1149">
        <v>0</v>
      </c>
    </row>
    <row r="184" spans="2:61" x14ac:dyDescent="0.25">
      <c r="B184" s="1430"/>
      <c r="C184" s="1446"/>
      <c r="D184" s="1135" t="s">
        <v>4035</v>
      </c>
      <c r="E184" s="1112" t="s">
        <v>4042</v>
      </c>
      <c r="F184" s="1112">
        <v>440761</v>
      </c>
      <c r="G184" s="1112">
        <v>1196191</v>
      </c>
      <c r="H184" s="1112" t="s">
        <v>36</v>
      </c>
      <c r="I184" s="1112" t="s">
        <v>1643</v>
      </c>
      <c r="J184" s="1112" t="s">
        <v>4035</v>
      </c>
      <c r="K184" s="1059"/>
      <c r="L184" s="1112">
        <v>20</v>
      </c>
      <c r="M184" s="1112">
        <v>14</v>
      </c>
      <c r="N184" s="1112">
        <v>6</v>
      </c>
      <c r="O184" s="1112">
        <v>70</v>
      </c>
      <c r="P184" s="1112">
        <v>0</v>
      </c>
      <c r="Q184" s="1112"/>
      <c r="R184" s="1113">
        <v>1.3</v>
      </c>
      <c r="S184" s="1114">
        <v>1</v>
      </c>
      <c r="T184" s="1113">
        <v>1.58</v>
      </c>
      <c r="U184" s="1114">
        <v>1</v>
      </c>
      <c r="V184" s="1113">
        <v>1.3</v>
      </c>
      <c r="W184" s="1114">
        <v>1</v>
      </c>
      <c r="X184" s="1113">
        <v>1.3</v>
      </c>
      <c r="Y184" s="1114">
        <v>1</v>
      </c>
      <c r="Z184" s="220"/>
      <c r="AA184" s="1113">
        <v>51.1</v>
      </c>
      <c r="AB184" s="1114">
        <v>0</v>
      </c>
      <c r="AC184" s="1113">
        <v>60.9</v>
      </c>
      <c r="AD184" s="1114">
        <v>0</v>
      </c>
      <c r="AE184" s="1113">
        <v>74.900000000000006</v>
      </c>
      <c r="AF184" s="1114">
        <v>1</v>
      </c>
      <c r="AG184" s="1113">
        <v>82.4</v>
      </c>
      <c r="AH184" s="1114">
        <v>1</v>
      </c>
      <c r="AI184" s="1112"/>
      <c r="AJ184" s="1113">
        <v>7.6999999999999999E-2</v>
      </c>
      <c r="AK184" s="1114">
        <v>1</v>
      </c>
      <c r="AL184" s="1113">
        <v>3.6999999999999998E-2</v>
      </c>
      <c r="AM184" s="1149">
        <v>1</v>
      </c>
      <c r="AN184" s="1113">
        <v>6.54E-2</v>
      </c>
      <c r="AO184" s="1149">
        <v>1</v>
      </c>
      <c r="AP184" s="1113">
        <v>5.0799999999999998E-2</v>
      </c>
      <c r="AQ184" s="1114">
        <v>1</v>
      </c>
      <c r="AR184" s="1112"/>
      <c r="AS184" s="1113">
        <v>6.86</v>
      </c>
      <c r="AT184" s="1149">
        <v>1</v>
      </c>
      <c r="AU184" s="1113">
        <v>6.35</v>
      </c>
      <c r="AV184" s="1149">
        <v>0</v>
      </c>
      <c r="AW184" s="1113">
        <v>7.14</v>
      </c>
      <c r="AX184" s="1149">
        <v>1</v>
      </c>
      <c r="AY184" s="1113">
        <v>7.06</v>
      </c>
      <c r="AZ184" s="1149">
        <v>1</v>
      </c>
      <c r="BA184" s="1112"/>
      <c r="BB184" s="1113">
        <v>30.2</v>
      </c>
      <c r="BC184" s="1149">
        <v>0</v>
      </c>
      <c r="BD184" s="1113">
        <v>7.5</v>
      </c>
      <c r="BE184" s="1149">
        <v>1</v>
      </c>
      <c r="BF184" s="1113" t="s">
        <v>4039</v>
      </c>
      <c r="BG184" s="1149">
        <v>0</v>
      </c>
      <c r="BH184" s="1113" t="s">
        <v>4040</v>
      </c>
      <c r="BI184" s="1149">
        <v>0</v>
      </c>
    </row>
    <row r="185" spans="2:61" x14ac:dyDescent="0.25">
      <c r="B185" s="1430"/>
      <c r="C185" s="1446"/>
      <c r="D185" s="1135" t="s">
        <v>4035</v>
      </c>
      <c r="E185" s="1112" t="s">
        <v>4043</v>
      </c>
      <c r="F185" s="1112">
        <v>447414</v>
      </c>
      <c r="G185" s="1112">
        <v>1208498</v>
      </c>
      <c r="H185" s="1112" t="s">
        <v>36</v>
      </c>
      <c r="I185" s="1112" t="s">
        <v>1701</v>
      </c>
      <c r="J185" s="1112" t="s">
        <v>1701</v>
      </c>
      <c r="K185" s="1059"/>
      <c r="L185" s="1112">
        <v>20</v>
      </c>
      <c r="M185" s="1112">
        <v>15</v>
      </c>
      <c r="N185" s="1112">
        <v>5</v>
      </c>
      <c r="O185" s="1112">
        <v>75</v>
      </c>
      <c r="P185" s="1112">
        <v>0</v>
      </c>
      <c r="Q185" s="1112"/>
      <c r="R185" s="1113">
        <v>1.3</v>
      </c>
      <c r="S185" s="1114">
        <v>1</v>
      </c>
      <c r="T185" s="1113">
        <v>1.3</v>
      </c>
      <c r="U185" s="1114">
        <v>1</v>
      </c>
      <c r="V185" s="1113">
        <v>1.359</v>
      </c>
      <c r="W185" s="1114">
        <v>1</v>
      </c>
      <c r="X185" s="1113">
        <v>1.401</v>
      </c>
      <c r="Y185" s="1114">
        <v>1</v>
      </c>
      <c r="Z185" s="220"/>
      <c r="AA185" s="1113">
        <v>42.7</v>
      </c>
      <c r="AB185" s="1114">
        <v>0</v>
      </c>
      <c r="AC185" s="1113">
        <v>69.099999999999994</v>
      </c>
      <c r="AD185" s="1114">
        <v>0</v>
      </c>
      <c r="AE185" s="1113">
        <v>55.6</v>
      </c>
      <c r="AF185" s="1114">
        <v>0</v>
      </c>
      <c r="AG185" s="1113">
        <v>74.900000000000006</v>
      </c>
      <c r="AH185" s="1114">
        <v>1</v>
      </c>
      <c r="AI185" s="1112"/>
      <c r="AJ185" s="1113">
        <v>4.9000000000000002E-2</v>
      </c>
      <c r="AK185" s="1114">
        <v>1</v>
      </c>
      <c r="AL185" s="1113">
        <v>0.03</v>
      </c>
      <c r="AM185" s="1149">
        <v>1</v>
      </c>
      <c r="AN185" s="1113">
        <v>9.01E-2</v>
      </c>
      <c r="AO185" s="1149">
        <v>1</v>
      </c>
      <c r="AP185" s="1113">
        <v>2.7400000000000001E-2</v>
      </c>
      <c r="AQ185" s="1114">
        <v>1</v>
      </c>
      <c r="AR185" s="1112"/>
      <c r="AS185" s="1113">
        <v>6.7249999999999996</v>
      </c>
      <c r="AT185" s="1149">
        <v>1</v>
      </c>
      <c r="AU185" s="1113">
        <v>6.4550000000000001</v>
      </c>
      <c r="AV185" s="1149">
        <v>0</v>
      </c>
      <c r="AW185" s="1113">
        <v>7.06</v>
      </c>
      <c r="AX185" s="1149">
        <v>1</v>
      </c>
      <c r="AY185" s="1113">
        <v>7.14</v>
      </c>
      <c r="AZ185" s="1149">
        <v>1</v>
      </c>
      <c r="BA185" s="1112"/>
      <c r="BB185" s="1113">
        <v>16.2</v>
      </c>
      <c r="BC185" s="1149">
        <v>1</v>
      </c>
      <c r="BD185" s="1113">
        <v>5.6</v>
      </c>
      <c r="BE185" s="1149">
        <v>1</v>
      </c>
      <c r="BF185" s="1113">
        <v>13.7</v>
      </c>
      <c r="BG185" s="1149">
        <v>1</v>
      </c>
      <c r="BH185" s="1113" t="s">
        <v>4040</v>
      </c>
      <c r="BI185" s="1149">
        <v>0</v>
      </c>
    </row>
    <row r="186" spans="2:61" x14ac:dyDescent="0.25">
      <c r="B186" s="1430"/>
      <c r="C186" s="1446"/>
      <c r="D186" s="1135" t="s">
        <v>4044</v>
      </c>
      <c r="E186" s="1112" t="s">
        <v>4045</v>
      </c>
      <c r="F186" s="1112">
        <v>424939</v>
      </c>
      <c r="G186" s="1112">
        <v>1219769</v>
      </c>
      <c r="H186" s="1112" t="s">
        <v>36</v>
      </c>
      <c r="I186" s="1112" t="s">
        <v>1701</v>
      </c>
      <c r="J186" s="1112" t="s">
        <v>1701</v>
      </c>
      <c r="K186" s="1059"/>
      <c r="L186" s="1112">
        <v>20</v>
      </c>
      <c r="M186" s="1112">
        <v>11</v>
      </c>
      <c r="N186" s="1112">
        <v>9</v>
      </c>
      <c r="O186" s="1112">
        <v>55.000000000000007</v>
      </c>
      <c r="P186" s="1112">
        <v>0</v>
      </c>
      <c r="Q186" s="1112"/>
      <c r="R186" s="1113">
        <v>1.3</v>
      </c>
      <c r="S186" s="1114">
        <v>1</v>
      </c>
      <c r="T186" s="1113">
        <v>1.73</v>
      </c>
      <c r="U186" s="1114">
        <v>1</v>
      </c>
      <c r="V186" s="1113">
        <v>2.42</v>
      </c>
      <c r="W186" s="1114">
        <v>1</v>
      </c>
      <c r="X186" s="1113">
        <v>4.05</v>
      </c>
      <c r="Y186" s="1114">
        <v>1</v>
      </c>
      <c r="Z186" s="220"/>
      <c r="AA186" s="1113">
        <v>19.399999999999999</v>
      </c>
      <c r="AB186" s="1114">
        <v>0</v>
      </c>
      <c r="AC186" s="1113">
        <v>18.899999999999999</v>
      </c>
      <c r="AD186" s="1114">
        <v>0</v>
      </c>
      <c r="AE186" s="1113">
        <v>20.2</v>
      </c>
      <c r="AF186" s="1114">
        <v>0</v>
      </c>
      <c r="AG186" s="1113">
        <v>34.4</v>
      </c>
      <c r="AH186" s="1114">
        <v>0</v>
      </c>
      <c r="AI186" s="1112"/>
      <c r="AJ186" s="1113">
        <v>0.03</v>
      </c>
      <c r="AK186" s="1114">
        <v>1</v>
      </c>
      <c r="AL186" s="1113">
        <v>0.03</v>
      </c>
      <c r="AM186" s="1149">
        <v>1</v>
      </c>
      <c r="AN186" s="1113">
        <v>5.74E-2</v>
      </c>
      <c r="AO186" s="1149">
        <v>1</v>
      </c>
      <c r="AP186" s="1113">
        <v>6.83E-2</v>
      </c>
      <c r="AQ186" s="1114">
        <v>1</v>
      </c>
      <c r="AR186" s="1112"/>
      <c r="AS186" s="1113">
        <v>6.17</v>
      </c>
      <c r="AT186" s="1149">
        <v>0</v>
      </c>
      <c r="AU186" s="1113">
        <v>6.0049999999999999</v>
      </c>
      <c r="AV186" s="1149">
        <v>0</v>
      </c>
      <c r="AW186" s="1113">
        <v>6.21</v>
      </c>
      <c r="AX186" s="1149">
        <v>0</v>
      </c>
      <c r="AY186" s="1113">
        <v>6.49</v>
      </c>
      <c r="AZ186" s="1149">
        <v>0</v>
      </c>
      <c r="BA186" s="1112"/>
      <c r="BB186" s="1113">
        <v>7.7</v>
      </c>
      <c r="BC186" s="1149">
        <v>1</v>
      </c>
      <c r="BD186" s="1113" t="s">
        <v>4046</v>
      </c>
      <c r="BE186" s="1149">
        <v>0</v>
      </c>
      <c r="BF186" s="1113">
        <v>16</v>
      </c>
      <c r="BG186" s="1149">
        <v>1</v>
      </c>
      <c r="BH186" s="1113">
        <v>10.3</v>
      </c>
      <c r="BI186" s="1149">
        <v>1</v>
      </c>
    </row>
    <row r="187" spans="2:61" x14ac:dyDescent="0.25">
      <c r="B187" s="1430"/>
      <c r="C187" s="1446"/>
      <c r="D187" s="1135" t="s">
        <v>4047</v>
      </c>
      <c r="E187" s="1112" t="s">
        <v>4048</v>
      </c>
      <c r="F187" s="1112">
        <v>437136</v>
      </c>
      <c r="G187" s="1112">
        <v>1219338</v>
      </c>
      <c r="H187" s="1112" t="s">
        <v>36</v>
      </c>
      <c r="I187" s="1112" t="s">
        <v>1701</v>
      </c>
      <c r="J187" s="1112" t="s">
        <v>1701</v>
      </c>
      <c r="K187" s="1059"/>
      <c r="L187" s="1112">
        <v>20</v>
      </c>
      <c r="M187" s="1112">
        <v>14</v>
      </c>
      <c r="N187" s="1112">
        <v>6</v>
      </c>
      <c r="O187" s="1112">
        <v>70</v>
      </c>
      <c r="P187" s="1112">
        <v>0</v>
      </c>
      <c r="Q187" s="1112"/>
      <c r="R187" s="1113">
        <v>1.3</v>
      </c>
      <c r="S187" s="1114">
        <v>1</v>
      </c>
      <c r="T187" s="1113">
        <v>1.47</v>
      </c>
      <c r="U187" s="1114">
        <v>1</v>
      </c>
      <c r="V187" s="1113">
        <v>1.3</v>
      </c>
      <c r="W187" s="1114">
        <v>1</v>
      </c>
      <c r="X187" s="1113">
        <v>3.89</v>
      </c>
      <c r="Y187" s="1114">
        <v>1</v>
      </c>
      <c r="Z187" s="220"/>
      <c r="AA187" s="1113">
        <v>39.200000000000003</v>
      </c>
      <c r="AB187" s="1114">
        <v>0</v>
      </c>
      <c r="AC187" s="1113">
        <v>39.200000000000003</v>
      </c>
      <c r="AD187" s="1114">
        <v>0</v>
      </c>
      <c r="AE187" s="1113">
        <v>43.2</v>
      </c>
      <c r="AF187" s="1114">
        <v>0</v>
      </c>
      <c r="AG187" s="1113">
        <v>30.5</v>
      </c>
      <c r="AH187" s="1114">
        <v>0</v>
      </c>
      <c r="AI187" s="1112"/>
      <c r="AJ187" s="1113">
        <v>0.03</v>
      </c>
      <c r="AK187" s="1114">
        <v>1</v>
      </c>
      <c r="AL187" s="1113">
        <v>0.03</v>
      </c>
      <c r="AM187" s="1149">
        <v>1</v>
      </c>
      <c r="AN187" s="1113">
        <v>7.6899999999999996E-2</v>
      </c>
      <c r="AO187" s="1149">
        <v>1</v>
      </c>
      <c r="AP187" s="1113">
        <v>5.6300000000000003E-2</v>
      </c>
      <c r="AQ187" s="1114">
        <v>1</v>
      </c>
      <c r="AR187" s="1112"/>
      <c r="AS187" s="1113">
        <v>6.33</v>
      </c>
      <c r="AT187" s="1149">
        <v>0</v>
      </c>
      <c r="AU187" s="1113">
        <v>7.0350000000000001</v>
      </c>
      <c r="AV187" s="1149">
        <v>1</v>
      </c>
      <c r="AW187" s="1113">
        <v>6.75</v>
      </c>
      <c r="AX187" s="1149">
        <v>1</v>
      </c>
      <c r="AY187" s="1113">
        <v>7.14</v>
      </c>
      <c r="AZ187" s="1149">
        <v>1</v>
      </c>
      <c r="BA187" s="1112"/>
      <c r="BB187" s="1113">
        <v>60.9</v>
      </c>
      <c r="BC187" s="1149">
        <v>0</v>
      </c>
      <c r="BD187" s="1113">
        <v>14.6</v>
      </c>
      <c r="BE187" s="1149">
        <v>1</v>
      </c>
      <c r="BF187" s="1113">
        <v>10.1</v>
      </c>
      <c r="BG187" s="1149">
        <v>1</v>
      </c>
      <c r="BH187" s="1113">
        <v>11.9</v>
      </c>
      <c r="BI187" s="1149">
        <v>1</v>
      </c>
    </row>
    <row r="188" spans="2:61" x14ac:dyDescent="0.25">
      <c r="B188" s="1430"/>
      <c r="C188" s="1451" t="s">
        <v>1618</v>
      </c>
      <c r="D188" s="1150" t="s">
        <v>4049</v>
      </c>
      <c r="E188" s="1151" t="s">
        <v>4050</v>
      </c>
      <c r="F188" s="1152">
        <v>396005</v>
      </c>
      <c r="G188" s="1153">
        <v>1182789</v>
      </c>
      <c r="H188" s="1153" t="s">
        <v>36</v>
      </c>
      <c r="I188" s="1153" t="s">
        <v>4051</v>
      </c>
      <c r="J188" s="1153" t="s">
        <v>4052</v>
      </c>
      <c r="K188" s="1059"/>
      <c r="L188" s="1153">
        <v>20</v>
      </c>
      <c r="M188" s="1153">
        <v>15</v>
      </c>
      <c r="N188" s="1153">
        <v>5</v>
      </c>
      <c r="O188" s="1153">
        <v>75</v>
      </c>
      <c r="P188" s="1153">
        <v>0</v>
      </c>
      <c r="Q188" s="1153"/>
      <c r="R188" s="1154">
        <v>1.1000000000000001</v>
      </c>
      <c r="S188" s="1155">
        <v>1</v>
      </c>
      <c r="T188" s="1154">
        <v>2</v>
      </c>
      <c r="U188" s="1155">
        <v>1</v>
      </c>
      <c r="V188" s="1154">
        <v>2.8</v>
      </c>
      <c r="W188" s="1155">
        <v>1</v>
      </c>
      <c r="X188" s="1154">
        <v>20</v>
      </c>
      <c r="Y188" s="1155">
        <v>0</v>
      </c>
      <c r="Z188" s="220"/>
      <c r="AA188" s="888">
        <v>94.1</v>
      </c>
      <c r="AB188" s="1155">
        <v>1</v>
      </c>
      <c r="AC188" s="1154">
        <v>93.5</v>
      </c>
      <c r="AD188" s="1155">
        <v>1</v>
      </c>
      <c r="AE188" s="1154">
        <v>102</v>
      </c>
      <c r="AF188" s="1155">
        <v>1</v>
      </c>
      <c r="AG188" s="1154">
        <v>99</v>
      </c>
      <c r="AH188" s="1155">
        <v>1</v>
      </c>
      <c r="AI188" s="1153"/>
      <c r="AJ188" s="1154">
        <v>0.57473110999999999</v>
      </c>
      <c r="AK188" s="1155">
        <v>1</v>
      </c>
      <c r="AL188" s="1154">
        <v>0</v>
      </c>
      <c r="AM188" s="1156">
        <v>1</v>
      </c>
      <c r="AN188" s="1154">
        <v>0.17632222222222224</v>
      </c>
      <c r="AO188" s="1156">
        <v>1</v>
      </c>
      <c r="AP188" s="1154">
        <v>7.0499999999999993E-2</v>
      </c>
      <c r="AQ188" s="1156">
        <v>1</v>
      </c>
      <c r="AR188" s="1154"/>
      <c r="AS188" s="1154">
        <v>7.71</v>
      </c>
      <c r="AT188" s="1156">
        <v>1</v>
      </c>
      <c r="AU188" s="1154">
        <v>7</v>
      </c>
      <c r="AV188" s="1156">
        <v>1</v>
      </c>
      <c r="AW188" s="1154">
        <v>5.6</v>
      </c>
      <c r="AX188" s="1156">
        <v>0</v>
      </c>
      <c r="AY188" s="1154">
        <v>7.87</v>
      </c>
      <c r="AZ188" s="1156">
        <v>1</v>
      </c>
      <c r="BA188" s="1154"/>
      <c r="BB188" s="1154" t="s">
        <v>4053</v>
      </c>
      <c r="BC188" s="1156">
        <v>0</v>
      </c>
      <c r="BD188" s="1154" t="s">
        <v>4054</v>
      </c>
      <c r="BE188" s="1156">
        <v>0</v>
      </c>
      <c r="BF188" s="1154">
        <v>11.4</v>
      </c>
      <c r="BG188" s="1156">
        <v>1</v>
      </c>
      <c r="BH188" s="1154" t="s">
        <v>4053</v>
      </c>
      <c r="BI188" s="1156">
        <v>0</v>
      </c>
    </row>
    <row r="189" spans="2:61" x14ac:dyDescent="0.25">
      <c r="B189" s="1430"/>
      <c r="C189" s="1452"/>
      <c r="D189" s="1150" t="s">
        <v>4055</v>
      </c>
      <c r="E189" s="1151" t="s">
        <v>4056</v>
      </c>
      <c r="F189" s="1152">
        <v>396513</v>
      </c>
      <c r="G189" s="1152">
        <v>1185236</v>
      </c>
      <c r="H189" s="1153" t="s">
        <v>36</v>
      </c>
      <c r="I189" s="1153" t="s">
        <v>4051</v>
      </c>
      <c r="J189" s="1153" t="s">
        <v>4052</v>
      </c>
      <c r="K189" s="1059"/>
      <c r="L189" s="1153">
        <v>20</v>
      </c>
      <c r="M189" s="1153">
        <v>15</v>
      </c>
      <c r="N189" s="1153">
        <v>5</v>
      </c>
      <c r="O189" s="1153">
        <v>75</v>
      </c>
      <c r="P189" s="1153">
        <v>0</v>
      </c>
      <c r="Q189" s="1153"/>
      <c r="R189" s="1154">
        <v>1.3</v>
      </c>
      <c r="S189" s="1155">
        <v>1</v>
      </c>
      <c r="T189" s="1154">
        <v>2</v>
      </c>
      <c r="U189" s="1155">
        <v>1</v>
      </c>
      <c r="V189" s="1154">
        <v>2</v>
      </c>
      <c r="W189" s="1155">
        <v>1</v>
      </c>
      <c r="X189" s="1154">
        <v>17.100000000000001</v>
      </c>
      <c r="Y189" s="1155">
        <v>0</v>
      </c>
      <c r="Z189" s="220"/>
      <c r="AA189" s="888">
        <v>98.1</v>
      </c>
      <c r="AB189" s="1155">
        <v>1</v>
      </c>
      <c r="AC189" s="1154">
        <v>100</v>
      </c>
      <c r="AD189" s="1155">
        <v>1</v>
      </c>
      <c r="AE189" s="1154">
        <v>102</v>
      </c>
      <c r="AF189" s="1155">
        <v>1</v>
      </c>
      <c r="AG189" s="1154">
        <v>101</v>
      </c>
      <c r="AH189" s="1155">
        <v>1</v>
      </c>
      <c r="AI189" s="1153"/>
      <c r="AJ189" s="1154">
        <v>0.61057616999999997</v>
      </c>
      <c r="AK189" s="1155">
        <v>1</v>
      </c>
      <c r="AL189" s="1154">
        <v>0.10655555555555557</v>
      </c>
      <c r="AM189" s="1156">
        <v>1</v>
      </c>
      <c r="AN189" s="1154">
        <v>6.5877777777777785E-2</v>
      </c>
      <c r="AO189" s="1156">
        <v>1</v>
      </c>
      <c r="AP189" s="1154">
        <v>0.14899999999999999</v>
      </c>
      <c r="AQ189" s="1156">
        <v>1</v>
      </c>
      <c r="AR189" s="1154"/>
      <c r="AS189" s="1154">
        <v>7.24</v>
      </c>
      <c r="AT189" s="1156">
        <v>1</v>
      </c>
      <c r="AU189" s="1154">
        <v>6.9</v>
      </c>
      <c r="AV189" s="1156">
        <v>1</v>
      </c>
      <c r="AW189" s="1154">
        <v>5.8</v>
      </c>
      <c r="AX189" s="1156">
        <v>0</v>
      </c>
      <c r="AY189" s="1154">
        <v>5.58</v>
      </c>
      <c r="AZ189" s="1156">
        <v>0</v>
      </c>
      <c r="BA189" s="1154"/>
      <c r="BB189" s="1154" t="s">
        <v>4053</v>
      </c>
      <c r="BC189" s="1156">
        <v>0</v>
      </c>
      <c r="BD189" s="1154">
        <v>7.85</v>
      </c>
      <c r="BE189" s="1156">
        <v>1</v>
      </c>
      <c r="BF189" s="1154" t="s">
        <v>4053</v>
      </c>
      <c r="BG189" s="1156">
        <v>0</v>
      </c>
      <c r="BH189" s="1154">
        <v>7.03</v>
      </c>
      <c r="BI189" s="1156">
        <v>1</v>
      </c>
    </row>
    <row r="190" spans="2:61" x14ac:dyDescent="0.25">
      <c r="B190" s="1430"/>
      <c r="C190" s="1452"/>
      <c r="D190" s="1150" t="s">
        <v>4057</v>
      </c>
      <c r="E190" s="1151" t="s">
        <v>4058</v>
      </c>
      <c r="F190" s="1152">
        <v>406466</v>
      </c>
      <c r="G190" s="1152">
        <v>1195288</v>
      </c>
      <c r="H190" s="1153" t="s">
        <v>36</v>
      </c>
      <c r="I190" s="1153" t="s">
        <v>1701</v>
      </c>
      <c r="J190" s="1153" t="s">
        <v>4059</v>
      </c>
      <c r="K190" s="1059"/>
      <c r="L190" s="1153">
        <v>20</v>
      </c>
      <c r="M190" s="1153">
        <v>11</v>
      </c>
      <c r="N190" s="1153">
        <v>9</v>
      </c>
      <c r="O190" s="1153">
        <v>55.000000000000007</v>
      </c>
      <c r="P190" s="1153">
        <v>0</v>
      </c>
      <c r="Q190" s="1153"/>
      <c r="R190" s="1154">
        <v>1</v>
      </c>
      <c r="S190" s="1155">
        <v>1</v>
      </c>
      <c r="T190" s="1154">
        <v>5.3</v>
      </c>
      <c r="U190" s="1155">
        <v>1</v>
      </c>
      <c r="V190" s="1154">
        <v>2</v>
      </c>
      <c r="W190" s="1155">
        <v>1</v>
      </c>
      <c r="X190" s="1154">
        <v>34.9</v>
      </c>
      <c r="Y190" s="1155">
        <v>0</v>
      </c>
      <c r="Z190" s="220"/>
      <c r="AA190" s="888">
        <v>83.5</v>
      </c>
      <c r="AB190" s="1155">
        <v>1</v>
      </c>
      <c r="AC190" s="1154">
        <v>66.099999999999994</v>
      </c>
      <c r="AD190" s="1155">
        <v>0</v>
      </c>
      <c r="AE190" s="1154">
        <v>64</v>
      </c>
      <c r="AF190" s="1155">
        <v>0</v>
      </c>
      <c r="AG190" s="1154">
        <v>2.9</v>
      </c>
      <c r="AH190" s="1155">
        <v>0</v>
      </c>
      <c r="AI190" s="1153"/>
      <c r="AJ190" s="1154">
        <v>1.90460783</v>
      </c>
      <c r="AK190" s="1155">
        <v>0</v>
      </c>
      <c r="AL190" s="1154">
        <v>0.56700000000000006</v>
      </c>
      <c r="AM190" s="1156">
        <v>1</v>
      </c>
      <c r="AN190" s="1154">
        <v>7.1400000000000005E-2</v>
      </c>
      <c r="AO190" s="1156">
        <v>1</v>
      </c>
      <c r="AP190" s="1154">
        <v>6.4399999999999999E-2</v>
      </c>
      <c r="AQ190" s="1156">
        <v>1</v>
      </c>
      <c r="AR190" s="1154"/>
      <c r="AS190" s="1154">
        <v>6.25</v>
      </c>
      <c r="AT190" s="1156">
        <v>0</v>
      </c>
      <c r="AU190" s="1154">
        <v>6.7</v>
      </c>
      <c r="AV190" s="1156">
        <v>1</v>
      </c>
      <c r="AW190" s="1154">
        <v>6.1</v>
      </c>
      <c r="AX190" s="1156">
        <v>0</v>
      </c>
      <c r="AY190" s="1154">
        <v>7.86</v>
      </c>
      <c r="AZ190" s="1156">
        <v>1</v>
      </c>
      <c r="BA190" s="1154"/>
      <c r="BB190" s="1154">
        <v>14.02</v>
      </c>
      <c r="BC190" s="1156">
        <v>1</v>
      </c>
      <c r="BD190" s="1154">
        <v>16.98</v>
      </c>
      <c r="BE190" s="1156">
        <v>1</v>
      </c>
      <c r="BF190" s="1154">
        <v>45.46</v>
      </c>
      <c r="BG190" s="1156">
        <v>0</v>
      </c>
      <c r="BH190" s="1154" t="s">
        <v>4053</v>
      </c>
      <c r="BI190" s="1156">
        <v>0</v>
      </c>
    </row>
    <row r="191" spans="2:61" x14ac:dyDescent="0.25">
      <c r="B191" s="1430"/>
      <c r="C191" s="1452"/>
      <c r="D191" s="1150" t="s">
        <v>1618</v>
      </c>
      <c r="E191" s="1151" t="s">
        <v>4060</v>
      </c>
      <c r="F191" s="1152">
        <v>419081</v>
      </c>
      <c r="G191" s="1152">
        <v>1213800</v>
      </c>
      <c r="H191" s="1153" t="s">
        <v>36</v>
      </c>
      <c r="I191" s="1153" t="s">
        <v>1701</v>
      </c>
      <c r="J191" s="1153" t="s">
        <v>4059</v>
      </c>
      <c r="K191" s="1059"/>
      <c r="L191" s="1153">
        <v>20</v>
      </c>
      <c r="M191" s="1153">
        <v>13</v>
      </c>
      <c r="N191" s="1153">
        <v>7</v>
      </c>
      <c r="O191" s="1153">
        <v>65</v>
      </c>
      <c r="P191" s="1153">
        <v>0</v>
      </c>
      <c r="Q191" s="1153"/>
      <c r="R191" s="1154">
        <v>2.4</v>
      </c>
      <c r="S191" s="1155">
        <v>1</v>
      </c>
      <c r="T191" s="1154">
        <v>6.5</v>
      </c>
      <c r="U191" s="1155">
        <v>0</v>
      </c>
      <c r="V191" s="1154">
        <v>2</v>
      </c>
      <c r="W191" s="1155">
        <v>1</v>
      </c>
      <c r="X191" s="1154">
        <v>16.100000000000001</v>
      </c>
      <c r="Y191" s="1155">
        <v>0</v>
      </c>
      <c r="Z191" s="220"/>
      <c r="AA191" s="888">
        <v>85</v>
      </c>
      <c r="AB191" s="1155">
        <v>1</v>
      </c>
      <c r="AC191" s="1154">
        <v>82.7</v>
      </c>
      <c r="AD191" s="1155">
        <v>1</v>
      </c>
      <c r="AE191" s="1154">
        <v>87.8</v>
      </c>
      <c r="AF191" s="1155">
        <v>1</v>
      </c>
      <c r="AG191" s="1154">
        <v>81.2</v>
      </c>
      <c r="AH191" s="1155">
        <v>1</v>
      </c>
      <c r="AI191" s="1153"/>
      <c r="AJ191" s="1154">
        <v>0.77924716000000005</v>
      </c>
      <c r="AK191" s="1155">
        <v>1</v>
      </c>
      <c r="AL191" s="1154">
        <v>0.44877777777777783</v>
      </c>
      <c r="AM191" s="1156">
        <v>1</v>
      </c>
      <c r="AN191" s="1154">
        <v>8.0422222222222228E-2</v>
      </c>
      <c r="AO191" s="1156">
        <v>1</v>
      </c>
      <c r="AP191" s="1154">
        <v>8.4099999999999994E-2</v>
      </c>
      <c r="AQ191" s="1156">
        <v>1</v>
      </c>
      <c r="AR191" s="1154"/>
      <c r="AS191" s="1154">
        <v>6.74</v>
      </c>
      <c r="AT191" s="1156">
        <v>1</v>
      </c>
      <c r="AU191" s="1154">
        <v>7.3</v>
      </c>
      <c r="AV191" s="1156">
        <v>1</v>
      </c>
      <c r="AW191" s="1154">
        <v>5.5</v>
      </c>
      <c r="AX191" s="1156">
        <v>0</v>
      </c>
      <c r="AY191" s="1154">
        <v>8.01</v>
      </c>
      <c r="AZ191" s="1156">
        <v>1</v>
      </c>
      <c r="BA191" s="1154"/>
      <c r="BB191" s="1154" t="s">
        <v>4054</v>
      </c>
      <c r="BC191" s="1156">
        <v>0</v>
      </c>
      <c r="BD191" s="1154">
        <v>42.58</v>
      </c>
      <c r="BE191" s="1156">
        <v>0</v>
      </c>
      <c r="BF191" s="1154">
        <v>62.1</v>
      </c>
      <c r="BG191" s="1156">
        <v>0</v>
      </c>
      <c r="BH191" s="1154" t="s">
        <v>4053</v>
      </c>
      <c r="BI191" s="1156">
        <v>0</v>
      </c>
    </row>
    <row r="192" spans="2:61" x14ac:dyDescent="0.25">
      <c r="B192" s="1430"/>
      <c r="C192" s="1452"/>
      <c r="D192" s="1150" t="s">
        <v>4061</v>
      </c>
      <c r="E192" s="1151" t="s">
        <v>4062</v>
      </c>
      <c r="F192" s="1152">
        <v>424116</v>
      </c>
      <c r="G192" s="1152">
        <v>1198841</v>
      </c>
      <c r="H192" s="1153" t="s">
        <v>36</v>
      </c>
      <c r="I192" s="1153" t="s">
        <v>1701</v>
      </c>
      <c r="J192" s="1153" t="s">
        <v>4059</v>
      </c>
      <c r="K192" s="1059"/>
      <c r="L192" s="1153">
        <v>20</v>
      </c>
      <c r="M192" s="1153">
        <v>13</v>
      </c>
      <c r="N192" s="1153">
        <v>7</v>
      </c>
      <c r="O192" s="1153">
        <v>65</v>
      </c>
      <c r="P192" s="1153">
        <v>0</v>
      </c>
      <c r="Q192" s="1153"/>
      <c r="R192" s="1154">
        <v>1.9</v>
      </c>
      <c r="S192" s="1155">
        <v>1</v>
      </c>
      <c r="T192" s="1154">
        <v>9.1999999999999993</v>
      </c>
      <c r="U192" s="1155">
        <v>0</v>
      </c>
      <c r="V192" s="1154">
        <v>21.5</v>
      </c>
      <c r="W192" s="1155">
        <v>0</v>
      </c>
      <c r="X192" s="1154">
        <v>0</v>
      </c>
      <c r="Y192" s="1155">
        <v>1</v>
      </c>
      <c r="Z192" s="220"/>
      <c r="AA192" s="888">
        <v>78.7</v>
      </c>
      <c r="AB192" s="1155">
        <v>1</v>
      </c>
      <c r="AC192" s="1154">
        <v>73.8</v>
      </c>
      <c r="AD192" s="1155">
        <v>1</v>
      </c>
      <c r="AE192" s="1154">
        <v>93.7</v>
      </c>
      <c r="AF192" s="1155">
        <v>1</v>
      </c>
      <c r="AG192" s="1154">
        <v>64.7</v>
      </c>
      <c r="AH192" s="1155">
        <v>0</v>
      </c>
      <c r="AI192" s="1153"/>
      <c r="AJ192" s="1154">
        <v>0.76404930000000004</v>
      </c>
      <c r="AK192" s="1155">
        <v>1</v>
      </c>
      <c r="AL192" s="1154">
        <v>0.56311111111111112</v>
      </c>
      <c r="AM192" s="1156">
        <v>1</v>
      </c>
      <c r="AN192" s="1154">
        <v>0.10500000000000001</v>
      </c>
      <c r="AO192" s="1156">
        <v>1</v>
      </c>
      <c r="AP192" s="1154">
        <v>0.112</v>
      </c>
      <c r="AQ192" s="1156">
        <v>1</v>
      </c>
      <c r="AR192" s="1154"/>
      <c r="AS192" s="1154">
        <v>6.7</v>
      </c>
      <c r="AT192" s="1156">
        <v>1</v>
      </c>
      <c r="AU192" s="1154">
        <v>7.1</v>
      </c>
      <c r="AV192" s="1156">
        <v>1</v>
      </c>
      <c r="AW192" s="1154">
        <v>6.2</v>
      </c>
      <c r="AX192" s="1156">
        <v>0</v>
      </c>
      <c r="AY192" s="1154">
        <v>8.9</v>
      </c>
      <c r="AZ192" s="1156">
        <v>0</v>
      </c>
      <c r="BA192" s="1154"/>
      <c r="BB192" s="1154">
        <v>12.92</v>
      </c>
      <c r="BC192" s="1156">
        <v>1</v>
      </c>
      <c r="BD192" s="1154">
        <v>37.340000000000003</v>
      </c>
      <c r="BE192" s="1156">
        <v>0</v>
      </c>
      <c r="BF192" s="1154">
        <v>8.15</v>
      </c>
      <c r="BG192" s="1156">
        <v>1</v>
      </c>
      <c r="BH192" s="1154" t="s">
        <v>4053</v>
      </c>
      <c r="BI192" s="1156">
        <v>0</v>
      </c>
    </row>
    <row r="193" spans="2:61" x14ac:dyDescent="0.25">
      <c r="B193" s="1430"/>
      <c r="C193" s="1447" t="s">
        <v>1643</v>
      </c>
      <c r="D193" s="1139" t="s">
        <v>4063</v>
      </c>
      <c r="E193" s="1140" t="s">
        <v>4064</v>
      </c>
      <c r="F193" s="1140">
        <v>445595</v>
      </c>
      <c r="G193" s="1140">
        <v>1150072</v>
      </c>
      <c r="H193" s="1140" t="s">
        <v>36</v>
      </c>
      <c r="I193" s="1140" t="s">
        <v>1643</v>
      </c>
      <c r="J193" s="1140" t="s">
        <v>4065</v>
      </c>
      <c r="K193" s="1059"/>
      <c r="L193" s="1140">
        <v>20</v>
      </c>
      <c r="M193" s="1140">
        <v>16</v>
      </c>
      <c r="N193" s="1140">
        <v>4</v>
      </c>
      <c r="O193" s="1140">
        <v>80</v>
      </c>
      <c r="P193" s="1140">
        <v>1</v>
      </c>
      <c r="Q193" s="1140"/>
      <c r="R193" s="1142">
        <v>3</v>
      </c>
      <c r="S193" s="1143">
        <v>1</v>
      </c>
      <c r="T193" s="1142">
        <v>3</v>
      </c>
      <c r="U193" s="1143">
        <v>1</v>
      </c>
      <c r="V193" s="1142">
        <v>3</v>
      </c>
      <c r="W193" s="1143">
        <v>1</v>
      </c>
      <c r="X193" s="1142">
        <v>3</v>
      </c>
      <c r="Y193" s="1143">
        <v>1</v>
      </c>
      <c r="Z193" s="220"/>
      <c r="AA193" s="1142">
        <v>86.4</v>
      </c>
      <c r="AB193" s="1143">
        <v>1</v>
      </c>
      <c r="AC193" s="1142">
        <v>80.400000000000006</v>
      </c>
      <c r="AD193" s="1143">
        <v>1</v>
      </c>
      <c r="AE193" s="1142">
        <v>93.5</v>
      </c>
      <c r="AF193" s="1143">
        <v>1</v>
      </c>
      <c r="AG193" s="1142">
        <v>96.4</v>
      </c>
      <c r="AH193" s="1143">
        <v>1</v>
      </c>
      <c r="AI193" s="1140"/>
      <c r="AJ193" s="1142">
        <v>2.7</v>
      </c>
      <c r="AK193" s="1143">
        <v>0</v>
      </c>
      <c r="AL193" s="1142">
        <v>0.49</v>
      </c>
      <c r="AM193" s="1157">
        <v>1</v>
      </c>
      <c r="AN193" s="1142">
        <v>0.49</v>
      </c>
      <c r="AO193" s="1157">
        <v>1</v>
      </c>
      <c r="AP193" s="1142">
        <v>0.49</v>
      </c>
      <c r="AQ193" s="1157">
        <v>1</v>
      </c>
      <c r="AR193" s="1142"/>
      <c r="AS193" s="1142">
        <v>6.8</v>
      </c>
      <c r="AT193" s="1157">
        <v>1</v>
      </c>
      <c r="AU193" s="1142">
        <v>7.33</v>
      </c>
      <c r="AV193" s="1157">
        <v>1</v>
      </c>
      <c r="AW193" s="1142">
        <v>7.59</v>
      </c>
      <c r="AX193" s="1157">
        <v>1</v>
      </c>
      <c r="AY193" s="1142">
        <v>7.12</v>
      </c>
      <c r="AZ193" s="1157">
        <v>1</v>
      </c>
      <c r="BA193" s="1142"/>
      <c r="BB193" s="1142">
        <v>79</v>
      </c>
      <c r="BC193" s="1157">
        <v>0</v>
      </c>
      <c r="BD193" s="1142">
        <v>26.5</v>
      </c>
      <c r="BE193" s="1157">
        <v>0</v>
      </c>
      <c r="BF193" s="1142">
        <v>78</v>
      </c>
      <c r="BG193" s="1157">
        <v>0</v>
      </c>
      <c r="BH193" s="1142">
        <v>4.5</v>
      </c>
      <c r="BI193" s="1157">
        <v>1</v>
      </c>
    </row>
    <row r="194" spans="2:61" x14ac:dyDescent="0.25">
      <c r="B194" s="1430"/>
      <c r="C194" s="1431"/>
      <c r="D194" s="1139" t="s">
        <v>1643</v>
      </c>
      <c r="E194" s="1140" t="s">
        <v>4066</v>
      </c>
      <c r="F194" s="1140">
        <v>448391</v>
      </c>
      <c r="G194" s="1140">
        <v>1154099</v>
      </c>
      <c r="H194" s="1140" t="s">
        <v>36</v>
      </c>
      <c r="I194" s="1140" t="s">
        <v>1643</v>
      </c>
      <c r="J194" s="1140" t="s">
        <v>4065</v>
      </c>
      <c r="K194" s="1059"/>
      <c r="L194" s="1140">
        <v>20</v>
      </c>
      <c r="M194" s="1140">
        <v>14</v>
      </c>
      <c r="N194" s="1140">
        <v>6</v>
      </c>
      <c r="O194" s="1140">
        <v>70</v>
      </c>
      <c r="P194" s="1140">
        <v>0</v>
      </c>
      <c r="Q194" s="1140"/>
      <c r="R194" s="1142">
        <v>3</v>
      </c>
      <c r="S194" s="1143">
        <v>1</v>
      </c>
      <c r="T194" s="1142">
        <v>3</v>
      </c>
      <c r="U194" s="1143">
        <v>1</v>
      </c>
      <c r="V194" s="1142">
        <v>3</v>
      </c>
      <c r="W194" s="1143">
        <v>1</v>
      </c>
      <c r="X194" s="1142">
        <v>3</v>
      </c>
      <c r="Y194" s="1143">
        <v>1</v>
      </c>
      <c r="Z194" s="220"/>
      <c r="AA194" s="1142">
        <v>90.4</v>
      </c>
      <c r="AB194" s="1143">
        <v>1</v>
      </c>
      <c r="AC194" s="1142">
        <v>78.400000000000006</v>
      </c>
      <c r="AD194" s="1143">
        <v>1</v>
      </c>
      <c r="AE194" s="1142">
        <v>87</v>
      </c>
      <c r="AF194" s="1143">
        <v>1</v>
      </c>
      <c r="AG194" s="1142">
        <v>86.6</v>
      </c>
      <c r="AH194" s="1143">
        <v>1</v>
      </c>
      <c r="AI194" s="1140"/>
      <c r="AJ194" s="1142">
        <v>3.4</v>
      </c>
      <c r="AK194" s="1143">
        <v>0</v>
      </c>
      <c r="AL194" s="1142">
        <v>0.49</v>
      </c>
      <c r="AM194" s="1157">
        <v>1</v>
      </c>
      <c r="AN194" s="1142">
        <v>2.2000000000000002</v>
      </c>
      <c r="AO194" s="1157">
        <v>0</v>
      </c>
      <c r="AP194" s="1142">
        <v>0.49</v>
      </c>
      <c r="AQ194" s="1157">
        <v>1</v>
      </c>
      <c r="AR194" s="1142"/>
      <c r="AS194" s="1142">
        <v>6.96</v>
      </c>
      <c r="AT194" s="1157">
        <v>1</v>
      </c>
      <c r="AU194" s="1142">
        <v>7.12</v>
      </c>
      <c r="AV194" s="1157">
        <v>1</v>
      </c>
      <c r="AW194" s="1142">
        <v>7.47</v>
      </c>
      <c r="AX194" s="1157">
        <v>1</v>
      </c>
      <c r="AY194" s="1142">
        <v>6.15</v>
      </c>
      <c r="AZ194" s="1157">
        <v>0</v>
      </c>
      <c r="BA194" s="1142"/>
      <c r="BB194" s="1142">
        <v>44</v>
      </c>
      <c r="BC194" s="1157">
        <v>0</v>
      </c>
      <c r="BD194" s="1142">
        <v>25.4</v>
      </c>
      <c r="BE194" s="1157">
        <v>0</v>
      </c>
      <c r="BF194" s="1142">
        <v>14.3</v>
      </c>
      <c r="BG194" s="1157">
        <v>1</v>
      </c>
      <c r="BH194" s="1142">
        <v>130</v>
      </c>
      <c r="BI194" s="1157">
        <v>0</v>
      </c>
    </row>
    <row r="195" spans="2:61" x14ac:dyDescent="0.25">
      <c r="B195" s="1430"/>
      <c r="C195" s="1431"/>
      <c r="D195" s="1139" t="s">
        <v>1643</v>
      </c>
      <c r="E195" s="1140" t="s">
        <v>4067</v>
      </c>
      <c r="F195" s="1140">
        <v>447360</v>
      </c>
      <c r="G195" s="1140">
        <v>1164091</v>
      </c>
      <c r="H195" s="1140" t="s">
        <v>36</v>
      </c>
      <c r="I195" s="1140" t="s">
        <v>1643</v>
      </c>
      <c r="J195" s="1140" t="s">
        <v>4038</v>
      </c>
      <c r="K195" s="1059"/>
      <c r="L195" s="1140">
        <v>20</v>
      </c>
      <c r="M195" s="1140">
        <v>15</v>
      </c>
      <c r="N195" s="1140">
        <v>5</v>
      </c>
      <c r="O195" s="1140">
        <v>75</v>
      </c>
      <c r="P195" s="1140">
        <v>0</v>
      </c>
      <c r="Q195" s="1140"/>
      <c r="R195" s="1142">
        <v>3</v>
      </c>
      <c r="S195" s="1143">
        <v>1</v>
      </c>
      <c r="T195" s="1142">
        <v>3</v>
      </c>
      <c r="U195" s="1143">
        <v>1</v>
      </c>
      <c r="V195" s="1142">
        <v>3</v>
      </c>
      <c r="W195" s="1143">
        <v>1</v>
      </c>
      <c r="X195" s="1142">
        <v>3</v>
      </c>
      <c r="Y195" s="1143">
        <v>1</v>
      </c>
      <c r="Z195" s="220"/>
      <c r="AA195" s="1142">
        <v>87.4</v>
      </c>
      <c r="AB195" s="1143">
        <v>1</v>
      </c>
      <c r="AC195" s="1142">
        <v>91.4</v>
      </c>
      <c r="AD195" s="1143">
        <v>1</v>
      </c>
      <c r="AE195" s="1142">
        <v>97.2</v>
      </c>
      <c r="AF195" s="1143">
        <v>1</v>
      </c>
      <c r="AG195" s="1142">
        <v>82.6</v>
      </c>
      <c r="AH195" s="1143">
        <v>1</v>
      </c>
      <c r="AI195" s="1140"/>
      <c r="AJ195" s="1142">
        <v>0.49</v>
      </c>
      <c r="AK195" s="1143">
        <v>1</v>
      </c>
      <c r="AL195" s="1142">
        <v>0.49</v>
      </c>
      <c r="AM195" s="1157">
        <v>1</v>
      </c>
      <c r="AN195" s="1142">
        <v>1.5</v>
      </c>
      <c r="AO195" s="1157">
        <v>0</v>
      </c>
      <c r="AP195" s="1142">
        <v>0.49</v>
      </c>
      <c r="AQ195" s="1157">
        <v>1</v>
      </c>
      <c r="AR195" s="1142"/>
      <c r="AS195" s="1142">
        <v>6.72</v>
      </c>
      <c r="AT195" s="1157">
        <v>1</v>
      </c>
      <c r="AU195" s="1142">
        <v>6.97</v>
      </c>
      <c r="AV195" s="1157">
        <v>1</v>
      </c>
      <c r="AW195" s="1142">
        <v>7.23</v>
      </c>
      <c r="AX195" s="1157">
        <v>1</v>
      </c>
      <c r="AY195" s="1142">
        <v>6.39</v>
      </c>
      <c r="AZ195" s="1157">
        <v>0</v>
      </c>
      <c r="BA195" s="1142"/>
      <c r="BB195" s="1142">
        <v>65</v>
      </c>
      <c r="BC195" s="1157">
        <v>0</v>
      </c>
      <c r="BD195" s="1142">
        <v>27.4</v>
      </c>
      <c r="BE195" s="1157">
        <v>0</v>
      </c>
      <c r="BF195" s="1142">
        <v>7.6</v>
      </c>
      <c r="BG195" s="1157">
        <v>1</v>
      </c>
      <c r="BH195" s="1142">
        <v>163</v>
      </c>
      <c r="BI195" s="1157">
        <v>0</v>
      </c>
    </row>
    <row r="196" spans="2:61" x14ac:dyDescent="0.25">
      <c r="B196" s="1430"/>
      <c r="C196" s="1431"/>
      <c r="D196" s="1139" t="s">
        <v>1643</v>
      </c>
      <c r="E196" s="1140" t="s">
        <v>4068</v>
      </c>
      <c r="F196" s="1140">
        <v>446170</v>
      </c>
      <c r="G196" s="1140">
        <v>1167233</v>
      </c>
      <c r="H196" s="1140" t="s">
        <v>36</v>
      </c>
      <c r="I196" s="1140" t="s">
        <v>1643</v>
      </c>
      <c r="J196" s="1140" t="s">
        <v>4035</v>
      </c>
      <c r="K196" s="1059"/>
      <c r="L196" s="1140">
        <v>20</v>
      </c>
      <c r="M196" s="1140">
        <v>15</v>
      </c>
      <c r="N196" s="1140">
        <v>5</v>
      </c>
      <c r="O196" s="1140">
        <v>75</v>
      </c>
      <c r="P196" s="1140">
        <v>0</v>
      </c>
      <c r="Q196" s="1140"/>
      <c r="R196" s="1142">
        <v>3</v>
      </c>
      <c r="S196" s="1143">
        <v>1</v>
      </c>
      <c r="T196" s="1142">
        <v>3</v>
      </c>
      <c r="U196" s="1143">
        <v>1</v>
      </c>
      <c r="V196" s="1142">
        <v>3</v>
      </c>
      <c r="W196" s="1143">
        <v>1</v>
      </c>
      <c r="X196" s="1142">
        <v>3</v>
      </c>
      <c r="Y196" s="1143">
        <v>1</v>
      </c>
      <c r="Z196" s="220"/>
      <c r="AA196" s="1142">
        <v>89.6</v>
      </c>
      <c r="AB196" s="1143">
        <v>1</v>
      </c>
      <c r="AC196" s="1142">
        <v>95.3</v>
      </c>
      <c r="AD196" s="1143">
        <v>1</v>
      </c>
      <c r="AE196" s="1142">
        <v>94.7</v>
      </c>
      <c r="AF196" s="1143">
        <v>1</v>
      </c>
      <c r="AG196" s="1142">
        <v>83.4</v>
      </c>
      <c r="AH196" s="1143">
        <v>1</v>
      </c>
      <c r="AI196" s="1140"/>
      <c r="AJ196" s="1142">
        <v>0.49</v>
      </c>
      <c r="AK196" s="1143">
        <v>1</v>
      </c>
      <c r="AL196" s="1142">
        <v>0.49</v>
      </c>
      <c r="AM196" s="1157">
        <v>1</v>
      </c>
      <c r="AN196" s="1142">
        <v>2.2000000000000002</v>
      </c>
      <c r="AO196" s="1157">
        <v>0</v>
      </c>
      <c r="AP196" s="1142">
        <v>0.49</v>
      </c>
      <c r="AQ196" s="1157">
        <v>1</v>
      </c>
      <c r="AR196" s="1142"/>
      <c r="AS196" s="1142">
        <v>6.96</v>
      </c>
      <c r="AT196" s="1157">
        <v>1</v>
      </c>
      <c r="AU196" s="1142">
        <v>6.8</v>
      </c>
      <c r="AV196" s="1157">
        <v>1</v>
      </c>
      <c r="AW196" s="1142">
        <v>7.36</v>
      </c>
      <c r="AX196" s="1157">
        <v>1</v>
      </c>
      <c r="AY196" s="1142">
        <v>6.32</v>
      </c>
      <c r="AZ196" s="1157">
        <v>0</v>
      </c>
      <c r="BA196" s="1142"/>
      <c r="BB196" s="1142">
        <v>107</v>
      </c>
      <c r="BC196" s="1157">
        <v>0</v>
      </c>
      <c r="BD196" s="1142">
        <v>28.8</v>
      </c>
      <c r="BE196" s="1157">
        <v>0</v>
      </c>
      <c r="BF196" s="1142">
        <v>13.3</v>
      </c>
      <c r="BG196" s="1157">
        <v>1</v>
      </c>
      <c r="BH196" s="1142">
        <v>204</v>
      </c>
      <c r="BI196" s="1157">
        <v>0</v>
      </c>
    </row>
    <row r="197" spans="2:61" x14ac:dyDescent="0.25">
      <c r="B197" s="1430"/>
      <c r="C197" s="1431"/>
      <c r="D197" s="1139" t="s">
        <v>1643</v>
      </c>
      <c r="E197" s="1140" t="s">
        <v>4069</v>
      </c>
      <c r="F197" s="1140">
        <v>472597</v>
      </c>
      <c r="G197" s="1140">
        <v>1178771</v>
      </c>
      <c r="H197" s="1140" t="s">
        <v>36</v>
      </c>
      <c r="I197" s="1140" t="s">
        <v>1643</v>
      </c>
      <c r="J197" s="1140" t="s">
        <v>4070</v>
      </c>
      <c r="K197" s="1059"/>
      <c r="L197" s="1140">
        <v>20</v>
      </c>
      <c r="M197" s="1140">
        <v>15</v>
      </c>
      <c r="N197" s="1140">
        <v>5</v>
      </c>
      <c r="O197" s="1140">
        <v>75</v>
      </c>
      <c r="P197" s="1140">
        <v>0</v>
      </c>
      <c r="Q197" s="1140"/>
      <c r="R197" s="1142">
        <v>3</v>
      </c>
      <c r="S197" s="1143">
        <v>1</v>
      </c>
      <c r="T197" s="1142">
        <v>3</v>
      </c>
      <c r="U197" s="1143">
        <v>1</v>
      </c>
      <c r="V197" s="1142">
        <v>3</v>
      </c>
      <c r="W197" s="1143">
        <v>1</v>
      </c>
      <c r="X197" s="1142">
        <v>3</v>
      </c>
      <c r="Y197" s="1143">
        <v>1</v>
      </c>
      <c r="Z197" s="220"/>
      <c r="AA197" s="1142">
        <v>90.4</v>
      </c>
      <c r="AB197" s="1143">
        <v>1</v>
      </c>
      <c r="AC197" s="1142">
        <v>97.4</v>
      </c>
      <c r="AD197" s="1143">
        <v>1</v>
      </c>
      <c r="AE197" s="1142">
        <v>93.3</v>
      </c>
      <c r="AF197" s="1143">
        <v>1</v>
      </c>
      <c r="AG197" s="1142">
        <v>95.1</v>
      </c>
      <c r="AH197" s="1143">
        <v>1</v>
      </c>
      <c r="AI197" s="1140"/>
      <c r="AJ197" s="1142">
        <v>0.49</v>
      </c>
      <c r="AK197" s="1143">
        <v>1</v>
      </c>
      <c r="AL197" s="1142">
        <v>0.49</v>
      </c>
      <c r="AM197" s="1157">
        <v>1</v>
      </c>
      <c r="AN197" s="1142">
        <v>1.5</v>
      </c>
      <c r="AO197" s="1157">
        <v>0</v>
      </c>
      <c r="AP197" s="1142">
        <v>0.49</v>
      </c>
      <c r="AQ197" s="1157">
        <v>1</v>
      </c>
      <c r="AR197" s="1142"/>
      <c r="AS197" s="1142">
        <v>6.67</v>
      </c>
      <c r="AT197" s="1157">
        <v>1</v>
      </c>
      <c r="AU197" s="1142">
        <v>6.91</v>
      </c>
      <c r="AV197" s="1157">
        <v>1</v>
      </c>
      <c r="AW197" s="1142">
        <v>7.46</v>
      </c>
      <c r="AX197" s="1157">
        <v>1</v>
      </c>
      <c r="AY197" s="1142">
        <v>6.34</v>
      </c>
      <c r="AZ197" s="1157">
        <v>0</v>
      </c>
      <c r="BA197" s="1142"/>
      <c r="BB197" s="1142">
        <v>46</v>
      </c>
      <c r="BC197" s="1157">
        <v>0</v>
      </c>
      <c r="BD197" s="1142">
        <v>27.3</v>
      </c>
      <c r="BE197" s="1157">
        <v>0</v>
      </c>
      <c r="BF197" s="1142">
        <v>14.1</v>
      </c>
      <c r="BG197" s="1157">
        <v>1</v>
      </c>
      <c r="BH197" s="1142">
        <v>152</v>
      </c>
      <c r="BI197" s="1157">
        <v>0</v>
      </c>
    </row>
    <row r="198" spans="2:61" x14ac:dyDescent="0.25">
      <c r="B198" s="1430"/>
      <c r="C198" s="1431"/>
      <c r="D198" s="1139" t="s">
        <v>1643</v>
      </c>
      <c r="E198" s="1140" t="s">
        <v>4071</v>
      </c>
      <c r="F198" s="1140">
        <v>478588</v>
      </c>
      <c r="G198" s="1140">
        <v>1192460</v>
      </c>
      <c r="H198" s="1140" t="s">
        <v>36</v>
      </c>
      <c r="I198" s="1140" t="s">
        <v>1643</v>
      </c>
      <c r="J198" s="1140" t="s">
        <v>4070</v>
      </c>
      <c r="K198" s="1059"/>
      <c r="L198" s="1140">
        <v>20</v>
      </c>
      <c r="M198" s="1140">
        <v>15</v>
      </c>
      <c r="N198" s="1140">
        <v>5</v>
      </c>
      <c r="O198" s="1140">
        <v>75</v>
      </c>
      <c r="P198" s="1140">
        <v>0</v>
      </c>
      <c r="Q198" s="1140"/>
      <c r="R198" s="1142">
        <v>3</v>
      </c>
      <c r="S198" s="1143">
        <v>1</v>
      </c>
      <c r="T198" s="1142">
        <v>3</v>
      </c>
      <c r="U198" s="1143">
        <v>1</v>
      </c>
      <c r="V198" s="1142">
        <v>3</v>
      </c>
      <c r="W198" s="1143">
        <v>1</v>
      </c>
      <c r="X198" s="1142">
        <v>3</v>
      </c>
      <c r="Y198" s="1143">
        <v>1</v>
      </c>
      <c r="Z198" s="220"/>
      <c r="AA198" s="1142">
        <v>91.4</v>
      </c>
      <c r="AB198" s="1143">
        <v>1</v>
      </c>
      <c r="AC198" s="1142">
        <v>97.7</v>
      </c>
      <c r="AD198" s="1143">
        <v>1</v>
      </c>
      <c r="AE198" s="1142">
        <v>93.2</v>
      </c>
      <c r="AF198" s="1143">
        <v>1</v>
      </c>
      <c r="AG198" s="1142">
        <v>90.6</v>
      </c>
      <c r="AH198" s="1143">
        <v>1</v>
      </c>
      <c r="AI198" s="1140"/>
      <c r="AJ198" s="1142">
        <v>0.49</v>
      </c>
      <c r="AK198" s="1143">
        <v>1</v>
      </c>
      <c r="AL198" s="1142">
        <v>0.49</v>
      </c>
      <c r="AM198" s="1157">
        <v>1</v>
      </c>
      <c r="AN198" s="1142">
        <v>1.5</v>
      </c>
      <c r="AO198" s="1157">
        <v>0</v>
      </c>
      <c r="AP198" s="1142">
        <v>0.49</v>
      </c>
      <c r="AQ198" s="1157">
        <v>1</v>
      </c>
      <c r="AR198" s="1142"/>
      <c r="AS198" s="1142">
        <v>7.46</v>
      </c>
      <c r="AT198" s="1157">
        <v>1</v>
      </c>
      <c r="AU198" s="1142">
        <v>6.75</v>
      </c>
      <c r="AV198" s="1157">
        <v>1</v>
      </c>
      <c r="AW198" s="1142">
        <v>7.42</v>
      </c>
      <c r="AX198" s="1157">
        <v>1</v>
      </c>
      <c r="AY198" s="1142">
        <v>6.4</v>
      </c>
      <c r="AZ198" s="1157">
        <v>0</v>
      </c>
      <c r="BA198" s="1142"/>
      <c r="BB198" s="1142">
        <v>44</v>
      </c>
      <c r="BC198" s="1157">
        <v>0</v>
      </c>
      <c r="BD198" s="1142">
        <v>70</v>
      </c>
      <c r="BE198" s="1157">
        <v>0</v>
      </c>
      <c r="BF198" s="1142">
        <v>5.6</v>
      </c>
      <c r="BG198" s="1157">
        <v>1</v>
      </c>
      <c r="BH198" s="1142">
        <v>363</v>
      </c>
      <c r="BI198" s="1157">
        <v>0</v>
      </c>
    </row>
    <row r="199" spans="2:61" x14ac:dyDescent="0.25">
      <c r="B199" s="1430"/>
      <c r="C199" s="1453" t="s">
        <v>1647</v>
      </c>
      <c r="D199" s="1150" t="s">
        <v>4072</v>
      </c>
      <c r="E199" s="1151" t="s">
        <v>4073</v>
      </c>
      <c r="F199" s="1158">
        <v>482052</v>
      </c>
      <c r="G199" s="1158">
        <v>1128601</v>
      </c>
      <c r="H199" s="1158" t="s">
        <v>37</v>
      </c>
      <c r="I199" s="1158" t="s">
        <v>37</v>
      </c>
      <c r="J199" s="1158" t="s">
        <v>4074</v>
      </c>
      <c r="K199" s="1059"/>
      <c r="L199" s="1158">
        <v>20</v>
      </c>
      <c r="M199" s="1158">
        <v>12</v>
      </c>
      <c r="N199" s="1158">
        <v>8</v>
      </c>
      <c r="O199" s="1158">
        <v>60</v>
      </c>
      <c r="P199" s="1158">
        <v>0</v>
      </c>
      <c r="Q199" s="1158"/>
      <c r="R199" s="1159">
        <v>8</v>
      </c>
      <c r="S199" s="1068">
        <v>0</v>
      </c>
      <c r="T199" s="1159">
        <v>5.7</v>
      </c>
      <c r="U199" s="1068">
        <v>1</v>
      </c>
      <c r="V199" s="1159">
        <v>4</v>
      </c>
      <c r="W199" s="1068">
        <v>1</v>
      </c>
      <c r="X199" s="1159">
        <v>2.2000000000000002</v>
      </c>
      <c r="Y199" s="1068">
        <v>1</v>
      </c>
      <c r="Z199" s="220"/>
      <c r="AA199" s="888">
        <v>111</v>
      </c>
      <c r="AB199" s="1068">
        <v>1</v>
      </c>
      <c r="AC199" s="1159">
        <v>8.49</v>
      </c>
      <c r="AD199" s="1068">
        <v>0</v>
      </c>
      <c r="AE199" s="1159">
        <v>104</v>
      </c>
      <c r="AF199" s="1068">
        <v>1</v>
      </c>
      <c r="AG199" s="1159">
        <v>97.3</v>
      </c>
      <c r="AH199" s="1068">
        <v>1</v>
      </c>
      <c r="AI199" s="1158"/>
      <c r="AJ199" s="1159">
        <v>0.20507822000000001</v>
      </c>
      <c r="AK199" s="1068">
        <v>1</v>
      </c>
      <c r="AL199" s="1159">
        <v>0.18207777777777778</v>
      </c>
      <c r="AM199" s="1160">
        <v>1</v>
      </c>
      <c r="AN199" s="1159">
        <v>0.73344444444444445</v>
      </c>
      <c r="AO199" s="1160">
        <v>1</v>
      </c>
      <c r="AP199" s="1159">
        <v>0.24399999999999999</v>
      </c>
      <c r="AQ199" s="1160">
        <v>1</v>
      </c>
      <c r="AR199" s="1159"/>
      <c r="AS199" s="1159">
        <v>7.85</v>
      </c>
      <c r="AT199" s="1160">
        <v>1</v>
      </c>
      <c r="AU199" s="1159">
        <v>8.9</v>
      </c>
      <c r="AV199" s="1160">
        <v>0</v>
      </c>
      <c r="AW199" s="1159">
        <v>8.5</v>
      </c>
      <c r="AX199" s="1160">
        <v>1</v>
      </c>
      <c r="AY199" s="1159">
        <v>8.9600000000000009</v>
      </c>
      <c r="AZ199" s="1160">
        <v>0</v>
      </c>
      <c r="BA199" s="1159"/>
      <c r="BB199" s="1159" t="s">
        <v>4053</v>
      </c>
      <c r="BC199" s="1160">
        <v>0</v>
      </c>
      <c r="BD199" s="1159" t="s">
        <v>4053</v>
      </c>
      <c r="BE199" s="1160">
        <v>0</v>
      </c>
      <c r="BF199" s="1159" t="s">
        <v>4053</v>
      </c>
      <c r="BG199" s="1160">
        <v>0</v>
      </c>
      <c r="BH199" s="1159" t="s">
        <v>4054</v>
      </c>
      <c r="BI199" s="1160">
        <v>0</v>
      </c>
    </row>
    <row r="200" spans="2:61" x14ac:dyDescent="0.25">
      <c r="B200" s="1430"/>
      <c r="C200" s="1452"/>
      <c r="D200" s="1150" t="s">
        <v>4075</v>
      </c>
      <c r="E200" s="1151" t="s">
        <v>4076</v>
      </c>
      <c r="F200" s="1158">
        <v>479928</v>
      </c>
      <c r="G200" s="1158">
        <v>1135348</v>
      </c>
      <c r="H200" s="1158" t="s">
        <v>37</v>
      </c>
      <c r="I200" s="1158" t="s">
        <v>37</v>
      </c>
      <c r="J200" s="1158" t="s">
        <v>4074</v>
      </c>
      <c r="K200" s="1059"/>
      <c r="L200" s="1158">
        <v>20</v>
      </c>
      <c r="M200" s="1158">
        <v>13</v>
      </c>
      <c r="N200" s="1158">
        <v>7</v>
      </c>
      <c r="O200" s="1158">
        <v>65</v>
      </c>
      <c r="P200" s="1158">
        <v>0</v>
      </c>
      <c r="Q200" s="1158"/>
      <c r="R200" s="1159">
        <v>10</v>
      </c>
      <c r="S200" s="1068">
        <v>0</v>
      </c>
      <c r="T200" s="1159">
        <v>2</v>
      </c>
      <c r="U200" s="1068">
        <v>1</v>
      </c>
      <c r="V200" s="1159">
        <v>4.5999999999999996</v>
      </c>
      <c r="W200" s="1068">
        <v>1</v>
      </c>
      <c r="X200" s="1159">
        <v>17.2</v>
      </c>
      <c r="Y200" s="1068">
        <v>0</v>
      </c>
      <c r="Z200" s="220"/>
      <c r="AA200" s="888">
        <v>104</v>
      </c>
      <c r="AB200" s="1068">
        <v>1</v>
      </c>
      <c r="AC200" s="1159">
        <v>8.57</v>
      </c>
      <c r="AD200" s="1068">
        <v>0</v>
      </c>
      <c r="AE200" s="1159">
        <v>104</v>
      </c>
      <c r="AF200" s="1068">
        <v>1</v>
      </c>
      <c r="AG200" s="1159">
        <v>96.6</v>
      </c>
      <c r="AH200" s="1068">
        <v>1</v>
      </c>
      <c r="AI200" s="1158"/>
      <c r="AJ200" s="1159">
        <v>0.63621545999999995</v>
      </c>
      <c r="AK200" s="1068">
        <v>1</v>
      </c>
      <c r="AL200" s="1159">
        <v>0.34657777777777782</v>
      </c>
      <c r="AM200" s="1160">
        <v>1</v>
      </c>
      <c r="AN200" s="1159">
        <v>0.77</v>
      </c>
      <c r="AO200" s="1160">
        <v>1</v>
      </c>
      <c r="AP200" s="1159">
        <v>0.34899999999999998</v>
      </c>
      <c r="AQ200" s="1160">
        <v>1</v>
      </c>
      <c r="AR200" s="1159"/>
      <c r="AS200" s="1159">
        <v>7.75</v>
      </c>
      <c r="AT200" s="1160">
        <v>1</v>
      </c>
      <c r="AU200" s="1159">
        <v>8</v>
      </c>
      <c r="AV200" s="1160">
        <v>1</v>
      </c>
      <c r="AW200" s="1159">
        <v>6.5</v>
      </c>
      <c r="AX200" s="1160">
        <v>1</v>
      </c>
      <c r="AY200" s="1159">
        <v>8.73</v>
      </c>
      <c r="AZ200" s="1160">
        <v>0</v>
      </c>
      <c r="BA200" s="1159"/>
      <c r="BB200" s="1159" t="s">
        <v>4053</v>
      </c>
      <c r="BC200" s="1160">
        <v>0</v>
      </c>
      <c r="BD200" s="1159" t="s">
        <v>4053</v>
      </c>
      <c r="BE200" s="1160">
        <v>0</v>
      </c>
      <c r="BF200" s="1159" t="s">
        <v>4053</v>
      </c>
      <c r="BG200" s="1160">
        <v>0</v>
      </c>
      <c r="BH200" s="1159">
        <v>18.760000000000002</v>
      </c>
      <c r="BI200" s="1160">
        <v>1</v>
      </c>
    </row>
    <row r="201" spans="2:61" x14ac:dyDescent="0.25">
      <c r="B201" s="1430"/>
      <c r="C201" s="1452"/>
      <c r="D201" s="1150" t="s">
        <v>1699</v>
      </c>
      <c r="E201" s="1151" t="s">
        <v>4077</v>
      </c>
      <c r="F201" s="1158">
        <v>499537</v>
      </c>
      <c r="G201" s="1158">
        <v>1153320</v>
      </c>
      <c r="H201" s="1158" t="s">
        <v>37</v>
      </c>
      <c r="I201" s="1158" t="s">
        <v>1647</v>
      </c>
      <c r="J201" s="1158" t="s">
        <v>1699</v>
      </c>
      <c r="K201" s="1059"/>
      <c r="L201" s="1158">
        <v>20</v>
      </c>
      <c r="M201" s="1158">
        <v>12</v>
      </c>
      <c r="N201" s="1158">
        <v>8</v>
      </c>
      <c r="O201" s="1158">
        <v>60</v>
      </c>
      <c r="P201" s="1158">
        <v>0</v>
      </c>
      <c r="Q201" s="1158"/>
      <c r="R201" s="1159">
        <v>8</v>
      </c>
      <c r="S201" s="1068">
        <v>0</v>
      </c>
      <c r="T201" s="1159">
        <v>4.9000000000000004</v>
      </c>
      <c r="U201" s="1068">
        <v>1</v>
      </c>
      <c r="V201" s="1159">
        <v>2.4</v>
      </c>
      <c r="W201" s="1068">
        <v>1</v>
      </c>
      <c r="X201" s="1159">
        <v>0</v>
      </c>
      <c r="Y201" s="1068">
        <v>1</v>
      </c>
      <c r="Z201" s="220"/>
      <c r="AA201" s="888">
        <v>103</v>
      </c>
      <c r="AB201" s="1068">
        <v>1</v>
      </c>
      <c r="AC201" s="1159">
        <v>8.0500000000000007</v>
      </c>
      <c r="AD201" s="1068">
        <v>0</v>
      </c>
      <c r="AE201" s="1159">
        <v>110</v>
      </c>
      <c r="AF201" s="1068">
        <v>1</v>
      </c>
      <c r="AG201" s="1159">
        <v>100</v>
      </c>
      <c r="AH201" s="1068">
        <v>1</v>
      </c>
      <c r="AI201" s="1158"/>
      <c r="AJ201" s="1159">
        <v>0.70591429999999999</v>
      </c>
      <c r="AK201" s="1068">
        <v>1</v>
      </c>
      <c r="AL201" s="1159">
        <v>0</v>
      </c>
      <c r="AM201" s="1160">
        <v>1</v>
      </c>
      <c r="AN201" s="1159">
        <v>0.15633333333333335</v>
      </c>
      <c r="AO201" s="1160">
        <v>1</v>
      </c>
      <c r="AP201" s="1159">
        <v>7.9000000000000001E-2</v>
      </c>
      <c r="AQ201" s="1160">
        <v>1</v>
      </c>
      <c r="AR201" s="1159"/>
      <c r="AS201" s="1159">
        <v>7.04</v>
      </c>
      <c r="AT201" s="1160">
        <v>1</v>
      </c>
      <c r="AU201" s="1159">
        <v>7.1</v>
      </c>
      <c r="AV201" s="1160">
        <v>1</v>
      </c>
      <c r="AW201" s="1159">
        <v>6</v>
      </c>
      <c r="AX201" s="1160">
        <v>0</v>
      </c>
      <c r="AY201" s="1159">
        <v>8.51</v>
      </c>
      <c r="AZ201" s="1160">
        <v>0</v>
      </c>
      <c r="BA201" s="1159"/>
      <c r="BB201" s="1159" t="s">
        <v>4054</v>
      </c>
      <c r="BC201" s="1160">
        <v>0</v>
      </c>
      <c r="BD201" s="1159">
        <v>51.8</v>
      </c>
      <c r="BE201" s="1160">
        <v>0</v>
      </c>
      <c r="BF201" s="1159" t="s">
        <v>4053</v>
      </c>
      <c r="BG201" s="1160">
        <v>0</v>
      </c>
      <c r="BH201" s="1159" t="s">
        <v>4053</v>
      </c>
      <c r="BI201" s="1160">
        <v>0</v>
      </c>
    </row>
    <row r="202" spans="2:61" x14ac:dyDescent="0.25">
      <c r="B202" s="1430"/>
      <c r="C202" s="1452"/>
      <c r="D202" s="1150" t="s">
        <v>1647</v>
      </c>
      <c r="E202" s="1151" t="s">
        <v>4078</v>
      </c>
      <c r="F202" s="1152">
        <v>498841</v>
      </c>
      <c r="G202" s="1152">
        <v>1155364</v>
      </c>
      <c r="H202" s="1158" t="s">
        <v>37</v>
      </c>
      <c r="I202" s="1158" t="s">
        <v>1647</v>
      </c>
      <c r="J202" s="1158" t="s">
        <v>1699</v>
      </c>
      <c r="K202" s="1059"/>
      <c r="L202" s="1158">
        <v>20</v>
      </c>
      <c r="M202" s="1158">
        <v>12</v>
      </c>
      <c r="N202" s="1158">
        <v>8</v>
      </c>
      <c r="O202" s="1158">
        <v>60</v>
      </c>
      <c r="P202" s="1158">
        <v>0</v>
      </c>
      <c r="Q202" s="1158"/>
      <c r="R202" s="1159">
        <v>12</v>
      </c>
      <c r="S202" s="1068">
        <v>0</v>
      </c>
      <c r="T202" s="1159">
        <v>5</v>
      </c>
      <c r="U202" s="1068">
        <v>1</v>
      </c>
      <c r="V202" s="1159">
        <v>2</v>
      </c>
      <c r="W202" s="1068">
        <v>1</v>
      </c>
      <c r="X202" s="1159">
        <v>22.2</v>
      </c>
      <c r="Y202" s="1068">
        <v>0</v>
      </c>
      <c r="Z202" s="220"/>
      <c r="AA202" s="888">
        <v>102</v>
      </c>
      <c r="AB202" s="1068">
        <v>1</v>
      </c>
      <c r="AC202" s="1159">
        <v>7.97</v>
      </c>
      <c r="AD202" s="1068">
        <v>0</v>
      </c>
      <c r="AE202" s="1159">
        <v>9.6999999999999993</v>
      </c>
      <c r="AF202" s="1068">
        <v>0</v>
      </c>
      <c r="AG202" s="1159">
        <v>98.4</v>
      </c>
      <c r="AH202" s="1068">
        <v>1</v>
      </c>
      <c r="AI202" s="1158"/>
      <c r="AJ202" s="1159">
        <v>0.57473110999999999</v>
      </c>
      <c r="AK202" s="1068">
        <v>1</v>
      </c>
      <c r="AL202" s="1159">
        <v>0.48914444444444449</v>
      </c>
      <c r="AM202" s="1160">
        <v>1</v>
      </c>
      <c r="AN202" s="1159">
        <v>0.49622222222222229</v>
      </c>
      <c r="AO202" s="1160">
        <v>1</v>
      </c>
      <c r="AP202" s="1159">
        <v>0.14699999999999999</v>
      </c>
      <c r="AQ202" s="1160">
        <v>1</v>
      </c>
      <c r="AR202" s="1159"/>
      <c r="AS202" s="1159">
        <v>7.16</v>
      </c>
      <c r="AT202" s="1160">
        <v>1</v>
      </c>
      <c r="AU202" s="1159">
        <v>7.4</v>
      </c>
      <c r="AV202" s="1160">
        <v>1</v>
      </c>
      <c r="AW202" s="1159">
        <v>6.4</v>
      </c>
      <c r="AX202" s="1160">
        <v>0</v>
      </c>
      <c r="AY202" s="1159">
        <v>8.27</v>
      </c>
      <c r="AZ202" s="1160">
        <v>1</v>
      </c>
      <c r="BA202" s="1159"/>
      <c r="BB202" s="1159">
        <v>11.04</v>
      </c>
      <c r="BC202" s="1160">
        <v>1</v>
      </c>
      <c r="BD202" s="1159" t="s">
        <v>4053</v>
      </c>
      <c r="BE202" s="1160">
        <v>0</v>
      </c>
      <c r="BF202" s="1159" t="s">
        <v>4053</v>
      </c>
      <c r="BG202" s="1160">
        <v>0</v>
      </c>
      <c r="BH202" s="1159" t="s">
        <v>4053</v>
      </c>
      <c r="BI202" s="1160">
        <v>0</v>
      </c>
    </row>
    <row r="203" spans="2:61" x14ac:dyDescent="0.25">
      <c r="B203" s="1430"/>
      <c r="C203" s="1452"/>
      <c r="D203" s="1150" t="s">
        <v>1647</v>
      </c>
      <c r="E203" s="1151" t="s">
        <v>4079</v>
      </c>
      <c r="F203" s="1152">
        <v>499819</v>
      </c>
      <c r="G203" s="1152">
        <v>1173656</v>
      </c>
      <c r="H203" s="1158" t="s">
        <v>37</v>
      </c>
      <c r="I203" s="1158" t="s">
        <v>1647</v>
      </c>
      <c r="J203" s="1158" t="s">
        <v>1699</v>
      </c>
      <c r="K203" s="1059"/>
      <c r="L203" s="1158">
        <v>20</v>
      </c>
      <c r="M203" s="1158">
        <v>14</v>
      </c>
      <c r="N203" s="1158">
        <v>6</v>
      </c>
      <c r="O203" s="1158">
        <v>70</v>
      </c>
      <c r="P203" s="1158">
        <v>0</v>
      </c>
      <c r="Q203" s="1158"/>
      <c r="R203" s="1159">
        <v>4.9000000000000004</v>
      </c>
      <c r="S203" s="1068">
        <v>1</v>
      </c>
      <c r="T203" s="1159">
        <v>6</v>
      </c>
      <c r="U203" s="1068">
        <v>1</v>
      </c>
      <c r="V203" s="1159">
        <v>2</v>
      </c>
      <c r="W203" s="1068">
        <v>1</v>
      </c>
      <c r="X203" s="1159">
        <v>20.6</v>
      </c>
      <c r="Y203" s="1068">
        <v>0</v>
      </c>
      <c r="Z203" s="220"/>
      <c r="AA203" s="888">
        <v>99.1</v>
      </c>
      <c r="AB203" s="1068">
        <v>1</v>
      </c>
      <c r="AC203" s="1159">
        <v>7.47</v>
      </c>
      <c r="AD203" s="1068">
        <v>0</v>
      </c>
      <c r="AE203" s="1159">
        <v>96.1</v>
      </c>
      <c r="AF203" s="1068">
        <v>1</v>
      </c>
      <c r="AG203" s="1159">
        <v>100</v>
      </c>
      <c r="AH203" s="1068">
        <v>1</v>
      </c>
      <c r="AI203" s="1158"/>
      <c r="AJ203" s="1159">
        <v>2.2549001999999998</v>
      </c>
      <c r="AK203" s="1068">
        <v>0</v>
      </c>
      <c r="AL203" s="1159">
        <v>0.14521111111111112</v>
      </c>
      <c r="AM203" s="1160">
        <v>1</v>
      </c>
      <c r="AN203" s="1159">
        <v>0.60355555555555562</v>
      </c>
      <c r="AO203" s="1160">
        <v>1</v>
      </c>
      <c r="AP203" s="1159">
        <v>9.0399999999999994E-2</v>
      </c>
      <c r="AQ203" s="1160">
        <v>1</v>
      </c>
      <c r="AR203" s="1159"/>
      <c r="AS203" s="1159">
        <v>6.75</v>
      </c>
      <c r="AT203" s="1160">
        <v>1</v>
      </c>
      <c r="AU203" s="1159">
        <v>7.7</v>
      </c>
      <c r="AV203" s="1160">
        <v>1</v>
      </c>
      <c r="AW203" s="1159">
        <v>6.9</v>
      </c>
      <c r="AX203" s="1160">
        <v>1</v>
      </c>
      <c r="AY203" s="1159">
        <v>6.89</v>
      </c>
      <c r="AZ203" s="1160">
        <v>1</v>
      </c>
      <c r="BA203" s="1159"/>
      <c r="BB203" s="1159">
        <v>65.42</v>
      </c>
      <c r="BC203" s="1160">
        <v>0</v>
      </c>
      <c r="BD203" s="1159">
        <v>135.32</v>
      </c>
      <c r="BE203" s="1160">
        <v>0</v>
      </c>
      <c r="BF203" s="1159">
        <v>20.56</v>
      </c>
      <c r="BG203" s="1160">
        <v>1</v>
      </c>
      <c r="BH203" s="1159">
        <v>36.950000000000003</v>
      </c>
      <c r="BI203" s="1160">
        <v>0</v>
      </c>
    </row>
    <row r="204" spans="2:61" x14ac:dyDescent="0.25">
      <c r="B204" s="1430"/>
      <c r="C204" s="1452"/>
      <c r="D204" s="1150" t="s">
        <v>1645</v>
      </c>
      <c r="E204" s="1151" t="s">
        <v>4080</v>
      </c>
      <c r="F204" s="1161">
        <v>493786</v>
      </c>
      <c r="G204" s="1161">
        <v>1173389</v>
      </c>
      <c r="H204" s="1158" t="s">
        <v>37</v>
      </c>
      <c r="I204" s="1158" t="s">
        <v>1647</v>
      </c>
      <c r="J204" s="1158" t="s">
        <v>1699</v>
      </c>
      <c r="K204" s="1059"/>
      <c r="L204" s="1158">
        <v>20</v>
      </c>
      <c r="M204" s="1158">
        <v>13</v>
      </c>
      <c r="N204" s="1158">
        <v>7</v>
      </c>
      <c r="O204" s="1158">
        <v>65</v>
      </c>
      <c r="P204" s="1158">
        <v>0</v>
      </c>
      <c r="Q204" s="1158"/>
      <c r="R204" s="1159">
        <v>2.5</v>
      </c>
      <c r="S204" s="1068">
        <v>1</v>
      </c>
      <c r="T204" s="1159">
        <v>2</v>
      </c>
      <c r="U204" s="1068">
        <v>1</v>
      </c>
      <c r="V204" s="1159">
        <v>2</v>
      </c>
      <c r="W204" s="1068">
        <v>1</v>
      </c>
      <c r="X204" s="1159">
        <v>15.6</v>
      </c>
      <c r="Y204" s="1068">
        <v>0</v>
      </c>
      <c r="Z204" s="220"/>
      <c r="AA204" s="888">
        <v>90.6</v>
      </c>
      <c r="AB204" s="1068">
        <v>1</v>
      </c>
      <c r="AC204" s="1159">
        <v>7.02</v>
      </c>
      <c r="AD204" s="1068">
        <v>0</v>
      </c>
      <c r="AE204" s="1159">
        <v>96.1</v>
      </c>
      <c r="AF204" s="1068">
        <v>1</v>
      </c>
      <c r="AG204" s="1159">
        <v>102</v>
      </c>
      <c r="AH204" s="1068">
        <v>1</v>
      </c>
      <c r="AI204" s="1158"/>
      <c r="AJ204" s="1159">
        <v>2.642866E-2</v>
      </c>
      <c r="AK204" s="1068">
        <v>1</v>
      </c>
      <c r="AL204" s="1159">
        <v>0.22182222222222223</v>
      </c>
      <c r="AM204" s="1160">
        <v>1</v>
      </c>
      <c r="AN204" s="1159">
        <v>0.77777777777777779</v>
      </c>
      <c r="AO204" s="1160">
        <v>1</v>
      </c>
      <c r="AP204" s="1159">
        <v>0.10299999999999999</v>
      </c>
      <c r="AQ204" s="1160">
        <v>1</v>
      </c>
      <c r="AR204" s="1159"/>
      <c r="AS204" s="1159">
        <v>6.21</v>
      </c>
      <c r="AT204" s="1160">
        <v>0</v>
      </c>
      <c r="AU204" s="1159">
        <v>6.8</v>
      </c>
      <c r="AV204" s="1160">
        <v>1</v>
      </c>
      <c r="AW204" s="1159">
        <v>6</v>
      </c>
      <c r="AX204" s="1160">
        <v>0</v>
      </c>
      <c r="AY204" s="1159">
        <v>5.92</v>
      </c>
      <c r="AZ204" s="1160">
        <v>0</v>
      </c>
      <c r="BA204" s="1159"/>
      <c r="BB204" s="1159">
        <v>44.28</v>
      </c>
      <c r="BC204" s="1160">
        <v>0</v>
      </c>
      <c r="BD204" s="1159">
        <v>42.88</v>
      </c>
      <c r="BE204" s="1160">
        <v>0</v>
      </c>
      <c r="BF204" s="1159">
        <v>21.41</v>
      </c>
      <c r="BG204" s="1160">
        <v>1</v>
      </c>
      <c r="BH204" s="1159">
        <v>22.37</v>
      </c>
      <c r="BI204" s="1160">
        <v>1</v>
      </c>
    </row>
    <row r="205" spans="2:61" x14ac:dyDescent="0.25">
      <c r="B205" s="1430"/>
      <c r="C205" s="1444" t="s">
        <v>4081</v>
      </c>
      <c r="D205" s="1122" t="s">
        <v>4081</v>
      </c>
      <c r="E205" s="1119" t="s">
        <v>4082</v>
      </c>
      <c r="F205" s="1119">
        <v>482592</v>
      </c>
      <c r="G205" s="1119">
        <v>1175164</v>
      </c>
      <c r="H205" s="1119" t="s">
        <v>37</v>
      </c>
      <c r="I205" s="1119" t="s">
        <v>1647</v>
      </c>
      <c r="J205" s="1119" t="s">
        <v>4081</v>
      </c>
      <c r="K205" s="1059"/>
      <c r="L205" s="1119">
        <v>20</v>
      </c>
      <c r="M205" s="1119">
        <v>14</v>
      </c>
      <c r="N205" s="1119">
        <v>6</v>
      </c>
      <c r="O205" s="1119">
        <v>70</v>
      </c>
      <c r="P205" s="1119">
        <v>0</v>
      </c>
      <c r="Q205" s="1119"/>
      <c r="R205" s="1120">
        <v>1.3</v>
      </c>
      <c r="S205" s="1121">
        <v>1</v>
      </c>
      <c r="T205" s="1120">
        <v>2.06</v>
      </c>
      <c r="U205" s="1121">
        <v>1</v>
      </c>
      <c r="V205" s="1120">
        <v>1.304</v>
      </c>
      <c r="W205" s="1121">
        <v>1</v>
      </c>
      <c r="X205" s="1120">
        <v>4.62</v>
      </c>
      <c r="Y205" s="1121">
        <v>1</v>
      </c>
      <c r="Z205" s="220"/>
      <c r="AA205" s="1120">
        <v>70.5</v>
      </c>
      <c r="AB205" s="1121">
        <v>0</v>
      </c>
      <c r="AC205" s="1120">
        <v>78.400000000000006</v>
      </c>
      <c r="AD205" s="1121">
        <v>1</v>
      </c>
      <c r="AE205" s="1120">
        <v>74.7</v>
      </c>
      <c r="AF205" s="1121">
        <v>1</v>
      </c>
      <c r="AG205" s="1120">
        <v>68.3</v>
      </c>
      <c r="AH205" s="1121">
        <v>0</v>
      </c>
      <c r="AI205" s="1119"/>
      <c r="AJ205" s="1120">
        <v>0.03</v>
      </c>
      <c r="AK205" s="1121">
        <v>1</v>
      </c>
      <c r="AL205" s="1120">
        <v>4.2999999999999997E-2</v>
      </c>
      <c r="AM205" s="1162">
        <v>1</v>
      </c>
      <c r="AN205" s="1120">
        <v>7.1999999999999995E-2</v>
      </c>
      <c r="AO205" s="1162">
        <v>1</v>
      </c>
      <c r="AP205" s="1120">
        <v>2.4799999999999999E-2</v>
      </c>
      <c r="AQ205" s="1162">
        <v>1</v>
      </c>
      <c r="AR205" s="1120"/>
      <c r="AS205" s="1120">
        <v>6.39</v>
      </c>
      <c r="AT205" s="1162">
        <v>0</v>
      </c>
      <c r="AU205" s="1120">
        <v>7.25</v>
      </c>
      <c r="AV205" s="1162">
        <v>1</v>
      </c>
      <c r="AW205" s="1120">
        <v>7.01</v>
      </c>
      <c r="AX205" s="1162">
        <v>1</v>
      </c>
      <c r="AY205" s="1120">
        <v>6.69</v>
      </c>
      <c r="AZ205" s="1162">
        <v>1</v>
      </c>
      <c r="BA205" s="1120"/>
      <c r="BB205" s="1120">
        <v>56.5</v>
      </c>
      <c r="BC205" s="1162">
        <v>0</v>
      </c>
      <c r="BD205" s="1120">
        <v>41.8</v>
      </c>
      <c r="BE205" s="1162">
        <v>0</v>
      </c>
      <c r="BF205" s="1120">
        <v>11.1</v>
      </c>
      <c r="BG205" s="1162">
        <v>1</v>
      </c>
      <c r="BH205" s="1120" t="s">
        <v>4046</v>
      </c>
      <c r="BI205" s="1162">
        <v>0</v>
      </c>
    </row>
    <row r="206" spans="2:61" x14ac:dyDescent="0.25">
      <c r="B206" s="1430"/>
      <c r="C206" s="1431"/>
      <c r="D206" s="1122" t="s">
        <v>4081</v>
      </c>
      <c r="E206" s="1119" t="s">
        <v>4083</v>
      </c>
      <c r="F206" s="1119">
        <v>489977</v>
      </c>
      <c r="G206" s="1119">
        <v>1190025</v>
      </c>
      <c r="H206" s="1119" t="s">
        <v>37</v>
      </c>
      <c r="I206" s="1119" t="s">
        <v>1647</v>
      </c>
      <c r="J206" s="1119" t="s">
        <v>4081</v>
      </c>
      <c r="K206" s="1059"/>
      <c r="L206" s="1119">
        <v>20</v>
      </c>
      <c r="M206" s="1119">
        <v>13</v>
      </c>
      <c r="N206" s="1119">
        <v>7</v>
      </c>
      <c r="O206" s="1119">
        <v>65</v>
      </c>
      <c r="P206" s="1119">
        <v>0</v>
      </c>
      <c r="Q206" s="1119"/>
      <c r="R206" s="1120">
        <v>1.3</v>
      </c>
      <c r="S206" s="1121">
        <v>1</v>
      </c>
      <c r="T206" s="1120">
        <v>1.399</v>
      </c>
      <c r="U206" s="1121">
        <v>1</v>
      </c>
      <c r="V206" s="1120">
        <v>1.3</v>
      </c>
      <c r="W206" s="1121">
        <v>1</v>
      </c>
      <c r="X206" s="1120">
        <v>3.15</v>
      </c>
      <c r="Y206" s="1121">
        <v>1</v>
      </c>
      <c r="Z206" s="220"/>
      <c r="AA206" s="1120">
        <v>20.7</v>
      </c>
      <c r="AB206" s="1121">
        <v>0</v>
      </c>
      <c r="AC206" s="1120">
        <v>41.5</v>
      </c>
      <c r="AD206" s="1121">
        <v>0</v>
      </c>
      <c r="AE206" s="1120">
        <v>42</v>
      </c>
      <c r="AF206" s="1121">
        <v>0</v>
      </c>
      <c r="AG206" s="1120">
        <v>42.4</v>
      </c>
      <c r="AH206" s="1121">
        <v>0</v>
      </c>
      <c r="AI206" s="1119"/>
      <c r="AJ206" s="1120">
        <v>0.03</v>
      </c>
      <c r="AK206" s="1121">
        <v>1</v>
      </c>
      <c r="AL206" s="1120">
        <v>0.03</v>
      </c>
      <c r="AM206" s="1162">
        <v>1</v>
      </c>
      <c r="AN206" s="1120">
        <v>9.3899999999999997E-2</v>
      </c>
      <c r="AO206" s="1162">
        <v>1</v>
      </c>
      <c r="AP206" s="1120">
        <v>4.1000000000000002E-2</v>
      </c>
      <c r="AQ206" s="1162">
        <v>1</v>
      </c>
      <c r="AR206" s="1120"/>
      <c r="AS206" s="1120">
        <v>5.7149999999999999</v>
      </c>
      <c r="AT206" s="1162">
        <v>0</v>
      </c>
      <c r="AU206" s="1120">
        <v>7.0350000000000001</v>
      </c>
      <c r="AV206" s="1162">
        <v>1</v>
      </c>
      <c r="AW206" s="1120">
        <v>6.34</v>
      </c>
      <c r="AX206" s="1162">
        <v>0</v>
      </c>
      <c r="AY206" s="1120">
        <v>6.34</v>
      </c>
      <c r="AZ206" s="1162">
        <v>0</v>
      </c>
      <c r="BA206" s="1120"/>
      <c r="BB206" s="1120">
        <v>5.5</v>
      </c>
      <c r="BC206" s="1162">
        <v>1</v>
      </c>
      <c r="BD206" s="1120">
        <v>7.35</v>
      </c>
      <c r="BE206" s="1162">
        <v>1</v>
      </c>
      <c r="BF206" s="1120">
        <v>8.6999999999999993</v>
      </c>
      <c r="BG206" s="1162">
        <v>1</v>
      </c>
      <c r="BH206" s="1120">
        <v>6.6</v>
      </c>
      <c r="BI206" s="1162">
        <v>1</v>
      </c>
    </row>
    <row r="207" spans="2:61" x14ac:dyDescent="0.25">
      <c r="B207" s="1430"/>
      <c r="C207" s="1454" t="s">
        <v>3404</v>
      </c>
      <c r="D207" s="1163" t="s">
        <v>1646</v>
      </c>
      <c r="E207" s="1164" t="s">
        <v>4084</v>
      </c>
      <c r="F207" s="1164">
        <v>505845</v>
      </c>
      <c r="G207" s="1164">
        <v>1121951</v>
      </c>
      <c r="H207" s="1164" t="s">
        <v>1689</v>
      </c>
      <c r="I207" s="1164" t="s">
        <v>4085</v>
      </c>
      <c r="J207" s="1164" t="s">
        <v>3520</v>
      </c>
      <c r="K207" s="1059"/>
      <c r="L207" s="1164">
        <v>20</v>
      </c>
      <c r="M207" s="1164">
        <v>11</v>
      </c>
      <c r="N207" s="1164">
        <v>9</v>
      </c>
      <c r="O207" s="1164">
        <v>55.000000000000007</v>
      </c>
      <c r="P207" s="1164">
        <v>0</v>
      </c>
      <c r="Q207" s="1164"/>
      <c r="R207" s="1165">
        <v>3</v>
      </c>
      <c r="S207" s="1166">
        <v>1</v>
      </c>
      <c r="T207" s="1165">
        <v>3</v>
      </c>
      <c r="U207" s="1166">
        <v>1</v>
      </c>
      <c r="V207" s="1165">
        <v>3</v>
      </c>
      <c r="W207" s="1166">
        <v>1</v>
      </c>
      <c r="X207" s="1165">
        <v>3</v>
      </c>
      <c r="Y207" s="1166">
        <v>1</v>
      </c>
      <c r="Z207" s="220"/>
      <c r="AA207" s="1165">
        <v>87.4</v>
      </c>
      <c r="AB207" s="1166">
        <v>1</v>
      </c>
      <c r="AC207" s="1165">
        <v>103</v>
      </c>
      <c r="AD207" s="1166">
        <v>1</v>
      </c>
      <c r="AE207" s="1165">
        <v>87</v>
      </c>
      <c r="AF207" s="1166">
        <v>1</v>
      </c>
      <c r="AG207" s="1165">
        <v>89.6</v>
      </c>
      <c r="AH207" s="1166">
        <v>1</v>
      </c>
      <c r="AI207" s="1164"/>
      <c r="AJ207" s="1165">
        <v>0.49</v>
      </c>
      <c r="AK207" s="1166">
        <v>1</v>
      </c>
      <c r="AL207" s="1165">
        <v>0.49</v>
      </c>
      <c r="AM207" s="1167">
        <v>1</v>
      </c>
      <c r="AN207" s="1165">
        <v>1.5</v>
      </c>
      <c r="AO207" s="1167">
        <v>0</v>
      </c>
      <c r="AP207" s="1165">
        <v>0.49</v>
      </c>
      <c r="AQ207" s="1167">
        <v>1</v>
      </c>
      <c r="AR207" s="1165"/>
      <c r="AS207" s="1165">
        <v>3.18</v>
      </c>
      <c r="AT207" s="1167">
        <v>0</v>
      </c>
      <c r="AU207" s="1165">
        <v>3.05</v>
      </c>
      <c r="AV207" s="1167">
        <v>0</v>
      </c>
      <c r="AW207" s="1165">
        <v>3.07</v>
      </c>
      <c r="AX207" s="1167">
        <v>0</v>
      </c>
      <c r="AY207" s="1165">
        <v>3.57</v>
      </c>
      <c r="AZ207" s="1167">
        <v>0</v>
      </c>
      <c r="BA207" s="1165"/>
      <c r="BB207" s="1165">
        <v>85</v>
      </c>
      <c r="BC207" s="1167">
        <v>0</v>
      </c>
      <c r="BD207" s="1165">
        <v>75</v>
      </c>
      <c r="BE207" s="1167">
        <v>0</v>
      </c>
      <c r="BF207" s="1165">
        <v>51</v>
      </c>
      <c r="BG207" s="1167">
        <v>0</v>
      </c>
      <c r="BH207" s="1165">
        <v>1000</v>
      </c>
      <c r="BI207" s="1167">
        <v>0</v>
      </c>
    </row>
    <row r="208" spans="2:61" x14ac:dyDescent="0.25">
      <c r="B208" s="1430"/>
      <c r="C208" s="1454"/>
      <c r="D208" s="1163" t="s">
        <v>4086</v>
      </c>
      <c r="E208" s="1164" t="s">
        <v>4087</v>
      </c>
      <c r="F208" s="1164">
        <v>521342</v>
      </c>
      <c r="G208" s="1164">
        <v>1123861</v>
      </c>
      <c r="H208" s="1164" t="s">
        <v>3369</v>
      </c>
      <c r="I208" s="1164" t="s">
        <v>3434</v>
      </c>
      <c r="J208" s="1164" t="s">
        <v>3435</v>
      </c>
      <c r="K208" s="1059"/>
      <c r="L208" s="1164">
        <v>20</v>
      </c>
      <c r="M208" s="1164">
        <v>17</v>
      </c>
      <c r="N208" s="1164">
        <v>3</v>
      </c>
      <c r="O208" s="1164">
        <v>85</v>
      </c>
      <c r="P208" s="1164">
        <v>1</v>
      </c>
      <c r="Q208" s="1164"/>
      <c r="R208" s="1165">
        <v>3</v>
      </c>
      <c r="S208" s="1166">
        <v>1</v>
      </c>
      <c r="T208" s="1165">
        <v>3</v>
      </c>
      <c r="U208" s="1166">
        <v>1</v>
      </c>
      <c r="V208" s="1165">
        <v>3</v>
      </c>
      <c r="W208" s="1166">
        <v>1</v>
      </c>
      <c r="X208" s="1165">
        <v>3</v>
      </c>
      <c r="Y208" s="1166">
        <v>1</v>
      </c>
      <c r="Z208" s="220"/>
      <c r="AA208" s="1165">
        <v>77.599999999999994</v>
      </c>
      <c r="AB208" s="1166">
        <v>1</v>
      </c>
      <c r="AC208" s="1165">
        <v>104.7</v>
      </c>
      <c r="AD208" s="1166">
        <v>1</v>
      </c>
      <c r="AE208" s="1165">
        <v>98.8</v>
      </c>
      <c r="AF208" s="1166">
        <v>1</v>
      </c>
      <c r="AG208" s="1165">
        <v>98.4</v>
      </c>
      <c r="AH208" s="1166">
        <v>1</v>
      </c>
      <c r="AI208" s="1164"/>
      <c r="AJ208" s="1165">
        <v>0.49</v>
      </c>
      <c r="AK208" s="1166">
        <v>1</v>
      </c>
      <c r="AL208" s="1165">
        <v>0.49</v>
      </c>
      <c r="AM208" s="1167">
        <v>1</v>
      </c>
      <c r="AN208" s="1165">
        <v>1.5</v>
      </c>
      <c r="AO208" s="1167">
        <v>0</v>
      </c>
      <c r="AP208" s="1165">
        <v>0.49</v>
      </c>
      <c r="AQ208" s="1167">
        <v>1</v>
      </c>
      <c r="AR208" s="1165"/>
      <c r="AS208" s="1165">
        <v>7.26</v>
      </c>
      <c r="AT208" s="1167">
        <v>1</v>
      </c>
      <c r="AU208" s="1165">
        <v>6.6</v>
      </c>
      <c r="AV208" s="1167">
        <v>1</v>
      </c>
      <c r="AW208" s="1165">
        <v>7.6</v>
      </c>
      <c r="AX208" s="1167">
        <v>1</v>
      </c>
      <c r="AY208" s="1165">
        <v>6.55</v>
      </c>
      <c r="AZ208" s="1167">
        <v>1</v>
      </c>
      <c r="BA208" s="1165"/>
      <c r="BB208" s="1165">
        <v>18.399999999999999</v>
      </c>
      <c r="BC208" s="1167">
        <v>1</v>
      </c>
      <c r="BD208" s="1165">
        <v>50</v>
      </c>
      <c r="BE208" s="1167">
        <v>0</v>
      </c>
      <c r="BF208" s="1165">
        <v>16.399999999999999</v>
      </c>
      <c r="BG208" s="1167">
        <v>1</v>
      </c>
      <c r="BH208" s="1165">
        <v>31</v>
      </c>
      <c r="BI208" s="1167">
        <v>0</v>
      </c>
    </row>
    <row r="209" spans="2:61" x14ac:dyDescent="0.25">
      <c r="B209" s="1430"/>
      <c r="C209" s="1454"/>
      <c r="D209" s="1163" t="s">
        <v>1646</v>
      </c>
      <c r="E209" s="1164" t="s">
        <v>4088</v>
      </c>
      <c r="F209" s="1164">
        <v>501187</v>
      </c>
      <c r="G209" s="1164">
        <v>1156754</v>
      </c>
      <c r="H209" s="1164" t="s">
        <v>37</v>
      </c>
      <c r="I209" s="1164" t="s">
        <v>1647</v>
      </c>
      <c r="J209" s="1164" t="s">
        <v>1699</v>
      </c>
      <c r="K209" s="1059"/>
      <c r="L209" s="1164">
        <v>20</v>
      </c>
      <c r="M209" s="1164">
        <v>13</v>
      </c>
      <c r="N209" s="1164">
        <v>7</v>
      </c>
      <c r="O209" s="1164">
        <v>65</v>
      </c>
      <c r="P209" s="1164">
        <v>0</v>
      </c>
      <c r="Q209" s="1164"/>
      <c r="R209" s="1165">
        <v>3</v>
      </c>
      <c r="S209" s="1166">
        <v>1</v>
      </c>
      <c r="T209" s="1165">
        <v>3</v>
      </c>
      <c r="U209" s="1166">
        <v>1</v>
      </c>
      <c r="V209" s="1165">
        <v>3</v>
      </c>
      <c r="W209" s="1166">
        <v>1</v>
      </c>
      <c r="X209" s="1165">
        <v>3</v>
      </c>
      <c r="Y209" s="1166">
        <v>1</v>
      </c>
      <c r="Z209" s="220"/>
      <c r="AA209" s="1165">
        <v>87.3</v>
      </c>
      <c r="AB209" s="1166">
        <v>1</v>
      </c>
      <c r="AC209" s="1165">
        <v>97.2</v>
      </c>
      <c r="AD209" s="1166">
        <v>1</v>
      </c>
      <c r="AE209" s="1165">
        <v>84.3</v>
      </c>
      <c r="AF209" s="1166">
        <v>1</v>
      </c>
      <c r="AG209" s="1165">
        <v>85.5</v>
      </c>
      <c r="AH209" s="1166">
        <v>1</v>
      </c>
      <c r="AI209" s="1164"/>
      <c r="AJ209" s="1165">
        <v>0.49</v>
      </c>
      <c r="AK209" s="1166">
        <v>1</v>
      </c>
      <c r="AL209" s="1165">
        <v>0.49</v>
      </c>
      <c r="AM209" s="1167">
        <v>1</v>
      </c>
      <c r="AN209" s="1165">
        <v>1.5</v>
      </c>
      <c r="AO209" s="1167">
        <v>0</v>
      </c>
      <c r="AP209" s="1165">
        <v>0.49</v>
      </c>
      <c r="AQ209" s="1167">
        <v>1</v>
      </c>
      <c r="AR209" s="1165"/>
      <c r="AS209" s="1165">
        <v>6.4</v>
      </c>
      <c r="AT209" s="1167">
        <v>0</v>
      </c>
      <c r="AU209" s="1165">
        <v>6.32</v>
      </c>
      <c r="AV209" s="1167">
        <v>0</v>
      </c>
      <c r="AW209" s="1165">
        <v>6.74</v>
      </c>
      <c r="AX209" s="1167">
        <v>1</v>
      </c>
      <c r="AY209" s="1165">
        <v>6.03</v>
      </c>
      <c r="AZ209" s="1167">
        <v>0</v>
      </c>
      <c r="BA209" s="1165"/>
      <c r="BB209" s="1165">
        <v>116</v>
      </c>
      <c r="BC209" s="1167">
        <v>0</v>
      </c>
      <c r="BD209" s="1165">
        <v>51</v>
      </c>
      <c r="BE209" s="1167">
        <v>0</v>
      </c>
      <c r="BF209" s="1165">
        <v>18.5</v>
      </c>
      <c r="BG209" s="1167">
        <v>1</v>
      </c>
      <c r="BH209" s="1165">
        <v>645</v>
      </c>
      <c r="BI209" s="1167">
        <v>0</v>
      </c>
    </row>
    <row r="210" spans="2:61" x14ac:dyDescent="0.25">
      <c r="B210" s="1430"/>
      <c r="C210" s="1454"/>
      <c r="D210" s="1163" t="s">
        <v>3404</v>
      </c>
      <c r="E210" s="1164" t="s">
        <v>4089</v>
      </c>
      <c r="F210" s="1164">
        <v>515850</v>
      </c>
      <c r="G210" s="1164">
        <v>1145812</v>
      </c>
      <c r="H210" s="1164" t="s">
        <v>37</v>
      </c>
      <c r="I210" s="1164" t="s">
        <v>1647</v>
      </c>
      <c r="J210" s="1164" t="s">
        <v>4090</v>
      </c>
      <c r="K210" s="1059"/>
      <c r="L210" s="1164">
        <v>20</v>
      </c>
      <c r="M210" s="1164">
        <v>16</v>
      </c>
      <c r="N210" s="1164">
        <v>4</v>
      </c>
      <c r="O210" s="1164">
        <v>80</v>
      </c>
      <c r="P210" s="1164">
        <v>1</v>
      </c>
      <c r="Q210" s="1164"/>
      <c r="R210" s="1165">
        <v>3</v>
      </c>
      <c r="S210" s="1166">
        <v>1</v>
      </c>
      <c r="T210" s="1165">
        <v>3</v>
      </c>
      <c r="U210" s="1166">
        <v>1</v>
      </c>
      <c r="V210" s="1165">
        <v>3</v>
      </c>
      <c r="W210" s="1166">
        <v>1</v>
      </c>
      <c r="X210" s="1165">
        <v>3</v>
      </c>
      <c r="Y210" s="1166">
        <v>1</v>
      </c>
      <c r="Z210" s="220"/>
      <c r="AA210" s="1165">
        <v>95.4</v>
      </c>
      <c r="AB210" s="1166">
        <v>1</v>
      </c>
      <c r="AC210" s="1165">
        <v>98.8</v>
      </c>
      <c r="AD210" s="1166">
        <v>1</v>
      </c>
      <c r="AE210" s="1165">
        <v>88.6</v>
      </c>
      <c r="AF210" s="1166">
        <v>1</v>
      </c>
      <c r="AG210" s="1165">
        <v>96.7</v>
      </c>
      <c r="AH210" s="1166">
        <v>1</v>
      </c>
      <c r="AI210" s="1164"/>
      <c r="AJ210" s="1165">
        <v>0.49</v>
      </c>
      <c r="AK210" s="1166">
        <v>1</v>
      </c>
      <c r="AL210" s="1165">
        <v>0.49</v>
      </c>
      <c r="AM210" s="1167">
        <v>1</v>
      </c>
      <c r="AN210" s="1165">
        <v>0.49</v>
      </c>
      <c r="AO210" s="1167">
        <v>1</v>
      </c>
      <c r="AP210" s="1165">
        <v>0.49</v>
      </c>
      <c r="AQ210" s="1167">
        <v>1</v>
      </c>
      <c r="AR210" s="1165"/>
      <c r="AS210" s="1165">
        <v>6.63</v>
      </c>
      <c r="AT210" s="1167">
        <v>1</v>
      </c>
      <c r="AU210" s="1165">
        <v>6.77</v>
      </c>
      <c r="AV210" s="1167">
        <v>1</v>
      </c>
      <c r="AW210" s="1165">
        <v>6.65</v>
      </c>
      <c r="AX210" s="1167">
        <v>1</v>
      </c>
      <c r="AY210" s="1165">
        <v>6.41</v>
      </c>
      <c r="AZ210" s="1167">
        <v>0</v>
      </c>
      <c r="BA210" s="1165"/>
      <c r="BB210" s="1165">
        <v>29.3</v>
      </c>
      <c r="BC210" s="1167">
        <v>0</v>
      </c>
      <c r="BD210" s="1165">
        <v>32</v>
      </c>
      <c r="BE210" s="1167">
        <v>0</v>
      </c>
      <c r="BF210" s="1165">
        <v>20.5</v>
      </c>
      <c r="BG210" s="1167">
        <v>1</v>
      </c>
      <c r="BH210" s="1165">
        <v>126</v>
      </c>
      <c r="BI210" s="1167">
        <v>0</v>
      </c>
    </row>
    <row r="211" spans="2:61" x14ac:dyDescent="0.25">
      <c r="B211" s="1449"/>
      <c r="C211" s="1455"/>
      <c r="D211" s="1168" t="s">
        <v>1646</v>
      </c>
      <c r="E211" s="1169" t="s">
        <v>4091</v>
      </c>
      <c r="F211" s="1169">
        <v>511157</v>
      </c>
      <c r="G211" s="1169">
        <v>1147119</v>
      </c>
      <c r="H211" s="1169" t="s">
        <v>3369</v>
      </c>
      <c r="I211" s="1169" t="s">
        <v>3434</v>
      </c>
      <c r="J211" s="1169" t="s">
        <v>4092</v>
      </c>
      <c r="K211" s="1089"/>
      <c r="L211" s="1169">
        <v>20</v>
      </c>
      <c r="M211" s="1169">
        <v>20</v>
      </c>
      <c r="N211" s="1169">
        <v>0</v>
      </c>
      <c r="O211" s="1169">
        <v>100</v>
      </c>
      <c r="P211" s="1169">
        <v>1</v>
      </c>
      <c r="Q211" s="1169"/>
      <c r="R211" s="1170">
        <v>3</v>
      </c>
      <c r="S211" s="1171">
        <v>1</v>
      </c>
      <c r="T211" s="1170">
        <v>3</v>
      </c>
      <c r="U211" s="1171">
        <v>1</v>
      </c>
      <c r="V211" s="1170">
        <v>3</v>
      </c>
      <c r="W211" s="1171">
        <v>1</v>
      </c>
      <c r="X211" s="1170">
        <v>3</v>
      </c>
      <c r="Y211" s="1171">
        <v>1</v>
      </c>
      <c r="Z211" s="1172"/>
      <c r="AA211" s="1170">
        <v>96.4</v>
      </c>
      <c r="AB211" s="1171">
        <v>1</v>
      </c>
      <c r="AC211" s="1170">
        <v>99.4</v>
      </c>
      <c r="AD211" s="1171">
        <v>1</v>
      </c>
      <c r="AE211" s="1170">
        <v>98</v>
      </c>
      <c r="AF211" s="1171">
        <v>1</v>
      </c>
      <c r="AG211" s="1170">
        <v>99.6</v>
      </c>
      <c r="AH211" s="1171">
        <v>1</v>
      </c>
      <c r="AI211" s="1169"/>
      <c r="AJ211" s="1170">
        <v>0.49</v>
      </c>
      <c r="AK211" s="1171">
        <v>1</v>
      </c>
      <c r="AL211" s="1170">
        <v>0.49</v>
      </c>
      <c r="AM211" s="1173">
        <v>1</v>
      </c>
      <c r="AN211" s="1170">
        <v>0.49</v>
      </c>
      <c r="AO211" s="1173">
        <v>1</v>
      </c>
      <c r="AP211" s="1170">
        <v>0.49</v>
      </c>
      <c r="AQ211" s="1173">
        <v>1</v>
      </c>
      <c r="AR211" s="1170"/>
      <c r="AS211" s="1170">
        <v>6.69</v>
      </c>
      <c r="AT211" s="1173">
        <v>1</v>
      </c>
      <c r="AU211" s="1170">
        <v>6.57</v>
      </c>
      <c r="AV211" s="1173">
        <v>1</v>
      </c>
      <c r="AW211" s="1170">
        <v>7.36</v>
      </c>
      <c r="AX211" s="1173">
        <v>1</v>
      </c>
      <c r="AY211" s="1170">
        <v>6.71</v>
      </c>
      <c r="AZ211" s="1173">
        <v>1</v>
      </c>
      <c r="BA211" s="1170"/>
      <c r="BB211" s="1170">
        <v>11.2</v>
      </c>
      <c r="BC211" s="1173">
        <v>1</v>
      </c>
      <c r="BD211" s="1170">
        <v>3</v>
      </c>
      <c r="BE211" s="1173">
        <v>1</v>
      </c>
      <c r="BF211" s="1170">
        <v>3</v>
      </c>
      <c r="BG211" s="1173">
        <v>1</v>
      </c>
      <c r="BH211" s="1170">
        <v>3</v>
      </c>
      <c r="BI211" s="1173">
        <v>1</v>
      </c>
    </row>
    <row r="212" spans="2:61" x14ac:dyDescent="0.25">
      <c r="B212" s="12" t="s">
        <v>4093</v>
      </c>
      <c r="C212" s="12"/>
      <c r="D212" s="12"/>
      <c r="E212" s="12"/>
      <c r="F212" s="12"/>
      <c r="G212" s="12"/>
      <c r="H212" s="12"/>
      <c r="I212" s="12"/>
      <c r="J212" s="12"/>
      <c r="K212" s="295"/>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row>
  </sheetData>
  <mergeCells count="188">
    <mergeCell ref="G9:L9"/>
    <mergeCell ref="AX180:AX181"/>
    <mergeCell ref="AZ180:AZ181"/>
    <mergeCell ref="BC180:BC181"/>
    <mergeCell ref="BE180:BE181"/>
    <mergeCell ref="BG180:BG181"/>
    <mergeCell ref="BI180:BI181"/>
    <mergeCell ref="B182:B211"/>
    <mergeCell ref="C182:C187"/>
    <mergeCell ref="C188:C192"/>
    <mergeCell ref="C193:C198"/>
    <mergeCell ref="C199:C204"/>
    <mergeCell ref="C205:C206"/>
    <mergeCell ref="C207:C211"/>
    <mergeCell ref="AD180:AD181"/>
    <mergeCell ref="AF180:AF181"/>
    <mergeCell ref="AH180:AH181"/>
    <mergeCell ref="AK180:AK181"/>
    <mergeCell ref="AM180:AM181"/>
    <mergeCell ref="AO180:AO181"/>
    <mergeCell ref="AQ180:AQ181"/>
    <mergeCell ref="AT180:AT181"/>
    <mergeCell ref="AV180:AV181"/>
    <mergeCell ref="C14:E14"/>
    <mergeCell ref="C178:BI178"/>
    <mergeCell ref="D179:D181"/>
    <mergeCell ref="E179:E181"/>
    <mergeCell ref="F179:J179"/>
    <mergeCell ref="L179:P179"/>
    <mergeCell ref="R179:Y179"/>
    <mergeCell ref="AA179:AH179"/>
    <mergeCell ref="AJ179:AQ179"/>
    <mergeCell ref="AS179:AZ179"/>
    <mergeCell ref="BB179:BI179"/>
    <mergeCell ref="C180:C181"/>
    <mergeCell ref="H180:H181"/>
    <mergeCell ref="I180:I181"/>
    <mergeCell ref="J180:J181"/>
    <mergeCell ref="L180:L181"/>
    <mergeCell ref="M180:M181"/>
    <mergeCell ref="N180:N181"/>
    <mergeCell ref="O180:O181"/>
    <mergeCell ref="S180:S181"/>
    <mergeCell ref="U180:U181"/>
    <mergeCell ref="W180:W181"/>
    <mergeCell ref="Y180:Y181"/>
    <mergeCell ref="AB180:AB181"/>
    <mergeCell ref="C9:E9"/>
    <mergeCell ref="N30:N31"/>
    <mergeCell ref="O30:O31"/>
    <mergeCell ref="S30:S31"/>
    <mergeCell ref="U30:U31"/>
    <mergeCell ref="W30:W31"/>
    <mergeCell ref="Y30:Y31"/>
    <mergeCell ref="AB30:AB31"/>
    <mergeCell ref="AD30:AD31"/>
    <mergeCell ref="C28:BI28"/>
    <mergeCell ref="D29:D31"/>
    <mergeCell ref="E29:E31"/>
    <mergeCell ref="F29:J29"/>
    <mergeCell ref="L29:P29"/>
    <mergeCell ref="R29:Y29"/>
    <mergeCell ref="AA29:AH29"/>
    <mergeCell ref="AJ29:AQ29"/>
    <mergeCell ref="AS29:AZ29"/>
    <mergeCell ref="BB29:BI29"/>
    <mergeCell ref="C30:C31"/>
    <mergeCell ref="H30:H31"/>
    <mergeCell ref="I30:I31"/>
    <mergeCell ref="J30:J31"/>
    <mergeCell ref="L30:L31"/>
    <mergeCell ref="M30:M31"/>
    <mergeCell ref="AQ30:AQ31"/>
    <mergeCell ref="AT30:AT31"/>
    <mergeCell ref="BG30:BG31"/>
    <mergeCell ref="BI30:BI31"/>
    <mergeCell ref="B32:B76"/>
    <mergeCell ref="C32:C35"/>
    <mergeCell ref="C36:C43"/>
    <mergeCell ref="C44:C51"/>
    <mergeCell ref="C52:C55"/>
    <mergeCell ref="C56:C62"/>
    <mergeCell ref="C63:C65"/>
    <mergeCell ref="C66:C70"/>
    <mergeCell ref="C71:C76"/>
    <mergeCell ref="AV30:AV31"/>
    <mergeCell ref="AX30:AX31"/>
    <mergeCell ref="AZ30:AZ31"/>
    <mergeCell ref="BC30:BC31"/>
    <mergeCell ref="BE30:BE31"/>
    <mergeCell ref="AF30:AF31"/>
    <mergeCell ref="AH30:AH31"/>
    <mergeCell ref="AK30:AK31"/>
    <mergeCell ref="AM30:AM31"/>
    <mergeCell ref="AO30:AO31"/>
    <mergeCell ref="C77:BI77"/>
    <mergeCell ref="D78:D80"/>
    <mergeCell ref="E78:E80"/>
    <mergeCell ref="F78:J78"/>
    <mergeCell ref="L78:P78"/>
    <mergeCell ref="R78:Y78"/>
    <mergeCell ref="AA78:AH78"/>
    <mergeCell ref="AJ78:AQ78"/>
    <mergeCell ref="AS78:AZ78"/>
    <mergeCell ref="BB78:BI78"/>
    <mergeCell ref="C79:C80"/>
    <mergeCell ref="H79:H80"/>
    <mergeCell ref="I79:I80"/>
    <mergeCell ref="J79:J80"/>
    <mergeCell ref="L79:L80"/>
    <mergeCell ref="M79:M80"/>
    <mergeCell ref="AB79:AB80"/>
    <mergeCell ref="AD79:AD80"/>
    <mergeCell ref="AF79:AF80"/>
    <mergeCell ref="AH79:AH80"/>
    <mergeCell ref="N79:N80"/>
    <mergeCell ref="O79:O80"/>
    <mergeCell ref="S79:S80"/>
    <mergeCell ref="U79:U80"/>
    <mergeCell ref="W79:W80"/>
    <mergeCell ref="BG79:BG80"/>
    <mergeCell ref="BI79:BI80"/>
    <mergeCell ref="B81:B133"/>
    <mergeCell ref="C81:C93"/>
    <mergeCell ref="C94:C96"/>
    <mergeCell ref="C97:C100"/>
    <mergeCell ref="C101:C104"/>
    <mergeCell ref="C105:C112"/>
    <mergeCell ref="C113:C119"/>
    <mergeCell ref="C120:C121"/>
    <mergeCell ref="C122:C125"/>
    <mergeCell ref="C126:C128"/>
    <mergeCell ref="C129:C133"/>
    <mergeCell ref="AV79:AV80"/>
    <mergeCell ref="AX79:AX80"/>
    <mergeCell ref="AZ79:AZ80"/>
    <mergeCell ref="BC79:BC80"/>
    <mergeCell ref="BE79:BE80"/>
    <mergeCell ref="AK79:AK80"/>
    <mergeCell ref="AM79:AM80"/>
    <mergeCell ref="AO79:AO80"/>
    <mergeCell ref="AQ79:AQ80"/>
    <mergeCell ref="AT79:AT80"/>
    <mergeCell ref="Y79:Y80"/>
    <mergeCell ref="O136:O137"/>
    <mergeCell ref="S136:S137"/>
    <mergeCell ref="U136:U137"/>
    <mergeCell ref="W136:W137"/>
    <mergeCell ref="C134:BI134"/>
    <mergeCell ref="D135:D137"/>
    <mergeCell ref="E135:E137"/>
    <mergeCell ref="F135:J135"/>
    <mergeCell ref="L135:P135"/>
    <mergeCell ref="R135:Y135"/>
    <mergeCell ref="AA135:AH135"/>
    <mergeCell ref="AJ135:AQ135"/>
    <mergeCell ref="AS135:AZ135"/>
    <mergeCell ref="BB135:BI135"/>
    <mergeCell ref="C136:C137"/>
    <mergeCell ref="H136:H137"/>
    <mergeCell ref="I136:I137"/>
    <mergeCell ref="J136:J137"/>
    <mergeCell ref="L136:L137"/>
    <mergeCell ref="M136:M137"/>
    <mergeCell ref="BG136:BG137"/>
    <mergeCell ref="BI136:BI137"/>
    <mergeCell ref="BC136:BC137"/>
    <mergeCell ref="B138:B177"/>
    <mergeCell ref="C138:C146"/>
    <mergeCell ref="C147:C157"/>
    <mergeCell ref="C158:C164"/>
    <mergeCell ref="C165:C172"/>
    <mergeCell ref="C173:C177"/>
    <mergeCell ref="AV136:AV137"/>
    <mergeCell ref="AX136:AX137"/>
    <mergeCell ref="AZ136:AZ137"/>
    <mergeCell ref="N136:N137"/>
    <mergeCell ref="BE136:BE137"/>
    <mergeCell ref="AK136:AK137"/>
    <mergeCell ref="AM136:AM137"/>
    <mergeCell ref="AO136:AO137"/>
    <mergeCell ref="AQ136:AQ137"/>
    <mergeCell ref="AT136:AT137"/>
    <mergeCell ref="Y136:Y137"/>
    <mergeCell ref="AB136:AB137"/>
    <mergeCell ref="AD136:AD137"/>
    <mergeCell ref="AF136:AF137"/>
    <mergeCell ref="AH136:AH137"/>
  </mergeCells>
  <dataValidations count="2">
    <dataValidation type="decimal" allowBlank="1" showInputMessage="1" showErrorMessage="1" sqref="T188:T204 T207:T211 V188:V204 V207:V211 X188:X204 X207:X211">
      <formula1>0</formula1>
      <formula2>1000.1</formula2>
    </dataValidation>
    <dataValidation type="decimal" allowBlank="1" showInputMessage="1" showErrorMessage="1" sqref="AC188:AC204 AC207:AC211 AE188:AE204 AE207:AE211 AG188:AG204 AG207:AG211 AL188:AL204 AL207:AL211 AN188:AN204 AN207:AN211 AP188:AP204 AP207:AP211">
      <formula1>0</formula1>
      <formula2>1000</formula2>
    </dataValidation>
  </dataValidations>
  <hyperlinks>
    <hyperlink ref="A1" location="'Indice indicadores'!A1" display="REGRESAR"/>
    <hyperlink ref="I1" location="'Metadato 6.3.2'!A1" display="VER METADATO"/>
  </hyperlinks>
  <pageMargins left="0.7" right="0.7" top="0.75" bottom="0.75" header="0.3" footer="0.3"/>
  <pageSetup orientation="portrait" horizontalDpi="90" verticalDpi="90"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0" tint="-0.499984740745262"/>
  </sheetPr>
  <dimension ref="A1:F36"/>
  <sheetViews>
    <sheetView showGridLines="0" zoomScaleNormal="100" workbookViewId="0">
      <pane ySplit="1" topLeftCell="A2" activePane="bottomLeft" state="frozen"/>
      <selection activeCell="E24" sqref="E24"/>
      <selection pane="bottomLeft" activeCell="E24" sqref="E24"/>
    </sheetView>
  </sheetViews>
  <sheetFormatPr baseColWidth="10" defaultColWidth="11.42578125" defaultRowHeight="11.25" x14ac:dyDescent="0.25"/>
  <cols>
    <col min="1" max="1" width="11.42578125" style="307"/>
    <col min="2" max="2" width="26.42578125" style="307" customWidth="1"/>
    <col min="3" max="3" width="24" style="307" customWidth="1"/>
    <col min="4" max="4" width="85.7109375" style="307" customWidth="1"/>
    <col min="5" max="5" width="11.42578125" style="307"/>
    <col min="6" max="6" width="7.28515625" style="307" customWidth="1"/>
    <col min="7" max="16384" width="11.42578125" style="307"/>
  </cols>
  <sheetData>
    <row r="1" spans="1:6" ht="15.6" x14ac:dyDescent="0.3">
      <c r="B1" s="23" t="s">
        <v>1790</v>
      </c>
    </row>
    <row r="2" spans="1:6" ht="10.9" thickBot="1" x14ac:dyDescent="0.35"/>
    <row r="3" spans="1:6" ht="23.25" customHeight="1" thickBot="1" x14ac:dyDescent="0.3">
      <c r="B3" s="1696" t="s">
        <v>1800</v>
      </c>
      <c r="C3" s="1696"/>
      <c r="D3" s="1696"/>
      <c r="F3" s="278" t="s">
        <v>1903</v>
      </c>
    </row>
    <row r="4" spans="1:6" ht="30" x14ac:dyDescent="0.25">
      <c r="A4" s="308"/>
      <c r="B4" s="1695" t="s">
        <v>1802</v>
      </c>
      <c r="C4" s="1695"/>
      <c r="D4" s="280" t="s">
        <v>1803</v>
      </c>
    </row>
    <row r="5" spans="1:6" ht="60" x14ac:dyDescent="0.25">
      <c r="B5" s="1695" t="s">
        <v>1804</v>
      </c>
      <c r="C5" s="1695"/>
      <c r="D5" s="280" t="s">
        <v>1904</v>
      </c>
    </row>
    <row r="6" spans="1:6" ht="15" x14ac:dyDescent="0.25">
      <c r="B6" s="1695" t="s">
        <v>1806</v>
      </c>
      <c r="C6" s="1695"/>
      <c r="D6" s="281" t="s">
        <v>1905</v>
      </c>
    </row>
    <row r="7" spans="1:6" ht="15" customHeight="1" x14ac:dyDescent="0.25">
      <c r="B7" s="1697" t="s">
        <v>1808</v>
      </c>
      <c r="C7" s="1697"/>
      <c r="D7" s="282" t="s">
        <v>1906</v>
      </c>
    </row>
    <row r="8" spans="1:6" ht="15" customHeight="1" x14ac:dyDescent="0.3">
      <c r="B8" s="1697" t="s">
        <v>1810</v>
      </c>
      <c r="C8" s="1697"/>
      <c r="D8" s="283" t="s">
        <v>1907</v>
      </c>
    </row>
    <row r="9" spans="1:6" ht="14.45" x14ac:dyDescent="0.3">
      <c r="B9" s="10"/>
      <c r="C9" s="10"/>
      <c r="D9" s="10"/>
    </row>
    <row r="10" spans="1:6" ht="23.25" customHeight="1" x14ac:dyDescent="0.25">
      <c r="B10" s="1696" t="s">
        <v>1812</v>
      </c>
      <c r="C10" s="1696"/>
      <c r="D10" s="1696"/>
    </row>
    <row r="11" spans="1:6" ht="15" x14ac:dyDescent="0.25">
      <c r="B11" s="1698" t="s">
        <v>1813</v>
      </c>
      <c r="C11" s="1699"/>
      <c r="D11" s="280" t="s">
        <v>1908</v>
      </c>
    </row>
    <row r="12" spans="1:6" ht="30" x14ac:dyDescent="0.25">
      <c r="B12" s="1700" t="s">
        <v>1815</v>
      </c>
      <c r="C12" s="1700"/>
      <c r="D12" s="309" t="s">
        <v>1909</v>
      </c>
    </row>
    <row r="13" spans="1:6" ht="15" x14ac:dyDescent="0.25">
      <c r="B13" s="1695" t="s">
        <v>1580</v>
      </c>
      <c r="C13" s="1695"/>
      <c r="D13" s="314" t="s">
        <v>1779</v>
      </c>
    </row>
    <row r="14" spans="1:6" ht="120.75" customHeight="1" x14ac:dyDescent="0.25">
      <c r="B14" s="1695" t="s">
        <v>1541</v>
      </c>
      <c r="C14" s="1701"/>
      <c r="D14" s="285" t="s">
        <v>1910</v>
      </c>
    </row>
    <row r="15" spans="1:6" ht="363" customHeight="1" x14ac:dyDescent="0.25">
      <c r="B15" s="1695" t="s">
        <v>1818</v>
      </c>
      <c r="C15" s="1695"/>
      <c r="D15" s="292" t="s">
        <v>3693</v>
      </c>
    </row>
    <row r="16" spans="1:6" ht="409.5" x14ac:dyDescent="0.25">
      <c r="B16" s="1695" t="s">
        <v>1820</v>
      </c>
      <c r="C16" s="1723"/>
      <c r="D16" s="315" t="s">
        <v>3694</v>
      </c>
    </row>
    <row r="17" spans="2:4" ht="105" x14ac:dyDescent="0.25">
      <c r="B17" s="1695" t="s">
        <v>1705</v>
      </c>
      <c r="C17" s="1695"/>
      <c r="D17" s="316" t="s">
        <v>1911</v>
      </c>
    </row>
    <row r="18" spans="2:4" ht="75" x14ac:dyDescent="0.25">
      <c r="B18" s="1697" t="s">
        <v>1823</v>
      </c>
      <c r="C18" s="1697"/>
      <c r="D18" s="280" t="s">
        <v>3695</v>
      </c>
    </row>
    <row r="19" spans="2:4" ht="15" customHeight="1" x14ac:dyDescent="0.25">
      <c r="B19" s="1704" t="s">
        <v>1825</v>
      </c>
      <c r="C19" s="1705"/>
      <c r="D19" s="301" t="s">
        <v>3696</v>
      </c>
    </row>
    <row r="20" spans="2:4" ht="120" x14ac:dyDescent="0.25">
      <c r="B20" s="1695" t="s">
        <v>1827</v>
      </c>
      <c r="C20" s="1695"/>
      <c r="D20" s="280" t="s">
        <v>4096</v>
      </c>
    </row>
    <row r="21" spans="2:4" ht="30" x14ac:dyDescent="0.25">
      <c r="B21" s="1706" t="s">
        <v>1829</v>
      </c>
      <c r="C21" s="290" t="s">
        <v>1830</v>
      </c>
      <c r="D21" s="280" t="s">
        <v>3697</v>
      </c>
    </row>
    <row r="22" spans="2:4" ht="30" x14ac:dyDescent="0.25">
      <c r="B22" s="1707"/>
      <c r="C22" s="1013" t="s">
        <v>1832</v>
      </c>
      <c r="D22" s="301" t="s">
        <v>3698</v>
      </c>
    </row>
    <row r="23" spans="2:4" ht="85.5" customHeight="1" x14ac:dyDescent="0.25">
      <c r="B23" s="1708" t="s">
        <v>1834</v>
      </c>
      <c r="C23" s="1708"/>
      <c r="D23" s="280" t="s">
        <v>3699</v>
      </c>
    </row>
    <row r="24" spans="2:4" ht="15" x14ac:dyDescent="0.25">
      <c r="B24" s="1708" t="s">
        <v>1835</v>
      </c>
      <c r="C24" s="1708"/>
      <c r="D24" s="280" t="s">
        <v>1912</v>
      </c>
    </row>
    <row r="25" spans="2:4" ht="15" x14ac:dyDescent="0.25">
      <c r="B25" s="1695" t="s">
        <v>1836</v>
      </c>
      <c r="C25" s="1695"/>
      <c r="D25" s="289" t="s">
        <v>370</v>
      </c>
    </row>
    <row r="26" spans="2:4" ht="15" customHeight="1" x14ac:dyDescent="0.25">
      <c r="B26" s="1697" t="s">
        <v>1838</v>
      </c>
      <c r="C26" s="1697"/>
      <c r="D26" s="280" t="s">
        <v>1913</v>
      </c>
    </row>
    <row r="27" spans="2:4" ht="120" x14ac:dyDescent="0.25">
      <c r="B27" s="1709" t="s">
        <v>1840</v>
      </c>
      <c r="C27" s="1710"/>
      <c r="D27" s="280" t="s">
        <v>4097</v>
      </c>
    </row>
    <row r="28" spans="2:4" ht="285" x14ac:dyDescent="0.25">
      <c r="B28" s="1014" t="s">
        <v>1842</v>
      </c>
      <c r="C28" s="1015"/>
      <c r="D28" s="289" t="s">
        <v>4098</v>
      </c>
    </row>
    <row r="29" spans="2:4" ht="30" x14ac:dyDescent="0.25">
      <c r="B29" s="1702" t="s">
        <v>1844</v>
      </c>
      <c r="C29" s="1703"/>
      <c r="D29" s="292" t="s">
        <v>3700</v>
      </c>
    </row>
    <row r="30" spans="2:4" ht="15" x14ac:dyDescent="0.25">
      <c r="B30" s="293"/>
      <c r="C30" s="293"/>
      <c r="D30" s="294"/>
    </row>
    <row r="31" spans="2:4" ht="23.25" customHeight="1" x14ac:dyDescent="0.25">
      <c r="B31" s="1696" t="s">
        <v>1845</v>
      </c>
      <c r="C31" s="1696"/>
      <c r="D31" s="1696"/>
    </row>
    <row r="32" spans="2:4" ht="15" x14ac:dyDescent="0.25">
      <c r="B32" s="1693" t="s">
        <v>304</v>
      </c>
      <c r="C32" s="1694"/>
      <c r="D32" s="301" t="s">
        <v>1914</v>
      </c>
    </row>
    <row r="33" spans="2:4" ht="15" x14ac:dyDescent="0.25">
      <c r="B33" s="1693" t="s">
        <v>1847</v>
      </c>
      <c r="C33" s="1694"/>
      <c r="D33" s="301" t="s">
        <v>1915</v>
      </c>
    </row>
    <row r="34" spans="2:4" ht="15" x14ac:dyDescent="0.25">
      <c r="B34" s="1693" t="s">
        <v>305</v>
      </c>
      <c r="C34" s="1694"/>
      <c r="D34" s="317" t="s">
        <v>1916</v>
      </c>
    </row>
    <row r="35" spans="2:4" ht="15" x14ac:dyDescent="0.25">
      <c r="B35" s="1693" t="s">
        <v>309</v>
      </c>
      <c r="C35" s="1694"/>
      <c r="D35" s="318" t="s">
        <v>1917</v>
      </c>
    </row>
    <row r="36" spans="2:4" ht="15" x14ac:dyDescent="0.25">
      <c r="B36" s="1693" t="s">
        <v>1850</v>
      </c>
      <c r="C36" s="1694"/>
      <c r="D36" s="319" t="s">
        <v>1918</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allowBlank="1" showDropDown="1" showInputMessage="1" showErrorMessage="1" sqref="D14"/>
    <dataValidation type="list" allowBlank="1" showInputMessage="1" showErrorMessage="1" sqref="D4">
      <formula1>ODS</formula1>
    </dataValidation>
    <dataValidation type="list" allowBlank="1" showInputMessage="1" showErrorMessage="1" sqref="D5">
      <formula1>Metas_ODS</formula1>
    </dataValidation>
    <dataValidation type="list" allowBlank="1" showInputMessage="1" showErrorMessage="1" sqref="D6">
      <formula1>Numero_indicador</formula1>
    </dataValidation>
    <dataValidation type="list" allowBlank="1" showInputMessage="1" showErrorMessage="1" sqref="D7">
      <formula1>Nombre_indicador_ODS</formula1>
    </dataValidation>
    <dataValidation type="list" allowBlank="1" showInputMessage="1" showErrorMessage="1" sqref="D25">
      <formula1>Tipo_operación</formula1>
    </dataValidation>
  </dataValidations>
  <hyperlinks>
    <hyperlink ref="B1" location="'6.3.2'!A1" display="REGRESAR"/>
    <hyperlink ref="D8" r:id="rId1"/>
    <hyperlink ref="D36" r:id="rId2"/>
  </hyperlinks>
  <pageMargins left="0.7" right="0.7" top="0.75" bottom="0.75" header="0.3" footer="0.3"/>
  <pageSetup orientation="portrait" r:id="rId3"/>
  <drawing r:id="rId4"/>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dimension ref="A1:T78"/>
  <sheetViews>
    <sheetView showGridLines="0" zoomScaleNormal="100" workbookViewId="0">
      <pane ySplit="1" topLeftCell="A2" activePane="bottomLeft" state="frozen"/>
      <selection activeCell="E24" sqref="E24"/>
      <selection pane="bottomLeft"/>
    </sheetView>
  </sheetViews>
  <sheetFormatPr baseColWidth="10" defaultColWidth="11.42578125" defaultRowHeight="15" x14ac:dyDescent="0.25"/>
  <cols>
    <col min="1" max="1" width="14.7109375" style="352" customWidth="1"/>
    <col min="2" max="2" width="11" style="352" customWidth="1"/>
    <col min="3" max="3" width="9.42578125" style="769" customWidth="1"/>
    <col min="4" max="4" width="21.140625" style="769" customWidth="1"/>
    <col min="5" max="5" width="12" style="769" customWidth="1"/>
    <col min="6" max="6" width="15.28515625" style="352" customWidth="1"/>
    <col min="7" max="7" width="14.5703125" style="352" customWidth="1"/>
    <col min="8" max="8" width="4.85546875" style="352" customWidth="1"/>
    <col min="9" max="9" width="9.140625" style="352" customWidth="1"/>
    <col min="10" max="10" width="12" style="352" customWidth="1"/>
    <col min="11" max="11" width="11.7109375" style="352" customWidth="1"/>
    <col min="12" max="12" width="10.85546875" style="352" customWidth="1"/>
    <col min="13" max="13" width="2.5703125" style="352" customWidth="1"/>
    <col min="14" max="14" width="11.140625" style="352" customWidth="1"/>
    <col min="15" max="15" width="11.85546875" style="352" customWidth="1"/>
    <col min="16" max="16" width="14.28515625" style="352" customWidth="1"/>
    <col min="17" max="17" width="14.140625" style="352" customWidth="1"/>
    <col min="18" max="18" width="14.28515625" style="352" customWidth="1"/>
    <col min="19" max="19" width="11.7109375" style="352" customWidth="1"/>
    <col min="20" max="20" width="10.28515625" style="352" customWidth="1"/>
    <col min="21" max="21" width="11.7109375" style="352" customWidth="1"/>
    <col min="22" max="22" width="17.42578125" style="352" customWidth="1"/>
    <col min="23" max="23" width="10.7109375" style="352" customWidth="1"/>
    <col min="24" max="24" width="11.7109375" style="352" customWidth="1"/>
    <col min="25" max="16384" width="11.42578125" style="352"/>
  </cols>
  <sheetData>
    <row r="1" spans="1:20" ht="14.45" x14ac:dyDescent="0.3">
      <c r="A1" s="763" t="s">
        <v>1790</v>
      </c>
      <c r="B1" s="385"/>
      <c r="C1" s="1731" t="s">
        <v>1791</v>
      </c>
      <c r="D1" s="1731"/>
    </row>
    <row r="3" spans="1:20" ht="15.75" customHeight="1" x14ac:dyDescent="0.25">
      <c r="A3" s="719"/>
      <c r="B3" s="720" t="s">
        <v>1792</v>
      </c>
      <c r="D3" s="719"/>
      <c r="E3" s="719"/>
      <c r="F3" s="719"/>
      <c r="G3" s="719"/>
      <c r="H3" s="719"/>
      <c r="I3" s="719"/>
      <c r="J3" s="719"/>
      <c r="K3" s="719"/>
      <c r="L3" s="719"/>
      <c r="M3" s="719"/>
      <c r="N3" s="719"/>
      <c r="O3" s="719"/>
      <c r="P3" s="719"/>
      <c r="Q3" s="719"/>
      <c r="R3" s="719"/>
      <c r="S3" s="719"/>
      <c r="T3" s="719"/>
    </row>
    <row r="4" spans="1:20" x14ac:dyDescent="0.25">
      <c r="A4" s="719"/>
      <c r="B4" s="720" t="s">
        <v>1919</v>
      </c>
      <c r="D4" s="719"/>
      <c r="E4" s="719"/>
      <c r="F4" s="719"/>
      <c r="G4" s="719"/>
      <c r="H4" s="719"/>
      <c r="I4" s="719"/>
      <c r="J4" s="719"/>
      <c r="K4" s="719"/>
      <c r="L4" s="719"/>
      <c r="M4" s="719"/>
      <c r="N4" s="719"/>
      <c r="O4" s="719"/>
      <c r="P4" s="719"/>
      <c r="Q4" s="719"/>
      <c r="R4" s="719"/>
      <c r="S4" s="719"/>
      <c r="T4" s="719"/>
    </row>
    <row r="5" spans="1:20" ht="15.75" customHeight="1" x14ac:dyDescent="0.3">
      <c r="A5" s="719"/>
      <c r="B5" s="720" t="s">
        <v>1920</v>
      </c>
      <c r="D5" s="719"/>
      <c r="E5" s="719"/>
      <c r="F5" s="719"/>
      <c r="G5" s="719"/>
      <c r="H5" s="719"/>
      <c r="I5" s="719"/>
      <c r="J5" s="719"/>
      <c r="K5" s="719"/>
      <c r="L5" s="719"/>
      <c r="M5" s="719"/>
      <c r="N5" s="719"/>
      <c r="O5" s="719"/>
      <c r="P5" s="719"/>
      <c r="Q5" s="719"/>
      <c r="R5" s="719"/>
      <c r="S5" s="719"/>
      <c r="T5" s="719"/>
    </row>
    <row r="6" spans="1:20" ht="15.75" customHeight="1" x14ac:dyDescent="0.25">
      <c r="A6" s="719"/>
      <c r="B6" s="720" t="s">
        <v>1921</v>
      </c>
      <c r="D6" s="719"/>
      <c r="E6" s="719"/>
      <c r="F6" s="719"/>
      <c r="G6" s="719"/>
      <c r="H6" s="719"/>
      <c r="I6" s="719"/>
      <c r="J6" s="719"/>
      <c r="K6" s="719"/>
      <c r="L6" s="719"/>
      <c r="M6" s="719"/>
      <c r="N6" s="719"/>
      <c r="O6" s="719"/>
      <c r="P6" s="719"/>
      <c r="Q6" s="719"/>
      <c r="R6" s="719"/>
      <c r="S6" s="719"/>
      <c r="T6" s="719"/>
    </row>
    <row r="9" spans="1:20" ht="15" customHeight="1" x14ac:dyDescent="0.25">
      <c r="B9" s="1732" t="s">
        <v>4118</v>
      </c>
      <c r="C9" s="1732"/>
      <c r="D9" s="1732"/>
      <c r="E9" s="1732"/>
      <c r="F9" s="1732"/>
      <c r="G9" s="1732"/>
      <c r="H9" s="1732"/>
      <c r="I9" s="1732"/>
      <c r="J9" s="1732"/>
      <c r="K9" s="1732"/>
      <c r="L9" s="1732"/>
      <c r="M9" s="1732"/>
      <c r="N9" s="1732"/>
      <c r="O9" s="1732"/>
      <c r="P9" s="1732"/>
      <c r="Q9" s="1732"/>
    </row>
    <row r="10" spans="1:20" ht="15" customHeight="1" x14ac:dyDescent="0.25">
      <c r="B10" s="1427" t="s">
        <v>1596</v>
      </c>
      <c r="C10" s="1734" t="s">
        <v>1922</v>
      </c>
      <c r="D10" s="1734"/>
      <c r="E10" s="1734"/>
      <c r="F10" s="1734"/>
      <c r="G10" s="1734"/>
      <c r="H10" s="1735"/>
      <c r="I10" s="1734"/>
      <c r="J10" s="1734"/>
      <c r="K10" s="1734"/>
      <c r="L10" s="1734"/>
      <c r="M10" s="1734"/>
      <c r="N10" s="1734"/>
      <c r="O10" s="1734"/>
      <c r="P10" s="1734"/>
      <c r="Q10" s="1734"/>
    </row>
    <row r="11" spans="1:20" ht="15" customHeight="1" x14ac:dyDescent="0.25">
      <c r="B11" s="1733"/>
      <c r="C11" s="1736" t="s">
        <v>1923</v>
      </c>
      <c r="D11" s="1736"/>
      <c r="E11" s="1736"/>
      <c r="F11" s="1736"/>
      <c r="G11" s="1736"/>
      <c r="H11" s="1260"/>
      <c r="I11" s="1736" t="s">
        <v>4119</v>
      </c>
      <c r="J11" s="1736"/>
      <c r="K11" s="1736"/>
      <c r="L11" s="1736"/>
      <c r="M11" s="1260"/>
      <c r="N11" s="1736" t="s">
        <v>4120</v>
      </c>
      <c r="O11" s="1736"/>
      <c r="P11" s="1736"/>
      <c r="Q11" s="1736"/>
    </row>
    <row r="12" spans="1:20" ht="15" customHeight="1" x14ac:dyDescent="0.25">
      <c r="B12" s="1733"/>
      <c r="C12" s="1734" t="s">
        <v>1924</v>
      </c>
      <c r="D12" s="1734"/>
      <c r="E12" s="1734"/>
      <c r="F12" s="1734"/>
      <c r="G12" s="1735" t="s">
        <v>1925</v>
      </c>
      <c r="H12" s="1260"/>
      <c r="I12" s="1734" t="s">
        <v>1924</v>
      </c>
      <c r="J12" s="1734"/>
      <c r="K12" s="1734"/>
      <c r="L12" s="1737" t="s">
        <v>1925</v>
      </c>
      <c r="M12" s="1737"/>
      <c r="N12" s="1734" t="s">
        <v>1924</v>
      </c>
      <c r="O12" s="1734"/>
      <c r="P12" s="1734"/>
      <c r="Q12" s="1735" t="s">
        <v>1925</v>
      </c>
    </row>
    <row r="13" spans="1:20" ht="89.25" x14ac:dyDescent="0.25">
      <c r="B13" s="1733"/>
      <c r="C13" s="1260" t="s">
        <v>1926</v>
      </c>
      <c r="D13" s="1260" t="s">
        <v>1927</v>
      </c>
      <c r="E13" s="1260" t="s">
        <v>4121</v>
      </c>
      <c r="F13" s="1260" t="s">
        <v>4122</v>
      </c>
      <c r="G13" s="1737"/>
      <c r="H13" s="1260"/>
      <c r="I13" s="1260" t="s">
        <v>1926</v>
      </c>
      <c r="J13" s="1260" t="s">
        <v>1927</v>
      </c>
      <c r="K13" s="1260" t="s">
        <v>4122</v>
      </c>
      <c r="L13" s="1737"/>
      <c r="M13" s="1737"/>
      <c r="N13" s="1260" t="s">
        <v>1926</v>
      </c>
      <c r="O13" s="1261" t="s">
        <v>1927</v>
      </c>
      <c r="P13" s="1260" t="s">
        <v>4122</v>
      </c>
      <c r="Q13" s="1737"/>
    </row>
    <row r="14" spans="1:20" ht="15" customHeight="1" x14ac:dyDescent="0.3">
      <c r="B14" s="1262">
        <v>2012</v>
      </c>
      <c r="C14" s="1263">
        <v>1039.2462786239998</v>
      </c>
      <c r="D14" s="1264">
        <v>1200349.0300825662</v>
      </c>
      <c r="E14" s="1265">
        <v>0.7173176179291002</v>
      </c>
      <c r="F14" s="1266">
        <v>0.88464428117231331</v>
      </c>
      <c r="G14" s="1267">
        <v>326.50347672113179</v>
      </c>
      <c r="H14" s="1264"/>
      <c r="I14" s="1263">
        <v>85.925842848000002</v>
      </c>
      <c r="J14" s="1264">
        <v>4913968.1640086947</v>
      </c>
      <c r="K14" s="1266">
        <v>7.3143206806609101E-2</v>
      </c>
      <c r="L14" s="1264">
        <v>57188.477891352704</v>
      </c>
      <c r="M14" s="1264"/>
      <c r="N14" s="1263">
        <v>49.589645197435885</v>
      </c>
      <c r="O14" s="1264">
        <v>15203871.959035274</v>
      </c>
      <c r="P14" s="1266">
        <v>4.2212512021077578E-2</v>
      </c>
      <c r="Q14" s="1263">
        <v>306593.68298568536</v>
      </c>
    </row>
    <row r="15" spans="1:20" ht="14.45" x14ac:dyDescent="0.3">
      <c r="B15" s="1262">
        <v>2013</v>
      </c>
      <c r="C15" s="1263">
        <v>1127.2954237199995</v>
      </c>
      <c r="D15" s="1264">
        <v>1196971.8751950809</v>
      </c>
      <c r="E15" s="1265">
        <v>0.7173176179291002</v>
      </c>
      <c r="F15" s="1266">
        <v>0.85629246585911734</v>
      </c>
      <c r="G15" s="1267">
        <v>300.15455916200074</v>
      </c>
      <c r="H15" s="1264"/>
      <c r="I15" s="1263">
        <v>138.83718124800001</v>
      </c>
      <c r="J15" s="1264">
        <v>4903878.1355807278</v>
      </c>
      <c r="K15" s="1266">
        <v>0.10546058272060203</v>
      </c>
      <c r="L15" s="1264">
        <v>35321.07243535218</v>
      </c>
      <c r="M15" s="1264"/>
      <c r="N15" s="1263">
        <v>50.351503751776903</v>
      </c>
      <c r="O15" s="1264">
        <v>16589356.505884193</v>
      </c>
      <c r="P15" s="1266">
        <v>3.8246951420280763E-2</v>
      </c>
      <c r="Q15" s="1263">
        <v>329470.92479435145</v>
      </c>
    </row>
    <row r="16" spans="1:20" ht="14.45" x14ac:dyDescent="0.3">
      <c r="B16" s="1262">
        <v>2014</v>
      </c>
      <c r="C16" s="1263">
        <v>1292.0540007599993</v>
      </c>
      <c r="D16" s="1264">
        <v>1347552.047942061</v>
      </c>
      <c r="E16" s="1265">
        <v>0.7173176179291002</v>
      </c>
      <c r="F16" s="1266">
        <v>0.85182530877126628</v>
      </c>
      <c r="G16" s="1267">
        <v>294.82453725054421</v>
      </c>
      <c r="H16" s="1264"/>
      <c r="I16" s="1263">
        <v>173.77739308800005</v>
      </c>
      <c r="J16" s="1264">
        <v>5246256.5023895577</v>
      </c>
      <c r="K16" s="1266">
        <v>0.11456795260691874</v>
      </c>
      <c r="L16" s="1264">
        <v>30189.522406593347</v>
      </c>
      <c r="M16" s="1264"/>
      <c r="N16" s="1263">
        <v>50.974913097435859</v>
      </c>
      <c r="O16" s="1264">
        <v>18348615.226002678</v>
      </c>
      <c r="P16" s="1266">
        <v>3.3606738621815083E-2</v>
      </c>
      <c r="Q16" s="1263">
        <v>359953.83044460061</v>
      </c>
    </row>
    <row r="17" spans="2:17" ht="14.45" x14ac:dyDescent="0.3">
      <c r="B17" s="1262">
        <v>2015</v>
      </c>
      <c r="C17" s="1263">
        <v>1525.2507325439997</v>
      </c>
      <c r="D17" s="1264">
        <v>1399509.180045946</v>
      </c>
      <c r="E17" s="1265">
        <v>0.7173176179291002</v>
      </c>
      <c r="F17" s="1266">
        <v>0.83921746881639536</v>
      </c>
      <c r="G17" s="1267">
        <v>259.37806834265348</v>
      </c>
      <c r="H17" s="1264"/>
      <c r="I17" s="1263">
        <v>240.26932756800005</v>
      </c>
      <c r="J17" s="1264">
        <v>5450303.75509586</v>
      </c>
      <c r="K17" s="1266">
        <v>0.13220004594229401</v>
      </c>
      <c r="L17" s="1264">
        <v>22684.142875262914</v>
      </c>
      <c r="M17" s="1264"/>
      <c r="N17" s="1263">
        <v>51.947746766666654</v>
      </c>
      <c r="O17" s="1264">
        <v>19952568.694097854</v>
      </c>
      <c r="P17" s="1266">
        <v>2.8582485241310615E-2</v>
      </c>
      <c r="Q17" s="1263">
        <v>384089.20378623297</v>
      </c>
    </row>
    <row r="18" spans="2:17" ht="14.45" x14ac:dyDescent="0.3">
      <c r="B18" s="1262">
        <v>2016</v>
      </c>
      <c r="C18" s="1263">
        <v>1398.9646012904004</v>
      </c>
      <c r="D18" s="1264">
        <v>1541002.2323679489</v>
      </c>
      <c r="E18" s="1265">
        <v>0.7173176179291002</v>
      </c>
      <c r="F18" s="1266">
        <v>0.82075605437069532</v>
      </c>
      <c r="G18" s="1267">
        <v>311.38327690388797</v>
      </c>
      <c r="H18" s="1264"/>
      <c r="I18" s="1263">
        <v>260.21452762799993</v>
      </c>
      <c r="J18" s="1264">
        <v>5725435.4619943853</v>
      </c>
      <c r="K18" s="1266">
        <v>0.15265776783128623</v>
      </c>
      <c r="L18" s="1264">
        <v>22002.75101542144</v>
      </c>
      <c r="M18" s="1264"/>
      <c r="N18" s="1263">
        <v>45.315683539560297</v>
      </c>
      <c r="O18" s="1264">
        <v>21254717.064935692</v>
      </c>
      <c r="P18" s="1266">
        <v>2.6586177798018449E-2</v>
      </c>
      <c r="Q18" s="1263">
        <v>469036.6646766006</v>
      </c>
    </row>
    <row r="19" spans="2:17" ht="15" customHeight="1" x14ac:dyDescent="0.3">
      <c r="B19" s="1262">
        <v>2017</v>
      </c>
      <c r="C19" s="1263">
        <v>1374.2880703132021</v>
      </c>
      <c r="D19" s="1264">
        <v>1600694.6393789025</v>
      </c>
      <c r="E19" s="1265">
        <v>0.7173176179291002</v>
      </c>
      <c r="F19" s="1266">
        <v>0.8159731869996949</v>
      </c>
      <c r="G19" s="1267">
        <v>329.25278433409193</v>
      </c>
      <c r="H19" s="1264"/>
      <c r="I19" s="1263">
        <v>263.85029832239991</v>
      </c>
      <c r="J19" s="1264">
        <v>6415278.6757919937</v>
      </c>
      <c r="K19" s="1266">
        <v>0.15665912661519571</v>
      </c>
      <c r="L19" s="1264">
        <v>24314.085360453657</v>
      </c>
      <c r="M19" s="1264"/>
      <c r="N19" s="1263">
        <v>46.09353041295789</v>
      </c>
      <c r="O19" s="1264">
        <v>23689518.300030854</v>
      </c>
      <c r="P19" s="1266">
        <v>2.73676863851092E-2</v>
      </c>
      <c r="Q19" s="1263">
        <v>513944.54032471369</v>
      </c>
    </row>
    <row r="20" spans="2:17" x14ac:dyDescent="0.25">
      <c r="B20" s="1268" t="s">
        <v>4123</v>
      </c>
      <c r="C20" s="1268"/>
      <c r="D20" s="1268"/>
      <c r="E20" s="1268"/>
      <c r="F20" s="1268"/>
      <c r="G20" s="1268"/>
      <c r="H20" s="1268"/>
      <c r="I20" s="1268"/>
      <c r="J20" s="1268"/>
      <c r="K20" s="1268"/>
      <c r="L20" s="1268"/>
      <c r="M20" s="1268"/>
      <c r="N20" s="1268"/>
      <c r="O20" s="1268"/>
      <c r="P20" s="1268"/>
      <c r="Q20" s="1268"/>
    </row>
    <row r="21" spans="2:17" x14ac:dyDescent="0.25">
      <c r="B21" s="1730" t="s">
        <v>4124</v>
      </c>
      <c r="C21" s="1730"/>
      <c r="D21" s="1730"/>
      <c r="E21" s="1730"/>
      <c r="F21" s="1730"/>
      <c r="G21" s="1730"/>
      <c r="H21" s="1730"/>
      <c r="I21" s="1730"/>
      <c r="J21" s="1730"/>
      <c r="K21" s="1730"/>
      <c r="L21" s="1730"/>
      <c r="M21" s="1730"/>
      <c r="N21" s="1730"/>
      <c r="O21" s="1730"/>
      <c r="P21" s="1730"/>
      <c r="Q21" s="1730"/>
    </row>
    <row r="22" spans="2:17" x14ac:dyDescent="0.25">
      <c r="B22" s="1269"/>
      <c r="C22" s="1269"/>
      <c r="D22" s="1269"/>
      <c r="E22" s="1269"/>
      <c r="F22" s="1269"/>
      <c r="G22" s="1269"/>
      <c r="H22" s="1269"/>
      <c r="I22" s="1269"/>
      <c r="J22" s="1269"/>
      <c r="K22" s="1269"/>
      <c r="L22" s="1269"/>
      <c r="M22" s="1269"/>
      <c r="N22" s="1269"/>
      <c r="O22" s="1269"/>
      <c r="P22" s="1269"/>
      <c r="Q22" s="1269"/>
    </row>
    <row r="23" spans="2:17" x14ac:dyDescent="0.25">
      <c r="B23" s="295"/>
      <c r="C23" s="295"/>
      <c r="D23" s="295"/>
      <c r="E23" s="12"/>
      <c r="F23" s="12"/>
      <c r="G23" s="12"/>
      <c r="H23" s="12"/>
      <c r="I23" s="12"/>
      <c r="J23" s="12"/>
      <c r="K23" s="12"/>
      <c r="L23" s="12"/>
      <c r="M23" s="12"/>
      <c r="N23" s="12"/>
      <c r="O23" s="12"/>
      <c r="P23" s="12"/>
      <c r="Q23" s="12"/>
    </row>
    <row r="24" spans="2:17" ht="25.5" customHeight="1" x14ac:dyDescent="0.25">
      <c r="B24" s="1726" t="s">
        <v>4125</v>
      </c>
      <c r="C24" s="1726"/>
      <c r="D24" s="1726"/>
      <c r="E24" s="1270"/>
      <c r="F24" s="1271"/>
      <c r="G24" s="1271"/>
      <c r="H24" s="12"/>
      <c r="I24" s="12"/>
      <c r="J24" s="12"/>
      <c r="K24" s="12"/>
      <c r="L24" s="12"/>
      <c r="M24" s="12"/>
      <c r="N24" s="12"/>
      <c r="O24" s="12"/>
      <c r="P24" s="12"/>
      <c r="Q24" s="12"/>
    </row>
    <row r="25" spans="2:17" ht="15" customHeight="1" x14ac:dyDescent="0.25">
      <c r="B25" s="1272" t="s">
        <v>1561</v>
      </c>
      <c r="C25" s="1727" t="s">
        <v>4126</v>
      </c>
      <c r="D25" s="1727"/>
      <c r="E25" s="1270"/>
      <c r="F25" s="1270"/>
      <c r="G25" s="1270"/>
      <c r="H25" s="12"/>
      <c r="I25" s="12"/>
      <c r="J25" s="12"/>
      <c r="K25" s="12"/>
      <c r="L25" s="12"/>
      <c r="M25" s="12"/>
      <c r="N25" s="12"/>
      <c r="O25" s="12"/>
      <c r="P25" s="12"/>
      <c r="Q25" s="12"/>
    </row>
    <row r="26" spans="2:17" x14ac:dyDescent="0.25">
      <c r="B26" s="1262">
        <v>2012</v>
      </c>
      <c r="C26" s="1273"/>
      <c r="D26" s="1274">
        <v>17413.877627446323</v>
      </c>
      <c r="E26" s="1270"/>
      <c r="F26" s="1273"/>
      <c r="G26" s="1275"/>
      <c r="H26" s="12"/>
      <c r="I26" s="12"/>
      <c r="J26" s="12"/>
      <c r="K26" s="12"/>
      <c r="L26" s="12"/>
      <c r="M26" s="12"/>
      <c r="N26" s="12"/>
      <c r="O26" s="12"/>
      <c r="P26" s="12"/>
      <c r="Q26" s="12"/>
    </row>
    <row r="27" spans="2:17" x14ac:dyDescent="0.25">
      <c r="B27" s="1262">
        <v>2013</v>
      </c>
      <c r="C27" s="1273"/>
      <c r="D27" s="1276">
        <v>16583.259423957057</v>
      </c>
      <c r="E27" s="1270"/>
      <c r="F27" s="1273"/>
      <c r="G27" s="1275"/>
      <c r="H27" s="12"/>
      <c r="I27" s="12"/>
      <c r="J27" s="12"/>
      <c r="K27" s="12"/>
      <c r="L27" s="12"/>
      <c r="M27" s="12"/>
      <c r="N27" s="12"/>
      <c r="O27" s="12"/>
      <c r="P27" s="12"/>
      <c r="Q27" s="12"/>
    </row>
    <row r="28" spans="2:17" x14ac:dyDescent="0.25">
      <c r="B28" s="1262">
        <v>2014</v>
      </c>
      <c r="C28" s="1273"/>
      <c r="D28" s="1276">
        <v>15806.765070453725</v>
      </c>
      <c r="E28" s="1273"/>
      <c r="F28" s="1273"/>
      <c r="G28" s="1275"/>
      <c r="H28" s="12"/>
      <c r="I28" s="12"/>
      <c r="J28" s="12"/>
      <c r="K28" s="12"/>
      <c r="L28" s="12"/>
      <c r="M28" s="12"/>
      <c r="N28" s="12"/>
      <c r="O28" s="12"/>
      <c r="P28" s="12"/>
      <c r="Q28" s="12"/>
    </row>
    <row r="29" spans="2:17" x14ac:dyDescent="0.25">
      <c r="B29" s="1262">
        <v>2015</v>
      </c>
      <c r="C29" s="1273"/>
      <c r="D29" s="1276">
        <v>14194.743334819075</v>
      </c>
      <c r="E29" s="1273"/>
      <c r="F29" s="1273"/>
      <c r="G29" s="1275"/>
      <c r="H29" s="12"/>
      <c r="I29" s="12"/>
      <c r="J29" s="12"/>
      <c r="K29" s="12"/>
      <c r="L29" s="12"/>
      <c r="M29" s="12"/>
      <c r="N29" s="12"/>
      <c r="O29" s="12"/>
      <c r="P29" s="12"/>
      <c r="Q29" s="12"/>
    </row>
    <row r="30" spans="2:17" x14ac:dyDescent="0.25">
      <c r="B30" s="1262">
        <v>2016</v>
      </c>
      <c r="C30" s="1273"/>
      <c r="D30" s="1276">
        <v>16084.35272679212</v>
      </c>
      <c r="E30" s="1273"/>
      <c r="F30" s="1273"/>
      <c r="G30" s="1275"/>
      <c r="H30" s="12"/>
      <c r="I30" s="12"/>
      <c r="J30" s="12"/>
      <c r="K30" s="12"/>
      <c r="L30" s="12"/>
      <c r="M30" s="12"/>
      <c r="N30" s="12"/>
      <c r="O30" s="12"/>
      <c r="P30" s="12"/>
      <c r="Q30" s="12"/>
    </row>
    <row r="31" spans="2:17" x14ac:dyDescent="0.25">
      <c r="B31" s="1277">
        <v>2017</v>
      </c>
      <c r="C31" s="1278"/>
      <c r="D31" s="1279">
        <v>18143.15781972347</v>
      </c>
      <c r="E31" s="1273"/>
      <c r="F31" s="1273"/>
      <c r="G31" s="1275"/>
      <c r="H31" s="12"/>
      <c r="I31" s="12"/>
      <c r="J31" s="12"/>
      <c r="K31" s="12"/>
      <c r="L31" s="12"/>
      <c r="M31" s="12"/>
      <c r="N31" s="12"/>
      <c r="O31" s="12"/>
      <c r="P31" s="12"/>
      <c r="Q31" s="12"/>
    </row>
    <row r="32" spans="2:17" ht="15" customHeight="1" x14ac:dyDescent="0.25">
      <c r="B32" s="1728" t="s">
        <v>4127</v>
      </c>
      <c r="C32" s="1728"/>
      <c r="D32" s="1728"/>
      <c r="E32" s="1280"/>
      <c r="F32" s="1280"/>
      <c r="G32" s="1280"/>
      <c r="H32" s="12"/>
      <c r="I32" s="12"/>
      <c r="J32" s="12"/>
      <c r="K32" s="12"/>
      <c r="L32" s="12"/>
      <c r="M32" s="12"/>
      <c r="N32" s="12"/>
      <c r="O32" s="12"/>
      <c r="P32" s="12"/>
      <c r="Q32" s="12"/>
    </row>
    <row r="33" spans="2:17" x14ac:dyDescent="0.25">
      <c r="B33" s="1280"/>
      <c r="C33" s="1280"/>
      <c r="D33" s="1280"/>
      <c r="E33" s="1280"/>
      <c r="F33" s="1280"/>
      <c r="G33" s="1280"/>
      <c r="H33" s="12"/>
      <c r="I33" s="12"/>
      <c r="J33" s="12"/>
      <c r="K33" s="12"/>
      <c r="L33" s="12"/>
      <c r="M33" s="12"/>
      <c r="N33" s="12"/>
      <c r="O33" s="12"/>
      <c r="P33" s="12"/>
      <c r="Q33" s="12"/>
    </row>
    <row r="34" spans="2:17" x14ac:dyDescent="0.25">
      <c r="B34" s="295"/>
      <c r="C34" s="295"/>
      <c r="D34" s="295"/>
      <c r="E34" s="12"/>
      <c r="F34" s="12"/>
      <c r="G34" s="12"/>
      <c r="H34" s="12"/>
      <c r="I34" s="12"/>
      <c r="J34" s="12"/>
      <c r="K34" s="12"/>
      <c r="L34" s="12"/>
      <c r="M34" s="12"/>
      <c r="N34" s="12"/>
      <c r="O34" s="12"/>
      <c r="P34" s="12"/>
      <c r="Q34" s="12"/>
    </row>
    <row r="35" spans="2:17" x14ac:dyDescent="0.25">
      <c r="B35" s="295"/>
      <c r="C35" s="295"/>
      <c r="D35" s="295"/>
      <c r="E35" s="12"/>
      <c r="F35" s="12"/>
      <c r="G35" s="12"/>
      <c r="H35" s="12"/>
      <c r="I35" s="12"/>
      <c r="J35" s="12"/>
      <c r="K35" s="12"/>
      <c r="L35" s="12"/>
      <c r="M35" s="12"/>
      <c r="N35" s="12"/>
      <c r="O35" s="12"/>
      <c r="P35" s="12"/>
      <c r="Q35" s="12"/>
    </row>
    <row r="36" spans="2:17" x14ac:dyDescent="0.25">
      <c r="B36" s="295"/>
      <c r="C36" s="295"/>
      <c r="D36" s="295"/>
      <c r="E36" s="12"/>
      <c r="F36" s="12"/>
      <c r="G36" s="12"/>
      <c r="H36" s="12"/>
      <c r="I36" s="12"/>
      <c r="J36" s="12"/>
      <c r="K36" s="12"/>
      <c r="L36" s="12"/>
      <c r="M36" s="12"/>
      <c r="N36" s="12"/>
      <c r="O36" s="12"/>
      <c r="P36" s="12"/>
      <c r="Q36" s="12"/>
    </row>
    <row r="37" spans="2:17" ht="29.25" customHeight="1" x14ac:dyDescent="0.25">
      <c r="B37" s="1726" t="s">
        <v>4128</v>
      </c>
      <c r="C37" s="1726"/>
      <c r="D37" s="1729"/>
      <c r="E37" s="1281"/>
      <c r="F37" s="1271"/>
      <c r="G37" s="1271"/>
      <c r="H37" s="12"/>
      <c r="I37" s="12"/>
      <c r="J37" s="12"/>
      <c r="K37" s="12"/>
      <c r="L37" s="12"/>
      <c r="M37" s="12"/>
      <c r="N37" s="12"/>
      <c r="O37" s="12"/>
      <c r="P37" s="12"/>
      <c r="Q37" s="12"/>
    </row>
    <row r="38" spans="2:17" x14ac:dyDescent="0.25">
      <c r="B38" s="1272" t="s">
        <v>1928</v>
      </c>
      <c r="C38" s="1727" t="s">
        <v>4129</v>
      </c>
      <c r="D38" s="1727"/>
      <c r="E38" s="1281"/>
      <c r="F38" s="1282"/>
      <c r="G38" s="1270"/>
      <c r="H38" s="12"/>
      <c r="I38" s="12"/>
      <c r="J38" s="12"/>
      <c r="K38" s="12"/>
      <c r="L38" s="12"/>
      <c r="M38" s="12"/>
      <c r="N38" s="12"/>
      <c r="O38" s="12"/>
      <c r="P38" s="12"/>
      <c r="Q38" s="12"/>
    </row>
    <row r="39" spans="2:17" x14ac:dyDescent="0.25">
      <c r="B39" s="1283" t="s">
        <v>1929</v>
      </c>
      <c r="C39" s="1284"/>
      <c r="D39" s="1285">
        <v>-4.7698635608884384E-2</v>
      </c>
      <c r="E39" s="1281"/>
      <c r="F39" s="1281"/>
      <c r="G39" s="1281"/>
      <c r="H39" s="12"/>
      <c r="I39" s="12"/>
      <c r="J39" s="12"/>
      <c r="K39" s="12"/>
      <c r="L39" s="12"/>
      <c r="M39" s="12"/>
      <c r="N39" s="12"/>
      <c r="O39" s="12"/>
      <c r="P39" s="12"/>
      <c r="Q39" s="12"/>
    </row>
    <row r="40" spans="2:17" x14ac:dyDescent="0.25">
      <c r="B40" s="1286" t="s">
        <v>1930</v>
      </c>
      <c r="C40" s="1287"/>
      <c r="D40" s="1285">
        <v>-4.6823988798098862E-2</v>
      </c>
      <c r="E40" s="1288"/>
      <c r="F40" s="1288"/>
      <c r="G40" s="1288"/>
      <c r="H40" s="12"/>
      <c r="I40" s="12"/>
      <c r="J40" s="12"/>
      <c r="K40" s="12"/>
      <c r="L40" s="12"/>
      <c r="M40" s="12"/>
      <c r="N40" s="12"/>
      <c r="O40" s="12"/>
      <c r="P40" s="12"/>
      <c r="Q40" s="12"/>
    </row>
    <row r="41" spans="2:17" x14ac:dyDescent="0.25">
      <c r="B41" s="1289" t="s">
        <v>1931</v>
      </c>
      <c r="C41" s="1290"/>
      <c r="D41" s="1285">
        <v>-0.10198302615681104</v>
      </c>
      <c r="E41" s="1291"/>
      <c r="F41" s="1291"/>
      <c r="G41" s="1291"/>
      <c r="H41" s="12"/>
      <c r="I41" s="12"/>
      <c r="J41" s="12"/>
      <c r="K41" s="12"/>
      <c r="L41" s="12"/>
      <c r="M41" s="12"/>
      <c r="N41" s="12"/>
      <c r="O41" s="12"/>
      <c r="P41" s="12"/>
      <c r="Q41" s="12"/>
    </row>
    <row r="42" spans="2:17" x14ac:dyDescent="0.25">
      <c r="B42" s="1292" t="s">
        <v>3701</v>
      </c>
      <c r="C42" s="1293"/>
      <c r="D42" s="1285">
        <v>0.1331203634614454</v>
      </c>
      <c r="E42" s="1291"/>
      <c r="F42" s="1291"/>
      <c r="G42" s="1291"/>
      <c r="H42" s="12"/>
      <c r="I42" s="12"/>
      <c r="J42" s="12"/>
      <c r="K42" s="12"/>
      <c r="L42" s="12"/>
      <c r="M42" s="12"/>
      <c r="N42" s="12"/>
      <c r="O42" s="12"/>
      <c r="P42" s="12"/>
      <c r="Q42" s="12"/>
    </row>
    <row r="43" spans="2:17" x14ac:dyDescent="0.25">
      <c r="B43" s="1294" t="s">
        <v>4130</v>
      </c>
      <c r="C43" s="1295"/>
      <c r="D43" s="1296">
        <v>0.1280004938900616</v>
      </c>
      <c r="E43" s="1297"/>
      <c r="F43" s="1297"/>
      <c r="G43" s="1297"/>
      <c r="H43" s="12"/>
      <c r="I43" s="12"/>
      <c r="J43" s="12"/>
      <c r="K43" s="12"/>
      <c r="L43" s="12"/>
      <c r="M43" s="12"/>
      <c r="N43" s="12"/>
      <c r="O43" s="12"/>
      <c r="P43" s="12"/>
      <c r="Q43" s="12"/>
    </row>
    <row r="44" spans="2:17" x14ac:dyDescent="0.25">
      <c r="B44" s="1724" t="s">
        <v>4127</v>
      </c>
      <c r="C44" s="1724"/>
      <c r="D44" s="1724"/>
      <c r="E44" s="1280"/>
      <c r="F44" s="1280"/>
      <c r="G44" s="1280"/>
      <c r="H44" s="12"/>
      <c r="I44" s="12"/>
      <c r="J44" s="12"/>
      <c r="K44" s="12"/>
      <c r="L44" s="12"/>
      <c r="M44" s="12"/>
      <c r="N44" s="12"/>
      <c r="O44" s="12"/>
      <c r="P44" s="12"/>
      <c r="Q44" s="12"/>
    </row>
    <row r="45" spans="2:17" x14ac:dyDescent="0.25">
      <c r="B45" s="1725"/>
      <c r="C45" s="1725"/>
      <c r="D45" s="1725"/>
      <c r="E45" s="1280"/>
      <c r="F45" s="1280"/>
      <c r="G45" s="1280"/>
      <c r="H45" s="12"/>
      <c r="I45" s="12"/>
      <c r="J45" s="12"/>
      <c r="K45" s="12"/>
      <c r="L45" s="12"/>
      <c r="M45" s="12"/>
      <c r="N45" s="12"/>
      <c r="O45" s="12"/>
      <c r="P45" s="12"/>
      <c r="Q45" s="12"/>
    </row>
    <row r="46" spans="2:17" x14ac:dyDescent="0.25">
      <c r="B46" s="295"/>
      <c r="C46" s="295"/>
      <c r="D46" s="295"/>
      <c r="E46" s="12"/>
      <c r="F46" s="12"/>
      <c r="G46" s="12"/>
      <c r="H46" s="12"/>
      <c r="I46" s="12"/>
      <c r="J46" s="12"/>
      <c r="K46" s="12"/>
      <c r="L46" s="12"/>
      <c r="M46" s="12"/>
      <c r="N46" s="12"/>
      <c r="O46" s="12"/>
      <c r="P46" s="12"/>
      <c r="Q46" s="12"/>
    </row>
    <row r="47" spans="2:17" x14ac:dyDescent="0.25">
      <c r="B47" s="295"/>
      <c r="C47" s="295"/>
      <c r="D47" s="295"/>
      <c r="E47" s="12"/>
      <c r="F47" s="12"/>
      <c r="G47" s="12"/>
      <c r="H47" s="12"/>
      <c r="I47" s="12"/>
      <c r="J47" s="12"/>
      <c r="K47" s="12"/>
      <c r="L47" s="12"/>
      <c r="M47" s="12"/>
      <c r="N47" s="12"/>
      <c r="O47" s="12"/>
      <c r="P47" s="12"/>
      <c r="Q47" s="12"/>
    </row>
    <row r="48" spans="2:17" x14ac:dyDescent="0.25">
      <c r="B48" s="295"/>
      <c r="C48" s="295"/>
      <c r="D48" s="295"/>
      <c r="E48" s="12"/>
      <c r="F48" s="12"/>
      <c r="G48" s="12"/>
      <c r="H48" s="12"/>
      <c r="I48" s="12"/>
      <c r="J48" s="12"/>
      <c r="K48" s="12"/>
      <c r="L48" s="12"/>
      <c r="M48" s="12"/>
      <c r="N48" s="12"/>
      <c r="O48" s="12"/>
      <c r="P48" s="12"/>
      <c r="Q48" s="12"/>
    </row>
    <row r="49" spans="2:17" x14ac:dyDescent="0.25">
      <c r="B49" s="295"/>
      <c r="C49" s="295"/>
      <c r="D49" s="295"/>
      <c r="E49" s="12"/>
      <c r="F49" s="12"/>
      <c r="G49" s="12"/>
      <c r="H49" s="12"/>
      <c r="I49" s="12"/>
      <c r="J49" s="12"/>
      <c r="K49" s="12"/>
      <c r="L49" s="12"/>
      <c r="M49" s="12"/>
      <c r="N49" s="12"/>
      <c r="O49" s="12"/>
      <c r="P49" s="12"/>
      <c r="Q49" s="12"/>
    </row>
    <row r="50" spans="2:17" x14ac:dyDescent="0.25">
      <c r="B50" s="295"/>
      <c r="C50" s="295"/>
      <c r="D50" s="295"/>
      <c r="E50" s="12"/>
      <c r="F50" s="12"/>
      <c r="G50" s="12"/>
      <c r="H50" s="12"/>
      <c r="I50" s="12"/>
      <c r="J50" s="12"/>
      <c r="K50" s="12"/>
      <c r="L50" s="12"/>
      <c r="M50" s="12"/>
      <c r="N50" s="12"/>
      <c r="O50" s="12"/>
      <c r="P50" s="12"/>
      <c r="Q50" s="12"/>
    </row>
    <row r="51" spans="2:17" x14ac:dyDescent="0.25">
      <c r="B51" s="295"/>
      <c r="C51" s="295"/>
      <c r="D51" s="295"/>
      <c r="E51" s="12"/>
      <c r="F51" s="12"/>
      <c r="G51" s="12"/>
      <c r="H51" s="12"/>
      <c r="I51" s="12"/>
      <c r="J51" s="12"/>
      <c r="K51" s="12"/>
      <c r="L51" s="12"/>
      <c r="M51" s="12"/>
      <c r="N51" s="12"/>
      <c r="O51" s="12"/>
      <c r="P51" s="12"/>
      <c r="Q51" s="12"/>
    </row>
    <row r="52" spans="2:17" x14ac:dyDescent="0.25">
      <c r="B52" s="295"/>
      <c r="C52" s="295"/>
      <c r="D52" s="295"/>
      <c r="E52" s="12"/>
      <c r="F52" s="12"/>
      <c r="G52" s="12"/>
      <c r="H52" s="12"/>
      <c r="I52" s="12"/>
      <c r="J52" s="12"/>
      <c r="K52" s="12"/>
      <c r="L52" s="12"/>
      <c r="M52" s="12"/>
      <c r="N52" s="12"/>
      <c r="O52" s="12"/>
      <c r="P52" s="12"/>
      <c r="Q52" s="12"/>
    </row>
    <row r="53" spans="2:17" x14ac:dyDescent="0.25">
      <c r="B53" s="295"/>
      <c r="C53" s="295"/>
      <c r="D53" s="295"/>
      <c r="E53" s="12"/>
      <c r="F53" s="12"/>
      <c r="G53" s="12"/>
      <c r="H53" s="12"/>
      <c r="I53" s="12"/>
      <c r="J53" s="12"/>
      <c r="K53" s="12"/>
      <c r="L53" s="12"/>
      <c r="M53" s="12"/>
      <c r="N53" s="12"/>
      <c r="O53" s="12"/>
      <c r="P53" s="12"/>
      <c r="Q53" s="12"/>
    </row>
    <row r="54" spans="2:17" x14ac:dyDescent="0.25">
      <c r="B54" s="295"/>
      <c r="C54" s="295"/>
      <c r="D54" s="295"/>
      <c r="E54" s="12"/>
      <c r="F54" s="12"/>
      <c r="G54" s="12"/>
      <c r="H54" s="12"/>
      <c r="I54" s="12"/>
      <c r="J54" s="12"/>
      <c r="K54" s="12"/>
      <c r="L54" s="12"/>
      <c r="M54" s="12"/>
      <c r="N54" s="12"/>
      <c r="O54" s="12"/>
      <c r="P54" s="12"/>
      <c r="Q54" s="12"/>
    </row>
    <row r="55" spans="2:17" x14ac:dyDescent="0.25">
      <c r="B55" s="295"/>
      <c r="C55" s="295"/>
      <c r="D55" s="295"/>
      <c r="E55" s="12"/>
      <c r="F55" s="12"/>
      <c r="G55" s="12"/>
      <c r="H55" s="12"/>
      <c r="I55" s="12"/>
      <c r="J55" s="12"/>
      <c r="K55" s="12"/>
      <c r="L55" s="12"/>
      <c r="M55" s="12"/>
      <c r="N55" s="12"/>
      <c r="O55" s="12"/>
      <c r="P55" s="12"/>
      <c r="Q55" s="12"/>
    </row>
    <row r="56" spans="2:17" x14ac:dyDescent="0.25">
      <c r="B56" s="295"/>
      <c r="C56" s="295"/>
      <c r="D56" s="295"/>
      <c r="E56" s="12"/>
      <c r="F56" s="12"/>
      <c r="G56" s="12"/>
      <c r="H56" s="12"/>
      <c r="I56" s="12"/>
      <c r="J56" s="12"/>
      <c r="K56" s="12"/>
      <c r="L56" s="12"/>
      <c r="M56" s="12"/>
      <c r="N56" s="12"/>
      <c r="O56" s="12"/>
      <c r="P56" s="12"/>
      <c r="Q56" s="12"/>
    </row>
    <row r="57" spans="2:17" x14ac:dyDescent="0.25">
      <c r="B57" s="295"/>
      <c r="C57" s="295"/>
      <c r="D57" s="295"/>
      <c r="E57" s="12"/>
      <c r="F57" s="12"/>
      <c r="G57" s="12"/>
      <c r="H57" s="12"/>
      <c r="I57" s="12"/>
      <c r="J57" s="12"/>
      <c r="K57" s="12"/>
      <c r="L57" s="12"/>
      <c r="M57" s="12"/>
      <c r="N57" s="12"/>
      <c r="O57" s="12"/>
      <c r="P57" s="12"/>
      <c r="Q57" s="12"/>
    </row>
    <row r="58" spans="2:17" x14ac:dyDescent="0.25">
      <c r="B58" s="295"/>
      <c r="C58" s="295"/>
      <c r="D58" s="295"/>
      <c r="E58" s="12"/>
      <c r="F58" s="12"/>
      <c r="G58" s="12"/>
      <c r="H58" s="12"/>
      <c r="I58" s="12"/>
      <c r="J58" s="12"/>
      <c r="K58" s="12"/>
      <c r="L58" s="12"/>
      <c r="M58" s="12"/>
      <c r="N58" s="12"/>
      <c r="O58" s="12"/>
      <c r="P58" s="12"/>
      <c r="Q58" s="12"/>
    </row>
    <row r="59" spans="2:17" x14ac:dyDescent="0.25">
      <c r="B59" s="295"/>
      <c r="C59" s="295"/>
      <c r="D59" s="295"/>
      <c r="E59" s="12"/>
      <c r="F59" s="12"/>
      <c r="G59" s="12"/>
      <c r="H59" s="12"/>
      <c r="I59" s="12"/>
      <c r="J59" s="12"/>
      <c r="K59" s="12"/>
      <c r="L59" s="12"/>
      <c r="M59" s="12"/>
      <c r="N59" s="12"/>
      <c r="O59" s="12"/>
      <c r="P59" s="12"/>
      <c r="Q59" s="12"/>
    </row>
    <row r="60" spans="2:17" x14ac:dyDescent="0.25">
      <c r="B60" s="295"/>
      <c r="C60" s="295"/>
      <c r="D60" s="295"/>
      <c r="E60" s="12"/>
      <c r="F60" s="12"/>
      <c r="G60" s="12"/>
      <c r="H60" s="12"/>
      <c r="I60" s="12"/>
      <c r="J60" s="12"/>
      <c r="K60" s="12"/>
      <c r="L60" s="12"/>
      <c r="M60" s="12"/>
      <c r="N60" s="12"/>
      <c r="O60" s="12"/>
      <c r="P60" s="12"/>
      <c r="Q60" s="12"/>
    </row>
    <row r="61" spans="2:17" x14ac:dyDescent="0.25">
      <c r="B61" s="295"/>
      <c r="C61" s="295"/>
      <c r="D61" s="295"/>
      <c r="E61" s="12"/>
      <c r="F61" s="12"/>
      <c r="G61" s="12"/>
      <c r="H61" s="12"/>
      <c r="I61" s="12"/>
      <c r="J61" s="12"/>
      <c r="K61" s="12"/>
      <c r="L61" s="12"/>
      <c r="M61" s="12"/>
      <c r="N61" s="12"/>
      <c r="O61" s="12"/>
      <c r="P61" s="12"/>
      <c r="Q61" s="12"/>
    </row>
    <row r="62" spans="2:17" x14ac:dyDescent="0.25">
      <c r="B62" s="295"/>
      <c r="C62" s="295"/>
      <c r="D62" s="295"/>
      <c r="E62" s="12"/>
      <c r="F62" s="12"/>
      <c r="G62" s="12"/>
      <c r="H62" s="12"/>
      <c r="I62" s="12"/>
      <c r="J62" s="12"/>
      <c r="K62" s="12"/>
      <c r="L62" s="12"/>
      <c r="M62" s="12"/>
      <c r="N62" s="12"/>
      <c r="O62" s="12"/>
      <c r="P62" s="12"/>
      <c r="Q62" s="12"/>
    </row>
    <row r="63" spans="2:17" x14ac:dyDescent="0.25">
      <c r="B63" s="295"/>
      <c r="C63" s="295"/>
      <c r="D63" s="295"/>
      <c r="E63" s="12"/>
      <c r="F63" s="12"/>
      <c r="G63" s="12"/>
      <c r="H63" s="12"/>
      <c r="I63" s="12"/>
      <c r="J63" s="12"/>
      <c r="K63" s="12"/>
      <c r="L63" s="12"/>
      <c r="M63" s="12"/>
      <c r="N63" s="12"/>
      <c r="O63" s="12"/>
      <c r="P63" s="12"/>
      <c r="Q63" s="12"/>
    </row>
    <row r="64" spans="2:17" x14ac:dyDescent="0.25">
      <c r="B64" s="295"/>
      <c r="C64" s="295"/>
      <c r="D64" s="295"/>
      <c r="E64" s="12"/>
      <c r="F64" s="12"/>
      <c r="G64" s="12"/>
      <c r="H64" s="12"/>
      <c r="I64" s="12"/>
      <c r="J64" s="12"/>
      <c r="K64" s="12"/>
      <c r="L64" s="12"/>
      <c r="M64" s="12"/>
      <c r="N64" s="12"/>
      <c r="O64" s="12"/>
      <c r="P64" s="12"/>
      <c r="Q64" s="12"/>
    </row>
    <row r="65" spans="2:17" x14ac:dyDescent="0.25">
      <c r="B65" s="295"/>
      <c r="C65" s="295"/>
      <c r="D65" s="295"/>
      <c r="E65" s="12"/>
      <c r="F65" s="12"/>
      <c r="G65" s="12"/>
      <c r="H65" s="12"/>
      <c r="I65" s="12"/>
      <c r="J65" s="12"/>
      <c r="K65" s="12"/>
      <c r="L65" s="12"/>
      <c r="M65" s="12"/>
      <c r="N65" s="12"/>
      <c r="O65" s="12"/>
      <c r="P65" s="12"/>
      <c r="Q65" s="12"/>
    </row>
    <row r="66" spans="2:17" x14ac:dyDescent="0.25">
      <c r="B66" s="295"/>
      <c r="C66" s="295"/>
      <c r="D66" s="295"/>
      <c r="E66" s="12"/>
      <c r="F66" s="12"/>
      <c r="G66" s="12"/>
      <c r="H66" s="12"/>
      <c r="I66" s="12"/>
      <c r="J66" s="12"/>
      <c r="K66" s="12"/>
      <c r="L66" s="12"/>
      <c r="M66" s="12"/>
      <c r="N66" s="12"/>
      <c r="O66" s="12"/>
      <c r="P66" s="12"/>
      <c r="Q66" s="12"/>
    </row>
    <row r="67" spans="2:17" x14ac:dyDescent="0.25">
      <c r="B67" s="295"/>
      <c r="C67" s="295"/>
      <c r="D67" s="295"/>
      <c r="E67" s="12"/>
      <c r="F67" s="12"/>
      <c r="G67" s="12"/>
      <c r="H67" s="12"/>
      <c r="I67" s="12"/>
      <c r="J67" s="12"/>
      <c r="K67" s="12"/>
      <c r="L67" s="12"/>
      <c r="M67" s="12"/>
      <c r="N67" s="12"/>
      <c r="O67" s="12"/>
      <c r="P67" s="12"/>
      <c r="Q67" s="12"/>
    </row>
    <row r="68" spans="2:17" x14ac:dyDescent="0.25">
      <c r="B68" s="295"/>
      <c r="C68" s="295"/>
      <c r="D68" s="295"/>
      <c r="E68" s="12"/>
      <c r="F68" s="12"/>
      <c r="G68" s="12"/>
      <c r="H68" s="12"/>
      <c r="I68" s="12"/>
      <c r="J68" s="12"/>
      <c r="K68" s="12"/>
      <c r="L68" s="12"/>
      <c r="M68" s="12"/>
      <c r="N68" s="12"/>
      <c r="O68" s="12"/>
      <c r="P68" s="12"/>
      <c r="Q68" s="12"/>
    </row>
    <row r="69" spans="2:17" x14ac:dyDescent="0.25">
      <c r="B69" s="295"/>
      <c r="C69" s="295"/>
      <c r="D69" s="295"/>
      <c r="E69" s="12"/>
      <c r="F69" s="12"/>
      <c r="G69" s="12"/>
      <c r="H69" s="12"/>
      <c r="I69" s="12"/>
      <c r="J69" s="12"/>
      <c r="K69" s="12"/>
      <c r="L69" s="12"/>
      <c r="M69" s="12"/>
      <c r="N69" s="12"/>
      <c r="O69" s="12"/>
      <c r="P69" s="12"/>
      <c r="Q69" s="12"/>
    </row>
    <row r="70" spans="2:17" x14ac:dyDescent="0.25">
      <c r="B70" s="295"/>
      <c r="C70" s="295"/>
      <c r="D70" s="295"/>
      <c r="E70" s="12"/>
      <c r="F70" s="12"/>
      <c r="G70" s="12"/>
      <c r="H70" s="12"/>
      <c r="I70" s="12"/>
      <c r="J70" s="12"/>
      <c r="K70" s="12"/>
      <c r="L70" s="12"/>
      <c r="M70" s="12"/>
      <c r="N70" s="12"/>
      <c r="O70" s="12"/>
      <c r="P70" s="12"/>
      <c r="Q70" s="12"/>
    </row>
    <row r="71" spans="2:17" x14ac:dyDescent="0.25">
      <c r="B71" s="295"/>
      <c r="C71" s="295"/>
      <c r="D71" s="295"/>
      <c r="E71" s="12"/>
      <c r="F71" s="12"/>
      <c r="G71" s="12"/>
      <c r="H71" s="12"/>
      <c r="I71" s="12"/>
      <c r="J71" s="12"/>
      <c r="K71" s="12"/>
      <c r="L71" s="12"/>
      <c r="M71" s="12"/>
      <c r="N71" s="12"/>
      <c r="O71" s="12"/>
      <c r="P71" s="12"/>
      <c r="Q71" s="12"/>
    </row>
    <row r="72" spans="2:17" x14ac:dyDescent="0.25">
      <c r="B72" s="295"/>
      <c r="C72" s="295"/>
      <c r="D72" s="295"/>
      <c r="E72" s="12"/>
      <c r="F72" s="12"/>
      <c r="G72" s="12"/>
      <c r="H72" s="12"/>
      <c r="I72" s="12"/>
      <c r="J72" s="12"/>
      <c r="K72" s="12"/>
      <c r="L72" s="12"/>
      <c r="M72" s="12"/>
      <c r="N72" s="12"/>
      <c r="O72" s="12"/>
      <c r="P72" s="12"/>
      <c r="Q72" s="12"/>
    </row>
    <row r="73" spans="2:17" x14ac:dyDescent="0.25">
      <c r="B73" s="295"/>
      <c r="C73" s="295"/>
      <c r="D73" s="295"/>
      <c r="E73" s="12"/>
      <c r="F73" s="12"/>
      <c r="G73" s="12"/>
      <c r="H73" s="12"/>
      <c r="I73" s="12"/>
      <c r="J73" s="12"/>
      <c r="K73" s="12"/>
      <c r="L73" s="12"/>
      <c r="M73" s="12"/>
      <c r="N73" s="12"/>
      <c r="O73" s="12"/>
      <c r="P73" s="12"/>
      <c r="Q73" s="12"/>
    </row>
    <row r="74" spans="2:17" x14ac:dyDescent="0.25">
      <c r="B74" s="295"/>
      <c r="C74" s="295"/>
      <c r="D74" s="295"/>
      <c r="E74" s="12"/>
      <c r="F74" s="12"/>
      <c r="G74" s="12"/>
      <c r="H74" s="12"/>
      <c r="I74" s="12"/>
      <c r="J74" s="12"/>
      <c r="K74" s="12"/>
      <c r="L74" s="12"/>
      <c r="M74" s="12"/>
      <c r="N74" s="12"/>
      <c r="O74" s="12"/>
      <c r="P74" s="12"/>
      <c r="Q74" s="12"/>
    </row>
    <row r="75" spans="2:17" x14ac:dyDescent="0.25">
      <c r="B75" s="295"/>
      <c r="C75" s="295"/>
      <c r="D75" s="295"/>
      <c r="E75" s="12"/>
      <c r="F75" s="12"/>
      <c r="G75" s="12"/>
      <c r="H75" s="12"/>
      <c r="I75" s="12"/>
      <c r="J75" s="12"/>
      <c r="K75" s="12"/>
      <c r="L75" s="12"/>
      <c r="M75" s="12"/>
      <c r="N75" s="12"/>
      <c r="O75" s="12"/>
      <c r="P75" s="12"/>
      <c r="Q75" s="12"/>
    </row>
    <row r="76" spans="2:17" x14ac:dyDescent="0.25">
      <c r="B76" s="295"/>
      <c r="C76" s="295"/>
      <c r="D76" s="295"/>
      <c r="E76" s="12"/>
      <c r="F76" s="12"/>
      <c r="G76" s="12"/>
      <c r="H76" s="12"/>
      <c r="I76" s="12"/>
      <c r="J76" s="12"/>
      <c r="K76" s="12"/>
      <c r="L76" s="12"/>
      <c r="M76" s="12"/>
      <c r="N76" s="12"/>
      <c r="O76" s="12"/>
      <c r="P76" s="12"/>
      <c r="Q76" s="12"/>
    </row>
    <row r="77" spans="2:17" x14ac:dyDescent="0.25">
      <c r="B77" s="295"/>
      <c r="C77" s="295"/>
      <c r="D77" s="295"/>
      <c r="E77" s="12"/>
      <c r="F77" s="12"/>
      <c r="G77" s="12"/>
      <c r="H77" s="12"/>
      <c r="I77" s="12"/>
      <c r="J77" s="12"/>
      <c r="K77" s="12"/>
      <c r="L77" s="12"/>
      <c r="M77" s="12"/>
      <c r="N77" s="12"/>
      <c r="O77" s="12"/>
      <c r="P77" s="12"/>
      <c r="Q77" s="12"/>
    </row>
    <row r="78" spans="2:17" x14ac:dyDescent="0.25">
      <c r="B78" s="295"/>
      <c r="C78" s="295"/>
      <c r="D78" s="295"/>
      <c r="E78" s="12"/>
      <c r="F78" s="12"/>
      <c r="G78" s="12"/>
      <c r="H78" s="12"/>
      <c r="I78" s="12"/>
      <c r="J78" s="12"/>
      <c r="K78" s="12"/>
      <c r="L78" s="12"/>
      <c r="M78" s="12"/>
      <c r="N78" s="12"/>
      <c r="O78" s="12"/>
      <c r="P78" s="12"/>
      <c r="Q78" s="12"/>
    </row>
  </sheetData>
  <mergeCells count="20">
    <mergeCell ref="B21:Q21"/>
    <mergeCell ref="C1:D1"/>
    <mergeCell ref="B9:Q9"/>
    <mergeCell ref="B10:B13"/>
    <mergeCell ref="C10:Q10"/>
    <mergeCell ref="C11:G11"/>
    <mergeCell ref="I11:L11"/>
    <mergeCell ref="N11:Q11"/>
    <mergeCell ref="C12:F12"/>
    <mergeCell ref="G12:G13"/>
    <mergeCell ref="I12:K12"/>
    <mergeCell ref="L12:M13"/>
    <mergeCell ref="N12:P12"/>
    <mergeCell ref="Q12:Q13"/>
    <mergeCell ref="B44:D45"/>
    <mergeCell ref="B24:D24"/>
    <mergeCell ref="C25:D25"/>
    <mergeCell ref="B32:D32"/>
    <mergeCell ref="B37:D37"/>
    <mergeCell ref="C38:D38"/>
  </mergeCells>
  <hyperlinks>
    <hyperlink ref="A1" location="'Indice indicadores'!A1" display="REGRESAR"/>
    <hyperlink ref="C1" location="'Metadato 6.4.1'!A1" display="VER METADATO"/>
  </hyperlinks>
  <pageMargins left="0.7" right="0.7" top="0.75" bottom="0.75" header="0.3" footer="0.3"/>
  <pageSetup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0" tint="-0.499984740745262"/>
  </sheetPr>
  <dimension ref="A1:F46"/>
  <sheetViews>
    <sheetView showGridLines="0" zoomScaleNormal="100" workbookViewId="0">
      <pane ySplit="1" topLeftCell="A2" activePane="bottomLeft" state="frozen"/>
      <selection activeCell="E24" sqref="E24"/>
      <selection pane="bottomLeft" activeCell="F6" sqref="F6"/>
    </sheetView>
  </sheetViews>
  <sheetFormatPr baseColWidth="10" defaultColWidth="11.42578125" defaultRowHeight="11.25" x14ac:dyDescent="0.25"/>
  <cols>
    <col min="1" max="1" width="12.7109375" style="326" customWidth="1"/>
    <col min="2" max="2" width="26.42578125" style="307" customWidth="1"/>
    <col min="3" max="3" width="10.5703125" style="307" bestFit="1" customWidth="1"/>
    <col min="4" max="4" width="85.7109375" style="307" customWidth="1"/>
    <col min="5" max="5" width="11.7109375" style="307" customWidth="1"/>
    <col min="6" max="6" width="7.28515625" style="307" customWidth="1"/>
    <col min="7" max="7" width="11.7109375" style="307" customWidth="1"/>
    <col min="8" max="8" width="15.28515625" style="307" customWidth="1"/>
    <col min="9" max="9" width="11.28515625" style="307" customWidth="1"/>
    <col min="10" max="11" width="11.7109375" style="307" customWidth="1"/>
    <col min="12" max="12" width="10.28515625" style="307" customWidth="1"/>
    <col min="13" max="13" width="11.7109375" style="307" customWidth="1"/>
    <col min="14" max="14" width="17.42578125" style="307" customWidth="1"/>
    <col min="15" max="15" width="10.7109375" style="307" customWidth="1"/>
    <col min="16" max="16" width="11.7109375" style="307" customWidth="1"/>
    <col min="17" max="16384" width="11.42578125" style="307"/>
  </cols>
  <sheetData>
    <row r="1" spans="2:6" ht="14.45" x14ac:dyDescent="0.3">
      <c r="B1" s="718" t="s">
        <v>1790</v>
      </c>
    </row>
    <row r="2" spans="2:6" ht="10.9" thickBot="1" x14ac:dyDescent="0.35"/>
    <row r="3" spans="2:6" ht="23.25" customHeight="1" thickBot="1" x14ac:dyDescent="0.3">
      <c r="B3" s="1696" t="s">
        <v>1800</v>
      </c>
      <c r="C3" s="1696"/>
      <c r="D3" s="1696"/>
      <c r="F3" s="320" t="s">
        <v>1855</v>
      </c>
    </row>
    <row r="4" spans="2:6" ht="30" x14ac:dyDescent="0.25">
      <c r="B4" s="1695" t="s">
        <v>1802</v>
      </c>
      <c r="C4" s="1695"/>
      <c r="D4" s="280" t="s">
        <v>1803</v>
      </c>
    </row>
    <row r="5" spans="2:6" ht="60" x14ac:dyDescent="0.25">
      <c r="B5" s="1695" t="s">
        <v>1804</v>
      </c>
      <c r="C5" s="1695"/>
      <c r="D5" s="280" t="s">
        <v>1932</v>
      </c>
    </row>
    <row r="6" spans="2:6" ht="15" x14ac:dyDescent="0.25">
      <c r="B6" s="1695" t="s">
        <v>1806</v>
      </c>
      <c r="C6" s="1695"/>
      <c r="D6" s="281" t="s">
        <v>1933</v>
      </c>
    </row>
    <row r="7" spans="2:6" ht="15" customHeight="1" x14ac:dyDescent="0.3">
      <c r="B7" s="1697" t="s">
        <v>1808</v>
      </c>
      <c r="C7" s="1697"/>
      <c r="D7" s="282" t="s">
        <v>1934</v>
      </c>
    </row>
    <row r="8" spans="2:6" ht="14.45" x14ac:dyDescent="0.3">
      <c r="B8" s="1697" t="s">
        <v>1810</v>
      </c>
      <c r="C8" s="1697"/>
      <c r="D8" s="283" t="s">
        <v>1935</v>
      </c>
    </row>
    <row r="9" spans="2:6" ht="14.45" x14ac:dyDescent="0.3">
      <c r="B9" s="10"/>
      <c r="C9" s="10"/>
      <c r="D9" s="10"/>
    </row>
    <row r="10" spans="2:6" ht="23.25" customHeight="1" x14ac:dyDescent="0.25">
      <c r="B10" s="1696" t="s">
        <v>1812</v>
      </c>
      <c r="C10" s="1696"/>
      <c r="D10" s="1696"/>
    </row>
    <row r="11" spans="2:6" ht="15" x14ac:dyDescent="0.25">
      <c r="B11" s="1698" t="s">
        <v>1813</v>
      </c>
      <c r="C11" s="1699"/>
      <c r="D11" s="280" t="s">
        <v>1936</v>
      </c>
    </row>
    <row r="12" spans="2:6" ht="18.75" customHeight="1" x14ac:dyDescent="0.25">
      <c r="B12" s="1743" t="s">
        <v>1815</v>
      </c>
      <c r="C12" s="1743"/>
      <c r="D12" s="321" t="s">
        <v>1937</v>
      </c>
    </row>
    <row r="13" spans="2:6" ht="15" x14ac:dyDescent="0.25">
      <c r="B13" s="1695" t="s">
        <v>1580</v>
      </c>
      <c r="C13" s="1695"/>
      <c r="D13" s="285" t="s">
        <v>1781</v>
      </c>
    </row>
    <row r="14" spans="2:6" ht="20.25" customHeight="1" x14ac:dyDescent="0.3">
      <c r="B14" s="1695" t="s">
        <v>1541</v>
      </c>
      <c r="C14" s="1701"/>
      <c r="D14" s="285" t="s">
        <v>1938</v>
      </c>
    </row>
    <row r="15" spans="2:6" ht="276.75" customHeight="1" x14ac:dyDescent="0.25">
      <c r="B15" s="1695" t="s">
        <v>1818</v>
      </c>
      <c r="C15" s="1695"/>
      <c r="D15" s="280" t="s">
        <v>1939</v>
      </c>
    </row>
    <row r="16" spans="2:6" ht="210.75" customHeight="1" x14ac:dyDescent="0.25">
      <c r="B16" s="1695" t="s">
        <v>1820</v>
      </c>
      <c r="C16" s="1695"/>
      <c r="D16" s="322" t="s">
        <v>1940</v>
      </c>
    </row>
    <row r="17" spans="2:4" ht="15" x14ac:dyDescent="0.25">
      <c r="B17" s="1695" t="s">
        <v>1705</v>
      </c>
      <c r="C17" s="1695"/>
      <c r="D17" s="280" t="s">
        <v>1941</v>
      </c>
    </row>
    <row r="18" spans="2:4" ht="45" x14ac:dyDescent="0.25">
      <c r="B18" s="1697" t="s">
        <v>1823</v>
      </c>
      <c r="C18" s="1697"/>
      <c r="D18" s="280" t="s">
        <v>1942</v>
      </c>
    </row>
    <row r="19" spans="2:4" ht="15" customHeight="1" x14ac:dyDescent="0.25">
      <c r="B19" s="1704" t="s">
        <v>1825</v>
      </c>
      <c r="C19" s="1705"/>
      <c r="D19" s="301"/>
    </row>
    <row r="20" spans="2:4" ht="15" x14ac:dyDescent="0.25">
      <c r="B20" s="1695" t="s">
        <v>1827</v>
      </c>
      <c r="C20" s="1695"/>
      <c r="D20" s="280" t="s">
        <v>1828</v>
      </c>
    </row>
    <row r="21" spans="2:4" ht="15" x14ac:dyDescent="0.25">
      <c r="B21" s="1706" t="s">
        <v>1829</v>
      </c>
      <c r="C21" s="290" t="s">
        <v>1830</v>
      </c>
      <c r="D21" s="280" t="s">
        <v>1943</v>
      </c>
    </row>
    <row r="22" spans="2:4" ht="15" x14ac:dyDescent="0.25">
      <c r="B22" s="1707"/>
      <c r="C22" s="1238" t="s">
        <v>1832</v>
      </c>
      <c r="D22" s="301" t="s">
        <v>1944</v>
      </c>
    </row>
    <row r="23" spans="2:4" ht="15" x14ac:dyDescent="0.25">
      <c r="B23" s="1708" t="s">
        <v>1834</v>
      </c>
      <c r="C23" s="1708"/>
      <c r="D23" s="280"/>
    </row>
    <row r="24" spans="2:4" ht="120" x14ac:dyDescent="0.25">
      <c r="B24" s="1708" t="s">
        <v>1835</v>
      </c>
      <c r="C24" s="1708"/>
      <c r="D24" s="281" t="s">
        <v>1945</v>
      </c>
    </row>
    <row r="25" spans="2:4" ht="15" x14ac:dyDescent="0.25">
      <c r="B25" s="1695" t="s">
        <v>1836</v>
      </c>
      <c r="C25" s="1695"/>
      <c r="D25" s="301" t="s">
        <v>300</v>
      </c>
    </row>
    <row r="26" spans="2:4" ht="150" x14ac:dyDescent="0.25">
      <c r="B26" s="1697" t="s">
        <v>1838</v>
      </c>
      <c r="C26" s="1697"/>
      <c r="D26" s="281" t="s">
        <v>1946</v>
      </c>
    </row>
    <row r="27" spans="2:4" ht="285" x14ac:dyDescent="0.25">
      <c r="B27" s="1709" t="s">
        <v>1840</v>
      </c>
      <c r="C27" s="1710"/>
      <c r="D27" s="280" t="s">
        <v>3702</v>
      </c>
    </row>
    <row r="28" spans="2:4" ht="261.75" customHeight="1" x14ac:dyDescent="0.25">
      <c r="B28" s="1239" t="s">
        <v>1842</v>
      </c>
      <c r="C28" s="1240"/>
      <c r="D28" s="301" t="s">
        <v>1947</v>
      </c>
    </row>
    <row r="29" spans="2:4" ht="15" x14ac:dyDescent="0.25">
      <c r="B29" s="1702" t="s">
        <v>1844</v>
      </c>
      <c r="C29" s="1703"/>
      <c r="D29" s="292"/>
    </row>
    <row r="30" spans="2:4" ht="15" x14ac:dyDescent="0.25">
      <c r="B30" s="293"/>
      <c r="C30" s="293"/>
      <c r="D30" s="294"/>
    </row>
    <row r="31" spans="2:4" ht="23.25" customHeight="1" thickBot="1" x14ac:dyDescent="0.3">
      <c r="B31" s="1696" t="s">
        <v>1845</v>
      </c>
      <c r="C31" s="1696"/>
      <c r="D31" s="1696"/>
    </row>
    <row r="32" spans="2:4" ht="15" x14ac:dyDescent="0.25">
      <c r="B32" s="1741" t="s">
        <v>304</v>
      </c>
      <c r="C32" s="1742"/>
      <c r="D32" s="323" t="s">
        <v>1948</v>
      </c>
    </row>
    <row r="33" spans="2:4" ht="15" x14ac:dyDescent="0.25">
      <c r="B33" s="1738" t="s">
        <v>1847</v>
      </c>
      <c r="C33" s="1694"/>
      <c r="D33" s="324" t="s">
        <v>1949</v>
      </c>
    </row>
    <row r="34" spans="2:4" ht="15" x14ac:dyDescent="0.25">
      <c r="B34" s="1738" t="s">
        <v>305</v>
      </c>
      <c r="C34" s="1694"/>
      <c r="D34" s="324" t="s">
        <v>1950</v>
      </c>
    </row>
    <row r="35" spans="2:4" ht="15" x14ac:dyDescent="0.25">
      <c r="B35" s="1738" t="s">
        <v>309</v>
      </c>
      <c r="C35" s="1694"/>
      <c r="D35" s="324" t="s">
        <v>1951</v>
      </c>
    </row>
    <row r="36" spans="2:4" ht="15.75" thickBot="1" x14ac:dyDescent="0.3">
      <c r="B36" s="1739" t="s">
        <v>1850</v>
      </c>
      <c r="C36" s="1740"/>
      <c r="D36" s="325" t="s">
        <v>1952</v>
      </c>
    </row>
    <row r="37" spans="2:4" ht="15" x14ac:dyDescent="0.25">
      <c r="B37" s="1741" t="s">
        <v>304</v>
      </c>
      <c r="C37" s="1742"/>
      <c r="D37" s="323" t="s">
        <v>1953</v>
      </c>
    </row>
    <row r="38" spans="2:4" ht="15" x14ac:dyDescent="0.25">
      <c r="B38" s="1738" t="s">
        <v>1847</v>
      </c>
      <c r="C38" s="1694"/>
      <c r="D38" s="324" t="s">
        <v>1954</v>
      </c>
    </row>
    <row r="39" spans="2:4" ht="15" x14ac:dyDescent="0.25">
      <c r="B39" s="1738" t="s">
        <v>305</v>
      </c>
      <c r="C39" s="1694"/>
      <c r="D39" s="324" t="s">
        <v>1950</v>
      </c>
    </row>
    <row r="40" spans="2:4" ht="15" x14ac:dyDescent="0.25">
      <c r="B40" s="1738" t="s">
        <v>309</v>
      </c>
      <c r="C40" s="1694"/>
      <c r="D40" s="324" t="s">
        <v>1955</v>
      </c>
    </row>
    <row r="41" spans="2:4" ht="15.75" thickBot="1" x14ac:dyDescent="0.3">
      <c r="B41" s="1739" t="s">
        <v>1850</v>
      </c>
      <c r="C41" s="1740"/>
      <c r="D41" s="325" t="s">
        <v>1956</v>
      </c>
    </row>
    <row r="42" spans="2:4" ht="15" x14ac:dyDescent="0.25">
      <c r="B42" s="1741" t="s">
        <v>304</v>
      </c>
      <c r="C42" s="1742"/>
      <c r="D42" s="323" t="s">
        <v>1957</v>
      </c>
    </row>
    <row r="43" spans="2:4" ht="15" x14ac:dyDescent="0.25">
      <c r="B43" s="1738" t="s">
        <v>1847</v>
      </c>
      <c r="C43" s="1694"/>
      <c r="D43" s="324" t="s">
        <v>1954</v>
      </c>
    </row>
    <row r="44" spans="2:4" ht="15" x14ac:dyDescent="0.25">
      <c r="B44" s="1738" t="s">
        <v>305</v>
      </c>
      <c r="C44" s="1694"/>
      <c r="D44" s="324" t="s">
        <v>1950</v>
      </c>
    </row>
    <row r="45" spans="2:4" ht="15" x14ac:dyDescent="0.25">
      <c r="B45" s="1738" t="s">
        <v>309</v>
      </c>
      <c r="C45" s="1694"/>
      <c r="D45" s="324" t="s">
        <v>1958</v>
      </c>
    </row>
    <row r="46" spans="2:4" ht="15.75" thickBot="1" x14ac:dyDescent="0.3">
      <c r="B46" s="1739" t="s">
        <v>1850</v>
      </c>
      <c r="C46" s="1740"/>
      <c r="D46" s="325" t="s">
        <v>1959</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7">
    <dataValidation type="list" allowBlank="1" showInputMessage="1" showErrorMessage="1" sqref="D25">
      <formula1>Tipo_operación</formula1>
    </dataValidation>
    <dataValidation type="list" allowBlank="1" showInputMessage="1" showErrorMessage="1" sqref="D14">
      <formula1>Tipo_indicador</formula1>
    </dataValidation>
    <dataValidation type="list" allowBlank="1" showInputMessage="1" showErrorMessage="1" sqref="D7">
      <formula1>Nombre_indicador_ODS</formula1>
    </dataValidation>
    <dataValidation type="list" allowBlank="1" showInputMessage="1" showErrorMessage="1" sqref="D6">
      <formula1>Numero_indicador</formula1>
    </dataValidation>
    <dataValidation type="list" allowBlank="1" showInputMessage="1" showErrorMessage="1" sqref="D5">
      <formula1>Metas_ODS</formula1>
    </dataValidation>
    <dataValidation type="list" allowBlank="1" showInputMessage="1" showErrorMessage="1" sqref="D4">
      <formula1>ODS</formula1>
    </dataValidation>
    <dataValidation allowBlank="1" showDropDown="1" showInputMessage="1" showErrorMessage="1" sqref="D13"/>
  </dataValidations>
  <hyperlinks>
    <hyperlink ref="B1" location="'6.4.1'!A1" display="REGRESAR"/>
    <hyperlink ref="D8" r:id="rId1"/>
    <hyperlink ref="D41" r:id="rId2"/>
    <hyperlink ref="D46" r:id="rId3"/>
    <hyperlink ref="D36" r:id="rId4"/>
  </hyperlinks>
  <pageMargins left="0.7" right="0.7" top="0.75" bottom="0.75" header="0.3" footer="0.3"/>
  <pageSetup orientation="portrait" r:id="rId5"/>
  <drawing r:id="rId6"/>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dimension ref="A1:R33"/>
  <sheetViews>
    <sheetView showGridLines="0" workbookViewId="0">
      <pane ySplit="1" topLeftCell="A2" activePane="bottomLeft" state="frozen"/>
      <selection activeCell="E24" sqref="E24"/>
      <selection pane="bottomLeft" activeCell="E24" sqref="E24"/>
    </sheetView>
  </sheetViews>
  <sheetFormatPr baseColWidth="10" defaultColWidth="11.42578125" defaultRowHeight="11.25" x14ac:dyDescent="0.2"/>
  <cols>
    <col min="1" max="2" width="15.42578125" style="12" customWidth="1"/>
    <col min="3" max="3" width="13.5703125" style="295" customWidth="1"/>
    <col min="4" max="5" width="11.42578125" style="12"/>
    <col min="6" max="6" width="13" style="12" customWidth="1"/>
    <col min="7" max="9" width="11.42578125" style="12"/>
    <col min="10" max="10" width="12.7109375" style="12" customWidth="1"/>
    <col min="11" max="11" width="2" style="12" customWidth="1"/>
    <col min="12" max="15" width="11.42578125" style="12"/>
    <col min="16" max="16" width="12.7109375" style="12" customWidth="1"/>
    <col min="17" max="17" width="11.42578125" style="12"/>
    <col min="18" max="18" width="12.7109375" style="12" customWidth="1"/>
    <col min="19" max="19" width="13.5703125" style="12" customWidth="1"/>
    <col min="20" max="16384" width="11.42578125" style="12"/>
  </cols>
  <sheetData>
    <row r="1" spans="1:18" ht="14.45" x14ac:dyDescent="0.3">
      <c r="A1" s="763" t="s">
        <v>1790</v>
      </c>
      <c r="B1" s="311"/>
      <c r="C1" s="1731" t="s">
        <v>1791</v>
      </c>
      <c r="D1" s="1731"/>
    </row>
    <row r="3" spans="1:18" ht="12.75" customHeight="1" x14ac:dyDescent="0.2">
      <c r="A3" s="724"/>
      <c r="B3" s="725" t="s">
        <v>1792</v>
      </c>
      <c r="D3" s="724"/>
      <c r="E3" s="724"/>
      <c r="F3" s="724"/>
      <c r="G3" s="724"/>
      <c r="H3" s="724"/>
      <c r="I3" s="724"/>
      <c r="J3" s="724"/>
      <c r="K3" s="724"/>
      <c r="L3" s="724"/>
      <c r="M3" s="724"/>
      <c r="N3" s="724"/>
      <c r="O3" s="724"/>
      <c r="P3" s="724"/>
      <c r="Q3" s="724"/>
      <c r="R3" s="724"/>
    </row>
    <row r="4" spans="1:18" ht="15" x14ac:dyDescent="0.2">
      <c r="A4" s="724"/>
      <c r="B4" s="725" t="s">
        <v>1960</v>
      </c>
      <c r="D4" s="724"/>
      <c r="E4" s="724"/>
      <c r="F4" s="724"/>
      <c r="G4" s="724"/>
      <c r="H4" s="724"/>
      <c r="I4" s="724"/>
      <c r="J4" s="724"/>
      <c r="K4" s="724"/>
      <c r="L4" s="724"/>
      <c r="M4" s="724"/>
      <c r="N4" s="724"/>
      <c r="O4" s="724"/>
      <c r="P4" s="724"/>
      <c r="Q4" s="724"/>
      <c r="R4" s="724"/>
    </row>
    <row r="5" spans="1:18" ht="12.75" customHeight="1" x14ac:dyDescent="0.2">
      <c r="A5" s="724"/>
      <c r="B5" s="725" t="s">
        <v>1961</v>
      </c>
      <c r="D5" s="724"/>
      <c r="E5" s="724"/>
      <c r="F5" s="724"/>
      <c r="G5" s="724"/>
      <c r="H5" s="724"/>
      <c r="I5" s="724"/>
      <c r="J5" s="724"/>
      <c r="K5" s="724"/>
      <c r="L5" s="724"/>
      <c r="M5" s="724"/>
      <c r="N5" s="724"/>
      <c r="O5" s="724"/>
      <c r="P5" s="724"/>
      <c r="Q5" s="724"/>
      <c r="R5" s="724"/>
    </row>
    <row r="6" spans="1:18" ht="12.75" customHeight="1" x14ac:dyDescent="0.2">
      <c r="A6" s="724"/>
      <c r="B6" s="725" t="s">
        <v>3703</v>
      </c>
      <c r="D6" s="724"/>
      <c r="E6" s="724"/>
      <c r="F6" s="724"/>
      <c r="G6" s="724"/>
      <c r="H6" s="724"/>
      <c r="I6" s="724"/>
      <c r="J6" s="724"/>
      <c r="K6" s="724"/>
      <c r="L6" s="724"/>
      <c r="M6" s="724"/>
      <c r="N6" s="724"/>
      <c r="O6" s="724"/>
      <c r="P6" s="724"/>
      <c r="Q6" s="724"/>
      <c r="R6" s="724"/>
    </row>
    <row r="7" spans="1:18" ht="12.75" customHeight="1" x14ac:dyDescent="0.2">
      <c r="A7" s="726"/>
      <c r="B7" s="727"/>
      <c r="D7" s="726"/>
      <c r="E7" s="726"/>
      <c r="F7" s="726"/>
      <c r="G7" s="726"/>
      <c r="H7" s="726"/>
      <c r="I7" s="726"/>
      <c r="J7" s="726"/>
      <c r="K7" s="726"/>
      <c r="L7" s="726"/>
      <c r="M7" s="726"/>
      <c r="N7" s="726"/>
      <c r="O7" s="726"/>
      <c r="P7" s="726"/>
      <c r="Q7" s="726"/>
      <c r="R7" s="726"/>
    </row>
    <row r="11" spans="1:18" ht="30.75" customHeight="1" x14ac:dyDescent="0.2">
      <c r="C11" s="1750" t="s">
        <v>1962</v>
      </c>
      <c r="D11" s="1750"/>
      <c r="E11" s="1750"/>
      <c r="F11" s="1750"/>
      <c r="G11" s="1750"/>
    </row>
    <row r="12" spans="1:18" ht="13.9" customHeight="1" x14ac:dyDescent="0.2">
      <c r="C12" s="1751" t="s">
        <v>1963</v>
      </c>
      <c r="D12" s="1751"/>
      <c r="E12" s="1751"/>
      <c r="F12" s="1751"/>
      <c r="G12" s="1751"/>
    </row>
    <row r="13" spans="1:18" ht="65.25" x14ac:dyDescent="0.2">
      <c r="C13" s="673" t="s">
        <v>1596</v>
      </c>
      <c r="D13" s="327" t="s">
        <v>1964</v>
      </c>
      <c r="E13" s="327" t="s">
        <v>1965</v>
      </c>
      <c r="F13" s="327" t="s">
        <v>1966</v>
      </c>
      <c r="G13" s="669" t="s">
        <v>1967</v>
      </c>
    </row>
    <row r="14" spans="1:18" ht="13.9" customHeight="1" x14ac:dyDescent="0.3">
      <c r="C14" s="721">
        <v>2008</v>
      </c>
      <c r="D14" s="1174">
        <v>384.46553797654508</v>
      </c>
      <c r="E14" s="1174">
        <v>116147.18071339901</v>
      </c>
      <c r="F14" s="1175">
        <v>11614.718071339901</v>
      </c>
      <c r="G14" s="1176">
        <v>0.36779535108919709</v>
      </c>
    </row>
    <row r="15" spans="1:18" ht="13.9" customHeight="1" x14ac:dyDescent="0.3">
      <c r="C15" s="722">
        <v>2009</v>
      </c>
      <c r="D15" s="1177">
        <v>486.4183970471874</v>
      </c>
      <c r="E15" s="1174">
        <v>70026.149345886995</v>
      </c>
      <c r="F15" s="1178">
        <v>7002.6149345886997</v>
      </c>
      <c r="G15" s="1179">
        <v>0.77180437687415171</v>
      </c>
    </row>
    <row r="16" spans="1:18" ht="13.9" customHeight="1" x14ac:dyDescent="0.3">
      <c r="C16" s="722">
        <v>2010</v>
      </c>
      <c r="D16" s="1177">
        <v>853.32815885284492</v>
      </c>
      <c r="E16" s="1174">
        <v>128047.055972242</v>
      </c>
      <c r="F16" s="1178">
        <v>12804.705597224201</v>
      </c>
      <c r="G16" s="1179">
        <v>0.74046403607352074</v>
      </c>
    </row>
    <row r="17" spans="3:16" ht="13.9" customHeight="1" x14ac:dyDescent="0.3">
      <c r="C17" s="722">
        <v>2011</v>
      </c>
      <c r="D17" s="1177">
        <v>1066.2024879670889</v>
      </c>
      <c r="E17" s="1174">
        <v>89788.37659058001</v>
      </c>
      <c r="F17" s="1178">
        <v>8978.837659058001</v>
      </c>
      <c r="G17" s="1179">
        <v>1.3194017712074668</v>
      </c>
    </row>
    <row r="18" spans="3:16" ht="13.9" customHeight="1" x14ac:dyDescent="0.3">
      <c r="C18" s="722">
        <v>2012</v>
      </c>
      <c r="D18" s="1177">
        <v>1246.0956954272003</v>
      </c>
      <c r="E18" s="1174">
        <v>55193.463560274999</v>
      </c>
      <c r="F18" s="1178">
        <v>5519.3463560275004</v>
      </c>
      <c r="G18" s="1179">
        <v>2.5085411992397724</v>
      </c>
    </row>
    <row r="19" spans="3:16" ht="13.9" customHeight="1" x14ac:dyDescent="0.3">
      <c r="C19" s="722">
        <v>2013</v>
      </c>
      <c r="D19" s="1177">
        <v>1347.4074702464</v>
      </c>
      <c r="E19" s="1174">
        <v>51482.322228545017</v>
      </c>
      <c r="F19" s="1178">
        <v>5148.2322228545017</v>
      </c>
      <c r="G19" s="1179">
        <v>2.9080261856462881</v>
      </c>
    </row>
    <row r="20" spans="3:16" ht="13.9" customHeight="1" x14ac:dyDescent="0.3">
      <c r="C20" s="722">
        <v>2014</v>
      </c>
      <c r="D20" s="1177">
        <v>1656.2260405183999</v>
      </c>
      <c r="E20" s="1174">
        <v>70099.621416649985</v>
      </c>
      <c r="F20" s="1178">
        <v>7009.9621416649989</v>
      </c>
      <c r="G20" s="1179">
        <v>2.6251941436226658</v>
      </c>
    </row>
    <row r="21" spans="3:16" ht="13.9" customHeight="1" x14ac:dyDescent="0.3">
      <c r="C21" s="722">
        <v>2015</v>
      </c>
      <c r="D21" s="1177">
        <v>1990.3074781408013</v>
      </c>
      <c r="E21" s="1174">
        <v>66792.747242296988</v>
      </c>
      <c r="F21" s="1178">
        <v>6679.2747242296991</v>
      </c>
      <c r="G21" s="1179">
        <v>3.3109174944811386</v>
      </c>
    </row>
    <row r="22" spans="3:16" ht="13.9" customHeight="1" x14ac:dyDescent="0.3">
      <c r="C22" s="722">
        <v>2016</v>
      </c>
      <c r="D22" s="1177">
        <v>2419.36</v>
      </c>
      <c r="E22" s="1174">
        <v>68526.594203382017</v>
      </c>
      <c r="F22" s="1178">
        <v>6852.6594203382019</v>
      </c>
      <c r="G22" s="1179">
        <v>3.9228241371509855</v>
      </c>
    </row>
    <row r="23" spans="3:16" ht="13.9" customHeight="1" x14ac:dyDescent="0.3">
      <c r="C23" s="722">
        <v>2017</v>
      </c>
      <c r="D23" s="1177">
        <v>2479.56</v>
      </c>
      <c r="E23" s="1174">
        <v>84167.360855745981</v>
      </c>
      <c r="F23" s="1177">
        <v>8416.7360855745992</v>
      </c>
      <c r="G23" s="1179">
        <v>3.2733195369979122</v>
      </c>
    </row>
    <row r="24" spans="3:16" ht="13.9" customHeight="1" x14ac:dyDescent="0.2">
      <c r="C24" s="722">
        <v>2018</v>
      </c>
      <c r="D24" s="1180">
        <v>2453.73</v>
      </c>
      <c r="E24" s="1174">
        <v>70763.448225998989</v>
      </c>
      <c r="F24" s="1177">
        <v>7076.3448225998991</v>
      </c>
      <c r="G24" s="1179">
        <v>3.8527894485291356</v>
      </c>
    </row>
    <row r="25" spans="3:16" ht="12.75" x14ac:dyDescent="0.2">
      <c r="C25" s="723">
        <v>2019</v>
      </c>
      <c r="D25" s="1181">
        <v>2471.1999999999998</v>
      </c>
      <c r="E25" s="1174">
        <v>47667.402435053998</v>
      </c>
      <c r="F25" s="1177">
        <v>4766.7402435054</v>
      </c>
      <c r="G25" s="1179">
        <v>5.760284046354009</v>
      </c>
    </row>
    <row r="26" spans="3:16" ht="12.75" x14ac:dyDescent="0.2">
      <c r="C26" s="1752" t="s">
        <v>1968</v>
      </c>
      <c r="D26" s="1752"/>
      <c r="E26" s="1752"/>
      <c r="F26" s="1752"/>
      <c r="G26" s="1752"/>
    </row>
    <row r="27" spans="3:16" ht="26.25" customHeight="1" x14ac:dyDescent="0.2">
      <c r="C27" s="1744" t="s">
        <v>4099</v>
      </c>
      <c r="D27" s="1744"/>
      <c r="E27" s="1744"/>
      <c r="F27" s="1744"/>
      <c r="G27" s="1744"/>
    </row>
    <row r="28" spans="3:16" ht="12.75" x14ac:dyDescent="0.2">
      <c r="C28" s="13"/>
      <c r="D28" s="13"/>
      <c r="E28" s="13"/>
      <c r="F28" s="13"/>
      <c r="G28" s="13"/>
    </row>
    <row r="31" spans="3:16" x14ac:dyDescent="0.2">
      <c r="C31" s="1630" t="s">
        <v>4100</v>
      </c>
      <c r="D31" s="1566"/>
      <c r="E31" s="1566"/>
      <c r="F31" s="1566"/>
      <c r="G31" s="1566"/>
      <c r="H31" s="1566"/>
      <c r="I31" s="1566"/>
      <c r="J31" s="1566"/>
      <c r="K31" s="1566"/>
      <c r="L31" s="1566"/>
      <c r="M31" s="1566"/>
      <c r="N31" s="1566"/>
      <c r="O31" s="1566"/>
      <c r="P31" s="1745"/>
    </row>
    <row r="32" spans="3:16" x14ac:dyDescent="0.2">
      <c r="C32" s="1746"/>
      <c r="D32" s="1747"/>
      <c r="E32" s="1747"/>
      <c r="F32" s="1747"/>
      <c r="G32" s="1747"/>
      <c r="H32" s="1747"/>
      <c r="I32" s="1747"/>
      <c r="J32" s="1747"/>
      <c r="K32" s="1747"/>
      <c r="L32" s="1747"/>
      <c r="M32" s="1747"/>
      <c r="N32" s="1747"/>
      <c r="O32" s="1747"/>
      <c r="P32" s="1748"/>
    </row>
    <row r="33" spans="3:16" x14ac:dyDescent="0.2">
      <c r="C33" s="1631"/>
      <c r="D33" s="1567"/>
      <c r="E33" s="1567"/>
      <c r="F33" s="1567"/>
      <c r="G33" s="1567"/>
      <c r="H33" s="1567"/>
      <c r="I33" s="1567"/>
      <c r="J33" s="1567"/>
      <c r="K33" s="1567"/>
      <c r="L33" s="1567"/>
      <c r="M33" s="1567"/>
      <c r="N33" s="1567"/>
      <c r="O33" s="1567"/>
      <c r="P33" s="1749"/>
    </row>
  </sheetData>
  <mergeCells count="6">
    <mergeCell ref="C1:D1"/>
    <mergeCell ref="C27:G27"/>
    <mergeCell ref="C31:P33"/>
    <mergeCell ref="C11:G11"/>
    <mergeCell ref="C12:G12"/>
    <mergeCell ref="C26:G26"/>
  </mergeCells>
  <hyperlinks>
    <hyperlink ref="A1" location="'Indice indicadores'!A1" display="REGRESAR"/>
    <hyperlink ref="C1" location="'Metadato 6.4.2'!A1" display="VER METADATO"/>
  </hyperlinks>
  <pageMargins left="0.7" right="0.7" top="0.75" bottom="0.75" header="0.3" footer="0.3"/>
  <pageSetup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0" tint="-0.499984740745262"/>
  </sheetPr>
  <dimension ref="A1:F46"/>
  <sheetViews>
    <sheetView showGridLines="0" zoomScaleNormal="100" workbookViewId="0">
      <pane ySplit="1" topLeftCell="A2" activePane="bottomLeft" state="frozen"/>
      <selection activeCell="E24" sqref="E24"/>
      <selection pane="bottomLeft" activeCell="E24" sqref="E24"/>
    </sheetView>
  </sheetViews>
  <sheetFormatPr baseColWidth="10" defaultColWidth="11.42578125" defaultRowHeight="11.25" x14ac:dyDescent="0.25"/>
  <cols>
    <col min="1" max="1" width="12" style="307" customWidth="1"/>
    <col min="2" max="2" width="26.42578125" style="307" customWidth="1"/>
    <col min="3" max="3" width="10.5703125" style="307" bestFit="1" customWidth="1"/>
    <col min="4" max="4" width="85.7109375" style="307" customWidth="1"/>
    <col min="5" max="5" width="11.42578125" style="307"/>
    <col min="6" max="6" width="7.28515625" style="307" customWidth="1"/>
    <col min="7" max="7" width="13" style="307" customWidth="1"/>
    <col min="8" max="11" width="11.42578125" style="307"/>
    <col min="12" max="12" width="12.7109375" style="307" customWidth="1"/>
    <col min="13" max="16384" width="11.42578125" style="307"/>
  </cols>
  <sheetData>
    <row r="1" spans="2:6" ht="14.45" x14ac:dyDescent="0.3">
      <c r="B1" s="718" t="s">
        <v>1790</v>
      </c>
    </row>
    <row r="2" spans="2:6" ht="10.9" thickBot="1" x14ac:dyDescent="0.35"/>
    <row r="3" spans="2:6" ht="23.25" customHeight="1" thickBot="1" x14ac:dyDescent="0.3">
      <c r="B3" s="1696" t="s">
        <v>1800</v>
      </c>
      <c r="C3" s="1696"/>
      <c r="D3" s="1696"/>
      <c r="F3" s="278" t="s">
        <v>1855</v>
      </c>
    </row>
    <row r="4" spans="2:6" ht="30" x14ac:dyDescent="0.25">
      <c r="B4" s="1695" t="s">
        <v>1802</v>
      </c>
      <c r="C4" s="1695"/>
      <c r="D4" s="280" t="s">
        <v>1803</v>
      </c>
    </row>
    <row r="5" spans="2:6" ht="60" x14ac:dyDescent="0.25">
      <c r="B5" s="1695" t="s">
        <v>1804</v>
      </c>
      <c r="C5" s="1695"/>
      <c r="D5" s="280" t="s">
        <v>1932</v>
      </c>
    </row>
    <row r="6" spans="2:6" ht="15" x14ac:dyDescent="0.25">
      <c r="B6" s="1695" t="s">
        <v>1806</v>
      </c>
      <c r="C6" s="1695"/>
      <c r="D6" s="281" t="s">
        <v>1969</v>
      </c>
    </row>
    <row r="7" spans="2:6" ht="30" x14ac:dyDescent="0.25">
      <c r="B7" s="1697" t="s">
        <v>1808</v>
      </c>
      <c r="C7" s="1697"/>
      <c r="D7" s="282" t="s">
        <v>1962</v>
      </c>
    </row>
    <row r="8" spans="2:6" ht="14.45" x14ac:dyDescent="0.3">
      <c r="B8" s="10"/>
      <c r="C8" s="10"/>
      <c r="D8" s="10"/>
    </row>
    <row r="9" spans="2:6" ht="15" x14ac:dyDescent="0.25">
      <c r="B9" s="1696" t="s">
        <v>1812</v>
      </c>
      <c r="C9" s="1696"/>
      <c r="D9" s="1696"/>
    </row>
    <row r="10" spans="2:6" ht="23.25" customHeight="1" x14ac:dyDescent="0.25">
      <c r="B10" s="1698" t="s">
        <v>1813</v>
      </c>
      <c r="C10" s="1699"/>
      <c r="D10" s="280" t="s">
        <v>1970</v>
      </c>
    </row>
    <row r="11" spans="2:6" ht="15" customHeight="1" x14ac:dyDescent="0.25">
      <c r="B11" s="1700" t="s">
        <v>1815</v>
      </c>
      <c r="C11" s="1700"/>
      <c r="D11" s="309" t="s">
        <v>1971</v>
      </c>
    </row>
    <row r="12" spans="2:6" ht="39" customHeight="1" x14ac:dyDescent="0.25">
      <c r="B12" s="1695" t="s">
        <v>1580</v>
      </c>
      <c r="C12" s="1695"/>
      <c r="D12" s="285" t="s">
        <v>1972</v>
      </c>
    </row>
    <row r="13" spans="2:6" ht="14.65" customHeight="1" x14ac:dyDescent="0.3">
      <c r="B13" s="1695" t="s">
        <v>1541</v>
      </c>
      <c r="C13" s="1701"/>
      <c r="D13" s="285" t="s">
        <v>1884</v>
      </c>
    </row>
    <row r="14" spans="2:6" ht="409.5" x14ac:dyDescent="0.25">
      <c r="B14" s="1695" t="s">
        <v>1818</v>
      </c>
      <c r="C14" s="1695"/>
      <c r="D14" s="280" t="s">
        <v>4101</v>
      </c>
    </row>
    <row r="15" spans="2:6" ht="135" x14ac:dyDescent="0.25">
      <c r="B15" s="1695" t="s">
        <v>1820</v>
      </c>
      <c r="C15" s="1695"/>
      <c r="D15" s="280" t="s">
        <v>1973</v>
      </c>
    </row>
    <row r="16" spans="2:6" ht="15" x14ac:dyDescent="0.25">
      <c r="B16" s="1695" t="s">
        <v>1705</v>
      </c>
      <c r="C16" s="1695"/>
      <c r="D16" s="301"/>
    </row>
    <row r="17" spans="1:4" ht="30" x14ac:dyDescent="0.25">
      <c r="B17" s="1697" t="s">
        <v>1823</v>
      </c>
      <c r="C17" s="1697"/>
      <c r="D17" s="280" t="s">
        <v>1974</v>
      </c>
    </row>
    <row r="18" spans="1:4" ht="15" customHeight="1" x14ac:dyDescent="0.25">
      <c r="B18" s="1704" t="s">
        <v>1825</v>
      </c>
      <c r="C18" s="1705"/>
      <c r="D18" s="301"/>
    </row>
    <row r="19" spans="1:4" ht="15" customHeight="1" x14ac:dyDescent="0.25">
      <c r="B19" s="1695" t="s">
        <v>1827</v>
      </c>
      <c r="C19" s="1695"/>
      <c r="D19" s="280" t="s">
        <v>1828</v>
      </c>
    </row>
    <row r="20" spans="1:4" ht="30" x14ac:dyDescent="0.25">
      <c r="B20" s="1706" t="s">
        <v>1829</v>
      </c>
      <c r="C20" s="290" t="s">
        <v>1830</v>
      </c>
      <c r="D20" s="280" t="s">
        <v>1975</v>
      </c>
    </row>
    <row r="21" spans="1:4" ht="15" x14ac:dyDescent="0.25">
      <c r="B21" s="1707"/>
      <c r="C21" s="1013" t="s">
        <v>1832</v>
      </c>
      <c r="D21" s="301" t="s">
        <v>1976</v>
      </c>
    </row>
    <row r="22" spans="1:4" ht="15" x14ac:dyDescent="0.25">
      <c r="B22" s="1708" t="s">
        <v>1834</v>
      </c>
      <c r="C22" s="1708"/>
      <c r="D22" s="280" t="s">
        <v>1759</v>
      </c>
    </row>
    <row r="23" spans="1:4" ht="30" x14ac:dyDescent="0.25">
      <c r="B23" s="1708" t="s">
        <v>1835</v>
      </c>
      <c r="C23" s="1708"/>
      <c r="D23" s="281" t="s">
        <v>1977</v>
      </c>
    </row>
    <row r="24" spans="1:4" ht="15" x14ac:dyDescent="0.25">
      <c r="B24" s="1695" t="s">
        <v>1836</v>
      </c>
      <c r="C24" s="1695"/>
      <c r="D24" s="289" t="s">
        <v>370</v>
      </c>
    </row>
    <row r="25" spans="1:4" ht="60" x14ac:dyDescent="0.25">
      <c r="B25" s="1697" t="s">
        <v>1838</v>
      </c>
      <c r="C25" s="1697"/>
      <c r="D25" s="281" t="s">
        <v>1978</v>
      </c>
    </row>
    <row r="26" spans="1:4" ht="210" x14ac:dyDescent="0.25">
      <c r="B26" s="1709" t="s">
        <v>1840</v>
      </c>
      <c r="C26" s="1710"/>
      <c r="D26" s="280" t="s">
        <v>1979</v>
      </c>
    </row>
    <row r="27" spans="1:4" ht="165" x14ac:dyDescent="0.25">
      <c r="B27" s="1014" t="s">
        <v>1842</v>
      </c>
      <c r="C27" s="1015"/>
      <c r="D27" s="289" t="s">
        <v>1980</v>
      </c>
    </row>
    <row r="28" spans="1:4" ht="15" x14ac:dyDescent="0.25">
      <c r="B28" s="1702" t="s">
        <v>1844</v>
      </c>
      <c r="C28" s="1703"/>
      <c r="D28" s="292"/>
    </row>
    <row r="29" spans="1:4" ht="15" x14ac:dyDescent="0.25">
      <c r="B29" s="293"/>
      <c r="C29" s="293"/>
      <c r="D29" s="294"/>
    </row>
    <row r="30" spans="1:4" ht="15" x14ac:dyDescent="0.25">
      <c r="B30" s="1696" t="s">
        <v>1845</v>
      </c>
      <c r="C30" s="1696"/>
      <c r="D30" s="1696"/>
    </row>
    <row r="31" spans="1:4" ht="23.25" customHeight="1" x14ac:dyDescent="0.25">
      <c r="A31" s="328"/>
      <c r="B31" s="1693" t="s">
        <v>304</v>
      </c>
      <c r="C31" s="1694"/>
      <c r="D31" s="393" t="s">
        <v>1914</v>
      </c>
    </row>
    <row r="32" spans="1:4" ht="15" x14ac:dyDescent="0.25">
      <c r="A32" s="328"/>
      <c r="B32" s="1693" t="s">
        <v>1847</v>
      </c>
      <c r="C32" s="1694"/>
      <c r="D32" s="303" t="s">
        <v>1915</v>
      </c>
    </row>
    <row r="33" spans="2:4" ht="15" x14ac:dyDescent="0.25">
      <c r="B33" s="1693" t="s">
        <v>305</v>
      </c>
      <c r="C33" s="1694"/>
      <c r="D33" s="303" t="s">
        <v>1916</v>
      </c>
    </row>
    <row r="34" spans="2:4" ht="15" x14ac:dyDescent="0.25">
      <c r="B34" s="1693" t="s">
        <v>309</v>
      </c>
      <c r="C34" s="1694"/>
      <c r="D34" s="303" t="s">
        <v>1981</v>
      </c>
    </row>
    <row r="35" spans="2:4" ht="15" x14ac:dyDescent="0.25">
      <c r="B35" s="1753" t="s">
        <v>1850</v>
      </c>
      <c r="C35" s="1753"/>
      <c r="D35" s="5" t="s">
        <v>1918</v>
      </c>
    </row>
    <row r="36" spans="2:4" ht="15" x14ac:dyDescent="0.25">
      <c r="B36" s="1753" t="s">
        <v>1850</v>
      </c>
      <c r="C36" s="1753"/>
      <c r="D36" s="5" t="s">
        <v>1918</v>
      </c>
    </row>
    <row r="37" spans="2:4" ht="15" x14ac:dyDescent="0.25">
      <c r="B37" s="1693" t="s">
        <v>304</v>
      </c>
      <c r="C37" s="1694"/>
      <c r="D37" s="303" t="s">
        <v>4102</v>
      </c>
    </row>
    <row r="38" spans="2:4" ht="15" x14ac:dyDescent="0.25">
      <c r="B38" s="1693" t="s">
        <v>1847</v>
      </c>
      <c r="C38" s="1694"/>
      <c r="D38" s="303" t="s">
        <v>4103</v>
      </c>
    </row>
    <row r="39" spans="2:4" ht="15" x14ac:dyDescent="0.25">
      <c r="B39" s="1693" t="s">
        <v>305</v>
      </c>
      <c r="C39" s="1694"/>
      <c r="D39" s="303" t="s">
        <v>1982</v>
      </c>
    </row>
    <row r="40" spans="2:4" ht="15" x14ac:dyDescent="0.25">
      <c r="B40" s="1693" t="s">
        <v>309</v>
      </c>
      <c r="C40" s="1694"/>
      <c r="D40" s="303"/>
    </row>
    <row r="41" spans="2:4" ht="15" x14ac:dyDescent="0.25">
      <c r="B41" s="1753" t="s">
        <v>1850</v>
      </c>
      <c r="C41" s="1753"/>
      <c r="D41" s="329" t="s">
        <v>4104</v>
      </c>
    </row>
    <row r="42" spans="2:4" ht="15" x14ac:dyDescent="0.25">
      <c r="B42" s="1693" t="s">
        <v>304</v>
      </c>
      <c r="C42" s="1694"/>
      <c r="D42" s="303" t="s">
        <v>1983</v>
      </c>
    </row>
    <row r="43" spans="2:4" ht="15" x14ac:dyDescent="0.25">
      <c r="B43" s="1693" t="s">
        <v>1847</v>
      </c>
      <c r="C43" s="1694"/>
      <c r="D43" s="303"/>
    </row>
    <row r="44" spans="2:4" ht="15" x14ac:dyDescent="0.25">
      <c r="B44" s="1693" t="s">
        <v>305</v>
      </c>
      <c r="C44" s="1694"/>
      <c r="D44" s="303" t="s">
        <v>1984</v>
      </c>
    </row>
    <row r="45" spans="2:4" ht="15" x14ac:dyDescent="0.25">
      <c r="B45" s="1693" t="s">
        <v>309</v>
      </c>
      <c r="C45" s="1694"/>
      <c r="D45" s="303"/>
    </row>
    <row r="46" spans="2:4" ht="15" x14ac:dyDescent="0.25">
      <c r="B46" s="1753" t="s">
        <v>1850</v>
      </c>
      <c r="C46" s="1753"/>
      <c r="D46" s="329" t="s">
        <v>1985</v>
      </c>
    </row>
  </sheetData>
  <mergeCells count="40">
    <mergeCell ref="B9:D9"/>
    <mergeCell ref="B3:D3"/>
    <mergeCell ref="B4:C4"/>
    <mergeCell ref="B5:C5"/>
    <mergeCell ref="B6:C6"/>
    <mergeCell ref="B7:C7"/>
    <mergeCell ref="B22:C22"/>
    <mergeCell ref="B10:C10"/>
    <mergeCell ref="B11:C11"/>
    <mergeCell ref="B12:C12"/>
    <mergeCell ref="B13:C13"/>
    <mergeCell ref="B14:C14"/>
    <mergeCell ref="B15:C15"/>
    <mergeCell ref="B16:C16"/>
    <mergeCell ref="B17:C17"/>
    <mergeCell ref="B18:C18"/>
    <mergeCell ref="B19:C19"/>
    <mergeCell ref="B20:B21"/>
    <mergeCell ref="B36:C36"/>
    <mergeCell ref="B23:C23"/>
    <mergeCell ref="B24:C24"/>
    <mergeCell ref="B25:C25"/>
    <mergeCell ref="B26:C26"/>
    <mergeCell ref="B28:C28"/>
    <mergeCell ref="B30:D30"/>
    <mergeCell ref="B31:C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7">
    <dataValidation type="list" allowBlank="1" showInputMessage="1" showErrorMessage="1" sqref="D24">
      <formula1>Tipo_operación</formula1>
    </dataValidation>
    <dataValidation type="list" allowBlank="1" showInputMessage="1" showErrorMessage="1" sqref="D13">
      <formula1>Tipo_indicador</formula1>
    </dataValidation>
    <dataValidation type="list" allowBlank="1" showInputMessage="1" showErrorMessage="1" sqref="D7">
      <formula1>Nombre_indicador_ODS</formula1>
    </dataValidation>
    <dataValidation type="list" allowBlank="1" showInputMessage="1" showErrorMessage="1" sqref="D6">
      <formula1>Numero_indicador</formula1>
    </dataValidation>
    <dataValidation type="list" allowBlank="1" showInputMessage="1" showErrorMessage="1" sqref="D5">
      <formula1>Metas_ODS</formula1>
    </dataValidation>
    <dataValidation type="list" allowBlank="1" showInputMessage="1" showErrorMessage="1" sqref="D4">
      <formula1>ODS</formula1>
    </dataValidation>
    <dataValidation allowBlank="1" showDropDown="1" showInputMessage="1" showErrorMessage="1" sqref="D12"/>
  </dataValidations>
  <hyperlinks>
    <hyperlink ref="B1" location="'6.4.2'!A1" display="REGRESAR"/>
    <hyperlink ref="D46" r:id="rId1"/>
    <hyperlink ref="D36" r:id="rId2"/>
    <hyperlink ref="D35" r:id="rId3"/>
  </hyperlinks>
  <pageMargins left="0.7" right="0.7" top="0.75" bottom="0.75" header="0.3" footer="0.3"/>
  <pageSetup orientation="portrait" r:id="rId4"/>
  <drawing r:id="rId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dimension ref="A1:O351"/>
  <sheetViews>
    <sheetView showGridLines="0" workbookViewId="0">
      <pane ySplit="1" topLeftCell="A2" activePane="bottomLeft" state="frozen"/>
      <selection activeCell="E24" sqref="E24"/>
      <selection pane="bottomLeft"/>
    </sheetView>
  </sheetViews>
  <sheetFormatPr baseColWidth="10" defaultColWidth="11.42578125" defaultRowHeight="15" x14ac:dyDescent="0.25"/>
  <cols>
    <col min="1" max="2" width="15.42578125" style="352" customWidth="1"/>
    <col min="3" max="3" width="11.42578125" style="352"/>
    <col min="4" max="4" width="14" style="352" customWidth="1"/>
    <col min="5" max="5" width="11.42578125" style="352"/>
    <col min="6" max="11" width="19.7109375" style="352" customWidth="1"/>
    <col min="12" max="12" width="23.7109375" style="352" customWidth="1"/>
    <col min="13" max="13" width="25.7109375" style="352" customWidth="1"/>
    <col min="14" max="15" width="23.7109375" style="352" customWidth="1"/>
    <col min="16" max="16" width="22.5703125" style="352" customWidth="1"/>
    <col min="17" max="17" width="23.7109375" style="352" customWidth="1"/>
    <col min="18" max="16384" width="11.42578125" style="352"/>
  </cols>
  <sheetData>
    <row r="1" spans="1:15" ht="14.45" x14ac:dyDescent="0.3">
      <c r="A1" s="762" t="s">
        <v>1790</v>
      </c>
      <c r="I1" s="762" t="s">
        <v>1791</v>
      </c>
    </row>
    <row r="3" spans="1:15" s="96" customFormat="1" ht="15" customHeight="1" x14ac:dyDescent="0.25">
      <c r="A3" s="772"/>
      <c r="B3" s="297" t="s">
        <v>1792</v>
      </c>
      <c r="D3" s="305"/>
      <c r="E3" s="305"/>
      <c r="F3" s="305"/>
      <c r="G3" s="305"/>
      <c r="H3" s="305"/>
      <c r="I3" s="305"/>
      <c r="J3" s="305"/>
      <c r="K3" s="305"/>
      <c r="L3" s="306"/>
      <c r="M3" s="330"/>
      <c r="N3" s="330"/>
      <c r="O3" s="330"/>
    </row>
    <row r="4" spans="1:15" s="96" customFormat="1" ht="15" customHeight="1" x14ac:dyDescent="0.25">
      <c r="A4" s="772"/>
      <c r="B4" s="297" t="s">
        <v>1986</v>
      </c>
      <c r="D4" s="298"/>
      <c r="E4" s="298"/>
      <c r="F4" s="298"/>
      <c r="G4" s="298"/>
      <c r="H4" s="298"/>
      <c r="I4" s="298"/>
      <c r="J4" s="298"/>
      <c r="K4" s="298"/>
      <c r="L4" s="299"/>
      <c r="M4" s="330"/>
      <c r="N4" s="330"/>
      <c r="O4" s="330"/>
    </row>
    <row r="5" spans="1:15" s="96" customFormat="1" ht="15" customHeight="1" x14ac:dyDescent="0.25">
      <c r="A5" s="772"/>
      <c r="B5" s="297" t="s">
        <v>1987</v>
      </c>
      <c r="D5" s="298"/>
      <c r="E5" s="298"/>
      <c r="F5" s="298"/>
      <c r="G5" s="298"/>
      <c r="H5" s="298"/>
      <c r="I5" s="298"/>
      <c r="J5" s="298"/>
      <c r="K5" s="298"/>
      <c r="L5" s="299"/>
      <c r="M5" s="330"/>
      <c r="N5" s="330"/>
      <c r="O5" s="330"/>
    </row>
    <row r="6" spans="1:15" s="96" customFormat="1" ht="15" customHeight="1" x14ac:dyDescent="0.25">
      <c r="A6" s="772"/>
      <c r="B6" s="297" t="s">
        <v>1988</v>
      </c>
      <c r="D6" s="298"/>
      <c r="E6" s="298"/>
      <c r="F6" s="298"/>
      <c r="G6" s="298"/>
      <c r="H6" s="298"/>
      <c r="I6" s="298"/>
      <c r="J6" s="298"/>
      <c r="K6" s="298"/>
      <c r="L6" s="299"/>
      <c r="M6" s="330"/>
      <c r="N6" s="330"/>
      <c r="O6" s="330"/>
    </row>
    <row r="9" spans="1:15" x14ac:dyDescent="0.25">
      <c r="A9" s="12"/>
      <c r="B9" s="1720" t="s">
        <v>1989</v>
      </c>
      <c r="C9" s="1720"/>
      <c r="D9" s="1720"/>
      <c r="E9" s="1720"/>
      <c r="F9" s="1720"/>
      <c r="G9" s="1720"/>
      <c r="H9" s="12"/>
      <c r="I9" s="12"/>
      <c r="J9" s="12"/>
    </row>
    <row r="10" spans="1:15" ht="14.45" x14ac:dyDescent="0.3">
      <c r="A10" s="12"/>
      <c r="B10" s="1715" t="s">
        <v>1990</v>
      </c>
      <c r="C10" s="1715"/>
      <c r="D10" s="1715"/>
      <c r="E10" s="1715"/>
      <c r="F10" s="1715"/>
      <c r="G10" s="1715"/>
      <c r="H10" s="12"/>
      <c r="I10" s="12"/>
      <c r="J10" s="12"/>
    </row>
    <row r="11" spans="1:15" x14ac:dyDescent="0.25">
      <c r="A11" s="12"/>
      <c r="B11" s="1719" t="s">
        <v>1596</v>
      </c>
      <c r="C11" s="1429" t="s">
        <v>1991</v>
      </c>
      <c r="D11" s="1716" t="s">
        <v>1992</v>
      </c>
      <c r="E11" s="1716"/>
      <c r="F11" s="1716"/>
      <c r="G11" s="1716"/>
      <c r="H11" s="12"/>
      <c r="I11" s="12"/>
      <c r="J11" s="12"/>
    </row>
    <row r="12" spans="1:15" ht="38.25" x14ac:dyDescent="0.25">
      <c r="A12" s="12"/>
      <c r="B12" s="1427"/>
      <c r="C12" s="1424"/>
      <c r="D12" s="1232" t="s">
        <v>1993</v>
      </c>
      <c r="E12" s="1232" t="s">
        <v>1994</v>
      </c>
      <c r="F12" s="1232" t="s">
        <v>1995</v>
      </c>
      <c r="G12" s="1232" t="s">
        <v>1996</v>
      </c>
      <c r="H12" s="12"/>
      <c r="I12" s="12"/>
      <c r="J12" s="12"/>
    </row>
    <row r="13" spans="1:15" ht="14.45" x14ac:dyDescent="0.3">
      <c r="A13" s="12"/>
      <c r="B13" s="1151">
        <v>2017</v>
      </c>
      <c r="C13" s="1236">
        <v>50</v>
      </c>
      <c r="D13" s="1151">
        <v>30</v>
      </c>
      <c r="E13" s="1151">
        <v>50</v>
      </c>
      <c r="F13" s="1151">
        <v>50</v>
      </c>
      <c r="G13" s="1151">
        <v>50</v>
      </c>
      <c r="H13" s="12"/>
      <c r="I13" s="12"/>
      <c r="J13" s="12"/>
    </row>
    <row r="14" spans="1:15" ht="14.45" x14ac:dyDescent="0.3">
      <c r="A14" s="12"/>
      <c r="B14" s="1298">
        <v>2020</v>
      </c>
      <c r="C14" s="1299">
        <v>50.539321789321789</v>
      </c>
      <c r="D14" s="1300">
        <v>48.571428571428569</v>
      </c>
      <c r="E14" s="1300">
        <v>56.363636363636367</v>
      </c>
      <c r="F14" s="1300">
        <v>52.222222222222221</v>
      </c>
      <c r="G14" s="1298">
        <v>45</v>
      </c>
      <c r="H14" s="12"/>
      <c r="I14" s="12"/>
      <c r="J14" s="12"/>
    </row>
    <row r="15" spans="1:15" x14ac:dyDescent="0.25">
      <c r="A15" s="12"/>
      <c r="B15" s="1033" t="s">
        <v>1997</v>
      </c>
      <c r="C15" s="916"/>
      <c r="D15" s="916"/>
      <c r="E15" s="916"/>
      <c r="F15" s="1033"/>
      <c r="G15" s="1033"/>
      <c r="H15" s="12"/>
      <c r="I15" s="12"/>
      <c r="J15" s="12"/>
    </row>
    <row r="16" spans="1:15" x14ac:dyDescent="0.25">
      <c r="A16" s="12"/>
      <c r="B16" s="1033" t="s">
        <v>4131</v>
      </c>
      <c r="C16" s="916"/>
      <c r="D16" s="916"/>
      <c r="E16" s="916"/>
      <c r="F16" s="1033"/>
      <c r="G16" s="1033"/>
      <c r="H16" s="12"/>
      <c r="I16" s="12"/>
      <c r="J16" s="12"/>
    </row>
    <row r="17" spans="1:10" ht="14.45" x14ac:dyDescent="0.3">
      <c r="A17" s="12"/>
      <c r="B17" s="12"/>
      <c r="C17" s="12"/>
      <c r="D17" s="12"/>
      <c r="E17" s="12"/>
      <c r="F17" s="12"/>
      <c r="G17" s="12"/>
      <c r="H17" s="12"/>
      <c r="I17" s="12"/>
      <c r="J17" s="12"/>
    </row>
    <row r="18" spans="1:10" ht="14.45" x14ac:dyDescent="0.3">
      <c r="A18" s="12"/>
      <c r="B18" s="12"/>
      <c r="C18" s="12"/>
      <c r="D18" s="12"/>
      <c r="E18" s="12"/>
      <c r="F18" s="12"/>
      <c r="G18" s="12"/>
      <c r="H18" s="12"/>
      <c r="I18" s="12"/>
      <c r="J18" s="12"/>
    </row>
    <row r="19" spans="1:10" x14ac:dyDescent="0.25">
      <c r="A19" s="1842">
        <v>2017</v>
      </c>
      <c r="B19" s="1773" t="s">
        <v>1998</v>
      </c>
      <c r="C19" s="1773"/>
      <c r="D19" s="1773"/>
      <c r="E19" s="1773"/>
      <c r="F19" s="1773"/>
      <c r="G19" s="1773"/>
      <c r="H19" s="1773"/>
      <c r="I19" s="1773"/>
      <c r="J19" s="1774"/>
    </row>
    <row r="20" spans="1:10" x14ac:dyDescent="0.25">
      <c r="A20" s="1843"/>
      <c r="B20" s="1301"/>
      <c r="C20" s="1302"/>
      <c r="D20" s="1302"/>
      <c r="E20" s="1775" t="s">
        <v>1999</v>
      </c>
      <c r="F20" s="1776"/>
      <c r="G20" s="1776"/>
      <c r="H20" s="1776"/>
      <c r="I20" s="1776"/>
      <c r="J20" s="1776"/>
    </row>
    <row r="21" spans="1:10" x14ac:dyDescent="0.25">
      <c r="A21" s="1843"/>
      <c r="B21" s="1301"/>
      <c r="C21" s="1302"/>
      <c r="D21" s="1302"/>
      <c r="E21" s="1303" t="s">
        <v>2000</v>
      </c>
      <c r="F21" s="1304" t="s">
        <v>2001</v>
      </c>
      <c r="G21" s="1304" t="s">
        <v>2002</v>
      </c>
      <c r="H21" s="1303" t="s">
        <v>2003</v>
      </c>
      <c r="I21" s="1303" t="s">
        <v>2004</v>
      </c>
      <c r="J21" s="1304" t="s">
        <v>2005</v>
      </c>
    </row>
    <row r="22" spans="1:10" x14ac:dyDescent="0.25">
      <c r="A22" s="1843"/>
      <c r="B22" s="1756" t="s">
        <v>2006</v>
      </c>
      <c r="C22" s="1756"/>
      <c r="D22" s="1756"/>
      <c r="E22" s="1756"/>
      <c r="F22" s="1756"/>
      <c r="G22" s="1756"/>
      <c r="H22" s="1756"/>
      <c r="I22" s="1756"/>
      <c r="J22" s="1757"/>
    </row>
    <row r="23" spans="1:10" ht="76.5" x14ac:dyDescent="0.25">
      <c r="A23" s="1843"/>
      <c r="B23" s="1305" t="s">
        <v>2007</v>
      </c>
      <c r="C23" s="1854" t="s">
        <v>2008</v>
      </c>
      <c r="D23" s="1778"/>
      <c r="E23" s="1306" t="s">
        <v>2009</v>
      </c>
      <c r="F23" s="1307" t="s">
        <v>2010</v>
      </c>
      <c r="G23" s="1307" t="s">
        <v>2011</v>
      </c>
      <c r="H23" s="1307" t="s">
        <v>2012</v>
      </c>
      <c r="I23" s="1307" t="s">
        <v>2013</v>
      </c>
      <c r="J23" s="1307" t="s">
        <v>2014</v>
      </c>
    </row>
    <row r="24" spans="1:10" ht="25.5" x14ac:dyDescent="0.25">
      <c r="A24" s="1843"/>
      <c r="B24" s="1845" t="s">
        <v>2015</v>
      </c>
      <c r="C24" s="1778"/>
      <c r="D24" s="1308">
        <v>50</v>
      </c>
      <c r="E24" s="1306" t="s">
        <v>2016</v>
      </c>
      <c r="F24" s="1846" t="s">
        <v>2017</v>
      </c>
      <c r="G24" s="1847"/>
      <c r="H24" s="1847"/>
      <c r="I24" s="1847"/>
      <c r="J24" s="1848"/>
    </row>
    <row r="25" spans="1:10" ht="89.25" x14ac:dyDescent="0.25">
      <c r="A25" s="1843"/>
      <c r="B25" s="1305" t="s">
        <v>2018</v>
      </c>
      <c r="C25" s="1854" t="s">
        <v>2019</v>
      </c>
      <c r="D25" s="1778"/>
      <c r="E25" s="1307" t="s">
        <v>2009</v>
      </c>
      <c r="F25" s="1307" t="s">
        <v>2020</v>
      </c>
      <c r="G25" s="1307" t="s">
        <v>2021</v>
      </c>
      <c r="H25" s="1307" t="s">
        <v>2022</v>
      </c>
      <c r="I25" s="1307" t="s">
        <v>2023</v>
      </c>
      <c r="J25" s="1307" t="s">
        <v>2024</v>
      </c>
    </row>
    <row r="26" spans="1:10" ht="25.5" x14ac:dyDescent="0.25">
      <c r="A26" s="1843"/>
      <c r="B26" s="1845" t="s">
        <v>2015</v>
      </c>
      <c r="C26" s="1778"/>
      <c r="D26" s="1308">
        <v>20</v>
      </c>
      <c r="E26" s="1307" t="s">
        <v>2016</v>
      </c>
      <c r="F26" s="1849" t="s">
        <v>2025</v>
      </c>
      <c r="G26" s="1850"/>
      <c r="H26" s="1850"/>
      <c r="I26" s="1850"/>
      <c r="J26" s="1851"/>
    </row>
    <row r="27" spans="1:10" ht="63.75" x14ac:dyDescent="0.25">
      <c r="A27" s="1843"/>
      <c r="B27" s="1309" t="s">
        <v>2026</v>
      </c>
      <c r="C27" s="1854" t="s">
        <v>2027</v>
      </c>
      <c r="D27" s="1778"/>
      <c r="E27" s="1307" t="s">
        <v>2009</v>
      </c>
      <c r="F27" s="1307" t="s">
        <v>2028</v>
      </c>
      <c r="G27" s="1307" t="s">
        <v>2029</v>
      </c>
      <c r="H27" s="1307" t="s">
        <v>2030</v>
      </c>
      <c r="I27" s="1307" t="s">
        <v>2031</v>
      </c>
      <c r="J27" s="1307" t="s">
        <v>2032</v>
      </c>
    </row>
    <row r="28" spans="1:10" ht="25.5" x14ac:dyDescent="0.25">
      <c r="A28" s="1843"/>
      <c r="B28" s="1845" t="s">
        <v>2015</v>
      </c>
      <c r="C28" s="1778"/>
      <c r="D28" s="1308">
        <v>70</v>
      </c>
      <c r="E28" s="1307" t="s">
        <v>2016</v>
      </c>
      <c r="F28" s="1849" t="s">
        <v>2033</v>
      </c>
      <c r="G28" s="1850"/>
      <c r="H28" s="1850"/>
      <c r="I28" s="1850"/>
      <c r="J28" s="1851"/>
    </row>
    <row r="29" spans="1:10" x14ac:dyDescent="0.25">
      <c r="A29" s="1843"/>
      <c r="B29" s="1756" t="s">
        <v>2034</v>
      </c>
      <c r="C29" s="1756"/>
      <c r="D29" s="1756"/>
      <c r="E29" s="1756"/>
      <c r="F29" s="1756"/>
      <c r="G29" s="1756"/>
      <c r="H29" s="1756"/>
      <c r="I29" s="1756"/>
      <c r="J29" s="1757"/>
    </row>
    <row r="30" spans="1:10" ht="114.75" x14ac:dyDescent="0.25">
      <c r="A30" s="1843"/>
      <c r="B30" s="1305" t="s">
        <v>2007</v>
      </c>
      <c r="C30" s="1855" t="s">
        <v>2035</v>
      </c>
      <c r="D30" s="1856"/>
      <c r="E30" s="1307" t="s">
        <v>2036</v>
      </c>
      <c r="F30" s="1307" t="s">
        <v>2037</v>
      </c>
      <c r="G30" s="1307" t="s">
        <v>2038</v>
      </c>
      <c r="H30" s="1307" t="s">
        <v>2022</v>
      </c>
      <c r="I30" s="1307" t="s">
        <v>2039</v>
      </c>
      <c r="J30" s="1307" t="s">
        <v>2040</v>
      </c>
    </row>
    <row r="31" spans="1:10" ht="25.5" x14ac:dyDescent="0.25">
      <c r="A31" s="1843"/>
      <c r="B31" s="1845" t="s">
        <v>2015</v>
      </c>
      <c r="C31" s="1778"/>
      <c r="D31" s="1308" t="s">
        <v>2041</v>
      </c>
      <c r="E31" s="1307" t="s">
        <v>2016</v>
      </c>
      <c r="F31" s="1310" t="s">
        <v>2042</v>
      </c>
      <c r="G31" s="1310"/>
      <c r="H31" s="1310"/>
      <c r="I31" s="1310"/>
      <c r="J31" s="1310"/>
    </row>
    <row r="32" spans="1:10" ht="153" x14ac:dyDescent="0.25">
      <c r="A32" s="1843"/>
      <c r="B32" s="1309" t="s">
        <v>2018</v>
      </c>
      <c r="C32" s="1855" t="s">
        <v>2043</v>
      </c>
      <c r="D32" s="1856"/>
      <c r="E32" s="1307" t="s">
        <v>2044</v>
      </c>
      <c r="F32" s="1307" t="s">
        <v>2045</v>
      </c>
      <c r="G32" s="1307" t="s">
        <v>2046</v>
      </c>
      <c r="H32" s="1307" t="s">
        <v>2047</v>
      </c>
      <c r="I32" s="1307" t="s">
        <v>2048</v>
      </c>
      <c r="J32" s="1307"/>
    </row>
    <row r="33" spans="1:10" ht="25.5" x14ac:dyDescent="0.25">
      <c r="A33" s="1843"/>
      <c r="B33" s="1845" t="s">
        <v>2015</v>
      </c>
      <c r="C33" s="1778"/>
      <c r="D33" s="1308">
        <v>10</v>
      </c>
      <c r="E33" s="1307" t="s">
        <v>2016</v>
      </c>
      <c r="F33" s="1849" t="s">
        <v>2049</v>
      </c>
      <c r="G33" s="1850"/>
      <c r="H33" s="1850"/>
      <c r="I33" s="1850"/>
      <c r="J33" s="1851"/>
    </row>
    <row r="34" spans="1:10" ht="51" x14ac:dyDescent="0.25">
      <c r="A34" s="1843"/>
      <c r="B34" s="1309" t="s">
        <v>2026</v>
      </c>
      <c r="C34" s="1855" t="s">
        <v>2050</v>
      </c>
      <c r="D34" s="1856"/>
      <c r="E34" s="1307" t="s">
        <v>2051</v>
      </c>
      <c r="F34" s="1307" t="s">
        <v>2052</v>
      </c>
      <c r="G34" s="1307" t="s">
        <v>2053</v>
      </c>
      <c r="H34" s="1307" t="s">
        <v>2054</v>
      </c>
      <c r="I34" s="1307" t="s">
        <v>2055</v>
      </c>
      <c r="J34" s="1307" t="s">
        <v>2056</v>
      </c>
    </row>
    <row r="35" spans="1:10" ht="25.5" x14ac:dyDescent="0.25">
      <c r="A35" s="1843"/>
      <c r="B35" s="1845" t="s">
        <v>2015</v>
      </c>
      <c r="C35" s="1778"/>
      <c r="D35" s="1308">
        <v>0</v>
      </c>
      <c r="E35" s="1307" t="s">
        <v>2016</v>
      </c>
      <c r="F35" s="1849" t="s">
        <v>2057</v>
      </c>
      <c r="G35" s="1850"/>
      <c r="H35" s="1850"/>
      <c r="I35" s="1850"/>
      <c r="J35" s="1851"/>
    </row>
    <row r="36" spans="1:10" ht="89.25" x14ac:dyDescent="0.25">
      <c r="A36" s="1843"/>
      <c r="B36" s="1309" t="s">
        <v>2058</v>
      </c>
      <c r="C36" s="1857" t="s">
        <v>2059</v>
      </c>
      <c r="D36" s="1853"/>
      <c r="E36" s="1307" t="s">
        <v>2060</v>
      </c>
      <c r="F36" s="1307" t="s">
        <v>2037</v>
      </c>
      <c r="G36" s="1307" t="s">
        <v>2061</v>
      </c>
      <c r="H36" s="1307" t="s">
        <v>2062</v>
      </c>
      <c r="I36" s="1307" t="s">
        <v>2063</v>
      </c>
      <c r="J36" s="1307" t="s">
        <v>2064</v>
      </c>
    </row>
    <row r="37" spans="1:10" ht="25.5" x14ac:dyDescent="0.25">
      <c r="A37" s="1843"/>
      <c r="B37" s="1852" t="s">
        <v>2015</v>
      </c>
      <c r="C37" s="1853"/>
      <c r="D37" s="1308" t="s">
        <v>2041</v>
      </c>
      <c r="E37" s="1307" t="s">
        <v>2016</v>
      </c>
      <c r="F37" s="1310" t="s">
        <v>2042</v>
      </c>
      <c r="G37" s="1310"/>
      <c r="H37" s="1310"/>
      <c r="I37" s="1310"/>
      <c r="J37" s="1310"/>
    </row>
    <row r="38" spans="1:10" x14ac:dyDescent="0.25">
      <c r="A38" s="1843"/>
      <c r="B38" s="1756" t="s">
        <v>2065</v>
      </c>
      <c r="C38" s="1756"/>
      <c r="D38" s="1756"/>
      <c r="E38" s="1757"/>
      <c r="F38" s="1308">
        <v>30</v>
      </c>
      <c r="G38" s="1758" t="s">
        <v>2066</v>
      </c>
      <c r="H38" s="1759"/>
      <c r="I38" s="1759"/>
      <c r="J38" s="1760"/>
    </row>
    <row r="39" spans="1:10" x14ac:dyDescent="0.25">
      <c r="A39" s="1843"/>
      <c r="B39" s="392"/>
      <c r="C39" s="392"/>
      <c r="D39" s="392"/>
      <c r="E39" s="392"/>
      <c r="F39" s="392"/>
      <c r="G39" s="392"/>
      <c r="H39" s="392"/>
      <c r="I39" s="392"/>
      <c r="J39" s="392"/>
    </row>
    <row r="40" spans="1:10" x14ac:dyDescent="0.25">
      <c r="A40" s="1843"/>
      <c r="B40" s="1773" t="s">
        <v>2067</v>
      </c>
      <c r="C40" s="1773"/>
      <c r="D40" s="1773"/>
      <c r="E40" s="1773"/>
      <c r="F40" s="1773"/>
      <c r="G40" s="1773"/>
      <c r="H40" s="1773"/>
      <c r="I40" s="1773"/>
      <c r="J40" s="1773"/>
    </row>
    <row r="41" spans="1:10" x14ac:dyDescent="0.25">
      <c r="A41" s="1843"/>
      <c r="B41" s="1301"/>
      <c r="C41" s="1302"/>
      <c r="D41" s="1302"/>
      <c r="E41" s="1775" t="s">
        <v>1999</v>
      </c>
      <c r="F41" s="1776"/>
      <c r="G41" s="1776"/>
      <c r="H41" s="1776"/>
      <c r="I41" s="1776"/>
      <c r="J41" s="1776"/>
    </row>
    <row r="42" spans="1:10" x14ac:dyDescent="0.25">
      <c r="A42" s="1843"/>
      <c r="B42" s="1301"/>
      <c r="C42" s="1302"/>
      <c r="D42" s="1302"/>
      <c r="E42" s="1303" t="s">
        <v>2000</v>
      </c>
      <c r="F42" s="1304" t="s">
        <v>2001</v>
      </c>
      <c r="G42" s="1303" t="s">
        <v>2068</v>
      </c>
      <c r="H42" s="1303" t="s">
        <v>2069</v>
      </c>
      <c r="I42" s="1303" t="s">
        <v>2004</v>
      </c>
      <c r="J42" s="1303" t="s">
        <v>2005</v>
      </c>
    </row>
    <row r="43" spans="1:10" x14ac:dyDescent="0.25">
      <c r="A43" s="1843"/>
      <c r="B43" s="1756" t="s">
        <v>2070</v>
      </c>
      <c r="C43" s="1756"/>
      <c r="D43" s="1756"/>
      <c r="E43" s="1756"/>
      <c r="F43" s="1756"/>
      <c r="G43" s="1756"/>
      <c r="H43" s="1756"/>
      <c r="I43" s="1756"/>
      <c r="J43" s="1756"/>
    </row>
    <row r="44" spans="1:10" ht="114.75" x14ac:dyDescent="0.25">
      <c r="A44" s="1843"/>
      <c r="B44" s="1309" t="s">
        <v>2007</v>
      </c>
      <c r="C44" s="1854" t="s">
        <v>4132</v>
      </c>
      <c r="D44" s="1778"/>
      <c r="E44" s="1307" t="s">
        <v>2071</v>
      </c>
      <c r="F44" s="1307" t="s">
        <v>2072</v>
      </c>
      <c r="G44" s="1307" t="s">
        <v>2073</v>
      </c>
      <c r="H44" s="1307" t="s">
        <v>2074</v>
      </c>
      <c r="I44" s="1307" t="s">
        <v>2075</v>
      </c>
      <c r="J44" s="1307" t="s">
        <v>2076</v>
      </c>
    </row>
    <row r="45" spans="1:10" ht="25.5" x14ac:dyDescent="0.25">
      <c r="A45" s="1843"/>
      <c r="B45" s="1845" t="s">
        <v>2015</v>
      </c>
      <c r="C45" s="1778"/>
      <c r="D45" s="1308">
        <v>80</v>
      </c>
      <c r="E45" s="1307" t="s">
        <v>2016</v>
      </c>
      <c r="F45" s="1849" t="s">
        <v>2077</v>
      </c>
      <c r="G45" s="1850"/>
      <c r="H45" s="1850"/>
      <c r="I45" s="1850"/>
      <c r="J45" s="1850"/>
    </row>
    <row r="46" spans="1:10" ht="127.5" x14ac:dyDescent="0.25">
      <c r="A46" s="1843"/>
      <c r="B46" s="1309" t="s">
        <v>2018</v>
      </c>
      <c r="C46" s="1855" t="s">
        <v>2078</v>
      </c>
      <c r="D46" s="1856"/>
      <c r="E46" s="1307" t="s">
        <v>2079</v>
      </c>
      <c r="F46" s="1307" t="s">
        <v>2080</v>
      </c>
      <c r="G46" s="1307" t="s">
        <v>2081</v>
      </c>
      <c r="H46" s="1307" t="s">
        <v>2082</v>
      </c>
      <c r="I46" s="1307" t="s">
        <v>2083</v>
      </c>
      <c r="J46" s="1307" t="s">
        <v>2084</v>
      </c>
    </row>
    <row r="47" spans="1:10" ht="25.5" x14ac:dyDescent="0.25">
      <c r="A47" s="1843"/>
      <c r="B47" s="1845" t="s">
        <v>2015</v>
      </c>
      <c r="C47" s="1778"/>
      <c r="D47" s="1308">
        <v>100</v>
      </c>
      <c r="E47" s="1307" t="s">
        <v>2016</v>
      </c>
      <c r="F47" s="1849" t="s">
        <v>2085</v>
      </c>
      <c r="G47" s="1850"/>
      <c r="H47" s="1850"/>
      <c r="I47" s="1850"/>
      <c r="J47" s="1850"/>
    </row>
    <row r="48" spans="1:10" ht="140.25" x14ac:dyDescent="0.25">
      <c r="A48" s="1843"/>
      <c r="B48" s="1309" t="s">
        <v>2026</v>
      </c>
      <c r="C48" s="1855" t="s">
        <v>2086</v>
      </c>
      <c r="D48" s="1856"/>
      <c r="E48" s="1307" t="s">
        <v>2087</v>
      </c>
      <c r="F48" s="1307" t="s">
        <v>2088</v>
      </c>
      <c r="G48" s="1307" t="s">
        <v>2089</v>
      </c>
      <c r="H48" s="1307" t="s">
        <v>2090</v>
      </c>
      <c r="I48" s="1307" t="s">
        <v>2091</v>
      </c>
      <c r="J48" s="1307" t="s">
        <v>2092</v>
      </c>
    </row>
    <row r="49" spans="1:10" ht="25.5" x14ac:dyDescent="0.25">
      <c r="A49" s="1843"/>
      <c r="B49" s="1845" t="s">
        <v>2015</v>
      </c>
      <c r="C49" s="1778"/>
      <c r="D49" s="1308">
        <v>60</v>
      </c>
      <c r="E49" s="1307" t="s">
        <v>2016</v>
      </c>
      <c r="F49" s="1849" t="s">
        <v>2093</v>
      </c>
      <c r="G49" s="1850"/>
      <c r="H49" s="1850"/>
      <c r="I49" s="1850"/>
      <c r="J49" s="1850"/>
    </row>
    <row r="50" spans="1:10" ht="153" x14ac:dyDescent="0.25">
      <c r="A50" s="1843"/>
      <c r="B50" s="1309" t="s">
        <v>2058</v>
      </c>
      <c r="C50" s="1855" t="s">
        <v>2094</v>
      </c>
      <c r="D50" s="1856"/>
      <c r="E50" s="1307" t="s">
        <v>2095</v>
      </c>
      <c r="F50" s="1307" t="s">
        <v>2096</v>
      </c>
      <c r="G50" s="1307" t="s">
        <v>2097</v>
      </c>
      <c r="H50" s="1307" t="s">
        <v>2098</v>
      </c>
      <c r="I50" s="1307" t="s">
        <v>2099</v>
      </c>
      <c r="J50" s="1307" t="s">
        <v>2100</v>
      </c>
    </row>
    <row r="51" spans="1:10" ht="25.5" x14ac:dyDescent="0.25">
      <c r="A51" s="1843"/>
      <c r="B51" s="1845" t="s">
        <v>2015</v>
      </c>
      <c r="C51" s="1778"/>
      <c r="D51" s="1308">
        <v>60</v>
      </c>
      <c r="E51" s="1307" t="s">
        <v>2016</v>
      </c>
      <c r="F51" s="1849" t="s">
        <v>2101</v>
      </c>
      <c r="G51" s="1850"/>
      <c r="H51" s="1850"/>
      <c r="I51" s="1850"/>
      <c r="J51" s="1850"/>
    </row>
    <row r="52" spans="1:10" ht="102" x14ac:dyDescent="0.25">
      <c r="A52" s="1843"/>
      <c r="B52" s="1309" t="s">
        <v>2102</v>
      </c>
      <c r="C52" s="1855" t="s">
        <v>2103</v>
      </c>
      <c r="D52" s="1856"/>
      <c r="E52" s="1307" t="s">
        <v>2104</v>
      </c>
      <c r="F52" s="1307" t="s">
        <v>2105</v>
      </c>
      <c r="G52" s="1307" t="s">
        <v>2106</v>
      </c>
      <c r="H52" s="1307" t="s">
        <v>2107</v>
      </c>
      <c r="I52" s="1307" t="s">
        <v>2108</v>
      </c>
      <c r="J52" s="1307" t="s">
        <v>2109</v>
      </c>
    </row>
    <row r="53" spans="1:10" ht="25.5" x14ac:dyDescent="0.25">
      <c r="A53" s="1843"/>
      <c r="B53" s="1845" t="s">
        <v>2015</v>
      </c>
      <c r="C53" s="1778"/>
      <c r="D53" s="1308">
        <v>0</v>
      </c>
      <c r="E53" s="1307" t="s">
        <v>2016</v>
      </c>
      <c r="F53" s="1858"/>
      <c r="G53" s="1859"/>
      <c r="H53" s="1859"/>
      <c r="I53" s="1859"/>
      <c r="J53" s="1859"/>
    </row>
    <row r="54" spans="1:10" ht="127.5" x14ac:dyDescent="0.25">
      <c r="A54" s="1843"/>
      <c r="B54" s="1309" t="s">
        <v>2110</v>
      </c>
      <c r="C54" s="1855" t="s">
        <v>2111</v>
      </c>
      <c r="D54" s="1856"/>
      <c r="E54" s="1307" t="s">
        <v>2112</v>
      </c>
      <c r="F54" s="1307" t="s">
        <v>2113</v>
      </c>
      <c r="G54" s="1307" t="s">
        <v>2114</v>
      </c>
      <c r="H54" s="1307" t="s">
        <v>2115</v>
      </c>
      <c r="I54" s="1307" t="s">
        <v>2116</v>
      </c>
      <c r="J54" s="1307" t="s">
        <v>2117</v>
      </c>
    </row>
    <row r="55" spans="1:10" ht="25.5" x14ac:dyDescent="0.25">
      <c r="A55" s="1843"/>
      <c r="B55" s="1845" t="s">
        <v>2015</v>
      </c>
      <c r="C55" s="1778"/>
      <c r="D55" s="1308">
        <v>60</v>
      </c>
      <c r="E55" s="1307" t="s">
        <v>2016</v>
      </c>
      <c r="F55" s="1849" t="s">
        <v>2118</v>
      </c>
      <c r="G55" s="1850"/>
      <c r="H55" s="1850"/>
      <c r="I55" s="1850"/>
      <c r="J55" s="1850"/>
    </row>
    <row r="56" spans="1:10" x14ac:dyDescent="0.25">
      <c r="A56" s="1843"/>
      <c r="B56" s="1756" t="s">
        <v>2119</v>
      </c>
      <c r="C56" s="1756"/>
      <c r="D56" s="1756"/>
      <c r="E56" s="1756"/>
      <c r="F56" s="1756"/>
      <c r="G56" s="1756"/>
      <c r="H56" s="1756"/>
      <c r="I56" s="1756"/>
      <c r="J56" s="1756"/>
    </row>
    <row r="57" spans="1:10" ht="114.75" x14ac:dyDescent="0.25">
      <c r="A57" s="1843"/>
      <c r="B57" s="1309" t="s">
        <v>2007</v>
      </c>
      <c r="C57" s="1854" t="s">
        <v>4133</v>
      </c>
      <c r="D57" s="1778"/>
      <c r="E57" s="1307" t="s">
        <v>2120</v>
      </c>
      <c r="F57" s="1307" t="s">
        <v>2121</v>
      </c>
      <c r="G57" s="1307" t="s">
        <v>2122</v>
      </c>
      <c r="H57" s="1307" t="s">
        <v>2123</v>
      </c>
      <c r="I57" s="1307" t="s">
        <v>2124</v>
      </c>
      <c r="J57" s="1307" t="s">
        <v>2125</v>
      </c>
    </row>
    <row r="58" spans="1:10" ht="25.5" x14ac:dyDescent="0.25">
      <c r="A58" s="1843"/>
      <c r="B58" s="1835" t="s">
        <v>2015</v>
      </c>
      <c r="C58" s="1836"/>
      <c r="D58" s="1308">
        <v>0</v>
      </c>
      <c r="E58" s="1307" t="s">
        <v>2016</v>
      </c>
      <c r="F58" s="1849"/>
      <c r="G58" s="1850"/>
      <c r="H58" s="1850"/>
      <c r="I58" s="1850"/>
      <c r="J58" s="1850"/>
    </row>
    <row r="59" spans="1:10" ht="153" x14ac:dyDescent="0.25">
      <c r="A59" s="1843"/>
      <c r="B59" s="1309" t="s">
        <v>2018</v>
      </c>
      <c r="C59" s="1854" t="s">
        <v>4134</v>
      </c>
      <c r="D59" s="1778"/>
      <c r="E59" s="1307" t="s">
        <v>2126</v>
      </c>
      <c r="F59" s="1307" t="s">
        <v>2127</v>
      </c>
      <c r="G59" s="1307" t="s">
        <v>2128</v>
      </c>
      <c r="H59" s="1307" t="s">
        <v>2129</v>
      </c>
      <c r="I59" s="1307" t="s">
        <v>2130</v>
      </c>
      <c r="J59" s="1307" t="s">
        <v>2131</v>
      </c>
    </row>
    <row r="60" spans="1:10" ht="25.5" x14ac:dyDescent="0.25">
      <c r="A60" s="1843"/>
      <c r="B60" s="1845" t="s">
        <v>2015</v>
      </c>
      <c r="C60" s="1778"/>
      <c r="D60" s="1308">
        <v>80</v>
      </c>
      <c r="E60" s="1307" t="s">
        <v>2016</v>
      </c>
      <c r="F60" s="1849" t="s">
        <v>2132</v>
      </c>
      <c r="G60" s="1850"/>
      <c r="H60" s="1850"/>
      <c r="I60" s="1850"/>
      <c r="J60" s="1850"/>
    </row>
    <row r="61" spans="1:10" ht="114.75" x14ac:dyDescent="0.25">
      <c r="A61" s="1843"/>
      <c r="B61" s="1309" t="s">
        <v>2026</v>
      </c>
      <c r="C61" s="1855" t="s">
        <v>2133</v>
      </c>
      <c r="D61" s="1856"/>
      <c r="E61" s="1307" t="s">
        <v>2134</v>
      </c>
      <c r="F61" s="1307" t="s">
        <v>2135</v>
      </c>
      <c r="G61" s="1307" t="s">
        <v>2136</v>
      </c>
      <c r="H61" s="1307" t="s">
        <v>2137</v>
      </c>
      <c r="I61" s="1307" t="s">
        <v>2108</v>
      </c>
      <c r="J61" s="1307" t="s">
        <v>2138</v>
      </c>
    </row>
    <row r="62" spans="1:10" ht="25.5" x14ac:dyDescent="0.25">
      <c r="A62" s="1843"/>
      <c r="B62" s="1845" t="s">
        <v>2015</v>
      </c>
      <c r="C62" s="1778"/>
      <c r="D62" s="1308" t="s">
        <v>2041</v>
      </c>
      <c r="E62" s="1307" t="s">
        <v>2016</v>
      </c>
      <c r="F62" s="1849" t="s">
        <v>2139</v>
      </c>
      <c r="G62" s="1850"/>
      <c r="H62" s="1850"/>
      <c r="I62" s="1850"/>
      <c r="J62" s="1850"/>
    </row>
    <row r="63" spans="1:10" ht="102" x14ac:dyDescent="0.25">
      <c r="A63" s="1843"/>
      <c r="B63" s="1309" t="s">
        <v>2058</v>
      </c>
      <c r="C63" s="1855" t="s">
        <v>2140</v>
      </c>
      <c r="D63" s="1856"/>
      <c r="E63" s="1307" t="s">
        <v>2141</v>
      </c>
      <c r="F63" s="1307" t="s">
        <v>2142</v>
      </c>
      <c r="G63" s="1307" t="s">
        <v>2143</v>
      </c>
      <c r="H63" s="1307" t="s">
        <v>2144</v>
      </c>
      <c r="I63" s="1307" t="s">
        <v>2108</v>
      </c>
      <c r="J63" s="1307" t="s">
        <v>2145</v>
      </c>
    </row>
    <row r="64" spans="1:10" ht="25.5" x14ac:dyDescent="0.25">
      <c r="A64" s="1843"/>
      <c r="B64" s="1845" t="s">
        <v>2015</v>
      </c>
      <c r="C64" s="1778"/>
      <c r="D64" s="1308">
        <v>0</v>
      </c>
      <c r="E64" s="1307" t="s">
        <v>2016</v>
      </c>
      <c r="F64" s="1849" t="s">
        <v>2146</v>
      </c>
      <c r="G64" s="1850"/>
      <c r="H64" s="1850"/>
      <c r="I64" s="1850"/>
      <c r="J64" s="1850"/>
    </row>
    <row r="65" spans="1:10" ht="51" x14ac:dyDescent="0.25">
      <c r="A65" s="1843"/>
      <c r="B65" s="1309" t="s">
        <v>2102</v>
      </c>
      <c r="C65" s="1855" t="s">
        <v>2147</v>
      </c>
      <c r="D65" s="1856"/>
      <c r="E65" s="1307" t="s">
        <v>2148</v>
      </c>
      <c r="F65" s="1307" t="s">
        <v>2149</v>
      </c>
      <c r="G65" s="1307" t="s">
        <v>2150</v>
      </c>
      <c r="H65" s="1307" t="s">
        <v>2151</v>
      </c>
      <c r="I65" s="1307" t="s">
        <v>2152</v>
      </c>
      <c r="J65" s="1307" t="s">
        <v>2153</v>
      </c>
    </row>
    <row r="66" spans="1:10" ht="25.5" x14ac:dyDescent="0.25">
      <c r="A66" s="1843"/>
      <c r="B66" s="1845" t="s">
        <v>2015</v>
      </c>
      <c r="C66" s="1778"/>
      <c r="D66" s="1308">
        <v>0</v>
      </c>
      <c r="E66" s="1307" t="s">
        <v>2016</v>
      </c>
      <c r="F66" s="1849" t="s">
        <v>2154</v>
      </c>
      <c r="G66" s="1850"/>
      <c r="H66" s="1850"/>
      <c r="I66" s="1850"/>
      <c r="J66" s="1850"/>
    </row>
    <row r="67" spans="1:10" ht="114.75" x14ac:dyDescent="0.25">
      <c r="A67" s="1843"/>
      <c r="B67" s="1309" t="s">
        <v>2110</v>
      </c>
      <c r="C67" s="1857" t="s">
        <v>2155</v>
      </c>
      <c r="D67" s="1853"/>
      <c r="E67" s="1307" t="s">
        <v>2156</v>
      </c>
      <c r="F67" s="1307" t="s">
        <v>2121</v>
      </c>
      <c r="G67" s="1307" t="s">
        <v>2157</v>
      </c>
      <c r="H67" s="1307" t="s">
        <v>2158</v>
      </c>
      <c r="I67" s="1307" t="s">
        <v>2159</v>
      </c>
      <c r="J67" s="1307" t="s">
        <v>2160</v>
      </c>
    </row>
    <row r="68" spans="1:10" ht="25.5" x14ac:dyDescent="0.25">
      <c r="A68" s="1843"/>
      <c r="B68" s="1852" t="s">
        <v>2015</v>
      </c>
      <c r="C68" s="1853"/>
      <c r="D68" s="1308" t="s">
        <v>2041</v>
      </c>
      <c r="E68" s="1307" t="s">
        <v>2016</v>
      </c>
      <c r="F68" s="1849" t="s">
        <v>2161</v>
      </c>
      <c r="G68" s="1850"/>
      <c r="H68" s="1850"/>
      <c r="I68" s="1850"/>
      <c r="J68" s="1850"/>
    </row>
    <row r="69" spans="1:10" x14ac:dyDescent="0.25">
      <c r="A69" s="1843"/>
      <c r="B69" s="1756" t="s">
        <v>2162</v>
      </c>
      <c r="C69" s="1756"/>
      <c r="D69" s="1756"/>
      <c r="E69" s="1757"/>
      <c r="F69" s="1308">
        <v>50</v>
      </c>
      <c r="G69" s="1789" t="s">
        <v>2066</v>
      </c>
      <c r="H69" s="1790"/>
      <c r="I69" s="1790"/>
      <c r="J69" s="1790"/>
    </row>
    <row r="70" spans="1:10" x14ac:dyDescent="0.25">
      <c r="A70" s="1843"/>
      <c r="B70" s="392"/>
      <c r="C70" s="392"/>
      <c r="D70" s="392"/>
      <c r="E70" s="392"/>
      <c r="F70" s="392"/>
      <c r="G70" s="392"/>
      <c r="H70" s="392"/>
      <c r="I70" s="392"/>
      <c r="J70" s="392"/>
    </row>
    <row r="71" spans="1:10" x14ac:dyDescent="0.25">
      <c r="A71" s="1843"/>
      <c r="B71" s="1773" t="s">
        <v>2163</v>
      </c>
      <c r="C71" s="1773"/>
      <c r="D71" s="1773"/>
      <c r="E71" s="1773"/>
      <c r="F71" s="1773"/>
      <c r="G71" s="1773"/>
      <c r="H71" s="1773"/>
      <c r="I71" s="1773"/>
      <c r="J71" s="1774"/>
    </row>
    <row r="72" spans="1:10" x14ac:dyDescent="0.25">
      <c r="A72" s="1843"/>
      <c r="B72" s="1305"/>
      <c r="C72" s="1306"/>
      <c r="D72" s="1306"/>
      <c r="E72" s="1775" t="s">
        <v>1999</v>
      </c>
      <c r="F72" s="1776"/>
      <c r="G72" s="1776"/>
      <c r="H72" s="1776"/>
      <c r="I72" s="1776"/>
      <c r="J72" s="1777"/>
    </row>
    <row r="73" spans="1:10" x14ac:dyDescent="0.25">
      <c r="A73" s="1843"/>
      <c r="B73" s="1301"/>
      <c r="C73" s="1302"/>
      <c r="D73" s="1302"/>
      <c r="E73" s="1303" t="s">
        <v>2000</v>
      </c>
      <c r="F73" s="1304" t="s">
        <v>2001</v>
      </c>
      <c r="G73" s="1303" t="s">
        <v>2068</v>
      </c>
      <c r="H73" s="1304" t="s">
        <v>2164</v>
      </c>
      <c r="I73" s="1304" t="s">
        <v>2004</v>
      </c>
      <c r="J73" s="1304" t="s">
        <v>2005</v>
      </c>
    </row>
    <row r="74" spans="1:10" x14ac:dyDescent="0.25">
      <c r="A74" s="1843"/>
      <c r="B74" s="1756" t="s">
        <v>2165</v>
      </c>
      <c r="C74" s="1756"/>
      <c r="D74" s="1756"/>
      <c r="E74" s="1756"/>
      <c r="F74" s="1756"/>
      <c r="G74" s="1756"/>
      <c r="H74" s="1756"/>
      <c r="I74" s="1756"/>
      <c r="J74" s="1757"/>
    </row>
    <row r="75" spans="1:10" ht="89.25" x14ac:dyDescent="0.25">
      <c r="A75" s="1843"/>
      <c r="B75" s="1309" t="s">
        <v>2007</v>
      </c>
      <c r="C75" s="1855" t="s">
        <v>2166</v>
      </c>
      <c r="D75" s="1856"/>
      <c r="E75" s="1307" t="s">
        <v>2167</v>
      </c>
      <c r="F75" s="1307" t="s">
        <v>2168</v>
      </c>
      <c r="G75" s="1307" t="s">
        <v>2169</v>
      </c>
      <c r="H75" s="1307" t="s">
        <v>2170</v>
      </c>
      <c r="I75" s="1307" t="s">
        <v>2171</v>
      </c>
      <c r="J75" s="1307" t="s">
        <v>2172</v>
      </c>
    </row>
    <row r="76" spans="1:10" ht="25.5" x14ac:dyDescent="0.25">
      <c r="A76" s="1843"/>
      <c r="B76" s="1845" t="s">
        <v>2015</v>
      </c>
      <c r="C76" s="1778"/>
      <c r="D76" s="1308">
        <v>40</v>
      </c>
      <c r="E76" s="1307" t="s">
        <v>2016</v>
      </c>
      <c r="F76" s="1849" t="s">
        <v>2173</v>
      </c>
      <c r="G76" s="1850"/>
      <c r="H76" s="1850"/>
      <c r="I76" s="1850"/>
      <c r="J76" s="1851"/>
    </row>
    <row r="77" spans="1:10" ht="102" x14ac:dyDescent="0.25">
      <c r="A77" s="1843"/>
      <c r="B77" s="1309" t="s">
        <v>2018</v>
      </c>
      <c r="C77" s="1855" t="s">
        <v>2174</v>
      </c>
      <c r="D77" s="1856"/>
      <c r="E77" s="1307" t="s">
        <v>2175</v>
      </c>
      <c r="F77" s="1307" t="s">
        <v>2176</v>
      </c>
      <c r="G77" s="1307" t="s">
        <v>2177</v>
      </c>
      <c r="H77" s="1307" t="s">
        <v>2178</v>
      </c>
      <c r="I77" s="1307" t="s">
        <v>2179</v>
      </c>
      <c r="J77" s="1307" t="s">
        <v>2180</v>
      </c>
    </row>
    <row r="78" spans="1:10" ht="25.5" x14ac:dyDescent="0.25">
      <c r="A78" s="1843"/>
      <c r="B78" s="1845" t="s">
        <v>2015</v>
      </c>
      <c r="C78" s="1778"/>
      <c r="D78" s="1308">
        <v>60</v>
      </c>
      <c r="E78" s="1307" t="s">
        <v>2016</v>
      </c>
      <c r="F78" s="1849" t="s">
        <v>2181</v>
      </c>
      <c r="G78" s="1850"/>
      <c r="H78" s="1850"/>
      <c r="I78" s="1850"/>
      <c r="J78" s="1851"/>
    </row>
    <row r="79" spans="1:10" ht="89.25" x14ac:dyDescent="0.25">
      <c r="A79" s="1843"/>
      <c r="B79" s="1309" t="s">
        <v>2026</v>
      </c>
      <c r="C79" s="1855" t="s">
        <v>2182</v>
      </c>
      <c r="D79" s="1856"/>
      <c r="E79" s="1307" t="s">
        <v>2175</v>
      </c>
      <c r="F79" s="1307" t="s">
        <v>2176</v>
      </c>
      <c r="G79" s="1307" t="s">
        <v>2183</v>
      </c>
      <c r="H79" s="1307" t="s">
        <v>2184</v>
      </c>
      <c r="I79" s="1307" t="s">
        <v>2185</v>
      </c>
      <c r="J79" s="1307" t="s">
        <v>2186</v>
      </c>
    </row>
    <row r="80" spans="1:10" ht="25.5" x14ac:dyDescent="0.25">
      <c r="A80" s="1843"/>
      <c r="B80" s="1845" t="s">
        <v>2015</v>
      </c>
      <c r="C80" s="1778"/>
      <c r="D80" s="1308">
        <v>30</v>
      </c>
      <c r="E80" s="1307" t="s">
        <v>2016</v>
      </c>
      <c r="F80" s="1849" t="s">
        <v>2187</v>
      </c>
      <c r="G80" s="1850"/>
      <c r="H80" s="1850"/>
      <c r="I80" s="1850"/>
      <c r="J80" s="1851"/>
    </row>
    <row r="81" spans="1:10" ht="153" x14ac:dyDescent="0.25">
      <c r="A81" s="1843"/>
      <c r="B81" s="1309" t="s">
        <v>2058</v>
      </c>
      <c r="C81" s="1855" t="s">
        <v>2188</v>
      </c>
      <c r="D81" s="1856"/>
      <c r="E81" s="1307" t="s">
        <v>2175</v>
      </c>
      <c r="F81" s="1307" t="s">
        <v>2176</v>
      </c>
      <c r="G81" s="1307" t="s">
        <v>2189</v>
      </c>
      <c r="H81" s="1307" t="s">
        <v>2190</v>
      </c>
      <c r="I81" s="1307" t="s">
        <v>2191</v>
      </c>
      <c r="J81" s="1307" t="s">
        <v>2192</v>
      </c>
    </row>
    <row r="82" spans="1:10" ht="25.5" x14ac:dyDescent="0.25">
      <c r="A82" s="1843"/>
      <c r="B82" s="1845" t="s">
        <v>2015</v>
      </c>
      <c r="C82" s="1778"/>
      <c r="D82" s="1308">
        <v>80</v>
      </c>
      <c r="E82" s="1307" t="s">
        <v>2016</v>
      </c>
      <c r="F82" s="1849" t="s">
        <v>2193</v>
      </c>
      <c r="G82" s="1850"/>
      <c r="H82" s="1850"/>
      <c r="I82" s="1850"/>
      <c r="J82" s="1851"/>
    </row>
    <row r="83" spans="1:10" ht="89.25" x14ac:dyDescent="0.25">
      <c r="A83" s="1843"/>
      <c r="B83" s="1309" t="s">
        <v>2102</v>
      </c>
      <c r="C83" s="1855" t="s">
        <v>2194</v>
      </c>
      <c r="D83" s="1856"/>
      <c r="E83" s="1307" t="s">
        <v>2175</v>
      </c>
      <c r="F83" s="1307" t="s">
        <v>2176</v>
      </c>
      <c r="G83" s="1307" t="s">
        <v>2195</v>
      </c>
      <c r="H83" s="1307" t="s">
        <v>2196</v>
      </c>
      <c r="I83" s="1307" t="s">
        <v>2197</v>
      </c>
      <c r="J83" s="1307" t="s">
        <v>2198</v>
      </c>
    </row>
    <row r="84" spans="1:10" ht="25.5" x14ac:dyDescent="0.25">
      <c r="A84" s="1843"/>
      <c r="B84" s="1845" t="s">
        <v>2015</v>
      </c>
      <c r="C84" s="1778"/>
      <c r="D84" s="1308">
        <v>80</v>
      </c>
      <c r="E84" s="1307" t="s">
        <v>2016</v>
      </c>
      <c r="F84" s="1849" t="s">
        <v>2199</v>
      </c>
      <c r="G84" s="1850"/>
      <c r="H84" s="1850"/>
      <c r="I84" s="1850"/>
      <c r="J84" s="1851"/>
    </row>
    <row r="85" spans="1:10" x14ac:dyDescent="0.25">
      <c r="A85" s="1843"/>
      <c r="B85" s="1756" t="s">
        <v>2200</v>
      </c>
      <c r="C85" s="1756"/>
      <c r="D85" s="1756"/>
      <c r="E85" s="1756"/>
      <c r="F85" s="1756"/>
      <c r="G85" s="1756"/>
      <c r="H85" s="1756"/>
      <c r="I85" s="1756"/>
      <c r="J85" s="1757"/>
    </row>
    <row r="86" spans="1:10" ht="127.5" x14ac:dyDescent="0.25">
      <c r="A86" s="1843"/>
      <c r="B86" s="1309" t="s">
        <v>2007</v>
      </c>
      <c r="C86" s="1855" t="s">
        <v>2201</v>
      </c>
      <c r="D86" s="1856"/>
      <c r="E86" s="1307" t="s">
        <v>2202</v>
      </c>
      <c r="F86" s="1307" t="s">
        <v>2203</v>
      </c>
      <c r="G86" s="1307" t="s">
        <v>2204</v>
      </c>
      <c r="H86" s="1307" t="s">
        <v>2205</v>
      </c>
      <c r="I86" s="1307" t="s">
        <v>2206</v>
      </c>
      <c r="J86" s="1307" t="s">
        <v>2207</v>
      </c>
    </row>
    <row r="87" spans="1:10" ht="25.5" x14ac:dyDescent="0.25">
      <c r="A87" s="1843"/>
      <c r="B87" s="1845" t="s">
        <v>2015</v>
      </c>
      <c r="C87" s="1778"/>
      <c r="D87" s="1308">
        <v>40</v>
      </c>
      <c r="E87" s="1307" t="s">
        <v>2016</v>
      </c>
      <c r="F87" s="1849" t="s">
        <v>2208</v>
      </c>
      <c r="G87" s="1850"/>
      <c r="H87" s="1850"/>
      <c r="I87" s="1850"/>
      <c r="J87" s="1851"/>
    </row>
    <row r="88" spans="1:10" ht="127.5" x14ac:dyDescent="0.25">
      <c r="A88" s="1843"/>
      <c r="B88" s="1309" t="s">
        <v>2018</v>
      </c>
      <c r="C88" s="1855" t="s">
        <v>2209</v>
      </c>
      <c r="D88" s="1856"/>
      <c r="E88" s="1307" t="s">
        <v>2210</v>
      </c>
      <c r="F88" s="1307" t="s">
        <v>2211</v>
      </c>
      <c r="G88" s="1307" t="s">
        <v>2212</v>
      </c>
      <c r="H88" s="1307" t="s">
        <v>2213</v>
      </c>
      <c r="I88" s="1307" t="s">
        <v>2214</v>
      </c>
      <c r="J88" s="1307" t="s">
        <v>2215</v>
      </c>
    </row>
    <row r="89" spans="1:10" ht="25.5" x14ac:dyDescent="0.25">
      <c r="A89" s="1843"/>
      <c r="B89" s="1845" t="s">
        <v>2015</v>
      </c>
      <c r="C89" s="1778"/>
      <c r="D89" s="1308">
        <v>60</v>
      </c>
      <c r="E89" s="1307" t="s">
        <v>2016</v>
      </c>
      <c r="F89" s="1849" t="s">
        <v>2216</v>
      </c>
      <c r="G89" s="1850"/>
      <c r="H89" s="1850"/>
      <c r="I89" s="1850"/>
      <c r="J89" s="1851"/>
    </row>
    <row r="90" spans="1:10" ht="89.25" x14ac:dyDescent="0.25">
      <c r="A90" s="1843"/>
      <c r="B90" s="1309" t="s">
        <v>2026</v>
      </c>
      <c r="C90" s="1855" t="s">
        <v>2217</v>
      </c>
      <c r="D90" s="1856"/>
      <c r="E90" s="1307" t="s">
        <v>2218</v>
      </c>
      <c r="F90" s="1307" t="s">
        <v>2219</v>
      </c>
      <c r="G90" s="1307" t="s">
        <v>2220</v>
      </c>
      <c r="H90" s="1307" t="s">
        <v>2221</v>
      </c>
      <c r="I90" s="1307" t="s">
        <v>2222</v>
      </c>
      <c r="J90" s="1307" t="s">
        <v>2223</v>
      </c>
    </row>
    <row r="91" spans="1:10" ht="25.5" x14ac:dyDescent="0.25">
      <c r="A91" s="1843"/>
      <c r="B91" s="1845" t="s">
        <v>2015</v>
      </c>
      <c r="C91" s="1778"/>
      <c r="D91" s="1308">
        <v>70</v>
      </c>
      <c r="E91" s="1307" t="s">
        <v>2016</v>
      </c>
      <c r="F91" s="1849" t="s">
        <v>2224</v>
      </c>
      <c r="G91" s="1850"/>
      <c r="H91" s="1850"/>
      <c r="I91" s="1850"/>
      <c r="J91" s="1851"/>
    </row>
    <row r="92" spans="1:10" ht="63.75" x14ac:dyDescent="0.25">
      <c r="A92" s="1843"/>
      <c r="B92" s="1309" t="s">
        <v>2058</v>
      </c>
      <c r="C92" s="1854" t="s">
        <v>2225</v>
      </c>
      <c r="D92" s="1778"/>
      <c r="E92" s="1307" t="s">
        <v>2218</v>
      </c>
      <c r="F92" s="1307" t="s">
        <v>2226</v>
      </c>
      <c r="G92" s="1307" t="s">
        <v>2227</v>
      </c>
      <c r="H92" s="1307" t="s">
        <v>2228</v>
      </c>
      <c r="I92" s="1311" t="s">
        <v>2229</v>
      </c>
      <c r="J92" s="1307" t="s">
        <v>2230</v>
      </c>
    </row>
    <row r="93" spans="1:10" ht="25.5" x14ac:dyDescent="0.25">
      <c r="A93" s="1843"/>
      <c r="B93" s="1845" t="s">
        <v>2015</v>
      </c>
      <c r="C93" s="1778"/>
      <c r="D93" s="1308">
        <v>0</v>
      </c>
      <c r="E93" s="1307" t="s">
        <v>2016</v>
      </c>
      <c r="F93" s="1849"/>
      <c r="G93" s="1850"/>
      <c r="H93" s="1850"/>
      <c r="I93" s="1850"/>
      <c r="J93" s="1851"/>
    </row>
    <row r="94" spans="1:10" x14ac:dyDescent="0.25">
      <c r="A94" s="1843"/>
      <c r="B94" s="1756" t="s">
        <v>2231</v>
      </c>
      <c r="C94" s="1756"/>
      <c r="D94" s="1756"/>
      <c r="E94" s="1757"/>
      <c r="F94" s="1308">
        <v>50</v>
      </c>
      <c r="G94" s="1758" t="s">
        <v>2232</v>
      </c>
      <c r="H94" s="1759"/>
      <c r="I94" s="1759"/>
      <c r="J94" s="1760"/>
    </row>
    <row r="95" spans="1:10" x14ac:dyDescent="0.25">
      <c r="A95" s="1843"/>
      <c r="B95" s="392"/>
      <c r="C95" s="392"/>
      <c r="D95" s="392"/>
      <c r="E95" s="392"/>
      <c r="F95" s="392"/>
      <c r="G95" s="392"/>
      <c r="H95" s="392"/>
      <c r="I95" s="392"/>
      <c r="J95" s="392"/>
    </row>
    <row r="96" spans="1:10" x14ac:dyDescent="0.25">
      <c r="A96" s="1843"/>
      <c r="B96" s="1773" t="s">
        <v>2233</v>
      </c>
      <c r="C96" s="1773"/>
      <c r="D96" s="1773"/>
      <c r="E96" s="1773"/>
      <c r="F96" s="1773"/>
      <c r="G96" s="1773"/>
      <c r="H96" s="1773"/>
      <c r="I96" s="1773"/>
      <c r="J96" s="1774"/>
    </row>
    <row r="97" spans="1:10" x14ac:dyDescent="0.25">
      <c r="A97" s="1843"/>
      <c r="B97" s="1305"/>
      <c r="C97" s="1306"/>
      <c r="D97" s="1306"/>
      <c r="E97" s="1775" t="s">
        <v>1999</v>
      </c>
      <c r="F97" s="1776"/>
      <c r="G97" s="1776"/>
      <c r="H97" s="1776"/>
      <c r="I97" s="1776"/>
      <c r="J97" s="1777"/>
    </row>
    <row r="98" spans="1:10" x14ac:dyDescent="0.25">
      <c r="A98" s="1843"/>
      <c r="B98" s="1301"/>
      <c r="C98" s="1302"/>
      <c r="D98" s="1302"/>
      <c r="E98" s="1303" t="s">
        <v>2000</v>
      </c>
      <c r="F98" s="1303" t="s">
        <v>2001</v>
      </c>
      <c r="G98" s="1303" t="s">
        <v>2068</v>
      </c>
      <c r="H98" s="1303" t="s">
        <v>2069</v>
      </c>
      <c r="I98" s="1303" t="s">
        <v>2004</v>
      </c>
      <c r="J98" s="1303" t="s">
        <v>2005</v>
      </c>
    </row>
    <row r="99" spans="1:10" x14ac:dyDescent="0.25">
      <c r="A99" s="1843"/>
      <c r="B99" s="1756" t="s">
        <v>2234</v>
      </c>
      <c r="C99" s="1756"/>
      <c r="D99" s="1756"/>
      <c r="E99" s="1756"/>
      <c r="F99" s="1756"/>
      <c r="G99" s="1756"/>
      <c r="H99" s="1756"/>
      <c r="I99" s="1756"/>
      <c r="J99" s="1757"/>
    </row>
    <row r="100" spans="1:10" ht="102" x14ac:dyDescent="0.25">
      <c r="A100" s="1843"/>
      <c r="B100" s="1309" t="s">
        <v>2007</v>
      </c>
      <c r="C100" s="1854" t="s">
        <v>4135</v>
      </c>
      <c r="D100" s="1778"/>
      <c r="E100" s="1307" t="s">
        <v>2235</v>
      </c>
      <c r="F100" s="1307" t="s">
        <v>2236</v>
      </c>
      <c r="G100" s="1307" t="s">
        <v>2237</v>
      </c>
      <c r="H100" s="1307" t="s">
        <v>2238</v>
      </c>
      <c r="I100" s="1307" t="s">
        <v>2239</v>
      </c>
      <c r="J100" s="1307" t="s">
        <v>2240</v>
      </c>
    </row>
    <row r="101" spans="1:10" ht="25.5" x14ac:dyDescent="0.25">
      <c r="A101" s="1843"/>
      <c r="B101" s="1845" t="s">
        <v>2015</v>
      </c>
      <c r="C101" s="1778"/>
      <c r="D101" s="1308">
        <v>90</v>
      </c>
      <c r="E101" s="1307" t="s">
        <v>2016</v>
      </c>
      <c r="F101" s="1849" t="s">
        <v>2241</v>
      </c>
      <c r="G101" s="1850"/>
      <c r="H101" s="1850"/>
      <c r="I101" s="1850"/>
      <c r="J101" s="1851"/>
    </row>
    <row r="102" spans="1:10" ht="114.75" x14ac:dyDescent="0.25">
      <c r="A102" s="1843"/>
      <c r="B102" s="1309" t="s">
        <v>2018</v>
      </c>
      <c r="C102" s="1855" t="s">
        <v>2242</v>
      </c>
      <c r="D102" s="1856"/>
      <c r="E102" s="1307" t="s">
        <v>2243</v>
      </c>
      <c r="F102" s="1307" t="s">
        <v>2244</v>
      </c>
      <c r="G102" s="1307" t="s">
        <v>2245</v>
      </c>
      <c r="H102" s="1307" t="s">
        <v>2246</v>
      </c>
      <c r="I102" s="1307" t="s">
        <v>2247</v>
      </c>
      <c r="J102" s="1307" t="s">
        <v>2248</v>
      </c>
    </row>
    <row r="103" spans="1:10" ht="25.5" x14ac:dyDescent="0.25">
      <c r="A103" s="1843"/>
      <c r="B103" s="1845" t="s">
        <v>2015</v>
      </c>
      <c r="C103" s="1778"/>
      <c r="D103" s="1308">
        <v>60</v>
      </c>
      <c r="E103" s="1307" t="s">
        <v>2016</v>
      </c>
      <c r="F103" s="1849" t="s">
        <v>2249</v>
      </c>
      <c r="G103" s="1850"/>
      <c r="H103" s="1850"/>
      <c r="I103" s="1850"/>
      <c r="J103" s="1851"/>
    </row>
    <row r="104" spans="1:10" x14ac:dyDescent="0.25">
      <c r="A104" s="1843"/>
      <c r="B104" s="1756" t="s">
        <v>2250</v>
      </c>
      <c r="C104" s="1756"/>
      <c r="D104" s="1756"/>
      <c r="E104" s="1756"/>
      <c r="F104" s="1756"/>
      <c r="G104" s="1756"/>
      <c r="H104" s="1756"/>
      <c r="I104" s="1756"/>
      <c r="J104" s="1757"/>
    </row>
    <row r="105" spans="1:10" ht="102" x14ac:dyDescent="0.25">
      <c r="A105" s="1843"/>
      <c r="B105" s="1309" t="s">
        <v>2007</v>
      </c>
      <c r="C105" s="1854" t="s">
        <v>2251</v>
      </c>
      <c r="D105" s="1778"/>
      <c r="E105" s="1307" t="s">
        <v>2252</v>
      </c>
      <c r="F105" s="1307" t="s">
        <v>2236</v>
      </c>
      <c r="G105" s="1307" t="s">
        <v>2253</v>
      </c>
      <c r="H105" s="1307" t="s">
        <v>2238</v>
      </c>
      <c r="I105" s="1307" t="s">
        <v>2254</v>
      </c>
      <c r="J105" s="1307" t="s">
        <v>2255</v>
      </c>
    </row>
    <row r="106" spans="1:10" ht="25.5" x14ac:dyDescent="0.25">
      <c r="A106" s="1843"/>
      <c r="B106" s="1845" t="s">
        <v>2015</v>
      </c>
      <c r="C106" s="1778"/>
      <c r="D106" s="1308">
        <v>20</v>
      </c>
      <c r="E106" s="1307" t="s">
        <v>2016</v>
      </c>
      <c r="F106" s="1849" t="s">
        <v>2249</v>
      </c>
      <c r="G106" s="1850"/>
      <c r="H106" s="1850"/>
      <c r="I106" s="1850"/>
      <c r="J106" s="1851"/>
    </row>
    <row r="107" spans="1:10" ht="89.25" x14ac:dyDescent="0.25">
      <c r="A107" s="1843"/>
      <c r="B107" s="1309" t="s">
        <v>2018</v>
      </c>
      <c r="C107" s="1855" t="s">
        <v>2256</v>
      </c>
      <c r="D107" s="1856"/>
      <c r="E107" s="1307" t="s">
        <v>2257</v>
      </c>
      <c r="F107" s="1307" t="s">
        <v>2258</v>
      </c>
      <c r="G107" s="1307" t="s">
        <v>2259</v>
      </c>
      <c r="H107" s="1307" t="s">
        <v>2260</v>
      </c>
      <c r="I107" s="1307" t="s">
        <v>2261</v>
      </c>
      <c r="J107" s="1307" t="s">
        <v>2262</v>
      </c>
    </row>
    <row r="108" spans="1:10" ht="25.5" x14ac:dyDescent="0.25">
      <c r="A108" s="1843"/>
      <c r="B108" s="1845" t="s">
        <v>2015</v>
      </c>
      <c r="C108" s="1778"/>
      <c r="D108" s="1308">
        <v>70</v>
      </c>
      <c r="E108" s="1307" t="s">
        <v>2016</v>
      </c>
      <c r="F108" s="1849" t="s">
        <v>2263</v>
      </c>
      <c r="G108" s="1850"/>
      <c r="H108" s="1850"/>
      <c r="I108" s="1850"/>
      <c r="J108" s="1851"/>
    </row>
    <row r="109" spans="1:10" ht="102" x14ac:dyDescent="0.25">
      <c r="A109" s="1843"/>
      <c r="B109" s="1309" t="s">
        <v>2026</v>
      </c>
      <c r="C109" s="1854" t="s">
        <v>4136</v>
      </c>
      <c r="D109" s="1778"/>
      <c r="E109" s="1307" t="s">
        <v>2264</v>
      </c>
      <c r="F109" s="1307" t="s">
        <v>2265</v>
      </c>
      <c r="G109" s="1307" t="s">
        <v>2266</v>
      </c>
      <c r="H109" s="1307" t="s">
        <v>2267</v>
      </c>
      <c r="I109" s="1307" t="s">
        <v>2268</v>
      </c>
      <c r="J109" s="1307" t="s">
        <v>2269</v>
      </c>
    </row>
    <row r="110" spans="1:10" ht="25.5" x14ac:dyDescent="0.25">
      <c r="A110" s="1843"/>
      <c r="B110" s="1845" t="s">
        <v>2015</v>
      </c>
      <c r="C110" s="1778"/>
      <c r="D110" s="1308">
        <v>0</v>
      </c>
      <c r="E110" s="1307" t="s">
        <v>2016</v>
      </c>
      <c r="F110" s="1849" t="s">
        <v>2270</v>
      </c>
      <c r="G110" s="1850"/>
      <c r="H110" s="1850"/>
      <c r="I110" s="1850"/>
      <c r="J110" s="1851"/>
    </row>
    <row r="111" spans="1:10" x14ac:dyDescent="0.25">
      <c r="A111" s="1843"/>
      <c r="B111" s="1756" t="s">
        <v>2271</v>
      </c>
      <c r="C111" s="1756"/>
      <c r="D111" s="1756"/>
      <c r="E111" s="1757"/>
      <c r="F111" s="1308">
        <v>50</v>
      </c>
      <c r="G111" s="1758" t="s">
        <v>2232</v>
      </c>
      <c r="H111" s="1759"/>
      <c r="I111" s="1759"/>
      <c r="J111" s="1760"/>
    </row>
    <row r="112" spans="1:10" x14ac:dyDescent="0.25">
      <c r="A112" s="1843"/>
      <c r="B112" s="392"/>
      <c r="C112" s="392"/>
      <c r="D112" s="392"/>
      <c r="E112" s="392"/>
      <c r="F112" s="392"/>
      <c r="G112" s="392"/>
      <c r="H112" s="392"/>
      <c r="I112" s="392"/>
      <c r="J112" s="392"/>
    </row>
    <row r="113" spans="1:10" x14ac:dyDescent="0.25">
      <c r="A113" s="1843"/>
      <c r="B113" s="1312" t="s">
        <v>2272</v>
      </c>
      <c r="C113" s="392"/>
      <c r="D113" s="392"/>
      <c r="E113" s="392"/>
      <c r="F113" s="392"/>
      <c r="G113" s="392"/>
      <c r="H113" s="392"/>
      <c r="I113" s="392"/>
      <c r="J113" s="392"/>
    </row>
    <row r="114" spans="1:10" x14ac:dyDescent="0.25">
      <c r="A114" s="1843"/>
      <c r="B114" s="1312" t="s">
        <v>2273</v>
      </c>
      <c r="C114" s="392"/>
      <c r="D114" s="392"/>
      <c r="E114" s="392"/>
      <c r="F114" s="392"/>
      <c r="G114" s="392"/>
      <c r="H114" s="392"/>
      <c r="I114" s="392"/>
      <c r="J114" s="392"/>
    </row>
    <row r="115" spans="1:10" x14ac:dyDescent="0.25">
      <c r="A115" s="1843"/>
      <c r="B115" s="1312" t="s">
        <v>2274</v>
      </c>
      <c r="C115" s="392"/>
      <c r="D115" s="392"/>
      <c r="E115" s="392"/>
      <c r="F115" s="392"/>
      <c r="G115" s="392"/>
      <c r="H115" s="392"/>
      <c r="I115" s="392"/>
      <c r="J115" s="392"/>
    </row>
    <row r="116" spans="1:10" x14ac:dyDescent="0.25">
      <c r="A116" s="1843"/>
      <c r="B116" s="1312" t="s">
        <v>2275</v>
      </c>
      <c r="C116" s="392"/>
      <c r="D116" s="392"/>
      <c r="E116" s="392"/>
      <c r="F116" s="392"/>
      <c r="G116" s="392"/>
      <c r="H116" s="392"/>
      <c r="I116" s="392"/>
      <c r="J116" s="392"/>
    </row>
    <row r="117" spans="1:10" x14ac:dyDescent="0.25">
      <c r="A117" s="1843"/>
      <c r="B117" s="1312" t="s">
        <v>2276</v>
      </c>
      <c r="C117" s="392"/>
      <c r="D117" s="392"/>
      <c r="E117" s="392"/>
      <c r="F117" s="392"/>
      <c r="G117" s="392"/>
      <c r="H117" s="392"/>
      <c r="I117" s="392"/>
      <c r="J117" s="392"/>
    </row>
    <row r="118" spans="1:10" x14ac:dyDescent="0.25">
      <c r="A118" s="1843"/>
      <c r="B118" s="1312" t="s">
        <v>2277</v>
      </c>
      <c r="C118" s="392"/>
      <c r="D118" s="392"/>
      <c r="E118" s="392"/>
      <c r="F118" s="392"/>
      <c r="G118" s="392"/>
      <c r="H118" s="392"/>
      <c r="I118" s="392"/>
      <c r="J118" s="392"/>
    </row>
    <row r="119" spans="1:10" x14ac:dyDescent="0.25">
      <c r="A119" s="1843"/>
      <c r="B119" s="1312" t="s">
        <v>2278</v>
      </c>
      <c r="C119" s="392"/>
      <c r="D119" s="392"/>
      <c r="E119" s="392"/>
      <c r="F119" s="392"/>
      <c r="G119" s="392"/>
      <c r="H119" s="392"/>
      <c r="I119" s="392"/>
      <c r="J119" s="392"/>
    </row>
    <row r="120" spans="1:10" x14ac:dyDescent="0.25">
      <c r="A120" s="1843"/>
      <c r="B120" s="1312" t="s">
        <v>2279</v>
      </c>
      <c r="C120" s="392"/>
      <c r="D120" s="392"/>
      <c r="E120" s="392"/>
      <c r="F120" s="392"/>
      <c r="G120" s="392"/>
      <c r="H120" s="392"/>
      <c r="I120" s="392"/>
      <c r="J120" s="392"/>
    </row>
    <row r="121" spans="1:10" x14ac:dyDescent="0.25">
      <c r="A121" s="1843"/>
      <c r="B121" s="1312" t="s">
        <v>2280</v>
      </c>
      <c r="C121" s="392"/>
      <c r="D121" s="392"/>
      <c r="E121" s="392"/>
      <c r="F121" s="392"/>
      <c r="G121" s="392"/>
      <c r="H121" s="392"/>
      <c r="I121" s="392"/>
      <c r="J121" s="392"/>
    </row>
    <row r="122" spans="1:10" x14ac:dyDescent="0.25">
      <c r="A122" s="1843"/>
      <c r="B122" s="1312" t="s">
        <v>2281</v>
      </c>
      <c r="C122" s="392"/>
      <c r="D122" s="392"/>
      <c r="E122" s="392"/>
      <c r="F122" s="392"/>
      <c r="G122" s="392"/>
      <c r="H122" s="392"/>
      <c r="I122" s="392"/>
      <c r="J122" s="392"/>
    </row>
    <row r="123" spans="1:10" x14ac:dyDescent="0.25">
      <c r="A123" s="1843"/>
      <c r="B123" s="1312" t="s">
        <v>2282</v>
      </c>
      <c r="C123" s="392"/>
      <c r="D123" s="392"/>
      <c r="E123" s="392"/>
      <c r="F123" s="392"/>
      <c r="G123" s="392"/>
      <c r="H123" s="392"/>
      <c r="I123" s="392"/>
      <c r="J123" s="392"/>
    </row>
    <row r="124" spans="1:10" x14ac:dyDescent="0.25">
      <c r="A124" s="1843"/>
      <c r="B124" s="1312" t="s">
        <v>2283</v>
      </c>
      <c r="C124" s="392"/>
      <c r="D124" s="392"/>
      <c r="E124" s="392"/>
      <c r="F124" s="392"/>
      <c r="G124" s="392"/>
      <c r="H124" s="392"/>
      <c r="I124" s="392"/>
      <c r="J124" s="392"/>
    </row>
    <row r="125" spans="1:10" x14ac:dyDescent="0.25">
      <c r="A125" s="1843"/>
      <c r="B125" s="1312" t="s">
        <v>2284</v>
      </c>
      <c r="C125" s="392"/>
      <c r="D125" s="392"/>
      <c r="E125" s="392"/>
      <c r="F125" s="392"/>
      <c r="G125" s="392"/>
      <c r="H125" s="392"/>
      <c r="I125" s="392"/>
      <c r="J125" s="392"/>
    </row>
    <row r="126" spans="1:10" x14ac:dyDescent="0.25">
      <c r="A126" s="1843"/>
      <c r="B126" s="1312" t="s">
        <v>2285</v>
      </c>
      <c r="C126" s="392"/>
      <c r="D126" s="392"/>
      <c r="E126" s="392"/>
      <c r="F126" s="392"/>
      <c r="G126" s="392"/>
      <c r="H126" s="392"/>
      <c r="I126" s="392"/>
      <c r="J126" s="392"/>
    </row>
    <row r="127" spans="1:10" x14ac:dyDescent="0.25">
      <c r="A127" s="1843"/>
      <c r="B127" s="1312" t="s">
        <v>2286</v>
      </c>
      <c r="C127" s="392"/>
      <c r="D127" s="392"/>
      <c r="E127" s="392"/>
      <c r="F127" s="392"/>
      <c r="G127" s="392"/>
      <c r="H127" s="392"/>
      <c r="I127" s="392"/>
      <c r="J127" s="392"/>
    </row>
    <row r="128" spans="1:10" x14ac:dyDescent="0.25">
      <c r="A128" s="1843"/>
      <c r="B128" s="1313" t="s">
        <v>4137</v>
      </c>
      <c r="C128" s="392"/>
      <c r="D128" s="392"/>
      <c r="E128" s="392"/>
      <c r="F128" s="392"/>
      <c r="G128" s="392"/>
      <c r="H128" s="392"/>
      <c r="I128" s="392"/>
      <c r="J128" s="392"/>
    </row>
    <row r="129" spans="1:10" x14ac:dyDescent="0.25">
      <c r="A129" s="1843"/>
      <c r="B129" s="1313" t="s">
        <v>4138</v>
      </c>
      <c r="C129" s="392"/>
      <c r="D129" s="392"/>
      <c r="E129" s="392"/>
      <c r="F129" s="392"/>
      <c r="G129" s="392"/>
      <c r="H129" s="392"/>
      <c r="I129" s="392"/>
      <c r="J129" s="392"/>
    </row>
    <row r="130" spans="1:10" x14ac:dyDescent="0.25">
      <c r="A130" s="1843"/>
      <c r="B130" s="1312" t="s">
        <v>2287</v>
      </c>
      <c r="C130" s="392"/>
      <c r="D130" s="392"/>
      <c r="E130" s="392"/>
      <c r="F130" s="392"/>
      <c r="G130" s="392"/>
      <c r="H130" s="392"/>
      <c r="I130" s="392"/>
      <c r="J130" s="392"/>
    </row>
    <row r="131" spans="1:10" x14ac:dyDescent="0.25">
      <c r="A131" s="1843"/>
      <c r="B131" s="1312" t="s">
        <v>2288</v>
      </c>
      <c r="C131" s="392"/>
      <c r="D131" s="392"/>
      <c r="E131" s="392"/>
      <c r="F131" s="392"/>
      <c r="G131" s="392"/>
      <c r="H131" s="392"/>
      <c r="I131" s="392"/>
      <c r="J131" s="392"/>
    </row>
    <row r="132" spans="1:10" x14ac:dyDescent="0.25">
      <c r="A132" s="1843"/>
      <c r="B132" s="1312" t="s">
        <v>2289</v>
      </c>
      <c r="C132" s="392"/>
      <c r="D132" s="392"/>
      <c r="E132" s="392"/>
      <c r="F132" s="392"/>
      <c r="G132" s="392"/>
      <c r="H132" s="392"/>
      <c r="I132" s="392"/>
      <c r="J132" s="392"/>
    </row>
    <row r="133" spans="1:10" x14ac:dyDescent="0.25">
      <c r="A133" s="1843"/>
      <c r="B133" s="1312" t="s">
        <v>2290</v>
      </c>
      <c r="C133" s="392"/>
      <c r="D133" s="392"/>
      <c r="E133" s="392"/>
      <c r="F133" s="392"/>
      <c r="G133" s="392"/>
      <c r="H133" s="392"/>
      <c r="I133" s="392"/>
      <c r="J133" s="392"/>
    </row>
    <row r="134" spans="1:10" x14ac:dyDescent="0.25">
      <c r="A134" s="1843"/>
      <c r="B134" s="1312" t="s">
        <v>2291</v>
      </c>
      <c r="C134" s="392"/>
      <c r="D134" s="392"/>
      <c r="E134" s="392"/>
      <c r="F134" s="392"/>
      <c r="G134" s="392"/>
      <c r="H134" s="392"/>
      <c r="I134" s="392"/>
      <c r="J134" s="392"/>
    </row>
    <row r="135" spans="1:10" x14ac:dyDescent="0.25">
      <c r="A135" s="1843"/>
      <c r="B135" s="1312" t="s">
        <v>2292</v>
      </c>
      <c r="C135" s="392"/>
      <c r="D135" s="392"/>
      <c r="E135" s="392"/>
      <c r="F135" s="392"/>
      <c r="G135" s="392"/>
      <c r="H135" s="392"/>
      <c r="I135" s="392"/>
      <c r="J135" s="392"/>
    </row>
    <row r="136" spans="1:10" x14ac:dyDescent="0.25">
      <c r="A136" s="1843"/>
      <c r="B136" s="1312" t="s">
        <v>2293</v>
      </c>
      <c r="C136" s="392"/>
      <c r="D136" s="392"/>
      <c r="E136" s="392"/>
      <c r="F136" s="392"/>
      <c r="G136" s="392"/>
      <c r="H136" s="392"/>
      <c r="I136" s="392"/>
      <c r="J136" s="392"/>
    </row>
    <row r="137" spans="1:10" x14ac:dyDescent="0.25">
      <c r="A137" s="1843"/>
      <c r="B137" s="1312" t="s">
        <v>2294</v>
      </c>
      <c r="C137" s="392"/>
      <c r="D137" s="392"/>
      <c r="E137" s="392"/>
      <c r="F137" s="392"/>
      <c r="G137" s="392"/>
      <c r="H137" s="392"/>
      <c r="I137" s="392"/>
      <c r="J137" s="392"/>
    </row>
    <row r="138" spans="1:10" x14ac:dyDescent="0.25">
      <c r="A138" s="1843"/>
      <c r="B138" s="1312" t="s">
        <v>2295</v>
      </c>
      <c r="C138" s="392"/>
      <c r="D138" s="392"/>
      <c r="E138" s="392"/>
      <c r="F138" s="392"/>
      <c r="G138" s="392"/>
      <c r="H138" s="392"/>
      <c r="I138" s="392"/>
      <c r="J138" s="392"/>
    </row>
    <row r="139" spans="1:10" x14ac:dyDescent="0.25">
      <c r="A139" s="1843"/>
      <c r="B139" s="1312" t="s">
        <v>2296</v>
      </c>
      <c r="C139" s="392"/>
      <c r="D139" s="392"/>
      <c r="E139" s="392"/>
      <c r="F139" s="392"/>
      <c r="G139" s="392"/>
      <c r="H139" s="392"/>
      <c r="I139" s="392"/>
      <c r="J139" s="392"/>
    </row>
    <row r="140" spans="1:10" x14ac:dyDescent="0.25">
      <c r="A140" s="1843"/>
      <c r="B140" s="1312" t="s">
        <v>2297</v>
      </c>
      <c r="C140" s="392"/>
      <c r="D140" s="392"/>
      <c r="E140" s="392"/>
      <c r="F140" s="392"/>
      <c r="G140" s="392"/>
      <c r="H140" s="392"/>
      <c r="I140" s="392"/>
      <c r="J140" s="392"/>
    </row>
    <row r="141" spans="1:10" x14ac:dyDescent="0.25">
      <c r="A141" s="1843"/>
      <c r="B141" s="1312" t="s">
        <v>2298</v>
      </c>
      <c r="C141" s="392"/>
      <c r="D141" s="392"/>
      <c r="E141" s="392"/>
      <c r="F141" s="392"/>
      <c r="G141" s="392"/>
      <c r="H141" s="392"/>
      <c r="I141" s="392"/>
      <c r="J141" s="392"/>
    </row>
    <row r="142" spans="1:10" x14ac:dyDescent="0.25">
      <c r="A142" s="1843"/>
      <c r="B142" s="1312" t="s">
        <v>2299</v>
      </c>
      <c r="C142" s="392"/>
      <c r="D142" s="392"/>
      <c r="E142" s="392"/>
      <c r="F142" s="392"/>
      <c r="G142" s="392"/>
      <c r="H142" s="392"/>
      <c r="I142" s="392"/>
      <c r="J142" s="392"/>
    </row>
    <row r="143" spans="1:10" x14ac:dyDescent="0.25">
      <c r="A143" s="1843"/>
      <c r="B143" s="1312" t="s">
        <v>2300</v>
      </c>
      <c r="C143" s="392"/>
      <c r="D143" s="392"/>
      <c r="E143" s="392"/>
      <c r="F143" s="392"/>
      <c r="G143" s="392"/>
      <c r="H143" s="392"/>
      <c r="I143" s="392"/>
      <c r="J143" s="392"/>
    </row>
    <row r="144" spans="1:10" x14ac:dyDescent="0.25">
      <c r="A144" s="1843"/>
      <c r="B144" s="1312" t="s">
        <v>2301</v>
      </c>
      <c r="C144" s="392"/>
      <c r="D144" s="392"/>
      <c r="E144" s="392"/>
      <c r="F144" s="392"/>
      <c r="G144" s="392"/>
      <c r="H144" s="392"/>
      <c r="I144" s="392"/>
      <c r="J144" s="392"/>
    </row>
    <row r="145" spans="1:10" x14ac:dyDescent="0.25">
      <c r="A145" s="1844"/>
      <c r="B145" s="1312" t="s">
        <v>2302</v>
      </c>
      <c r="C145" s="392"/>
      <c r="D145" s="392"/>
      <c r="E145" s="392"/>
      <c r="F145" s="392"/>
      <c r="G145" s="392"/>
      <c r="H145" s="392"/>
      <c r="I145" s="392"/>
      <c r="J145" s="392"/>
    </row>
    <row r="146" spans="1:10" x14ac:dyDescent="0.25">
      <c r="A146" s="12"/>
      <c r="B146" s="12"/>
      <c r="C146" s="12"/>
      <c r="D146" s="12"/>
      <c r="E146" s="12"/>
      <c r="F146" s="12"/>
      <c r="G146" s="12"/>
      <c r="H146" s="12"/>
      <c r="I146" s="12"/>
      <c r="J146" s="12"/>
    </row>
    <row r="147" spans="1:10" x14ac:dyDescent="0.25">
      <c r="A147" s="12"/>
      <c r="B147" s="12"/>
      <c r="C147" s="12"/>
      <c r="D147" s="12"/>
      <c r="E147" s="12"/>
      <c r="F147" s="12"/>
      <c r="G147" s="12"/>
      <c r="H147" s="12"/>
      <c r="I147" s="12"/>
      <c r="J147" s="12"/>
    </row>
    <row r="148" spans="1:10" x14ac:dyDescent="0.25">
      <c r="A148" s="12"/>
      <c r="B148" s="12"/>
      <c r="C148" s="12"/>
      <c r="D148" s="12"/>
      <c r="E148" s="12"/>
      <c r="F148" s="12"/>
      <c r="G148" s="12"/>
      <c r="H148" s="12"/>
      <c r="I148" s="12"/>
      <c r="J148" s="12"/>
    </row>
    <row r="149" spans="1:10" x14ac:dyDescent="0.25">
      <c r="A149" s="1828">
        <v>2020</v>
      </c>
      <c r="B149" s="1773" t="s">
        <v>1998</v>
      </c>
      <c r="C149" s="1773"/>
      <c r="D149" s="1773"/>
      <c r="E149" s="1773"/>
      <c r="F149" s="1773"/>
      <c r="G149" s="1773"/>
      <c r="H149" s="1773"/>
      <c r="I149" s="1773"/>
      <c r="J149" s="1774"/>
    </row>
    <row r="150" spans="1:10" x14ac:dyDescent="0.25">
      <c r="A150" s="1829"/>
      <c r="B150" s="1831"/>
      <c r="C150" s="1831"/>
      <c r="D150" s="1832"/>
      <c r="E150" s="1775" t="s">
        <v>1999</v>
      </c>
      <c r="F150" s="1776"/>
      <c r="G150" s="1776"/>
      <c r="H150" s="1776"/>
      <c r="I150" s="1776"/>
      <c r="J150" s="1776"/>
    </row>
    <row r="151" spans="1:10" x14ac:dyDescent="0.25">
      <c r="A151" s="1829"/>
      <c r="B151" s="1833"/>
      <c r="C151" s="1833"/>
      <c r="D151" s="1834"/>
      <c r="E151" s="1303" t="s">
        <v>2000</v>
      </c>
      <c r="F151" s="1304" t="s">
        <v>2001</v>
      </c>
      <c r="G151" s="1304" t="s">
        <v>2002</v>
      </c>
      <c r="H151" s="1303" t="s">
        <v>2003</v>
      </c>
      <c r="I151" s="1303" t="s">
        <v>2004</v>
      </c>
      <c r="J151" s="1304" t="s">
        <v>2005</v>
      </c>
    </row>
    <row r="152" spans="1:10" x14ac:dyDescent="0.25">
      <c r="A152" s="1829"/>
      <c r="B152" s="1773" t="s">
        <v>4139</v>
      </c>
      <c r="C152" s="1773"/>
      <c r="D152" s="1773"/>
      <c r="E152" s="1826"/>
      <c r="F152" s="1826"/>
      <c r="G152" s="1826"/>
      <c r="H152" s="1826"/>
      <c r="I152" s="1826"/>
      <c r="J152" s="1827"/>
    </row>
    <row r="153" spans="1:10" x14ac:dyDescent="0.25">
      <c r="A153" s="1829"/>
      <c r="B153" s="1835" t="s">
        <v>4140</v>
      </c>
      <c r="C153" s="1835"/>
      <c r="D153" s="1836"/>
      <c r="E153" s="1766" t="s">
        <v>4141</v>
      </c>
      <c r="F153" s="1765" t="s">
        <v>4142</v>
      </c>
      <c r="G153" s="1766" t="s">
        <v>4143</v>
      </c>
      <c r="H153" s="1766" t="s">
        <v>4144</v>
      </c>
      <c r="I153" s="1766" t="s">
        <v>4145</v>
      </c>
      <c r="J153" s="1766" t="s">
        <v>4146</v>
      </c>
    </row>
    <row r="154" spans="1:10" x14ac:dyDescent="0.25">
      <c r="A154" s="1829"/>
      <c r="B154" s="1837" t="s">
        <v>2015</v>
      </c>
      <c r="C154" s="1838"/>
      <c r="D154" s="1314">
        <v>70</v>
      </c>
      <c r="E154" s="1766"/>
      <c r="F154" s="1765"/>
      <c r="G154" s="1766"/>
      <c r="H154" s="1766"/>
      <c r="I154" s="1766"/>
      <c r="J154" s="1766"/>
    </row>
    <row r="155" spans="1:10" x14ac:dyDescent="0.25">
      <c r="A155" s="1829"/>
      <c r="B155" s="1839" t="s">
        <v>4147</v>
      </c>
      <c r="C155" s="1839"/>
      <c r="D155" s="1839"/>
      <c r="E155" s="1840"/>
      <c r="F155" s="1840"/>
      <c r="G155" s="1840"/>
      <c r="H155" s="1840"/>
      <c r="I155" s="1840"/>
      <c r="J155" s="1841"/>
    </row>
    <row r="156" spans="1:10" x14ac:dyDescent="0.25">
      <c r="A156" s="1829"/>
      <c r="B156" s="1780" t="s">
        <v>4148</v>
      </c>
      <c r="C156" s="1781"/>
      <c r="D156" s="1781"/>
      <c r="E156" s="1766" t="s">
        <v>4149</v>
      </c>
      <c r="F156" s="1765" t="s">
        <v>4142</v>
      </c>
      <c r="G156" s="1766" t="s">
        <v>4150</v>
      </c>
      <c r="H156" s="1766" t="s">
        <v>4151</v>
      </c>
      <c r="I156" s="1766" t="s">
        <v>4152</v>
      </c>
      <c r="J156" s="1766" t="s">
        <v>4153</v>
      </c>
    </row>
    <row r="157" spans="1:10" x14ac:dyDescent="0.25">
      <c r="A157" s="1829"/>
      <c r="B157" s="1778" t="s">
        <v>2015</v>
      </c>
      <c r="C157" s="1779"/>
      <c r="D157" s="1308">
        <v>60</v>
      </c>
      <c r="E157" s="1766"/>
      <c r="F157" s="1765"/>
      <c r="G157" s="1766"/>
      <c r="H157" s="1766"/>
      <c r="I157" s="1766"/>
      <c r="J157" s="1766"/>
    </row>
    <row r="158" spans="1:10" x14ac:dyDescent="0.25">
      <c r="A158" s="1829"/>
      <c r="B158" s="1754" t="s">
        <v>4154</v>
      </c>
      <c r="C158" s="1755"/>
      <c r="D158" s="1755"/>
      <c r="E158" s="1755"/>
      <c r="F158" s="1755"/>
      <c r="G158" s="1755"/>
      <c r="H158" s="1755"/>
      <c r="I158" s="1755"/>
      <c r="J158" s="1755"/>
    </row>
    <row r="159" spans="1:10" x14ac:dyDescent="0.25">
      <c r="A159" s="1829"/>
      <c r="B159" s="1761" t="s">
        <v>4155</v>
      </c>
      <c r="C159" s="1762"/>
      <c r="D159" s="1762"/>
      <c r="E159" s="1762"/>
      <c r="F159" s="1762"/>
      <c r="G159" s="1762"/>
      <c r="H159" s="1762"/>
      <c r="I159" s="1762"/>
      <c r="J159" s="1762"/>
    </row>
    <row r="160" spans="1:10" x14ac:dyDescent="0.25">
      <c r="A160" s="1829"/>
      <c r="B160" s="1780" t="s">
        <v>4156</v>
      </c>
      <c r="C160" s="1781"/>
      <c r="D160" s="1781"/>
      <c r="E160" s="1766" t="s">
        <v>4141</v>
      </c>
      <c r="F160" s="1765" t="s">
        <v>4157</v>
      </c>
      <c r="G160" s="1766" t="s">
        <v>4158</v>
      </c>
      <c r="H160" s="1766" t="s">
        <v>4159</v>
      </c>
      <c r="I160" s="1766" t="s">
        <v>4160</v>
      </c>
      <c r="J160" s="1766" t="s">
        <v>4161</v>
      </c>
    </row>
    <row r="161" spans="1:10" x14ac:dyDescent="0.25">
      <c r="A161" s="1829"/>
      <c r="B161" s="1778" t="s">
        <v>2015</v>
      </c>
      <c r="C161" s="1779"/>
      <c r="D161" s="1308">
        <v>50</v>
      </c>
      <c r="E161" s="1766"/>
      <c r="F161" s="1765"/>
      <c r="G161" s="1766"/>
      <c r="H161" s="1766"/>
      <c r="I161" s="1766"/>
      <c r="J161" s="1766"/>
    </row>
    <row r="162" spans="1:10" x14ac:dyDescent="0.25">
      <c r="A162" s="1829"/>
      <c r="B162" s="1754" t="s">
        <v>4162</v>
      </c>
      <c r="C162" s="1755"/>
      <c r="D162" s="1755"/>
      <c r="E162" s="1755"/>
      <c r="F162" s="1755"/>
      <c r="G162" s="1755"/>
      <c r="H162" s="1755"/>
      <c r="I162" s="1755"/>
      <c r="J162" s="1755"/>
    </row>
    <row r="163" spans="1:10" x14ac:dyDescent="0.25">
      <c r="A163" s="1829"/>
      <c r="B163" s="1754" t="s">
        <v>4163</v>
      </c>
      <c r="C163" s="1755"/>
      <c r="D163" s="1755"/>
      <c r="E163" s="1755"/>
      <c r="F163" s="1755"/>
      <c r="G163" s="1755"/>
      <c r="H163" s="1755"/>
      <c r="I163" s="1755"/>
      <c r="J163" s="1755"/>
    </row>
    <row r="164" spans="1:10" x14ac:dyDescent="0.25">
      <c r="A164" s="1829"/>
      <c r="B164" s="1826" t="s">
        <v>4164</v>
      </c>
      <c r="C164" s="1826"/>
      <c r="D164" s="1826"/>
      <c r="E164" s="1826"/>
      <c r="F164" s="1826"/>
      <c r="G164" s="1826"/>
      <c r="H164" s="1826"/>
      <c r="I164" s="1826"/>
      <c r="J164" s="1827"/>
    </row>
    <row r="165" spans="1:10" x14ac:dyDescent="0.25">
      <c r="A165" s="1829"/>
      <c r="B165" s="1763" t="s">
        <v>4165</v>
      </c>
      <c r="C165" s="1764"/>
      <c r="D165" s="1764"/>
      <c r="E165" s="1766" t="s">
        <v>4166</v>
      </c>
      <c r="F165" s="1765" t="s">
        <v>4167</v>
      </c>
      <c r="G165" s="1766" t="s">
        <v>4168</v>
      </c>
      <c r="H165" s="1766" t="s">
        <v>4144</v>
      </c>
      <c r="I165" s="1766" t="s">
        <v>4169</v>
      </c>
      <c r="J165" s="1766" t="s">
        <v>4170</v>
      </c>
    </row>
    <row r="166" spans="1:10" x14ac:dyDescent="0.25">
      <c r="A166" s="1829"/>
      <c r="B166" s="1767" t="s">
        <v>2015</v>
      </c>
      <c r="C166" s="1768"/>
      <c r="D166" s="1315">
        <v>50</v>
      </c>
      <c r="E166" s="1766"/>
      <c r="F166" s="1765"/>
      <c r="G166" s="1766"/>
      <c r="H166" s="1766"/>
      <c r="I166" s="1766"/>
      <c r="J166" s="1766"/>
    </row>
    <row r="167" spans="1:10" x14ac:dyDescent="0.25">
      <c r="A167" s="1829"/>
      <c r="B167" s="1754" t="s">
        <v>4171</v>
      </c>
      <c r="C167" s="1755"/>
      <c r="D167" s="1755"/>
      <c r="E167" s="1755"/>
      <c r="F167" s="1755"/>
      <c r="G167" s="1755"/>
      <c r="H167" s="1755"/>
      <c r="I167" s="1755"/>
      <c r="J167" s="1755"/>
    </row>
    <row r="168" spans="1:10" x14ac:dyDescent="0.25">
      <c r="A168" s="1829"/>
      <c r="B168" s="1754" t="s">
        <v>4172</v>
      </c>
      <c r="C168" s="1755"/>
      <c r="D168" s="1755"/>
      <c r="E168" s="1755"/>
      <c r="F168" s="1755"/>
      <c r="G168" s="1755"/>
      <c r="H168" s="1755"/>
      <c r="I168" s="1755"/>
      <c r="J168" s="1755"/>
    </row>
    <row r="169" spans="1:10" x14ac:dyDescent="0.25">
      <c r="A169" s="1829"/>
      <c r="B169" s="1763" t="s">
        <v>4173</v>
      </c>
      <c r="C169" s="1764"/>
      <c r="D169" s="1764"/>
      <c r="E169" s="1766" t="s">
        <v>4174</v>
      </c>
      <c r="F169" s="1765" t="s">
        <v>4175</v>
      </c>
      <c r="G169" s="1765" t="s">
        <v>4176</v>
      </c>
      <c r="H169" s="1766" t="s">
        <v>4177</v>
      </c>
      <c r="I169" s="1766" t="s">
        <v>4178</v>
      </c>
      <c r="J169" s="1766" t="s">
        <v>4179</v>
      </c>
    </row>
    <row r="170" spans="1:10" x14ac:dyDescent="0.25">
      <c r="A170" s="1829"/>
      <c r="B170" s="1808" t="s">
        <v>2015</v>
      </c>
      <c r="C170" s="1767"/>
      <c r="D170" s="1316">
        <v>30</v>
      </c>
      <c r="E170" s="1766"/>
      <c r="F170" s="1765"/>
      <c r="G170" s="1765"/>
      <c r="H170" s="1766"/>
      <c r="I170" s="1766"/>
      <c r="J170" s="1766"/>
    </row>
    <row r="171" spans="1:10" x14ac:dyDescent="0.25">
      <c r="A171" s="1829"/>
      <c r="B171" s="1754" t="s">
        <v>4180</v>
      </c>
      <c r="C171" s="1755"/>
      <c r="D171" s="1755"/>
      <c r="E171" s="1755"/>
      <c r="F171" s="1755"/>
      <c r="G171" s="1755"/>
      <c r="H171" s="1755"/>
      <c r="I171" s="1755"/>
      <c r="J171" s="1755"/>
    </row>
    <row r="172" spans="1:10" x14ac:dyDescent="0.25">
      <c r="A172" s="1829"/>
      <c r="B172" s="1754" t="s">
        <v>4181</v>
      </c>
      <c r="C172" s="1755"/>
      <c r="D172" s="1755"/>
      <c r="E172" s="1762"/>
      <c r="F172" s="1762"/>
      <c r="G172" s="1762"/>
      <c r="H172" s="1762"/>
      <c r="I172" s="1762"/>
      <c r="J172" s="1762"/>
    </row>
    <row r="173" spans="1:10" x14ac:dyDescent="0.25">
      <c r="A173" s="1829"/>
      <c r="B173" s="1763" t="s">
        <v>4182</v>
      </c>
      <c r="C173" s="1764"/>
      <c r="D173" s="1825"/>
      <c r="E173" s="1766" t="s">
        <v>4183</v>
      </c>
      <c r="F173" s="1766" t="s">
        <v>4184</v>
      </c>
      <c r="G173" s="1766" t="s">
        <v>4185</v>
      </c>
      <c r="H173" s="1766" t="s">
        <v>4186</v>
      </c>
      <c r="I173" s="1766" t="s">
        <v>4187</v>
      </c>
      <c r="J173" s="1766" t="s">
        <v>4188</v>
      </c>
    </row>
    <row r="174" spans="1:10" x14ac:dyDescent="0.25">
      <c r="A174" s="1829"/>
      <c r="B174" s="1808" t="s">
        <v>2015</v>
      </c>
      <c r="C174" s="1767"/>
      <c r="D174" s="1316">
        <v>40</v>
      </c>
      <c r="E174" s="1766"/>
      <c r="F174" s="1766"/>
      <c r="G174" s="1766"/>
      <c r="H174" s="1766"/>
      <c r="I174" s="1766"/>
      <c r="J174" s="1766"/>
    </row>
    <row r="175" spans="1:10" x14ac:dyDescent="0.25">
      <c r="A175" s="1829"/>
      <c r="B175" s="1754" t="s">
        <v>4189</v>
      </c>
      <c r="C175" s="1755"/>
      <c r="D175" s="1755"/>
      <c r="E175" s="1755"/>
      <c r="F175" s="1755"/>
      <c r="G175" s="1755"/>
      <c r="H175" s="1755"/>
      <c r="I175" s="1755"/>
      <c r="J175" s="1755"/>
    </row>
    <row r="176" spans="1:10" x14ac:dyDescent="0.25">
      <c r="A176" s="1829"/>
      <c r="B176" s="1761" t="s">
        <v>4190</v>
      </c>
      <c r="C176" s="1762"/>
      <c r="D176" s="1762"/>
      <c r="E176" s="1762"/>
      <c r="F176" s="1762"/>
      <c r="G176" s="1762"/>
      <c r="H176" s="1762"/>
      <c r="I176" s="1762"/>
      <c r="J176" s="1762"/>
    </row>
    <row r="177" spans="1:10" x14ac:dyDescent="0.25">
      <c r="A177" s="1829"/>
      <c r="B177" s="1763" t="s">
        <v>4191</v>
      </c>
      <c r="C177" s="1764"/>
      <c r="D177" s="1764"/>
      <c r="E177" s="1766" t="s">
        <v>4166</v>
      </c>
      <c r="F177" s="1765" t="s">
        <v>4192</v>
      </c>
      <c r="G177" s="1766" t="s">
        <v>4193</v>
      </c>
      <c r="H177" s="1765" t="s">
        <v>4194</v>
      </c>
      <c r="I177" s="1765" t="s">
        <v>4195</v>
      </c>
      <c r="J177" s="1766" t="s">
        <v>4196</v>
      </c>
    </row>
    <row r="178" spans="1:10" x14ac:dyDescent="0.25">
      <c r="A178" s="1829"/>
      <c r="B178" s="1791" t="s">
        <v>2015</v>
      </c>
      <c r="C178" s="1792"/>
      <c r="D178" s="1315">
        <v>40</v>
      </c>
      <c r="E178" s="1766"/>
      <c r="F178" s="1765"/>
      <c r="G178" s="1766"/>
      <c r="H178" s="1765"/>
      <c r="I178" s="1765"/>
      <c r="J178" s="1766"/>
    </row>
    <row r="179" spans="1:10" x14ac:dyDescent="0.25">
      <c r="A179" s="1829"/>
      <c r="B179" s="1754" t="s">
        <v>4197</v>
      </c>
      <c r="C179" s="1755"/>
      <c r="D179" s="1755"/>
      <c r="E179" s="1755"/>
      <c r="F179" s="1755"/>
      <c r="G179" s="1755"/>
      <c r="H179" s="1755"/>
      <c r="I179" s="1755"/>
      <c r="J179" s="1755"/>
    </row>
    <row r="180" spans="1:10" x14ac:dyDescent="0.25">
      <c r="A180" s="1829"/>
      <c r="B180" s="1754" t="s">
        <v>4198</v>
      </c>
      <c r="C180" s="1755"/>
      <c r="D180" s="1755"/>
      <c r="E180" s="1755"/>
      <c r="F180" s="1755"/>
      <c r="G180" s="1755"/>
      <c r="H180" s="1755"/>
      <c r="I180" s="1755"/>
      <c r="J180" s="1755"/>
    </row>
    <row r="181" spans="1:10" x14ac:dyDescent="0.25">
      <c r="A181" s="1829"/>
      <c r="B181" s="1809" t="s">
        <v>2065</v>
      </c>
      <c r="C181" s="1809"/>
      <c r="D181" s="1809"/>
      <c r="E181" s="1810"/>
      <c r="F181" s="1317">
        <v>48.571428571428569</v>
      </c>
      <c r="G181" s="1811" t="s">
        <v>2066</v>
      </c>
      <c r="H181" s="1812"/>
      <c r="I181" s="1812"/>
      <c r="J181" s="1813"/>
    </row>
    <row r="182" spans="1:10" x14ac:dyDescent="0.25">
      <c r="A182" s="1829"/>
      <c r="B182" s="392"/>
      <c r="C182" s="392"/>
      <c r="D182" s="392"/>
      <c r="E182" s="392"/>
      <c r="F182" s="392"/>
      <c r="G182" s="392"/>
      <c r="H182" s="392"/>
      <c r="I182" s="392"/>
      <c r="J182" s="392"/>
    </row>
    <row r="183" spans="1:10" x14ac:dyDescent="0.25">
      <c r="A183" s="1829"/>
      <c r="B183" s="1814" t="s">
        <v>2067</v>
      </c>
      <c r="C183" s="1814"/>
      <c r="D183" s="1814"/>
      <c r="E183" s="1814"/>
      <c r="F183" s="1814"/>
      <c r="G183" s="1814"/>
      <c r="H183" s="1814"/>
      <c r="I183" s="1814"/>
      <c r="J183" s="1814"/>
    </row>
    <row r="184" spans="1:10" x14ac:dyDescent="0.25">
      <c r="A184" s="1829"/>
      <c r="B184" s="1318"/>
      <c r="C184" s="1319"/>
      <c r="D184" s="1319"/>
      <c r="E184" s="1815" t="s">
        <v>1999</v>
      </c>
      <c r="F184" s="1816"/>
      <c r="G184" s="1816"/>
      <c r="H184" s="1816"/>
      <c r="I184" s="1816"/>
      <c r="J184" s="1816"/>
    </row>
    <row r="185" spans="1:10" x14ac:dyDescent="0.25">
      <c r="A185" s="1829"/>
      <c r="B185" s="1318"/>
      <c r="C185" s="1319"/>
      <c r="D185" s="1319"/>
      <c r="E185" s="1320" t="s">
        <v>2000</v>
      </c>
      <c r="F185" s="1321" t="s">
        <v>2001</v>
      </c>
      <c r="G185" s="1320" t="s">
        <v>2068</v>
      </c>
      <c r="H185" s="1320" t="s">
        <v>2069</v>
      </c>
      <c r="I185" s="1320" t="s">
        <v>2004</v>
      </c>
      <c r="J185" s="1320" t="s">
        <v>2005</v>
      </c>
    </row>
    <row r="186" spans="1:10" ht="15.75" thickBot="1" x14ac:dyDescent="0.3">
      <c r="A186" s="1829"/>
      <c r="B186" s="1814" t="s">
        <v>4199</v>
      </c>
      <c r="C186" s="1814"/>
      <c r="D186" s="1814"/>
      <c r="E186" s="1814"/>
      <c r="F186" s="1814"/>
      <c r="G186" s="1814"/>
      <c r="H186" s="1814"/>
      <c r="I186" s="1814"/>
      <c r="J186" s="1814"/>
    </row>
    <row r="187" spans="1:10" x14ac:dyDescent="0.25">
      <c r="A187" s="1829"/>
      <c r="B187" s="1763" t="s">
        <v>4200</v>
      </c>
      <c r="C187" s="1764"/>
      <c r="D187" s="1764"/>
      <c r="E187" s="1817" t="s">
        <v>4201</v>
      </c>
      <c r="F187" s="1817" t="s">
        <v>4202</v>
      </c>
      <c r="G187" s="1819" t="s">
        <v>4203</v>
      </c>
      <c r="H187" s="1821" t="s">
        <v>4204</v>
      </c>
      <c r="I187" s="1821" t="s">
        <v>4205</v>
      </c>
      <c r="J187" s="1821" t="s">
        <v>4206</v>
      </c>
    </row>
    <row r="188" spans="1:10" x14ac:dyDescent="0.25">
      <c r="A188" s="1829"/>
      <c r="B188" s="1823" t="s">
        <v>2015</v>
      </c>
      <c r="C188" s="1824"/>
      <c r="D188" s="1322">
        <v>50</v>
      </c>
      <c r="E188" s="1818"/>
      <c r="F188" s="1818"/>
      <c r="G188" s="1820"/>
      <c r="H188" s="1822"/>
      <c r="I188" s="1822"/>
      <c r="J188" s="1822"/>
    </row>
    <row r="189" spans="1:10" x14ac:dyDescent="0.25">
      <c r="A189" s="1829"/>
      <c r="B189" s="1754" t="s">
        <v>4207</v>
      </c>
      <c r="C189" s="1755"/>
      <c r="D189" s="1755"/>
      <c r="E189" s="1755"/>
      <c r="F189" s="1755"/>
      <c r="G189" s="1755"/>
      <c r="H189" s="1755"/>
      <c r="I189" s="1755"/>
      <c r="J189" s="1755"/>
    </row>
    <row r="190" spans="1:10" x14ac:dyDescent="0.25">
      <c r="A190" s="1829"/>
      <c r="B190" s="1761" t="s">
        <v>4208</v>
      </c>
      <c r="C190" s="1762"/>
      <c r="D190" s="1762"/>
      <c r="E190" s="1762"/>
      <c r="F190" s="1762"/>
      <c r="G190" s="1762"/>
      <c r="H190" s="1762"/>
      <c r="I190" s="1762"/>
      <c r="J190" s="1762"/>
    </row>
    <row r="191" spans="1:10" x14ac:dyDescent="0.25">
      <c r="A191" s="1829"/>
      <c r="B191" s="1763" t="s">
        <v>4209</v>
      </c>
      <c r="C191" s="1764"/>
      <c r="D191" s="1764"/>
      <c r="E191" s="1765" t="s">
        <v>4210</v>
      </c>
      <c r="F191" s="1766" t="s">
        <v>4211</v>
      </c>
      <c r="G191" s="1765" t="s">
        <v>4212</v>
      </c>
      <c r="H191" s="1765" t="s">
        <v>4213</v>
      </c>
      <c r="I191" s="1765" t="s">
        <v>4214</v>
      </c>
      <c r="J191" s="1804" t="s">
        <v>4215</v>
      </c>
    </row>
    <row r="192" spans="1:10" x14ac:dyDescent="0.25">
      <c r="A192" s="1829"/>
      <c r="B192" s="1767" t="s">
        <v>2015</v>
      </c>
      <c r="C192" s="1768"/>
      <c r="D192" s="1315">
        <v>80</v>
      </c>
      <c r="E192" s="1765"/>
      <c r="F192" s="1766"/>
      <c r="G192" s="1765"/>
      <c r="H192" s="1765"/>
      <c r="I192" s="1765"/>
      <c r="J192" s="1805"/>
    </row>
    <row r="193" spans="1:10" x14ac:dyDescent="0.25">
      <c r="A193" s="1829"/>
      <c r="B193" s="1754" t="s">
        <v>4216</v>
      </c>
      <c r="C193" s="1755"/>
      <c r="D193" s="1755"/>
      <c r="E193" s="1755"/>
      <c r="F193" s="1755"/>
      <c r="G193" s="1755"/>
      <c r="H193" s="1755"/>
      <c r="I193" s="1755"/>
      <c r="J193" s="1755"/>
    </row>
    <row r="194" spans="1:10" x14ac:dyDescent="0.25">
      <c r="A194" s="1829"/>
      <c r="B194" s="1801" t="s">
        <v>4217</v>
      </c>
      <c r="C194" s="1802"/>
      <c r="D194" s="1802"/>
      <c r="E194" s="1803"/>
      <c r="F194" s="1803"/>
      <c r="G194" s="1803"/>
      <c r="H194" s="1803"/>
      <c r="I194" s="1803"/>
      <c r="J194" s="1803"/>
    </row>
    <row r="195" spans="1:10" x14ac:dyDescent="0.25">
      <c r="A195" s="1829"/>
      <c r="B195" s="1763" t="s">
        <v>4218</v>
      </c>
      <c r="C195" s="1764"/>
      <c r="D195" s="1764"/>
      <c r="E195" s="1765" t="s">
        <v>4219</v>
      </c>
      <c r="F195" s="1766" t="s">
        <v>4220</v>
      </c>
      <c r="G195" s="1804" t="s">
        <v>4221</v>
      </c>
      <c r="H195" s="1804" t="s">
        <v>4222</v>
      </c>
      <c r="I195" s="1806" t="s">
        <v>4223</v>
      </c>
      <c r="J195" s="1765" t="s">
        <v>4224</v>
      </c>
    </row>
    <row r="196" spans="1:10" x14ac:dyDescent="0.25">
      <c r="A196" s="1829"/>
      <c r="B196" s="1808" t="s">
        <v>2015</v>
      </c>
      <c r="C196" s="1767"/>
      <c r="D196" s="1316">
        <v>80</v>
      </c>
      <c r="E196" s="1765"/>
      <c r="F196" s="1766"/>
      <c r="G196" s="1805"/>
      <c r="H196" s="1805"/>
      <c r="I196" s="1807"/>
      <c r="J196" s="1765"/>
    </row>
    <row r="197" spans="1:10" x14ac:dyDescent="0.25">
      <c r="A197" s="1829"/>
      <c r="B197" s="1754" t="s">
        <v>4225</v>
      </c>
      <c r="C197" s="1755"/>
      <c r="D197" s="1755"/>
      <c r="E197" s="1755"/>
      <c r="F197" s="1755"/>
      <c r="G197" s="1755"/>
      <c r="H197" s="1755"/>
      <c r="I197" s="1755"/>
      <c r="J197" s="1755"/>
    </row>
    <row r="198" spans="1:10" x14ac:dyDescent="0.25">
      <c r="A198" s="1829"/>
      <c r="B198" s="1754" t="s">
        <v>4226</v>
      </c>
      <c r="C198" s="1755"/>
      <c r="D198" s="1755"/>
      <c r="E198" s="1755"/>
      <c r="F198" s="1755"/>
      <c r="G198" s="1755"/>
      <c r="H198" s="1755"/>
      <c r="I198" s="1755"/>
      <c r="J198" s="1755"/>
    </row>
    <row r="199" spans="1:10" x14ac:dyDescent="0.25">
      <c r="A199" s="1829"/>
      <c r="B199" s="1763" t="s">
        <v>4227</v>
      </c>
      <c r="C199" s="1764"/>
      <c r="D199" s="1764"/>
      <c r="E199" s="1765" t="s">
        <v>4228</v>
      </c>
      <c r="F199" s="1766" t="s">
        <v>4229</v>
      </c>
      <c r="G199" s="1766" t="s">
        <v>4230</v>
      </c>
      <c r="H199" s="1765" t="s">
        <v>4231</v>
      </c>
      <c r="I199" s="1782" t="s">
        <v>4232</v>
      </c>
      <c r="J199" s="1765" t="s">
        <v>4233</v>
      </c>
    </row>
    <row r="200" spans="1:10" x14ac:dyDescent="0.25">
      <c r="A200" s="1829"/>
      <c r="B200" s="1767" t="s">
        <v>2015</v>
      </c>
      <c r="C200" s="1768"/>
      <c r="D200" s="1315">
        <v>70</v>
      </c>
      <c r="E200" s="1765"/>
      <c r="F200" s="1766"/>
      <c r="G200" s="1766"/>
      <c r="H200" s="1765"/>
      <c r="I200" s="1782"/>
      <c r="J200" s="1765"/>
    </row>
    <row r="201" spans="1:10" x14ac:dyDescent="0.25">
      <c r="A201" s="1829"/>
      <c r="B201" s="1754" t="s">
        <v>4234</v>
      </c>
      <c r="C201" s="1755"/>
      <c r="D201" s="1755"/>
      <c r="E201" s="1755"/>
      <c r="F201" s="1755"/>
      <c r="G201" s="1755"/>
      <c r="H201" s="1755"/>
      <c r="I201" s="1755"/>
      <c r="J201" s="1755"/>
    </row>
    <row r="202" spans="1:10" x14ac:dyDescent="0.25">
      <c r="A202" s="1829"/>
      <c r="B202" s="1761" t="s">
        <v>4235</v>
      </c>
      <c r="C202" s="1762"/>
      <c r="D202" s="1762"/>
      <c r="E202" s="1762"/>
      <c r="F202" s="1762"/>
      <c r="G202" s="1762"/>
      <c r="H202" s="1762"/>
      <c r="I202" s="1762"/>
      <c r="J202" s="1762"/>
    </row>
    <row r="203" spans="1:10" x14ac:dyDescent="0.25">
      <c r="A203" s="1829"/>
      <c r="B203" s="1763" t="s">
        <v>4236</v>
      </c>
      <c r="C203" s="1764"/>
      <c r="D203" s="1764"/>
      <c r="E203" s="1765" t="s">
        <v>4237</v>
      </c>
      <c r="F203" s="1766" t="s">
        <v>4238</v>
      </c>
      <c r="G203" s="1766" t="s">
        <v>4239</v>
      </c>
      <c r="H203" s="1766" t="s">
        <v>4240</v>
      </c>
      <c r="I203" s="1766" t="s">
        <v>4241</v>
      </c>
      <c r="J203" s="1766" t="s">
        <v>4242</v>
      </c>
    </row>
    <row r="204" spans="1:10" x14ac:dyDescent="0.25">
      <c r="A204" s="1829"/>
      <c r="B204" s="1767" t="s">
        <v>2015</v>
      </c>
      <c r="C204" s="1768"/>
      <c r="D204" s="1315">
        <v>80</v>
      </c>
      <c r="E204" s="1765"/>
      <c r="F204" s="1766"/>
      <c r="G204" s="1766"/>
      <c r="H204" s="1766"/>
      <c r="I204" s="1766"/>
      <c r="J204" s="1766"/>
    </row>
    <row r="205" spans="1:10" x14ac:dyDescent="0.25">
      <c r="A205" s="1829"/>
      <c r="B205" s="1797" t="s">
        <v>4243</v>
      </c>
      <c r="C205" s="1798"/>
      <c r="D205" s="1798"/>
      <c r="E205" s="1798"/>
      <c r="F205" s="1798"/>
      <c r="G205" s="1798"/>
      <c r="H205" s="1798"/>
      <c r="I205" s="1798"/>
      <c r="J205" s="1798"/>
    </row>
    <row r="206" spans="1:10" x14ac:dyDescent="0.25">
      <c r="A206" s="1829"/>
      <c r="B206" s="1754" t="s">
        <v>4244</v>
      </c>
      <c r="C206" s="1755"/>
      <c r="D206" s="1755"/>
      <c r="E206" s="1755"/>
      <c r="F206" s="1755"/>
      <c r="G206" s="1755"/>
      <c r="H206" s="1755"/>
      <c r="I206" s="1755"/>
      <c r="J206" s="1755"/>
    </row>
    <row r="207" spans="1:10" x14ac:dyDescent="0.25">
      <c r="A207" s="1829"/>
      <c r="B207" s="1769" t="s">
        <v>2119</v>
      </c>
      <c r="C207" s="1769"/>
      <c r="D207" s="1769"/>
      <c r="E207" s="1769"/>
      <c r="F207" s="1769"/>
      <c r="G207" s="1769"/>
      <c r="H207" s="1769"/>
      <c r="I207" s="1769"/>
      <c r="J207" s="1769"/>
    </row>
    <row r="208" spans="1:10" x14ac:dyDescent="0.25">
      <c r="A208" s="1829"/>
      <c r="B208" s="1763" t="s">
        <v>4245</v>
      </c>
      <c r="C208" s="1764"/>
      <c r="D208" s="1764"/>
      <c r="E208" s="1765" t="s">
        <v>4246</v>
      </c>
      <c r="F208" s="1765" t="s">
        <v>4202</v>
      </c>
      <c r="G208" s="1782" t="s">
        <v>4247</v>
      </c>
      <c r="H208" s="1766" t="s">
        <v>4204</v>
      </c>
      <c r="I208" s="1766" t="s">
        <v>4205</v>
      </c>
      <c r="J208" s="1766" t="s">
        <v>4206</v>
      </c>
    </row>
    <row r="209" spans="1:10" x14ac:dyDescent="0.25">
      <c r="A209" s="1829"/>
      <c r="B209" s="1799" t="s">
        <v>2015</v>
      </c>
      <c r="C209" s="1800"/>
      <c r="D209" s="1315">
        <v>30</v>
      </c>
      <c r="E209" s="1765"/>
      <c r="F209" s="1765"/>
      <c r="G209" s="1782"/>
      <c r="H209" s="1766"/>
      <c r="I209" s="1766"/>
      <c r="J209" s="1766"/>
    </row>
    <row r="210" spans="1:10" x14ac:dyDescent="0.25">
      <c r="A210" s="1829"/>
      <c r="B210" s="1754" t="s">
        <v>4248</v>
      </c>
      <c r="C210" s="1755"/>
      <c r="D210" s="1755"/>
      <c r="E210" s="1755"/>
      <c r="F210" s="1755"/>
      <c r="G210" s="1755"/>
      <c r="H210" s="1755"/>
      <c r="I210" s="1755"/>
      <c r="J210" s="1755"/>
    </row>
    <row r="211" spans="1:10" x14ac:dyDescent="0.25">
      <c r="A211" s="1829"/>
      <c r="B211" s="1793" t="s">
        <v>4249</v>
      </c>
      <c r="C211" s="1794"/>
      <c r="D211" s="1794"/>
      <c r="E211" s="1794"/>
      <c r="F211" s="1794"/>
      <c r="G211" s="1794"/>
      <c r="H211" s="1794"/>
      <c r="I211" s="1794"/>
      <c r="J211" s="1794"/>
    </row>
    <row r="212" spans="1:10" x14ac:dyDescent="0.25">
      <c r="A212" s="1829"/>
      <c r="B212" s="1763" t="s">
        <v>4250</v>
      </c>
      <c r="C212" s="1764"/>
      <c r="D212" s="1764"/>
      <c r="E212" s="1772" t="s">
        <v>4219</v>
      </c>
      <c r="F212" s="1795" t="s">
        <v>4220</v>
      </c>
      <c r="G212" s="1772" t="s">
        <v>4221</v>
      </c>
      <c r="H212" s="1772" t="s">
        <v>4251</v>
      </c>
      <c r="I212" s="1796" t="s">
        <v>4252</v>
      </c>
      <c r="J212" s="1772" t="s">
        <v>4253</v>
      </c>
    </row>
    <row r="213" spans="1:10" x14ac:dyDescent="0.25">
      <c r="A213" s="1829"/>
      <c r="B213" s="1767" t="s">
        <v>2015</v>
      </c>
      <c r="C213" s="1768"/>
      <c r="D213" s="1315">
        <v>40</v>
      </c>
      <c r="E213" s="1772"/>
      <c r="F213" s="1795"/>
      <c r="G213" s="1772"/>
      <c r="H213" s="1772"/>
      <c r="I213" s="1796"/>
      <c r="J213" s="1772"/>
    </row>
    <row r="214" spans="1:10" x14ac:dyDescent="0.25">
      <c r="A214" s="1829"/>
      <c r="B214" s="1754" t="s">
        <v>4254</v>
      </c>
      <c r="C214" s="1755"/>
      <c r="D214" s="1755"/>
      <c r="E214" s="1755"/>
      <c r="F214" s="1755"/>
      <c r="G214" s="1755"/>
      <c r="H214" s="1755"/>
      <c r="I214" s="1755"/>
      <c r="J214" s="1755"/>
    </row>
    <row r="215" spans="1:10" x14ac:dyDescent="0.25">
      <c r="A215" s="1829"/>
      <c r="B215" s="1761" t="s">
        <v>4255</v>
      </c>
      <c r="C215" s="1762"/>
      <c r="D215" s="1762"/>
      <c r="E215" s="1762"/>
      <c r="F215" s="1762"/>
      <c r="G215" s="1762"/>
      <c r="H215" s="1762"/>
      <c r="I215" s="1762"/>
      <c r="J215" s="1762"/>
    </row>
    <row r="216" spans="1:10" x14ac:dyDescent="0.25">
      <c r="A216" s="1829"/>
      <c r="B216" s="1763" t="s">
        <v>4256</v>
      </c>
      <c r="C216" s="1764"/>
      <c r="D216" s="1764"/>
      <c r="E216" s="1766" t="s">
        <v>4257</v>
      </c>
      <c r="F216" s="1782" t="s">
        <v>4258</v>
      </c>
      <c r="G216" s="1765" t="s">
        <v>4259</v>
      </c>
      <c r="H216" s="1766" t="s">
        <v>4260</v>
      </c>
      <c r="I216" s="1766" t="s">
        <v>4261</v>
      </c>
      <c r="J216" s="1782" t="s">
        <v>4262</v>
      </c>
    </row>
    <row r="217" spans="1:10" x14ac:dyDescent="0.25">
      <c r="A217" s="1829"/>
      <c r="B217" s="1767" t="s">
        <v>2015</v>
      </c>
      <c r="C217" s="1768"/>
      <c r="D217" s="1315">
        <v>60</v>
      </c>
      <c r="E217" s="1766"/>
      <c r="F217" s="1782"/>
      <c r="G217" s="1765"/>
      <c r="H217" s="1766"/>
      <c r="I217" s="1766"/>
      <c r="J217" s="1782"/>
    </row>
    <row r="218" spans="1:10" x14ac:dyDescent="0.25">
      <c r="A218" s="1829"/>
      <c r="B218" s="1754" t="s">
        <v>4263</v>
      </c>
      <c r="C218" s="1755"/>
      <c r="D218" s="1755"/>
      <c r="E218" s="1755"/>
      <c r="F218" s="1755"/>
      <c r="G218" s="1755"/>
      <c r="H218" s="1755"/>
      <c r="I218" s="1755"/>
      <c r="J218" s="1755"/>
    </row>
    <row r="219" spans="1:10" x14ac:dyDescent="0.25">
      <c r="A219" s="1829"/>
      <c r="B219" s="1761" t="s">
        <v>4264</v>
      </c>
      <c r="C219" s="1762"/>
      <c r="D219" s="1762"/>
      <c r="E219" s="1762"/>
      <c r="F219" s="1762"/>
      <c r="G219" s="1762"/>
      <c r="H219" s="1762"/>
      <c r="I219" s="1762"/>
      <c r="J219" s="1762"/>
    </row>
    <row r="220" spans="1:10" x14ac:dyDescent="0.25">
      <c r="A220" s="1829"/>
      <c r="B220" s="1763" t="s">
        <v>4265</v>
      </c>
      <c r="C220" s="1764"/>
      <c r="D220" s="1764"/>
      <c r="E220" s="1766" t="s">
        <v>4266</v>
      </c>
      <c r="F220" s="1766" t="s">
        <v>4267</v>
      </c>
      <c r="G220" s="1766" t="s">
        <v>4268</v>
      </c>
      <c r="H220" s="1782" t="s">
        <v>4269</v>
      </c>
      <c r="I220" s="1766" t="s">
        <v>4270</v>
      </c>
      <c r="J220" s="1766" t="s">
        <v>4271</v>
      </c>
    </row>
    <row r="221" spans="1:10" x14ac:dyDescent="0.25">
      <c r="A221" s="1829"/>
      <c r="B221" s="1767" t="s">
        <v>2015</v>
      </c>
      <c r="C221" s="1768"/>
      <c r="D221" s="1315">
        <v>50</v>
      </c>
      <c r="E221" s="1766"/>
      <c r="F221" s="1766"/>
      <c r="G221" s="1766"/>
      <c r="H221" s="1782"/>
      <c r="I221" s="1766"/>
      <c r="J221" s="1766"/>
    </row>
    <row r="222" spans="1:10" x14ac:dyDescent="0.25">
      <c r="A222" s="1829"/>
      <c r="B222" s="1754" t="s">
        <v>4272</v>
      </c>
      <c r="C222" s="1755"/>
      <c r="D222" s="1755"/>
      <c r="E222" s="1755"/>
      <c r="F222" s="1755"/>
      <c r="G222" s="1755"/>
      <c r="H222" s="1755"/>
      <c r="I222" s="1755"/>
      <c r="J222" s="1755"/>
    </row>
    <row r="223" spans="1:10" x14ac:dyDescent="0.25">
      <c r="A223" s="1829"/>
      <c r="B223" s="1761" t="s">
        <v>4273</v>
      </c>
      <c r="C223" s="1762"/>
      <c r="D223" s="1762"/>
      <c r="E223" s="1762"/>
      <c r="F223" s="1762"/>
      <c r="G223" s="1762"/>
      <c r="H223" s="1762"/>
      <c r="I223" s="1762"/>
      <c r="J223" s="1762"/>
    </row>
    <row r="224" spans="1:10" x14ac:dyDescent="0.25">
      <c r="A224" s="1829"/>
      <c r="B224" s="1763" t="s">
        <v>4274</v>
      </c>
      <c r="C224" s="1764"/>
      <c r="D224" s="1764"/>
      <c r="E224" s="1765" t="s">
        <v>4275</v>
      </c>
      <c r="F224" s="1766" t="s">
        <v>4276</v>
      </c>
      <c r="G224" s="1766" t="s">
        <v>4277</v>
      </c>
      <c r="H224" s="1766" t="s">
        <v>4278</v>
      </c>
      <c r="I224" s="1766" t="s">
        <v>4279</v>
      </c>
      <c r="J224" s="1766" t="s">
        <v>4280</v>
      </c>
    </row>
    <row r="225" spans="1:10" x14ac:dyDescent="0.25">
      <c r="A225" s="1829"/>
      <c r="B225" s="1767" t="s">
        <v>2015</v>
      </c>
      <c r="C225" s="1768"/>
      <c r="D225" s="1315">
        <v>50</v>
      </c>
      <c r="E225" s="1765"/>
      <c r="F225" s="1766"/>
      <c r="G225" s="1766"/>
      <c r="H225" s="1766"/>
      <c r="I225" s="1766"/>
      <c r="J225" s="1766"/>
    </row>
    <row r="226" spans="1:10" x14ac:dyDescent="0.25">
      <c r="A226" s="1829"/>
      <c r="B226" s="1754" t="s">
        <v>4281</v>
      </c>
      <c r="C226" s="1755"/>
      <c r="D226" s="1755"/>
      <c r="E226" s="1755"/>
      <c r="F226" s="1755"/>
      <c r="G226" s="1755"/>
      <c r="H226" s="1755"/>
      <c r="I226" s="1755"/>
      <c r="J226" s="1755"/>
    </row>
    <row r="227" spans="1:10" x14ac:dyDescent="0.25">
      <c r="A227" s="1829"/>
      <c r="B227" s="1761" t="s">
        <v>4282</v>
      </c>
      <c r="C227" s="1762"/>
      <c r="D227" s="1762"/>
      <c r="E227" s="1762"/>
      <c r="F227" s="1762"/>
      <c r="G227" s="1762"/>
      <c r="H227" s="1762"/>
      <c r="I227" s="1762"/>
      <c r="J227" s="1762"/>
    </row>
    <row r="228" spans="1:10" x14ac:dyDescent="0.25">
      <c r="A228" s="1829"/>
      <c r="B228" s="1763" t="s">
        <v>4283</v>
      </c>
      <c r="C228" s="1764"/>
      <c r="D228" s="1764"/>
      <c r="E228" s="1765" t="s">
        <v>4284</v>
      </c>
      <c r="F228" s="1765" t="s">
        <v>4202</v>
      </c>
      <c r="G228" s="1782" t="s">
        <v>4285</v>
      </c>
      <c r="H228" s="1766" t="s">
        <v>4204</v>
      </c>
      <c r="I228" s="1766" t="s">
        <v>4205</v>
      </c>
      <c r="J228" s="1766" t="s">
        <v>4286</v>
      </c>
    </row>
    <row r="229" spans="1:10" x14ac:dyDescent="0.25">
      <c r="A229" s="1829"/>
      <c r="B229" s="1791" t="s">
        <v>2015</v>
      </c>
      <c r="C229" s="1792"/>
      <c r="D229" s="1315">
        <v>30</v>
      </c>
      <c r="E229" s="1765"/>
      <c r="F229" s="1765"/>
      <c r="G229" s="1782"/>
      <c r="H229" s="1766"/>
      <c r="I229" s="1766"/>
      <c r="J229" s="1766"/>
    </row>
    <row r="230" spans="1:10" x14ac:dyDescent="0.25">
      <c r="A230" s="1829"/>
      <c r="B230" s="1754" t="s">
        <v>4287</v>
      </c>
      <c r="C230" s="1755"/>
      <c r="D230" s="1755"/>
      <c r="E230" s="1755"/>
      <c r="F230" s="1755"/>
      <c r="G230" s="1755"/>
      <c r="H230" s="1755"/>
      <c r="I230" s="1755"/>
      <c r="J230" s="1755"/>
    </row>
    <row r="231" spans="1:10" x14ac:dyDescent="0.25">
      <c r="A231" s="1829"/>
      <c r="B231" s="1754" t="s">
        <v>4288</v>
      </c>
      <c r="C231" s="1755"/>
      <c r="D231" s="1755"/>
      <c r="E231" s="1755"/>
      <c r="F231" s="1755"/>
      <c r="G231" s="1755"/>
      <c r="H231" s="1755"/>
      <c r="I231" s="1755"/>
      <c r="J231" s="1755"/>
    </row>
    <row r="232" spans="1:10" x14ac:dyDescent="0.25">
      <c r="A232" s="1829"/>
      <c r="B232" s="1756" t="s">
        <v>2162</v>
      </c>
      <c r="C232" s="1756"/>
      <c r="D232" s="1756"/>
      <c r="E232" s="1757"/>
      <c r="F232" s="1323">
        <v>56.363636363636367</v>
      </c>
      <c r="G232" s="1789" t="s">
        <v>2066</v>
      </c>
      <c r="H232" s="1790"/>
      <c r="I232" s="1790"/>
      <c r="J232" s="1790"/>
    </row>
    <row r="233" spans="1:10" x14ac:dyDescent="0.25">
      <c r="A233" s="1829"/>
      <c r="B233" s="392"/>
      <c r="C233" s="392"/>
      <c r="D233" s="392"/>
      <c r="E233" s="392"/>
      <c r="F233" s="392"/>
      <c r="G233" s="392"/>
      <c r="H233" s="392"/>
      <c r="I233" s="392"/>
      <c r="J233" s="392"/>
    </row>
    <row r="234" spans="1:10" x14ac:dyDescent="0.25">
      <c r="A234" s="1829"/>
      <c r="B234" s="1773" t="s">
        <v>2163</v>
      </c>
      <c r="C234" s="1773"/>
      <c r="D234" s="1773"/>
      <c r="E234" s="1773"/>
      <c r="F234" s="1773"/>
      <c r="G234" s="1773"/>
      <c r="H234" s="1773"/>
      <c r="I234" s="1773"/>
      <c r="J234" s="1774"/>
    </row>
    <row r="235" spans="1:10" x14ac:dyDescent="0.25">
      <c r="A235" s="1829"/>
      <c r="B235" s="1305"/>
      <c r="C235" s="1306"/>
      <c r="D235" s="1306"/>
      <c r="E235" s="1775" t="s">
        <v>1999</v>
      </c>
      <c r="F235" s="1776"/>
      <c r="G235" s="1776"/>
      <c r="H235" s="1776"/>
      <c r="I235" s="1776"/>
      <c r="J235" s="1777"/>
    </row>
    <row r="236" spans="1:10" x14ac:dyDescent="0.25">
      <c r="A236" s="1829"/>
      <c r="B236" s="1301"/>
      <c r="C236" s="1302"/>
      <c r="D236" s="1302"/>
      <c r="E236" s="1303" t="s">
        <v>2000</v>
      </c>
      <c r="F236" s="1304" t="s">
        <v>2001</v>
      </c>
      <c r="G236" s="1303" t="s">
        <v>2068</v>
      </c>
      <c r="H236" s="1304" t="s">
        <v>2164</v>
      </c>
      <c r="I236" s="1304" t="s">
        <v>2004</v>
      </c>
      <c r="J236" s="1304" t="s">
        <v>2005</v>
      </c>
    </row>
    <row r="237" spans="1:10" x14ac:dyDescent="0.25">
      <c r="A237" s="1829"/>
      <c r="B237" s="1769" t="s">
        <v>2165</v>
      </c>
      <c r="C237" s="1769"/>
      <c r="D237" s="1769"/>
      <c r="E237" s="1769"/>
      <c r="F237" s="1769"/>
      <c r="G237" s="1769"/>
      <c r="H237" s="1769"/>
      <c r="I237" s="1769"/>
      <c r="J237" s="1770"/>
    </row>
    <row r="238" spans="1:10" x14ac:dyDescent="0.25">
      <c r="A238" s="1829"/>
      <c r="B238" s="1763" t="s">
        <v>4289</v>
      </c>
      <c r="C238" s="1764"/>
      <c r="D238" s="1764"/>
      <c r="E238" s="1765" t="s">
        <v>4290</v>
      </c>
      <c r="F238" s="1766" t="s">
        <v>4291</v>
      </c>
      <c r="G238" s="1766" t="s">
        <v>4292</v>
      </c>
      <c r="H238" s="1766" t="s">
        <v>4293</v>
      </c>
      <c r="I238" s="1766" t="s">
        <v>4294</v>
      </c>
      <c r="J238" s="1766" t="s">
        <v>4295</v>
      </c>
    </row>
    <row r="239" spans="1:10" x14ac:dyDescent="0.25">
      <c r="A239" s="1829"/>
      <c r="B239" s="1767" t="s">
        <v>2015</v>
      </c>
      <c r="C239" s="1768"/>
      <c r="D239" s="1315">
        <v>50</v>
      </c>
      <c r="E239" s="1765"/>
      <c r="F239" s="1766"/>
      <c r="G239" s="1766"/>
      <c r="H239" s="1766"/>
      <c r="I239" s="1766"/>
      <c r="J239" s="1766"/>
    </row>
    <row r="240" spans="1:10" x14ac:dyDescent="0.25">
      <c r="A240" s="1829"/>
      <c r="B240" s="1787" t="s">
        <v>4296</v>
      </c>
      <c r="C240" s="1788"/>
      <c r="D240" s="1788"/>
      <c r="E240" s="1788"/>
      <c r="F240" s="1788"/>
      <c r="G240" s="1788"/>
      <c r="H240" s="1788"/>
      <c r="I240" s="1788"/>
      <c r="J240" s="1788"/>
    </row>
    <row r="241" spans="1:10" x14ac:dyDescent="0.25">
      <c r="A241" s="1829"/>
      <c r="B241" s="1761" t="s">
        <v>4297</v>
      </c>
      <c r="C241" s="1762"/>
      <c r="D241" s="1762"/>
      <c r="E241" s="1762"/>
      <c r="F241" s="1762"/>
      <c r="G241" s="1762"/>
      <c r="H241" s="1762"/>
      <c r="I241" s="1762"/>
      <c r="J241" s="1762"/>
    </row>
    <row r="242" spans="1:10" x14ac:dyDescent="0.25">
      <c r="A242" s="1829"/>
      <c r="B242" s="1763" t="s">
        <v>4298</v>
      </c>
      <c r="C242" s="1764"/>
      <c r="D242" s="1764"/>
      <c r="E242" s="1765" t="s">
        <v>4299</v>
      </c>
      <c r="F242" s="1766" t="s">
        <v>4300</v>
      </c>
      <c r="G242" s="1765" t="s">
        <v>4301</v>
      </c>
      <c r="H242" s="1766" t="s">
        <v>4302</v>
      </c>
      <c r="I242" s="1766" t="s">
        <v>4303</v>
      </c>
      <c r="J242" s="1766" t="s">
        <v>4304</v>
      </c>
    </row>
    <row r="243" spans="1:10" x14ac:dyDescent="0.25">
      <c r="A243" s="1829"/>
      <c r="B243" s="1778" t="s">
        <v>2015</v>
      </c>
      <c r="C243" s="1779"/>
      <c r="D243" s="1308">
        <v>70</v>
      </c>
      <c r="E243" s="1765"/>
      <c r="F243" s="1766"/>
      <c r="G243" s="1765"/>
      <c r="H243" s="1766"/>
      <c r="I243" s="1766"/>
      <c r="J243" s="1766"/>
    </row>
    <row r="244" spans="1:10" x14ac:dyDescent="0.25">
      <c r="A244" s="1829"/>
      <c r="B244" s="1754" t="s">
        <v>4305</v>
      </c>
      <c r="C244" s="1755"/>
      <c r="D244" s="1755"/>
      <c r="E244" s="1755"/>
      <c r="F244" s="1755"/>
      <c r="G244" s="1755"/>
      <c r="H244" s="1755"/>
      <c r="I244" s="1755"/>
      <c r="J244" s="1755"/>
    </row>
    <row r="245" spans="1:10" x14ac:dyDescent="0.25">
      <c r="A245" s="1829"/>
      <c r="B245" s="1761" t="s">
        <v>4306</v>
      </c>
      <c r="C245" s="1762"/>
      <c r="D245" s="1762"/>
      <c r="E245" s="1762"/>
      <c r="F245" s="1762"/>
      <c r="G245" s="1762"/>
      <c r="H245" s="1762"/>
      <c r="I245" s="1762"/>
      <c r="J245" s="1762"/>
    </row>
    <row r="246" spans="1:10" x14ac:dyDescent="0.25">
      <c r="A246" s="1829"/>
      <c r="B246" s="1785" t="s">
        <v>4307</v>
      </c>
      <c r="C246" s="1786"/>
      <c r="D246" s="1786"/>
      <c r="E246" s="1765" t="s">
        <v>4299</v>
      </c>
      <c r="F246" s="1766" t="s">
        <v>4300</v>
      </c>
      <c r="G246" s="1765" t="s">
        <v>4308</v>
      </c>
      <c r="H246" s="1766" t="s">
        <v>4309</v>
      </c>
      <c r="I246" s="1766" t="s">
        <v>4310</v>
      </c>
      <c r="J246" s="1766" t="s">
        <v>4311</v>
      </c>
    </row>
    <row r="247" spans="1:10" x14ac:dyDescent="0.25">
      <c r="A247" s="1829"/>
      <c r="B247" s="1778" t="s">
        <v>2015</v>
      </c>
      <c r="C247" s="1779"/>
      <c r="D247" s="1308">
        <v>50</v>
      </c>
      <c r="E247" s="1765"/>
      <c r="F247" s="1766"/>
      <c r="G247" s="1765"/>
      <c r="H247" s="1766"/>
      <c r="I247" s="1766"/>
      <c r="J247" s="1766"/>
    </row>
    <row r="248" spans="1:10" x14ac:dyDescent="0.25">
      <c r="A248" s="1829"/>
      <c r="B248" s="1754" t="s">
        <v>4312</v>
      </c>
      <c r="C248" s="1755"/>
      <c r="D248" s="1755"/>
      <c r="E248" s="1755"/>
      <c r="F248" s="1755"/>
      <c r="G248" s="1755"/>
      <c r="H248" s="1755"/>
      <c r="I248" s="1755"/>
      <c r="J248" s="1755"/>
    </row>
    <row r="249" spans="1:10" x14ac:dyDescent="0.25">
      <c r="A249" s="1829"/>
      <c r="B249" s="1761" t="s">
        <v>4313</v>
      </c>
      <c r="C249" s="1762"/>
      <c r="D249" s="1762"/>
      <c r="E249" s="1762"/>
      <c r="F249" s="1762"/>
      <c r="G249" s="1762"/>
      <c r="H249" s="1762"/>
      <c r="I249" s="1762"/>
      <c r="J249" s="1762"/>
    </row>
    <row r="250" spans="1:10" x14ac:dyDescent="0.25">
      <c r="A250" s="1829"/>
      <c r="B250" s="1763" t="s">
        <v>4314</v>
      </c>
      <c r="C250" s="1764"/>
      <c r="D250" s="1764"/>
      <c r="E250" s="1765" t="s">
        <v>4299</v>
      </c>
      <c r="F250" s="1766" t="s">
        <v>4300</v>
      </c>
      <c r="G250" s="1765" t="s">
        <v>4315</v>
      </c>
      <c r="H250" s="1766" t="s">
        <v>4316</v>
      </c>
      <c r="I250" s="1766" t="s">
        <v>4317</v>
      </c>
      <c r="J250" s="1766" t="s">
        <v>4318</v>
      </c>
    </row>
    <row r="251" spans="1:10" x14ac:dyDescent="0.25">
      <c r="A251" s="1829"/>
      <c r="B251" s="1767" t="s">
        <v>2015</v>
      </c>
      <c r="C251" s="1768"/>
      <c r="D251" s="1315">
        <v>70</v>
      </c>
      <c r="E251" s="1765"/>
      <c r="F251" s="1766"/>
      <c r="G251" s="1765"/>
      <c r="H251" s="1766"/>
      <c r="I251" s="1766"/>
      <c r="J251" s="1766"/>
    </row>
    <row r="252" spans="1:10" x14ac:dyDescent="0.25">
      <c r="A252" s="1829"/>
      <c r="B252" s="1754" t="s">
        <v>4319</v>
      </c>
      <c r="C252" s="1755"/>
      <c r="D252" s="1755"/>
      <c r="E252" s="1755"/>
      <c r="F252" s="1755"/>
      <c r="G252" s="1755"/>
      <c r="H252" s="1755"/>
      <c r="I252" s="1755"/>
      <c r="J252" s="1755"/>
    </row>
    <row r="253" spans="1:10" x14ac:dyDescent="0.25">
      <c r="A253" s="1829"/>
      <c r="B253" s="1761" t="s">
        <v>4320</v>
      </c>
      <c r="C253" s="1762"/>
      <c r="D253" s="1762"/>
      <c r="E253" s="1762"/>
      <c r="F253" s="1762"/>
      <c r="G253" s="1762"/>
      <c r="H253" s="1762"/>
      <c r="I253" s="1762"/>
      <c r="J253" s="1762"/>
    </row>
    <row r="254" spans="1:10" x14ac:dyDescent="0.25">
      <c r="A254" s="1829"/>
      <c r="B254" s="1763" t="s">
        <v>4321</v>
      </c>
      <c r="C254" s="1764"/>
      <c r="D254" s="1764"/>
      <c r="E254" s="1765" t="s">
        <v>4299</v>
      </c>
      <c r="F254" s="1766" t="s">
        <v>4300</v>
      </c>
      <c r="G254" s="1765" t="s">
        <v>4322</v>
      </c>
      <c r="H254" s="1766" t="s">
        <v>4323</v>
      </c>
      <c r="I254" s="1766" t="s">
        <v>4324</v>
      </c>
      <c r="J254" s="1766" t="s">
        <v>4325</v>
      </c>
    </row>
    <row r="255" spans="1:10" x14ac:dyDescent="0.25">
      <c r="A255" s="1829"/>
      <c r="B255" s="1767" t="s">
        <v>2015</v>
      </c>
      <c r="C255" s="1768"/>
      <c r="D255" s="1315">
        <v>60</v>
      </c>
      <c r="E255" s="1765"/>
      <c r="F255" s="1766"/>
      <c r="G255" s="1765"/>
      <c r="H255" s="1766"/>
      <c r="I255" s="1766"/>
      <c r="J255" s="1766"/>
    </row>
    <row r="256" spans="1:10" x14ac:dyDescent="0.25">
      <c r="A256" s="1829"/>
      <c r="B256" s="1754" t="s">
        <v>4326</v>
      </c>
      <c r="C256" s="1755"/>
      <c r="D256" s="1755"/>
      <c r="E256" s="1755"/>
      <c r="F256" s="1755"/>
      <c r="G256" s="1755"/>
      <c r="H256" s="1755"/>
      <c r="I256" s="1755"/>
      <c r="J256" s="1755"/>
    </row>
    <row r="257" spans="1:10" x14ac:dyDescent="0.25">
      <c r="A257" s="1829"/>
      <c r="B257" s="1754" t="s">
        <v>4327</v>
      </c>
      <c r="C257" s="1755"/>
      <c r="D257" s="1755"/>
      <c r="E257" s="1755"/>
      <c r="F257" s="1755"/>
      <c r="G257" s="1755"/>
      <c r="H257" s="1755"/>
      <c r="I257" s="1755"/>
      <c r="J257" s="1755"/>
    </row>
    <row r="258" spans="1:10" x14ac:dyDescent="0.25">
      <c r="A258" s="1829"/>
      <c r="B258" s="1769" t="s">
        <v>4328</v>
      </c>
      <c r="C258" s="1769"/>
      <c r="D258" s="1769"/>
      <c r="E258" s="1769"/>
      <c r="F258" s="1769"/>
      <c r="G258" s="1769"/>
      <c r="H258" s="1769"/>
      <c r="I258" s="1769"/>
      <c r="J258" s="1770"/>
    </row>
    <row r="259" spans="1:10" x14ac:dyDescent="0.25">
      <c r="A259" s="1829"/>
      <c r="B259" s="1785" t="s">
        <v>4329</v>
      </c>
      <c r="C259" s="1786"/>
      <c r="D259" s="1786"/>
      <c r="E259" s="1765" t="s">
        <v>4330</v>
      </c>
      <c r="F259" s="1766" t="s">
        <v>4331</v>
      </c>
      <c r="G259" s="1765" t="s">
        <v>4332</v>
      </c>
      <c r="H259" s="1766" t="s">
        <v>4333</v>
      </c>
      <c r="I259" s="1766" t="s">
        <v>4334</v>
      </c>
      <c r="J259" s="1766" t="s">
        <v>4335</v>
      </c>
    </row>
    <row r="260" spans="1:10" x14ac:dyDescent="0.25">
      <c r="A260" s="1829"/>
      <c r="B260" s="1778" t="s">
        <v>2015</v>
      </c>
      <c r="C260" s="1779"/>
      <c r="D260" s="1308">
        <v>30</v>
      </c>
      <c r="E260" s="1765"/>
      <c r="F260" s="1766"/>
      <c r="G260" s="1765"/>
      <c r="H260" s="1766"/>
      <c r="I260" s="1766"/>
      <c r="J260" s="1766"/>
    </row>
    <row r="261" spans="1:10" x14ac:dyDescent="0.25">
      <c r="A261" s="1829"/>
      <c r="B261" s="1754" t="s">
        <v>4336</v>
      </c>
      <c r="C261" s="1755"/>
      <c r="D261" s="1755"/>
      <c r="E261" s="1755"/>
      <c r="F261" s="1755"/>
      <c r="G261" s="1755"/>
      <c r="H261" s="1755"/>
      <c r="I261" s="1755"/>
      <c r="J261" s="1755"/>
    </row>
    <row r="262" spans="1:10" x14ac:dyDescent="0.25">
      <c r="A262" s="1829"/>
      <c r="B262" s="1761" t="s">
        <v>4337</v>
      </c>
      <c r="C262" s="1762"/>
      <c r="D262" s="1762"/>
      <c r="E262" s="1762"/>
      <c r="F262" s="1762"/>
      <c r="G262" s="1762"/>
      <c r="H262" s="1762"/>
      <c r="I262" s="1762"/>
      <c r="J262" s="1762"/>
    </row>
    <row r="263" spans="1:10" x14ac:dyDescent="0.25">
      <c r="A263" s="1829"/>
      <c r="B263" s="1763" t="s">
        <v>4338</v>
      </c>
      <c r="C263" s="1764"/>
      <c r="D263" s="1764"/>
      <c r="E263" s="1765" t="s">
        <v>4339</v>
      </c>
      <c r="F263" s="1766" t="s">
        <v>4340</v>
      </c>
      <c r="G263" s="1765" t="s">
        <v>4341</v>
      </c>
      <c r="H263" s="1766" t="s">
        <v>4342</v>
      </c>
      <c r="I263" s="1766" t="s">
        <v>4343</v>
      </c>
      <c r="J263" s="1766" t="s">
        <v>4344</v>
      </c>
    </row>
    <row r="264" spans="1:10" x14ac:dyDescent="0.25">
      <c r="A264" s="1829"/>
      <c r="B264" s="1767" t="s">
        <v>2015</v>
      </c>
      <c r="C264" s="1768"/>
      <c r="D264" s="1315">
        <v>50</v>
      </c>
      <c r="E264" s="1765"/>
      <c r="F264" s="1766"/>
      <c r="G264" s="1765"/>
      <c r="H264" s="1766"/>
      <c r="I264" s="1766"/>
      <c r="J264" s="1766"/>
    </row>
    <row r="265" spans="1:10" x14ac:dyDescent="0.25">
      <c r="A265" s="1829"/>
      <c r="B265" s="1754" t="s">
        <v>4345</v>
      </c>
      <c r="C265" s="1755"/>
      <c r="D265" s="1755"/>
      <c r="E265" s="1755"/>
      <c r="F265" s="1755"/>
      <c r="G265" s="1755"/>
      <c r="H265" s="1755"/>
      <c r="I265" s="1755"/>
      <c r="J265" s="1755"/>
    </row>
    <row r="266" spans="1:10" x14ac:dyDescent="0.25">
      <c r="A266" s="1829"/>
      <c r="B266" s="1761" t="s">
        <v>4346</v>
      </c>
      <c r="C266" s="1762"/>
      <c r="D266" s="1762"/>
      <c r="E266" s="1762"/>
      <c r="F266" s="1762"/>
      <c r="G266" s="1762"/>
      <c r="H266" s="1762"/>
      <c r="I266" s="1762"/>
      <c r="J266" s="1762"/>
    </row>
    <row r="267" spans="1:10" x14ac:dyDescent="0.25">
      <c r="A267" s="1829"/>
      <c r="B267" s="1783" t="s">
        <v>4347</v>
      </c>
      <c r="C267" s="1784"/>
      <c r="D267" s="1784"/>
      <c r="E267" s="1765" t="s">
        <v>4348</v>
      </c>
      <c r="F267" s="1766" t="s">
        <v>4349</v>
      </c>
      <c r="G267" s="1765" t="s">
        <v>4350</v>
      </c>
      <c r="H267" s="1766" t="s">
        <v>4351</v>
      </c>
      <c r="I267" s="1766" t="s">
        <v>4352</v>
      </c>
      <c r="J267" s="1766" t="s">
        <v>4353</v>
      </c>
    </row>
    <row r="268" spans="1:10" x14ac:dyDescent="0.25">
      <c r="A268" s="1829"/>
      <c r="B268" s="1767" t="s">
        <v>2015</v>
      </c>
      <c r="C268" s="1768"/>
      <c r="D268" s="1315">
        <v>60</v>
      </c>
      <c r="E268" s="1765"/>
      <c r="F268" s="1766"/>
      <c r="G268" s="1765"/>
      <c r="H268" s="1766"/>
      <c r="I268" s="1766"/>
      <c r="J268" s="1766"/>
    </row>
    <row r="269" spans="1:10" x14ac:dyDescent="0.25">
      <c r="A269" s="1829"/>
      <c r="B269" s="1754" t="s">
        <v>4354</v>
      </c>
      <c r="C269" s="1755"/>
      <c r="D269" s="1755"/>
      <c r="E269" s="1755"/>
      <c r="F269" s="1755"/>
      <c r="G269" s="1755"/>
      <c r="H269" s="1755"/>
      <c r="I269" s="1755"/>
      <c r="J269" s="1755"/>
    </row>
    <row r="270" spans="1:10" x14ac:dyDescent="0.25">
      <c r="A270" s="1829"/>
      <c r="B270" s="1761" t="s">
        <v>4355</v>
      </c>
      <c r="C270" s="1762"/>
      <c r="D270" s="1762"/>
      <c r="E270" s="1762"/>
      <c r="F270" s="1762"/>
      <c r="G270" s="1762"/>
      <c r="H270" s="1762"/>
      <c r="I270" s="1762"/>
      <c r="J270" s="1762"/>
    </row>
    <row r="271" spans="1:10" x14ac:dyDescent="0.25">
      <c r="A271" s="1829"/>
      <c r="B271" s="1780" t="s">
        <v>4356</v>
      </c>
      <c r="C271" s="1781"/>
      <c r="D271" s="1781"/>
      <c r="E271" s="1765" t="s">
        <v>4348</v>
      </c>
      <c r="F271" s="1766" t="s">
        <v>4357</v>
      </c>
      <c r="G271" s="1765" t="s">
        <v>4358</v>
      </c>
      <c r="H271" s="1766" t="s">
        <v>4359</v>
      </c>
      <c r="I271" s="1782" t="s">
        <v>4360</v>
      </c>
      <c r="J271" s="1766" t="s">
        <v>4361</v>
      </c>
    </row>
    <row r="272" spans="1:10" x14ac:dyDescent="0.25">
      <c r="A272" s="1829"/>
      <c r="B272" s="1767" t="s">
        <v>2015</v>
      </c>
      <c r="C272" s="1768"/>
      <c r="D272" s="1315">
        <v>30</v>
      </c>
      <c r="E272" s="1765"/>
      <c r="F272" s="1766"/>
      <c r="G272" s="1765"/>
      <c r="H272" s="1766"/>
      <c r="I272" s="1782"/>
      <c r="J272" s="1766"/>
    </row>
    <row r="273" spans="1:10" x14ac:dyDescent="0.25">
      <c r="A273" s="1829"/>
      <c r="B273" s="1771" t="s">
        <v>4362</v>
      </c>
      <c r="C273" s="1772"/>
      <c r="D273" s="1772"/>
      <c r="E273" s="1772"/>
      <c r="F273" s="1772"/>
      <c r="G273" s="1772"/>
      <c r="H273" s="1772"/>
      <c r="I273" s="1772"/>
      <c r="J273" s="1772"/>
    </row>
    <row r="274" spans="1:10" x14ac:dyDescent="0.25">
      <c r="A274" s="1829"/>
      <c r="B274" s="1754" t="s">
        <v>4363</v>
      </c>
      <c r="C274" s="1755"/>
      <c r="D274" s="1755"/>
      <c r="E274" s="1755"/>
      <c r="F274" s="1755"/>
      <c r="G274" s="1755"/>
      <c r="H274" s="1755"/>
      <c r="I274" s="1755"/>
      <c r="J274" s="1755"/>
    </row>
    <row r="275" spans="1:10" x14ac:dyDescent="0.25">
      <c r="A275" s="1829"/>
      <c r="B275" s="1756" t="s">
        <v>2231</v>
      </c>
      <c r="C275" s="1756"/>
      <c r="D275" s="1756"/>
      <c r="E275" s="1757"/>
      <c r="F275" s="1323">
        <v>52.222222222222221</v>
      </c>
      <c r="G275" s="1758" t="s">
        <v>2232</v>
      </c>
      <c r="H275" s="1759"/>
      <c r="I275" s="1759"/>
      <c r="J275" s="1760"/>
    </row>
    <row r="276" spans="1:10" x14ac:dyDescent="0.25">
      <c r="A276" s="1829"/>
      <c r="B276" s="392"/>
      <c r="C276" s="392"/>
      <c r="D276" s="392"/>
      <c r="E276" s="392"/>
      <c r="F276" s="392"/>
      <c r="G276" s="392"/>
      <c r="H276" s="392"/>
      <c r="I276" s="392"/>
      <c r="J276" s="392"/>
    </row>
    <row r="277" spans="1:10" x14ac:dyDescent="0.25">
      <c r="A277" s="1829"/>
      <c r="B277" s="1773" t="s">
        <v>2233</v>
      </c>
      <c r="C277" s="1773"/>
      <c r="D277" s="1773"/>
      <c r="E277" s="1773"/>
      <c r="F277" s="1773"/>
      <c r="G277" s="1773"/>
      <c r="H277" s="1773"/>
      <c r="I277" s="1773"/>
      <c r="J277" s="1774"/>
    </row>
    <row r="278" spans="1:10" x14ac:dyDescent="0.25">
      <c r="A278" s="1829"/>
      <c r="B278" s="1305"/>
      <c r="C278" s="1306"/>
      <c r="D278" s="1306"/>
      <c r="E278" s="1775" t="s">
        <v>1999</v>
      </c>
      <c r="F278" s="1776"/>
      <c r="G278" s="1776"/>
      <c r="H278" s="1776"/>
      <c r="I278" s="1776"/>
      <c r="J278" s="1777"/>
    </row>
    <row r="279" spans="1:10" x14ac:dyDescent="0.25">
      <c r="A279" s="1829"/>
      <c r="B279" s="1301"/>
      <c r="C279" s="1302"/>
      <c r="D279" s="1302"/>
      <c r="E279" s="1303" t="s">
        <v>2000</v>
      </c>
      <c r="F279" s="1303" t="s">
        <v>2001</v>
      </c>
      <c r="G279" s="1303" t="s">
        <v>2068</v>
      </c>
      <c r="H279" s="1303" t="s">
        <v>2069</v>
      </c>
      <c r="I279" s="1303" t="s">
        <v>2004</v>
      </c>
      <c r="J279" s="1303" t="s">
        <v>2005</v>
      </c>
    </row>
    <row r="280" spans="1:10" x14ac:dyDescent="0.25">
      <c r="A280" s="1829"/>
      <c r="B280" s="1769" t="s">
        <v>2234</v>
      </c>
      <c r="C280" s="1769"/>
      <c r="D280" s="1769"/>
      <c r="E280" s="1769"/>
      <c r="F280" s="1769"/>
      <c r="G280" s="1769"/>
      <c r="H280" s="1769"/>
      <c r="I280" s="1769"/>
      <c r="J280" s="1770"/>
    </row>
    <row r="281" spans="1:10" x14ac:dyDescent="0.25">
      <c r="A281" s="1829"/>
      <c r="B281" s="1763" t="s">
        <v>4364</v>
      </c>
      <c r="C281" s="1764"/>
      <c r="D281" s="1764"/>
      <c r="E281" s="1765" t="s">
        <v>4365</v>
      </c>
      <c r="F281" s="1766" t="s">
        <v>4366</v>
      </c>
      <c r="G281" s="1766" t="s">
        <v>4367</v>
      </c>
      <c r="H281" s="1766" t="s">
        <v>4368</v>
      </c>
      <c r="I281" s="1766" t="s">
        <v>4369</v>
      </c>
      <c r="J281" s="1766" t="s">
        <v>4370</v>
      </c>
    </row>
    <row r="282" spans="1:10" x14ac:dyDescent="0.25">
      <c r="A282" s="1829"/>
      <c r="B282" s="1778" t="s">
        <v>2015</v>
      </c>
      <c r="C282" s="1779"/>
      <c r="D282" s="1308">
        <v>70</v>
      </c>
      <c r="E282" s="1765"/>
      <c r="F282" s="1766"/>
      <c r="G282" s="1766"/>
      <c r="H282" s="1766"/>
      <c r="I282" s="1766"/>
      <c r="J282" s="1766"/>
    </row>
    <row r="283" spans="1:10" x14ac:dyDescent="0.25">
      <c r="A283" s="1829"/>
      <c r="B283" s="1754" t="s">
        <v>4371</v>
      </c>
      <c r="C283" s="1755"/>
      <c r="D283" s="1755"/>
      <c r="E283" s="1755"/>
      <c r="F283" s="1755"/>
      <c r="G283" s="1755"/>
      <c r="H283" s="1755"/>
      <c r="I283" s="1755"/>
      <c r="J283" s="1755"/>
    </row>
    <row r="284" spans="1:10" x14ac:dyDescent="0.25">
      <c r="A284" s="1829"/>
      <c r="B284" s="1761" t="s">
        <v>4372</v>
      </c>
      <c r="C284" s="1762"/>
      <c r="D284" s="1762"/>
      <c r="E284" s="1762"/>
      <c r="F284" s="1762"/>
      <c r="G284" s="1762"/>
      <c r="H284" s="1762"/>
      <c r="I284" s="1762"/>
      <c r="J284" s="1762"/>
    </row>
    <row r="285" spans="1:10" x14ac:dyDescent="0.25">
      <c r="A285" s="1829"/>
      <c r="B285" s="1763" t="s">
        <v>4373</v>
      </c>
      <c r="C285" s="1764"/>
      <c r="D285" s="1764"/>
      <c r="E285" s="1765" t="s">
        <v>4374</v>
      </c>
      <c r="F285" s="1766" t="s">
        <v>4375</v>
      </c>
      <c r="G285" s="1766" t="s">
        <v>4376</v>
      </c>
      <c r="H285" s="1766" t="s">
        <v>4377</v>
      </c>
      <c r="I285" s="1766" t="s">
        <v>4378</v>
      </c>
      <c r="J285" s="1766" t="s">
        <v>4379</v>
      </c>
    </row>
    <row r="286" spans="1:10" x14ac:dyDescent="0.25">
      <c r="A286" s="1829"/>
      <c r="B286" s="1767" t="s">
        <v>2015</v>
      </c>
      <c r="C286" s="1768"/>
      <c r="D286" s="1315">
        <v>50</v>
      </c>
      <c r="E286" s="1765"/>
      <c r="F286" s="1766"/>
      <c r="G286" s="1766"/>
      <c r="H286" s="1766"/>
      <c r="I286" s="1766"/>
      <c r="J286" s="1766"/>
    </row>
    <row r="287" spans="1:10" x14ac:dyDescent="0.25">
      <c r="A287" s="1829"/>
      <c r="B287" s="1754" t="s">
        <v>4380</v>
      </c>
      <c r="C287" s="1755"/>
      <c r="D287" s="1755"/>
      <c r="E287" s="1755"/>
      <c r="F287" s="1755"/>
      <c r="G287" s="1755"/>
      <c r="H287" s="1755"/>
      <c r="I287" s="1755"/>
      <c r="J287" s="1755"/>
    </row>
    <row r="288" spans="1:10" x14ac:dyDescent="0.25">
      <c r="A288" s="1829"/>
      <c r="B288" s="1754" t="s">
        <v>4381</v>
      </c>
      <c r="C288" s="1755"/>
      <c r="D288" s="1755"/>
      <c r="E288" s="1755"/>
      <c r="F288" s="1755"/>
      <c r="G288" s="1755"/>
      <c r="H288" s="1755"/>
      <c r="I288" s="1755"/>
      <c r="J288" s="1755"/>
    </row>
    <row r="289" spans="1:10" x14ac:dyDescent="0.25">
      <c r="A289" s="1829"/>
      <c r="B289" s="1769" t="s">
        <v>4382</v>
      </c>
      <c r="C289" s="1769"/>
      <c r="D289" s="1769"/>
      <c r="E289" s="1769"/>
      <c r="F289" s="1769"/>
      <c r="G289" s="1769"/>
      <c r="H289" s="1769"/>
      <c r="I289" s="1769"/>
      <c r="J289" s="1770"/>
    </row>
    <row r="290" spans="1:10" x14ac:dyDescent="0.25">
      <c r="A290" s="1829"/>
      <c r="B290" s="1763" t="s">
        <v>4383</v>
      </c>
      <c r="C290" s="1764"/>
      <c r="D290" s="1764"/>
      <c r="E290" s="1765" t="s">
        <v>4384</v>
      </c>
      <c r="F290" s="1766" t="s">
        <v>4366</v>
      </c>
      <c r="G290" s="1766" t="s">
        <v>4385</v>
      </c>
      <c r="H290" s="1766" t="s">
        <v>4386</v>
      </c>
      <c r="I290" s="1766" t="s">
        <v>4369</v>
      </c>
      <c r="J290" s="1766" t="s">
        <v>4387</v>
      </c>
    </row>
    <row r="291" spans="1:10" x14ac:dyDescent="0.25">
      <c r="A291" s="1829"/>
      <c r="B291" s="1767" t="s">
        <v>2015</v>
      </c>
      <c r="C291" s="1768"/>
      <c r="D291" s="1315">
        <v>40</v>
      </c>
      <c r="E291" s="1765"/>
      <c r="F291" s="1766"/>
      <c r="G291" s="1766"/>
      <c r="H291" s="1766"/>
      <c r="I291" s="1766"/>
      <c r="J291" s="1766"/>
    </row>
    <row r="292" spans="1:10" x14ac:dyDescent="0.25">
      <c r="A292" s="1829"/>
      <c r="B292" s="1754" t="s">
        <v>4388</v>
      </c>
      <c r="C292" s="1755"/>
      <c r="D292" s="1755"/>
      <c r="E292" s="1755"/>
      <c r="F292" s="1755"/>
      <c r="G292" s="1755"/>
      <c r="H292" s="1755"/>
      <c r="I292" s="1755"/>
      <c r="J292" s="1755"/>
    </row>
    <row r="293" spans="1:10" x14ac:dyDescent="0.25">
      <c r="A293" s="1829"/>
      <c r="B293" s="1761" t="s">
        <v>4389</v>
      </c>
      <c r="C293" s="1762"/>
      <c r="D293" s="1762"/>
      <c r="E293" s="1762"/>
      <c r="F293" s="1762"/>
      <c r="G293" s="1762"/>
      <c r="H293" s="1762"/>
      <c r="I293" s="1762"/>
      <c r="J293" s="1762"/>
    </row>
    <row r="294" spans="1:10" x14ac:dyDescent="0.25">
      <c r="A294" s="1829"/>
      <c r="B294" s="1763" t="s">
        <v>4390</v>
      </c>
      <c r="C294" s="1764"/>
      <c r="D294" s="1764"/>
      <c r="E294" s="1765" t="s">
        <v>4391</v>
      </c>
      <c r="F294" s="1765" t="s">
        <v>4392</v>
      </c>
      <c r="G294" s="1765" t="s">
        <v>4393</v>
      </c>
      <c r="H294" s="1766" t="s">
        <v>4394</v>
      </c>
      <c r="I294" s="1766" t="s">
        <v>4395</v>
      </c>
      <c r="J294" s="1766" t="s">
        <v>4396</v>
      </c>
    </row>
    <row r="295" spans="1:10" x14ac:dyDescent="0.25">
      <c r="A295" s="1829"/>
      <c r="B295" s="1767" t="s">
        <v>2015</v>
      </c>
      <c r="C295" s="1768"/>
      <c r="D295" s="1315">
        <v>60</v>
      </c>
      <c r="E295" s="1765"/>
      <c r="F295" s="1765"/>
      <c r="G295" s="1765"/>
      <c r="H295" s="1766"/>
      <c r="I295" s="1766"/>
      <c r="J295" s="1766"/>
    </row>
    <row r="296" spans="1:10" x14ac:dyDescent="0.25">
      <c r="A296" s="1829"/>
      <c r="B296" s="1754" t="s">
        <v>4397</v>
      </c>
      <c r="C296" s="1755"/>
      <c r="D296" s="1755"/>
      <c r="E296" s="1755"/>
      <c r="F296" s="1755"/>
      <c r="G296" s="1755"/>
      <c r="H296" s="1755"/>
      <c r="I296" s="1755"/>
      <c r="J296" s="1755"/>
    </row>
    <row r="297" spans="1:10" x14ac:dyDescent="0.25">
      <c r="A297" s="1829"/>
      <c r="B297" s="1761" t="s">
        <v>4398</v>
      </c>
      <c r="C297" s="1762"/>
      <c r="D297" s="1762"/>
      <c r="E297" s="1762"/>
      <c r="F297" s="1762"/>
      <c r="G297" s="1762"/>
      <c r="H297" s="1762"/>
      <c r="I297" s="1762"/>
      <c r="J297" s="1762"/>
    </row>
    <row r="298" spans="1:10" x14ac:dyDescent="0.25">
      <c r="A298" s="1829"/>
      <c r="B298" s="1763" t="s">
        <v>4399</v>
      </c>
      <c r="C298" s="1764"/>
      <c r="D298" s="1764"/>
      <c r="E298" s="1765" t="s">
        <v>4400</v>
      </c>
      <c r="F298" s="1766" t="s">
        <v>4401</v>
      </c>
      <c r="G298" s="1766" t="s">
        <v>4402</v>
      </c>
      <c r="H298" s="1766" t="s">
        <v>4403</v>
      </c>
      <c r="I298" s="1766" t="s">
        <v>4404</v>
      </c>
      <c r="J298" s="1766" t="s">
        <v>4405</v>
      </c>
    </row>
    <row r="299" spans="1:10" x14ac:dyDescent="0.25">
      <c r="A299" s="1829"/>
      <c r="B299" s="1767" t="s">
        <v>2015</v>
      </c>
      <c r="C299" s="1768"/>
      <c r="D299" s="1315">
        <v>30</v>
      </c>
      <c r="E299" s="1765"/>
      <c r="F299" s="1766"/>
      <c r="G299" s="1766"/>
      <c r="H299" s="1766"/>
      <c r="I299" s="1766"/>
      <c r="J299" s="1766"/>
    </row>
    <row r="300" spans="1:10" x14ac:dyDescent="0.25">
      <c r="A300" s="1829"/>
      <c r="B300" s="1754" t="s">
        <v>4406</v>
      </c>
      <c r="C300" s="1755"/>
      <c r="D300" s="1755"/>
      <c r="E300" s="1755"/>
      <c r="F300" s="1755"/>
      <c r="G300" s="1755"/>
      <c r="H300" s="1755"/>
      <c r="I300" s="1755"/>
      <c r="J300" s="1755"/>
    </row>
    <row r="301" spans="1:10" x14ac:dyDescent="0.25">
      <c r="A301" s="1829"/>
      <c r="B301" s="1761" t="s">
        <v>4407</v>
      </c>
      <c r="C301" s="1762"/>
      <c r="D301" s="1762"/>
      <c r="E301" s="1762"/>
      <c r="F301" s="1762"/>
      <c r="G301" s="1762"/>
      <c r="H301" s="1762"/>
      <c r="I301" s="1762"/>
      <c r="J301" s="1762"/>
    </row>
    <row r="302" spans="1:10" x14ac:dyDescent="0.25">
      <c r="A302" s="1829"/>
      <c r="B302" s="1763" t="s">
        <v>4408</v>
      </c>
      <c r="C302" s="1764"/>
      <c r="D302" s="1764"/>
      <c r="E302" s="1765" t="s">
        <v>4409</v>
      </c>
      <c r="F302" s="1766" t="s">
        <v>4375</v>
      </c>
      <c r="G302" s="1766" t="s">
        <v>4376</v>
      </c>
      <c r="H302" s="1766" t="s">
        <v>4377</v>
      </c>
      <c r="I302" s="1766" t="s">
        <v>4378</v>
      </c>
      <c r="J302" s="1766" t="s">
        <v>4379</v>
      </c>
    </row>
    <row r="303" spans="1:10" x14ac:dyDescent="0.25">
      <c r="A303" s="1829"/>
      <c r="B303" s="1767" t="s">
        <v>2015</v>
      </c>
      <c r="C303" s="1768"/>
      <c r="D303" s="1315">
        <v>20</v>
      </c>
      <c r="E303" s="1765"/>
      <c r="F303" s="1766"/>
      <c r="G303" s="1766"/>
      <c r="H303" s="1766"/>
      <c r="I303" s="1766"/>
      <c r="J303" s="1766"/>
    </row>
    <row r="304" spans="1:10" x14ac:dyDescent="0.25">
      <c r="A304" s="1829"/>
      <c r="B304" s="1754" t="s">
        <v>4410</v>
      </c>
      <c r="C304" s="1755"/>
      <c r="D304" s="1755"/>
      <c r="E304" s="1755"/>
      <c r="F304" s="1755"/>
      <c r="G304" s="1755"/>
      <c r="H304" s="1755"/>
      <c r="I304" s="1755"/>
      <c r="J304" s="1755"/>
    </row>
    <row r="305" spans="1:10" x14ac:dyDescent="0.25">
      <c r="A305" s="1829"/>
      <c r="B305" s="1754" t="s">
        <v>4411</v>
      </c>
      <c r="C305" s="1755"/>
      <c r="D305" s="1755"/>
      <c r="E305" s="1755"/>
      <c r="F305" s="1755"/>
      <c r="G305" s="1755"/>
      <c r="H305" s="1755"/>
      <c r="I305" s="1755"/>
      <c r="J305" s="1755"/>
    </row>
    <row r="306" spans="1:10" x14ac:dyDescent="0.25">
      <c r="A306" s="1829"/>
      <c r="B306" s="1756" t="s">
        <v>2271</v>
      </c>
      <c r="C306" s="1756"/>
      <c r="D306" s="1756"/>
      <c r="E306" s="1757"/>
      <c r="F306" s="1308">
        <v>45</v>
      </c>
      <c r="G306" s="1758" t="s">
        <v>2232</v>
      </c>
      <c r="H306" s="1759"/>
      <c r="I306" s="1759"/>
      <c r="J306" s="1760"/>
    </row>
    <row r="307" spans="1:10" x14ac:dyDescent="0.25">
      <c r="A307" s="1829"/>
      <c r="B307" s="392"/>
      <c r="C307" s="392"/>
      <c r="D307" s="392"/>
      <c r="E307" s="392"/>
      <c r="F307" s="392"/>
      <c r="G307" s="392"/>
      <c r="H307" s="392"/>
      <c r="I307" s="392"/>
      <c r="J307" s="392"/>
    </row>
    <row r="308" spans="1:10" x14ac:dyDescent="0.25">
      <c r="A308" s="1829"/>
      <c r="B308" s="1324" t="s">
        <v>4412</v>
      </c>
      <c r="C308" s="392"/>
      <c r="D308" s="392"/>
      <c r="E308" s="392"/>
      <c r="F308" s="392"/>
      <c r="G308" s="392"/>
      <c r="H308" s="392"/>
      <c r="I308" s="392"/>
      <c r="J308" s="392"/>
    </row>
    <row r="309" spans="1:10" x14ac:dyDescent="0.25">
      <c r="A309" s="1829"/>
      <c r="B309" s="1324" t="s">
        <v>4413</v>
      </c>
      <c r="C309" s="392"/>
      <c r="D309" s="392"/>
      <c r="E309" s="392"/>
      <c r="F309" s="392"/>
      <c r="G309" s="392"/>
      <c r="H309" s="392"/>
      <c r="I309" s="392"/>
      <c r="J309" s="392"/>
    </row>
    <row r="310" spans="1:10" x14ac:dyDescent="0.25">
      <c r="A310" s="1829"/>
      <c r="B310" s="1324" t="s">
        <v>4414</v>
      </c>
      <c r="C310" s="392"/>
      <c r="D310" s="392"/>
      <c r="E310" s="392"/>
      <c r="F310" s="392"/>
      <c r="G310" s="392"/>
      <c r="H310" s="392"/>
      <c r="I310" s="392"/>
      <c r="J310" s="392"/>
    </row>
    <row r="311" spans="1:10" x14ac:dyDescent="0.25">
      <c r="A311" s="1829"/>
      <c r="B311" s="1324" t="s">
        <v>4415</v>
      </c>
      <c r="C311" s="392"/>
      <c r="D311" s="392"/>
      <c r="E311" s="392"/>
      <c r="F311" s="392"/>
      <c r="G311" s="392"/>
      <c r="H311" s="392"/>
      <c r="I311" s="392"/>
      <c r="J311" s="392"/>
    </row>
    <row r="312" spans="1:10" x14ac:dyDescent="0.25">
      <c r="A312" s="1829"/>
      <c r="B312" s="1324" t="s">
        <v>4416</v>
      </c>
      <c r="C312" s="392"/>
      <c r="D312" s="392"/>
      <c r="E312" s="392"/>
      <c r="F312" s="392"/>
      <c r="G312" s="392"/>
      <c r="H312" s="392"/>
      <c r="I312" s="392"/>
      <c r="J312" s="392"/>
    </row>
    <row r="313" spans="1:10" x14ac:dyDescent="0.25">
      <c r="A313" s="1829"/>
      <c r="B313" s="1324" t="s">
        <v>4417</v>
      </c>
      <c r="C313" s="392"/>
      <c r="D313" s="392"/>
      <c r="E313" s="392"/>
      <c r="F313" s="392"/>
      <c r="G313" s="392"/>
      <c r="H313" s="392"/>
      <c r="I313" s="392"/>
      <c r="J313" s="392"/>
    </row>
    <row r="314" spans="1:10" x14ac:dyDescent="0.25">
      <c r="A314" s="1829"/>
      <c r="B314" s="1324" t="s">
        <v>4418</v>
      </c>
      <c r="C314" s="392"/>
      <c r="D314" s="392"/>
      <c r="E314" s="392"/>
      <c r="F314" s="392"/>
      <c r="G314" s="392"/>
      <c r="H314" s="392"/>
      <c r="I314" s="392"/>
      <c r="J314" s="392"/>
    </row>
    <row r="315" spans="1:10" x14ac:dyDescent="0.25">
      <c r="A315" s="1829"/>
      <c r="B315" s="1324" t="s">
        <v>4419</v>
      </c>
      <c r="C315" s="392"/>
      <c r="D315" s="392"/>
      <c r="E315" s="392"/>
      <c r="F315" s="392"/>
      <c r="G315" s="392"/>
      <c r="H315" s="392"/>
      <c r="I315" s="392"/>
      <c r="J315" s="392"/>
    </row>
    <row r="316" spans="1:10" x14ac:dyDescent="0.25">
      <c r="A316" s="1829"/>
      <c r="B316" s="1324" t="s">
        <v>4420</v>
      </c>
      <c r="C316" s="392"/>
      <c r="D316" s="392"/>
      <c r="E316" s="392"/>
      <c r="F316" s="392"/>
      <c r="G316" s="392"/>
      <c r="H316" s="392"/>
      <c r="I316" s="392"/>
      <c r="J316" s="392"/>
    </row>
    <row r="317" spans="1:10" x14ac:dyDescent="0.25">
      <c r="A317" s="1829"/>
      <c r="B317" s="1324" t="s">
        <v>4421</v>
      </c>
      <c r="C317" s="392"/>
      <c r="D317" s="392"/>
      <c r="E317" s="392"/>
      <c r="F317" s="392"/>
      <c r="G317" s="392"/>
      <c r="H317" s="392"/>
      <c r="I317" s="392"/>
      <c r="J317" s="392"/>
    </row>
    <row r="318" spans="1:10" x14ac:dyDescent="0.25">
      <c r="A318" s="1829"/>
      <c r="B318" s="1324" t="s">
        <v>4422</v>
      </c>
      <c r="C318" s="392"/>
      <c r="D318" s="392"/>
      <c r="E318" s="392"/>
      <c r="F318" s="392"/>
      <c r="G318" s="392"/>
      <c r="H318" s="392"/>
      <c r="I318" s="392"/>
      <c r="J318" s="392"/>
    </row>
    <row r="319" spans="1:10" x14ac:dyDescent="0.25">
      <c r="A319" s="1829"/>
      <c r="B319" s="1325" t="s">
        <v>4423</v>
      </c>
      <c r="C319" s="392"/>
      <c r="D319" s="392"/>
      <c r="E319" s="392"/>
      <c r="F319" s="392"/>
      <c r="G319" s="392"/>
      <c r="H319" s="392"/>
      <c r="I319" s="392"/>
      <c r="J319" s="392"/>
    </row>
    <row r="320" spans="1:10" x14ac:dyDescent="0.25">
      <c r="A320" s="1829"/>
      <c r="B320" s="1324" t="s">
        <v>4424</v>
      </c>
      <c r="C320" s="392"/>
      <c r="D320" s="392"/>
      <c r="E320" s="392"/>
      <c r="F320" s="392"/>
      <c r="G320" s="392"/>
      <c r="H320" s="392"/>
      <c r="I320" s="392"/>
      <c r="J320" s="392"/>
    </row>
    <row r="321" spans="1:10" x14ac:dyDescent="0.25">
      <c r="A321" s="1829"/>
      <c r="B321" s="1324" t="s">
        <v>4425</v>
      </c>
      <c r="C321" s="392"/>
      <c r="D321" s="392"/>
      <c r="E321" s="392"/>
      <c r="F321" s="392"/>
      <c r="G321" s="392"/>
      <c r="H321" s="392"/>
      <c r="I321" s="392"/>
      <c r="J321" s="392"/>
    </row>
    <row r="322" spans="1:10" x14ac:dyDescent="0.25">
      <c r="A322" s="1829"/>
      <c r="B322" s="1324" t="s">
        <v>4426</v>
      </c>
      <c r="C322" s="392"/>
      <c r="D322" s="392"/>
      <c r="E322" s="392"/>
      <c r="F322" s="392"/>
      <c r="G322" s="392"/>
      <c r="H322" s="392"/>
      <c r="I322" s="392"/>
      <c r="J322" s="392"/>
    </row>
    <row r="323" spans="1:10" x14ac:dyDescent="0.25">
      <c r="A323" s="1829"/>
      <c r="B323" s="1324" t="s">
        <v>4427</v>
      </c>
      <c r="C323" s="392"/>
      <c r="D323" s="392"/>
      <c r="E323" s="392"/>
      <c r="F323" s="392"/>
      <c r="G323" s="392"/>
      <c r="H323" s="392"/>
      <c r="I323" s="392"/>
      <c r="J323" s="392"/>
    </row>
    <row r="324" spans="1:10" x14ac:dyDescent="0.25">
      <c r="A324" s="1829"/>
      <c r="B324" s="1324" t="s">
        <v>4428</v>
      </c>
      <c r="C324" s="392"/>
      <c r="D324" s="392"/>
      <c r="E324" s="392"/>
      <c r="F324" s="392"/>
      <c r="G324" s="392"/>
      <c r="H324" s="392"/>
      <c r="I324" s="392"/>
      <c r="J324" s="392"/>
    </row>
    <row r="325" spans="1:10" x14ac:dyDescent="0.25">
      <c r="A325" s="1829"/>
      <c r="B325" s="1324" t="s">
        <v>4429</v>
      </c>
      <c r="C325" s="392"/>
      <c r="D325" s="392"/>
      <c r="E325" s="392"/>
      <c r="F325" s="392"/>
      <c r="G325" s="392"/>
      <c r="H325" s="392"/>
      <c r="I325" s="392"/>
      <c r="J325" s="392"/>
    </row>
    <row r="326" spans="1:10" x14ac:dyDescent="0.25">
      <c r="A326" s="1829"/>
      <c r="B326" s="1324" t="s">
        <v>4430</v>
      </c>
      <c r="C326" s="392"/>
      <c r="D326" s="392"/>
      <c r="E326" s="392"/>
      <c r="F326" s="392"/>
      <c r="G326" s="392"/>
      <c r="H326" s="392"/>
      <c r="I326" s="392"/>
      <c r="J326" s="392"/>
    </row>
    <row r="327" spans="1:10" x14ac:dyDescent="0.25">
      <c r="A327" s="1829"/>
      <c r="B327" s="1324" t="s">
        <v>4431</v>
      </c>
      <c r="C327" s="392"/>
      <c r="D327" s="392"/>
      <c r="E327" s="392"/>
      <c r="F327" s="392"/>
      <c r="G327" s="392"/>
      <c r="H327" s="392"/>
      <c r="I327" s="392"/>
      <c r="J327" s="392"/>
    </row>
    <row r="328" spans="1:10" x14ac:dyDescent="0.25">
      <c r="A328" s="1829"/>
      <c r="B328" s="1324" t="s">
        <v>4432</v>
      </c>
      <c r="C328" s="392"/>
      <c r="D328" s="392"/>
      <c r="E328" s="392"/>
      <c r="F328" s="392"/>
      <c r="G328" s="392"/>
      <c r="H328" s="392"/>
      <c r="I328" s="392"/>
      <c r="J328" s="392"/>
    </row>
    <row r="329" spans="1:10" x14ac:dyDescent="0.25">
      <c r="A329" s="1829"/>
      <c r="B329" s="1324" t="s">
        <v>4433</v>
      </c>
      <c r="C329" s="392"/>
      <c r="D329" s="392"/>
      <c r="E329" s="392"/>
      <c r="F329" s="392"/>
      <c r="G329" s="392"/>
      <c r="H329" s="392"/>
      <c r="I329" s="392"/>
      <c r="J329" s="392"/>
    </row>
    <row r="330" spans="1:10" x14ac:dyDescent="0.25">
      <c r="A330" s="1829"/>
      <c r="B330" s="1324" t="s">
        <v>4434</v>
      </c>
      <c r="C330" s="392"/>
      <c r="D330" s="392"/>
      <c r="E330" s="392"/>
      <c r="F330" s="392"/>
      <c r="G330" s="392"/>
      <c r="H330" s="392"/>
      <c r="I330" s="392"/>
      <c r="J330" s="392"/>
    </row>
    <row r="331" spans="1:10" x14ac:dyDescent="0.25">
      <c r="A331" s="1829"/>
      <c r="B331" s="1324" t="s">
        <v>4435</v>
      </c>
      <c r="C331" s="392"/>
      <c r="D331" s="392"/>
      <c r="E331" s="392"/>
      <c r="F331" s="392"/>
      <c r="G331" s="392"/>
      <c r="H331" s="392"/>
      <c r="I331" s="392"/>
      <c r="J331" s="392"/>
    </row>
    <row r="332" spans="1:10" x14ac:dyDescent="0.25">
      <c r="A332" s="1829"/>
      <c r="B332" s="1324" t="s">
        <v>4436</v>
      </c>
      <c r="C332" s="392"/>
      <c r="D332" s="392"/>
      <c r="E332" s="392"/>
      <c r="F332" s="392"/>
      <c r="G332" s="392"/>
      <c r="H332" s="392"/>
      <c r="I332" s="392"/>
      <c r="J332" s="392"/>
    </row>
    <row r="333" spans="1:10" x14ac:dyDescent="0.25">
      <c r="A333" s="1829"/>
      <c r="B333" s="1324" t="s">
        <v>4437</v>
      </c>
      <c r="C333" s="392"/>
      <c r="D333" s="392"/>
      <c r="E333" s="392"/>
      <c r="F333" s="392"/>
      <c r="G333" s="392"/>
      <c r="H333" s="392"/>
      <c r="I333" s="392"/>
      <c r="J333" s="392"/>
    </row>
    <row r="334" spans="1:10" x14ac:dyDescent="0.25">
      <c r="A334" s="1829"/>
      <c r="B334" s="1324" t="s">
        <v>4438</v>
      </c>
      <c r="C334" s="392"/>
      <c r="D334" s="392"/>
      <c r="E334" s="392"/>
      <c r="F334" s="392"/>
      <c r="G334" s="392"/>
      <c r="H334" s="392"/>
      <c r="I334" s="392"/>
      <c r="J334" s="392"/>
    </row>
    <row r="335" spans="1:10" x14ac:dyDescent="0.25">
      <c r="A335" s="1829"/>
      <c r="B335" s="1324" t="s">
        <v>4439</v>
      </c>
      <c r="C335" s="392"/>
      <c r="D335" s="392"/>
      <c r="E335" s="392"/>
      <c r="F335" s="392"/>
      <c r="G335" s="392"/>
      <c r="H335" s="392"/>
      <c r="I335" s="392"/>
      <c r="J335" s="392"/>
    </row>
    <row r="336" spans="1:10" x14ac:dyDescent="0.25">
      <c r="A336" s="1829"/>
      <c r="B336" s="1324" t="s">
        <v>4440</v>
      </c>
      <c r="C336" s="392"/>
      <c r="D336" s="392"/>
      <c r="E336" s="392"/>
      <c r="F336" s="392"/>
      <c r="G336" s="392"/>
      <c r="H336" s="392"/>
      <c r="I336" s="392"/>
      <c r="J336" s="392"/>
    </row>
    <row r="337" spans="1:10" x14ac:dyDescent="0.25">
      <c r="A337" s="1829"/>
      <c r="B337" s="1324" t="s">
        <v>4441</v>
      </c>
      <c r="C337" s="392"/>
      <c r="D337" s="392"/>
      <c r="E337" s="392"/>
      <c r="F337" s="392"/>
      <c r="G337" s="392"/>
      <c r="H337" s="392"/>
      <c r="I337" s="392"/>
      <c r="J337" s="392"/>
    </row>
    <row r="338" spans="1:10" x14ac:dyDescent="0.25">
      <c r="A338" s="1829"/>
      <c r="B338" s="1324" t="s">
        <v>4442</v>
      </c>
      <c r="C338" s="392"/>
      <c r="D338" s="392"/>
      <c r="E338" s="392"/>
      <c r="F338" s="392"/>
      <c r="G338" s="392"/>
      <c r="H338" s="392"/>
      <c r="I338" s="392"/>
      <c r="J338" s="392"/>
    </row>
    <row r="339" spans="1:10" x14ac:dyDescent="0.25">
      <c r="A339" s="1829"/>
      <c r="B339" s="1324" t="s">
        <v>4443</v>
      </c>
      <c r="C339" s="392"/>
      <c r="D339" s="392"/>
      <c r="E339" s="392"/>
      <c r="F339" s="392"/>
      <c r="G339" s="392"/>
      <c r="H339" s="392"/>
      <c r="I339" s="392"/>
      <c r="J339" s="392"/>
    </row>
    <row r="340" spans="1:10" x14ac:dyDescent="0.25">
      <c r="A340" s="1829"/>
      <c r="B340" s="1324" t="s">
        <v>4444</v>
      </c>
      <c r="C340" s="392"/>
      <c r="D340" s="392"/>
      <c r="E340" s="392"/>
      <c r="F340" s="392"/>
      <c r="G340" s="392"/>
      <c r="H340" s="392"/>
      <c r="I340" s="392"/>
      <c r="J340" s="392"/>
    </row>
    <row r="341" spans="1:10" x14ac:dyDescent="0.25">
      <c r="A341" s="1829"/>
      <c r="B341" s="1324" t="s">
        <v>4445</v>
      </c>
      <c r="C341" s="392"/>
      <c r="D341" s="392"/>
      <c r="E341" s="392"/>
      <c r="F341" s="392"/>
      <c r="G341" s="392"/>
      <c r="H341" s="392"/>
      <c r="I341" s="392"/>
      <c r="J341" s="392"/>
    </row>
    <row r="342" spans="1:10" x14ac:dyDescent="0.25">
      <c r="A342" s="1829"/>
      <c r="B342" s="1324" t="s">
        <v>4446</v>
      </c>
      <c r="C342" s="392"/>
      <c r="D342" s="392"/>
      <c r="E342" s="392"/>
      <c r="F342" s="392"/>
      <c r="G342" s="392"/>
      <c r="H342" s="392"/>
      <c r="I342" s="392"/>
      <c r="J342" s="392"/>
    </row>
    <row r="343" spans="1:10" x14ac:dyDescent="0.25">
      <c r="A343" s="1829"/>
      <c r="B343" s="1324" t="s">
        <v>4447</v>
      </c>
      <c r="C343" s="392"/>
      <c r="D343" s="392"/>
      <c r="E343" s="392"/>
      <c r="F343" s="392"/>
      <c r="G343" s="392"/>
      <c r="H343" s="392"/>
      <c r="I343" s="392"/>
      <c r="J343" s="392"/>
    </row>
    <row r="344" spans="1:10" x14ac:dyDescent="0.25">
      <c r="A344" s="1829"/>
      <c r="B344" s="1324" t="s">
        <v>4448</v>
      </c>
      <c r="C344" s="392"/>
      <c r="D344" s="392"/>
      <c r="E344" s="392"/>
      <c r="F344" s="392"/>
      <c r="G344" s="392"/>
      <c r="H344" s="392"/>
      <c r="I344" s="392"/>
      <c r="J344" s="392"/>
    </row>
    <row r="345" spans="1:10" x14ac:dyDescent="0.25">
      <c r="A345" s="1829"/>
      <c r="B345" s="1324" t="s">
        <v>4449</v>
      </c>
      <c r="C345" s="392"/>
      <c r="D345" s="392"/>
      <c r="E345" s="392"/>
      <c r="F345" s="392"/>
      <c r="G345" s="392"/>
      <c r="H345" s="392"/>
      <c r="I345" s="392"/>
      <c r="J345" s="392"/>
    </row>
    <row r="346" spans="1:10" x14ac:dyDescent="0.25">
      <c r="A346" s="1829"/>
      <c r="B346" s="1324" t="s">
        <v>4450</v>
      </c>
      <c r="C346" s="392"/>
      <c r="D346" s="392"/>
      <c r="E346" s="392"/>
      <c r="F346" s="392"/>
      <c r="G346" s="392"/>
      <c r="H346" s="392"/>
      <c r="I346" s="392"/>
      <c r="J346" s="392"/>
    </row>
    <row r="347" spans="1:10" x14ac:dyDescent="0.25">
      <c r="A347" s="1829"/>
      <c r="B347" s="1324" t="s">
        <v>4451</v>
      </c>
      <c r="C347" s="392"/>
      <c r="D347" s="392"/>
      <c r="E347" s="392"/>
      <c r="F347" s="392"/>
      <c r="G347" s="392"/>
      <c r="H347" s="392"/>
      <c r="I347" s="392"/>
      <c r="J347" s="392"/>
    </row>
    <row r="348" spans="1:10" x14ac:dyDescent="0.25">
      <c r="A348" s="1829"/>
      <c r="B348" s="1324" t="s">
        <v>4452</v>
      </c>
      <c r="C348" s="392"/>
      <c r="D348" s="392"/>
      <c r="E348" s="392"/>
      <c r="F348" s="392"/>
      <c r="G348" s="392"/>
      <c r="H348" s="392"/>
      <c r="I348" s="392"/>
      <c r="J348" s="392"/>
    </row>
    <row r="349" spans="1:10" x14ac:dyDescent="0.25">
      <c r="A349" s="1829"/>
      <c r="B349" s="1324" t="s">
        <v>4453</v>
      </c>
      <c r="C349" s="392"/>
      <c r="D349" s="392"/>
      <c r="E349" s="392"/>
      <c r="F349" s="392"/>
      <c r="G349" s="392"/>
      <c r="H349" s="392"/>
      <c r="I349" s="392"/>
      <c r="J349" s="392"/>
    </row>
    <row r="350" spans="1:10" x14ac:dyDescent="0.25">
      <c r="A350" s="1829"/>
      <c r="B350" s="1324" t="s">
        <v>4454</v>
      </c>
      <c r="C350" s="392"/>
      <c r="D350" s="392"/>
      <c r="E350" s="392"/>
      <c r="F350" s="392"/>
      <c r="G350" s="392"/>
      <c r="H350" s="392"/>
      <c r="I350" s="392"/>
      <c r="J350" s="392"/>
    </row>
    <row r="351" spans="1:10" x14ac:dyDescent="0.25">
      <c r="A351" s="1830"/>
      <c r="B351" s="1324" t="s">
        <v>4455</v>
      </c>
      <c r="C351" s="392"/>
      <c r="D351" s="392"/>
      <c r="E351" s="392"/>
      <c r="F351" s="392"/>
      <c r="G351" s="392"/>
      <c r="H351" s="392"/>
      <c r="I351" s="392"/>
      <c r="J351" s="392"/>
    </row>
  </sheetData>
  <mergeCells count="482">
    <mergeCell ref="B110:C110"/>
    <mergeCell ref="F110:J110"/>
    <mergeCell ref="B103:C103"/>
    <mergeCell ref="F103:J103"/>
    <mergeCell ref="C109:D109"/>
    <mergeCell ref="C105:D105"/>
    <mergeCell ref="C107:D107"/>
    <mergeCell ref="B104:J104"/>
    <mergeCell ref="B106:C106"/>
    <mergeCell ref="F106:J106"/>
    <mergeCell ref="B108:C108"/>
    <mergeCell ref="F108:J108"/>
    <mergeCell ref="C100:D100"/>
    <mergeCell ref="C102:D102"/>
    <mergeCell ref="B93:C93"/>
    <mergeCell ref="F93:J93"/>
    <mergeCell ref="B94:E94"/>
    <mergeCell ref="G94:J94"/>
    <mergeCell ref="B96:J96"/>
    <mergeCell ref="E97:J97"/>
    <mergeCell ref="B99:J99"/>
    <mergeCell ref="B101:C101"/>
    <mergeCell ref="F101:J101"/>
    <mergeCell ref="B84:C84"/>
    <mergeCell ref="F84:J84"/>
    <mergeCell ref="C90:D90"/>
    <mergeCell ref="C92:D92"/>
    <mergeCell ref="C86:D86"/>
    <mergeCell ref="C88:D88"/>
    <mergeCell ref="B85:J85"/>
    <mergeCell ref="B87:C87"/>
    <mergeCell ref="F87:J87"/>
    <mergeCell ref="B89:C89"/>
    <mergeCell ref="F89:J89"/>
    <mergeCell ref="B91:C91"/>
    <mergeCell ref="F91:J91"/>
    <mergeCell ref="B76:C76"/>
    <mergeCell ref="F76:J76"/>
    <mergeCell ref="C81:D81"/>
    <mergeCell ref="C83:D83"/>
    <mergeCell ref="C77:D77"/>
    <mergeCell ref="C79:D79"/>
    <mergeCell ref="B78:C78"/>
    <mergeCell ref="F78:J78"/>
    <mergeCell ref="B80:C80"/>
    <mergeCell ref="F80:J80"/>
    <mergeCell ref="B82:C82"/>
    <mergeCell ref="F82:J82"/>
    <mergeCell ref="C75:D75"/>
    <mergeCell ref="C67:D67"/>
    <mergeCell ref="B66:C66"/>
    <mergeCell ref="F66:J66"/>
    <mergeCell ref="B68:C68"/>
    <mergeCell ref="F68:J68"/>
    <mergeCell ref="B69:E69"/>
    <mergeCell ref="G69:J69"/>
    <mergeCell ref="B71:J71"/>
    <mergeCell ref="E72:J72"/>
    <mergeCell ref="B74:J74"/>
    <mergeCell ref="C63:D63"/>
    <mergeCell ref="C65:D65"/>
    <mergeCell ref="C59:D59"/>
    <mergeCell ref="C61:D61"/>
    <mergeCell ref="B58:C58"/>
    <mergeCell ref="F58:J58"/>
    <mergeCell ref="B60:C60"/>
    <mergeCell ref="F60:J60"/>
    <mergeCell ref="B62:C62"/>
    <mergeCell ref="F62:J62"/>
    <mergeCell ref="B64:C64"/>
    <mergeCell ref="F64:J64"/>
    <mergeCell ref="C57:D57"/>
    <mergeCell ref="C50:D50"/>
    <mergeCell ref="C52:D52"/>
    <mergeCell ref="B49:C49"/>
    <mergeCell ref="F49:J49"/>
    <mergeCell ref="B51:C51"/>
    <mergeCell ref="F51:J51"/>
    <mergeCell ref="B53:C53"/>
    <mergeCell ref="F53:J53"/>
    <mergeCell ref="B55:C55"/>
    <mergeCell ref="F55:J55"/>
    <mergeCell ref="B56:J56"/>
    <mergeCell ref="C36:D36"/>
    <mergeCell ref="C30:D30"/>
    <mergeCell ref="C32:D32"/>
    <mergeCell ref="C46:D46"/>
    <mergeCell ref="C48:D48"/>
    <mergeCell ref="C44:D44"/>
    <mergeCell ref="B47:C47"/>
    <mergeCell ref="F47:J47"/>
    <mergeCell ref="C54:D54"/>
    <mergeCell ref="C11:C12"/>
    <mergeCell ref="C25:D25"/>
    <mergeCell ref="B9:G9"/>
    <mergeCell ref="B10:G10"/>
    <mergeCell ref="B11:B12"/>
    <mergeCell ref="D11:G11"/>
    <mergeCell ref="C27:D27"/>
    <mergeCell ref="C23:D23"/>
    <mergeCell ref="C34:D34"/>
    <mergeCell ref="A19:A145"/>
    <mergeCell ref="B19:J19"/>
    <mergeCell ref="E20:J20"/>
    <mergeCell ref="B22:J22"/>
    <mergeCell ref="B24:C24"/>
    <mergeCell ref="F24:J24"/>
    <mergeCell ref="B26:C26"/>
    <mergeCell ref="F26:J26"/>
    <mergeCell ref="B28:C28"/>
    <mergeCell ref="F28:J28"/>
    <mergeCell ref="B29:J29"/>
    <mergeCell ref="B31:C31"/>
    <mergeCell ref="B33:C33"/>
    <mergeCell ref="F33:J33"/>
    <mergeCell ref="B35:C35"/>
    <mergeCell ref="F35:J35"/>
    <mergeCell ref="B37:C37"/>
    <mergeCell ref="B38:E38"/>
    <mergeCell ref="G38:J38"/>
    <mergeCell ref="B40:J40"/>
    <mergeCell ref="E41:J41"/>
    <mergeCell ref="B43:J43"/>
    <mergeCell ref="B45:C45"/>
    <mergeCell ref="F45:J45"/>
    <mergeCell ref="B111:E111"/>
    <mergeCell ref="G111:J111"/>
    <mergeCell ref="A149:A351"/>
    <mergeCell ref="B149:J149"/>
    <mergeCell ref="B150:D151"/>
    <mergeCell ref="E150:J150"/>
    <mergeCell ref="B152:J152"/>
    <mergeCell ref="B153:D153"/>
    <mergeCell ref="E153:E154"/>
    <mergeCell ref="F153:F154"/>
    <mergeCell ref="G153:G154"/>
    <mergeCell ref="H153:H154"/>
    <mergeCell ref="I153:I154"/>
    <mergeCell ref="J153:J154"/>
    <mergeCell ref="B154:C154"/>
    <mergeCell ref="B155:J155"/>
    <mergeCell ref="B156:D156"/>
    <mergeCell ref="E156:E157"/>
    <mergeCell ref="F156:F157"/>
    <mergeCell ref="G156:G157"/>
    <mergeCell ref="H156:H157"/>
    <mergeCell ref="I156:I157"/>
    <mergeCell ref="J156:J157"/>
    <mergeCell ref="B157:C157"/>
    <mergeCell ref="B158:J158"/>
    <mergeCell ref="B159:J159"/>
    <mergeCell ref="B160:D160"/>
    <mergeCell ref="E160:E161"/>
    <mergeCell ref="F160:F161"/>
    <mergeCell ref="G160:G161"/>
    <mergeCell ref="H160:H161"/>
    <mergeCell ref="I160:I161"/>
    <mergeCell ref="J160:J161"/>
    <mergeCell ref="B161:C161"/>
    <mergeCell ref="B162:J162"/>
    <mergeCell ref="B163:J163"/>
    <mergeCell ref="B164:J164"/>
    <mergeCell ref="B165:D165"/>
    <mergeCell ref="E165:E166"/>
    <mergeCell ref="F165:F166"/>
    <mergeCell ref="G165:G166"/>
    <mergeCell ref="H165:H166"/>
    <mergeCell ref="I165:I166"/>
    <mergeCell ref="J165:J166"/>
    <mergeCell ref="B166:C166"/>
    <mergeCell ref="B167:J167"/>
    <mergeCell ref="B168:J168"/>
    <mergeCell ref="B169:D169"/>
    <mergeCell ref="E169:E170"/>
    <mergeCell ref="F169:F170"/>
    <mergeCell ref="G169:G170"/>
    <mergeCell ref="H169:H170"/>
    <mergeCell ref="I169:I170"/>
    <mergeCell ref="J169:J170"/>
    <mergeCell ref="B170:C170"/>
    <mergeCell ref="B171:J171"/>
    <mergeCell ref="B172:J172"/>
    <mergeCell ref="B173:D173"/>
    <mergeCell ref="E173:E174"/>
    <mergeCell ref="F173:F174"/>
    <mergeCell ref="G173:G174"/>
    <mergeCell ref="H173:H174"/>
    <mergeCell ref="I173:I174"/>
    <mergeCell ref="J173:J174"/>
    <mergeCell ref="B174:C174"/>
    <mergeCell ref="B175:J175"/>
    <mergeCell ref="B176:J176"/>
    <mergeCell ref="B177:D177"/>
    <mergeCell ref="E177:E178"/>
    <mergeCell ref="F177:F178"/>
    <mergeCell ref="G177:G178"/>
    <mergeCell ref="H177:H178"/>
    <mergeCell ref="I177:I178"/>
    <mergeCell ref="J177:J178"/>
    <mergeCell ref="B178:C178"/>
    <mergeCell ref="B179:J179"/>
    <mergeCell ref="B180:J180"/>
    <mergeCell ref="B181:E181"/>
    <mergeCell ref="G181:J181"/>
    <mergeCell ref="B183:J183"/>
    <mergeCell ref="E184:J184"/>
    <mergeCell ref="B186:J186"/>
    <mergeCell ref="B187:D187"/>
    <mergeCell ref="E187:E188"/>
    <mergeCell ref="F187:F188"/>
    <mergeCell ref="G187:G188"/>
    <mergeCell ref="H187:H188"/>
    <mergeCell ref="I187:I188"/>
    <mergeCell ref="J187:J188"/>
    <mergeCell ref="B188:C188"/>
    <mergeCell ref="B189:J189"/>
    <mergeCell ref="B190:J190"/>
    <mergeCell ref="B191:D191"/>
    <mergeCell ref="E191:E192"/>
    <mergeCell ref="F191:F192"/>
    <mergeCell ref="G191:G192"/>
    <mergeCell ref="H191:H192"/>
    <mergeCell ref="I191:I192"/>
    <mergeCell ref="J191:J192"/>
    <mergeCell ref="B192:C192"/>
    <mergeCell ref="B193:J193"/>
    <mergeCell ref="B194:J194"/>
    <mergeCell ref="B195:D195"/>
    <mergeCell ref="E195:E196"/>
    <mergeCell ref="F195:F196"/>
    <mergeCell ref="G195:G196"/>
    <mergeCell ref="H195:H196"/>
    <mergeCell ref="I195:I196"/>
    <mergeCell ref="J195:J196"/>
    <mergeCell ref="B196:C196"/>
    <mergeCell ref="B197:J197"/>
    <mergeCell ref="B198:J198"/>
    <mergeCell ref="B199:D199"/>
    <mergeCell ref="E199:E200"/>
    <mergeCell ref="F199:F200"/>
    <mergeCell ref="G199:G200"/>
    <mergeCell ref="H199:H200"/>
    <mergeCell ref="I199:I200"/>
    <mergeCell ref="J199:J200"/>
    <mergeCell ref="B200:C200"/>
    <mergeCell ref="B201:J201"/>
    <mergeCell ref="B202:J202"/>
    <mergeCell ref="B203:D203"/>
    <mergeCell ref="E203:E204"/>
    <mergeCell ref="F203:F204"/>
    <mergeCell ref="G203:G204"/>
    <mergeCell ref="H203:H204"/>
    <mergeCell ref="I203:I204"/>
    <mergeCell ref="J203:J204"/>
    <mergeCell ref="B204:C204"/>
    <mergeCell ref="B205:J205"/>
    <mergeCell ref="B206:J206"/>
    <mergeCell ref="B207:J207"/>
    <mergeCell ref="B208:D208"/>
    <mergeCell ref="E208:E209"/>
    <mergeCell ref="F208:F209"/>
    <mergeCell ref="G208:G209"/>
    <mergeCell ref="H208:H209"/>
    <mergeCell ref="I208:I209"/>
    <mergeCell ref="J208:J209"/>
    <mergeCell ref="B209:C209"/>
    <mergeCell ref="B210:J210"/>
    <mergeCell ref="B211:J211"/>
    <mergeCell ref="B212:D212"/>
    <mergeCell ref="E212:E213"/>
    <mergeCell ref="F212:F213"/>
    <mergeCell ref="G212:G213"/>
    <mergeCell ref="H212:H213"/>
    <mergeCell ref="I212:I213"/>
    <mergeCell ref="J212:J213"/>
    <mergeCell ref="B213:C213"/>
    <mergeCell ref="B214:J214"/>
    <mergeCell ref="B215:J215"/>
    <mergeCell ref="B216:D216"/>
    <mergeCell ref="E216:E217"/>
    <mergeCell ref="F216:F217"/>
    <mergeCell ref="G216:G217"/>
    <mergeCell ref="H216:H217"/>
    <mergeCell ref="I216:I217"/>
    <mergeCell ref="J216:J217"/>
    <mergeCell ref="B217:C217"/>
    <mergeCell ref="B218:J218"/>
    <mergeCell ref="B219:J219"/>
    <mergeCell ref="B220:D220"/>
    <mergeCell ref="E220:E221"/>
    <mergeCell ref="F220:F221"/>
    <mergeCell ref="G220:G221"/>
    <mergeCell ref="H220:H221"/>
    <mergeCell ref="I220:I221"/>
    <mergeCell ref="J220:J221"/>
    <mergeCell ref="B221:C221"/>
    <mergeCell ref="B222:J222"/>
    <mergeCell ref="B223:J223"/>
    <mergeCell ref="B224:D224"/>
    <mergeCell ref="E224:E225"/>
    <mergeCell ref="F224:F225"/>
    <mergeCell ref="G224:G225"/>
    <mergeCell ref="H224:H225"/>
    <mergeCell ref="I224:I225"/>
    <mergeCell ref="J224:J225"/>
    <mergeCell ref="B225:C225"/>
    <mergeCell ref="B226:J226"/>
    <mergeCell ref="B227:J227"/>
    <mergeCell ref="B228:D228"/>
    <mergeCell ref="E228:E229"/>
    <mergeCell ref="F228:F229"/>
    <mergeCell ref="G228:G229"/>
    <mergeCell ref="H228:H229"/>
    <mergeCell ref="I228:I229"/>
    <mergeCell ref="J228:J229"/>
    <mergeCell ref="B229:C229"/>
    <mergeCell ref="B230:J230"/>
    <mergeCell ref="B231:J231"/>
    <mergeCell ref="B232:E232"/>
    <mergeCell ref="G232:J232"/>
    <mergeCell ref="B234:J234"/>
    <mergeCell ref="E235:J235"/>
    <mergeCell ref="B237:J237"/>
    <mergeCell ref="B238:D238"/>
    <mergeCell ref="E238:E239"/>
    <mergeCell ref="F238:F239"/>
    <mergeCell ref="G238:G239"/>
    <mergeCell ref="H238:H239"/>
    <mergeCell ref="I238:I239"/>
    <mergeCell ref="J238:J239"/>
    <mergeCell ref="B239:C239"/>
    <mergeCell ref="B240:J240"/>
    <mergeCell ref="B241:J241"/>
    <mergeCell ref="B242:D242"/>
    <mergeCell ref="E242:E243"/>
    <mergeCell ref="F242:F243"/>
    <mergeCell ref="G242:G243"/>
    <mergeCell ref="H242:H243"/>
    <mergeCell ref="I242:I243"/>
    <mergeCell ref="J242:J243"/>
    <mergeCell ref="B243:C243"/>
    <mergeCell ref="B244:J244"/>
    <mergeCell ref="B245:J245"/>
    <mergeCell ref="B246:D246"/>
    <mergeCell ref="E246:E247"/>
    <mergeCell ref="F246:F247"/>
    <mergeCell ref="G246:G247"/>
    <mergeCell ref="H246:H247"/>
    <mergeCell ref="I246:I247"/>
    <mergeCell ref="J246:J247"/>
    <mergeCell ref="B247:C247"/>
    <mergeCell ref="B248:J248"/>
    <mergeCell ref="B249:J249"/>
    <mergeCell ref="B250:D250"/>
    <mergeCell ref="E250:E251"/>
    <mergeCell ref="F250:F251"/>
    <mergeCell ref="G250:G251"/>
    <mergeCell ref="H250:H251"/>
    <mergeCell ref="I250:I251"/>
    <mergeCell ref="J250:J251"/>
    <mergeCell ref="B251:C251"/>
    <mergeCell ref="B252:J252"/>
    <mergeCell ref="B253:J253"/>
    <mergeCell ref="B254:D254"/>
    <mergeCell ref="E254:E255"/>
    <mergeCell ref="F254:F255"/>
    <mergeCell ref="G254:G255"/>
    <mergeCell ref="H254:H255"/>
    <mergeCell ref="I254:I255"/>
    <mergeCell ref="J254:J255"/>
    <mergeCell ref="B255:C255"/>
    <mergeCell ref="B256:J256"/>
    <mergeCell ref="B257:J257"/>
    <mergeCell ref="B258:J258"/>
    <mergeCell ref="B259:D259"/>
    <mergeCell ref="E259:E260"/>
    <mergeCell ref="F259:F260"/>
    <mergeCell ref="G259:G260"/>
    <mergeCell ref="H259:H260"/>
    <mergeCell ref="I259:I260"/>
    <mergeCell ref="J259:J260"/>
    <mergeCell ref="B260:C260"/>
    <mergeCell ref="B261:J261"/>
    <mergeCell ref="B262:J262"/>
    <mergeCell ref="B263:D263"/>
    <mergeCell ref="E263:E264"/>
    <mergeCell ref="F263:F264"/>
    <mergeCell ref="G263:G264"/>
    <mergeCell ref="H263:H264"/>
    <mergeCell ref="I263:I264"/>
    <mergeCell ref="J263:J264"/>
    <mergeCell ref="B264:C264"/>
    <mergeCell ref="B265:J265"/>
    <mergeCell ref="B266:J266"/>
    <mergeCell ref="B267:D267"/>
    <mergeCell ref="E267:E268"/>
    <mergeCell ref="F267:F268"/>
    <mergeCell ref="G267:G268"/>
    <mergeCell ref="H267:H268"/>
    <mergeCell ref="I267:I268"/>
    <mergeCell ref="J267:J268"/>
    <mergeCell ref="B268:C268"/>
    <mergeCell ref="B269:J269"/>
    <mergeCell ref="B270:J270"/>
    <mergeCell ref="B271:D271"/>
    <mergeCell ref="E271:E272"/>
    <mergeCell ref="F271:F272"/>
    <mergeCell ref="G271:G272"/>
    <mergeCell ref="H271:H272"/>
    <mergeCell ref="I271:I272"/>
    <mergeCell ref="J271:J272"/>
    <mergeCell ref="B272:C272"/>
    <mergeCell ref="B273:J273"/>
    <mergeCell ref="B274:J274"/>
    <mergeCell ref="B275:E275"/>
    <mergeCell ref="G275:J275"/>
    <mergeCell ref="B277:J277"/>
    <mergeCell ref="E278:J278"/>
    <mergeCell ref="B280:J280"/>
    <mergeCell ref="B281:D281"/>
    <mergeCell ref="E281:E282"/>
    <mergeCell ref="F281:F282"/>
    <mergeCell ref="G281:G282"/>
    <mergeCell ref="H281:H282"/>
    <mergeCell ref="I281:I282"/>
    <mergeCell ref="J281:J282"/>
    <mergeCell ref="B282:C282"/>
    <mergeCell ref="B283:J283"/>
    <mergeCell ref="B284:J284"/>
    <mergeCell ref="B285:D285"/>
    <mergeCell ref="E285:E286"/>
    <mergeCell ref="F285:F286"/>
    <mergeCell ref="G285:G286"/>
    <mergeCell ref="H285:H286"/>
    <mergeCell ref="I285:I286"/>
    <mergeCell ref="J285:J286"/>
    <mergeCell ref="B286:C286"/>
    <mergeCell ref="B287:J287"/>
    <mergeCell ref="B288:J288"/>
    <mergeCell ref="B289:J289"/>
    <mergeCell ref="B290:D290"/>
    <mergeCell ref="E290:E291"/>
    <mergeCell ref="F290:F291"/>
    <mergeCell ref="G290:G291"/>
    <mergeCell ref="H290:H291"/>
    <mergeCell ref="I290:I291"/>
    <mergeCell ref="J290:J291"/>
    <mergeCell ref="B291:C291"/>
    <mergeCell ref="B292:J292"/>
    <mergeCell ref="B293:J293"/>
    <mergeCell ref="B294:D294"/>
    <mergeCell ref="E294:E295"/>
    <mergeCell ref="F294:F295"/>
    <mergeCell ref="G294:G295"/>
    <mergeCell ref="H294:H295"/>
    <mergeCell ref="I294:I295"/>
    <mergeCell ref="J294:J295"/>
    <mergeCell ref="B295:C295"/>
    <mergeCell ref="B296:J296"/>
    <mergeCell ref="B297:J297"/>
    <mergeCell ref="B298:D298"/>
    <mergeCell ref="E298:E299"/>
    <mergeCell ref="F298:F299"/>
    <mergeCell ref="G298:G299"/>
    <mergeCell ref="H298:H299"/>
    <mergeCell ref="I298:I299"/>
    <mergeCell ref="J298:J299"/>
    <mergeCell ref="B299:C299"/>
    <mergeCell ref="B304:J304"/>
    <mergeCell ref="B305:J305"/>
    <mergeCell ref="B306:E306"/>
    <mergeCell ref="G306:J306"/>
    <mergeCell ref="B300:J300"/>
    <mergeCell ref="B301:J301"/>
    <mergeCell ref="B302:D302"/>
    <mergeCell ref="E302:E303"/>
    <mergeCell ref="F302:F303"/>
    <mergeCell ref="G302:G303"/>
    <mergeCell ref="H302:H303"/>
    <mergeCell ref="I302:I303"/>
    <mergeCell ref="J302:J303"/>
    <mergeCell ref="B303:C303"/>
  </mergeCells>
  <hyperlinks>
    <hyperlink ref="I1" location="'Metadato 6.5.1'!A1" display="VER METADATO"/>
    <hyperlink ref="A1" location="'Indice indicadores'!A1" display="REGRESAR"/>
    <hyperlink ref="B35" location="_ftn1" display="_ftn1"/>
    <hyperlink ref="B39" location="_ftn1" display="_ftn1"/>
    <hyperlink ref="B43" location="_ftn1" display="_ftn1"/>
    <hyperlink ref="B35:D35" location="'6.5.1'!C177" display="a. Política subnacional[1] sobre recursos hídricos o semejante."/>
    <hyperlink ref="B39:D39" location="'6.5.1'!C178" display="b. Planes de gestión de cuencas o acuíferos[2] o similares basados en la GIRH."/>
    <hyperlink ref="B43:D43" location="'6.5.1'!C179" display="c. Acuerdos de gestión hídrica transfronteriza[3]."/>
    <hyperlink ref="B47:D47" location="'6.5.1'!C180" display="d. Normativa subnacional[4] sobre recursos hídricos (leyes, decretos, ordenanzas y equivalentes)[5]."/>
    <hyperlink ref="B57" location="_ftn1" display="_ftn1"/>
    <hyperlink ref="B57:D57" location="'6.5.1'!C182" display="a. Autoridades administrativas nacionales[6] que abanderan la implementación de la GIRH. "/>
    <hyperlink ref="G57" location="_ftn1" display="_ftn1"/>
    <hyperlink ref="G57:G58" location="'6.5.1'!C183" display="Las autoridades administrativas tienen un mandato explícito para coordinar la implementación de la GIRH y la capacidad[7] para orientar la formulación de un plan para la GIRH."/>
    <hyperlink ref="B61" location="_ftn1" display="_ftn1"/>
    <hyperlink ref="B61:D61" location="'6.5.1'!C184" display="b. Coordinación entre autoridades administrativas nacionales que representan a distintos sectores[8] en materia de recursos hídricos, políticas, planificación y gestión."/>
    <hyperlink ref="I65:I66" location="'6.5.1'!C186" display="Cooperación: Se han establecido mecanismos[10] que faciliten la participación de la esfera pública en los procesos de interés sobre políticas, planificación y gestión, y se usan habitualmente. "/>
    <hyperlink ref="B65" location="_ftn1" display="_ftn1"/>
    <hyperlink ref="B65:D65" location="'6.5.1'!C185" display="c. Participación de la esfera pública[9] en los recursos hídricos, las políticas, la planificación y la gestión en el plano nacional."/>
    <hyperlink ref="B69" location="_ftn1" display="_ftn1"/>
    <hyperlink ref="B69:D69" location="'6.5.1'!C187" display="d. Participación del sector privado[11] en el desarrollo, la gestión y el uso de los recursos hídricos."/>
    <hyperlink ref="I69" location="_ftn1" display="_ftn1"/>
    <hyperlink ref="I69:I70" location="'6.5.1'!C188" display="Cooperación: Se han establecido mecanismos[12] para que el sector privado participe y se forjen alianzas, y se usan habitualmente. "/>
    <hyperlink ref="B73" location="_ftn1" display="_ftn1"/>
    <hyperlink ref="B73:D73" location="'6.5.1'!C189" display="e. Desarrollo de la capacidad en materia de GIRH[13]."/>
    <hyperlink ref="B78:D78" location="'6.5.1'!C190" display="a. Organizaciones[14] del nivel de las cuencas o acuíferos[15] que dirigen la implementación de la GIRH."/>
    <hyperlink ref="G78" location="_ftn1" display="_ftn1"/>
    <hyperlink ref="G78:G79" location="'6.5.1'!C192" display="Las autoridades administrativas tienen un mandato explícito para coordinar la implementación de la GIRH y la capacidad[16] para orientar la formulación de un plan para la GIRH."/>
    <hyperlink ref="B82:D82" location="'6.5.1'!C193" display="b. Participación de la esfera pública[17] en los recursos hídricos, las políticas, la planificación y la gestión a nivel local[18]."/>
    <hyperlink ref="I82:I83" location="'6.5.1'!C195" display="Cooperación: Se han establecido mecanismos[19] que faciliten la participación de la esfera pública en los procesos de interés sobre políticas, planificación y gestión, y se usan habitualmente."/>
    <hyperlink ref="B86" location="_ftn1" display="_ftn1"/>
    <hyperlink ref="B86:D86" location="'6.5.1'!C196" display="c. Participación de grupos vulnerables en la planificación y la gestión de los recursos hídricos[20]."/>
    <hyperlink ref="F86" location="_ftn1" display="_ftn1"/>
    <hyperlink ref="J86" location="_ftn2" display="_ftn2"/>
    <hyperlink ref="F86:F87" location="'6.5.1'!C197" display="La participación de los grupos vulnerables se plantea en parte, pero no se han instaurado procedimientos manifiestos[21]. "/>
    <hyperlink ref="J86:J87" location="'6.5.1'!C198" display="La participación de los grupos vulnerables es provechosa[22] y habitual, en los casos en los que es pertinente."/>
    <hyperlink ref="B90" location="_ftn1" display="_ftn1"/>
    <hyperlink ref="H90" location="_ftn1" display="_ftn1"/>
    <hyperlink ref="B90:D90" location="'6.5.1'!C199" display="d. Perspectivas de género que se incluyen en leyes, planes o semejantes en el marco de la gestión de los recursos hídricos[23]."/>
    <hyperlink ref="H90:H91" location="'6.5.1'!C200" display="Los objetivos de género[24] se han logrado en parte (las actividades se supervisan y se financian parcialmente)."/>
    <hyperlink ref="B94" location="_ftn1" display="_ftn1"/>
    <hyperlink ref="B94:D94" location="'6.5.1'!C201" display="e. Marco institucional para la gestión hídrica transfronteriza[25]."/>
    <hyperlink ref="G98" location="_ftn1" display="_ftn1"/>
    <hyperlink ref="B108" location="_ftn1" display="_ftn1"/>
    <hyperlink ref="B112" location="_ftn1" display="_ftn1"/>
    <hyperlink ref="B116" location="_ftnref1" display="_ftnref1"/>
    <hyperlink ref="B120" location="_ftnref5" display="_ftnref5"/>
    <hyperlink ref="B124" location="_ftnref8" display="_ftnref8"/>
    <hyperlink ref="B129" location="_ftn1" display="_ftn1"/>
    <hyperlink ref="B133" location="_ftnref3" display="_ftnref3"/>
    <hyperlink ref="B137" location="_ftnref7" display="_ftnref7"/>
    <hyperlink ref="I141" location="_ftn1" display="_ftn1"/>
    <hyperlink ref="B98:D98" location="'6.5.1'!C202" display="f. Autoridades administrativas subnacionales[26] que abanderan la implementación de la GIRH[27]."/>
    <hyperlink ref="G98:G99" location="'6.5.1'!C204" display="Las autoridades administrativas tienen un mandato explícito para coordinar la implementación de la GIRH y la capacidad[28] para orientar la formulación de un plan para la GIRH."/>
    <hyperlink ref="B108:D108" location="'6.5.1'!C205" display="a. Seguimiento de la disponibilidad del agua a nivel nacional[29] (que incluye las aguas subterráneas o de superficie, dependiendo del país)."/>
    <hyperlink ref="B112:D112" location="'6.5.1'!C206" display="b. Gestión del agua para un uso sostenible y eficaz[30] desde el nivel nacional (que incluye las aguas subterráneas o de superficie, dependiendo del país)."/>
    <hyperlink ref="B116:D116" location="'6.5.1'!C207" display="c. Control de la contaminación[31] desde el nivel nacional."/>
    <hyperlink ref="B120:D120" location="'6.5.1'!C208" display="d. Gestión de los ecosistemas relacionados con el agua[32] desde el nivel nacional."/>
    <hyperlink ref="B124:D124" location="'6.5.1'!C209" display="e. Instrumentos de gestión encaminados a reducir las repercusiones de los desastres relacionados con el agua[33] desde el nivel nacional."/>
    <hyperlink ref="B129:D129" location="'6.5.1'!C210" display="a. Instrumentos de gestión de cuencas[34]."/>
    <hyperlink ref="B133:D133" location="'6.5.1'!C211" display="b. Instrumentos de gestión de acuíferos[35]."/>
    <hyperlink ref="B137:D137" location="'6.5.1'!C212" display="c. Difusión de información en el ámbito doméstico y a todos los niveles[36]."/>
    <hyperlink ref="I141:I142" location="'6.5.1'!C213" display="Los acuerdos de intercambio de información se aplican de manera eficaz[37]. "/>
    <hyperlink ref="C30" location="_ftn1" display="_ftn1"/>
    <hyperlink ref="C32" location="_ftn2" display="_ftn2"/>
    <hyperlink ref="C34" location="_ftn3" display="_ftn3"/>
    <hyperlink ref="B113" location="_ftnref1" display="_ftnref1"/>
    <hyperlink ref="B114" location="_ftnref2" display="_ftnref2"/>
    <hyperlink ref="B115" location="_ftnref3" display="_ftnref3"/>
    <hyperlink ref="C46" location="_ftn3" display="_ftn3"/>
    <hyperlink ref="C48" location="_ftn4" display="_ftn4"/>
    <hyperlink ref="C50" location="_ftn5" display="_ftn5"/>
    <hyperlink ref="C52" location="_ftn6" display="_ftn6"/>
    <hyperlink ref="C54" location="_ftn7" display="_ftn7"/>
    <hyperlink ref="C61" location="_ftn12" display="_ftn12"/>
    <hyperlink ref="C63" location="_ftn13" display="_ftn13"/>
    <hyperlink ref="C65" location="_ftn14" display="_ftn14"/>
    <hyperlink ref="B117" location="_ftnref2" display="_ftnref2"/>
    <hyperlink ref="B118" location="_ftnref3" display="_ftnref3"/>
    <hyperlink ref="B119" location="_ftnref4" display="_ftnref4"/>
    <hyperlink ref="B121" location="_ftnref6" display="_ftnref6"/>
    <hyperlink ref="B122" r:id="rId1" display="http://unesdoc.unesco.org/images/0023/002345/234514E.pdf"/>
    <hyperlink ref="B123" location="_ftnref7" display="_ftnref7"/>
    <hyperlink ref="B125" location="_ftnref9" display="_ftnref9"/>
    <hyperlink ref="B126" location="_ftnref10" display="_ftnref10"/>
    <hyperlink ref="B127" location="_ftnref11" display="_ftnref11"/>
    <hyperlink ref="B130" location="_ftnref14" display="_ftnref14"/>
    <hyperlink ref="C75" location="_ftn1" display="_ftn1"/>
    <hyperlink ref="C77" location="_ftn2" display="_ftn2"/>
    <hyperlink ref="C79" location="_ftn3" display="_ftn3"/>
    <hyperlink ref="C81" location="_ftn4" display="_ftn4"/>
    <hyperlink ref="C83" location="_ftn5" display="_ftn5"/>
    <hyperlink ref="C86" location="_ftn6" display="_ftn6"/>
    <hyperlink ref="C88" location="_ftn7" display="_ftn7"/>
    <hyperlink ref="C90" location="_ftn8" display="_ftn8"/>
    <hyperlink ref="I92" location="_ftn9" display="_ftn9"/>
    <hyperlink ref="B131" location="_ftnref1" display="_ftnref1"/>
    <hyperlink ref="B132" location="_ftnref2" display="_ftnref2"/>
    <hyperlink ref="B134" location="_ftnref4" display="_ftnref4"/>
    <hyperlink ref="B135" location="_ftnref5" display="_ftnref5"/>
    <hyperlink ref="B136" location="_ftnref6" display="_ftnref6"/>
    <hyperlink ref="B138" location="_ftnref8" display="_ftnref8"/>
    <hyperlink ref="B139" location="_ftnref9" display="_ftnref9"/>
    <hyperlink ref="C102" location="_ftn3" display="_ftn3"/>
    <hyperlink ref="C107" location="_ftn4" display="_ftn4"/>
    <hyperlink ref="B140" location="_ftnref1" display="_ftnref1"/>
    <hyperlink ref="B141" location="_ftnref2" display="_ftnref2"/>
    <hyperlink ref="B142" location="_ftnref3" display="_ftnref3"/>
    <hyperlink ref="B143" location="_ftnref4" display="_ftnref4"/>
    <hyperlink ref="B144" location="_ftnref5" display="_ftnref5"/>
    <hyperlink ref="B145" location="_ftnref6" display="_ftnref6"/>
    <hyperlink ref="B165" location="_ftn1" display="_ftn1"/>
    <hyperlink ref="B308" location="'6.5.1'!C34" display="[1] El término «subnacional» engloba jurisdicciones que no tienen carácter nacional, como los estados, las provincias, las prefecturas, los condados, los municipios, las regiones o los departamentos. Para contestar a la pregunta en los casos en los que no"/>
    <hyperlink ref="B169" location="_ftn1" display="_ftn1"/>
    <hyperlink ref="B309" location="'6.5.1'!C38" display="[2] En el nivel de las cuencas o acuíferos, incluya únicamente las cuencas hidrográficas y lacustres y los acuíferos más destacados en cuanto al suministro de agua u otros motivos. Esta pregunta solo concierne a estos acuíferos o cuencas. Es probable que "/>
    <hyperlink ref="B173" location="_ftn1" display="_ftn1"/>
    <hyperlink ref="B310" location="'6.5.1'!C42" display="[3] En los anexos A y B encontrará la definición de «transfronterizo» y orientaciones sobre cómo contestar las preguntas relacionadas con este ámbito. Todas las respuestas sobre el nivel transfronterizo deben reflejar la situación en los acuíferos y cuenc"/>
    <hyperlink ref="B165:D165" location="'6.5.1'!C177" display="a. Política subnacional[1] sobre recursos hídricos o semejante."/>
    <hyperlink ref="B169:D169" location="'6.5.1'!C178" display="b. Planes de gestión de cuencas o acuíferos[2] o similares basados en la GIRH."/>
    <hyperlink ref="B173:D173" location="'6.5.1'!C179" display="c. Acuerdos de gestión hídrica transfronteriza[3]."/>
    <hyperlink ref="B311" location="'6.5.1'!C46" display="[4] El término «subnacional» engloba jurisdicciones que no tienen carácter nacional, como los estados, las provincias, las prefecturas, los condados, los municipios, las regiones o los departamentos. Para contestar a la pregunta en los casos en los que no"/>
    <hyperlink ref="B312" location="'6.5.1'!C46" display="[5] Esta pregunta sustituye a la pregunta 1.2d del instrumento de encuesta de referencia, que concernía solo a los países federales."/>
    <hyperlink ref="B177:D177" location="'6.5.1'!C180" display="d. Normativa subnacional[4] sobre recursos hídricos (leyes, decretos, ordenanzas y equivalentes)[5]."/>
    <hyperlink ref="B187" location="_ftn1" display="_ftn1"/>
    <hyperlink ref="B313" location="'6.5.1'!C56" display="[6] Las «autoridades administrativas» pueden ser un ministerio o varios, así como otras organizaciones, instituciones, organismos u órganos que cuenten con el mandato y la financiación del Gobierno."/>
    <hyperlink ref="B187:D187" location="'6.5.1'!C182" display="a. Autoridades administrativas nacionales[6] que abanderan la implementación de la GIRH. "/>
    <hyperlink ref="G187" location="_ftn1" display="_ftn1"/>
    <hyperlink ref="B314" location="'6.5.1'!H56" display="[1] En este contexto, la «capacidad» significa que las autoridades responsables han de adaptarse a la complejidad de los obstáculos en materia de agua que hay que superar, y contar con los conocimientos y las competencias técnicas necesarios —como la plan"/>
    <hyperlink ref="G187:G188" location="'6.5.1'!C183" display="Las autoridades administrativas tienen un mandato explícito para coordinar la implementación de la GIRH y la capacidad[7] para orientar la formulación de un plan para la GIRH."/>
    <hyperlink ref="B191" location="_ftn1" display="_ftn1"/>
    <hyperlink ref="B315" location="'6.5.1'!C60" display="[8] Comprende la coordinación entre las autoridades administrativas sobre las que recae la responsabilidad de la gestión hídrica y las que están a cargo de otros sectores (como la agricultura, la energía, el clima, el medio ambiente, etc.) que dependen de"/>
    <hyperlink ref="B191:D191" location="'6.5.1'!C184" display="b. Coordinación entre autoridades administrativas nacionales que representan a distintos sectores[8] en materia de recursos hídricos, políticas, planificación y gestión."/>
    <hyperlink ref="B317" location="'6.5.1'!J64" display="[9] Los mecanismos pueden ser, entre otros, políticas, leyes, estrategias, planes u otros procedimientos operativos formales destinados a la participación de los integrantes de la esfera pública. "/>
    <hyperlink ref="I195:I196" location="'6.5.1'!C186" display="Cooperación: Se han establecido mecanismos[10] que faciliten la participación de la esfera pública en los procesos de interés sobre políticas, planificación y gestión, y se usan habitualmente. "/>
    <hyperlink ref="B195" location="_ftn1" display="_ftn1"/>
    <hyperlink ref="B316" location="'6.5.1'!C64" display="[10] «La esfera pública» engloba a todas las partes interesadas a las que pueda afectar cualquier tipo de cuestión o intervención relacionada con los recursos hídricos; es decir, organizaciones, instituciones, los círculos académicos, la sociedad civil y "/>
    <hyperlink ref="B195:D195" location="'6.5.1'!C185" display="c. Participación de la esfera pública[9] en los recursos hídricos, las políticas, la planificación y la gestión en el plano nacional."/>
    <hyperlink ref="B199" location="_ftn1" display="_ftn1"/>
    <hyperlink ref="B318" location="'6.5.1'!C68" display="[11] El sector privado abarca las empresas y grupos con ánimo de lucro, pero no el Gobierno o la sociedad civil. Si bien esta pregunta se centra primordialmente en el ámbito nacional, responda pensando en el nivel que sea más oportuno para el contexto de "/>
    <hyperlink ref="B199:D199" location="'6.5.1'!C187" display="d. Participación del sector privado[11] en el desarrollo, la gestión y el uso de los recursos hídricos."/>
    <hyperlink ref="I199" location="_ftn1" display="_ftn1"/>
    <hyperlink ref="B319" location="'6.5.1'!J68" display="[12] Los mecanismos pueden ser, entre otros, políticas, leyes, estrategias, planes u otros procedimientos operativos formales destinados a la participación del sector privado. "/>
    <hyperlink ref="I199:I200" location="'6.5.1'!C188" display="Cooperación: Se han establecido mecanismos[12] para que el sector privado participe y se forjen alianzas, y se usan habitualmente. "/>
    <hyperlink ref="B203" location="_ftn1" display="_ftn1"/>
    <hyperlink ref="B320" location="'6.5.1'!C72" display="[13] Desarrollo de la capacidad en materia de GIRH: la mejora de las competencias, las herramientas, los recursos y los incentivos de las personas y las instituciones a todos los niveles con el objetivo de potenciar la implementación de la GIRH. Es fundam"/>
    <hyperlink ref="B203:D203" location="'6.5.1'!C189" display="e. Desarrollo de la capacidad en materia de GIRH[13]."/>
    <hyperlink ref="B321" location="'6.5.1'!C77" display="[14] Puede tratarse de una organización, un comité, un mecanismo interministerial o cualquier otro método de cooperación para gestionar recursos hídricos en el nivel de las cuencas. "/>
    <hyperlink ref="B322" location="'6.5.1'!C77" display="[15] En el nivel de las cuencas o acuíferos, incluya únicamente las cuencas hidrográficas y lacustres y los acuíferos más destacados en cuanto al suministro de agua u otros motivos. Esta pregunta solo concierne a estos acuíferos o cuencas. Es probable que"/>
    <hyperlink ref="B208:D208" location="'6.5.1'!C190" display="a. Organizaciones[14] del nivel de las cuencas o acuíferos[15] que dirigen la implementación de la GIRH."/>
    <hyperlink ref="G208" location="_ftn1" display="_ftn1"/>
    <hyperlink ref="B323" location="'6.5.1'!H77" display="[16] La definición de «capacidad» se encuentra en la nota a pie de página n.º 12. Además de tener la capacidad, las autoridades también deben estar realmente al mando de la ejecución de estas actividades."/>
    <hyperlink ref="G208:G209" location="'6.5.1'!C192" display="Las autoridades administrativas tienen un mandato explícito para coordinar la implementación de la GIRH y la capacidad[16] para orientar la formulación de un plan para la GIRH."/>
    <hyperlink ref="B324" location="'6.5.1'!C81" display="[17] «La esfera pública» engloba a todas las partes interesadas a las que pueda afectar cualquier tipo de problema o intervención relacionado con los recursos hídricos; es decir, organizaciones, instituciones, los círculos académicos, la sociedad civil y "/>
    <hyperlink ref="B325" location="'6.5.1'!C81" display="[18] Algunos ejemplos de «nivel local» son el nivel municipal (como ciudades, pueblos y aldeas); el nivel comunitario; el nivel de la cuenca, el acuífero, el afluente y el delta; y las asociaciones de usuarios del agua."/>
    <hyperlink ref="B212:D212" location="'6.5.1'!C193" display="b. Participación de la esfera pública[17] en los recursos hídricos, las políticas, la planificación y la gestión a nivel local[18]."/>
    <hyperlink ref="B326" location="'6.5.1'!J81" display="[19] Los mecanismos pueden ser, entre otros, políticas, leyes, estrategias, planes u otros procedimientos operativos formales destinados a la participación de los integrantes de la esfera pública."/>
    <hyperlink ref="I212:I213" location="'6.5.1'!C195" display="Cooperación: Se han establecido mecanismos[19] que faciliten la participación de la esfera pública en los procesos de interés sobre políticas, planificación y gestión, y se usan habitualmente."/>
    <hyperlink ref="B216" location="_ftn1" display="_ftn1"/>
    <hyperlink ref="B327" location="'6.5.1'!C85" display="[20] Grupos vulnerables: conjuntos de personas que sufren exclusión o marginalización de tipo económica, política o social. Pueden ser, entre otros, colectivos indígenas, minorías étnicas, migrantes (refugiados, desplazados internos y solicitantes de asil"/>
    <hyperlink ref="B216:D216" location="'6.5.1'!C196" display="c. Participación de grupos vulnerables en la planificación y la gestión de los recursos hídricos[20]."/>
    <hyperlink ref="F216" location="_ftn1" display="_ftn1"/>
    <hyperlink ref="J216" location="_ftn2" display="_ftn2"/>
    <hyperlink ref="B328" location="'6.5.1'!G85" display="[21] Entre estos «procedimientos» pueden contarse los procesos operativos diseñados para, por ejemplo, concienciar, reducir las barreras lingüísticas y facilitar la interacción con grupos vulnerables concretos."/>
    <hyperlink ref="B329" location="'6.5.1'!K85" display="[2] «Provechosa» denota que se escucha la opinión de estos colectivos, que contribuyen a la toma de decisiones y que influyen en los resultados. Sigue la línea de la declaración de entendimiento común de las Naciones Unidas sobre un enfoque basado en los "/>
    <hyperlink ref="F216:F217" location="'6.5.1'!C197" display="La participación de los grupos vulnerables se plantea en parte, pero no se han instaurado procedimientos manifiestos[21]. "/>
    <hyperlink ref="J216:J217" location="'6.5.1'!C198" display="La participación de los grupos vulnerables es provechosa[22] y habitual, en los casos en los que es pertinente."/>
    <hyperlink ref="B220" location="_ftn1" display="_ftn1"/>
    <hyperlink ref="B330" location="'6.5.1'!C89" display="[23] Consulte la argumentación sobre el género que aparece al comienzo de la sección 2. Algunos de los mecanismos que tienen en cuenta el género son las leyes, las políticas, los planes, las estrategias u otros marcos o procedimientos diseñados para alcan"/>
    <hyperlink ref="H220" location="_ftn1" display="_ftn1"/>
    <hyperlink ref="B220:D220" location="'6.5.1'!C199" display="d. Perspectivas de género que se incluyen en leyes, planes o semejantes en el marco de la gestión de los recursos hídricos[23]."/>
    <hyperlink ref="B331" location="'6.5.1'!I88" display="[24] Los objetivos de género apuntan fundamentalmente a que la participación y la influencia en la gestión de los recursos hídricos sean igualitarias a todos los niveles. Para hacer un seguimiento de la situación, algunas de las opciones son (indique si s"/>
    <hyperlink ref="H220:H221" location="'6.5.1'!C200" display="Los objetivos de género[24] se han logrado en parte (las actividades se supervisan y se financian parcialmente)."/>
    <hyperlink ref="B224" location="_ftn1" display="_ftn1"/>
    <hyperlink ref="B332" location="'6.5.1'!C93" display="[25] Un marco institucional puede incluir un órgano conjunto, un mecanismo, una autoridad, un comité, una comisión u otro acuerdo de este carácter. Incumbe a los acuíferos y cuencas internacionales."/>
    <hyperlink ref="B224:D224" location="'6.5.1'!C201" display="e. Marco institucional para la gestión hídrica transfronteriza[25]."/>
    <hyperlink ref="B333" location="'6.5.1'!C97" display="[26] «Subnacional» incluye, entre otros, provincias, estados, condados, zonas de gobierno local y municipios. En este caso, no engloba el nivel de los acuíferos o las cuencas, puesto que se examina en la pregunta 2.2a. Responda a la pregunta teniendo en c"/>
    <hyperlink ref="B334" location="'6.5.1'!C97" display="[27] Esta pregunta sustituye a la pregunta 2.2f de la encuesta de referencia, que concernía solo a los países federales. Es el resultado de constatar que muchos países que no son federales cuentan con autoridades subnacionales que gestionan los recursos h"/>
    <hyperlink ref="G228" location="_ftn1" display="_ftn1"/>
    <hyperlink ref="B335" location="'6.5.1'!H97" display="[28] La definición de «capacidad» se encuentra en la nota a pie de página n.º 12. Además de tener la capacidad, las autoridades también deben estar realmente al mando de la ejecución de estas actividades. "/>
    <hyperlink ref="B238" location="_ftn1" display="_ftn1"/>
    <hyperlink ref="B336" location="'6.5.1'!C107" display="[29] Consulte la definición de «supervisión» en el apartado de terminología."/>
    <hyperlink ref="B242" location="_ftn1" display="_ftn1"/>
    <hyperlink ref="B337" location="'6.5.1'!C111" display="[30] Algunos de estos recursos son las medidas de gestión de la demanda (por ejemplo, medidas técnicas, incentivos financieros, educación y sensibilización para reducir el gasto de agua o potenciar el uso eficiente de los recursos hídricos, conservación, "/>
    <hyperlink ref="B246" location="_ftn1" display="_ftn1"/>
    <hyperlink ref="B338" location="'6.5.1'!C115" display="[31] Comprende normativas, directrices sobre la calidad del agua, el seguimiento de la calidad del agua, instrumentos económicos (como impuestos y tasas), sistemas de mercados de cuotas de contaminación, la educación, el análisis de las fuentes de contami"/>
    <hyperlink ref="B250" location="_ftn1" display="_ftn1"/>
    <hyperlink ref="B339" location="'6.5.1'!C119" display="[32] Los ecosistemas relacionados con el agua son, entre otros, los ríos, los lagos, los acuíferos, los humedales, los bosques y las montañas. La gestión de estos ecosistemas abarca instrumentos como los planes de gestión, la evaluación de las necesidades"/>
    <hyperlink ref="B254" location="_ftn1" display="_ftn1"/>
    <hyperlink ref="B340" location="'6.5.1'!C123" display="[33] Los «instrumentos de gestión» pueden abarcar el conocimiento del riesgo de desastres, así como el fortalecimiento de su gobernanza y la inversión en su reducción, y la contribución a la preparación para casos de desastre. Las «repercusiones» son de t"/>
    <hyperlink ref="B259" location="_ftn1" display="_ftn1"/>
    <hyperlink ref="B341" location="'6.5.1'!C128" display="[34] La gestión de cuencas y acuíferos implica la gestión del agua en la escala hidrológica correspondiente empleando las aguas superficiales de las cuencas o acuíferos como unidad de gestión, y puede requerir el desarrollo, el uso y la elaboración de pla"/>
    <hyperlink ref="B263" location="_ftn1" display="_ftn1"/>
    <hyperlink ref="B342" location="'6.5.1'!C132" display="[35] Véase la nota a pie de página anterior sobre instrumentos de gestión de cuencas, que también se aplica a los acuíferos."/>
    <hyperlink ref="B267" location="_ftn1" display="_ftn1"/>
    <hyperlink ref="B343" location="'6.5.1'!C136" display="[36] Comprende acuerdos más formales de intercambio de datos entre usuarios, así como el acceso de la población general cuando proceda. "/>
    <hyperlink ref="I271" location="_ftn1" display="_ftn1"/>
    <hyperlink ref="B344" location="'6.5.1'!J140" display="[37] Por ejemplo, se han puesto en práctica mecanismos técnicos e institucionales que permiten el intercambio de información de conformidad con los acuerdos entre países ribereños (como una base de datos regional o una plataforma de intercambio de datos c"/>
    <hyperlink ref="B345" location="'6.5.1'!C150" display="[38] La dotación de fondos para recursos hídricos puede incluirse en múltiples categorías presupuestarias o en distintos documentos de inversión. Por lo tanto, instamos a quienes cumplimenten la encuesta a que analicen diversas fuentes para obtener esta i"/>
    <hyperlink ref="B346" location="'6.5.1'!C150" display="[39] La infraestructura abarca tanto estructuras materiales —presas, canales, estaciones de bombeo, defensas contra las inundaciones, estaciones de tratamiento, etc.— como estructuras inmateriales y medidas ambientales, como la gestión de la captación de "/>
    <hyperlink ref="B285" location="_ftn1" display="_ftn1"/>
    <hyperlink ref="B347" location="'6.5.1'!C154" display="[40] «Elementos de la GIRH» abarca todas las actividades que exigen financiación y que se detallan en las secciones 1, 2 y 3 de esta encuesta, como las políticas, la formulación y planificación de leyes, el fortalecimiento institucional, la coordinación, "/>
    <hyperlink ref="B290" location="_ftn1" display="_ftn1"/>
    <hyperlink ref="B348" location="'6.5.1'!C159" display="[41] La infraestructura abarca tanto estructuras materiales —presas, canales, estaciones de bombeo, defensas contra las inundaciones, estaciones de tratamiento, etc.— como estructuras inmateriales y medidas ambientales, como la gestión de la captación de "/>
    <hyperlink ref="B294" location="_ftn1" display="_ftn1"/>
    <hyperlink ref="B349" location="'6.5.1'!C163" display="[42] Los «elementos de la GIRH» se explican en la nota a pie de página anterior. Nivel: es probable que los ingresos procedan de los usuarios del ámbito local, del de las cuencas o del de los acuíferos, aunque también pueden obtenerse en otros niveles nac"/>
    <hyperlink ref="B298" location="_ftn1" display="_ftn1"/>
    <hyperlink ref="B350" location="'6.5.1'!C167" display="[43] En esta pregunta, los «Estados Miembros» son aquellos países ribereños que han suscrito el acuerdo. Las «contribuciones» son el porcentaje de fondos anuales que procede de los presupuestos públicos de los Estados Miembros y que se ha acordado destina"/>
    <hyperlink ref="B302" location="_ftn1" display="_ftn1"/>
    <hyperlink ref="B351" location="'6.5.1'!C171" display="[44] «Elementos de la GIRH» abarca todas las actividades que exigen financiación y que se detallan en las secciones 1, 2 y 3 de esta encuesta, como las políticas, la formulación y planificación de leyes, el fortalecimiento institucional, la coordinación, "/>
    <hyperlink ref="B228:D228" location="'6.5.1'!C202" display="f. Autoridades administrativas subnacionales[26] que abanderan la implementación de la GIRH[27]."/>
    <hyperlink ref="G228:G229" location="'6.5.1'!C204" display="Las autoridades administrativas tienen un mandato explícito para coordinar la implementación de la GIRH y la capacidad[28] para orientar la formulación de un plan para la GIRH."/>
    <hyperlink ref="B238:D238" location="'6.5.1'!C205" display="a. Seguimiento de la disponibilidad del agua a nivel nacional[29] (que incluye las aguas subterráneas o de superficie, dependiendo del país)."/>
    <hyperlink ref="B242:D242" location="'6.5.1'!C206" display="b. Gestión del agua para un uso sostenible y eficaz[30] desde el nivel nacional (que incluye las aguas subterráneas o de superficie, dependiendo del país)."/>
    <hyperlink ref="B246:D246" location="'6.5.1'!C207" display="c. Control de la contaminación[31] desde el nivel nacional."/>
    <hyperlink ref="B250:D250" location="'6.5.1'!C208" display="d. Gestión de los ecosistemas relacionados con el agua[32] desde el nivel nacional."/>
    <hyperlink ref="B254:D254" location="'6.5.1'!C209" display="e. Instrumentos de gestión encaminados a reducir las repercusiones de los desastres relacionados con el agua[33] desde el nivel nacional."/>
    <hyperlink ref="B259:D259" location="'6.5.1'!C210" display="a. Instrumentos de gestión de cuencas[34]."/>
    <hyperlink ref="B263:D263" location="'6.5.1'!C211" display="b. Instrumentos de gestión de acuíferos[35]."/>
    <hyperlink ref="B267:D267" location="'6.5.1'!C212" display="c. Difusión de información en el ámbito doméstico y a todos los niveles[36]."/>
    <hyperlink ref="I271:I272" location="'6.5.1'!C213" display="Los acuerdos de intercambio de información se aplican de manera eficaz[37]. "/>
    <hyperlink ref="B281:D281" location="'6.5.1'!C215" display="a. Presupuesto nacional[38] para la infraestructura[39] de los recursos hídricos (inversiones y gastos recurrentes). "/>
    <hyperlink ref="B285:D285" location="'6.5.1'!C216" display="b. Presupuesto nacional de los elementos de la GIRH[40] (inversiones y gastos recurrentes)."/>
    <hyperlink ref="B290:D290" location="'6.5.1'!C217" display="a. Presupuesto subnacional o de las cuencas para la infraestructura[41] de los recursos hídricos (inversiones y costos recurrentes). "/>
    <hyperlink ref="B294:D294" location="'6.5.1'!C218" display="b. Ingresos recaudados para los elementos de la GIRH[42]."/>
    <hyperlink ref="B298:D298" location="'6.5.1'!C219" display="c. Financiación de la cooperación transfronteriza[43]."/>
    <hyperlink ref="B302:D302" location="'6.5.1'!C220" display="d. Presupuesto subnacional o de las cuencas para los elementos de la GIRH[44] (inversiones y gastos recurrentes)."/>
  </hyperlinks>
  <pageMargins left="0.7" right="0.7" top="0.75" bottom="0.75" header="0.3" footer="0.3"/>
  <pageSetup orientation="portrait" horizontalDpi="90" verticalDpi="90"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0" tint="-0.499984740745262"/>
  </sheetPr>
  <dimension ref="A1:F37"/>
  <sheetViews>
    <sheetView showGridLines="0" zoomScaleNormal="100" workbookViewId="0">
      <pane ySplit="1" topLeftCell="A2" activePane="bottomLeft" state="frozen"/>
      <selection activeCell="E24" sqref="E24"/>
      <selection pane="bottomLeft" activeCell="B1" sqref="B1"/>
    </sheetView>
  </sheetViews>
  <sheetFormatPr baseColWidth="10" defaultColWidth="11.42578125" defaultRowHeight="11.25" x14ac:dyDescent="0.25"/>
  <cols>
    <col min="1" max="1" width="11.42578125" style="307"/>
    <col min="2" max="2" width="26.42578125" style="307" customWidth="1"/>
    <col min="3" max="3" width="21.42578125" style="307" customWidth="1"/>
    <col min="4" max="4" width="85.7109375" style="307" customWidth="1"/>
    <col min="5" max="5" width="11.42578125" style="307"/>
    <col min="6" max="6" width="7.28515625" style="307" customWidth="1"/>
    <col min="7" max="7" width="5.42578125" style="307" customWidth="1"/>
    <col min="8" max="8" width="13.7109375" style="307" customWidth="1"/>
    <col min="9" max="9" width="11.42578125" style="307"/>
    <col min="10" max="10" width="23.7109375" style="307" customWidth="1"/>
    <col min="11" max="11" width="25.7109375" style="307" customWidth="1"/>
    <col min="12" max="13" width="23.7109375" style="307" customWidth="1"/>
    <col min="14" max="14" width="22.5703125" style="307" customWidth="1"/>
    <col min="15" max="15" width="23.7109375" style="307" customWidth="1"/>
    <col min="16" max="16384" width="11.42578125" style="307"/>
  </cols>
  <sheetData>
    <row r="1" spans="1:6" ht="15.6" x14ac:dyDescent="0.3">
      <c r="B1" s="717" t="s">
        <v>1790</v>
      </c>
    </row>
    <row r="2" spans="1:6" ht="10.9" thickBot="1" x14ac:dyDescent="0.35"/>
    <row r="3" spans="1:6" ht="23.25" customHeight="1" thickBot="1" x14ac:dyDescent="0.3">
      <c r="B3" s="1696" t="s">
        <v>1800</v>
      </c>
      <c r="C3" s="1696"/>
      <c r="D3" s="1696"/>
      <c r="F3" s="278" t="s">
        <v>1855</v>
      </c>
    </row>
    <row r="4" spans="1:6" ht="30" x14ac:dyDescent="0.25">
      <c r="A4" s="308"/>
      <c r="B4" s="1695" t="s">
        <v>1802</v>
      </c>
      <c r="C4" s="1695"/>
      <c r="D4" s="280" t="s">
        <v>1803</v>
      </c>
    </row>
    <row r="5" spans="1:6" ht="30" x14ac:dyDescent="0.25">
      <c r="B5" s="1695" t="s">
        <v>1804</v>
      </c>
      <c r="C5" s="1695"/>
      <c r="D5" s="280" t="s">
        <v>2303</v>
      </c>
    </row>
    <row r="6" spans="1:6" ht="15" x14ac:dyDescent="0.25">
      <c r="B6" s="1695" t="s">
        <v>1806</v>
      </c>
      <c r="C6" s="1695"/>
      <c r="D6" s="281" t="s">
        <v>2304</v>
      </c>
    </row>
    <row r="7" spans="1:6" ht="15" customHeight="1" x14ac:dyDescent="0.25">
      <c r="B7" s="1697" t="s">
        <v>1808</v>
      </c>
      <c r="C7" s="1697"/>
      <c r="D7" s="331" t="s">
        <v>2305</v>
      </c>
    </row>
    <row r="8" spans="1:6" ht="15" customHeight="1" x14ac:dyDescent="0.3">
      <c r="B8" s="1697" t="s">
        <v>1810</v>
      </c>
      <c r="C8" s="1697"/>
      <c r="D8" s="332" t="s">
        <v>2306</v>
      </c>
    </row>
    <row r="9" spans="1:6" ht="14.45" x14ac:dyDescent="0.3">
      <c r="B9" s="10"/>
      <c r="C9" s="10"/>
      <c r="D9" s="10"/>
    </row>
    <row r="10" spans="1:6" ht="23.25" customHeight="1" x14ac:dyDescent="0.25">
      <c r="B10" s="1696" t="s">
        <v>1812</v>
      </c>
      <c r="C10" s="1696"/>
      <c r="D10" s="1696"/>
    </row>
    <row r="11" spans="1:6" ht="15" x14ac:dyDescent="0.25">
      <c r="B11" s="1698">
        <v>36</v>
      </c>
      <c r="C11" s="1699"/>
      <c r="D11" s="280" t="s">
        <v>2307</v>
      </c>
    </row>
    <row r="12" spans="1:6" ht="19.5" customHeight="1" x14ac:dyDescent="0.25">
      <c r="B12" s="1700" t="s">
        <v>1815</v>
      </c>
      <c r="C12" s="1700"/>
      <c r="D12" s="333" t="s">
        <v>1989</v>
      </c>
    </row>
    <row r="13" spans="1:6" ht="15" x14ac:dyDescent="0.25">
      <c r="B13" s="1695" t="s">
        <v>1580</v>
      </c>
      <c r="C13" s="1695"/>
      <c r="D13" s="285" t="s">
        <v>1785</v>
      </c>
    </row>
    <row r="14" spans="1:6" ht="14.45" customHeight="1" x14ac:dyDescent="0.3">
      <c r="B14" s="1695" t="s">
        <v>1541</v>
      </c>
      <c r="C14" s="1701"/>
      <c r="D14" s="285" t="s">
        <v>1884</v>
      </c>
    </row>
    <row r="15" spans="1:6" ht="375" x14ac:dyDescent="0.25">
      <c r="B15" s="1695" t="s">
        <v>1818</v>
      </c>
      <c r="C15" s="1695"/>
      <c r="D15" s="286" t="s">
        <v>2308</v>
      </c>
    </row>
    <row r="16" spans="1:6" ht="249.75" customHeight="1" x14ac:dyDescent="0.25">
      <c r="B16" s="1695" t="s">
        <v>1820</v>
      </c>
      <c r="C16" s="1695"/>
      <c r="D16" s="286" t="s">
        <v>4456</v>
      </c>
    </row>
    <row r="17" spans="2:4" ht="15" x14ac:dyDescent="0.25">
      <c r="B17" s="1695" t="s">
        <v>1705</v>
      </c>
      <c r="C17" s="1695"/>
      <c r="D17" s="289" t="s">
        <v>2309</v>
      </c>
    </row>
    <row r="18" spans="2:4" ht="15" x14ac:dyDescent="0.25">
      <c r="B18" s="1697" t="s">
        <v>1823</v>
      </c>
      <c r="C18" s="1697"/>
      <c r="D18" s="280"/>
    </row>
    <row r="19" spans="2:4" ht="15" customHeight="1" x14ac:dyDescent="0.25">
      <c r="B19" s="1704" t="s">
        <v>1825</v>
      </c>
      <c r="C19" s="1705"/>
      <c r="D19" s="289" t="s">
        <v>2310</v>
      </c>
    </row>
    <row r="20" spans="2:4" ht="15" x14ac:dyDescent="0.25">
      <c r="B20" s="1695" t="s">
        <v>1827</v>
      </c>
      <c r="C20" s="1695"/>
      <c r="D20" s="286" t="s">
        <v>1828</v>
      </c>
    </row>
    <row r="21" spans="2:4" ht="15" x14ac:dyDescent="0.25">
      <c r="B21" s="1706" t="s">
        <v>1829</v>
      </c>
      <c r="C21" s="290" t="s">
        <v>1830</v>
      </c>
      <c r="D21" s="289" t="s">
        <v>2311</v>
      </c>
    </row>
    <row r="22" spans="2:4" ht="15" x14ac:dyDescent="0.25">
      <c r="B22" s="1707"/>
      <c r="C22" s="1238" t="s">
        <v>1832</v>
      </c>
      <c r="D22" s="289" t="s">
        <v>2311</v>
      </c>
    </row>
    <row r="23" spans="2:4" ht="15" x14ac:dyDescent="0.25">
      <c r="B23" s="1708" t="s">
        <v>1834</v>
      </c>
      <c r="C23" s="1708"/>
      <c r="D23" s="289" t="s">
        <v>2312</v>
      </c>
    </row>
    <row r="24" spans="2:4" ht="15" x14ac:dyDescent="0.25">
      <c r="B24" s="1708" t="s">
        <v>1835</v>
      </c>
      <c r="C24" s="1708"/>
      <c r="D24" s="303" t="s">
        <v>2313</v>
      </c>
    </row>
    <row r="25" spans="2:4" ht="15" x14ac:dyDescent="0.25">
      <c r="B25" s="1695" t="s">
        <v>1836</v>
      </c>
      <c r="C25" s="1695"/>
      <c r="D25" s="289" t="s">
        <v>300</v>
      </c>
    </row>
    <row r="26" spans="2:4" ht="15" customHeight="1" x14ac:dyDescent="0.25">
      <c r="B26" s="1697" t="s">
        <v>1838</v>
      </c>
      <c r="C26" s="1697"/>
      <c r="D26" s="303" t="s">
        <v>2314</v>
      </c>
    </row>
    <row r="27" spans="2:4" ht="15" x14ac:dyDescent="0.25">
      <c r="B27" s="1709" t="s">
        <v>1840</v>
      </c>
      <c r="C27" s="1710"/>
      <c r="D27" s="280"/>
    </row>
    <row r="28" spans="2:4" ht="75" x14ac:dyDescent="0.25">
      <c r="B28" s="1239" t="s">
        <v>1842</v>
      </c>
      <c r="C28" s="1240"/>
      <c r="D28" s="289" t="s">
        <v>2315</v>
      </c>
    </row>
    <row r="29" spans="2:4" ht="15" x14ac:dyDescent="0.25">
      <c r="B29" s="1702" t="s">
        <v>1844</v>
      </c>
      <c r="C29" s="1703"/>
      <c r="D29" s="292"/>
    </row>
    <row r="30" spans="2:4" ht="15" x14ac:dyDescent="0.25">
      <c r="B30" s="293"/>
      <c r="C30" s="293"/>
      <c r="D30" s="294"/>
    </row>
    <row r="31" spans="2:4" ht="23.25" customHeight="1" x14ac:dyDescent="0.25">
      <c r="B31" s="1696" t="s">
        <v>1845</v>
      </c>
      <c r="C31" s="1696"/>
      <c r="D31" s="1696"/>
    </row>
    <row r="32" spans="2:4" ht="15" x14ac:dyDescent="0.25">
      <c r="B32" s="1693" t="s">
        <v>304</v>
      </c>
      <c r="C32" s="1694"/>
      <c r="D32" s="303" t="s">
        <v>2316</v>
      </c>
    </row>
    <row r="33" spans="2:4" ht="30" x14ac:dyDescent="0.25">
      <c r="B33" s="1693" t="s">
        <v>1847</v>
      </c>
      <c r="C33" s="1694"/>
      <c r="D33" s="303" t="s">
        <v>2317</v>
      </c>
    </row>
    <row r="34" spans="2:4" ht="15" x14ac:dyDescent="0.25">
      <c r="B34" s="1693" t="s">
        <v>305</v>
      </c>
      <c r="C34" s="1694"/>
      <c r="D34" s="303" t="s">
        <v>2318</v>
      </c>
    </row>
    <row r="35" spans="2:4" ht="15" x14ac:dyDescent="0.25">
      <c r="B35" s="1693" t="s">
        <v>309</v>
      </c>
      <c r="C35" s="1694"/>
      <c r="D35" s="303" t="s">
        <v>1917</v>
      </c>
    </row>
    <row r="36" spans="2:4" ht="15" x14ac:dyDescent="0.25">
      <c r="B36" s="1693" t="s">
        <v>1850</v>
      </c>
      <c r="C36" s="1694"/>
      <c r="D36" s="329" t="s">
        <v>1918</v>
      </c>
    </row>
    <row r="37" spans="2:4" ht="15" x14ac:dyDescent="0.25">
      <c r="D37" s="314"/>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dataValidation type="list" allowBlank="1" showInputMessage="1" showErrorMessage="1" sqref="D4">
      <formula1>ODS</formula1>
    </dataValidation>
    <dataValidation type="list" allowBlank="1" showInputMessage="1" showErrorMessage="1" sqref="D5">
      <formula1>Metas_ODS</formula1>
    </dataValidation>
    <dataValidation type="list" allowBlank="1" showInputMessage="1" showErrorMessage="1" sqref="D6">
      <formula1>Numero_indicador</formula1>
    </dataValidation>
    <dataValidation type="list" allowBlank="1" showInputMessage="1" showErrorMessage="1" sqref="D7">
      <formula1>Nombre_indicador_ODS</formula1>
    </dataValidation>
    <dataValidation type="list" allowBlank="1" showInputMessage="1" showErrorMessage="1" sqref="D14">
      <formula1>Tipo_indicador</formula1>
    </dataValidation>
    <dataValidation type="list" allowBlank="1" showInputMessage="1" showErrorMessage="1" sqref="D25">
      <formula1>Tipo_operación</formula1>
    </dataValidation>
  </dataValidations>
  <hyperlinks>
    <hyperlink ref="B1" location="'6.5.1'!A1" display="REGRESAR"/>
    <hyperlink ref="D8" r:id="rId1"/>
    <hyperlink ref="D36" r:id="rId2"/>
  </hyperlinks>
  <pageMargins left="0.7" right="0.7" top="0.75" bottom="0.75" header="0.3" footer="0.3"/>
  <pageSetup orientation="portrait" horizontalDpi="90" verticalDpi="90" r:id="rId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showGridLines="0" zoomScaleNormal="100" workbookViewId="0">
      <pane ySplit="1" topLeftCell="A2" activePane="bottomLeft" state="frozen"/>
      <selection pane="bottomLeft"/>
    </sheetView>
  </sheetViews>
  <sheetFormatPr baseColWidth="10" defaultColWidth="11.42578125" defaultRowHeight="11.25" x14ac:dyDescent="0.2"/>
  <cols>
    <col min="1" max="2" width="15.85546875" style="12" customWidth="1"/>
    <col min="3" max="3" width="50.7109375" style="295" customWidth="1"/>
    <col min="4" max="4" width="16.5703125" style="12" customWidth="1"/>
    <col min="5" max="5" width="22.140625" style="12" customWidth="1"/>
    <col min="6" max="6" width="16" style="12" customWidth="1"/>
    <col min="7" max="10" width="13.7109375" style="12" customWidth="1"/>
    <col min="11" max="16384" width="11.42578125" style="12"/>
  </cols>
  <sheetData>
    <row r="1" spans="1:15" ht="15" x14ac:dyDescent="0.25">
      <c r="A1" s="1337" t="s">
        <v>1790</v>
      </c>
      <c r="B1" s="311"/>
      <c r="D1" s="1338" t="s">
        <v>1791</v>
      </c>
    </row>
    <row r="3" spans="1:15" ht="12.75" customHeight="1" x14ac:dyDescent="0.2">
      <c r="A3" s="1361"/>
      <c r="B3" s="297" t="s">
        <v>1792</v>
      </c>
      <c r="D3" s="1362"/>
      <c r="E3" s="1362"/>
      <c r="F3" s="1362"/>
      <c r="G3" s="1362"/>
      <c r="H3" s="1362"/>
      <c r="I3" s="1362"/>
      <c r="J3" s="1362"/>
      <c r="K3" s="1362"/>
      <c r="L3" s="1362"/>
      <c r="M3" s="1362"/>
      <c r="N3" s="1362"/>
      <c r="O3" s="1362"/>
    </row>
    <row r="4" spans="1:15" ht="12.75" customHeight="1" x14ac:dyDescent="0.2">
      <c r="A4" s="1361"/>
      <c r="B4" s="297" t="s">
        <v>4501</v>
      </c>
      <c r="D4" s="1363"/>
      <c r="E4" s="1363"/>
      <c r="F4" s="1363"/>
      <c r="G4" s="1363"/>
      <c r="H4" s="1363"/>
      <c r="I4" s="1363"/>
      <c r="J4" s="1363"/>
      <c r="K4" s="1363"/>
      <c r="L4" s="1363"/>
      <c r="M4" s="1363"/>
      <c r="N4" s="1363"/>
      <c r="O4" s="1363"/>
    </row>
    <row r="5" spans="1:15" ht="12.75" customHeight="1" x14ac:dyDescent="0.2">
      <c r="A5" s="1361"/>
      <c r="B5" s="297" t="s">
        <v>4502</v>
      </c>
      <c r="D5" s="1363"/>
      <c r="E5" s="1363"/>
      <c r="F5" s="1363"/>
      <c r="G5" s="1363"/>
      <c r="H5" s="1363"/>
      <c r="I5" s="1363"/>
      <c r="J5" s="1363"/>
      <c r="K5" s="1363"/>
      <c r="L5" s="1363"/>
      <c r="M5" s="1363"/>
      <c r="N5" s="1363"/>
      <c r="O5" s="1363"/>
    </row>
    <row r="6" spans="1:15" ht="15" customHeight="1" x14ac:dyDescent="0.2">
      <c r="A6" s="1361"/>
      <c r="B6" s="297" t="s">
        <v>4503</v>
      </c>
      <c r="D6" s="1362"/>
      <c r="E6" s="1362"/>
      <c r="F6" s="1362"/>
      <c r="G6" s="1362"/>
      <c r="H6" s="1362"/>
      <c r="I6" s="1362"/>
      <c r="J6" s="1362"/>
      <c r="K6" s="1362"/>
      <c r="L6" s="1362"/>
      <c r="M6" s="1362"/>
      <c r="N6" s="1362"/>
      <c r="O6" s="1362"/>
    </row>
    <row r="7" spans="1:15" x14ac:dyDescent="0.2">
      <c r="A7" s="904"/>
    </row>
    <row r="8" spans="1:15" x14ac:dyDescent="0.2">
      <c r="A8" s="904"/>
    </row>
    <row r="9" spans="1:15" x14ac:dyDescent="0.2">
      <c r="A9" s="904"/>
      <c r="C9" s="1863" t="s">
        <v>4460</v>
      </c>
      <c r="D9" s="1863"/>
    </row>
    <row r="10" spans="1:15" x14ac:dyDescent="0.2">
      <c r="A10" s="904"/>
      <c r="C10" s="1339"/>
      <c r="D10" s="1340">
        <v>2020</v>
      </c>
    </row>
    <row r="11" spans="1:15" x14ac:dyDescent="0.2">
      <c r="A11" s="904"/>
      <c r="C11" s="1341" t="s">
        <v>1</v>
      </c>
      <c r="D11" s="1342">
        <v>0.09</v>
      </c>
    </row>
    <row r="12" spans="1:15" x14ac:dyDescent="0.2">
      <c r="A12" s="904"/>
      <c r="C12" s="1341" t="s">
        <v>4461</v>
      </c>
      <c r="D12" s="1343">
        <v>9.0399999999999994E-2</v>
      </c>
    </row>
    <row r="13" spans="1:15" x14ac:dyDescent="0.2">
      <c r="A13" s="904"/>
      <c r="C13" s="1341" t="s">
        <v>4462</v>
      </c>
      <c r="D13" s="1342">
        <v>0</v>
      </c>
    </row>
    <row r="14" spans="1:15" ht="22.5" x14ac:dyDescent="0.2">
      <c r="A14" s="904"/>
      <c r="C14" s="1344" t="s">
        <v>4463</v>
      </c>
      <c r="D14" s="1345">
        <v>2414.4699999999998</v>
      </c>
    </row>
    <row r="15" spans="1:15" ht="22.5" x14ac:dyDescent="0.2">
      <c r="A15" s="904"/>
      <c r="C15" s="1344" t="s">
        <v>4464</v>
      </c>
      <c r="D15" s="1345">
        <v>26698.25</v>
      </c>
    </row>
    <row r="16" spans="1:15" ht="22.5" x14ac:dyDescent="0.2">
      <c r="A16" s="904"/>
      <c r="C16" s="1341" t="s">
        <v>4465</v>
      </c>
      <c r="D16" s="1345">
        <v>0</v>
      </c>
    </row>
    <row r="17" spans="1:13" x14ac:dyDescent="0.2">
      <c r="A17" s="904"/>
      <c r="C17" s="1344" t="s">
        <v>4466</v>
      </c>
      <c r="D17" s="1346">
        <v>137.6</v>
      </c>
    </row>
    <row r="18" spans="1:13" x14ac:dyDescent="0.2">
      <c r="A18" s="904"/>
      <c r="C18" s="295" t="s">
        <v>4467</v>
      </c>
    </row>
    <row r="19" spans="1:13" x14ac:dyDescent="0.2">
      <c r="A19" s="904"/>
    </row>
    <row r="20" spans="1:13" x14ac:dyDescent="0.2">
      <c r="A20" s="904"/>
    </row>
    <row r="22" spans="1:13" x14ac:dyDescent="0.2">
      <c r="E22" s="1860" t="s">
        <v>4468</v>
      </c>
      <c r="F22" s="1860"/>
      <c r="G22" s="1860"/>
      <c r="H22" s="1860"/>
      <c r="I22" s="1860"/>
      <c r="J22" s="1860"/>
      <c r="K22" s="1860"/>
      <c r="L22" s="1860"/>
      <c r="M22" s="1860"/>
    </row>
    <row r="23" spans="1:13" ht="78.75" customHeight="1" x14ac:dyDescent="0.2">
      <c r="E23" s="1347" t="s">
        <v>4469</v>
      </c>
      <c r="F23" s="1347" t="s">
        <v>4470</v>
      </c>
      <c r="G23" s="1347" t="s">
        <v>4471</v>
      </c>
      <c r="H23" s="1347" t="s">
        <v>4472</v>
      </c>
      <c r="I23" s="1347" t="s">
        <v>4473</v>
      </c>
      <c r="J23" s="1347" t="s">
        <v>4474</v>
      </c>
      <c r="K23" s="1347" t="s">
        <v>4475</v>
      </c>
      <c r="L23" s="1347" t="s">
        <v>4476</v>
      </c>
      <c r="M23" s="1347" t="s">
        <v>4477</v>
      </c>
    </row>
    <row r="24" spans="1:13" ht="11.25" customHeight="1" x14ac:dyDescent="0.2">
      <c r="E24" s="295" t="s">
        <v>1678</v>
      </c>
      <c r="F24" s="12" t="s">
        <v>4478</v>
      </c>
      <c r="G24" s="1348">
        <v>2414.4699999999998</v>
      </c>
      <c r="H24" s="904" t="s">
        <v>4479</v>
      </c>
      <c r="I24" s="904" t="s">
        <v>4479</v>
      </c>
      <c r="J24" s="904" t="s">
        <v>4479</v>
      </c>
      <c r="K24" s="1333" t="s">
        <v>4480</v>
      </c>
      <c r="L24" s="904" t="s">
        <v>4479</v>
      </c>
      <c r="M24" s="12">
        <v>2414.4699999999998</v>
      </c>
    </row>
    <row r="25" spans="1:13" x14ac:dyDescent="0.2">
      <c r="E25" s="295" t="s">
        <v>4481</v>
      </c>
      <c r="F25" s="12" t="s">
        <v>4478</v>
      </c>
      <c r="G25" s="1348">
        <v>252.49</v>
      </c>
      <c r="H25" s="904" t="s">
        <v>1772</v>
      </c>
      <c r="I25" s="904" t="s">
        <v>1772</v>
      </c>
      <c r="J25" s="904" t="s">
        <v>1772</v>
      </c>
      <c r="K25" s="904" t="s">
        <v>1772</v>
      </c>
      <c r="L25" s="904" t="s">
        <v>1772</v>
      </c>
      <c r="M25" s="12">
        <v>0</v>
      </c>
    </row>
    <row r="26" spans="1:13" x14ac:dyDescent="0.2">
      <c r="E26" s="295" t="s">
        <v>1625</v>
      </c>
      <c r="F26" s="12" t="s">
        <v>4478</v>
      </c>
      <c r="G26" s="1348">
        <v>5058.1099999999997</v>
      </c>
      <c r="H26" s="904" t="s">
        <v>1772</v>
      </c>
      <c r="I26" s="904" t="s">
        <v>1772</v>
      </c>
      <c r="J26" s="904" t="s">
        <v>1772</v>
      </c>
      <c r="K26" s="904" t="s">
        <v>1772</v>
      </c>
      <c r="L26" s="904" t="s">
        <v>1772</v>
      </c>
      <c r="M26" s="12">
        <v>0</v>
      </c>
    </row>
    <row r="27" spans="1:13" x14ac:dyDescent="0.2">
      <c r="E27" s="295" t="s">
        <v>4482</v>
      </c>
      <c r="F27" s="12" t="s">
        <v>4478</v>
      </c>
      <c r="G27" s="1348">
        <v>1755.88</v>
      </c>
      <c r="H27" s="904" t="s">
        <v>1772</v>
      </c>
      <c r="I27" s="904" t="s">
        <v>1772</v>
      </c>
      <c r="J27" s="904" t="s">
        <v>1772</v>
      </c>
      <c r="K27" s="904" t="s">
        <v>1772</v>
      </c>
      <c r="L27" s="904" t="s">
        <v>1772</v>
      </c>
      <c r="M27" s="12">
        <v>0</v>
      </c>
    </row>
    <row r="28" spans="1:13" x14ac:dyDescent="0.2">
      <c r="E28" s="295" t="s">
        <v>4483</v>
      </c>
      <c r="F28" s="12" t="s">
        <v>4484</v>
      </c>
      <c r="G28" s="1348">
        <v>4207.1499999999996</v>
      </c>
      <c r="H28" s="904" t="s">
        <v>1772</v>
      </c>
      <c r="I28" s="904" t="s">
        <v>1772</v>
      </c>
      <c r="J28" s="904" t="s">
        <v>1772</v>
      </c>
      <c r="K28" s="904" t="s">
        <v>1772</v>
      </c>
      <c r="L28" s="904" t="s">
        <v>1772</v>
      </c>
      <c r="M28" s="12">
        <v>0</v>
      </c>
    </row>
    <row r="29" spans="1:13" x14ac:dyDescent="0.2">
      <c r="E29" s="295" t="s">
        <v>4485</v>
      </c>
      <c r="F29" s="12" t="s">
        <v>4484</v>
      </c>
      <c r="G29" s="1348">
        <v>2456.88</v>
      </c>
      <c r="H29" s="904" t="s">
        <v>1772</v>
      </c>
      <c r="I29" s="904" t="s">
        <v>1772</v>
      </c>
      <c r="J29" s="904" t="s">
        <v>1772</v>
      </c>
      <c r="K29" s="904" t="s">
        <v>1772</v>
      </c>
      <c r="L29" s="904" t="s">
        <v>1772</v>
      </c>
      <c r="M29" s="12">
        <v>0</v>
      </c>
    </row>
    <row r="30" spans="1:13" x14ac:dyDescent="0.2">
      <c r="E30" s="295" t="s">
        <v>3265</v>
      </c>
      <c r="F30" s="12" t="s">
        <v>4484</v>
      </c>
      <c r="G30" s="1348">
        <v>1683.69</v>
      </c>
      <c r="H30" s="904" t="s">
        <v>1772</v>
      </c>
      <c r="I30" s="904" t="s">
        <v>1772</v>
      </c>
      <c r="J30" s="904" t="s">
        <v>1772</v>
      </c>
      <c r="K30" s="904" t="s">
        <v>1772</v>
      </c>
      <c r="L30" s="904" t="s">
        <v>1772</v>
      </c>
      <c r="M30" s="12">
        <v>0</v>
      </c>
    </row>
    <row r="31" spans="1:13" x14ac:dyDescent="0.2">
      <c r="E31" s="295" t="s">
        <v>4035</v>
      </c>
      <c r="F31" s="12" t="s">
        <v>4484</v>
      </c>
      <c r="G31" s="1348">
        <v>1638.24</v>
      </c>
      <c r="H31" s="904" t="s">
        <v>1772</v>
      </c>
      <c r="I31" s="904" t="s">
        <v>1772</v>
      </c>
      <c r="J31" s="904" t="s">
        <v>1772</v>
      </c>
      <c r="K31" s="904" t="s">
        <v>1772</v>
      </c>
      <c r="L31" s="904" t="s">
        <v>1772</v>
      </c>
      <c r="M31" s="12">
        <v>0</v>
      </c>
    </row>
    <row r="32" spans="1:13" x14ac:dyDescent="0.2">
      <c r="E32" s="295" t="s">
        <v>1643</v>
      </c>
      <c r="F32" s="12" t="s">
        <v>4484</v>
      </c>
      <c r="G32" s="1348">
        <v>3119.71</v>
      </c>
      <c r="H32" s="904" t="s">
        <v>1772</v>
      </c>
      <c r="I32" s="904" t="s">
        <v>1772</v>
      </c>
      <c r="J32" s="904" t="s">
        <v>1772</v>
      </c>
      <c r="K32" s="904" t="s">
        <v>1772</v>
      </c>
      <c r="L32" s="904" t="s">
        <v>1772</v>
      </c>
      <c r="M32" s="12">
        <v>0</v>
      </c>
    </row>
    <row r="33" spans="5:13" x14ac:dyDescent="0.2">
      <c r="E33" s="295" t="s">
        <v>4081</v>
      </c>
      <c r="F33" s="12" t="s">
        <v>4484</v>
      </c>
      <c r="G33" s="1348">
        <v>340.84</v>
      </c>
      <c r="H33" s="904" t="s">
        <v>1772</v>
      </c>
      <c r="I33" s="904" t="s">
        <v>1772</v>
      </c>
      <c r="J33" s="904" t="s">
        <v>1772</v>
      </c>
      <c r="K33" s="904" t="s">
        <v>1772</v>
      </c>
      <c r="L33" s="904" t="s">
        <v>1772</v>
      </c>
      <c r="M33" s="12">
        <v>0</v>
      </c>
    </row>
    <row r="34" spans="5:13" x14ac:dyDescent="0.2">
      <c r="E34" s="295" t="s">
        <v>1647</v>
      </c>
      <c r="F34" s="12" t="s">
        <v>4484</v>
      </c>
      <c r="G34" s="1348">
        <v>1714.01</v>
      </c>
      <c r="H34" s="904" t="s">
        <v>1772</v>
      </c>
      <c r="I34" s="904" t="s">
        <v>1772</v>
      </c>
      <c r="J34" s="904" t="s">
        <v>1772</v>
      </c>
      <c r="K34" s="904" t="s">
        <v>1772</v>
      </c>
      <c r="L34" s="904" t="s">
        <v>1772</v>
      </c>
      <c r="M34" s="12">
        <v>0</v>
      </c>
    </row>
    <row r="35" spans="5:13" x14ac:dyDescent="0.2">
      <c r="E35" s="1349" t="s">
        <v>3404</v>
      </c>
      <c r="F35" s="922" t="s">
        <v>4484</v>
      </c>
      <c r="G35" s="1350">
        <v>2056.7800000000002</v>
      </c>
      <c r="H35" s="1351" t="s">
        <v>1772</v>
      </c>
      <c r="I35" s="1351" t="s">
        <v>1772</v>
      </c>
      <c r="J35" s="1351" t="s">
        <v>1772</v>
      </c>
      <c r="K35" s="1351" t="s">
        <v>1772</v>
      </c>
      <c r="L35" s="1351" t="s">
        <v>1772</v>
      </c>
      <c r="M35" s="922">
        <v>0</v>
      </c>
    </row>
    <row r="36" spans="5:13" ht="38.25" customHeight="1" x14ac:dyDescent="0.2">
      <c r="E36" s="1864" t="s">
        <v>4486</v>
      </c>
      <c r="F36" s="1864"/>
      <c r="G36" s="1352"/>
      <c r="H36" s="1353"/>
      <c r="I36" s="1353"/>
      <c r="J36" s="1353"/>
      <c r="K36" s="1353"/>
      <c r="L36" s="1353"/>
      <c r="M36" s="1354">
        <v>2414.4699999999998</v>
      </c>
    </row>
    <row r="37" spans="5:13" ht="38.25" customHeight="1" x14ac:dyDescent="0.2">
      <c r="E37" s="1862" t="s">
        <v>4464</v>
      </c>
      <c r="F37" s="1862"/>
      <c r="G37" s="1355">
        <v>26698.25</v>
      </c>
      <c r="H37" s="1356"/>
      <c r="I37" s="1356"/>
      <c r="J37" s="1356"/>
      <c r="K37" s="1356"/>
      <c r="L37" s="1356"/>
      <c r="M37" s="1356"/>
    </row>
    <row r="38" spans="5:13" x14ac:dyDescent="0.2">
      <c r="E38" s="295"/>
    </row>
    <row r="39" spans="5:13" x14ac:dyDescent="0.2">
      <c r="E39" s="295"/>
    </row>
    <row r="40" spans="5:13" x14ac:dyDescent="0.2">
      <c r="E40" s="295"/>
    </row>
    <row r="41" spans="5:13" x14ac:dyDescent="0.2">
      <c r="E41" s="1860" t="s">
        <v>4468</v>
      </c>
      <c r="F41" s="1860"/>
      <c r="G41" s="1860"/>
      <c r="H41" s="1860"/>
      <c r="I41" s="1860"/>
      <c r="J41" s="1860"/>
      <c r="K41" s="1860"/>
      <c r="L41" s="1860"/>
      <c r="M41" s="1860"/>
    </row>
    <row r="42" spans="5:13" ht="90" x14ac:dyDescent="0.2">
      <c r="E42" s="1347" t="s">
        <v>4487</v>
      </c>
      <c r="F42" s="1347" t="s">
        <v>4470</v>
      </c>
      <c r="G42" s="1347" t="s">
        <v>4488</v>
      </c>
      <c r="H42" s="1347" t="s">
        <v>4472</v>
      </c>
      <c r="I42" s="1347" t="s">
        <v>4473</v>
      </c>
      <c r="J42" s="1347" t="s">
        <v>4474</v>
      </c>
      <c r="K42" s="1347" t="s">
        <v>4489</v>
      </c>
      <c r="L42" s="1347" t="s">
        <v>4476</v>
      </c>
      <c r="M42" s="1347" t="s">
        <v>4477</v>
      </c>
    </row>
    <row r="43" spans="5:13" x14ac:dyDescent="0.2">
      <c r="E43" s="1357" t="s">
        <v>4490</v>
      </c>
      <c r="F43" s="1333" t="s">
        <v>4478</v>
      </c>
      <c r="G43" s="904">
        <v>137.6</v>
      </c>
      <c r="H43" s="904" t="s">
        <v>4491</v>
      </c>
      <c r="I43" s="904" t="s">
        <v>4491</v>
      </c>
      <c r="J43" s="904" t="s">
        <v>4491</v>
      </c>
      <c r="K43" s="904" t="s">
        <v>4491</v>
      </c>
      <c r="L43" s="904" t="s">
        <v>4491</v>
      </c>
      <c r="M43" s="904">
        <v>0</v>
      </c>
    </row>
    <row r="44" spans="5:13" ht="38.25" customHeight="1" x14ac:dyDescent="0.2">
      <c r="E44" s="1861" t="s">
        <v>4492</v>
      </c>
      <c r="F44" s="1861"/>
      <c r="G44" s="1358"/>
      <c r="H44" s="1358"/>
      <c r="I44" s="1358"/>
      <c r="J44" s="1358"/>
      <c r="K44" s="1358"/>
      <c r="L44" s="1358"/>
      <c r="M44" s="1333">
        <v>0</v>
      </c>
    </row>
    <row r="45" spans="5:13" ht="24.75" customHeight="1" x14ac:dyDescent="0.2">
      <c r="E45" s="1862" t="s">
        <v>4466</v>
      </c>
      <c r="F45" s="1862"/>
      <c r="G45" s="879">
        <v>137.6</v>
      </c>
      <c r="H45" s="1359"/>
      <c r="I45" s="1359"/>
      <c r="J45" s="1359"/>
      <c r="K45" s="1359"/>
      <c r="L45" s="1359"/>
      <c r="M45" s="1359"/>
    </row>
    <row r="46" spans="5:13" x14ac:dyDescent="0.2">
      <c r="E46" s="295"/>
    </row>
  </sheetData>
  <mergeCells count="7">
    <mergeCell ref="E41:M41"/>
    <mergeCell ref="E44:F44"/>
    <mergeCell ref="E45:F45"/>
    <mergeCell ref="C9:D9"/>
    <mergeCell ref="E22:M22"/>
    <mergeCell ref="E36:F36"/>
    <mergeCell ref="E37:F37"/>
  </mergeCells>
  <hyperlinks>
    <hyperlink ref="A1" location="'Indice indicadores'!A1" display="REGRESAR"/>
    <hyperlink ref="D1" location="'Metadato 6.5.2'!A1" display="VER METADATO"/>
  </hyperlinks>
  <pageMargins left="0.7" right="0.7" top="0.75" bottom="0.75" header="0.3" footer="0.3"/>
  <pageSetup paperSize="9" orientation="portrait" horizontalDpi="0" verticalDpi="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F36"/>
  <sheetViews>
    <sheetView showGridLines="0" zoomScaleNormal="100" workbookViewId="0">
      <pane ySplit="1" topLeftCell="A2" activePane="bottomLeft" state="frozen"/>
      <selection pane="bottomLeft" activeCell="B1" sqref="B1"/>
    </sheetView>
  </sheetViews>
  <sheetFormatPr baseColWidth="10" defaultColWidth="11.42578125" defaultRowHeight="11.25" x14ac:dyDescent="0.2"/>
  <cols>
    <col min="1" max="1" width="11.42578125" style="12"/>
    <col min="2" max="2" width="26.42578125" style="12" customWidth="1"/>
    <col min="3" max="3" width="24" style="12" customWidth="1"/>
    <col min="4" max="4" width="68.42578125" style="12" customWidth="1"/>
    <col min="5" max="5" width="11.42578125" style="12"/>
    <col min="6" max="6" width="7.140625" style="12" customWidth="1"/>
    <col min="7" max="16384" width="11.42578125" style="12"/>
  </cols>
  <sheetData>
    <row r="1" spans="1:6" ht="15" x14ac:dyDescent="0.25">
      <c r="B1" s="1337" t="s">
        <v>1790</v>
      </c>
    </row>
    <row r="2" spans="1:6" ht="12" thickBot="1" x14ac:dyDescent="0.25"/>
    <row r="3" spans="1:6" ht="23.25" customHeight="1" thickBot="1" x14ac:dyDescent="0.25">
      <c r="B3" s="1696" t="s">
        <v>1800</v>
      </c>
      <c r="C3" s="1696"/>
      <c r="D3" s="1696"/>
      <c r="F3" s="278" t="s">
        <v>1903</v>
      </c>
    </row>
    <row r="4" spans="1:6" ht="30" x14ac:dyDescent="0.2">
      <c r="A4" s="279"/>
      <c r="B4" s="1695" t="s">
        <v>1802</v>
      </c>
      <c r="C4" s="1695"/>
      <c r="D4" s="280" t="s">
        <v>1803</v>
      </c>
    </row>
    <row r="5" spans="1:6" ht="45" x14ac:dyDescent="0.2">
      <c r="B5" s="1695" t="s">
        <v>1804</v>
      </c>
      <c r="C5" s="1695"/>
      <c r="D5" s="280" t="s">
        <v>2303</v>
      </c>
    </row>
    <row r="6" spans="1:6" ht="15" x14ac:dyDescent="0.2">
      <c r="B6" s="1695" t="s">
        <v>1806</v>
      </c>
      <c r="C6" s="1695"/>
      <c r="D6" s="281" t="s">
        <v>4457</v>
      </c>
    </row>
    <row r="7" spans="1:6" ht="30" x14ac:dyDescent="0.2">
      <c r="B7" s="1697" t="s">
        <v>1808</v>
      </c>
      <c r="C7" s="1697"/>
      <c r="D7" s="282" t="s">
        <v>4458</v>
      </c>
    </row>
    <row r="8" spans="1:6" ht="15" x14ac:dyDescent="0.2">
      <c r="B8" s="1697" t="s">
        <v>1810</v>
      </c>
      <c r="C8" s="1697"/>
      <c r="D8" s="283" t="s">
        <v>4493</v>
      </c>
    </row>
    <row r="9" spans="1:6" ht="15" x14ac:dyDescent="0.25">
      <c r="B9" s="10"/>
      <c r="C9" s="10"/>
      <c r="D9" s="10"/>
    </row>
    <row r="10" spans="1:6" ht="23.25" customHeight="1" x14ac:dyDescent="0.2">
      <c r="B10" s="1696" t="s">
        <v>1812</v>
      </c>
      <c r="C10" s="1696"/>
      <c r="D10" s="1696"/>
    </row>
    <row r="11" spans="1:6" ht="15" x14ac:dyDescent="0.2">
      <c r="B11" s="1698" t="s">
        <v>1813</v>
      </c>
      <c r="C11" s="1699"/>
      <c r="D11" s="280"/>
    </row>
    <row r="12" spans="1:6" ht="30" x14ac:dyDescent="0.2">
      <c r="B12" s="1700" t="s">
        <v>1815</v>
      </c>
      <c r="C12" s="1700"/>
      <c r="D12" s="309" t="s">
        <v>4460</v>
      </c>
    </row>
    <row r="13" spans="1:6" ht="15" x14ac:dyDescent="0.2">
      <c r="B13" s="1695" t="s">
        <v>1580</v>
      </c>
      <c r="C13" s="1695"/>
      <c r="D13" s="285" t="s">
        <v>4457</v>
      </c>
    </row>
    <row r="14" spans="1:6" ht="15" x14ac:dyDescent="0.2">
      <c r="B14" s="1695" t="s">
        <v>1541</v>
      </c>
      <c r="C14" s="1701"/>
      <c r="D14" s="285" t="s">
        <v>1884</v>
      </c>
    </row>
    <row r="15" spans="1:6" ht="409.5" x14ac:dyDescent="0.2">
      <c r="B15" s="1695" t="s">
        <v>1818</v>
      </c>
      <c r="C15" s="1695"/>
      <c r="D15" s="280" t="s">
        <v>4494</v>
      </c>
    </row>
    <row r="16" spans="1:6" ht="330" x14ac:dyDescent="0.2">
      <c r="B16" s="1695" t="s">
        <v>1820</v>
      </c>
      <c r="C16" s="1695"/>
      <c r="D16" s="280" t="s">
        <v>4495</v>
      </c>
    </row>
    <row r="17" spans="2:4" ht="15" x14ac:dyDescent="0.2">
      <c r="B17" s="1695" t="s">
        <v>1705</v>
      </c>
      <c r="C17" s="1695"/>
      <c r="D17" s="301" t="s">
        <v>0</v>
      </c>
    </row>
    <row r="18" spans="2:4" ht="15" x14ac:dyDescent="0.2">
      <c r="B18" s="1697" t="s">
        <v>1823</v>
      </c>
      <c r="C18" s="1697"/>
      <c r="D18" s="280"/>
    </row>
    <row r="19" spans="2:4" ht="120" x14ac:dyDescent="0.2">
      <c r="B19" s="1704" t="s">
        <v>1825</v>
      </c>
      <c r="C19" s="1705"/>
      <c r="D19" s="301" t="s">
        <v>4496</v>
      </c>
    </row>
    <row r="20" spans="2:4" ht="15" x14ac:dyDescent="0.2">
      <c r="B20" s="1695" t="s">
        <v>1827</v>
      </c>
      <c r="C20" s="1695"/>
      <c r="D20" s="280" t="s">
        <v>1828</v>
      </c>
    </row>
    <row r="21" spans="2:4" ht="15" x14ac:dyDescent="0.2">
      <c r="B21" s="1706" t="s">
        <v>1829</v>
      </c>
      <c r="C21" s="290" t="s">
        <v>1830</v>
      </c>
      <c r="D21" s="280" t="s">
        <v>4497</v>
      </c>
    </row>
    <row r="22" spans="2:4" ht="15" x14ac:dyDescent="0.2">
      <c r="B22" s="1707"/>
      <c r="C22" s="1334" t="s">
        <v>1832</v>
      </c>
      <c r="D22" s="301" t="s">
        <v>4498</v>
      </c>
    </row>
    <row r="23" spans="2:4" ht="15" x14ac:dyDescent="0.2">
      <c r="B23" s="1708" t="s">
        <v>1834</v>
      </c>
      <c r="C23" s="1708"/>
      <c r="D23" s="280" t="s">
        <v>2312</v>
      </c>
    </row>
    <row r="24" spans="2:4" ht="15" x14ac:dyDescent="0.2">
      <c r="B24" s="1708" t="s">
        <v>1835</v>
      </c>
      <c r="C24" s="1708"/>
      <c r="D24" s="280" t="s">
        <v>1916</v>
      </c>
    </row>
    <row r="25" spans="2:4" ht="15" x14ac:dyDescent="0.2">
      <c r="B25" s="1695" t="s">
        <v>1836</v>
      </c>
      <c r="C25" s="1695"/>
      <c r="D25" s="289" t="s">
        <v>370</v>
      </c>
    </row>
    <row r="26" spans="2:4" ht="15" x14ac:dyDescent="0.2">
      <c r="B26" s="1697" t="s">
        <v>1838</v>
      </c>
      <c r="C26" s="1697"/>
      <c r="D26" s="280"/>
    </row>
    <row r="27" spans="2:4" ht="15" x14ac:dyDescent="0.2">
      <c r="B27" s="1709" t="s">
        <v>1840</v>
      </c>
      <c r="C27" s="1710"/>
      <c r="D27" s="280"/>
    </row>
    <row r="28" spans="2:4" ht="105" x14ac:dyDescent="0.25">
      <c r="B28" s="1335" t="s">
        <v>1842</v>
      </c>
      <c r="C28" s="1336"/>
      <c r="D28" s="288" t="s">
        <v>4499</v>
      </c>
    </row>
    <row r="29" spans="2:4" ht="15" x14ac:dyDescent="0.2">
      <c r="B29" s="1702" t="s">
        <v>1844</v>
      </c>
      <c r="C29" s="1703"/>
      <c r="D29" s="292"/>
    </row>
    <row r="30" spans="2:4" ht="15" x14ac:dyDescent="0.2">
      <c r="B30" s="293"/>
      <c r="C30" s="293"/>
      <c r="D30" s="294"/>
    </row>
    <row r="31" spans="2:4" ht="23.25" customHeight="1" x14ac:dyDescent="0.2">
      <c r="B31" s="1696" t="s">
        <v>1845</v>
      </c>
      <c r="C31" s="1696"/>
      <c r="D31" s="1696"/>
    </row>
    <row r="32" spans="2:4" ht="15" x14ac:dyDescent="0.2">
      <c r="B32" s="1693" t="s">
        <v>304</v>
      </c>
      <c r="C32" s="1694"/>
      <c r="D32" s="301" t="s">
        <v>2316</v>
      </c>
    </row>
    <row r="33" spans="2:4" ht="15" x14ac:dyDescent="0.2">
      <c r="B33" s="1693" t="s">
        <v>1847</v>
      </c>
      <c r="C33" s="1694"/>
      <c r="D33" s="301" t="s">
        <v>4500</v>
      </c>
    </row>
    <row r="34" spans="2:4" ht="15" x14ac:dyDescent="0.2">
      <c r="B34" s="1693" t="s">
        <v>305</v>
      </c>
      <c r="C34" s="1694"/>
      <c r="D34" s="317" t="s">
        <v>3220</v>
      </c>
    </row>
    <row r="35" spans="2:4" ht="15" x14ac:dyDescent="0.2">
      <c r="B35" s="1693" t="s">
        <v>309</v>
      </c>
      <c r="C35" s="1694"/>
      <c r="D35" s="318" t="s">
        <v>1917</v>
      </c>
    </row>
    <row r="36" spans="2:4" ht="15" x14ac:dyDescent="0.2">
      <c r="B36" s="1693" t="s">
        <v>1850</v>
      </c>
      <c r="C36" s="1694"/>
      <c r="D36" s="1360" t="s">
        <v>1918</v>
      </c>
    </row>
  </sheetData>
  <mergeCells count="3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formula1>Tipo_operación</formula1>
    </dataValidation>
    <dataValidation type="list" allowBlank="1" showInputMessage="1" showErrorMessage="1" sqref="D14">
      <formula1>Tipo_indicador</formula1>
    </dataValidation>
    <dataValidation type="list" allowBlank="1" showInputMessage="1" showErrorMessage="1" sqref="D7">
      <formula1>Nombre_indicador_ODS</formula1>
    </dataValidation>
    <dataValidation type="list" allowBlank="1" showInputMessage="1" showErrorMessage="1" sqref="D6">
      <formula1>Numero_indicador</formula1>
    </dataValidation>
    <dataValidation type="list" allowBlank="1" showInputMessage="1" showErrorMessage="1" sqref="D5">
      <formula1>Metas_ODS</formula1>
    </dataValidation>
    <dataValidation type="list" allowBlank="1" showInputMessage="1" showErrorMessage="1" sqref="D4">
      <formula1>ODS</formula1>
    </dataValidation>
    <dataValidation allowBlank="1" showDropDown="1" showInputMessage="1" showErrorMessage="1" sqref="D13"/>
  </dataValidations>
  <hyperlinks>
    <hyperlink ref="B1" location="'6.5.2'!A1" display="REGRESAR"/>
    <hyperlink ref="D8" r:id="rId1"/>
    <hyperlink ref="D36" r:id="rId2"/>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tabColor theme="8" tint="-0.499984740745262"/>
    <pageSetUpPr fitToPage="1"/>
  </sheetPr>
  <dimension ref="A1:Z670"/>
  <sheetViews>
    <sheetView showGridLines="0" topLeftCell="A2" zoomScale="90" zoomScaleNormal="90" workbookViewId="0">
      <selection activeCell="E24" sqref="E24"/>
    </sheetView>
  </sheetViews>
  <sheetFormatPr baseColWidth="10" defaultColWidth="12" defaultRowHeight="15" x14ac:dyDescent="0.25"/>
  <cols>
    <col min="1" max="1" width="12.28515625" style="448" customWidth="1"/>
    <col min="2" max="2" width="31.7109375" style="448" customWidth="1"/>
    <col min="3" max="3" width="39.5703125" style="448" customWidth="1"/>
    <col min="4" max="4" width="35.7109375" style="448" customWidth="1"/>
    <col min="5" max="5" width="26.7109375" style="448" customWidth="1"/>
    <col min="6" max="6" width="26" style="448" customWidth="1"/>
    <col min="7" max="7" width="22.42578125" style="448" customWidth="1"/>
    <col min="8" max="8" width="16.7109375" style="448" customWidth="1"/>
    <col min="9" max="9" width="17" style="448" customWidth="1"/>
    <col min="10" max="10" width="22.7109375" style="448" customWidth="1"/>
    <col min="11" max="16384" width="12" style="448"/>
  </cols>
  <sheetData>
    <row r="1" spans="1:26" s="117" customFormat="1" ht="15.6" x14ac:dyDescent="0.3">
      <c r="A1" s="23" t="s">
        <v>32</v>
      </c>
      <c r="B1" s="445"/>
      <c r="C1" s="445"/>
      <c r="D1" s="445"/>
      <c r="E1" s="445"/>
      <c r="F1" s="445"/>
      <c r="G1" s="445"/>
      <c r="H1" s="445"/>
      <c r="I1" s="445"/>
      <c r="J1" s="445"/>
      <c r="K1" s="445"/>
      <c r="L1" s="445"/>
      <c r="M1" s="445"/>
      <c r="N1" s="445"/>
      <c r="O1" s="445"/>
      <c r="P1" s="445"/>
      <c r="Q1" s="445"/>
      <c r="R1" s="445"/>
      <c r="S1" s="445"/>
      <c r="T1" s="445"/>
      <c r="U1" s="445"/>
      <c r="V1" s="445"/>
      <c r="W1" s="445"/>
      <c r="X1" s="445"/>
      <c r="Y1" s="445"/>
      <c r="Z1" s="445"/>
    </row>
    <row r="2" spans="1:26" s="117" customFormat="1" ht="42" customHeight="1" x14ac:dyDescent="0.25">
      <c r="A2" s="445"/>
      <c r="B2" s="445"/>
      <c r="C2" s="445"/>
      <c r="D2" s="445"/>
      <c r="E2" s="445"/>
      <c r="F2" s="446" t="s">
        <v>264</v>
      </c>
      <c r="G2" s="447"/>
      <c r="H2" s="445"/>
      <c r="I2" s="445"/>
      <c r="J2" s="445"/>
      <c r="K2" s="445"/>
      <c r="L2" s="445"/>
      <c r="M2" s="445"/>
      <c r="N2" s="445"/>
      <c r="O2" s="445"/>
      <c r="P2" s="445"/>
      <c r="Q2" s="445"/>
      <c r="R2" s="445"/>
      <c r="S2" s="445"/>
      <c r="T2" s="445"/>
      <c r="U2" s="445"/>
      <c r="V2" s="445"/>
      <c r="W2" s="445"/>
      <c r="X2" s="445"/>
      <c r="Y2" s="445"/>
      <c r="Z2" s="445"/>
    </row>
    <row r="3" spans="1:26" s="797" customFormat="1" ht="45.75" customHeight="1" x14ac:dyDescent="0.25">
      <c r="A3" s="445"/>
      <c r="B3" s="1401" t="s">
        <v>265</v>
      </c>
      <c r="C3" s="1402"/>
      <c r="D3" s="1402"/>
      <c r="E3" s="1402"/>
      <c r="F3" s="1402"/>
      <c r="G3" s="1402"/>
      <c r="H3" s="445"/>
      <c r="I3" s="445"/>
      <c r="J3" s="445"/>
      <c r="K3" s="445"/>
      <c r="L3" s="445"/>
      <c r="M3" s="445"/>
      <c r="N3" s="445"/>
      <c r="O3" s="445"/>
      <c r="P3" s="445"/>
      <c r="Q3" s="445"/>
      <c r="R3" s="445"/>
      <c r="S3" s="445"/>
      <c r="T3" s="445"/>
      <c r="U3" s="445"/>
      <c r="V3" s="445"/>
      <c r="W3" s="445"/>
      <c r="X3" s="445"/>
      <c r="Y3" s="445"/>
      <c r="Z3" s="445"/>
    </row>
    <row r="4" spans="1:26" s="797" customFormat="1" ht="15.6" x14ac:dyDescent="0.3">
      <c r="A4" s="445"/>
      <c r="B4" s="1403" t="s">
        <v>266</v>
      </c>
      <c r="C4" s="1402"/>
      <c r="D4" s="1402"/>
      <c r="E4" s="1402"/>
      <c r="F4" s="1402"/>
      <c r="G4" s="1402"/>
      <c r="H4" s="445"/>
      <c r="I4" s="445"/>
      <c r="J4" s="445"/>
      <c r="K4" s="445"/>
      <c r="L4" s="445"/>
      <c r="M4" s="445"/>
      <c r="N4" s="445"/>
      <c r="O4" s="445"/>
      <c r="P4" s="445"/>
      <c r="Q4" s="445"/>
      <c r="R4" s="445"/>
      <c r="S4" s="445"/>
      <c r="T4" s="445"/>
      <c r="U4" s="445"/>
      <c r="V4" s="445"/>
      <c r="W4" s="445"/>
      <c r="X4" s="445"/>
      <c r="Y4" s="445"/>
      <c r="Z4" s="445"/>
    </row>
    <row r="5" spans="1:26" s="797" customFormat="1" ht="15.6" x14ac:dyDescent="0.3">
      <c r="A5" s="445"/>
      <c r="B5" s="1404"/>
      <c r="C5" s="1405"/>
      <c r="D5" s="1405"/>
      <c r="E5" s="445"/>
      <c r="F5" s="503"/>
      <c r="G5" s="503"/>
      <c r="H5" s="445"/>
      <c r="I5" s="445"/>
      <c r="J5" s="445"/>
      <c r="K5" s="445"/>
      <c r="L5" s="445"/>
      <c r="M5" s="445"/>
      <c r="N5" s="445"/>
      <c r="O5" s="445"/>
      <c r="P5" s="445"/>
      <c r="Q5" s="445"/>
      <c r="R5" s="445"/>
      <c r="S5" s="445"/>
      <c r="T5" s="445"/>
      <c r="U5" s="445"/>
      <c r="V5" s="445"/>
      <c r="W5" s="445"/>
      <c r="X5" s="445"/>
      <c r="Y5" s="445"/>
      <c r="Z5" s="445"/>
    </row>
    <row r="6" spans="1:26" s="797" customFormat="1" ht="15.75" x14ac:dyDescent="0.25">
      <c r="A6" s="445"/>
      <c r="B6" s="1406" t="s">
        <v>267</v>
      </c>
      <c r="C6" s="1402"/>
      <c r="D6" s="1402"/>
      <c r="E6" s="1402"/>
      <c r="F6" s="1402"/>
      <c r="G6" s="1402"/>
      <c r="H6" s="445"/>
      <c r="I6" s="445"/>
      <c r="J6" s="445"/>
      <c r="K6" s="445"/>
      <c r="L6" s="445"/>
      <c r="M6" s="445"/>
      <c r="N6" s="445"/>
      <c r="O6" s="445"/>
      <c r="P6" s="445"/>
      <c r="Q6" s="445"/>
      <c r="R6" s="445"/>
      <c r="S6" s="445"/>
      <c r="T6" s="445"/>
      <c r="U6" s="445"/>
      <c r="V6" s="445"/>
      <c r="W6" s="445"/>
      <c r="X6" s="445"/>
      <c r="Y6" s="445"/>
      <c r="Z6" s="445"/>
    </row>
    <row r="7" spans="1:26" ht="23.45" x14ac:dyDescent="0.3">
      <c r="B7" s="1407"/>
      <c r="C7" s="1407"/>
      <c r="D7" s="1407"/>
      <c r="F7" s="449"/>
      <c r="G7" s="449"/>
    </row>
    <row r="8" spans="1:26" x14ac:dyDescent="0.25">
      <c r="B8" s="450" t="s">
        <v>268</v>
      </c>
      <c r="C8" s="1391" t="s">
        <v>269</v>
      </c>
      <c r="D8" s="1391"/>
      <c r="E8" s="1391"/>
      <c r="F8" s="1391"/>
      <c r="G8" s="1391"/>
    </row>
    <row r="9" spans="1:26" ht="30" x14ac:dyDescent="0.25">
      <c r="B9" s="450" t="s">
        <v>270</v>
      </c>
      <c r="C9" s="1391" t="s">
        <v>3200</v>
      </c>
      <c r="D9" s="1391"/>
      <c r="E9" s="1391"/>
      <c r="F9" s="1391"/>
      <c r="G9" s="1391"/>
    </row>
    <row r="10" spans="1:26" ht="30" x14ac:dyDescent="0.25">
      <c r="B10" s="1408" t="s">
        <v>271</v>
      </c>
      <c r="C10" s="451" t="s">
        <v>272</v>
      </c>
      <c r="D10" s="451" t="s">
        <v>273</v>
      </c>
      <c r="E10" s="451" t="s">
        <v>274</v>
      </c>
      <c r="F10" s="452" t="s">
        <v>275</v>
      </c>
      <c r="G10" s="452" t="s">
        <v>276</v>
      </c>
    </row>
    <row r="11" spans="1:26" ht="47.65" customHeight="1" x14ac:dyDescent="0.25">
      <c r="B11" s="1409"/>
      <c r="C11" s="453" t="s">
        <v>325</v>
      </c>
      <c r="D11" s="453" t="s">
        <v>326</v>
      </c>
      <c r="E11" s="453" t="s">
        <v>333</v>
      </c>
      <c r="F11" s="454" t="s">
        <v>456</v>
      </c>
      <c r="G11" s="454" t="s">
        <v>2420</v>
      </c>
    </row>
    <row r="12" spans="1:26" ht="17.25" customHeight="1" x14ac:dyDescent="0.25">
      <c r="B12" s="1409"/>
      <c r="C12" s="453"/>
      <c r="D12" s="453"/>
      <c r="E12" s="453"/>
      <c r="F12" s="454" t="s">
        <v>282</v>
      </c>
      <c r="G12" s="454"/>
    </row>
    <row r="13" spans="1:26" ht="17.25" customHeight="1" x14ac:dyDescent="0.25">
      <c r="B13" s="1410"/>
      <c r="C13" s="453"/>
      <c r="D13" s="453"/>
      <c r="E13" s="453"/>
      <c r="F13" s="454" t="s">
        <v>282</v>
      </c>
      <c r="G13" s="454"/>
    </row>
    <row r="14" spans="1:26" x14ac:dyDescent="0.25">
      <c r="B14" s="455" t="s">
        <v>283</v>
      </c>
      <c r="C14" s="1391" t="s">
        <v>2</v>
      </c>
      <c r="D14" s="1391"/>
      <c r="E14" s="1391"/>
      <c r="F14" s="1391"/>
      <c r="G14" s="1391"/>
    </row>
    <row r="15" spans="1:26" x14ac:dyDescent="0.25">
      <c r="B15" s="450" t="s">
        <v>284</v>
      </c>
      <c r="C15" s="1391" t="s">
        <v>2311</v>
      </c>
      <c r="D15" s="1391"/>
      <c r="E15" s="1391"/>
      <c r="F15" s="1391"/>
      <c r="G15" s="1391"/>
    </row>
    <row r="16" spans="1:26" ht="33.75" customHeight="1" x14ac:dyDescent="0.25">
      <c r="B16" s="450" t="s">
        <v>285</v>
      </c>
      <c r="C16" s="1391" t="s">
        <v>3324</v>
      </c>
      <c r="D16" s="1391"/>
      <c r="E16" s="1391"/>
      <c r="F16" s="1391"/>
      <c r="G16" s="1391"/>
    </row>
    <row r="17" spans="2:9" x14ac:dyDescent="0.25">
      <c r="B17" s="450" t="s">
        <v>286</v>
      </c>
      <c r="C17" s="1391" t="s">
        <v>342</v>
      </c>
      <c r="D17" s="1391"/>
      <c r="E17" s="1391"/>
      <c r="F17" s="1391"/>
      <c r="G17" s="1391"/>
    </row>
    <row r="18" spans="2:9" x14ac:dyDescent="0.25">
      <c r="B18" s="450" t="s">
        <v>288</v>
      </c>
      <c r="C18" s="1391" t="s">
        <v>3325</v>
      </c>
      <c r="D18" s="1391"/>
      <c r="E18" s="1391"/>
      <c r="F18" s="1391"/>
      <c r="G18" s="1391"/>
    </row>
    <row r="19" spans="2:9" ht="36.75" customHeight="1" x14ac:dyDescent="0.25">
      <c r="B19" s="450" t="s">
        <v>289</v>
      </c>
      <c r="C19" s="1391" t="s">
        <v>3326</v>
      </c>
      <c r="D19" s="1391"/>
      <c r="E19" s="1391"/>
      <c r="F19" s="1391"/>
      <c r="G19" s="1391"/>
    </row>
    <row r="20" spans="2:9" ht="50.25" customHeight="1" x14ac:dyDescent="0.25">
      <c r="B20" s="450" t="s">
        <v>290</v>
      </c>
      <c r="C20" s="1391" t="s">
        <v>3327</v>
      </c>
      <c r="D20" s="1391"/>
      <c r="E20" s="1391"/>
      <c r="F20" s="1391"/>
      <c r="G20" s="1391"/>
    </row>
    <row r="21" spans="2:9" ht="55.5" customHeight="1" x14ac:dyDescent="0.25">
      <c r="B21" s="450" t="s">
        <v>291</v>
      </c>
      <c r="C21" s="456" t="s">
        <v>3296</v>
      </c>
      <c r="D21" s="457" t="s">
        <v>3215</v>
      </c>
      <c r="E21" s="1398" t="s">
        <v>3328</v>
      </c>
      <c r="F21" s="1399"/>
      <c r="G21" s="1400"/>
    </row>
    <row r="22" spans="2:9" ht="30" x14ac:dyDescent="0.25">
      <c r="B22" s="450" t="s">
        <v>293</v>
      </c>
      <c r="C22" s="1391" t="s">
        <v>2311</v>
      </c>
      <c r="D22" s="1391"/>
      <c r="E22" s="1391"/>
      <c r="F22" s="1391"/>
      <c r="G22" s="1391"/>
    </row>
    <row r="23" spans="2:9" ht="36.75" customHeight="1" x14ac:dyDescent="0.25">
      <c r="B23" s="450" t="s">
        <v>294</v>
      </c>
      <c r="C23" s="1391"/>
      <c r="D23" s="1391"/>
      <c r="E23" s="1391"/>
      <c r="F23" s="1391"/>
      <c r="G23" s="1391"/>
    </row>
    <row r="24" spans="2:9" x14ac:dyDescent="0.25">
      <c r="B24" s="1395"/>
      <c r="C24" s="1395"/>
      <c r="D24" s="1395"/>
      <c r="E24" s="458"/>
      <c r="F24" s="459"/>
      <c r="G24" s="459"/>
    </row>
    <row r="25" spans="2:9" ht="21" x14ac:dyDescent="0.25">
      <c r="B25" s="1394" t="s">
        <v>295</v>
      </c>
      <c r="C25" s="1394"/>
      <c r="D25" s="1394"/>
      <c r="E25" s="1394"/>
      <c r="F25" s="1394"/>
      <c r="G25" s="1394"/>
    </row>
    <row r="26" spans="2:9" ht="21" x14ac:dyDescent="0.25">
      <c r="B26" s="460"/>
      <c r="C26" s="460"/>
      <c r="D26" s="460"/>
      <c r="E26" s="458"/>
      <c r="F26" s="458"/>
      <c r="G26" s="458"/>
      <c r="I26" s="448" t="s">
        <v>296</v>
      </c>
    </row>
    <row r="27" spans="2:9" ht="51" customHeight="1" x14ac:dyDescent="0.25">
      <c r="B27" s="450" t="s">
        <v>297</v>
      </c>
      <c r="C27" s="1391" t="s">
        <v>3217</v>
      </c>
      <c r="D27" s="1391"/>
      <c r="E27" s="1391"/>
      <c r="F27" s="1391"/>
      <c r="G27" s="1391"/>
    </row>
    <row r="28" spans="2:9" ht="67.5" customHeight="1" x14ac:dyDescent="0.25">
      <c r="B28" s="450" t="s">
        <v>298</v>
      </c>
      <c r="C28" s="1391" t="s">
        <v>3218</v>
      </c>
      <c r="D28" s="1391"/>
      <c r="E28" s="1391"/>
      <c r="F28" s="1391"/>
      <c r="G28" s="1391"/>
    </row>
    <row r="29" spans="2:9" x14ac:dyDescent="0.25">
      <c r="B29" s="450" t="s">
        <v>299</v>
      </c>
      <c r="C29" s="1391" t="s">
        <v>370</v>
      </c>
      <c r="D29" s="1391"/>
      <c r="E29" s="1391"/>
      <c r="F29" s="1391"/>
      <c r="G29" s="1391"/>
    </row>
    <row r="30" spans="2:9" ht="46.5" customHeight="1" x14ac:dyDescent="0.25">
      <c r="B30" s="450" t="s">
        <v>301</v>
      </c>
      <c r="C30" s="1397" t="s">
        <v>331</v>
      </c>
      <c r="D30" s="1397"/>
      <c r="E30" s="1397"/>
      <c r="F30" s="1397"/>
      <c r="G30" s="1397"/>
    </row>
    <row r="31" spans="2:9" x14ac:dyDescent="0.25">
      <c r="B31" s="1393"/>
      <c r="C31" s="1393"/>
      <c r="D31" s="1393"/>
      <c r="E31" s="458"/>
      <c r="F31" s="458"/>
      <c r="G31" s="458"/>
    </row>
    <row r="32" spans="2:9" ht="21" x14ac:dyDescent="0.25">
      <c r="B32" s="1394" t="s">
        <v>303</v>
      </c>
      <c r="C32" s="1394"/>
      <c r="D32" s="1394"/>
      <c r="E32" s="1394"/>
      <c r="F32" s="1394"/>
      <c r="G32" s="1394"/>
    </row>
    <row r="33" spans="2:10" x14ac:dyDescent="0.25">
      <c r="B33" s="1395"/>
      <c r="C33" s="1395"/>
      <c r="D33" s="1395"/>
      <c r="E33" s="458"/>
      <c r="F33" s="458"/>
      <c r="G33" s="458"/>
    </row>
    <row r="34" spans="2:10" ht="29.25" customHeight="1" x14ac:dyDescent="0.25">
      <c r="B34" s="450" t="s">
        <v>304</v>
      </c>
      <c r="C34" s="1391" t="s">
        <v>3219</v>
      </c>
      <c r="D34" s="1391"/>
      <c r="E34" s="1391"/>
      <c r="F34" s="1391"/>
      <c r="G34" s="1391"/>
    </row>
    <row r="35" spans="2:10" ht="29.25" customHeight="1" x14ac:dyDescent="0.25">
      <c r="B35" s="450" t="s">
        <v>305</v>
      </c>
      <c r="C35" s="1391" t="s">
        <v>3220</v>
      </c>
      <c r="D35" s="1391"/>
      <c r="E35" s="1391"/>
      <c r="F35" s="1391"/>
      <c r="G35" s="1391"/>
    </row>
    <row r="36" spans="2:10" ht="29.25" customHeight="1" x14ac:dyDescent="0.25">
      <c r="B36" s="450" t="s">
        <v>306</v>
      </c>
      <c r="C36" s="1391" t="s">
        <v>3221</v>
      </c>
      <c r="D36" s="1391"/>
      <c r="E36" s="1391"/>
      <c r="F36" s="1391"/>
      <c r="G36" s="1391"/>
    </row>
    <row r="37" spans="2:10" ht="29.25" customHeight="1" x14ac:dyDescent="0.25">
      <c r="B37" s="450" t="s">
        <v>307</v>
      </c>
      <c r="C37" s="1391" t="s">
        <v>3222</v>
      </c>
      <c r="D37" s="1391"/>
      <c r="E37" s="1391"/>
      <c r="F37" s="1391"/>
      <c r="G37" s="1391"/>
      <c r="J37" s="458"/>
    </row>
    <row r="38" spans="2:10" ht="29.25" customHeight="1" x14ac:dyDescent="0.25">
      <c r="B38" s="450" t="s">
        <v>308</v>
      </c>
      <c r="C38" s="1396" t="s">
        <v>1918</v>
      </c>
      <c r="D38" s="1391"/>
      <c r="E38" s="1391"/>
      <c r="F38" s="1391"/>
      <c r="G38" s="1391"/>
    </row>
    <row r="39" spans="2:10" ht="29.25" customHeight="1" x14ac:dyDescent="0.25">
      <c r="B39" s="450" t="s">
        <v>309</v>
      </c>
      <c r="C39" s="1391" t="s">
        <v>3223</v>
      </c>
      <c r="D39" s="1391"/>
      <c r="E39" s="1391"/>
      <c r="F39" s="1391"/>
      <c r="G39" s="1391"/>
    </row>
    <row r="40" spans="2:10" x14ac:dyDescent="0.25">
      <c r="B40" s="1393"/>
      <c r="C40" s="1393"/>
      <c r="D40" s="1393"/>
      <c r="E40" s="458"/>
      <c r="F40" s="459"/>
      <c r="G40" s="459"/>
    </row>
    <row r="41" spans="2:10" ht="21" x14ac:dyDescent="0.25">
      <c r="B41" s="1392" t="s">
        <v>310</v>
      </c>
      <c r="C41" s="1392"/>
      <c r="D41" s="1392"/>
      <c r="E41" s="1392"/>
      <c r="F41" s="1392"/>
      <c r="G41" s="1392"/>
    </row>
    <row r="42" spans="2:10" ht="21" x14ac:dyDescent="0.25">
      <c r="B42" s="461"/>
      <c r="C42" s="461"/>
      <c r="D42" s="461"/>
      <c r="E42" s="458"/>
      <c r="F42" s="458"/>
      <c r="G42" s="458"/>
    </row>
    <row r="43" spans="2:10" ht="30" x14ac:dyDescent="0.25">
      <c r="B43" s="450" t="s">
        <v>311</v>
      </c>
      <c r="C43" s="1391" t="s">
        <v>3224</v>
      </c>
      <c r="D43" s="1391"/>
      <c r="E43" s="1391"/>
      <c r="F43" s="1391"/>
      <c r="G43" s="1391"/>
    </row>
    <row r="44" spans="2:10" ht="82.5" customHeight="1" x14ac:dyDescent="0.25">
      <c r="B44" s="450" t="s">
        <v>312</v>
      </c>
      <c r="C44" s="1391" t="s">
        <v>2311</v>
      </c>
      <c r="D44" s="1391"/>
      <c r="E44" s="1391"/>
      <c r="F44" s="1391"/>
      <c r="G44" s="1391"/>
    </row>
    <row r="45" spans="2:10" ht="75.75" customHeight="1" x14ac:dyDescent="0.25">
      <c r="B45" s="450" t="s">
        <v>313</v>
      </c>
      <c r="C45" s="1391" t="s">
        <v>2311</v>
      </c>
      <c r="D45" s="1391"/>
      <c r="E45" s="1391"/>
      <c r="F45" s="1391"/>
      <c r="G45" s="1391"/>
    </row>
    <row r="46" spans="2:10" x14ac:dyDescent="0.25">
      <c r="B46" s="462"/>
      <c r="C46" s="463"/>
      <c r="D46" s="464"/>
      <c r="E46" s="458"/>
      <c r="F46" s="458"/>
      <c r="G46" s="458"/>
    </row>
    <row r="47" spans="2:10" ht="21" x14ac:dyDescent="0.25">
      <c r="B47" s="1392" t="s">
        <v>314</v>
      </c>
      <c r="C47" s="1392"/>
      <c r="D47" s="1392"/>
      <c r="E47" s="1392"/>
      <c r="F47" s="1392"/>
      <c r="G47" s="1392"/>
    </row>
    <row r="48" spans="2:10" x14ac:dyDescent="0.25">
      <c r="B48" s="465"/>
      <c r="C48" s="465"/>
      <c r="D48" s="465"/>
      <c r="E48" s="458"/>
      <c r="F48" s="458"/>
      <c r="G48" s="466"/>
    </row>
    <row r="49" spans="2:7" x14ac:dyDescent="0.25">
      <c r="B49" s="467" t="s">
        <v>315</v>
      </c>
      <c r="C49" s="1389" t="s">
        <v>3225</v>
      </c>
      <c r="D49" s="1389"/>
      <c r="E49" s="1389"/>
      <c r="F49" s="1389"/>
      <c r="G49" s="1389"/>
    </row>
    <row r="50" spans="2:7" ht="30" x14ac:dyDescent="0.25">
      <c r="B50" s="467" t="s">
        <v>316</v>
      </c>
      <c r="C50" s="1389" t="s">
        <v>3226</v>
      </c>
      <c r="D50" s="1389"/>
      <c r="E50" s="1389"/>
      <c r="F50" s="1389"/>
      <c r="G50" s="1389"/>
    </row>
    <row r="51" spans="2:7" x14ac:dyDescent="0.25">
      <c r="B51" s="467" t="s">
        <v>317</v>
      </c>
      <c r="C51" s="1389" t="s">
        <v>3227</v>
      </c>
      <c r="D51" s="1389"/>
      <c r="E51" s="1389"/>
      <c r="F51" s="1389"/>
      <c r="G51" s="1389"/>
    </row>
    <row r="52" spans="2:7" x14ac:dyDescent="0.25">
      <c r="B52" s="467" t="s">
        <v>318</v>
      </c>
      <c r="C52" s="1389" t="s">
        <v>3228</v>
      </c>
      <c r="D52" s="1389"/>
      <c r="E52" s="1389"/>
      <c r="F52" s="1389"/>
      <c r="G52" s="1389"/>
    </row>
    <row r="53" spans="2:7" x14ac:dyDescent="0.25">
      <c r="B53" s="458"/>
      <c r="C53" s="458"/>
      <c r="D53" s="458"/>
      <c r="E53" s="458"/>
      <c r="F53" s="458"/>
      <c r="G53" s="458"/>
    </row>
    <row r="112" spans="2:6" ht="14.45" hidden="1" x14ac:dyDescent="0.3">
      <c r="B112" s="1390" t="s">
        <v>271</v>
      </c>
      <c r="C112" s="1390"/>
      <c r="D112" s="1390"/>
      <c r="E112" s="1390"/>
      <c r="F112" s="1390"/>
    </row>
    <row r="113" spans="1:12" ht="28.9" hidden="1" x14ac:dyDescent="0.3">
      <c r="A113" s="468" t="s">
        <v>321</v>
      </c>
      <c r="B113" s="468" t="s">
        <v>272</v>
      </c>
      <c r="C113" s="468" t="s">
        <v>273</v>
      </c>
      <c r="D113" s="468" t="s">
        <v>274</v>
      </c>
      <c r="E113" s="469" t="s">
        <v>322</v>
      </c>
      <c r="F113" s="469" t="s">
        <v>276</v>
      </c>
      <c r="G113" s="468" t="s">
        <v>283</v>
      </c>
      <c r="H113" s="468" t="s">
        <v>286</v>
      </c>
      <c r="I113" s="468" t="s">
        <v>323</v>
      </c>
      <c r="J113" s="468" t="s">
        <v>301</v>
      </c>
      <c r="K113" s="458"/>
      <c r="L113" s="458"/>
    </row>
    <row r="114" spans="1:12" ht="14.45" hidden="1" x14ac:dyDescent="0.3">
      <c r="A114" s="448" t="s">
        <v>324</v>
      </c>
      <c r="B114" s="470" t="s">
        <v>325</v>
      </c>
      <c r="C114" s="470" t="s">
        <v>326</v>
      </c>
      <c r="D114" s="470" t="s">
        <v>87</v>
      </c>
      <c r="E114" s="470" t="s">
        <v>2334</v>
      </c>
      <c r="F114" s="448" t="s">
        <v>2335</v>
      </c>
      <c r="G114" s="448" t="s">
        <v>2</v>
      </c>
      <c r="H114" s="448" t="s">
        <v>329</v>
      </c>
      <c r="I114" s="448" t="s">
        <v>330</v>
      </c>
      <c r="J114" s="448" t="s">
        <v>331</v>
      </c>
    </row>
    <row r="115" spans="1:12" ht="14.45" hidden="1" x14ac:dyDescent="0.3">
      <c r="A115" s="448" t="s">
        <v>269</v>
      </c>
      <c r="B115" s="470" t="s">
        <v>47</v>
      </c>
      <c r="C115" s="470" t="s">
        <v>332</v>
      </c>
      <c r="D115" s="470" t="s">
        <v>333</v>
      </c>
      <c r="E115" s="470" t="s">
        <v>2336</v>
      </c>
      <c r="F115" s="448" t="s">
        <v>2337</v>
      </c>
      <c r="G115" s="448" t="s">
        <v>0</v>
      </c>
      <c r="H115" s="448" t="s">
        <v>287</v>
      </c>
      <c r="I115" s="448" t="s">
        <v>336</v>
      </c>
      <c r="J115" s="448" t="s">
        <v>302</v>
      </c>
    </row>
    <row r="116" spans="1:12" ht="14.45" hidden="1" x14ac:dyDescent="0.3">
      <c r="B116" s="470" t="s">
        <v>25</v>
      </c>
      <c r="C116" s="470" t="s">
        <v>337</v>
      </c>
      <c r="D116" s="470" t="s">
        <v>338</v>
      </c>
      <c r="E116" s="470" t="s">
        <v>2338</v>
      </c>
      <c r="F116" s="448" t="s">
        <v>2339</v>
      </c>
      <c r="G116" s="448" t="s">
        <v>341</v>
      </c>
      <c r="H116" s="448" t="s">
        <v>342</v>
      </c>
      <c r="I116" s="448" t="s">
        <v>343</v>
      </c>
    </row>
    <row r="117" spans="1:12" ht="14.45" hidden="1" x14ac:dyDescent="0.3">
      <c r="B117" s="470" t="s">
        <v>2340</v>
      </c>
      <c r="C117" s="470" t="s">
        <v>278</v>
      </c>
      <c r="D117" s="470" t="s">
        <v>345</v>
      </c>
      <c r="E117" s="470" t="s">
        <v>2341</v>
      </c>
      <c r="F117" s="448" t="s">
        <v>2342</v>
      </c>
      <c r="H117" s="448" t="s">
        <v>347</v>
      </c>
      <c r="I117" s="448" t="s">
        <v>348</v>
      </c>
    </row>
    <row r="118" spans="1:12" ht="14.45" hidden="1" x14ac:dyDescent="0.3">
      <c r="B118" s="470" t="s">
        <v>349</v>
      </c>
      <c r="C118" s="470" t="s">
        <v>350</v>
      </c>
      <c r="D118" s="470" t="s">
        <v>351</v>
      </c>
      <c r="E118" s="470" t="s">
        <v>2343</v>
      </c>
      <c r="F118" s="448" t="s">
        <v>2344</v>
      </c>
      <c r="H118" s="448" t="s">
        <v>354</v>
      </c>
      <c r="I118" s="448" t="s">
        <v>300</v>
      </c>
    </row>
    <row r="119" spans="1:12" ht="14.45" hidden="1" x14ac:dyDescent="0.3">
      <c r="B119" s="470" t="s">
        <v>355</v>
      </c>
      <c r="C119" s="470" t="s">
        <v>356</v>
      </c>
      <c r="D119" s="470" t="s">
        <v>357</v>
      </c>
      <c r="E119" s="470" t="s">
        <v>2345</v>
      </c>
      <c r="F119" s="448" t="s">
        <v>1600</v>
      </c>
      <c r="I119" s="448" t="s">
        <v>360</v>
      </c>
    </row>
    <row r="120" spans="1:12" ht="14.45" hidden="1" x14ac:dyDescent="0.3">
      <c r="C120" s="470" t="s">
        <v>2346</v>
      </c>
      <c r="D120" s="470" t="s">
        <v>362</v>
      </c>
      <c r="E120" s="470" t="s">
        <v>2347</v>
      </c>
      <c r="F120" s="448" t="s">
        <v>2348</v>
      </c>
      <c r="I120" s="448" t="s">
        <v>365</v>
      </c>
    </row>
    <row r="121" spans="1:12" ht="14.45" hidden="1" x14ac:dyDescent="0.3">
      <c r="C121" s="470" t="s">
        <v>366</v>
      </c>
      <c r="D121" s="470" t="s">
        <v>367</v>
      </c>
      <c r="E121" s="470" t="s">
        <v>2349</v>
      </c>
      <c r="F121" s="448" t="s">
        <v>2350</v>
      </c>
      <c r="I121" s="448" t="s">
        <v>370</v>
      </c>
    </row>
    <row r="122" spans="1:12" ht="14.45" hidden="1" x14ac:dyDescent="0.3">
      <c r="C122" s="470" t="s">
        <v>48</v>
      </c>
      <c r="D122" s="470" t="s">
        <v>99</v>
      </c>
      <c r="E122" s="470" t="s">
        <v>2351</v>
      </c>
      <c r="F122" s="448" t="s">
        <v>2352</v>
      </c>
    </row>
    <row r="123" spans="1:12" ht="14.45" hidden="1" x14ac:dyDescent="0.3">
      <c r="C123" s="470" t="s">
        <v>373</v>
      </c>
      <c r="D123" s="470" t="s">
        <v>2353</v>
      </c>
      <c r="E123" s="470" t="s">
        <v>2354</v>
      </c>
      <c r="F123" s="448" t="s">
        <v>2355</v>
      </c>
    </row>
    <row r="124" spans="1:12" ht="14.45" hidden="1" x14ac:dyDescent="0.3">
      <c r="C124" s="470" t="s">
        <v>377</v>
      </c>
      <c r="D124" s="470" t="s">
        <v>378</v>
      </c>
      <c r="E124" s="470" t="s">
        <v>2356</v>
      </c>
      <c r="F124" s="448" t="s">
        <v>2357</v>
      </c>
    </row>
    <row r="125" spans="1:12" ht="14.45" hidden="1" x14ac:dyDescent="0.3">
      <c r="C125" s="470" t="s">
        <v>381</v>
      </c>
      <c r="D125" s="470" t="s">
        <v>382</v>
      </c>
      <c r="E125" s="470" t="s">
        <v>2358</v>
      </c>
      <c r="F125" s="448" t="s">
        <v>2359</v>
      </c>
    </row>
    <row r="126" spans="1:12" ht="14.45" hidden="1" x14ac:dyDescent="0.3">
      <c r="C126" s="470" t="s">
        <v>385</v>
      </c>
      <c r="D126" s="470" t="s">
        <v>386</v>
      </c>
      <c r="E126" s="470" t="s">
        <v>2360</v>
      </c>
      <c r="F126" s="448" t="s">
        <v>2361</v>
      </c>
    </row>
    <row r="127" spans="1:12" ht="14.45" hidden="1" x14ac:dyDescent="0.3">
      <c r="C127" s="470" t="s">
        <v>389</v>
      </c>
      <c r="D127" s="470" t="s">
        <v>2362</v>
      </c>
      <c r="E127" s="470" t="s">
        <v>2363</v>
      </c>
      <c r="F127" s="448" t="s">
        <v>2364</v>
      </c>
    </row>
    <row r="128" spans="1:12" ht="14.45" hidden="1" x14ac:dyDescent="0.3">
      <c r="C128" s="470" t="s">
        <v>392</v>
      </c>
      <c r="D128" s="470" t="s">
        <v>2365</v>
      </c>
      <c r="E128" s="470" t="s">
        <v>2366</v>
      </c>
      <c r="F128" s="448" t="s">
        <v>2367</v>
      </c>
    </row>
    <row r="129" spans="3:6" ht="14.45" hidden="1" x14ac:dyDescent="0.3">
      <c r="C129" s="470" t="s">
        <v>50</v>
      </c>
      <c r="D129" s="470" t="s">
        <v>396</v>
      </c>
      <c r="E129" s="470" t="s">
        <v>2368</v>
      </c>
      <c r="F129" s="448" t="s">
        <v>2369</v>
      </c>
    </row>
    <row r="130" spans="3:6" ht="14.45" hidden="1" x14ac:dyDescent="0.3">
      <c r="C130" s="470" t="s">
        <v>399</v>
      </c>
      <c r="D130" s="470" t="s">
        <v>400</v>
      </c>
      <c r="E130" s="470" t="s">
        <v>2370</v>
      </c>
      <c r="F130" s="448" t="s">
        <v>2371</v>
      </c>
    </row>
    <row r="131" spans="3:6" ht="14.45" hidden="1" x14ac:dyDescent="0.3">
      <c r="C131" s="470" t="s">
        <v>403</v>
      </c>
      <c r="D131" s="470" t="s">
        <v>404</v>
      </c>
      <c r="E131" s="470" t="s">
        <v>2372</v>
      </c>
      <c r="F131" s="448" t="s">
        <v>2373</v>
      </c>
    </row>
    <row r="132" spans="3:6" ht="14.45" hidden="1" x14ac:dyDescent="0.3">
      <c r="C132" s="470" t="s">
        <v>407</v>
      </c>
      <c r="D132" s="470" t="s">
        <v>408</v>
      </c>
      <c r="E132" s="470" t="s">
        <v>2374</v>
      </c>
      <c r="F132" s="448" t="s">
        <v>2375</v>
      </c>
    </row>
    <row r="133" spans="3:6" ht="14.45" hidden="1" x14ac:dyDescent="0.3">
      <c r="C133" s="470" t="s">
        <v>411</v>
      </c>
      <c r="D133" s="470" t="s">
        <v>412</v>
      </c>
      <c r="E133" s="470" t="s">
        <v>2376</v>
      </c>
      <c r="F133" s="448" t="s">
        <v>2377</v>
      </c>
    </row>
    <row r="134" spans="3:6" ht="14.45" hidden="1" x14ac:dyDescent="0.3">
      <c r="C134" s="470" t="s">
        <v>415</v>
      </c>
      <c r="D134" s="470" t="s">
        <v>416</v>
      </c>
      <c r="E134" s="470" t="s">
        <v>2378</v>
      </c>
      <c r="F134" s="448" t="s">
        <v>2379</v>
      </c>
    </row>
    <row r="135" spans="3:6" ht="14.45" hidden="1" x14ac:dyDescent="0.3">
      <c r="D135" s="470" t="s">
        <v>419</v>
      </c>
      <c r="E135" s="470" t="s">
        <v>2380</v>
      </c>
      <c r="F135" s="448" t="s">
        <v>2381</v>
      </c>
    </row>
    <row r="136" spans="3:6" ht="14.45" hidden="1" x14ac:dyDescent="0.3">
      <c r="D136" s="470" t="s">
        <v>422</v>
      </c>
      <c r="E136" s="470" t="s">
        <v>2382</v>
      </c>
      <c r="F136" s="448" t="s">
        <v>402</v>
      </c>
    </row>
    <row r="137" spans="3:6" ht="14.45" hidden="1" x14ac:dyDescent="0.3">
      <c r="D137" s="470" t="s">
        <v>425</v>
      </c>
      <c r="E137" s="470" t="s">
        <v>2383</v>
      </c>
      <c r="F137" s="448" t="s">
        <v>2384</v>
      </c>
    </row>
    <row r="138" spans="3:6" ht="14.45" hidden="1" x14ac:dyDescent="0.3">
      <c r="D138" s="470" t="s">
        <v>428</v>
      </c>
      <c r="E138" s="470" t="s">
        <v>2385</v>
      </c>
      <c r="F138" s="448" t="s">
        <v>2386</v>
      </c>
    </row>
    <row r="139" spans="3:6" ht="14.45" hidden="1" x14ac:dyDescent="0.3">
      <c r="D139" s="470" t="s">
        <v>431</v>
      </c>
      <c r="E139" s="470" t="s">
        <v>2387</v>
      </c>
      <c r="F139" s="448" t="s">
        <v>2388</v>
      </c>
    </row>
    <row r="140" spans="3:6" ht="14.45" hidden="1" x14ac:dyDescent="0.3">
      <c r="D140" s="470" t="s">
        <v>433</v>
      </c>
      <c r="E140" s="470" t="s">
        <v>2389</v>
      </c>
      <c r="F140" s="448" t="s">
        <v>2390</v>
      </c>
    </row>
    <row r="141" spans="3:6" ht="14.45" hidden="1" x14ac:dyDescent="0.3">
      <c r="D141" s="470" t="s">
        <v>436</v>
      </c>
      <c r="E141" s="470" t="s">
        <v>2391</v>
      </c>
      <c r="F141" s="448" t="s">
        <v>2392</v>
      </c>
    </row>
    <row r="142" spans="3:6" ht="14.45" hidden="1" x14ac:dyDescent="0.3">
      <c r="D142" s="470" t="s">
        <v>439</v>
      </c>
      <c r="E142" s="470" t="s">
        <v>2393</v>
      </c>
      <c r="F142" s="448" t="s">
        <v>2394</v>
      </c>
    </row>
    <row r="143" spans="3:6" ht="14.45" hidden="1" x14ac:dyDescent="0.3">
      <c r="D143" s="470" t="s">
        <v>441</v>
      </c>
      <c r="E143" s="470" t="s">
        <v>2395</v>
      </c>
      <c r="F143" s="448" t="s">
        <v>421</v>
      </c>
    </row>
    <row r="144" spans="3:6" ht="14.45" hidden="1" x14ac:dyDescent="0.3">
      <c r="D144" s="470" t="s">
        <v>53</v>
      </c>
      <c r="E144" s="470" t="s">
        <v>2396</v>
      </c>
      <c r="F144" s="448" t="s">
        <v>2397</v>
      </c>
    </row>
    <row r="145" spans="4:6" ht="14.45" hidden="1" x14ac:dyDescent="0.3">
      <c r="D145" s="470" t="s">
        <v>446</v>
      </c>
      <c r="E145" s="470" t="s">
        <v>2398</v>
      </c>
      <c r="F145" s="448" t="s">
        <v>2399</v>
      </c>
    </row>
    <row r="146" spans="4:6" ht="14.45" hidden="1" x14ac:dyDescent="0.3">
      <c r="D146" s="470" t="s">
        <v>449</v>
      </c>
      <c r="E146" s="470" t="s">
        <v>2400</v>
      </c>
      <c r="F146" s="448" t="s">
        <v>2401</v>
      </c>
    </row>
    <row r="147" spans="4:6" ht="14.45" hidden="1" x14ac:dyDescent="0.3">
      <c r="D147" s="470" t="s">
        <v>452</v>
      </c>
      <c r="E147" s="470" t="s">
        <v>2402</v>
      </c>
      <c r="F147" s="448" t="s">
        <v>430</v>
      </c>
    </row>
    <row r="148" spans="4:6" ht="14.45" hidden="1" x14ac:dyDescent="0.3">
      <c r="D148" s="470" t="s">
        <v>455</v>
      </c>
      <c r="E148" s="470" t="s">
        <v>2403</v>
      </c>
      <c r="F148" s="448" t="s">
        <v>2404</v>
      </c>
    </row>
    <row r="149" spans="4:6" ht="14.45" hidden="1" x14ac:dyDescent="0.3">
      <c r="D149" s="470" t="s">
        <v>458</v>
      </c>
      <c r="E149" s="470" t="s">
        <v>2405</v>
      </c>
      <c r="F149" s="448" t="s">
        <v>432</v>
      </c>
    </row>
    <row r="150" spans="4:6" ht="14.45" hidden="1" x14ac:dyDescent="0.3">
      <c r="D150" s="470" t="s">
        <v>461</v>
      </c>
      <c r="E150" s="470" t="s">
        <v>2406</v>
      </c>
      <c r="F150" s="448" t="s">
        <v>2407</v>
      </c>
    </row>
    <row r="151" spans="4:6" ht="14.45" hidden="1" x14ac:dyDescent="0.3">
      <c r="D151" s="470" t="s">
        <v>464</v>
      </c>
      <c r="E151" s="470" t="s">
        <v>2408</v>
      </c>
      <c r="F151" s="448" t="s">
        <v>435</v>
      </c>
    </row>
    <row r="152" spans="4:6" ht="14.45" hidden="1" x14ac:dyDescent="0.3">
      <c r="D152" s="470" t="s">
        <v>467</v>
      </c>
      <c r="E152" s="470" t="s">
        <v>2409</v>
      </c>
      <c r="F152" s="448" t="s">
        <v>438</v>
      </c>
    </row>
    <row r="153" spans="4:6" ht="14.45" hidden="1" x14ac:dyDescent="0.3">
      <c r="D153" s="470" t="s">
        <v>470</v>
      </c>
      <c r="E153" s="470" t="s">
        <v>2410</v>
      </c>
      <c r="F153" s="448" t="s">
        <v>2411</v>
      </c>
    </row>
    <row r="154" spans="4:6" ht="14.45" hidden="1" x14ac:dyDescent="0.3">
      <c r="D154" s="470" t="s">
        <v>473</v>
      </c>
      <c r="E154" s="470" t="s">
        <v>2412</v>
      </c>
      <c r="F154" s="448" t="s">
        <v>440</v>
      </c>
    </row>
    <row r="155" spans="4:6" ht="14.45" hidden="1" x14ac:dyDescent="0.3">
      <c r="D155" s="470" t="s">
        <v>476</v>
      </c>
      <c r="E155" s="470" t="s">
        <v>2413</v>
      </c>
      <c r="F155" s="448" t="s">
        <v>2414</v>
      </c>
    </row>
    <row r="156" spans="4:6" ht="14.45" hidden="1" x14ac:dyDescent="0.3">
      <c r="D156" s="470" t="s">
        <v>479</v>
      </c>
      <c r="E156" s="470" t="s">
        <v>2415</v>
      </c>
      <c r="F156" s="448" t="s">
        <v>443</v>
      </c>
    </row>
    <row r="157" spans="4:6" ht="14.45" hidden="1" x14ac:dyDescent="0.3">
      <c r="D157" s="470" t="s">
        <v>56</v>
      </c>
      <c r="E157" s="470" t="s">
        <v>2416</v>
      </c>
      <c r="F157" s="448" t="s">
        <v>445</v>
      </c>
    </row>
    <row r="158" spans="4:6" ht="14.45" hidden="1" x14ac:dyDescent="0.3">
      <c r="D158" s="470" t="s">
        <v>484</v>
      </c>
      <c r="E158" s="470" t="s">
        <v>2417</v>
      </c>
      <c r="F158" s="448" t="s">
        <v>448</v>
      </c>
    </row>
    <row r="159" spans="4:6" ht="14.45" hidden="1" x14ac:dyDescent="0.3">
      <c r="D159" s="470" t="s">
        <v>45</v>
      </c>
      <c r="E159" s="470" t="s">
        <v>2418</v>
      </c>
      <c r="F159" s="448" t="s">
        <v>451</v>
      </c>
    </row>
    <row r="160" spans="4:6" ht="14.45" hidden="1" x14ac:dyDescent="0.3">
      <c r="D160" s="470" t="s">
        <v>489</v>
      </c>
      <c r="E160" s="470" t="s">
        <v>2419</v>
      </c>
      <c r="F160" s="448" t="s">
        <v>454</v>
      </c>
    </row>
    <row r="161" spans="4:6" ht="14.45" hidden="1" x14ac:dyDescent="0.3">
      <c r="D161" s="470" t="s">
        <v>492</v>
      </c>
      <c r="E161" s="470" t="s">
        <v>456</v>
      </c>
      <c r="F161" s="448" t="s">
        <v>2420</v>
      </c>
    </row>
    <row r="162" spans="4:6" ht="14.45" hidden="1" x14ac:dyDescent="0.3">
      <c r="D162" s="470" t="s">
        <v>495</v>
      </c>
      <c r="E162" s="470" t="s">
        <v>459</v>
      </c>
      <c r="F162" s="448" t="s">
        <v>460</v>
      </c>
    </row>
    <row r="163" spans="4:6" ht="14.45" hidden="1" x14ac:dyDescent="0.3">
      <c r="D163" s="470" t="s">
        <v>498</v>
      </c>
      <c r="E163" s="470" t="s">
        <v>2421</v>
      </c>
      <c r="F163" s="448" t="s">
        <v>2422</v>
      </c>
    </row>
    <row r="164" spans="4:6" ht="14.45" hidden="1" x14ac:dyDescent="0.3">
      <c r="D164" s="470" t="s">
        <v>501</v>
      </c>
      <c r="E164" s="470" t="s">
        <v>2423</v>
      </c>
      <c r="F164" s="448" t="s">
        <v>463</v>
      </c>
    </row>
    <row r="165" spans="4:6" ht="14.45" hidden="1" x14ac:dyDescent="0.3">
      <c r="D165" s="470" t="s">
        <v>504</v>
      </c>
      <c r="E165" s="470" t="s">
        <v>2424</v>
      </c>
      <c r="F165" s="448" t="s">
        <v>466</v>
      </c>
    </row>
    <row r="166" spans="4:6" ht="14.45" hidden="1" x14ac:dyDescent="0.3">
      <c r="D166" s="470" t="s">
        <v>507</v>
      </c>
      <c r="E166" s="470" t="s">
        <v>2425</v>
      </c>
      <c r="F166" s="448" t="s">
        <v>469</v>
      </c>
    </row>
    <row r="167" spans="4:6" ht="14.45" hidden="1" x14ac:dyDescent="0.3">
      <c r="D167" s="470" t="s">
        <v>510</v>
      </c>
      <c r="E167" s="470" t="s">
        <v>2426</v>
      </c>
      <c r="F167" s="448" t="s">
        <v>472</v>
      </c>
    </row>
    <row r="168" spans="4:6" ht="14.45" hidden="1" x14ac:dyDescent="0.3">
      <c r="D168" s="470" t="s">
        <v>513</v>
      </c>
      <c r="E168" s="470" t="s">
        <v>2427</v>
      </c>
      <c r="F168" s="448" t="s">
        <v>475</v>
      </c>
    </row>
    <row r="169" spans="4:6" ht="14.45" hidden="1" x14ac:dyDescent="0.3">
      <c r="D169" s="470" t="s">
        <v>516</v>
      </c>
      <c r="E169" s="470" t="s">
        <v>2428</v>
      </c>
      <c r="F169" s="448" t="s">
        <v>478</v>
      </c>
    </row>
    <row r="170" spans="4:6" ht="14.45" hidden="1" x14ac:dyDescent="0.3">
      <c r="D170" s="470" t="s">
        <v>519</v>
      </c>
      <c r="E170" s="470" t="s">
        <v>2429</v>
      </c>
      <c r="F170" s="448" t="s">
        <v>481</v>
      </c>
    </row>
    <row r="171" spans="4:6" ht="14.45" hidden="1" x14ac:dyDescent="0.3">
      <c r="D171" s="470" t="s">
        <v>522</v>
      </c>
      <c r="E171" s="470" t="s">
        <v>2430</v>
      </c>
      <c r="F171" s="448" t="s">
        <v>483</v>
      </c>
    </row>
    <row r="172" spans="4:6" ht="14.45" hidden="1" x14ac:dyDescent="0.3">
      <c r="D172" s="470" t="s">
        <v>525</v>
      </c>
      <c r="E172" s="470" t="s">
        <v>2431</v>
      </c>
      <c r="F172" s="448" t="s">
        <v>486</v>
      </c>
    </row>
    <row r="173" spans="4:6" ht="14.45" hidden="1" x14ac:dyDescent="0.3">
      <c r="D173" s="470" t="s">
        <v>528</v>
      </c>
      <c r="E173" s="470" t="s">
        <v>487</v>
      </c>
      <c r="F173" s="448" t="s">
        <v>488</v>
      </c>
    </row>
    <row r="174" spans="4:6" ht="14.45" hidden="1" x14ac:dyDescent="0.3">
      <c r="E174" s="470" t="s">
        <v>490</v>
      </c>
      <c r="F174" s="448" t="s">
        <v>491</v>
      </c>
    </row>
    <row r="175" spans="4:6" ht="14.45" hidden="1" x14ac:dyDescent="0.3">
      <c r="E175" s="470" t="s">
        <v>493</v>
      </c>
      <c r="F175" s="448" t="s">
        <v>494</v>
      </c>
    </row>
    <row r="176" spans="4:6" ht="14.45" hidden="1" x14ac:dyDescent="0.3">
      <c r="E176" s="470" t="s">
        <v>2432</v>
      </c>
      <c r="F176" s="448" t="s">
        <v>2433</v>
      </c>
    </row>
    <row r="177" spans="5:6" ht="14.45" hidden="1" x14ac:dyDescent="0.3">
      <c r="E177" s="470" t="s">
        <v>2434</v>
      </c>
      <c r="F177" s="448" t="s">
        <v>497</v>
      </c>
    </row>
    <row r="178" spans="5:6" ht="14.45" hidden="1" x14ac:dyDescent="0.3">
      <c r="E178" s="470" t="s">
        <v>2435</v>
      </c>
      <c r="F178" s="448" t="s">
        <v>2436</v>
      </c>
    </row>
    <row r="179" spans="5:6" ht="14.45" hidden="1" x14ac:dyDescent="0.3">
      <c r="E179" s="470" t="s">
        <v>2437</v>
      </c>
      <c r="F179" s="448" t="s">
        <v>2438</v>
      </c>
    </row>
    <row r="180" spans="5:6" ht="14.45" hidden="1" x14ac:dyDescent="0.3">
      <c r="E180" s="470" t="s">
        <v>2439</v>
      </c>
      <c r="F180" s="448" t="s">
        <v>503</v>
      </c>
    </row>
    <row r="181" spans="5:6" ht="14.45" hidden="1" x14ac:dyDescent="0.3">
      <c r="E181" s="470" t="s">
        <v>2440</v>
      </c>
      <c r="F181" s="448" t="s">
        <v>506</v>
      </c>
    </row>
    <row r="182" spans="5:6" ht="14.45" hidden="1" x14ac:dyDescent="0.3">
      <c r="E182" s="470" t="s">
        <v>2441</v>
      </c>
      <c r="F182" s="448" t="s">
        <v>509</v>
      </c>
    </row>
    <row r="183" spans="5:6" ht="14.45" hidden="1" x14ac:dyDescent="0.3">
      <c r="E183" s="470" t="s">
        <v>2442</v>
      </c>
      <c r="F183" s="448" t="s">
        <v>2443</v>
      </c>
    </row>
    <row r="184" spans="5:6" ht="14.45" hidden="1" x14ac:dyDescent="0.3">
      <c r="E184" s="470" t="s">
        <v>2444</v>
      </c>
      <c r="F184" s="448" t="s">
        <v>515</v>
      </c>
    </row>
    <row r="185" spans="5:6" ht="14.45" hidden="1" x14ac:dyDescent="0.3">
      <c r="E185" s="470" t="s">
        <v>2445</v>
      </c>
      <c r="F185" s="448" t="s">
        <v>2446</v>
      </c>
    </row>
    <row r="186" spans="5:6" ht="14.45" hidden="1" x14ac:dyDescent="0.3">
      <c r="E186" s="470" t="s">
        <v>2447</v>
      </c>
      <c r="F186" s="448" t="s">
        <v>2448</v>
      </c>
    </row>
    <row r="187" spans="5:6" ht="14.45" hidden="1" x14ac:dyDescent="0.3">
      <c r="E187" s="470" t="s">
        <v>2449</v>
      </c>
      <c r="F187" s="448" t="s">
        <v>2450</v>
      </c>
    </row>
    <row r="188" spans="5:6" ht="14.45" hidden="1" x14ac:dyDescent="0.3">
      <c r="E188" s="470" t="s">
        <v>2451</v>
      </c>
      <c r="F188" s="448" t="s">
        <v>2452</v>
      </c>
    </row>
    <row r="189" spans="5:6" ht="14.45" hidden="1" x14ac:dyDescent="0.3">
      <c r="E189" s="470" t="s">
        <v>2453</v>
      </c>
      <c r="F189" s="448" t="s">
        <v>2454</v>
      </c>
    </row>
    <row r="190" spans="5:6" ht="14.45" hidden="1" x14ac:dyDescent="0.3">
      <c r="E190" s="470" t="s">
        <v>2455</v>
      </c>
      <c r="F190" s="448" t="s">
        <v>2456</v>
      </c>
    </row>
    <row r="191" spans="5:6" ht="14.45" hidden="1" x14ac:dyDescent="0.3">
      <c r="E191" s="470" t="s">
        <v>2457</v>
      </c>
      <c r="F191" s="448" t="s">
        <v>2458</v>
      </c>
    </row>
    <row r="192" spans="5:6" ht="14.45" hidden="1" x14ac:dyDescent="0.3">
      <c r="E192" s="470" t="s">
        <v>2459</v>
      </c>
      <c r="F192" s="448" t="s">
        <v>2460</v>
      </c>
    </row>
    <row r="193" spans="5:6" ht="14.45" hidden="1" x14ac:dyDescent="0.3">
      <c r="E193" s="470" t="s">
        <v>535</v>
      </c>
      <c r="F193" s="448" t="s">
        <v>536</v>
      </c>
    </row>
    <row r="194" spans="5:6" ht="14.45" hidden="1" x14ac:dyDescent="0.3">
      <c r="E194" s="470" t="s">
        <v>2461</v>
      </c>
      <c r="F194" s="448" t="s">
        <v>2462</v>
      </c>
    </row>
    <row r="195" spans="5:6" ht="14.45" hidden="1" x14ac:dyDescent="0.3">
      <c r="E195" s="470" t="s">
        <v>2463</v>
      </c>
      <c r="F195" s="448" t="s">
        <v>2464</v>
      </c>
    </row>
    <row r="196" spans="5:6" ht="14.45" hidden="1" x14ac:dyDescent="0.3">
      <c r="E196" s="470" t="s">
        <v>2465</v>
      </c>
      <c r="F196" s="448" t="s">
        <v>2466</v>
      </c>
    </row>
    <row r="197" spans="5:6" ht="14.45" hidden="1" x14ac:dyDescent="0.3">
      <c r="E197" s="470" t="s">
        <v>2467</v>
      </c>
      <c r="F197" s="448" t="s">
        <v>2468</v>
      </c>
    </row>
    <row r="198" spans="5:6" ht="14.45" hidden="1" x14ac:dyDescent="0.3">
      <c r="E198" s="470" t="s">
        <v>2469</v>
      </c>
      <c r="F198" s="448" t="s">
        <v>2470</v>
      </c>
    </row>
    <row r="199" spans="5:6" ht="14.45" hidden="1" x14ac:dyDescent="0.3">
      <c r="E199" s="470" t="s">
        <v>2471</v>
      </c>
      <c r="F199" s="448" t="s">
        <v>2472</v>
      </c>
    </row>
    <row r="200" spans="5:6" ht="14.45" hidden="1" x14ac:dyDescent="0.3">
      <c r="E200" s="470" t="s">
        <v>2473</v>
      </c>
      <c r="F200" s="448" t="s">
        <v>2474</v>
      </c>
    </row>
    <row r="201" spans="5:6" ht="14.45" hidden="1" x14ac:dyDescent="0.3">
      <c r="E201" s="470" t="s">
        <v>2475</v>
      </c>
      <c r="F201" s="448" t="s">
        <v>2476</v>
      </c>
    </row>
    <row r="202" spans="5:6" ht="14.45" hidden="1" x14ac:dyDescent="0.3">
      <c r="E202" s="470" t="s">
        <v>2477</v>
      </c>
      <c r="F202" s="448" t="s">
        <v>2478</v>
      </c>
    </row>
    <row r="203" spans="5:6" ht="14.45" hidden="1" x14ac:dyDescent="0.3">
      <c r="E203" s="470" t="s">
        <v>2479</v>
      </c>
      <c r="F203" s="448" t="s">
        <v>2480</v>
      </c>
    </row>
    <row r="204" spans="5:6" ht="14.45" hidden="1" x14ac:dyDescent="0.3">
      <c r="E204" s="470" t="s">
        <v>2481</v>
      </c>
      <c r="F204" s="448" t="s">
        <v>2482</v>
      </c>
    </row>
    <row r="205" spans="5:6" ht="14.45" hidden="1" x14ac:dyDescent="0.3">
      <c r="E205" s="470" t="s">
        <v>2483</v>
      </c>
      <c r="F205" s="448" t="s">
        <v>2484</v>
      </c>
    </row>
    <row r="206" spans="5:6" ht="14.45" hidden="1" x14ac:dyDescent="0.3">
      <c r="E206" s="470" t="s">
        <v>2485</v>
      </c>
      <c r="F206" s="448" t="s">
        <v>2486</v>
      </c>
    </row>
    <row r="207" spans="5:6" ht="14.45" hidden="1" x14ac:dyDescent="0.3">
      <c r="E207" s="470" t="s">
        <v>2487</v>
      </c>
      <c r="F207" s="448" t="s">
        <v>2488</v>
      </c>
    </row>
    <row r="208" spans="5:6" ht="14.45" hidden="1" x14ac:dyDescent="0.3">
      <c r="E208" s="470" t="s">
        <v>2489</v>
      </c>
      <c r="F208" s="448" t="s">
        <v>2490</v>
      </c>
    </row>
    <row r="209" spans="5:6" ht="14.45" hidden="1" x14ac:dyDescent="0.3">
      <c r="E209" s="470" t="s">
        <v>2491</v>
      </c>
      <c r="F209" s="448" t="s">
        <v>2492</v>
      </c>
    </row>
    <row r="210" spans="5:6" ht="14.45" hidden="1" x14ac:dyDescent="0.3">
      <c r="E210" s="470" t="s">
        <v>2493</v>
      </c>
      <c r="F210" s="448" t="s">
        <v>2494</v>
      </c>
    </row>
    <row r="211" spans="5:6" ht="14.45" hidden="1" x14ac:dyDescent="0.3">
      <c r="E211" s="470" t="s">
        <v>2495</v>
      </c>
      <c r="F211" s="448" t="s">
        <v>564</v>
      </c>
    </row>
    <row r="212" spans="5:6" ht="14.45" hidden="1" x14ac:dyDescent="0.3">
      <c r="E212" s="470" t="s">
        <v>2496</v>
      </c>
      <c r="F212" s="448" t="s">
        <v>566</v>
      </c>
    </row>
    <row r="213" spans="5:6" ht="14.45" hidden="1" x14ac:dyDescent="0.3">
      <c r="E213" s="470" t="s">
        <v>2497</v>
      </c>
      <c r="F213" s="448" t="s">
        <v>568</v>
      </c>
    </row>
    <row r="214" spans="5:6" ht="14.45" hidden="1" x14ac:dyDescent="0.3">
      <c r="E214" s="470" t="s">
        <v>2498</v>
      </c>
      <c r="F214" s="448" t="s">
        <v>2499</v>
      </c>
    </row>
    <row r="215" spans="5:6" ht="14.45" hidden="1" x14ac:dyDescent="0.3">
      <c r="E215" s="470" t="s">
        <v>2500</v>
      </c>
      <c r="F215" s="448" t="s">
        <v>2501</v>
      </c>
    </row>
    <row r="216" spans="5:6" ht="14.45" hidden="1" x14ac:dyDescent="0.3">
      <c r="E216" s="470" t="s">
        <v>2502</v>
      </c>
      <c r="F216" s="448" t="s">
        <v>2503</v>
      </c>
    </row>
    <row r="217" spans="5:6" ht="14.45" hidden="1" x14ac:dyDescent="0.3">
      <c r="E217" s="470" t="s">
        <v>2504</v>
      </c>
      <c r="F217" s="448" t="s">
        <v>574</v>
      </c>
    </row>
    <row r="218" spans="5:6" ht="14.45" hidden="1" x14ac:dyDescent="0.3">
      <c r="E218" s="470" t="s">
        <v>2505</v>
      </c>
      <c r="F218" s="448" t="s">
        <v>2506</v>
      </c>
    </row>
    <row r="219" spans="5:6" ht="14.45" hidden="1" x14ac:dyDescent="0.3">
      <c r="E219" s="470" t="s">
        <v>2507</v>
      </c>
      <c r="F219" s="448" t="s">
        <v>2508</v>
      </c>
    </row>
    <row r="220" spans="5:6" ht="14.45" hidden="1" x14ac:dyDescent="0.3">
      <c r="E220" s="470" t="s">
        <v>2509</v>
      </c>
      <c r="F220" s="448" t="s">
        <v>2510</v>
      </c>
    </row>
    <row r="221" spans="5:6" ht="14.45" hidden="1" x14ac:dyDescent="0.3">
      <c r="E221" s="470" t="s">
        <v>2511</v>
      </c>
      <c r="F221" s="448" t="s">
        <v>2512</v>
      </c>
    </row>
    <row r="222" spans="5:6" ht="14.45" hidden="1" x14ac:dyDescent="0.3">
      <c r="E222" s="470" t="s">
        <v>2513</v>
      </c>
      <c r="F222" s="448" t="s">
        <v>2514</v>
      </c>
    </row>
    <row r="223" spans="5:6" ht="14.45" hidden="1" x14ac:dyDescent="0.3">
      <c r="E223" s="470" t="s">
        <v>583</v>
      </c>
      <c r="F223" s="448" t="s">
        <v>2515</v>
      </c>
    </row>
    <row r="224" spans="5:6" ht="14.45" hidden="1" x14ac:dyDescent="0.3">
      <c r="E224" s="470" t="s">
        <v>2516</v>
      </c>
      <c r="F224" s="448" t="s">
        <v>2517</v>
      </c>
    </row>
    <row r="225" spans="5:6" ht="14.45" hidden="1" x14ac:dyDescent="0.3">
      <c r="E225" s="470" t="s">
        <v>2518</v>
      </c>
      <c r="F225" s="448" t="s">
        <v>2519</v>
      </c>
    </row>
    <row r="226" spans="5:6" ht="14.45" hidden="1" x14ac:dyDescent="0.3">
      <c r="E226" s="470" t="s">
        <v>2520</v>
      </c>
      <c r="F226" s="448" t="s">
        <v>2521</v>
      </c>
    </row>
    <row r="227" spans="5:6" ht="14.45" hidden="1" x14ac:dyDescent="0.3">
      <c r="E227" s="470" t="s">
        <v>2522</v>
      </c>
      <c r="F227" s="448" t="s">
        <v>2523</v>
      </c>
    </row>
    <row r="228" spans="5:6" ht="14.45" hidden="1" x14ac:dyDescent="0.3">
      <c r="E228" s="470" t="s">
        <v>2524</v>
      </c>
      <c r="F228" s="448" t="s">
        <v>2525</v>
      </c>
    </row>
    <row r="229" spans="5:6" ht="14.45" hidden="1" x14ac:dyDescent="0.3">
      <c r="E229" s="470" t="s">
        <v>2526</v>
      </c>
      <c r="F229" s="448" t="s">
        <v>2527</v>
      </c>
    </row>
    <row r="230" spans="5:6" ht="14.45" hidden="1" x14ac:dyDescent="0.3">
      <c r="E230" s="470" t="s">
        <v>2528</v>
      </c>
      <c r="F230" s="448" t="s">
        <v>2529</v>
      </c>
    </row>
    <row r="231" spans="5:6" ht="14.45" hidden="1" x14ac:dyDescent="0.3">
      <c r="E231" s="470" t="s">
        <v>2530</v>
      </c>
      <c r="F231" s="448" t="s">
        <v>2531</v>
      </c>
    </row>
    <row r="232" spans="5:6" ht="14.45" hidden="1" x14ac:dyDescent="0.3">
      <c r="E232" s="470" t="s">
        <v>2532</v>
      </c>
      <c r="F232" s="448" t="s">
        <v>2533</v>
      </c>
    </row>
    <row r="233" spans="5:6" ht="14.45" hidden="1" x14ac:dyDescent="0.3">
      <c r="E233" s="470" t="s">
        <v>2534</v>
      </c>
      <c r="F233" s="448" t="s">
        <v>2535</v>
      </c>
    </row>
    <row r="234" spans="5:6" ht="14.45" hidden="1" x14ac:dyDescent="0.3">
      <c r="E234" s="470" t="s">
        <v>2536</v>
      </c>
      <c r="F234" s="448" t="s">
        <v>2537</v>
      </c>
    </row>
    <row r="235" spans="5:6" ht="14.45" hidden="1" x14ac:dyDescent="0.3">
      <c r="E235" s="470" t="s">
        <v>2538</v>
      </c>
      <c r="F235" s="448" t="s">
        <v>2539</v>
      </c>
    </row>
    <row r="236" spans="5:6" ht="14.45" hidden="1" x14ac:dyDescent="0.3">
      <c r="E236" s="470" t="s">
        <v>2540</v>
      </c>
      <c r="F236" s="448" t="s">
        <v>2541</v>
      </c>
    </row>
    <row r="237" spans="5:6" ht="14.45" hidden="1" x14ac:dyDescent="0.3">
      <c r="E237" s="470" t="s">
        <v>2542</v>
      </c>
      <c r="F237" s="448" t="s">
        <v>2543</v>
      </c>
    </row>
    <row r="238" spans="5:6" ht="14.45" hidden="1" x14ac:dyDescent="0.3">
      <c r="E238" s="470" t="s">
        <v>2544</v>
      </c>
      <c r="F238" s="448" t="s">
        <v>2545</v>
      </c>
    </row>
    <row r="239" spans="5:6" ht="14.45" hidden="1" x14ac:dyDescent="0.3">
      <c r="E239" s="470" t="s">
        <v>2546</v>
      </c>
      <c r="F239" s="448" t="s">
        <v>2547</v>
      </c>
    </row>
    <row r="240" spans="5:6" ht="14.45" hidden="1" x14ac:dyDescent="0.3">
      <c r="E240" s="470" t="s">
        <v>2548</v>
      </c>
      <c r="F240" s="448" t="s">
        <v>2549</v>
      </c>
    </row>
    <row r="241" spans="5:6" ht="14.45" hidden="1" x14ac:dyDescent="0.3">
      <c r="E241" s="470" t="s">
        <v>2550</v>
      </c>
      <c r="F241" s="448" t="s">
        <v>2551</v>
      </c>
    </row>
    <row r="242" spans="5:6" ht="14.45" hidden="1" x14ac:dyDescent="0.3">
      <c r="E242" s="470" t="s">
        <v>2552</v>
      </c>
      <c r="F242" s="448" t="s">
        <v>2553</v>
      </c>
    </row>
    <row r="243" spans="5:6" ht="14.45" hidden="1" x14ac:dyDescent="0.3">
      <c r="E243" s="470" t="s">
        <v>2554</v>
      </c>
      <c r="F243" s="448" t="s">
        <v>2555</v>
      </c>
    </row>
    <row r="244" spans="5:6" ht="14.45" hidden="1" x14ac:dyDescent="0.3">
      <c r="E244" s="470" t="s">
        <v>2556</v>
      </c>
      <c r="F244" s="448" t="s">
        <v>2557</v>
      </c>
    </row>
    <row r="245" spans="5:6" ht="14.45" hidden="1" x14ac:dyDescent="0.3">
      <c r="E245" s="470" t="s">
        <v>2558</v>
      </c>
      <c r="F245" s="448" t="s">
        <v>2559</v>
      </c>
    </row>
    <row r="246" spans="5:6" ht="14.45" hidden="1" x14ac:dyDescent="0.3">
      <c r="E246" s="470" t="s">
        <v>2560</v>
      </c>
      <c r="F246" s="448" t="s">
        <v>2561</v>
      </c>
    </row>
    <row r="247" spans="5:6" ht="14.45" hidden="1" x14ac:dyDescent="0.3">
      <c r="E247" s="470" t="s">
        <v>2562</v>
      </c>
      <c r="F247" s="448" t="s">
        <v>2563</v>
      </c>
    </row>
    <row r="248" spans="5:6" ht="14.45" hidden="1" x14ac:dyDescent="0.3">
      <c r="E248" s="470" t="s">
        <v>2564</v>
      </c>
      <c r="F248" s="448" t="s">
        <v>620</v>
      </c>
    </row>
    <row r="249" spans="5:6" ht="14.45" hidden="1" x14ac:dyDescent="0.3">
      <c r="E249" s="470" t="s">
        <v>2565</v>
      </c>
      <c r="F249" s="448" t="s">
        <v>622</v>
      </c>
    </row>
    <row r="250" spans="5:6" ht="14.45" hidden="1" x14ac:dyDescent="0.3">
      <c r="E250" s="470" t="s">
        <v>2566</v>
      </c>
      <c r="F250" s="448" t="s">
        <v>2567</v>
      </c>
    </row>
    <row r="251" spans="5:6" ht="14.45" hidden="1" x14ac:dyDescent="0.3">
      <c r="E251" s="470" t="s">
        <v>2568</v>
      </c>
      <c r="F251" s="448" t="s">
        <v>2569</v>
      </c>
    </row>
    <row r="252" spans="5:6" ht="14.45" hidden="1" x14ac:dyDescent="0.3">
      <c r="E252" s="470" t="s">
        <v>2570</v>
      </c>
      <c r="F252" s="448" t="s">
        <v>2571</v>
      </c>
    </row>
    <row r="253" spans="5:6" ht="14.45" hidden="1" x14ac:dyDescent="0.3">
      <c r="E253" s="470" t="s">
        <v>2572</v>
      </c>
      <c r="F253" s="448" t="s">
        <v>2573</v>
      </c>
    </row>
    <row r="254" spans="5:6" ht="14.45" hidden="1" x14ac:dyDescent="0.3">
      <c r="E254" s="470" t="s">
        <v>2574</v>
      </c>
      <c r="F254" s="448" t="s">
        <v>2575</v>
      </c>
    </row>
    <row r="255" spans="5:6" ht="14.45" hidden="1" x14ac:dyDescent="0.3">
      <c r="E255" s="470" t="s">
        <v>2576</v>
      </c>
      <c r="F255" s="448" t="s">
        <v>2577</v>
      </c>
    </row>
    <row r="256" spans="5:6" ht="14.45" hidden="1" x14ac:dyDescent="0.3">
      <c r="E256" s="470" t="s">
        <v>2578</v>
      </c>
      <c r="F256" s="448" t="s">
        <v>2579</v>
      </c>
    </row>
    <row r="257" spans="5:6" ht="14.45" hidden="1" x14ac:dyDescent="0.3">
      <c r="E257" s="470" t="s">
        <v>2580</v>
      </c>
      <c r="F257" s="448" t="s">
        <v>2581</v>
      </c>
    </row>
    <row r="258" spans="5:6" ht="14.45" hidden="1" x14ac:dyDescent="0.3">
      <c r="E258" s="470" t="s">
        <v>2582</v>
      </c>
      <c r="F258" s="448" t="s">
        <v>2583</v>
      </c>
    </row>
    <row r="259" spans="5:6" ht="14.45" hidden="1" x14ac:dyDescent="0.3">
      <c r="E259" s="470" t="s">
        <v>631</v>
      </c>
      <c r="F259" s="448" t="s">
        <v>2584</v>
      </c>
    </row>
    <row r="260" spans="5:6" ht="14.45" hidden="1" x14ac:dyDescent="0.3">
      <c r="E260" s="470" t="s">
        <v>2585</v>
      </c>
      <c r="F260" s="448" t="s">
        <v>2586</v>
      </c>
    </row>
    <row r="261" spans="5:6" ht="14.45" hidden="1" x14ac:dyDescent="0.3">
      <c r="E261" s="470" t="s">
        <v>2587</v>
      </c>
      <c r="F261" s="448" t="s">
        <v>2588</v>
      </c>
    </row>
    <row r="262" spans="5:6" ht="14.45" hidden="1" x14ac:dyDescent="0.3">
      <c r="E262" s="470" t="s">
        <v>2589</v>
      </c>
      <c r="F262" s="448" t="s">
        <v>2590</v>
      </c>
    </row>
    <row r="263" spans="5:6" ht="14.45" hidden="1" x14ac:dyDescent="0.3">
      <c r="E263" s="470" t="s">
        <v>2591</v>
      </c>
      <c r="F263" s="448" t="s">
        <v>2592</v>
      </c>
    </row>
    <row r="264" spans="5:6" ht="14.45" hidden="1" x14ac:dyDescent="0.3">
      <c r="E264" s="470" t="s">
        <v>2593</v>
      </c>
      <c r="F264" s="448" t="s">
        <v>2594</v>
      </c>
    </row>
    <row r="265" spans="5:6" ht="14.45" hidden="1" x14ac:dyDescent="0.3">
      <c r="E265" s="470" t="s">
        <v>2595</v>
      </c>
      <c r="F265" s="448" t="s">
        <v>2596</v>
      </c>
    </row>
    <row r="266" spans="5:6" ht="14.45" hidden="1" x14ac:dyDescent="0.3">
      <c r="E266" s="470" t="s">
        <v>2597</v>
      </c>
      <c r="F266" s="448" t="s">
        <v>2598</v>
      </c>
    </row>
    <row r="267" spans="5:6" ht="14.45" hidden="1" x14ac:dyDescent="0.3">
      <c r="E267" s="470" t="s">
        <v>2599</v>
      </c>
      <c r="F267" s="448" t="s">
        <v>2600</v>
      </c>
    </row>
    <row r="268" spans="5:6" ht="14.45" hidden="1" x14ac:dyDescent="0.3">
      <c r="E268" s="470" t="s">
        <v>2601</v>
      </c>
      <c r="F268" s="448" t="s">
        <v>2602</v>
      </c>
    </row>
    <row r="269" spans="5:6" ht="14.45" hidden="1" x14ac:dyDescent="0.3">
      <c r="E269" s="470" t="s">
        <v>2603</v>
      </c>
      <c r="F269" s="448" t="s">
        <v>2604</v>
      </c>
    </row>
    <row r="270" spans="5:6" ht="14.45" hidden="1" x14ac:dyDescent="0.3">
      <c r="E270" s="470" t="s">
        <v>2605</v>
      </c>
      <c r="F270" s="448" t="s">
        <v>2606</v>
      </c>
    </row>
    <row r="271" spans="5:6" ht="14.45" hidden="1" x14ac:dyDescent="0.3">
      <c r="E271" s="470" t="s">
        <v>2607</v>
      </c>
      <c r="F271" s="448" t="s">
        <v>2608</v>
      </c>
    </row>
    <row r="272" spans="5:6" ht="14.45" hidden="1" x14ac:dyDescent="0.3">
      <c r="E272" s="470" t="s">
        <v>2609</v>
      </c>
      <c r="F272" s="448" t="s">
        <v>2610</v>
      </c>
    </row>
    <row r="273" spans="5:6" ht="14.45" hidden="1" x14ac:dyDescent="0.3">
      <c r="E273" s="470" t="s">
        <v>2611</v>
      </c>
      <c r="F273" s="448" t="s">
        <v>2612</v>
      </c>
    </row>
    <row r="274" spans="5:6" ht="14.45" hidden="1" x14ac:dyDescent="0.3">
      <c r="E274" s="470" t="s">
        <v>2613</v>
      </c>
      <c r="F274" s="448" t="s">
        <v>2614</v>
      </c>
    </row>
    <row r="275" spans="5:6" ht="14.45" hidden="1" x14ac:dyDescent="0.3">
      <c r="E275" s="470" t="s">
        <v>2615</v>
      </c>
      <c r="F275" s="448" t="s">
        <v>2616</v>
      </c>
    </row>
    <row r="276" spans="5:6" ht="14.45" hidden="1" x14ac:dyDescent="0.3">
      <c r="E276" s="470" t="s">
        <v>2617</v>
      </c>
      <c r="F276" s="448" t="s">
        <v>2618</v>
      </c>
    </row>
    <row r="277" spans="5:6" ht="14.45" hidden="1" x14ac:dyDescent="0.3">
      <c r="E277" s="470" t="s">
        <v>2619</v>
      </c>
      <c r="F277" s="448" t="s">
        <v>2620</v>
      </c>
    </row>
    <row r="278" spans="5:6" ht="14.45" hidden="1" x14ac:dyDescent="0.3">
      <c r="E278" s="470" t="s">
        <v>2621</v>
      </c>
      <c r="F278" s="448" t="s">
        <v>2622</v>
      </c>
    </row>
    <row r="279" spans="5:6" ht="14.45" hidden="1" x14ac:dyDescent="0.3">
      <c r="E279" s="470" t="s">
        <v>2623</v>
      </c>
      <c r="F279" s="448" t="s">
        <v>2624</v>
      </c>
    </row>
    <row r="280" spans="5:6" ht="14.45" hidden="1" x14ac:dyDescent="0.3">
      <c r="E280" s="470" t="s">
        <v>2625</v>
      </c>
      <c r="F280" s="448" t="s">
        <v>2626</v>
      </c>
    </row>
    <row r="281" spans="5:6" ht="14.45" hidden="1" x14ac:dyDescent="0.3">
      <c r="E281" s="470" t="s">
        <v>2627</v>
      </c>
      <c r="F281" s="448" t="s">
        <v>2628</v>
      </c>
    </row>
    <row r="282" spans="5:6" ht="14.45" hidden="1" x14ac:dyDescent="0.3">
      <c r="E282" s="470" t="s">
        <v>2629</v>
      </c>
      <c r="F282" s="448" t="s">
        <v>2630</v>
      </c>
    </row>
    <row r="283" spans="5:6" ht="14.45" hidden="1" x14ac:dyDescent="0.3">
      <c r="E283" s="470" t="s">
        <v>2631</v>
      </c>
      <c r="F283" s="448" t="s">
        <v>2632</v>
      </c>
    </row>
    <row r="284" spans="5:6" ht="14.45" hidden="1" x14ac:dyDescent="0.3">
      <c r="E284" s="470" t="s">
        <v>2633</v>
      </c>
      <c r="F284" s="448" t="s">
        <v>2634</v>
      </c>
    </row>
    <row r="285" spans="5:6" ht="14.45" hidden="1" x14ac:dyDescent="0.3">
      <c r="E285" s="470" t="s">
        <v>2635</v>
      </c>
      <c r="F285" s="448" t="s">
        <v>668</v>
      </c>
    </row>
    <row r="286" spans="5:6" ht="14.45" hidden="1" x14ac:dyDescent="0.3">
      <c r="E286" s="470" t="s">
        <v>2636</v>
      </c>
      <c r="F286" s="448" t="s">
        <v>2637</v>
      </c>
    </row>
    <row r="287" spans="5:6" ht="14.45" hidden="1" x14ac:dyDescent="0.3">
      <c r="E287" s="470" t="s">
        <v>2638</v>
      </c>
      <c r="F287" s="448" t="s">
        <v>672</v>
      </c>
    </row>
    <row r="288" spans="5:6" ht="14.45" hidden="1" x14ac:dyDescent="0.3">
      <c r="E288" s="470" t="s">
        <v>2639</v>
      </c>
      <c r="F288" s="448" t="s">
        <v>2640</v>
      </c>
    </row>
    <row r="289" spans="5:6" ht="14.45" hidden="1" x14ac:dyDescent="0.3">
      <c r="E289" s="470" t="s">
        <v>2641</v>
      </c>
      <c r="F289" s="448" t="s">
        <v>2642</v>
      </c>
    </row>
    <row r="290" spans="5:6" ht="14.45" hidden="1" x14ac:dyDescent="0.3">
      <c r="E290" s="470" t="s">
        <v>2643</v>
      </c>
      <c r="F290" s="448" t="s">
        <v>2644</v>
      </c>
    </row>
    <row r="291" spans="5:6" ht="14.45" hidden="1" x14ac:dyDescent="0.3">
      <c r="E291" s="470" t="s">
        <v>2645</v>
      </c>
      <c r="F291" s="448" t="s">
        <v>2646</v>
      </c>
    </row>
    <row r="292" spans="5:6" ht="14.45" hidden="1" x14ac:dyDescent="0.3">
      <c r="E292" s="470" t="s">
        <v>2647</v>
      </c>
      <c r="F292" s="448" t="s">
        <v>2648</v>
      </c>
    </row>
    <row r="293" spans="5:6" ht="14.45" hidden="1" x14ac:dyDescent="0.3">
      <c r="E293" s="470" t="s">
        <v>2649</v>
      </c>
      <c r="F293" s="448" t="s">
        <v>2650</v>
      </c>
    </row>
    <row r="294" spans="5:6" ht="14.45" hidden="1" x14ac:dyDescent="0.3">
      <c r="E294" s="470" t="s">
        <v>2651</v>
      </c>
      <c r="F294" s="448" t="s">
        <v>2652</v>
      </c>
    </row>
    <row r="295" spans="5:6" ht="14.45" hidden="1" x14ac:dyDescent="0.3">
      <c r="E295" s="470" t="s">
        <v>2653</v>
      </c>
      <c r="F295" s="448" t="s">
        <v>2654</v>
      </c>
    </row>
    <row r="296" spans="5:6" ht="14.45" hidden="1" x14ac:dyDescent="0.3">
      <c r="E296" s="470" t="s">
        <v>685</v>
      </c>
      <c r="F296" s="448" t="s">
        <v>686</v>
      </c>
    </row>
    <row r="297" spans="5:6" ht="14.45" hidden="1" x14ac:dyDescent="0.3">
      <c r="E297" s="470" t="s">
        <v>2655</v>
      </c>
      <c r="F297" s="448" t="s">
        <v>2656</v>
      </c>
    </row>
    <row r="298" spans="5:6" ht="14.45" hidden="1" x14ac:dyDescent="0.3">
      <c r="E298" s="470" t="s">
        <v>2657</v>
      </c>
      <c r="F298" s="448" t="s">
        <v>2658</v>
      </c>
    </row>
    <row r="299" spans="5:6" ht="14.45" hidden="1" x14ac:dyDescent="0.3">
      <c r="E299" s="470" t="s">
        <v>2659</v>
      </c>
      <c r="F299" s="448" t="s">
        <v>2660</v>
      </c>
    </row>
    <row r="300" spans="5:6" ht="14.45" hidden="1" x14ac:dyDescent="0.3">
      <c r="E300" s="470" t="s">
        <v>2661</v>
      </c>
      <c r="F300" s="448" t="s">
        <v>2662</v>
      </c>
    </row>
    <row r="301" spans="5:6" ht="14.45" hidden="1" x14ac:dyDescent="0.3">
      <c r="E301" s="470" t="s">
        <v>2663</v>
      </c>
      <c r="F301" s="448" t="s">
        <v>694</v>
      </c>
    </row>
    <row r="302" spans="5:6" ht="14.45" hidden="1" x14ac:dyDescent="0.3">
      <c r="E302" s="470" t="s">
        <v>2664</v>
      </c>
      <c r="F302" s="448" t="s">
        <v>2665</v>
      </c>
    </row>
    <row r="303" spans="5:6" ht="14.45" hidden="1" x14ac:dyDescent="0.3">
      <c r="E303" s="470" t="s">
        <v>2666</v>
      </c>
      <c r="F303" s="448" t="s">
        <v>698</v>
      </c>
    </row>
    <row r="304" spans="5:6" ht="14.45" hidden="1" x14ac:dyDescent="0.3">
      <c r="E304" s="470" t="s">
        <v>2667</v>
      </c>
      <c r="F304" s="448" t="s">
        <v>2668</v>
      </c>
    </row>
    <row r="305" spans="5:6" ht="14.45" hidden="1" x14ac:dyDescent="0.3">
      <c r="E305" s="470" t="s">
        <v>2669</v>
      </c>
      <c r="F305" s="448" t="s">
        <v>2670</v>
      </c>
    </row>
    <row r="306" spans="5:6" ht="14.45" hidden="1" x14ac:dyDescent="0.3">
      <c r="E306" s="470" t="s">
        <v>2671</v>
      </c>
      <c r="F306" s="448" t="s">
        <v>2672</v>
      </c>
    </row>
    <row r="307" spans="5:6" ht="14.45" hidden="1" x14ac:dyDescent="0.3">
      <c r="E307" s="470" t="s">
        <v>2673</v>
      </c>
      <c r="F307" s="448" t="s">
        <v>2674</v>
      </c>
    </row>
    <row r="308" spans="5:6" ht="14.45" hidden="1" x14ac:dyDescent="0.3">
      <c r="E308" s="470" t="s">
        <v>2675</v>
      </c>
      <c r="F308" s="448" t="s">
        <v>2676</v>
      </c>
    </row>
    <row r="309" spans="5:6" ht="14.45" hidden="1" x14ac:dyDescent="0.3">
      <c r="E309" s="470" t="s">
        <v>709</v>
      </c>
      <c r="F309" s="448" t="s">
        <v>2677</v>
      </c>
    </row>
    <row r="310" spans="5:6" ht="14.45" hidden="1" x14ac:dyDescent="0.3">
      <c r="E310" s="470" t="s">
        <v>280</v>
      </c>
      <c r="F310" s="448" t="s">
        <v>2678</v>
      </c>
    </row>
    <row r="311" spans="5:6" ht="14.45" hidden="1" x14ac:dyDescent="0.3">
      <c r="E311" s="470" t="s">
        <v>711</v>
      </c>
      <c r="F311" s="448" t="s">
        <v>2679</v>
      </c>
    </row>
    <row r="312" spans="5:6" ht="14.45" hidden="1" x14ac:dyDescent="0.3">
      <c r="E312" s="470" t="s">
        <v>2680</v>
      </c>
      <c r="F312" s="448" t="s">
        <v>2681</v>
      </c>
    </row>
    <row r="313" spans="5:6" ht="14.45" hidden="1" x14ac:dyDescent="0.3">
      <c r="E313" s="470" t="s">
        <v>2682</v>
      </c>
      <c r="F313" s="448" t="s">
        <v>714</v>
      </c>
    </row>
    <row r="314" spans="5:6" ht="14.45" hidden="1" x14ac:dyDescent="0.3">
      <c r="E314" s="470" t="s">
        <v>2683</v>
      </c>
      <c r="F314" s="448" t="s">
        <v>2684</v>
      </c>
    </row>
    <row r="315" spans="5:6" ht="14.45" hidden="1" x14ac:dyDescent="0.3">
      <c r="E315" s="470" t="s">
        <v>2685</v>
      </c>
      <c r="F315" s="448" t="s">
        <v>718</v>
      </c>
    </row>
    <row r="316" spans="5:6" ht="14.45" hidden="1" x14ac:dyDescent="0.3">
      <c r="E316" s="470" t="s">
        <v>2686</v>
      </c>
      <c r="F316" s="448" t="s">
        <v>720</v>
      </c>
    </row>
    <row r="317" spans="5:6" ht="14.45" hidden="1" x14ac:dyDescent="0.3">
      <c r="E317" s="470" t="s">
        <v>2687</v>
      </c>
      <c r="F317" s="448" t="s">
        <v>722</v>
      </c>
    </row>
    <row r="318" spans="5:6" ht="14.45" hidden="1" x14ac:dyDescent="0.3">
      <c r="E318" s="470" t="s">
        <v>2688</v>
      </c>
      <c r="F318" s="448" t="s">
        <v>2689</v>
      </c>
    </row>
    <row r="319" spans="5:6" ht="14.45" hidden="1" x14ac:dyDescent="0.3">
      <c r="E319" s="470" t="s">
        <v>2690</v>
      </c>
      <c r="F319" s="448" t="s">
        <v>2691</v>
      </c>
    </row>
    <row r="320" spans="5:6" ht="14.45" hidden="1" x14ac:dyDescent="0.3">
      <c r="E320" s="470" t="s">
        <v>2692</v>
      </c>
      <c r="F320" s="448" t="s">
        <v>2693</v>
      </c>
    </row>
    <row r="321" spans="5:6" ht="14.45" hidden="1" x14ac:dyDescent="0.3">
      <c r="E321" s="470" t="s">
        <v>2694</v>
      </c>
      <c r="F321" s="448" t="s">
        <v>2695</v>
      </c>
    </row>
    <row r="322" spans="5:6" ht="14.45" hidden="1" x14ac:dyDescent="0.3">
      <c r="E322" s="470" t="s">
        <v>2696</v>
      </c>
      <c r="F322" s="448" t="s">
        <v>2697</v>
      </c>
    </row>
    <row r="323" spans="5:6" ht="14.45" hidden="1" x14ac:dyDescent="0.3">
      <c r="E323" s="470" t="s">
        <v>2698</v>
      </c>
      <c r="F323" s="448" t="s">
        <v>2699</v>
      </c>
    </row>
    <row r="324" spans="5:6" ht="14.45" hidden="1" x14ac:dyDescent="0.3">
      <c r="E324" s="470" t="s">
        <v>733</v>
      </c>
      <c r="F324" s="448" t="s">
        <v>2700</v>
      </c>
    </row>
    <row r="325" spans="5:6" ht="14.45" hidden="1" x14ac:dyDescent="0.3">
      <c r="E325" s="470" t="s">
        <v>2701</v>
      </c>
      <c r="F325" s="448" t="s">
        <v>2702</v>
      </c>
    </row>
    <row r="326" spans="5:6" ht="14.45" hidden="1" x14ac:dyDescent="0.3">
      <c r="E326" s="470" t="s">
        <v>2703</v>
      </c>
      <c r="F326" s="448" t="s">
        <v>2704</v>
      </c>
    </row>
    <row r="327" spans="5:6" ht="14.45" hidden="1" x14ac:dyDescent="0.3">
      <c r="E327" s="470" t="s">
        <v>2705</v>
      </c>
      <c r="F327" s="448" t="s">
        <v>2706</v>
      </c>
    </row>
    <row r="328" spans="5:6" ht="14.45" hidden="1" x14ac:dyDescent="0.3">
      <c r="E328" s="470" t="s">
        <v>2707</v>
      </c>
      <c r="F328" s="448" t="s">
        <v>2708</v>
      </c>
    </row>
    <row r="329" spans="5:6" ht="14.45" hidden="1" x14ac:dyDescent="0.3">
      <c r="E329" s="470" t="s">
        <v>2709</v>
      </c>
      <c r="F329" s="448" t="s">
        <v>2710</v>
      </c>
    </row>
    <row r="330" spans="5:6" ht="14.45" hidden="1" x14ac:dyDescent="0.3">
      <c r="E330" s="470" t="s">
        <v>2711</v>
      </c>
      <c r="F330" s="448" t="s">
        <v>2712</v>
      </c>
    </row>
    <row r="331" spans="5:6" ht="14.45" hidden="1" x14ac:dyDescent="0.3">
      <c r="E331" s="470" t="s">
        <v>747</v>
      </c>
      <c r="F331" s="448" t="s">
        <v>748</v>
      </c>
    </row>
    <row r="332" spans="5:6" ht="14.45" hidden="1" x14ac:dyDescent="0.3">
      <c r="E332" s="470" t="s">
        <v>749</v>
      </c>
      <c r="F332" s="448" t="s">
        <v>750</v>
      </c>
    </row>
    <row r="333" spans="5:6" ht="14.45" hidden="1" x14ac:dyDescent="0.3">
      <c r="E333" s="470" t="s">
        <v>751</v>
      </c>
      <c r="F333" s="448" t="s">
        <v>752</v>
      </c>
    </row>
    <row r="334" spans="5:6" ht="14.45" hidden="1" x14ac:dyDescent="0.3">
      <c r="E334" s="470" t="s">
        <v>2713</v>
      </c>
      <c r="F334" s="448" t="s">
        <v>2714</v>
      </c>
    </row>
    <row r="335" spans="5:6" ht="14.45" hidden="1" x14ac:dyDescent="0.3">
      <c r="E335" s="470" t="s">
        <v>2715</v>
      </c>
      <c r="F335" s="448" t="s">
        <v>754</v>
      </c>
    </row>
    <row r="336" spans="5:6" ht="14.45" hidden="1" x14ac:dyDescent="0.3">
      <c r="E336" s="470" t="s">
        <v>2716</v>
      </c>
      <c r="F336" s="448" t="s">
        <v>756</v>
      </c>
    </row>
    <row r="337" spans="5:6" ht="14.45" hidden="1" x14ac:dyDescent="0.3">
      <c r="E337" s="470" t="s">
        <v>2717</v>
      </c>
      <c r="F337" s="448" t="s">
        <v>2718</v>
      </c>
    </row>
    <row r="338" spans="5:6" ht="14.45" hidden="1" x14ac:dyDescent="0.3">
      <c r="E338" s="470" t="s">
        <v>2719</v>
      </c>
      <c r="F338" s="448" t="s">
        <v>760</v>
      </c>
    </row>
    <row r="339" spans="5:6" ht="14.45" hidden="1" x14ac:dyDescent="0.3">
      <c r="E339" s="470" t="s">
        <v>761</v>
      </c>
      <c r="F339" s="448" t="s">
        <v>762</v>
      </c>
    </row>
    <row r="340" spans="5:6" ht="14.45" hidden="1" x14ac:dyDescent="0.3">
      <c r="E340" s="470" t="s">
        <v>2720</v>
      </c>
      <c r="F340" s="448" t="s">
        <v>2721</v>
      </c>
    </row>
    <row r="341" spans="5:6" ht="14.45" hidden="1" x14ac:dyDescent="0.3">
      <c r="E341" s="470" t="s">
        <v>2722</v>
      </c>
      <c r="F341" s="448" t="s">
        <v>2723</v>
      </c>
    </row>
    <row r="342" spans="5:6" ht="14.45" hidden="1" x14ac:dyDescent="0.3">
      <c r="E342" s="470" t="s">
        <v>2724</v>
      </c>
      <c r="F342" s="448" t="s">
        <v>2725</v>
      </c>
    </row>
    <row r="343" spans="5:6" ht="14.45" hidden="1" x14ac:dyDescent="0.3">
      <c r="E343" s="470" t="s">
        <v>2726</v>
      </c>
      <c r="F343" s="448" t="s">
        <v>2727</v>
      </c>
    </row>
    <row r="344" spans="5:6" ht="14.45" hidden="1" x14ac:dyDescent="0.3">
      <c r="E344" s="470" t="s">
        <v>2728</v>
      </c>
      <c r="F344" s="448" t="s">
        <v>2729</v>
      </c>
    </row>
    <row r="345" spans="5:6" ht="14.45" hidden="1" x14ac:dyDescent="0.3">
      <c r="E345" s="470" t="s">
        <v>771</v>
      </c>
      <c r="F345" s="448" t="s">
        <v>772</v>
      </c>
    </row>
    <row r="346" spans="5:6" ht="14.45" hidden="1" x14ac:dyDescent="0.3">
      <c r="E346" s="470" t="s">
        <v>2730</v>
      </c>
      <c r="F346" s="448" t="s">
        <v>2731</v>
      </c>
    </row>
    <row r="347" spans="5:6" ht="14.45" hidden="1" x14ac:dyDescent="0.3">
      <c r="E347" s="470" t="s">
        <v>2732</v>
      </c>
      <c r="F347" s="448" t="s">
        <v>2733</v>
      </c>
    </row>
    <row r="348" spans="5:6" ht="14.45" hidden="1" x14ac:dyDescent="0.3">
      <c r="E348" s="470" t="s">
        <v>2734</v>
      </c>
      <c r="F348" s="448" t="s">
        <v>778</v>
      </c>
    </row>
    <row r="349" spans="5:6" ht="14.45" hidden="1" x14ac:dyDescent="0.3">
      <c r="E349" s="470" t="s">
        <v>2735</v>
      </c>
      <c r="F349" s="448" t="s">
        <v>780</v>
      </c>
    </row>
    <row r="350" spans="5:6" ht="14.45" hidden="1" x14ac:dyDescent="0.3">
      <c r="E350" s="470" t="s">
        <v>2736</v>
      </c>
      <c r="F350" s="448" t="s">
        <v>782</v>
      </c>
    </row>
    <row r="351" spans="5:6" ht="14.45" hidden="1" x14ac:dyDescent="0.3">
      <c r="E351" s="470" t="s">
        <v>2737</v>
      </c>
      <c r="F351" s="448" t="s">
        <v>2738</v>
      </c>
    </row>
    <row r="352" spans="5:6" ht="14.45" hidden="1" x14ac:dyDescent="0.3">
      <c r="E352" s="470" t="s">
        <v>2739</v>
      </c>
      <c r="F352" s="448" t="s">
        <v>2740</v>
      </c>
    </row>
    <row r="353" spans="5:6" ht="14.45" hidden="1" x14ac:dyDescent="0.3">
      <c r="E353" s="470" t="s">
        <v>2741</v>
      </c>
      <c r="F353" s="448" t="s">
        <v>2742</v>
      </c>
    </row>
    <row r="354" spans="5:6" ht="14.45" hidden="1" x14ac:dyDescent="0.3">
      <c r="E354" s="470" t="s">
        <v>2743</v>
      </c>
      <c r="F354" s="448" t="s">
        <v>2744</v>
      </c>
    </row>
    <row r="355" spans="5:6" ht="14.45" hidden="1" x14ac:dyDescent="0.3">
      <c r="E355" s="470" t="s">
        <v>2745</v>
      </c>
      <c r="F355" s="448" t="s">
        <v>2746</v>
      </c>
    </row>
    <row r="356" spans="5:6" ht="14.45" hidden="1" x14ac:dyDescent="0.3">
      <c r="E356" s="470" t="s">
        <v>2747</v>
      </c>
      <c r="F356" s="448" t="s">
        <v>2748</v>
      </c>
    </row>
    <row r="357" spans="5:6" ht="14.45" hidden="1" x14ac:dyDescent="0.3">
      <c r="E357" s="470" t="s">
        <v>2749</v>
      </c>
      <c r="F357" s="448" t="s">
        <v>2750</v>
      </c>
    </row>
    <row r="358" spans="5:6" ht="14.45" hidden="1" x14ac:dyDescent="0.3">
      <c r="E358" s="470" t="s">
        <v>2751</v>
      </c>
      <c r="F358" s="448" t="s">
        <v>2752</v>
      </c>
    </row>
    <row r="359" spans="5:6" ht="14.45" hidden="1" x14ac:dyDescent="0.3">
      <c r="E359" s="470" t="s">
        <v>2753</v>
      </c>
      <c r="F359" s="448" t="s">
        <v>798</v>
      </c>
    </row>
    <row r="360" spans="5:6" ht="14.45" hidden="1" x14ac:dyDescent="0.3">
      <c r="E360" s="470" t="s">
        <v>799</v>
      </c>
      <c r="F360" s="448" t="s">
        <v>800</v>
      </c>
    </row>
    <row r="361" spans="5:6" ht="14.45" hidden="1" x14ac:dyDescent="0.3">
      <c r="E361" s="470" t="s">
        <v>801</v>
      </c>
      <c r="F361" s="448" t="s">
        <v>2754</v>
      </c>
    </row>
    <row r="362" spans="5:6" ht="14.45" hidden="1" x14ac:dyDescent="0.3">
      <c r="E362" s="470" t="s">
        <v>803</v>
      </c>
      <c r="F362" s="448" t="s">
        <v>804</v>
      </c>
    </row>
    <row r="363" spans="5:6" ht="14.45" hidden="1" x14ac:dyDescent="0.3">
      <c r="E363" s="470" t="s">
        <v>805</v>
      </c>
      <c r="F363" s="448" t="s">
        <v>806</v>
      </c>
    </row>
    <row r="364" spans="5:6" ht="14.45" hidden="1" x14ac:dyDescent="0.3">
      <c r="E364" s="470" t="s">
        <v>807</v>
      </c>
      <c r="F364" s="448" t="s">
        <v>2755</v>
      </c>
    </row>
    <row r="365" spans="5:6" ht="14.45" hidden="1" x14ac:dyDescent="0.3">
      <c r="E365" s="470" t="s">
        <v>2756</v>
      </c>
      <c r="F365" s="448" t="s">
        <v>810</v>
      </c>
    </row>
    <row r="366" spans="5:6" ht="14.45" hidden="1" x14ac:dyDescent="0.3">
      <c r="E366" s="470" t="s">
        <v>2757</v>
      </c>
      <c r="F366" s="448" t="s">
        <v>2758</v>
      </c>
    </row>
    <row r="367" spans="5:6" ht="14.45" hidden="1" x14ac:dyDescent="0.3">
      <c r="E367" s="470" t="s">
        <v>2759</v>
      </c>
      <c r="F367" s="448" t="s">
        <v>2760</v>
      </c>
    </row>
    <row r="368" spans="5:6" ht="14.45" hidden="1" x14ac:dyDescent="0.3">
      <c r="E368" s="470" t="s">
        <v>2761</v>
      </c>
      <c r="F368" s="448" t="s">
        <v>2762</v>
      </c>
    </row>
    <row r="369" spans="5:6" ht="14.45" hidden="1" x14ac:dyDescent="0.3">
      <c r="E369" s="470" t="s">
        <v>2763</v>
      </c>
      <c r="F369" s="448" t="s">
        <v>2764</v>
      </c>
    </row>
    <row r="370" spans="5:6" ht="14.45" hidden="1" x14ac:dyDescent="0.3">
      <c r="E370" s="470" t="s">
        <v>2765</v>
      </c>
      <c r="F370" s="448" t="s">
        <v>2766</v>
      </c>
    </row>
    <row r="371" spans="5:6" ht="14.45" hidden="1" x14ac:dyDescent="0.3">
      <c r="E371" s="470" t="s">
        <v>2767</v>
      </c>
      <c r="F371" s="448" t="s">
        <v>2768</v>
      </c>
    </row>
    <row r="372" spans="5:6" ht="14.45" hidden="1" x14ac:dyDescent="0.3">
      <c r="E372" s="470" t="s">
        <v>2769</v>
      </c>
      <c r="F372" s="448" t="s">
        <v>2770</v>
      </c>
    </row>
    <row r="373" spans="5:6" ht="14.45" hidden="1" x14ac:dyDescent="0.3">
      <c r="E373" s="470" t="s">
        <v>2771</v>
      </c>
      <c r="F373" s="448" t="s">
        <v>2772</v>
      </c>
    </row>
    <row r="374" spans="5:6" ht="14.45" hidden="1" x14ac:dyDescent="0.3">
      <c r="E374" s="470" t="s">
        <v>2773</v>
      </c>
      <c r="F374" s="448" t="s">
        <v>2774</v>
      </c>
    </row>
    <row r="375" spans="5:6" ht="14.45" hidden="1" x14ac:dyDescent="0.3">
      <c r="E375" s="470" t="s">
        <v>2775</v>
      </c>
      <c r="F375" s="448" t="s">
        <v>2776</v>
      </c>
    </row>
    <row r="376" spans="5:6" ht="14.45" hidden="1" x14ac:dyDescent="0.3">
      <c r="E376" s="470" t="s">
        <v>2777</v>
      </c>
      <c r="F376" s="448" t="s">
        <v>2778</v>
      </c>
    </row>
    <row r="377" spans="5:6" ht="14.45" hidden="1" x14ac:dyDescent="0.3">
      <c r="E377" s="470" t="s">
        <v>2779</v>
      </c>
      <c r="F377" s="448" t="s">
        <v>828</v>
      </c>
    </row>
    <row r="378" spans="5:6" ht="14.45" hidden="1" x14ac:dyDescent="0.3">
      <c r="E378" s="470" t="s">
        <v>2780</v>
      </c>
      <c r="F378" s="448" t="s">
        <v>830</v>
      </c>
    </row>
    <row r="379" spans="5:6" ht="14.45" hidden="1" x14ac:dyDescent="0.3">
      <c r="E379" s="470" t="s">
        <v>2781</v>
      </c>
      <c r="F379" s="448" t="s">
        <v>832</v>
      </c>
    </row>
    <row r="380" spans="5:6" ht="14.45" hidden="1" x14ac:dyDescent="0.3">
      <c r="E380" s="470" t="s">
        <v>2782</v>
      </c>
      <c r="F380" s="448" t="s">
        <v>834</v>
      </c>
    </row>
    <row r="381" spans="5:6" ht="14.45" hidden="1" x14ac:dyDescent="0.3">
      <c r="E381" s="470" t="s">
        <v>2783</v>
      </c>
      <c r="F381" s="448" t="s">
        <v>2784</v>
      </c>
    </row>
    <row r="382" spans="5:6" ht="14.45" hidden="1" x14ac:dyDescent="0.3">
      <c r="E382" s="470" t="s">
        <v>2785</v>
      </c>
      <c r="F382" s="448" t="s">
        <v>2786</v>
      </c>
    </row>
    <row r="383" spans="5:6" ht="14.45" hidden="1" x14ac:dyDescent="0.3">
      <c r="E383" s="470" t="s">
        <v>2787</v>
      </c>
      <c r="F383" s="448" t="s">
        <v>2788</v>
      </c>
    </row>
    <row r="384" spans="5:6" ht="14.45" hidden="1" x14ac:dyDescent="0.3">
      <c r="E384" s="470" t="s">
        <v>2789</v>
      </c>
      <c r="F384" s="448" t="s">
        <v>2790</v>
      </c>
    </row>
    <row r="385" spans="5:6" ht="14.45" hidden="1" x14ac:dyDescent="0.3">
      <c r="E385" s="470" t="s">
        <v>2791</v>
      </c>
      <c r="F385" s="448" t="s">
        <v>2792</v>
      </c>
    </row>
    <row r="386" spans="5:6" ht="14.45" hidden="1" x14ac:dyDescent="0.3">
      <c r="E386" s="470" t="s">
        <v>2793</v>
      </c>
      <c r="F386" s="448" t="s">
        <v>2794</v>
      </c>
    </row>
    <row r="387" spans="5:6" ht="14.45" hidden="1" x14ac:dyDescent="0.3">
      <c r="E387" s="470" t="s">
        <v>2795</v>
      </c>
      <c r="F387" s="448" t="s">
        <v>2796</v>
      </c>
    </row>
    <row r="388" spans="5:6" ht="14.45" hidden="1" x14ac:dyDescent="0.3">
      <c r="E388" s="470" t="s">
        <v>2797</v>
      </c>
      <c r="F388" s="448" t="s">
        <v>846</v>
      </c>
    </row>
    <row r="389" spans="5:6" ht="14.45" hidden="1" x14ac:dyDescent="0.3">
      <c r="E389" s="470" t="s">
        <v>2798</v>
      </c>
      <c r="F389" s="448" t="s">
        <v>848</v>
      </c>
    </row>
    <row r="390" spans="5:6" ht="14.45" hidden="1" x14ac:dyDescent="0.3">
      <c r="E390" s="470" t="s">
        <v>2799</v>
      </c>
      <c r="F390" s="448" t="s">
        <v>850</v>
      </c>
    </row>
    <row r="391" spans="5:6" ht="14.45" hidden="1" x14ac:dyDescent="0.3">
      <c r="E391" s="470" t="s">
        <v>851</v>
      </c>
      <c r="F391" s="448" t="s">
        <v>852</v>
      </c>
    </row>
    <row r="392" spans="5:6" ht="14.45" hidden="1" x14ac:dyDescent="0.3">
      <c r="E392" s="470" t="s">
        <v>2800</v>
      </c>
      <c r="F392" s="448" t="s">
        <v>854</v>
      </c>
    </row>
    <row r="393" spans="5:6" ht="14.45" hidden="1" x14ac:dyDescent="0.3">
      <c r="E393" s="470" t="s">
        <v>2801</v>
      </c>
      <c r="F393" s="448" t="s">
        <v>2802</v>
      </c>
    </row>
    <row r="394" spans="5:6" ht="14.45" hidden="1" x14ac:dyDescent="0.3">
      <c r="E394" s="470" t="s">
        <v>855</v>
      </c>
      <c r="F394" s="448" t="s">
        <v>2803</v>
      </c>
    </row>
    <row r="395" spans="5:6" ht="14.45" hidden="1" x14ac:dyDescent="0.3">
      <c r="E395" s="470" t="s">
        <v>2804</v>
      </c>
      <c r="F395" s="448" t="s">
        <v>858</v>
      </c>
    </row>
    <row r="396" spans="5:6" ht="14.45" hidden="1" x14ac:dyDescent="0.3">
      <c r="E396" s="470" t="s">
        <v>2805</v>
      </c>
      <c r="F396" s="448" t="s">
        <v>2806</v>
      </c>
    </row>
    <row r="397" spans="5:6" ht="14.45" hidden="1" x14ac:dyDescent="0.3">
      <c r="E397" s="470" t="s">
        <v>2807</v>
      </c>
      <c r="F397" s="448" t="s">
        <v>2808</v>
      </c>
    </row>
    <row r="398" spans="5:6" ht="14.45" hidden="1" x14ac:dyDescent="0.3">
      <c r="E398" s="470" t="s">
        <v>2809</v>
      </c>
      <c r="F398" s="448" t="s">
        <v>2810</v>
      </c>
    </row>
    <row r="399" spans="5:6" ht="14.45" hidden="1" x14ac:dyDescent="0.3">
      <c r="E399" s="470" t="s">
        <v>863</v>
      </c>
      <c r="F399" s="448" t="s">
        <v>864</v>
      </c>
    </row>
    <row r="400" spans="5:6" ht="14.45" hidden="1" x14ac:dyDescent="0.3">
      <c r="E400" s="470" t="s">
        <v>865</v>
      </c>
      <c r="F400" s="448" t="s">
        <v>866</v>
      </c>
    </row>
    <row r="401" spans="5:6" ht="14.45" hidden="1" x14ac:dyDescent="0.3">
      <c r="E401" s="470" t="s">
        <v>2811</v>
      </c>
      <c r="F401" s="448" t="s">
        <v>2812</v>
      </c>
    </row>
    <row r="402" spans="5:6" ht="14.45" hidden="1" x14ac:dyDescent="0.3">
      <c r="E402" s="470" t="s">
        <v>2813</v>
      </c>
      <c r="F402" s="448" t="s">
        <v>868</v>
      </c>
    </row>
    <row r="403" spans="5:6" ht="14.45" hidden="1" x14ac:dyDescent="0.3">
      <c r="E403" s="470" t="s">
        <v>2814</v>
      </c>
      <c r="F403" s="448" t="s">
        <v>870</v>
      </c>
    </row>
    <row r="404" spans="5:6" ht="14.45" hidden="1" x14ac:dyDescent="0.3">
      <c r="E404" s="470" t="s">
        <v>871</v>
      </c>
      <c r="F404" s="448" t="s">
        <v>2815</v>
      </c>
    </row>
    <row r="405" spans="5:6" ht="14.45" hidden="1" x14ac:dyDescent="0.3">
      <c r="E405" s="470" t="s">
        <v>873</v>
      </c>
      <c r="F405" s="448" t="s">
        <v>2816</v>
      </c>
    </row>
    <row r="406" spans="5:6" ht="14.45" hidden="1" x14ac:dyDescent="0.3">
      <c r="E406" s="470" t="s">
        <v>875</v>
      </c>
      <c r="F406" s="448" t="s">
        <v>876</v>
      </c>
    </row>
    <row r="407" spans="5:6" ht="14.45" hidden="1" x14ac:dyDescent="0.3">
      <c r="E407" s="470" t="s">
        <v>2817</v>
      </c>
      <c r="F407" s="448" t="s">
        <v>878</v>
      </c>
    </row>
    <row r="408" spans="5:6" ht="14.45" hidden="1" x14ac:dyDescent="0.3">
      <c r="E408" s="470" t="s">
        <v>879</v>
      </c>
      <c r="F408" s="448" t="s">
        <v>880</v>
      </c>
    </row>
    <row r="409" spans="5:6" ht="14.45" hidden="1" x14ac:dyDescent="0.3">
      <c r="E409" s="470" t="s">
        <v>2818</v>
      </c>
      <c r="F409" s="448" t="s">
        <v>2819</v>
      </c>
    </row>
    <row r="410" spans="5:6" ht="14.45" hidden="1" x14ac:dyDescent="0.3">
      <c r="E410" s="470" t="s">
        <v>2820</v>
      </c>
      <c r="F410" s="448" t="s">
        <v>2821</v>
      </c>
    </row>
    <row r="411" spans="5:6" ht="14.45" hidden="1" x14ac:dyDescent="0.3">
      <c r="E411" s="470" t="s">
        <v>2822</v>
      </c>
      <c r="F411" s="448" t="s">
        <v>2823</v>
      </c>
    </row>
    <row r="412" spans="5:6" ht="14.45" hidden="1" x14ac:dyDescent="0.3">
      <c r="E412" s="470" t="s">
        <v>2824</v>
      </c>
      <c r="F412" s="448" t="s">
        <v>2825</v>
      </c>
    </row>
    <row r="413" spans="5:6" ht="14.45" hidden="1" x14ac:dyDescent="0.3">
      <c r="E413" s="470" t="s">
        <v>2826</v>
      </c>
      <c r="F413" s="448" t="s">
        <v>2827</v>
      </c>
    </row>
    <row r="414" spans="5:6" ht="14.45" hidden="1" x14ac:dyDescent="0.3">
      <c r="E414" s="470" t="s">
        <v>2828</v>
      </c>
      <c r="F414" s="448" t="s">
        <v>2829</v>
      </c>
    </row>
    <row r="415" spans="5:6" ht="14.45" hidden="1" x14ac:dyDescent="0.3">
      <c r="E415" s="470" t="s">
        <v>2830</v>
      </c>
      <c r="F415" s="448" t="s">
        <v>2831</v>
      </c>
    </row>
    <row r="416" spans="5:6" ht="14.45" hidden="1" x14ac:dyDescent="0.3">
      <c r="E416" s="470" t="s">
        <v>2832</v>
      </c>
      <c r="F416" s="448" t="s">
        <v>2833</v>
      </c>
    </row>
    <row r="417" spans="5:6" ht="14.45" hidden="1" x14ac:dyDescent="0.3">
      <c r="E417" s="470" t="s">
        <v>2834</v>
      </c>
      <c r="F417" s="448" t="s">
        <v>2835</v>
      </c>
    </row>
    <row r="418" spans="5:6" ht="14.45" hidden="1" x14ac:dyDescent="0.3">
      <c r="E418" s="470" t="s">
        <v>2836</v>
      </c>
      <c r="F418" s="448" t="s">
        <v>2837</v>
      </c>
    </row>
    <row r="419" spans="5:6" ht="14.45" hidden="1" x14ac:dyDescent="0.3">
      <c r="E419" s="470" t="s">
        <v>2838</v>
      </c>
      <c r="F419" s="448" t="s">
        <v>2839</v>
      </c>
    </row>
    <row r="420" spans="5:6" ht="14.45" hidden="1" x14ac:dyDescent="0.3">
      <c r="E420" s="470" t="s">
        <v>2840</v>
      </c>
      <c r="F420" s="448" t="s">
        <v>2841</v>
      </c>
    </row>
    <row r="421" spans="5:6" ht="14.45" hidden="1" x14ac:dyDescent="0.3">
      <c r="E421" s="470" t="s">
        <v>2842</v>
      </c>
      <c r="F421" s="448" t="s">
        <v>2843</v>
      </c>
    </row>
    <row r="422" spans="5:6" ht="14.45" hidden="1" x14ac:dyDescent="0.3">
      <c r="E422" s="470" t="s">
        <v>2844</v>
      </c>
      <c r="F422" s="448" t="s">
        <v>2845</v>
      </c>
    </row>
    <row r="423" spans="5:6" ht="14.45" hidden="1" x14ac:dyDescent="0.3">
      <c r="E423" s="470" t="s">
        <v>2846</v>
      </c>
      <c r="F423" s="448" t="s">
        <v>2847</v>
      </c>
    </row>
    <row r="424" spans="5:6" ht="14.45" hidden="1" x14ac:dyDescent="0.3">
      <c r="E424" s="470" t="s">
        <v>2848</v>
      </c>
      <c r="F424" s="448" t="s">
        <v>2849</v>
      </c>
    </row>
    <row r="425" spans="5:6" ht="14.45" hidden="1" x14ac:dyDescent="0.3">
      <c r="E425" s="470" t="s">
        <v>254</v>
      </c>
      <c r="F425" s="448" t="s">
        <v>2850</v>
      </c>
    </row>
    <row r="426" spans="5:6" ht="14.45" hidden="1" x14ac:dyDescent="0.3">
      <c r="E426" s="470" t="s">
        <v>255</v>
      </c>
      <c r="F426" s="448" t="s">
        <v>906</v>
      </c>
    </row>
    <row r="427" spans="5:6" ht="14.45" hidden="1" x14ac:dyDescent="0.3">
      <c r="E427" s="470" t="s">
        <v>2851</v>
      </c>
      <c r="F427" s="448" t="s">
        <v>2852</v>
      </c>
    </row>
    <row r="428" spans="5:6" ht="14.45" hidden="1" x14ac:dyDescent="0.3">
      <c r="E428" s="470" t="s">
        <v>2853</v>
      </c>
      <c r="F428" s="448" t="s">
        <v>2854</v>
      </c>
    </row>
    <row r="429" spans="5:6" ht="14.45" hidden="1" x14ac:dyDescent="0.3">
      <c r="E429" s="470" t="s">
        <v>2855</v>
      </c>
      <c r="F429" s="448" t="s">
        <v>2856</v>
      </c>
    </row>
    <row r="430" spans="5:6" ht="14.45" hidden="1" x14ac:dyDescent="0.3">
      <c r="E430" s="470" t="s">
        <v>2857</v>
      </c>
      <c r="F430" s="448" t="s">
        <v>2858</v>
      </c>
    </row>
    <row r="431" spans="5:6" ht="14.45" hidden="1" x14ac:dyDescent="0.3">
      <c r="E431" s="470" t="s">
        <v>2859</v>
      </c>
      <c r="F431" s="448" t="s">
        <v>914</v>
      </c>
    </row>
    <row r="432" spans="5:6" ht="14.45" hidden="1" x14ac:dyDescent="0.3">
      <c r="E432" s="470" t="s">
        <v>2860</v>
      </c>
      <c r="F432" s="448" t="s">
        <v>916</v>
      </c>
    </row>
    <row r="433" spans="5:6" ht="14.45" hidden="1" x14ac:dyDescent="0.3">
      <c r="E433" s="470" t="s">
        <v>2861</v>
      </c>
      <c r="F433" s="448" t="s">
        <v>918</v>
      </c>
    </row>
    <row r="434" spans="5:6" ht="14.45" hidden="1" x14ac:dyDescent="0.3">
      <c r="E434" s="470" t="s">
        <v>2862</v>
      </c>
      <c r="F434" s="448" t="s">
        <v>919</v>
      </c>
    </row>
    <row r="435" spans="5:6" ht="14.45" hidden="1" x14ac:dyDescent="0.3">
      <c r="E435" s="470" t="s">
        <v>2863</v>
      </c>
      <c r="F435" s="448" t="s">
        <v>921</v>
      </c>
    </row>
    <row r="436" spans="5:6" ht="14.45" hidden="1" x14ac:dyDescent="0.3">
      <c r="E436" s="470" t="s">
        <v>2864</v>
      </c>
      <c r="F436" s="448" t="s">
        <v>923</v>
      </c>
    </row>
    <row r="437" spans="5:6" ht="14.45" hidden="1" x14ac:dyDescent="0.3">
      <c r="E437" s="470" t="s">
        <v>2865</v>
      </c>
      <c r="F437" s="448" t="s">
        <v>924</v>
      </c>
    </row>
    <row r="438" spans="5:6" ht="14.45" hidden="1" x14ac:dyDescent="0.3">
      <c r="E438" s="470" t="s">
        <v>2866</v>
      </c>
      <c r="F438" s="448" t="s">
        <v>926</v>
      </c>
    </row>
    <row r="439" spans="5:6" ht="14.45" hidden="1" x14ac:dyDescent="0.3">
      <c r="E439" s="470" t="s">
        <v>2867</v>
      </c>
      <c r="F439" s="448" t="s">
        <v>928</v>
      </c>
    </row>
    <row r="440" spans="5:6" ht="14.45" hidden="1" x14ac:dyDescent="0.3">
      <c r="E440" s="470" t="s">
        <v>2868</v>
      </c>
      <c r="F440" s="448" t="s">
        <v>930</v>
      </c>
    </row>
    <row r="441" spans="5:6" ht="14.45" hidden="1" x14ac:dyDescent="0.3">
      <c r="E441" s="470" t="s">
        <v>2869</v>
      </c>
      <c r="F441" s="448" t="s">
        <v>2870</v>
      </c>
    </row>
    <row r="442" spans="5:6" ht="14.45" hidden="1" x14ac:dyDescent="0.3">
      <c r="E442" s="470" t="s">
        <v>2871</v>
      </c>
      <c r="F442" s="448" t="s">
        <v>2872</v>
      </c>
    </row>
    <row r="443" spans="5:6" ht="14.45" hidden="1" x14ac:dyDescent="0.3">
      <c r="E443" s="470" t="s">
        <v>2873</v>
      </c>
      <c r="F443" s="448" t="s">
        <v>2874</v>
      </c>
    </row>
    <row r="444" spans="5:6" ht="14.45" hidden="1" x14ac:dyDescent="0.3">
      <c r="E444" s="470" t="s">
        <v>2875</v>
      </c>
      <c r="F444" s="448" t="s">
        <v>2876</v>
      </c>
    </row>
    <row r="445" spans="5:6" ht="14.45" hidden="1" x14ac:dyDescent="0.3">
      <c r="E445" s="470" t="s">
        <v>2877</v>
      </c>
      <c r="F445" s="448" t="s">
        <v>2878</v>
      </c>
    </row>
    <row r="446" spans="5:6" ht="14.45" hidden="1" x14ac:dyDescent="0.3">
      <c r="E446" s="470" t="s">
        <v>2879</v>
      </c>
      <c r="F446" s="448" t="s">
        <v>2880</v>
      </c>
    </row>
    <row r="447" spans="5:6" ht="14.45" hidden="1" x14ac:dyDescent="0.3">
      <c r="E447" s="470" t="s">
        <v>2881</v>
      </c>
      <c r="F447" s="448" t="s">
        <v>2882</v>
      </c>
    </row>
    <row r="448" spans="5:6" ht="14.45" hidden="1" x14ac:dyDescent="0.3">
      <c r="E448" s="470" t="s">
        <v>2883</v>
      </c>
      <c r="F448" s="448" t="s">
        <v>2884</v>
      </c>
    </row>
    <row r="449" spans="5:6" ht="14.45" hidden="1" x14ac:dyDescent="0.3">
      <c r="E449" s="470" t="s">
        <v>2885</v>
      </c>
      <c r="F449" s="448" t="s">
        <v>2886</v>
      </c>
    </row>
    <row r="450" spans="5:6" ht="14.45" hidden="1" x14ac:dyDescent="0.3">
      <c r="E450" s="470" t="s">
        <v>2887</v>
      </c>
      <c r="F450" s="448" t="s">
        <v>2888</v>
      </c>
    </row>
    <row r="451" spans="5:6" ht="14.45" hidden="1" x14ac:dyDescent="0.3">
      <c r="E451" s="470" t="s">
        <v>2889</v>
      </c>
      <c r="F451" s="448" t="s">
        <v>2890</v>
      </c>
    </row>
    <row r="452" spans="5:6" ht="14.45" hidden="1" x14ac:dyDescent="0.3">
      <c r="E452" s="470" t="s">
        <v>2891</v>
      </c>
      <c r="F452" s="448" t="s">
        <v>2892</v>
      </c>
    </row>
    <row r="453" spans="5:6" ht="14.45" hidden="1" x14ac:dyDescent="0.3">
      <c r="E453" s="470" t="s">
        <v>2893</v>
      </c>
      <c r="F453" s="448" t="s">
        <v>2894</v>
      </c>
    </row>
    <row r="454" spans="5:6" ht="14.45" hidden="1" x14ac:dyDescent="0.3">
      <c r="E454" s="470" t="s">
        <v>2895</v>
      </c>
      <c r="F454" s="448" t="s">
        <v>2896</v>
      </c>
    </row>
    <row r="455" spans="5:6" ht="14.45" hidden="1" x14ac:dyDescent="0.3">
      <c r="E455" s="470" t="s">
        <v>2897</v>
      </c>
      <c r="F455" s="448" t="s">
        <v>2898</v>
      </c>
    </row>
    <row r="456" spans="5:6" ht="14.45" hidden="1" x14ac:dyDescent="0.3">
      <c r="E456" s="470" t="s">
        <v>2899</v>
      </c>
      <c r="F456" s="448" t="s">
        <v>2900</v>
      </c>
    </row>
    <row r="457" spans="5:6" ht="14.45" hidden="1" x14ac:dyDescent="0.3">
      <c r="E457" s="470" t="s">
        <v>2901</v>
      </c>
      <c r="F457" s="448" t="s">
        <v>2902</v>
      </c>
    </row>
    <row r="458" spans="5:6" ht="14.45" hidden="1" x14ac:dyDescent="0.3">
      <c r="E458" s="470" t="s">
        <v>2903</v>
      </c>
      <c r="F458" s="448" t="s">
        <v>2904</v>
      </c>
    </row>
    <row r="459" spans="5:6" ht="14.45" hidden="1" x14ac:dyDescent="0.3">
      <c r="E459" s="470" t="s">
        <v>2905</v>
      </c>
      <c r="F459" s="448" t="s">
        <v>2906</v>
      </c>
    </row>
    <row r="460" spans="5:6" ht="14.45" hidden="1" x14ac:dyDescent="0.3">
      <c r="E460" s="470" t="s">
        <v>2907</v>
      </c>
      <c r="F460" s="448" t="s">
        <v>2908</v>
      </c>
    </row>
    <row r="461" spans="5:6" ht="14.45" hidden="1" x14ac:dyDescent="0.3">
      <c r="E461" s="470" t="s">
        <v>2909</v>
      </c>
      <c r="F461" s="448" t="s">
        <v>2910</v>
      </c>
    </row>
    <row r="462" spans="5:6" ht="14.45" hidden="1" x14ac:dyDescent="0.3">
      <c r="E462" s="470" t="s">
        <v>2911</v>
      </c>
      <c r="F462" s="448" t="s">
        <v>2912</v>
      </c>
    </row>
    <row r="463" spans="5:6" ht="14.45" hidden="1" x14ac:dyDescent="0.3">
      <c r="E463" s="470" t="s">
        <v>2913</v>
      </c>
      <c r="F463" s="448" t="s">
        <v>2914</v>
      </c>
    </row>
    <row r="464" spans="5:6" ht="14.45" hidden="1" x14ac:dyDescent="0.3">
      <c r="E464" s="470" t="s">
        <v>2915</v>
      </c>
      <c r="F464" s="448" t="s">
        <v>2916</v>
      </c>
    </row>
    <row r="465" spans="5:6" ht="14.45" hidden="1" x14ac:dyDescent="0.3">
      <c r="E465" s="470" t="s">
        <v>971</v>
      </c>
      <c r="F465" s="448" t="s">
        <v>972</v>
      </c>
    </row>
    <row r="466" spans="5:6" ht="14.45" hidden="1" x14ac:dyDescent="0.3">
      <c r="E466" s="470" t="s">
        <v>973</v>
      </c>
      <c r="F466" s="448" t="s">
        <v>974</v>
      </c>
    </row>
    <row r="467" spans="5:6" ht="14.45" hidden="1" x14ac:dyDescent="0.3">
      <c r="E467" s="470" t="s">
        <v>975</v>
      </c>
      <c r="F467" s="448" t="s">
        <v>2917</v>
      </c>
    </row>
    <row r="468" spans="5:6" ht="14.45" hidden="1" x14ac:dyDescent="0.3">
      <c r="E468" s="470" t="s">
        <v>977</v>
      </c>
      <c r="F468" s="448" t="s">
        <v>978</v>
      </c>
    </row>
    <row r="469" spans="5:6" ht="14.45" hidden="1" x14ac:dyDescent="0.3">
      <c r="E469" s="470" t="s">
        <v>2918</v>
      </c>
      <c r="F469" s="448" t="s">
        <v>2919</v>
      </c>
    </row>
    <row r="470" spans="5:6" ht="14.45" hidden="1" x14ac:dyDescent="0.3">
      <c r="E470" s="470" t="s">
        <v>1318</v>
      </c>
      <c r="F470" s="448" t="s">
        <v>2920</v>
      </c>
    </row>
    <row r="471" spans="5:6" ht="14.45" hidden="1" x14ac:dyDescent="0.3">
      <c r="E471" s="470" t="s">
        <v>1319</v>
      </c>
      <c r="F471" s="448" t="s">
        <v>2921</v>
      </c>
    </row>
    <row r="472" spans="5:6" ht="14.45" hidden="1" x14ac:dyDescent="0.3">
      <c r="E472" s="470" t="s">
        <v>2922</v>
      </c>
      <c r="F472" s="448" t="s">
        <v>2923</v>
      </c>
    </row>
    <row r="473" spans="5:6" ht="14.45" hidden="1" x14ac:dyDescent="0.3">
      <c r="E473" s="470" t="s">
        <v>2924</v>
      </c>
      <c r="F473" s="448" t="s">
        <v>2925</v>
      </c>
    </row>
    <row r="474" spans="5:6" ht="14.45" hidden="1" x14ac:dyDescent="0.3">
      <c r="E474" s="470" t="s">
        <v>2926</v>
      </c>
      <c r="F474" s="448" t="s">
        <v>2927</v>
      </c>
    </row>
    <row r="475" spans="5:6" ht="14.45" hidden="1" x14ac:dyDescent="0.3">
      <c r="E475" s="470" t="s">
        <v>2928</v>
      </c>
      <c r="F475" s="448" t="s">
        <v>2929</v>
      </c>
    </row>
    <row r="476" spans="5:6" ht="14.45" hidden="1" x14ac:dyDescent="0.3">
      <c r="E476" s="470" t="s">
        <v>2930</v>
      </c>
      <c r="F476" s="448" t="s">
        <v>2931</v>
      </c>
    </row>
    <row r="477" spans="5:6" ht="14.45" hidden="1" x14ac:dyDescent="0.3">
      <c r="E477" s="470" t="s">
        <v>2932</v>
      </c>
      <c r="F477" s="448" t="s">
        <v>2933</v>
      </c>
    </row>
    <row r="478" spans="5:6" ht="14.45" hidden="1" x14ac:dyDescent="0.3">
      <c r="E478" s="470" t="s">
        <v>990</v>
      </c>
      <c r="F478" s="448" t="s">
        <v>991</v>
      </c>
    </row>
    <row r="479" spans="5:6" ht="14.45" hidden="1" x14ac:dyDescent="0.3">
      <c r="E479" s="470" t="s">
        <v>992</v>
      </c>
      <c r="F479" s="448" t="s">
        <v>2934</v>
      </c>
    </row>
    <row r="480" spans="5:6" ht="14.45" hidden="1" x14ac:dyDescent="0.3">
      <c r="E480" s="470" t="s">
        <v>994</v>
      </c>
      <c r="F480" s="448" t="s">
        <v>995</v>
      </c>
    </row>
    <row r="481" spans="5:6" ht="14.45" hidden="1" x14ac:dyDescent="0.3">
      <c r="E481" s="470" t="s">
        <v>996</v>
      </c>
      <c r="F481" s="448" t="s">
        <v>997</v>
      </c>
    </row>
    <row r="482" spans="5:6" ht="14.45" hidden="1" x14ac:dyDescent="0.3">
      <c r="E482" s="470" t="s">
        <v>2935</v>
      </c>
      <c r="F482" s="448" t="s">
        <v>2936</v>
      </c>
    </row>
    <row r="483" spans="5:6" ht="14.45" hidden="1" x14ac:dyDescent="0.3">
      <c r="E483" s="470" t="s">
        <v>2937</v>
      </c>
      <c r="F483" s="448" t="s">
        <v>2938</v>
      </c>
    </row>
    <row r="484" spans="5:6" ht="14.45" hidden="1" x14ac:dyDescent="0.3">
      <c r="E484" s="470" t="s">
        <v>2939</v>
      </c>
      <c r="F484" s="448" t="s">
        <v>2940</v>
      </c>
    </row>
    <row r="485" spans="5:6" ht="14.45" hidden="1" x14ac:dyDescent="0.3">
      <c r="E485" s="470" t="s">
        <v>2941</v>
      </c>
      <c r="F485" s="448" t="s">
        <v>2942</v>
      </c>
    </row>
    <row r="486" spans="5:6" ht="14.45" hidden="1" x14ac:dyDescent="0.3">
      <c r="E486" s="470" t="s">
        <v>2943</v>
      </c>
      <c r="F486" s="448" t="s">
        <v>2944</v>
      </c>
    </row>
    <row r="487" spans="5:6" ht="14.45" hidden="1" x14ac:dyDescent="0.3">
      <c r="E487" s="470" t="s">
        <v>2945</v>
      </c>
      <c r="F487" s="448" t="s">
        <v>2946</v>
      </c>
    </row>
    <row r="488" spans="5:6" ht="14.45" hidden="1" x14ac:dyDescent="0.3">
      <c r="E488" s="470" t="s">
        <v>2947</v>
      </c>
      <c r="F488" s="448" t="s">
        <v>2948</v>
      </c>
    </row>
    <row r="489" spans="5:6" ht="14.45" hidden="1" x14ac:dyDescent="0.3">
      <c r="E489" s="470" t="s">
        <v>2949</v>
      </c>
      <c r="F489" s="448" t="s">
        <v>2950</v>
      </c>
    </row>
    <row r="490" spans="5:6" ht="14.45" hidden="1" x14ac:dyDescent="0.3">
      <c r="E490" s="470" t="s">
        <v>2951</v>
      </c>
      <c r="F490" s="448" t="s">
        <v>2952</v>
      </c>
    </row>
    <row r="491" spans="5:6" ht="14.45" hidden="1" x14ac:dyDescent="0.3">
      <c r="E491" s="470" t="s">
        <v>2953</v>
      </c>
      <c r="F491" s="448" t="s">
        <v>2954</v>
      </c>
    </row>
    <row r="492" spans="5:6" ht="14.45" hidden="1" x14ac:dyDescent="0.3">
      <c r="E492" s="470" t="s">
        <v>2955</v>
      </c>
      <c r="F492" s="448" t="s">
        <v>2956</v>
      </c>
    </row>
    <row r="493" spans="5:6" ht="14.45" hidden="1" x14ac:dyDescent="0.3">
      <c r="E493" s="470" t="s">
        <v>2957</v>
      </c>
      <c r="F493" s="448" t="s">
        <v>2958</v>
      </c>
    </row>
    <row r="494" spans="5:6" ht="14.45" hidden="1" x14ac:dyDescent="0.3">
      <c r="E494" s="470" t="s">
        <v>2959</v>
      </c>
      <c r="F494" s="448" t="s">
        <v>2960</v>
      </c>
    </row>
    <row r="495" spans="5:6" ht="14.45" hidden="1" x14ac:dyDescent="0.3">
      <c r="E495" s="470" t="s">
        <v>2961</v>
      </c>
      <c r="F495" s="448" t="s">
        <v>2962</v>
      </c>
    </row>
    <row r="496" spans="5:6" ht="14.45" hidden="1" x14ac:dyDescent="0.3">
      <c r="E496" s="470" t="s">
        <v>2963</v>
      </c>
      <c r="F496" s="448" t="s">
        <v>2964</v>
      </c>
    </row>
    <row r="497" spans="5:6" ht="14.45" hidden="1" x14ac:dyDescent="0.3">
      <c r="E497" s="470" t="s">
        <v>1014</v>
      </c>
      <c r="F497" s="448" t="s">
        <v>1023</v>
      </c>
    </row>
    <row r="498" spans="5:6" ht="14.45" hidden="1" x14ac:dyDescent="0.3">
      <c r="E498" s="470" t="s">
        <v>1016</v>
      </c>
      <c r="F498" s="448" t="s">
        <v>1025</v>
      </c>
    </row>
    <row r="499" spans="5:6" ht="14.45" hidden="1" x14ac:dyDescent="0.3">
      <c r="E499" s="470" t="s">
        <v>1018</v>
      </c>
      <c r="F499" s="448" t="s">
        <v>1027</v>
      </c>
    </row>
    <row r="500" spans="5:6" ht="14.45" hidden="1" x14ac:dyDescent="0.3">
      <c r="E500" s="470" t="s">
        <v>1020</v>
      </c>
      <c r="F500" s="448" t="s">
        <v>1029</v>
      </c>
    </row>
    <row r="501" spans="5:6" ht="14.45" hidden="1" x14ac:dyDescent="0.3">
      <c r="E501" s="470" t="s">
        <v>1022</v>
      </c>
      <c r="F501" s="448" t="s">
        <v>1031</v>
      </c>
    </row>
    <row r="502" spans="5:6" ht="14.45" hidden="1" x14ac:dyDescent="0.3">
      <c r="E502" s="470" t="s">
        <v>2965</v>
      </c>
      <c r="F502" s="448" t="s">
        <v>2966</v>
      </c>
    </row>
    <row r="503" spans="5:6" ht="14.45" hidden="1" x14ac:dyDescent="0.3">
      <c r="E503" s="470" t="s">
        <v>2967</v>
      </c>
      <c r="F503" s="448" t="s">
        <v>2968</v>
      </c>
    </row>
    <row r="504" spans="5:6" ht="14.45" hidden="1" x14ac:dyDescent="0.3">
      <c r="E504" s="470" t="s">
        <v>2969</v>
      </c>
      <c r="F504" s="448" t="s">
        <v>2970</v>
      </c>
    </row>
    <row r="505" spans="5:6" ht="14.45" hidden="1" x14ac:dyDescent="0.3">
      <c r="E505" s="470" t="s">
        <v>1028</v>
      </c>
      <c r="F505" s="448" t="s">
        <v>1037</v>
      </c>
    </row>
    <row r="506" spans="5:6" ht="14.45" hidden="1" x14ac:dyDescent="0.3">
      <c r="E506" s="470" t="s">
        <v>1030</v>
      </c>
      <c r="F506" s="448" t="s">
        <v>1038</v>
      </c>
    </row>
    <row r="507" spans="5:6" ht="14.45" hidden="1" x14ac:dyDescent="0.3">
      <c r="E507" s="470" t="s">
        <v>1032</v>
      </c>
      <c r="F507" s="448" t="s">
        <v>1040</v>
      </c>
    </row>
    <row r="508" spans="5:6" ht="14.45" hidden="1" x14ac:dyDescent="0.3">
      <c r="E508" s="470" t="s">
        <v>1034</v>
      </c>
      <c r="F508" s="448" t="s">
        <v>1042</v>
      </c>
    </row>
    <row r="509" spans="5:6" ht="14.45" hidden="1" x14ac:dyDescent="0.3">
      <c r="E509" s="470" t="s">
        <v>1036</v>
      </c>
      <c r="F509" s="448" t="s">
        <v>1044</v>
      </c>
    </row>
    <row r="510" spans="5:6" ht="14.45" hidden="1" x14ac:dyDescent="0.3">
      <c r="E510" s="470" t="s">
        <v>2971</v>
      </c>
      <c r="F510" s="448" t="s">
        <v>2972</v>
      </c>
    </row>
    <row r="511" spans="5:6" ht="14.45" hidden="1" x14ac:dyDescent="0.3">
      <c r="E511" s="470" t="s">
        <v>2973</v>
      </c>
      <c r="F511" s="448" t="s">
        <v>2974</v>
      </c>
    </row>
    <row r="512" spans="5:6" ht="14.45" hidden="1" x14ac:dyDescent="0.3">
      <c r="E512" s="470" t="s">
        <v>2975</v>
      </c>
      <c r="F512" s="448" t="s">
        <v>2976</v>
      </c>
    </row>
    <row r="513" spans="5:6" ht="14.45" hidden="1" x14ac:dyDescent="0.3">
      <c r="E513" s="470" t="s">
        <v>2977</v>
      </c>
      <c r="F513" s="448" t="s">
        <v>1050</v>
      </c>
    </row>
    <row r="514" spans="5:6" ht="14.45" hidden="1" x14ac:dyDescent="0.3">
      <c r="E514" s="470" t="s">
        <v>2978</v>
      </c>
      <c r="F514" s="448" t="s">
        <v>2979</v>
      </c>
    </row>
    <row r="515" spans="5:6" ht="14.45" hidden="1" x14ac:dyDescent="0.3">
      <c r="E515" s="470" t="s">
        <v>2980</v>
      </c>
      <c r="F515" s="448" t="s">
        <v>2981</v>
      </c>
    </row>
    <row r="516" spans="5:6" ht="14.45" hidden="1" x14ac:dyDescent="0.3">
      <c r="E516" s="470" t="s">
        <v>2982</v>
      </c>
      <c r="F516" s="448" t="s">
        <v>2983</v>
      </c>
    </row>
    <row r="517" spans="5:6" ht="14.45" hidden="1" x14ac:dyDescent="0.3">
      <c r="E517" s="470" t="s">
        <v>2984</v>
      </c>
      <c r="F517" s="448" t="s">
        <v>2985</v>
      </c>
    </row>
    <row r="518" spans="5:6" ht="14.45" hidden="1" x14ac:dyDescent="0.3">
      <c r="E518" s="470" t="s">
        <v>2986</v>
      </c>
      <c r="F518" s="448" t="s">
        <v>2987</v>
      </c>
    </row>
    <row r="519" spans="5:6" ht="14.45" hidden="1" x14ac:dyDescent="0.3">
      <c r="E519" s="470" t="s">
        <v>2988</v>
      </c>
      <c r="F519" s="448" t="s">
        <v>2989</v>
      </c>
    </row>
    <row r="520" spans="5:6" ht="14.45" hidden="1" x14ac:dyDescent="0.3">
      <c r="E520" s="470" t="s">
        <v>2990</v>
      </c>
      <c r="F520" s="448" t="s">
        <v>2991</v>
      </c>
    </row>
    <row r="521" spans="5:6" ht="14.45" hidden="1" x14ac:dyDescent="0.3">
      <c r="E521" s="470" t="s">
        <v>1055</v>
      </c>
      <c r="F521" s="448" t="s">
        <v>1064</v>
      </c>
    </row>
    <row r="522" spans="5:6" ht="14.45" hidden="1" x14ac:dyDescent="0.3">
      <c r="E522" s="470" t="s">
        <v>1057</v>
      </c>
      <c r="F522" s="448" t="s">
        <v>1066</v>
      </c>
    </row>
    <row r="523" spans="5:6" ht="14.45" hidden="1" x14ac:dyDescent="0.3">
      <c r="E523" s="470" t="s">
        <v>2992</v>
      </c>
      <c r="F523" s="448" t="s">
        <v>2993</v>
      </c>
    </row>
    <row r="524" spans="5:6" ht="14.45" hidden="1" x14ac:dyDescent="0.3">
      <c r="E524" s="470" t="s">
        <v>2994</v>
      </c>
      <c r="F524" s="448" t="s">
        <v>2995</v>
      </c>
    </row>
    <row r="525" spans="5:6" ht="14.45" hidden="1" x14ac:dyDescent="0.3">
      <c r="E525" s="470" t="s">
        <v>2996</v>
      </c>
      <c r="F525" s="448" t="s">
        <v>2997</v>
      </c>
    </row>
    <row r="526" spans="5:6" ht="14.45" hidden="1" x14ac:dyDescent="0.3">
      <c r="E526" s="470" t="s">
        <v>2998</v>
      </c>
      <c r="F526" s="448" t="s">
        <v>2999</v>
      </c>
    </row>
    <row r="527" spans="5:6" ht="14.45" hidden="1" x14ac:dyDescent="0.3">
      <c r="E527" s="470" t="s">
        <v>3000</v>
      </c>
      <c r="F527" s="448" t="s">
        <v>1074</v>
      </c>
    </row>
    <row r="528" spans="5:6" ht="14.45" hidden="1" x14ac:dyDescent="0.3">
      <c r="E528" s="470" t="s">
        <v>1067</v>
      </c>
      <c r="F528" s="448" t="s">
        <v>1076</v>
      </c>
    </row>
    <row r="529" spans="5:6" ht="14.45" hidden="1" x14ac:dyDescent="0.3">
      <c r="E529" s="470" t="s">
        <v>3001</v>
      </c>
      <c r="F529" s="448" t="s">
        <v>3002</v>
      </c>
    </row>
    <row r="530" spans="5:6" ht="14.45" hidden="1" x14ac:dyDescent="0.3">
      <c r="E530" s="470" t="s">
        <v>3003</v>
      </c>
      <c r="F530" s="448" t="s">
        <v>3004</v>
      </c>
    </row>
    <row r="531" spans="5:6" ht="14.45" hidden="1" x14ac:dyDescent="0.3">
      <c r="E531" s="470" t="s">
        <v>3005</v>
      </c>
      <c r="F531" s="448" t="s">
        <v>1080</v>
      </c>
    </row>
    <row r="532" spans="5:6" ht="14.45" hidden="1" x14ac:dyDescent="0.3">
      <c r="E532" s="470" t="s">
        <v>3006</v>
      </c>
      <c r="F532" s="448" t="s">
        <v>1082</v>
      </c>
    </row>
    <row r="533" spans="5:6" ht="14.45" hidden="1" x14ac:dyDescent="0.3">
      <c r="E533" s="470" t="s">
        <v>3007</v>
      </c>
      <c r="F533" s="448" t="s">
        <v>1084</v>
      </c>
    </row>
    <row r="534" spans="5:6" ht="14.45" hidden="1" x14ac:dyDescent="0.3">
      <c r="E534" s="470" t="s">
        <v>3008</v>
      </c>
      <c r="F534" s="448" t="s">
        <v>3009</v>
      </c>
    </row>
    <row r="535" spans="5:6" ht="14.45" hidden="1" x14ac:dyDescent="0.3">
      <c r="E535" s="470" t="s">
        <v>3010</v>
      </c>
      <c r="F535" s="448" t="s">
        <v>1086</v>
      </c>
    </row>
    <row r="536" spans="5:6" ht="14.45" hidden="1" x14ac:dyDescent="0.3">
      <c r="E536" s="470" t="s">
        <v>3011</v>
      </c>
      <c r="F536" s="448" t="s">
        <v>1088</v>
      </c>
    </row>
    <row r="537" spans="5:6" ht="14.45" hidden="1" x14ac:dyDescent="0.3">
      <c r="E537" s="470" t="s">
        <v>3012</v>
      </c>
      <c r="F537" s="448" t="s">
        <v>1090</v>
      </c>
    </row>
    <row r="538" spans="5:6" ht="14.45" hidden="1" x14ac:dyDescent="0.3">
      <c r="E538" s="470" t="s">
        <v>3013</v>
      </c>
      <c r="F538" s="448" t="s">
        <v>1092</v>
      </c>
    </row>
    <row r="539" spans="5:6" ht="14.45" hidden="1" x14ac:dyDescent="0.3">
      <c r="E539" s="470" t="s">
        <v>1085</v>
      </c>
      <c r="F539" s="448" t="s">
        <v>1094</v>
      </c>
    </row>
    <row r="540" spans="5:6" ht="14.45" hidden="1" x14ac:dyDescent="0.3">
      <c r="E540" s="470" t="s">
        <v>1087</v>
      </c>
      <c r="F540" s="448" t="s">
        <v>1096</v>
      </c>
    </row>
    <row r="541" spans="5:6" ht="14.45" hidden="1" x14ac:dyDescent="0.3">
      <c r="E541" s="470" t="s">
        <v>3014</v>
      </c>
      <c r="F541" s="448" t="s">
        <v>3015</v>
      </c>
    </row>
    <row r="542" spans="5:6" ht="14.45" hidden="1" x14ac:dyDescent="0.3">
      <c r="E542" s="470" t="s">
        <v>3016</v>
      </c>
      <c r="F542" s="448" t="s">
        <v>3017</v>
      </c>
    </row>
    <row r="543" spans="5:6" ht="14.45" hidden="1" x14ac:dyDescent="0.3">
      <c r="E543" s="470" t="s">
        <v>3018</v>
      </c>
      <c r="F543" s="448" t="s">
        <v>3019</v>
      </c>
    </row>
    <row r="544" spans="5:6" ht="14.45" hidden="1" x14ac:dyDescent="0.3">
      <c r="E544" s="470" t="s">
        <v>3020</v>
      </c>
      <c r="F544" s="448" t="s">
        <v>3021</v>
      </c>
    </row>
    <row r="545" spans="5:6" ht="14.45" hidden="1" x14ac:dyDescent="0.3">
      <c r="E545" s="470" t="s">
        <v>3022</v>
      </c>
      <c r="F545" s="448" t="s">
        <v>3023</v>
      </c>
    </row>
    <row r="546" spans="5:6" ht="14.45" hidden="1" x14ac:dyDescent="0.3">
      <c r="E546" s="470" t="s">
        <v>1097</v>
      </c>
      <c r="F546" s="448" t="s">
        <v>1106</v>
      </c>
    </row>
    <row r="547" spans="5:6" ht="14.45" hidden="1" x14ac:dyDescent="0.3">
      <c r="E547" s="470" t="s">
        <v>1099</v>
      </c>
      <c r="F547" s="448" t="s">
        <v>1108</v>
      </c>
    </row>
    <row r="548" spans="5:6" ht="14.45" hidden="1" x14ac:dyDescent="0.3">
      <c r="E548" s="470" t="s">
        <v>1101</v>
      </c>
      <c r="F548" s="448" t="s">
        <v>1110</v>
      </c>
    </row>
    <row r="549" spans="5:6" ht="14.45" hidden="1" x14ac:dyDescent="0.3">
      <c r="E549" s="470" t="s">
        <v>1103</v>
      </c>
      <c r="F549" s="448" t="s">
        <v>1112</v>
      </c>
    </row>
    <row r="550" spans="5:6" ht="14.45" hidden="1" x14ac:dyDescent="0.3">
      <c r="E550" s="470" t="s">
        <v>1105</v>
      </c>
      <c r="F550" s="448" t="s">
        <v>1114</v>
      </c>
    </row>
    <row r="551" spans="5:6" ht="14.45" hidden="1" x14ac:dyDescent="0.3">
      <c r="E551" s="470" t="s">
        <v>1107</v>
      </c>
      <c r="F551" s="448" t="s">
        <v>1116</v>
      </c>
    </row>
    <row r="552" spans="5:6" ht="14.45" hidden="1" x14ac:dyDescent="0.3">
      <c r="E552" s="470" t="s">
        <v>1109</v>
      </c>
      <c r="F552" s="448" t="s">
        <v>1118</v>
      </c>
    </row>
    <row r="553" spans="5:6" ht="14.45" hidden="1" x14ac:dyDescent="0.3">
      <c r="E553" s="470" t="s">
        <v>1111</v>
      </c>
      <c r="F553" s="448" t="s">
        <v>1120</v>
      </c>
    </row>
    <row r="554" spans="5:6" ht="14.45" hidden="1" x14ac:dyDescent="0.3">
      <c r="E554" s="470" t="s">
        <v>1113</v>
      </c>
      <c r="F554" s="448" t="s">
        <v>1122</v>
      </c>
    </row>
    <row r="555" spans="5:6" ht="14.45" hidden="1" x14ac:dyDescent="0.3">
      <c r="E555" s="470" t="s">
        <v>1115</v>
      </c>
      <c r="F555" s="448" t="s">
        <v>1124</v>
      </c>
    </row>
    <row r="556" spans="5:6" ht="14.45" hidden="1" x14ac:dyDescent="0.3">
      <c r="E556" s="470" t="s">
        <v>1117</v>
      </c>
      <c r="F556" s="448" t="s">
        <v>1126</v>
      </c>
    </row>
    <row r="557" spans="5:6" ht="14.45" hidden="1" x14ac:dyDescent="0.3">
      <c r="E557" s="470" t="s">
        <v>1119</v>
      </c>
      <c r="F557" s="448" t="s">
        <v>1128</v>
      </c>
    </row>
    <row r="558" spans="5:6" ht="14.45" hidden="1" x14ac:dyDescent="0.3">
      <c r="E558" s="470" t="s">
        <v>1121</v>
      </c>
      <c r="F558" s="448" t="s">
        <v>1130</v>
      </c>
    </row>
    <row r="559" spans="5:6" ht="14.45" hidden="1" x14ac:dyDescent="0.3">
      <c r="E559" s="470" t="s">
        <v>1123</v>
      </c>
      <c r="F559" s="448" t="s">
        <v>1132</v>
      </c>
    </row>
    <row r="560" spans="5:6" ht="14.45" hidden="1" x14ac:dyDescent="0.3">
      <c r="E560" s="470" t="s">
        <v>1125</v>
      </c>
      <c r="F560" s="448" t="s">
        <v>1134</v>
      </c>
    </row>
    <row r="561" spans="5:6" ht="14.45" hidden="1" x14ac:dyDescent="0.3">
      <c r="E561" s="470" t="s">
        <v>1127</v>
      </c>
      <c r="F561" s="448" t="s">
        <v>1136</v>
      </c>
    </row>
    <row r="562" spans="5:6" ht="14.45" hidden="1" x14ac:dyDescent="0.3">
      <c r="E562" s="470" t="s">
        <v>1129</v>
      </c>
      <c r="F562" s="448" t="s">
        <v>1138</v>
      </c>
    </row>
    <row r="563" spans="5:6" ht="14.45" hidden="1" x14ac:dyDescent="0.3">
      <c r="E563" s="470" t="s">
        <v>1131</v>
      </c>
      <c r="F563" s="448" t="s">
        <v>1140</v>
      </c>
    </row>
    <row r="564" spans="5:6" ht="14.45" hidden="1" x14ac:dyDescent="0.3">
      <c r="E564" s="470" t="s">
        <v>1133</v>
      </c>
      <c r="F564" s="448" t="s">
        <v>1142</v>
      </c>
    </row>
    <row r="565" spans="5:6" ht="14.45" hidden="1" x14ac:dyDescent="0.3">
      <c r="E565" s="470" t="s">
        <v>1135</v>
      </c>
      <c r="F565" s="448" t="s">
        <v>1144</v>
      </c>
    </row>
    <row r="566" spans="5:6" ht="14.45" hidden="1" x14ac:dyDescent="0.3">
      <c r="E566" s="470" t="s">
        <v>1137</v>
      </c>
      <c r="F566" s="448" t="s">
        <v>1146</v>
      </c>
    </row>
    <row r="567" spans="5:6" ht="14.45" hidden="1" x14ac:dyDescent="0.3">
      <c r="E567" s="470" t="s">
        <v>1139</v>
      </c>
      <c r="F567" s="448" t="s">
        <v>1148</v>
      </c>
    </row>
    <row r="568" spans="5:6" ht="14.45" hidden="1" x14ac:dyDescent="0.3">
      <c r="E568" s="470" t="s">
        <v>1141</v>
      </c>
      <c r="F568" s="448" t="s">
        <v>1150</v>
      </c>
    </row>
    <row r="569" spans="5:6" ht="14.45" hidden="1" x14ac:dyDescent="0.3">
      <c r="E569" s="470" t="s">
        <v>1143</v>
      </c>
      <c r="F569" s="448" t="s">
        <v>1152</v>
      </c>
    </row>
    <row r="570" spans="5:6" ht="14.45" hidden="1" x14ac:dyDescent="0.3">
      <c r="E570" s="470" t="s">
        <v>1145</v>
      </c>
      <c r="F570" s="448" t="s">
        <v>1154</v>
      </c>
    </row>
    <row r="571" spans="5:6" ht="14.45" hidden="1" x14ac:dyDescent="0.3">
      <c r="E571" s="470" t="s">
        <v>1147</v>
      </c>
      <c r="F571" s="448" t="s">
        <v>1156</v>
      </c>
    </row>
    <row r="572" spans="5:6" ht="14.45" hidden="1" x14ac:dyDescent="0.3">
      <c r="E572" s="470" t="s">
        <v>1149</v>
      </c>
      <c r="F572" s="448" t="s">
        <v>1158</v>
      </c>
    </row>
    <row r="573" spans="5:6" ht="14.45" hidden="1" x14ac:dyDescent="0.3">
      <c r="E573" s="470" t="s">
        <v>1151</v>
      </c>
      <c r="F573" s="448" t="s">
        <v>1160</v>
      </c>
    </row>
    <row r="574" spans="5:6" ht="14.45" hidden="1" x14ac:dyDescent="0.3">
      <c r="E574" s="470" t="s">
        <v>1153</v>
      </c>
      <c r="F574" s="448" t="s">
        <v>1162</v>
      </c>
    </row>
    <row r="575" spans="5:6" ht="14.45" hidden="1" x14ac:dyDescent="0.3">
      <c r="E575" s="470" t="s">
        <v>1155</v>
      </c>
      <c r="F575" s="448" t="s">
        <v>1164</v>
      </c>
    </row>
    <row r="576" spans="5:6" ht="14.45" hidden="1" x14ac:dyDescent="0.3">
      <c r="E576" s="470" t="s">
        <v>1157</v>
      </c>
      <c r="F576" s="448" t="s">
        <v>1166</v>
      </c>
    </row>
    <row r="577" spans="5:6" ht="14.45" hidden="1" x14ac:dyDescent="0.3">
      <c r="E577" s="470" t="s">
        <v>1159</v>
      </c>
      <c r="F577" s="448" t="s">
        <v>1168</v>
      </c>
    </row>
    <row r="578" spans="5:6" ht="14.45" hidden="1" x14ac:dyDescent="0.3">
      <c r="E578" s="470" t="s">
        <v>3024</v>
      </c>
      <c r="F578" s="448" t="s">
        <v>3025</v>
      </c>
    </row>
    <row r="579" spans="5:6" ht="14.45" hidden="1" x14ac:dyDescent="0.3">
      <c r="E579" s="470" t="s">
        <v>3026</v>
      </c>
      <c r="F579" s="448" t="s">
        <v>1170</v>
      </c>
    </row>
    <row r="580" spans="5:6" ht="14.45" hidden="1" x14ac:dyDescent="0.3">
      <c r="E580" s="470" t="s">
        <v>3027</v>
      </c>
      <c r="F580" s="448" t="s">
        <v>1172</v>
      </c>
    </row>
    <row r="581" spans="5:6" ht="14.45" hidden="1" x14ac:dyDescent="0.3">
      <c r="E581" s="470" t="s">
        <v>3028</v>
      </c>
      <c r="F581" s="448" t="s">
        <v>3029</v>
      </c>
    </row>
    <row r="582" spans="5:6" ht="14.45" hidden="1" x14ac:dyDescent="0.3">
      <c r="E582" s="470" t="s">
        <v>3030</v>
      </c>
      <c r="F582" s="448" t="s">
        <v>1175</v>
      </c>
    </row>
    <row r="583" spans="5:6" ht="14.45" hidden="1" x14ac:dyDescent="0.3">
      <c r="E583" s="470" t="s">
        <v>3031</v>
      </c>
      <c r="F583" s="448" t="s">
        <v>1177</v>
      </c>
    </row>
    <row r="584" spans="5:6" ht="14.45" hidden="1" x14ac:dyDescent="0.3">
      <c r="E584" s="470" t="s">
        <v>3032</v>
      </c>
      <c r="F584" s="448" t="s">
        <v>3033</v>
      </c>
    </row>
    <row r="585" spans="5:6" ht="14.45" hidden="1" x14ac:dyDescent="0.3">
      <c r="E585" s="470" t="s">
        <v>3034</v>
      </c>
      <c r="F585" s="448" t="s">
        <v>1179</v>
      </c>
    </row>
    <row r="586" spans="5:6" ht="14.45" hidden="1" x14ac:dyDescent="0.3">
      <c r="E586" s="470" t="s">
        <v>3035</v>
      </c>
      <c r="F586" s="448" t="s">
        <v>1181</v>
      </c>
    </row>
    <row r="587" spans="5:6" ht="14.45" hidden="1" x14ac:dyDescent="0.3">
      <c r="E587" s="470" t="s">
        <v>3036</v>
      </c>
      <c r="F587" s="448" t="s">
        <v>3037</v>
      </c>
    </row>
    <row r="588" spans="5:6" ht="14.45" hidden="1" x14ac:dyDescent="0.3">
      <c r="E588" s="470" t="s">
        <v>3038</v>
      </c>
      <c r="F588" s="448" t="s">
        <v>1185</v>
      </c>
    </row>
    <row r="589" spans="5:6" ht="14.45" hidden="1" x14ac:dyDescent="0.3">
      <c r="E589" s="470" t="s">
        <v>3039</v>
      </c>
      <c r="F589" s="448" t="s">
        <v>1187</v>
      </c>
    </row>
    <row r="590" spans="5:6" ht="14.45" hidden="1" x14ac:dyDescent="0.3">
      <c r="E590" s="470" t="s">
        <v>3040</v>
      </c>
      <c r="F590" s="448" t="s">
        <v>3041</v>
      </c>
    </row>
    <row r="591" spans="5:6" ht="14.45" hidden="1" x14ac:dyDescent="0.3">
      <c r="E591" s="470" t="s">
        <v>3042</v>
      </c>
      <c r="F591" s="448" t="s">
        <v>1189</v>
      </c>
    </row>
    <row r="592" spans="5:6" ht="14.45" hidden="1" x14ac:dyDescent="0.3">
      <c r="E592" s="470" t="s">
        <v>3043</v>
      </c>
      <c r="F592" s="448" t="s">
        <v>1191</v>
      </c>
    </row>
    <row r="593" spans="5:6" ht="14.45" hidden="1" x14ac:dyDescent="0.3">
      <c r="E593" s="470" t="s">
        <v>3044</v>
      </c>
      <c r="F593" s="448" t="s">
        <v>3045</v>
      </c>
    </row>
    <row r="594" spans="5:6" ht="14.45" hidden="1" x14ac:dyDescent="0.3">
      <c r="E594" s="470" t="s">
        <v>3046</v>
      </c>
      <c r="F594" s="448" t="s">
        <v>1195</v>
      </c>
    </row>
    <row r="595" spans="5:6" ht="14.45" hidden="1" x14ac:dyDescent="0.3">
      <c r="E595" s="470" t="s">
        <v>3047</v>
      </c>
      <c r="F595" s="448" t="s">
        <v>1197</v>
      </c>
    </row>
    <row r="596" spans="5:6" ht="14.45" hidden="1" x14ac:dyDescent="0.3">
      <c r="E596" s="470" t="s">
        <v>3048</v>
      </c>
      <c r="F596" s="448" t="s">
        <v>3049</v>
      </c>
    </row>
    <row r="597" spans="5:6" ht="14.45" hidden="1" x14ac:dyDescent="0.3">
      <c r="E597" s="470" t="s">
        <v>3050</v>
      </c>
      <c r="F597" s="448" t="s">
        <v>1199</v>
      </c>
    </row>
    <row r="598" spans="5:6" ht="14.45" hidden="1" x14ac:dyDescent="0.3">
      <c r="E598" s="470" t="s">
        <v>3051</v>
      </c>
      <c r="F598" s="448" t="s">
        <v>1201</v>
      </c>
    </row>
    <row r="599" spans="5:6" ht="14.45" hidden="1" x14ac:dyDescent="0.3">
      <c r="E599" s="470" t="s">
        <v>3052</v>
      </c>
      <c r="F599" s="448" t="s">
        <v>1203</v>
      </c>
    </row>
    <row r="600" spans="5:6" ht="14.45" hidden="1" x14ac:dyDescent="0.3">
      <c r="E600" s="470" t="s">
        <v>3053</v>
      </c>
      <c r="F600" s="448" t="s">
        <v>1205</v>
      </c>
    </row>
    <row r="601" spans="5:6" ht="14.45" hidden="1" x14ac:dyDescent="0.3">
      <c r="E601" s="470" t="s">
        <v>3054</v>
      </c>
      <c r="F601" s="448" t="s">
        <v>3055</v>
      </c>
    </row>
    <row r="602" spans="5:6" ht="14.45" hidden="1" x14ac:dyDescent="0.3">
      <c r="E602" s="470" t="s">
        <v>3056</v>
      </c>
      <c r="F602" s="448" t="s">
        <v>1207</v>
      </c>
    </row>
    <row r="603" spans="5:6" ht="14.45" hidden="1" x14ac:dyDescent="0.3">
      <c r="E603" s="470" t="s">
        <v>3057</v>
      </c>
      <c r="F603" s="448" t="s">
        <v>1209</v>
      </c>
    </row>
    <row r="604" spans="5:6" ht="14.45" hidden="1" x14ac:dyDescent="0.3">
      <c r="E604" s="470" t="s">
        <v>3058</v>
      </c>
      <c r="F604" s="448" t="s">
        <v>1211</v>
      </c>
    </row>
    <row r="605" spans="5:6" ht="14.45" hidden="1" x14ac:dyDescent="0.3">
      <c r="E605" s="470" t="s">
        <v>3059</v>
      </c>
      <c r="F605" s="448" t="s">
        <v>1213</v>
      </c>
    </row>
    <row r="606" spans="5:6" ht="14.45" hidden="1" x14ac:dyDescent="0.3">
      <c r="E606" s="470" t="s">
        <v>3060</v>
      </c>
      <c r="F606" s="448" t="s">
        <v>3061</v>
      </c>
    </row>
    <row r="607" spans="5:6" ht="14.45" hidden="1" x14ac:dyDescent="0.3">
      <c r="E607" s="470" t="s">
        <v>3062</v>
      </c>
      <c r="F607" s="448" t="s">
        <v>3063</v>
      </c>
    </row>
    <row r="608" spans="5:6" ht="14.45" hidden="1" x14ac:dyDescent="0.3">
      <c r="E608" s="470" t="s">
        <v>3064</v>
      </c>
      <c r="F608" s="448" t="s">
        <v>3065</v>
      </c>
    </row>
    <row r="609" spans="5:6" ht="14.45" hidden="1" x14ac:dyDescent="0.3">
      <c r="E609" s="470" t="s">
        <v>3066</v>
      </c>
      <c r="F609" s="448" t="s">
        <v>3067</v>
      </c>
    </row>
    <row r="610" spans="5:6" ht="14.45" hidden="1" x14ac:dyDescent="0.3">
      <c r="E610" s="470" t="s">
        <v>3068</v>
      </c>
      <c r="F610" s="448" t="s">
        <v>3069</v>
      </c>
    </row>
    <row r="611" spans="5:6" ht="14.45" hidden="1" x14ac:dyDescent="0.3">
      <c r="E611" s="470" t="s">
        <v>3070</v>
      </c>
      <c r="F611" s="448" t="s">
        <v>3071</v>
      </c>
    </row>
    <row r="612" spans="5:6" ht="14.45" hidden="1" x14ac:dyDescent="0.3">
      <c r="E612" s="470" t="s">
        <v>3072</v>
      </c>
      <c r="F612" s="448" t="s">
        <v>3073</v>
      </c>
    </row>
    <row r="613" spans="5:6" ht="14.45" hidden="1" x14ac:dyDescent="0.3">
      <c r="E613" s="470" t="s">
        <v>3074</v>
      </c>
      <c r="F613" s="448" t="s">
        <v>3075</v>
      </c>
    </row>
    <row r="614" spans="5:6" ht="14.45" hidden="1" x14ac:dyDescent="0.3">
      <c r="E614" s="470" t="s">
        <v>3076</v>
      </c>
      <c r="F614" s="448" t="s">
        <v>3077</v>
      </c>
    </row>
    <row r="615" spans="5:6" ht="14.45" hidden="1" x14ac:dyDescent="0.3">
      <c r="E615" s="470" t="s">
        <v>3078</v>
      </c>
      <c r="F615" s="448" t="s">
        <v>3079</v>
      </c>
    </row>
    <row r="616" spans="5:6" ht="14.45" hidden="1" x14ac:dyDescent="0.3">
      <c r="E616" s="470" t="s">
        <v>3080</v>
      </c>
      <c r="F616" s="448" t="s">
        <v>3081</v>
      </c>
    </row>
    <row r="617" spans="5:6" ht="14.45" hidden="1" x14ac:dyDescent="0.3">
      <c r="E617" s="470" t="s">
        <v>3082</v>
      </c>
      <c r="F617" s="448" t="s">
        <v>3083</v>
      </c>
    </row>
    <row r="618" spans="5:6" ht="14.45" hidden="1" x14ac:dyDescent="0.3">
      <c r="E618" s="470" t="s">
        <v>3084</v>
      </c>
      <c r="F618" s="448" t="s">
        <v>3085</v>
      </c>
    </row>
    <row r="619" spans="5:6" ht="14.45" hidden="1" x14ac:dyDescent="0.3">
      <c r="E619" s="470" t="s">
        <v>3086</v>
      </c>
      <c r="F619" s="448" t="s">
        <v>3087</v>
      </c>
    </row>
    <row r="620" spans="5:6" ht="14.45" hidden="1" x14ac:dyDescent="0.3">
      <c r="E620" s="470" t="s">
        <v>3088</v>
      </c>
      <c r="F620" s="448" t="s">
        <v>3089</v>
      </c>
    </row>
    <row r="621" spans="5:6" ht="14.45" hidden="1" x14ac:dyDescent="0.3">
      <c r="E621" s="470" t="s">
        <v>3090</v>
      </c>
      <c r="F621" s="448" t="s">
        <v>3091</v>
      </c>
    </row>
    <row r="622" spans="5:6" ht="14.45" hidden="1" x14ac:dyDescent="0.3">
      <c r="E622" s="470" t="s">
        <v>3092</v>
      </c>
      <c r="F622" s="448" t="s">
        <v>3093</v>
      </c>
    </row>
    <row r="623" spans="5:6" ht="14.45" hidden="1" x14ac:dyDescent="0.3">
      <c r="E623" s="470" t="s">
        <v>3094</v>
      </c>
      <c r="F623" s="448" t="s">
        <v>3095</v>
      </c>
    </row>
    <row r="624" spans="5:6" ht="14.45" hidden="1" x14ac:dyDescent="0.3">
      <c r="E624" s="470" t="s">
        <v>3096</v>
      </c>
      <c r="F624" s="448" t="s">
        <v>1243</v>
      </c>
    </row>
    <row r="625" spans="5:6" ht="14.45" hidden="1" x14ac:dyDescent="0.3">
      <c r="E625" s="470" t="s">
        <v>3097</v>
      </c>
      <c r="F625" s="448" t="s">
        <v>1245</v>
      </c>
    </row>
    <row r="626" spans="5:6" ht="14.45" hidden="1" x14ac:dyDescent="0.3">
      <c r="E626" s="470" t="s">
        <v>3098</v>
      </c>
      <c r="F626" s="448" t="s">
        <v>1247</v>
      </c>
    </row>
    <row r="627" spans="5:6" ht="14.45" hidden="1" x14ac:dyDescent="0.3">
      <c r="E627" s="470" t="s">
        <v>3099</v>
      </c>
      <c r="F627" s="448" t="s">
        <v>3100</v>
      </c>
    </row>
    <row r="628" spans="5:6" ht="14.45" hidden="1" x14ac:dyDescent="0.3">
      <c r="E628" s="470" t="s">
        <v>3101</v>
      </c>
      <c r="F628" s="448" t="s">
        <v>3102</v>
      </c>
    </row>
    <row r="629" spans="5:6" ht="14.45" hidden="1" x14ac:dyDescent="0.3">
      <c r="E629" s="470" t="s">
        <v>3103</v>
      </c>
      <c r="F629" s="448" t="s">
        <v>3104</v>
      </c>
    </row>
    <row r="630" spans="5:6" ht="14.45" hidden="1" x14ac:dyDescent="0.3">
      <c r="E630" s="470" t="s">
        <v>3105</v>
      </c>
      <c r="F630" s="448" t="s">
        <v>3106</v>
      </c>
    </row>
    <row r="631" spans="5:6" ht="14.45" hidden="1" x14ac:dyDescent="0.3">
      <c r="E631" s="470" t="s">
        <v>3107</v>
      </c>
      <c r="F631" s="448" t="s">
        <v>3108</v>
      </c>
    </row>
    <row r="632" spans="5:6" ht="14.45" hidden="1" x14ac:dyDescent="0.3">
      <c r="E632" s="470" t="s">
        <v>3109</v>
      </c>
      <c r="F632" s="448" t="s">
        <v>3110</v>
      </c>
    </row>
    <row r="633" spans="5:6" ht="14.45" hidden="1" x14ac:dyDescent="0.3">
      <c r="E633" s="470" t="s">
        <v>3111</v>
      </c>
      <c r="F633" s="448" t="s">
        <v>3112</v>
      </c>
    </row>
    <row r="634" spans="5:6" ht="14.45" hidden="1" x14ac:dyDescent="0.3">
      <c r="E634" s="470" t="s">
        <v>3113</v>
      </c>
      <c r="F634" s="448" t="s">
        <v>3114</v>
      </c>
    </row>
    <row r="635" spans="5:6" ht="14.45" hidden="1" x14ac:dyDescent="0.3">
      <c r="E635" s="470" t="s">
        <v>3115</v>
      </c>
      <c r="F635" s="448" t="s">
        <v>3116</v>
      </c>
    </row>
    <row r="636" spans="5:6" ht="14.45" hidden="1" x14ac:dyDescent="0.3">
      <c r="E636" s="470" t="s">
        <v>3117</v>
      </c>
      <c r="F636" s="448" t="s">
        <v>3118</v>
      </c>
    </row>
    <row r="637" spans="5:6" ht="14.45" hidden="1" x14ac:dyDescent="0.3">
      <c r="E637" s="470" t="s">
        <v>3119</v>
      </c>
      <c r="F637" s="448" t="s">
        <v>3120</v>
      </c>
    </row>
    <row r="638" spans="5:6" ht="14.45" hidden="1" x14ac:dyDescent="0.3">
      <c r="E638" s="470" t="s">
        <v>3121</v>
      </c>
      <c r="F638" s="448" t="s">
        <v>3122</v>
      </c>
    </row>
    <row r="639" spans="5:6" ht="14.45" hidden="1" x14ac:dyDescent="0.3">
      <c r="E639" s="470" t="s">
        <v>3123</v>
      </c>
      <c r="F639" s="448" t="s">
        <v>3124</v>
      </c>
    </row>
    <row r="640" spans="5:6" ht="14.45" hidden="1" x14ac:dyDescent="0.3">
      <c r="E640" s="470" t="s">
        <v>3125</v>
      </c>
      <c r="F640" s="448" t="s">
        <v>3126</v>
      </c>
    </row>
    <row r="641" spans="5:6" ht="14.45" hidden="1" x14ac:dyDescent="0.3">
      <c r="E641" s="470" t="s">
        <v>3127</v>
      </c>
      <c r="F641" s="448" t="s">
        <v>3128</v>
      </c>
    </row>
    <row r="642" spans="5:6" ht="14.45" hidden="1" x14ac:dyDescent="0.3">
      <c r="E642" s="470" t="s">
        <v>3129</v>
      </c>
      <c r="F642" s="448" t="s">
        <v>3130</v>
      </c>
    </row>
    <row r="643" spans="5:6" ht="14.45" hidden="1" x14ac:dyDescent="0.3">
      <c r="E643" s="470" t="s">
        <v>3131</v>
      </c>
      <c r="F643" s="448" t="s">
        <v>3132</v>
      </c>
    </row>
    <row r="644" spans="5:6" ht="14.45" hidden="1" x14ac:dyDescent="0.3">
      <c r="E644" s="470" t="s">
        <v>3133</v>
      </c>
      <c r="F644" s="448" t="s">
        <v>3134</v>
      </c>
    </row>
    <row r="645" spans="5:6" ht="14.45" hidden="1" x14ac:dyDescent="0.3">
      <c r="E645" s="470" t="s">
        <v>3135</v>
      </c>
      <c r="F645" s="448" t="s">
        <v>3136</v>
      </c>
    </row>
    <row r="646" spans="5:6" ht="14.45" hidden="1" x14ac:dyDescent="0.3">
      <c r="E646" s="470" t="s">
        <v>3137</v>
      </c>
      <c r="F646" s="448" t="s">
        <v>3138</v>
      </c>
    </row>
    <row r="647" spans="5:6" ht="14.45" hidden="1" x14ac:dyDescent="0.3">
      <c r="E647" s="470" t="s">
        <v>3139</v>
      </c>
      <c r="F647" s="448" t="s">
        <v>3140</v>
      </c>
    </row>
    <row r="648" spans="5:6" ht="14.45" hidden="1" x14ac:dyDescent="0.3">
      <c r="E648" s="470" t="s">
        <v>3141</v>
      </c>
      <c r="F648" s="448" t="s">
        <v>3142</v>
      </c>
    </row>
    <row r="649" spans="5:6" ht="14.45" hidden="1" x14ac:dyDescent="0.3">
      <c r="E649" s="470" t="s">
        <v>3143</v>
      </c>
      <c r="F649" s="448" t="s">
        <v>3144</v>
      </c>
    </row>
    <row r="650" spans="5:6" ht="14.45" hidden="1" x14ac:dyDescent="0.3">
      <c r="E650" s="470" t="s">
        <v>3145</v>
      </c>
      <c r="F650" s="448" t="s">
        <v>3146</v>
      </c>
    </row>
    <row r="651" spans="5:6" ht="14.45" hidden="1" x14ac:dyDescent="0.3">
      <c r="E651" s="470" t="s">
        <v>3147</v>
      </c>
      <c r="F651" s="448" t="s">
        <v>3148</v>
      </c>
    </row>
    <row r="652" spans="5:6" ht="14.45" hidden="1" x14ac:dyDescent="0.3">
      <c r="E652" s="470" t="s">
        <v>3149</v>
      </c>
      <c r="F652" s="448" t="s">
        <v>3150</v>
      </c>
    </row>
    <row r="653" spans="5:6" ht="14.45" hidden="1" x14ac:dyDescent="0.3">
      <c r="E653" s="470" t="s">
        <v>3151</v>
      </c>
      <c r="F653" s="448" t="s">
        <v>3152</v>
      </c>
    </row>
    <row r="654" spans="5:6" ht="14.45" hidden="1" x14ac:dyDescent="0.3">
      <c r="E654" s="470" t="s">
        <v>3153</v>
      </c>
      <c r="F654" s="448" t="s">
        <v>3154</v>
      </c>
    </row>
    <row r="655" spans="5:6" ht="14.45" hidden="1" x14ac:dyDescent="0.3">
      <c r="E655" s="470" t="s">
        <v>3155</v>
      </c>
      <c r="F655" s="448" t="s">
        <v>3156</v>
      </c>
    </row>
    <row r="656" spans="5:6" ht="14.45" hidden="1" x14ac:dyDescent="0.3">
      <c r="E656" s="470" t="s">
        <v>3157</v>
      </c>
      <c r="F656" s="448" t="s">
        <v>3158</v>
      </c>
    </row>
    <row r="657" spans="5:6" ht="14.45" hidden="1" x14ac:dyDescent="0.3">
      <c r="E657" s="470" t="s">
        <v>3159</v>
      </c>
      <c r="F657" s="448" t="s">
        <v>3160</v>
      </c>
    </row>
    <row r="658" spans="5:6" ht="14.45" hidden="1" x14ac:dyDescent="0.3">
      <c r="E658" s="470" t="s">
        <v>3161</v>
      </c>
      <c r="F658" s="448" t="s">
        <v>3162</v>
      </c>
    </row>
    <row r="659" spans="5:6" ht="14.45" hidden="1" x14ac:dyDescent="0.3">
      <c r="E659" s="470" t="s">
        <v>3163</v>
      </c>
      <c r="F659" s="448" t="s">
        <v>3164</v>
      </c>
    </row>
    <row r="660" spans="5:6" ht="14.45" hidden="1" x14ac:dyDescent="0.3">
      <c r="E660" s="470" t="s">
        <v>3165</v>
      </c>
      <c r="F660" s="448" t="s">
        <v>3166</v>
      </c>
    </row>
    <row r="661" spans="5:6" ht="14.45" hidden="1" x14ac:dyDescent="0.3">
      <c r="E661" s="470" t="s">
        <v>3167</v>
      </c>
      <c r="F661" s="448" t="s">
        <v>3168</v>
      </c>
    </row>
    <row r="662" spans="5:6" ht="14.45" hidden="1" x14ac:dyDescent="0.3">
      <c r="E662" s="470" t="s">
        <v>3169</v>
      </c>
      <c r="F662" s="448" t="s">
        <v>3170</v>
      </c>
    </row>
    <row r="663" spans="5:6" ht="14.45" hidden="1" x14ac:dyDescent="0.3">
      <c r="E663" s="470" t="s">
        <v>3171</v>
      </c>
      <c r="F663" s="448" t="s">
        <v>3172</v>
      </c>
    </row>
    <row r="664" spans="5:6" ht="14.45" hidden="1" x14ac:dyDescent="0.3">
      <c r="E664" s="470" t="s">
        <v>3173</v>
      </c>
      <c r="F664" s="448" t="s">
        <v>3174</v>
      </c>
    </row>
    <row r="665" spans="5:6" ht="14.45" hidden="1" x14ac:dyDescent="0.3">
      <c r="E665" s="470" t="s">
        <v>3175</v>
      </c>
      <c r="F665" s="448" t="s">
        <v>3176</v>
      </c>
    </row>
    <row r="666" spans="5:6" ht="14.45" hidden="1" x14ac:dyDescent="0.3">
      <c r="E666" s="470" t="s">
        <v>3177</v>
      </c>
      <c r="F666" s="448" t="s">
        <v>3178</v>
      </c>
    </row>
    <row r="667" spans="5:6" ht="14.45" hidden="1" x14ac:dyDescent="0.3">
      <c r="E667" s="470" t="s">
        <v>3179</v>
      </c>
      <c r="F667" s="448" t="s">
        <v>3180</v>
      </c>
    </row>
    <row r="668" spans="5:6" ht="14.45" hidden="1" x14ac:dyDescent="0.3">
      <c r="E668" s="470" t="s">
        <v>3181</v>
      </c>
      <c r="F668" s="448" t="s">
        <v>3182</v>
      </c>
    </row>
    <row r="669" spans="5:6" ht="14.45" hidden="1" x14ac:dyDescent="0.3">
      <c r="E669" s="470" t="s">
        <v>3183</v>
      </c>
      <c r="F669" s="448" t="s">
        <v>3184</v>
      </c>
    </row>
    <row r="670" spans="5:6" ht="14.45" hidden="1" x14ac:dyDescent="0.3">
      <c r="E670" s="470" t="s">
        <v>3185</v>
      </c>
      <c r="F670" s="448" t="s">
        <v>3186</v>
      </c>
    </row>
  </sheetData>
  <mergeCells count="44">
    <mergeCell ref="C17:G17"/>
    <mergeCell ref="B3:G3"/>
    <mergeCell ref="B4:G4"/>
    <mergeCell ref="B5:D5"/>
    <mergeCell ref="B6:G6"/>
    <mergeCell ref="B7:D7"/>
    <mergeCell ref="C8:G8"/>
    <mergeCell ref="C9:G9"/>
    <mergeCell ref="B10:B13"/>
    <mergeCell ref="C14:G14"/>
    <mergeCell ref="C15:G15"/>
    <mergeCell ref="C16:G16"/>
    <mergeCell ref="C30:G30"/>
    <mergeCell ref="C18:G18"/>
    <mergeCell ref="C19:G19"/>
    <mergeCell ref="C20:G20"/>
    <mergeCell ref="E21:G21"/>
    <mergeCell ref="C22:G22"/>
    <mergeCell ref="C23:G23"/>
    <mergeCell ref="B24:D24"/>
    <mergeCell ref="B25:G25"/>
    <mergeCell ref="C27:G27"/>
    <mergeCell ref="C28:G28"/>
    <mergeCell ref="C29:G29"/>
    <mergeCell ref="C43:G43"/>
    <mergeCell ref="B31:D31"/>
    <mergeCell ref="B32:G32"/>
    <mergeCell ref="B33:D33"/>
    <mergeCell ref="C34:G34"/>
    <mergeCell ref="C35:G35"/>
    <mergeCell ref="C36:G36"/>
    <mergeCell ref="C37:G37"/>
    <mergeCell ref="C38:G38"/>
    <mergeCell ref="C39:G39"/>
    <mergeCell ref="B40:D40"/>
    <mergeCell ref="B41:G41"/>
    <mergeCell ref="C52:G52"/>
    <mergeCell ref="B112:F112"/>
    <mergeCell ref="C44:G44"/>
    <mergeCell ref="C45:G45"/>
    <mergeCell ref="B47:G47"/>
    <mergeCell ref="C49:G49"/>
    <mergeCell ref="C50:G50"/>
    <mergeCell ref="C51:G51"/>
  </mergeCells>
  <dataValidations count="10">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$J$114:$J$115</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$I$114:$I$121</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$H$114:$H$118</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$G$114:$G$116</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E13">
      <formula1>$D$114:$D$173</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D13">
      <formula1>$C$114:$C$134</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C13">
      <formula1>$B$114:$B$119</formula1>
    </dataValidation>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G13">
      <formula1>$F$114:$F$670</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F13">
      <formula1>$E$114:$E$670</formula1>
    </dataValidation>
  </dataValidations>
  <hyperlinks>
    <hyperlink ref="A1" location="'1.1.2.f'!A1" display="Regresar"/>
    <hyperlink ref="C38" r:id="rId1"/>
  </hyperlinks>
  <printOptions horizontalCentered="1" verticalCentered="1"/>
  <pageMargins left="0.70866141732283472" right="0.70866141732283472" top="0.74803149606299213" bottom="0.74803149606299213" header="0.31496062992125984" footer="0.31496062992125984"/>
  <pageSetup scale="30" orientation="portrait" r:id="rId2"/>
  <drawing r:id="rId3"/>
  <legacyDrawing r:id="rId4"/>
  <tableParts count="10">
    <tablePart r:id="rId5"/>
    <tablePart r:id="rId6"/>
    <tablePart r:id="rId7"/>
    <tablePart r:id="rId8"/>
    <tablePart r:id="rId9"/>
    <tablePart r:id="rId10"/>
    <tablePart r:id="rId11"/>
    <tablePart r:id="rId12"/>
    <tablePart r:id="rId13"/>
    <tablePart r:id="rId14"/>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dimension ref="A1:R39"/>
  <sheetViews>
    <sheetView showGridLines="0" zoomScaleNormal="100" workbookViewId="0">
      <pane ySplit="1" topLeftCell="A2" activePane="bottomLeft" state="frozen"/>
      <selection activeCell="E24" sqref="E24"/>
      <selection pane="bottomLeft"/>
    </sheetView>
  </sheetViews>
  <sheetFormatPr baseColWidth="10" defaultColWidth="11.42578125" defaultRowHeight="11.25" x14ac:dyDescent="0.2"/>
  <cols>
    <col min="1" max="2" width="15.7109375" style="12" customWidth="1"/>
    <col min="3" max="3" width="14.28515625" style="295" customWidth="1"/>
    <col min="4" max="4" width="11.7109375" style="12" customWidth="1"/>
    <col min="5" max="7" width="11" style="12" customWidth="1"/>
    <col min="8" max="12" width="11.42578125" style="12"/>
    <col min="13" max="13" width="14.28515625" style="12" customWidth="1"/>
    <col min="14" max="14" width="13.28515625" style="12" customWidth="1"/>
    <col min="15" max="16384" width="11.42578125" style="12"/>
  </cols>
  <sheetData>
    <row r="1" spans="1:18" ht="14.45" x14ac:dyDescent="0.3">
      <c r="A1" s="817" t="s">
        <v>1790</v>
      </c>
      <c r="B1" s="311"/>
      <c r="C1" s="1731" t="s">
        <v>1791</v>
      </c>
      <c r="D1" s="1731"/>
    </row>
    <row r="3" spans="1:18" ht="12.75" customHeight="1" x14ac:dyDescent="0.2">
      <c r="A3" s="1867" t="s">
        <v>3829</v>
      </c>
      <c r="B3" s="1867"/>
      <c r="C3" s="1869" t="s">
        <v>1792</v>
      </c>
      <c r="D3" s="1870"/>
      <c r="E3" s="1870"/>
      <c r="F3" s="1870"/>
      <c r="G3" s="1870"/>
      <c r="H3" s="1870"/>
      <c r="I3" s="1870"/>
      <c r="J3" s="1870"/>
      <c r="K3" s="1870"/>
      <c r="L3" s="1870"/>
      <c r="M3" s="1870"/>
      <c r="N3" s="1870"/>
      <c r="O3" s="1870"/>
      <c r="P3" s="1870"/>
      <c r="Q3" s="1870"/>
      <c r="R3" s="1876"/>
    </row>
    <row r="4" spans="1:18" ht="12.75" customHeight="1" x14ac:dyDescent="0.2">
      <c r="A4" s="1867" t="s">
        <v>3830</v>
      </c>
      <c r="B4" s="1868"/>
      <c r="C4" s="1869" t="s">
        <v>3831</v>
      </c>
      <c r="D4" s="1875"/>
      <c r="E4" s="1875"/>
      <c r="F4" s="1875"/>
      <c r="G4" s="1875"/>
      <c r="H4" s="1875"/>
      <c r="I4" s="1875"/>
      <c r="J4" s="1875"/>
      <c r="K4" s="1875"/>
      <c r="L4" s="1875"/>
      <c r="M4" s="1875"/>
      <c r="N4" s="1875"/>
      <c r="O4" s="1875"/>
      <c r="P4" s="1875"/>
      <c r="Q4" s="1871"/>
      <c r="R4" s="1872"/>
    </row>
    <row r="5" spans="1:18" ht="12.75" customHeight="1" x14ac:dyDescent="0.2">
      <c r="A5" s="1867" t="s">
        <v>3832</v>
      </c>
      <c r="B5" s="1868"/>
      <c r="C5" s="1869" t="s">
        <v>3833</v>
      </c>
      <c r="D5" s="1875"/>
      <c r="E5" s="1875"/>
      <c r="F5" s="1875"/>
      <c r="G5" s="1875"/>
      <c r="H5" s="1875"/>
      <c r="I5" s="1875"/>
      <c r="J5" s="1875"/>
      <c r="K5" s="1875"/>
      <c r="L5" s="1875"/>
      <c r="M5" s="1875"/>
      <c r="N5" s="1875"/>
      <c r="O5" s="1875"/>
      <c r="P5" s="1875"/>
      <c r="Q5" s="1871"/>
      <c r="R5" s="1872"/>
    </row>
    <row r="6" spans="1:18" ht="15" x14ac:dyDescent="0.2">
      <c r="A6" s="1867" t="s">
        <v>3834</v>
      </c>
      <c r="B6" s="1868"/>
      <c r="C6" s="1869" t="s">
        <v>3835</v>
      </c>
      <c r="D6" s="1870"/>
      <c r="E6" s="1870"/>
      <c r="F6" s="1870"/>
      <c r="G6" s="1870"/>
      <c r="H6" s="1870"/>
      <c r="I6" s="1870"/>
      <c r="J6" s="1870"/>
      <c r="K6" s="1870"/>
      <c r="L6" s="1870"/>
      <c r="M6" s="1870"/>
      <c r="N6" s="1870"/>
      <c r="O6" s="1870"/>
      <c r="P6" s="1870"/>
      <c r="Q6" s="1871"/>
      <c r="R6" s="1872"/>
    </row>
    <row r="7" spans="1:18" ht="10.15" x14ac:dyDescent="0.2">
      <c r="A7" s="904"/>
    </row>
    <row r="8" spans="1:18" ht="10.15" x14ac:dyDescent="0.2">
      <c r="A8" s="904"/>
    </row>
    <row r="9" spans="1:18" ht="48" customHeight="1" x14ac:dyDescent="0.2">
      <c r="A9" s="904"/>
      <c r="C9" s="1712" t="s">
        <v>3836</v>
      </c>
      <c r="D9" s="1712"/>
      <c r="E9" s="905"/>
      <c r="F9" s="905"/>
    </row>
    <row r="10" spans="1:18" ht="13.9" x14ac:dyDescent="0.2">
      <c r="A10" s="904"/>
      <c r="C10" s="906" t="s">
        <v>3837</v>
      </c>
      <c r="D10" s="673">
        <v>2019</v>
      </c>
      <c r="E10" s="907"/>
      <c r="F10" s="907"/>
    </row>
    <row r="11" spans="1:18" ht="13.9" x14ac:dyDescent="0.3">
      <c r="A11" s="904"/>
      <c r="C11" s="908" t="s">
        <v>1527</v>
      </c>
      <c r="D11" s="909">
        <v>89.393939393939391</v>
      </c>
      <c r="E11" s="910"/>
      <c r="F11" s="910"/>
    </row>
    <row r="12" spans="1:18" ht="13.9" x14ac:dyDescent="0.3">
      <c r="A12" s="904"/>
      <c r="C12" s="908" t="s">
        <v>3838</v>
      </c>
      <c r="D12" s="909">
        <v>89.090909090909093</v>
      </c>
      <c r="E12" s="910"/>
      <c r="F12" s="910"/>
    </row>
    <row r="13" spans="1:18" ht="13.9" x14ac:dyDescent="0.3">
      <c r="A13" s="904"/>
      <c r="C13" s="908" t="s">
        <v>1525</v>
      </c>
      <c r="D13" s="909">
        <v>71.034482758620683</v>
      </c>
      <c r="E13" s="910"/>
      <c r="F13" s="910"/>
    </row>
    <row r="14" spans="1:18" ht="13.9" x14ac:dyDescent="0.3">
      <c r="A14" s="904"/>
      <c r="C14" s="908" t="s">
        <v>1798</v>
      </c>
      <c r="D14" s="909">
        <v>81.632653061224488</v>
      </c>
      <c r="E14" s="910"/>
      <c r="F14" s="910"/>
    </row>
    <row r="15" spans="1:18" ht="13.9" x14ac:dyDescent="0.3">
      <c r="A15" s="904"/>
      <c r="C15" s="908" t="s">
        <v>1529</v>
      </c>
      <c r="D15" s="909">
        <v>79.545454545454547</v>
      </c>
      <c r="E15" s="910"/>
      <c r="F15" s="910"/>
    </row>
    <row r="16" spans="1:18" ht="13.9" x14ac:dyDescent="0.3">
      <c r="A16" s="904"/>
      <c r="C16" s="908" t="s">
        <v>3839</v>
      </c>
      <c r="D16" s="909">
        <v>82.889733840304174</v>
      </c>
      <c r="E16" s="910"/>
      <c r="F16" s="910"/>
    </row>
    <row r="17" spans="1:14" ht="12.75" x14ac:dyDescent="0.2">
      <c r="A17" s="904"/>
      <c r="C17" s="908" t="s">
        <v>3840</v>
      </c>
      <c r="D17" s="909">
        <v>94.630872483221466</v>
      </c>
      <c r="E17" s="910"/>
      <c r="F17" s="910"/>
    </row>
    <row r="18" spans="1:14" ht="13.9" x14ac:dyDescent="0.3">
      <c r="A18" s="904"/>
      <c r="C18" s="911" t="s">
        <v>3841</v>
      </c>
      <c r="D18" s="912">
        <v>82.482325216025146</v>
      </c>
      <c r="E18" s="913"/>
      <c r="F18" s="910"/>
    </row>
    <row r="19" spans="1:14" ht="12.75" x14ac:dyDescent="0.2">
      <c r="A19" s="904"/>
      <c r="C19" s="12" t="s">
        <v>3842</v>
      </c>
      <c r="D19" s="914"/>
      <c r="E19" s="913"/>
      <c r="F19" s="910"/>
    </row>
    <row r="20" spans="1:14" ht="13.9" x14ac:dyDescent="0.3">
      <c r="A20" s="904"/>
      <c r="C20" s="12" t="s">
        <v>3843</v>
      </c>
      <c r="D20" s="914"/>
      <c r="E20" s="913"/>
      <c r="F20" s="910"/>
    </row>
    <row r="21" spans="1:14" ht="10.15" x14ac:dyDescent="0.2">
      <c r="A21" s="904"/>
    </row>
    <row r="22" spans="1:14" ht="10.15" x14ac:dyDescent="0.2">
      <c r="A22" s="904"/>
    </row>
    <row r="23" spans="1:14" ht="10.15" x14ac:dyDescent="0.2">
      <c r="A23" s="904"/>
    </row>
    <row r="24" spans="1:14" s="220" customFormat="1" ht="29.25" customHeight="1" x14ac:dyDescent="0.2">
      <c r="A24" s="915"/>
      <c r="C24" s="1873" t="s">
        <v>3844</v>
      </c>
      <c r="D24" s="1873"/>
      <c r="E24" s="1873"/>
      <c r="F24" s="1873"/>
      <c r="G24" s="916"/>
      <c r="H24" s="1873" t="s">
        <v>3845</v>
      </c>
      <c r="I24" s="1873"/>
      <c r="J24" s="1873"/>
      <c r="K24" s="1873"/>
      <c r="M24" s="1874" t="s">
        <v>3846</v>
      </c>
      <c r="N24" s="1874"/>
    </row>
    <row r="25" spans="1:14" s="220" customFormat="1" ht="13.9" x14ac:dyDescent="0.3">
      <c r="A25" s="915"/>
      <c r="C25" s="906" t="s">
        <v>3837</v>
      </c>
      <c r="D25" s="906" t="s">
        <v>3847</v>
      </c>
      <c r="E25" s="906" t="s">
        <v>3848</v>
      </c>
      <c r="F25" s="906" t="s">
        <v>1</v>
      </c>
      <c r="G25" s="917"/>
      <c r="H25" s="906" t="s">
        <v>3837</v>
      </c>
      <c r="I25" s="906" t="s">
        <v>3847</v>
      </c>
      <c r="J25" s="906" t="s">
        <v>3848</v>
      </c>
      <c r="K25" s="906" t="s">
        <v>1</v>
      </c>
      <c r="L25" s="917"/>
      <c r="M25" s="918" t="s">
        <v>3837</v>
      </c>
      <c r="N25" s="918" t="s">
        <v>0</v>
      </c>
    </row>
    <row r="26" spans="1:14" s="220" customFormat="1" ht="12.75" x14ac:dyDescent="0.2">
      <c r="A26" s="915"/>
      <c r="C26" s="908" t="s">
        <v>1527</v>
      </c>
      <c r="D26" s="910">
        <v>118</v>
      </c>
      <c r="E26" s="910">
        <v>14</v>
      </c>
      <c r="F26" s="913">
        <v>132</v>
      </c>
      <c r="H26" s="908" t="s">
        <v>1527</v>
      </c>
      <c r="I26" s="910">
        <v>89.393939393939391</v>
      </c>
      <c r="J26" s="910">
        <v>10.606060606060606</v>
      </c>
      <c r="K26" s="910">
        <v>100</v>
      </c>
      <c r="M26" s="908" t="s">
        <v>1527</v>
      </c>
      <c r="N26" s="910">
        <v>11.238095238095239</v>
      </c>
    </row>
    <row r="27" spans="1:14" s="220" customFormat="1" ht="12.75" x14ac:dyDescent="0.2">
      <c r="A27" s="915"/>
      <c r="C27" s="908" t="s">
        <v>3838</v>
      </c>
      <c r="D27" s="910">
        <v>147</v>
      </c>
      <c r="E27" s="910">
        <v>18</v>
      </c>
      <c r="F27" s="913">
        <v>165</v>
      </c>
      <c r="H27" s="908" t="s">
        <v>3838</v>
      </c>
      <c r="I27" s="910">
        <v>89.090909090909093</v>
      </c>
      <c r="J27" s="910">
        <v>10.909090909090908</v>
      </c>
      <c r="K27" s="910">
        <v>100</v>
      </c>
      <c r="M27" s="908" t="s">
        <v>3838</v>
      </c>
      <c r="N27" s="910">
        <v>14.000000000000002</v>
      </c>
    </row>
    <row r="28" spans="1:14" s="220" customFormat="1" ht="12.75" x14ac:dyDescent="0.2">
      <c r="A28" s="915"/>
      <c r="C28" s="908" t="s">
        <v>1525</v>
      </c>
      <c r="D28" s="910">
        <v>206</v>
      </c>
      <c r="E28" s="910">
        <v>84</v>
      </c>
      <c r="F28" s="913">
        <v>290</v>
      </c>
      <c r="H28" s="908" t="s">
        <v>1525</v>
      </c>
      <c r="I28" s="910">
        <v>71.034482758620683</v>
      </c>
      <c r="J28" s="910">
        <v>28.965517241379313</v>
      </c>
      <c r="K28" s="910">
        <v>100</v>
      </c>
      <c r="M28" s="908" t="s">
        <v>1525</v>
      </c>
      <c r="N28" s="910">
        <v>19.61904761904762</v>
      </c>
    </row>
    <row r="29" spans="1:14" s="220" customFormat="1" ht="12.75" x14ac:dyDescent="0.2">
      <c r="A29" s="915"/>
      <c r="C29" s="908" t="s">
        <v>1798</v>
      </c>
      <c r="D29" s="910">
        <v>80</v>
      </c>
      <c r="E29" s="910">
        <v>18</v>
      </c>
      <c r="F29" s="913">
        <v>98</v>
      </c>
      <c r="H29" s="908" t="s">
        <v>1798</v>
      </c>
      <c r="I29" s="910">
        <v>81.632653061224488</v>
      </c>
      <c r="J29" s="910">
        <v>18.367346938775512</v>
      </c>
      <c r="K29" s="910">
        <v>100</v>
      </c>
      <c r="M29" s="908" t="s">
        <v>1798</v>
      </c>
      <c r="N29" s="910">
        <v>7.6190476190476195</v>
      </c>
    </row>
    <row r="30" spans="1:14" s="220" customFormat="1" ht="12.75" x14ac:dyDescent="0.2">
      <c r="A30" s="915"/>
      <c r="C30" s="908" t="s">
        <v>1529</v>
      </c>
      <c r="D30" s="910">
        <v>140</v>
      </c>
      <c r="E30" s="910">
        <v>36</v>
      </c>
      <c r="F30" s="913">
        <v>176</v>
      </c>
      <c r="H30" s="908" t="s">
        <v>1529</v>
      </c>
      <c r="I30" s="910">
        <v>79.545454545454547</v>
      </c>
      <c r="J30" s="910">
        <v>20.454545454545457</v>
      </c>
      <c r="K30" s="910">
        <v>100</v>
      </c>
      <c r="M30" s="908" t="s">
        <v>1529</v>
      </c>
      <c r="N30" s="910">
        <v>13.333333333333334</v>
      </c>
    </row>
    <row r="31" spans="1:14" s="220" customFormat="1" ht="12.75" x14ac:dyDescent="0.2">
      <c r="A31" s="915"/>
      <c r="C31" s="908" t="s">
        <v>3839</v>
      </c>
      <c r="D31" s="910">
        <v>218</v>
      </c>
      <c r="E31" s="910">
        <v>45</v>
      </c>
      <c r="F31" s="913">
        <v>263</v>
      </c>
      <c r="H31" s="908" t="s">
        <v>3839</v>
      </c>
      <c r="I31" s="910">
        <v>82.889733840304174</v>
      </c>
      <c r="J31" s="910">
        <v>17.110266159695815</v>
      </c>
      <c r="K31" s="910">
        <v>99.999999999999986</v>
      </c>
      <c r="M31" s="908" t="s">
        <v>3839</v>
      </c>
      <c r="N31" s="910">
        <v>20.761904761904763</v>
      </c>
    </row>
    <row r="32" spans="1:14" s="220" customFormat="1" ht="12.75" x14ac:dyDescent="0.2">
      <c r="A32" s="915"/>
      <c r="C32" s="908" t="s">
        <v>3840</v>
      </c>
      <c r="D32" s="910">
        <v>141</v>
      </c>
      <c r="E32" s="910">
        <v>8</v>
      </c>
      <c r="F32" s="913">
        <v>149</v>
      </c>
      <c r="H32" s="908" t="s">
        <v>3840</v>
      </c>
      <c r="I32" s="910">
        <v>94.630872483221466</v>
      </c>
      <c r="J32" s="910">
        <v>5.3691275167785237</v>
      </c>
      <c r="K32" s="910">
        <v>99.999999999999986</v>
      </c>
      <c r="M32" s="908" t="s">
        <v>3840</v>
      </c>
      <c r="N32" s="910">
        <v>13.428571428571429</v>
      </c>
    </row>
    <row r="33" spans="1:14" s="220" customFormat="1" ht="12.75" x14ac:dyDescent="0.2">
      <c r="A33" s="915"/>
      <c r="C33" s="911" t="s">
        <v>3841</v>
      </c>
      <c r="D33" s="919">
        <f>SUM(D26:D32)</f>
        <v>1050</v>
      </c>
      <c r="E33" s="919">
        <f>SUM(E26:E32)</f>
        <v>223</v>
      </c>
      <c r="F33" s="919">
        <f>SUM(F26:F32)</f>
        <v>1273</v>
      </c>
      <c r="H33" s="911" t="s">
        <v>3841</v>
      </c>
      <c r="I33" s="919">
        <v>82.482325216025146</v>
      </c>
      <c r="J33" s="919">
        <v>17.517674783974861</v>
      </c>
      <c r="K33" s="920"/>
      <c r="M33" s="911" t="s">
        <v>3841</v>
      </c>
      <c r="N33" s="920">
        <v>100</v>
      </c>
    </row>
    <row r="34" spans="1:14" ht="12.75" x14ac:dyDescent="0.2">
      <c r="A34" s="904"/>
      <c r="C34" s="908"/>
      <c r="D34" s="908"/>
      <c r="E34" s="921"/>
      <c r="F34" s="908"/>
      <c r="G34" s="908"/>
      <c r="H34" s="908"/>
      <c r="I34" s="908"/>
      <c r="L34" s="922"/>
    </row>
    <row r="35" spans="1:14" ht="32.25" customHeight="1" x14ac:dyDescent="0.2">
      <c r="C35" s="1865" t="s">
        <v>3842</v>
      </c>
      <c r="D35" s="1865"/>
      <c r="E35" s="1865"/>
      <c r="F35" s="1865"/>
      <c r="G35" s="1865"/>
      <c r="H35" s="1865"/>
      <c r="I35" s="1865"/>
      <c r="J35" s="923"/>
    </row>
    <row r="36" spans="1:14" ht="39" customHeight="1" x14ac:dyDescent="0.2">
      <c r="C36" s="1866" t="s">
        <v>3849</v>
      </c>
      <c r="D36" s="1866"/>
      <c r="E36" s="1866"/>
      <c r="F36" s="1866"/>
      <c r="G36" s="1866"/>
      <c r="H36" s="1866"/>
      <c r="I36" s="1866"/>
      <c r="J36" s="1866"/>
    </row>
    <row r="37" spans="1:14" ht="31.5" customHeight="1" x14ac:dyDescent="0.2">
      <c r="C37" s="1866" t="s">
        <v>3850</v>
      </c>
      <c r="D37" s="1866"/>
      <c r="E37" s="1866"/>
      <c r="F37" s="1866"/>
      <c r="G37" s="1866"/>
      <c r="H37" s="1866"/>
      <c r="I37" s="1866"/>
      <c r="J37" s="1866"/>
    </row>
    <row r="38" spans="1:14" x14ac:dyDescent="0.2">
      <c r="C38" s="12" t="s">
        <v>3843</v>
      </c>
      <c r="E38" s="295"/>
    </row>
    <row r="39" spans="1:14" x14ac:dyDescent="0.2">
      <c r="C39" s="12"/>
      <c r="E39" s="295"/>
    </row>
  </sheetData>
  <mergeCells count="16">
    <mergeCell ref="A5:B5"/>
    <mergeCell ref="C5:R5"/>
    <mergeCell ref="C1:D1"/>
    <mergeCell ref="A3:B3"/>
    <mergeCell ref="C3:R3"/>
    <mergeCell ref="A4:B4"/>
    <mergeCell ref="C4:R4"/>
    <mergeCell ref="C35:I35"/>
    <mergeCell ref="C36:J36"/>
    <mergeCell ref="C37:J37"/>
    <mergeCell ref="A6:B6"/>
    <mergeCell ref="C6:R6"/>
    <mergeCell ref="C9:D9"/>
    <mergeCell ref="C24:F24"/>
    <mergeCell ref="H24:K24"/>
    <mergeCell ref="M24:N24"/>
  </mergeCells>
  <hyperlinks>
    <hyperlink ref="A1" location="'Indice indicadores'!A1" display="REGRESAR"/>
    <hyperlink ref="C1" location="'Metadato 6.b.1'!A1" display="VER METADATO"/>
  </hyperlinks>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theme="0" tint="-0.499984740745262"/>
  </sheetPr>
  <dimension ref="A1:F36"/>
  <sheetViews>
    <sheetView showGridLines="0" zoomScaleNormal="100" workbookViewId="0">
      <pane ySplit="1" topLeftCell="A2" activePane="bottomLeft" state="frozen"/>
      <selection activeCell="E24" sqref="E24"/>
      <selection pane="bottomLeft" activeCell="E24" sqref="E24"/>
    </sheetView>
  </sheetViews>
  <sheetFormatPr baseColWidth="10" defaultColWidth="11.42578125" defaultRowHeight="11.25" x14ac:dyDescent="0.25"/>
  <cols>
    <col min="1" max="1" width="11.42578125" style="307"/>
    <col min="2" max="2" width="26.42578125" style="307" customWidth="1"/>
    <col min="3" max="3" width="24" style="307" customWidth="1"/>
    <col min="4" max="4" width="85.7109375" style="307" customWidth="1"/>
    <col min="5" max="5" width="11.42578125" style="307"/>
    <col min="6" max="6" width="7.28515625" style="307" customWidth="1"/>
    <col min="7" max="16384" width="11.42578125" style="307"/>
  </cols>
  <sheetData>
    <row r="1" spans="1:6" ht="14.45" x14ac:dyDescent="0.3">
      <c r="B1" s="718" t="s">
        <v>1790</v>
      </c>
    </row>
    <row r="2" spans="1:6" ht="10.9" thickBot="1" x14ac:dyDescent="0.35"/>
    <row r="3" spans="1:6" ht="23.25" customHeight="1" thickBot="1" x14ac:dyDescent="0.3">
      <c r="B3" s="1696" t="s">
        <v>1800</v>
      </c>
      <c r="C3" s="1696"/>
      <c r="D3" s="1696"/>
      <c r="F3" s="278" t="s">
        <v>1855</v>
      </c>
    </row>
    <row r="4" spans="1:6" ht="29.25" customHeight="1" x14ac:dyDescent="0.25">
      <c r="A4" s="308"/>
      <c r="B4" s="1695" t="s">
        <v>1802</v>
      </c>
      <c r="C4" s="1695"/>
      <c r="D4" s="280" t="s">
        <v>1803</v>
      </c>
    </row>
    <row r="5" spans="1:6" ht="30" x14ac:dyDescent="0.25">
      <c r="B5" s="1695" t="s">
        <v>1804</v>
      </c>
      <c r="C5" s="1695"/>
      <c r="D5" s="280" t="s">
        <v>3851</v>
      </c>
    </row>
    <row r="6" spans="1:6" ht="15" x14ac:dyDescent="0.25">
      <c r="B6" s="1695" t="s">
        <v>1806</v>
      </c>
      <c r="C6" s="1695"/>
      <c r="D6" s="281" t="s">
        <v>3852</v>
      </c>
    </row>
    <row r="7" spans="1:6" ht="45" x14ac:dyDescent="0.25">
      <c r="B7" s="1697" t="s">
        <v>1808</v>
      </c>
      <c r="C7" s="1697"/>
      <c r="D7" s="282" t="s">
        <v>3853</v>
      </c>
    </row>
    <row r="8" spans="1:6" ht="14.45" x14ac:dyDescent="0.3">
      <c r="B8" s="1697" t="s">
        <v>1810</v>
      </c>
      <c r="C8" s="1697"/>
      <c r="D8" s="283" t="s">
        <v>3854</v>
      </c>
    </row>
    <row r="9" spans="1:6" ht="14.45" x14ac:dyDescent="0.3">
      <c r="B9" s="10"/>
      <c r="C9" s="10"/>
      <c r="D9" s="10"/>
    </row>
    <row r="10" spans="1:6" ht="23.25" customHeight="1" x14ac:dyDescent="0.25">
      <c r="B10" s="1696" t="s">
        <v>1812</v>
      </c>
      <c r="C10" s="1696"/>
      <c r="D10" s="1696"/>
    </row>
    <row r="11" spans="1:6" ht="30" x14ac:dyDescent="0.25">
      <c r="B11" s="1698" t="s">
        <v>1813</v>
      </c>
      <c r="C11" s="1699"/>
      <c r="D11" s="280" t="s">
        <v>3855</v>
      </c>
    </row>
    <row r="12" spans="1:6" ht="15" customHeight="1" x14ac:dyDescent="0.25">
      <c r="B12" s="1700" t="s">
        <v>1815</v>
      </c>
      <c r="C12" s="1700"/>
      <c r="D12" s="924" t="s">
        <v>3856</v>
      </c>
    </row>
    <row r="13" spans="1:6" ht="15" x14ac:dyDescent="0.25">
      <c r="B13" s="1695" t="s">
        <v>1580</v>
      </c>
      <c r="C13" s="1695"/>
      <c r="D13" s="285" t="s">
        <v>3857</v>
      </c>
    </row>
    <row r="14" spans="1:6" ht="14.45" x14ac:dyDescent="0.3">
      <c r="B14" s="1695" t="s">
        <v>1541</v>
      </c>
      <c r="C14" s="1701"/>
      <c r="D14" s="285" t="s">
        <v>3858</v>
      </c>
    </row>
    <row r="15" spans="1:6" ht="45" x14ac:dyDescent="0.25">
      <c r="B15" s="1695" t="s">
        <v>1818</v>
      </c>
      <c r="C15" s="1695"/>
      <c r="D15" s="280" t="s">
        <v>3859</v>
      </c>
    </row>
    <row r="16" spans="1:6" ht="45" x14ac:dyDescent="0.25">
      <c r="B16" s="1695" t="s">
        <v>1820</v>
      </c>
      <c r="C16" s="1695"/>
      <c r="D16" s="280" t="s">
        <v>3860</v>
      </c>
    </row>
    <row r="17" spans="2:4" ht="15" x14ac:dyDescent="0.25">
      <c r="B17" s="1695" t="s">
        <v>1705</v>
      </c>
      <c r="C17" s="1695"/>
      <c r="D17" s="301" t="s">
        <v>0</v>
      </c>
    </row>
    <row r="18" spans="2:4" ht="45" x14ac:dyDescent="0.25">
      <c r="B18" s="1697" t="s">
        <v>1823</v>
      </c>
      <c r="C18" s="1697"/>
      <c r="D18" s="280" t="s">
        <v>3861</v>
      </c>
    </row>
    <row r="19" spans="2:4" ht="15" customHeight="1" x14ac:dyDescent="0.25">
      <c r="B19" s="1704" t="s">
        <v>1825</v>
      </c>
      <c r="C19" s="1705"/>
      <c r="D19" s="301" t="s">
        <v>3862</v>
      </c>
    </row>
    <row r="20" spans="2:4" ht="15" x14ac:dyDescent="0.25">
      <c r="B20" s="1695" t="s">
        <v>1827</v>
      </c>
      <c r="C20" s="1695"/>
      <c r="D20" s="280" t="s">
        <v>1828</v>
      </c>
    </row>
    <row r="21" spans="2:4" ht="30" x14ac:dyDescent="0.25">
      <c r="B21" s="1706" t="s">
        <v>1829</v>
      </c>
      <c r="C21" s="290" t="s">
        <v>1830</v>
      </c>
      <c r="D21" s="280" t="s">
        <v>3863</v>
      </c>
    </row>
    <row r="22" spans="2:4" ht="15" x14ac:dyDescent="0.25">
      <c r="B22" s="1707"/>
      <c r="C22" s="814" t="s">
        <v>1832</v>
      </c>
      <c r="D22" s="301"/>
    </row>
    <row r="23" spans="2:4" ht="15" x14ac:dyDescent="0.25">
      <c r="B23" s="1708" t="s">
        <v>1834</v>
      </c>
      <c r="C23" s="1708"/>
      <c r="D23" s="280" t="s">
        <v>3864</v>
      </c>
    </row>
    <row r="24" spans="2:4" ht="45" x14ac:dyDescent="0.25">
      <c r="B24" s="1708" t="s">
        <v>1835</v>
      </c>
      <c r="C24" s="1708"/>
      <c r="D24" s="303" t="s">
        <v>3865</v>
      </c>
    </row>
    <row r="25" spans="2:4" ht="15" x14ac:dyDescent="0.25">
      <c r="B25" s="1695" t="s">
        <v>1836</v>
      </c>
      <c r="C25" s="1695"/>
      <c r="D25" s="289" t="s">
        <v>3858</v>
      </c>
    </row>
    <row r="26" spans="2:4" ht="15" customHeight="1" x14ac:dyDescent="0.25">
      <c r="B26" s="1697" t="s">
        <v>1838</v>
      </c>
      <c r="C26" s="1697"/>
      <c r="D26" s="303" t="s">
        <v>3866</v>
      </c>
    </row>
    <row r="27" spans="2:4" ht="105" x14ac:dyDescent="0.25">
      <c r="B27" s="1709" t="s">
        <v>1840</v>
      </c>
      <c r="C27" s="1710"/>
      <c r="D27" s="280" t="s">
        <v>3867</v>
      </c>
    </row>
    <row r="28" spans="2:4" ht="135" x14ac:dyDescent="0.25">
      <c r="B28" s="815" t="s">
        <v>1842</v>
      </c>
      <c r="C28" s="816"/>
      <c r="D28" s="289" t="s">
        <v>3868</v>
      </c>
    </row>
    <row r="29" spans="2:4" ht="15" x14ac:dyDescent="0.25">
      <c r="B29" s="1702" t="s">
        <v>1844</v>
      </c>
      <c r="C29" s="1703"/>
      <c r="D29" s="292"/>
    </row>
    <row r="30" spans="2:4" ht="15" x14ac:dyDescent="0.25">
      <c r="B30" s="293"/>
      <c r="C30" s="293"/>
      <c r="D30" s="294"/>
    </row>
    <row r="31" spans="2:4" ht="23.25" customHeight="1" x14ac:dyDescent="0.25">
      <c r="B31" s="1696" t="s">
        <v>1845</v>
      </c>
      <c r="C31" s="1696"/>
      <c r="D31" s="1696"/>
    </row>
    <row r="32" spans="2:4" ht="15" x14ac:dyDescent="0.25">
      <c r="B32" s="1693" t="s">
        <v>304</v>
      </c>
      <c r="C32" s="1694"/>
      <c r="D32" s="303" t="s">
        <v>3869</v>
      </c>
    </row>
    <row r="33" spans="2:4" ht="15" x14ac:dyDescent="0.25">
      <c r="B33" s="1693" t="s">
        <v>1847</v>
      </c>
      <c r="C33" s="1694"/>
      <c r="D33" s="303" t="s">
        <v>3870</v>
      </c>
    </row>
    <row r="34" spans="2:4" ht="15" x14ac:dyDescent="0.25">
      <c r="B34" s="1693" t="s">
        <v>305</v>
      </c>
      <c r="C34" s="1694"/>
      <c r="D34" s="303" t="s">
        <v>3871</v>
      </c>
    </row>
    <row r="35" spans="2:4" ht="15" x14ac:dyDescent="0.25">
      <c r="B35" s="1693" t="s">
        <v>309</v>
      </c>
      <c r="C35" s="1694"/>
      <c r="D35" s="303" t="s">
        <v>3872</v>
      </c>
    </row>
    <row r="36" spans="2:4" ht="15" x14ac:dyDescent="0.25">
      <c r="B36" s="1693" t="s">
        <v>1850</v>
      </c>
      <c r="C36" s="1694"/>
      <c r="D36" s="329" t="s">
        <v>3873</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formula1>Tipo_operación</formula1>
    </dataValidation>
    <dataValidation type="list" allowBlank="1" showInputMessage="1" showErrorMessage="1" sqref="D14">
      <formula1>Tipo_indicador</formula1>
    </dataValidation>
    <dataValidation type="list" allowBlank="1" showInputMessage="1" showErrorMessage="1" sqref="D7">
      <formula1>Nombre_indicador_ODS</formula1>
    </dataValidation>
    <dataValidation type="list" allowBlank="1" showInputMessage="1" showErrorMessage="1" sqref="D6">
      <formula1>Numero_indicador</formula1>
    </dataValidation>
    <dataValidation type="list" allowBlank="1" showInputMessage="1" showErrorMessage="1" sqref="D5">
      <formula1>Metas_ODS</formula1>
    </dataValidation>
    <dataValidation type="list" allowBlank="1" showInputMessage="1" showErrorMessage="1" sqref="D4">
      <formula1>ODS</formula1>
    </dataValidation>
    <dataValidation allowBlank="1" showDropDown="1" showInputMessage="1" showErrorMessage="1" sqref="D13"/>
  </dataValidations>
  <hyperlinks>
    <hyperlink ref="B1" location="'6.b.1'!A1" display="REGRESAR"/>
    <hyperlink ref="D8" r:id="rId1"/>
  </hyperlinks>
  <pageMargins left="0.7" right="0.7" top="0.75" bottom="0.75" header="0.3" footer="0.3"/>
  <pageSetup orientation="portrait" horizontalDpi="90" verticalDpi="90" r:id="rId2"/>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8"/>
  <dimension ref="A1:BL34"/>
  <sheetViews>
    <sheetView showGridLines="0" zoomScale="90" zoomScaleNormal="90" workbookViewId="0"/>
  </sheetViews>
  <sheetFormatPr baseColWidth="10" defaultColWidth="11.42578125" defaultRowHeight="15" x14ac:dyDescent="0.25"/>
  <cols>
    <col min="1" max="1" width="11.42578125" style="95"/>
    <col min="2" max="2" width="30.7109375" style="95" bestFit="1" customWidth="1"/>
    <col min="3" max="3" width="12.7109375" style="95" customWidth="1"/>
    <col min="4" max="4" width="17.5703125" style="95" customWidth="1"/>
    <col min="5" max="5" width="16.7109375" style="95" customWidth="1"/>
    <col min="6" max="6" width="9" style="95" customWidth="1"/>
    <col min="7" max="7" width="15.5703125" style="95" customWidth="1"/>
    <col min="8" max="8" width="18.42578125" style="96" bestFit="1" customWidth="1"/>
    <col min="9" max="13" width="11.42578125" style="96"/>
    <col min="14" max="16384" width="11.42578125" style="95"/>
  </cols>
  <sheetData>
    <row r="1" spans="1:13" ht="15.75" customHeight="1" x14ac:dyDescent="0.3">
      <c r="A1" s="23" t="s">
        <v>32</v>
      </c>
      <c r="E1" s="1374" t="s">
        <v>60</v>
      </c>
      <c r="F1" s="1374"/>
    </row>
    <row r="2" spans="1:13" ht="15.75" customHeight="1" x14ac:dyDescent="0.25">
      <c r="A2" s="18"/>
      <c r="B2" s="21" t="s">
        <v>1535</v>
      </c>
    </row>
    <row r="3" spans="1:13" ht="15.75" customHeight="1" x14ac:dyDescent="0.3">
      <c r="A3" s="385"/>
      <c r="B3" s="88"/>
    </row>
    <row r="4" spans="1:13" ht="14.45" x14ac:dyDescent="0.3">
      <c r="B4" s="111"/>
      <c r="C4" s="111"/>
      <c r="D4" s="111"/>
      <c r="E4" s="111"/>
      <c r="F4" s="111"/>
      <c r="G4" s="111"/>
    </row>
    <row r="5" spans="1:13" ht="15.6" customHeight="1" x14ac:dyDescent="0.3">
      <c r="B5" s="1877" t="s">
        <v>1711</v>
      </c>
      <c r="C5" s="1877"/>
      <c r="D5" s="1877"/>
      <c r="E5" s="1877"/>
      <c r="F5" s="1877"/>
      <c r="G5" s="1877"/>
    </row>
    <row r="6" spans="1:13" x14ac:dyDescent="0.25">
      <c r="B6" s="219" t="s">
        <v>3821</v>
      </c>
      <c r="C6" s="168"/>
    </row>
    <row r="7" spans="1:13" ht="45" x14ac:dyDescent="0.25">
      <c r="B7" s="152" t="s">
        <v>244</v>
      </c>
      <c r="C7" s="152" t="s">
        <v>63</v>
      </c>
      <c r="D7" s="152" t="s">
        <v>249</v>
      </c>
      <c r="E7" s="152" t="s">
        <v>3820</v>
      </c>
      <c r="F7" s="96"/>
      <c r="G7" s="96"/>
      <c r="L7" s="95"/>
      <c r="M7" s="95"/>
    </row>
    <row r="8" spans="1:13" ht="17.25" customHeight="1" x14ac:dyDescent="0.3">
      <c r="B8" s="142" t="s">
        <v>62</v>
      </c>
      <c r="C8" s="986">
        <f>AVERAGE(C9:C27)</f>
        <v>163604.46249196748</v>
      </c>
      <c r="D8" s="990">
        <f>AVERAGE(D9:D27)</f>
        <v>82525.323079877257</v>
      </c>
      <c r="E8" s="901">
        <f>+C8-D8</f>
        <v>81079.139412090226</v>
      </c>
      <c r="F8" s="96"/>
      <c r="G8" s="96"/>
      <c r="L8" s="95"/>
      <c r="M8" s="95"/>
    </row>
    <row r="9" spans="1:13" ht="14.45" x14ac:dyDescent="0.3">
      <c r="B9" s="143">
        <v>2001</v>
      </c>
      <c r="C9" s="983">
        <v>159438.28035012897</v>
      </c>
      <c r="D9" s="149">
        <v>81651.548294781998</v>
      </c>
      <c r="E9" s="901">
        <f t="shared" ref="E9:E27" si="0">+C9-D9</f>
        <v>77786.732055346976</v>
      </c>
      <c r="F9" s="812"/>
      <c r="G9" s="96"/>
      <c r="L9" s="95"/>
      <c r="M9" s="95"/>
    </row>
    <row r="10" spans="1:13" ht="14.45" x14ac:dyDescent="0.3">
      <c r="B10" s="143">
        <v>2002</v>
      </c>
      <c r="C10" s="983">
        <v>165811.378634853</v>
      </c>
      <c r="D10" s="149">
        <v>81798.932347375012</v>
      </c>
      <c r="E10" s="901">
        <f t="shared" si="0"/>
        <v>84012.446287477986</v>
      </c>
      <c r="F10" s="812"/>
      <c r="G10" s="96"/>
      <c r="L10" s="95"/>
      <c r="M10" s="95"/>
    </row>
    <row r="11" spans="1:13" ht="14.45" x14ac:dyDescent="0.3">
      <c r="B11" s="143">
        <v>2003</v>
      </c>
      <c r="C11" s="983">
        <v>182507.54716892898</v>
      </c>
      <c r="D11" s="149">
        <v>82217.240662518991</v>
      </c>
      <c r="E11" s="901">
        <f t="shared" si="0"/>
        <v>100290.30650640999</v>
      </c>
      <c r="F11" s="96"/>
      <c r="G11" s="96"/>
      <c r="L11" s="95"/>
      <c r="M11" s="95"/>
    </row>
    <row r="12" spans="1:13" ht="14.45" x14ac:dyDescent="0.3">
      <c r="B12" s="143">
        <v>2004</v>
      </c>
      <c r="C12" s="983">
        <v>173241.18151196899</v>
      </c>
      <c r="D12" s="149">
        <v>81676.763515950995</v>
      </c>
      <c r="E12" s="901">
        <f t="shared" si="0"/>
        <v>91564.41799601799</v>
      </c>
      <c r="F12" s="96"/>
      <c r="G12" s="96"/>
      <c r="L12" s="95"/>
      <c r="M12" s="95"/>
    </row>
    <row r="13" spans="1:13" ht="14.45" x14ac:dyDescent="0.3">
      <c r="B13" s="143">
        <v>2005</v>
      </c>
      <c r="C13" s="983">
        <v>174799.34744371503</v>
      </c>
      <c r="D13" s="150">
        <v>80769.751482959007</v>
      </c>
      <c r="E13" s="901">
        <f t="shared" si="0"/>
        <v>94029.595960756022</v>
      </c>
      <c r="F13" s="96"/>
      <c r="G13" s="96"/>
      <c r="L13" s="95"/>
      <c r="M13" s="95"/>
    </row>
    <row r="14" spans="1:13" ht="14.45" x14ac:dyDescent="0.3">
      <c r="B14" s="143">
        <v>2006</v>
      </c>
      <c r="C14" s="983">
        <v>155803.33502669499</v>
      </c>
      <c r="D14" s="150">
        <v>81977.511933863978</v>
      </c>
      <c r="E14" s="901">
        <f t="shared" si="0"/>
        <v>73825.823092831008</v>
      </c>
      <c r="F14" s="96"/>
      <c r="G14" s="96"/>
      <c r="L14" s="95"/>
      <c r="M14" s="95"/>
    </row>
    <row r="15" spans="1:13" ht="14.45" x14ac:dyDescent="0.3">
      <c r="B15" s="143">
        <v>2007</v>
      </c>
      <c r="C15" s="983">
        <v>181888.767164005</v>
      </c>
      <c r="D15" s="150">
        <v>81596.163023186004</v>
      </c>
      <c r="E15" s="901">
        <f t="shared" si="0"/>
        <v>100292.60414081899</v>
      </c>
      <c r="F15" s="96"/>
      <c r="G15" s="96"/>
      <c r="L15" s="95"/>
      <c r="M15" s="95"/>
    </row>
    <row r="16" spans="1:13" ht="14.45" x14ac:dyDescent="0.3">
      <c r="B16" s="143">
        <v>2008</v>
      </c>
      <c r="C16" s="983">
        <v>197959.98026637599</v>
      </c>
      <c r="D16" s="150">
        <v>81812.799552976998</v>
      </c>
      <c r="E16" s="901">
        <f t="shared" si="0"/>
        <v>116147.18071339899</v>
      </c>
      <c r="F16" s="96"/>
      <c r="G16" s="96"/>
      <c r="L16" s="95"/>
      <c r="M16" s="95"/>
    </row>
    <row r="17" spans="2:64" ht="14.45" x14ac:dyDescent="0.3">
      <c r="B17" s="143">
        <v>2009</v>
      </c>
      <c r="C17" s="983">
        <v>152485.33562204597</v>
      </c>
      <c r="D17" s="150">
        <v>82459.186276159002</v>
      </c>
      <c r="E17" s="901">
        <f t="shared" si="0"/>
        <v>70026.149345886966</v>
      </c>
      <c r="F17" s="96"/>
      <c r="G17" s="96"/>
      <c r="L17" s="95"/>
      <c r="M17" s="95"/>
    </row>
    <row r="18" spans="2:64" ht="14.45" x14ac:dyDescent="0.3">
      <c r="B18" s="143">
        <v>2010</v>
      </c>
      <c r="C18" s="983">
        <v>209481.641025975</v>
      </c>
      <c r="D18" s="150">
        <v>81434.585053732997</v>
      </c>
      <c r="E18" s="901">
        <f t="shared" si="0"/>
        <v>128047.055972242</v>
      </c>
      <c r="F18" s="96"/>
      <c r="G18" s="96"/>
      <c r="L18" s="95"/>
      <c r="M18" s="95"/>
    </row>
    <row r="19" spans="2:64" ht="14.45" x14ac:dyDescent="0.3">
      <c r="B19" s="143">
        <v>2011</v>
      </c>
      <c r="C19" s="983">
        <v>171022.96096331399</v>
      </c>
      <c r="D19" s="150">
        <v>81234.584372733996</v>
      </c>
      <c r="E19" s="901">
        <f t="shared" si="0"/>
        <v>89788.376590579996</v>
      </c>
      <c r="F19" s="96"/>
      <c r="G19" s="96"/>
      <c r="L19" s="95"/>
      <c r="M19" s="95"/>
    </row>
    <row r="20" spans="2:64" ht="14.45" x14ac:dyDescent="0.3">
      <c r="B20" s="143">
        <v>2012</v>
      </c>
      <c r="C20" s="984">
        <v>138837.902781935</v>
      </c>
      <c r="D20" s="150">
        <v>83644.439221659995</v>
      </c>
      <c r="E20" s="901">
        <f t="shared" si="0"/>
        <v>55193.463560275006</v>
      </c>
      <c r="F20" s="96"/>
      <c r="G20" s="96"/>
      <c r="L20" s="95"/>
      <c r="M20" s="95"/>
    </row>
    <row r="21" spans="2:64" ht="14.45" x14ac:dyDescent="0.3">
      <c r="B21" s="143">
        <v>2013</v>
      </c>
      <c r="C21" s="984">
        <v>136007.93141885602</v>
      </c>
      <c r="D21" s="150">
        <v>84525.609190311006</v>
      </c>
      <c r="E21" s="901">
        <f t="shared" si="0"/>
        <v>51482.322228545017</v>
      </c>
      <c r="F21" s="96"/>
      <c r="G21" s="96"/>
      <c r="L21" s="95"/>
      <c r="M21" s="95"/>
    </row>
    <row r="22" spans="2:64" ht="14.45" x14ac:dyDescent="0.3">
      <c r="B22" s="143">
        <v>2014</v>
      </c>
      <c r="C22" s="984">
        <v>154554.490358643</v>
      </c>
      <c r="D22" s="150">
        <v>84454.868941992987</v>
      </c>
      <c r="E22" s="901">
        <f t="shared" si="0"/>
        <v>70099.621416650014</v>
      </c>
      <c r="F22" s="96"/>
      <c r="G22" s="96"/>
      <c r="L22" s="95"/>
      <c r="M22" s="95"/>
    </row>
    <row r="23" spans="2:64" ht="14.45" x14ac:dyDescent="0.3">
      <c r="B23" s="143">
        <v>2015</v>
      </c>
      <c r="C23" s="984">
        <v>150746.20054717103</v>
      </c>
      <c r="D23" s="150">
        <v>83953.453304873998</v>
      </c>
      <c r="E23" s="901">
        <f t="shared" si="0"/>
        <v>66792.747242297031</v>
      </c>
      <c r="F23" s="96"/>
      <c r="G23" s="96"/>
      <c r="L23" s="95"/>
      <c r="M23" s="95"/>
    </row>
    <row r="24" spans="2:64" ht="14.45" x14ac:dyDescent="0.3">
      <c r="B24" s="143">
        <v>2016</v>
      </c>
      <c r="C24" s="984">
        <v>152382.64682665002</v>
      </c>
      <c r="D24" s="150">
        <v>83856.052623268013</v>
      </c>
      <c r="E24" s="901">
        <f t="shared" si="0"/>
        <v>68526.594203382003</v>
      </c>
      <c r="F24" s="96"/>
      <c r="G24" s="96"/>
      <c r="L24" s="95"/>
      <c r="M24" s="95"/>
    </row>
    <row r="25" spans="2:64" ht="14.45" x14ac:dyDescent="0.3">
      <c r="B25" s="143">
        <v>2017</v>
      </c>
      <c r="C25" s="984">
        <v>167048.50639687397</v>
      </c>
      <c r="D25" s="150">
        <v>82881.145541128004</v>
      </c>
      <c r="E25" s="901">
        <f t="shared" si="0"/>
        <v>84167.360855745967</v>
      </c>
      <c r="F25" s="96"/>
      <c r="G25" s="96"/>
      <c r="L25" s="95"/>
      <c r="M25" s="95"/>
    </row>
    <row r="26" spans="2:64" x14ac:dyDescent="0.25">
      <c r="B26" s="143">
        <v>2018</v>
      </c>
      <c r="C26" s="984">
        <v>152982.95440743599</v>
      </c>
      <c r="D26" s="988">
        <v>82219.506181436998</v>
      </c>
      <c r="E26" s="901">
        <f t="shared" si="0"/>
        <v>70763.448225998989</v>
      </c>
      <c r="F26" s="96"/>
      <c r="G26" s="96"/>
      <c r="L26" s="95"/>
      <c r="M26" s="95"/>
    </row>
    <row r="27" spans="2:64" x14ac:dyDescent="0.25">
      <c r="B27" s="559">
        <v>2019</v>
      </c>
      <c r="C27" s="985">
        <v>131484.39943181199</v>
      </c>
      <c r="D27" s="989">
        <v>83816.996996758011</v>
      </c>
      <c r="E27" s="902">
        <f t="shared" si="0"/>
        <v>47667.402435053984</v>
      </c>
      <c r="F27" s="96"/>
      <c r="G27" s="96"/>
      <c r="L27" s="95"/>
      <c r="M27" s="95"/>
    </row>
    <row r="28" spans="2:64" x14ac:dyDescent="0.25">
      <c r="B28" s="95" t="s">
        <v>3823</v>
      </c>
    </row>
    <row r="29" spans="2:64" ht="17.25" x14ac:dyDescent="0.25">
      <c r="B29" s="173"/>
    </row>
    <row r="30" spans="2:64" ht="37.5" customHeight="1" x14ac:dyDescent="0.25">
      <c r="B30" s="1878" t="s">
        <v>1715</v>
      </c>
      <c r="C30" s="1878"/>
      <c r="D30" s="1878"/>
      <c r="E30" s="1878"/>
      <c r="F30" s="1878"/>
      <c r="G30" s="1878"/>
    </row>
    <row r="31" spans="2:64" s="155" customFormat="1" ht="12.75" customHeight="1" x14ac:dyDescent="0.25">
      <c r="B31" s="174" t="s">
        <v>245</v>
      </c>
      <c r="C31" s="95"/>
      <c r="D31" s="95"/>
      <c r="E31" s="95"/>
      <c r="F31" s="95"/>
      <c r="G31" s="95"/>
      <c r="H31" s="345"/>
      <c r="I31" s="345"/>
      <c r="J31" s="345"/>
      <c r="K31" s="345"/>
      <c r="L31" s="345"/>
      <c r="M31" s="813"/>
      <c r="N31" s="146"/>
      <c r="O31" s="146"/>
      <c r="P31" s="146"/>
      <c r="Q31" s="146"/>
      <c r="R31" s="146"/>
      <c r="S31" s="146"/>
      <c r="T31" s="146"/>
      <c r="U31" s="146"/>
      <c r="V31" s="146"/>
      <c r="W31" s="146"/>
      <c r="X31" s="146"/>
      <c r="Y31" s="146"/>
      <c r="Z31" s="146"/>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c r="BB31" s="146"/>
      <c r="BC31" s="146"/>
      <c r="BD31" s="146"/>
      <c r="BE31" s="146"/>
      <c r="BF31" s="146"/>
      <c r="BG31" s="146"/>
      <c r="BH31" s="146"/>
      <c r="BI31" s="146"/>
      <c r="BJ31" s="146"/>
      <c r="BK31" s="146"/>
      <c r="BL31" s="146"/>
    </row>
    <row r="32" spans="2:64" s="155" customFormat="1" ht="12.75" customHeight="1" x14ac:dyDescent="0.25">
      <c r="B32" s="174" t="s">
        <v>246</v>
      </c>
      <c r="C32" s="95"/>
      <c r="D32" s="95"/>
      <c r="E32" s="95"/>
      <c r="F32" s="95"/>
      <c r="G32" s="95"/>
      <c r="H32" s="345"/>
      <c r="I32" s="345"/>
      <c r="J32" s="345"/>
      <c r="K32" s="345"/>
      <c r="L32" s="345"/>
      <c r="M32" s="813"/>
      <c r="N32" s="146"/>
      <c r="O32" s="146"/>
      <c r="P32" s="146"/>
      <c r="Q32" s="146"/>
      <c r="R32" s="146"/>
      <c r="S32" s="146"/>
      <c r="T32" s="146"/>
      <c r="U32" s="146"/>
      <c r="V32" s="146"/>
      <c r="W32" s="146"/>
      <c r="X32" s="146"/>
      <c r="Y32" s="146"/>
      <c r="Z32" s="146"/>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c r="BB32" s="146"/>
      <c r="BC32" s="146"/>
      <c r="BD32" s="146"/>
      <c r="BE32" s="146"/>
      <c r="BF32" s="146"/>
      <c r="BG32" s="146"/>
      <c r="BH32" s="146"/>
      <c r="BI32" s="146"/>
      <c r="BJ32" s="146"/>
      <c r="BK32" s="146"/>
      <c r="BL32" s="146"/>
    </row>
    <row r="33" spans="2:64" s="155" customFormat="1" ht="12.75" customHeight="1" x14ac:dyDescent="0.25">
      <c r="B33" s="174" t="s">
        <v>247</v>
      </c>
      <c r="C33" s="95"/>
      <c r="D33" s="95"/>
      <c r="E33" s="95"/>
      <c r="F33" s="95"/>
      <c r="G33" s="95"/>
      <c r="H33" s="345"/>
      <c r="I33" s="345"/>
      <c r="J33" s="345"/>
      <c r="K33" s="345"/>
      <c r="L33" s="345"/>
      <c r="M33" s="813"/>
      <c r="N33" s="146"/>
      <c r="O33" s="146"/>
      <c r="P33" s="146"/>
      <c r="Q33" s="146"/>
      <c r="R33" s="146"/>
      <c r="S33" s="146"/>
      <c r="T33" s="146"/>
      <c r="U33" s="146"/>
      <c r="V33" s="146"/>
      <c r="W33" s="146"/>
      <c r="X33" s="146"/>
      <c r="Y33" s="146"/>
      <c r="Z33" s="146"/>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c r="BI33" s="146"/>
      <c r="BJ33" s="146"/>
      <c r="BK33" s="146"/>
      <c r="BL33" s="146"/>
    </row>
    <row r="34" spans="2:64" s="155" customFormat="1" ht="12.75" customHeight="1" x14ac:dyDescent="0.25">
      <c r="B34" s="174" t="s">
        <v>248</v>
      </c>
      <c r="C34" s="175"/>
      <c r="D34" s="175"/>
      <c r="E34" s="175"/>
      <c r="F34" s="175"/>
      <c r="G34" s="175"/>
      <c r="H34" s="345"/>
      <c r="I34" s="345"/>
      <c r="J34" s="345"/>
      <c r="K34" s="345"/>
      <c r="L34" s="345"/>
      <c r="M34" s="813"/>
      <c r="N34" s="146"/>
      <c r="O34" s="146"/>
      <c r="P34" s="146"/>
      <c r="Q34" s="146"/>
      <c r="R34" s="146"/>
      <c r="S34" s="146"/>
      <c r="T34" s="146"/>
      <c r="U34" s="146"/>
      <c r="V34" s="146"/>
      <c r="W34" s="146"/>
      <c r="X34" s="146"/>
      <c r="Y34" s="146"/>
      <c r="Z34" s="146"/>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c r="BB34" s="146"/>
      <c r="BC34" s="146"/>
      <c r="BD34" s="146"/>
      <c r="BE34" s="146"/>
      <c r="BF34" s="146"/>
      <c r="BG34" s="146"/>
      <c r="BH34" s="146"/>
      <c r="BI34" s="146"/>
      <c r="BJ34" s="146"/>
      <c r="BK34" s="146"/>
      <c r="BL34" s="146"/>
    </row>
  </sheetData>
  <mergeCells count="3">
    <mergeCell ref="B5:G5"/>
    <mergeCell ref="B30:G30"/>
    <mergeCell ref="E1:F1"/>
  </mergeCells>
  <hyperlinks>
    <hyperlink ref="A1" location="'Indice indicadores'!A1" display="Regresar"/>
    <hyperlink ref="E1" location="M2.6.1.d.1!A1" display="Ver metadato "/>
  </hyperlinks>
  <pageMargins left="0.7" right="0.7" top="0.75" bottom="0.75" header="0.3" footer="0.3"/>
  <pageSetup orientation="portrait" verticalDpi="300" r:id="rId1"/>
  <legacyDrawing r:id="rId2"/>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9">
    <tabColor theme="8" tint="-0.499984740745262"/>
    <pageSetUpPr fitToPage="1"/>
  </sheetPr>
  <dimension ref="A1:L579"/>
  <sheetViews>
    <sheetView showGridLines="0" zoomScale="80" zoomScaleNormal="80" workbookViewId="0">
      <selection activeCell="E24" sqref="E24"/>
    </sheetView>
  </sheetViews>
  <sheetFormatPr baseColWidth="10" defaultColWidth="11.42578125" defaultRowHeight="15.75" x14ac:dyDescent="0.25"/>
  <cols>
    <col min="1" max="1" width="18.28515625" style="11" customWidth="1"/>
    <col min="2" max="2" width="30.28515625" style="11" customWidth="1"/>
    <col min="3" max="3" width="37.7109375" style="11" customWidth="1"/>
    <col min="4" max="4" width="34.28515625" style="11" customWidth="1"/>
    <col min="5" max="5" width="25.42578125" style="11" customWidth="1"/>
    <col min="6" max="6" width="24.7109375" style="11" customWidth="1"/>
    <col min="7" max="7" width="21.42578125" style="11" customWidth="1"/>
    <col min="8" max="8" width="16" style="11" customWidth="1"/>
    <col min="9" max="9" width="16.28515625" style="11" customWidth="1"/>
    <col min="10" max="10" width="21.7109375" style="11" customWidth="1"/>
    <col min="11" max="16384" width="11.42578125" style="11"/>
  </cols>
  <sheetData>
    <row r="1" spans="1:7" ht="15.6" x14ac:dyDescent="0.3">
      <c r="A1" s="23" t="s">
        <v>32</v>
      </c>
    </row>
    <row r="2" spans="1:7" ht="42" customHeight="1" x14ac:dyDescent="0.25">
      <c r="F2" s="36" t="s">
        <v>264</v>
      </c>
      <c r="G2" s="37"/>
    </row>
    <row r="3" spans="1:7" ht="45.75" customHeight="1" x14ac:dyDescent="0.25">
      <c r="B3" s="1554" t="s">
        <v>265</v>
      </c>
      <c r="C3" s="1554"/>
      <c r="D3" s="1554"/>
      <c r="E3" s="1554"/>
      <c r="F3" s="1554"/>
      <c r="G3" s="1554"/>
    </row>
    <row r="4" spans="1:7" ht="15.6" x14ac:dyDescent="0.3">
      <c r="B4" s="1555" t="s">
        <v>266</v>
      </c>
      <c r="C4" s="1555"/>
      <c r="D4" s="1555"/>
      <c r="E4" s="1555"/>
      <c r="F4" s="1555"/>
      <c r="G4" s="1555"/>
    </row>
    <row r="5" spans="1:7" ht="15.6" x14ac:dyDescent="0.3">
      <c r="B5" s="1556"/>
      <c r="C5" s="1556"/>
      <c r="D5" s="1556"/>
      <c r="F5" s="33"/>
      <c r="G5" s="33"/>
    </row>
    <row r="6" spans="1:7" x14ac:dyDescent="0.25">
      <c r="B6" s="1557" t="s">
        <v>267</v>
      </c>
      <c r="C6" s="1557"/>
      <c r="D6" s="1557"/>
      <c r="E6" s="1557"/>
      <c r="F6" s="1557"/>
      <c r="G6" s="1557"/>
    </row>
    <row r="7" spans="1:7" ht="15.6" x14ac:dyDescent="0.3">
      <c r="B7" s="1556"/>
      <c r="C7" s="1556"/>
      <c r="D7" s="1556"/>
      <c r="F7" s="33"/>
      <c r="G7" s="33"/>
    </row>
    <row r="8" spans="1:7" ht="15.6" x14ac:dyDescent="0.3">
      <c r="B8" s="38" t="s">
        <v>268</v>
      </c>
      <c r="C8" s="1572" t="s">
        <v>324</v>
      </c>
      <c r="D8" s="1572"/>
      <c r="E8" s="1572"/>
      <c r="F8" s="1572"/>
      <c r="G8" s="1572"/>
    </row>
    <row r="9" spans="1:7" ht="31.5" x14ac:dyDescent="0.25">
      <c r="B9" s="38" t="s">
        <v>270</v>
      </c>
      <c r="C9" s="1571" t="s">
        <v>1711</v>
      </c>
      <c r="D9" s="1571"/>
      <c r="E9" s="1571"/>
      <c r="F9" s="1571"/>
      <c r="G9" s="1571"/>
    </row>
    <row r="10" spans="1:7" ht="31.5" x14ac:dyDescent="0.25">
      <c r="B10" s="1573" t="s">
        <v>271</v>
      </c>
      <c r="C10" s="39" t="s">
        <v>272</v>
      </c>
      <c r="D10" s="39" t="s">
        <v>273</v>
      </c>
      <c r="E10" s="39" t="s">
        <v>274</v>
      </c>
      <c r="F10" s="40" t="s">
        <v>275</v>
      </c>
      <c r="G10" s="40" t="s">
        <v>276</v>
      </c>
    </row>
    <row r="11" spans="1:7" ht="36" customHeight="1" x14ac:dyDescent="0.25">
      <c r="B11" s="1550"/>
      <c r="C11" s="41"/>
      <c r="D11" s="41"/>
      <c r="E11" s="41"/>
      <c r="F11" s="42"/>
      <c r="G11" s="42"/>
    </row>
    <row r="12" spans="1:7" ht="17.25" customHeight="1" x14ac:dyDescent="0.25">
      <c r="B12" s="1550"/>
      <c r="C12" s="41"/>
      <c r="D12" s="41"/>
      <c r="E12" s="41"/>
      <c r="F12" s="42" t="s">
        <v>282</v>
      </c>
      <c r="G12" s="42"/>
    </row>
    <row r="13" spans="1:7" ht="17.25" customHeight="1" x14ac:dyDescent="0.25">
      <c r="B13" s="1551"/>
      <c r="C13" s="41"/>
      <c r="D13" s="41"/>
      <c r="E13" s="41"/>
      <c r="F13" s="42" t="s">
        <v>282</v>
      </c>
      <c r="G13" s="42"/>
    </row>
    <row r="14" spans="1:7" x14ac:dyDescent="0.25">
      <c r="B14" s="43" t="s">
        <v>283</v>
      </c>
      <c r="C14" s="1572" t="s">
        <v>2</v>
      </c>
      <c r="D14" s="1572"/>
      <c r="E14" s="1572"/>
      <c r="F14" s="1572"/>
      <c r="G14" s="1572"/>
    </row>
    <row r="15" spans="1:7" ht="40.5" customHeight="1" x14ac:dyDescent="0.25">
      <c r="B15" s="38" t="s">
        <v>284</v>
      </c>
      <c r="C15" s="1571" t="s">
        <v>3827</v>
      </c>
      <c r="D15" s="1571"/>
      <c r="E15" s="1571"/>
      <c r="F15" s="1571"/>
      <c r="G15" s="1571"/>
    </row>
    <row r="16" spans="1:7" x14ac:dyDescent="0.25">
      <c r="B16" s="38" t="s">
        <v>285</v>
      </c>
      <c r="C16" s="1572" t="s">
        <v>3824</v>
      </c>
      <c r="D16" s="1572"/>
      <c r="E16" s="1572"/>
      <c r="F16" s="1572"/>
      <c r="G16" s="1572"/>
    </row>
    <row r="17" spans="2:9" ht="15.6" x14ac:dyDescent="0.3">
      <c r="B17" s="38" t="s">
        <v>286</v>
      </c>
      <c r="C17" s="1571"/>
      <c r="D17" s="1571"/>
      <c r="E17" s="1571"/>
      <c r="F17" s="1571"/>
      <c r="G17" s="1571"/>
    </row>
    <row r="18" spans="2:9" x14ac:dyDescent="0.25">
      <c r="B18" s="38" t="s">
        <v>288</v>
      </c>
      <c r="C18" s="1571" t="s">
        <v>1828</v>
      </c>
      <c r="D18" s="1571"/>
      <c r="E18" s="1571"/>
      <c r="F18" s="1571"/>
      <c r="G18" s="1571"/>
    </row>
    <row r="19" spans="2:9" ht="36.75" customHeight="1" x14ac:dyDescent="0.25">
      <c r="B19" s="38" t="s">
        <v>289</v>
      </c>
      <c r="C19" s="1571" t="s">
        <v>3825</v>
      </c>
      <c r="D19" s="1571"/>
      <c r="E19" s="1571"/>
      <c r="F19" s="1571"/>
      <c r="G19" s="1571"/>
    </row>
    <row r="20" spans="2:9" x14ac:dyDescent="0.25">
      <c r="B20" s="38" t="s">
        <v>290</v>
      </c>
      <c r="C20" s="1572" t="s">
        <v>3826</v>
      </c>
      <c r="D20" s="1572"/>
      <c r="E20" s="1572"/>
      <c r="F20" s="1572"/>
      <c r="G20" s="1572"/>
    </row>
    <row r="21" spans="2:9" ht="43.5" customHeight="1" x14ac:dyDescent="0.25">
      <c r="B21" s="38" t="s">
        <v>291</v>
      </c>
      <c r="C21" s="44" t="s">
        <v>3822</v>
      </c>
      <c r="D21" s="45" t="s">
        <v>1758</v>
      </c>
      <c r="E21" s="1575" t="s">
        <v>292</v>
      </c>
      <c r="F21" s="1576"/>
      <c r="G21" s="1577"/>
    </row>
    <row r="22" spans="2:9" ht="36.75" customHeight="1" x14ac:dyDescent="0.25">
      <c r="B22" s="38" t="s">
        <v>293</v>
      </c>
      <c r="C22" s="1571"/>
      <c r="D22" s="1571"/>
      <c r="E22" s="1571"/>
      <c r="F22" s="1571"/>
      <c r="G22" s="1571"/>
    </row>
    <row r="23" spans="2:9" ht="21" customHeight="1" x14ac:dyDescent="0.25">
      <c r="B23" s="38" t="s">
        <v>294</v>
      </c>
      <c r="C23" s="1571"/>
      <c r="D23" s="1571"/>
      <c r="E23" s="1571"/>
      <c r="F23" s="1571"/>
      <c r="G23" s="1571"/>
    </row>
    <row r="24" spans="2:9" x14ac:dyDescent="0.25">
      <c r="B24" s="1578"/>
      <c r="C24" s="1578"/>
      <c r="D24" s="1578"/>
      <c r="E24" s="29"/>
      <c r="F24" s="34"/>
      <c r="G24" s="34"/>
    </row>
    <row r="25" spans="2:9" x14ac:dyDescent="0.25">
      <c r="B25" s="1579" t="s">
        <v>295</v>
      </c>
      <c r="C25" s="1579"/>
      <c r="D25" s="1579"/>
      <c r="E25" s="1579"/>
      <c r="F25" s="1579"/>
      <c r="G25" s="1579"/>
    </row>
    <row r="26" spans="2:9" x14ac:dyDescent="0.25">
      <c r="B26" s="46"/>
      <c r="C26" s="46"/>
      <c r="D26" s="46"/>
      <c r="E26" s="29"/>
      <c r="F26" s="47"/>
      <c r="G26" s="47"/>
      <c r="I26" s="11" t="s">
        <v>296</v>
      </c>
    </row>
    <row r="27" spans="2:9" x14ac:dyDescent="0.25">
      <c r="B27" s="38" t="s">
        <v>297</v>
      </c>
      <c r="C27" s="1572"/>
      <c r="D27" s="1572"/>
      <c r="E27" s="1572"/>
      <c r="F27" s="1572"/>
      <c r="G27" s="1572"/>
    </row>
    <row r="28" spans="2:9" ht="31.5" x14ac:dyDescent="0.25">
      <c r="B28" s="38" t="s">
        <v>298</v>
      </c>
      <c r="C28" s="1572"/>
      <c r="D28" s="1572"/>
      <c r="E28" s="1572"/>
      <c r="F28" s="1572"/>
      <c r="G28" s="1572"/>
    </row>
    <row r="29" spans="2:9" x14ac:dyDescent="0.25">
      <c r="B29" s="48" t="s">
        <v>299</v>
      </c>
      <c r="C29" s="1571"/>
      <c r="D29" s="1571"/>
      <c r="E29" s="1571"/>
      <c r="F29" s="1571"/>
      <c r="G29" s="1571"/>
    </row>
    <row r="30" spans="2:9" x14ac:dyDescent="0.25">
      <c r="B30" s="48" t="s">
        <v>301</v>
      </c>
      <c r="C30" s="1574"/>
      <c r="D30" s="1574"/>
      <c r="E30" s="1574"/>
      <c r="F30" s="1574"/>
      <c r="G30" s="1574"/>
    </row>
    <row r="31" spans="2:9" x14ac:dyDescent="0.25">
      <c r="B31" s="1580"/>
      <c r="C31" s="1580"/>
      <c r="D31" s="1580"/>
      <c r="E31" s="29"/>
      <c r="F31" s="47"/>
      <c r="G31" s="47"/>
    </row>
    <row r="32" spans="2:9" x14ac:dyDescent="0.25">
      <c r="B32" s="1579" t="s">
        <v>303</v>
      </c>
      <c r="C32" s="1579"/>
      <c r="D32" s="1579"/>
      <c r="E32" s="1579"/>
      <c r="F32" s="1579"/>
      <c r="G32" s="1579"/>
    </row>
    <row r="33" spans="2:10" x14ac:dyDescent="0.25">
      <c r="B33" s="1578"/>
      <c r="C33" s="1578"/>
      <c r="D33" s="1578"/>
      <c r="E33" s="29"/>
      <c r="F33" s="47"/>
      <c r="G33" s="47"/>
    </row>
    <row r="34" spans="2:10" ht="18" customHeight="1" x14ac:dyDescent="0.25">
      <c r="B34" s="38" t="s">
        <v>304</v>
      </c>
      <c r="C34" s="1572" t="s">
        <v>3738</v>
      </c>
      <c r="D34" s="1572"/>
      <c r="E34" s="1572"/>
      <c r="F34" s="1572"/>
      <c r="G34" s="1572"/>
    </row>
    <row r="35" spans="2:10" ht="18" customHeight="1" x14ac:dyDescent="0.25">
      <c r="B35" s="38" t="s">
        <v>305</v>
      </c>
      <c r="C35" s="1572" t="s">
        <v>1950</v>
      </c>
      <c r="D35" s="1572"/>
      <c r="E35" s="1572"/>
      <c r="F35" s="1572"/>
      <c r="G35" s="1572"/>
    </row>
    <row r="36" spans="2:10" ht="18" customHeight="1" x14ac:dyDescent="0.25">
      <c r="B36" s="38" t="s">
        <v>306</v>
      </c>
      <c r="C36" s="1572" t="s">
        <v>1954</v>
      </c>
      <c r="D36" s="1572"/>
      <c r="E36" s="1572"/>
      <c r="F36" s="1572"/>
      <c r="G36" s="1572"/>
    </row>
    <row r="37" spans="2:10" ht="18" customHeight="1" x14ac:dyDescent="0.25">
      <c r="B37" s="38" t="s">
        <v>307</v>
      </c>
      <c r="C37" s="1572"/>
      <c r="D37" s="1572"/>
      <c r="E37" s="1572"/>
      <c r="F37" s="1572"/>
      <c r="G37" s="1572"/>
      <c r="J37" s="29"/>
    </row>
    <row r="38" spans="2:10" ht="18" customHeight="1" x14ac:dyDescent="0.25">
      <c r="B38" s="38" t="s">
        <v>308</v>
      </c>
      <c r="C38" s="1596" t="s">
        <v>1959</v>
      </c>
      <c r="D38" s="1572"/>
      <c r="E38" s="1572"/>
      <c r="F38" s="1572"/>
      <c r="G38" s="1572"/>
    </row>
    <row r="39" spans="2:10" ht="18" customHeight="1" x14ac:dyDescent="0.25">
      <c r="B39" s="38" t="s">
        <v>309</v>
      </c>
      <c r="C39" s="1572" t="s">
        <v>3631</v>
      </c>
      <c r="D39" s="1572"/>
      <c r="E39" s="1572"/>
      <c r="F39" s="1572"/>
      <c r="G39" s="1572"/>
    </row>
    <row r="40" spans="2:10" x14ac:dyDescent="0.25">
      <c r="B40" s="1592"/>
      <c r="C40" s="1592"/>
      <c r="D40" s="1592"/>
      <c r="E40" s="29"/>
      <c r="F40" s="34"/>
      <c r="G40" s="34"/>
    </row>
    <row r="41" spans="2:10" x14ac:dyDescent="0.25">
      <c r="B41" s="1579" t="s">
        <v>310</v>
      </c>
      <c r="C41" s="1579"/>
      <c r="D41" s="1579"/>
      <c r="E41" s="1579"/>
      <c r="F41" s="1579"/>
      <c r="G41" s="1579"/>
    </row>
    <row r="42" spans="2:10" x14ac:dyDescent="0.25">
      <c r="B42" s="49"/>
      <c r="C42" s="49"/>
      <c r="D42" s="49"/>
      <c r="E42" s="29"/>
      <c r="F42" s="29"/>
      <c r="G42" s="29"/>
    </row>
    <row r="43" spans="2:10" ht="60.75" customHeight="1" x14ac:dyDescent="0.25">
      <c r="B43" s="38" t="s">
        <v>311</v>
      </c>
      <c r="C43" s="1572" t="s">
        <v>3828</v>
      </c>
      <c r="D43" s="1572"/>
      <c r="E43" s="1572"/>
      <c r="F43" s="1572"/>
      <c r="G43" s="1572"/>
    </row>
    <row r="44" spans="2:10" ht="36" customHeight="1" x14ac:dyDescent="0.25">
      <c r="B44" s="38" t="s">
        <v>312</v>
      </c>
      <c r="C44" s="1571"/>
      <c r="D44" s="1571"/>
      <c r="E44" s="1571"/>
      <c r="F44" s="1571"/>
      <c r="G44" s="1571"/>
    </row>
    <row r="45" spans="2:10" ht="21" customHeight="1" x14ac:dyDescent="0.25">
      <c r="B45" s="38" t="s">
        <v>313</v>
      </c>
      <c r="C45" s="1572"/>
      <c r="D45" s="1572"/>
      <c r="E45" s="1572"/>
      <c r="F45" s="1572"/>
      <c r="G45" s="1572"/>
    </row>
    <row r="46" spans="2:10" x14ac:dyDescent="0.25">
      <c r="B46" s="50"/>
      <c r="C46" s="51"/>
      <c r="D46" s="52"/>
      <c r="E46" s="29"/>
      <c r="F46" s="47"/>
      <c r="G46" s="47"/>
    </row>
    <row r="47" spans="2:10" x14ac:dyDescent="0.25">
      <c r="B47" s="1589" t="s">
        <v>314</v>
      </c>
      <c r="C47" s="1589"/>
      <c r="D47" s="1589"/>
      <c r="E47" s="1589"/>
      <c r="F47" s="1589"/>
      <c r="G47" s="1589"/>
    </row>
    <row r="48" spans="2:10" x14ac:dyDescent="0.25">
      <c r="B48" s="53"/>
      <c r="C48" s="53"/>
      <c r="D48" s="53"/>
      <c r="E48" s="29"/>
      <c r="F48" s="47"/>
      <c r="G48" s="54"/>
    </row>
    <row r="49" spans="2:7" ht="31.5" x14ac:dyDescent="0.25">
      <c r="B49" s="58" t="s">
        <v>315</v>
      </c>
      <c r="C49" s="1590">
        <v>43862</v>
      </c>
      <c r="D49" s="1588"/>
      <c r="E49" s="1588"/>
      <c r="F49" s="1588"/>
      <c r="G49" s="1588"/>
    </row>
    <row r="50" spans="2:7" ht="31.5" x14ac:dyDescent="0.25">
      <c r="B50" s="55" t="s">
        <v>316</v>
      </c>
      <c r="C50" s="1591"/>
      <c r="D50" s="1591"/>
      <c r="E50" s="1591"/>
      <c r="F50" s="1591"/>
      <c r="G50" s="1591"/>
    </row>
    <row r="51" spans="2:7" x14ac:dyDescent="0.25">
      <c r="B51" s="55" t="s">
        <v>317</v>
      </c>
      <c r="C51" s="1588"/>
      <c r="D51" s="1588"/>
      <c r="E51" s="1588"/>
      <c r="F51" s="1588"/>
      <c r="G51" s="1588"/>
    </row>
    <row r="52" spans="2:7" ht="31.5" x14ac:dyDescent="0.25">
      <c r="B52" s="55" t="s">
        <v>318</v>
      </c>
      <c r="C52" s="1588" t="s">
        <v>3630</v>
      </c>
      <c r="D52" s="1588"/>
      <c r="E52" s="1588"/>
      <c r="F52" s="1588"/>
      <c r="G52" s="1588"/>
    </row>
    <row r="53" spans="2:7" x14ac:dyDescent="0.25">
      <c r="B53" s="29"/>
      <c r="C53" s="29"/>
      <c r="D53" s="29"/>
      <c r="E53" s="29"/>
      <c r="F53" s="47"/>
      <c r="G53" s="47"/>
    </row>
    <row r="54" spans="2:7" x14ac:dyDescent="0.25">
      <c r="B54" s="1589" t="s">
        <v>319</v>
      </c>
      <c r="C54" s="1589"/>
      <c r="D54" s="1589"/>
      <c r="E54" s="1589"/>
      <c r="F54" s="1589"/>
      <c r="G54" s="1589"/>
    </row>
    <row r="55" spans="2:7" x14ac:dyDescent="0.25">
      <c r="B55" s="29"/>
      <c r="C55" s="29"/>
      <c r="D55" s="29"/>
      <c r="E55" s="29"/>
      <c r="F55" s="47"/>
      <c r="G55" s="47"/>
    </row>
    <row r="56" spans="2:7" ht="44.25" customHeight="1" x14ac:dyDescent="0.25">
      <c r="B56" s="1588" t="s">
        <v>320</v>
      </c>
      <c r="C56" s="1588"/>
      <c r="D56" s="1588"/>
      <c r="E56" s="1588"/>
      <c r="F56" s="1588"/>
      <c r="G56" s="1588"/>
    </row>
    <row r="115" spans="1:12" ht="15.6" hidden="1" x14ac:dyDescent="0.3">
      <c r="B115" s="1553" t="s">
        <v>271</v>
      </c>
      <c r="C115" s="1553"/>
      <c r="D115" s="1553"/>
      <c r="E115" s="1553"/>
      <c r="F115" s="1553"/>
    </row>
    <row r="116" spans="1:12" ht="31.15" hidden="1" x14ac:dyDescent="0.3">
      <c r="A116" s="56" t="s">
        <v>321</v>
      </c>
      <c r="B116" s="56" t="s">
        <v>272</v>
      </c>
      <c r="C116" s="56" t="s">
        <v>273</v>
      </c>
      <c r="D116" s="56" t="s">
        <v>274</v>
      </c>
      <c r="E116" s="57" t="s">
        <v>322</v>
      </c>
      <c r="F116" s="57" t="s">
        <v>276</v>
      </c>
      <c r="G116" s="56" t="s">
        <v>283</v>
      </c>
      <c r="H116" s="56" t="s">
        <v>286</v>
      </c>
      <c r="I116" s="56" t="s">
        <v>323</v>
      </c>
      <c r="J116" s="56" t="s">
        <v>301</v>
      </c>
      <c r="K116" s="31"/>
      <c r="L116" s="31"/>
    </row>
    <row r="117" spans="1:12" ht="15.6" hidden="1" x14ac:dyDescent="0.3">
      <c r="A117" s="11" t="s">
        <v>324</v>
      </c>
      <c r="B117" s="35" t="s">
        <v>325</v>
      </c>
      <c r="C117" s="35" t="s">
        <v>326</v>
      </c>
      <c r="D117" s="35" t="s">
        <v>87</v>
      </c>
      <c r="E117" s="35" t="s">
        <v>327</v>
      </c>
      <c r="F117" s="35" t="s">
        <v>328</v>
      </c>
      <c r="G117" s="11" t="s">
        <v>2</v>
      </c>
      <c r="H117" s="11" t="s">
        <v>329</v>
      </c>
      <c r="I117" s="11" t="s">
        <v>330</v>
      </c>
      <c r="J117" s="11" t="s">
        <v>331</v>
      </c>
    </row>
    <row r="118" spans="1:12" ht="15.6" hidden="1" x14ac:dyDescent="0.3">
      <c r="A118" s="11" t="s">
        <v>269</v>
      </c>
      <c r="B118" s="35" t="s">
        <v>277</v>
      </c>
      <c r="C118" s="35" t="s">
        <v>332</v>
      </c>
      <c r="D118" s="35" t="s">
        <v>333</v>
      </c>
      <c r="E118" s="35" t="s">
        <v>334</v>
      </c>
      <c r="F118" s="35" t="s">
        <v>335</v>
      </c>
      <c r="G118" s="11" t="s">
        <v>0</v>
      </c>
      <c r="H118" s="11" t="s">
        <v>287</v>
      </c>
      <c r="I118" s="11" t="s">
        <v>336</v>
      </c>
      <c r="J118" s="11" t="s">
        <v>302</v>
      </c>
    </row>
    <row r="119" spans="1:12" ht="15.6" hidden="1" x14ac:dyDescent="0.3">
      <c r="B119" s="35" t="s">
        <v>25</v>
      </c>
      <c r="C119" s="35" t="s">
        <v>337</v>
      </c>
      <c r="D119" s="35" t="s">
        <v>338</v>
      </c>
      <c r="E119" s="35" t="s">
        <v>339</v>
      </c>
      <c r="F119" s="35" t="s">
        <v>340</v>
      </c>
      <c r="G119" s="11" t="s">
        <v>341</v>
      </c>
      <c r="H119" s="11" t="s">
        <v>342</v>
      </c>
      <c r="I119" s="11" t="s">
        <v>343</v>
      </c>
    </row>
    <row r="120" spans="1:12" ht="15.6" hidden="1" x14ac:dyDescent="0.3">
      <c r="B120" s="35" t="s">
        <v>344</v>
      </c>
      <c r="C120" s="35" t="s">
        <v>278</v>
      </c>
      <c r="D120" s="35" t="s">
        <v>345</v>
      </c>
      <c r="E120" s="35" t="s">
        <v>88</v>
      </c>
      <c r="F120" s="35" t="s">
        <v>346</v>
      </c>
      <c r="H120" s="11" t="s">
        <v>347</v>
      </c>
      <c r="I120" s="11" t="s">
        <v>348</v>
      </c>
    </row>
    <row r="121" spans="1:12" ht="15.6" hidden="1" x14ac:dyDescent="0.3">
      <c r="B121" s="35" t="s">
        <v>349</v>
      </c>
      <c r="C121" s="35" t="s">
        <v>350</v>
      </c>
      <c r="D121" s="35" t="s">
        <v>351</v>
      </c>
      <c r="E121" s="35" t="s">
        <v>352</v>
      </c>
      <c r="F121" s="35" t="s">
        <v>353</v>
      </c>
      <c r="H121" s="11" t="s">
        <v>354</v>
      </c>
      <c r="I121" s="11" t="s">
        <v>300</v>
      </c>
    </row>
    <row r="122" spans="1:12" ht="15.6" hidden="1" x14ac:dyDescent="0.3">
      <c r="B122" s="35" t="s">
        <v>355</v>
      </c>
      <c r="C122" s="35" t="s">
        <v>356</v>
      </c>
      <c r="D122" s="35" t="s">
        <v>357</v>
      </c>
      <c r="E122" s="35" t="s">
        <v>358</v>
      </c>
      <c r="F122" s="35" t="s">
        <v>359</v>
      </c>
      <c r="I122" s="11" t="s">
        <v>360</v>
      </c>
    </row>
    <row r="123" spans="1:12" ht="15.6" hidden="1" x14ac:dyDescent="0.3">
      <c r="C123" s="35" t="s">
        <v>361</v>
      </c>
      <c r="D123" s="35" t="s">
        <v>362</v>
      </c>
      <c r="E123" s="35" t="s">
        <v>363</v>
      </c>
      <c r="F123" s="35" t="s">
        <v>364</v>
      </c>
      <c r="I123" s="11" t="s">
        <v>365</v>
      </c>
    </row>
    <row r="124" spans="1:12" ht="15.6" hidden="1" x14ac:dyDescent="0.3">
      <c r="C124" s="35" t="s">
        <v>366</v>
      </c>
      <c r="D124" s="35" t="s">
        <v>367</v>
      </c>
      <c r="E124" s="35" t="s">
        <v>368</v>
      </c>
      <c r="F124" s="35" t="s">
        <v>369</v>
      </c>
      <c r="I124" s="11" t="s">
        <v>370</v>
      </c>
    </row>
    <row r="125" spans="1:12" ht="15.6" hidden="1" x14ac:dyDescent="0.3">
      <c r="C125" s="35" t="s">
        <v>48</v>
      </c>
      <c r="D125" s="35" t="s">
        <v>99</v>
      </c>
      <c r="E125" s="35" t="s">
        <v>371</v>
      </c>
      <c r="F125" s="35" t="s">
        <v>372</v>
      </c>
    </row>
    <row r="126" spans="1:12" ht="15.6" hidden="1" x14ac:dyDescent="0.3">
      <c r="C126" s="35" t="s">
        <v>373</v>
      </c>
      <c r="D126" s="35" t="s">
        <v>374</v>
      </c>
      <c r="E126" s="35" t="s">
        <v>375</v>
      </c>
      <c r="F126" s="35" t="s">
        <v>376</v>
      </c>
    </row>
    <row r="127" spans="1:12" ht="15.6" hidden="1" x14ac:dyDescent="0.3">
      <c r="C127" s="35" t="s">
        <v>377</v>
      </c>
      <c r="D127" s="35" t="s">
        <v>378</v>
      </c>
      <c r="E127" s="35" t="s">
        <v>379</v>
      </c>
      <c r="F127" s="35" t="s">
        <v>380</v>
      </c>
    </row>
    <row r="128" spans="1:12" ht="15.6" hidden="1" x14ac:dyDescent="0.3">
      <c r="C128" s="35" t="s">
        <v>381</v>
      </c>
      <c r="D128" s="35" t="s">
        <v>382</v>
      </c>
      <c r="E128" s="35" t="s">
        <v>383</v>
      </c>
      <c r="F128" s="35" t="s">
        <v>384</v>
      </c>
    </row>
    <row r="129" spans="3:6" ht="15.6" hidden="1" x14ac:dyDescent="0.3">
      <c r="C129" s="35" t="s">
        <v>385</v>
      </c>
      <c r="D129" s="35" t="s">
        <v>386</v>
      </c>
      <c r="E129" s="35" t="s">
        <v>387</v>
      </c>
      <c r="F129" s="35" t="s">
        <v>388</v>
      </c>
    </row>
    <row r="130" spans="3:6" ht="15.6" hidden="1" x14ac:dyDescent="0.3">
      <c r="C130" s="35" t="s">
        <v>389</v>
      </c>
      <c r="D130" s="35" t="s">
        <v>279</v>
      </c>
      <c r="E130" s="35" t="s">
        <v>390</v>
      </c>
      <c r="F130" s="35" t="s">
        <v>391</v>
      </c>
    </row>
    <row r="131" spans="3:6" ht="15.6" hidden="1" x14ac:dyDescent="0.3">
      <c r="C131" s="35" t="s">
        <v>392</v>
      </c>
      <c r="D131" s="35" t="s">
        <v>393</v>
      </c>
      <c r="E131" s="35" t="s">
        <v>394</v>
      </c>
      <c r="F131" s="35" t="s">
        <v>395</v>
      </c>
    </row>
    <row r="132" spans="3:6" ht="15.6" hidden="1" x14ac:dyDescent="0.3">
      <c r="C132" s="35" t="s">
        <v>50</v>
      </c>
      <c r="D132" s="35" t="s">
        <v>396</v>
      </c>
      <c r="E132" s="35" t="s">
        <v>397</v>
      </c>
      <c r="F132" s="35" t="s">
        <v>398</v>
      </c>
    </row>
    <row r="133" spans="3:6" ht="15.6" hidden="1" x14ac:dyDescent="0.3">
      <c r="C133" s="35" t="s">
        <v>399</v>
      </c>
      <c r="D133" s="35" t="s">
        <v>400</v>
      </c>
      <c r="E133" s="35" t="s">
        <v>401</v>
      </c>
      <c r="F133" s="35" t="s">
        <v>402</v>
      </c>
    </row>
    <row r="134" spans="3:6" ht="15.6" hidden="1" x14ac:dyDescent="0.3">
      <c r="C134" s="35" t="s">
        <v>403</v>
      </c>
      <c r="D134" s="35" t="s">
        <v>404</v>
      </c>
      <c r="E134" s="35" t="s">
        <v>405</v>
      </c>
      <c r="F134" s="35" t="s">
        <v>406</v>
      </c>
    </row>
    <row r="135" spans="3:6" ht="15.6" hidden="1" x14ac:dyDescent="0.3">
      <c r="C135" s="35" t="s">
        <v>407</v>
      </c>
      <c r="D135" s="35" t="s">
        <v>408</v>
      </c>
      <c r="E135" s="35" t="s">
        <v>409</v>
      </c>
      <c r="F135" s="35" t="s">
        <v>410</v>
      </c>
    </row>
    <row r="136" spans="3:6" ht="15.6" hidden="1" x14ac:dyDescent="0.3">
      <c r="C136" s="35" t="s">
        <v>411</v>
      </c>
      <c r="D136" s="35" t="s">
        <v>412</v>
      </c>
      <c r="E136" s="35" t="s">
        <v>413</v>
      </c>
      <c r="F136" s="35" t="s">
        <v>414</v>
      </c>
    </row>
    <row r="137" spans="3:6" ht="15.6" hidden="1" x14ac:dyDescent="0.3">
      <c r="C137" s="35" t="s">
        <v>415</v>
      </c>
      <c r="D137" s="35" t="s">
        <v>416</v>
      </c>
      <c r="E137" s="35" t="s">
        <v>417</v>
      </c>
      <c r="F137" s="35" t="s">
        <v>418</v>
      </c>
    </row>
    <row r="138" spans="3:6" ht="15.6" hidden="1" x14ac:dyDescent="0.3">
      <c r="D138" s="35" t="s">
        <v>419</v>
      </c>
      <c r="E138" s="35" t="s">
        <v>420</v>
      </c>
      <c r="F138" s="35" t="s">
        <v>421</v>
      </c>
    </row>
    <row r="139" spans="3:6" ht="15.6" hidden="1" x14ac:dyDescent="0.3">
      <c r="D139" s="35" t="s">
        <v>422</v>
      </c>
      <c r="E139" s="35" t="s">
        <v>423</v>
      </c>
      <c r="F139" s="35" t="s">
        <v>424</v>
      </c>
    </row>
    <row r="140" spans="3:6" ht="15.6" hidden="1" x14ac:dyDescent="0.3">
      <c r="D140" s="35" t="s">
        <v>425</v>
      </c>
      <c r="E140" s="35" t="s">
        <v>426</v>
      </c>
      <c r="F140" s="35" t="s">
        <v>427</v>
      </c>
    </row>
    <row r="141" spans="3:6" ht="15.6" hidden="1" x14ac:dyDescent="0.3">
      <c r="D141" s="35" t="s">
        <v>428</v>
      </c>
      <c r="E141" s="35" t="s">
        <v>429</v>
      </c>
      <c r="F141" s="35" t="s">
        <v>430</v>
      </c>
    </row>
    <row r="142" spans="3:6" ht="15.6" hidden="1" x14ac:dyDescent="0.3">
      <c r="D142" s="35" t="s">
        <v>431</v>
      </c>
      <c r="E142" s="35" t="s">
        <v>82</v>
      </c>
      <c r="F142" s="35" t="s">
        <v>432</v>
      </c>
    </row>
    <row r="143" spans="3:6" ht="15.6" hidden="1" x14ac:dyDescent="0.3">
      <c r="D143" s="35" t="s">
        <v>433</v>
      </c>
      <c r="E143" s="35" t="s">
        <v>434</v>
      </c>
      <c r="F143" s="35" t="s">
        <v>435</v>
      </c>
    </row>
    <row r="144" spans="3:6" ht="15.6" hidden="1" x14ac:dyDescent="0.3">
      <c r="D144" s="35" t="s">
        <v>436</v>
      </c>
      <c r="E144" s="35" t="s">
        <v>437</v>
      </c>
      <c r="F144" s="35" t="s">
        <v>438</v>
      </c>
    </row>
    <row r="145" spans="4:6" ht="15.6" hidden="1" x14ac:dyDescent="0.3">
      <c r="D145" s="35" t="s">
        <v>439</v>
      </c>
      <c r="E145" s="35" t="s">
        <v>89</v>
      </c>
      <c r="F145" s="35" t="s">
        <v>440</v>
      </c>
    </row>
    <row r="146" spans="4:6" ht="15.6" hidden="1" x14ac:dyDescent="0.3">
      <c r="D146" s="35" t="s">
        <v>441</v>
      </c>
      <c r="E146" s="35" t="s">
        <v>442</v>
      </c>
      <c r="F146" s="35" t="s">
        <v>443</v>
      </c>
    </row>
    <row r="147" spans="4:6" ht="15.6" hidden="1" x14ac:dyDescent="0.3">
      <c r="D147" s="35" t="s">
        <v>53</v>
      </c>
      <c r="E147" s="35" t="s">
        <v>444</v>
      </c>
      <c r="F147" s="35" t="s">
        <v>445</v>
      </c>
    </row>
    <row r="148" spans="4:6" ht="15.6" hidden="1" x14ac:dyDescent="0.3">
      <c r="D148" s="35" t="s">
        <v>446</v>
      </c>
      <c r="E148" s="35" t="s">
        <v>447</v>
      </c>
      <c r="F148" s="35" t="s">
        <v>448</v>
      </c>
    </row>
    <row r="149" spans="4:6" ht="15.6" hidden="1" x14ac:dyDescent="0.3">
      <c r="D149" s="35" t="s">
        <v>449</v>
      </c>
      <c r="E149" s="35" t="s">
        <v>450</v>
      </c>
      <c r="F149" s="35" t="s">
        <v>451</v>
      </c>
    </row>
    <row r="150" spans="4:6" ht="15.6" hidden="1" x14ac:dyDescent="0.3">
      <c r="D150" s="35" t="s">
        <v>452</v>
      </c>
      <c r="E150" s="35" t="s">
        <v>453</v>
      </c>
      <c r="F150" s="35" t="s">
        <v>454</v>
      </c>
    </row>
    <row r="151" spans="4:6" ht="15.6" hidden="1" x14ac:dyDescent="0.3">
      <c r="D151" s="35" t="s">
        <v>455</v>
      </c>
      <c r="E151" s="35" t="s">
        <v>456</v>
      </c>
      <c r="F151" s="35" t="s">
        <v>457</v>
      </c>
    </row>
    <row r="152" spans="4:6" ht="15.6" hidden="1" x14ac:dyDescent="0.3">
      <c r="D152" s="35" t="s">
        <v>458</v>
      </c>
      <c r="E152" s="35" t="s">
        <v>459</v>
      </c>
      <c r="F152" s="35" t="s">
        <v>460</v>
      </c>
    </row>
    <row r="153" spans="4:6" ht="15.6" hidden="1" x14ac:dyDescent="0.3">
      <c r="D153" s="35" t="s">
        <v>461</v>
      </c>
      <c r="E153" s="35" t="s">
        <v>462</v>
      </c>
      <c r="F153" s="35" t="s">
        <v>463</v>
      </c>
    </row>
    <row r="154" spans="4:6" ht="15.6" hidden="1" x14ac:dyDescent="0.3">
      <c r="D154" s="35" t="s">
        <v>464</v>
      </c>
      <c r="E154" s="35" t="s">
        <v>465</v>
      </c>
      <c r="F154" s="35" t="s">
        <v>466</v>
      </c>
    </row>
    <row r="155" spans="4:6" ht="15.6" hidden="1" x14ac:dyDescent="0.3">
      <c r="D155" s="35" t="s">
        <v>467</v>
      </c>
      <c r="E155" s="35" t="s">
        <v>468</v>
      </c>
      <c r="F155" s="35" t="s">
        <v>469</v>
      </c>
    </row>
    <row r="156" spans="4:6" ht="15.6" hidden="1" x14ac:dyDescent="0.3">
      <c r="D156" s="35" t="s">
        <v>470</v>
      </c>
      <c r="E156" s="35" t="s">
        <v>471</v>
      </c>
      <c r="F156" s="35" t="s">
        <v>472</v>
      </c>
    </row>
    <row r="157" spans="4:6" ht="15.6" hidden="1" x14ac:dyDescent="0.3">
      <c r="D157" s="35" t="s">
        <v>473</v>
      </c>
      <c r="E157" s="35" t="s">
        <v>474</v>
      </c>
      <c r="F157" s="35" t="s">
        <v>475</v>
      </c>
    </row>
    <row r="158" spans="4:6" ht="15.6" hidden="1" x14ac:dyDescent="0.3">
      <c r="D158" s="35" t="s">
        <v>476</v>
      </c>
      <c r="E158" s="35" t="s">
        <v>477</v>
      </c>
      <c r="F158" s="35" t="s">
        <v>478</v>
      </c>
    </row>
    <row r="159" spans="4:6" ht="15.6" hidden="1" x14ac:dyDescent="0.3">
      <c r="D159" s="35" t="s">
        <v>479</v>
      </c>
      <c r="E159" s="35" t="s">
        <v>480</v>
      </c>
      <c r="F159" s="35" t="s">
        <v>481</v>
      </c>
    </row>
    <row r="160" spans="4:6" ht="15.6" hidden="1" x14ac:dyDescent="0.3">
      <c r="D160" s="35" t="s">
        <v>56</v>
      </c>
      <c r="E160" s="35" t="s">
        <v>482</v>
      </c>
      <c r="F160" s="35" t="s">
        <v>483</v>
      </c>
    </row>
    <row r="161" spans="4:6" ht="15.6" hidden="1" x14ac:dyDescent="0.3">
      <c r="D161" s="35" t="s">
        <v>484</v>
      </c>
      <c r="E161" s="35" t="s">
        <v>485</v>
      </c>
      <c r="F161" s="35" t="s">
        <v>486</v>
      </c>
    </row>
    <row r="162" spans="4:6" ht="15.6" hidden="1" x14ac:dyDescent="0.3">
      <c r="D162" s="35" t="s">
        <v>45</v>
      </c>
      <c r="E162" s="35" t="s">
        <v>487</v>
      </c>
      <c r="F162" s="35" t="s">
        <v>488</v>
      </c>
    </row>
    <row r="163" spans="4:6" ht="15.6" hidden="1" x14ac:dyDescent="0.3">
      <c r="D163" s="35" t="s">
        <v>489</v>
      </c>
      <c r="E163" s="35" t="s">
        <v>490</v>
      </c>
      <c r="F163" s="35" t="s">
        <v>491</v>
      </c>
    </row>
    <row r="164" spans="4:6" ht="15.6" hidden="1" x14ac:dyDescent="0.3">
      <c r="D164" s="35" t="s">
        <v>492</v>
      </c>
      <c r="E164" s="35" t="s">
        <v>493</v>
      </c>
      <c r="F164" s="35" t="s">
        <v>494</v>
      </c>
    </row>
    <row r="165" spans="4:6" ht="15.6" hidden="1" x14ac:dyDescent="0.3">
      <c r="D165" s="35" t="s">
        <v>495</v>
      </c>
      <c r="E165" s="35" t="s">
        <v>496</v>
      </c>
      <c r="F165" s="35" t="s">
        <v>497</v>
      </c>
    </row>
    <row r="166" spans="4:6" ht="15.6" hidden="1" x14ac:dyDescent="0.3">
      <c r="D166" s="35" t="s">
        <v>498</v>
      </c>
      <c r="E166" s="35" t="s">
        <v>499</v>
      </c>
      <c r="F166" s="35" t="s">
        <v>500</v>
      </c>
    </row>
    <row r="167" spans="4:6" ht="15.6" hidden="1" x14ac:dyDescent="0.3">
      <c r="D167" s="35" t="s">
        <v>501</v>
      </c>
      <c r="E167" s="35" t="s">
        <v>502</v>
      </c>
      <c r="F167" s="35" t="s">
        <v>503</v>
      </c>
    </row>
    <row r="168" spans="4:6" ht="15.6" hidden="1" x14ac:dyDescent="0.3">
      <c r="D168" s="35" t="s">
        <v>504</v>
      </c>
      <c r="E168" s="35" t="s">
        <v>505</v>
      </c>
      <c r="F168" s="35" t="s">
        <v>506</v>
      </c>
    </row>
    <row r="169" spans="4:6" ht="15.6" hidden="1" x14ac:dyDescent="0.3">
      <c r="D169" s="35" t="s">
        <v>507</v>
      </c>
      <c r="E169" s="35" t="s">
        <v>508</v>
      </c>
      <c r="F169" s="35" t="s">
        <v>509</v>
      </c>
    </row>
    <row r="170" spans="4:6" ht="15.6" hidden="1" x14ac:dyDescent="0.3">
      <c r="D170" s="35" t="s">
        <v>510</v>
      </c>
      <c r="E170" s="35" t="s">
        <v>511</v>
      </c>
      <c r="F170" s="35" t="s">
        <v>512</v>
      </c>
    </row>
    <row r="171" spans="4:6" ht="15.6" hidden="1" x14ac:dyDescent="0.3">
      <c r="D171" s="35" t="s">
        <v>513</v>
      </c>
      <c r="E171" s="35" t="s">
        <v>514</v>
      </c>
      <c r="F171" s="35" t="s">
        <v>515</v>
      </c>
    </row>
    <row r="172" spans="4:6" ht="15.6" hidden="1" x14ac:dyDescent="0.3">
      <c r="D172" s="35" t="s">
        <v>516</v>
      </c>
      <c r="E172" s="35" t="s">
        <v>517</v>
      </c>
      <c r="F172" s="35" t="s">
        <v>518</v>
      </c>
    </row>
    <row r="173" spans="4:6" ht="15.6" hidden="1" x14ac:dyDescent="0.3">
      <c r="D173" s="35" t="s">
        <v>519</v>
      </c>
      <c r="E173" s="35" t="s">
        <v>520</v>
      </c>
      <c r="F173" s="35" t="s">
        <v>521</v>
      </c>
    </row>
    <row r="174" spans="4:6" ht="15.6" hidden="1" x14ac:dyDescent="0.3">
      <c r="D174" s="35" t="s">
        <v>522</v>
      </c>
      <c r="E174" s="35" t="s">
        <v>523</v>
      </c>
      <c r="F174" s="35" t="s">
        <v>524</v>
      </c>
    </row>
    <row r="175" spans="4:6" ht="15.6" hidden="1" x14ac:dyDescent="0.3">
      <c r="D175" s="35" t="s">
        <v>525</v>
      </c>
      <c r="E175" s="35" t="s">
        <v>526</v>
      </c>
      <c r="F175" s="35" t="s">
        <v>527</v>
      </c>
    </row>
    <row r="176" spans="4:6" ht="15.6" hidden="1" x14ac:dyDescent="0.3">
      <c r="D176" s="35" t="s">
        <v>528</v>
      </c>
      <c r="E176" s="35" t="s">
        <v>529</v>
      </c>
      <c r="F176" s="35" t="s">
        <v>530</v>
      </c>
    </row>
    <row r="177" spans="5:6" ht="15.6" hidden="1" x14ac:dyDescent="0.3">
      <c r="E177" s="35" t="s">
        <v>531</v>
      </c>
      <c r="F177" s="35" t="s">
        <v>532</v>
      </c>
    </row>
    <row r="178" spans="5:6" ht="15.6" hidden="1" x14ac:dyDescent="0.3">
      <c r="E178" s="35" t="s">
        <v>533</v>
      </c>
      <c r="F178" s="35" t="s">
        <v>534</v>
      </c>
    </row>
    <row r="179" spans="5:6" ht="15.6" hidden="1" x14ac:dyDescent="0.3">
      <c r="E179" s="35" t="s">
        <v>535</v>
      </c>
      <c r="F179" s="35" t="s">
        <v>536</v>
      </c>
    </row>
    <row r="180" spans="5:6" ht="15.6" hidden="1" x14ac:dyDescent="0.3">
      <c r="E180" s="35" t="s">
        <v>537</v>
      </c>
      <c r="F180" s="35" t="s">
        <v>538</v>
      </c>
    </row>
    <row r="181" spans="5:6" ht="15.6" hidden="1" x14ac:dyDescent="0.3">
      <c r="E181" s="35" t="s">
        <v>539</v>
      </c>
      <c r="F181" s="35" t="s">
        <v>540</v>
      </c>
    </row>
    <row r="182" spans="5:6" ht="15.6" hidden="1" x14ac:dyDescent="0.3">
      <c r="E182" s="35" t="s">
        <v>541</v>
      </c>
      <c r="F182" s="35" t="s">
        <v>542</v>
      </c>
    </row>
    <row r="183" spans="5:6" ht="15.6" hidden="1" x14ac:dyDescent="0.3">
      <c r="E183" s="35" t="s">
        <v>543</v>
      </c>
      <c r="F183" s="35" t="s">
        <v>544</v>
      </c>
    </row>
    <row r="184" spans="5:6" ht="15.6" hidden="1" x14ac:dyDescent="0.3">
      <c r="E184" s="35" t="s">
        <v>545</v>
      </c>
      <c r="F184" s="35" t="s">
        <v>546</v>
      </c>
    </row>
    <row r="185" spans="5:6" ht="15.6" hidden="1" x14ac:dyDescent="0.3">
      <c r="E185" s="35" t="s">
        <v>547</v>
      </c>
      <c r="F185" s="35" t="s">
        <v>548</v>
      </c>
    </row>
    <row r="186" spans="5:6" ht="15.6" hidden="1" x14ac:dyDescent="0.3">
      <c r="E186" s="35" t="s">
        <v>549</v>
      </c>
      <c r="F186" s="35" t="s">
        <v>550</v>
      </c>
    </row>
    <row r="187" spans="5:6" ht="15.6" hidden="1" x14ac:dyDescent="0.3">
      <c r="E187" s="35" t="s">
        <v>551</v>
      </c>
      <c r="F187" s="35" t="s">
        <v>552</v>
      </c>
    </row>
    <row r="188" spans="5:6" ht="15.6" hidden="1" x14ac:dyDescent="0.3">
      <c r="E188" s="35" t="s">
        <v>553</v>
      </c>
      <c r="F188" s="35" t="s">
        <v>554</v>
      </c>
    </row>
    <row r="189" spans="5:6" ht="15.6" hidden="1" x14ac:dyDescent="0.3">
      <c r="E189" s="35" t="s">
        <v>555</v>
      </c>
      <c r="F189" s="35" t="s">
        <v>556</v>
      </c>
    </row>
    <row r="190" spans="5:6" ht="15.6" hidden="1" x14ac:dyDescent="0.3">
      <c r="E190" s="35" t="s">
        <v>557</v>
      </c>
      <c r="F190" s="35" t="s">
        <v>558</v>
      </c>
    </row>
    <row r="191" spans="5:6" ht="15.6" hidden="1" x14ac:dyDescent="0.3">
      <c r="E191" s="35" t="s">
        <v>559</v>
      </c>
      <c r="F191" s="35" t="s">
        <v>560</v>
      </c>
    </row>
    <row r="192" spans="5:6" ht="15.6" hidden="1" x14ac:dyDescent="0.3">
      <c r="E192" s="35" t="s">
        <v>561</v>
      </c>
      <c r="F192" s="35" t="s">
        <v>562</v>
      </c>
    </row>
    <row r="193" spans="5:6" ht="15.6" hidden="1" x14ac:dyDescent="0.3">
      <c r="E193" s="35" t="s">
        <v>563</v>
      </c>
      <c r="F193" s="35" t="s">
        <v>564</v>
      </c>
    </row>
    <row r="194" spans="5:6" ht="15.6" hidden="1" x14ac:dyDescent="0.3">
      <c r="E194" s="35" t="s">
        <v>565</v>
      </c>
      <c r="F194" s="35" t="s">
        <v>566</v>
      </c>
    </row>
    <row r="195" spans="5:6" ht="15.6" hidden="1" x14ac:dyDescent="0.3">
      <c r="E195" s="35" t="s">
        <v>567</v>
      </c>
      <c r="F195" s="35" t="s">
        <v>568</v>
      </c>
    </row>
    <row r="196" spans="5:6" ht="15.6" hidden="1" x14ac:dyDescent="0.3">
      <c r="E196" s="35" t="s">
        <v>569</v>
      </c>
      <c r="F196" s="35" t="s">
        <v>570</v>
      </c>
    </row>
    <row r="197" spans="5:6" ht="15.6" hidden="1" x14ac:dyDescent="0.3">
      <c r="E197" s="35" t="s">
        <v>571</v>
      </c>
      <c r="F197" s="35" t="s">
        <v>572</v>
      </c>
    </row>
    <row r="198" spans="5:6" ht="15.6" hidden="1" x14ac:dyDescent="0.3">
      <c r="E198" s="35" t="s">
        <v>573</v>
      </c>
      <c r="F198" s="35" t="s">
        <v>574</v>
      </c>
    </row>
    <row r="199" spans="5:6" ht="15.6" hidden="1" x14ac:dyDescent="0.3">
      <c r="E199" s="35" t="s">
        <v>575</v>
      </c>
      <c r="F199" s="35" t="s">
        <v>576</v>
      </c>
    </row>
    <row r="200" spans="5:6" ht="15.6" hidden="1" x14ac:dyDescent="0.3">
      <c r="E200" s="35" t="s">
        <v>577</v>
      </c>
      <c r="F200" s="35" t="s">
        <v>578</v>
      </c>
    </row>
    <row r="201" spans="5:6" ht="15.6" hidden="1" x14ac:dyDescent="0.3">
      <c r="E201" s="35" t="s">
        <v>579</v>
      </c>
      <c r="F201" s="35" t="s">
        <v>580</v>
      </c>
    </row>
    <row r="202" spans="5:6" ht="15.6" hidden="1" x14ac:dyDescent="0.3">
      <c r="E202" s="35" t="s">
        <v>581</v>
      </c>
      <c r="F202" s="35" t="s">
        <v>582</v>
      </c>
    </row>
    <row r="203" spans="5:6" ht="15.6" hidden="1" x14ac:dyDescent="0.3">
      <c r="E203" s="35" t="s">
        <v>583</v>
      </c>
      <c r="F203" s="35" t="s">
        <v>584</v>
      </c>
    </row>
    <row r="204" spans="5:6" ht="15.6" hidden="1" x14ac:dyDescent="0.3">
      <c r="E204" s="35" t="s">
        <v>585</v>
      </c>
      <c r="F204" s="35" t="s">
        <v>586</v>
      </c>
    </row>
    <row r="205" spans="5:6" ht="15.6" hidden="1" x14ac:dyDescent="0.3">
      <c r="E205" s="35" t="s">
        <v>587</v>
      </c>
      <c r="F205" s="35" t="s">
        <v>588</v>
      </c>
    </row>
    <row r="206" spans="5:6" ht="15.6" hidden="1" x14ac:dyDescent="0.3">
      <c r="E206" s="35" t="s">
        <v>589</v>
      </c>
      <c r="F206" s="35" t="s">
        <v>590</v>
      </c>
    </row>
    <row r="207" spans="5:6" ht="15.6" hidden="1" x14ac:dyDescent="0.3">
      <c r="E207" s="35" t="s">
        <v>591</v>
      </c>
      <c r="F207" s="35" t="s">
        <v>592</v>
      </c>
    </row>
    <row r="208" spans="5:6" ht="15.6" hidden="1" x14ac:dyDescent="0.3">
      <c r="E208" s="35" t="s">
        <v>593</v>
      </c>
      <c r="F208" s="35" t="s">
        <v>594</v>
      </c>
    </row>
    <row r="209" spans="5:6" ht="15.6" hidden="1" x14ac:dyDescent="0.3">
      <c r="E209" s="35" t="s">
        <v>595</v>
      </c>
      <c r="F209" s="35" t="s">
        <v>596</v>
      </c>
    </row>
    <row r="210" spans="5:6" ht="15.6" hidden="1" x14ac:dyDescent="0.3">
      <c r="E210" s="35" t="s">
        <v>597</v>
      </c>
      <c r="F210" s="35" t="s">
        <v>598</v>
      </c>
    </row>
    <row r="211" spans="5:6" ht="15.6" hidden="1" x14ac:dyDescent="0.3">
      <c r="E211" s="35" t="s">
        <v>599</v>
      </c>
      <c r="F211" s="35" t="s">
        <v>600</v>
      </c>
    </row>
    <row r="212" spans="5:6" ht="15.6" hidden="1" x14ac:dyDescent="0.3">
      <c r="E212" s="35" t="s">
        <v>601</v>
      </c>
      <c r="F212" s="35" t="s">
        <v>602</v>
      </c>
    </row>
    <row r="213" spans="5:6" ht="15.6" hidden="1" x14ac:dyDescent="0.3">
      <c r="E213" s="35" t="s">
        <v>603</v>
      </c>
      <c r="F213" s="35" t="s">
        <v>604</v>
      </c>
    </row>
    <row r="214" spans="5:6" ht="15.6" hidden="1" x14ac:dyDescent="0.3">
      <c r="E214" s="35" t="s">
        <v>605</v>
      </c>
      <c r="F214" s="35" t="s">
        <v>606</v>
      </c>
    </row>
    <row r="215" spans="5:6" ht="15.6" hidden="1" x14ac:dyDescent="0.3">
      <c r="E215" s="35" t="s">
        <v>607</v>
      </c>
      <c r="F215" s="35" t="s">
        <v>608</v>
      </c>
    </row>
    <row r="216" spans="5:6" ht="15.6" hidden="1" x14ac:dyDescent="0.3">
      <c r="E216" s="35" t="s">
        <v>609</v>
      </c>
      <c r="F216" s="35" t="s">
        <v>610</v>
      </c>
    </row>
    <row r="217" spans="5:6" ht="15.6" hidden="1" x14ac:dyDescent="0.3">
      <c r="E217" s="35" t="s">
        <v>100</v>
      </c>
      <c r="F217" s="35" t="s">
        <v>611</v>
      </c>
    </row>
    <row r="218" spans="5:6" ht="15.6" hidden="1" x14ac:dyDescent="0.3">
      <c r="E218" s="35" t="s">
        <v>101</v>
      </c>
      <c r="F218" s="35" t="s">
        <v>612</v>
      </c>
    </row>
    <row r="219" spans="5:6" ht="15.6" hidden="1" x14ac:dyDescent="0.3">
      <c r="E219" s="35" t="s">
        <v>613</v>
      </c>
      <c r="F219" s="35" t="s">
        <v>614</v>
      </c>
    </row>
    <row r="220" spans="5:6" ht="15.6" hidden="1" x14ac:dyDescent="0.3">
      <c r="E220" s="35" t="s">
        <v>615</v>
      </c>
      <c r="F220" s="35" t="s">
        <v>616</v>
      </c>
    </row>
    <row r="221" spans="5:6" ht="15.6" hidden="1" x14ac:dyDescent="0.3">
      <c r="E221" s="35" t="s">
        <v>617</v>
      </c>
      <c r="F221" s="35" t="s">
        <v>618</v>
      </c>
    </row>
    <row r="222" spans="5:6" ht="15.6" hidden="1" x14ac:dyDescent="0.3">
      <c r="E222" s="35" t="s">
        <v>619</v>
      </c>
      <c r="F222" s="35" t="s">
        <v>620</v>
      </c>
    </row>
    <row r="223" spans="5:6" ht="15.6" hidden="1" x14ac:dyDescent="0.3">
      <c r="E223" s="35" t="s">
        <v>621</v>
      </c>
      <c r="F223" s="35" t="s">
        <v>622</v>
      </c>
    </row>
    <row r="224" spans="5:6" ht="15.6" hidden="1" x14ac:dyDescent="0.3">
      <c r="E224" s="35" t="s">
        <v>102</v>
      </c>
      <c r="F224" s="35" t="s">
        <v>623</v>
      </c>
    </row>
    <row r="225" spans="5:6" ht="15.6" hidden="1" x14ac:dyDescent="0.3">
      <c r="E225" s="35" t="s">
        <v>103</v>
      </c>
      <c r="F225" s="35" t="s">
        <v>624</v>
      </c>
    </row>
    <row r="226" spans="5:6" ht="15.6" hidden="1" x14ac:dyDescent="0.3">
      <c r="E226" s="35" t="s">
        <v>104</v>
      </c>
      <c r="F226" s="35" t="s">
        <v>625</v>
      </c>
    </row>
    <row r="227" spans="5:6" ht="15.6" hidden="1" x14ac:dyDescent="0.3">
      <c r="E227" s="35" t="s">
        <v>626</v>
      </c>
      <c r="F227" s="35" t="s">
        <v>627</v>
      </c>
    </row>
    <row r="228" spans="5:6" ht="15.6" hidden="1" x14ac:dyDescent="0.3">
      <c r="E228" s="35" t="s">
        <v>105</v>
      </c>
      <c r="F228" s="35" t="s">
        <v>628</v>
      </c>
    </row>
    <row r="229" spans="5:6" ht="15.6" hidden="1" x14ac:dyDescent="0.3">
      <c r="E229" s="35" t="s">
        <v>629</v>
      </c>
      <c r="F229" s="35" t="s">
        <v>630</v>
      </c>
    </row>
    <row r="230" spans="5:6" ht="15.6" hidden="1" x14ac:dyDescent="0.3">
      <c r="E230" s="35" t="s">
        <v>631</v>
      </c>
      <c r="F230" s="35" t="s">
        <v>632</v>
      </c>
    </row>
    <row r="231" spans="5:6" ht="15.6" hidden="1" x14ac:dyDescent="0.3">
      <c r="E231" s="35" t="s">
        <v>633</v>
      </c>
      <c r="F231" s="35" t="s">
        <v>634</v>
      </c>
    </row>
    <row r="232" spans="5:6" ht="15.6" hidden="1" x14ac:dyDescent="0.3">
      <c r="E232" s="35" t="s">
        <v>635</v>
      </c>
      <c r="F232" s="35" t="s">
        <v>636</v>
      </c>
    </row>
    <row r="233" spans="5:6" ht="15.6" hidden="1" x14ac:dyDescent="0.3">
      <c r="E233" s="35" t="s">
        <v>637</v>
      </c>
      <c r="F233" s="35" t="s">
        <v>638</v>
      </c>
    </row>
    <row r="234" spans="5:6" ht="15.6" hidden="1" x14ac:dyDescent="0.3">
      <c r="E234" s="35" t="s">
        <v>639</v>
      </c>
      <c r="F234" s="35" t="s">
        <v>640</v>
      </c>
    </row>
    <row r="235" spans="5:6" ht="15.6" hidden="1" x14ac:dyDescent="0.3">
      <c r="E235" s="35" t="s">
        <v>641</v>
      </c>
      <c r="F235" s="35" t="s">
        <v>642</v>
      </c>
    </row>
    <row r="236" spans="5:6" ht="15.6" hidden="1" x14ac:dyDescent="0.3">
      <c r="E236" s="35" t="s">
        <v>643</v>
      </c>
      <c r="F236" s="35" t="s">
        <v>644</v>
      </c>
    </row>
    <row r="237" spans="5:6" ht="15.6" hidden="1" x14ac:dyDescent="0.3">
      <c r="E237" s="35" t="s">
        <v>645</v>
      </c>
      <c r="F237" s="35" t="s">
        <v>646</v>
      </c>
    </row>
    <row r="238" spans="5:6" ht="15.6" hidden="1" x14ac:dyDescent="0.3">
      <c r="E238" s="35" t="s">
        <v>647</v>
      </c>
      <c r="F238" s="35" t="s">
        <v>648</v>
      </c>
    </row>
    <row r="239" spans="5:6" ht="15.6" hidden="1" x14ac:dyDescent="0.3">
      <c r="E239" s="35" t="s">
        <v>649</v>
      </c>
      <c r="F239" s="35" t="s">
        <v>650</v>
      </c>
    </row>
    <row r="240" spans="5:6" ht="15.6" hidden="1" x14ac:dyDescent="0.3">
      <c r="E240" s="35" t="s">
        <v>651</v>
      </c>
      <c r="F240" s="35" t="s">
        <v>652</v>
      </c>
    </row>
    <row r="241" spans="5:6" ht="15.6" hidden="1" x14ac:dyDescent="0.3">
      <c r="E241" s="35" t="s">
        <v>653</v>
      </c>
      <c r="F241" s="35" t="s">
        <v>654</v>
      </c>
    </row>
    <row r="242" spans="5:6" ht="15.6" hidden="1" x14ac:dyDescent="0.3">
      <c r="E242" s="35" t="s">
        <v>655</v>
      </c>
      <c r="F242" s="35" t="s">
        <v>656</v>
      </c>
    </row>
    <row r="243" spans="5:6" ht="15.6" hidden="1" x14ac:dyDescent="0.3">
      <c r="E243" s="35" t="s">
        <v>657</v>
      </c>
      <c r="F243" s="35" t="s">
        <v>658</v>
      </c>
    </row>
    <row r="244" spans="5:6" ht="15.6" hidden="1" x14ac:dyDescent="0.3">
      <c r="E244" s="35" t="s">
        <v>659</v>
      </c>
      <c r="F244" s="35" t="s">
        <v>660</v>
      </c>
    </row>
    <row r="245" spans="5:6" ht="15.6" hidden="1" x14ac:dyDescent="0.3">
      <c r="E245" s="35" t="s">
        <v>661</v>
      </c>
      <c r="F245" s="35" t="s">
        <v>662</v>
      </c>
    </row>
    <row r="246" spans="5:6" ht="15.6" hidden="1" x14ac:dyDescent="0.3">
      <c r="E246" s="35" t="s">
        <v>663</v>
      </c>
      <c r="F246" s="35" t="s">
        <v>664</v>
      </c>
    </row>
    <row r="247" spans="5:6" ht="15.6" hidden="1" x14ac:dyDescent="0.3">
      <c r="E247" s="35" t="s">
        <v>665</v>
      </c>
      <c r="F247" s="35" t="s">
        <v>666</v>
      </c>
    </row>
    <row r="248" spans="5:6" ht="15.6" hidden="1" x14ac:dyDescent="0.3">
      <c r="E248" s="35" t="s">
        <v>667</v>
      </c>
      <c r="F248" s="35" t="s">
        <v>668</v>
      </c>
    </row>
    <row r="249" spans="5:6" ht="15.6" hidden="1" x14ac:dyDescent="0.3">
      <c r="E249" s="35" t="s">
        <v>669</v>
      </c>
      <c r="F249" s="35" t="s">
        <v>670</v>
      </c>
    </row>
    <row r="250" spans="5:6" ht="15.6" hidden="1" x14ac:dyDescent="0.3">
      <c r="E250" s="35" t="s">
        <v>671</v>
      </c>
      <c r="F250" s="35" t="s">
        <v>672</v>
      </c>
    </row>
    <row r="251" spans="5:6" ht="15.6" hidden="1" x14ac:dyDescent="0.3">
      <c r="E251" s="35" t="s">
        <v>673</v>
      </c>
      <c r="F251" s="35" t="s">
        <v>674</v>
      </c>
    </row>
    <row r="252" spans="5:6" ht="15.6" hidden="1" x14ac:dyDescent="0.3">
      <c r="E252" s="35" t="s">
        <v>675</v>
      </c>
      <c r="F252" s="35" t="s">
        <v>676</v>
      </c>
    </row>
    <row r="253" spans="5:6" ht="15.6" hidden="1" x14ac:dyDescent="0.3">
      <c r="E253" s="35" t="s">
        <v>677</v>
      </c>
      <c r="F253" s="35" t="s">
        <v>678</v>
      </c>
    </row>
    <row r="254" spans="5:6" ht="15.6" hidden="1" x14ac:dyDescent="0.3">
      <c r="E254" s="35" t="s">
        <v>679</v>
      </c>
      <c r="F254" s="35" t="s">
        <v>680</v>
      </c>
    </row>
    <row r="255" spans="5:6" ht="15.6" hidden="1" x14ac:dyDescent="0.3">
      <c r="E255" s="35" t="s">
        <v>681</v>
      </c>
      <c r="F255" s="35" t="s">
        <v>682</v>
      </c>
    </row>
    <row r="256" spans="5:6" ht="15.6" hidden="1" x14ac:dyDescent="0.3">
      <c r="E256" s="35" t="s">
        <v>683</v>
      </c>
      <c r="F256" s="35" t="s">
        <v>684</v>
      </c>
    </row>
    <row r="257" spans="5:6" ht="15.6" hidden="1" x14ac:dyDescent="0.3">
      <c r="E257" s="35" t="s">
        <v>685</v>
      </c>
      <c r="F257" s="35" t="s">
        <v>686</v>
      </c>
    </row>
    <row r="258" spans="5:6" ht="15.6" hidden="1" x14ac:dyDescent="0.3">
      <c r="E258" s="35" t="s">
        <v>687</v>
      </c>
      <c r="F258" s="35" t="s">
        <v>688</v>
      </c>
    </row>
    <row r="259" spans="5:6" ht="15.6" hidden="1" x14ac:dyDescent="0.3">
      <c r="E259" s="35" t="s">
        <v>689</v>
      </c>
      <c r="F259" s="35" t="s">
        <v>690</v>
      </c>
    </row>
    <row r="260" spans="5:6" ht="15.6" hidden="1" x14ac:dyDescent="0.3">
      <c r="E260" s="35" t="s">
        <v>691</v>
      </c>
      <c r="F260" s="35" t="s">
        <v>692</v>
      </c>
    </row>
    <row r="261" spans="5:6" ht="15.6" hidden="1" x14ac:dyDescent="0.3">
      <c r="E261" s="35" t="s">
        <v>693</v>
      </c>
      <c r="F261" s="35" t="s">
        <v>694</v>
      </c>
    </row>
    <row r="262" spans="5:6" ht="15.6" hidden="1" x14ac:dyDescent="0.3">
      <c r="E262" s="35" t="s">
        <v>695</v>
      </c>
      <c r="F262" s="35" t="s">
        <v>696</v>
      </c>
    </row>
    <row r="263" spans="5:6" ht="15.6" hidden="1" x14ac:dyDescent="0.3">
      <c r="E263" s="35" t="s">
        <v>697</v>
      </c>
      <c r="F263" s="35" t="s">
        <v>698</v>
      </c>
    </row>
    <row r="264" spans="5:6" ht="15.6" hidden="1" x14ac:dyDescent="0.3">
      <c r="E264" s="35" t="s">
        <v>699</v>
      </c>
      <c r="F264" s="35" t="s">
        <v>700</v>
      </c>
    </row>
    <row r="265" spans="5:6" ht="15.6" hidden="1" x14ac:dyDescent="0.3">
      <c r="E265" s="35" t="s">
        <v>701</v>
      </c>
      <c r="F265" s="35" t="s">
        <v>702</v>
      </c>
    </row>
    <row r="266" spans="5:6" ht="15.6" hidden="1" x14ac:dyDescent="0.3">
      <c r="E266" s="35" t="s">
        <v>703</v>
      </c>
      <c r="F266" s="35" t="s">
        <v>704</v>
      </c>
    </row>
    <row r="267" spans="5:6" ht="15.6" hidden="1" x14ac:dyDescent="0.3">
      <c r="E267" s="35" t="s">
        <v>705</v>
      </c>
      <c r="F267" s="35" t="s">
        <v>706</v>
      </c>
    </row>
    <row r="268" spans="5:6" ht="15.6" hidden="1" x14ac:dyDescent="0.3">
      <c r="E268" s="35" t="s">
        <v>707</v>
      </c>
      <c r="F268" s="35" t="s">
        <v>708</v>
      </c>
    </row>
    <row r="269" spans="5:6" ht="15.6" hidden="1" x14ac:dyDescent="0.3">
      <c r="E269" s="35" t="s">
        <v>709</v>
      </c>
      <c r="F269" s="35" t="s">
        <v>710</v>
      </c>
    </row>
    <row r="270" spans="5:6" ht="15.6" hidden="1" x14ac:dyDescent="0.3">
      <c r="E270" s="35" t="s">
        <v>280</v>
      </c>
      <c r="F270" s="35" t="s">
        <v>281</v>
      </c>
    </row>
    <row r="271" spans="5:6" ht="15.6" hidden="1" x14ac:dyDescent="0.3">
      <c r="E271" s="35" t="s">
        <v>711</v>
      </c>
      <c r="F271" s="35" t="s">
        <v>712</v>
      </c>
    </row>
    <row r="272" spans="5:6" ht="15.6" hidden="1" x14ac:dyDescent="0.3">
      <c r="E272" s="35" t="s">
        <v>713</v>
      </c>
      <c r="F272" s="35" t="s">
        <v>714</v>
      </c>
    </row>
    <row r="273" spans="5:6" ht="15.6" hidden="1" x14ac:dyDescent="0.3">
      <c r="E273" s="35" t="s">
        <v>715</v>
      </c>
      <c r="F273" s="35" t="s">
        <v>716</v>
      </c>
    </row>
    <row r="274" spans="5:6" ht="15.6" hidden="1" x14ac:dyDescent="0.3">
      <c r="E274" s="35" t="s">
        <v>717</v>
      </c>
      <c r="F274" s="35" t="s">
        <v>718</v>
      </c>
    </row>
    <row r="275" spans="5:6" ht="15.6" hidden="1" x14ac:dyDescent="0.3">
      <c r="E275" s="35" t="s">
        <v>719</v>
      </c>
      <c r="F275" s="35" t="s">
        <v>720</v>
      </c>
    </row>
    <row r="276" spans="5:6" ht="15.6" hidden="1" x14ac:dyDescent="0.3">
      <c r="E276" s="35" t="s">
        <v>721</v>
      </c>
      <c r="F276" s="35" t="s">
        <v>722</v>
      </c>
    </row>
    <row r="277" spans="5:6" ht="15.6" hidden="1" x14ac:dyDescent="0.3">
      <c r="E277" s="35" t="s">
        <v>723</v>
      </c>
      <c r="F277" s="35" t="s">
        <v>724</v>
      </c>
    </row>
    <row r="278" spans="5:6" ht="15.6" hidden="1" x14ac:dyDescent="0.3">
      <c r="E278" s="35" t="s">
        <v>725</v>
      </c>
      <c r="F278" s="35" t="s">
        <v>726</v>
      </c>
    </row>
    <row r="279" spans="5:6" ht="15.6" hidden="1" x14ac:dyDescent="0.3">
      <c r="E279" s="35" t="s">
        <v>727</v>
      </c>
      <c r="F279" s="35" t="s">
        <v>728</v>
      </c>
    </row>
    <row r="280" spans="5:6" ht="15.6" hidden="1" x14ac:dyDescent="0.3">
      <c r="E280" s="35" t="s">
        <v>729</v>
      </c>
      <c r="F280" s="35" t="s">
        <v>730</v>
      </c>
    </row>
    <row r="281" spans="5:6" ht="15.6" hidden="1" x14ac:dyDescent="0.3">
      <c r="E281" s="35" t="s">
        <v>731</v>
      </c>
      <c r="F281" s="35" t="s">
        <v>732</v>
      </c>
    </row>
    <row r="282" spans="5:6" ht="15.6" hidden="1" x14ac:dyDescent="0.3">
      <c r="E282" s="35" t="s">
        <v>733</v>
      </c>
      <c r="F282" s="35" t="s">
        <v>734</v>
      </c>
    </row>
    <row r="283" spans="5:6" ht="15.6" hidden="1" x14ac:dyDescent="0.3">
      <c r="E283" s="35" t="s">
        <v>735</v>
      </c>
      <c r="F283" s="35" t="s">
        <v>736</v>
      </c>
    </row>
    <row r="284" spans="5:6" ht="15.6" hidden="1" x14ac:dyDescent="0.3">
      <c r="E284" s="35" t="s">
        <v>737</v>
      </c>
      <c r="F284" s="35" t="s">
        <v>738</v>
      </c>
    </row>
    <row r="285" spans="5:6" ht="15.6" hidden="1" x14ac:dyDescent="0.3">
      <c r="E285" s="35" t="s">
        <v>739</v>
      </c>
      <c r="F285" s="35" t="s">
        <v>740</v>
      </c>
    </row>
    <row r="286" spans="5:6" ht="15.6" hidden="1" x14ac:dyDescent="0.3">
      <c r="E286" s="35" t="s">
        <v>741</v>
      </c>
      <c r="F286" s="35" t="s">
        <v>742</v>
      </c>
    </row>
    <row r="287" spans="5:6" ht="15.6" hidden="1" x14ac:dyDescent="0.3">
      <c r="E287" s="35" t="s">
        <v>743</v>
      </c>
      <c r="F287" s="35" t="s">
        <v>744</v>
      </c>
    </row>
    <row r="288" spans="5:6" ht="15.6" hidden="1" x14ac:dyDescent="0.3">
      <c r="E288" s="35" t="s">
        <v>745</v>
      </c>
      <c r="F288" s="35" t="s">
        <v>746</v>
      </c>
    </row>
    <row r="289" spans="5:6" ht="15.6" hidden="1" x14ac:dyDescent="0.3">
      <c r="E289" s="35" t="s">
        <v>747</v>
      </c>
      <c r="F289" s="35" t="s">
        <v>748</v>
      </c>
    </row>
    <row r="290" spans="5:6" ht="15.6" hidden="1" x14ac:dyDescent="0.3">
      <c r="E290" s="35" t="s">
        <v>749</v>
      </c>
      <c r="F290" s="35" t="s">
        <v>750</v>
      </c>
    </row>
    <row r="291" spans="5:6" ht="15.6" hidden="1" x14ac:dyDescent="0.3">
      <c r="E291" s="35" t="s">
        <v>751</v>
      </c>
      <c r="F291" s="35" t="s">
        <v>752</v>
      </c>
    </row>
    <row r="292" spans="5:6" ht="15.6" hidden="1" x14ac:dyDescent="0.3">
      <c r="E292" s="35" t="s">
        <v>753</v>
      </c>
      <c r="F292" s="35" t="s">
        <v>754</v>
      </c>
    </row>
    <row r="293" spans="5:6" ht="15.6" hidden="1" x14ac:dyDescent="0.3">
      <c r="E293" s="35" t="s">
        <v>755</v>
      </c>
      <c r="F293" s="35" t="s">
        <v>756</v>
      </c>
    </row>
    <row r="294" spans="5:6" ht="15.6" hidden="1" x14ac:dyDescent="0.3">
      <c r="E294" s="35" t="s">
        <v>757</v>
      </c>
      <c r="F294" s="35" t="s">
        <v>758</v>
      </c>
    </row>
    <row r="295" spans="5:6" ht="15.6" hidden="1" x14ac:dyDescent="0.3">
      <c r="E295" s="35" t="s">
        <v>759</v>
      </c>
      <c r="F295" s="35" t="s">
        <v>760</v>
      </c>
    </row>
    <row r="296" spans="5:6" ht="15.6" hidden="1" x14ac:dyDescent="0.3">
      <c r="E296" s="35" t="s">
        <v>761</v>
      </c>
      <c r="F296" s="35" t="s">
        <v>762</v>
      </c>
    </row>
    <row r="297" spans="5:6" ht="15.6" hidden="1" x14ac:dyDescent="0.3">
      <c r="E297" s="35" t="s">
        <v>763</v>
      </c>
      <c r="F297" s="35" t="s">
        <v>764</v>
      </c>
    </row>
    <row r="298" spans="5:6" ht="15.6" hidden="1" x14ac:dyDescent="0.3">
      <c r="E298" s="35" t="s">
        <v>765</v>
      </c>
      <c r="F298" s="35" t="s">
        <v>766</v>
      </c>
    </row>
    <row r="299" spans="5:6" ht="15.6" hidden="1" x14ac:dyDescent="0.3">
      <c r="E299" s="35" t="s">
        <v>767</v>
      </c>
      <c r="F299" s="35" t="s">
        <v>768</v>
      </c>
    </row>
    <row r="300" spans="5:6" ht="15.6" hidden="1" x14ac:dyDescent="0.3">
      <c r="E300" s="35" t="s">
        <v>769</v>
      </c>
      <c r="F300" s="35" t="s">
        <v>770</v>
      </c>
    </row>
    <row r="301" spans="5:6" ht="15.6" hidden="1" x14ac:dyDescent="0.3">
      <c r="E301" s="35" t="s">
        <v>771</v>
      </c>
      <c r="F301" s="35" t="s">
        <v>772</v>
      </c>
    </row>
    <row r="302" spans="5:6" ht="15.6" hidden="1" x14ac:dyDescent="0.3">
      <c r="E302" s="35" t="s">
        <v>773</v>
      </c>
      <c r="F302" s="35" t="s">
        <v>774</v>
      </c>
    </row>
    <row r="303" spans="5:6" ht="15.6" hidden="1" x14ac:dyDescent="0.3">
      <c r="E303" s="35" t="s">
        <v>775</v>
      </c>
      <c r="F303" s="35" t="s">
        <v>776</v>
      </c>
    </row>
    <row r="304" spans="5:6" ht="15.6" hidden="1" x14ac:dyDescent="0.3">
      <c r="E304" s="35" t="s">
        <v>777</v>
      </c>
      <c r="F304" s="35" t="s">
        <v>778</v>
      </c>
    </row>
    <row r="305" spans="5:6" ht="15.6" hidden="1" x14ac:dyDescent="0.3">
      <c r="E305" s="35" t="s">
        <v>779</v>
      </c>
      <c r="F305" s="35" t="s">
        <v>780</v>
      </c>
    </row>
    <row r="306" spans="5:6" ht="15.6" hidden="1" x14ac:dyDescent="0.3">
      <c r="E306" s="35" t="s">
        <v>781</v>
      </c>
      <c r="F306" s="35" t="s">
        <v>782</v>
      </c>
    </row>
    <row r="307" spans="5:6" ht="15.6" hidden="1" x14ac:dyDescent="0.3">
      <c r="E307" s="35" t="s">
        <v>783</v>
      </c>
      <c r="F307" s="35" t="s">
        <v>784</v>
      </c>
    </row>
    <row r="308" spans="5:6" ht="15.6" hidden="1" x14ac:dyDescent="0.3">
      <c r="E308" s="35" t="s">
        <v>785</v>
      </c>
      <c r="F308" s="35" t="s">
        <v>786</v>
      </c>
    </row>
    <row r="309" spans="5:6" ht="15.6" hidden="1" x14ac:dyDescent="0.3">
      <c r="E309" s="35" t="s">
        <v>787</v>
      </c>
      <c r="F309" s="35" t="s">
        <v>788</v>
      </c>
    </row>
    <row r="310" spans="5:6" ht="15.6" hidden="1" x14ac:dyDescent="0.3">
      <c r="E310" s="35" t="s">
        <v>789</v>
      </c>
      <c r="F310" s="35" t="s">
        <v>790</v>
      </c>
    </row>
    <row r="311" spans="5:6" ht="15.6" hidden="1" x14ac:dyDescent="0.3">
      <c r="E311" s="35" t="s">
        <v>791</v>
      </c>
      <c r="F311" s="35" t="s">
        <v>792</v>
      </c>
    </row>
    <row r="312" spans="5:6" ht="15.6" hidden="1" x14ac:dyDescent="0.3">
      <c r="E312" s="35" t="s">
        <v>793</v>
      </c>
      <c r="F312" s="35" t="s">
        <v>794</v>
      </c>
    </row>
    <row r="313" spans="5:6" ht="15.6" hidden="1" x14ac:dyDescent="0.3">
      <c r="E313" s="35" t="s">
        <v>795</v>
      </c>
      <c r="F313" s="35" t="s">
        <v>796</v>
      </c>
    </row>
    <row r="314" spans="5:6" ht="15.6" hidden="1" x14ac:dyDescent="0.3">
      <c r="E314" s="35" t="s">
        <v>797</v>
      </c>
      <c r="F314" s="35" t="s">
        <v>798</v>
      </c>
    </row>
    <row r="315" spans="5:6" ht="15.6" hidden="1" x14ac:dyDescent="0.3">
      <c r="E315" s="35" t="s">
        <v>799</v>
      </c>
      <c r="F315" s="35" t="s">
        <v>800</v>
      </c>
    </row>
    <row r="316" spans="5:6" ht="15.6" hidden="1" x14ac:dyDescent="0.3">
      <c r="E316" s="35" t="s">
        <v>801</v>
      </c>
      <c r="F316" s="35" t="s">
        <v>802</v>
      </c>
    </row>
    <row r="317" spans="5:6" ht="15.6" hidden="1" x14ac:dyDescent="0.3">
      <c r="E317" s="35" t="s">
        <v>803</v>
      </c>
      <c r="F317" s="35" t="s">
        <v>804</v>
      </c>
    </row>
    <row r="318" spans="5:6" ht="15.6" hidden="1" x14ac:dyDescent="0.3">
      <c r="E318" s="35" t="s">
        <v>805</v>
      </c>
      <c r="F318" s="35" t="s">
        <v>806</v>
      </c>
    </row>
    <row r="319" spans="5:6" ht="15.6" hidden="1" x14ac:dyDescent="0.3">
      <c r="E319" s="35" t="s">
        <v>807</v>
      </c>
      <c r="F319" s="35" t="s">
        <v>808</v>
      </c>
    </row>
    <row r="320" spans="5:6" ht="15.6" hidden="1" x14ac:dyDescent="0.3">
      <c r="E320" s="35" t="s">
        <v>809</v>
      </c>
      <c r="F320" s="35" t="s">
        <v>810</v>
      </c>
    </row>
    <row r="321" spans="5:6" ht="15.6" hidden="1" x14ac:dyDescent="0.3">
      <c r="E321" s="35" t="s">
        <v>811</v>
      </c>
      <c r="F321" s="35" t="s">
        <v>812</v>
      </c>
    </row>
    <row r="322" spans="5:6" ht="15.6" hidden="1" x14ac:dyDescent="0.3">
      <c r="E322" s="35" t="s">
        <v>813</v>
      </c>
      <c r="F322" s="35" t="s">
        <v>814</v>
      </c>
    </row>
    <row r="323" spans="5:6" ht="15.6" hidden="1" x14ac:dyDescent="0.3">
      <c r="E323" s="35" t="s">
        <v>815</v>
      </c>
      <c r="F323" s="35" t="s">
        <v>816</v>
      </c>
    </row>
    <row r="324" spans="5:6" ht="15.6" hidden="1" x14ac:dyDescent="0.3">
      <c r="E324" s="35" t="s">
        <v>817</v>
      </c>
      <c r="F324" s="35" t="s">
        <v>818</v>
      </c>
    </row>
    <row r="325" spans="5:6" ht="15.6" hidden="1" x14ac:dyDescent="0.3">
      <c r="E325" s="35" t="s">
        <v>819</v>
      </c>
      <c r="F325" s="35" t="s">
        <v>820</v>
      </c>
    </row>
    <row r="326" spans="5:6" ht="15.6" hidden="1" x14ac:dyDescent="0.3">
      <c r="E326" s="35" t="s">
        <v>821</v>
      </c>
      <c r="F326" s="35" t="s">
        <v>822</v>
      </c>
    </row>
    <row r="327" spans="5:6" ht="15.6" hidden="1" x14ac:dyDescent="0.3">
      <c r="E327" s="35" t="s">
        <v>823</v>
      </c>
      <c r="F327" s="35" t="s">
        <v>824</v>
      </c>
    </row>
    <row r="328" spans="5:6" ht="15.6" hidden="1" x14ac:dyDescent="0.3">
      <c r="E328" s="35" t="s">
        <v>825</v>
      </c>
      <c r="F328" s="35" t="s">
        <v>826</v>
      </c>
    </row>
    <row r="329" spans="5:6" ht="15.6" hidden="1" x14ac:dyDescent="0.3">
      <c r="E329" s="35" t="s">
        <v>827</v>
      </c>
      <c r="F329" s="35" t="s">
        <v>828</v>
      </c>
    </row>
    <row r="330" spans="5:6" ht="15.6" hidden="1" x14ac:dyDescent="0.3">
      <c r="E330" s="35" t="s">
        <v>829</v>
      </c>
      <c r="F330" s="35" t="s">
        <v>830</v>
      </c>
    </row>
    <row r="331" spans="5:6" ht="15.6" hidden="1" x14ac:dyDescent="0.3">
      <c r="E331" s="35" t="s">
        <v>831</v>
      </c>
      <c r="F331" s="35" t="s">
        <v>832</v>
      </c>
    </row>
    <row r="332" spans="5:6" ht="15.6" hidden="1" x14ac:dyDescent="0.3">
      <c r="E332" s="35" t="s">
        <v>833</v>
      </c>
      <c r="F332" s="35" t="s">
        <v>834</v>
      </c>
    </row>
    <row r="333" spans="5:6" ht="15.6" hidden="1" x14ac:dyDescent="0.3">
      <c r="E333" s="35" t="s">
        <v>835</v>
      </c>
      <c r="F333" s="35" t="s">
        <v>836</v>
      </c>
    </row>
    <row r="334" spans="5:6" ht="15.6" hidden="1" x14ac:dyDescent="0.3">
      <c r="E334" s="35" t="s">
        <v>837</v>
      </c>
      <c r="F334" s="35" t="s">
        <v>838</v>
      </c>
    </row>
    <row r="335" spans="5:6" ht="15.6" hidden="1" x14ac:dyDescent="0.3">
      <c r="E335" s="35" t="s">
        <v>839</v>
      </c>
      <c r="F335" s="35" t="s">
        <v>840</v>
      </c>
    </row>
    <row r="336" spans="5:6" ht="15.6" hidden="1" x14ac:dyDescent="0.3">
      <c r="E336" s="35" t="s">
        <v>841</v>
      </c>
      <c r="F336" s="35" t="s">
        <v>842</v>
      </c>
    </row>
    <row r="337" spans="5:6" ht="15.6" hidden="1" x14ac:dyDescent="0.3">
      <c r="E337" s="35" t="s">
        <v>843</v>
      </c>
      <c r="F337" s="35" t="s">
        <v>844</v>
      </c>
    </row>
    <row r="338" spans="5:6" ht="15.6" hidden="1" x14ac:dyDescent="0.3">
      <c r="E338" s="35" t="s">
        <v>845</v>
      </c>
      <c r="F338" s="35" t="s">
        <v>846</v>
      </c>
    </row>
    <row r="339" spans="5:6" ht="15.6" hidden="1" x14ac:dyDescent="0.3">
      <c r="E339" s="35" t="s">
        <v>847</v>
      </c>
      <c r="F339" s="35" t="s">
        <v>848</v>
      </c>
    </row>
    <row r="340" spans="5:6" ht="15.6" hidden="1" x14ac:dyDescent="0.3">
      <c r="E340" s="35" t="s">
        <v>849</v>
      </c>
      <c r="F340" s="35" t="s">
        <v>850</v>
      </c>
    </row>
    <row r="341" spans="5:6" ht="15.6" hidden="1" x14ac:dyDescent="0.3">
      <c r="E341" s="35" t="s">
        <v>851</v>
      </c>
      <c r="F341" s="35" t="s">
        <v>852</v>
      </c>
    </row>
    <row r="342" spans="5:6" ht="15.6" hidden="1" x14ac:dyDescent="0.3">
      <c r="E342" s="35" t="s">
        <v>853</v>
      </c>
      <c r="F342" s="35" t="s">
        <v>854</v>
      </c>
    </row>
    <row r="343" spans="5:6" ht="15.6" hidden="1" x14ac:dyDescent="0.3">
      <c r="E343" s="35" t="s">
        <v>855</v>
      </c>
      <c r="F343" s="35" t="s">
        <v>856</v>
      </c>
    </row>
    <row r="344" spans="5:6" ht="15.6" hidden="1" x14ac:dyDescent="0.3">
      <c r="E344" s="35" t="s">
        <v>857</v>
      </c>
      <c r="F344" s="35" t="s">
        <v>858</v>
      </c>
    </row>
    <row r="345" spans="5:6" ht="15.6" hidden="1" x14ac:dyDescent="0.3">
      <c r="E345" s="35" t="s">
        <v>859</v>
      </c>
      <c r="F345" s="35" t="s">
        <v>860</v>
      </c>
    </row>
    <row r="346" spans="5:6" ht="15.6" hidden="1" x14ac:dyDescent="0.3">
      <c r="E346" s="35" t="s">
        <v>861</v>
      </c>
      <c r="F346" s="35" t="s">
        <v>862</v>
      </c>
    </row>
    <row r="347" spans="5:6" ht="15.6" hidden="1" x14ac:dyDescent="0.3">
      <c r="E347" s="35" t="s">
        <v>863</v>
      </c>
      <c r="F347" s="35" t="s">
        <v>864</v>
      </c>
    </row>
    <row r="348" spans="5:6" ht="15.6" hidden="1" x14ac:dyDescent="0.3">
      <c r="E348" s="35" t="s">
        <v>865</v>
      </c>
      <c r="F348" s="35" t="s">
        <v>866</v>
      </c>
    </row>
    <row r="349" spans="5:6" ht="15.6" hidden="1" x14ac:dyDescent="0.3">
      <c r="E349" s="35" t="s">
        <v>867</v>
      </c>
      <c r="F349" s="35" t="s">
        <v>868</v>
      </c>
    </row>
    <row r="350" spans="5:6" ht="15.6" hidden="1" x14ac:dyDescent="0.3">
      <c r="E350" s="35" t="s">
        <v>869</v>
      </c>
      <c r="F350" s="35" t="s">
        <v>870</v>
      </c>
    </row>
    <row r="351" spans="5:6" ht="15.6" hidden="1" x14ac:dyDescent="0.3">
      <c r="E351" s="35" t="s">
        <v>871</v>
      </c>
      <c r="F351" s="35" t="s">
        <v>872</v>
      </c>
    </row>
    <row r="352" spans="5:6" ht="15.6" hidden="1" x14ac:dyDescent="0.3">
      <c r="E352" s="35" t="s">
        <v>873</v>
      </c>
      <c r="F352" s="35" t="s">
        <v>874</v>
      </c>
    </row>
    <row r="353" spans="5:6" ht="15.6" hidden="1" x14ac:dyDescent="0.3">
      <c r="E353" s="35" t="s">
        <v>875</v>
      </c>
      <c r="F353" s="35" t="s">
        <v>876</v>
      </c>
    </row>
    <row r="354" spans="5:6" ht="15.6" hidden="1" x14ac:dyDescent="0.3">
      <c r="E354" s="35" t="s">
        <v>877</v>
      </c>
      <c r="F354" s="35" t="s">
        <v>878</v>
      </c>
    </row>
    <row r="355" spans="5:6" ht="15.6" hidden="1" x14ac:dyDescent="0.3">
      <c r="E355" s="35" t="s">
        <v>879</v>
      </c>
      <c r="F355" s="35" t="s">
        <v>880</v>
      </c>
    </row>
    <row r="356" spans="5:6" ht="15.6" hidden="1" x14ac:dyDescent="0.3">
      <c r="E356" s="35" t="s">
        <v>239</v>
      </c>
      <c r="F356" s="35" t="s">
        <v>881</v>
      </c>
    </row>
    <row r="357" spans="5:6" ht="15.6" hidden="1" x14ac:dyDescent="0.3">
      <c r="E357" s="35" t="s">
        <v>882</v>
      </c>
      <c r="F357" s="35" t="s">
        <v>883</v>
      </c>
    </row>
    <row r="358" spans="5:6" ht="15.6" hidden="1" x14ac:dyDescent="0.3">
      <c r="E358" s="35" t="s">
        <v>884</v>
      </c>
      <c r="F358" s="35" t="s">
        <v>885</v>
      </c>
    </row>
    <row r="359" spans="5:6" ht="15.6" hidden="1" x14ac:dyDescent="0.3">
      <c r="E359" s="35" t="s">
        <v>90</v>
      </c>
      <c r="F359" s="35" t="s">
        <v>886</v>
      </c>
    </row>
    <row r="360" spans="5:6" ht="15.6" hidden="1" x14ac:dyDescent="0.3">
      <c r="E360" s="35" t="s">
        <v>242</v>
      </c>
      <c r="F360" s="35" t="s">
        <v>887</v>
      </c>
    </row>
    <row r="361" spans="5:6" ht="15.6" hidden="1" x14ac:dyDescent="0.3">
      <c r="E361" s="35" t="s">
        <v>888</v>
      </c>
      <c r="F361" s="35" t="s">
        <v>889</v>
      </c>
    </row>
    <row r="362" spans="5:6" ht="15.6" hidden="1" x14ac:dyDescent="0.3">
      <c r="E362" s="35" t="s">
        <v>243</v>
      </c>
      <c r="F362" s="35" t="s">
        <v>890</v>
      </c>
    </row>
    <row r="363" spans="5:6" ht="15.6" hidden="1" x14ac:dyDescent="0.3">
      <c r="E363" s="35" t="s">
        <v>891</v>
      </c>
      <c r="F363" s="35" t="s">
        <v>892</v>
      </c>
    </row>
    <row r="364" spans="5:6" ht="15.6" hidden="1" x14ac:dyDescent="0.3">
      <c r="E364" s="35" t="s">
        <v>893</v>
      </c>
      <c r="F364" s="35" t="s">
        <v>894</v>
      </c>
    </row>
    <row r="365" spans="5:6" ht="15.6" hidden="1" x14ac:dyDescent="0.3">
      <c r="E365" s="35" t="s">
        <v>895</v>
      </c>
      <c r="F365" s="35" t="s">
        <v>896</v>
      </c>
    </row>
    <row r="366" spans="5:6" ht="15.6" hidden="1" x14ac:dyDescent="0.3">
      <c r="E366" s="35" t="s">
        <v>897</v>
      </c>
      <c r="F366" s="35" t="s">
        <v>898</v>
      </c>
    </row>
    <row r="367" spans="5:6" ht="15.6" hidden="1" x14ac:dyDescent="0.3">
      <c r="E367" s="35" t="s">
        <v>899</v>
      </c>
      <c r="F367" s="35" t="s">
        <v>900</v>
      </c>
    </row>
    <row r="368" spans="5:6" ht="15.6" hidden="1" x14ac:dyDescent="0.3">
      <c r="E368" s="35" t="s">
        <v>901</v>
      </c>
      <c r="F368" s="35" t="s">
        <v>902</v>
      </c>
    </row>
    <row r="369" spans="5:6" ht="15.6" hidden="1" x14ac:dyDescent="0.3">
      <c r="E369" s="35" t="s">
        <v>903</v>
      </c>
      <c r="F369" s="35" t="s">
        <v>904</v>
      </c>
    </row>
    <row r="370" spans="5:6" ht="15.6" hidden="1" x14ac:dyDescent="0.3">
      <c r="E370" s="35" t="s">
        <v>905</v>
      </c>
      <c r="F370" s="35" t="s">
        <v>906</v>
      </c>
    </row>
    <row r="371" spans="5:6" ht="15.6" hidden="1" x14ac:dyDescent="0.3">
      <c r="E371" s="35" t="s">
        <v>907</v>
      </c>
      <c r="F371" s="35" t="s">
        <v>908</v>
      </c>
    </row>
    <row r="372" spans="5:6" ht="15.6" hidden="1" x14ac:dyDescent="0.3">
      <c r="E372" s="35" t="s">
        <v>909</v>
      </c>
      <c r="F372" s="35" t="s">
        <v>910</v>
      </c>
    </row>
    <row r="373" spans="5:6" ht="15.6" hidden="1" x14ac:dyDescent="0.3">
      <c r="E373" s="35" t="s">
        <v>911</v>
      </c>
      <c r="F373" s="35" t="s">
        <v>912</v>
      </c>
    </row>
    <row r="374" spans="5:6" ht="15.6" hidden="1" x14ac:dyDescent="0.3">
      <c r="E374" s="35" t="s">
        <v>913</v>
      </c>
      <c r="F374" s="35" t="s">
        <v>914</v>
      </c>
    </row>
    <row r="375" spans="5:6" ht="15.6" hidden="1" x14ac:dyDescent="0.3">
      <c r="E375" s="35" t="s">
        <v>915</v>
      </c>
      <c r="F375" s="35" t="s">
        <v>916</v>
      </c>
    </row>
    <row r="376" spans="5:6" ht="15.6" hidden="1" x14ac:dyDescent="0.3">
      <c r="E376" s="35" t="s">
        <v>917</v>
      </c>
      <c r="F376" s="35" t="s">
        <v>918</v>
      </c>
    </row>
    <row r="377" spans="5:6" ht="15.6" hidden="1" x14ac:dyDescent="0.3">
      <c r="E377" s="35" t="s">
        <v>257</v>
      </c>
      <c r="F377" s="35" t="s">
        <v>919</v>
      </c>
    </row>
    <row r="378" spans="5:6" ht="15.6" hidden="1" x14ac:dyDescent="0.3">
      <c r="E378" s="35" t="s">
        <v>920</v>
      </c>
      <c r="F378" s="35" t="s">
        <v>921</v>
      </c>
    </row>
    <row r="379" spans="5:6" ht="15.6" hidden="1" x14ac:dyDescent="0.3">
      <c r="E379" s="35" t="s">
        <v>922</v>
      </c>
      <c r="F379" s="35" t="s">
        <v>923</v>
      </c>
    </row>
    <row r="380" spans="5:6" ht="15.6" hidden="1" x14ac:dyDescent="0.3">
      <c r="E380" s="35" t="s">
        <v>258</v>
      </c>
      <c r="F380" s="35" t="s">
        <v>924</v>
      </c>
    </row>
    <row r="381" spans="5:6" ht="15.6" hidden="1" x14ac:dyDescent="0.3">
      <c r="E381" s="35" t="s">
        <v>925</v>
      </c>
      <c r="F381" s="35" t="s">
        <v>926</v>
      </c>
    </row>
    <row r="382" spans="5:6" ht="15.6" hidden="1" x14ac:dyDescent="0.3">
      <c r="E382" s="35" t="s">
        <v>927</v>
      </c>
      <c r="F382" s="35" t="s">
        <v>928</v>
      </c>
    </row>
    <row r="383" spans="5:6" ht="15.6" hidden="1" x14ac:dyDescent="0.3">
      <c r="E383" s="35" t="s">
        <v>929</v>
      </c>
      <c r="F383" s="35" t="s">
        <v>930</v>
      </c>
    </row>
    <row r="384" spans="5:6" ht="15.6" hidden="1" x14ac:dyDescent="0.3">
      <c r="E384" s="35" t="s">
        <v>931</v>
      </c>
      <c r="F384" s="35" t="s">
        <v>932</v>
      </c>
    </row>
    <row r="385" spans="5:6" ht="15.6" hidden="1" x14ac:dyDescent="0.3">
      <c r="E385" s="35" t="s">
        <v>933</v>
      </c>
      <c r="F385" s="35" t="s">
        <v>934</v>
      </c>
    </row>
    <row r="386" spans="5:6" ht="15.6" hidden="1" x14ac:dyDescent="0.3">
      <c r="E386" s="35" t="s">
        <v>935</v>
      </c>
      <c r="F386" s="35" t="s">
        <v>936</v>
      </c>
    </row>
    <row r="387" spans="5:6" ht="15.6" hidden="1" x14ac:dyDescent="0.3">
      <c r="E387" s="35" t="s">
        <v>937</v>
      </c>
      <c r="F387" s="35" t="s">
        <v>938</v>
      </c>
    </row>
    <row r="388" spans="5:6" ht="15.6" hidden="1" x14ac:dyDescent="0.3">
      <c r="E388" s="35" t="s">
        <v>939</v>
      </c>
      <c r="F388" s="35" t="s">
        <v>940</v>
      </c>
    </row>
    <row r="389" spans="5:6" ht="15.6" hidden="1" x14ac:dyDescent="0.3">
      <c r="E389" s="35" t="s">
        <v>941</v>
      </c>
      <c r="F389" s="35" t="s">
        <v>942</v>
      </c>
    </row>
    <row r="390" spans="5:6" ht="15.6" hidden="1" x14ac:dyDescent="0.3">
      <c r="E390" s="35" t="s">
        <v>943</v>
      </c>
      <c r="F390" s="35" t="s">
        <v>944</v>
      </c>
    </row>
    <row r="391" spans="5:6" ht="15.6" hidden="1" x14ac:dyDescent="0.3">
      <c r="E391" s="35" t="s">
        <v>945</v>
      </c>
      <c r="F391" s="35" t="s">
        <v>946</v>
      </c>
    </row>
    <row r="392" spans="5:6" ht="15.6" hidden="1" x14ac:dyDescent="0.3">
      <c r="E392" s="35" t="s">
        <v>947</v>
      </c>
      <c r="F392" s="35" t="s">
        <v>948</v>
      </c>
    </row>
    <row r="393" spans="5:6" ht="15.6" hidden="1" x14ac:dyDescent="0.3">
      <c r="E393" s="35" t="s">
        <v>949</v>
      </c>
      <c r="F393" s="35" t="s">
        <v>950</v>
      </c>
    </row>
    <row r="394" spans="5:6" ht="15.6" hidden="1" x14ac:dyDescent="0.3">
      <c r="E394" s="35" t="s">
        <v>951</v>
      </c>
      <c r="F394" s="35" t="s">
        <v>952</v>
      </c>
    </row>
    <row r="395" spans="5:6" ht="15.6" hidden="1" x14ac:dyDescent="0.3">
      <c r="E395" s="35" t="s">
        <v>953</v>
      </c>
      <c r="F395" s="35" t="s">
        <v>954</v>
      </c>
    </row>
    <row r="396" spans="5:6" ht="15.6" hidden="1" x14ac:dyDescent="0.3">
      <c r="E396" s="35" t="s">
        <v>955</v>
      </c>
      <c r="F396" s="35" t="s">
        <v>956</v>
      </c>
    </row>
    <row r="397" spans="5:6" ht="15.6" hidden="1" x14ac:dyDescent="0.3">
      <c r="E397" s="35" t="s">
        <v>957</v>
      </c>
      <c r="F397" s="35" t="s">
        <v>958</v>
      </c>
    </row>
    <row r="398" spans="5:6" ht="15.6" hidden="1" x14ac:dyDescent="0.3">
      <c r="E398" s="35" t="s">
        <v>959</v>
      </c>
      <c r="F398" s="35" t="s">
        <v>960</v>
      </c>
    </row>
    <row r="399" spans="5:6" ht="15.6" hidden="1" x14ac:dyDescent="0.3">
      <c r="E399" s="35" t="s">
        <v>961</v>
      </c>
      <c r="F399" s="35" t="s">
        <v>962</v>
      </c>
    </row>
    <row r="400" spans="5:6" ht="15.6" hidden="1" x14ac:dyDescent="0.3">
      <c r="E400" s="35" t="s">
        <v>963</v>
      </c>
      <c r="F400" s="35" t="s">
        <v>964</v>
      </c>
    </row>
    <row r="401" spans="5:6" ht="15.6" hidden="1" x14ac:dyDescent="0.3">
      <c r="E401" s="35" t="s">
        <v>965</v>
      </c>
      <c r="F401" s="35" t="s">
        <v>966</v>
      </c>
    </row>
    <row r="402" spans="5:6" ht="15.6" hidden="1" x14ac:dyDescent="0.3">
      <c r="E402" s="35" t="s">
        <v>967</v>
      </c>
      <c r="F402" s="35" t="s">
        <v>968</v>
      </c>
    </row>
    <row r="403" spans="5:6" ht="15.6" hidden="1" x14ac:dyDescent="0.3">
      <c r="E403" s="35" t="s">
        <v>969</v>
      </c>
      <c r="F403" s="35" t="s">
        <v>970</v>
      </c>
    </row>
    <row r="404" spans="5:6" ht="15.6" hidden="1" x14ac:dyDescent="0.3">
      <c r="E404" s="35" t="s">
        <v>971</v>
      </c>
      <c r="F404" s="35" t="s">
        <v>972</v>
      </c>
    </row>
    <row r="405" spans="5:6" ht="15.6" hidden="1" x14ac:dyDescent="0.3">
      <c r="E405" s="35" t="s">
        <v>973</v>
      </c>
      <c r="F405" s="35" t="s">
        <v>974</v>
      </c>
    </row>
    <row r="406" spans="5:6" ht="15.6" hidden="1" x14ac:dyDescent="0.3">
      <c r="E406" s="35" t="s">
        <v>975</v>
      </c>
      <c r="F406" s="35" t="s">
        <v>976</v>
      </c>
    </row>
    <row r="407" spans="5:6" ht="15.6" hidden="1" x14ac:dyDescent="0.3">
      <c r="E407" s="35" t="s">
        <v>977</v>
      </c>
      <c r="F407" s="35" t="s">
        <v>978</v>
      </c>
    </row>
    <row r="408" spans="5:6" ht="15.6" hidden="1" x14ac:dyDescent="0.3">
      <c r="E408" s="35" t="s">
        <v>979</v>
      </c>
      <c r="F408" s="35" t="s">
        <v>980</v>
      </c>
    </row>
    <row r="409" spans="5:6" ht="15.6" hidden="1" x14ac:dyDescent="0.3">
      <c r="E409" s="35" t="s">
        <v>57</v>
      </c>
      <c r="F409" s="35" t="s">
        <v>981</v>
      </c>
    </row>
    <row r="410" spans="5:6" ht="15.6" hidden="1" x14ac:dyDescent="0.3">
      <c r="E410" s="35" t="s">
        <v>982</v>
      </c>
      <c r="F410" s="35" t="s">
        <v>983</v>
      </c>
    </row>
    <row r="411" spans="5:6" ht="15.6" hidden="1" x14ac:dyDescent="0.3">
      <c r="E411" s="35" t="s">
        <v>984</v>
      </c>
      <c r="F411" s="35" t="s">
        <v>985</v>
      </c>
    </row>
    <row r="412" spans="5:6" ht="15.6" hidden="1" x14ac:dyDescent="0.3">
      <c r="E412" s="35" t="s">
        <v>986</v>
      </c>
      <c r="F412" s="35" t="s">
        <v>987</v>
      </c>
    </row>
    <row r="413" spans="5:6" ht="15.6" hidden="1" x14ac:dyDescent="0.3">
      <c r="E413" s="35" t="s">
        <v>988</v>
      </c>
      <c r="F413" s="35" t="s">
        <v>989</v>
      </c>
    </row>
    <row r="414" spans="5:6" ht="15.6" hidden="1" x14ac:dyDescent="0.3">
      <c r="E414" s="35" t="s">
        <v>990</v>
      </c>
      <c r="F414" s="35" t="s">
        <v>991</v>
      </c>
    </row>
    <row r="415" spans="5:6" ht="15.6" hidden="1" x14ac:dyDescent="0.3">
      <c r="E415" s="35" t="s">
        <v>992</v>
      </c>
      <c r="F415" s="35" t="s">
        <v>993</v>
      </c>
    </row>
    <row r="416" spans="5:6" ht="15.6" hidden="1" x14ac:dyDescent="0.3">
      <c r="E416" s="35" t="s">
        <v>994</v>
      </c>
      <c r="F416" s="35" t="s">
        <v>995</v>
      </c>
    </row>
    <row r="417" spans="5:6" ht="15.6" hidden="1" x14ac:dyDescent="0.3">
      <c r="E417" s="35" t="s">
        <v>996</v>
      </c>
      <c r="F417" s="35" t="s">
        <v>997</v>
      </c>
    </row>
    <row r="418" spans="5:6" ht="15.6" hidden="1" x14ac:dyDescent="0.3">
      <c r="E418" s="35" t="s">
        <v>998</v>
      </c>
      <c r="F418" s="35" t="s">
        <v>999</v>
      </c>
    </row>
    <row r="419" spans="5:6" ht="15.6" hidden="1" x14ac:dyDescent="0.3">
      <c r="E419" s="35" t="s">
        <v>1000</v>
      </c>
      <c r="F419" s="35" t="s">
        <v>1001</v>
      </c>
    </row>
    <row r="420" spans="5:6" ht="15.6" hidden="1" x14ac:dyDescent="0.3">
      <c r="E420" s="35" t="s">
        <v>1002</v>
      </c>
      <c r="F420" s="35" t="s">
        <v>1003</v>
      </c>
    </row>
    <row r="421" spans="5:6" ht="15.6" hidden="1" x14ac:dyDescent="0.3">
      <c r="E421" s="35" t="s">
        <v>1004</v>
      </c>
      <c r="F421" s="35" t="s">
        <v>1005</v>
      </c>
    </row>
    <row r="422" spans="5:6" ht="15.6" hidden="1" x14ac:dyDescent="0.3">
      <c r="E422" s="35" t="s">
        <v>1006</v>
      </c>
      <c r="F422" s="35" t="s">
        <v>1007</v>
      </c>
    </row>
    <row r="423" spans="5:6" ht="15.6" hidden="1" x14ac:dyDescent="0.3">
      <c r="E423" s="35" t="s">
        <v>1008</v>
      </c>
      <c r="F423" s="35" t="s">
        <v>1009</v>
      </c>
    </row>
    <row r="424" spans="5:6" ht="15.6" hidden="1" x14ac:dyDescent="0.3">
      <c r="E424" s="35" t="s">
        <v>1010</v>
      </c>
      <c r="F424" s="35" t="s">
        <v>1011</v>
      </c>
    </row>
    <row r="425" spans="5:6" ht="15.6" hidden="1" x14ac:dyDescent="0.3">
      <c r="E425" s="35" t="s">
        <v>1012</v>
      </c>
      <c r="F425" s="35" t="s">
        <v>1013</v>
      </c>
    </row>
    <row r="426" spans="5:6" ht="15.6" hidden="1" x14ac:dyDescent="0.3">
      <c r="E426" s="35" t="s">
        <v>1014</v>
      </c>
      <c r="F426" s="35" t="s">
        <v>1015</v>
      </c>
    </row>
    <row r="427" spans="5:6" ht="15.6" hidden="1" x14ac:dyDescent="0.3">
      <c r="E427" s="35" t="s">
        <v>1016</v>
      </c>
      <c r="F427" s="35" t="s">
        <v>1017</v>
      </c>
    </row>
    <row r="428" spans="5:6" ht="15.6" hidden="1" x14ac:dyDescent="0.3">
      <c r="E428" s="35" t="s">
        <v>1018</v>
      </c>
      <c r="F428" s="35" t="s">
        <v>1019</v>
      </c>
    </row>
    <row r="429" spans="5:6" ht="15.6" hidden="1" x14ac:dyDescent="0.3">
      <c r="E429" s="35" t="s">
        <v>1020</v>
      </c>
      <c r="F429" s="35" t="s">
        <v>1021</v>
      </c>
    </row>
    <row r="430" spans="5:6" ht="15.6" hidden="1" x14ac:dyDescent="0.3">
      <c r="E430" s="35" t="s">
        <v>1022</v>
      </c>
      <c r="F430" s="35" t="s">
        <v>1023</v>
      </c>
    </row>
    <row r="431" spans="5:6" ht="15.6" hidden="1" x14ac:dyDescent="0.3">
      <c r="E431" s="35" t="s">
        <v>1024</v>
      </c>
      <c r="F431" s="35" t="s">
        <v>1025</v>
      </c>
    </row>
    <row r="432" spans="5:6" ht="15.6" hidden="1" x14ac:dyDescent="0.3">
      <c r="E432" s="35" t="s">
        <v>1026</v>
      </c>
      <c r="F432" s="35" t="s">
        <v>1027</v>
      </c>
    </row>
    <row r="433" spans="5:6" ht="15.6" hidden="1" x14ac:dyDescent="0.3">
      <c r="E433" s="35" t="s">
        <v>1028</v>
      </c>
      <c r="F433" s="35" t="s">
        <v>1029</v>
      </c>
    </row>
    <row r="434" spans="5:6" ht="15.6" hidden="1" x14ac:dyDescent="0.3">
      <c r="E434" s="35" t="s">
        <v>1030</v>
      </c>
      <c r="F434" s="35" t="s">
        <v>1031</v>
      </c>
    </row>
    <row r="435" spans="5:6" ht="15.6" hidden="1" x14ac:dyDescent="0.3">
      <c r="E435" s="35" t="s">
        <v>1032</v>
      </c>
      <c r="F435" s="35" t="s">
        <v>1033</v>
      </c>
    </row>
    <row r="436" spans="5:6" ht="15.6" hidden="1" x14ac:dyDescent="0.3">
      <c r="E436" s="35" t="s">
        <v>1034</v>
      </c>
      <c r="F436" s="35" t="s">
        <v>1035</v>
      </c>
    </row>
    <row r="437" spans="5:6" ht="15.6" hidden="1" x14ac:dyDescent="0.3">
      <c r="E437" s="35" t="s">
        <v>1036</v>
      </c>
      <c r="F437" s="35" t="s">
        <v>1037</v>
      </c>
    </row>
    <row r="438" spans="5:6" ht="15.6" hidden="1" x14ac:dyDescent="0.3">
      <c r="E438" s="35" t="s">
        <v>58</v>
      </c>
      <c r="F438" s="35" t="s">
        <v>1038</v>
      </c>
    </row>
    <row r="439" spans="5:6" ht="15.6" hidden="1" x14ac:dyDescent="0.3">
      <c r="E439" s="35" t="s">
        <v>1039</v>
      </c>
      <c r="F439" s="35" t="s">
        <v>1040</v>
      </c>
    </row>
    <row r="440" spans="5:6" ht="15.6" hidden="1" x14ac:dyDescent="0.3">
      <c r="E440" s="35" t="s">
        <v>1041</v>
      </c>
      <c r="F440" s="35" t="s">
        <v>1042</v>
      </c>
    </row>
    <row r="441" spans="5:6" ht="15.6" hidden="1" x14ac:dyDescent="0.3">
      <c r="E441" s="35" t="s">
        <v>1043</v>
      </c>
      <c r="F441" s="35" t="s">
        <v>1044</v>
      </c>
    </row>
    <row r="442" spans="5:6" ht="15.6" hidden="1" x14ac:dyDescent="0.3">
      <c r="E442" s="35" t="s">
        <v>1045</v>
      </c>
      <c r="F442" s="35" t="s">
        <v>1046</v>
      </c>
    </row>
    <row r="443" spans="5:6" ht="15.6" hidden="1" x14ac:dyDescent="0.3">
      <c r="E443" s="35" t="s">
        <v>1047</v>
      </c>
      <c r="F443" s="35" t="s">
        <v>1048</v>
      </c>
    </row>
    <row r="444" spans="5:6" ht="15.6" hidden="1" x14ac:dyDescent="0.3">
      <c r="E444" s="35" t="s">
        <v>1049</v>
      </c>
      <c r="F444" s="35" t="s">
        <v>1050</v>
      </c>
    </row>
    <row r="445" spans="5:6" ht="15.6" hidden="1" x14ac:dyDescent="0.3">
      <c r="E445" s="35" t="s">
        <v>1051</v>
      </c>
      <c r="F445" s="35" t="s">
        <v>1052</v>
      </c>
    </row>
    <row r="446" spans="5:6" ht="15.6" hidden="1" x14ac:dyDescent="0.3">
      <c r="E446" s="35" t="s">
        <v>1053</v>
      </c>
      <c r="F446" s="35" t="s">
        <v>1054</v>
      </c>
    </row>
    <row r="447" spans="5:6" ht="15.6" hidden="1" x14ac:dyDescent="0.3">
      <c r="E447" s="35" t="s">
        <v>1055</v>
      </c>
      <c r="F447" s="35" t="s">
        <v>1056</v>
      </c>
    </row>
    <row r="448" spans="5:6" ht="15.6" hidden="1" x14ac:dyDescent="0.3">
      <c r="E448" s="35" t="s">
        <v>1057</v>
      </c>
      <c r="F448" s="35" t="s">
        <v>1058</v>
      </c>
    </row>
    <row r="449" spans="5:6" ht="15.6" hidden="1" x14ac:dyDescent="0.3">
      <c r="E449" s="35" t="s">
        <v>1059</v>
      </c>
      <c r="F449" s="35" t="s">
        <v>1060</v>
      </c>
    </row>
    <row r="450" spans="5:6" ht="15.6" hidden="1" x14ac:dyDescent="0.3">
      <c r="E450" s="35" t="s">
        <v>1061</v>
      </c>
      <c r="F450" s="35" t="s">
        <v>1062</v>
      </c>
    </row>
    <row r="451" spans="5:6" ht="15.6" hidden="1" x14ac:dyDescent="0.3">
      <c r="E451" s="35" t="s">
        <v>1063</v>
      </c>
      <c r="F451" s="35" t="s">
        <v>1064</v>
      </c>
    </row>
    <row r="452" spans="5:6" ht="15.6" hidden="1" x14ac:dyDescent="0.3">
      <c r="E452" s="35" t="s">
        <v>1065</v>
      </c>
      <c r="F452" s="35" t="s">
        <v>1066</v>
      </c>
    </row>
    <row r="453" spans="5:6" ht="15.6" hidden="1" x14ac:dyDescent="0.3">
      <c r="E453" s="35" t="s">
        <v>1067</v>
      </c>
      <c r="F453" s="35" t="s">
        <v>1068</v>
      </c>
    </row>
    <row r="454" spans="5:6" ht="15.6" hidden="1" x14ac:dyDescent="0.3">
      <c r="E454" s="35" t="s">
        <v>1069</v>
      </c>
      <c r="F454" s="35" t="s">
        <v>1070</v>
      </c>
    </row>
    <row r="455" spans="5:6" ht="15.6" hidden="1" x14ac:dyDescent="0.3">
      <c r="E455" s="35" t="s">
        <v>1071</v>
      </c>
      <c r="F455" s="35" t="s">
        <v>1072</v>
      </c>
    </row>
    <row r="456" spans="5:6" ht="15.6" hidden="1" x14ac:dyDescent="0.3">
      <c r="E456" s="35" t="s">
        <v>1073</v>
      </c>
      <c r="F456" s="35" t="s">
        <v>1074</v>
      </c>
    </row>
    <row r="457" spans="5:6" ht="15.6" hidden="1" x14ac:dyDescent="0.3">
      <c r="E457" s="35" t="s">
        <v>1075</v>
      </c>
      <c r="F457" s="35" t="s">
        <v>1076</v>
      </c>
    </row>
    <row r="458" spans="5:6" ht="15.6" hidden="1" x14ac:dyDescent="0.3">
      <c r="E458" s="35" t="s">
        <v>1077</v>
      </c>
      <c r="F458" s="35" t="s">
        <v>1078</v>
      </c>
    </row>
    <row r="459" spans="5:6" ht="15.6" hidden="1" x14ac:dyDescent="0.3">
      <c r="E459" s="35" t="s">
        <v>1079</v>
      </c>
      <c r="F459" s="35" t="s">
        <v>1080</v>
      </c>
    </row>
    <row r="460" spans="5:6" ht="15.6" hidden="1" x14ac:dyDescent="0.3">
      <c r="E460" s="35" t="s">
        <v>1081</v>
      </c>
      <c r="F460" s="35" t="s">
        <v>1082</v>
      </c>
    </row>
    <row r="461" spans="5:6" ht="15.6" hidden="1" x14ac:dyDescent="0.3">
      <c r="E461" s="35" t="s">
        <v>1083</v>
      </c>
      <c r="F461" s="35" t="s">
        <v>1084</v>
      </c>
    </row>
    <row r="462" spans="5:6" ht="15.6" hidden="1" x14ac:dyDescent="0.3">
      <c r="E462" s="35" t="s">
        <v>1085</v>
      </c>
      <c r="F462" s="35" t="s">
        <v>1086</v>
      </c>
    </row>
    <row r="463" spans="5:6" ht="15.6" hidden="1" x14ac:dyDescent="0.3">
      <c r="E463" s="35" t="s">
        <v>1087</v>
      </c>
      <c r="F463" s="35" t="s">
        <v>1088</v>
      </c>
    </row>
    <row r="464" spans="5:6" ht="15.6" hidden="1" x14ac:dyDescent="0.3">
      <c r="E464" s="35" t="s">
        <v>1089</v>
      </c>
      <c r="F464" s="35" t="s">
        <v>1090</v>
      </c>
    </row>
    <row r="465" spans="5:6" ht="15.6" hidden="1" x14ac:dyDescent="0.3">
      <c r="E465" s="35" t="s">
        <v>1091</v>
      </c>
      <c r="F465" s="35" t="s">
        <v>1092</v>
      </c>
    </row>
    <row r="466" spans="5:6" ht="15.6" hidden="1" x14ac:dyDescent="0.3">
      <c r="E466" s="35" t="s">
        <v>1093</v>
      </c>
      <c r="F466" s="35" t="s">
        <v>1094</v>
      </c>
    </row>
    <row r="467" spans="5:6" ht="15.6" hidden="1" x14ac:dyDescent="0.3">
      <c r="E467" s="35" t="s">
        <v>1095</v>
      </c>
      <c r="F467" s="35" t="s">
        <v>1096</v>
      </c>
    </row>
    <row r="468" spans="5:6" ht="15.6" hidden="1" x14ac:dyDescent="0.3">
      <c r="E468" s="35" t="s">
        <v>1097</v>
      </c>
      <c r="F468" s="35" t="s">
        <v>1098</v>
      </c>
    </row>
    <row r="469" spans="5:6" ht="15.6" hidden="1" x14ac:dyDescent="0.3">
      <c r="E469" s="35" t="s">
        <v>1099</v>
      </c>
      <c r="F469" s="35" t="s">
        <v>1100</v>
      </c>
    </row>
    <row r="470" spans="5:6" ht="15.6" hidden="1" x14ac:dyDescent="0.3">
      <c r="E470" s="35" t="s">
        <v>1101</v>
      </c>
      <c r="F470" s="35" t="s">
        <v>1102</v>
      </c>
    </row>
    <row r="471" spans="5:6" ht="15.6" hidden="1" x14ac:dyDescent="0.3">
      <c r="E471" s="35" t="s">
        <v>1103</v>
      </c>
      <c r="F471" s="35" t="s">
        <v>1104</v>
      </c>
    </row>
    <row r="472" spans="5:6" ht="15.6" hidden="1" x14ac:dyDescent="0.3">
      <c r="E472" s="35" t="s">
        <v>1105</v>
      </c>
      <c r="F472" s="35" t="s">
        <v>1106</v>
      </c>
    </row>
    <row r="473" spans="5:6" ht="15.6" hidden="1" x14ac:dyDescent="0.3">
      <c r="E473" s="35" t="s">
        <v>1107</v>
      </c>
      <c r="F473" s="35" t="s">
        <v>1108</v>
      </c>
    </row>
    <row r="474" spans="5:6" ht="15.6" hidden="1" x14ac:dyDescent="0.3">
      <c r="E474" s="35" t="s">
        <v>1109</v>
      </c>
      <c r="F474" s="35" t="s">
        <v>1110</v>
      </c>
    </row>
    <row r="475" spans="5:6" ht="15.6" hidden="1" x14ac:dyDescent="0.3">
      <c r="E475" s="35" t="s">
        <v>1111</v>
      </c>
      <c r="F475" s="35" t="s">
        <v>1112</v>
      </c>
    </row>
    <row r="476" spans="5:6" ht="15.6" hidden="1" x14ac:dyDescent="0.3">
      <c r="E476" s="35" t="s">
        <v>1113</v>
      </c>
      <c r="F476" s="35" t="s">
        <v>1114</v>
      </c>
    </row>
    <row r="477" spans="5:6" ht="15.6" hidden="1" x14ac:dyDescent="0.3">
      <c r="E477" s="35" t="s">
        <v>1115</v>
      </c>
      <c r="F477" s="35" t="s">
        <v>1116</v>
      </c>
    </row>
    <row r="478" spans="5:6" ht="15.6" hidden="1" x14ac:dyDescent="0.3">
      <c r="E478" s="35" t="s">
        <v>1117</v>
      </c>
      <c r="F478" s="35" t="s">
        <v>1118</v>
      </c>
    </row>
    <row r="479" spans="5:6" ht="15.6" hidden="1" x14ac:dyDescent="0.3">
      <c r="E479" s="35" t="s">
        <v>1119</v>
      </c>
      <c r="F479" s="35" t="s">
        <v>1120</v>
      </c>
    </row>
    <row r="480" spans="5:6" ht="15.6" hidden="1" x14ac:dyDescent="0.3">
      <c r="E480" s="35" t="s">
        <v>1121</v>
      </c>
      <c r="F480" s="35" t="s">
        <v>1122</v>
      </c>
    </row>
    <row r="481" spans="5:6" ht="15.6" hidden="1" x14ac:dyDescent="0.3">
      <c r="E481" s="35" t="s">
        <v>1123</v>
      </c>
      <c r="F481" s="35" t="s">
        <v>1124</v>
      </c>
    </row>
    <row r="482" spans="5:6" ht="15.6" hidden="1" x14ac:dyDescent="0.3">
      <c r="E482" s="35" t="s">
        <v>1125</v>
      </c>
      <c r="F482" s="35" t="s">
        <v>1126</v>
      </c>
    </row>
    <row r="483" spans="5:6" ht="15.6" hidden="1" x14ac:dyDescent="0.3">
      <c r="E483" s="35" t="s">
        <v>1127</v>
      </c>
      <c r="F483" s="35" t="s">
        <v>1128</v>
      </c>
    </row>
    <row r="484" spans="5:6" ht="15.6" hidden="1" x14ac:dyDescent="0.3">
      <c r="E484" s="35" t="s">
        <v>1129</v>
      </c>
      <c r="F484" s="35" t="s">
        <v>1130</v>
      </c>
    </row>
    <row r="485" spans="5:6" ht="15.6" hidden="1" x14ac:dyDescent="0.3">
      <c r="E485" s="35" t="s">
        <v>1131</v>
      </c>
      <c r="F485" s="35" t="s">
        <v>1132</v>
      </c>
    </row>
    <row r="486" spans="5:6" ht="15.6" hidden="1" x14ac:dyDescent="0.3">
      <c r="E486" s="35" t="s">
        <v>1133</v>
      </c>
      <c r="F486" s="35" t="s">
        <v>1134</v>
      </c>
    </row>
    <row r="487" spans="5:6" ht="15.6" hidden="1" x14ac:dyDescent="0.3">
      <c r="E487" s="35" t="s">
        <v>1135</v>
      </c>
      <c r="F487" s="35" t="s">
        <v>1136</v>
      </c>
    </row>
    <row r="488" spans="5:6" ht="15.6" hidden="1" x14ac:dyDescent="0.3">
      <c r="E488" s="35" t="s">
        <v>1137</v>
      </c>
      <c r="F488" s="35" t="s">
        <v>1138</v>
      </c>
    </row>
    <row r="489" spans="5:6" ht="15.6" hidden="1" x14ac:dyDescent="0.3">
      <c r="E489" s="35" t="s">
        <v>1139</v>
      </c>
      <c r="F489" s="35" t="s">
        <v>1140</v>
      </c>
    </row>
    <row r="490" spans="5:6" ht="15.6" hidden="1" x14ac:dyDescent="0.3">
      <c r="E490" s="35" t="s">
        <v>1141</v>
      </c>
      <c r="F490" s="35" t="s">
        <v>1142</v>
      </c>
    </row>
    <row r="491" spans="5:6" ht="15.6" hidden="1" x14ac:dyDescent="0.3">
      <c r="E491" s="35" t="s">
        <v>1143</v>
      </c>
      <c r="F491" s="35" t="s">
        <v>1144</v>
      </c>
    </row>
    <row r="492" spans="5:6" ht="15.6" hidden="1" x14ac:dyDescent="0.3">
      <c r="E492" s="35" t="s">
        <v>1145</v>
      </c>
      <c r="F492" s="35" t="s">
        <v>1146</v>
      </c>
    </row>
    <row r="493" spans="5:6" ht="15.6" hidden="1" x14ac:dyDescent="0.3">
      <c r="E493" s="35" t="s">
        <v>1147</v>
      </c>
      <c r="F493" s="35" t="s">
        <v>1148</v>
      </c>
    </row>
    <row r="494" spans="5:6" ht="15.6" hidden="1" x14ac:dyDescent="0.3">
      <c r="E494" s="35" t="s">
        <v>1149</v>
      </c>
      <c r="F494" s="35" t="s">
        <v>1150</v>
      </c>
    </row>
    <row r="495" spans="5:6" ht="15.6" hidden="1" x14ac:dyDescent="0.3">
      <c r="E495" s="35" t="s">
        <v>1151</v>
      </c>
      <c r="F495" s="35" t="s">
        <v>1152</v>
      </c>
    </row>
    <row r="496" spans="5:6" ht="15.6" hidden="1" x14ac:dyDescent="0.3">
      <c r="E496" s="35" t="s">
        <v>1153</v>
      </c>
      <c r="F496" s="35" t="s">
        <v>1154</v>
      </c>
    </row>
    <row r="497" spans="5:6" ht="15.6" hidden="1" x14ac:dyDescent="0.3">
      <c r="E497" s="35" t="s">
        <v>1155</v>
      </c>
      <c r="F497" s="35" t="s">
        <v>1156</v>
      </c>
    </row>
    <row r="498" spans="5:6" ht="15.6" hidden="1" x14ac:dyDescent="0.3">
      <c r="E498" s="35" t="s">
        <v>1157</v>
      </c>
      <c r="F498" s="35" t="s">
        <v>1158</v>
      </c>
    </row>
    <row r="499" spans="5:6" ht="15.6" hidden="1" x14ac:dyDescent="0.3">
      <c r="E499" s="35" t="s">
        <v>1159</v>
      </c>
      <c r="F499" s="35" t="s">
        <v>1160</v>
      </c>
    </row>
    <row r="500" spans="5:6" ht="15.6" hidden="1" x14ac:dyDescent="0.3">
      <c r="E500" s="35" t="s">
        <v>1161</v>
      </c>
      <c r="F500" s="35" t="s">
        <v>1162</v>
      </c>
    </row>
    <row r="501" spans="5:6" ht="15.6" hidden="1" x14ac:dyDescent="0.3">
      <c r="E501" s="35" t="s">
        <v>1163</v>
      </c>
      <c r="F501" s="35" t="s">
        <v>1164</v>
      </c>
    </row>
    <row r="502" spans="5:6" ht="15.6" hidden="1" x14ac:dyDescent="0.3">
      <c r="E502" s="35" t="s">
        <v>1165</v>
      </c>
      <c r="F502" s="35" t="s">
        <v>1166</v>
      </c>
    </row>
    <row r="503" spans="5:6" ht="15.6" hidden="1" x14ac:dyDescent="0.3">
      <c r="E503" s="35" t="s">
        <v>1167</v>
      </c>
      <c r="F503" s="35" t="s">
        <v>1168</v>
      </c>
    </row>
    <row r="504" spans="5:6" ht="15.6" hidden="1" x14ac:dyDescent="0.3">
      <c r="E504" s="35" t="s">
        <v>1169</v>
      </c>
      <c r="F504" s="35" t="s">
        <v>1170</v>
      </c>
    </row>
    <row r="505" spans="5:6" ht="15.6" hidden="1" x14ac:dyDescent="0.3">
      <c r="E505" s="35" t="s">
        <v>1171</v>
      </c>
      <c r="F505" s="35" t="s">
        <v>1172</v>
      </c>
    </row>
    <row r="506" spans="5:6" ht="15.6" hidden="1" x14ac:dyDescent="0.3">
      <c r="E506" s="35" t="s">
        <v>1173</v>
      </c>
      <c r="F506" s="35" t="s">
        <v>1174</v>
      </c>
    </row>
    <row r="507" spans="5:6" ht="15.6" hidden="1" x14ac:dyDescent="0.3">
      <c r="E507" s="35" t="s">
        <v>46</v>
      </c>
      <c r="F507" s="35" t="s">
        <v>1175</v>
      </c>
    </row>
    <row r="508" spans="5:6" ht="15.6" hidden="1" x14ac:dyDescent="0.3">
      <c r="E508" s="35" t="s">
        <v>1176</v>
      </c>
      <c r="F508" s="35" t="s">
        <v>1177</v>
      </c>
    </row>
    <row r="509" spans="5:6" ht="15.6" hidden="1" x14ac:dyDescent="0.3">
      <c r="E509" s="35" t="s">
        <v>1178</v>
      </c>
      <c r="F509" s="35" t="s">
        <v>1179</v>
      </c>
    </row>
    <row r="510" spans="5:6" ht="15.6" hidden="1" x14ac:dyDescent="0.3">
      <c r="E510" s="35" t="s">
        <v>1180</v>
      </c>
      <c r="F510" s="35" t="s">
        <v>1181</v>
      </c>
    </row>
    <row r="511" spans="5:6" ht="15.6" hidden="1" x14ac:dyDescent="0.3">
      <c r="E511" s="35" t="s">
        <v>1182</v>
      </c>
      <c r="F511" s="35" t="s">
        <v>1183</v>
      </c>
    </row>
    <row r="512" spans="5:6" ht="15.6" hidden="1" x14ac:dyDescent="0.3">
      <c r="E512" s="35" t="s">
        <v>1184</v>
      </c>
      <c r="F512" s="35" t="s">
        <v>1185</v>
      </c>
    </row>
    <row r="513" spans="5:6" ht="15.6" hidden="1" x14ac:dyDescent="0.3">
      <c r="E513" s="35" t="s">
        <v>1186</v>
      </c>
      <c r="F513" s="35" t="s">
        <v>1187</v>
      </c>
    </row>
    <row r="514" spans="5:6" ht="15.6" hidden="1" x14ac:dyDescent="0.3">
      <c r="E514" s="35" t="s">
        <v>1188</v>
      </c>
      <c r="F514" s="35" t="s">
        <v>1189</v>
      </c>
    </row>
    <row r="515" spans="5:6" ht="15.6" hidden="1" x14ac:dyDescent="0.3">
      <c r="E515" s="35" t="s">
        <v>1190</v>
      </c>
      <c r="F515" s="35" t="s">
        <v>1191</v>
      </c>
    </row>
    <row r="516" spans="5:6" ht="15.6" hidden="1" x14ac:dyDescent="0.3">
      <c r="E516" s="35" t="s">
        <v>1192</v>
      </c>
      <c r="F516" s="35" t="s">
        <v>1193</v>
      </c>
    </row>
    <row r="517" spans="5:6" ht="15.6" hidden="1" x14ac:dyDescent="0.3">
      <c r="E517" s="35" t="s">
        <v>1194</v>
      </c>
      <c r="F517" s="35" t="s">
        <v>1195</v>
      </c>
    </row>
    <row r="518" spans="5:6" ht="15.6" hidden="1" x14ac:dyDescent="0.3">
      <c r="E518" s="35" t="s">
        <v>1196</v>
      </c>
      <c r="F518" s="35" t="s">
        <v>1197</v>
      </c>
    </row>
    <row r="519" spans="5:6" ht="15.6" hidden="1" x14ac:dyDescent="0.3">
      <c r="E519" s="35" t="s">
        <v>1198</v>
      </c>
      <c r="F519" s="35" t="s">
        <v>1199</v>
      </c>
    </row>
    <row r="520" spans="5:6" ht="15.6" hidden="1" x14ac:dyDescent="0.3">
      <c r="E520" s="35" t="s">
        <v>1200</v>
      </c>
      <c r="F520" s="35" t="s">
        <v>1201</v>
      </c>
    </row>
    <row r="521" spans="5:6" ht="15.6" hidden="1" x14ac:dyDescent="0.3">
      <c r="E521" s="35" t="s">
        <v>1202</v>
      </c>
      <c r="F521" s="35" t="s">
        <v>1203</v>
      </c>
    </row>
    <row r="522" spans="5:6" ht="15.6" hidden="1" x14ac:dyDescent="0.3">
      <c r="E522" s="35" t="s">
        <v>1204</v>
      </c>
      <c r="F522" s="35" t="s">
        <v>1205</v>
      </c>
    </row>
    <row r="523" spans="5:6" ht="15.6" hidden="1" x14ac:dyDescent="0.3">
      <c r="E523" s="35" t="s">
        <v>1206</v>
      </c>
      <c r="F523" s="35" t="s">
        <v>1207</v>
      </c>
    </row>
    <row r="524" spans="5:6" ht="15.6" hidden="1" x14ac:dyDescent="0.3">
      <c r="E524" s="35" t="s">
        <v>1208</v>
      </c>
      <c r="F524" s="35" t="s">
        <v>1209</v>
      </c>
    </row>
    <row r="525" spans="5:6" ht="15.6" hidden="1" x14ac:dyDescent="0.3">
      <c r="E525" s="35" t="s">
        <v>1210</v>
      </c>
      <c r="F525" s="35" t="s">
        <v>1211</v>
      </c>
    </row>
    <row r="526" spans="5:6" ht="15.6" hidden="1" x14ac:dyDescent="0.3">
      <c r="E526" s="35" t="s">
        <v>1212</v>
      </c>
      <c r="F526" s="35" t="s">
        <v>1213</v>
      </c>
    </row>
    <row r="527" spans="5:6" ht="15.6" hidden="1" x14ac:dyDescent="0.3">
      <c r="E527" s="35" t="s">
        <v>1214</v>
      </c>
      <c r="F527" s="35" t="s">
        <v>1215</v>
      </c>
    </row>
    <row r="528" spans="5:6" ht="15.6" hidden="1" x14ac:dyDescent="0.3">
      <c r="E528" s="35" t="s">
        <v>1216</v>
      </c>
      <c r="F528" s="35" t="s">
        <v>1217</v>
      </c>
    </row>
    <row r="529" spans="5:6" ht="15.6" hidden="1" x14ac:dyDescent="0.3">
      <c r="E529" s="35" t="s">
        <v>1218</v>
      </c>
      <c r="F529" s="35" t="s">
        <v>1219</v>
      </c>
    </row>
    <row r="530" spans="5:6" ht="15.6" hidden="1" x14ac:dyDescent="0.3">
      <c r="E530" s="35" t="s">
        <v>1220</v>
      </c>
      <c r="F530" s="35" t="s">
        <v>1221</v>
      </c>
    </row>
    <row r="531" spans="5:6" ht="15.6" hidden="1" x14ac:dyDescent="0.3">
      <c r="E531" s="35" t="s">
        <v>1222</v>
      </c>
      <c r="F531" s="35" t="s">
        <v>1223</v>
      </c>
    </row>
    <row r="532" spans="5:6" ht="15.6" hidden="1" x14ac:dyDescent="0.3">
      <c r="E532" s="35" t="s">
        <v>1224</v>
      </c>
      <c r="F532" s="35" t="s">
        <v>1225</v>
      </c>
    </row>
    <row r="533" spans="5:6" ht="15.6" hidden="1" x14ac:dyDescent="0.3">
      <c r="E533" s="35" t="s">
        <v>1226</v>
      </c>
      <c r="F533" s="35" t="s">
        <v>1227</v>
      </c>
    </row>
    <row r="534" spans="5:6" ht="15.6" hidden="1" x14ac:dyDescent="0.3">
      <c r="E534" s="35" t="s">
        <v>1228</v>
      </c>
      <c r="F534" s="35" t="s">
        <v>1229</v>
      </c>
    </row>
    <row r="535" spans="5:6" ht="15.6" hidden="1" x14ac:dyDescent="0.3">
      <c r="E535" s="35" t="s">
        <v>1230</v>
      </c>
      <c r="F535" s="35" t="s">
        <v>1231</v>
      </c>
    </row>
    <row r="536" spans="5:6" ht="15.6" hidden="1" x14ac:dyDescent="0.3">
      <c r="E536" s="35" t="s">
        <v>1232</v>
      </c>
      <c r="F536" s="35" t="s">
        <v>1233</v>
      </c>
    </row>
    <row r="537" spans="5:6" ht="15.6" hidden="1" x14ac:dyDescent="0.3">
      <c r="E537" s="35" t="s">
        <v>1234</v>
      </c>
      <c r="F537" s="35" t="s">
        <v>1235</v>
      </c>
    </row>
    <row r="538" spans="5:6" ht="15.6" hidden="1" x14ac:dyDescent="0.3">
      <c r="E538" s="35" t="s">
        <v>1236</v>
      </c>
      <c r="F538" s="35" t="s">
        <v>1237</v>
      </c>
    </row>
    <row r="539" spans="5:6" ht="15.6" hidden="1" x14ac:dyDescent="0.3">
      <c r="E539" s="35" t="s">
        <v>1238</v>
      </c>
      <c r="F539" s="35" t="s">
        <v>1239</v>
      </c>
    </row>
    <row r="540" spans="5:6" ht="15.6" hidden="1" x14ac:dyDescent="0.3">
      <c r="E540" s="35" t="s">
        <v>1240</v>
      </c>
      <c r="F540" s="35" t="s">
        <v>1241</v>
      </c>
    </row>
    <row r="541" spans="5:6" ht="15.6" hidden="1" x14ac:dyDescent="0.3">
      <c r="E541" s="35" t="s">
        <v>1242</v>
      </c>
      <c r="F541" s="35" t="s">
        <v>1243</v>
      </c>
    </row>
    <row r="542" spans="5:6" ht="15.6" hidden="1" x14ac:dyDescent="0.3">
      <c r="E542" s="35" t="s">
        <v>1244</v>
      </c>
      <c r="F542" s="35" t="s">
        <v>1245</v>
      </c>
    </row>
    <row r="543" spans="5:6" ht="15.6" hidden="1" x14ac:dyDescent="0.3">
      <c r="E543" s="35" t="s">
        <v>1246</v>
      </c>
      <c r="F543" s="35" t="s">
        <v>1247</v>
      </c>
    </row>
    <row r="544" spans="5:6" ht="15.6" hidden="1" x14ac:dyDescent="0.3">
      <c r="E544" s="35" t="s">
        <v>1248</v>
      </c>
      <c r="F544" s="35" t="s">
        <v>1249</v>
      </c>
    </row>
    <row r="545" spans="5:6" ht="15.6" hidden="1" x14ac:dyDescent="0.3">
      <c r="E545" s="35" t="s">
        <v>1250</v>
      </c>
      <c r="F545" s="35" t="s">
        <v>1251</v>
      </c>
    </row>
    <row r="546" spans="5:6" ht="15.6" hidden="1" x14ac:dyDescent="0.3">
      <c r="E546" s="35" t="s">
        <v>1252</v>
      </c>
      <c r="F546" s="35" t="s">
        <v>1253</v>
      </c>
    </row>
    <row r="547" spans="5:6" ht="15.6" hidden="1" x14ac:dyDescent="0.3">
      <c r="E547" s="35" t="s">
        <v>1254</v>
      </c>
      <c r="F547" s="35" t="s">
        <v>1255</v>
      </c>
    </row>
    <row r="548" spans="5:6" ht="15.6" hidden="1" x14ac:dyDescent="0.3">
      <c r="E548" s="35" t="s">
        <v>1256</v>
      </c>
      <c r="F548" s="35" t="s">
        <v>1257</v>
      </c>
    </row>
    <row r="549" spans="5:6" ht="15.6" hidden="1" x14ac:dyDescent="0.3">
      <c r="E549" s="35" t="s">
        <v>1258</v>
      </c>
      <c r="F549" s="35" t="s">
        <v>1259</v>
      </c>
    </row>
    <row r="550" spans="5:6" ht="15.6" hidden="1" x14ac:dyDescent="0.3">
      <c r="E550" s="35" t="s">
        <v>1260</v>
      </c>
      <c r="F550" s="35" t="s">
        <v>1261</v>
      </c>
    </row>
    <row r="551" spans="5:6" ht="15.6" hidden="1" x14ac:dyDescent="0.3">
      <c r="E551" s="35" t="s">
        <v>1262</v>
      </c>
      <c r="F551" s="35" t="s">
        <v>1263</v>
      </c>
    </row>
    <row r="552" spans="5:6" ht="15.6" hidden="1" x14ac:dyDescent="0.3">
      <c r="E552" s="35" t="s">
        <v>1264</v>
      </c>
      <c r="F552" s="35" t="s">
        <v>1265</v>
      </c>
    </row>
    <row r="553" spans="5:6" ht="15.6" hidden="1" x14ac:dyDescent="0.3">
      <c r="E553" s="35" t="s">
        <v>1266</v>
      </c>
      <c r="F553" s="35" t="s">
        <v>1267</v>
      </c>
    </row>
    <row r="554" spans="5:6" ht="15.6" hidden="1" x14ac:dyDescent="0.3">
      <c r="E554" s="35" t="s">
        <v>1268</v>
      </c>
      <c r="F554" s="35" t="s">
        <v>1269</v>
      </c>
    </row>
    <row r="555" spans="5:6" ht="15.6" hidden="1" x14ac:dyDescent="0.3">
      <c r="E555" s="35" t="s">
        <v>1270</v>
      </c>
      <c r="F555" s="35" t="s">
        <v>1271</v>
      </c>
    </row>
    <row r="556" spans="5:6" ht="15.6" hidden="1" x14ac:dyDescent="0.3">
      <c r="E556" s="35" t="s">
        <v>1272</v>
      </c>
      <c r="F556" s="35" t="s">
        <v>1273</v>
      </c>
    </row>
    <row r="557" spans="5:6" ht="15.6" hidden="1" x14ac:dyDescent="0.3">
      <c r="E557" s="35" t="s">
        <v>1274</v>
      </c>
      <c r="F557" s="35" t="s">
        <v>1275</v>
      </c>
    </row>
    <row r="558" spans="5:6" ht="15.6" hidden="1" x14ac:dyDescent="0.3">
      <c r="E558" s="35" t="s">
        <v>1276</v>
      </c>
      <c r="F558" s="35" t="s">
        <v>1277</v>
      </c>
    </row>
    <row r="559" spans="5:6" ht="15.6" hidden="1" x14ac:dyDescent="0.3">
      <c r="E559" s="35" t="s">
        <v>1278</v>
      </c>
      <c r="F559" s="35" t="s">
        <v>1279</v>
      </c>
    </row>
    <row r="560" spans="5:6" ht="15.6" hidden="1" x14ac:dyDescent="0.3">
      <c r="E560" s="35" t="s">
        <v>1280</v>
      </c>
      <c r="F560" s="35" t="s">
        <v>1281</v>
      </c>
    </row>
    <row r="561" spans="5:6" ht="15.6" hidden="1" x14ac:dyDescent="0.3">
      <c r="E561" s="35" t="s">
        <v>1282</v>
      </c>
      <c r="F561" s="35" t="s">
        <v>1283</v>
      </c>
    </row>
    <row r="562" spans="5:6" ht="15.6" hidden="1" x14ac:dyDescent="0.3">
      <c r="E562" s="35" t="s">
        <v>1284</v>
      </c>
      <c r="F562" s="35" t="s">
        <v>1285</v>
      </c>
    </row>
    <row r="563" spans="5:6" ht="15.6" hidden="1" x14ac:dyDescent="0.3">
      <c r="E563" s="35" t="s">
        <v>1286</v>
      </c>
      <c r="F563" s="35" t="s">
        <v>1287</v>
      </c>
    </row>
    <row r="564" spans="5:6" ht="15.6" hidden="1" x14ac:dyDescent="0.3">
      <c r="E564" s="35" t="s">
        <v>1288</v>
      </c>
      <c r="F564" s="35" t="s">
        <v>1289</v>
      </c>
    </row>
    <row r="565" spans="5:6" ht="15.6" hidden="1" x14ac:dyDescent="0.3">
      <c r="E565" s="35" t="s">
        <v>1290</v>
      </c>
      <c r="F565" s="35" t="s">
        <v>1291</v>
      </c>
    </row>
    <row r="566" spans="5:6" ht="15.6" hidden="1" x14ac:dyDescent="0.3">
      <c r="E566" s="35" t="s">
        <v>1292</v>
      </c>
      <c r="F566" s="35" t="s">
        <v>1293</v>
      </c>
    </row>
    <row r="567" spans="5:6" ht="15.6" hidden="1" x14ac:dyDescent="0.3">
      <c r="E567" s="35" t="s">
        <v>1294</v>
      </c>
      <c r="F567" s="35" t="s">
        <v>1295</v>
      </c>
    </row>
    <row r="568" spans="5:6" ht="15.6" hidden="1" x14ac:dyDescent="0.3">
      <c r="E568" s="35" t="s">
        <v>1296</v>
      </c>
      <c r="F568" s="35" t="s">
        <v>1297</v>
      </c>
    </row>
    <row r="569" spans="5:6" ht="15.6" hidden="1" x14ac:dyDescent="0.3">
      <c r="E569" s="35" t="s">
        <v>1298</v>
      </c>
      <c r="F569" s="35" t="s">
        <v>1299</v>
      </c>
    </row>
    <row r="570" spans="5:6" ht="15.6" hidden="1" x14ac:dyDescent="0.3">
      <c r="E570" s="35" t="s">
        <v>1300</v>
      </c>
      <c r="F570" s="35" t="s">
        <v>1301</v>
      </c>
    </row>
    <row r="571" spans="5:6" ht="15.6" hidden="1" x14ac:dyDescent="0.3">
      <c r="E571" s="35" t="s">
        <v>1302</v>
      </c>
      <c r="F571" s="35" t="s">
        <v>1303</v>
      </c>
    </row>
    <row r="572" spans="5:6" ht="15.6" hidden="1" x14ac:dyDescent="0.3">
      <c r="E572" s="35" t="s">
        <v>1304</v>
      </c>
      <c r="F572" s="35" t="s">
        <v>1305</v>
      </c>
    </row>
    <row r="573" spans="5:6" ht="15.6" hidden="1" x14ac:dyDescent="0.3">
      <c r="E573" s="35" t="s">
        <v>1306</v>
      </c>
      <c r="F573" s="35" t="s">
        <v>1307</v>
      </c>
    </row>
    <row r="574" spans="5:6" ht="15.6" hidden="1" x14ac:dyDescent="0.3">
      <c r="F574" s="35" t="s">
        <v>1308</v>
      </c>
    </row>
    <row r="575" spans="5:6" ht="15.6" hidden="1" x14ac:dyDescent="0.3">
      <c r="F575" s="35" t="s">
        <v>1309</v>
      </c>
    </row>
    <row r="576" spans="5:6" ht="15.6" hidden="1" x14ac:dyDescent="0.3">
      <c r="F576" s="35" t="s">
        <v>1310</v>
      </c>
    </row>
    <row r="577" spans="6:6" ht="15.6" hidden="1" x14ac:dyDescent="0.3">
      <c r="F577" s="35" t="s">
        <v>1311</v>
      </c>
    </row>
    <row r="578" spans="6:6" ht="15.6" hidden="1" x14ac:dyDescent="0.3"/>
    <row r="579" spans="6:6" ht="15.6" hidden="1" x14ac:dyDescent="0.3"/>
  </sheetData>
  <mergeCells count="46">
    <mergeCell ref="C17:G17"/>
    <mergeCell ref="B3:G3"/>
    <mergeCell ref="B4:G4"/>
    <mergeCell ref="B5:D5"/>
    <mergeCell ref="B6:G6"/>
    <mergeCell ref="B7:D7"/>
    <mergeCell ref="C8:G8"/>
    <mergeCell ref="C9:G9"/>
    <mergeCell ref="B10:B13"/>
    <mergeCell ref="C14:G14"/>
    <mergeCell ref="C15:G15"/>
    <mergeCell ref="C16:G16"/>
    <mergeCell ref="C30:G30"/>
    <mergeCell ref="C18:G18"/>
    <mergeCell ref="C19:G19"/>
    <mergeCell ref="C20:G20"/>
    <mergeCell ref="E21:G21"/>
    <mergeCell ref="C22:G22"/>
    <mergeCell ref="C23:G23"/>
    <mergeCell ref="B24:D24"/>
    <mergeCell ref="B25:G25"/>
    <mergeCell ref="C27:G27"/>
    <mergeCell ref="C28:G28"/>
    <mergeCell ref="C29:G29"/>
    <mergeCell ref="C43:G43"/>
    <mergeCell ref="B31:D31"/>
    <mergeCell ref="B32:G32"/>
    <mergeCell ref="B33:D33"/>
    <mergeCell ref="C34:G34"/>
    <mergeCell ref="C35:G35"/>
    <mergeCell ref="C36:G36"/>
    <mergeCell ref="C37:G37"/>
    <mergeCell ref="C38:G38"/>
    <mergeCell ref="C39:G39"/>
    <mergeCell ref="B40:D40"/>
    <mergeCell ref="B41:G41"/>
    <mergeCell ref="C52:G52"/>
    <mergeCell ref="B54:G54"/>
    <mergeCell ref="B56:G56"/>
    <mergeCell ref="B115:F115"/>
    <mergeCell ref="C44:G44"/>
    <mergeCell ref="C45:G45"/>
    <mergeCell ref="B47:G47"/>
    <mergeCell ref="C49:G49"/>
    <mergeCell ref="C50:G50"/>
    <mergeCell ref="C51:G51"/>
  </mergeCells>
  <dataValidations count="10">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$J$117:$J$118</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$I$117:$I$124</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$H$117:$H$121</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$G$117:$G$119</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G13">
      <formula1>$F$117:$F$577</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F13">
      <formula1>$E$117:$E$573</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E13">
      <formula1>$D$117:$D$176</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D13">
      <formula1>$C$117:$C$137</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C13">
      <formula1>$B$117:$B$122</formula1>
    </dataValidation>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s>
  <hyperlinks>
    <hyperlink ref="A1" location="TRWR!A1" display="Regresar"/>
    <hyperlink ref="C38" r:id="rId1"/>
  </hyperlinks>
  <printOptions horizontalCentered="1" verticalCentered="1"/>
  <pageMargins left="0.70866141732283472" right="0.70866141732283472" top="0.74803149606299213" bottom="0.74803149606299213" header="0.31496062992125984" footer="0.31496062992125984"/>
  <pageSetup scale="32" orientation="portrait" r:id="rId2"/>
  <drawing r:id="rId3"/>
  <legacyDrawing r:id="rId4"/>
  <tableParts count="10">
    <tablePart r:id="rId5"/>
    <tablePart r:id="rId6"/>
    <tablePart r:id="rId7"/>
    <tablePart r:id="rId8"/>
    <tablePart r:id="rId9"/>
    <tablePart r:id="rId10"/>
    <tablePart r:id="rId11"/>
    <tablePart r:id="rId12"/>
    <tablePart r:id="rId13"/>
    <tablePart r:id="rId1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M667"/>
  <sheetViews>
    <sheetView showGridLines="0" zoomScale="90" zoomScaleNormal="90" workbookViewId="0">
      <selection activeCell="E24" sqref="E24"/>
    </sheetView>
  </sheetViews>
  <sheetFormatPr baseColWidth="10" defaultColWidth="14.42578125" defaultRowHeight="15" x14ac:dyDescent="0.25"/>
  <cols>
    <col min="1" max="1" width="11.28515625" style="799" customWidth="1"/>
    <col min="2" max="2" width="13" style="799" customWidth="1"/>
    <col min="3" max="3" width="22" style="799" customWidth="1"/>
    <col min="4" max="7" width="15.7109375" style="799" customWidth="1"/>
    <col min="8" max="8" width="18.42578125" style="799" bestFit="1" customWidth="1"/>
    <col min="9" max="9" width="16.28515625" style="799" customWidth="1"/>
    <col min="10" max="13" width="14.28515625" style="822" customWidth="1"/>
    <col min="14" max="15" width="10.7109375" style="799" customWidth="1"/>
    <col min="16" max="16" width="15.7109375" style="799" customWidth="1"/>
    <col min="17" max="22" width="10.7109375" style="799" customWidth="1"/>
    <col min="23" max="16384" width="14.42578125" style="799"/>
  </cols>
  <sheetData>
    <row r="1" spans="1:13" s="820" customFormat="1" ht="19.5" customHeight="1" x14ac:dyDescent="0.3">
      <c r="A1" s="795" t="s">
        <v>32</v>
      </c>
      <c r="G1" s="795" t="s">
        <v>61</v>
      </c>
      <c r="J1" s="821"/>
      <c r="K1" s="821"/>
      <c r="L1" s="821"/>
      <c r="M1" s="821"/>
    </row>
    <row r="2" spans="1:13" ht="14.25" customHeight="1" x14ac:dyDescent="0.25">
      <c r="B2" s="21" t="s">
        <v>1535</v>
      </c>
    </row>
    <row r="3" spans="1:13" ht="14.25" customHeight="1" x14ac:dyDescent="0.3">
      <c r="B3" s="352" t="s">
        <v>5</v>
      </c>
      <c r="H3" s="352"/>
      <c r="I3" s="352"/>
    </row>
    <row r="4" spans="1:13" ht="14.25" customHeight="1" x14ac:dyDescent="0.3">
      <c r="B4" s="352" t="s">
        <v>337</v>
      </c>
      <c r="H4" s="352"/>
      <c r="I4" s="352"/>
    </row>
    <row r="5" spans="1:13" ht="14.25" customHeight="1" x14ac:dyDescent="0.25">
      <c r="B5" s="352" t="s">
        <v>99</v>
      </c>
      <c r="H5" s="352"/>
      <c r="I5" s="352"/>
    </row>
    <row r="6" spans="1:13" ht="14.25" customHeight="1" x14ac:dyDescent="0.25">
      <c r="B6" s="87" t="s">
        <v>1724</v>
      </c>
      <c r="H6" s="352"/>
      <c r="I6" s="352"/>
    </row>
    <row r="7" spans="1:13" ht="14.25" customHeight="1" x14ac:dyDescent="0.25">
      <c r="B7" s="87" t="s">
        <v>3329</v>
      </c>
      <c r="H7" s="352"/>
      <c r="I7" s="352"/>
    </row>
    <row r="8" spans="1:13" ht="14.25" customHeight="1" x14ac:dyDescent="0.3">
      <c r="B8" s="352"/>
      <c r="H8" s="352"/>
      <c r="I8" s="352"/>
    </row>
    <row r="9" spans="1:13" ht="14.25" customHeight="1" x14ac:dyDescent="0.25">
      <c r="B9" s="352" t="s">
        <v>1537</v>
      </c>
      <c r="H9" s="352"/>
      <c r="I9" s="352"/>
    </row>
    <row r="10" spans="1:13" ht="14.25" customHeight="1" x14ac:dyDescent="0.3">
      <c r="C10" s="352"/>
      <c r="D10" s="352"/>
      <c r="E10" s="352"/>
    </row>
    <row r="11" spans="1:13" ht="14.25" customHeight="1" x14ac:dyDescent="0.3">
      <c r="B11" s="823"/>
      <c r="C11" s="388"/>
      <c r="D11" s="388"/>
    </row>
    <row r="12" spans="1:13" ht="14.25" customHeight="1" x14ac:dyDescent="0.25">
      <c r="B12" s="138" t="s">
        <v>3330</v>
      </c>
    </row>
    <row r="13" spans="1:13" ht="14.25" customHeight="1" x14ac:dyDescent="0.3">
      <c r="B13" s="887" t="s">
        <v>1720</v>
      </c>
      <c r="C13" s="824"/>
      <c r="D13" s="824"/>
      <c r="E13" s="824"/>
      <c r="F13" s="824"/>
      <c r="G13" s="824"/>
      <c r="H13" s="824"/>
      <c r="I13" s="824"/>
      <c r="J13" s="824"/>
      <c r="K13" s="824"/>
      <c r="L13" s="824"/>
      <c r="M13" s="824"/>
    </row>
    <row r="14" spans="1:13" ht="14.25" customHeight="1" x14ac:dyDescent="0.25">
      <c r="A14" s="13"/>
      <c r="B14" s="1423" t="s">
        <v>1902</v>
      </c>
      <c r="C14" s="1423"/>
      <c r="D14" s="1423"/>
      <c r="E14" s="1423"/>
      <c r="F14" s="1423"/>
      <c r="G14" s="1423"/>
      <c r="H14" s="1423"/>
      <c r="I14" s="1423"/>
      <c r="J14" s="1423"/>
      <c r="K14" s="1423"/>
      <c r="L14" s="1423"/>
      <c r="M14" s="1423"/>
    </row>
    <row r="15" spans="1:13" ht="14.25" customHeight="1" x14ac:dyDescent="0.25">
      <c r="A15" s="13"/>
      <c r="B15" s="1053"/>
      <c r="C15" s="1424" t="s">
        <v>106</v>
      </c>
      <c r="D15" s="1424" t="s">
        <v>107</v>
      </c>
      <c r="E15" s="1426" t="s">
        <v>108</v>
      </c>
      <c r="F15" s="1426"/>
      <c r="G15" s="1426"/>
      <c r="H15" s="1426"/>
      <c r="I15" s="1426"/>
      <c r="J15" s="1426" t="s">
        <v>112</v>
      </c>
      <c r="K15" s="1426"/>
      <c r="L15" s="1426"/>
      <c r="M15" s="1426"/>
    </row>
    <row r="16" spans="1:13" ht="23.25" customHeight="1" x14ac:dyDescent="0.25">
      <c r="A16" s="1033"/>
      <c r="B16" s="1427" t="s">
        <v>115</v>
      </c>
      <c r="C16" s="1424"/>
      <c r="D16" s="1424"/>
      <c r="E16" s="1021" t="s">
        <v>116</v>
      </c>
      <c r="F16" s="1021" t="s">
        <v>117</v>
      </c>
      <c r="G16" s="1429" t="s">
        <v>39</v>
      </c>
      <c r="H16" s="1429" t="s">
        <v>65</v>
      </c>
      <c r="I16" s="1429" t="s">
        <v>118</v>
      </c>
      <c r="J16" s="1021" t="s">
        <v>112</v>
      </c>
      <c r="K16" s="1021" t="s">
        <v>112</v>
      </c>
      <c r="L16" s="1021" t="s">
        <v>112</v>
      </c>
      <c r="M16" s="1021" t="s">
        <v>112</v>
      </c>
    </row>
    <row r="17" spans="1:13" ht="14.25" customHeight="1" x14ac:dyDescent="0.25">
      <c r="A17" s="13"/>
      <c r="B17" s="1428"/>
      <c r="C17" s="1425"/>
      <c r="D17" s="1425"/>
      <c r="E17" s="669" t="s">
        <v>136</v>
      </c>
      <c r="F17" s="669" t="s">
        <v>136</v>
      </c>
      <c r="G17" s="1425"/>
      <c r="H17" s="1425"/>
      <c r="I17" s="1425"/>
      <c r="J17" s="1024" t="s">
        <v>138</v>
      </c>
      <c r="K17" s="1024" t="s">
        <v>139</v>
      </c>
      <c r="L17" s="1024" t="s">
        <v>140</v>
      </c>
      <c r="M17" s="1024" t="s">
        <v>141</v>
      </c>
    </row>
    <row r="18" spans="1:13" ht="14.25" customHeight="1" x14ac:dyDescent="0.25">
      <c r="A18" s="1430" t="s">
        <v>3332</v>
      </c>
      <c r="B18" s="1432" t="s">
        <v>142</v>
      </c>
      <c r="C18" s="1057" t="s">
        <v>143</v>
      </c>
      <c r="D18" s="1057" t="s">
        <v>144</v>
      </c>
      <c r="E18" s="1058">
        <v>478577</v>
      </c>
      <c r="F18" s="1058">
        <v>1053258</v>
      </c>
      <c r="G18" s="1058" t="s">
        <v>38</v>
      </c>
      <c r="H18" s="1058" t="s">
        <v>76</v>
      </c>
      <c r="I18" s="1058" t="s">
        <v>76</v>
      </c>
      <c r="J18" s="1061">
        <v>0.49</v>
      </c>
      <c r="K18" s="1061">
        <v>0.49</v>
      </c>
      <c r="L18" s="1061">
        <v>0.49</v>
      </c>
      <c r="M18" s="1061">
        <v>0.49</v>
      </c>
    </row>
    <row r="19" spans="1:13" ht="14.25" customHeight="1" x14ac:dyDescent="0.25">
      <c r="A19" s="1431"/>
      <c r="B19" s="1432"/>
      <c r="C19" s="1057" t="s">
        <v>143</v>
      </c>
      <c r="D19" s="1057" t="s">
        <v>145</v>
      </c>
      <c r="E19" s="1058">
        <v>475877</v>
      </c>
      <c r="F19" s="1058">
        <v>1051840</v>
      </c>
      <c r="G19" s="1058" t="s">
        <v>38</v>
      </c>
      <c r="H19" s="1058" t="s">
        <v>76</v>
      </c>
      <c r="I19" s="1058" t="s">
        <v>76</v>
      </c>
      <c r="J19" s="1061">
        <v>0.49</v>
      </c>
      <c r="K19" s="1061">
        <v>0.49</v>
      </c>
      <c r="L19" s="1061">
        <v>0.49</v>
      </c>
      <c r="M19" s="1061">
        <v>0.49</v>
      </c>
    </row>
    <row r="20" spans="1:13" ht="14.25" customHeight="1" x14ac:dyDescent="0.25">
      <c r="A20" s="1431"/>
      <c r="B20" s="1432"/>
      <c r="C20" s="1057" t="s">
        <v>146</v>
      </c>
      <c r="D20" s="1057" t="s">
        <v>147</v>
      </c>
      <c r="E20" s="1058">
        <v>489634</v>
      </c>
      <c r="F20" s="1058">
        <v>1051066</v>
      </c>
      <c r="G20" s="1058" t="s">
        <v>38</v>
      </c>
      <c r="H20" s="1058" t="s">
        <v>74</v>
      </c>
      <c r="I20" s="1058" t="s">
        <v>148</v>
      </c>
      <c r="J20" s="1061">
        <v>0.49</v>
      </c>
      <c r="K20" s="1061">
        <v>0.49</v>
      </c>
      <c r="L20" s="1061">
        <v>0.49</v>
      </c>
      <c r="M20" s="1061">
        <v>0.49</v>
      </c>
    </row>
    <row r="21" spans="1:13" ht="14.25" customHeight="1" x14ac:dyDescent="0.25">
      <c r="A21" s="1431"/>
      <c r="B21" s="1432"/>
      <c r="C21" s="1057" t="s">
        <v>146</v>
      </c>
      <c r="D21" s="1057" t="s">
        <v>149</v>
      </c>
      <c r="E21" s="1058">
        <v>480470</v>
      </c>
      <c r="F21" s="1058">
        <v>1046523</v>
      </c>
      <c r="G21" s="1058" t="s">
        <v>38</v>
      </c>
      <c r="H21" s="1058" t="s">
        <v>74</v>
      </c>
      <c r="I21" s="1058" t="s">
        <v>75</v>
      </c>
      <c r="J21" s="1061">
        <v>0.49</v>
      </c>
      <c r="K21" s="1061">
        <v>0.49</v>
      </c>
      <c r="L21" s="1061">
        <v>0.49</v>
      </c>
      <c r="M21" s="1061">
        <v>0.49</v>
      </c>
    </row>
    <row r="22" spans="1:13" ht="14.25" customHeight="1" x14ac:dyDescent="0.25">
      <c r="A22" s="1431"/>
      <c r="B22" s="1433" t="s">
        <v>150</v>
      </c>
      <c r="C22" s="1064" t="s">
        <v>151</v>
      </c>
      <c r="D22" s="1064" t="s">
        <v>152</v>
      </c>
      <c r="E22" s="1065">
        <v>430273</v>
      </c>
      <c r="F22" s="1065">
        <v>1074425</v>
      </c>
      <c r="G22" s="1065" t="s">
        <v>38</v>
      </c>
      <c r="H22" s="1065" t="s">
        <v>77</v>
      </c>
      <c r="I22" s="1065" t="s">
        <v>83</v>
      </c>
      <c r="J22" s="1067">
        <v>0.49</v>
      </c>
      <c r="K22" s="1067">
        <v>0.49</v>
      </c>
      <c r="L22" s="1067">
        <v>0.49</v>
      </c>
      <c r="M22" s="1067">
        <v>0.49</v>
      </c>
    </row>
    <row r="23" spans="1:13" ht="14.25" customHeight="1" x14ac:dyDescent="0.25">
      <c r="A23" s="1431"/>
      <c r="B23" s="1433"/>
      <c r="C23" s="1064" t="s">
        <v>153</v>
      </c>
      <c r="D23" s="1064" t="s">
        <v>154</v>
      </c>
      <c r="E23" s="1065">
        <v>431757</v>
      </c>
      <c r="F23" s="1065">
        <v>1064259</v>
      </c>
      <c r="G23" s="1065" t="s">
        <v>38</v>
      </c>
      <c r="H23" s="1065" t="s">
        <v>77</v>
      </c>
      <c r="I23" s="1065" t="s">
        <v>155</v>
      </c>
      <c r="J23" s="1067">
        <v>0.49</v>
      </c>
      <c r="K23" s="1067">
        <v>0.49</v>
      </c>
      <c r="L23" s="1067">
        <v>0.49</v>
      </c>
      <c r="M23" s="1067">
        <v>0.49</v>
      </c>
    </row>
    <row r="24" spans="1:13" ht="14.25" customHeight="1" x14ac:dyDescent="0.25">
      <c r="A24" s="1431"/>
      <c r="B24" s="1433"/>
      <c r="C24" s="1064" t="s">
        <v>156</v>
      </c>
      <c r="D24" s="1064" t="s">
        <v>157</v>
      </c>
      <c r="E24" s="1065">
        <v>442810</v>
      </c>
      <c r="F24" s="1065">
        <v>1064763</v>
      </c>
      <c r="G24" s="1065" t="s">
        <v>36</v>
      </c>
      <c r="H24" s="1065" t="s">
        <v>158</v>
      </c>
      <c r="I24" s="1065" t="s">
        <v>159</v>
      </c>
      <c r="J24" s="1067">
        <v>0.49</v>
      </c>
      <c r="K24" s="1067">
        <v>0.49</v>
      </c>
      <c r="L24" s="1067">
        <v>0.49</v>
      </c>
      <c r="M24" s="1067">
        <v>0.49</v>
      </c>
    </row>
    <row r="25" spans="1:13" ht="14.25" customHeight="1" x14ac:dyDescent="0.25">
      <c r="A25" s="1431"/>
      <c r="B25" s="1433"/>
      <c r="C25" s="1064" t="s">
        <v>160</v>
      </c>
      <c r="D25" s="1064" t="s">
        <v>161</v>
      </c>
      <c r="E25" s="1065">
        <v>446879</v>
      </c>
      <c r="F25" s="1065">
        <v>1064096</v>
      </c>
      <c r="G25" s="1065" t="s">
        <v>38</v>
      </c>
      <c r="H25" s="1065" t="s">
        <v>70</v>
      </c>
      <c r="I25" s="1065" t="s">
        <v>162</v>
      </c>
      <c r="J25" s="1067">
        <v>0.49</v>
      </c>
      <c r="K25" s="1067">
        <v>0.49</v>
      </c>
      <c r="L25" s="1067">
        <v>0.49</v>
      </c>
      <c r="M25" s="1067">
        <v>0.49</v>
      </c>
    </row>
    <row r="26" spans="1:13" ht="14.25" customHeight="1" x14ac:dyDescent="0.25">
      <c r="A26" s="1431"/>
      <c r="B26" s="1433"/>
      <c r="C26" s="1064" t="s">
        <v>160</v>
      </c>
      <c r="D26" s="1064" t="s">
        <v>163</v>
      </c>
      <c r="E26" s="1065">
        <v>442563</v>
      </c>
      <c r="F26" s="1065">
        <v>1058628</v>
      </c>
      <c r="G26" s="1065" t="s">
        <v>38</v>
      </c>
      <c r="H26" s="1065" t="s">
        <v>76</v>
      </c>
      <c r="I26" s="1065" t="s">
        <v>76</v>
      </c>
      <c r="J26" s="1067">
        <v>0.49</v>
      </c>
      <c r="K26" s="1067">
        <v>0.49</v>
      </c>
      <c r="L26" s="1067">
        <v>0.49</v>
      </c>
      <c r="M26" s="1067">
        <v>0.49</v>
      </c>
    </row>
    <row r="27" spans="1:13" ht="14.25" customHeight="1" x14ac:dyDescent="0.25">
      <c r="A27" s="1431"/>
      <c r="B27" s="1433"/>
      <c r="C27" s="1064" t="s">
        <v>164</v>
      </c>
      <c r="D27" s="1064" t="s">
        <v>165</v>
      </c>
      <c r="E27" s="1065">
        <v>441801</v>
      </c>
      <c r="F27" s="1065">
        <v>1058697</v>
      </c>
      <c r="G27" s="1065" t="s">
        <v>38</v>
      </c>
      <c r="H27" s="1065" t="s">
        <v>76</v>
      </c>
      <c r="I27" s="1065" t="s">
        <v>76</v>
      </c>
      <c r="J27" s="1067">
        <v>0.49</v>
      </c>
      <c r="K27" s="1067">
        <v>0.49</v>
      </c>
      <c r="L27" s="1067">
        <v>0.49</v>
      </c>
      <c r="M27" s="1067">
        <v>0.49</v>
      </c>
    </row>
    <row r="28" spans="1:13" ht="14.25" customHeight="1" x14ac:dyDescent="0.25">
      <c r="A28" s="1431"/>
      <c r="B28" s="1433"/>
      <c r="C28" s="1064" t="s">
        <v>160</v>
      </c>
      <c r="D28" s="1064" t="s">
        <v>166</v>
      </c>
      <c r="E28" s="1065">
        <v>454785</v>
      </c>
      <c r="F28" s="1065">
        <v>1059635</v>
      </c>
      <c r="G28" s="1065" t="s">
        <v>35</v>
      </c>
      <c r="H28" s="1065" t="s">
        <v>70</v>
      </c>
      <c r="I28" s="1065" t="s">
        <v>162</v>
      </c>
      <c r="J28" s="1067">
        <v>0.49</v>
      </c>
      <c r="K28" s="1067">
        <v>0.49</v>
      </c>
      <c r="L28" s="1067">
        <v>0.49</v>
      </c>
      <c r="M28" s="1067">
        <v>0.49</v>
      </c>
    </row>
    <row r="29" spans="1:13" ht="14.25" customHeight="1" x14ac:dyDescent="0.25">
      <c r="A29" s="1431"/>
      <c r="B29" s="1433"/>
      <c r="C29" s="1064" t="s">
        <v>167</v>
      </c>
      <c r="D29" s="1064" t="s">
        <v>168</v>
      </c>
      <c r="E29" s="1065">
        <v>458078</v>
      </c>
      <c r="F29" s="1065">
        <v>1069926</v>
      </c>
      <c r="G29" s="1065" t="s">
        <v>35</v>
      </c>
      <c r="H29" s="1065" t="s">
        <v>70</v>
      </c>
      <c r="I29" s="1065" t="s">
        <v>162</v>
      </c>
      <c r="J29" s="1067">
        <v>0.49</v>
      </c>
      <c r="K29" s="1067">
        <v>0.49</v>
      </c>
      <c r="L29" s="1067">
        <v>0.49</v>
      </c>
      <c r="M29" s="1067">
        <v>0.49</v>
      </c>
    </row>
    <row r="30" spans="1:13" ht="14.25" customHeight="1" x14ac:dyDescent="0.25">
      <c r="A30" s="1431"/>
      <c r="B30" s="1434" t="s">
        <v>83</v>
      </c>
      <c r="C30" s="1069" t="s">
        <v>169</v>
      </c>
      <c r="D30" s="1069" t="s">
        <v>170</v>
      </c>
      <c r="E30" s="1070">
        <v>505940</v>
      </c>
      <c r="F30" s="1070">
        <v>1104290</v>
      </c>
      <c r="G30" s="1070" t="s">
        <v>35</v>
      </c>
      <c r="H30" s="1070" t="s">
        <v>171</v>
      </c>
      <c r="I30" s="1070" t="s">
        <v>172</v>
      </c>
      <c r="J30" s="1072"/>
      <c r="K30" s="1072"/>
      <c r="L30" s="1072">
        <v>0.4</v>
      </c>
      <c r="M30" s="1072">
        <v>0.17399999999999999</v>
      </c>
    </row>
    <row r="31" spans="1:13" ht="14.25" customHeight="1" x14ac:dyDescent="0.25">
      <c r="A31" s="1431"/>
      <c r="B31" s="1434"/>
      <c r="C31" s="1069" t="s">
        <v>169</v>
      </c>
      <c r="D31" s="1069" t="s">
        <v>173</v>
      </c>
      <c r="E31" s="1070">
        <v>499343</v>
      </c>
      <c r="F31" s="1070">
        <v>1103594</v>
      </c>
      <c r="G31" s="1070" t="s">
        <v>35</v>
      </c>
      <c r="H31" s="1070" t="s">
        <v>171</v>
      </c>
      <c r="I31" s="1070" t="s">
        <v>66</v>
      </c>
      <c r="J31" s="1072"/>
      <c r="K31" s="1072"/>
      <c r="L31" s="1072">
        <v>4.0000000000000001E-3</v>
      </c>
      <c r="M31" s="1072">
        <v>0.224</v>
      </c>
    </row>
    <row r="32" spans="1:13" ht="14.25" customHeight="1" x14ac:dyDescent="0.25">
      <c r="A32" s="1431"/>
      <c r="B32" s="1434"/>
      <c r="C32" s="1069" t="s">
        <v>169</v>
      </c>
      <c r="D32" s="1069" t="s">
        <v>174</v>
      </c>
      <c r="E32" s="1070">
        <v>491495</v>
      </c>
      <c r="F32" s="1070">
        <v>1102221</v>
      </c>
      <c r="G32" s="1070" t="s">
        <v>35</v>
      </c>
      <c r="H32" s="1070" t="s">
        <v>175</v>
      </c>
      <c r="I32" s="1070" t="s">
        <v>68</v>
      </c>
      <c r="J32" s="1072"/>
      <c r="K32" s="1072"/>
      <c r="L32" s="1072">
        <v>0.753</v>
      </c>
      <c r="M32" s="1072">
        <v>0.25700000000000001</v>
      </c>
    </row>
    <row r="33" spans="1:13" ht="14.25" customHeight="1" x14ac:dyDescent="0.25">
      <c r="A33" s="1431"/>
      <c r="B33" s="1434"/>
      <c r="C33" s="1069" t="s">
        <v>169</v>
      </c>
      <c r="D33" s="1069" t="s">
        <v>176</v>
      </c>
      <c r="E33" s="1070">
        <v>480338</v>
      </c>
      <c r="F33" s="1070">
        <v>1102283</v>
      </c>
      <c r="G33" s="1070" t="s">
        <v>37</v>
      </c>
      <c r="H33" s="1070" t="s">
        <v>177</v>
      </c>
      <c r="I33" s="1070" t="s">
        <v>178</v>
      </c>
      <c r="J33" s="1072"/>
      <c r="K33" s="1072"/>
      <c r="L33" s="1072">
        <v>11.1</v>
      </c>
      <c r="M33" s="1072">
        <v>6.63</v>
      </c>
    </row>
    <row r="34" spans="1:13" ht="14.25" customHeight="1" x14ac:dyDescent="0.25">
      <c r="A34" s="1431"/>
      <c r="B34" s="1434"/>
      <c r="C34" s="1069" t="s">
        <v>169</v>
      </c>
      <c r="D34" s="1069" t="s">
        <v>179</v>
      </c>
      <c r="E34" s="1070">
        <v>470780</v>
      </c>
      <c r="F34" s="1070">
        <v>1098167</v>
      </c>
      <c r="G34" s="1070" t="s">
        <v>37</v>
      </c>
      <c r="H34" s="1070" t="s">
        <v>180</v>
      </c>
      <c r="I34" s="1070" t="s">
        <v>181</v>
      </c>
      <c r="J34" s="1072"/>
      <c r="K34" s="1072"/>
      <c r="L34" s="1072">
        <v>0.85399999999999998</v>
      </c>
      <c r="M34" s="1072">
        <v>4.5709999999999997</v>
      </c>
    </row>
    <row r="35" spans="1:13" ht="14.25" customHeight="1" x14ac:dyDescent="0.25">
      <c r="A35" s="1431"/>
      <c r="B35" s="1434"/>
      <c r="C35" s="1069" t="s">
        <v>182</v>
      </c>
      <c r="D35" s="1069" t="s">
        <v>183</v>
      </c>
      <c r="E35" s="1070">
        <v>450165</v>
      </c>
      <c r="F35" s="1070">
        <v>1097109</v>
      </c>
      <c r="G35" s="1070" t="s">
        <v>36</v>
      </c>
      <c r="H35" s="1070" t="s">
        <v>36</v>
      </c>
      <c r="I35" s="1070" t="s">
        <v>184</v>
      </c>
      <c r="J35" s="1072"/>
      <c r="K35" s="1072"/>
      <c r="L35" s="1072">
        <v>0.52600000000000002</v>
      </c>
      <c r="M35" s="1072">
        <v>0.498</v>
      </c>
    </row>
    <row r="36" spans="1:13" ht="14.25" customHeight="1" x14ac:dyDescent="0.25">
      <c r="A36" s="1431"/>
      <c r="B36" s="1434"/>
      <c r="C36" s="1069" t="s">
        <v>185</v>
      </c>
      <c r="D36" s="1069" t="s">
        <v>186</v>
      </c>
      <c r="E36" s="1070">
        <v>461417</v>
      </c>
      <c r="F36" s="1070">
        <v>1102524</v>
      </c>
      <c r="G36" s="1070" t="s">
        <v>36</v>
      </c>
      <c r="H36" s="1070" t="s">
        <v>69</v>
      </c>
      <c r="I36" s="1070" t="s">
        <v>187</v>
      </c>
      <c r="J36" s="1072"/>
      <c r="K36" s="1072"/>
      <c r="L36" s="1072">
        <v>0.879</v>
      </c>
      <c r="M36" s="1072">
        <v>0.186</v>
      </c>
    </row>
    <row r="37" spans="1:13" ht="14.25" customHeight="1" x14ac:dyDescent="0.25">
      <c r="A37" s="1431"/>
      <c r="B37" s="1434"/>
      <c r="C37" s="1069" t="s">
        <v>182</v>
      </c>
      <c r="D37" s="1069" t="s">
        <v>188</v>
      </c>
      <c r="E37" s="1070">
        <v>442305</v>
      </c>
      <c r="F37" s="1070">
        <v>1092780</v>
      </c>
      <c r="G37" s="1070" t="s">
        <v>36</v>
      </c>
      <c r="H37" s="1070" t="s">
        <v>189</v>
      </c>
      <c r="I37" s="1070" t="s">
        <v>189</v>
      </c>
      <c r="J37" s="1072"/>
      <c r="K37" s="1072"/>
      <c r="L37" s="1072">
        <v>0.39600000000000002</v>
      </c>
      <c r="M37" s="1072">
        <v>0.38300000000000001</v>
      </c>
    </row>
    <row r="38" spans="1:13" ht="14.25" customHeight="1" x14ac:dyDescent="0.25">
      <c r="A38" s="1431"/>
      <c r="B38" s="1433" t="s">
        <v>190</v>
      </c>
      <c r="C38" s="1064" t="s">
        <v>85</v>
      </c>
      <c r="D38" s="1064" t="s">
        <v>191</v>
      </c>
      <c r="E38" s="1065">
        <v>494958</v>
      </c>
      <c r="F38" s="1065">
        <v>1049620</v>
      </c>
      <c r="G38" s="1065" t="s">
        <v>38</v>
      </c>
      <c r="H38" s="1065" t="s">
        <v>74</v>
      </c>
      <c r="I38" s="1065" t="s">
        <v>75</v>
      </c>
      <c r="J38" s="1067"/>
      <c r="K38" s="1067"/>
      <c r="L38" s="1067">
        <v>8.3000000000000004E-2</v>
      </c>
      <c r="M38" s="1067">
        <v>0.376</v>
      </c>
    </row>
    <row r="39" spans="1:13" ht="14.25" customHeight="1" x14ac:dyDescent="0.25">
      <c r="A39" s="1431"/>
      <c r="B39" s="1433"/>
      <c r="C39" s="1064" t="s">
        <v>85</v>
      </c>
      <c r="D39" s="1064" t="s">
        <v>192</v>
      </c>
      <c r="E39" s="1065">
        <v>492323</v>
      </c>
      <c r="F39" s="1065">
        <v>1046307</v>
      </c>
      <c r="G39" s="1065" t="s">
        <v>38</v>
      </c>
      <c r="H39" s="1065" t="s">
        <v>74</v>
      </c>
      <c r="I39" s="1065" t="s">
        <v>75</v>
      </c>
      <c r="J39" s="1067"/>
      <c r="K39" s="1067"/>
      <c r="L39" s="1067">
        <v>8.3000000000000004E-2</v>
      </c>
      <c r="M39" s="1067">
        <v>0.25</v>
      </c>
    </row>
    <row r="40" spans="1:13" ht="14.25" customHeight="1" x14ac:dyDescent="0.25">
      <c r="A40" s="1431"/>
      <c r="B40" s="1433"/>
      <c r="C40" s="1064" t="s">
        <v>85</v>
      </c>
      <c r="D40" s="1064" t="s">
        <v>193</v>
      </c>
      <c r="E40" s="1065">
        <v>487152</v>
      </c>
      <c r="F40" s="1065">
        <v>1042701</v>
      </c>
      <c r="G40" s="1065" t="s">
        <v>38</v>
      </c>
      <c r="H40" s="1065" t="s">
        <v>74</v>
      </c>
      <c r="I40" s="1065" t="s">
        <v>75</v>
      </c>
      <c r="J40" s="1067"/>
      <c r="K40" s="1067"/>
      <c r="L40" s="1067">
        <v>7.3999999999999996E-2</v>
      </c>
      <c r="M40" s="1067">
        <v>0.34</v>
      </c>
    </row>
    <row r="41" spans="1:13" ht="14.25" customHeight="1" x14ac:dyDescent="0.25">
      <c r="A41" s="1431"/>
      <c r="B41" s="1433"/>
      <c r="C41" s="1064" t="s">
        <v>194</v>
      </c>
      <c r="D41" s="1064" t="s">
        <v>195</v>
      </c>
      <c r="E41" s="1065">
        <v>493052</v>
      </c>
      <c r="F41" s="1065">
        <v>1038399</v>
      </c>
      <c r="G41" s="1065" t="s">
        <v>38</v>
      </c>
      <c r="H41" s="1065" t="s">
        <v>74</v>
      </c>
      <c r="I41" s="1065" t="s">
        <v>75</v>
      </c>
      <c r="J41" s="1067"/>
      <c r="K41" s="1067"/>
      <c r="L41" s="1067">
        <v>7.3999999999999996E-2</v>
      </c>
      <c r="M41" s="1067">
        <v>0.35699999999999998</v>
      </c>
    </row>
    <row r="42" spans="1:13" ht="14.25" customHeight="1" x14ac:dyDescent="0.25">
      <c r="A42" s="1431"/>
      <c r="B42" s="1435" t="s">
        <v>196</v>
      </c>
      <c r="C42" s="1074" t="s">
        <v>197</v>
      </c>
      <c r="D42" s="1074" t="s">
        <v>198</v>
      </c>
      <c r="E42" s="1075">
        <v>438645</v>
      </c>
      <c r="F42" s="1075">
        <v>1103798</v>
      </c>
      <c r="G42" s="1075" t="s">
        <v>36</v>
      </c>
      <c r="H42" s="1075" t="s">
        <v>72</v>
      </c>
      <c r="I42" s="1075" t="s">
        <v>72</v>
      </c>
      <c r="J42" s="1077"/>
      <c r="K42" s="1077"/>
      <c r="L42" s="1077">
        <v>0.03</v>
      </c>
      <c r="M42" s="1077">
        <v>2.54</v>
      </c>
    </row>
    <row r="43" spans="1:13" ht="14.25" customHeight="1" x14ac:dyDescent="0.25">
      <c r="A43" s="1431"/>
      <c r="B43" s="1435"/>
      <c r="C43" s="1074" t="s">
        <v>197</v>
      </c>
      <c r="D43" s="1074" t="s">
        <v>199</v>
      </c>
      <c r="E43" s="1075">
        <v>433449</v>
      </c>
      <c r="F43" s="1075">
        <v>1101403</v>
      </c>
      <c r="G43" s="1075" t="s">
        <v>36</v>
      </c>
      <c r="H43" s="1075" t="s">
        <v>72</v>
      </c>
      <c r="I43" s="1075" t="s">
        <v>72</v>
      </c>
      <c r="J43" s="1077"/>
      <c r="K43" s="1077"/>
      <c r="L43" s="1077">
        <v>4.2000000000000003E-2</v>
      </c>
      <c r="M43" s="1077">
        <v>0.03</v>
      </c>
    </row>
    <row r="44" spans="1:13" ht="14.25" customHeight="1" x14ac:dyDescent="0.25">
      <c r="A44" s="1431"/>
      <c r="B44" s="1435"/>
      <c r="C44" s="1074" t="s">
        <v>197</v>
      </c>
      <c r="D44" s="1074" t="s">
        <v>200</v>
      </c>
      <c r="E44" s="1075">
        <v>427002</v>
      </c>
      <c r="F44" s="1075">
        <v>1096916</v>
      </c>
      <c r="G44" s="1075" t="s">
        <v>36</v>
      </c>
      <c r="H44" s="1075" t="s">
        <v>72</v>
      </c>
      <c r="I44" s="1075" t="s">
        <v>72</v>
      </c>
      <c r="J44" s="1077"/>
      <c r="K44" s="1077"/>
      <c r="L44" s="1077">
        <v>0.03</v>
      </c>
      <c r="M44" s="1077">
        <v>0.03</v>
      </c>
    </row>
    <row r="45" spans="1:13" ht="14.25" customHeight="1" x14ac:dyDescent="0.25">
      <c r="A45" s="1431"/>
      <c r="B45" s="1435"/>
      <c r="C45" s="1074" t="s">
        <v>197</v>
      </c>
      <c r="D45" s="1074" t="s">
        <v>201</v>
      </c>
      <c r="E45" s="1075">
        <v>426346</v>
      </c>
      <c r="F45" s="1075">
        <v>1096040</v>
      </c>
      <c r="G45" s="1075" t="s">
        <v>38</v>
      </c>
      <c r="H45" s="1075" t="s">
        <v>73</v>
      </c>
      <c r="I45" s="1075" t="s">
        <v>202</v>
      </c>
      <c r="J45" s="1077"/>
      <c r="K45" s="1077"/>
      <c r="L45" s="1077">
        <v>4.5999999999999999E-2</v>
      </c>
      <c r="M45" s="1077">
        <v>0.03</v>
      </c>
    </row>
    <row r="46" spans="1:13" ht="14.25" customHeight="1" x14ac:dyDescent="0.25">
      <c r="A46" s="1431"/>
      <c r="B46" s="1435"/>
      <c r="C46" s="1074" t="s">
        <v>203</v>
      </c>
      <c r="D46" s="1074" t="s">
        <v>204</v>
      </c>
      <c r="E46" s="1075">
        <v>442899</v>
      </c>
      <c r="F46" s="1075">
        <v>1097938</v>
      </c>
      <c r="G46" s="1075" t="s">
        <v>36</v>
      </c>
      <c r="H46" s="1075" t="s">
        <v>72</v>
      </c>
      <c r="I46" s="1075" t="s">
        <v>196</v>
      </c>
      <c r="J46" s="1077"/>
      <c r="K46" s="1077"/>
      <c r="L46" s="1077">
        <v>0.03</v>
      </c>
      <c r="M46" s="1077">
        <v>0.03</v>
      </c>
    </row>
    <row r="47" spans="1:13" ht="14.25" customHeight="1" x14ac:dyDescent="0.25">
      <c r="A47" s="1431"/>
      <c r="B47" s="1435"/>
      <c r="C47" s="1074" t="s">
        <v>197</v>
      </c>
      <c r="D47" s="1074" t="s">
        <v>205</v>
      </c>
      <c r="E47" s="1075">
        <v>424452</v>
      </c>
      <c r="F47" s="1075">
        <v>1095218</v>
      </c>
      <c r="G47" s="1075" t="s">
        <v>36</v>
      </c>
      <c r="H47" s="1075" t="s">
        <v>189</v>
      </c>
      <c r="I47" s="1075" t="s">
        <v>206</v>
      </c>
      <c r="J47" s="1077"/>
      <c r="K47" s="1077"/>
      <c r="L47" s="1077">
        <v>0.03</v>
      </c>
      <c r="M47" s="1077">
        <v>0.03</v>
      </c>
    </row>
    <row r="48" spans="1:13" ht="14.25" customHeight="1" x14ac:dyDescent="0.25">
      <c r="A48" s="1431"/>
      <c r="B48" s="1435"/>
      <c r="C48" s="1074" t="s">
        <v>197</v>
      </c>
      <c r="D48" s="1074" t="s">
        <v>207</v>
      </c>
      <c r="E48" s="1075">
        <v>424914</v>
      </c>
      <c r="F48" s="1075">
        <v>1093895</v>
      </c>
      <c r="G48" s="1075" t="s">
        <v>36</v>
      </c>
      <c r="H48" s="1075" t="s">
        <v>189</v>
      </c>
      <c r="I48" s="1075" t="s">
        <v>206</v>
      </c>
      <c r="J48" s="1077"/>
      <c r="K48" s="1077"/>
      <c r="L48" s="1077">
        <v>0.03</v>
      </c>
      <c r="M48" s="1077">
        <v>0.03</v>
      </c>
    </row>
    <row r="49" spans="1:13" ht="14.25" customHeight="1" x14ac:dyDescent="0.25">
      <c r="A49" s="1431"/>
      <c r="B49" s="1433" t="s">
        <v>208</v>
      </c>
      <c r="C49" s="1064" t="s">
        <v>209</v>
      </c>
      <c r="D49" s="1064" t="s">
        <v>210</v>
      </c>
      <c r="E49" s="1065">
        <v>523586</v>
      </c>
      <c r="F49" s="1065">
        <v>1024342</v>
      </c>
      <c r="G49" s="1065" t="s">
        <v>35</v>
      </c>
      <c r="H49" s="1065" t="s">
        <v>211</v>
      </c>
      <c r="I49" s="1065" t="s">
        <v>208</v>
      </c>
      <c r="J49" s="1067"/>
      <c r="K49" s="1067"/>
      <c r="L49" s="1067">
        <v>0.03</v>
      </c>
      <c r="M49" s="1067">
        <v>0.03</v>
      </c>
    </row>
    <row r="50" spans="1:13" ht="14.25" customHeight="1" x14ac:dyDescent="0.25">
      <c r="A50" s="1431"/>
      <c r="B50" s="1433"/>
      <c r="C50" s="1064" t="s">
        <v>212</v>
      </c>
      <c r="D50" s="1064" t="s">
        <v>213</v>
      </c>
      <c r="E50" s="1065">
        <v>519598</v>
      </c>
      <c r="F50" s="1065">
        <v>1024524</v>
      </c>
      <c r="G50" s="1065" t="s">
        <v>35</v>
      </c>
      <c r="H50" s="1065" t="s">
        <v>211</v>
      </c>
      <c r="I50" s="1065" t="s">
        <v>208</v>
      </c>
      <c r="J50" s="1067"/>
      <c r="K50" s="1067"/>
      <c r="L50" s="1067">
        <v>0.03</v>
      </c>
      <c r="M50" s="1067">
        <v>0.03</v>
      </c>
    </row>
    <row r="51" spans="1:13" ht="14.25" customHeight="1" x14ac:dyDescent="0.25">
      <c r="A51" s="1431"/>
      <c r="B51" s="1433"/>
      <c r="C51" s="1064" t="s">
        <v>212</v>
      </c>
      <c r="D51" s="1064" t="s">
        <v>214</v>
      </c>
      <c r="E51" s="1065">
        <v>515570</v>
      </c>
      <c r="F51" s="1065">
        <v>1025242</v>
      </c>
      <c r="G51" s="1065" t="s">
        <v>38</v>
      </c>
      <c r="H51" s="1065" t="s">
        <v>67</v>
      </c>
      <c r="I51" s="1065" t="s">
        <v>215</v>
      </c>
      <c r="J51" s="1067"/>
      <c r="K51" s="1067"/>
      <c r="L51" s="1067">
        <v>0.03</v>
      </c>
      <c r="M51" s="1067">
        <v>0.03</v>
      </c>
    </row>
    <row r="52" spans="1:13" ht="14.25" customHeight="1" x14ac:dyDescent="0.25">
      <c r="A52" s="1431"/>
      <c r="B52" s="1432" t="s">
        <v>76</v>
      </c>
      <c r="C52" s="1057" t="s">
        <v>216</v>
      </c>
      <c r="D52" s="1057" t="s">
        <v>217</v>
      </c>
      <c r="E52" s="1058">
        <v>507465</v>
      </c>
      <c r="F52" s="1058">
        <v>1066603</v>
      </c>
      <c r="G52" s="1058" t="s">
        <v>35</v>
      </c>
      <c r="H52" s="1058" t="s">
        <v>218</v>
      </c>
      <c r="I52" s="1058" t="s">
        <v>219</v>
      </c>
      <c r="J52" s="1061"/>
      <c r="K52" s="1061"/>
      <c r="L52" s="1061">
        <v>0.03</v>
      </c>
      <c r="M52" s="1061">
        <v>0.03</v>
      </c>
    </row>
    <row r="53" spans="1:13" ht="14.25" customHeight="1" x14ac:dyDescent="0.25">
      <c r="A53" s="1431"/>
      <c r="B53" s="1432"/>
      <c r="C53" s="1057" t="s">
        <v>216</v>
      </c>
      <c r="D53" s="1057" t="s">
        <v>220</v>
      </c>
      <c r="E53" s="1058">
        <v>494664</v>
      </c>
      <c r="F53" s="1058">
        <v>1067818</v>
      </c>
      <c r="G53" s="1058" t="s">
        <v>35</v>
      </c>
      <c r="H53" s="1058" t="s">
        <v>221</v>
      </c>
      <c r="I53" s="1058" t="s">
        <v>222</v>
      </c>
      <c r="J53" s="1061"/>
      <c r="K53" s="1061"/>
      <c r="L53" s="1061">
        <v>0.03</v>
      </c>
      <c r="M53" s="1061">
        <v>0.03</v>
      </c>
    </row>
    <row r="54" spans="1:13" ht="14.25" customHeight="1" x14ac:dyDescent="0.25">
      <c r="A54" s="1431"/>
      <c r="B54" s="1432"/>
      <c r="C54" s="1057" t="s">
        <v>216</v>
      </c>
      <c r="D54" s="1057" t="s">
        <v>223</v>
      </c>
      <c r="E54" s="1058">
        <v>470906</v>
      </c>
      <c r="F54" s="1058">
        <v>1067483</v>
      </c>
      <c r="G54" s="1058" t="s">
        <v>35</v>
      </c>
      <c r="H54" s="1058" t="s">
        <v>71</v>
      </c>
      <c r="I54" s="1058" t="s">
        <v>224</v>
      </c>
      <c r="J54" s="1061">
        <v>0.49</v>
      </c>
      <c r="K54" s="1061">
        <v>0.49</v>
      </c>
      <c r="L54" s="1061">
        <v>0.49</v>
      </c>
      <c r="M54" s="1061">
        <v>0.49</v>
      </c>
    </row>
    <row r="55" spans="1:13" ht="14.25" customHeight="1" x14ac:dyDescent="0.25">
      <c r="A55" s="1431"/>
      <c r="B55" s="1432"/>
      <c r="C55" s="1057" t="s">
        <v>225</v>
      </c>
      <c r="D55" s="1057" t="s">
        <v>226</v>
      </c>
      <c r="E55" s="1058">
        <v>479275</v>
      </c>
      <c r="F55" s="1058">
        <v>1081225</v>
      </c>
      <c r="G55" s="1058" t="s">
        <v>35</v>
      </c>
      <c r="H55" s="1058" t="s">
        <v>71</v>
      </c>
      <c r="I55" s="1058" t="s">
        <v>227</v>
      </c>
      <c r="J55" s="1061">
        <v>0.49</v>
      </c>
      <c r="K55" s="1061">
        <v>0.49</v>
      </c>
      <c r="L55" s="1061">
        <v>0.49</v>
      </c>
      <c r="M55" s="1061">
        <v>0.49</v>
      </c>
    </row>
    <row r="56" spans="1:13" ht="14.25" customHeight="1" x14ac:dyDescent="0.25">
      <c r="A56" s="1431"/>
      <c r="B56" s="1432"/>
      <c r="C56" s="1057" t="s">
        <v>225</v>
      </c>
      <c r="D56" s="1057" t="s">
        <v>228</v>
      </c>
      <c r="E56" s="1058">
        <v>464126</v>
      </c>
      <c r="F56" s="1058">
        <v>1080033</v>
      </c>
      <c r="G56" s="1058" t="s">
        <v>35</v>
      </c>
      <c r="H56" s="1058" t="s">
        <v>71</v>
      </c>
      <c r="I56" s="1058" t="s">
        <v>224</v>
      </c>
      <c r="J56" s="1061">
        <v>0.49</v>
      </c>
      <c r="K56" s="1061">
        <v>0.49</v>
      </c>
      <c r="L56" s="1061">
        <v>0.49</v>
      </c>
      <c r="M56" s="1061">
        <v>0.49</v>
      </c>
    </row>
    <row r="57" spans="1:13" ht="14.25" customHeight="1" x14ac:dyDescent="0.25">
      <c r="A57" s="1431"/>
      <c r="B57" s="1436" t="s">
        <v>84</v>
      </c>
      <c r="C57" s="1079" t="s">
        <v>86</v>
      </c>
      <c r="D57" s="1079" t="s">
        <v>229</v>
      </c>
      <c r="E57" s="1080">
        <v>521484</v>
      </c>
      <c r="F57" s="1080">
        <v>1056755</v>
      </c>
      <c r="G57" s="1080" t="s">
        <v>35</v>
      </c>
      <c r="H57" s="1080" t="s">
        <v>218</v>
      </c>
      <c r="I57" s="1080" t="s">
        <v>230</v>
      </c>
      <c r="J57" s="1082"/>
      <c r="K57" s="1082"/>
      <c r="L57" s="1082">
        <v>0.03</v>
      </c>
      <c r="M57" s="1082">
        <v>0.03</v>
      </c>
    </row>
    <row r="58" spans="1:13" ht="14.25" customHeight="1" x14ac:dyDescent="0.25">
      <c r="A58" s="1431"/>
      <c r="B58" s="1436"/>
      <c r="C58" s="1079" t="s">
        <v>86</v>
      </c>
      <c r="D58" s="1079" t="s">
        <v>231</v>
      </c>
      <c r="E58" s="1080">
        <v>520293</v>
      </c>
      <c r="F58" s="1080">
        <v>1055374</v>
      </c>
      <c r="G58" s="1080" t="s">
        <v>35</v>
      </c>
      <c r="H58" s="1080" t="s">
        <v>218</v>
      </c>
      <c r="I58" s="1080" t="s">
        <v>230</v>
      </c>
      <c r="J58" s="1082"/>
      <c r="K58" s="1082"/>
      <c r="L58" s="1082">
        <v>0.39600000000000002</v>
      </c>
      <c r="M58" s="1082">
        <v>0.34699999999999998</v>
      </c>
    </row>
    <row r="59" spans="1:13" ht="14.25" customHeight="1" x14ac:dyDescent="0.25">
      <c r="A59" s="1431"/>
      <c r="B59" s="1436"/>
      <c r="C59" s="1079" t="s">
        <v>86</v>
      </c>
      <c r="D59" s="1079" t="s">
        <v>232</v>
      </c>
      <c r="E59" s="1080">
        <v>504072</v>
      </c>
      <c r="F59" s="1080">
        <v>1043116</v>
      </c>
      <c r="G59" s="1080" t="s">
        <v>38</v>
      </c>
      <c r="H59" s="1080" t="s">
        <v>74</v>
      </c>
      <c r="I59" s="1080" t="s">
        <v>84</v>
      </c>
      <c r="J59" s="1082"/>
      <c r="K59" s="1082"/>
      <c r="L59" s="1082">
        <v>7.4999999999999997E-2</v>
      </c>
      <c r="M59" s="1082">
        <v>0.27400000000000002</v>
      </c>
    </row>
    <row r="60" spans="1:13" ht="14.25" customHeight="1" x14ac:dyDescent="0.25">
      <c r="A60" s="1431"/>
      <c r="B60" s="1436"/>
      <c r="C60" s="1079" t="s">
        <v>86</v>
      </c>
      <c r="D60" s="1079" t="s">
        <v>233</v>
      </c>
      <c r="E60" s="1080">
        <v>495894</v>
      </c>
      <c r="F60" s="1080">
        <v>1037499</v>
      </c>
      <c r="G60" s="1080" t="s">
        <v>38</v>
      </c>
      <c r="H60" s="1080" t="s">
        <v>74</v>
      </c>
      <c r="I60" s="1080" t="s">
        <v>84</v>
      </c>
      <c r="J60" s="1082"/>
      <c r="K60" s="1082"/>
      <c r="L60" s="1082">
        <v>5.1999999999999998E-2</v>
      </c>
      <c r="M60" s="1082">
        <v>0.309</v>
      </c>
    </row>
    <row r="61" spans="1:13" ht="14.25" customHeight="1" x14ac:dyDescent="0.25">
      <c r="A61" s="1431"/>
      <c r="B61" s="1436"/>
      <c r="C61" s="1079" t="s">
        <v>234</v>
      </c>
      <c r="D61" s="1079" t="s">
        <v>235</v>
      </c>
      <c r="E61" s="1080">
        <v>526378</v>
      </c>
      <c r="F61" s="1080">
        <v>1049217</v>
      </c>
      <c r="G61" s="1080" t="s">
        <v>35</v>
      </c>
      <c r="H61" s="1080" t="s">
        <v>236</v>
      </c>
      <c r="I61" s="1080" t="s">
        <v>237</v>
      </c>
      <c r="J61" s="1082"/>
      <c r="K61" s="1082"/>
      <c r="L61" s="1082">
        <v>0.03</v>
      </c>
      <c r="M61" s="1082">
        <v>0.03</v>
      </c>
    </row>
    <row r="62" spans="1:13" ht="14.25" customHeight="1" x14ac:dyDescent="0.25">
      <c r="A62" s="1431"/>
      <c r="B62" s="1437"/>
      <c r="C62" s="1087" t="s">
        <v>86</v>
      </c>
      <c r="D62" s="1087" t="s">
        <v>238</v>
      </c>
      <c r="E62" s="1088">
        <v>495005</v>
      </c>
      <c r="F62" s="1088">
        <v>1041790</v>
      </c>
      <c r="G62" s="1088" t="s">
        <v>38</v>
      </c>
      <c r="H62" s="1088" t="s">
        <v>74</v>
      </c>
      <c r="I62" s="1088" t="s">
        <v>75</v>
      </c>
      <c r="J62" s="1092"/>
      <c r="K62" s="1092"/>
      <c r="L62" s="1092">
        <v>0.03</v>
      </c>
      <c r="M62" s="1092">
        <v>0.03</v>
      </c>
    </row>
    <row r="63" spans="1:13" ht="14.25" customHeight="1" x14ac:dyDescent="0.25">
      <c r="A63" s="13"/>
      <c r="B63" s="1423" t="s">
        <v>3689</v>
      </c>
      <c r="C63" s="1423"/>
      <c r="D63" s="1423"/>
      <c r="E63" s="1423"/>
      <c r="F63" s="1423"/>
      <c r="G63" s="1423"/>
      <c r="H63" s="1423"/>
      <c r="I63" s="1423"/>
      <c r="J63" s="1423"/>
      <c r="K63" s="1423"/>
      <c r="L63" s="1423"/>
      <c r="M63" s="1423"/>
    </row>
    <row r="64" spans="1:13" ht="14.25" customHeight="1" x14ac:dyDescent="0.25">
      <c r="A64" s="13"/>
      <c r="B64" s="1053"/>
      <c r="C64" s="1424" t="s">
        <v>106</v>
      </c>
      <c r="D64" s="1424" t="s">
        <v>107</v>
      </c>
      <c r="E64" s="1426" t="s">
        <v>108</v>
      </c>
      <c r="F64" s="1426"/>
      <c r="G64" s="1426"/>
      <c r="H64" s="1426"/>
      <c r="I64" s="1426"/>
      <c r="J64" s="1426" t="s">
        <v>112</v>
      </c>
      <c r="K64" s="1426"/>
      <c r="L64" s="1426"/>
      <c r="M64" s="1426"/>
    </row>
    <row r="65" spans="1:13" ht="27" customHeight="1" x14ac:dyDescent="0.25">
      <c r="A65" s="1033"/>
      <c r="B65" s="1427" t="s">
        <v>115</v>
      </c>
      <c r="C65" s="1424"/>
      <c r="D65" s="1424"/>
      <c r="E65" s="1021" t="s">
        <v>116</v>
      </c>
      <c r="F65" s="1021" t="s">
        <v>117</v>
      </c>
      <c r="G65" s="1429" t="s">
        <v>39</v>
      </c>
      <c r="H65" s="1429" t="s">
        <v>65</v>
      </c>
      <c r="I65" s="1429" t="s">
        <v>118</v>
      </c>
      <c r="J65" s="1021" t="s">
        <v>112</v>
      </c>
      <c r="K65" s="1021" t="s">
        <v>112</v>
      </c>
      <c r="L65" s="1021" t="s">
        <v>112</v>
      </c>
      <c r="M65" s="1021" t="s">
        <v>112</v>
      </c>
    </row>
    <row r="66" spans="1:13" ht="14.25" customHeight="1" x14ac:dyDescent="0.25">
      <c r="A66" s="13"/>
      <c r="B66" s="1428"/>
      <c r="C66" s="1425"/>
      <c r="D66" s="1425"/>
      <c r="E66" s="669" t="s">
        <v>136</v>
      </c>
      <c r="F66" s="669" t="s">
        <v>136</v>
      </c>
      <c r="G66" s="1425"/>
      <c r="H66" s="1425"/>
      <c r="I66" s="1425"/>
      <c r="J66" s="1024" t="s">
        <v>3334</v>
      </c>
      <c r="K66" s="1024" t="s">
        <v>3335</v>
      </c>
      <c r="L66" s="1024" t="s">
        <v>3336</v>
      </c>
      <c r="M66" s="1024" t="s">
        <v>3337</v>
      </c>
    </row>
    <row r="67" spans="1:13" ht="14.25" customHeight="1" x14ac:dyDescent="0.25">
      <c r="A67" s="1438" t="s">
        <v>3338</v>
      </c>
      <c r="B67" s="1440" t="s">
        <v>1638</v>
      </c>
      <c r="C67" s="1096" t="s">
        <v>3339</v>
      </c>
      <c r="D67" s="1097" t="s">
        <v>3340</v>
      </c>
      <c r="E67" s="1098">
        <v>506671.89854899998</v>
      </c>
      <c r="F67" s="1098">
        <v>1092705.08678</v>
      </c>
      <c r="G67" s="1099" t="s">
        <v>1689</v>
      </c>
      <c r="H67" s="1100" t="s">
        <v>1689</v>
      </c>
      <c r="I67" s="1100" t="s">
        <v>3341</v>
      </c>
      <c r="J67" s="1102">
        <v>1.4</v>
      </c>
      <c r="K67" s="1102">
        <v>0.49</v>
      </c>
      <c r="L67" s="1102">
        <v>1.9</v>
      </c>
      <c r="M67" s="1102">
        <v>0.59</v>
      </c>
    </row>
    <row r="68" spans="1:13" ht="14.25" customHeight="1" x14ac:dyDescent="0.25">
      <c r="A68" s="1431"/>
      <c r="B68" s="1431"/>
      <c r="C68" s="1096" t="s">
        <v>3342</v>
      </c>
      <c r="D68" s="1097" t="s">
        <v>3343</v>
      </c>
      <c r="E68" s="1098">
        <v>499318.84782000002</v>
      </c>
      <c r="F68" s="1098">
        <v>1087030.56436</v>
      </c>
      <c r="G68" s="1099" t="s">
        <v>1689</v>
      </c>
      <c r="H68" s="1100" t="s">
        <v>1689</v>
      </c>
      <c r="I68" s="1100" t="s">
        <v>3344</v>
      </c>
      <c r="J68" s="1102">
        <v>0.49</v>
      </c>
      <c r="K68" s="1102">
        <v>0.49</v>
      </c>
      <c r="L68" s="1102">
        <v>0.49</v>
      </c>
      <c r="M68" s="1102">
        <v>0.49</v>
      </c>
    </row>
    <row r="69" spans="1:13" ht="14.25" customHeight="1" x14ac:dyDescent="0.25">
      <c r="A69" s="1431"/>
      <c r="B69" s="1431"/>
      <c r="C69" s="1096" t="s">
        <v>3342</v>
      </c>
      <c r="D69" s="1097" t="s">
        <v>3345</v>
      </c>
      <c r="E69" s="1098">
        <v>505246</v>
      </c>
      <c r="F69" s="1098">
        <v>1087450</v>
      </c>
      <c r="G69" s="1099" t="s">
        <v>1689</v>
      </c>
      <c r="H69" s="1100" t="s">
        <v>3346</v>
      </c>
      <c r="I69" s="1100" t="s">
        <v>66</v>
      </c>
      <c r="J69" s="1102">
        <v>7.7</v>
      </c>
      <c r="K69" s="1102">
        <v>1.9</v>
      </c>
      <c r="L69" s="1102">
        <v>1.3</v>
      </c>
      <c r="M69" s="1102">
        <v>0.97</v>
      </c>
    </row>
    <row r="70" spans="1:13" ht="14.25" customHeight="1" x14ac:dyDescent="0.25">
      <c r="A70" s="1431"/>
      <c r="B70" s="1431"/>
      <c r="C70" s="1096" t="s">
        <v>3347</v>
      </c>
      <c r="D70" s="1097" t="s">
        <v>3348</v>
      </c>
      <c r="E70" s="1098">
        <v>514164.19604399998</v>
      </c>
      <c r="F70" s="1098">
        <v>1084516.13619</v>
      </c>
      <c r="G70" s="1099" t="s">
        <v>1689</v>
      </c>
      <c r="H70" s="1100" t="s">
        <v>1689</v>
      </c>
      <c r="I70" s="1100" t="s">
        <v>3349</v>
      </c>
      <c r="J70" s="1102">
        <v>1</v>
      </c>
      <c r="K70" s="1102">
        <v>0.6</v>
      </c>
      <c r="L70" s="1102">
        <v>0.49</v>
      </c>
      <c r="M70" s="1102">
        <v>0.97</v>
      </c>
    </row>
    <row r="71" spans="1:13" ht="14.25" customHeight="1" x14ac:dyDescent="0.25">
      <c r="A71" s="1431"/>
      <c r="B71" s="1431"/>
      <c r="C71" s="1096" t="s">
        <v>3350</v>
      </c>
      <c r="D71" s="1097" t="s">
        <v>3351</v>
      </c>
      <c r="E71" s="1098">
        <v>516802.37727400003</v>
      </c>
      <c r="F71" s="1098">
        <v>1082233.6014099999</v>
      </c>
      <c r="G71" s="1099" t="s">
        <v>1689</v>
      </c>
      <c r="H71" s="1100" t="s">
        <v>3352</v>
      </c>
      <c r="I71" s="1100" t="s">
        <v>3353</v>
      </c>
      <c r="J71" s="1102">
        <v>0.49</v>
      </c>
      <c r="K71" s="1102">
        <v>0.49</v>
      </c>
      <c r="L71" s="1102">
        <v>0.49</v>
      </c>
      <c r="M71" s="1102">
        <v>0.49</v>
      </c>
    </row>
    <row r="72" spans="1:13" ht="14.25" customHeight="1" x14ac:dyDescent="0.25">
      <c r="A72" s="1431"/>
      <c r="B72" s="1431"/>
      <c r="C72" s="1096" t="s">
        <v>3354</v>
      </c>
      <c r="D72" s="1097" t="s">
        <v>3355</v>
      </c>
      <c r="E72" s="1098">
        <v>534974.92869600002</v>
      </c>
      <c r="F72" s="1098">
        <v>1087583.00351</v>
      </c>
      <c r="G72" s="1099" t="s">
        <v>1689</v>
      </c>
      <c r="H72" s="1100" t="s">
        <v>3356</v>
      </c>
      <c r="I72" s="1100" t="s">
        <v>3357</v>
      </c>
      <c r="J72" s="1102">
        <v>0.49</v>
      </c>
      <c r="K72" s="1102">
        <v>0.49</v>
      </c>
      <c r="L72" s="1102">
        <v>0.49</v>
      </c>
      <c r="M72" s="1102">
        <v>0.49</v>
      </c>
    </row>
    <row r="73" spans="1:13" ht="14.25" customHeight="1" x14ac:dyDescent="0.25">
      <c r="A73" s="1431"/>
      <c r="B73" s="1431"/>
      <c r="C73" s="1096" t="s">
        <v>3358</v>
      </c>
      <c r="D73" s="1097" t="s">
        <v>3359</v>
      </c>
      <c r="E73" s="1098">
        <v>538084.02751199994</v>
      </c>
      <c r="F73" s="1098">
        <v>1087094.59916</v>
      </c>
      <c r="G73" s="1099" t="s">
        <v>1689</v>
      </c>
      <c r="H73" s="1100" t="s">
        <v>1695</v>
      </c>
      <c r="I73" s="1100" t="s">
        <v>3360</v>
      </c>
      <c r="J73" s="1102">
        <v>0.49</v>
      </c>
      <c r="K73" s="1102">
        <v>0.49</v>
      </c>
      <c r="L73" s="1102">
        <v>0.49</v>
      </c>
      <c r="M73" s="1102">
        <v>0.49</v>
      </c>
    </row>
    <row r="74" spans="1:13" ht="14.25" customHeight="1" x14ac:dyDescent="0.25">
      <c r="A74" s="1431"/>
      <c r="B74" s="1431"/>
      <c r="C74" s="1096" t="s">
        <v>3361</v>
      </c>
      <c r="D74" s="1097" t="s">
        <v>3362</v>
      </c>
      <c r="E74" s="1098">
        <v>539801</v>
      </c>
      <c r="F74" s="1098">
        <v>1091071</v>
      </c>
      <c r="G74" s="1099" t="s">
        <v>1689</v>
      </c>
      <c r="H74" s="1100" t="s">
        <v>1695</v>
      </c>
      <c r="I74" s="1100" t="s">
        <v>3360</v>
      </c>
      <c r="J74" s="1102">
        <v>0.49</v>
      </c>
      <c r="K74" s="1102">
        <v>0.49</v>
      </c>
      <c r="L74" s="1102">
        <v>0.49</v>
      </c>
      <c r="M74" s="1102">
        <v>0.49</v>
      </c>
    </row>
    <row r="75" spans="1:13" ht="14.25" customHeight="1" x14ac:dyDescent="0.25">
      <c r="A75" s="1431"/>
      <c r="B75" s="1431"/>
      <c r="C75" s="1096" t="s">
        <v>3363</v>
      </c>
      <c r="D75" s="1097" t="s">
        <v>3364</v>
      </c>
      <c r="E75" s="1098">
        <v>533672.54728499998</v>
      </c>
      <c r="F75" s="1098">
        <v>1096155.5043899999</v>
      </c>
      <c r="G75" s="1099" t="s">
        <v>1689</v>
      </c>
      <c r="H75" s="1100" t="s">
        <v>1695</v>
      </c>
      <c r="I75" s="1100" t="s">
        <v>1695</v>
      </c>
      <c r="J75" s="1102">
        <v>0.49</v>
      </c>
      <c r="K75" s="1102">
        <v>0.49</v>
      </c>
      <c r="L75" s="1102">
        <v>0.49</v>
      </c>
      <c r="M75" s="1102">
        <v>0.49</v>
      </c>
    </row>
    <row r="76" spans="1:13" ht="14.25" customHeight="1" x14ac:dyDescent="0.25">
      <c r="A76" s="1431"/>
      <c r="B76" s="1431"/>
      <c r="C76" s="1096" t="s">
        <v>3365</v>
      </c>
      <c r="D76" s="1097" t="s">
        <v>3366</v>
      </c>
      <c r="E76" s="1098">
        <v>515725.17498800001</v>
      </c>
      <c r="F76" s="1098">
        <v>1088402.9497799999</v>
      </c>
      <c r="G76" s="1099" t="s">
        <v>1689</v>
      </c>
      <c r="H76" s="1100" t="s">
        <v>3352</v>
      </c>
      <c r="I76" s="1100" t="s">
        <v>3352</v>
      </c>
      <c r="J76" s="1102">
        <v>0.49</v>
      </c>
      <c r="K76" s="1102">
        <v>0.8</v>
      </c>
      <c r="L76" s="1102">
        <v>0.49</v>
      </c>
      <c r="M76" s="1102">
        <v>0.49</v>
      </c>
    </row>
    <row r="77" spans="1:13" ht="14.25" customHeight="1" x14ac:dyDescent="0.25">
      <c r="A77" s="1431"/>
      <c r="B77" s="1431"/>
      <c r="C77" s="1096" t="s">
        <v>1640</v>
      </c>
      <c r="D77" s="1097" t="s">
        <v>3367</v>
      </c>
      <c r="E77" s="1098">
        <v>538321</v>
      </c>
      <c r="F77" s="1098">
        <v>1094946</v>
      </c>
      <c r="G77" s="1099" t="s">
        <v>1689</v>
      </c>
      <c r="H77" s="1100" t="s">
        <v>1695</v>
      </c>
      <c r="I77" s="1100" t="s">
        <v>1695</v>
      </c>
      <c r="J77" s="1102">
        <v>5.8000000000000003E-2</v>
      </c>
      <c r="K77" s="1102">
        <v>0.13800000000000001</v>
      </c>
      <c r="L77" s="1102">
        <v>0.14499999999999999</v>
      </c>
      <c r="M77" s="1102">
        <v>0.14099999999999999</v>
      </c>
    </row>
    <row r="78" spans="1:13" ht="14.25" customHeight="1" x14ac:dyDescent="0.25">
      <c r="A78" s="1431"/>
      <c r="B78" s="1431"/>
      <c r="C78" s="1096" t="s">
        <v>1640</v>
      </c>
      <c r="D78" s="1097" t="s">
        <v>3368</v>
      </c>
      <c r="E78" s="1098">
        <v>551179</v>
      </c>
      <c r="F78" s="1098">
        <v>1117583</v>
      </c>
      <c r="G78" s="1100" t="s">
        <v>3369</v>
      </c>
      <c r="H78" s="1100" t="s">
        <v>1697</v>
      </c>
      <c r="I78" s="1100" t="s">
        <v>3370</v>
      </c>
      <c r="J78" s="1102">
        <v>4.2999999999999997E-2</v>
      </c>
      <c r="K78" s="1102">
        <v>0.184</v>
      </c>
      <c r="L78" s="1102">
        <v>0.38600000000000001</v>
      </c>
      <c r="M78" s="1102">
        <v>0.10299999999999999</v>
      </c>
    </row>
    <row r="79" spans="1:13" ht="14.25" customHeight="1" x14ac:dyDescent="0.25">
      <c r="A79" s="1431"/>
      <c r="B79" s="1431"/>
      <c r="C79" s="1096" t="s">
        <v>1640</v>
      </c>
      <c r="D79" s="1097" t="s">
        <v>3371</v>
      </c>
      <c r="E79" s="1100">
        <v>555993</v>
      </c>
      <c r="F79" s="1100">
        <v>1125844</v>
      </c>
      <c r="G79" s="1100" t="s">
        <v>3369</v>
      </c>
      <c r="H79" s="1099" t="s">
        <v>1697</v>
      </c>
      <c r="I79" s="1100" t="s">
        <v>3370</v>
      </c>
      <c r="J79" s="1102">
        <v>5.2999999999999999E-2</v>
      </c>
      <c r="K79" s="1102">
        <v>0.13</v>
      </c>
      <c r="L79" s="1102">
        <v>0.16200000000000001</v>
      </c>
      <c r="M79" s="1102">
        <v>0.1171</v>
      </c>
    </row>
    <row r="80" spans="1:13" ht="14.25" customHeight="1" x14ac:dyDescent="0.25">
      <c r="A80" s="1431"/>
      <c r="B80" s="1441" t="s">
        <v>3372</v>
      </c>
      <c r="C80" s="1104" t="s">
        <v>3281</v>
      </c>
      <c r="D80" s="1105" t="s">
        <v>3373</v>
      </c>
      <c r="E80" s="1106">
        <v>564448</v>
      </c>
      <c r="F80" s="1106">
        <v>1114320</v>
      </c>
      <c r="G80" s="1106" t="s">
        <v>3369</v>
      </c>
      <c r="H80" s="1106" t="s">
        <v>1696</v>
      </c>
      <c r="I80" s="1106" t="s">
        <v>3374</v>
      </c>
      <c r="J80" s="883">
        <v>0.14699999999999999</v>
      </c>
      <c r="K80" s="883">
        <v>4.9000000000000002E-2</v>
      </c>
      <c r="L80" s="883">
        <v>0.17100000000000001</v>
      </c>
      <c r="M80" s="883">
        <v>0.71799999999999997</v>
      </c>
    </row>
    <row r="81" spans="1:13" ht="14.25" customHeight="1" x14ac:dyDescent="0.25">
      <c r="A81" s="1431"/>
      <c r="B81" s="1442"/>
      <c r="C81" s="1104" t="s">
        <v>3375</v>
      </c>
      <c r="D81" s="1105" t="s">
        <v>3376</v>
      </c>
      <c r="E81" s="1106">
        <v>569791</v>
      </c>
      <c r="F81" s="1106">
        <v>1121546</v>
      </c>
      <c r="G81" s="1106" t="s">
        <v>3369</v>
      </c>
      <c r="H81" s="1106" t="s">
        <v>1697</v>
      </c>
      <c r="I81" s="1106" t="s">
        <v>3377</v>
      </c>
      <c r="J81" s="883">
        <v>2.484</v>
      </c>
      <c r="K81" s="883">
        <v>0.158</v>
      </c>
      <c r="L81" s="883">
        <v>0.27</v>
      </c>
      <c r="M81" s="883">
        <v>1.196</v>
      </c>
    </row>
    <row r="82" spans="1:13" ht="14.25" customHeight="1" x14ac:dyDescent="0.25">
      <c r="A82" s="1431"/>
      <c r="B82" s="1442"/>
      <c r="C82" s="1104" t="s">
        <v>3281</v>
      </c>
      <c r="D82" s="1105" t="s">
        <v>3378</v>
      </c>
      <c r="E82" s="1106">
        <v>569864</v>
      </c>
      <c r="F82" s="1106">
        <v>1121460</v>
      </c>
      <c r="G82" s="1106" t="s">
        <v>3369</v>
      </c>
      <c r="H82" s="1106" t="s">
        <v>1696</v>
      </c>
      <c r="I82" s="1106" t="s">
        <v>3374</v>
      </c>
      <c r="J82" s="883">
        <v>6.3E-2</v>
      </c>
      <c r="K82" s="883">
        <v>4.7E-2</v>
      </c>
      <c r="L82" s="883">
        <v>6.0999999999999999E-2</v>
      </c>
      <c r="M82" s="883">
        <v>0.97499999999999998</v>
      </c>
    </row>
    <row r="83" spans="1:13" ht="14.25" customHeight="1" x14ac:dyDescent="0.25">
      <c r="A83" s="1431"/>
      <c r="B83" s="1443" t="s">
        <v>3379</v>
      </c>
      <c r="C83" s="1109" t="s">
        <v>3380</v>
      </c>
      <c r="D83" s="1110" t="s">
        <v>3381</v>
      </c>
      <c r="E83" s="1111">
        <v>591520.71426963026</v>
      </c>
      <c r="F83" s="1111">
        <v>1099004.6167526627</v>
      </c>
      <c r="G83" s="1112" t="s">
        <v>3369</v>
      </c>
      <c r="H83" s="1112" t="s">
        <v>3369</v>
      </c>
      <c r="I83" s="1112" t="s">
        <v>3382</v>
      </c>
      <c r="J83" s="1113">
        <v>0.03</v>
      </c>
      <c r="K83" s="1113">
        <v>0.03</v>
      </c>
      <c r="L83" s="1113">
        <v>0.03</v>
      </c>
      <c r="M83" s="1113">
        <v>0.03</v>
      </c>
    </row>
    <row r="84" spans="1:13" ht="14.25" customHeight="1" x14ac:dyDescent="0.25">
      <c r="A84" s="1431"/>
      <c r="B84" s="1431"/>
      <c r="C84" s="1109" t="s">
        <v>3383</v>
      </c>
      <c r="D84" s="1110" t="s">
        <v>3384</v>
      </c>
      <c r="E84" s="1111">
        <v>595924.74767325248</v>
      </c>
      <c r="F84" s="1111">
        <v>1104968.4121655016</v>
      </c>
      <c r="G84" s="1112" t="s">
        <v>3369</v>
      </c>
      <c r="H84" s="1112" t="s">
        <v>3369</v>
      </c>
      <c r="I84" s="1112" t="s">
        <v>3382</v>
      </c>
      <c r="J84" s="1113">
        <v>5.7000000000000002E-2</v>
      </c>
      <c r="K84" s="1113">
        <v>5.8000000000000003E-2</v>
      </c>
      <c r="L84" s="1113">
        <v>4.9000000000000002E-2</v>
      </c>
      <c r="M84" s="1113">
        <v>3.7999999999999999E-2</v>
      </c>
    </row>
    <row r="85" spans="1:13" ht="14.25" customHeight="1" x14ac:dyDescent="0.25">
      <c r="A85" s="1431"/>
      <c r="B85" s="1431"/>
      <c r="C85" s="1109" t="s">
        <v>3385</v>
      </c>
      <c r="D85" s="1110" t="s">
        <v>3386</v>
      </c>
      <c r="E85" s="1111">
        <v>602652.52525066072</v>
      </c>
      <c r="F85" s="1111">
        <v>1100493.3765315467</v>
      </c>
      <c r="G85" s="1112" t="s">
        <v>3369</v>
      </c>
      <c r="H85" s="1112" t="s">
        <v>3369</v>
      </c>
      <c r="I85" s="1112" t="s">
        <v>3387</v>
      </c>
      <c r="J85" s="1113">
        <v>0.03</v>
      </c>
      <c r="K85" s="1113">
        <v>0.03</v>
      </c>
      <c r="L85" s="1113">
        <v>0.03</v>
      </c>
      <c r="M85" s="1113">
        <v>0.03</v>
      </c>
    </row>
    <row r="86" spans="1:13" ht="14.25" customHeight="1" x14ac:dyDescent="0.25">
      <c r="A86" s="1431"/>
      <c r="B86" s="1431"/>
      <c r="C86" s="1109" t="s">
        <v>3385</v>
      </c>
      <c r="D86" s="1110" t="s">
        <v>3388</v>
      </c>
      <c r="E86" s="1111">
        <v>604923.94574288733</v>
      </c>
      <c r="F86" s="1111">
        <v>1104152.7542006073</v>
      </c>
      <c r="G86" s="1112" t="s">
        <v>3369</v>
      </c>
      <c r="H86" s="1112" t="s">
        <v>3369</v>
      </c>
      <c r="I86" s="1112" t="s">
        <v>3369</v>
      </c>
      <c r="J86" s="1113">
        <v>1.004</v>
      </c>
      <c r="K86" s="1113">
        <v>2.5499999999999998</v>
      </c>
      <c r="L86" s="1113">
        <v>5.34</v>
      </c>
      <c r="M86" s="1113">
        <v>1.9890000000000001</v>
      </c>
    </row>
    <row r="87" spans="1:13" ht="14.25" customHeight="1" x14ac:dyDescent="0.25">
      <c r="A87" s="1431"/>
      <c r="B87" s="1441" t="s">
        <v>3389</v>
      </c>
      <c r="C87" s="1104" t="s">
        <v>3390</v>
      </c>
      <c r="D87" s="1105" t="s">
        <v>3391</v>
      </c>
      <c r="E87" s="1115">
        <v>606552.14130791917</v>
      </c>
      <c r="F87" s="1115">
        <v>1095138.5711386923</v>
      </c>
      <c r="G87" s="1106" t="s">
        <v>3369</v>
      </c>
      <c r="H87" s="1106" t="s">
        <v>3369</v>
      </c>
      <c r="I87" s="1106" t="s">
        <v>3387</v>
      </c>
      <c r="J87" s="883">
        <v>0.03</v>
      </c>
      <c r="K87" s="883">
        <v>0.03</v>
      </c>
      <c r="L87" s="883">
        <v>0.03</v>
      </c>
      <c r="M87" s="883">
        <v>0.03</v>
      </c>
    </row>
    <row r="88" spans="1:13" ht="14.25" customHeight="1" x14ac:dyDescent="0.25">
      <c r="A88" s="1431"/>
      <c r="B88" s="1442"/>
      <c r="C88" s="1104" t="s">
        <v>3287</v>
      </c>
      <c r="D88" s="1105" t="s">
        <v>3392</v>
      </c>
      <c r="E88" s="1115">
        <v>608827.68570771674</v>
      </c>
      <c r="F88" s="1115">
        <v>1092270.7315434166</v>
      </c>
      <c r="G88" s="1106" t="s">
        <v>3369</v>
      </c>
      <c r="H88" s="1106" t="s">
        <v>3369</v>
      </c>
      <c r="I88" s="1106" t="s">
        <v>3387</v>
      </c>
      <c r="J88" s="883">
        <v>6.5000000000000002E-2</v>
      </c>
      <c r="K88" s="883">
        <v>0.03</v>
      </c>
      <c r="L88" s="883">
        <v>0.03</v>
      </c>
      <c r="M88" s="883">
        <v>0.03</v>
      </c>
    </row>
    <row r="89" spans="1:13" ht="14.25" customHeight="1" x14ac:dyDescent="0.25">
      <c r="A89" s="1431"/>
      <c r="B89" s="1442"/>
      <c r="C89" s="1104" t="s">
        <v>3287</v>
      </c>
      <c r="D89" s="1105" t="s">
        <v>3393</v>
      </c>
      <c r="E89" s="1115">
        <v>611005.1219393136</v>
      </c>
      <c r="F89" s="1115">
        <v>1094210.1141867936</v>
      </c>
      <c r="G89" s="1106" t="s">
        <v>3369</v>
      </c>
      <c r="H89" s="1106" t="s">
        <v>3369</v>
      </c>
      <c r="I89" s="1106" t="s">
        <v>3387</v>
      </c>
      <c r="J89" s="883">
        <v>0.03</v>
      </c>
      <c r="K89" s="883">
        <v>0.03</v>
      </c>
      <c r="L89" s="883">
        <v>0.03</v>
      </c>
      <c r="M89" s="883">
        <v>0.03</v>
      </c>
    </row>
    <row r="90" spans="1:13" ht="14.25" customHeight="1" x14ac:dyDescent="0.25">
      <c r="A90" s="1431"/>
      <c r="B90" s="1442"/>
      <c r="C90" s="1104" t="s">
        <v>3394</v>
      </c>
      <c r="D90" s="1105" t="s">
        <v>3395</v>
      </c>
      <c r="E90" s="1115">
        <v>615309.394813983</v>
      </c>
      <c r="F90" s="1115">
        <v>1089459.641124723</v>
      </c>
      <c r="G90" s="1106" t="s">
        <v>3369</v>
      </c>
      <c r="H90" s="1106" t="s">
        <v>3369</v>
      </c>
      <c r="I90" s="1106" t="s">
        <v>3387</v>
      </c>
      <c r="J90" s="883">
        <v>9.8000000000000004E-2</v>
      </c>
      <c r="K90" s="883">
        <v>0.03</v>
      </c>
      <c r="L90" s="883">
        <v>7.6999999999999999E-2</v>
      </c>
      <c r="M90" s="883">
        <v>0.115</v>
      </c>
    </row>
    <row r="91" spans="1:13" ht="14.25" customHeight="1" x14ac:dyDescent="0.25">
      <c r="A91" s="1431"/>
      <c r="B91" s="1444" t="s">
        <v>1696</v>
      </c>
      <c r="C91" s="1116" t="s">
        <v>3283</v>
      </c>
      <c r="D91" s="1117" t="s">
        <v>3396</v>
      </c>
      <c r="E91" s="1118">
        <v>584311</v>
      </c>
      <c r="F91" s="1118">
        <v>1119663</v>
      </c>
      <c r="G91" s="1119" t="s">
        <v>3369</v>
      </c>
      <c r="H91" s="1119" t="s">
        <v>1696</v>
      </c>
      <c r="I91" s="1119" t="s">
        <v>1696</v>
      </c>
      <c r="J91" s="1120">
        <v>0.80200000000000005</v>
      </c>
      <c r="K91" s="1120">
        <v>0.26700000000000002</v>
      </c>
      <c r="L91" s="1120">
        <v>0.254</v>
      </c>
      <c r="M91" s="1120">
        <v>0.83899999999999997</v>
      </c>
    </row>
    <row r="92" spans="1:13" ht="14.25" customHeight="1" x14ac:dyDescent="0.25">
      <c r="A92" s="1431"/>
      <c r="B92" s="1431"/>
      <c r="C92" s="1116" t="s">
        <v>3283</v>
      </c>
      <c r="D92" s="1117" t="s">
        <v>3397</v>
      </c>
      <c r="E92" s="1118">
        <v>587660</v>
      </c>
      <c r="F92" s="1118">
        <v>1119040</v>
      </c>
      <c r="G92" s="1119" t="s">
        <v>3369</v>
      </c>
      <c r="H92" s="1119" t="s">
        <v>1696</v>
      </c>
      <c r="I92" s="1119" t="s">
        <v>1696</v>
      </c>
      <c r="J92" s="1120">
        <v>6.0999999999999999E-2</v>
      </c>
      <c r="K92" s="1120">
        <v>4.1000000000000002E-2</v>
      </c>
      <c r="L92" s="1120">
        <v>0.26500000000000001</v>
      </c>
      <c r="M92" s="1120">
        <v>0.84299999999999997</v>
      </c>
    </row>
    <row r="93" spans="1:13" ht="14.25" customHeight="1" x14ac:dyDescent="0.25">
      <c r="A93" s="1431"/>
      <c r="B93" s="1431"/>
      <c r="C93" s="1116" t="s">
        <v>3283</v>
      </c>
      <c r="D93" s="1117" t="s">
        <v>3398</v>
      </c>
      <c r="E93" s="1118">
        <v>579394</v>
      </c>
      <c r="F93" s="1118">
        <v>1114132</v>
      </c>
      <c r="G93" s="1119" t="s">
        <v>3369</v>
      </c>
      <c r="H93" s="1119" t="s">
        <v>1696</v>
      </c>
      <c r="I93" s="1119" t="s">
        <v>1696</v>
      </c>
      <c r="J93" s="1120">
        <v>8.2000000000000003E-2</v>
      </c>
      <c r="K93" s="1120">
        <v>0.249</v>
      </c>
      <c r="L93" s="1120">
        <v>0.22500000000000001</v>
      </c>
      <c r="M93" s="1120">
        <v>0.84499999999999997</v>
      </c>
    </row>
    <row r="94" spans="1:13" ht="14.25" customHeight="1" x14ac:dyDescent="0.25">
      <c r="A94" s="1431"/>
      <c r="B94" s="1431"/>
      <c r="C94" s="1116" t="s">
        <v>3399</v>
      </c>
      <c r="D94" s="1117" t="s">
        <v>3400</v>
      </c>
      <c r="E94" s="1118">
        <v>568897</v>
      </c>
      <c r="F94" s="1118">
        <v>1112449</v>
      </c>
      <c r="G94" s="1119" t="s">
        <v>3369</v>
      </c>
      <c r="H94" s="1119" t="s">
        <v>1696</v>
      </c>
      <c r="I94" s="1119" t="s">
        <v>3374</v>
      </c>
      <c r="J94" s="1120">
        <v>0.84</v>
      </c>
      <c r="K94" s="1120">
        <v>0.20499999999999999</v>
      </c>
      <c r="L94" s="1120">
        <v>8.4000000000000005E-2</v>
      </c>
      <c r="M94" s="1120">
        <v>0.80600000000000005</v>
      </c>
    </row>
    <row r="95" spans="1:13" ht="14.25" customHeight="1" x14ac:dyDescent="0.25">
      <c r="A95" s="1431"/>
      <c r="B95" s="1431"/>
      <c r="C95" s="1116" t="s">
        <v>3274</v>
      </c>
      <c r="D95" s="1117" t="s">
        <v>3401</v>
      </c>
      <c r="E95" s="1118">
        <v>576526</v>
      </c>
      <c r="F95" s="1118">
        <v>1105216</v>
      </c>
      <c r="G95" s="1119" t="s">
        <v>3369</v>
      </c>
      <c r="H95" s="1119" t="s">
        <v>1696</v>
      </c>
      <c r="I95" s="1119" t="s">
        <v>1696</v>
      </c>
      <c r="J95" s="1120">
        <v>0.66200000000000003</v>
      </c>
      <c r="K95" s="1120">
        <v>0.26100000000000001</v>
      </c>
      <c r="L95" s="1120">
        <v>0.17</v>
      </c>
      <c r="M95" s="1120">
        <v>1.232</v>
      </c>
    </row>
    <row r="96" spans="1:13" ht="14.25" customHeight="1" x14ac:dyDescent="0.25">
      <c r="A96" s="1431"/>
      <c r="B96" s="1431"/>
      <c r="C96" s="1116" t="s">
        <v>3274</v>
      </c>
      <c r="D96" s="1117" t="s">
        <v>3402</v>
      </c>
      <c r="E96" s="1118">
        <v>572276</v>
      </c>
      <c r="F96" s="1118">
        <v>1101262</v>
      </c>
      <c r="G96" s="1119" t="s">
        <v>3369</v>
      </c>
      <c r="H96" s="1119" t="s">
        <v>1696</v>
      </c>
      <c r="I96" s="1119" t="s">
        <v>1696</v>
      </c>
      <c r="J96" s="1120">
        <v>9.1999999999999998E-2</v>
      </c>
      <c r="K96" s="1120">
        <v>0.124</v>
      </c>
      <c r="L96" s="1120">
        <v>0.19700000000000001</v>
      </c>
      <c r="M96" s="1120"/>
    </row>
    <row r="97" spans="1:13" ht="14.25" customHeight="1" x14ac:dyDescent="0.25">
      <c r="A97" s="1431"/>
      <c r="B97" s="1431"/>
      <c r="C97" s="1116" t="s">
        <v>3274</v>
      </c>
      <c r="D97" s="1117" t="s">
        <v>3403</v>
      </c>
      <c r="E97" s="1118">
        <v>570379</v>
      </c>
      <c r="F97" s="1118">
        <v>1083192</v>
      </c>
      <c r="G97" s="1122" t="s">
        <v>1689</v>
      </c>
      <c r="H97" s="1119" t="s">
        <v>1695</v>
      </c>
      <c r="I97" s="1119" t="s">
        <v>3404</v>
      </c>
      <c r="J97" s="1120">
        <v>0.49</v>
      </c>
      <c r="K97" s="1120">
        <v>0.49</v>
      </c>
      <c r="L97" s="1120">
        <v>0.49</v>
      </c>
      <c r="M97" s="1120"/>
    </row>
    <row r="98" spans="1:13" ht="14.25" customHeight="1" x14ac:dyDescent="0.25">
      <c r="A98" s="1431"/>
      <c r="B98" s="1431"/>
      <c r="C98" s="1116" t="s">
        <v>3274</v>
      </c>
      <c r="D98" s="1117" t="s">
        <v>3405</v>
      </c>
      <c r="E98" s="1118">
        <v>569987</v>
      </c>
      <c r="F98" s="1118">
        <v>1082807</v>
      </c>
      <c r="G98" s="1122" t="s">
        <v>1689</v>
      </c>
      <c r="H98" s="1119" t="s">
        <v>1695</v>
      </c>
      <c r="I98" s="1119" t="s">
        <v>3404</v>
      </c>
      <c r="J98" s="1120">
        <v>0.49</v>
      </c>
      <c r="K98" s="1120">
        <v>0.49</v>
      </c>
      <c r="L98" s="1120">
        <v>0.49</v>
      </c>
      <c r="M98" s="1120"/>
    </row>
    <row r="99" spans="1:13" ht="14.25" customHeight="1" x14ac:dyDescent="0.25">
      <c r="A99" s="1431"/>
      <c r="B99" s="1441" t="s">
        <v>1632</v>
      </c>
      <c r="C99" s="1104" t="s">
        <v>3279</v>
      </c>
      <c r="D99" s="1105" t="s">
        <v>3406</v>
      </c>
      <c r="E99" s="1115">
        <v>553952.78625700006</v>
      </c>
      <c r="F99" s="1115">
        <v>1086598.7197799999</v>
      </c>
      <c r="G99" s="1123" t="s">
        <v>1689</v>
      </c>
      <c r="H99" s="1106" t="s">
        <v>1695</v>
      </c>
      <c r="I99" s="1106" t="s">
        <v>3407</v>
      </c>
      <c r="J99" s="883">
        <v>0.49</v>
      </c>
      <c r="K99" s="883">
        <v>0.49</v>
      </c>
      <c r="L99" s="883">
        <v>0.49</v>
      </c>
      <c r="M99" s="883">
        <v>0.49</v>
      </c>
    </row>
    <row r="100" spans="1:13" ht="14.25" customHeight="1" x14ac:dyDescent="0.25">
      <c r="A100" s="1431"/>
      <c r="B100" s="1442"/>
      <c r="C100" s="1104" t="s">
        <v>3279</v>
      </c>
      <c r="D100" s="1105" t="s">
        <v>3408</v>
      </c>
      <c r="E100" s="1115">
        <v>549561.67938325589</v>
      </c>
      <c r="F100" s="1115">
        <v>1104203.6085808857</v>
      </c>
      <c r="G100" s="1123" t="s">
        <v>1689</v>
      </c>
      <c r="H100" s="1106" t="s">
        <v>1695</v>
      </c>
      <c r="I100" s="1106" t="s">
        <v>3409</v>
      </c>
      <c r="J100" s="883">
        <v>0.03</v>
      </c>
      <c r="K100" s="883">
        <v>0.03</v>
      </c>
      <c r="L100" s="883">
        <v>0.03</v>
      </c>
      <c r="M100" s="883">
        <v>0.03</v>
      </c>
    </row>
    <row r="101" spans="1:13" ht="14.25" customHeight="1" x14ac:dyDescent="0.25">
      <c r="A101" s="1431"/>
      <c r="B101" s="1442"/>
      <c r="C101" s="1104" t="s">
        <v>3410</v>
      </c>
      <c r="D101" s="1105" t="s">
        <v>3411</v>
      </c>
      <c r="E101" s="1115">
        <v>561423.24358003505</v>
      </c>
      <c r="F101" s="1115">
        <v>1122417.3554679255</v>
      </c>
      <c r="G101" s="1106" t="s">
        <v>3369</v>
      </c>
      <c r="H101" s="1106" t="s">
        <v>1697</v>
      </c>
      <c r="I101" s="1106" t="s">
        <v>1697</v>
      </c>
      <c r="J101" s="883">
        <v>0.03</v>
      </c>
      <c r="K101" s="883">
        <v>0.03</v>
      </c>
      <c r="L101" s="883">
        <v>0.03</v>
      </c>
      <c r="M101" s="883">
        <v>0.03</v>
      </c>
    </row>
    <row r="102" spans="1:13" ht="14.25" customHeight="1" x14ac:dyDescent="0.25">
      <c r="A102" s="1431"/>
      <c r="B102" s="1442"/>
      <c r="C102" s="1104" t="s">
        <v>3279</v>
      </c>
      <c r="D102" s="1105" t="s">
        <v>3412</v>
      </c>
      <c r="E102" s="1115">
        <v>556395</v>
      </c>
      <c r="F102" s="1115">
        <v>1116515</v>
      </c>
      <c r="G102" s="1106" t="s">
        <v>3369</v>
      </c>
      <c r="H102" s="1106" t="s">
        <v>1697</v>
      </c>
      <c r="I102" s="1106" t="s">
        <v>3377</v>
      </c>
      <c r="J102" s="883">
        <v>4.8000000000000001E-2</v>
      </c>
      <c r="K102" s="883">
        <v>9.9000000000000005E-2</v>
      </c>
      <c r="L102" s="883">
        <v>0.16200000000000001</v>
      </c>
      <c r="M102" s="883"/>
    </row>
    <row r="103" spans="1:13" ht="14.25" customHeight="1" x14ac:dyDescent="0.25">
      <c r="A103" s="1431"/>
      <c r="B103" s="1442"/>
      <c r="C103" s="1104" t="s">
        <v>3279</v>
      </c>
      <c r="D103" s="1105" t="s">
        <v>3413</v>
      </c>
      <c r="E103" s="1115">
        <v>559157</v>
      </c>
      <c r="F103" s="1115">
        <v>1118911</v>
      </c>
      <c r="G103" s="1106" t="s">
        <v>3369</v>
      </c>
      <c r="H103" s="1106" t="s">
        <v>1697</v>
      </c>
      <c r="I103" s="1106" t="s">
        <v>3377</v>
      </c>
      <c r="J103" s="883">
        <v>5.5E-2</v>
      </c>
      <c r="K103" s="883">
        <v>0.11600000000000001</v>
      </c>
      <c r="L103" s="883">
        <v>0.13400000000000001</v>
      </c>
      <c r="M103" s="883">
        <v>1.165</v>
      </c>
    </row>
    <row r="104" spans="1:13" ht="14.25" customHeight="1" x14ac:dyDescent="0.25">
      <c r="A104" s="1431"/>
      <c r="B104" s="1442"/>
      <c r="C104" s="1104" t="s">
        <v>3279</v>
      </c>
      <c r="D104" s="1105" t="s">
        <v>3414</v>
      </c>
      <c r="E104" s="1115">
        <v>573103</v>
      </c>
      <c r="F104" s="1115">
        <v>1128204</v>
      </c>
      <c r="G104" s="1106" t="s">
        <v>3369</v>
      </c>
      <c r="H104" s="1106" t="s">
        <v>1697</v>
      </c>
      <c r="I104" s="1106" t="s">
        <v>3377</v>
      </c>
      <c r="J104" s="883">
        <v>5.8000000000000003E-2</v>
      </c>
      <c r="K104" s="883">
        <v>8.1000000000000003E-2</v>
      </c>
      <c r="L104" s="883">
        <v>0.05</v>
      </c>
      <c r="M104" s="883">
        <v>2.073</v>
      </c>
    </row>
    <row r="105" spans="1:13" ht="14.25" customHeight="1" x14ac:dyDescent="0.25">
      <c r="A105" s="1431"/>
      <c r="B105" s="1442"/>
      <c r="C105" s="1104" t="s">
        <v>3279</v>
      </c>
      <c r="D105" s="1105" t="s">
        <v>3415</v>
      </c>
      <c r="E105" s="1115">
        <v>573104</v>
      </c>
      <c r="F105" s="1115">
        <v>1128204</v>
      </c>
      <c r="G105" s="1106" t="s">
        <v>3369</v>
      </c>
      <c r="H105" s="1106" t="s">
        <v>1697</v>
      </c>
      <c r="I105" s="1106" t="s">
        <v>3377</v>
      </c>
      <c r="J105" s="883"/>
      <c r="K105" s="883"/>
      <c r="L105" s="883"/>
      <c r="M105" s="883">
        <v>2.62</v>
      </c>
    </row>
    <row r="106" spans="1:13" ht="14.25" customHeight="1" x14ac:dyDescent="0.25">
      <c r="A106" s="1431"/>
      <c r="B106" s="1445" t="s">
        <v>3416</v>
      </c>
      <c r="C106" s="1124" t="s">
        <v>3289</v>
      </c>
      <c r="D106" s="1125" t="s">
        <v>3417</v>
      </c>
      <c r="E106" s="1126">
        <v>600425.51656381693</v>
      </c>
      <c r="F106" s="1126">
        <v>1096342.995986542</v>
      </c>
      <c r="G106" s="1127" t="s">
        <v>3369</v>
      </c>
      <c r="H106" s="1127" t="s">
        <v>3369</v>
      </c>
      <c r="I106" s="1127" t="s">
        <v>3387</v>
      </c>
      <c r="J106" s="1128">
        <v>0.03</v>
      </c>
      <c r="K106" s="1128">
        <v>0.03</v>
      </c>
      <c r="L106" s="1128">
        <v>0.03</v>
      </c>
      <c r="M106" s="1128">
        <v>0.03</v>
      </c>
    </row>
    <row r="107" spans="1:13" ht="14.25" customHeight="1" x14ac:dyDescent="0.25">
      <c r="A107" s="1431"/>
      <c r="B107" s="1431"/>
      <c r="C107" s="1124" t="s">
        <v>3289</v>
      </c>
      <c r="D107" s="1125" t="s">
        <v>3418</v>
      </c>
      <c r="E107" s="1126">
        <v>607646.82591882814</v>
      </c>
      <c r="F107" s="1126">
        <v>1096504.2731407266</v>
      </c>
      <c r="G107" s="1127" t="s">
        <v>3369</v>
      </c>
      <c r="H107" s="1127" t="s">
        <v>3369</v>
      </c>
      <c r="I107" s="1127" t="s">
        <v>3387</v>
      </c>
      <c r="J107" s="1128">
        <v>0.03</v>
      </c>
      <c r="K107" s="1128">
        <v>0.03</v>
      </c>
      <c r="L107" s="1128">
        <v>0.03</v>
      </c>
      <c r="M107" s="1128">
        <v>0.03</v>
      </c>
    </row>
    <row r="108" spans="1:13" ht="14.25" customHeight="1" x14ac:dyDescent="0.25">
      <c r="A108" s="1431"/>
      <c r="B108" s="1441" t="s">
        <v>3419</v>
      </c>
      <c r="C108" s="1104" t="s">
        <v>3420</v>
      </c>
      <c r="D108" s="1105" t="s">
        <v>3421</v>
      </c>
      <c r="E108" s="1115">
        <v>592527.17399299995</v>
      </c>
      <c r="F108" s="1115">
        <v>1075888.68053</v>
      </c>
      <c r="G108" s="1123" t="s">
        <v>3369</v>
      </c>
      <c r="H108" s="1106" t="s">
        <v>3369</v>
      </c>
      <c r="I108" s="1106" t="s">
        <v>3422</v>
      </c>
      <c r="J108" s="883">
        <v>0.49</v>
      </c>
      <c r="K108" s="883">
        <v>0.49</v>
      </c>
      <c r="L108" s="883">
        <v>0.49</v>
      </c>
      <c r="M108" s="883">
        <v>0.49</v>
      </c>
    </row>
    <row r="109" spans="1:13" ht="14.25" customHeight="1" x14ac:dyDescent="0.25">
      <c r="A109" s="1431"/>
      <c r="B109" s="1442"/>
      <c r="C109" s="1104" t="s">
        <v>3423</v>
      </c>
      <c r="D109" s="1105" t="s">
        <v>3424</v>
      </c>
      <c r="E109" s="1115">
        <v>597935.684289</v>
      </c>
      <c r="F109" s="1115">
        <v>1075672.9735900001</v>
      </c>
      <c r="G109" s="1123" t="s">
        <v>3369</v>
      </c>
      <c r="H109" s="1106" t="s">
        <v>3369</v>
      </c>
      <c r="I109" s="1106" t="s">
        <v>3422</v>
      </c>
      <c r="J109" s="883">
        <v>0.49</v>
      </c>
      <c r="K109" s="883">
        <v>0.49</v>
      </c>
      <c r="L109" s="883">
        <v>0.49</v>
      </c>
      <c r="M109" s="883">
        <v>0.49</v>
      </c>
    </row>
    <row r="110" spans="1:13" ht="14.25" customHeight="1" x14ac:dyDescent="0.25">
      <c r="A110" s="1431"/>
      <c r="B110" s="1442"/>
      <c r="C110" s="1104" t="s">
        <v>3423</v>
      </c>
      <c r="D110" s="1105" t="s">
        <v>3425</v>
      </c>
      <c r="E110" s="1115">
        <v>615149.50571000006</v>
      </c>
      <c r="F110" s="1115">
        <v>1078051.2324600001</v>
      </c>
      <c r="G110" s="1123" t="s">
        <v>3369</v>
      </c>
      <c r="H110" s="1106" t="s">
        <v>3369</v>
      </c>
      <c r="I110" s="1106" t="s">
        <v>3422</v>
      </c>
      <c r="J110" s="883">
        <v>0.49</v>
      </c>
      <c r="K110" s="883">
        <v>0.49</v>
      </c>
      <c r="L110" s="883">
        <v>0.49</v>
      </c>
      <c r="M110" s="883">
        <v>0.49</v>
      </c>
    </row>
    <row r="111" spans="1:13" ht="14.25" customHeight="1" x14ac:dyDescent="0.25">
      <c r="A111" s="1431"/>
      <c r="B111" s="1442"/>
      <c r="C111" s="1104" t="s">
        <v>3423</v>
      </c>
      <c r="D111" s="1105" t="s">
        <v>3426</v>
      </c>
      <c r="E111" s="1115">
        <v>619158.21645099996</v>
      </c>
      <c r="F111" s="1115">
        <v>1082458.2407500001</v>
      </c>
      <c r="G111" s="1123" t="s">
        <v>3369</v>
      </c>
      <c r="H111" s="1106" t="s">
        <v>3369</v>
      </c>
      <c r="I111" s="1106" t="s">
        <v>3422</v>
      </c>
      <c r="J111" s="883">
        <v>0.49</v>
      </c>
      <c r="K111" s="883">
        <v>0.49</v>
      </c>
      <c r="L111" s="883">
        <v>0.49</v>
      </c>
      <c r="M111" s="883">
        <v>0.49</v>
      </c>
    </row>
    <row r="112" spans="1:13" ht="14.25" customHeight="1" x14ac:dyDescent="0.25">
      <c r="A112" s="1431"/>
      <c r="B112" s="1440" t="s">
        <v>1678</v>
      </c>
      <c r="C112" s="1096" t="s">
        <v>3235</v>
      </c>
      <c r="D112" s="1097" t="s">
        <v>3427</v>
      </c>
      <c r="E112" s="1098">
        <v>624974.12809500005</v>
      </c>
      <c r="F112" s="1098">
        <v>1062379.17001</v>
      </c>
      <c r="G112" s="1100" t="s">
        <v>3369</v>
      </c>
      <c r="H112" s="1100" t="s">
        <v>3428</v>
      </c>
      <c r="I112" s="1100" t="s">
        <v>3429</v>
      </c>
      <c r="J112" s="1102">
        <v>0.49</v>
      </c>
      <c r="K112" s="1102">
        <v>0.49</v>
      </c>
      <c r="L112" s="1102">
        <v>0.49</v>
      </c>
      <c r="M112" s="1102">
        <v>0.49</v>
      </c>
    </row>
    <row r="113" spans="1:13" ht="14.25" customHeight="1" x14ac:dyDescent="0.25">
      <c r="A113" s="1431"/>
      <c r="B113" s="1431"/>
      <c r="C113" s="1096" t="s">
        <v>3235</v>
      </c>
      <c r="D113" s="1097" t="s">
        <v>3430</v>
      </c>
      <c r="E113" s="1098">
        <v>624971.39812400006</v>
      </c>
      <c r="F113" s="1098">
        <v>1060351.15711</v>
      </c>
      <c r="G113" s="1100" t="s">
        <v>3369</v>
      </c>
      <c r="H113" s="1100" t="s">
        <v>3428</v>
      </c>
      <c r="I113" s="1100" t="s">
        <v>3429</v>
      </c>
      <c r="J113" s="1102">
        <v>0.49</v>
      </c>
      <c r="K113" s="1102">
        <v>0.49</v>
      </c>
      <c r="L113" s="1102">
        <v>0.49</v>
      </c>
      <c r="M113" s="1102">
        <v>0.49</v>
      </c>
    </row>
    <row r="114" spans="1:13" ht="14.25" customHeight="1" x14ac:dyDescent="0.25">
      <c r="A114" s="1431"/>
      <c r="B114" s="1431"/>
      <c r="C114" s="1096" t="s">
        <v>3235</v>
      </c>
      <c r="D114" s="1097" t="s">
        <v>3431</v>
      </c>
      <c r="E114" s="1098">
        <v>652225.83105200005</v>
      </c>
      <c r="F114" s="1098">
        <v>1050611.6472499999</v>
      </c>
      <c r="G114" s="1100" t="s">
        <v>3369</v>
      </c>
      <c r="H114" s="1100" t="s">
        <v>3428</v>
      </c>
      <c r="I114" s="1100" t="s">
        <v>1678</v>
      </c>
      <c r="J114" s="1102">
        <v>0.49</v>
      </c>
      <c r="K114" s="1102">
        <v>0.49</v>
      </c>
      <c r="L114" s="1102">
        <v>0.49</v>
      </c>
      <c r="M114" s="1102">
        <v>0.49</v>
      </c>
    </row>
    <row r="115" spans="1:13" ht="14.25" customHeight="1" x14ac:dyDescent="0.25">
      <c r="A115" s="1431"/>
      <c r="B115" s="1441" t="s">
        <v>3432</v>
      </c>
      <c r="C115" s="1104" t="s">
        <v>3276</v>
      </c>
      <c r="D115" s="1105" t="s">
        <v>3433</v>
      </c>
      <c r="E115" s="1115">
        <v>520825.42225943832</v>
      </c>
      <c r="F115" s="1115">
        <v>1130420.8807922739</v>
      </c>
      <c r="G115" s="1106" t="s">
        <v>3369</v>
      </c>
      <c r="H115" s="1106" t="s">
        <v>3434</v>
      </c>
      <c r="I115" s="1106" t="s">
        <v>3435</v>
      </c>
      <c r="J115" s="883">
        <v>0.03</v>
      </c>
      <c r="K115" s="883">
        <v>0.03</v>
      </c>
      <c r="L115" s="883">
        <v>0.03</v>
      </c>
      <c r="M115" s="883">
        <v>0.03</v>
      </c>
    </row>
    <row r="116" spans="1:13" ht="14.25" customHeight="1" x14ac:dyDescent="0.25">
      <c r="A116" s="1431"/>
      <c r="B116" s="1442"/>
      <c r="C116" s="1104" t="s">
        <v>3276</v>
      </c>
      <c r="D116" s="1105" t="s">
        <v>3436</v>
      </c>
      <c r="E116" s="1115">
        <v>521255.62175536982</v>
      </c>
      <c r="F116" s="1115">
        <v>1128763.54850037</v>
      </c>
      <c r="G116" s="1106" t="s">
        <v>3369</v>
      </c>
      <c r="H116" s="1106" t="s">
        <v>3434</v>
      </c>
      <c r="I116" s="1106" t="s">
        <v>3435</v>
      </c>
      <c r="J116" s="883">
        <v>0.03</v>
      </c>
      <c r="K116" s="883">
        <v>0.03</v>
      </c>
      <c r="L116" s="883"/>
      <c r="M116" s="883">
        <v>0.03</v>
      </c>
    </row>
    <row r="117" spans="1:13" ht="14.25" customHeight="1" x14ac:dyDescent="0.25">
      <c r="A117" s="1431"/>
      <c r="B117" s="1442"/>
      <c r="C117" s="1104" t="s">
        <v>3276</v>
      </c>
      <c r="D117" s="1105" t="s">
        <v>3437</v>
      </c>
      <c r="E117" s="1115">
        <v>523998.05564395263</v>
      </c>
      <c r="F117" s="1115">
        <v>1137805.9637596633</v>
      </c>
      <c r="G117" s="1106" t="s">
        <v>3369</v>
      </c>
      <c r="H117" s="1106" t="s">
        <v>3434</v>
      </c>
      <c r="I117" s="1106" t="s">
        <v>3438</v>
      </c>
      <c r="J117" s="883">
        <v>0.03</v>
      </c>
      <c r="K117" s="883">
        <v>0.03</v>
      </c>
      <c r="L117" s="883">
        <v>0.03</v>
      </c>
      <c r="M117" s="883">
        <v>0.03</v>
      </c>
    </row>
    <row r="118" spans="1:13" ht="14.25" customHeight="1" x14ac:dyDescent="0.25">
      <c r="A118" s="1431"/>
      <c r="B118" s="1442"/>
      <c r="C118" s="1104" t="s">
        <v>3276</v>
      </c>
      <c r="D118" s="1105" t="s">
        <v>3439</v>
      </c>
      <c r="E118" s="1115">
        <v>534432.40908333356</v>
      </c>
      <c r="F118" s="1115">
        <v>1147242.2668981161</v>
      </c>
      <c r="G118" s="1106" t="s">
        <v>3369</v>
      </c>
      <c r="H118" s="1106" t="s">
        <v>3434</v>
      </c>
      <c r="I118" s="1106" t="s">
        <v>3440</v>
      </c>
      <c r="J118" s="883">
        <v>0.03</v>
      </c>
      <c r="K118" s="883">
        <v>0.03</v>
      </c>
      <c r="L118" s="883">
        <v>0.03</v>
      </c>
      <c r="M118" s="883">
        <v>0.03</v>
      </c>
    </row>
    <row r="119" spans="1:13" ht="14.25" customHeight="1" x14ac:dyDescent="0.25">
      <c r="A119" s="1439"/>
      <c r="B119" s="1439"/>
      <c r="C119" s="1130" t="s">
        <v>3276</v>
      </c>
      <c r="D119" s="1131" t="s">
        <v>3441</v>
      </c>
      <c r="E119" s="1132">
        <v>536063.47043958877</v>
      </c>
      <c r="F119" s="1132">
        <v>1149276.4199238133</v>
      </c>
      <c r="G119" s="1133" t="s">
        <v>3369</v>
      </c>
      <c r="H119" s="1133" t="s">
        <v>3434</v>
      </c>
      <c r="I119" s="1133" t="s">
        <v>3440</v>
      </c>
      <c r="J119" s="870">
        <v>0.03</v>
      </c>
      <c r="K119" s="870">
        <v>0.03</v>
      </c>
      <c r="L119" s="870">
        <v>0.03</v>
      </c>
      <c r="M119" s="870">
        <v>0.03</v>
      </c>
    </row>
    <row r="120" spans="1:13" ht="14.25" customHeight="1" x14ac:dyDescent="0.25">
      <c r="A120" s="13"/>
      <c r="B120" s="1423" t="s">
        <v>3691</v>
      </c>
      <c r="C120" s="1423"/>
      <c r="D120" s="1423"/>
      <c r="E120" s="1423"/>
      <c r="F120" s="1423"/>
      <c r="G120" s="1423"/>
      <c r="H120" s="1423"/>
      <c r="I120" s="1423"/>
      <c r="J120" s="1423"/>
      <c r="K120" s="1423"/>
      <c r="L120" s="1423"/>
      <c r="M120" s="1423"/>
    </row>
    <row r="121" spans="1:13" ht="14.25" customHeight="1" x14ac:dyDescent="0.25">
      <c r="A121" s="13"/>
      <c r="B121" s="1053"/>
      <c r="C121" s="1424" t="s">
        <v>106</v>
      </c>
      <c r="D121" s="1424" t="s">
        <v>107</v>
      </c>
      <c r="E121" s="1426" t="s">
        <v>108</v>
      </c>
      <c r="F121" s="1426"/>
      <c r="G121" s="1426"/>
      <c r="H121" s="1426"/>
      <c r="I121" s="1426"/>
      <c r="J121" s="1426" t="s">
        <v>112</v>
      </c>
      <c r="K121" s="1426"/>
      <c r="L121" s="1426"/>
      <c r="M121" s="1426"/>
    </row>
    <row r="122" spans="1:13" ht="28.5" customHeight="1" x14ac:dyDescent="0.25">
      <c r="A122" s="1033"/>
      <c r="B122" s="1427" t="s">
        <v>115</v>
      </c>
      <c r="C122" s="1424"/>
      <c r="D122" s="1424"/>
      <c r="E122" s="1021" t="s">
        <v>116</v>
      </c>
      <c r="F122" s="1021" t="s">
        <v>117</v>
      </c>
      <c r="G122" s="1429" t="s">
        <v>39</v>
      </c>
      <c r="H122" s="1429" t="s">
        <v>65</v>
      </c>
      <c r="I122" s="1429" t="s">
        <v>118</v>
      </c>
      <c r="J122" s="1021" t="s">
        <v>112</v>
      </c>
      <c r="K122" s="1021" t="s">
        <v>112</v>
      </c>
      <c r="L122" s="1021" t="s">
        <v>112</v>
      </c>
      <c r="M122" s="1021" t="s">
        <v>112</v>
      </c>
    </row>
    <row r="123" spans="1:13" ht="14.25" customHeight="1" x14ac:dyDescent="0.25">
      <c r="A123" s="13"/>
      <c r="B123" s="1428"/>
      <c r="C123" s="1425"/>
      <c r="D123" s="1425"/>
      <c r="E123" s="669" t="s">
        <v>136</v>
      </c>
      <c r="F123" s="669" t="s">
        <v>136</v>
      </c>
      <c r="G123" s="1425"/>
      <c r="H123" s="1425"/>
      <c r="I123" s="1425"/>
      <c r="J123" s="1024" t="s">
        <v>3442</v>
      </c>
      <c r="K123" s="1024" t="s">
        <v>3443</v>
      </c>
      <c r="L123" s="1024" t="s">
        <v>3444</v>
      </c>
      <c r="M123" s="1024" t="s">
        <v>3445</v>
      </c>
    </row>
    <row r="124" spans="1:13" ht="14.25" customHeight="1" x14ac:dyDescent="0.25">
      <c r="A124" s="1430" t="s">
        <v>3446</v>
      </c>
      <c r="B124" s="1446" t="s">
        <v>3447</v>
      </c>
      <c r="C124" s="1135" t="s">
        <v>3448</v>
      </c>
      <c r="D124" s="1112" t="s">
        <v>3988</v>
      </c>
      <c r="E124" s="1111">
        <v>349842</v>
      </c>
      <c r="F124" s="1111">
        <v>1117119</v>
      </c>
      <c r="G124" s="1135" t="s">
        <v>3450</v>
      </c>
      <c r="H124" s="1112" t="s">
        <v>3451</v>
      </c>
      <c r="I124" s="1112" t="s">
        <v>3452</v>
      </c>
      <c r="J124" s="1113">
        <v>0.629</v>
      </c>
      <c r="K124" s="1113">
        <v>3.2399999999999998E-2</v>
      </c>
      <c r="L124" s="1113">
        <v>0.80100000000000005</v>
      </c>
      <c r="M124" s="1113">
        <v>0.56399999999999995</v>
      </c>
    </row>
    <row r="125" spans="1:13" ht="14.25" customHeight="1" x14ac:dyDescent="0.25">
      <c r="A125" s="1431"/>
      <c r="B125" s="1431"/>
      <c r="C125" s="1135" t="s">
        <v>3448</v>
      </c>
      <c r="D125" s="1112" t="s">
        <v>3989</v>
      </c>
      <c r="E125" s="1111">
        <v>355309</v>
      </c>
      <c r="F125" s="1111">
        <v>1113777</v>
      </c>
      <c r="G125" s="1135" t="s">
        <v>3450</v>
      </c>
      <c r="H125" s="1112" t="s">
        <v>3451</v>
      </c>
      <c r="I125" s="1112" t="s">
        <v>3452</v>
      </c>
      <c r="J125" s="1113">
        <v>0.84199999999999997</v>
      </c>
      <c r="K125" s="1113">
        <v>0.29199999999999998</v>
      </c>
      <c r="L125" s="1113">
        <v>0.83199999999999996</v>
      </c>
      <c r="M125" s="1113">
        <v>5.6600000000000004E-2</v>
      </c>
    </row>
    <row r="126" spans="1:13" ht="14.25" customHeight="1" x14ac:dyDescent="0.25">
      <c r="A126" s="1431"/>
      <c r="B126" s="1431"/>
      <c r="C126" s="1135" t="s">
        <v>3448</v>
      </c>
      <c r="D126" s="1112" t="s">
        <v>3990</v>
      </c>
      <c r="E126" s="1111">
        <v>365172</v>
      </c>
      <c r="F126" s="1111">
        <v>1112633</v>
      </c>
      <c r="G126" s="1135" t="s">
        <v>3450</v>
      </c>
      <c r="H126" s="1112" t="s">
        <v>3451</v>
      </c>
      <c r="I126" s="1112" t="s">
        <v>3451</v>
      </c>
      <c r="J126" s="1113">
        <v>5.8179999999999996</v>
      </c>
      <c r="K126" s="1113">
        <v>6.4399999999999999E-2</v>
      </c>
      <c r="L126" s="1113">
        <v>1.0449999999999999</v>
      </c>
      <c r="M126" s="1113">
        <v>1.52E-2</v>
      </c>
    </row>
    <row r="127" spans="1:13" ht="14.25" customHeight="1" x14ac:dyDescent="0.25">
      <c r="A127" s="1431"/>
      <c r="B127" s="1431"/>
      <c r="C127" s="1135" t="s">
        <v>3455</v>
      </c>
      <c r="D127" s="1112" t="s">
        <v>3991</v>
      </c>
      <c r="E127" s="1111">
        <v>317976</v>
      </c>
      <c r="F127" s="1111">
        <v>1102883</v>
      </c>
      <c r="G127" s="1135" t="s">
        <v>3450</v>
      </c>
      <c r="H127" s="1112" t="s">
        <v>3451</v>
      </c>
      <c r="I127" s="1112" t="s">
        <v>3455</v>
      </c>
      <c r="J127" s="1113">
        <v>1.117</v>
      </c>
      <c r="K127" s="1113">
        <v>6.13E-2</v>
      </c>
      <c r="L127" s="1113">
        <v>0.82099999999999995</v>
      </c>
      <c r="M127" s="1113">
        <v>0</v>
      </c>
    </row>
    <row r="128" spans="1:13" ht="14.25" customHeight="1" x14ac:dyDescent="0.25">
      <c r="A128" s="1431"/>
      <c r="B128" s="1431"/>
      <c r="C128" s="1135" t="s">
        <v>3457</v>
      </c>
      <c r="D128" s="1112" t="s">
        <v>3992</v>
      </c>
      <c r="E128" s="1111">
        <v>331169</v>
      </c>
      <c r="F128" s="1111">
        <v>1109457</v>
      </c>
      <c r="G128" s="1135" t="s">
        <v>3450</v>
      </c>
      <c r="H128" s="1112" t="s">
        <v>3451</v>
      </c>
      <c r="I128" s="1112" t="s">
        <v>3455</v>
      </c>
      <c r="J128" s="1113">
        <v>0.86899999999999999</v>
      </c>
      <c r="K128" s="1113">
        <v>8.6599999999999996E-2</v>
      </c>
      <c r="L128" s="1113">
        <v>9.6199999999999994E-2</v>
      </c>
      <c r="M128" s="1113">
        <v>0.61</v>
      </c>
    </row>
    <row r="129" spans="1:13" ht="14.25" customHeight="1" x14ac:dyDescent="0.25">
      <c r="A129" s="1431"/>
      <c r="B129" s="1431"/>
      <c r="C129" s="1135" t="s">
        <v>3459</v>
      </c>
      <c r="D129" s="1112" t="s">
        <v>3993</v>
      </c>
      <c r="E129" s="1111">
        <v>367100</v>
      </c>
      <c r="F129" s="1111">
        <v>1077698</v>
      </c>
      <c r="G129" s="1135" t="s">
        <v>3450</v>
      </c>
      <c r="H129" s="1112" t="s">
        <v>3461</v>
      </c>
      <c r="I129" s="1112" t="s">
        <v>1666</v>
      </c>
      <c r="J129" s="1113">
        <v>0.49</v>
      </c>
      <c r="K129" s="1113">
        <v>0.49</v>
      </c>
      <c r="L129" s="1113">
        <v>0.49</v>
      </c>
      <c r="M129" s="1113">
        <v>0.49</v>
      </c>
    </row>
    <row r="130" spans="1:13" ht="14.25" customHeight="1" x14ac:dyDescent="0.25">
      <c r="A130" s="1431"/>
      <c r="B130" s="1431"/>
      <c r="C130" s="1135" t="s">
        <v>3462</v>
      </c>
      <c r="D130" s="1112" t="s">
        <v>3994</v>
      </c>
      <c r="E130" s="1111">
        <v>369901</v>
      </c>
      <c r="F130" s="1111">
        <v>1088599</v>
      </c>
      <c r="G130" s="1135" t="s">
        <v>38</v>
      </c>
      <c r="H130" s="1135" t="s">
        <v>38</v>
      </c>
      <c r="I130" s="1112" t="s">
        <v>1671</v>
      </c>
      <c r="J130" s="1113">
        <v>0.49</v>
      </c>
      <c r="K130" s="1113">
        <v>0.49</v>
      </c>
      <c r="L130" s="1113">
        <v>0.49</v>
      </c>
      <c r="M130" s="1113">
        <v>0.49</v>
      </c>
    </row>
    <row r="131" spans="1:13" ht="14.25" customHeight="1" x14ac:dyDescent="0.25">
      <c r="A131" s="1431"/>
      <c r="B131" s="1431"/>
      <c r="C131" s="1135" t="s">
        <v>3464</v>
      </c>
      <c r="D131" s="1112" t="s">
        <v>3995</v>
      </c>
      <c r="E131" s="1111">
        <v>369108</v>
      </c>
      <c r="F131" s="1111">
        <v>1075466</v>
      </c>
      <c r="G131" s="1135" t="s">
        <v>38</v>
      </c>
      <c r="H131" s="1135" t="s">
        <v>38</v>
      </c>
      <c r="I131" s="1112" t="s">
        <v>1670</v>
      </c>
      <c r="J131" s="1113">
        <v>0.49</v>
      </c>
      <c r="K131" s="1113">
        <v>0.49</v>
      </c>
      <c r="L131" s="1113">
        <v>0.49</v>
      </c>
      <c r="M131" s="1113">
        <v>0.49</v>
      </c>
    </row>
    <row r="132" spans="1:13" ht="14.25" customHeight="1" x14ac:dyDescent="0.25">
      <c r="A132" s="1431"/>
      <c r="B132" s="1431"/>
      <c r="C132" s="1135" t="s">
        <v>3464</v>
      </c>
      <c r="D132" s="1112" t="s">
        <v>3996</v>
      </c>
      <c r="E132" s="1111">
        <v>377981</v>
      </c>
      <c r="F132" s="1111">
        <v>1077549</v>
      </c>
      <c r="G132" s="1135" t="s">
        <v>38</v>
      </c>
      <c r="H132" s="1135" t="s">
        <v>38</v>
      </c>
      <c r="I132" s="1112" t="s">
        <v>1670</v>
      </c>
      <c r="J132" s="1113">
        <v>0.49</v>
      </c>
      <c r="K132" s="1113">
        <v>0.49</v>
      </c>
      <c r="L132" s="1113">
        <v>0.49</v>
      </c>
      <c r="M132" s="1113">
        <v>3.2</v>
      </c>
    </row>
    <row r="133" spans="1:13" ht="14.25" customHeight="1" x14ac:dyDescent="0.25">
      <c r="A133" s="1431"/>
      <c r="B133" s="1441" t="s">
        <v>1653</v>
      </c>
      <c r="C133" s="1123" t="s">
        <v>3467</v>
      </c>
      <c r="D133" s="1106" t="s">
        <v>3997</v>
      </c>
      <c r="E133" s="1115">
        <v>331594</v>
      </c>
      <c r="F133" s="1115">
        <v>1196861</v>
      </c>
      <c r="G133" s="1123" t="s">
        <v>3450</v>
      </c>
      <c r="H133" s="1123" t="s">
        <v>3469</v>
      </c>
      <c r="I133" s="1123" t="s">
        <v>3469</v>
      </c>
      <c r="J133" s="1137">
        <v>0.40300000000000002</v>
      </c>
      <c r="K133" s="1137">
        <v>4.7800000000000002E-2</v>
      </c>
      <c r="L133" s="1137">
        <v>1.079</v>
      </c>
      <c r="M133" s="1137">
        <v>0.79800000000000004</v>
      </c>
    </row>
    <row r="134" spans="1:13" ht="14.25" customHeight="1" x14ac:dyDescent="0.25">
      <c r="A134" s="1431"/>
      <c r="B134" s="1442"/>
      <c r="C134" s="1123" t="s">
        <v>3470</v>
      </c>
      <c r="D134" s="1106" t="s">
        <v>3998</v>
      </c>
      <c r="E134" s="1115">
        <v>341394</v>
      </c>
      <c r="F134" s="1115">
        <v>1198407</v>
      </c>
      <c r="G134" s="1123" t="s">
        <v>3450</v>
      </c>
      <c r="H134" s="1123" t="s">
        <v>3469</v>
      </c>
      <c r="I134" s="1123" t="s">
        <v>3469</v>
      </c>
      <c r="J134" s="1137">
        <v>1.1819999999999999</v>
      </c>
      <c r="K134" s="1137">
        <v>8.1600000000000006E-2</v>
      </c>
      <c r="L134" s="1137">
        <v>0.91400000000000003</v>
      </c>
      <c r="M134" s="1137">
        <v>0.74</v>
      </c>
    </row>
    <row r="135" spans="1:13" ht="14.25" customHeight="1" x14ac:dyDescent="0.25">
      <c r="A135" s="1431"/>
      <c r="B135" s="1442"/>
      <c r="C135" s="1123" t="s">
        <v>3472</v>
      </c>
      <c r="D135" s="1106" t="s">
        <v>3999</v>
      </c>
      <c r="E135" s="1115">
        <v>329305</v>
      </c>
      <c r="F135" s="1115">
        <v>1176957</v>
      </c>
      <c r="G135" s="1123" t="s">
        <v>3450</v>
      </c>
      <c r="H135" s="1123" t="s">
        <v>3469</v>
      </c>
      <c r="I135" s="1123" t="s">
        <v>3469</v>
      </c>
      <c r="J135" s="1137">
        <v>0.1754</v>
      </c>
      <c r="K135" s="1137">
        <v>0.80300000000000005</v>
      </c>
      <c r="L135" s="1137">
        <v>0.91600000000000004</v>
      </c>
      <c r="M135" s="1137">
        <v>0.83399999999999996</v>
      </c>
    </row>
    <row r="136" spans="1:13" ht="14.25" customHeight="1" x14ac:dyDescent="0.25">
      <c r="A136" s="1431"/>
      <c r="B136" s="1442"/>
      <c r="C136" s="1123" t="s">
        <v>3469</v>
      </c>
      <c r="D136" s="1106" t="s">
        <v>4000</v>
      </c>
      <c r="E136" s="1106">
        <v>344627</v>
      </c>
      <c r="F136" s="1106">
        <v>1176883</v>
      </c>
      <c r="G136" s="1123" t="s">
        <v>3450</v>
      </c>
      <c r="H136" s="1123" t="s">
        <v>3469</v>
      </c>
      <c r="I136" s="1123" t="s">
        <v>3469</v>
      </c>
      <c r="J136" s="1137">
        <v>0.59799999999999998</v>
      </c>
      <c r="K136" s="1137">
        <v>5.3199999999999997E-2</v>
      </c>
      <c r="L136" s="1137">
        <v>0.84199999999999997</v>
      </c>
      <c r="M136" s="1137">
        <v>1.032</v>
      </c>
    </row>
    <row r="137" spans="1:13" ht="14.25" customHeight="1" x14ac:dyDescent="0.25">
      <c r="A137" s="1431"/>
      <c r="B137" s="1442"/>
      <c r="C137" s="1123" t="s">
        <v>1653</v>
      </c>
      <c r="D137" s="1106" t="s">
        <v>4001</v>
      </c>
      <c r="E137" s="1106">
        <v>328127</v>
      </c>
      <c r="F137" s="1106">
        <v>1160366</v>
      </c>
      <c r="G137" s="1123" t="s">
        <v>3450</v>
      </c>
      <c r="H137" s="1123" t="s">
        <v>3476</v>
      </c>
      <c r="I137" s="1123" t="s">
        <v>3477</v>
      </c>
      <c r="J137" s="1137">
        <v>0.75900000000000001</v>
      </c>
      <c r="K137" s="1137">
        <v>4.6100000000000002E-2</v>
      </c>
      <c r="L137" s="1137">
        <v>0.90100000000000002</v>
      </c>
      <c r="M137" s="1137">
        <v>0.79600000000000004</v>
      </c>
    </row>
    <row r="138" spans="1:13" ht="14.25" customHeight="1" x14ac:dyDescent="0.25">
      <c r="A138" s="1431"/>
      <c r="B138" s="1442"/>
      <c r="C138" s="1123" t="s">
        <v>1653</v>
      </c>
      <c r="D138" s="1106" t="s">
        <v>4002</v>
      </c>
      <c r="E138" s="1106">
        <v>331385</v>
      </c>
      <c r="F138" s="1106">
        <v>1154818</v>
      </c>
      <c r="G138" s="1123" t="s">
        <v>3450</v>
      </c>
      <c r="H138" s="1123" t="s">
        <v>3476</v>
      </c>
      <c r="I138" s="1123" t="s">
        <v>3477</v>
      </c>
      <c r="J138" s="1137">
        <v>1.7929999999999999</v>
      </c>
      <c r="K138" s="1137">
        <v>4.9000000000000002E-2</v>
      </c>
      <c r="L138" s="1137">
        <v>0.1638</v>
      </c>
      <c r="M138" s="1137">
        <v>0.59299999999999997</v>
      </c>
    </row>
    <row r="139" spans="1:13" ht="14.25" customHeight="1" x14ac:dyDescent="0.25">
      <c r="A139" s="1431"/>
      <c r="B139" s="1442"/>
      <c r="C139" s="1123" t="s">
        <v>1653</v>
      </c>
      <c r="D139" s="1106" t="s">
        <v>4003</v>
      </c>
      <c r="E139" s="1106">
        <v>346688</v>
      </c>
      <c r="F139" s="1106">
        <v>1148109</v>
      </c>
      <c r="G139" s="1123" t="s">
        <v>3450</v>
      </c>
      <c r="H139" s="1106" t="s">
        <v>3480</v>
      </c>
      <c r="I139" s="1106" t="s">
        <v>3481</v>
      </c>
      <c r="J139" s="1137">
        <v>1.742</v>
      </c>
      <c r="K139" s="1137">
        <v>8.4599999999999995E-2</v>
      </c>
      <c r="L139" s="1137">
        <v>0.91800000000000004</v>
      </c>
      <c r="M139" s="1137">
        <v>0.79100000000000004</v>
      </c>
    </row>
    <row r="140" spans="1:13" ht="14.25" customHeight="1" x14ac:dyDescent="0.25">
      <c r="A140" s="1431"/>
      <c r="B140" s="1442"/>
      <c r="C140" s="1123" t="s">
        <v>3481</v>
      </c>
      <c r="D140" s="1106" t="s">
        <v>4004</v>
      </c>
      <c r="E140" s="1106">
        <v>340111</v>
      </c>
      <c r="F140" s="1106">
        <v>1147032</v>
      </c>
      <c r="G140" s="1123" t="s">
        <v>3450</v>
      </c>
      <c r="H140" s="1106" t="s">
        <v>3480</v>
      </c>
      <c r="I140" s="1106" t="s">
        <v>3481</v>
      </c>
      <c r="J140" s="1137">
        <v>1.85</v>
      </c>
      <c r="K140" s="1137">
        <v>7.0199999999999999E-2</v>
      </c>
      <c r="L140" s="1137">
        <v>0.26900000000000002</v>
      </c>
      <c r="M140" s="1137">
        <v>1.226</v>
      </c>
    </row>
    <row r="141" spans="1:13" ht="14.25" customHeight="1" x14ac:dyDescent="0.25">
      <c r="A141" s="1431"/>
      <c r="B141" s="1442"/>
      <c r="C141" s="1123" t="s">
        <v>3483</v>
      </c>
      <c r="D141" s="1106" t="s">
        <v>4005</v>
      </c>
      <c r="E141" s="1106">
        <v>325936</v>
      </c>
      <c r="F141" s="1106">
        <v>1135312</v>
      </c>
      <c r="G141" s="1123" t="s">
        <v>3450</v>
      </c>
      <c r="H141" s="1106" t="s">
        <v>3480</v>
      </c>
      <c r="I141" s="1106" t="s">
        <v>3485</v>
      </c>
      <c r="J141" s="1137">
        <v>1.0409999999999999</v>
      </c>
      <c r="K141" s="1137">
        <v>4.65E-2</v>
      </c>
      <c r="L141" s="1137">
        <v>0.38519999999999999</v>
      </c>
      <c r="M141" s="1137">
        <v>0.70599999999999996</v>
      </c>
    </row>
    <row r="142" spans="1:13" ht="14.25" customHeight="1" x14ac:dyDescent="0.25">
      <c r="A142" s="1431"/>
      <c r="B142" s="1442"/>
      <c r="C142" s="1123" t="s">
        <v>3486</v>
      </c>
      <c r="D142" s="1106" t="s">
        <v>4006</v>
      </c>
      <c r="E142" s="1106">
        <v>328051</v>
      </c>
      <c r="F142" s="1106">
        <v>1144877</v>
      </c>
      <c r="G142" s="1123" t="s">
        <v>3450</v>
      </c>
      <c r="H142" s="1106" t="s">
        <v>3480</v>
      </c>
      <c r="I142" s="1106" t="s">
        <v>3485</v>
      </c>
      <c r="J142" s="1137">
        <v>0.9</v>
      </c>
      <c r="K142" s="1137">
        <v>0.873</v>
      </c>
      <c r="L142" s="1137">
        <v>0.1079</v>
      </c>
      <c r="M142" s="1137">
        <v>0.71499999999999997</v>
      </c>
    </row>
    <row r="143" spans="1:13" ht="14.25" customHeight="1" x14ac:dyDescent="0.25">
      <c r="A143" s="1431"/>
      <c r="B143" s="1442"/>
      <c r="C143" s="1123" t="s">
        <v>3486</v>
      </c>
      <c r="D143" s="1106" t="s">
        <v>4007</v>
      </c>
      <c r="E143" s="1106">
        <v>318168</v>
      </c>
      <c r="F143" s="1106">
        <v>1140501</v>
      </c>
      <c r="G143" s="1123" t="s">
        <v>3450</v>
      </c>
      <c r="H143" s="1106" t="s">
        <v>3480</v>
      </c>
      <c r="I143" s="1106" t="s">
        <v>3485</v>
      </c>
      <c r="J143" s="1137">
        <v>1.1060000000000001</v>
      </c>
      <c r="K143" s="1137">
        <v>0.73299999999999998</v>
      </c>
      <c r="L143" s="1137">
        <v>0.36909999999999998</v>
      </c>
      <c r="M143" s="1137">
        <v>3.6299999999999999E-2</v>
      </c>
    </row>
    <row r="144" spans="1:13" ht="14.25" customHeight="1" x14ac:dyDescent="0.25">
      <c r="A144" s="1431"/>
      <c r="B144" s="1447" t="s">
        <v>1606</v>
      </c>
      <c r="C144" s="1139" t="s">
        <v>3489</v>
      </c>
      <c r="D144" s="1140" t="s">
        <v>4008</v>
      </c>
      <c r="E144" s="1141">
        <v>400868.82</v>
      </c>
      <c r="F144" s="1141">
        <v>1140315.75</v>
      </c>
      <c r="G144" s="1139" t="s">
        <v>3450</v>
      </c>
      <c r="H144" s="1140" t="s">
        <v>1606</v>
      </c>
      <c r="I144" s="1140" t="s">
        <v>68</v>
      </c>
      <c r="J144" s="1142">
        <v>0.03</v>
      </c>
      <c r="K144" s="1142">
        <v>4.2999999999999997E-2</v>
      </c>
      <c r="L144" s="1142">
        <v>0.03</v>
      </c>
      <c r="M144" s="1142">
        <v>0.03</v>
      </c>
    </row>
    <row r="145" spans="1:13" ht="14.25" customHeight="1" x14ac:dyDescent="0.25">
      <c r="A145" s="1431"/>
      <c r="B145" s="1431"/>
      <c r="C145" s="1139" t="s">
        <v>1606</v>
      </c>
      <c r="D145" s="1140" t="s">
        <v>4009</v>
      </c>
      <c r="E145" s="1141">
        <v>398847.55</v>
      </c>
      <c r="F145" s="1141">
        <v>1137200.72</v>
      </c>
      <c r="G145" s="1139" t="s">
        <v>3450</v>
      </c>
      <c r="H145" s="1140" t="s">
        <v>1606</v>
      </c>
      <c r="I145" s="1139" t="s">
        <v>3492</v>
      </c>
      <c r="J145" s="1142">
        <v>0.03</v>
      </c>
      <c r="K145" s="1142">
        <v>0.03</v>
      </c>
      <c r="L145" s="1142">
        <v>0.03</v>
      </c>
      <c r="M145" s="1142">
        <v>0.03</v>
      </c>
    </row>
    <row r="146" spans="1:13" ht="14.25" customHeight="1" x14ac:dyDescent="0.25">
      <c r="A146" s="1431"/>
      <c r="B146" s="1431"/>
      <c r="C146" s="1139" t="s">
        <v>1606</v>
      </c>
      <c r="D146" s="1140" t="s">
        <v>4010</v>
      </c>
      <c r="E146" s="1141">
        <v>393838.02</v>
      </c>
      <c r="F146" s="1141">
        <v>1136985.83</v>
      </c>
      <c r="G146" s="1139" t="s">
        <v>3450</v>
      </c>
      <c r="H146" s="1140" t="s">
        <v>1606</v>
      </c>
      <c r="I146" s="1140" t="s">
        <v>1703</v>
      </c>
      <c r="J146" s="1142">
        <v>0.03</v>
      </c>
      <c r="K146" s="1142">
        <v>0.03</v>
      </c>
      <c r="L146" s="1142">
        <v>0.03</v>
      </c>
      <c r="M146" s="1142">
        <v>3.9E-2</v>
      </c>
    </row>
    <row r="147" spans="1:13" ht="14.25" customHeight="1" x14ac:dyDescent="0.25">
      <c r="A147" s="1431"/>
      <c r="B147" s="1431"/>
      <c r="C147" s="1139" t="s">
        <v>1606</v>
      </c>
      <c r="D147" s="1140" t="s">
        <v>4011</v>
      </c>
      <c r="E147" s="1141">
        <v>390196.46</v>
      </c>
      <c r="F147" s="1141">
        <v>1135715.47</v>
      </c>
      <c r="G147" s="1139" t="s">
        <v>3450</v>
      </c>
      <c r="H147" s="1140" t="s">
        <v>1606</v>
      </c>
      <c r="I147" s="1140" t="s">
        <v>1703</v>
      </c>
      <c r="J147" s="1142">
        <v>0.03</v>
      </c>
      <c r="K147" s="1142">
        <v>0.03</v>
      </c>
      <c r="L147" s="1142">
        <v>0.03</v>
      </c>
      <c r="M147" s="1142">
        <v>0.03</v>
      </c>
    </row>
    <row r="148" spans="1:13" ht="14.25" customHeight="1" x14ac:dyDescent="0.25">
      <c r="A148" s="1431"/>
      <c r="B148" s="1431"/>
      <c r="C148" s="1139" t="s">
        <v>1606</v>
      </c>
      <c r="D148" s="1140" t="s">
        <v>4012</v>
      </c>
      <c r="E148" s="1141">
        <v>386965.28</v>
      </c>
      <c r="F148" s="1141">
        <v>1130793.43</v>
      </c>
      <c r="G148" s="1139" t="s">
        <v>3450</v>
      </c>
      <c r="H148" s="1140" t="s">
        <v>1606</v>
      </c>
      <c r="I148" s="1140" t="s">
        <v>1703</v>
      </c>
      <c r="J148" s="1142">
        <v>0.03</v>
      </c>
      <c r="K148" s="1142">
        <v>0.03</v>
      </c>
      <c r="L148" s="1142">
        <v>0.03</v>
      </c>
      <c r="M148" s="1142">
        <v>7.2999999999999995E-2</v>
      </c>
    </row>
    <row r="149" spans="1:13" ht="14.25" customHeight="1" x14ac:dyDescent="0.25">
      <c r="A149" s="1431"/>
      <c r="B149" s="1431"/>
      <c r="C149" s="1139" t="s">
        <v>1606</v>
      </c>
      <c r="D149" s="1140" t="s">
        <v>4013</v>
      </c>
      <c r="E149" s="1141">
        <v>386110.34</v>
      </c>
      <c r="F149" s="1141">
        <v>1126878.02</v>
      </c>
      <c r="G149" s="1139" t="s">
        <v>3450</v>
      </c>
      <c r="H149" s="1140" t="s">
        <v>1606</v>
      </c>
      <c r="I149" s="1140" t="s">
        <v>3472</v>
      </c>
      <c r="J149" s="1142">
        <v>0.03</v>
      </c>
      <c r="K149" s="1142">
        <v>0.03</v>
      </c>
      <c r="L149" s="1142">
        <v>0.03</v>
      </c>
      <c r="M149" s="1142">
        <v>0.03</v>
      </c>
    </row>
    <row r="150" spans="1:13" ht="14.25" customHeight="1" x14ac:dyDescent="0.25">
      <c r="A150" s="1431"/>
      <c r="B150" s="1431"/>
      <c r="C150" s="1139" t="s">
        <v>1606</v>
      </c>
      <c r="D150" s="1140" t="s">
        <v>4014</v>
      </c>
      <c r="E150" s="1141">
        <v>386127.09</v>
      </c>
      <c r="F150" s="1141">
        <v>1123542.79</v>
      </c>
      <c r="G150" s="1139" t="s">
        <v>38</v>
      </c>
      <c r="H150" s="1140" t="s">
        <v>38</v>
      </c>
      <c r="I150" s="1140" t="s">
        <v>3498</v>
      </c>
      <c r="J150" s="1142">
        <v>0.03</v>
      </c>
      <c r="K150" s="1142">
        <v>0.03</v>
      </c>
      <c r="L150" s="1142">
        <v>0.03</v>
      </c>
      <c r="M150" s="1142">
        <v>4.7E-2</v>
      </c>
    </row>
    <row r="151" spans="1:13" ht="14.25" customHeight="1" x14ac:dyDescent="0.25">
      <c r="A151" s="1431"/>
      <c r="B151" s="1448" t="s">
        <v>1614</v>
      </c>
      <c r="C151" s="1123" t="s">
        <v>3499</v>
      </c>
      <c r="D151" s="1106" t="s">
        <v>4015</v>
      </c>
      <c r="E151" s="1115">
        <v>435084</v>
      </c>
      <c r="F151" s="1115">
        <v>1119313</v>
      </c>
      <c r="G151" s="1123" t="s">
        <v>36</v>
      </c>
      <c r="H151" s="1106" t="s">
        <v>3500</v>
      </c>
      <c r="I151" s="1123" t="s">
        <v>3501</v>
      </c>
      <c r="J151" s="1137">
        <v>0.49</v>
      </c>
      <c r="K151" s="1137">
        <v>0.49</v>
      </c>
      <c r="L151" s="1137">
        <v>0.49</v>
      </c>
      <c r="M151" s="1137" t="s">
        <v>296</v>
      </c>
    </row>
    <row r="152" spans="1:13" ht="14.25" customHeight="1" x14ac:dyDescent="0.25">
      <c r="A152" s="1431"/>
      <c r="B152" s="1442"/>
      <c r="C152" s="1123" t="s">
        <v>3502</v>
      </c>
      <c r="D152" s="1106" t="s">
        <v>4016</v>
      </c>
      <c r="E152" s="1115">
        <v>431170</v>
      </c>
      <c r="F152" s="1115">
        <v>1116259</v>
      </c>
      <c r="G152" s="1123" t="s">
        <v>36</v>
      </c>
      <c r="H152" s="1106" t="s">
        <v>3500</v>
      </c>
      <c r="I152" s="1123" t="s">
        <v>3501</v>
      </c>
      <c r="J152" s="1137">
        <v>0.49</v>
      </c>
      <c r="K152" s="1137">
        <v>0.49</v>
      </c>
      <c r="L152" s="1137">
        <v>0.49</v>
      </c>
      <c r="M152" s="1137">
        <v>0.49</v>
      </c>
    </row>
    <row r="153" spans="1:13" ht="14.25" customHeight="1" x14ac:dyDescent="0.25">
      <c r="A153" s="1431"/>
      <c r="B153" s="1442"/>
      <c r="C153" s="1123" t="s">
        <v>3503</v>
      </c>
      <c r="D153" s="1106" t="s">
        <v>4017</v>
      </c>
      <c r="E153" s="1115">
        <v>429923</v>
      </c>
      <c r="F153" s="1115">
        <v>1114448</v>
      </c>
      <c r="G153" s="1123" t="s">
        <v>36</v>
      </c>
      <c r="H153" s="1106" t="s">
        <v>3500</v>
      </c>
      <c r="I153" s="1106" t="s">
        <v>3504</v>
      </c>
      <c r="J153" s="1137">
        <v>0.49</v>
      </c>
      <c r="K153" s="1137">
        <v>0.49</v>
      </c>
      <c r="L153" s="1137">
        <v>0.49</v>
      </c>
      <c r="M153" s="1137">
        <v>0.49</v>
      </c>
    </row>
    <row r="154" spans="1:13" ht="14.25" customHeight="1" x14ac:dyDescent="0.25">
      <c r="A154" s="1431"/>
      <c r="B154" s="1442"/>
      <c r="C154" s="1123" t="s">
        <v>1614</v>
      </c>
      <c r="D154" s="1106" t="s">
        <v>4018</v>
      </c>
      <c r="E154" s="1115">
        <v>459288</v>
      </c>
      <c r="F154" s="1115">
        <v>1123742</v>
      </c>
      <c r="G154" s="1123" t="s">
        <v>36</v>
      </c>
      <c r="H154" s="1106" t="s">
        <v>190</v>
      </c>
      <c r="I154" s="1106" t="s">
        <v>3506</v>
      </c>
      <c r="J154" s="1137">
        <v>0.49</v>
      </c>
      <c r="K154" s="1137">
        <v>0.49</v>
      </c>
      <c r="L154" s="1137">
        <v>0.49</v>
      </c>
      <c r="M154" s="1137">
        <v>0.49</v>
      </c>
    </row>
    <row r="155" spans="1:13" ht="14.25" customHeight="1" x14ac:dyDescent="0.25">
      <c r="A155" s="1431"/>
      <c r="B155" s="1442"/>
      <c r="C155" s="1123" t="s">
        <v>3507</v>
      </c>
      <c r="D155" s="1106" t="s">
        <v>4019</v>
      </c>
      <c r="E155" s="1115">
        <v>441837</v>
      </c>
      <c r="F155" s="1115">
        <v>1113776</v>
      </c>
      <c r="G155" s="1123" t="s">
        <v>36</v>
      </c>
      <c r="H155" s="1106" t="s">
        <v>3500</v>
      </c>
      <c r="I155" s="1106" t="s">
        <v>3509</v>
      </c>
      <c r="J155" s="1137">
        <v>0.49</v>
      </c>
      <c r="K155" s="1137">
        <v>0.49</v>
      </c>
      <c r="L155" s="1137">
        <v>0.49</v>
      </c>
      <c r="M155" s="1137">
        <v>0.49</v>
      </c>
    </row>
    <row r="156" spans="1:13" ht="14.25" customHeight="1" x14ac:dyDescent="0.25">
      <c r="A156" s="1431"/>
      <c r="B156" s="1442"/>
      <c r="C156" s="1123" t="s">
        <v>3507</v>
      </c>
      <c r="D156" s="1106" t="s">
        <v>4020</v>
      </c>
      <c r="E156" s="1115">
        <v>430232</v>
      </c>
      <c r="F156" s="1115">
        <v>1107699</v>
      </c>
      <c r="G156" s="1123" t="s">
        <v>38</v>
      </c>
      <c r="H156" s="1106" t="s">
        <v>73</v>
      </c>
      <c r="I156" s="1106" t="s">
        <v>3511</v>
      </c>
      <c r="J156" s="1137">
        <v>0.49</v>
      </c>
      <c r="K156" s="1137">
        <v>0.49</v>
      </c>
      <c r="L156" s="1137">
        <v>0.49</v>
      </c>
      <c r="M156" s="1137">
        <v>0.49</v>
      </c>
    </row>
    <row r="157" spans="1:13" ht="14.25" customHeight="1" x14ac:dyDescent="0.25">
      <c r="A157" s="1431"/>
      <c r="B157" s="1442"/>
      <c r="C157" s="1123" t="s">
        <v>3507</v>
      </c>
      <c r="D157" s="1106" t="s">
        <v>4021</v>
      </c>
      <c r="E157" s="1115">
        <v>423874</v>
      </c>
      <c r="F157" s="1115">
        <v>1105780</v>
      </c>
      <c r="G157" s="1123" t="s">
        <v>38</v>
      </c>
      <c r="H157" s="1106" t="s">
        <v>38</v>
      </c>
      <c r="I157" s="1106" t="s">
        <v>1614</v>
      </c>
      <c r="J157" s="1137">
        <v>0.49</v>
      </c>
      <c r="K157" s="1137">
        <v>0.49</v>
      </c>
      <c r="L157" s="1137">
        <v>0.49</v>
      </c>
      <c r="M157" s="1137">
        <v>0.49</v>
      </c>
    </row>
    <row r="158" spans="1:13" ht="14.25" customHeight="1" x14ac:dyDescent="0.25">
      <c r="A158" s="1431"/>
      <c r="B158" s="1442"/>
      <c r="C158" s="1123" t="s">
        <v>3507</v>
      </c>
      <c r="D158" s="1106" t="s">
        <v>4022</v>
      </c>
      <c r="E158" s="1115">
        <v>422334</v>
      </c>
      <c r="F158" s="1115">
        <v>1104536</v>
      </c>
      <c r="G158" s="1123" t="s">
        <v>38</v>
      </c>
      <c r="H158" s="1123" t="s">
        <v>38</v>
      </c>
      <c r="I158" s="1106" t="s">
        <v>1614</v>
      </c>
      <c r="J158" s="1137">
        <v>0.49</v>
      </c>
      <c r="K158" s="1137">
        <v>0.49</v>
      </c>
      <c r="L158" s="1137">
        <v>0.49</v>
      </c>
      <c r="M158" s="1137">
        <v>0.49</v>
      </c>
    </row>
    <row r="159" spans="1:13" ht="14.25" customHeight="1" x14ac:dyDescent="0.25">
      <c r="A159" s="1431"/>
      <c r="B159" s="1444" t="s">
        <v>1655</v>
      </c>
      <c r="C159" s="1122" t="s">
        <v>3514</v>
      </c>
      <c r="D159" s="1119" t="s">
        <v>4023</v>
      </c>
      <c r="E159" s="1118">
        <v>380766.86</v>
      </c>
      <c r="F159" s="1118">
        <v>1152545.4099999999</v>
      </c>
      <c r="G159" s="1122" t="s">
        <v>3450</v>
      </c>
      <c r="H159" s="1119" t="s">
        <v>3514</v>
      </c>
      <c r="I159" s="1119" t="s">
        <v>3514</v>
      </c>
      <c r="J159" s="1120">
        <v>0.03</v>
      </c>
      <c r="K159" s="1120">
        <v>0.03</v>
      </c>
      <c r="L159" s="1120">
        <v>0.03</v>
      </c>
      <c r="M159" s="1120">
        <v>0.03</v>
      </c>
    </row>
    <row r="160" spans="1:13" ht="14.25" customHeight="1" x14ac:dyDescent="0.25">
      <c r="A160" s="1431"/>
      <c r="B160" s="1431"/>
      <c r="C160" s="1122" t="s">
        <v>3516</v>
      </c>
      <c r="D160" s="1119" t="s">
        <v>4024</v>
      </c>
      <c r="E160" s="1118">
        <v>367338.22</v>
      </c>
      <c r="F160" s="1118">
        <v>1149747.29</v>
      </c>
      <c r="G160" s="1122" t="s">
        <v>3450</v>
      </c>
      <c r="H160" s="1119" t="s">
        <v>3518</v>
      </c>
      <c r="I160" s="1119" t="s">
        <v>3518</v>
      </c>
      <c r="J160" s="1120">
        <v>5.3999999999999999E-2</v>
      </c>
      <c r="K160" s="1120">
        <v>0.03</v>
      </c>
      <c r="L160" s="1120">
        <v>0.03</v>
      </c>
      <c r="M160" s="1120">
        <v>4.1000000000000002E-2</v>
      </c>
    </row>
    <row r="161" spans="1:13" ht="14.25" customHeight="1" x14ac:dyDescent="0.25">
      <c r="A161" s="1431"/>
      <c r="B161" s="1431"/>
      <c r="C161" s="1122" t="s">
        <v>1655</v>
      </c>
      <c r="D161" s="1119" t="s">
        <v>4025</v>
      </c>
      <c r="E161" s="1118">
        <v>368908.16</v>
      </c>
      <c r="F161" s="1118">
        <v>1146581.26</v>
      </c>
      <c r="G161" s="1122" t="s">
        <v>3450</v>
      </c>
      <c r="H161" s="1119" t="s">
        <v>3514</v>
      </c>
      <c r="I161" s="1119" t="s">
        <v>1655</v>
      </c>
      <c r="J161" s="1120">
        <v>0.03</v>
      </c>
      <c r="K161" s="1120">
        <v>0.03</v>
      </c>
      <c r="L161" s="1120">
        <v>6.9000000000000006E-2</v>
      </c>
      <c r="M161" s="1120">
        <v>0.03</v>
      </c>
    </row>
    <row r="162" spans="1:13" ht="14.25" customHeight="1" x14ac:dyDescent="0.25">
      <c r="A162" s="1431"/>
      <c r="B162" s="1431"/>
      <c r="C162" s="1122" t="s">
        <v>3520</v>
      </c>
      <c r="D162" s="1119" t="s">
        <v>4026</v>
      </c>
      <c r="E162" s="1118">
        <v>393740.93</v>
      </c>
      <c r="F162" s="1118">
        <v>1159078.99</v>
      </c>
      <c r="G162" s="1122" t="s">
        <v>3450</v>
      </c>
      <c r="H162" s="1119" t="s">
        <v>3522</v>
      </c>
      <c r="I162" s="1119" t="s">
        <v>3520</v>
      </c>
      <c r="J162" s="1120">
        <v>0.03</v>
      </c>
      <c r="K162" s="1120">
        <v>0.03</v>
      </c>
      <c r="L162" s="1120">
        <v>0.03</v>
      </c>
      <c r="M162" s="1120">
        <v>0.03</v>
      </c>
    </row>
    <row r="163" spans="1:13" ht="14.25" customHeight="1" x14ac:dyDescent="0.25">
      <c r="A163" s="1439"/>
      <c r="B163" s="1439"/>
      <c r="C163" s="1144" t="s">
        <v>3462</v>
      </c>
      <c r="D163" s="1145" t="s">
        <v>4027</v>
      </c>
      <c r="E163" s="1146">
        <v>367653.27</v>
      </c>
      <c r="F163" s="1146">
        <v>1181807.9099999999</v>
      </c>
      <c r="G163" s="1144" t="s">
        <v>3450</v>
      </c>
      <c r="H163" s="1145" t="s">
        <v>3518</v>
      </c>
      <c r="I163" s="1145" t="s">
        <v>3524</v>
      </c>
      <c r="J163" s="1147">
        <v>0.127</v>
      </c>
      <c r="K163" s="1147">
        <v>0.09</v>
      </c>
      <c r="L163" s="1147">
        <v>4.8000000000000001E-2</v>
      </c>
      <c r="M163" s="1147">
        <v>0.115</v>
      </c>
    </row>
    <row r="164" spans="1:13" ht="14.25" customHeight="1" x14ac:dyDescent="0.25">
      <c r="A164" s="13"/>
      <c r="B164" s="1423" t="s">
        <v>4028</v>
      </c>
      <c r="C164" s="1423"/>
      <c r="D164" s="1423"/>
      <c r="E164" s="1423"/>
      <c r="F164" s="1423"/>
      <c r="G164" s="1423"/>
      <c r="H164" s="1423"/>
      <c r="I164" s="1423"/>
      <c r="J164" s="1423"/>
      <c r="K164" s="1423"/>
      <c r="L164" s="1423"/>
      <c r="M164" s="1423"/>
    </row>
    <row r="165" spans="1:13" ht="14.25" customHeight="1" x14ac:dyDescent="0.25">
      <c r="A165" s="13"/>
      <c r="B165" s="1053"/>
      <c r="C165" s="1424" t="s">
        <v>106</v>
      </c>
      <c r="D165" s="1424" t="s">
        <v>107</v>
      </c>
      <c r="E165" s="1426" t="s">
        <v>108</v>
      </c>
      <c r="F165" s="1426"/>
      <c r="G165" s="1426"/>
      <c r="H165" s="1426"/>
      <c r="I165" s="1426"/>
      <c r="J165" s="1426" t="s">
        <v>112</v>
      </c>
      <c r="K165" s="1426"/>
      <c r="L165" s="1426"/>
      <c r="M165" s="1426"/>
    </row>
    <row r="166" spans="1:13" ht="32.25" customHeight="1" x14ac:dyDescent="0.25">
      <c r="A166" s="1033"/>
      <c r="B166" s="1427" t="s">
        <v>115</v>
      </c>
      <c r="C166" s="1424"/>
      <c r="D166" s="1424"/>
      <c r="E166" s="1021" t="s">
        <v>116</v>
      </c>
      <c r="F166" s="1021" t="s">
        <v>117</v>
      </c>
      <c r="G166" s="1429" t="s">
        <v>39</v>
      </c>
      <c r="H166" s="1429" t="s">
        <v>65</v>
      </c>
      <c r="I166" s="1429" t="s">
        <v>118</v>
      </c>
      <c r="J166" s="1021" t="s">
        <v>112</v>
      </c>
      <c r="K166" s="1021" t="s">
        <v>112</v>
      </c>
      <c r="L166" s="1021" t="s">
        <v>112</v>
      </c>
      <c r="M166" s="1021" t="s">
        <v>112</v>
      </c>
    </row>
    <row r="167" spans="1:13" ht="14.25" customHeight="1" x14ac:dyDescent="0.25">
      <c r="A167" s="13"/>
      <c r="B167" s="1428"/>
      <c r="C167" s="1425"/>
      <c r="D167" s="1425"/>
      <c r="E167" s="1021" t="s">
        <v>136</v>
      </c>
      <c r="F167" s="1021" t="s">
        <v>136</v>
      </c>
      <c r="G167" s="1425"/>
      <c r="H167" s="1425"/>
      <c r="I167" s="1425"/>
      <c r="J167" s="1024" t="s">
        <v>4030</v>
      </c>
      <c r="K167" s="1024" t="s">
        <v>4031</v>
      </c>
      <c r="L167" s="1024" t="s">
        <v>4032</v>
      </c>
      <c r="M167" s="1024" t="s">
        <v>4033</v>
      </c>
    </row>
    <row r="168" spans="1:13" ht="14.25" customHeight="1" x14ac:dyDescent="0.25">
      <c r="A168" s="1430" t="s">
        <v>4034</v>
      </c>
      <c r="B168" s="1450" t="s">
        <v>4035</v>
      </c>
      <c r="C168" s="1135" t="s">
        <v>4036</v>
      </c>
      <c r="D168" s="1112" t="s">
        <v>4037</v>
      </c>
      <c r="E168" s="1112">
        <v>459889</v>
      </c>
      <c r="F168" s="1112">
        <v>1204407</v>
      </c>
      <c r="G168" s="1112" t="s">
        <v>36</v>
      </c>
      <c r="H168" s="1112" t="s">
        <v>1643</v>
      </c>
      <c r="I168" s="1112" t="s">
        <v>4038</v>
      </c>
      <c r="J168" s="1113">
        <v>0.03</v>
      </c>
      <c r="K168" s="1113">
        <v>0.03</v>
      </c>
      <c r="L168" s="1113">
        <v>4.7800000000000002E-2</v>
      </c>
      <c r="M168" s="1113">
        <v>8.2799999999999999E-2</v>
      </c>
    </row>
    <row r="169" spans="1:13" ht="14.25" customHeight="1" x14ac:dyDescent="0.25">
      <c r="A169" s="1430"/>
      <c r="B169" s="1446"/>
      <c r="C169" s="1135" t="s">
        <v>4035</v>
      </c>
      <c r="D169" s="1112" t="s">
        <v>4041</v>
      </c>
      <c r="E169" s="1112">
        <v>439806</v>
      </c>
      <c r="F169" s="1112">
        <v>1181286</v>
      </c>
      <c r="G169" s="1112" t="s">
        <v>36</v>
      </c>
      <c r="H169" s="1112" t="s">
        <v>1643</v>
      </c>
      <c r="I169" s="1112" t="s">
        <v>4035</v>
      </c>
      <c r="J169" s="1113">
        <v>0.03</v>
      </c>
      <c r="K169" s="1113">
        <v>0.03</v>
      </c>
      <c r="L169" s="1113">
        <v>5.5300000000000002E-2</v>
      </c>
      <c r="M169" s="1113">
        <v>5.0700000000000002E-2</v>
      </c>
    </row>
    <row r="170" spans="1:13" ht="14.25" customHeight="1" x14ac:dyDescent="0.25">
      <c r="A170" s="1430"/>
      <c r="B170" s="1446"/>
      <c r="C170" s="1135" t="s">
        <v>4035</v>
      </c>
      <c r="D170" s="1112" t="s">
        <v>4042</v>
      </c>
      <c r="E170" s="1112">
        <v>440761</v>
      </c>
      <c r="F170" s="1112">
        <v>1196191</v>
      </c>
      <c r="G170" s="1112" t="s">
        <v>36</v>
      </c>
      <c r="H170" s="1112" t="s">
        <v>1643</v>
      </c>
      <c r="I170" s="1112" t="s">
        <v>4035</v>
      </c>
      <c r="J170" s="1113">
        <v>7.6999999999999999E-2</v>
      </c>
      <c r="K170" s="1113">
        <v>3.6999999999999998E-2</v>
      </c>
      <c r="L170" s="1113">
        <v>6.54E-2</v>
      </c>
      <c r="M170" s="1113">
        <v>5.0799999999999998E-2</v>
      </c>
    </row>
    <row r="171" spans="1:13" ht="14.25" customHeight="1" x14ac:dyDescent="0.25">
      <c r="A171" s="1430"/>
      <c r="B171" s="1446"/>
      <c r="C171" s="1135" t="s">
        <v>4035</v>
      </c>
      <c r="D171" s="1112" t="s">
        <v>4043</v>
      </c>
      <c r="E171" s="1112">
        <v>447414</v>
      </c>
      <c r="F171" s="1112">
        <v>1208498</v>
      </c>
      <c r="G171" s="1112" t="s">
        <v>36</v>
      </c>
      <c r="H171" s="1112" t="s">
        <v>1701</v>
      </c>
      <c r="I171" s="1112" t="s">
        <v>1701</v>
      </c>
      <c r="J171" s="1113">
        <v>4.9000000000000002E-2</v>
      </c>
      <c r="K171" s="1113">
        <v>0.03</v>
      </c>
      <c r="L171" s="1113">
        <v>9.01E-2</v>
      </c>
      <c r="M171" s="1113">
        <v>2.7400000000000001E-2</v>
      </c>
    </row>
    <row r="172" spans="1:13" ht="14.25" customHeight="1" x14ac:dyDescent="0.25">
      <c r="A172" s="1430"/>
      <c r="B172" s="1446"/>
      <c r="C172" s="1135" t="s">
        <v>4044</v>
      </c>
      <c r="D172" s="1112" t="s">
        <v>4045</v>
      </c>
      <c r="E172" s="1112">
        <v>424939</v>
      </c>
      <c r="F172" s="1112">
        <v>1219769</v>
      </c>
      <c r="G172" s="1112" t="s">
        <v>36</v>
      </c>
      <c r="H172" s="1112" t="s">
        <v>1701</v>
      </c>
      <c r="I172" s="1112" t="s">
        <v>1701</v>
      </c>
      <c r="J172" s="1113">
        <v>0.03</v>
      </c>
      <c r="K172" s="1113">
        <v>0.03</v>
      </c>
      <c r="L172" s="1113">
        <v>5.74E-2</v>
      </c>
      <c r="M172" s="1113">
        <v>6.83E-2</v>
      </c>
    </row>
    <row r="173" spans="1:13" ht="14.25" customHeight="1" x14ac:dyDescent="0.25">
      <c r="A173" s="1430"/>
      <c r="B173" s="1446"/>
      <c r="C173" s="1135" t="s">
        <v>4047</v>
      </c>
      <c r="D173" s="1112" t="s">
        <v>4048</v>
      </c>
      <c r="E173" s="1112">
        <v>437136</v>
      </c>
      <c r="F173" s="1112">
        <v>1219338</v>
      </c>
      <c r="G173" s="1112" t="s">
        <v>36</v>
      </c>
      <c r="H173" s="1112" t="s">
        <v>1701</v>
      </c>
      <c r="I173" s="1112" t="s">
        <v>1701</v>
      </c>
      <c r="J173" s="1113">
        <v>0.03</v>
      </c>
      <c r="K173" s="1113">
        <v>0.03</v>
      </c>
      <c r="L173" s="1113">
        <v>7.6899999999999996E-2</v>
      </c>
      <c r="M173" s="1113">
        <v>5.6300000000000003E-2</v>
      </c>
    </row>
    <row r="174" spans="1:13" ht="14.25" customHeight="1" x14ac:dyDescent="0.25">
      <c r="A174" s="1430"/>
      <c r="B174" s="1451" t="s">
        <v>1618</v>
      </c>
      <c r="C174" s="1150" t="s">
        <v>4049</v>
      </c>
      <c r="D174" s="1151" t="s">
        <v>4050</v>
      </c>
      <c r="E174" s="1152">
        <v>396005</v>
      </c>
      <c r="F174" s="1153">
        <v>1182789</v>
      </c>
      <c r="G174" s="1153" t="s">
        <v>36</v>
      </c>
      <c r="H174" s="1153" t="s">
        <v>4051</v>
      </c>
      <c r="I174" s="1153" t="s">
        <v>4052</v>
      </c>
      <c r="J174" s="1154">
        <v>0.57473110999999999</v>
      </c>
      <c r="K174" s="1154">
        <v>0</v>
      </c>
      <c r="L174" s="1154">
        <v>0.17632222222222224</v>
      </c>
      <c r="M174" s="1154">
        <v>7.0499999999999993E-2</v>
      </c>
    </row>
    <row r="175" spans="1:13" ht="14.25" customHeight="1" x14ac:dyDescent="0.25">
      <c r="A175" s="1430"/>
      <c r="B175" s="1452"/>
      <c r="C175" s="1150" t="s">
        <v>4055</v>
      </c>
      <c r="D175" s="1151" t="s">
        <v>4056</v>
      </c>
      <c r="E175" s="1152">
        <v>396513</v>
      </c>
      <c r="F175" s="1152">
        <v>1185236</v>
      </c>
      <c r="G175" s="1153" t="s">
        <v>36</v>
      </c>
      <c r="H175" s="1153" t="s">
        <v>4051</v>
      </c>
      <c r="I175" s="1153" t="s">
        <v>4052</v>
      </c>
      <c r="J175" s="1154">
        <v>0.61057616999999997</v>
      </c>
      <c r="K175" s="1154">
        <v>0.10655555555555557</v>
      </c>
      <c r="L175" s="1154">
        <v>6.5877777777777785E-2</v>
      </c>
      <c r="M175" s="1154">
        <v>0.14899999999999999</v>
      </c>
    </row>
    <row r="176" spans="1:13" ht="14.25" customHeight="1" x14ac:dyDescent="0.25">
      <c r="A176" s="1430"/>
      <c r="B176" s="1452"/>
      <c r="C176" s="1150" t="s">
        <v>4057</v>
      </c>
      <c r="D176" s="1151" t="s">
        <v>4058</v>
      </c>
      <c r="E176" s="1152">
        <v>406466</v>
      </c>
      <c r="F176" s="1152">
        <v>1195288</v>
      </c>
      <c r="G176" s="1153" t="s">
        <v>36</v>
      </c>
      <c r="H176" s="1153" t="s">
        <v>1701</v>
      </c>
      <c r="I176" s="1153" t="s">
        <v>4059</v>
      </c>
      <c r="J176" s="1154">
        <v>1.90460783</v>
      </c>
      <c r="K176" s="1154">
        <v>0.56700000000000006</v>
      </c>
      <c r="L176" s="1154">
        <v>7.1400000000000005E-2</v>
      </c>
      <c r="M176" s="1154">
        <v>6.4399999999999999E-2</v>
      </c>
    </row>
    <row r="177" spans="1:13" ht="14.25" customHeight="1" x14ac:dyDescent="0.25">
      <c r="A177" s="1430"/>
      <c r="B177" s="1452"/>
      <c r="C177" s="1150" t="s">
        <v>1618</v>
      </c>
      <c r="D177" s="1151" t="s">
        <v>4060</v>
      </c>
      <c r="E177" s="1152">
        <v>419081</v>
      </c>
      <c r="F177" s="1152">
        <v>1213800</v>
      </c>
      <c r="G177" s="1153" t="s">
        <v>36</v>
      </c>
      <c r="H177" s="1153" t="s">
        <v>1701</v>
      </c>
      <c r="I177" s="1153" t="s">
        <v>4059</v>
      </c>
      <c r="J177" s="1154">
        <v>0.77924716000000005</v>
      </c>
      <c r="K177" s="1154">
        <v>0.44877777777777783</v>
      </c>
      <c r="L177" s="1154">
        <v>8.0422222222222228E-2</v>
      </c>
      <c r="M177" s="1154">
        <v>8.4099999999999994E-2</v>
      </c>
    </row>
    <row r="178" spans="1:13" ht="14.25" customHeight="1" x14ac:dyDescent="0.25">
      <c r="A178" s="1430"/>
      <c r="B178" s="1452"/>
      <c r="C178" s="1150" t="s">
        <v>4061</v>
      </c>
      <c r="D178" s="1151" t="s">
        <v>4062</v>
      </c>
      <c r="E178" s="1152">
        <v>424116</v>
      </c>
      <c r="F178" s="1152">
        <v>1198841</v>
      </c>
      <c r="G178" s="1153" t="s">
        <v>36</v>
      </c>
      <c r="H178" s="1153" t="s">
        <v>1701</v>
      </c>
      <c r="I178" s="1153" t="s">
        <v>4059</v>
      </c>
      <c r="J178" s="1154">
        <v>0.76404930000000004</v>
      </c>
      <c r="K178" s="1154">
        <v>0.56311111111111112</v>
      </c>
      <c r="L178" s="1154">
        <v>0.10500000000000001</v>
      </c>
      <c r="M178" s="1154">
        <v>0.112</v>
      </c>
    </row>
    <row r="179" spans="1:13" ht="14.25" customHeight="1" x14ac:dyDescent="0.25">
      <c r="A179" s="1430"/>
      <c r="B179" s="1447" t="s">
        <v>1643</v>
      </c>
      <c r="C179" s="1139" t="s">
        <v>4063</v>
      </c>
      <c r="D179" s="1140" t="s">
        <v>4064</v>
      </c>
      <c r="E179" s="1140">
        <v>445595</v>
      </c>
      <c r="F179" s="1140">
        <v>1150072</v>
      </c>
      <c r="G179" s="1140" t="s">
        <v>36</v>
      </c>
      <c r="H179" s="1140" t="s">
        <v>1643</v>
      </c>
      <c r="I179" s="1140" t="s">
        <v>4065</v>
      </c>
      <c r="J179" s="1142">
        <v>2.7</v>
      </c>
      <c r="K179" s="1142">
        <v>0.49</v>
      </c>
      <c r="L179" s="1142">
        <v>0.49</v>
      </c>
      <c r="M179" s="1142">
        <v>0.49</v>
      </c>
    </row>
    <row r="180" spans="1:13" ht="14.25" customHeight="1" x14ac:dyDescent="0.25">
      <c r="A180" s="1430"/>
      <c r="B180" s="1431"/>
      <c r="C180" s="1139" t="s">
        <v>1643</v>
      </c>
      <c r="D180" s="1140" t="s">
        <v>4066</v>
      </c>
      <c r="E180" s="1140">
        <v>448391</v>
      </c>
      <c r="F180" s="1140">
        <v>1154099</v>
      </c>
      <c r="G180" s="1140" t="s">
        <v>36</v>
      </c>
      <c r="H180" s="1140" t="s">
        <v>1643</v>
      </c>
      <c r="I180" s="1140" t="s">
        <v>4065</v>
      </c>
      <c r="J180" s="1142">
        <v>3.4</v>
      </c>
      <c r="K180" s="1142">
        <v>0.49</v>
      </c>
      <c r="L180" s="1142">
        <v>2.2000000000000002</v>
      </c>
      <c r="M180" s="1142">
        <v>0.49</v>
      </c>
    </row>
    <row r="181" spans="1:13" ht="14.25" customHeight="1" x14ac:dyDescent="0.25">
      <c r="A181" s="1430"/>
      <c r="B181" s="1431"/>
      <c r="C181" s="1139" t="s">
        <v>1643</v>
      </c>
      <c r="D181" s="1140" t="s">
        <v>4067</v>
      </c>
      <c r="E181" s="1140">
        <v>447360</v>
      </c>
      <c r="F181" s="1140">
        <v>1164091</v>
      </c>
      <c r="G181" s="1140" t="s">
        <v>36</v>
      </c>
      <c r="H181" s="1140" t="s">
        <v>1643</v>
      </c>
      <c r="I181" s="1140" t="s">
        <v>4038</v>
      </c>
      <c r="J181" s="1142">
        <v>0.49</v>
      </c>
      <c r="K181" s="1142">
        <v>0.49</v>
      </c>
      <c r="L181" s="1142">
        <v>1.5</v>
      </c>
      <c r="M181" s="1142">
        <v>0.49</v>
      </c>
    </row>
    <row r="182" spans="1:13" ht="14.25" customHeight="1" x14ac:dyDescent="0.25">
      <c r="A182" s="1430"/>
      <c r="B182" s="1431"/>
      <c r="C182" s="1139" t="s">
        <v>1643</v>
      </c>
      <c r="D182" s="1140" t="s">
        <v>4068</v>
      </c>
      <c r="E182" s="1140">
        <v>446170</v>
      </c>
      <c r="F182" s="1140">
        <v>1167233</v>
      </c>
      <c r="G182" s="1140" t="s">
        <v>36</v>
      </c>
      <c r="H182" s="1140" t="s">
        <v>1643</v>
      </c>
      <c r="I182" s="1140" t="s">
        <v>4035</v>
      </c>
      <c r="J182" s="1142">
        <v>0.49</v>
      </c>
      <c r="K182" s="1142">
        <v>0.49</v>
      </c>
      <c r="L182" s="1142">
        <v>2.2000000000000002</v>
      </c>
      <c r="M182" s="1142">
        <v>0.49</v>
      </c>
    </row>
    <row r="183" spans="1:13" ht="14.25" customHeight="1" x14ac:dyDescent="0.25">
      <c r="A183" s="1430"/>
      <c r="B183" s="1431"/>
      <c r="C183" s="1139" t="s">
        <v>1643</v>
      </c>
      <c r="D183" s="1140" t="s">
        <v>4069</v>
      </c>
      <c r="E183" s="1140">
        <v>472597</v>
      </c>
      <c r="F183" s="1140">
        <v>1178771</v>
      </c>
      <c r="G183" s="1140" t="s">
        <v>36</v>
      </c>
      <c r="H183" s="1140" t="s">
        <v>1643</v>
      </c>
      <c r="I183" s="1140" t="s">
        <v>4070</v>
      </c>
      <c r="J183" s="1142">
        <v>0.49</v>
      </c>
      <c r="K183" s="1142">
        <v>0.49</v>
      </c>
      <c r="L183" s="1142">
        <v>1.5</v>
      </c>
      <c r="M183" s="1142">
        <v>0.49</v>
      </c>
    </row>
    <row r="184" spans="1:13" ht="14.25" customHeight="1" x14ac:dyDescent="0.25">
      <c r="A184" s="1430"/>
      <c r="B184" s="1431"/>
      <c r="C184" s="1139" t="s">
        <v>1643</v>
      </c>
      <c r="D184" s="1140" t="s">
        <v>4071</v>
      </c>
      <c r="E184" s="1140">
        <v>478588</v>
      </c>
      <c r="F184" s="1140">
        <v>1192460</v>
      </c>
      <c r="G184" s="1140" t="s">
        <v>36</v>
      </c>
      <c r="H184" s="1140" t="s">
        <v>1643</v>
      </c>
      <c r="I184" s="1140" t="s">
        <v>4070</v>
      </c>
      <c r="J184" s="1142">
        <v>0.49</v>
      </c>
      <c r="K184" s="1142">
        <v>0.49</v>
      </c>
      <c r="L184" s="1142">
        <v>1.5</v>
      </c>
      <c r="M184" s="1142">
        <v>0.49</v>
      </c>
    </row>
    <row r="185" spans="1:13" ht="14.25" customHeight="1" x14ac:dyDescent="0.25">
      <c r="A185" s="1430"/>
      <c r="B185" s="1453" t="s">
        <v>1647</v>
      </c>
      <c r="C185" s="1150" t="s">
        <v>4072</v>
      </c>
      <c r="D185" s="1151" t="s">
        <v>4073</v>
      </c>
      <c r="E185" s="1158">
        <v>482052</v>
      </c>
      <c r="F185" s="1158">
        <v>1128601</v>
      </c>
      <c r="G185" s="1158" t="s">
        <v>37</v>
      </c>
      <c r="H185" s="1158" t="s">
        <v>37</v>
      </c>
      <c r="I185" s="1158" t="s">
        <v>4074</v>
      </c>
      <c r="J185" s="1159">
        <v>0.20507822000000001</v>
      </c>
      <c r="K185" s="1159">
        <v>0.18207777777777778</v>
      </c>
      <c r="L185" s="1159">
        <v>0.73344444444444445</v>
      </c>
      <c r="M185" s="1159">
        <v>0.24399999999999999</v>
      </c>
    </row>
    <row r="186" spans="1:13" ht="14.25" customHeight="1" x14ac:dyDescent="0.25">
      <c r="A186" s="1430"/>
      <c r="B186" s="1452"/>
      <c r="C186" s="1150" t="s">
        <v>4075</v>
      </c>
      <c r="D186" s="1151" t="s">
        <v>4076</v>
      </c>
      <c r="E186" s="1158">
        <v>479928</v>
      </c>
      <c r="F186" s="1158">
        <v>1135348</v>
      </c>
      <c r="G186" s="1158" t="s">
        <v>37</v>
      </c>
      <c r="H186" s="1158" t="s">
        <v>37</v>
      </c>
      <c r="I186" s="1158" t="s">
        <v>4074</v>
      </c>
      <c r="J186" s="1159">
        <v>0.63621545999999995</v>
      </c>
      <c r="K186" s="1159">
        <v>0.34657777777777782</v>
      </c>
      <c r="L186" s="1159">
        <v>0.77</v>
      </c>
      <c r="M186" s="1159">
        <v>0.34899999999999998</v>
      </c>
    </row>
    <row r="187" spans="1:13" ht="14.25" customHeight="1" x14ac:dyDescent="0.25">
      <c r="A187" s="1430"/>
      <c r="B187" s="1452"/>
      <c r="C187" s="1150" t="s">
        <v>1699</v>
      </c>
      <c r="D187" s="1151" t="s">
        <v>4077</v>
      </c>
      <c r="E187" s="1158">
        <v>499537</v>
      </c>
      <c r="F187" s="1158">
        <v>1153320</v>
      </c>
      <c r="G187" s="1158" t="s">
        <v>37</v>
      </c>
      <c r="H187" s="1158" t="s">
        <v>1647</v>
      </c>
      <c r="I187" s="1158" t="s">
        <v>1699</v>
      </c>
      <c r="J187" s="1159">
        <v>0.70591429999999999</v>
      </c>
      <c r="K187" s="1159">
        <v>0</v>
      </c>
      <c r="L187" s="1159">
        <v>0.15633333333333335</v>
      </c>
      <c r="M187" s="1159">
        <v>7.9000000000000001E-2</v>
      </c>
    </row>
    <row r="188" spans="1:13" ht="14.25" customHeight="1" x14ac:dyDescent="0.25">
      <c r="A188" s="1430"/>
      <c r="B188" s="1452"/>
      <c r="C188" s="1150" t="s">
        <v>1647</v>
      </c>
      <c r="D188" s="1151" t="s">
        <v>4078</v>
      </c>
      <c r="E188" s="1152">
        <v>498841</v>
      </c>
      <c r="F188" s="1152">
        <v>1155364</v>
      </c>
      <c r="G188" s="1158" t="s">
        <v>37</v>
      </c>
      <c r="H188" s="1158" t="s">
        <v>1647</v>
      </c>
      <c r="I188" s="1158" t="s">
        <v>1699</v>
      </c>
      <c r="J188" s="1159">
        <v>0.57473110999999999</v>
      </c>
      <c r="K188" s="1159">
        <v>0.48914444444444449</v>
      </c>
      <c r="L188" s="1159">
        <v>0.49622222222222229</v>
      </c>
      <c r="M188" s="1159">
        <v>0.14699999999999999</v>
      </c>
    </row>
    <row r="189" spans="1:13" ht="14.25" customHeight="1" x14ac:dyDescent="0.25">
      <c r="A189" s="1430"/>
      <c r="B189" s="1452"/>
      <c r="C189" s="1150" t="s">
        <v>1647</v>
      </c>
      <c r="D189" s="1151" t="s">
        <v>4079</v>
      </c>
      <c r="E189" s="1152">
        <v>499819</v>
      </c>
      <c r="F189" s="1152">
        <v>1173656</v>
      </c>
      <c r="G189" s="1158" t="s">
        <v>37</v>
      </c>
      <c r="H189" s="1158" t="s">
        <v>1647</v>
      </c>
      <c r="I189" s="1158" t="s">
        <v>1699</v>
      </c>
      <c r="J189" s="1159">
        <v>2.2549001999999998</v>
      </c>
      <c r="K189" s="1159">
        <v>0.14521111111111112</v>
      </c>
      <c r="L189" s="1159">
        <v>0.60355555555555562</v>
      </c>
      <c r="M189" s="1159">
        <v>9.0399999999999994E-2</v>
      </c>
    </row>
    <row r="190" spans="1:13" ht="14.25" customHeight="1" x14ac:dyDescent="0.25">
      <c r="A190" s="1430"/>
      <c r="B190" s="1452"/>
      <c r="C190" s="1150" t="s">
        <v>1645</v>
      </c>
      <c r="D190" s="1151" t="s">
        <v>4080</v>
      </c>
      <c r="E190" s="1161">
        <v>493786</v>
      </c>
      <c r="F190" s="1161">
        <v>1173389</v>
      </c>
      <c r="G190" s="1158" t="s">
        <v>37</v>
      </c>
      <c r="H190" s="1158" t="s">
        <v>1647</v>
      </c>
      <c r="I190" s="1158" t="s">
        <v>1699</v>
      </c>
      <c r="J190" s="1159">
        <v>2.642866E-2</v>
      </c>
      <c r="K190" s="1159">
        <v>0.22182222222222223</v>
      </c>
      <c r="L190" s="1159">
        <v>0.77777777777777779</v>
      </c>
      <c r="M190" s="1159">
        <v>0.10299999999999999</v>
      </c>
    </row>
    <row r="191" spans="1:13" ht="14.25" customHeight="1" x14ac:dyDescent="0.25">
      <c r="A191" s="1430"/>
      <c r="B191" s="1444" t="s">
        <v>4081</v>
      </c>
      <c r="C191" s="1122" t="s">
        <v>4081</v>
      </c>
      <c r="D191" s="1119" t="s">
        <v>4082</v>
      </c>
      <c r="E191" s="1119">
        <v>482592</v>
      </c>
      <c r="F191" s="1119">
        <v>1175164</v>
      </c>
      <c r="G191" s="1119" t="s">
        <v>37</v>
      </c>
      <c r="H191" s="1119" t="s">
        <v>1647</v>
      </c>
      <c r="I191" s="1119" t="s">
        <v>4081</v>
      </c>
      <c r="J191" s="1120">
        <v>0.03</v>
      </c>
      <c r="K191" s="1120">
        <v>4.2999999999999997E-2</v>
      </c>
      <c r="L191" s="1120">
        <v>7.1999999999999995E-2</v>
      </c>
      <c r="M191" s="1120">
        <v>2.4799999999999999E-2</v>
      </c>
    </row>
    <row r="192" spans="1:13" ht="14.25" customHeight="1" x14ac:dyDescent="0.25">
      <c r="A192" s="1430"/>
      <c r="B192" s="1431"/>
      <c r="C192" s="1122" t="s">
        <v>4081</v>
      </c>
      <c r="D192" s="1119" t="s">
        <v>4083</v>
      </c>
      <c r="E192" s="1119">
        <v>489977</v>
      </c>
      <c r="F192" s="1119">
        <v>1190025</v>
      </c>
      <c r="G192" s="1119" t="s">
        <v>37</v>
      </c>
      <c r="H192" s="1119" t="s">
        <v>1647</v>
      </c>
      <c r="I192" s="1119" t="s">
        <v>4081</v>
      </c>
      <c r="J192" s="1120">
        <v>0.03</v>
      </c>
      <c r="K192" s="1120">
        <v>0.03</v>
      </c>
      <c r="L192" s="1120">
        <v>9.3899999999999997E-2</v>
      </c>
      <c r="M192" s="1120">
        <v>4.1000000000000002E-2</v>
      </c>
    </row>
    <row r="193" spans="1:13" ht="14.25" customHeight="1" x14ac:dyDescent="0.25">
      <c r="A193" s="1430"/>
      <c r="B193" s="1454" t="s">
        <v>3404</v>
      </c>
      <c r="C193" s="1163" t="s">
        <v>1646</v>
      </c>
      <c r="D193" s="1164" t="s">
        <v>4084</v>
      </c>
      <c r="E193" s="1164">
        <v>505845</v>
      </c>
      <c r="F193" s="1164">
        <v>1121951</v>
      </c>
      <c r="G193" s="1164" t="s">
        <v>1689</v>
      </c>
      <c r="H193" s="1164" t="s">
        <v>4085</v>
      </c>
      <c r="I193" s="1164" t="s">
        <v>3520</v>
      </c>
      <c r="J193" s="1165">
        <v>0.49</v>
      </c>
      <c r="K193" s="1165">
        <v>0.49</v>
      </c>
      <c r="L193" s="1165">
        <v>1.5</v>
      </c>
      <c r="M193" s="1165">
        <v>0.49</v>
      </c>
    </row>
    <row r="194" spans="1:13" ht="14.25" customHeight="1" x14ac:dyDescent="0.25">
      <c r="A194" s="1430"/>
      <c r="B194" s="1454"/>
      <c r="C194" s="1163" t="s">
        <v>4086</v>
      </c>
      <c r="D194" s="1164" t="s">
        <v>4087</v>
      </c>
      <c r="E194" s="1164">
        <v>521342</v>
      </c>
      <c r="F194" s="1164">
        <v>1123861</v>
      </c>
      <c r="G194" s="1164" t="s">
        <v>3369</v>
      </c>
      <c r="H194" s="1164" t="s">
        <v>3434</v>
      </c>
      <c r="I194" s="1164" t="s">
        <v>3435</v>
      </c>
      <c r="J194" s="1165">
        <v>0.49</v>
      </c>
      <c r="K194" s="1165">
        <v>0.49</v>
      </c>
      <c r="L194" s="1165">
        <v>1.5</v>
      </c>
      <c r="M194" s="1165">
        <v>0.49</v>
      </c>
    </row>
    <row r="195" spans="1:13" ht="14.25" customHeight="1" x14ac:dyDescent="0.25">
      <c r="A195" s="1430"/>
      <c r="B195" s="1454"/>
      <c r="C195" s="1163" t="s">
        <v>1646</v>
      </c>
      <c r="D195" s="1164" t="s">
        <v>4088</v>
      </c>
      <c r="E195" s="1164">
        <v>501187</v>
      </c>
      <c r="F195" s="1164">
        <v>1156754</v>
      </c>
      <c r="G195" s="1164" t="s">
        <v>37</v>
      </c>
      <c r="H195" s="1164" t="s">
        <v>1647</v>
      </c>
      <c r="I195" s="1164" t="s">
        <v>1699</v>
      </c>
      <c r="J195" s="1165">
        <v>0.49</v>
      </c>
      <c r="K195" s="1165">
        <v>0.49</v>
      </c>
      <c r="L195" s="1165">
        <v>1.5</v>
      </c>
      <c r="M195" s="1165">
        <v>0.49</v>
      </c>
    </row>
    <row r="196" spans="1:13" ht="14.25" customHeight="1" x14ac:dyDescent="0.25">
      <c r="A196" s="1430"/>
      <c r="B196" s="1454"/>
      <c r="C196" s="1163" t="s">
        <v>3404</v>
      </c>
      <c r="D196" s="1164" t="s">
        <v>4089</v>
      </c>
      <c r="E196" s="1164">
        <v>515850</v>
      </c>
      <c r="F196" s="1164">
        <v>1145812</v>
      </c>
      <c r="G196" s="1164" t="s">
        <v>37</v>
      </c>
      <c r="H196" s="1164" t="s">
        <v>1647</v>
      </c>
      <c r="I196" s="1164" t="s">
        <v>4090</v>
      </c>
      <c r="J196" s="1165">
        <v>0.49</v>
      </c>
      <c r="K196" s="1165">
        <v>0.49</v>
      </c>
      <c r="L196" s="1165">
        <v>0.49</v>
      </c>
      <c r="M196" s="1165">
        <v>0.49</v>
      </c>
    </row>
    <row r="197" spans="1:13" ht="14.25" customHeight="1" x14ac:dyDescent="0.25">
      <c r="A197" s="1449"/>
      <c r="B197" s="1455"/>
      <c r="C197" s="1168" t="s">
        <v>1646</v>
      </c>
      <c r="D197" s="1169" t="s">
        <v>4091</v>
      </c>
      <c r="E197" s="1169">
        <v>511157</v>
      </c>
      <c r="F197" s="1169">
        <v>1147119</v>
      </c>
      <c r="G197" s="1169" t="s">
        <v>3369</v>
      </c>
      <c r="H197" s="1169" t="s">
        <v>3434</v>
      </c>
      <c r="I197" s="1169" t="s">
        <v>4092</v>
      </c>
      <c r="J197" s="1170">
        <v>0.49</v>
      </c>
      <c r="K197" s="1170">
        <v>0.49</v>
      </c>
      <c r="L197" s="1170">
        <v>0.49</v>
      </c>
      <c r="M197" s="1170">
        <v>0.49</v>
      </c>
    </row>
    <row r="198" spans="1:13" ht="14.25" customHeight="1" x14ac:dyDescent="0.25">
      <c r="A198" s="12"/>
      <c r="B198" s="12"/>
      <c r="C198" s="12"/>
      <c r="D198" s="12"/>
      <c r="E198" s="12"/>
      <c r="F198" s="12"/>
      <c r="G198" s="12"/>
      <c r="H198" s="12"/>
      <c r="I198" s="12"/>
      <c r="J198" s="12"/>
      <c r="K198" s="12"/>
      <c r="L198" s="12"/>
      <c r="M198" s="12"/>
    </row>
    <row r="199" spans="1:13" ht="14.25" customHeight="1" x14ac:dyDescent="0.25">
      <c r="A199" s="12" t="s">
        <v>3525</v>
      </c>
      <c r="J199" s="799"/>
      <c r="K199" s="799"/>
      <c r="L199" s="799"/>
      <c r="M199" s="799"/>
    </row>
    <row r="200" spans="1:13" ht="14.25" customHeight="1" x14ac:dyDescent="0.25">
      <c r="J200" s="799"/>
      <c r="K200" s="799"/>
      <c r="L200" s="799"/>
      <c r="M200" s="799"/>
    </row>
    <row r="201" spans="1:13" ht="14.25" customHeight="1" x14ac:dyDescent="0.25">
      <c r="A201" s="877" t="s">
        <v>3526</v>
      </c>
      <c r="B201" s="1420" t="s">
        <v>3527</v>
      </c>
      <c r="C201" s="1420"/>
      <c r="J201" s="799"/>
      <c r="K201" s="799"/>
      <c r="L201" s="799"/>
      <c r="M201" s="799"/>
    </row>
    <row r="202" spans="1:13" ht="14.25" customHeight="1" x14ac:dyDescent="0.25">
      <c r="A202" s="878" t="s">
        <v>2058</v>
      </c>
      <c r="B202" s="1421" t="s">
        <v>3528</v>
      </c>
      <c r="C202" s="1421"/>
      <c r="J202" s="799"/>
      <c r="K202" s="799"/>
      <c r="L202" s="799"/>
      <c r="M202" s="799"/>
    </row>
    <row r="203" spans="1:13" ht="14.25" customHeight="1" x14ac:dyDescent="0.25">
      <c r="A203" s="878" t="s">
        <v>3529</v>
      </c>
      <c r="B203" s="1421" t="s">
        <v>3530</v>
      </c>
      <c r="C203" s="1421"/>
      <c r="J203" s="799"/>
      <c r="K203" s="799"/>
      <c r="L203" s="799"/>
      <c r="M203" s="799"/>
    </row>
    <row r="204" spans="1:13" ht="14.25" customHeight="1" x14ac:dyDescent="0.25">
      <c r="A204" s="879" t="s">
        <v>3333</v>
      </c>
      <c r="B204" s="1422" t="s">
        <v>3531</v>
      </c>
      <c r="C204" s="1422"/>
      <c r="J204" s="799"/>
      <c r="K204" s="799"/>
      <c r="L204" s="799"/>
      <c r="M204" s="799"/>
    </row>
    <row r="205" spans="1:13" ht="14.25" customHeight="1" x14ac:dyDescent="0.25">
      <c r="J205" s="799"/>
      <c r="K205" s="799"/>
      <c r="L205" s="799"/>
      <c r="M205" s="799"/>
    </row>
    <row r="206" spans="1:13" ht="14.25" customHeight="1" x14ac:dyDescent="0.25">
      <c r="J206" s="799"/>
      <c r="K206" s="799"/>
      <c r="L206" s="799"/>
      <c r="M206" s="799"/>
    </row>
    <row r="207" spans="1:13" ht="14.25" customHeight="1" x14ac:dyDescent="0.25">
      <c r="J207" s="799"/>
      <c r="K207" s="799"/>
      <c r="L207" s="799"/>
      <c r="M207" s="799"/>
    </row>
    <row r="208" spans="1:13"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sheetData>
  <mergeCells count="73">
    <mergeCell ref="A168:A197"/>
    <mergeCell ref="B168:B173"/>
    <mergeCell ref="B174:B178"/>
    <mergeCell ref="B179:B184"/>
    <mergeCell ref="B185:B190"/>
    <mergeCell ref="B191:B192"/>
    <mergeCell ref="B193:B197"/>
    <mergeCell ref="B164:M164"/>
    <mergeCell ref="C165:C167"/>
    <mergeCell ref="D165:D167"/>
    <mergeCell ref="E165:I165"/>
    <mergeCell ref="J165:M165"/>
    <mergeCell ref="B166:B167"/>
    <mergeCell ref="G166:G167"/>
    <mergeCell ref="H166:H167"/>
    <mergeCell ref="I166:I167"/>
    <mergeCell ref="A124:A163"/>
    <mergeCell ref="B124:B132"/>
    <mergeCell ref="B133:B143"/>
    <mergeCell ref="B144:B150"/>
    <mergeCell ref="B151:B158"/>
    <mergeCell ref="B159:B163"/>
    <mergeCell ref="B120:M120"/>
    <mergeCell ref="C121:C123"/>
    <mergeCell ref="D121:D123"/>
    <mergeCell ref="E121:I121"/>
    <mergeCell ref="J121:M121"/>
    <mergeCell ref="B122:B123"/>
    <mergeCell ref="G122:G123"/>
    <mergeCell ref="H122:H123"/>
    <mergeCell ref="I122:I123"/>
    <mergeCell ref="A67:A119"/>
    <mergeCell ref="B67:B79"/>
    <mergeCell ref="B80:B82"/>
    <mergeCell ref="B83:B86"/>
    <mergeCell ref="B87:B90"/>
    <mergeCell ref="B91:B98"/>
    <mergeCell ref="B99:B105"/>
    <mergeCell ref="B106:B107"/>
    <mergeCell ref="B108:B111"/>
    <mergeCell ref="B112:B114"/>
    <mergeCell ref="B115:B119"/>
    <mergeCell ref="E64:I64"/>
    <mergeCell ref="J64:M64"/>
    <mergeCell ref="B65:B66"/>
    <mergeCell ref="G65:G66"/>
    <mergeCell ref="H65:H66"/>
    <mergeCell ref="I65:I66"/>
    <mergeCell ref="A18:A62"/>
    <mergeCell ref="B18:B21"/>
    <mergeCell ref="B22:B29"/>
    <mergeCell ref="B30:B37"/>
    <mergeCell ref="B38:B41"/>
    <mergeCell ref="B42:B48"/>
    <mergeCell ref="B49:B51"/>
    <mergeCell ref="B52:B56"/>
    <mergeCell ref="B57:B62"/>
    <mergeCell ref="B201:C201"/>
    <mergeCell ref="B202:C202"/>
    <mergeCell ref="B203:C203"/>
    <mergeCell ref="B204:C204"/>
    <mergeCell ref="B14:M14"/>
    <mergeCell ref="C15:C17"/>
    <mergeCell ref="D15:D17"/>
    <mergeCell ref="E15:I15"/>
    <mergeCell ref="J15:M15"/>
    <mergeCell ref="B16:B17"/>
    <mergeCell ref="G16:G17"/>
    <mergeCell ref="H16:H17"/>
    <mergeCell ref="I16:I17"/>
    <mergeCell ref="B63:M63"/>
    <mergeCell ref="C64:C66"/>
    <mergeCell ref="D64:D66"/>
  </mergeCells>
  <dataValidations count="1">
    <dataValidation type="decimal" allowBlank="1" showInputMessage="1" showErrorMessage="1" sqref="K174:K190 K193:K197 L174:L190 L193:L197 M174:M190 M193:M197">
      <formula1>0</formula1>
      <formula2>1000</formula2>
    </dataValidation>
  </dataValidations>
  <hyperlinks>
    <hyperlink ref="G1" location="'HM 1.3.2.a.1'!A1" display="Ver metadato"/>
    <hyperlink ref="A1" location="'C1'!A1" display="Regresar"/>
  </hyperlinks>
  <pageMargins left="0.7" right="0.7" top="0.75" bottom="0.75" header="0.3" footer="0.3"/>
  <pageSetup orientation="portrait" horizontalDpi="90" verticalDpi="9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theme="8" tint="-0.499984740745262"/>
    <pageSetUpPr fitToPage="1"/>
  </sheetPr>
  <dimension ref="A1:Z997"/>
  <sheetViews>
    <sheetView showGridLines="0" topLeftCell="B3" zoomScale="90" zoomScaleNormal="90" workbookViewId="0">
      <selection activeCell="E24" sqref="E24"/>
    </sheetView>
  </sheetViews>
  <sheetFormatPr baseColWidth="10" defaultColWidth="14.42578125" defaultRowHeight="15" x14ac:dyDescent="0.25"/>
  <cols>
    <col min="1" max="1" width="12.28515625" style="134" customWidth="1"/>
    <col min="2" max="2" width="30.28515625" style="134" customWidth="1"/>
    <col min="3" max="3" width="37.7109375" style="134" customWidth="1"/>
    <col min="4" max="4" width="34.28515625" style="134" customWidth="1"/>
    <col min="5" max="5" width="25.42578125" style="134" customWidth="1"/>
    <col min="6" max="7" width="24.7109375" style="134" customWidth="1"/>
    <col min="8" max="8" width="16" style="134" customWidth="1"/>
    <col min="9" max="9" width="16.28515625" style="134" customWidth="1"/>
    <col min="10" max="10" width="21.7109375" style="134" customWidth="1"/>
    <col min="11" max="26" width="11.42578125" style="134" customWidth="1"/>
    <col min="27" max="16384" width="14.42578125" style="134"/>
  </cols>
  <sheetData>
    <row r="1" spans="1:26" s="501" customFormat="1" ht="15.6" x14ac:dyDescent="0.25">
      <c r="A1" s="23" t="s">
        <v>32</v>
      </c>
      <c r="B1" s="502"/>
      <c r="C1" s="502"/>
      <c r="D1" s="502"/>
      <c r="E1" s="502"/>
      <c r="F1" s="502"/>
      <c r="G1" s="502"/>
      <c r="H1" s="502"/>
      <c r="I1" s="502"/>
      <c r="J1" s="502"/>
      <c r="K1" s="502"/>
      <c r="L1" s="502"/>
      <c r="M1" s="502"/>
      <c r="N1" s="502"/>
      <c r="O1" s="502"/>
      <c r="P1" s="502"/>
      <c r="Q1" s="502"/>
      <c r="R1" s="502"/>
      <c r="S1" s="502"/>
      <c r="T1" s="502"/>
      <c r="U1" s="502"/>
      <c r="V1" s="502"/>
      <c r="W1" s="502"/>
      <c r="X1" s="502"/>
      <c r="Y1" s="502"/>
      <c r="Z1" s="502"/>
    </row>
    <row r="2" spans="1:26" ht="42" customHeight="1" x14ac:dyDescent="0.25">
      <c r="A2" s="445"/>
      <c r="B2" s="445"/>
      <c r="C2" s="445"/>
      <c r="D2" s="445"/>
      <c r="E2" s="445"/>
      <c r="F2" s="446" t="s">
        <v>264</v>
      </c>
      <c r="G2" s="447"/>
      <c r="H2" s="445"/>
      <c r="I2" s="445"/>
      <c r="J2" s="445"/>
      <c r="K2" s="445"/>
      <c r="L2" s="445"/>
      <c r="M2" s="445"/>
      <c r="N2" s="445"/>
      <c r="O2" s="445"/>
      <c r="P2" s="445"/>
      <c r="Q2" s="445"/>
      <c r="R2" s="445"/>
      <c r="S2" s="445"/>
      <c r="T2" s="445"/>
      <c r="U2" s="445"/>
      <c r="V2" s="445"/>
      <c r="W2" s="445"/>
      <c r="X2" s="445"/>
      <c r="Y2" s="445"/>
      <c r="Z2" s="445"/>
    </row>
    <row r="3" spans="1:26" ht="45.75" customHeight="1" x14ac:dyDescent="0.25">
      <c r="A3" s="445"/>
      <c r="B3" s="1401" t="s">
        <v>265</v>
      </c>
      <c r="C3" s="1402"/>
      <c r="D3" s="1402"/>
      <c r="E3" s="1402"/>
      <c r="F3" s="1402"/>
      <c r="G3" s="1402"/>
      <c r="H3" s="445"/>
      <c r="I3" s="445"/>
      <c r="J3" s="445"/>
      <c r="K3" s="445"/>
      <c r="L3" s="445"/>
      <c r="M3" s="445"/>
      <c r="N3" s="445"/>
      <c r="O3" s="445"/>
      <c r="P3" s="445"/>
      <c r="Q3" s="445"/>
      <c r="R3" s="445"/>
      <c r="S3" s="445"/>
      <c r="T3" s="445"/>
      <c r="U3" s="445"/>
      <c r="V3" s="445"/>
      <c r="W3" s="445"/>
      <c r="X3" s="445"/>
      <c r="Y3" s="445"/>
      <c r="Z3" s="445"/>
    </row>
    <row r="4" spans="1:26" ht="15.6" x14ac:dyDescent="0.3">
      <c r="A4" s="445"/>
      <c r="B4" s="1403" t="s">
        <v>266</v>
      </c>
      <c r="C4" s="1402"/>
      <c r="D4" s="1402"/>
      <c r="E4" s="1402"/>
      <c r="F4" s="1402"/>
      <c r="G4" s="1402"/>
      <c r="H4" s="445"/>
      <c r="I4" s="445"/>
      <c r="J4" s="445"/>
      <c r="K4" s="445"/>
      <c r="L4" s="445"/>
      <c r="M4" s="445"/>
      <c r="N4" s="445"/>
      <c r="O4" s="445"/>
      <c r="P4" s="445"/>
      <c r="Q4" s="445"/>
      <c r="R4" s="445"/>
      <c r="S4" s="445"/>
      <c r="T4" s="445"/>
      <c r="U4" s="445"/>
      <c r="V4" s="445"/>
      <c r="W4" s="445"/>
      <c r="X4" s="445"/>
      <c r="Y4" s="445"/>
      <c r="Z4" s="445"/>
    </row>
    <row r="5" spans="1:26" ht="15.6" x14ac:dyDescent="0.3">
      <c r="A5" s="445"/>
      <c r="B5" s="1404"/>
      <c r="C5" s="1405"/>
      <c r="D5" s="1405"/>
      <c r="E5" s="445"/>
      <c r="F5" s="503"/>
      <c r="G5" s="503"/>
      <c r="H5" s="445"/>
      <c r="I5" s="445"/>
      <c r="J5" s="445"/>
      <c r="K5" s="445"/>
      <c r="L5" s="445"/>
      <c r="M5" s="445"/>
      <c r="N5" s="445"/>
      <c r="O5" s="445"/>
      <c r="P5" s="445"/>
      <c r="Q5" s="445"/>
      <c r="R5" s="445"/>
      <c r="S5" s="445"/>
      <c r="T5" s="445"/>
      <c r="U5" s="445"/>
      <c r="V5" s="445"/>
      <c r="W5" s="445"/>
      <c r="X5" s="445"/>
      <c r="Y5" s="445"/>
      <c r="Z5" s="445"/>
    </row>
    <row r="6" spans="1:26" ht="15.75" x14ac:dyDescent="0.25">
      <c r="A6" s="445"/>
      <c r="B6" s="1406" t="s">
        <v>267</v>
      </c>
      <c r="C6" s="1402"/>
      <c r="D6" s="1402"/>
      <c r="E6" s="1402"/>
      <c r="F6" s="1402"/>
      <c r="G6" s="1402"/>
      <c r="H6" s="445"/>
      <c r="I6" s="445"/>
      <c r="J6" s="445"/>
      <c r="K6" s="445"/>
      <c r="L6" s="445"/>
      <c r="M6" s="445"/>
      <c r="N6" s="445"/>
      <c r="O6" s="445"/>
      <c r="P6" s="445"/>
      <c r="Q6" s="445"/>
      <c r="R6" s="445"/>
      <c r="S6" s="445"/>
      <c r="T6" s="445"/>
      <c r="U6" s="445"/>
      <c r="V6" s="445"/>
      <c r="W6" s="445"/>
      <c r="X6" s="445"/>
      <c r="Y6" s="445"/>
      <c r="Z6" s="445"/>
    </row>
    <row r="7" spans="1:26" ht="15.6" x14ac:dyDescent="0.3">
      <c r="A7" s="445"/>
      <c r="B7" s="1404"/>
      <c r="C7" s="1405"/>
      <c r="D7" s="1405"/>
      <c r="E7" s="445"/>
      <c r="F7" s="503"/>
      <c r="G7" s="503"/>
      <c r="H7" s="445"/>
      <c r="I7" s="445"/>
      <c r="J7" s="445"/>
      <c r="K7" s="445"/>
      <c r="L7" s="445"/>
      <c r="M7" s="445"/>
      <c r="N7" s="445"/>
      <c r="O7" s="445"/>
      <c r="P7" s="445"/>
      <c r="Q7" s="445"/>
      <c r="R7" s="445"/>
      <c r="S7" s="445"/>
      <c r="T7" s="445"/>
      <c r="U7" s="445"/>
      <c r="V7" s="445"/>
      <c r="W7" s="445"/>
      <c r="X7" s="445"/>
      <c r="Y7" s="445"/>
      <c r="Z7" s="445"/>
    </row>
    <row r="8" spans="1:26" ht="15.6" x14ac:dyDescent="0.3">
      <c r="A8" s="445"/>
      <c r="B8" s="504" t="s">
        <v>268</v>
      </c>
      <c r="C8" s="1460" t="s">
        <v>324</v>
      </c>
      <c r="D8" s="1457"/>
      <c r="E8" s="1457"/>
      <c r="F8" s="1457"/>
      <c r="G8" s="1458"/>
      <c r="H8" s="445"/>
      <c r="I8" s="445"/>
      <c r="J8" s="445"/>
      <c r="K8" s="445"/>
      <c r="L8" s="445"/>
      <c r="M8" s="445"/>
      <c r="N8" s="445"/>
      <c r="O8" s="445"/>
      <c r="P8" s="445"/>
      <c r="Q8" s="445"/>
      <c r="R8" s="445"/>
      <c r="S8" s="445"/>
      <c r="T8" s="445"/>
      <c r="U8" s="445"/>
      <c r="V8" s="445"/>
      <c r="W8" s="445"/>
      <c r="X8" s="445"/>
      <c r="Y8" s="445"/>
      <c r="Z8" s="445"/>
    </row>
    <row r="9" spans="1:26" ht="31.5" x14ac:dyDescent="0.25">
      <c r="A9" s="445"/>
      <c r="B9" s="504" t="s">
        <v>270</v>
      </c>
      <c r="C9" s="1460" t="s">
        <v>3201</v>
      </c>
      <c r="D9" s="1457"/>
      <c r="E9" s="1457"/>
      <c r="F9" s="1457"/>
      <c r="G9" s="1458"/>
      <c r="H9" s="445"/>
      <c r="I9" s="445"/>
      <c r="J9" s="445"/>
      <c r="K9" s="445"/>
      <c r="L9" s="445"/>
      <c r="M9" s="445"/>
      <c r="N9" s="445"/>
      <c r="O9" s="445"/>
      <c r="P9" s="445"/>
      <c r="Q9" s="445"/>
      <c r="R9" s="445"/>
      <c r="S9" s="445"/>
      <c r="T9" s="445"/>
      <c r="U9" s="445"/>
      <c r="V9" s="445"/>
      <c r="W9" s="445"/>
      <c r="X9" s="445"/>
      <c r="Y9" s="445"/>
      <c r="Z9" s="445"/>
    </row>
    <row r="10" spans="1:26" ht="15.75" x14ac:dyDescent="0.25">
      <c r="A10" s="445"/>
      <c r="B10" s="1466" t="s">
        <v>271</v>
      </c>
      <c r="C10" s="818" t="s">
        <v>272</v>
      </c>
      <c r="D10" s="818" t="s">
        <v>273</v>
      </c>
      <c r="E10" s="818" t="s">
        <v>274</v>
      </c>
      <c r="F10" s="818" t="s">
        <v>275</v>
      </c>
      <c r="G10" s="818" t="s">
        <v>276</v>
      </c>
      <c r="H10" s="445"/>
      <c r="I10" s="445"/>
      <c r="J10" s="445"/>
      <c r="K10" s="445"/>
      <c r="L10" s="445"/>
      <c r="M10" s="445"/>
      <c r="N10" s="445"/>
      <c r="O10" s="445"/>
      <c r="P10" s="445"/>
      <c r="Q10" s="445"/>
      <c r="R10" s="445"/>
      <c r="S10" s="445"/>
      <c r="T10" s="445"/>
      <c r="U10" s="445"/>
      <c r="V10" s="445"/>
      <c r="W10" s="445"/>
      <c r="X10" s="445"/>
      <c r="Y10" s="445"/>
      <c r="Z10" s="445"/>
    </row>
    <row r="11" spans="1:26" s="506" customFormat="1" ht="47.25" x14ac:dyDescent="0.25">
      <c r="A11" s="505"/>
      <c r="B11" s="1467"/>
      <c r="C11" s="819" t="s">
        <v>325</v>
      </c>
      <c r="D11" s="819" t="s">
        <v>337</v>
      </c>
      <c r="E11" s="819" t="s">
        <v>99</v>
      </c>
      <c r="F11" s="819" t="s">
        <v>2540</v>
      </c>
      <c r="G11" s="819" t="s">
        <v>2541</v>
      </c>
      <c r="H11" s="505"/>
      <c r="I11" s="505"/>
      <c r="J11" s="505"/>
      <c r="K11" s="505"/>
      <c r="L11" s="505"/>
      <c r="M11" s="505"/>
      <c r="N11" s="505"/>
      <c r="O11" s="505"/>
      <c r="P11" s="505"/>
      <c r="Q11" s="505"/>
      <c r="R11" s="505"/>
      <c r="S11" s="505"/>
      <c r="T11" s="505"/>
      <c r="U11" s="505"/>
      <c r="V11" s="505"/>
      <c r="W11" s="505"/>
      <c r="X11" s="505"/>
      <c r="Y11" s="505"/>
      <c r="Z11" s="505"/>
    </row>
    <row r="12" spans="1:26" ht="17.25" customHeight="1" x14ac:dyDescent="0.25">
      <c r="A12" s="445"/>
      <c r="B12" s="1467"/>
      <c r="C12" s="819"/>
      <c r="D12" s="819"/>
      <c r="E12" s="819"/>
      <c r="F12" s="819" t="s">
        <v>282</v>
      </c>
      <c r="G12" s="819"/>
      <c r="H12" s="445"/>
      <c r="I12" s="445"/>
      <c r="J12" s="445"/>
      <c r="K12" s="445"/>
      <c r="L12" s="445"/>
      <c r="M12" s="445"/>
      <c r="N12" s="445"/>
      <c r="O12" s="445"/>
      <c r="P12" s="445"/>
      <c r="Q12" s="445"/>
      <c r="R12" s="445"/>
      <c r="S12" s="445"/>
      <c r="T12" s="445"/>
      <c r="U12" s="445"/>
      <c r="V12" s="445"/>
      <c r="W12" s="445"/>
      <c r="X12" s="445"/>
      <c r="Y12" s="445"/>
      <c r="Z12" s="445"/>
    </row>
    <row r="13" spans="1:26" ht="17.25" customHeight="1" x14ac:dyDescent="0.25">
      <c r="A13" s="445"/>
      <c r="B13" s="1468"/>
      <c r="C13" s="819"/>
      <c r="D13" s="819"/>
      <c r="E13" s="819"/>
      <c r="F13" s="819" t="s">
        <v>282</v>
      </c>
      <c r="G13" s="819"/>
      <c r="H13" s="445"/>
      <c r="I13" s="445"/>
      <c r="J13" s="445"/>
      <c r="K13" s="445"/>
      <c r="L13" s="445"/>
      <c r="M13" s="445"/>
      <c r="N13" s="445"/>
      <c r="O13" s="445"/>
      <c r="P13" s="445"/>
      <c r="Q13" s="445"/>
      <c r="R13" s="445"/>
      <c r="S13" s="445"/>
      <c r="T13" s="445"/>
      <c r="U13" s="445"/>
      <c r="V13" s="445"/>
      <c r="W13" s="445"/>
      <c r="X13" s="445"/>
      <c r="Y13" s="445"/>
      <c r="Z13" s="445"/>
    </row>
    <row r="14" spans="1:26" ht="15.6" x14ac:dyDescent="0.3">
      <c r="A14" s="445"/>
      <c r="B14" s="504" t="s">
        <v>283</v>
      </c>
      <c r="C14" s="1460" t="s">
        <v>341</v>
      </c>
      <c r="D14" s="1457"/>
      <c r="E14" s="1457"/>
      <c r="F14" s="1457"/>
      <c r="G14" s="1458"/>
      <c r="H14" s="445"/>
      <c r="I14" s="445"/>
      <c r="J14" s="445"/>
      <c r="K14" s="445"/>
      <c r="L14" s="445"/>
      <c r="M14" s="445"/>
      <c r="N14" s="445"/>
      <c r="O14" s="445"/>
      <c r="P14" s="445"/>
      <c r="Q14" s="445"/>
      <c r="R14" s="445"/>
      <c r="S14" s="445"/>
      <c r="T14" s="445"/>
      <c r="U14" s="445"/>
      <c r="V14" s="445"/>
      <c r="W14" s="445"/>
      <c r="X14" s="445"/>
      <c r="Y14" s="445"/>
      <c r="Z14" s="445"/>
    </row>
    <row r="15" spans="1:26" ht="15.75" x14ac:dyDescent="0.25">
      <c r="A15" s="445"/>
      <c r="B15" s="504" t="s">
        <v>284</v>
      </c>
      <c r="C15" s="1460" t="s">
        <v>3532</v>
      </c>
      <c r="D15" s="1457"/>
      <c r="E15" s="1457"/>
      <c r="F15" s="1457"/>
      <c r="G15" s="1458"/>
      <c r="H15" s="445"/>
      <c r="I15" s="445"/>
      <c r="J15" s="445"/>
      <c r="K15" s="445"/>
      <c r="L15" s="445"/>
      <c r="M15" s="445"/>
      <c r="N15" s="445"/>
      <c r="O15" s="445"/>
      <c r="P15" s="445"/>
      <c r="Q15" s="445"/>
      <c r="R15" s="445"/>
      <c r="S15" s="445"/>
      <c r="T15" s="445"/>
      <c r="U15" s="445"/>
      <c r="V15" s="445"/>
      <c r="W15" s="445"/>
      <c r="X15" s="445"/>
      <c r="Y15" s="445"/>
      <c r="Z15" s="445"/>
    </row>
    <row r="16" spans="1:26" ht="57.75" customHeight="1" x14ac:dyDescent="0.25">
      <c r="A16" s="445"/>
      <c r="B16" s="504" t="s">
        <v>285</v>
      </c>
      <c r="C16" s="1456" t="s">
        <v>3533</v>
      </c>
      <c r="D16" s="1469"/>
      <c r="E16" s="1469"/>
      <c r="F16" s="1469"/>
      <c r="G16" s="1470"/>
      <c r="H16" s="445"/>
      <c r="I16" s="445"/>
      <c r="J16" s="445"/>
      <c r="K16" s="445"/>
      <c r="L16" s="445"/>
      <c r="M16" s="445"/>
      <c r="N16" s="445"/>
      <c r="O16" s="445"/>
      <c r="P16" s="445"/>
      <c r="Q16" s="445"/>
      <c r="R16" s="445"/>
      <c r="S16" s="445"/>
      <c r="T16" s="445"/>
      <c r="U16" s="445"/>
      <c r="V16" s="445"/>
      <c r="W16" s="445"/>
      <c r="X16" s="445"/>
      <c r="Y16" s="445"/>
      <c r="Z16" s="445"/>
    </row>
    <row r="17" spans="1:26" ht="15.75" x14ac:dyDescent="0.25">
      <c r="A17" s="445"/>
      <c r="B17" s="504" t="s">
        <v>286</v>
      </c>
      <c r="C17" s="1460" t="s">
        <v>342</v>
      </c>
      <c r="D17" s="1457"/>
      <c r="E17" s="1457"/>
      <c r="F17" s="1457"/>
      <c r="G17" s="1458"/>
      <c r="H17" s="445"/>
      <c r="I17" s="445"/>
      <c r="J17" s="445"/>
      <c r="K17" s="445"/>
      <c r="L17" s="445"/>
      <c r="M17" s="445"/>
      <c r="N17" s="445"/>
      <c r="O17" s="445"/>
      <c r="P17" s="445"/>
      <c r="Q17" s="445"/>
      <c r="R17" s="445"/>
      <c r="S17" s="445"/>
      <c r="T17" s="445"/>
      <c r="U17" s="445"/>
      <c r="V17" s="445"/>
      <c r="W17" s="445"/>
      <c r="X17" s="445"/>
      <c r="Y17" s="445"/>
      <c r="Z17" s="445"/>
    </row>
    <row r="18" spans="1:26" ht="15.75" x14ac:dyDescent="0.25">
      <c r="A18" s="445"/>
      <c r="B18" s="504" t="s">
        <v>288</v>
      </c>
      <c r="C18" s="1460" t="s">
        <v>3534</v>
      </c>
      <c r="D18" s="1457"/>
      <c r="E18" s="1457"/>
      <c r="F18" s="1457"/>
      <c r="G18" s="1458"/>
      <c r="H18" s="445"/>
      <c r="I18" s="445"/>
      <c r="J18" s="445"/>
      <c r="K18" s="445"/>
      <c r="L18" s="445"/>
      <c r="M18" s="445"/>
      <c r="N18" s="445"/>
      <c r="O18" s="445"/>
      <c r="P18" s="445"/>
      <c r="Q18" s="445"/>
      <c r="R18" s="445"/>
      <c r="S18" s="445"/>
      <c r="T18" s="445"/>
      <c r="U18" s="445"/>
      <c r="V18" s="445"/>
      <c r="W18" s="445"/>
      <c r="X18" s="445"/>
      <c r="Y18" s="445"/>
      <c r="Z18" s="445"/>
    </row>
    <row r="19" spans="1:26" ht="36.75" customHeight="1" x14ac:dyDescent="0.25">
      <c r="A19" s="445"/>
      <c r="B19" s="504" t="s">
        <v>289</v>
      </c>
      <c r="C19" s="1460" t="s">
        <v>1603</v>
      </c>
      <c r="D19" s="1457"/>
      <c r="E19" s="1457"/>
      <c r="F19" s="1457"/>
      <c r="G19" s="1458"/>
      <c r="H19" s="445"/>
      <c r="I19" s="445"/>
      <c r="J19" s="445"/>
      <c r="K19" s="445"/>
      <c r="L19" s="445"/>
      <c r="M19" s="445"/>
      <c r="N19" s="445"/>
      <c r="O19" s="445"/>
      <c r="P19" s="445"/>
      <c r="Q19" s="445"/>
      <c r="R19" s="445"/>
      <c r="S19" s="445"/>
      <c r="T19" s="445"/>
      <c r="U19" s="445"/>
      <c r="V19" s="445"/>
      <c r="W19" s="445"/>
      <c r="X19" s="445"/>
      <c r="Y19" s="445"/>
      <c r="Z19" s="445"/>
    </row>
    <row r="20" spans="1:26" ht="15.75" x14ac:dyDescent="0.25">
      <c r="A20" s="445"/>
      <c r="B20" s="504" t="s">
        <v>290</v>
      </c>
      <c r="C20" s="1460"/>
      <c r="D20" s="1457"/>
      <c r="E20" s="1457"/>
      <c r="F20" s="1457"/>
      <c r="G20" s="1458"/>
      <c r="H20" s="445"/>
      <c r="I20" s="445"/>
      <c r="J20" s="445"/>
      <c r="K20" s="445"/>
      <c r="L20" s="445"/>
      <c r="M20" s="445"/>
      <c r="N20" s="445"/>
      <c r="O20" s="445"/>
      <c r="P20" s="445"/>
      <c r="Q20" s="445"/>
      <c r="R20" s="445"/>
      <c r="S20" s="445"/>
      <c r="T20" s="445"/>
      <c r="U20" s="445"/>
      <c r="V20" s="445"/>
      <c r="W20" s="445"/>
      <c r="X20" s="445"/>
      <c r="Y20" s="445"/>
      <c r="Z20" s="445"/>
    </row>
    <row r="21" spans="1:26" ht="63" customHeight="1" x14ac:dyDescent="0.25">
      <c r="A21" s="445"/>
      <c r="B21" s="504" t="s">
        <v>291</v>
      </c>
      <c r="C21" s="507" t="s">
        <v>1312</v>
      </c>
      <c r="D21" s="508" t="s">
        <v>1313</v>
      </c>
      <c r="E21" s="1456" t="s">
        <v>3535</v>
      </c>
      <c r="F21" s="1457"/>
      <c r="G21" s="1458"/>
      <c r="H21" s="445"/>
      <c r="I21" s="445"/>
      <c r="J21" s="445"/>
      <c r="K21" s="445"/>
      <c r="L21" s="445"/>
      <c r="M21" s="445"/>
      <c r="N21" s="445"/>
      <c r="O21" s="445"/>
      <c r="P21" s="445"/>
      <c r="Q21" s="445"/>
      <c r="R21" s="445"/>
      <c r="S21" s="445"/>
      <c r="T21" s="445"/>
      <c r="U21" s="445"/>
      <c r="V21" s="445"/>
      <c r="W21" s="445"/>
      <c r="X21" s="445"/>
      <c r="Y21" s="445"/>
      <c r="Z21" s="445"/>
    </row>
    <row r="22" spans="1:26" ht="36.75" customHeight="1" x14ac:dyDescent="0.25">
      <c r="A22" s="445"/>
      <c r="B22" s="504" t="s">
        <v>293</v>
      </c>
      <c r="C22" s="1460" t="s">
        <v>3536</v>
      </c>
      <c r="D22" s="1457"/>
      <c r="E22" s="1457"/>
      <c r="F22" s="1457"/>
      <c r="G22" s="1458"/>
      <c r="H22" s="445"/>
      <c r="I22" s="445"/>
      <c r="J22" s="445"/>
      <c r="K22" s="445"/>
      <c r="L22" s="445"/>
      <c r="M22" s="445"/>
      <c r="N22" s="445"/>
      <c r="O22" s="445"/>
      <c r="P22" s="445"/>
      <c r="Q22" s="445"/>
      <c r="R22" s="445"/>
      <c r="S22" s="445"/>
      <c r="T22" s="445"/>
      <c r="U22" s="445"/>
      <c r="V22" s="445"/>
      <c r="W22" s="445"/>
      <c r="X22" s="445"/>
      <c r="Y22" s="445"/>
      <c r="Z22" s="445"/>
    </row>
    <row r="23" spans="1:26" ht="21" customHeight="1" x14ac:dyDescent="0.25">
      <c r="A23" s="445"/>
      <c r="B23" s="504" t="s">
        <v>294</v>
      </c>
      <c r="C23" s="1460" t="s">
        <v>3537</v>
      </c>
      <c r="D23" s="1457"/>
      <c r="E23" s="1457"/>
      <c r="F23" s="1457"/>
      <c r="G23" s="1458"/>
      <c r="H23" s="445"/>
      <c r="I23" s="445"/>
      <c r="J23" s="445"/>
      <c r="K23" s="445"/>
      <c r="L23" s="445"/>
      <c r="M23" s="445"/>
      <c r="N23" s="445"/>
      <c r="O23" s="445"/>
      <c r="P23" s="445"/>
      <c r="Q23" s="445"/>
      <c r="R23" s="445"/>
      <c r="S23" s="445"/>
      <c r="T23" s="445"/>
      <c r="U23" s="445"/>
      <c r="V23" s="445"/>
      <c r="W23" s="445"/>
      <c r="X23" s="445"/>
      <c r="Y23" s="445"/>
      <c r="Z23" s="445"/>
    </row>
    <row r="24" spans="1:26" ht="15.75" x14ac:dyDescent="0.25">
      <c r="A24" s="445"/>
      <c r="B24" s="1463"/>
      <c r="C24" s="1405"/>
      <c r="D24" s="1405"/>
      <c r="E24" s="509"/>
      <c r="F24" s="510"/>
      <c r="G24" s="510"/>
      <c r="H24" s="445"/>
      <c r="I24" s="445"/>
      <c r="J24" s="445"/>
      <c r="K24" s="445"/>
      <c r="L24" s="445"/>
      <c r="M24" s="445"/>
      <c r="N24" s="445"/>
      <c r="O24" s="445"/>
      <c r="P24" s="445"/>
      <c r="Q24" s="445"/>
      <c r="R24" s="445"/>
      <c r="S24" s="445"/>
      <c r="T24" s="445"/>
      <c r="U24" s="445"/>
      <c r="V24" s="445"/>
      <c r="W24" s="445"/>
      <c r="X24" s="445"/>
      <c r="Y24" s="445"/>
      <c r="Z24" s="445"/>
    </row>
    <row r="25" spans="1:26" ht="15.75" x14ac:dyDescent="0.25">
      <c r="A25" s="445"/>
      <c r="B25" s="1461" t="s">
        <v>295</v>
      </c>
      <c r="C25" s="1402"/>
      <c r="D25" s="1402"/>
      <c r="E25" s="1402"/>
      <c r="F25" s="1402"/>
      <c r="G25" s="1402"/>
      <c r="H25" s="445"/>
      <c r="I25" s="445"/>
      <c r="J25" s="445"/>
      <c r="K25" s="445"/>
      <c r="L25" s="445"/>
      <c r="M25" s="445"/>
      <c r="N25" s="445"/>
      <c r="O25" s="445"/>
      <c r="P25" s="445"/>
      <c r="Q25" s="445"/>
      <c r="R25" s="445"/>
      <c r="S25" s="445"/>
      <c r="T25" s="445"/>
      <c r="U25" s="445"/>
      <c r="V25" s="445"/>
      <c r="W25" s="445"/>
      <c r="X25" s="445"/>
      <c r="Y25" s="445"/>
      <c r="Z25" s="445"/>
    </row>
    <row r="26" spans="1:26" ht="15.75" x14ac:dyDescent="0.25">
      <c r="A26" s="445"/>
      <c r="B26" s="511"/>
      <c r="C26" s="511"/>
      <c r="D26" s="511"/>
      <c r="E26" s="509"/>
      <c r="F26" s="509"/>
      <c r="G26" s="509"/>
      <c r="H26" s="445"/>
      <c r="I26" s="445" t="s">
        <v>296</v>
      </c>
      <c r="J26" s="445"/>
      <c r="K26" s="445"/>
      <c r="L26" s="445"/>
      <c r="M26" s="445"/>
      <c r="N26" s="445"/>
      <c r="O26" s="445"/>
      <c r="P26" s="445"/>
      <c r="Q26" s="445"/>
      <c r="R26" s="445"/>
      <c r="S26" s="445"/>
      <c r="T26" s="445"/>
      <c r="U26" s="445"/>
      <c r="V26" s="445"/>
      <c r="W26" s="445"/>
      <c r="X26" s="445"/>
      <c r="Y26" s="445"/>
      <c r="Z26" s="445"/>
    </row>
    <row r="27" spans="1:26" ht="15.75" x14ac:dyDescent="0.25">
      <c r="A27" s="445"/>
      <c r="B27" s="504" t="s">
        <v>297</v>
      </c>
      <c r="C27" s="1460" t="s">
        <v>3221</v>
      </c>
      <c r="D27" s="1457"/>
      <c r="E27" s="1457"/>
      <c r="F27" s="1457"/>
      <c r="G27" s="1458"/>
      <c r="H27" s="445"/>
      <c r="I27" s="445"/>
      <c r="J27" s="445"/>
      <c r="K27" s="445"/>
      <c r="L27" s="445"/>
      <c r="M27" s="445"/>
      <c r="N27" s="445"/>
      <c r="O27" s="445"/>
      <c r="P27" s="445"/>
      <c r="Q27" s="445"/>
      <c r="R27" s="445"/>
      <c r="S27" s="445"/>
      <c r="T27" s="445"/>
      <c r="U27" s="445"/>
      <c r="V27" s="445"/>
      <c r="W27" s="445"/>
      <c r="X27" s="445"/>
      <c r="Y27" s="445"/>
      <c r="Z27" s="445"/>
    </row>
    <row r="28" spans="1:26" ht="31.5" x14ac:dyDescent="0.25">
      <c r="A28" s="445"/>
      <c r="B28" s="504" t="s">
        <v>298</v>
      </c>
      <c r="C28" s="1460" t="s">
        <v>3538</v>
      </c>
      <c r="D28" s="1457"/>
      <c r="E28" s="1457"/>
      <c r="F28" s="1457"/>
      <c r="G28" s="1458"/>
      <c r="H28" s="445"/>
      <c r="I28" s="445"/>
      <c r="J28" s="445"/>
      <c r="K28" s="445"/>
      <c r="L28" s="445"/>
      <c r="M28" s="445"/>
      <c r="N28" s="445"/>
      <c r="O28" s="445"/>
      <c r="P28" s="445"/>
      <c r="Q28" s="445"/>
      <c r="R28" s="445"/>
      <c r="S28" s="445"/>
      <c r="T28" s="445"/>
      <c r="U28" s="445"/>
      <c r="V28" s="445"/>
      <c r="W28" s="445"/>
      <c r="X28" s="445"/>
      <c r="Y28" s="445"/>
      <c r="Z28" s="445"/>
    </row>
    <row r="29" spans="1:26" ht="15.75" x14ac:dyDescent="0.25">
      <c r="A29" s="445"/>
      <c r="B29" s="504" t="s">
        <v>299</v>
      </c>
      <c r="C29" s="1460" t="s">
        <v>360</v>
      </c>
      <c r="D29" s="1457"/>
      <c r="E29" s="1457"/>
      <c r="F29" s="1457"/>
      <c r="G29" s="1458"/>
      <c r="H29" s="445"/>
      <c r="I29" s="445"/>
      <c r="J29" s="445"/>
      <c r="K29" s="445"/>
      <c r="L29" s="445"/>
      <c r="M29" s="445"/>
      <c r="N29" s="445"/>
      <c r="O29" s="445"/>
      <c r="P29" s="445"/>
      <c r="Q29" s="445"/>
      <c r="R29" s="445"/>
      <c r="S29" s="445"/>
      <c r="T29" s="445"/>
      <c r="U29" s="445"/>
      <c r="V29" s="445"/>
      <c r="W29" s="445"/>
      <c r="X29" s="445"/>
      <c r="Y29" s="445"/>
      <c r="Z29" s="445"/>
    </row>
    <row r="30" spans="1:26" ht="15.75" x14ac:dyDescent="0.25">
      <c r="A30" s="445"/>
      <c r="B30" s="504" t="s">
        <v>301</v>
      </c>
      <c r="C30" s="1465" t="s">
        <v>331</v>
      </c>
      <c r="D30" s="1457"/>
      <c r="E30" s="1457"/>
      <c r="F30" s="1457"/>
      <c r="G30" s="1458"/>
      <c r="H30" s="445"/>
      <c r="I30" s="445"/>
      <c r="J30" s="445"/>
      <c r="K30" s="445"/>
      <c r="L30" s="445"/>
      <c r="M30" s="445"/>
      <c r="N30" s="445"/>
      <c r="O30" s="445"/>
      <c r="P30" s="445"/>
      <c r="Q30" s="445"/>
      <c r="R30" s="445"/>
      <c r="S30" s="445"/>
      <c r="T30" s="445"/>
      <c r="U30" s="445"/>
      <c r="V30" s="445"/>
      <c r="W30" s="445"/>
      <c r="X30" s="445"/>
      <c r="Y30" s="445"/>
      <c r="Z30" s="445"/>
    </row>
    <row r="31" spans="1:26" ht="15.75" x14ac:dyDescent="0.25">
      <c r="A31" s="445"/>
      <c r="B31" s="1462"/>
      <c r="C31" s="1405"/>
      <c r="D31" s="1405"/>
      <c r="E31" s="509"/>
      <c r="F31" s="509"/>
      <c r="G31" s="509"/>
      <c r="H31" s="445"/>
      <c r="I31" s="445"/>
      <c r="J31" s="445"/>
      <c r="K31" s="445"/>
      <c r="L31" s="445"/>
      <c r="M31" s="445"/>
      <c r="N31" s="445"/>
      <c r="O31" s="445"/>
      <c r="P31" s="445"/>
      <c r="Q31" s="445"/>
      <c r="R31" s="445"/>
      <c r="S31" s="445"/>
      <c r="T31" s="445"/>
      <c r="U31" s="445"/>
      <c r="V31" s="445"/>
      <c r="W31" s="445"/>
      <c r="X31" s="445"/>
      <c r="Y31" s="445"/>
      <c r="Z31" s="445"/>
    </row>
    <row r="32" spans="1:26" ht="15.75" x14ac:dyDescent="0.25">
      <c r="A32" s="445"/>
      <c r="B32" s="1461" t="s">
        <v>303</v>
      </c>
      <c r="C32" s="1402"/>
      <c r="D32" s="1402"/>
      <c r="E32" s="1402"/>
      <c r="F32" s="1402"/>
      <c r="G32" s="1402"/>
      <c r="H32" s="445"/>
      <c r="I32" s="445"/>
      <c r="J32" s="445"/>
      <c r="K32" s="445"/>
      <c r="L32" s="445"/>
      <c r="M32" s="445"/>
      <c r="N32" s="445"/>
      <c r="O32" s="445"/>
      <c r="P32" s="445"/>
      <c r="Q32" s="445"/>
      <c r="R32" s="445"/>
      <c r="S32" s="445"/>
      <c r="T32" s="445"/>
      <c r="U32" s="445"/>
      <c r="V32" s="445"/>
      <c r="W32" s="445"/>
      <c r="X32" s="445"/>
      <c r="Y32" s="445"/>
      <c r="Z32" s="445"/>
    </row>
    <row r="33" spans="1:26" ht="15.75" x14ac:dyDescent="0.25">
      <c r="A33" s="445"/>
      <c r="B33" s="1463"/>
      <c r="C33" s="1405"/>
      <c r="D33" s="1405"/>
      <c r="E33" s="509"/>
      <c r="F33" s="509"/>
      <c r="G33" s="509"/>
      <c r="H33" s="445"/>
      <c r="I33" s="445"/>
      <c r="J33" s="445"/>
      <c r="K33" s="445"/>
      <c r="L33" s="445"/>
      <c r="M33" s="445"/>
      <c r="N33" s="445"/>
      <c r="O33" s="445"/>
      <c r="P33" s="445"/>
      <c r="Q33" s="445"/>
      <c r="R33" s="445"/>
      <c r="S33" s="445"/>
      <c r="T33" s="445"/>
      <c r="U33" s="445"/>
      <c r="V33" s="445"/>
      <c r="W33" s="445"/>
      <c r="X33" s="445"/>
      <c r="Y33" s="445"/>
      <c r="Z33" s="445"/>
    </row>
    <row r="34" spans="1:26" ht="18" customHeight="1" x14ac:dyDescent="0.25">
      <c r="A34" s="445"/>
      <c r="B34" s="504" t="s">
        <v>304</v>
      </c>
      <c r="C34" s="1460" t="s">
        <v>1914</v>
      </c>
      <c r="D34" s="1457"/>
      <c r="E34" s="1457"/>
      <c r="F34" s="1457"/>
      <c r="G34" s="1458"/>
      <c r="H34" s="445"/>
      <c r="I34" s="445"/>
      <c r="J34" s="445"/>
      <c r="K34" s="445"/>
      <c r="L34" s="445"/>
      <c r="M34" s="445"/>
      <c r="N34" s="445"/>
      <c r="O34" s="445"/>
      <c r="P34" s="445"/>
      <c r="Q34" s="445"/>
      <c r="R34" s="445"/>
      <c r="S34" s="445"/>
      <c r="T34" s="445"/>
      <c r="U34" s="445"/>
      <c r="V34" s="445"/>
      <c r="W34" s="445"/>
      <c r="X34" s="445"/>
      <c r="Y34" s="445"/>
      <c r="Z34" s="445"/>
    </row>
    <row r="35" spans="1:26" ht="18" customHeight="1" x14ac:dyDescent="0.25">
      <c r="A35" s="445"/>
      <c r="B35" s="504" t="s">
        <v>305</v>
      </c>
      <c r="C35" s="1460" t="s">
        <v>3221</v>
      </c>
      <c r="D35" s="1457"/>
      <c r="E35" s="1457"/>
      <c r="F35" s="1457"/>
      <c r="G35" s="1458"/>
      <c r="H35" s="445"/>
      <c r="I35" s="445"/>
      <c r="J35" s="445"/>
      <c r="K35" s="445"/>
      <c r="L35" s="445"/>
      <c r="M35" s="445"/>
      <c r="N35" s="445"/>
      <c r="O35" s="445"/>
      <c r="P35" s="445"/>
      <c r="Q35" s="445"/>
      <c r="R35" s="445"/>
      <c r="S35" s="445"/>
      <c r="T35" s="445"/>
      <c r="U35" s="445"/>
      <c r="V35" s="445"/>
      <c r="W35" s="445"/>
      <c r="X35" s="445"/>
      <c r="Y35" s="445"/>
      <c r="Z35" s="445"/>
    </row>
    <row r="36" spans="1:26" ht="18" customHeight="1" x14ac:dyDescent="0.25">
      <c r="A36" s="445"/>
      <c r="B36" s="504" t="s">
        <v>306</v>
      </c>
      <c r="C36" s="1460" t="s">
        <v>3539</v>
      </c>
      <c r="D36" s="1457"/>
      <c r="E36" s="1457"/>
      <c r="F36" s="1457"/>
      <c r="G36" s="1458"/>
      <c r="H36" s="445"/>
      <c r="I36" s="445"/>
      <c r="J36" s="445"/>
      <c r="K36" s="445"/>
      <c r="L36" s="445"/>
      <c r="M36" s="445"/>
      <c r="N36" s="445"/>
      <c r="O36" s="445"/>
      <c r="P36" s="445"/>
      <c r="Q36" s="445"/>
      <c r="R36" s="445"/>
      <c r="S36" s="445"/>
      <c r="T36" s="445"/>
      <c r="U36" s="445"/>
      <c r="V36" s="445"/>
      <c r="W36" s="445"/>
      <c r="X36" s="445"/>
      <c r="Y36" s="445"/>
      <c r="Z36" s="445"/>
    </row>
    <row r="37" spans="1:26" ht="18" customHeight="1" x14ac:dyDescent="0.25">
      <c r="A37" s="445"/>
      <c r="B37" s="504" t="s">
        <v>307</v>
      </c>
      <c r="C37" s="1460" t="s">
        <v>1915</v>
      </c>
      <c r="D37" s="1457"/>
      <c r="E37" s="1457"/>
      <c r="F37" s="1457"/>
      <c r="G37" s="1458"/>
      <c r="H37" s="445"/>
      <c r="I37" s="445"/>
      <c r="J37" s="509"/>
      <c r="K37" s="445"/>
      <c r="L37" s="445"/>
      <c r="M37" s="445"/>
      <c r="N37" s="445"/>
      <c r="O37" s="445"/>
      <c r="P37" s="445"/>
      <c r="Q37" s="445"/>
      <c r="R37" s="445"/>
      <c r="S37" s="445"/>
      <c r="T37" s="445"/>
      <c r="U37" s="445"/>
      <c r="V37" s="445"/>
      <c r="W37" s="445"/>
      <c r="X37" s="445"/>
      <c r="Y37" s="445"/>
      <c r="Z37" s="445"/>
    </row>
    <row r="38" spans="1:26" ht="18" customHeight="1" x14ac:dyDescent="0.25">
      <c r="A38" s="445"/>
      <c r="B38" s="504" t="s">
        <v>308</v>
      </c>
      <c r="C38" s="1464" t="s">
        <v>1918</v>
      </c>
      <c r="D38" s="1457"/>
      <c r="E38" s="1457"/>
      <c r="F38" s="1457"/>
      <c r="G38" s="1458"/>
      <c r="H38" s="445"/>
      <c r="I38" s="445"/>
      <c r="J38" s="445"/>
      <c r="K38" s="445"/>
      <c r="L38" s="445"/>
      <c r="M38" s="445"/>
      <c r="N38" s="445"/>
      <c r="O38" s="445"/>
      <c r="P38" s="445"/>
      <c r="Q38" s="445"/>
      <c r="R38" s="445"/>
      <c r="S38" s="445"/>
      <c r="T38" s="445"/>
      <c r="U38" s="445"/>
      <c r="V38" s="445"/>
      <c r="W38" s="445"/>
      <c r="X38" s="445"/>
      <c r="Y38" s="445"/>
      <c r="Z38" s="445"/>
    </row>
    <row r="39" spans="1:26" ht="18" customHeight="1" x14ac:dyDescent="0.25">
      <c r="A39" s="445"/>
      <c r="B39" s="504" t="s">
        <v>309</v>
      </c>
      <c r="C39" s="1460" t="s">
        <v>1981</v>
      </c>
      <c r="D39" s="1457"/>
      <c r="E39" s="1457"/>
      <c r="F39" s="1457"/>
      <c r="G39" s="1458"/>
      <c r="H39" s="445"/>
      <c r="I39" s="445"/>
      <c r="J39" s="445"/>
      <c r="K39" s="445"/>
      <c r="L39" s="445"/>
      <c r="M39" s="445"/>
      <c r="N39" s="445"/>
      <c r="O39" s="445"/>
      <c r="P39" s="445"/>
      <c r="Q39" s="445"/>
      <c r="R39" s="445"/>
      <c r="S39" s="445"/>
      <c r="T39" s="445"/>
      <c r="U39" s="445"/>
      <c r="V39" s="445"/>
      <c r="W39" s="445"/>
      <c r="X39" s="445"/>
      <c r="Y39" s="445"/>
      <c r="Z39" s="445"/>
    </row>
    <row r="40" spans="1:26" ht="15.75" x14ac:dyDescent="0.25">
      <c r="A40" s="445"/>
      <c r="B40" s="1462"/>
      <c r="C40" s="1405"/>
      <c r="D40" s="1405"/>
      <c r="E40" s="509"/>
      <c r="F40" s="510"/>
      <c r="G40" s="510"/>
      <c r="H40" s="445"/>
      <c r="I40" s="445"/>
      <c r="J40" s="445"/>
      <c r="K40" s="445"/>
      <c r="L40" s="445"/>
      <c r="M40" s="445"/>
      <c r="N40" s="445"/>
      <c r="O40" s="445"/>
      <c r="P40" s="445"/>
      <c r="Q40" s="445"/>
      <c r="R40" s="445"/>
      <c r="S40" s="445"/>
      <c r="T40" s="445"/>
      <c r="U40" s="445"/>
      <c r="V40" s="445"/>
      <c r="W40" s="445"/>
      <c r="X40" s="445"/>
      <c r="Y40" s="445"/>
      <c r="Z40" s="445"/>
    </row>
    <row r="41" spans="1:26" ht="15.75" x14ac:dyDescent="0.25">
      <c r="A41" s="445"/>
      <c r="B41" s="1461" t="s">
        <v>310</v>
      </c>
      <c r="C41" s="1402"/>
      <c r="D41" s="1402"/>
      <c r="E41" s="1402"/>
      <c r="F41" s="1402"/>
      <c r="G41" s="1402"/>
      <c r="H41" s="445"/>
      <c r="I41" s="445"/>
      <c r="J41" s="445"/>
      <c r="K41" s="445"/>
      <c r="L41" s="445"/>
      <c r="M41" s="445"/>
      <c r="N41" s="445"/>
      <c r="O41" s="445"/>
      <c r="P41" s="445"/>
      <c r="Q41" s="445"/>
      <c r="R41" s="445"/>
      <c r="S41" s="445"/>
      <c r="T41" s="445"/>
      <c r="U41" s="445"/>
      <c r="V41" s="445"/>
      <c r="W41" s="445"/>
      <c r="X41" s="445"/>
      <c r="Y41" s="445"/>
      <c r="Z41" s="445"/>
    </row>
    <row r="42" spans="1:26" ht="15.75" x14ac:dyDescent="0.25">
      <c r="A42" s="445"/>
      <c r="B42" s="512"/>
      <c r="C42" s="512"/>
      <c r="D42" s="512"/>
      <c r="E42" s="509"/>
      <c r="F42" s="509"/>
      <c r="G42" s="509"/>
      <c r="H42" s="445"/>
      <c r="I42" s="445"/>
      <c r="J42" s="445"/>
      <c r="K42" s="445"/>
      <c r="L42" s="445"/>
      <c r="M42" s="445"/>
      <c r="N42" s="445"/>
      <c r="O42" s="445"/>
      <c r="P42" s="445"/>
      <c r="Q42" s="445"/>
      <c r="R42" s="445"/>
      <c r="S42" s="445"/>
      <c r="T42" s="445"/>
      <c r="U42" s="445"/>
      <c r="V42" s="445"/>
      <c r="W42" s="445"/>
      <c r="X42" s="445"/>
      <c r="Y42" s="445"/>
      <c r="Z42" s="445"/>
    </row>
    <row r="43" spans="1:26" ht="31.5" x14ac:dyDescent="0.25">
      <c r="A43" s="445"/>
      <c r="B43" s="504" t="s">
        <v>311</v>
      </c>
      <c r="C43" s="1460" t="s">
        <v>3540</v>
      </c>
      <c r="D43" s="1457"/>
      <c r="E43" s="1457"/>
      <c r="F43" s="1457"/>
      <c r="G43" s="1458"/>
      <c r="H43" s="445"/>
      <c r="I43" s="445"/>
      <c r="J43" s="445"/>
      <c r="K43" s="445"/>
      <c r="L43" s="445"/>
      <c r="M43" s="445"/>
      <c r="N43" s="445"/>
      <c r="O43" s="445"/>
      <c r="P43" s="445"/>
      <c r="Q43" s="445"/>
      <c r="R43" s="445"/>
      <c r="S43" s="445"/>
      <c r="T43" s="445"/>
      <c r="U43" s="445"/>
      <c r="V43" s="445"/>
      <c r="W43" s="445"/>
      <c r="X43" s="445"/>
      <c r="Y43" s="445"/>
      <c r="Z43" s="445"/>
    </row>
    <row r="44" spans="1:26" ht="36" customHeight="1" x14ac:dyDescent="0.25">
      <c r="A44" s="445"/>
      <c r="B44" s="504" t="s">
        <v>312</v>
      </c>
      <c r="C44" s="1460" t="s">
        <v>3541</v>
      </c>
      <c r="D44" s="1457"/>
      <c r="E44" s="1457"/>
      <c r="F44" s="1457"/>
      <c r="G44" s="1458"/>
      <c r="H44" s="445"/>
      <c r="I44" s="445"/>
      <c r="J44" s="445"/>
      <c r="K44" s="445"/>
      <c r="L44" s="445"/>
      <c r="M44" s="445"/>
      <c r="N44" s="445"/>
      <c r="O44" s="445"/>
      <c r="P44" s="445"/>
      <c r="Q44" s="445"/>
      <c r="R44" s="445"/>
      <c r="S44" s="445"/>
      <c r="T44" s="445"/>
      <c r="U44" s="445"/>
      <c r="V44" s="445"/>
      <c r="W44" s="445"/>
      <c r="X44" s="445"/>
      <c r="Y44" s="445"/>
      <c r="Z44" s="445"/>
    </row>
    <row r="45" spans="1:26" ht="21" customHeight="1" x14ac:dyDescent="0.25">
      <c r="A45" s="445"/>
      <c r="B45" s="504" t="s">
        <v>313</v>
      </c>
      <c r="C45" s="1460" t="s">
        <v>3224</v>
      </c>
      <c r="D45" s="1457"/>
      <c r="E45" s="1457"/>
      <c r="F45" s="1457"/>
      <c r="G45" s="1458"/>
      <c r="H45" s="445"/>
      <c r="I45" s="445"/>
      <c r="J45" s="445"/>
      <c r="K45" s="445"/>
      <c r="L45" s="445"/>
      <c r="M45" s="445"/>
      <c r="N45" s="445"/>
      <c r="O45" s="445"/>
      <c r="P45" s="445"/>
      <c r="Q45" s="445"/>
      <c r="R45" s="445"/>
      <c r="S45" s="445"/>
      <c r="T45" s="445"/>
      <c r="U45" s="445"/>
      <c r="V45" s="445"/>
      <c r="W45" s="445"/>
      <c r="X45" s="445"/>
      <c r="Y45" s="445"/>
      <c r="Z45" s="445"/>
    </row>
    <row r="46" spans="1:26" ht="15.75" x14ac:dyDescent="0.25">
      <c r="A46" s="445"/>
      <c r="B46" s="513"/>
      <c r="C46" s="514"/>
      <c r="D46" s="515"/>
      <c r="E46" s="509"/>
      <c r="F46" s="509"/>
      <c r="G46" s="509"/>
      <c r="H46" s="445"/>
      <c r="I46" s="445"/>
      <c r="J46" s="445"/>
      <c r="K46" s="445"/>
      <c r="L46" s="445"/>
      <c r="M46" s="445"/>
      <c r="N46" s="445"/>
      <c r="O46" s="445"/>
      <c r="P46" s="445"/>
      <c r="Q46" s="445"/>
      <c r="R46" s="445"/>
      <c r="S46" s="445"/>
      <c r="T46" s="445"/>
      <c r="U46" s="445"/>
      <c r="V46" s="445"/>
      <c r="W46" s="445"/>
      <c r="X46" s="445"/>
      <c r="Y46" s="445"/>
      <c r="Z46" s="445"/>
    </row>
    <row r="47" spans="1:26" ht="15.75" x14ac:dyDescent="0.25">
      <c r="A47" s="445"/>
      <c r="B47" s="1461" t="s">
        <v>314</v>
      </c>
      <c r="C47" s="1402"/>
      <c r="D47" s="1402"/>
      <c r="E47" s="1402"/>
      <c r="F47" s="1402"/>
      <c r="G47" s="1402"/>
      <c r="H47" s="445"/>
      <c r="I47" s="445"/>
      <c r="J47" s="445"/>
      <c r="K47" s="445"/>
      <c r="L47" s="445"/>
      <c r="M47" s="445"/>
      <c r="N47" s="445"/>
      <c r="O47" s="445"/>
      <c r="P47" s="445"/>
      <c r="Q47" s="445"/>
      <c r="R47" s="445"/>
      <c r="S47" s="445"/>
      <c r="T47" s="445"/>
      <c r="U47" s="445"/>
      <c r="V47" s="445"/>
      <c r="W47" s="445"/>
      <c r="X47" s="445"/>
      <c r="Y47" s="445"/>
      <c r="Z47" s="445"/>
    </row>
    <row r="48" spans="1:26" ht="15.75" x14ac:dyDescent="0.25">
      <c r="A48" s="445"/>
      <c r="B48" s="516"/>
      <c r="C48" s="516"/>
      <c r="D48" s="516"/>
      <c r="E48" s="509"/>
      <c r="F48" s="509"/>
      <c r="G48" s="517"/>
      <c r="H48" s="445"/>
      <c r="I48" s="445"/>
      <c r="J48" s="445"/>
      <c r="K48" s="445"/>
      <c r="L48" s="445"/>
      <c r="M48" s="445"/>
      <c r="N48" s="445"/>
      <c r="O48" s="445"/>
      <c r="P48" s="445"/>
      <c r="Q48" s="445"/>
      <c r="R48" s="445"/>
      <c r="S48" s="445"/>
      <c r="T48" s="445"/>
      <c r="U48" s="445"/>
      <c r="V48" s="445"/>
      <c r="W48" s="445"/>
      <c r="X48" s="445"/>
      <c r="Y48" s="445"/>
      <c r="Z48" s="445"/>
    </row>
    <row r="49" spans="1:26" ht="31.5" x14ac:dyDescent="0.25">
      <c r="A49" s="445"/>
      <c r="B49" s="518" t="s">
        <v>315</v>
      </c>
      <c r="C49" s="1456" t="s">
        <v>3542</v>
      </c>
      <c r="D49" s="1457"/>
      <c r="E49" s="1457"/>
      <c r="F49" s="1457"/>
      <c r="G49" s="1458"/>
      <c r="H49" s="445"/>
      <c r="I49" s="445"/>
      <c r="J49" s="445"/>
      <c r="K49" s="445"/>
      <c r="L49" s="445"/>
      <c r="M49" s="445"/>
      <c r="N49" s="445"/>
      <c r="O49" s="445"/>
      <c r="P49" s="445"/>
      <c r="Q49" s="445"/>
      <c r="R49" s="445"/>
      <c r="S49" s="445"/>
      <c r="T49" s="445"/>
      <c r="U49" s="445"/>
      <c r="V49" s="445"/>
      <c r="W49" s="445"/>
      <c r="X49" s="445"/>
      <c r="Y49" s="445"/>
      <c r="Z49" s="445"/>
    </row>
    <row r="50" spans="1:26" ht="31.5" x14ac:dyDescent="0.25">
      <c r="A50" s="445"/>
      <c r="B50" s="518" t="s">
        <v>316</v>
      </c>
      <c r="C50" s="1456" t="s">
        <v>3543</v>
      </c>
      <c r="D50" s="1457"/>
      <c r="E50" s="1457"/>
      <c r="F50" s="1457"/>
      <c r="G50" s="1458"/>
      <c r="H50" s="445"/>
      <c r="I50" s="445"/>
      <c r="J50" s="445"/>
      <c r="K50" s="445"/>
      <c r="L50" s="445"/>
      <c r="M50" s="445"/>
      <c r="N50" s="445"/>
      <c r="O50" s="445"/>
      <c r="P50" s="445"/>
      <c r="Q50" s="445"/>
      <c r="R50" s="445"/>
      <c r="S50" s="445"/>
      <c r="T50" s="445"/>
      <c r="U50" s="445"/>
      <c r="V50" s="445"/>
      <c r="W50" s="445"/>
      <c r="X50" s="445"/>
      <c r="Y50" s="445"/>
      <c r="Z50" s="445"/>
    </row>
    <row r="51" spans="1:26" ht="15.75" x14ac:dyDescent="0.25">
      <c r="A51" s="445"/>
      <c r="B51" s="518" t="s">
        <v>317</v>
      </c>
      <c r="C51" s="1456"/>
      <c r="D51" s="1457"/>
      <c r="E51" s="1457"/>
      <c r="F51" s="1457"/>
      <c r="G51" s="1458"/>
      <c r="H51" s="445"/>
      <c r="I51" s="445"/>
      <c r="J51" s="445"/>
      <c r="K51" s="445"/>
      <c r="L51" s="445"/>
      <c r="M51" s="445"/>
      <c r="N51" s="445"/>
      <c r="O51" s="445"/>
      <c r="P51" s="445"/>
      <c r="Q51" s="445"/>
      <c r="R51" s="445"/>
      <c r="S51" s="445"/>
      <c r="T51" s="445"/>
      <c r="U51" s="445"/>
      <c r="V51" s="445"/>
      <c r="W51" s="445"/>
      <c r="X51" s="445"/>
      <c r="Y51" s="445"/>
      <c r="Z51" s="445"/>
    </row>
    <row r="52" spans="1:26" ht="31.5" x14ac:dyDescent="0.25">
      <c r="A52" s="445"/>
      <c r="B52" s="518" t="s">
        <v>318</v>
      </c>
      <c r="C52" s="1456" t="s">
        <v>3544</v>
      </c>
      <c r="D52" s="1457"/>
      <c r="E52" s="1457"/>
      <c r="F52" s="1457"/>
      <c r="G52" s="1458"/>
      <c r="H52" s="445"/>
      <c r="I52" s="445"/>
      <c r="J52" s="445"/>
      <c r="K52" s="445"/>
      <c r="L52" s="445"/>
      <c r="M52" s="445"/>
      <c r="N52" s="445"/>
      <c r="O52" s="445"/>
      <c r="P52" s="445"/>
      <c r="Q52" s="445"/>
      <c r="R52" s="445"/>
      <c r="S52" s="445"/>
      <c r="T52" s="445"/>
      <c r="U52" s="445"/>
      <c r="V52" s="445"/>
      <c r="W52" s="445"/>
      <c r="X52" s="445"/>
      <c r="Y52" s="445"/>
      <c r="Z52" s="445"/>
    </row>
    <row r="53" spans="1:26" ht="15.75" x14ac:dyDescent="0.25">
      <c r="A53" s="445"/>
      <c r="B53" s="509"/>
      <c r="C53" s="509"/>
      <c r="D53" s="509"/>
      <c r="E53" s="509"/>
      <c r="F53" s="509"/>
      <c r="G53" s="509"/>
      <c r="H53" s="445"/>
      <c r="I53" s="445"/>
      <c r="J53" s="445"/>
      <c r="K53" s="445"/>
      <c r="L53" s="445"/>
      <c r="M53" s="445"/>
      <c r="N53" s="445"/>
      <c r="O53" s="445"/>
      <c r="P53" s="445"/>
      <c r="Q53" s="445"/>
      <c r="R53" s="445"/>
      <c r="S53" s="445"/>
      <c r="T53" s="445"/>
      <c r="U53" s="445"/>
      <c r="V53" s="445"/>
      <c r="W53" s="445"/>
      <c r="X53" s="445"/>
      <c r="Y53" s="445"/>
      <c r="Z53" s="445"/>
    </row>
    <row r="54" spans="1:26" ht="15.75" x14ac:dyDescent="0.25">
      <c r="A54" s="445"/>
      <c r="B54" s="445"/>
      <c r="C54" s="445"/>
      <c r="D54" s="445"/>
      <c r="E54" s="445"/>
      <c r="F54" s="445"/>
      <c r="G54" s="445"/>
      <c r="H54" s="445"/>
      <c r="I54" s="445"/>
      <c r="J54" s="445"/>
      <c r="K54" s="445"/>
      <c r="L54" s="445"/>
      <c r="M54" s="445"/>
      <c r="N54" s="445"/>
      <c r="O54" s="445"/>
      <c r="P54" s="445"/>
      <c r="Q54" s="445"/>
      <c r="R54" s="445"/>
      <c r="S54" s="445"/>
      <c r="T54" s="445"/>
      <c r="U54" s="445"/>
      <c r="V54" s="445"/>
      <c r="W54" s="445"/>
      <c r="X54" s="445"/>
      <c r="Y54" s="445"/>
      <c r="Z54" s="445"/>
    </row>
    <row r="55" spans="1:26" ht="15.75" x14ac:dyDescent="0.25">
      <c r="A55" s="445"/>
      <c r="B55" s="445"/>
      <c r="C55" s="445"/>
      <c r="D55" s="445"/>
      <c r="E55" s="445"/>
      <c r="F55" s="445"/>
      <c r="G55" s="445"/>
      <c r="H55" s="445"/>
      <c r="I55" s="445"/>
      <c r="J55" s="445"/>
      <c r="K55" s="445"/>
      <c r="L55" s="445"/>
      <c r="M55" s="445"/>
      <c r="N55" s="445"/>
      <c r="O55" s="445"/>
      <c r="P55" s="445"/>
      <c r="Q55" s="445"/>
      <c r="R55" s="445"/>
      <c r="S55" s="445"/>
      <c r="T55" s="445"/>
      <c r="U55" s="445"/>
      <c r="V55" s="445"/>
      <c r="W55" s="445"/>
      <c r="X55" s="445"/>
      <c r="Y55" s="445"/>
      <c r="Z55" s="445"/>
    </row>
    <row r="56" spans="1:26" ht="15.75" x14ac:dyDescent="0.25">
      <c r="A56" s="445"/>
      <c r="B56" s="445"/>
      <c r="C56" s="445"/>
      <c r="D56" s="445"/>
      <c r="E56" s="445"/>
      <c r="F56" s="445"/>
      <c r="G56" s="445"/>
      <c r="H56" s="445"/>
      <c r="I56" s="445"/>
      <c r="J56" s="445"/>
      <c r="K56" s="445"/>
      <c r="L56" s="445"/>
      <c r="M56" s="445"/>
      <c r="N56" s="445"/>
      <c r="O56" s="445"/>
      <c r="P56" s="445"/>
      <c r="Q56" s="445"/>
      <c r="R56" s="445"/>
      <c r="S56" s="445"/>
      <c r="T56" s="445"/>
      <c r="U56" s="445"/>
      <c r="V56" s="445"/>
      <c r="W56" s="445"/>
      <c r="X56" s="445"/>
      <c r="Y56" s="445"/>
      <c r="Z56" s="445"/>
    </row>
    <row r="57" spans="1:26" ht="15.75" x14ac:dyDescent="0.25">
      <c r="A57" s="445"/>
      <c r="B57" s="445"/>
      <c r="C57" s="445"/>
      <c r="D57" s="445"/>
      <c r="E57" s="445"/>
      <c r="F57" s="445"/>
      <c r="G57" s="445"/>
      <c r="H57" s="445"/>
      <c r="I57" s="445"/>
      <c r="J57" s="445"/>
      <c r="K57" s="445"/>
      <c r="L57" s="445"/>
      <c r="M57" s="445"/>
      <c r="N57" s="445"/>
      <c r="O57" s="445"/>
      <c r="P57" s="445"/>
      <c r="Q57" s="445"/>
      <c r="R57" s="445"/>
      <c r="S57" s="445"/>
      <c r="T57" s="445"/>
      <c r="U57" s="445"/>
      <c r="V57" s="445"/>
      <c r="W57" s="445"/>
      <c r="X57" s="445"/>
      <c r="Y57" s="445"/>
      <c r="Z57" s="445"/>
    </row>
    <row r="58" spans="1:26" ht="15.75" x14ac:dyDescent="0.25">
      <c r="A58" s="445"/>
      <c r="B58" s="445"/>
      <c r="C58" s="445"/>
      <c r="D58" s="445"/>
      <c r="E58" s="445"/>
      <c r="F58" s="445"/>
      <c r="G58" s="445"/>
      <c r="H58" s="445"/>
      <c r="I58" s="445"/>
      <c r="J58" s="445"/>
      <c r="K58" s="445"/>
      <c r="L58" s="445"/>
      <c r="M58" s="445"/>
      <c r="N58" s="445"/>
      <c r="O58" s="445"/>
      <c r="P58" s="445"/>
      <c r="Q58" s="445"/>
      <c r="R58" s="445"/>
      <c r="S58" s="445"/>
      <c r="T58" s="445"/>
      <c r="U58" s="445"/>
      <c r="V58" s="445"/>
      <c r="W58" s="445"/>
      <c r="X58" s="445"/>
      <c r="Y58" s="445"/>
      <c r="Z58" s="445"/>
    </row>
    <row r="59" spans="1:26" ht="15.75" x14ac:dyDescent="0.25">
      <c r="A59" s="445"/>
      <c r="B59" s="445"/>
      <c r="C59" s="445"/>
      <c r="D59" s="445"/>
      <c r="E59" s="445"/>
      <c r="F59" s="445"/>
      <c r="G59" s="445"/>
      <c r="H59" s="445"/>
      <c r="I59" s="445"/>
      <c r="J59" s="445"/>
      <c r="K59" s="445"/>
      <c r="L59" s="445"/>
      <c r="M59" s="445"/>
      <c r="N59" s="445"/>
      <c r="O59" s="445"/>
      <c r="P59" s="445"/>
      <c r="Q59" s="445"/>
      <c r="R59" s="445"/>
      <c r="S59" s="445"/>
      <c r="T59" s="445"/>
      <c r="U59" s="445"/>
      <c r="V59" s="445"/>
      <c r="W59" s="445"/>
      <c r="X59" s="445"/>
      <c r="Y59" s="445"/>
      <c r="Z59" s="445"/>
    </row>
    <row r="60" spans="1:26" ht="15.75" x14ac:dyDescent="0.25">
      <c r="A60" s="445"/>
      <c r="B60" s="445"/>
      <c r="C60" s="445"/>
      <c r="D60" s="445"/>
      <c r="E60" s="445"/>
      <c r="F60" s="445"/>
      <c r="G60" s="445"/>
      <c r="H60" s="445"/>
      <c r="I60" s="445"/>
      <c r="J60" s="445"/>
      <c r="K60" s="445"/>
      <c r="L60" s="445"/>
      <c r="M60" s="445"/>
      <c r="N60" s="445"/>
      <c r="O60" s="445"/>
      <c r="P60" s="445"/>
      <c r="Q60" s="445"/>
      <c r="R60" s="445"/>
      <c r="S60" s="445"/>
      <c r="T60" s="445"/>
      <c r="U60" s="445"/>
      <c r="V60" s="445"/>
      <c r="W60" s="445"/>
      <c r="X60" s="445"/>
      <c r="Y60" s="445"/>
      <c r="Z60" s="445"/>
    </row>
    <row r="61" spans="1:26" ht="15.75" x14ac:dyDescent="0.25">
      <c r="A61" s="445"/>
      <c r="B61" s="445"/>
      <c r="C61" s="445"/>
      <c r="D61" s="445"/>
      <c r="E61" s="445"/>
      <c r="F61" s="445"/>
      <c r="G61" s="445"/>
      <c r="H61" s="445"/>
      <c r="I61" s="445"/>
      <c r="J61" s="445"/>
      <c r="K61" s="445"/>
      <c r="L61" s="445"/>
      <c r="M61" s="445"/>
      <c r="N61" s="445"/>
      <c r="O61" s="445"/>
      <c r="P61" s="445"/>
      <c r="Q61" s="445"/>
      <c r="R61" s="445"/>
      <c r="S61" s="445"/>
      <c r="T61" s="445"/>
      <c r="U61" s="445"/>
      <c r="V61" s="445"/>
      <c r="W61" s="445"/>
      <c r="X61" s="445"/>
      <c r="Y61" s="445"/>
      <c r="Z61" s="445"/>
    </row>
    <row r="62" spans="1:26" ht="15.75" x14ac:dyDescent="0.25">
      <c r="A62" s="445"/>
      <c r="B62" s="445"/>
      <c r="C62" s="445"/>
      <c r="D62" s="445"/>
      <c r="E62" s="445"/>
      <c r="F62" s="445"/>
      <c r="G62" s="445"/>
      <c r="H62" s="445"/>
      <c r="I62" s="445"/>
      <c r="J62" s="445"/>
      <c r="K62" s="445"/>
      <c r="L62" s="445"/>
      <c r="M62" s="445"/>
      <c r="N62" s="445"/>
      <c r="O62" s="445"/>
      <c r="P62" s="445"/>
      <c r="Q62" s="445"/>
      <c r="R62" s="445"/>
      <c r="S62" s="445"/>
      <c r="T62" s="445"/>
      <c r="U62" s="445"/>
      <c r="V62" s="445"/>
      <c r="W62" s="445"/>
      <c r="X62" s="445"/>
      <c r="Y62" s="445"/>
      <c r="Z62" s="445"/>
    </row>
    <row r="63" spans="1:26" ht="15.75" x14ac:dyDescent="0.25">
      <c r="A63" s="445"/>
      <c r="B63" s="445"/>
      <c r="C63" s="445"/>
      <c r="D63" s="445"/>
      <c r="E63" s="445"/>
      <c r="F63" s="445"/>
      <c r="G63" s="445"/>
      <c r="H63" s="445"/>
      <c r="I63" s="445"/>
      <c r="J63" s="445"/>
      <c r="K63" s="445"/>
      <c r="L63" s="445"/>
      <c r="M63" s="445"/>
      <c r="N63" s="445"/>
      <c r="O63" s="445"/>
      <c r="P63" s="445"/>
      <c r="Q63" s="445"/>
      <c r="R63" s="445"/>
      <c r="S63" s="445"/>
      <c r="T63" s="445"/>
      <c r="U63" s="445"/>
      <c r="V63" s="445"/>
      <c r="W63" s="445"/>
      <c r="X63" s="445"/>
      <c r="Y63" s="445"/>
      <c r="Z63" s="445"/>
    </row>
    <row r="64" spans="1:26" ht="15.75" x14ac:dyDescent="0.25">
      <c r="A64" s="445"/>
      <c r="B64" s="445"/>
      <c r="C64" s="445"/>
      <c r="D64" s="445"/>
      <c r="E64" s="445"/>
      <c r="F64" s="445"/>
      <c r="G64" s="445"/>
      <c r="H64" s="445"/>
      <c r="I64" s="445"/>
      <c r="J64" s="445"/>
      <c r="K64" s="445"/>
      <c r="L64" s="445"/>
      <c r="M64" s="445"/>
      <c r="N64" s="445"/>
      <c r="O64" s="445"/>
      <c r="P64" s="445"/>
      <c r="Q64" s="445"/>
      <c r="R64" s="445"/>
      <c r="S64" s="445"/>
      <c r="T64" s="445"/>
      <c r="U64" s="445"/>
      <c r="V64" s="445"/>
      <c r="W64" s="445"/>
      <c r="X64" s="445"/>
      <c r="Y64" s="445"/>
      <c r="Z64" s="445"/>
    </row>
    <row r="65" spans="1:26" ht="15.75" x14ac:dyDescent="0.25">
      <c r="A65" s="445"/>
      <c r="B65" s="445"/>
      <c r="C65" s="445"/>
      <c r="D65" s="445"/>
      <c r="E65" s="445"/>
      <c r="F65" s="445"/>
      <c r="G65" s="445"/>
      <c r="H65" s="445"/>
      <c r="I65" s="445"/>
      <c r="J65" s="445"/>
      <c r="K65" s="445"/>
      <c r="L65" s="445"/>
      <c r="M65" s="445"/>
      <c r="N65" s="445"/>
      <c r="O65" s="445"/>
      <c r="P65" s="445"/>
      <c r="Q65" s="445"/>
      <c r="R65" s="445"/>
      <c r="S65" s="445"/>
      <c r="T65" s="445"/>
      <c r="U65" s="445"/>
      <c r="V65" s="445"/>
      <c r="W65" s="445"/>
      <c r="X65" s="445"/>
      <c r="Y65" s="445"/>
      <c r="Z65" s="445"/>
    </row>
    <row r="66" spans="1:26" ht="15.75" x14ac:dyDescent="0.25">
      <c r="A66" s="445"/>
      <c r="B66" s="445"/>
      <c r="C66" s="445"/>
      <c r="D66" s="445"/>
      <c r="E66" s="445"/>
      <c r="F66" s="445"/>
      <c r="G66" s="445"/>
      <c r="H66" s="445"/>
      <c r="I66" s="445"/>
      <c r="J66" s="445"/>
      <c r="K66" s="445"/>
      <c r="L66" s="445"/>
      <c r="M66" s="445"/>
      <c r="N66" s="445"/>
      <c r="O66" s="445"/>
      <c r="P66" s="445"/>
      <c r="Q66" s="445"/>
      <c r="R66" s="445"/>
      <c r="S66" s="445"/>
      <c r="T66" s="445"/>
      <c r="U66" s="445"/>
      <c r="V66" s="445"/>
      <c r="W66" s="445"/>
      <c r="X66" s="445"/>
      <c r="Y66" s="445"/>
      <c r="Z66" s="445"/>
    </row>
    <row r="67" spans="1:26" ht="15.75" x14ac:dyDescent="0.25">
      <c r="A67" s="445"/>
      <c r="B67" s="445"/>
      <c r="C67" s="445"/>
      <c r="D67" s="445"/>
      <c r="E67" s="445"/>
      <c r="F67" s="445"/>
      <c r="G67" s="445"/>
      <c r="H67" s="445"/>
      <c r="I67" s="445"/>
      <c r="J67" s="445"/>
      <c r="K67" s="445"/>
      <c r="L67" s="445"/>
      <c r="M67" s="445"/>
      <c r="N67" s="445"/>
      <c r="O67" s="445"/>
      <c r="P67" s="445"/>
      <c r="Q67" s="445"/>
      <c r="R67" s="445"/>
      <c r="S67" s="445"/>
      <c r="T67" s="445"/>
      <c r="U67" s="445"/>
      <c r="V67" s="445"/>
      <c r="W67" s="445"/>
      <c r="X67" s="445"/>
      <c r="Y67" s="445"/>
      <c r="Z67" s="445"/>
    </row>
    <row r="68" spans="1:26" ht="15.75" x14ac:dyDescent="0.25">
      <c r="A68" s="445"/>
      <c r="B68" s="445"/>
      <c r="C68" s="445"/>
      <c r="D68" s="445"/>
      <c r="E68" s="445"/>
      <c r="F68" s="445"/>
      <c r="G68" s="445"/>
      <c r="H68" s="445"/>
      <c r="I68" s="445"/>
      <c r="J68" s="445"/>
      <c r="K68" s="445"/>
      <c r="L68" s="445"/>
      <c r="M68" s="445"/>
      <c r="N68" s="445"/>
      <c r="O68" s="445"/>
      <c r="P68" s="445"/>
      <c r="Q68" s="445"/>
      <c r="R68" s="445"/>
      <c r="S68" s="445"/>
      <c r="T68" s="445"/>
      <c r="U68" s="445"/>
      <c r="V68" s="445"/>
      <c r="W68" s="445"/>
      <c r="X68" s="445"/>
      <c r="Y68" s="445"/>
      <c r="Z68" s="445"/>
    </row>
    <row r="69" spans="1:26" ht="15.75" x14ac:dyDescent="0.25">
      <c r="A69" s="445"/>
      <c r="B69" s="445"/>
      <c r="C69" s="445"/>
      <c r="D69" s="445"/>
      <c r="E69" s="445"/>
      <c r="F69" s="445"/>
      <c r="G69" s="445"/>
      <c r="H69" s="445"/>
      <c r="I69" s="445"/>
      <c r="J69" s="445"/>
      <c r="K69" s="445"/>
      <c r="L69" s="445"/>
      <c r="M69" s="445"/>
      <c r="N69" s="445"/>
      <c r="O69" s="445"/>
      <c r="P69" s="445"/>
      <c r="Q69" s="445"/>
      <c r="R69" s="445"/>
      <c r="S69" s="445"/>
      <c r="T69" s="445"/>
      <c r="U69" s="445"/>
      <c r="V69" s="445"/>
      <c r="W69" s="445"/>
      <c r="X69" s="445"/>
      <c r="Y69" s="445"/>
      <c r="Z69" s="445"/>
    </row>
    <row r="70" spans="1:26" ht="15.75" x14ac:dyDescent="0.25">
      <c r="A70" s="445"/>
      <c r="B70" s="445"/>
      <c r="C70" s="445"/>
      <c r="D70" s="445"/>
      <c r="E70" s="445"/>
      <c r="F70" s="445"/>
      <c r="G70" s="445"/>
      <c r="H70" s="445"/>
      <c r="I70" s="445"/>
      <c r="J70" s="445"/>
      <c r="K70" s="445"/>
      <c r="L70" s="445"/>
      <c r="M70" s="445"/>
      <c r="N70" s="445"/>
      <c r="O70" s="445"/>
      <c r="P70" s="445"/>
      <c r="Q70" s="445"/>
      <c r="R70" s="445"/>
      <c r="S70" s="445"/>
      <c r="T70" s="445"/>
      <c r="U70" s="445"/>
      <c r="V70" s="445"/>
      <c r="W70" s="445"/>
      <c r="X70" s="445"/>
      <c r="Y70" s="445"/>
      <c r="Z70" s="445"/>
    </row>
    <row r="71" spans="1:26" ht="15.75" x14ac:dyDescent="0.25">
      <c r="A71" s="445"/>
      <c r="B71" s="445"/>
      <c r="C71" s="445"/>
      <c r="D71" s="445"/>
      <c r="E71" s="445"/>
      <c r="F71" s="445"/>
      <c r="G71" s="445"/>
      <c r="H71" s="445"/>
      <c r="I71" s="445"/>
      <c r="J71" s="445"/>
      <c r="K71" s="445"/>
      <c r="L71" s="445"/>
      <c r="M71" s="445"/>
      <c r="N71" s="445"/>
      <c r="O71" s="445"/>
      <c r="P71" s="445"/>
      <c r="Q71" s="445"/>
      <c r="R71" s="445"/>
      <c r="S71" s="445"/>
      <c r="T71" s="445"/>
      <c r="U71" s="445"/>
      <c r="V71" s="445"/>
      <c r="W71" s="445"/>
      <c r="X71" s="445"/>
      <c r="Y71" s="445"/>
      <c r="Z71" s="445"/>
    </row>
    <row r="72" spans="1:26" ht="15.75" x14ac:dyDescent="0.25">
      <c r="A72" s="445"/>
      <c r="B72" s="445"/>
      <c r="C72" s="445"/>
      <c r="D72" s="445"/>
      <c r="E72" s="445"/>
      <c r="F72" s="445"/>
      <c r="G72" s="445"/>
      <c r="H72" s="445"/>
      <c r="I72" s="445"/>
      <c r="J72" s="445"/>
      <c r="K72" s="445"/>
      <c r="L72" s="445"/>
      <c r="M72" s="445"/>
      <c r="N72" s="445"/>
      <c r="O72" s="445"/>
      <c r="P72" s="445"/>
      <c r="Q72" s="445"/>
      <c r="R72" s="445"/>
      <c r="S72" s="445"/>
      <c r="T72" s="445"/>
      <c r="U72" s="445"/>
      <c r="V72" s="445"/>
      <c r="W72" s="445"/>
      <c r="X72" s="445"/>
      <c r="Y72" s="445"/>
      <c r="Z72" s="445"/>
    </row>
    <row r="73" spans="1:26" ht="15.75" x14ac:dyDescent="0.25">
      <c r="A73" s="445"/>
      <c r="B73" s="445"/>
      <c r="C73" s="445"/>
      <c r="D73" s="445"/>
      <c r="E73" s="445"/>
      <c r="F73" s="445"/>
      <c r="G73" s="445"/>
      <c r="H73" s="445"/>
      <c r="I73" s="445"/>
      <c r="J73" s="445"/>
      <c r="K73" s="445"/>
      <c r="L73" s="445"/>
      <c r="M73" s="445"/>
      <c r="N73" s="445"/>
      <c r="O73" s="445"/>
      <c r="P73" s="445"/>
      <c r="Q73" s="445"/>
      <c r="R73" s="445"/>
      <c r="S73" s="445"/>
      <c r="T73" s="445"/>
      <c r="U73" s="445"/>
      <c r="V73" s="445"/>
      <c r="W73" s="445"/>
      <c r="X73" s="445"/>
      <c r="Y73" s="445"/>
      <c r="Z73" s="445"/>
    </row>
    <row r="74" spans="1:26" ht="15.75" x14ac:dyDescent="0.25">
      <c r="A74" s="445"/>
      <c r="B74" s="445"/>
      <c r="C74" s="445"/>
      <c r="D74" s="445"/>
      <c r="E74" s="445"/>
      <c r="F74" s="445"/>
      <c r="G74" s="445"/>
      <c r="H74" s="445"/>
      <c r="I74" s="445"/>
      <c r="J74" s="445"/>
      <c r="K74" s="445"/>
      <c r="L74" s="445"/>
      <c r="M74" s="445"/>
      <c r="N74" s="445"/>
      <c r="O74" s="445"/>
      <c r="P74" s="445"/>
      <c r="Q74" s="445"/>
      <c r="R74" s="445"/>
      <c r="S74" s="445"/>
      <c r="T74" s="445"/>
      <c r="U74" s="445"/>
      <c r="V74" s="445"/>
      <c r="W74" s="445"/>
      <c r="X74" s="445"/>
      <c r="Y74" s="445"/>
      <c r="Z74" s="445"/>
    </row>
    <row r="75" spans="1:26" ht="15.75" x14ac:dyDescent="0.25">
      <c r="A75" s="445"/>
      <c r="B75" s="445"/>
      <c r="C75" s="445"/>
      <c r="D75" s="445"/>
      <c r="E75" s="445"/>
      <c r="F75" s="445"/>
      <c r="G75" s="445"/>
      <c r="H75" s="445"/>
      <c r="I75" s="445"/>
      <c r="J75" s="445"/>
      <c r="K75" s="445"/>
      <c r="L75" s="445"/>
      <c r="M75" s="445"/>
      <c r="N75" s="445"/>
      <c r="O75" s="445"/>
      <c r="P75" s="445"/>
      <c r="Q75" s="445"/>
      <c r="R75" s="445"/>
      <c r="S75" s="445"/>
      <c r="T75" s="445"/>
      <c r="U75" s="445"/>
      <c r="V75" s="445"/>
      <c r="W75" s="445"/>
      <c r="X75" s="445"/>
      <c r="Y75" s="445"/>
      <c r="Z75" s="445"/>
    </row>
    <row r="76" spans="1:26" ht="15.75" x14ac:dyDescent="0.25">
      <c r="A76" s="445"/>
      <c r="B76" s="445"/>
      <c r="C76" s="445"/>
      <c r="D76" s="445"/>
      <c r="E76" s="445"/>
      <c r="F76" s="445"/>
      <c r="G76" s="445"/>
      <c r="H76" s="445"/>
      <c r="I76" s="445"/>
      <c r="J76" s="445"/>
      <c r="K76" s="445"/>
      <c r="L76" s="445"/>
      <c r="M76" s="445"/>
      <c r="N76" s="445"/>
      <c r="O76" s="445"/>
      <c r="P76" s="445"/>
      <c r="Q76" s="445"/>
      <c r="R76" s="445"/>
      <c r="S76" s="445"/>
      <c r="T76" s="445"/>
      <c r="U76" s="445"/>
      <c r="V76" s="445"/>
      <c r="W76" s="445"/>
      <c r="X76" s="445"/>
      <c r="Y76" s="445"/>
      <c r="Z76" s="445"/>
    </row>
    <row r="77" spans="1:26" ht="15.75" x14ac:dyDescent="0.25">
      <c r="A77" s="445"/>
      <c r="B77" s="445"/>
      <c r="C77" s="445"/>
      <c r="D77" s="445"/>
      <c r="E77" s="445"/>
      <c r="F77" s="445"/>
      <c r="G77" s="445"/>
      <c r="H77" s="445"/>
      <c r="I77" s="445"/>
      <c r="J77" s="445"/>
      <c r="K77" s="445"/>
      <c r="L77" s="445"/>
      <c r="M77" s="445"/>
      <c r="N77" s="445"/>
      <c r="O77" s="445"/>
      <c r="P77" s="445"/>
      <c r="Q77" s="445"/>
      <c r="R77" s="445"/>
      <c r="S77" s="445"/>
      <c r="T77" s="445"/>
      <c r="U77" s="445"/>
      <c r="V77" s="445"/>
      <c r="W77" s="445"/>
      <c r="X77" s="445"/>
      <c r="Y77" s="445"/>
      <c r="Z77" s="445"/>
    </row>
    <row r="78" spans="1:26" ht="15.75" x14ac:dyDescent="0.25">
      <c r="A78" s="445"/>
      <c r="B78" s="445"/>
      <c r="C78" s="445"/>
      <c r="D78" s="445"/>
      <c r="E78" s="445"/>
      <c r="F78" s="445"/>
      <c r="G78" s="445"/>
      <c r="H78" s="445"/>
      <c r="I78" s="445"/>
      <c r="J78" s="445"/>
      <c r="K78" s="445"/>
      <c r="L78" s="445"/>
      <c r="M78" s="445"/>
      <c r="N78" s="445"/>
      <c r="O78" s="445"/>
      <c r="P78" s="445"/>
      <c r="Q78" s="445"/>
      <c r="R78" s="445"/>
      <c r="S78" s="445"/>
      <c r="T78" s="445"/>
      <c r="U78" s="445"/>
      <c r="V78" s="445"/>
      <c r="W78" s="445"/>
      <c r="X78" s="445"/>
      <c r="Y78" s="445"/>
      <c r="Z78" s="445"/>
    </row>
    <row r="79" spans="1:26" ht="15.75" x14ac:dyDescent="0.25">
      <c r="A79" s="445"/>
      <c r="B79" s="445"/>
      <c r="C79" s="445"/>
      <c r="D79" s="445"/>
      <c r="E79" s="445"/>
      <c r="F79" s="445"/>
      <c r="G79" s="445"/>
      <c r="H79" s="445"/>
      <c r="I79" s="445"/>
      <c r="J79" s="445"/>
      <c r="K79" s="445"/>
      <c r="L79" s="445"/>
      <c r="M79" s="445"/>
      <c r="N79" s="445"/>
      <c r="O79" s="445"/>
      <c r="P79" s="445"/>
      <c r="Q79" s="445"/>
      <c r="R79" s="445"/>
      <c r="S79" s="445"/>
      <c r="T79" s="445"/>
      <c r="U79" s="445"/>
      <c r="V79" s="445"/>
      <c r="W79" s="445"/>
      <c r="X79" s="445"/>
      <c r="Y79" s="445"/>
      <c r="Z79" s="445"/>
    </row>
    <row r="80" spans="1:26" ht="15.75" x14ac:dyDescent="0.25">
      <c r="A80" s="445"/>
      <c r="B80" s="445"/>
      <c r="C80" s="445"/>
      <c r="D80" s="445"/>
      <c r="E80" s="445"/>
      <c r="F80" s="445"/>
      <c r="G80" s="445"/>
      <c r="H80" s="445"/>
      <c r="I80" s="445"/>
      <c r="J80" s="445"/>
      <c r="K80" s="445"/>
      <c r="L80" s="445"/>
      <c r="M80" s="445"/>
      <c r="N80" s="445"/>
      <c r="O80" s="445"/>
      <c r="P80" s="445"/>
      <c r="Q80" s="445"/>
      <c r="R80" s="445"/>
      <c r="S80" s="445"/>
      <c r="T80" s="445"/>
      <c r="U80" s="445"/>
      <c r="V80" s="445"/>
      <c r="W80" s="445"/>
      <c r="X80" s="445"/>
      <c r="Y80" s="445"/>
      <c r="Z80" s="445"/>
    </row>
    <row r="81" spans="1:26" ht="15.75" x14ac:dyDescent="0.25">
      <c r="A81" s="445"/>
      <c r="B81" s="445"/>
      <c r="C81" s="445"/>
      <c r="D81" s="445"/>
      <c r="E81" s="445"/>
      <c r="F81" s="445"/>
      <c r="G81" s="445"/>
      <c r="H81" s="445"/>
      <c r="I81" s="445"/>
      <c r="J81" s="445"/>
      <c r="K81" s="445"/>
      <c r="L81" s="445"/>
      <c r="M81" s="445"/>
      <c r="N81" s="445"/>
      <c r="O81" s="445"/>
      <c r="P81" s="445"/>
      <c r="Q81" s="445"/>
      <c r="R81" s="445"/>
      <c r="S81" s="445"/>
      <c r="T81" s="445"/>
      <c r="U81" s="445"/>
      <c r="V81" s="445"/>
      <c r="W81" s="445"/>
      <c r="X81" s="445"/>
      <c r="Y81" s="445"/>
      <c r="Z81" s="445"/>
    </row>
    <row r="82" spans="1:26" ht="15.75" x14ac:dyDescent="0.25">
      <c r="A82" s="445"/>
      <c r="B82" s="445"/>
      <c r="C82" s="445"/>
      <c r="D82" s="445"/>
      <c r="E82" s="445"/>
      <c r="F82" s="445"/>
      <c r="G82" s="445"/>
      <c r="H82" s="445"/>
      <c r="I82" s="445"/>
      <c r="J82" s="445"/>
      <c r="K82" s="445"/>
      <c r="L82" s="445"/>
      <c r="M82" s="445"/>
      <c r="N82" s="445"/>
      <c r="O82" s="445"/>
      <c r="P82" s="445"/>
      <c r="Q82" s="445"/>
      <c r="R82" s="445"/>
      <c r="S82" s="445"/>
      <c r="T82" s="445"/>
      <c r="U82" s="445"/>
      <c r="V82" s="445"/>
      <c r="W82" s="445"/>
      <c r="X82" s="445"/>
      <c r="Y82" s="445"/>
      <c r="Z82" s="445"/>
    </row>
    <row r="83" spans="1:26" ht="15.75" x14ac:dyDescent="0.25">
      <c r="A83" s="445"/>
      <c r="B83" s="445"/>
      <c r="C83" s="445"/>
      <c r="D83" s="445"/>
      <c r="E83" s="445"/>
      <c r="F83" s="445"/>
      <c r="G83" s="445"/>
      <c r="H83" s="445"/>
      <c r="I83" s="445"/>
      <c r="J83" s="445"/>
      <c r="K83" s="445"/>
      <c r="L83" s="445"/>
      <c r="M83" s="445"/>
      <c r="N83" s="445"/>
      <c r="O83" s="445"/>
      <c r="P83" s="445"/>
      <c r="Q83" s="445"/>
      <c r="R83" s="445"/>
      <c r="S83" s="445"/>
      <c r="T83" s="445"/>
      <c r="U83" s="445"/>
      <c r="V83" s="445"/>
      <c r="W83" s="445"/>
      <c r="X83" s="445"/>
      <c r="Y83" s="445"/>
      <c r="Z83" s="445"/>
    </row>
    <row r="84" spans="1:26" ht="15.75" x14ac:dyDescent="0.25">
      <c r="A84" s="445"/>
      <c r="B84" s="445"/>
      <c r="C84" s="445"/>
      <c r="D84" s="445"/>
      <c r="E84" s="445"/>
      <c r="F84" s="445"/>
      <c r="G84" s="445"/>
      <c r="H84" s="445"/>
      <c r="I84" s="445"/>
      <c r="J84" s="445"/>
      <c r="K84" s="445"/>
      <c r="L84" s="445"/>
      <c r="M84" s="445"/>
      <c r="N84" s="445"/>
      <c r="O84" s="445"/>
      <c r="P84" s="445"/>
      <c r="Q84" s="445"/>
      <c r="R84" s="445"/>
      <c r="S84" s="445"/>
      <c r="T84" s="445"/>
      <c r="U84" s="445"/>
      <c r="V84" s="445"/>
      <c r="W84" s="445"/>
      <c r="X84" s="445"/>
      <c r="Y84" s="445"/>
      <c r="Z84" s="445"/>
    </row>
    <row r="85" spans="1:26" ht="15.75" x14ac:dyDescent="0.25">
      <c r="A85" s="445"/>
      <c r="B85" s="445"/>
      <c r="C85" s="445"/>
      <c r="D85" s="445"/>
      <c r="E85" s="445"/>
      <c r="F85" s="445"/>
      <c r="G85" s="445"/>
      <c r="H85" s="445"/>
      <c r="I85" s="445"/>
      <c r="J85" s="445"/>
      <c r="K85" s="445"/>
      <c r="L85" s="445"/>
      <c r="M85" s="445"/>
      <c r="N85" s="445"/>
      <c r="O85" s="445"/>
      <c r="P85" s="445"/>
      <c r="Q85" s="445"/>
      <c r="R85" s="445"/>
      <c r="S85" s="445"/>
      <c r="T85" s="445"/>
      <c r="U85" s="445"/>
      <c r="V85" s="445"/>
      <c r="W85" s="445"/>
      <c r="X85" s="445"/>
      <c r="Y85" s="445"/>
      <c r="Z85" s="445"/>
    </row>
    <row r="86" spans="1:26" ht="15.75" x14ac:dyDescent="0.25">
      <c r="A86" s="445"/>
      <c r="B86" s="445"/>
      <c r="C86" s="445"/>
      <c r="D86" s="445"/>
      <c r="E86" s="445"/>
      <c r="F86" s="445"/>
      <c r="G86" s="445"/>
      <c r="H86" s="445"/>
      <c r="I86" s="445"/>
      <c r="J86" s="445"/>
      <c r="K86" s="445"/>
      <c r="L86" s="445"/>
      <c r="M86" s="445"/>
      <c r="N86" s="445"/>
      <c r="O86" s="445"/>
      <c r="P86" s="445"/>
      <c r="Q86" s="445"/>
      <c r="R86" s="445"/>
      <c r="S86" s="445"/>
      <c r="T86" s="445"/>
      <c r="U86" s="445"/>
      <c r="V86" s="445"/>
      <c r="W86" s="445"/>
      <c r="X86" s="445"/>
      <c r="Y86" s="445"/>
      <c r="Z86" s="445"/>
    </row>
    <row r="87" spans="1:26" ht="15.75" x14ac:dyDescent="0.25">
      <c r="A87" s="445"/>
      <c r="B87" s="445"/>
      <c r="C87" s="445"/>
      <c r="D87" s="445"/>
      <c r="E87" s="445"/>
      <c r="F87" s="445"/>
      <c r="G87" s="445"/>
      <c r="H87" s="445"/>
      <c r="I87" s="445"/>
      <c r="J87" s="445"/>
      <c r="K87" s="445"/>
      <c r="L87" s="445"/>
      <c r="M87" s="445"/>
      <c r="N87" s="445"/>
      <c r="O87" s="445"/>
      <c r="P87" s="445"/>
      <c r="Q87" s="445"/>
      <c r="R87" s="445"/>
      <c r="S87" s="445"/>
      <c r="T87" s="445"/>
      <c r="U87" s="445"/>
      <c r="V87" s="445"/>
      <c r="W87" s="445"/>
      <c r="X87" s="445"/>
      <c r="Y87" s="445"/>
      <c r="Z87" s="445"/>
    </row>
    <row r="88" spans="1:26" ht="15.75" x14ac:dyDescent="0.25">
      <c r="A88" s="445"/>
      <c r="B88" s="445"/>
      <c r="C88" s="445"/>
      <c r="D88" s="445"/>
      <c r="E88" s="445"/>
      <c r="F88" s="445"/>
      <c r="G88" s="445"/>
      <c r="H88" s="445"/>
      <c r="I88" s="445"/>
      <c r="J88" s="445"/>
      <c r="K88" s="445"/>
      <c r="L88" s="445"/>
      <c r="M88" s="445"/>
      <c r="N88" s="445"/>
      <c r="O88" s="445"/>
      <c r="P88" s="445"/>
      <c r="Q88" s="445"/>
      <c r="R88" s="445"/>
      <c r="S88" s="445"/>
      <c r="T88" s="445"/>
      <c r="U88" s="445"/>
      <c r="V88" s="445"/>
      <c r="W88" s="445"/>
      <c r="X88" s="445"/>
      <c r="Y88" s="445"/>
      <c r="Z88" s="445"/>
    </row>
    <row r="89" spans="1:26" ht="15.75" x14ac:dyDescent="0.25">
      <c r="A89" s="445"/>
      <c r="B89" s="445"/>
      <c r="C89" s="445"/>
      <c r="D89" s="445"/>
      <c r="E89" s="445"/>
      <c r="F89" s="445"/>
      <c r="G89" s="445"/>
      <c r="H89" s="445"/>
      <c r="I89" s="445"/>
      <c r="J89" s="445"/>
      <c r="K89" s="445"/>
      <c r="L89" s="445"/>
      <c r="M89" s="445"/>
      <c r="N89" s="445"/>
      <c r="O89" s="445"/>
      <c r="P89" s="445"/>
      <c r="Q89" s="445"/>
      <c r="R89" s="445"/>
      <c r="S89" s="445"/>
      <c r="T89" s="445"/>
      <c r="U89" s="445"/>
      <c r="V89" s="445"/>
      <c r="W89" s="445"/>
      <c r="X89" s="445"/>
      <c r="Y89" s="445"/>
      <c r="Z89" s="445"/>
    </row>
    <row r="90" spans="1:26" ht="15.75" x14ac:dyDescent="0.25">
      <c r="A90" s="445"/>
      <c r="B90" s="445"/>
      <c r="C90" s="445"/>
      <c r="D90" s="445"/>
      <c r="E90" s="445"/>
      <c r="F90" s="445"/>
      <c r="G90" s="445"/>
      <c r="H90" s="445"/>
      <c r="I90" s="445"/>
      <c r="J90" s="445"/>
      <c r="K90" s="445"/>
      <c r="L90" s="445"/>
      <c r="M90" s="445"/>
      <c r="N90" s="445"/>
      <c r="O90" s="445"/>
      <c r="P90" s="445"/>
      <c r="Q90" s="445"/>
      <c r="R90" s="445"/>
      <c r="S90" s="445"/>
      <c r="T90" s="445"/>
      <c r="U90" s="445"/>
      <c r="V90" s="445"/>
      <c r="W90" s="445"/>
      <c r="X90" s="445"/>
      <c r="Y90" s="445"/>
      <c r="Z90" s="445"/>
    </row>
    <row r="91" spans="1:26" ht="15.75" x14ac:dyDescent="0.25">
      <c r="A91" s="445"/>
      <c r="B91" s="445"/>
      <c r="C91" s="445"/>
      <c r="D91" s="445"/>
      <c r="E91" s="445"/>
      <c r="F91" s="445"/>
      <c r="G91" s="445"/>
      <c r="H91" s="445"/>
      <c r="I91" s="445"/>
      <c r="J91" s="445"/>
      <c r="K91" s="445"/>
      <c r="L91" s="445"/>
      <c r="M91" s="445"/>
      <c r="N91" s="445"/>
      <c r="O91" s="445"/>
      <c r="P91" s="445"/>
      <c r="Q91" s="445"/>
      <c r="R91" s="445"/>
      <c r="S91" s="445"/>
      <c r="T91" s="445"/>
      <c r="U91" s="445"/>
      <c r="V91" s="445"/>
      <c r="W91" s="445"/>
      <c r="X91" s="445"/>
      <c r="Y91" s="445"/>
      <c r="Z91" s="445"/>
    </row>
    <row r="92" spans="1:26" ht="15.75" x14ac:dyDescent="0.25">
      <c r="A92" s="445"/>
      <c r="B92" s="445"/>
      <c r="C92" s="445"/>
      <c r="D92" s="445"/>
      <c r="E92" s="445"/>
      <c r="F92" s="445"/>
      <c r="G92" s="445"/>
      <c r="H92" s="445"/>
      <c r="I92" s="445"/>
      <c r="J92" s="445"/>
      <c r="K92" s="445"/>
      <c r="L92" s="445"/>
      <c r="M92" s="445"/>
      <c r="N92" s="445"/>
      <c r="O92" s="445"/>
      <c r="P92" s="445"/>
      <c r="Q92" s="445"/>
      <c r="R92" s="445"/>
      <c r="S92" s="445"/>
      <c r="T92" s="445"/>
      <c r="U92" s="445"/>
      <c r="V92" s="445"/>
      <c r="W92" s="445"/>
      <c r="X92" s="445"/>
      <c r="Y92" s="445"/>
      <c r="Z92" s="445"/>
    </row>
    <row r="93" spans="1:26" ht="15.75" x14ac:dyDescent="0.25">
      <c r="A93" s="445"/>
      <c r="B93" s="445"/>
      <c r="C93" s="445"/>
      <c r="D93" s="445"/>
      <c r="E93" s="445"/>
      <c r="F93" s="445"/>
      <c r="G93" s="445"/>
      <c r="H93" s="445"/>
      <c r="I93" s="445"/>
      <c r="J93" s="445"/>
      <c r="K93" s="445"/>
      <c r="L93" s="445"/>
      <c r="M93" s="445"/>
      <c r="N93" s="445"/>
      <c r="O93" s="445"/>
      <c r="P93" s="445"/>
      <c r="Q93" s="445"/>
      <c r="R93" s="445"/>
      <c r="S93" s="445"/>
      <c r="T93" s="445"/>
      <c r="U93" s="445"/>
      <c r="V93" s="445"/>
      <c r="W93" s="445"/>
      <c r="X93" s="445"/>
      <c r="Y93" s="445"/>
      <c r="Z93" s="445"/>
    </row>
    <row r="94" spans="1:26" ht="15.75" x14ac:dyDescent="0.25">
      <c r="A94" s="445"/>
      <c r="B94" s="445"/>
      <c r="C94" s="445"/>
      <c r="D94" s="445"/>
      <c r="E94" s="445"/>
      <c r="F94" s="445"/>
      <c r="G94" s="445"/>
      <c r="H94" s="445"/>
      <c r="I94" s="445"/>
      <c r="J94" s="445"/>
      <c r="K94" s="445"/>
      <c r="L94" s="445"/>
      <c r="M94" s="445"/>
      <c r="N94" s="445"/>
      <c r="O94" s="445"/>
      <c r="P94" s="445"/>
      <c r="Q94" s="445"/>
      <c r="R94" s="445"/>
      <c r="S94" s="445"/>
      <c r="T94" s="445"/>
      <c r="U94" s="445"/>
      <c r="V94" s="445"/>
      <c r="W94" s="445"/>
      <c r="X94" s="445"/>
      <c r="Y94" s="445"/>
      <c r="Z94" s="445"/>
    </row>
    <row r="95" spans="1:26" ht="15.75" x14ac:dyDescent="0.25">
      <c r="A95" s="445"/>
      <c r="B95" s="445"/>
      <c r="C95" s="445"/>
      <c r="D95" s="445"/>
      <c r="E95" s="445"/>
      <c r="F95" s="445"/>
      <c r="G95" s="445"/>
      <c r="H95" s="445"/>
      <c r="I95" s="445"/>
      <c r="J95" s="445"/>
      <c r="K95" s="445"/>
      <c r="L95" s="445"/>
      <c r="M95" s="445"/>
      <c r="N95" s="445"/>
      <c r="O95" s="445"/>
      <c r="P95" s="445"/>
      <c r="Q95" s="445"/>
      <c r="R95" s="445"/>
      <c r="S95" s="445"/>
      <c r="T95" s="445"/>
      <c r="U95" s="445"/>
      <c r="V95" s="445"/>
      <c r="W95" s="445"/>
      <c r="X95" s="445"/>
      <c r="Y95" s="445"/>
      <c r="Z95" s="445"/>
    </row>
    <row r="96" spans="1:26" ht="15.75" x14ac:dyDescent="0.25">
      <c r="A96" s="445"/>
      <c r="B96" s="445"/>
      <c r="C96" s="445"/>
      <c r="D96" s="445"/>
      <c r="E96" s="445"/>
      <c r="F96" s="445"/>
      <c r="G96" s="445"/>
      <c r="H96" s="445"/>
      <c r="I96" s="445"/>
      <c r="J96" s="445"/>
      <c r="K96" s="445"/>
      <c r="L96" s="445"/>
      <c r="M96" s="445"/>
      <c r="N96" s="445"/>
      <c r="O96" s="445"/>
      <c r="P96" s="445"/>
      <c r="Q96" s="445"/>
      <c r="R96" s="445"/>
      <c r="S96" s="445"/>
      <c r="T96" s="445"/>
      <c r="U96" s="445"/>
      <c r="V96" s="445"/>
      <c r="W96" s="445"/>
      <c r="X96" s="445"/>
      <c r="Y96" s="445"/>
      <c r="Z96" s="445"/>
    </row>
    <row r="97" spans="1:26" ht="15.75" x14ac:dyDescent="0.25">
      <c r="A97" s="445"/>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row>
    <row r="98" spans="1:26" ht="15.75" x14ac:dyDescent="0.25">
      <c r="A98" s="445"/>
      <c r="B98" s="445"/>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row>
    <row r="99" spans="1:26" ht="15.75" x14ac:dyDescent="0.25">
      <c r="A99" s="445"/>
      <c r="B99" s="445"/>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row>
    <row r="100" spans="1:26" ht="15.75" x14ac:dyDescent="0.25">
      <c r="A100" s="445"/>
      <c r="B100" s="445"/>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row>
    <row r="101" spans="1:26" ht="15.75" x14ac:dyDescent="0.25">
      <c r="A101" s="445"/>
      <c r="B101" s="445"/>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row>
    <row r="102" spans="1:26" ht="15.75" x14ac:dyDescent="0.25">
      <c r="A102" s="445"/>
      <c r="B102" s="445"/>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row>
    <row r="103" spans="1:26" ht="15.75" x14ac:dyDescent="0.25">
      <c r="A103" s="445"/>
      <c r="B103" s="445"/>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row>
    <row r="104" spans="1:26" ht="15.75" x14ac:dyDescent="0.25">
      <c r="A104" s="445"/>
      <c r="B104" s="445"/>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row>
    <row r="105" spans="1:26" ht="15.75" x14ac:dyDescent="0.25">
      <c r="A105" s="445"/>
      <c r="B105" s="445"/>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row>
    <row r="106" spans="1:26" ht="15.75" x14ac:dyDescent="0.25">
      <c r="A106" s="445"/>
      <c r="B106" s="445"/>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row>
    <row r="107" spans="1:26" ht="15.75" x14ac:dyDescent="0.25">
      <c r="A107" s="445"/>
      <c r="B107" s="445"/>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row>
    <row r="108" spans="1:26" ht="15.75" x14ac:dyDescent="0.25">
      <c r="A108" s="445"/>
      <c r="B108" s="445"/>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row>
    <row r="109" spans="1:26" ht="15.75" x14ac:dyDescent="0.25">
      <c r="A109" s="445"/>
      <c r="B109" s="445"/>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row>
    <row r="110" spans="1:26" ht="15.75" x14ac:dyDescent="0.25">
      <c r="A110" s="445"/>
      <c r="B110" s="445"/>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row>
    <row r="111" spans="1:26" ht="15.75" x14ac:dyDescent="0.25">
      <c r="A111" s="445"/>
      <c r="B111" s="445"/>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row>
    <row r="112" spans="1:26" ht="15.6" hidden="1" x14ac:dyDescent="0.3">
      <c r="A112" s="445"/>
      <c r="B112" s="1459" t="s">
        <v>271</v>
      </c>
      <c r="C112" s="1457"/>
      <c r="D112" s="1457"/>
      <c r="E112" s="1457"/>
      <c r="F112" s="1458"/>
      <c r="G112" s="445"/>
      <c r="H112" s="445"/>
      <c r="I112" s="445"/>
      <c r="J112" s="445"/>
      <c r="K112" s="445"/>
      <c r="L112" s="445"/>
      <c r="M112" s="445"/>
      <c r="N112" s="445"/>
      <c r="O112" s="445"/>
      <c r="P112" s="445"/>
      <c r="Q112" s="445"/>
      <c r="R112" s="445"/>
      <c r="S112" s="445"/>
      <c r="T112" s="445"/>
      <c r="U112" s="445"/>
      <c r="V112" s="445"/>
      <c r="W112" s="445"/>
      <c r="X112" s="445"/>
      <c r="Y112" s="445"/>
      <c r="Z112" s="445"/>
    </row>
    <row r="113" spans="1:26" ht="31.15" hidden="1" x14ac:dyDescent="0.3">
      <c r="A113" s="519" t="s">
        <v>321</v>
      </c>
      <c r="B113" s="519" t="s">
        <v>272</v>
      </c>
      <c r="C113" s="519" t="s">
        <v>273</v>
      </c>
      <c r="D113" s="519" t="s">
        <v>274</v>
      </c>
      <c r="E113" s="519" t="s">
        <v>322</v>
      </c>
      <c r="F113" s="519" t="s">
        <v>276</v>
      </c>
      <c r="G113" s="519" t="s">
        <v>283</v>
      </c>
      <c r="H113" s="519" t="s">
        <v>286</v>
      </c>
      <c r="I113" s="519" t="s">
        <v>323</v>
      </c>
      <c r="J113" s="519" t="s">
        <v>301</v>
      </c>
      <c r="K113" s="509"/>
      <c r="L113" s="509"/>
      <c r="M113" s="445"/>
      <c r="N113" s="445"/>
      <c r="O113" s="445"/>
      <c r="P113" s="445"/>
      <c r="Q113" s="445"/>
      <c r="R113" s="445"/>
      <c r="S113" s="445"/>
      <c r="T113" s="445"/>
      <c r="U113" s="445"/>
      <c r="V113" s="445"/>
      <c r="W113" s="445"/>
      <c r="X113" s="445"/>
      <c r="Y113" s="445"/>
      <c r="Z113" s="445"/>
    </row>
    <row r="114" spans="1:26" ht="15.6" hidden="1" x14ac:dyDescent="0.3">
      <c r="A114" s="445" t="s">
        <v>324</v>
      </c>
      <c r="B114" s="505" t="s">
        <v>325</v>
      </c>
      <c r="C114" s="505" t="s">
        <v>326</v>
      </c>
      <c r="D114" s="505" t="s">
        <v>87</v>
      </c>
      <c r="E114" s="505" t="s">
        <v>327</v>
      </c>
      <c r="F114" s="505" t="s">
        <v>328</v>
      </c>
      <c r="G114" s="445" t="s">
        <v>2</v>
      </c>
      <c r="H114" s="445" t="s">
        <v>329</v>
      </c>
      <c r="I114" s="445" t="s">
        <v>330</v>
      </c>
      <c r="J114" s="445" t="s">
        <v>331</v>
      </c>
      <c r="K114" s="445"/>
      <c r="L114" s="445"/>
      <c r="M114" s="445"/>
      <c r="N114" s="445"/>
      <c r="O114" s="445"/>
      <c r="P114" s="445"/>
      <c r="Q114" s="445"/>
      <c r="R114" s="445"/>
      <c r="S114" s="445"/>
      <c r="T114" s="445"/>
      <c r="U114" s="445"/>
      <c r="V114" s="445"/>
      <c r="W114" s="445"/>
      <c r="X114" s="445"/>
      <c r="Y114" s="445"/>
      <c r="Z114" s="445"/>
    </row>
    <row r="115" spans="1:26" ht="15.6" hidden="1" x14ac:dyDescent="0.3">
      <c r="A115" s="445" t="s">
        <v>269</v>
      </c>
      <c r="B115" s="505" t="s">
        <v>277</v>
      </c>
      <c r="C115" s="505" t="s">
        <v>332</v>
      </c>
      <c r="D115" s="505" t="s">
        <v>333</v>
      </c>
      <c r="E115" s="505" t="s">
        <v>334</v>
      </c>
      <c r="F115" s="505" t="s">
        <v>335</v>
      </c>
      <c r="G115" s="445" t="s">
        <v>0</v>
      </c>
      <c r="H115" s="445" t="s">
        <v>287</v>
      </c>
      <c r="I115" s="445" t="s">
        <v>336</v>
      </c>
      <c r="J115" s="445" t="s">
        <v>302</v>
      </c>
      <c r="K115" s="445"/>
      <c r="L115" s="445"/>
      <c r="M115" s="445"/>
      <c r="N115" s="445"/>
      <c r="O115" s="445"/>
      <c r="P115" s="445"/>
      <c r="Q115" s="445"/>
      <c r="R115" s="445"/>
      <c r="S115" s="445"/>
      <c r="T115" s="445"/>
      <c r="U115" s="445"/>
      <c r="V115" s="445"/>
      <c r="W115" s="445"/>
      <c r="X115" s="445"/>
      <c r="Y115" s="445"/>
      <c r="Z115" s="445"/>
    </row>
    <row r="116" spans="1:26" ht="15.6" hidden="1" x14ac:dyDescent="0.3">
      <c r="A116" s="445"/>
      <c r="B116" s="505" t="s">
        <v>25</v>
      </c>
      <c r="C116" s="505" t="s">
        <v>337</v>
      </c>
      <c r="D116" s="505" t="s">
        <v>338</v>
      </c>
      <c r="E116" s="505" t="s">
        <v>339</v>
      </c>
      <c r="F116" s="505" t="s">
        <v>340</v>
      </c>
      <c r="G116" s="445" t="s">
        <v>341</v>
      </c>
      <c r="H116" s="445" t="s">
        <v>342</v>
      </c>
      <c r="I116" s="445" t="s">
        <v>343</v>
      </c>
      <c r="J116" s="445"/>
      <c r="K116" s="445"/>
      <c r="L116" s="445"/>
      <c r="M116" s="445"/>
      <c r="N116" s="445"/>
      <c r="O116" s="445"/>
      <c r="P116" s="445"/>
      <c r="Q116" s="445"/>
      <c r="R116" s="445"/>
      <c r="S116" s="445"/>
      <c r="T116" s="445"/>
      <c r="U116" s="445"/>
      <c r="V116" s="445"/>
      <c r="W116" s="445"/>
      <c r="X116" s="445"/>
      <c r="Y116" s="445"/>
      <c r="Z116" s="445"/>
    </row>
    <row r="117" spans="1:26" ht="15.6" hidden="1" x14ac:dyDescent="0.3">
      <c r="A117" s="445"/>
      <c r="B117" s="505" t="s">
        <v>344</v>
      </c>
      <c r="C117" s="505" t="s">
        <v>278</v>
      </c>
      <c r="D117" s="505" t="s">
        <v>345</v>
      </c>
      <c r="E117" s="505" t="s">
        <v>88</v>
      </c>
      <c r="F117" s="505" t="s">
        <v>346</v>
      </c>
      <c r="G117" s="445"/>
      <c r="H117" s="445" t="s">
        <v>347</v>
      </c>
      <c r="I117" s="445" t="s">
        <v>348</v>
      </c>
      <c r="J117" s="445"/>
      <c r="K117" s="445"/>
      <c r="L117" s="445"/>
      <c r="M117" s="445"/>
      <c r="N117" s="445"/>
      <c r="O117" s="445"/>
      <c r="P117" s="445"/>
      <c r="Q117" s="445"/>
      <c r="R117" s="445"/>
      <c r="S117" s="445"/>
      <c r="T117" s="445"/>
      <c r="U117" s="445"/>
      <c r="V117" s="445"/>
      <c r="W117" s="445"/>
      <c r="X117" s="445"/>
      <c r="Y117" s="445"/>
      <c r="Z117" s="445"/>
    </row>
    <row r="118" spans="1:26" ht="15.6" hidden="1" x14ac:dyDescent="0.3">
      <c r="A118" s="445"/>
      <c r="B118" s="505" t="s">
        <v>349</v>
      </c>
      <c r="C118" s="505" t="s">
        <v>350</v>
      </c>
      <c r="D118" s="505" t="s">
        <v>351</v>
      </c>
      <c r="E118" s="505" t="s">
        <v>352</v>
      </c>
      <c r="F118" s="505" t="s">
        <v>353</v>
      </c>
      <c r="G118" s="445"/>
      <c r="H118" s="445" t="s">
        <v>354</v>
      </c>
      <c r="I118" s="445" t="s">
        <v>300</v>
      </c>
      <c r="J118" s="445"/>
      <c r="K118" s="445"/>
      <c r="L118" s="445"/>
      <c r="M118" s="445"/>
      <c r="N118" s="445"/>
      <c r="O118" s="445"/>
      <c r="P118" s="445"/>
      <c r="Q118" s="445"/>
      <c r="R118" s="445"/>
      <c r="S118" s="445"/>
      <c r="T118" s="445"/>
      <c r="U118" s="445"/>
      <c r="V118" s="445"/>
      <c r="W118" s="445"/>
      <c r="X118" s="445"/>
      <c r="Y118" s="445"/>
      <c r="Z118" s="445"/>
    </row>
    <row r="119" spans="1:26" ht="15.6" hidden="1" x14ac:dyDescent="0.3">
      <c r="A119" s="445"/>
      <c r="B119" s="505" t="s">
        <v>355</v>
      </c>
      <c r="C119" s="505" t="s">
        <v>356</v>
      </c>
      <c r="D119" s="505" t="s">
        <v>357</v>
      </c>
      <c r="E119" s="505" t="s">
        <v>358</v>
      </c>
      <c r="F119" s="505" t="s">
        <v>359</v>
      </c>
      <c r="G119" s="445"/>
      <c r="H119" s="445"/>
      <c r="I119" s="445" t="s">
        <v>360</v>
      </c>
      <c r="J119" s="445"/>
      <c r="K119" s="445"/>
      <c r="L119" s="445"/>
      <c r="M119" s="445"/>
      <c r="N119" s="445"/>
      <c r="O119" s="445"/>
      <c r="P119" s="445"/>
      <c r="Q119" s="445"/>
      <c r="R119" s="445"/>
      <c r="S119" s="445"/>
      <c r="T119" s="445"/>
      <c r="U119" s="445"/>
      <c r="V119" s="445"/>
      <c r="W119" s="445"/>
      <c r="X119" s="445"/>
      <c r="Y119" s="445"/>
      <c r="Z119" s="445"/>
    </row>
    <row r="120" spans="1:26" ht="15.6" hidden="1" x14ac:dyDescent="0.3">
      <c r="A120" s="445"/>
      <c r="B120" s="445"/>
      <c r="C120" s="505" t="s">
        <v>361</v>
      </c>
      <c r="D120" s="505" t="s">
        <v>362</v>
      </c>
      <c r="E120" s="505" t="s">
        <v>363</v>
      </c>
      <c r="F120" s="505" t="s">
        <v>364</v>
      </c>
      <c r="G120" s="445"/>
      <c r="H120" s="445"/>
      <c r="I120" s="445" t="s">
        <v>365</v>
      </c>
      <c r="J120" s="445"/>
      <c r="K120" s="445"/>
      <c r="L120" s="445"/>
      <c r="M120" s="445"/>
      <c r="N120" s="445"/>
      <c r="O120" s="445"/>
      <c r="P120" s="445"/>
      <c r="Q120" s="445"/>
      <c r="R120" s="445"/>
      <c r="S120" s="445"/>
      <c r="T120" s="445"/>
      <c r="U120" s="445"/>
      <c r="V120" s="445"/>
      <c r="W120" s="445"/>
      <c r="X120" s="445"/>
      <c r="Y120" s="445"/>
      <c r="Z120" s="445"/>
    </row>
    <row r="121" spans="1:26" ht="15.6" hidden="1" x14ac:dyDescent="0.3">
      <c r="A121" s="445"/>
      <c r="B121" s="445"/>
      <c r="C121" s="505" t="s">
        <v>366</v>
      </c>
      <c r="D121" s="505" t="s">
        <v>367</v>
      </c>
      <c r="E121" s="505" t="s">
        <v>368</v>
      </c>
      <c r="F121" s="505" t="s">
        <v>369</v>
      </c>
      <c r="G121" s="445"/>
      <c r="H121" s="445"/>
      <c r="I121" s="445" t="s">
        <v>370</v>
      </c>
      <c r="J121" s="445"/>
      <c r="K121" s="445"/>
      <c r="L121" s="445"/>
      <c r="M121" s="445"/>
      <c r="N121" s="445"/>
      <c r="O121" s="445"/>
      <c r="P121" s="445"/>
      <c r="Q121" s="445"/>
      <c r="R121" s="445"/>
      <c r="S121" s="445"/>
      <c r="T121" s="445"/>
      <c r="U121" s="445"/>
      <c r="V121" s="445"/>
      <c r="W121" s="445"/>
      <c r="X121" s="445"/>
      <c r="Y121" s="445"/>
      <c r="Z121" s="445"/>
    </row>
    <row r="122" spans="1:26" ht="15.6" hidden="1" x14ac:dyDescent="0.3">
      <c r="A122" s="445"/>
      <c r="B122" s="445"/>
      <c r="C122" s="505" t="s">
        <v>48</v>
      </c>
      <c r="D122" s="505" t="s">
        <v>99</v>
      </c>
      <c r="E122" s="505" t="s">
        <v>371</v>
      </c>
      <c r="F122" s="505" t="s">
        <v>372</v>
      </c>
      <c r="G122" s="445"/>
      <c r="H122" s="445"/>
      <c r="I122" s="445"/>
      <c r="J122" s="445"/>
      <c r="K122" s="445"/>
      <c r="L122" s="445"/>
      <c r="M122" s="445"/>
      <c r="N122" s="445"/>
      <c r="O122" s="445"/>
      <c r="P122" s="445"/>
      <c r="Q122" s="445"/>
      <c r="R122" s="445"/>
      <c r="S122" s="445"/>
      <c r="T122" s="445"/>
      <c r="U122" s="445"/>
      <c r="V122" s="445"/>
      <c r="W122" s="445"/>
      <c r="X122" s="445"/>
      <c r="Y122" s="445"/>
      <c r="Z122" s="445"/>
    </row>
    <row r="123" spans="1:26" ht="15.6" hidden="1" x14ac:dyDescent="0.3">
      <c r="A123" s="445"/>
      <c r="B123" s="445"/>
      <c r="C123" s="505" t="s">
        <v>373</v>
      </c>
      <c r="D123" s="505" t="s">
        <v>374</v>
      </c>
      <c r="E123" s="505" t="s">
        <v>375</v>
      </c>
      <c r="F123" s="505" t="s">
        <v>376</v>
      </c>
      <c r="G123" s="445"/>
      <c r="H123" s="445"/>
      <c r="I123" s="445"/>
      <c r="J123" s="445"/>
      <c r="K123" s="445"/>
      <c r="L123" s="445"/>
      <c r="M123" s="445"/>
      <c r="N123" s="445"/>
      <c r="O123" s="445"/>
      <c r="P123" s="445"/>
      <c r="Q123" s="445"/>
      <c r="R123" s="445"/>
      <c r="S123" s="445"/>
      <c r="T123" s="445"/>
      <c r="U123" s="445"/>
      <c r="V123" s="445"/>
      <c r="W123" s="445"/>
      <c r="X123" s="445"/>
      <c r="Y123" s="445"/>
      <c r="Z123" s="445"/>
    </row>
    <row r="124" spans="1:26" ht="15.6" hidden="1" x14ac:dyDescent="0.3">
      <c r="A124" s="445"/>
      <c r="B124" s="445"/>
      <c r="C124" s="505" t="s">
        <v>377</v>
      </c>
      <c r="D124" s="505" t="s">
        <v>378</v>
      </c>
      <c r="E124" s="505" t="s">
        <v>379</v>
      </c>
      <c r="F124" s="505" t="s">
        <v>380</v>
      </c>
      <c r="G124" s="445"/>
      <c r="H124" s="445"/>
      <c r="I124" s="445"/>
      <c r="J124" s="445"/>
      <c r="K124" s="445"/>
      <c r="L124" s="445"/>
      <c r="M124" s="445"/>
      <c r="N124" s="445"/>
      <c r="O124" s="445"/>
      <c r="P124" s="445"/>
      <c r="Q124" s="445"/>
      <c r="R124" s="445"/>
      <c r="S124" s="445"/>
      <c r="T124" s="445"/>
      <c r="U124" s="445"/>
      <c r="V124" s="445"/>
      <c r="W124" s="445"/>
      <c r="X124" s="445"/>
      <c r="Y124" s="445"/>
      <c r="Z124" s="445"/>
    </row>
    <row r="125" spans="1:26" ht="15.6" hidden="1" x14ac:dyDescent="0.3">
      <c r="A125" s="445"/>
      <c r="B125" s="445"/>
      <c r="C125" s="505" t="s">
        <v>381</v>
      </c>
      <c r="D125" s="505" t="s">
        <v>382</v>
      </c>
      <c r="E125" s="505" t="s">
        <v>383</v>
      </c>
      <c r="F125" s="505" t="s">
        <v>384</v>
      </c>
      <c r="G125" s="445"/>
      <c r="H125" s="445"/>
      <c r="I125" s="445"/>
      <c r="J125" s="445"/>
      <c r="K125" s="445"/>
      <c r="L125" s="445"/>
      <c r="M125" s="445"/>
      <c r="N125" s="445"/>
      <c r="O125" s="445"/>
      <c r="P125" s="445"/>
      <c r="Q125" s="445"/>
      <c r="R125" s="445"/>
      <c r="S125" s="445"/>
      <c r="T125" s="445"/>
      <c r="U125" s="445"/>
      <c r="V125" s="445"/>
      <c r="W125" s="445"/>
      <c r="X125" s="445"/>
      <c r="Y125" s="445"/>
      <c r="Z125" s="445"/>
    </row>
    <row r="126" spans="1:26" ht="15.6" hidden="1" x14ac:dyDescent="0.3">
      <c r="A126" s="445"/>
      <c r="B126" s="445"/>
      <c r="C126" s="505" t="s">
        <v>385</v>
      </c>
      <c r="D126" s="505" t="s">
        <v>386</v>
      </c>
      <c r="E126" s="505" t="s">
        <v>387</v>
      </c>
      <c r="F126" s="505" t="s">
        <v>388</v>
      </c>
      <c r="G126" s="445"/>
      <c r="H126" s="445"/>
      <c r="I126" s="445"/>
      <c r="J126" s="445"/>
      <c r="K126" s="445"/>
      <c r="L126" s="445"/>
      <c r="M126" s="445"/>
      <c r="N126" s="445"/>
      <c r="O126" s="445"/>
      <c r="P126" s="445"/>
      <c r="Q126" s="445"/>
      <c r="R126" s="445"/>
      <c r="S126" s="445"/>
      <c r="T126" s="445"/>
      <c r="U126" s="445"/>
      <c r="V126" s="445"/>
      <c r="W126" s="445"/>
      <c r="X126" s="445"/>
      <c r="Y126" s="445"/>
      <c r="Z126" s="445"/>
    </row>
    <row r="127" spans="1:26" ht="15.6" hidden="1" x14ac:dyDescent="0.3">
      <c r="A127" s="445"/>
      <c r="B127" s="445"/>
      <c r="C127" s="505" t="s">
        <v>389</v>
      </c>
      <c r="D127" s="505" t="s">
        <v>279</v>
      </c>
      <c r="E127" s="505" t="s">
        <v>390</v>
      </c>
      <c r="F127" s="505" t="s">
        <v>391</v>
      </c>
      <c r="G127" s="445"/>
      <c r="H127" s="445"/>
      <c r="I127" s="445"/>
      <c r="J127" s="445"/>
      <c r="K127" s="445"/>
      <c r="L127" s="445"/>
      <c r="M127" s="445"/>
      <c r="N127" s="445"/>
      <c r="O127" s="445"/>
      <c r="P127" s="445"/>
      <c r="Q127" s="445"/>
      <c r="R127" s="445"/>
      <c r="S127" s="445"/>
      <c r="T127" s="445"/>
      <c r="U127" s="445"/>
      <c r="V127" s="445"/>
      <c r="W127" s="445"/>
      <c r="X127" s="445"/>
      <c r="Y127" s="445"/>
      <c r="Z127" s="445"/>
    </row>
    <row r="128" spans="1:26" ht="15.6" hidden="1" x14ac:dyDescent="0.3">
      <c r="A128" s="445"/>
      <c r="B128" s="445"/>
      <c r="C128" s="505" t="s">
        <v>392</v>
      </c>
      <c r="D128" s="505" t="s">
        <v>393</v>
      </c>
      <c r="E128" s="505" t="s">
        <v>394</v>
      </c>
      <c r="F128" s="505" t="s">
        <v>395</v>
      </c>
      <c r="G128" s="445"/>
      <c r="H128" s="445"/>
      <c r="I128" s="445"/>
      <c r="J128" s="445"/>
      <c r="K128" s="445"/>
      <c r="L128" s="445"/>
      <c r="M128" s="445"/>
      <c r="N128" s="445"/>
      <c r="O128" s="445"/>
      <c r="P128" s="445"/>
      <c r="Q128" s="445"/>
      <c r="R128" s="445"/>
      <c r="S128" s="445"/>
      <c r="T128" s="445"/>
      <c r="U128" s="445"/>
      <c r="V128" s="445"/>
      <c r="W128" s="445"/>
      <c r="X128" s="445"/>
      <c r="Y128" s="445"/>
      <c r="Z128" s="445"/>
    </row>
    <row r="129" spans="1:26" ht="15.6" hidden="1" x14ac:dyDescent="0.3">
      <c r="A129" s="445"/>
      <c r="B129" s="445"/>
      <c r="C129" s="505" t="s">
        <v>50</v>
      </c>
      <c r="D129" s="505" t="s">
        <v>396</v>
      </c>
      <c r="E129" s="505" t="s">
        <v>397</v>
      </c>
      <c r="F129" s="505" t="s">
        <v>398</v>
      </c>
      <c r="G129" s="445"/>
      <c r="H129" s="445"/>
      <c r="I129" s="445"/>
      <c r="J129" s="445"/>
      <c r="K129" s="445"/>
      <c r="L129" s="445"/>
      <c r="M129" s="445"/>
      <c r="N129" s="445"/>
      <c r="O129" s="445"/>
      <c r="P129" s="445"/>
      <c r="Q129" s="445"/>
      <c r="R129" s="445"/>
      <c r="S129" s="445"/>
      <c r="T129" s="445"/>
      <c r="U129" s="445"/>
      <c r="V129" s="445"/>
      <c r="W129" s="445"/>
      <c r="X129" s="445"/>
      <c r="Y129" s="445"/>
      <c r="Z129" s="445"/>
    </row>
    <row r="130" spans="1:26" ht="15.6" hidden="1" x14ac:dyDescent="0.3">
      <c r="A130" s="445"/>
      <c r="B130" s="445"/>
      <c r="C130" s="505" t="s">
        <v>399</v>
      </c>
      <c r="D130" s="505" t="s">
        <v>400</v>
      </c>
      <c r="E130" s="505" t="s">
        <v>401</v>
      </c>
      <c r="F130" s="505" t="s">
        <v>402</v>
      </c>
      <c r="G130" s="445"/>
      <c r="H130" s="445"/>
      <c r="I130" s="445"/>
      <c r="J130" s="445"/>
      <c r="K130" s="445"/>
      <c r="L130" s="445"/>
      <c r="M130" s="445"/>
      <c r="N130" s="445"/>
      <c r="O130" s="445"/>
      <c r="P130" s="445"/>
      <c r="Q130" s="445"/>
      <c r="R130" s="445"/>
      <c r="S130" s="445"/>
      <c r="T130" s="445"/>
      <c r="U130" s="445"/>
      <c r="V130" s="445"/>
      <c r="W130" s="445"/>
      <c r="X130" s="445"/>
      <c r="Y130" s="445"/>
      <c r="Z130" s="445"/>
    </row>
    <row r="131" spans="1:26" ht="15.6" hidden="1" x14ac:dyDescent="0.3">
      <c r="A131" s="445"/>
      <c r="B131" s="445"/>
      <c r="C131" s="505" t="s">
        <v>403</v>
      </c>
      <c r="D131" s="505" t="s">
        <v>404</v>
      </c>
      <c r="E131" s="505" t="s">
        <v>405</v>
      </c>
      <c r="F131" s="505" t="s">
        <v>406</v>
      </c>
      <c r="G131" s="445"/>
      <c r="H131" s="445"/>
      <c r="I131" s="445"/>
      <c r="J131" s="445"/>
      <c r="K131" s="445"/>
      <c r="L131" s="445"/>
      <c r="M131" s="445"/>
      <c r="N131" s="445"/>
      <c r="O131" s="445"/>
      <c r="P131" s="445"/>
      <c r="Q131" s="445"/>
      <c r="R131" s="445"/>
      <c r="S131" s="445"/>
      <c r="T131" s="445"/>
      <c r="U131" s="445"/>
      <c r="V131" s="445"/>
      <c r="W131" s="445"/>
      <c r="X131" s="445"/>
      <c r="Y131" s="445"/>
      <c r="Z131" s="445"/>
    </row>
    <row r="132" spans="1:26" ht="15.6" hidden="1" x14ac:dyDescent="0.3">
      <c r="A132" s="445"/>
      <c r="B132" s="445"/>
      <c r="C132" s="505" t="s">
        <v>407</v>
      </c>
      <c r="D132" s="505" t="s">
        <v>408</v>
      </c>
      <c r="E132" s="505" t="s">
        <v>409</v>
      </c>
      <c r="F132" s="505" t="s">
        <v>410</v>
      </c>
      <c r="G132" s="445"/>
      <c r="H132" s="445"/>
      <c r="I132" s="445"/>
      <c r="J132" s="445"/>
      <c r="K132" s="445"/>
      <c r="L132" s="445"/>
      <c r="M132" s="445"/>
      <c r="N132" s="445"/>
      <c r="O132" s="445"/>
      <c r="P132" s="445"/>
      <c r="Q132" s="445"/>
      <c r="R132" s="445"/>
      <c r="S132" s="445"/>
      <c r="T132" s="445"/>
      <c r="U132" s="445"/>
      <c r="V132" s="445"/>
      <c r="W132" s="445"/>
      <c r="X132" s="445"/>
      <c r="Y132" s="445"/>
      <c r="Z132" s="445"/>
    </row>
    <row r="133" spans="1:26" ht="15.6" hidden="1" x14ac:dyDescent="0.3">
      <c r="A133" s="445"/>
      <c r="B133" s="445"/>
      <c r="C133" s="505" t="s">
        <v>411</v>
      </c>
      <c r="D133" s="505" t="s">
        <v>412</v>
      </c>
      <c r="E133" s="505" t="s">
        <v>413</v>
      </c>
      <c r="F133" s="505" t="s">
        <v>414</v>
      </c>
      <c r="G133" s="445"/>
      <c r="H133" s="445"/>
      <c r="I133" s="445"/>
      <c r="J133" s="445"/>
      <c r="K133" s="445"/>
      <c r="L133" s="445"/>
      <c r="M133" s="445"/>
      <c r="N133" s="445"/>
      <c r="O133" s="445"/>
      <c r="P133" s="445"/>
      <c r="Q133" s="445"/>
      <c r="R133" s="445"/>
      <c r="S133" s="445"/>
      <c r="T133" s="445"/>
      <c r="U133" s="445"/>
      <c r="V133" s="445"/>
      <c r="W133" s="445"/>
      <c r="X133" s="445"/>
      <c r="Y133" s="445"/>
      <c r="Z133" s="445"/>
    </row>
    <row r="134" spans="1:26" ht="15.6" hidden="1" x14ac:dyDescent="0.3">
      <c r="A134" s="445"/>
      <c r="B134" s="445"/>
      <c r="C134" s="505" t="s">
        <v>415</v>
      </c>
      <c r="D134" s="505" t="s">
        <v>416</v>
      </c>
      <c r="E134" s="505" t="s">
        <v>417</v>
      </c>
      <c r="F134" s="505" t="s">
        <v>418</v>
      </c>
      <c r="G134" s="445"/>
      <c r="H134" s="445"/>
      <c r="I134" s="445"/>
      <c r="J134" s="445"/>
      <c r="K134" s="445"/>
      <c r="L134" s="445"/>
      <c r="M134" s="445"/>
      <c r="N134" s="445"/>
      <c r="O134" s="445"/>
      <c r="P134" s="445"/>
      <c r="Q134" s="445"/>
      <c r="R134" s="445"/>
      <c r="S134" s="445"/>
      <c r="T134" s="445"/>
      <c r="U134" s="445"/>
      <c r="V134" s="445"/>
      <c r="W134" s="445"/>
      <c r="X134" s="445"/>
      <c r="Y134" s="445"/>
      <c r="Z134" s="445"/>
    </row>
    <row r="135" spans="1:26" ht="15.6" hidden="1" x14ac:dyDescent="0.3">
      <c r="A135" s="445"/>
      <c r="B135" s="445"/>
      <c r="C135" s="445"/>
      <c r="D135" s="505" t="s">
        <v>419</v>
      </c>
      <c r="E135" s="505" t="s">
        <v>420</v>
      </c>
      <c r="F135" s="505" t="s">
        <v>421</v>
      </c>
      <c r="G135" s="445"/>
      <c r="H135" s="445"/>
      <c r="I135" s="445"/>
      <c r="J135" s="445"/>
      <c r="K135" s="445"/>
      <c r="L135" s="445"/>
      <c r="M135" s="445"/>
      <c r="N135" s="445"/>
      <c r="O135" s="445"/>
      <c r="P135" s="445"/>
      <c r="Q135" s="445"/>
      <c r="R135" s="445"/>
      <c r="S135" s="445"/>
      <c r="T135" s="445"/>
      <c r="U135" s="445"/>
      <c r="V135" s="445"/>
      <c r="W135" s="445"/>
      <c r="X135" s="445"/>
      <c r="Y135" s="445"/>
      <c r="Z135" s="445"/>
    </row>
    <row r="136" spans="1:26" ht="15.6" hidden="1" x14ac:dyDescent="0.3">
      <c r="A136" s="445"/>
      <c r="B136" s="445"/>
      <c r="C136" s="445"/>
      <c r="D136" s="505" t="s">
        <v>422</v>
      </c>
      <c r="E136" s="505" t="s">
        <v>423</v>
      </c>
      <c r="F136" s="505" t="s">
        <v>424</v>
      </c>
      <c r="G136" s="445"/>
      <c r="H136" s="445"/>
      <c r="I136" s="445"/>
      <c r="J136" s="445"/>
      <c r="K136" s="445"/>
      <c r="L136" s="445"/>
      <c r="M136" s="445"/>
      <c r="N136" s="445"/>
      <c r="O136" s="445"/>
      <c r="P136" s="445"/>
      <c r="Q136" s="445"/>
      <c r="R136" s="445"/>
      <c r="S136" s="445"/>
      <c r="T136" s="445"/>
      <c r="U136" s="445"/>
      <c r="V136" s="445"/>
      <c r="W136" s="445"/>
      <c r="X136" s="445"/>
      <c r="Y136" s="445"/>
      <c r="Z136" s="445"/>
    </row>
    <row r="137" spans="1:26" ht="15.6" hidden="1" x14ac:dyDescent="0.3">
      <c r="A137" s="445"/>
      <c r="B137" s="445"/>
      <c r="C137" s="445"/>
      <c r="D137" s="505" t="s">
        <v>425</v>
      </c>
      <c r="E137" s="505" t="s">
        <v>426</v>
      </c>
      <c r="F137" s="505" t="s">
        <v>427</v>
      </c>
      <c r="G137" s="445"/>
      <c r="H137" s="445"/>
      <c r="I137" s="445"/>
      <c r="J137" s="445"/>
      <c r="K137" s="445"/>
      <c r="L137" s="445"/>
      <c r="M137" s="445"/>
      <c r="N137" s="445"/>
      <c r="O137" s="445"/>
      <c r="P137" s="445"/>
      <c r="Q137" s="445"/>
      <c r="R137" s="445"/>
      <c r="S137" s="445"/>
      <c r="T137" s="445"/>
      <c r="U137" s="445"/>
      <c r="V137" s="445"/>
      <c r="W137" s="445"/>
      <c r="X137" s="445"/>
      <c r="Y137" s="445"/>
      <c r="Z137" s="445"/>
    </row>
    <row r="138" spans="1:26" ht="15.6" hidden="1" x14ac:dyDescent="0.3">
      <c r="A138" s="445"/>
      <c r="B138" s="445"/>
      <c r="C138" s="445"/>
      <c r="D138" s="505" t="s">
        <v>428</v>
      </c>
      <c r="E138" s="505" t="s">
        <v>429</v>
      </c>
      <c r="F138" s="505" t="s">
        <v>430</v>
      </c>
      <c r="G138" s="445"/>
      <c r="H138" s="445"/>
      <c r="I138" s="445"/>
      <c r="J138" s="445"/>
      <c r="K138" s="445"/>
      <c r="L138" s="445"/>
      <c r="M138" s="445"/>
      <c r="N138" s="445"/>
      <c r="O138" s="445"/>
      <c r="P138" s="445"/>
      <c r="Q138" s="445"/>
      <c r="R138" s="445"/>
      <c r="S138" s="445"/>
      <c r="T138" s="445"/>
      <c r="U138" s="445"/>
      <c r="V138" s="445"/>
      <c r="W138" s="445"/>
      <c r="X138" s="445"/>
      <c r="Y138" s="445"/>
      <c r="Z138" s="445"/>
    </row>
    <row r="139" spans="1:26" ht="15.6" hidden="1" x14ac:dyDescent="0.3">
      <c r="A139" s="445"/>
      <c r="B139" s="445"/>
      <c r="C139" s="445"/>
      <c r="D139" s="505" t="s">
        <v>431</v>
      </c>
      <c r="E139" s="505" t="s">
        <v>82</v>
      </c>
      <c r="F139" s="505" t="s">
        <v>432</v>
      </c>
      <c r="G139" s="445"/>
      <c r="H139" s="445"/>
      <c r="I139" s="445"/>
      <c r="J139" s="445"/>
      <c r="K139" s="445"/>
      <c r="L139" s="445"/>
      <c r="M139" s="445"/>
      <c r="N139" s="445"/>
      <c r="O139" s="445"/>
      <c r="P139" s="445"/>
      <c r="Q139" s="445"/>
      <c r="R139" s="445"/>
      <c r="S139" s="445"/>
      <c r="T139" s="445"/>
      <c r="U139" s="445"/>
      <c r="V139" s="445"/>
      <c r="W139" s="445"/>
      <c r="X139" s="445"/>
      <c r="Y139" s="445"/>
      <c r="Z139" s="445"/>
    </row>
    <row r="140" spans="1:26" ht="15.6" hidden="1" x14ac:dyDescent="0.3">
      <c r="A140" s="445"/>
      <c r="B140" s="445"/>
      <c r="C140" s="445"/>
      <c r="D140" s="505" t="s">
        <v>433</v>
      </c>
      <c r="E140" s="505" t="s">
        <v>434</v>
      </c>
      <c r="F140" s="505" t="s">
        <v>435</v>
      </c>
      <c r="G140" s="445"/>
      <c r="H140" s="445"/>
      <c r="I140" s="445"/>
      <c r="J140" s="445"/>
      <c r="K140" s="445"/>
      <c r="L140" s="445"/>
      <c r="M140" s="445"/>
      <c r="N140" s="445"/>
      <c r="O140" s="445"/>
      <c r="P140" s="445"/>
      <c r="Q140" s="445"/>
      <c r="R140" s="445"/>
      <c r="S140" s="445"/>
      <c r="T140" s="445"/>
      <c r="U140" s="445"/>
      <c r="V140" s="445"/>
      <c r="W140" s="445"/>
      <c r="X140" s="445"/>
      <c r="Y140" s="445"/>
      <c r="Z140" s="445"/>
    </row>
    <row r="141" spans="1:26" ht="15.6" hidden="1" x14ac:dyDescent="0.3">
      <c r="A141" s="445"/>
      <c r="B141" s="445"/>
      <c r="C141" s="445"/>
      <c r="D141" s="505" t="s">
        <v>436</v>
      </c>
      <c r="E141" s="505" t="s">
        <v>437</v>
      </c>
      <c r="F141" s="505" t="s">
        <v>438</v>
      </c>
      <c r="G141" s="445"/>
      <c r="H141" s="445"/>
      <c r="I141" s="445"/>
      <c r="J141" s="445"/>
      <c r="K141" s="445"/>
      <c r="L141" s="445"/>
      <c r="M141" s="445"/>
      <c r="N141" s="445"/>
      <c r="O141" s="445"/>
      <c r="P141" s="445"/>
      <c r="Q141" s="445"/>
      <c r="R141" s="445"/>
      <c r="S141" s="445"/>
      <c r="T141" s="445"/>
      <c r="U141" s="445"/>
      <c r="V141" s="445"/>
      <c r="W141" s="445"/>
      <c r="X141" s="445"/>
      <c r="Y141" s="445"/>
      <c r="Z141" s="445"/>
    </row>
    <row r="142" spans="1:26" ht="15.6" hidden="1" x14ac:dyDescent="0.3">
      <c r="A142" s="445"/>
      <c r="B142" s="445"/>
      <c r="C142" s="445"/>
      <c r="D142" s="505" t="s">
        <v>439</v>
      </c>
      <c r="E142" s="505" t="s">
        <v>89</v>
      </c>
      <c r="F142" s="505" t="s">
        <v>440</v>
      </c>
      <c r="G142" s="445"/>
      <c r="H142" s="445"/>
      <c r="I142" s="445"/>
      <c r="J142" s="445"/>
      <c r="K142" s="445"/>
      <c r="L142" s="445"/>
      <c r="M142" s="445"/>
      <c r="N142" s="445"/>
      <c r="O142" s="445"/>
      <c r="P142" s="445"/>
      <c r="Q142" s="445"/>
      <c r="R142" s="445"/>
      <c r="S142" s="445"/>
      <c r="T142" s="445"/>
      <c r="U142" s="445"/>
      <c r="V142" s="445"/>
      <c r="W142" s="445"/>
      <c r="X142" s="445"/>
      <c r="Y142" s="445"/>
      <c r="Z142" s="445"/>
    </row>
    <row r="143" spans="1:26" ht="15.6" hidden="1" x14ac:dyDescent="0.3">
      <c r="A143" s="445"/>
      <c r="B143" s="445"/>
      <c r="C143" s="445"/>
      <c r="D143" s="505" t="s">
        <v>441</v>
      </c>
      <c r="E143" s="505" t="s">
        <v>442</v>
      </c>
      <c r="F143" s="505" t="s">
        <v>443</v>
      </c>
      <c r="G143" s="445"/>
      <c r="H143" s="445"/>
      <c r="I143" s="445"/>
      <c r="J143" s="445"/>
      <c r="K143" s="445"/>
      <c r="L143" s="445"/>
      <c r="M143" s="445"/>
      <c r="N143" s="445"/>
      <c r="O143" s="445"/>
      <c r="P143" s="445"/>
      <c r="Q143" s="445"/>
      <c r="R143" s="445"/>
      <c r="S143" s="445"/>
      <c r="T143" s="445"/>
      <c r="U143" s="445"/>
      <c r="V143" s="445"/>
      <c r="W143" s="445"/>
      <c r="X143" s="445"/>
      <c r="Y143" s="445"/>
      <c r="Z143" s="445"/>
    </row>
    <row r="144" spans="1:26" ht="15.6" hidden="1" x14ac:dyDescent="0.3">
      <c r="A144" s="445"/>
      <c r="B144" s="445"/>
      <c r="C144" s="445"/>
      <c r="D144" s="505" t="s">
        <v>53</v>
      </c>
      <c r="E144" s="505" t="s">
        <v>444</v>
      </c>
      <c r="F144" s="505" t="s">
        <v>445</v>
      </c>
      <c r="G144" s="445"/>
      <c r="H144" s="445"/>
      <c r="I144" s="445"/>
      <c r="J144" s="445"/>
      <c r="K144" s="445"/>
      <c r="L144" s="445"/>
      <c r="M144" s="445"/>
      <c r="N144" s="445"/>
      <c r="O144" s="445"/>
      <c r="P144" s="445"/>
      <c r="Q144" s="445"/>
      <c r="R144" s="445"/>
      <c r="S144" s="445"/>
      <c r="T144" s="445"/>
      <c r="U144" s="445"/>
      <c r="V144" s="445"/>
      <c r="W144" s="445"/>
      <c r="X144" s="445"/>
      <c r="Y144" s="445"/>
      <c r="Z144" s="445"/>
    </row>
    <row r="145" spans="1:26" ht="15.6" hidden="1" x14ac:dyDescent="0.3">
      <c r="A145" s="445"/>
      <c r="B145" s="445"/>
      <c r="C145" s="445"/>
      <c r="D145" s="505" t="s">
        <v>446</v>
      </c>
      <c r="E145" s="505" t="s">
        <v>447</v>
      </c>
      <c r="F145" s="505" t="s">
        <v>448</v>
      </c>
      <c r="G145" s="445"/>
      <c r="H145" s="445"/>
      <c r="I145" s="445"/>
      <c r="J145" s="445"/>
      <c r="K145" s="445"/>
      <c r="L145" s="445"/>
      <c r="M145" s="445"/>
      <c r="N145" s="445"/>
      <c r="O145" s="445"/>
      <c r="P145" s="445"/>
      <c r="Q145" s="445"/>
      <c r="R145" s="445"/>
      <c r="S145" s="445"/>
      <c r="T145" s="445"/>
      <c r="U145" s="445"/>
      <c r="V145" s="445"/>
      <c r="W145" s="445"/>
      <c r="X145" s="445"/>
      <c r="Y145" s="445"/>
      <c r="Z145" s="445"/>
    </row>
    <row r="146" spans="1:26" ht="15.6" hidden="1" x14ac:dyDescent="0.3">
      <c r="A146" s="445"/>
      <c r="B146" s="445"/>
      <c r="C146" s="445"/>
      <c r="D146" s="505" t="s">
        <v>449</v>
      </c>
      <c r="E146" s="505" t="s">
        <v>450</v>
      </c>
      <c r="F146" s="505" t="s">
        <v>451</v>
      </c>
      <c r="G146" s="445"/>
      <c r="H146" s="445"/>
      <c r="I146" s="445"/>
      <c r="J146" s="445"/>
      <c r="K146" s="445"/>
      <c r="L146" s="445"/>
      <c r="M146" s="445"/>
      <c r="N146" s="445"/>
      <c r="O146" s="445"/>
      <c r="P146" s="445"/>
      <c r="Q146" s="445"/>
      <c r="R146" s="445"/>
      <c r="S146" s="445"/>
      <c r="T146" s="445"/>
      <c r="U146" s="445"/>
      <c r="V146" s="445"/>
      <c r="W146" s="445"/>
      <c r="X146" s="445"/>
      <c r="Y146" s="445"/>
      <c r="Z146" s="445"/>
    </row>
    <row r="147" spans="1:26" ht="15.6" hidden="1" x14ac:dyDescent="0.3">
      <c r="A147" s="445"/>
      <c r="B147" s="445"/>
      <c r="C147" s="445"/>
      <c r="D147" s="505" t="s">
        <v>452</v>
      </c>
      <c r="E147" s="505" t="s">
        <v>453</v>
      </c>
      <c r="F147" s="505" t="s">
        <v>454</v>
      </c>
      <c r="G147" s="445"/>
      <c r="H147" s="445"/>
      <c r="I147" s="445"/>
      <c r="J147" s="445"/>
      <c r="K147" s="445"/>
      <c r="L147" s="445"/>
      <c r="M147" s="445"/>
      <c r="N147" s="445"/>
      <c r="O147" s="445"/>
      <c r="P147" s="445"/>
      <c r="Q147" s="445"/>
      <c r="R147" s="445"/>
      <c r="S147" s="445"/>
      <c r="T147" s="445"/>
      <c r="U147" s="445"/>
      <c r="V147" s="445"/>
      <c r="W147" s="445"/>
      <c r="X147" s="445"/>
      <c r="Y147" s="445"/>
      <c r="Z147" s="445"/>
    </row>
    <row r="148" spans="1:26" ht="15.6" hidden="1" x14ac:dyDescent="0.3">
      <c r="A148" s="445"/>
      <c r="B148" s="445"/>
      <c r="C148" s="445"/>
      <c r="D148" s="505" t="s">
        <v>455</v>
      </c>
      <c r="E148" s="505" t="s">
        <v>456</v>
      </c>
      <c r="F148" s="505" t="s">
        <v>457</v>
      </c>
      <c r="G148" s="445"/>
      <c r="H148" s="445"/>
      <c r="I148" s="445"/>
      <c r="J148" s="445"/>
      <c r="K148" s="445"/>
      <c r="L148" s="445"/>
      <c r="M148" s="445"/>
      <c r="N148" s="445"/>
      <c r="O148" s="445"/>
      <c r="P148" s="445"/>
      <c r="Q148" s="445"/>
      <c r="R148" s="445"/>
      <c r="S148" s="445"/>
      <c r="T148" s="445"/>
      <c r="U148" s="445"/>
      <c r="V148" s="445"/>
      <c r="W148" s="445"/>
      <c r="X148" s="445"/>
      <c r="Y148" s="445"/>
      <c r="Z148" s="445"/>
    </row>
    <row r="149" spans="1:26" ht="15.6" hidden="1" x14ac:dyDescent="0.3">
      <c r="A149" s="445"/>
      <c r="B149" s="445"/>
      <c r="C149" s="445"/>
      <c r="D149" s="505" t="s">
        <v>458</v>
      </c>
      <c r="E149" s="505" t="s">
        <v>459</v>
      </c>
      <c r="F149" s="505" t="s">
        <v>460</v>
      </c>
      <c r="G149" s="445"/>
      <c r="H149" s="445"/>
      <c r="I149" s="445"/>
      <c r="J149" s="445"/>
      <c r="K149" s="445"/>
      <c r="L149" s="445"/>
      <c r="M149" s="445"/>
      <c r="N149" s="445"/>
      <c r="O149" s="445"/>
      <c r="P149" s="445"/>
      <c r="Q149" s="445"/>
      <c r="R149" s="445"/>
      <c r="S149" s="445"/>
      <c r="T149" s="445"/>
      <c r="U149" s="445"/>
      <c r="V149" s="445"/>
      <c r="W149" s="445"/>
      <c r="X149" s="445"/>
      <c r="Y149" s="445"/>
      <c r="Z149" s="445"/>
    </row>
    <row r="150" spans="1:26" ht="15.6" hidden="1" x14ac:dyDescent="0.3">
      <c r="A150" s="445"/>
      <c r="B150" s="445"/>
      <c r="C150" s="445"/>
      <c r="D150" s="505" t="s">
        <v>461</v>
      </c>
      <c r="E150" s="505" t="s">
        <v>462</v>
      </c>
      <c r="F150" s="505" t="s">
        <v>463</v>
      </c>
      <c r="G150" s="445"/>
      <c r="H150" s="445"/>
      <c r="I150" s="445"/>
      <c r="J150" s="445"/>
      <c r="K150" s="445"/>
      <c r="L150" s="445"/>
      <c r="M150" s="445"/>
      <c r="N150" s="445"/>
      <c r="O150" s="445"/>
      <c r="P150" s="445"/>
      <c r="Q150" s="445"/>
      <c r="R150" s="445"/>
      <c r="S150" s="445"/>
      <c r="T150" s="445"/>
      <c r="U150" s="445"/>
      <c r="V150" s="445"/>
      <c r="W150" s="445"/>
      <c r="X150" s="445"/>
      <c r="Y150" s="445"/>
      <c r="Z150" s="445"/>
    </row>
    <row r="151" spans="1:26" ht="15.6" hidden="1" x14ac:dyDescent="0.3">
      <c r="A151" s="445"/>
      <c r="B151" s="445"/>
      <c r="C151" s="445"/>
      <c r="D151" s="505" t="s">
        <v>464</v>
      </c>
      <c r="E151" s="505" t="s">
        <v>465</v>
      </c>
      <c r="F151" s="505" t="s">
        <v>466</v>
      </c>
      <c r="G151" s="445"/>
      <c r="H151" s="445"/>
      <c r="I151" s="445"/>
      <c r="J151" s="445"/>
      <c r="K151" s="445"/>
      <c r="L151" s="445"/>
      <c r="M151" s="445"/>
      <c r="N151" s="445"/>
      <c r="O151" s="445"/>
      <c r="P151" s="445"/>
      <c r="Q151" s="445"/>
      <c r="R151" s="445"/>
      <c r="S151" s="445"/>
      <c r="T151" s="445"/>
      <c r="U151" s="445"/>
      <c r="V151" s="445"/>
      <c r="W151" s="445"/>
      <c r="X151" s="445"/>
      <c r="Y151" s="445"/>
      <c r="Z151" s="445"/>
    </row>
    <row r="152" spans="1:26" ht="15.6" hidden="1" x14ac:dyDescent="0.3">
      <c r="A152" s="445"/>
      <c r="B152" s="445"/>
      <c r="C152" s="445"/>
      <c r="D152" s="505" t="s">
        <v>467</v>
      </c>
      <c r="E152" s="505" t="s">
        <v>468</v>
      </c>
      <c r="F152" s="505" t="s">
        <v>469</v>
      </c>
      <c r="G152" s="445"/>
      <c r="H152" s="445"/>
      <c r="I152" s="445"/>
      <c r="J152" s="445"/>
      <c r="K152" s="445"/>
      <c r="L152" s="445"/>
      <c r="M152" s="445"/>
      <c r="N152" s="445"/>
      <c r="O152" s="445"/>
      <c r="P152" s="445"/>
      <c r="Q152" s="445"/>
      <c r="R152" s="445"/>
      <c r="S152" s="445"/>
      <c r="T152" s="445"/>
      <c r="U152" s="445"/>
      <c r="V152" s="445"/>
      <c r="W152" s="445"/>
      <c r="X152" s="445"/>
      <c r="Y152" s="445"/>
      <c r="Z152" s="445"/>
    </row>
    <row r="153" spans="1:26" ht="15.6" hidden="1" x14ac:dyDescent="0.3">
      <c r="A153" s="445"/>
      <c r="B153" s="445"/>
      <c r="C153" s="445"/>
      <c r="D153" s="505" t="s">
        <v>470</v>
      </c>
      <c r="E153" s="505" t="s">
        <v>471</v>
      </c>
      <c r="F153" s="505" t="s">
        <v>472</v>
      </c>
      <c r="G153" s="445"/>
      <c r="H153" s="445"/>
      <c r="I153" s="445"/>
      <c r="J153" s="445"/>
      <c r="K153" s="445"/>
      <c r="L153" s="445"/>
      <c r="M153" s="445"/>
      <c r="N153" s="445"/>
      <c r="O153" s="445"/>
      <c r="P153" s="445"/>
      <c r="Q153" s="445"/>
      <c r="R153" s="445"/>
      <c r="S153" s="445"/>
      <c r="T153" s="445"/>
      <c r="U153" s="445"/>
      <c r="V153" s="445"/>
      <c r="W153" s="445"/>
      <c r="X153" s="445"/>
      <c r="Y153" s="445"/>
      <c r="Z153" s="445"/>
    </row>
    <row r="154" spans="1:26" ht="15.6" hidden="1" x14ac:dyDescent="0.3">
      <c r="A154" s="445"/>
      <c r="B154" s="445"/>
      <c r="C154" s="445"/>
      <c r="D154" s="505" t="s">
        <v>473</v>
      </c>
      <c r="E154" s="505" t="s">
        <v>474</v>
      </c>
      <c r="F154" s="505" t="s">
        <v>475</v>
      </c>
      <c r="G154" s="445"/>
      <c r="H154" s="445"/>
      <c r="I154" s="445"/>
      <c r="J154" s="445"/>
      <c r="K154" s="445"/>
      <c r="L154" s="445"/>
      <c r="M154" s="445"/>
      <c r="N154" s="445"/>
      <c r="O154" s="445"/>
      <c r="P154" s="445"/>
      <c r="Q154" s="445"/>
      <c r="R154" s="445"/>
      <c r="S154" s="445"/>
      <c r="T154" s="445"/>
      <c r="U154" s="445"/>
      <c r="V154" s="445"/>
      <c r="W154" s="445"/>
      <c r="X154" s="445"/>
      <c r="Y154" s="445"/>
      <c r="Z154" s="445"/>
    </row>
    <row r="155" spans="1:26" ht="15.6" hidden="1" x14ac:dyDescent="0.3">
      <c r="A155" s="445"/>
      <c r="B155" s="445"/>
      <c r="C155" s="445"/>
      <c r="D155" s="505" t="s">
        <v>476</v>
      </c>
      <c r="E155" s="505" t="s">
        <v>477</v>
      </c>
      <c r="F155" s="505" t="s">
        <v>478</v>
      </c>
      <c r="G155" s="445"/>
      <c r="H155" s="445"/>
      <c r="I155" s="445"/>
      <c r="J155" s="445"/>
      <c r="K155" s="445"/>
      <c r="L155" s="445"/>
      <c r="M155" s="445"/>
      <c r="N155" s="445"/>
      <c r="O155" s="445"/>
      <c r="P155" s="445"/>
      <c r="Q155" s="445"/>
      <c r="R155" s="445"/>
      <c r="S155" s="445"/>
      <c r="T155" s="445"/>
      <c r="U155" s="445"/>
      <c r="V155" s="445"/>
      <c r="W155" s="445"/>
      <c r="X155" s="445"/>
      <c r="Y155" s="445"/>
      <c r="Z155" s="445"/>
    </row>
    <row r="156" spans="1:26" ht="15.6" hidden="1" x14ac:dyDescent="0.3">
      <c r="A156" s="445"/>
      <c r="B156" s="445"/>
      <c r="C156" s="445"/>
      <c r="D156" s="505" t="s">
        <v>479</v>
      </c>
      <c r="E156" s="505" t="s">
        <v>480</v>
      </c>
      <c r="F156" s="505" t="s">
        <v>481</v>
      </c>
      <c r="G156" s="445"/>
      <c r="H156" s="445"/>
      <c r="I156" s="445"/>
      <c r="J156" s="445"/>
      <c r="K156" s="445"/>
      <c r="L156" s="445"/>
      <c r="M156" s="445"/>
      <c r="N156" s="445"/>
      <c r="O156" s="445"/>
      <c r="P156" s="445"/>
      <c r="Q156" s="445"/>
      <c r="R156" s="445"/>
      <c r="S156" s="445"/>
      <c r="T156" s="445"/>
      <c r="U156" s="445"/>
      <c r="V156" s="445"/>
      <c r="W156" s="445"/>
      <c r="X156" s="445"/>
      <c r="Y156" s="445"/>
      <c r="Z156" s="445"/>
    </row>
    <row r="157" spans="1:26" ht="15.6" hidden="1" x14ac:dyDescent="0.3">
      <c r="A157" s="445"/>
      <c r="B157" s="445"/>
      <c r="C157" s="445"/>
      <c r="D157" s="505" t="s">
        <v>56</v>
      </c>
      <c r="E157" s="505" t="s">
        <v>482</v>
      </c>
      <c r="F157" s="505" t="s">
        <v>483</v>
      </c>
      <c r="G157" s="445"/>
      <c r="H157" s="445"/>
      <c r="I157" s="445"/>
      <c r="J157" s="445"/>
      <c r="K157" s="445"/>
      <c r="L157" s="445"/>
      <c r="M157" s="445"/>
      <c r="N157" s="445"/>
      <c r="O157" s="445"/>
      <c r="P157" s="445"/>
      <c r="Q157" s="445"/>
      <c r="R157" s="445"/>
      <c r="S157" s="445"/>
      <c r="T157" s="445"/>
      <c r="U157" s="445"/>
      <c r="V157" s="445"/>
      <c r="W157" s="445"/>
      <c r="X157" s="445"/>
      <c r="Y157" s="445"/>
      <c r="Z157" s="445"/>
    </row>
    <row r="158" spans="1:26" ht="15.6" hidden="1" x14ac:dyDescent="0.3">
      <c r="A158" s="445"/>
      <c r="B158" s="445"/>
      <c r="C158" s="445"/>
      <c r="D158" s="505" t="s">
        <v>484</v>
      </c>
      <c r="E158" s="505" t="s">
        <v>485</v>
      </c>
      <c r="F158" s="505" t="s">
        <v>486</v>
      </c>
      <c r="G158" s="445"/>
      <c r="H158" s="445"/>
      <c r="I158" s="445"/>
      <c r="J158" s="445"/>
      <c r="K158" s="445"/>
      <c r="L158" s="445"/>
      <c r="M158" s="445"/>
      <c r="N158" s="445"/>
      <c r="O158" s="445"/>
      <c r="P158" s="445"/>
      <c r="Q158" s="445"/>
      <c r="R158" s="445"/>
      <c r="S158" s="445"/>
      <c r="T158" s="445"/>
      <c r="U158" s="445"/>
      <c r="V158" s="445"/>
      <c r="W158" s="445"/>
      <c r="X158" s="445"/>
      <c r="Y158" s="445"/>
      <c r="Z158" s="445"/>
    </row>
    <row r="159" spans="1:26" ht="15.6" hidden="1" x14ac:dyDescent="0.3">
      <c r="A159" s="445"/>
      <c r="B159" s="445"/>
      <c r="C159" s="445"/>
      <c r="D159" s="505" t="s">
        <v>45</v>
      </c>
      <c r="E159" s="505" t="s">
        <v>487</v>
      </c>
      <c r="F159" s="505" t="s">
        <v>488</v>
      </c>
      <c r="G159" s="445"/>
      <c r="H159" s="445"/>
      <c r="I159" s="445"/>
      <c r="J159" s="445"/>
      <c r="K159" s="445"/>
      <c r="L159" s="445"/>
      <c r="M159" s="445"/>
      <c r="N159" s="445"/>
      <c r="O159" s="445"/>
      <c r="P159" s="445"/>
      <c r="Q159" s="445"/>
      <c r="R159" s="445"/>
      <c r="S159" s="445"/>
      <c r="T159" s="445"/>
      <c r="U159" s="445"/>
      <c r="V159" s="445"/>
      <c r="W159" s="445"/>
      <c r="X159" s="445"/>
      <c r="Y159" s="445"/>
      <c r="Z159" s="445"/>
    </row>
    <row r="160" spans="1:26" ht="15.6" hidden="1" x14ac:dyDescent="0.3">
      <c r="A160" s="445"/>
      <c r="B160" s="445"/>
      <c r="C160" s="445"/>
      <c r="D160" s="505" t="s">
        <v>489</v>
      </c>
      <c r="E160" s="505" t="s">
        <v>490</v>
      </c>
      <c r="F160" s="505" t="s">
        <v>491</v>
      </c>
      <c r="G160" s="445"/>
      <c r="H160" s="445"/>
      <c r="I160" s="445"/>
      <c r="J160" s="445"/>
      <c r="K160" s="445"/>
      <c r="L160" s="445"/>
      <c r="M160" s="445"/>
      <c r="N160" s="445"/>
      <c r="O160" s="445"/>
      <c r="P160" s="445"/>
      <c r="Q160" s="445"/>
      <c r="R160" s="445"/>
      <c r="S160" s="445"/>
      <c r="T160" s="445"/>
      <c r="U160" s="445"/>
      <c r="V160" s="445"/>
      <c r="W160" s="445"/>
      <c r="X160" s="445"/>
      <c r="Y160" s="445"/>
      <c r="Z160" s="445"/>
    </row>
    <row r="161" spans="1:26" ht="15.6" hidden="1" x14ac:dyDescent="0.3">
      <c r="A161" s="445"/>
      <c r="B161" s="445"/>
      <c r="C161" s="445"/>
      <c r="D161" s="505" t="s">
        <v>492</v>
      </c>
      <c r="E161" s="505" t="s">
        <v>493</v>
      </c>
      <c r="F161" s="505" t="s">
        <v>494</v>
      </c>
      <c r="G161" s="445"/>
      <c r="H161" s="445"/>
      <c r="I161" s="445"/>
      <c r="J161" s="445"/>
      <c r="K161" s="445"/>
      <c r="L161" s="445"/>
      <c r="M161" s="445"/>
      <c r="N161" s="445"/>
      <c r="O161" s="445"/>
      <c r="P161" s="445"/>
      <c r="Q161" s="445"/>
      <c r="R161" s="445"/>
      <c r="S161" s="445"/>
      <c r="T161" s="445"/>
      <c r="U161" s="445"/>
      <c r="V161" s="445"/>
      <c r="W161" s="445"/>
      <c r="X161" s="445"/>
      <c r="Y161" s="445"/>
      <c r="Z161" s="445"/>
    </row>
    <row r="162" spans="1:26" ht="15.6" hidden="1" x14ac:dyDescent="0.3">
      <c r="A162" s="445"/>
      <c r="B162" s="445"/>
      <c r="C162" s="445"/>
      <c r="D162" s="505" t="s">
        <v>495</v>
      </c>
      <c r="E162" s="505" t="s">
        <v>496</v>
      </c>
      <c r="F162" s="505" t="s">
        <v>497</v>
      </c>
      <c r="G162" s="445"/>
      <c r="H162" s="445"/>
      <c r="I162" s="445"/>
      <c r="J162" s="445"/>
      <c r="K162" s="445"/>
      <c r="L162" s="445"/>
      <c r="M162" s="445"/>
      <c r="N162" s="445"/>
      <c r="O162" s="445"/>
      <c r="P162" s="445"/>
      <c r="Q162" s="445"/>
      <c r="R162" s="445"/>
      <c r="S162" s="445"/>
      <c r="T162" s="445"/>
      <c r="U162" s="445"/>
      <c r="V162" s="445"/>
      <c r="W162" s="445"/>
      <c r="X162" s="445"/>
      <c r="Y162" s="445"/>
      <c r="Z162" s="445"/>
    </row>
    <row r="163" spans="1:26" ht="15.6" hidden="1" x14ac:dyDescent="0.3">
      <c r="A163" s="445"/>
      <c r="B163" s="445"/>
      <c r="C163" s="445"/>
      <c r="D163" s="505" t="s">
        <v>498</v>
      </c>
      <c r="E163" s="505" t="s">
        <v>499</v>
      </c>
      <c r="F163" s="505" t="s">
        <v>500</v>
      </c>
      <c r="G163" s="445"/>
      <c r="H163" s="445"/>
      <c r="I163" s="445"/>
      <c r="J163" s="445"/>
      <c r="K163" s="445"/>
      <c r="L163" s="445"/>
      <c r="M163" s="445"/>
      <c r="N163" s="445"/>
      <c r="O163" s="445"/>
      <c r="P163" s="445"/>
      <c r="Q163" s="445"/>
      <c r="R163" s="445"/>
      <c r="S163" s="445"/>
      <c r="T163" s="445"/>
      <c r="U163" s="445"/>
      <c r="V163" s="445"/>
      <c r="W163" s="445"/>
      <c r="X163" s="445"/>
      <c r="Y163" s="445"/>
      <c r="Z163" s="445"/>
    </row>
    <row r="164" spans="1:26" ht="15.6" hidden="1" x14ac:dyDescent="0.3">
      <c r="A164" s="445"/>
      <c r="B164" s="445"/>
      <c r="C164" s="445"/>
      <c r="D164" s="505" t="s">
        <v>501</v>
      </c>
      <c r="E164" s="505" t="s">
        <v>502</v>
      </c>
      <c r="F164" s="505" t="s">
        <v>503</v>
      </c>
      <c r="G164" s="445"/>
      <c r="H164" s="445"/>
      <c r="I164" s="445"/>
      <c r="J164" s="445"/>
      <c r="K164" s="445"/>
      <c r="L164" s="445"/>
      <c r="M164" s="445"/>
      <c r="N164" s="445"/>
      <c r="O164" s="445"/>
      <c r="P164" s="445"/>
      <c r="Q164" s="445"/>
      <c r="R164" s="445"/>
      <c r="S164" s="445"/>
      <c r="T164" s="445"/>
      <c r="U164" s="445"/>
      <c r="V164" s="445"/>
      <c r="W164" s="445"/>
      <c r="X164" s="445"/>
      <c r="Y164" s="445"/>
      <c r="Z164" s="445"/>
    </row>
    <row r="165" spans="1:26" ht="15.6" hidden="1" x14ac:dyDescent="0.3">
      <c r="A165" s="445"/>
      <c r="B165" s="445"/>
      <c r="C165" s="445"/>
      <c r="D165" s="505" t="s">
        <v>504</v>
      </c>
      <c r="E165" s="505" t="s">
        <v>505</v>
      </c>
      <c r="F165" s="505" t="s">
        <v>506</v>
      </c>
      <c r="G165" s="445"/>
      <c r="H165" s="445"/>
      <c r="I165" s="445"/>
      <c r="J165" s="445"/>
      <c r="K165" s="445"/>
      <c r="L165" s="445"/>
      <c r="M165" s="445"/>
      <c r="N165" s="445"/>
      <c r="O165" s="445"/>
      <c r="P165" s="445"/>
      <c r="Q165" s="445"/>
      <c r="R165" s="445"/>
      <c r="S165" s="445"/>
      <c r="T165" s="445"/>
      <c r="U165" s="445"/>
      <c r="V165" s="445"/>
      <c r="W165" s="445"/>
      <c r="X165" s="445"/>
      <c r="Y165" s="445"/>
      <c r="Z165" s="445"/>
    </row>
    <row r="166" spans="1:26" ht="15.6" hidden="1" x14ac:dyDescent="0.3">
      <c r="A166" s="445"/>
      <c r="B166" s="445"/>
      <c r="C166" s="445"/>
      <c r="D166" s="505" t="s">
        <v>507</v>
      </c>
      <c r="E166" s="505" t="s">
        <v>508</v>
      </c>
      <c r="F166" s="505" t="s">
        <v>509</v>
      </c>
      <c r="G166" s="445"/>
      <c r="H166" s="445"/>
      <c r="I166" s="445"/>
      <c r="J166" s="445"/>
      <c r="K166" s="445"/>
      <c r="L166" s="445"/>
      <c r="M166" s="445"/>
      <c r="N166" s="445"/>
      <c r="O166" s="445"/>
      <c r="P166" s="445"/>
      <c r="Q166" s="445"/>
      <c r="R166" s="445"/>
      <c r="S166" s="445"/>
      <c r="T166" s="445"/>
      <c r="U166" s="445"/>
      <c r="V166" s="445"/>
      <c r="W166" s="445"/>
      <c r="X166" s="445"/>
      <c r="Y166" s="445"/>
      <c r="Z166" s="445"/>
    </row>
    <row r="167" spans="1:26" ht="15.6" hidden="1" x14ac:dyDescent="0.3">
      <c r="A167" s="445"/>
      <c r="B167" s="445"/>
      <c r="C167" s="445"/>
      <c r="D167" s="505" t="s">
        <v>510</v>
      </c>
      <c r="E167" s="505" t="s">
        <v>511</v>
      </c>
      <c r="F167" s="505" t="s">
        <v>512</v>
      </c>
      <c r="G167" s="445"/>
      <c r="H167" s="445"/>
      <c r="I167" s="445"/>
      <c r="J167" s="445"/>
      <c r="K167" s="445"/>
      <c r="L167" s="445"/>
      <c r="M167" s="445"/>
      <c r="N167" s="445"/>
      <c r="O167" s="445"/>
      <c r="P167" s="445"/>
      <c r="Q167" s="445"/>
      <c r="R167" s="445"/>
      <c r="S167" s="445"/>
      <c r="T167" s="445"/>
      <c r="U167" s="445"/>
      <c r="V167" s="445"/>
      <c r="W167" s="445"/>
      <c r="X167" s="445"/>
      <c r="Y167" s="445"/>
      <c r="Z167" s="445"/>
    </row>
    <row r="168" spans="1:26" ht="15.6" hidden="1" x14ac:dyDescent="0.3">
      <c r="A168" s="445"/>
      <c r="B168" s="445"/>
      <c r="C168" s="445"/>
      <c r="D168" s="505" t="s">
        <v>513</v>
      </c>
      <c r="E168" s="505" t="s">
        <v>514</v>
      </c>
      <c r="F168" s="505" t="s">
        <v>515</v>
      </c>
      <c r="G168" s="445"/>
      <c r="H168" s="445"/>
      <c r="I168" s="445"/>
      <c r="J168" s="445"/>
      <c r="K168" s="445"/>
      <c r="L168" s="445"/>
      <c r="M168" s="445"/>
      <c r="N168" s="445"/>
      <c r="O168" s="445"/>
      <c r="P168" s="445"/>
      <c r="Q168" s="445"/>
      <c r="R168" s="445"/>
      <c r="S168" s="445"/>
      <c r="T168" s="445"/>
      <c r="U168" s="445"/>
      <c r="V168" s="445"/>
      <c r="W168" s="445"/>
      <c r="X168" s="445"/>
      <c r="Y168" s="445"/>
      <c r="Z168" s="445"/>
    </row>
    <row r="169" spans="1:26" ht="15.6" hidden="1" x14ac:dyDescent="0.3">
      <c r="A169" s="445"/>
      <c r="B169" s="445"/>
      <c r="C169" s="445"/>
      <c r="D169" s="505" t="s">
        <v>516</v>
      </c>
      <c r="E169" s="505" t="s">
        <v>517</v>
      </c>
      <c r="F169" s="505" t="s">
        <v>518</v>
      </c>
      <c r="G169" s="445"/>
      <c r="H169" s="445"/>
      <c r="I169" s="445"/>
      <c r="J169" s="445"/>
      <c r="K169" s="445"/>
      <c r="L169" s="445"/>
      <c r="M169" s="445"/>
      <c r="N169" s="445"/>
      <c r="O169" s="445"/>
      <c r="P169" s="445"/>
      <c r="Q169" s="445"/>
      <c r="R169" s="445"/>
      <c r="S169" s="445"/>
      <c r="T169" s="445"/>
      <c r="U169" s="445"/>
      <c r="V169" s="445"/>
      <c r="W169" s="445"/>
      <c r="X169" s="445"/>
      <c r="Y169" s="445"/>
      <c r="Z169" s="445"/>
    </row>
    <row r="170" spans="1:26" ht="15.6" hidden="1" x14ac:dyDescent="0.3">
      <c r="A170" s="445"/>
      <c r="B170" s="445"/>
      <c r="C170" s="445"/>
      <c r="D170" s="505" t="s">
        <v>519</v>
      </c>
      <c r="E170" s="505" t="s">
        <v>520</v>
      </c>
      <c r="F170" s="505" t="s">
        <v>521</v>
      </c>
      <c r="G170" s="445"/>
      <c r="H170" s="445"/>
      <c r="I170" s="445"/>
      <c r="J170" s="445"/>
      <c r="K170" s="445"/>
      <c r="L170" s="445"/>
      <c r="M170" s="445"/>
      <c r="N170" s="445"/>
      <c r="O170" s="445"/>
      <c r="P170" s="445"/>
      <c r="Q170" s="445"/>
      <c r="R170" s="445"/>
      <c r="S170" s="445"/>
      <c r="T170" s="445"/>
      <c r="U170" s="445"/>
      <c r="V170" s="445"/>
      <c r="W170" s="445"/>
      <c r="X170" s="445"/>
      <c r="Y170" s="445"/>
      <c r="Z170" s="445"/>
    </row>
    <row r="171" spans="1:26" ht="15.6" hidden="1" x14ac:dyDescent="0.3">
      <c r="A171" s="445"/>
      <c r="B171" s="445"/>
      <c r="C171" s="445"/>
      <c r="D171" s="505" t="s">
        <v>522</v>
      </c>
      <c r="E171" s="505" t="s">
        <v>523</v>
      </c>
      <c r="F171" s="505" t="s">
        <v>524</v>
      </c>
      <c r="G171" s="445"/>
      <c r="H171" s="445"/>
      <c r="I171" s="445"/>
      <c r="J171" s="445"/>
      <c r="K171" s="445"/>
      <c r="L171" s="445"/>
      <c r="M171" s="445"/>
      <c r="N171" s="445"/>
      <c r="O171" s="445"/>
      <c r="P171" s="445"/>
      <c r="Q171" s="445"/>
      <c r="R171" s="445"/>
      <c r="S171" s="445"/>
      <c r="T171" s="445"/>
      <c r="U171" s="445"/>
      <c r="V171" s="445"/>
      <c r="W171" s="445"/>
      <c r="X171" s="445"/>
      <c r="Y171" s="445"/>
      <c r="Z171" s="445"/>
    </row>
    <row r="172" spans="1:26" ht="15.6" hidden="1" x14ac:dyDescent="0.3">
      <c r="A172" s="445"/>
      <c r="B172" s="445"/>
      <c r="C172" s="445"/>
      <c r="D172" s="505" t="s">
        <v>525</v>
      </c>
      <c r="E172" s="505" t="s">
        <v>526</v>
      </c>
      <c r="F172" s="505" t="s">
        <v>527</v>
      </c>
      <c r="G172" s="445"/>
      <c r="H172" s="445"/>
      <c r="I172" s="445"/>
      <c r="J172" s="445"/>
      <c r="K172" s="445"/>
      <c r="L172" s="445"/>
      <c r="M172" s="445"/>
      <c r="N172" s="445"/>
      <c r="O172" s="445"/>
      <c r="P172" s="445"/>
      <c r="Q172" s="445"/>
      <c r="R172" s="445"/>
      <c r="S172" s="445"/>
      <c r="T172" s="445"/>
      <c r="U172" s="445"/>
      <c r="V172" s="445"/>
      <c r="W172" s="445"/>
      <c r="X172" s="445"/>
      <c r="Y172" s="445"/>
      <c r="Z172" s="445"/>
    </row>
    <row r="173" spans="1:26" ht="15.6" hidden="1" x14ac:dyDescent="0.3">
      <c r="A173" s="445"/>
      <c r="B173" s="445"/>
      <c r="C173" s="445"/>
      <c r="D173" s="505" t="s">
        <v>528</v>
      </c>
      <c r="E173" s="505" t="s">
        <v>529</v>
      </c>
      <c r="F173" s="505" t="s">
        <v>530</v>
      </c>
      <c r="G173" s="445"/>
      <c r="H173" s="445"/>
      <c r="I173" s="445"/>
      <c r="J173" s="445"/>
      <c r="K173" s="445"/>
      <c r="L173" s="445"/>
      <c r="M173" s="445"/>
      <c r="N173" s="445"/>
      <c r="O173" s="445"/>
      <c r="P173" s="445"/>
      <c r="Q173" s="445"/>
      <c r="R173" s="445"/>
      <c r="S173" s="445"/>
      <c r="T173" s="445"/>
      <c r="U173" s="445"/>
      <c r="V173" s="445"/>
      <c r="W173" s="445"/>
      <c r="X173" s="445"/>
      <c r="Y173" s="445"/>
      <c r="Z173" s="445"/>
    </row>
    <row r="174" spans="1:26" ht="15.6" hidden="1" x14ac:dyDescent="0.3">
      <c r="A174" s="445"/>
      <c r="B174" s="445"/>
      <c r="C174" s="445"/>
      <c r="D174" s="445"/>
      <c r="E174" s="505" t="s">
        <v>531</v>
      </c>
      <c r="F174" s="505" t="s">
        <v>532</v>
      </c>
      <c r="G174" s="445"/>
      <c r="H174" s="445"/>
      <c r="I174" s="445"/>
      <c r="J174" s="445"/>
      <c r="K174" s="445"/>
      <c r="L174" s="445"/>
      <c r="M174" s="445"/>
      <c r="N174" s="445"/>
      <c r="O174" s="445"/>
      <c r="P174" s="445"/>
      <c r="Q174" s="445"/>
      <c r="R174" s="445"/>
      <c r="S174" s="445"/>
      <c r="T174" s="445"/>
      <c r="U174" s="445"/>
      <c r="V174" s="445"/>
      <c r="W174" s="445"/>
      <c r="X174" s="445"/>
      <c r="Y174" s="445"/>
      <c r="Z174" s="445"/>
    </row>
    <row r="175" spans="1:26" ht="15.6" hidden="1" x14ac:dyDescent="0.3">
      <c r="A175" s="445"/>
      <c r="B175" s="445"/>
      <c r="C175" s="445"/>
      <c r="D175" s="445"/>
      <c r="E175" s="505" t="s">
        <v>533</v>
      </c>
      <c r="F175" s="505" t="s">
        <v>534</v>
      </c>
      <c r="G175" s="445"/>
      <c r="H175" s="445"/>
      <c r="I175" s="445"/>
      <c r="J175" s="445"/>
      <c r="K175" s="445"/>
      <c r="L175" s="445"/>
      <c r="M175" s="445"/>
      <c r="N175" s="445"/>
      <c r="O175" s="445"/>
      <c r="P175" s="445"/>
      <c r="Q175" s="445"/>
      <c r="R175" s="445"/>
      <c r="S175" s="445"/>
      <c r="T175" s="445"/>
      <c r="U175" s="445"/>
      <c r="V175" s="445"/>
      <c r="W175" s="445"/>
      <c r="X175" s="445"/>
      <c r="Y175" s="445"/>
      <c r="Z175" s="445"/>
    </row>
    <row r="176" spans="1:26" ht="15.6" hidden="1" x14ac:dyDescent="0.3">
      <c r="A176" s="445"/>
      <c r="B176" s="445"/>
      <c r="C176" s="445"/>
      <c r="D176" s="445"/>
      <c r="E176" s="505" t="s">
        <v>535</v>
      </c>
      <c r="F176" s="505" t="s">
        <v>536</v>
      </c>
      <c r="G176" s="445"/>
      <c r="H176" s="445"/>
      <c r="I176" s="445"/>
      <c r="J176" s="445"/>
      <c r="K176" s="445"/>
      <c r="L176" s="445"/>
      <c r="M176" s="445"/>
      <c r="N176" s="445"/>
      <c r="O176" s="445"/>
      <c r="P176" s="445"/>
      <c r="Q176" s="445"/>
      <c r="R176" s="445"/>
      <c r="S176" s="445"/>
      <c r="T176" s="445"/>
      <c r="U176" s="445"/>
      <c r="V176" s="445"/>
      <c r="W176" s="445"/>
      <c r="X176" s="445"/>
      <c r="Y176" s="445"/>
      <c r="Z176" s="445"/>
    </row>
    <row r="177" spans="1:26" ht="15.6" hidden="1" x14ac:dyDescent="0.3">
      <c r="A177" s="445"/>
      <c r="B177" s="445"/>
      <c r="C177" s="445"/>
      <c r="D177" s="445"/>
      <c r="E177" s="505" t="s">
        <v>537</v>
      </c>
      <c r="F177" s="505" t="s">
        <v>538</v>
      </c>
      <c r="G177" s="445"/>
      <c r="H177" s="445"/>
      <c r="I177" s="445"/>
      <c r="J177" s="445"/>
      <c r="K177" s="445"/>
      <c r="L177" s="445"/>
      <c r="M177" s="445"/>
      <c r="N177" s="445"/>
      <c r="O177" s="445"/>
      <c r="P177" s="445"/>
      <c r="Q177" s="445"/>
      <c r="R177" s="445"/>
      <c r="S177" s="445"/>
      <c r="T177" s="445"/>
      <c r="U177" s="445"/>
      <c r="V177" s="445"/>
      <c r="W177" s="445"/>
      <c r="X177" s="445"/>
      <c r="Y177" s="445"/>
      <c r="Z177" s="445"/>
    </row>
    <row r="178" spans="1:26" ht="15.6" hidden="1" x14ac:dyDescent="0.3">
      <c r="A178" s="445"/>
      <c r="B178" s="445"/>
      <c r="C178" s="445"/>
      <c r="D178" s="445"/>
      <c r="E178" s="505" t="s">
        <v>539</v>
      </c>
      <c r="F178" s="505" t="s">
        <v>540</v>
      </c>
      <c r="G178" s="445"/>
      <c r="H178" s="445"/>
      <c r="I178" s="445"/>
      <c r="J178" s="445"/>
      <c r="K178" s="445"/>
      <c r="L178" s="445"/>
      <c r="M178" s="445"/>
      <c r="N178" s="445"/>
      <c r="O178" s="445"/>
      <c r="P178" s="445"/>
      <c r="Q178" s="445"/>
      <c r="R178" s="445"/>
      <c r="S178" s="445"/>
      <c r="T178" s="445"/>
      <c r="U178" s="445"/>
      <c r="V178" s="445"/>
      <c r="W178" s="445"/>
      <c r="X178" s="445"/>
      <c r="Y178" s="445"/>
      <c r="Z178" s="445"/>
    </row>
    <row r="179" spans="1:26" ht="15.6" hidden="1" x14ac:dyDescent="0.3">
      <c r="A179" s="445"/>
      <c r="B179" s="445"/>
      <c r="C179" s="445"/>
      <c r="D179" s="445"/>
      <c r="E179" s="505" t="s">
        <v>541</v>
      </c>
      <c r="F179" s="505" t="s">
        <v>542</v>
      </c>
      <c r="G179" s="445"/>
      <c r="H179" s="445"/>
      <c r="I179" s="445"/>
      <c r="J179" s="445"/>
      <c r="K179" s="445"/>
      <c r="L179" s="445"/>
      <c r="M179" s="445"/>
      <c r="N179" s="445"/>
      <c r="O179" s="445"/>
      <c r="P179" s="445"/>
      <c r="Q179" s="445"/>
      <c r="R179" s="445"/>
      <c r="S179" s="445"/>
      <c r="T179" s="445"/>
      <c r="U179" s="445"/>
      <c r="V179" s="445"/>
      <c r="W179" s="445"/>
      <c r="X179" s="445"/>
      <c r="Y179" s="445"/>
      <c r="Z179" s="445"/>
    </row>
    <row r="180" spans="1:26" ht="15.6" hidden="1" x14ac:dyDescent="0.3">
      <c r="A180" s="445"/>
      <c r="B180" s="445"/>
      <c r="C180" s="445"/>
      <c r="D180" s="445"/>
      <c r="E180" s="505" t="s">
        <v>543</v>
      </c>
      <c r="F180" s="505" t="s">
        <v>544</v>
      </c>
      <c r="G180" s="445"/>
      <c r="H180" s="445"/>
      <c r="I180" s="445"/>
      <c r="J180" s="445"/>
      <c r="K180" s="445"/>
      <c r="L180" s="445"/>
      <c r="M180" s="445"/>
      <c r="N180" s="445"/>
      <c r="O180" s="445"/>
      <c r="P180" s="445"/>
      <c r="Q180" s="445"/>
      <c r="R180" s="445"/>
      <c r="S180" s="445"/>
      <c r="T180" s="445"/>
      <c r="U180" s="445"/>
      <c r="V180" s="445"/>
      <c r="W180" s="445"/>
      <c r="X180" s="445"/>
      <c r="Y180" s="445"/>
      <c r="Z180" s="445"/>
    </row>
    <row r="181" spans="1:26" ht="15.6" hidden="1" x14ac:dyDescent="0.3">
      <c r="A181" s="445"/>
      <c r="B181" s="445"/>
      <c r="C181" s="445"/>
      <c r="D181" s="445"/>
      <c r="E181" s="505" t="s">
        <v>545</v>
      </c>
      <c r="F181" s="505" t="s">
        <v>546</v>
      </c>
      <c r="G181" s="445"/>
      <c r="H181" s="445"/>
      <c r="I181" s="445"/>
      <c r="J181" s="445"/>
      <c r="K181" s="445"/>
      <c r="L181" s="445"/>
      <c r="M181" s="445"/>
      <c r="N181" s="445"/>
      <c r="O181" s="445"/>
      <c r="P181" s="445"/>
      <c r="Q181" s="445"/>
      <c r="R181" s="445"/>
      <c r="S181" s="445"/>
      <c r="T181" s="445"/>
      <c r="U181" s="445"/>
      <c r="V181" s="445"/>
      <c r="W181" s="445"/>
      <c r="X181" s="445"/>
      <c r="Y181" s="445"/>
      <c r="Z181" s="445"/>
    </row>
    <row r="182" spans="1:26" ht="15.6" hidden="1" x14ac:dyDescent="0.3">
      <c r="A182" s="445"/>
      <c r="B182" s="445"/>
      <c r="C182" s="445"/>
      <c r="D182" s="445"/>
      <c r="E182" s="505" t="s">
        <v>547</v>
      </c>
      <c r="F182" s="505" t="s">
        <v>548</v>
      </c>
      <c r="G182" s="445"/>
      <c r="H182" s="445"/>
      <c r="I182" s="445"/>
      <c r="J182" s="445"/>
      <c r="K182" s="445"/>
      <c r="L182" s="445"/>
      <c r="M182" s="445"/>
      <c r="N182" s="445"/>
      <c r="O182" s="445"/>
      <c r="P182" s="445"/>
      <c r="Q182" s="445"/>
      <c r="R182" s="445"/>
      <c r="S182" s="445"/>
      <c r="T182" s="445"/>
      <c r="U182" s="445"/>
      <c r="V182" s="445"/>
      <c r="W182" s="445"/>
      <c r="X182" s="445"/>
      <c r="Y182" s="445"/>
      <c r="Z182" s="445"/>
    </row>
    <row r="183" spans="1:26" ht="15.6" hidden="1" x14ac:dyDescent="0.3">
      <c r="A183" s="445"/>
      <c r="B183" s="445"/>
      <c r="C183" s="445"/>
      <c r="D183" s="445"/>
      <c r="E183" s="505" t="s">
        <v>549</v>
      </c>
      <c r="F183" s="505" t="s">
        <v>550</v>
      </c>
      <c r="G183" s="445"/>
      <c r="H183" s="445"/>
      <c r="I183" s="445"/>
      <c r="J183" s="445"/>
      <c r="K183" s="445"/>
      <c r="L183" s="445"/>
      <c r="M183" s="445"/>
      <c r="N183" s="445"/>
      <c r="O183" s="445"/>
      <c r="P183" s="445"/>
      <c r="Q183" s="445"/>
      <c r="R183" s="445"/>
      <c r="S183" s="445"/>
      <c r="T183" s="445"/>
      <c r="U183" s="445"/>
      <c r="V183" s="445"/>
      <c r="W183" s="445"/>
      <c r="X183" s="445"/>
      <c r="Y183" s="445"/>
      <c r="Z183" s="445"/>
    </row>
    <row r="184" spans="1:26" ht="15.6" hidden="1" x14ac:dyDescent="0.3">
      <c r="A184" s="445"/>
      <c r="B184" s="445"/>
      <c r="C184" s="445"/>
      <c r="D184" s="445"/>
      <c r="E184" s="505" t="s">
        <v>551</v>
      </c>
      <c r="F184" s="505" t="s">
        <v>552</v>
      </c>
      <c r="G184" s="445"/>
      <c r="H184" s="445"/>
      <c r="I184" s="445"/>
      <c r="J184" s="445"/>
      <c r="K184" s="445"/>
      <c r="L184" s="445"/>
      <c r="M184" s="445"/>
      <c r="N184" s="445"/>
      <c r="O184" s="445"/>
      <c r="P184" s="445"/>
      <c r="Q184" s="445"/>
      <c r="R184" s="445"/>
      <c r="S184" s="445"/>
      <c r="T184" s="445"/>
      <c r="U184" s="445"/>
      <c r="V184" s="445"/>
      <c r="W184" s="445"/>
      <c r="X184" s="445"/>
      <c r="Y184" s="445"/>
      <c r="Z184" s="445"/>
    </row>
    <row r="185" spans="1:26" ht="15.6" hidden="1" x14ac:dyDescent="0.3">
      <c r="A185" s="445"/>
      <c r="B185" s="445"/>
      <c r="C185" s="445"/>
      <c r="D185" s="445"/>
      <c r="E185" s="505" t="s">
        <v>553</v>
      </c>
      <c r="F185" s="505" t="s">
        <v>554</v>
      </c>
      <c r="G185" s="445"/>
      <c r="H185" s="445"/>
      <c r="I185" s="445"/>
      <c r="J185" s="445"/>
      <c r="K185" s="445"/>
      <c r="L185" s="445"/>
      <c r="M185" s="445"/>
      <c r="N185" s="445"/>
      <c r="O185" s="445"/>
      <c r="P185" s="445"/>
      <c r="Q185" s="445"/>
      <c r="R185" s="445"/>
      <c r="S185" s="445"/>
      <c r="T185" s="445"/>
      <c r="U185" s="445"/>
      <c r="V185" s="445"/>
      <c r="W185" s="445"/>
      <c r="X185" s="445"/>
      <c r="Y185" s="445"/>
      <c r="Z185" s="445"/>
    </row>
    <row r="186" spans="1:26" ht="15.6" hidden="1" x14ac:dyDescent="0.3">
      <c r="A186" s="445"/>
      <c r="B186" s="445"/>
      <c r="C186" s="445"/>
      <c r="D186" s="445"/>
      <c r="E186" s="505" t="s">
        <v>555</v>
      </c>
      <c r="F186" s="505" t="s">
        <v>556</v>
      </c>
      <c r="G186" s="445"/>
      <c r="H186" s="445"/>
      <c r="I186" s="445"/>
      <c r="J186" s="445"/>
      <c r="K186" s="445"/>
      <c r="L186" s="445"/>
      <c r="M186" s="445"/>
      <c r="N186" s="445"/>
      <c r="O186" s="445"/>
      <c r="P186" s="445"/>
      <c r="Q186" s="445"/>
      <c r="R186" s="445"/>
      <c r="S186" s="445"/>
      <c r="T186" s="445"/>
      <c r="U186" s="445"/>
      <c r="V186" s="445"/>
      <c r="W186" s="445"/>
      <c r="X186" s="445"/>
      <c r="Y186" s="445"/>
      <c r="Z186" s="445"/>
    </row>
    <row r="187" spans="1:26" ht="15.6" hidden="1" x14ac:dyDescent="0.3">
      <c r="A187" s="445"/>
      <c r="B187" s="445"/>
      <c r="C187" s="445"/>
      <c r="D187" s="445"/>
      <c r="E187" s="505" t="s">
        <v>557</v>
      </c>
      <c r="F187" s="505" t="s">
        <v>558</v>
      </c>
      <c r="G187" s="445"/>
      <c r="H187" s="445"/>
      <c r="I187" s="445"/>
      <c r="J187" s="445"/>
      <c r="K187" s="445"/>
      <c r="L187" s="445"/>
      <c r="M187" s="445"/>
      <c r="N187" s="445"/>
      <c r="O187" s="445"/>
      <c r="P187" s="445"/>
      <c r="Q187" s="445"/>
      <c r="R187" s="445"/>
      <c r="S187" s="445"/>
      <c r="T187" s="445"/>
      <c r="U187" s="445"/>
      <c r="V187" s="445"/>
      <c r="W187" s="445"/>
      <c r="X187" s="445"/>
      <c r="Y187" s="445"/>
      <c r="Z187" s="445"/>
    </row>
    <row r="188" spans="1:26" ht="15.6" hidden="1" x14ac:dyDescent="0.3">
      <c r="A188" s="445"/>
      <c r="B188" s="445"/>
      <c r="C188" s="445"/>
      <c r="D188" s="445"/>
      <c r="E188" s="505" t="s">
        <v>559</v>
      </c>
      <c r="F188" s="505" t="s">
        <v>560</v>
      </c>
      <c r="G188" s="445"/>
      <c r="H188" s="445"/>
      <c r="I188" s="445"/>
      <c r="J188" s="445"/>
      <c r="K188" s="445"/>
      <c r="L188" s="445"/>
      <c r="M188" s="445"/>
      <c r="N188" s="445"/>
      <c r="O188" s="445"/>
      <c r="P188" s="445"/>
      <c r="Q188" s="445"/>
      <c r="R188" s="445"/>
      <c r="S188" s="445"/>
      <c r="T188" s="445"/>
      <c r="U188" s="445"/>
      <c r="V188" s="445"/>
      <c r="W188" s="445"/>
      <c r="X188" s="445"/>
      <c r="Y188" s="445"/>
      <c r="Z188" s="445"/>
    </row>
    <row r="189" spans="1:26" ht="15.6" hidden="1" x14ac:dyDescent="0.3">
      <c r="A189" s="445"/>
      <c r="B189" s="445"/>
      <c r="C189" s="445"/>
      <c r="D189" s="445"/>
      <c r="E189" s="505" t="s">
        <v>561</v>
      </c>
      <c r="F189" s="505" t="s">
        <v>562</v>
      </c>
      <c r="G189" s="445"/>
      <c r="H189" s="445"/>
      <c r="I189" s="445"/>
      <c r="J189" s="445"/>
      <c r="K189" s="445"/>
      <c r="L189" s="445"/>
      <c r="M189" s="445"/>
      <c r="N189" s="445"/>
      <c r="O189" s="445"/>
      <c r="P189" s="445"/>
      <c r="Q189" s="445"/>
      <c r="R189" s="445"/>
      <c r="S189" s="445"/>
      <c r="T189" s="445"/>
      <c r="U189" s="445"/>
      <c r="V189" s="445"/>
      <c r="W189" s="445"/>
      <c r="X189" s="445"/>
      <c r="Y189" s="445"/>
      <c r="Z189" s="445"/>
    </row>
    <row r="190" spans="1:26" ht="15.6" hidden="1" x14ac:dyDescent="0.3">
      <c r="A190" s="445"/>
      <c r="B190" s="445"/>
      <c r="C190" s="445"/>
      <c r="D190" s="445"/>
      <c r="E190" s="505" t="s">
        <v>563</v>
      </c>
      <c r="F190" s="505" t="s">
        <v>564</v>
      </c>
      <c r="G190" s="445"/>
      <c r="H190" s="445"/>
      <c r="I190" s="445"/>
      <c r="J190" s="445"/>
      <c r="K190" s="445"/>
      <c r="L190" s="445"/>
      <c r="M190" s="445"/>
      <c r="N190" s="445"/>
      <c r="O190" s="445"/>
      <c r="P190" s="445"/>
      <c r="Q190" s="445"/>
      <c r="R190" s="445"/>
      <c r="S190" s="445"/>
      <c r="T190" s="445"/>
      <c r="U190" s="445"/>
      <c r="V190" s="445"/>
      <c r="W190" s="445"/>
      <c r="X190" s="445"/>
      <c r="Y190" s="445"/>
      <c r="Z190" s="445"/>
    </row>
    <row r="191" spans="1:26" ht="15.6" hidden="1" x14ac:dyDescent="0.3">
      <c r="A191" s="445"/>
      <c r="B191" s="445"/>
      <c r="C191" s="445"/>
      <c r="D191" s="445"/>
      <c r="E191" s="505" t="s">
        <v>565</v>
      </c>
      <c r="F191" s="505" t="s">
        <v>566</v>
      </c>
      <c r="G191" s="445"/>
      <c r="H191" s="445"/>
      <c r="I191" s="445"/>
      <c r="J191" s="445"/>
      <c r="K191" s="445"/>
      <c r="L191" s="445"/>
      <c r="M191" s="445"/>
      <c r="N191" s="445"/>
      <c r="O191" s="445"/>
      <c r="P191" s="445"/>
      <c r="Q191" s="445"/>
      <c r="R191" s="445"/>
      <c r="S191" s="445"/>
      <c r="T191" s="445"/>
      <c r="U191" s="445"/>
      <c r="V191" s="445"/>
      <c r="W191" s="445"/>
      <c r="X191" s="445"/>
      <c r="Y191" s="445"/>
      <c r="Z191" s="445"/>
    </row>
    <row r="192" spans="1:26" ht="15.6" hidden="1" x14ac:dyDescent="0.3">
      <c r="A192" s="445"/>
      <c r="B192" s="445"/>
      <c r="C192" s="445"/>
      <c r="D192" s="445"/>
      <c r="E192" s="505" t="s">
        <v>567</v>
      </c>
      <c r="F192" s="505" t="s">
        <v>568</v>
      </c>
      <c r="G192" s="445"/>
      <c r="H192" s="445"/>
      <c r="I192" s="445"/>
      <c r="J192" s="445"/>
      <c r="K192" s="445"/>
      <c r="L192" s="445"/>
      <c r="M192" s="445"/>
      <c r="N192" s="445"/>
      <c r="O192" s="445"/>
      <c r="P192" s="445"/>
      <c r="Q192" s="445"/>
      <c r="R192" s="445"/>
      <c r="S192" s="445"/>
      <c r="T192" s="445"/>
      <c r="U192" s="445"/>
      <c r="V192" s="445"/>
      <c r="W192" s="445"/>
      <c r="X192" s="445"/>
      <c r="Y192" s="445"/>
      <c r="Z192" s="445"/>
    </row>
    <row r="193" spans="1:26" ht="15.6" hidden="1" x14ac:dyDescent="0.3">
      <c r="A193" s="445"/>
      <c r="B193" s="445"/>
      <c r="C193" s="445"/>
      <c r="D193" s="445"/>
      <c r="E193" s="505" t="s">
        <v>569</v>
      </c>
      <c r="F193" s="505" t="s">
        <v>570</v>
      </c>
      <c r="G193" s="445"/>
      <c r="H193" s="445"/>
      <c r="I193" s="445"/>
      <c r="J193" s="445"/>
      <c r="K193" s="445"/>
      <c r="L193" s="445"/>
      <c r="M193" s="445"/>
      <c r="N193" s="445"/>
      <c r="O193" s="445"/>
      <c r="P193" s="445"/>
      <c r="Q193" s="445"/>
      <c r="R193" s="445"/>
      <c r="S193" s="445"/>
      <c r="T193" s="445"/>
      <c r="U193" s="445"/>
      <c r="V193" s="445"/>
      <c r="W193" s="445"/>
      <c r="X193" s="445"/>
      <c r="Y193" s="445"/>
      <c r="Z193" s="445"/>
    </row>
    <row r="194" spans="1:26" ht="15.6" hidden="1" x14ac:dyDescent="0.3">
      <c r="A194" s="445"/>
      <c r="B194" s="445"/>
      <c r="C194" s="445"/>
      <c r="D194" s="445"/>
      <c r="E194" s="505" t="s">
        <v>571</v>
      </c>
      <c r="F194" s="505" t="s">
        <v>572</v>
      </c>
      <c r="G194" s="445"/>
      <c r="H194" s="445"/>
      <c r="I194" s="445"/>
      <c r="J194" s="445"/>
      <c r="K194" s="445"/>
      <c r="L194" s="445"/>
      <c r="M194" s="445"/>
      <c r="N194" s="445"/>
      <c r="O194" s="445"/>
      <c r="P194" s="445"/>
      <c r="Q194" s="445"/>
      <c r="R194" s="445"/>
      <c r="S194" s="445"/>
      <c r="T194" s="445"/>
      <c r="U194" s="445"/>
      <c r="V194" s="445"/>
      <c r="W194" s="445"/>
      <c r="X194" s="445"/>
      <c r="Y194" s="445"/>
      <c r="Z194" s="445"/>
    </row>
    <row r="195" spans="1:26" ht="15.6" hidden="1" x14ac:dyDescent="0.3">
      <c r="A195" s="445"/>
      <c r="B195" s="445"/>
      <c r="C195" s="445"/>
      <c r="D195" s="445"/>
      <c r="E195" s="505" t="s">
        <v>573</v>
      </c>
      <c r="F195" s="505" t="s">
        <v>574</v>
      </c>
      <c r="G195" s="445"/>
      <c r="H195" s="445"/>
      <c r="I195" s="445"/>
      <c r="J195" s="445"/>
      <c r="K195" s="445"/>
      <c r="L195" s="445"/>
      <c r="M195" s="445"/>
      <c r="N195" s="445"/>
      <c r="O195" s="445"/>
      <c r="P195" s="445"/>
      <c r="Q195" s="445"/>
      <c r="R195" s="445"/>
      <c r="S195" s="445"/>
      <c r="T195" s="445"/>
      <c r="U195" s="445"/>
      <c r="V195" s="445"/>
      <c r="W195" s="445"/>
      <c r="X195" s="445"/>
      <c r="Y195" s="445"/>
      <c r="Z195" s="445"/>
    </row>
    <row r="196" spans="1:26" ht="15.6" hidden="1" x14ac:dyDescent="0.3">
      <c r="A196" s="445"/>
      <c r="B196" s="445"/>
      <c r="C196" s="445"/>
      <c r="D196" s="445"/>
      <c r="E196" s="505" t="s">
        <v>575</v>
      </c>
      <c r="F196" s="505" t="s">
        <v>576</v>
      </c>
      <c r="G196" s="445"/>
      <c r="H196" s="445"/>
      <c r="I196" s="445"/>
      <c r="J196" s="445"/>
      <c r="K196" s="445"/>
      <c r="L196" s="445"/>
      <c r="M196" s="445"/>
      <c r="N196" s="445"/>
      <c r="O196" s="445"/>
      <c r="P196" s="445"/>
      <c r="Q196" s="445"/>
      <c r="R196" s="445"/>
      <c r="S196" s="445"/>
      <c r="T196" s="445"/>
      <c r="U196" s="445"/>
      <c r="V196" s="445"/>
      <c r="W196" s="445"/>
      <c r="X196" s="445"/>
      <c r="Y196" s="445"/>
      <c r="Z196" s="445"/>
    </row>
    <row r="197" spans="1:26" ht="15.6" hidden="1" x14ac:dyDescent="0.3">
      <c r="A197" s="445"/>
      <c r="B197" s="445"/>
      <c r="C197" s="445"/>
      <c r="D197" s="445"/>
      <c r="E197" s="505" t="s">
        <v>577</v>
      </c>
      <c r="F197" s="505" t="s">
        <v>578</v>
      </c>
      <c r="G197" s="445"/>
      <c r="H197" s="445"/>
      <c r="I197" s="445"/>
      <c r="J197" s="445"/>
      <c r="K197" s="445"/>
      <c r="L197" s="445"/>
      <c r="M197" s="445"/>
      <c r="N197" s="445"/>
      <c r="O197" s="445"/>
      <c r="P197" s="445"/>
      <c r="Q197" s="445"/>
      <c r="R197" s="445"/>
      <c r="S197" s="445"/>
      <c r="T197" s="445"/>
      <c r="U197" s="445"/>
      <c r="V197" s="445"/>
      <c r="W197" s="445"/>
      <c r="X197" s="445"/>
      <c r="Y197" s="445"/>
      <c r="Z197" s="445"/>
    </row>
    <row r="198" spans="1:26" ht="15.6" hidden="1" x14ac:dyDescent="0.3">
      <c r="A198" s="445"/>
      <c r="B198" s="445"/>
      <c r="C198" s="445"/>
      <c r="D198" s="445"/>
      <c r="E198" s="505" t="s">
        <v>579</v>
      </c>
      <c r="F198" s="505" t="s">
        <v>580</v>
      </c>
      <c r="G198" s="445"/>
      <c r="H198" s="445"/>
      <c r="I198" s="445"/>
      <c r="J198" s="445"/>
      <c r="K198" s="445"/>
      <c r="L198" s="445"/>
      <c r="M198" s="445"/>
      <c r="N198" s="445"/>
      <c r="O198" s="445"/>
      <c r="P198" s="445"/>
      <c r="Q198" s="445"/>
      <c r="R198" s="445"/>
      <c r="S198" s="445"/>
      <c r="T198" s="445"/>
      <c r="U198" s="445"/>
      <c r="V198" s="445"/>
      <c r="W198" s="445"/>
      <c r="X198" s="445"/>
      <c r="Y198" s="445"/>
      <c r="Z198" s="445"/>
    </row>
    <row r="199" spans="1:26" ht="15.6" hidden="1" x14ac:dyDescent="0.3">
      <c r="A199" s="445"/>
      <c r="B199" s="445"/>
      <c r="C199" s="445"/>
      <c r="D199" s="445"/>
      <c r="E199" s="505" t="s">
        <v>581</v>
      </c>
      <c r="F199" s="505" t="s">
        <v>582</v>
      </c>
      <c r="G199" s="445"/>
      <c r="H199" s="445"/>
      <c r="I199" s="445"/>
      <c r="J199" s="445"/>
      <c r="K199" s="445"/>
      <c r="L199" s="445"/>
      <c r="M199" s="445"/>
      <c r="N199" s="445"/>
      <c r="O199" s="445"/>
      <c r="P199" s="445"/>
      <c r="Q199" s="445"/>
      <c r="R199" s="445"/>
      <c r="S199" s="445"/>
      <c r="T199" s="445"/>
      <c r="U199" s="445"/>
      <c r="V199" s="445"/>
      <c r="W199" s="445"/>
      <c r="X199" s="445"/>
      <c r="Y199" s="445"/>
      <c r="Z199" s="445"/>
    </row>
    <row r="200" spans="1:26" ht="15.6" hidden="1" x14ac:dyDescent="0.3">
      <c r="A200" s="445"/>
      <c r="B200" s="445"/>
      <c r="C200" s="445"/>
      <c r="D200" s="445"/>
      <c r="E200" s="505" t="s">
        <v>583</v>
      </c>
      <c r="F200" s="505" t="s">
        <v>584</v>
      </c>
      <c r="G200" s="445"/>
      <c r="H200" s="445"/>
      <c r="I200" s="445"/>
      <c r="J200" s="445"/>
      <c r="K200" s="445"/>
      <c r="L200" s="445"/>
      <c r="M200" s="445"/>
      <c r="N200" s="445"/>
      <c r="O200" s="445"/>
      <c r="P200" s="445"/>
      <c r="Q200" s="445"/>
      <c r="R200" s="445"/>
      <c r="S200" s="445"/>
      <c r="T200" s="445"/>
      <c r="U200" s="445"/>
      <c r="V200" s="445"/>
      <c r="W200" s="445"/>
      <c r="X200" s="445"/>
      <c r="Y200" s="445"/>
      <c r="Z200" s="445"/>
    </row>
    <row r="201" spans="1:26" ht="15.6" hidden="1" x14ac:dyDescent="0.3">
      <c r="A201" s="445"/>
      <c r="B201" s="445"/>
      <c r="C201" s="445"/>
      <c r="D201" s="445"/>
      <c r="E201" s="505" t="s">
        <v>585</v>
      </c>
      <c r="F201" s="505" t="s">
        <v>586</v>
      </c>
      <c r="G201" s="445"/>
      <c r="H201" s="445"/>
      <c r="I201" s="445"/>
      <c r="J201" s="445"/>
      <c r="K201" s="445"/>
      <c r="L201" s="445"/>
      <c r="M201" s="445"/>
      <c r="N201" s="445"/>
      <c r="O201" s="445"/>
      <c r="P201" s="445"/>
      <c r="Q201" s="445"/>
      <c r="R201" s="445"/>
      <c r="S201" s="445"/>
      <c r="T201" s="445"/>
      <c r="U201" s="445"/>
      <c r="V201" s="445"/>
      <c r="W201" s="445"/>
      <c r="X201" s="445"/>
      <c r="Y201" s="445"/>
      <c r="Z201" s="445"/>
    </row>
    <row r="202" spans="1:26" ht="15.6" hidden="1" x14ac:dyDescent="0.3">
      <c r="A202" s="445"/>
      <c r="B202" s="445"/>
      <c r="C202" s="445"/>
      <c r="D202" s="445"/>
      <c r="E202" s="505" t="s">
        <v>587</v>
      </c>
      <c r="F202" s="505" t="s">
        <v>588</v>
      </c>
      <c r="G202" s="445"/>
      <c r="H202" s="445"/>
      <c r="I202" s="445"/>
      <c r="J202" s="445"/>
      <c r="K202" s="445"/>
      <c r="L202" s="445"/>
      <c r="M202" s="445"/>
      <c r="N202" s="445"/>
      <c r="O202" s="445"/>
      <c r="P202" s="445"/>
      <c r="Q202" s="445"/>
      <c r="R202" s="445"/>
      <c r="S202" s="445"/>
      <c r="T202" s="445"/>
      <c r="U202" s="445"/>
      <c r="V202" s="445"/>
      <c r="W202" s="445"/>
      <c r="X202" s="445"/>
      <c r="Y202" s="445"/>
      <c r="Z202" s="445"/>
    </row>
    <row r="203" spans="1:26" ht="15.6" hidden="1" x14ac:dyDescent="0.3">
      <c r="A203" s="445"/>
      <c r="B203" s="445"/>
      <c r="C203" s="445"/>
      <c r="D203" s="445"/>
      <c r="E203" s="505" t="s">
        <v>589</v>
      </c>
      <c r="F203" s="505" t="s">
        <v>590</v>
      </c>
      <c r="G203" s="445"/>
      <c r="H203" s="445"/>
      <c r="I203" s="445"/>
      <c r="J203" s="445"/>
      <c r="K203" s="445"/>
      <c r="L203" s="445"/>
      <c r="M203" s="445"/>
      <c r="N203" s="445"/>
      <c r="O203" s="445"/>
      <c r="P203" s="445"/>
      <c r="Q203" s="445"/>
      <c r="R203" s="445"/>
      <c r="S203" s="445"/>
      <c r="T203" s="445"/>
      <c r="U203" s="445"/>
      <c r="V203" s="445"/>
      <c r="W203" s="445"/>
      <c r="X203" s="445"/>
      <c r="Y203" s="445"/>
      <c r="Z203" s="445"/>
    </row>
    <row r="204" spans="1:26" ht="15.6" hidden="1" x14ac:dyDescent="0.3">
      <c r="A204" s="445"/>
      <c r="B204" s="445"/>
      <c r="C204" s="445"/>
      <c r="D204" s="445"/>
      <c r="E204" s="505" t="s">
        <v>591</v>
      </c>
      <c r="F204" s="505" t="s">
        <v>592</v>
      </c>
      <c r="G204" s="445"/>
      <c r="H204" s="445"/>
      <c r="I204" s="445"/>
      <c r="J204" s="445"/>
      <c r="K204" s="445"/>
      <c r="L204" s="445"/>
      <c r="M204" s="445"/>
      <c r="N204" s="445"/>
      <c r="O204" s="445"/>
      <c r="P204" s="445"/>
      <c r="Q204" s="445"/>
      <c r="R204" s="445"/>
      <c r="S204" s="445"/>
      <c r="T204" s="445"/>
      <c r="U204" s="445"/>
      <c r="V204" s="445"/>
      <c r="W204" s="445"/>
      <c r="X204" s="445"/>
      <c r="Y204" s="445"/>
      <c r="Z204" s="445"/>
    </row>
    <row r="205" spans="1:26" ht="15.6" hidden="1" x14ac:dyDescent="0.3">
      <c r="A205" s="445"/>
      <c r="B205" s="445"/>
      <c r="C205" s="445"/>
      <c r="D205" s="445"/>
      <c r="E205" s="505" t="s">
        <v>593</v>
      </c>
      <c r="F205" s="505" t="s">
        <v>594</v>
      </c>
      <c r="G205" s="445"/>
      <c r="H205" s="445"/>
      <c r="I205" s="445"/>
      <c r="J205" s="445"/>
      <c r="K205" s="445"/>
      <c r="L205" s="445"/>
      <c r="M205" s="445"/>
      <c r="N205" s="445"/>
      <c r="O205" s="445"/>
      <c r="P205" s="445"/>
      <c r="Q205" s="445"/>
      <c r="R205" s="445"/>
      <c r="S205" s="445"/>
      <c r="T205" s="445"/>
      <c r="U205" s="445"/>
      <c r="V205" s="445"/>
      <c r="W205" s="445"/>
      <c r="X205" s="445"/>
      <c r="Y205" s="445"/>
      <c r="Z205" s="445"/>
    </row>
    <row r="206" spans="1:26" ht="15.6" hidden="1" x14ac:dyDescent="0.3">
      <c r="A206" s="445"/>
      <c r="B206" s="445"/>
      <c r="C206" s="445"/>
      <c r="D206" s="445"/>
      <c r="E206" s="505" t="s">
        <v>595</v>
      </c>
      <c r="F206" s="505" t="s">
        <v>596</v>
      </c>
      <c r="G206" s="445"/>
      <c r="H206" s="445"/>
      <c r="I206" s="445"/>
      <c r="J206" s="445"/>
      <c r="K206" s="445"/>
      <c r="L206" s="445"/>
      <c r="M206" s="445"/>
      <c r="N206" s="445"/>
      <c r="O206" s="445"/>
      <c r="P206" s="445"/>
      <c r="Q206" s="445"/>
      <c r="R206" s="445"/>
      <c r="S206" s="445"/>
      <c r="T206" s="445"/>
      <c r="U206" s="445"/>
      <c r="V206" s="445"/>
      <c r="W206" s="445"/>
      <c r="X206" s="445"/>
      <c r="Y206" s="445"/>
      <c r="Z206" s="445"/>
    </row>
    <row r="207" spans="1:26" ht="15.6" hidden="1" x14ac:dyDescent="0.3">
      <c r="A207" s="445"/>
      <c r="B207" s="445"/>
      <c r="C207" s="445"/>
      <c r="D207" s="445"/>
      <c r="E207" s="505" t="s">
        <v>597</v>
      </c>
      <c r="F207" s="505" t="s">
        <v>598</v>
      </c>
      <c r="G207" s="445"/>
      <c r="H207" s="445"/>
      <c r="I207" s="445"/>
      <c r="J207" s="445"/>
      <c r="K207" s="445"/>
      <c r="L207" s="445"/>
      <c r="M207" s="445"/>
      <c r="N207" s="445"/>
      <c r="O207" s="445"/>
      <c r="P207" s="445"/>
      <c r="Q207" s="445"/>
      <c r="R207" s="445"/>
      <c r="S207" s="445"/>
      <c r="T207" s="445"/>
      <c r="U207" s="445"/>
      <c r="V207" s="445"/>
      <c r="W207" s="445"/>
      <c r="X207" s="445"/>
      <c r="Y207" s="445"/>
      <c r="Z207" s="445"/>
    </row>
    <row r="208" spans="1:26" ht="15.6" hidden="1" x14ac:dyDescent="0.3">
      <c r="A208" s="445"/>
      <c r="B208" s="445"/>
      <c r="C208" s="445"/>
      <c r="D208" s="445"/>
      <c r="E208" s="505" t="s">
        <v>599</v>
      </c>
      <c r="F208" s="505" t="s">
        <v>600</v>
      </c>
      <c r="G208" s="445"/>
      <c r="H208" s="445"/>
      <c r="I208" s="445"/>
      <c r="J208" s="445"/>
      <c r="K208" s="445"/>
      <c r="L208" s="445"/>
      <c r="M208" s="445"/>
      <c r="N208" s="445"/>
      <c r="O208" s="445"/>
      <c r="P208" s="445"/>
      <c r="Q208" s="445"/>
      <c r="R208" s="445"/>
      <c r="S208" s="445"/>
      <c r="T208" s="445"/>
      <c r="U208" s="445"/>
      <c r="V208" s="445"/>
      <c r="W208" s="445"/>
      <c r="X208" s="445"/>
      <c r="Y208" s="445"/>
      <c r="Z208" s="445"/>
    </row>
    <row r="209" spans="1:26" ht="15.6" hidden="1" x14ac:dyDescent="0.3">
      <c r="A209" s="445"/>
      <c r="B209" s="445"/>
      <c r="C209" s="445"/>
      <c r="D209" s="445"/>
      <c r="E209" s="505" t="s">
        <v>601</v>
      </c>
      <c r="F209" s="505" t="s">
        <v>602</v>
      </c>
      <c r="G209" s="445"/>
      <c r="H209" s="445"/>
      <c r="I209" s="445"/>
      <c r="J209" s="445"/>
      <c r="K209" s="445"/>
      <c r="L209" s="445"/>
      <c r="M209" s="445"/>
      <c r="N209" s="445"/>
      <c r="O209" s="445"/>
      <c r="P209" s="445"/>
      <c r="Q209" s="445"/>
      <c r="R209" s="445"/>
      <c r="S209" s="445"/>
      <c r="T209" s="445"/>
      <c r="U209" s="445"/>
      <c r="V209" s="445"/>
      <c r="W209" s="445"/>
      <c r="X209" s="445"/>
      <c r="Y209" s="445"/>
      <c r="Z209" s="445"/>
    </row>
    <row r="210" spans="1:26" ht="15.6" hidden="1" x14ac:dyDescent="0.3">
      <c r="A210" s="445"/>
      <c r="B210" s="445"/>
      <c r="C210" s="445"/>
      <c r="D210" s="445"/>
      <c r="E210" s="505" t="s">
        <v>603</v>
      </c>
      <c r="F210" s="505" t="s">
        <v>604</v>
      </c>
      <c r="G210" s="445"/>
      <c r="H210" s="445"/>
      <c r="I210" s="445"/>
      <c r="J210" s="445"/>
      <c r="K210" s="445"/>
      <c r="L210" s="445"/>
      <c r="M210" s="445"/>
      <c r="N210" s="445"/>
      <c r="O210" s="445"/>
      <c r="P210" s="445"/>
      <c r="Q210" s="445"/>
      <c r="R210" s="445"/>
      <c r="S210" s="445"/>
      <c r="T210" s="445"/>
      <c r="U210" s="445"/>
      <c r="V210" s="445"/>
      <c r="W210" s="445"/>
      <c r="X210" s="445"/>
      <c r="Y210" s="445"/>
      <c r="Z210" s="445"/>
    </row>
    <row r="211" spans="1:26" ht="15.6" hidden="1" x14ac:dyDescent="0.3">
      <c r="A211" s="445"/>
      <c r="B211" s="445"/>
      <c r="C211" s="445"/>
      <c r="D211" s="445"/>
      <c r="E211" s="505" t="s">
        <v>605</v>
      </c>
      <c r="F211" s="505" t="s">
        <v>606</v>
      </c>
      <c r="G211" s="445"/>
      <c r="H211" s="445"/>
      <c r="I211" s="445"/>
      <c r="J211" s="445"/>
      <c r="K211" s="445"/>
      <c r="L211" s="445"/>
      <c r="M211" s="445"/>
      <c r="N211" s="445"/>
      <c r="O211" s="445"/>
      <c r="P211" s="445"/>
      <c r="Q211" s="445"/>
      <c r="R211" s="445"/>
      <c r="S211" s="445"/>
      <c r="T211" s="445"/>
      <c r="U211" s="445"/>
      <c r="V211" s="445"/>
      <c r="W211" s="445"/>
      <c r="X211" s="445"/>
      <c r="Y211" s="445"/>
      <c r="Z211" s="445"/>
    </row>
    <row r="212" spans="1:26" ht="15.6" hidden="1" x14ac:dyDescent="0.3">
      <c r="A212" s="445"/>
      <c r="B212" s="445"/>
      <c r="C212" s="445"/>
      <c r="D212" s="445"/>
      <c r="E212" s="505" t="s">
        <v>607</v>
      </c>
      <c r="F212" s="505" t="s">
        <v>608</v>
      </c>
      <c r="G212" s="445"/>
      <c r="H212" s="445"/>
      <c r="I212" s="445"/>
      <c r="J212" s="445"/>
      <c r="K212" s="445"/>
      <c r="L212" s="445"/>
      <c r="M212" s="445"/>
      <c r="N212" s="445"/>
      <c r="O212" s="445"/>
      <c r="P212" s="445"/>
      <c r="Q212" s="445"/>
      <c r="R212" s="445"/>
      <c r="S212" s="445"/>
      <c r="T212" s="445"/>
      <c r="U212" s="445"/>
      <c r="V212" s="445"/>
      <c r="W212" s="445"/>
      <c r="X212" s="445"/>
      <c r="Y212" s="445"/>
      <c r="Z212" s="445"/>
    </row>
    <row r="213" spans="1:26" ht="15.6" hidden="1" x14ac:dyDescent="0.3">
      <c r="A213" s="445"/>
      <c r="B213" s="445"/>
      <c r="C213" s="445"/>
      <c r="D213" s="445"/>
      <c r="E213" s="505" t="s">
        <v>609</v>
      </c>
      <c r="F213" s="505" t="s">
        <v>610</v>
      </c>
      <c r="G213" s="445"/>
      <c r="H213" s="445"/>
      <c r="I213" s="445"/>
      <c r="J213" s="445"/>
      <c r="K213" s="445"/>
      <c r="L213" s="445"/>
      <c r="M213" s="445"/>
      <c r="N213" s="445"/>
      <c r="O213" s="445"/>
      <c r="P213" s="445"/>
      <c r="Q213" s="445"/>
      <c r="R213" s="445"/>
      <c r="S213" s="445"/>
      <c r="T213" s="445"/>
      <c r="U213" s="445"/>
      <c r="V213" s="445"/>
      <c r="W213" s="445"/>
      <c r="X213" s="445"/>
      <c r="Y213" s="445"/>
      <c r="Z213" s="445"/>
    </row>
    <row r="214" spans="1:26" ht="15.6" hidden="1" x14ac:dyDescent="0.3">
      <c r="A214" s="445"/>
      <c r="B214" s="445"/>
      <c r="C214" s="445"/>
      <c r="D214" s="445"/>
      <c r="E214" s="505" t="s">
        <v>100</v>
      </c>
      <c r="F214" s="505" t="s">
        <v>611</v>
      </c>
      <c r="G214" s="445"/>
      <c r="H214" s="445"/>
      <c r="I214" s="445"/>
      <c r="J214" s="445"/>
      <c r="K214" s="445"/>
      <c r="L214" s="445"/>
      <c r="M214" s="445"/>
      <c r="N214" s="445"/>
      <c r="O214" s="445"/>
      <c r="P214" s="445"/>
      <c r="Q214" s="445"/>
      <c r="R214" s="445"/>
      <c r="S214" s="445"/>
      <c r="T214" s="445"/>
      <c r="U214" s="445"/>
      <c r="V214" s="445"/>
      <c r="W214" s="445"/>
      <c r="X214" s="445"/>
      <c r="Y214" s="445"/>
      <c r="Z214" s="445"/>
    </row>
    <row r="215" spans="1:26" ht="15.6" hidden="1" x14ac:dyDescent="0.3">
      <c r="A215" s="445"/>
      <c r="B215" s="445"/>
      <c r="C215" s="445"/>
      <c r="D215" s="445"/>
      <c r="E215" s="505" t="s">
        <v>101</v>
      </c>
      <c r="F215" s="505" t="s">
        <v>612</v>
      </c>
      <c r="G215" s="445"/>
      <c r="H215" s="445"/>
      <c r="I215" s="445"/>
      <c r="J215" s="445"/>
      <c r="K215" s="445"/>
      <c r="L215" s="445"/>
      <c r="M215" s="445"/>
      <c r="N215" s="445"/>
      <c r="O215" s="445"/>
      <c r="P215" s="445"/>
      <c r="Q215" s="445"/>
      <c r="R215" s="445"/>
      <c r="S215" s="445"/>
      <c r="T215" s="445"/>
      <c r="U215" s="445"/>
      <c r="V215" s="445"/>
      <c r="W215" s="445"/>
      <c r="X215" s="445"/>
      <c r="Y215" s="445"/>
      <c r="Z215" s="445"/>
    </row>
    <row r="216" spans="1:26" ht="15.6" hidden="1" x14ac:dyDescent="0.3">
      <c r="A216" s="445"/>
      <c r="B216" s="445"/>
      <c r="C216" s="445"/>
      <c r="D216" s="445"/>
      <c r="E216" s="505" t="s">
        <v>613</v>
      </c>
      <c r="F216" s="505" t="s">
        <v>614</v>
      </c>
      <c r="G216" s="445"/>
      <c r="H216" s="445"/>
      <c r="I216" s="445"/>
      <c r="J216" s="445"/>
      <c r="K216" s="445"/>
      <c r="L216" s="445"/>
      <c r="M216" s="445"/>
      <c r="N216" s="445"/>
      <c r="O216" s="445"/>
      <c r="P216" s="445"/>
      <c r="Q216" s="445"/>
      <c r="R216" s="445"/>
      <c r="S216" s="445"/>
      <c r="T216" s="445"/>
      <c r="U216" s="445"/>
      <c r="V216" s="445"/>
      <c r="W216" s="445"/>
      <c r="X216" s="445"/>
      <c r="Y216" s="445"/>
      <c r="Z216" s="445"/>
    </row>
    <row r="217" spans="1:26" ht="15.6" hidden="1" x14ac:dyDescent="0.3">
      <c r="A217" s="445"/>
      <c r="B217" s="445"/>
      <c r="C217" s="445"/>
      <c r="D217" s="445"/>
      <c r="E217" s="505" t="s">
        <v>615</v>
      </c>
      <c r="F217" s="505" t="s">
        <v>616</v>
      </c>
      <c r="G217" s="445"/>
      <c r="H217" s="445"/>
      <c r="I217" s="445"/>
      <c r="J217" s="445"/>
      <c r="K217" s="445"/>
      <c r="L217" s="445"/>
      <c r="M217" s="445"/>
      <c r="N217" s="445"/>
      <c r="O217" s="445"/>
      <c r="P217" s="445"/>
      <c r="Q217" s="445"/>
      <c r="R217" s="445"/>
      <c r="S217" s="445"/>
      <c r="T217" s="445"/>
      <c r="U217" s="445"/>
      <c r="V217" s="445"/>
      <c r="W217" s="445"/>
      <c r="X217" s="445"/>
      <c r="Y217" s="445"/>
      <c r="Z217" s="445"/>
    </row>
    <row r="218" spans="1:26" ht="15.6" hidden="1" x14ac:dyDescent="0.3">
      <c r="A218" s="445"/>
      <c r="B218" s="445"/>
      <c r="C218" s="445"/>
      <c r="D218" s="445"/>
      <c r="E218" s="505" t="s">
        <v>617</v>
      </c>
      <c r="F218" s="505" t="s">
        <v>618</v>
      </c>
      <c r="G218" s="445"/>
      <c r="H218" s="445"/>
      <c r="I218" s="445"/>
      <c r="J218" s="445"/>
      <c r="K218" s="445"/>
      <c r="L218" s="445"/>
      <c r="M218" s="445"/>
      <c r="N218" s="445"/>
      <c r="O218" s="445"/>
      <c r="P218" s="445"/>
      <c r="Q218" s="445"/>
      <c r="R218" s="445"/>
      <c r="S218" s="445"/>
      <c r="T218" s="445"/>
      <c r="U218" s="445"/>
      <c r="V218" s="445"/>
      <c r="W218" s="445"/>
      <c r="X218" s="445"/>
      <c r="Y218" s="445"/>
      <c r="Z218" s="445"/>
    </row>
    <row r="219" spans="1:26" ht="15.6" hidden="1" x14ac:dyDescent="0.3">
      <c r="A219" s="445"/>
      <c r="B219" s="445"/>
      <c r="C219" s="445"/>
      <c r="D219" s="445"/>
      <c r="E219" s="505" t="s">
        <v>619</v>
      </c>
      <c r="F219" s="505" t="s">
        <v>620</v>
      </c>
      <c r="G219" s="445"/>
      <c r="H219" s="445"/>
      <c r="I219" s="445"/>
      <c r="J219" s="445"/>
      <c r="K219" s="445"/>
      <c r="L219" s="445"/>
      <c r="M219" s="445"/>
      <c r="N219" s="445"/>
      <c r="O219" s="445"/>
      <c r="P219" s="445"/>
      <c r="Q219" s="445"/>
      <c r="R219" s="445"/>
      <c r="S219" s="445"/>
      <c r="T219" s="445"/>
      <c r="U219" s="445"/>
      <c r="V219" s="445"/>
      <c r="W219" s="445"/>
      <c r="X219" s="445"/>
      <c r="Y219" s="445"/>
      <c r="Z219" s="445"/>
    </row>
    <row r="220" spans="1:26" ht="15.6" hidden="1" x14ac:dyDescent="0.3">
      <c r="A220" s="445"/>
      <c r="B220" s="445"/>
      <c r="C220" s="445"/>
      <c r="D220" s="445"/>
      <c r="E220" s="505" t="s">
        <v>621</v>
      </c>
      <c r="F220" s="505" t="s">
        <v>622</v>
      </c>
      <c r="G220" s="445"/>
      <c r="H220" s="445"/>
      <c r="I220" s="445"/>
      <c r="J220" s="445"/>
      <c r="K220" s="445"/>
      <c r="L220" s="445"/>
      <c r="M220" s="445"/>
      <c r="N220" s="445"/>
      <c r="O220" s="445"/>
      <c r="P220" s="445"/>
      <c r="Q220" s="445"/>
      <c r="R220" s="445"/>
      <c r="S220" s="445"/>
      <c r="T220" s="445"/>
      <c r="U220" s="445"/>
      <c r="V220" s="445"/>
      <c r="W220" s="445"/>
      <c r="X220" s="445"/>
      <c r="Y220" s="445"/>
      <c r="Z220" s="445"/>
    </row>
    <row r="221" spans="1:26" ht="15.6" hidden="1" x14ac:dyDescent="0.3">
      <c r="A221" s="445"/>
      <c r="B221" s="445"/>
      <c r="C221" s="445"/>
      <c r="D221" s="445"/>
      <c r="E221" s="505" t="s">
        <v>102</v>
      </c>
      <c r="F221" s="505" t="s">
        <v>623</v>
      </c>
      <c r="G221" s="445"/>
      <c r="H221" s="445"/>
      <c r="I221" s="445"/>
      <c r="J221" s="445"/>
      <c r="K221" s="445"/>
      <c r="L221" s="445"/>
      <c r="M221" s="445"/>
      <c r="N221" s="445"/>
      <c r="O221" s="445"/>
      <c r="P221" s="445"/>
      <c r="Q221" s="445"/>
      <c r="R221" s="445"/>
      <c r="S221" s="445"/>
      <c r="T221" s="445"/>
      <c r="U221" s="445"/>
      <c r="V221" s="445"/>
      <c r="W221" s="445"/>
      <c r="X221" s="445"/>
      <c r="Y221" s="445"/>
      <c r="Z221" s="445"/>
    </row>
    <row r="222" spans="1:26" ht="15.6" hidden="1" x14ac:dyDescent="0.3">
      <c r="A222" s="445"/>
      <c r="B222" s="445"/>
      <c r="C222" s="445"/>
      <c r="D222" s="445"/>
      <c r="E222" s="505" t="s">
        <v>103</v>
      </c>
      <c r="F222" s="505" t="s">
        <v>624</v>
      </c>
      <c r="G222" s="445"/>
      <c r="H222" s="445"/>
      <c r="I222" s="445"/>
      <c r="J222" s="445"/>
      <c r="K222" s="445"/>
      <c r="L222" s="445"/>
      <c r="M222" s="445"/>
      <c r="N222" s="445"/>
      <c r="O222" s="445"/>
      <c r="P222" s="445"/>
      <c r="Q222" s="445"/>
      <c r="R222" s="445"/>
      <c r="S222" s="445"/>
      <c r="T222" s="445"/>
      <c r="U222" s="445"/>
      <c r="V222" s="445"/>
      <c r="W222" s="445"/>
      <c r="X222" s="445"/>
      <c r="Y222" s="445"/>
      <c r="Z222" s="445"/>
    </row>
    <row r="223" spans="1:26" ht="15.6" hidden="1" x14ac:dyDescent="0.3">
      <c r="A223" s="445"/>
      <c r="B223" s="445"/>
      <c r="C223" s="445"/>
      <c r="D223" s="445"/>
      <c r="E223" s="505" t="s">
        <v>104</v>
      </c>
      <c r="F223" s="505" t="s">
        <v>625</v>
      </c>
      <c r="G223" s="445"/>
      <c r="H223" s="445"/>
      <c r="I223" s="445"/>
      <c r="J223" s="445"/>
      <c r="K223" s="445"/>
      <c r="L223" s="445"/>
      <c r="M223" s="445"/>
      <c r="N223" s="445"/>
      <c r="O223" s="445"/>
      <c r="P223" s="445"/>
      <c r="Q223" s="445"/>
      <c r="R223" s="445"/>
      <c r="S223" s="445"/>
      <c r="T223" s="445"/>
      <c r="U223" s="445"/>
      <c r="V223" s="445"/>
      <c r="W223" s="445"/>
      <c r="X223" s="445"/>
      <c r="Y223" s="445"/>
      <c r="Z223" s="445"/>
    </row>
    <row r="224" spans="1:26" ht="15.6" hidden="1" x14ac:dyDescent="0.3">
      <c r="A224" s="445"/>
      <c r="B224" s="445"/>
      <c r="C224" s="445"/>
      <c r="D224" s="445"/>
      <c r="E224" s="505" t="s">
        <v>626</v>
      </c>
      <c r="F224" s="505" t="s">
        <v>627</v>
      </c>
      <c r="G224" s="445"/>
      <c r="H224" s="445"/>
      <c r="I224" s="445"/>
      <c r="J224" s="445"/>
      <c r="K224" s="445"/>
      <c r="L224" s="445"/>
      <c r="M224" s="445"/>
      <c r="N224" s="445"/>
      <c r="O224" s="445"/>
      <c r="P224" s="445"/>
      <c r="Q224" s="445"/>
      <c r="R224" s="445"/>
      <c r="S224" s="445"/>
      <c r="T224" s="445"/>
      <c r="U224" s="445"/>
      <c r="V224" s="445"/>
      <c r="W224" s="445"/>
      <c r="X224" s="445"/>
      <c r="Y224" s="445"/>
      <c r="Z224" s="445"/>
    </row>
    <row r="225" spans="1:26" ht="15.6" hidden="1" x14ac:dyDescent="0.3">
      <c r="A225" s="445"/>
      <c r="B225" s="445"/>
      <c r="C225" s="445"/>
      <c r="D225" s="445"/>
      <c r="E225" s="505" t="s">
        <v>105</v>
      </c>
      <c r="F225" s="505" t="s">
        <v>628</v>
      </c>
      <c r="G225" s="445"/>
      <c r="H225" s="445"/>
      <c r="I225" s="445"/>
      <c r="J225" s="445"/>
      <c r="K225" s="445"/>
      <c r="L225" s="445"/>
      <c r="M225" s="445"/>
      <c r="N225" s="445"/>
      <c r="O225" s="445"/>
      <c r="P225" s="445"/>
      <c r="Q225" s="445"/>
      <c r="R225" s="445"/>
      <c r="S225" s="445"/>
      <c r="T225" s="445"/>
      <c r="U225" s="445"/>
      <c r="V225" s="445"/>
      <c r="W225" s="445"/>
      <c r="X225" s="445"/>
      <c r="Y225" s="445"/>
      <c r="Z225" s="445"/>
    </row>
    <row r="226" spans="1:26" ht="15.6" hidden="1" x14ac:dyDescent="0.3">
      <c r="A226" s="445"/>
      <c r="B226" s="445"/>
      <c r="C226" s="445"/>
      <c r="D226" s="445"/>
      <c r="E226" s="505" t="s">
        <v>629</v>
      </c>
      <c r="F226" s="505" t="s">
        <v>630</v>
      </c>
      <c r="G226" s="445"/>
      <c r="H226" s="445"/>
      <c r="I226" s="445"/>
      <c r="J226" s="445"/>
      <c r="K226" s="445"/>
      <c r="L226" s="445"/>
      <c r="M226" s="445"/>
      <c r="N226" s="445"/>
      <c r="O226" s="445"/>
      <c r="P226" s="445"/>
      <c r="Q226" s="445"/>
      <c r="R226" s="445"/>
      <c r="S226" s="445"/>
      <c r="T226" s="445"/>
      <c r="U226" s="445"/>
      <c r="V226" s="445"/>
      <c r="W226" s="445"/>
      <c r="X226" s="445"/>
      <c r="Y226" s="445"/>
      <c r="Z226" s="445"/>
    </row>
    <row r="227" spans="1:26" ht="15.6" hidden="1" x14ac:dyDescent="0.3">
      <c r="A227" s="445"/>
      <c r="B227" s="445"/>
      <c r="C227" s="445"/>
      <c r="D227" s="445"/>
      <c r="E227" s="505" t="s">
        <v>631</v>
      </c>
      <c r="F227" s="505" t="s">
        <v>632</v>
      </c>
      <c r="G227" s="445"/>
      <c r="H227" s="445"/>
      <c r="I227" s="445"/>
      <c r="J227" s="445"/>
      <c r="K227" s="445"/>
      <c r="L227" s="445"/>
      <c r="M227" s="445"/>
      <c r="N227" s="445"/>
      <c r="O227" s="445"/>
      <c r="P227" s="445"/>
      <c r="Q227" s="445"/>
      <c r="R227" s="445"/>
      <c r="S227" s="445"/>
      <c r="T227" s="445"/>
      <c r="U227" s="445"/>
      <c r="V227" s="445"/>
      <c r="W227" s="445"/>
      <c r="X227" s="445"/>
      <c r="Y227" s="445"/>
      <c r="Z227" s="445"/>
    </row>
    <row r="228" spans="1:26" ht="15.6" hidden="1" x14ac:dyDescent="0.3">
      <c r="A228" s="445"/>
      <c r="B228" s="445"/>
      <c r="C228" s="445"/>
      <c r="D228" s="445"/>
      <c r="E228" s="505" t="s">
        <v>633</v>
      </c>
      <c r="F228" s="505" t="s">
        <v>634</v>
      </c>
      <c r="G228" s="445"/>
      <c r="H228" s="445"/>
      <c r="I228" s="445"/>
      <c r="J228" s="445"/>
      <c r="K228" s="445"/>
      <c r="L228" s="445"/>
      <c r="M228" s="445"/>
      <c r="N228" s="445"/>
      <c r="O228" s="445"/>
      <c r="P228" s="445"/>
      <c r="Q228" s="445"/>
      <c r="R228" s="445"/>
      <c r="S228" s="445"/>
      <c r="T228" s="445"/>
      <c r="U228" s="445"/>
      <c r="V228" s="445"/>
      <c r="W228" s="445"/>
      <c r="X228" s="445"/>
      <c r="Y228" s="445"/>
      <c r="Z228" s="445"/>
    </row>
    <row r="229" spans="1:26" ht="15.6" hidden="1" x14ac:dyDescent="0.3">
      <c r="A229" s="445"/>
      <c r="B229" s="445"/>
      <c r="C229" s="445"/>
      <c r="D229" s="445"/>
      <c r="E229" s="505" t="s">
        <v>635</v>
      </c>
      <c r="F229" s="505" t="s">
        <v>636</v>
      </c>
      <c r="G229" s="445"/>
      <c r="H229" s="445"/>
      <c r="I229" s="445"/>
      <c r="J229" s="445"/>
      <c r="K229" s="445"/>
      <c r="L229" s="445"/>
      <c r="M229" s="445"/>
      <c r="N229" s="445"/>
      <c r="O229" s="445"/>
      <c r="P229" s="445"/>
      <c r="Q229" s="445"/>
      <c r="R229" s="445"/>
      <c r="S229" s="445"/>
      <c r="T229" s="445"/>
      <c r="U229" s="445"/>
      <c r="V229" s="445"/>
      <c r="W229" s="445"/>
      <c r="X229" s="445"/>
      <c r="Y229" s="445"/>
      <c r="Z229" s="445"/>
    </row>
    <row r="230" spans="1:26" ht="15.6" hidden="1" x14ac:dyDescent="0.3">
      <c r="A230" s="445"/>
      <c r="B230" s="445"/>
      <c r="C230" s="445"/>
      <c r="D230" s="445"/>
      <c r="E230" s="505" t="s">
        <v>637</v>
      </c>
      <c r="F230" s="505" t="s">
        <v>638</v>
      </c>
      <c r="G230" s="445"/>
      <c r="H230" s="445"/>
      <c r="I230" s="445"/>
      <c r="J230" s="445"/>
      <c r="K230" s="445"/>
      <c r="L230" s="445"/>
      <c r="M230" s="445"/>
      <c r="N230" s="445"/>
      <c r="O230" s="445"/>
      <c r="P230" s="445"/>
      <c r="Q230" s="445"/>
      <c r="R230" s="445"/>
      <c r="S230" s="445"/>
      <c r="T230" s="445"/>
      <c r="U230" s="445"/>
      <c r="V230" s="445"/>
      <c r="W230" s="445"/>
      <c r="X230" s="445"/>
      <c r="Y230" s="445"/>
      <c r="Z230" s="445"/>
    </row>
    <row r="231" spans="1:26" ht="15.6" hidden="1" x14ac:dyDescent="0.3">
      <c r="A231" s="445"/>
      <c r="B231" s="445"/>
      <c r="C231" s="445"/>
      <c r="D231" s="445"/>
      <c r="E231" s="505" t="s">
        <v>639</v>
      </c>
      <c r="F231" s="505" t="s">
        <v>640</v>
      </c>
      <c r="G231" s="445"/>
      <c r="H231" s="445"/>
      <c r="I231" s="445"/>
      <c r="J231" s="445"/>
      <c r="K231" s="445"/>
      <c r="L231" s="445"/>
      <c r="M231" s="445"/>
      <c r="N231" s="445"/>
      <c r="O231" s="445"/>
      <c r="P231" s="445"/>
      <c r="Q231" s="445"/>
      <c r="R231" s="445"/>
      <c r="S231" s="445"/>
      <c r="T231" s="445"/>
      <c r="U231" s="445"/>
      <c r="V231" s="445"/>
      <c r="W231" s="445"/>
      <c r="X231" s="445"/>
      <c r="Y231" s="445"/>
      <c r="Z231" s="445"/>
    </row>
    <row r="232" spans="1:26" ht="15.6" hidden="1" x14ac:dyDescent="0.3">
      <c r="A232" s="445"/>
      <c r="B232" s="445"/>
      <c r="C232" s="445"/>
      <c r="D232" s="445"/>
      <c r="E232" s="505" t="s">
        <v>641</v>
      </c>
      <c r="F232" s="505" t="s">
        <v>642</v>
      </c>
      <c r="G232" s="445"/>
      <c r="H232" s="445"/>
      <c r="I232" s="445"/>
      <c r="J232" s="445"/>
      <c r="K232" s="445"/>
      <c r="L232" s="445"/>
      <c r="M232" s="445"/>
      <c r="N232" s="445"/>
      <c r="O232" s="445"/>
      <c r="P232" s="445"/>
      <c r="Q232" s="445"/>
      <c r="R232" s="445"/>
      <c r="S232" s="445"/>
      <c r="T232" s="445"/>
      <c r="U232" s="445"/>
      <c r="V232" s="445"/>
      <c r="W232" s="445"/>
      <c r="X232" s="445"/>
      <c r="Y232" s="445"/>
      <c r="Z232" s="445"/>
    </row>
    <row r="233" spans="1:26" ht="15.6" hidden="1" x14ac:dyDescent="0.3">
      <c r="A233" s="445"/>
      <c r="B233" s="445"/>
      <c r="C233" s="445"/>
      <c r="D233" s="445"/>
      <c r="E233" s="505" t="s">
        <v>643</v>
      </c>
      <c r="F233" s="505" t="s">
        <v>644</v>
      </c>
      <c r="G233" s="445"/>
      <c r="H233" s="445"/>
      <c r="I233" s="445"/>
      <c r="J233" s="445"/>
      <c r="K233" s="445"/>
      <c r="L233" s="445"/>
      <c r="M233" s="445"/>
      <c r="N233" s="445"/>
      <c r="O233" s="445"/>
      <c r="P233" s="445"/>
      <c r="Q233" s="445"/>
      <c r="R233" s="445"/>
      <c r="S233" s="445"/>
      <c r="T233" s="445"/>
      <c r="U233" s="445"/>
      <c r="V233" s="445"/>
      <c r="W233" s="445"/>
      <c r="X233" s="445"/>
      <c r="Y233" s="445"/>
      <c r="Z233" s="445"/>
    </row>
    <row r="234" spans="1:26" ht="15.6" hidden="1" x14ac:dyDescent="0.3">
      <c r="A234" s="445"/>
      <c r="B234" s="445"/>
      <c r="C234" s="445"/>
      <c r="D234" s="445"/>
      <c r="E234" s="505" t="s">
        <v>645</v>
      </c>
      <c r="F234" s="505" t="s">
        <v>646</v>
      </c>
      <c r="G234" s="445"/>
      <c r="H234" s="445"/>
      <c r="I234" s="445"/>
      <c r="J234" s="445"/>
      <c r="K234" s="445"/>
      <c r="L234" s="445"/>
      <c r="M234" s="445"/>
      <c r="N234" s="445"/>
      <c r="O234" s="445"/>
      <c r="P234" s="445"/>
      <c r="Q234" s="445"/>
      <c r="R234" s="445"/>
      <c r="S234" s="445"/>
      <c r="T234" s="445"/>
      <c r="U234" s="445"/>
      <c r="V234" s="445"/>
      <c r="W234" s="445"/>
      <c r="X234" s="445"/>
      <c r="Y234" s="445"/>
      <c r="Z234" s="445"/>
    </row>
    <row r="235" spans="1:26" ht="15.6" hidden="1" x14ac:dyDescent="0.3">
      <c r="A235" s="445"/>
      <c r="B235" s="445"/>
      <c r="C235" s="445"/>
      <c r="D235" s="445"/>
      <c r="E235" s="505" t="s">
        <v>647</v>
      </c>
      <c r="F235" s="505" t="s">
        <v>648</v>
      </c>
      <c r="G235" s="445"/>
      <c r="H235" s="445"/>
      <c r="I235" s="445"/>
      <c r="J235" s="445"/>
      <c r="K235" s="445"/>
      <c r="L235" s="445"/>
      <c r="M235" s="445"/>
      <c r="N235" s="445"/>
      <c r="O235" s="445"/>
      <c r="P235" s="445"/>
      <c r="Q235" s="445"/>
      <c r="R235" s="445"/>
      <c r="S235" s="445"/>
      <c r="T235" s="445"/>
      <c r="U235" s="445"/>
      <c r="V235" s="445"/>
      <c r="W235" s="445"/>
      <c r="X235" s="445"/>
      <c r="Y235" s="445"/>
      <c r="Z235" s="445"/>
    </row>
    <row r="236" spans="1:26" ht="15.6" hidden="1" x14ac:dyDescent="0.3">
      <c r="A236" s="445"/>
      <c r="B236" s="445"/>
      <c r="C236" s="445"/>
      <c r="D236" s="445"/>
      <c r="E236" s="505" t="s">
        <v>649</v>
      </c>
      <c r="F236" s="505" t="s">
        <v>650</v>
      </c>
      <c r="G236" s="445"/>
      <c r="H236" s="445"/>
      <c r="I236" s="445"/>
      <c r="J236" s="445"/>
      <c r="K236" s="445"/>
      <c r="L236" s="445"/>
      <c r="M236" s="445"/>
      <c r="N236" s="445"/>
      <c r="O236" s="445"/>
      <c r="P236" s="445"/>
      <c r="Q236" s="445"/>
      <c r="R236" s="445"/>
      <c r="S236" s="445"/>
      <c r="T236" s="445"/>
      <c r="U236" s="445"/>
      <c r="V236" s="445"/>
      <c r="W236" s="445"/>
      <c r="X236" s="445"/>
      <c r="Y236" s="445"/>
      <c r="Z236" s="445"/>
    </row>
    <row r="237" spans="1:26" ht="15.6" hidden="1" x14ac:dyDescent="0.3">
      <c r="A237" s="445"/>
      <c r="B237" s="445"/>
      <c r="C237" s="445"/>
      <c r="D237" s="445"/>
      <c r="E237" s="505" t="s">
        <v>651</v>
      </c>
      <c r="F237" s="505" t="s">
        <v>652</v>
      </c>
      <c r="G237" s="445"/>
      <c r="H237" s="445"/>
      <c r="I237" s="445"/>
      <c r="J237" s="445"/>
      <c r="K237" s="445"/>
      <c r="L237" s="445"/>
      <c r="M237" s="445"/>
      <c r="N237" s="445"/>
      <c r="O237" s="445"/>
      <c r="P237" s="445"/>
      <c r="Q237" s="445"/>
      <c r="R237" s="445"/>
      <c r="S237" s="445"/>
      <c r="T237" s="445"/>
      <c r="U237" s="445"/>
      <c r="V237" s="445"/>
      <c r="W237" s="445"/>
      <c r="X237" s="445"/>
      <c r="Y237" s="445"/>
      <c r="Z237" s="445"/>
    </row>
    <row r="238" spans="1:26" ht="15.6" hidden="1" x14ac:dyDescent="0.3">
      <c r="A238" s="445"/>
      <c r="B238" s="445"/>
      <c r="C238" s="445"/>
      <c r="D238" s="445"/>
      <c r="E238" s="505" t="s">
        <v>653</v>
      </c>
      <c r="F238" s="505" t="s">
        <v>654</v>
      </c>
      <c r="G238" s="445"/>
      <c r="H238" s="445"/>
      <c r="I238" s="445"/>
      <c r="J238" s="445"/>
      <c r="K238" s="445"/>
      <c r="L238" s="445"/>
      <c r="M238" s="445"/>
      <c r="N238" s="445"/>
      <c r="O238" s="445"/>
      <c r="P238" s="445"/>
      <c r="Q238" s="445"/>
      <c r="R238" s="445"/>
      <c r="S238" s="445"/>
      <c r="T238" s="445"/>
      <c r="U238" s="445"/>
      <c r="V238" s="445"/>
      <c r="W238" s="445"/>
      <c r="X238" s="445"/>
      <c r="Y238" s="445"/>
      <c r="Z238" s="445"/>
    </row>
    <row r="239" spans="1:26" ht="15.6" hidden="1" x14ac:dyDescent="0.3">
      <c r="A239" s="445"/>
      <c r="B239" s="445"/>
      <c r="C239" s="445"/>
      <c r="D239" s="445"/>
      <c r="E239" s="505" t="s">
        <v>655</v>
      </c>
      <c r="F239" s="505" t="s">
        <v>656</v>
      </c>
      <c r="G239" s="445"/>
      <c r="H239" s="445"/>
      <c r="I239" s="445"/>
      <c r="J239" s="445"/>
      <c r="K239" s="445"/>
      <c r="L239" s="445"/>
      <c r="M239" s="445"/>
      <c r="N239" s="445"/>
      <c r="O239" s="445"/>
      <c r="P239" s="445"/>
      <c r="Q239" s="445"/>
      <c r="R239" s="445"/>
      <c r="S239" s="445"/>
      <c r="T239" s="445"/>
      <c r="U239" s="445"/>
      <c r="V239" s="445"/>
      <c r="W239" s="445"/>
      <c r="X239" s="445"/>
      <c r="Y239" s="445"/>
      <c r="Z239" s="445"/>
    </row>
    <row r="240" spans="1:26" ht="15.6" hidden="1" x14ac:dyDescent="0.3">
      <c r="A240" s="445"/>
      <c r="B240" s="445"/>
      <c r="C240" s="445"/>
      <c r="D240" s="445"/>
      <c r="E240" s="505" t="s">
        <v>657</v>
      </c>
      <c r="F240" s="505" t="s">
        <v>658</v>
      </c>
      <c r="G240" s="445"/>
      <c r="H240" s="445"/>
      <c r="I240" s="445"/>
      <c r="J240" s="445"/>
      <c r="K240" s="445"/>
      <c r="L240" s="445"/>
      <c r="M240" s="445"/>
      <c r="N240" s="445"/>
      <c r="O240" s="445"/>
      <c r="P240" s="445"/>
      <c r="Q240" s="445"/>
      <c r="R240" s="445"/>
      <c r="S240" s="445"/>
      <c r="T240" s="445"/>
      <c r="U240" s="445"/>
      <c r="V240" s="445"/>
      <c r="W240" s="445"/>
      <c r="X240" s="445"/>
      <c r="Y240" s="445"/>
      <c r="Z240" s="445"/>
    </row>
    <row r="241" spans="1:26" ht="15.6" hidden="1" x14ac:dyDescent="0.3">
      <c r="A241" s="445"/>
      <c r="B241" s="445"/>
      <c r="C241" s="445"/>
      <c r="D241" s="445"/>
      <c r="E241" s="505" t="s">
        <v>659</v>
      </c>
      <c r="F241" s="505" t="s">
        <v>660</v>
      </c>
      <c r="G241" s="445"/>
      <c r="H241" s="445"/>
      <c r="I241" s="445"/>
      <c r="J241" s="445"/>
      <c r="K241" s="445"/>
      <c r="L241" s="445"/>
      <c r="M241" s="445"/>
      <c r="N241" s="445"/>
      <c r="O241" s="445"/>
      <c r="P241" s="445"/>
      <c r="Q241" s="445"/>
      <c r="R241" s="445"/>
      <c r="S241" s="445"/>
      <c r="T241" s="445"/>
      <c r="U241" s="445"/>
      <c r="V241" s="445"/>
      <c r="W241" s="445"/>
      <c r="X241" s="445"/>
      <c r="Y241" s="445"/>
      <c r="Z241" s="445"/>
    </row>
    <row r="242" spans="1:26" ht="15.6" hidden="1" x14ac:dyDescent="0.3">
      <c r="A242" s="445"/>
      <c r="B242" s="445"/>
      <c r="C242" s="445"/>
      <c r="D242" s="445"/>
      <c r="E242" s="505" t="s">
        <v>661</v>
      </c>
      <c r="F242" s="505" t="s">
        <v>662</v>
      </c>
      <c r="G242" s="445"/>
      <c r="H242" s="445"/>
      <c r="I242" s="445"/>
      <c r="J242" s="445"/>
      <c r="K242" s="445"/>
      <c r="L242" s="445"/>
      <c r="M242" s="445"/>
      <c r="N242" s="445"/>
      <c r="O242" s="445"/>
      <c r="P242" s="445"/>
      <c r="Q242" s="445"/>
      <c r="R242" s="445"/>
      <c r="S242" s="445"/>
      <c r="T242" s="445"/>
      <c r="U242" s="445"/>
      <c r="V242" s="445"/>
      <c r="W242" s="445"/>
      <c r="X242" s="445"/>
      <c r="Y242" s="445"/>
      <c r="Z242" s="445"/>
    </row>
    <row r="243" spans="1:26" ht="15.6" hidden="1" x14ac:dyDescent="0.3">
      <c r="A243" s="445"/>
      <c r="B243" s="445"/>
      <c r="C243" s="445"/>
      <c r="D243" s="445"/>
      <c r="E243" s="505" t="s">
        <v>663</v>
      </c>
      <c r="F243" s="505" t="s">
        <v>664</v>
      </c>
      <c r="G243" s="445"/>
      <c r="H243" s="445"/>
      <c r="I243" s="445"/>
      <c r="J243" s="445"/>
      <c r="K243" s="445"/>
      <c r="L243" s="445"/>
      <c r="M243" s="445"/>
      <c r="N243" s="445"/>
      <c r="O243" s="445"/>
      <c r="P243" s="445"/>
      <c r="Q243" s="445"/>
      <c r="R243" s="445"/>
      <c r="S243" s="445"/>
      <c r="T243" s="445"/>
      <c r="U243" s="445"/>
      <c r="V243" s="445"/>
      <c r="W243" s="445"/>
      <c r="X243" s="445"/>
      <c r="Y243" s="445"/>
      <c r="Z243" s="445"/>
    </row>
    <row r="244" spans="1:26" ht="15.6" hidden="1" x14ac:dyDescent="0.3">
      <c r="A244" s="445"/>
      <c r="B244" s="445"/>
      <c r="C244" s="445"/>
      <c r="D244" s="445"/>
      <c r="E244" s="505" t="s">
        <v>665</v>
      </c>
      <c r="F244" s="505" t="s">
        <v>666</v>
      </c>
      <c r="G244" s="445"/>
      <c r="H244" s="445"/>
      <c r="I244" s="445"/>
      <c r="J244" s="445"/>
      <c r="K244" s="445"/>
      <c r="L244" s="445"/>
      <c r="M244" s="445"/>
      <c r="N244" s="445"/>
      <c r="O244" s="445"/>
      <c r="P244" s="445"/>
      <c r="Q244" s="445"/>
      <c r="R244" s="445"/>
      <c r="S244" s="445"/>
      <c r="T244" s="445"/>
      <c r="U244" s="445"/>
      <c r="V244" s="445"/>
      <c r="W244" s="445"/>
      <c r="X244" s="445"/>
      <c r="Y244" s="445"/>
      <c r="Z244" s="445"/>
    </row>
    <row r="245" spans="1:26" ht="15.6" hidden="1" x14ac:dyDescent="0.3">
      <c r="A245" s="445"/>
      <c r="B245" s="445"/>
      <c r="C245" s="445"/>
      <c r="D245" s="445"/>
      <c r="E245" s="505" t="s">
        <v>667</v>
      </c>
      <c r="F245" s="505" t="s">
        <v>668</v>
      </c>
      <c r="G245" s="445"/>
      <c r="H245" s="445"/>
      <c r="I245" s="445"/>
      <c r="J245" s="445"/>
      <c r="K245" s="445"/>
      <c r="L245" s="445"/>
      <c r="M245" s="445"/>
      <c r="N245" s="445"/>
      <c r="O245" s="445"/>
      <c r="P245" s="445"/>
      <c r="Q245" s="445"/>
      <c r="R245" s="445"/>
      <c r="S245" s="445"/>
      <c r="T245" s="445"/>
      <c r="U245" s="445"/>
      <c r="V245" s="445"/>
      <c r="W245" s="445"/>
      <c r="X245" s="445"/>
      <c r="Y245" s="445"/>
      <c r="Z245" s="445"/>
    </row>
    <row r="246" spans="1:26" ht="15.6" hidden="1" x14ac:dyDescent="0.3">
      <c r="A246" s="445"/>
      <c r="B246" s="445"/>
      <c r="C246" s="445"/>
      <c r="D246" s="445"/>
      <c r="E246" s="505" t="s">
        <v>669</v>
      </c>
      <c r="F246" s="505" t="s">
        <v>670</v>
      </c>
      <c r="G246" s="445"/>
      <c r="H246" s="445"/>
      <c r="I246" s="445"/>
      <c r="J246" s="445"/>
      <c r="K246" s="445"/>
      <c r="L246" s="445"/>
      <c r="M246" s="445"/>
      <c r="N246" s="445"/>
      <c r="O246" s="445"/>
      <c r="P246" s="445"/>
      <c r="Q246" s="445"/>
      <c r="R246" s="445"/>
      <c r="S246" s="445"/>
      <c r="T246" s="445"/>
      <c r="U246" s="445"/>
      <c r="V246" s="445"/>
      <c r="W246" s="445"/>
      <c r="X246" s="445"/>
      <c r="Y246" s="445"/>
      <c r="Z246" s="445"/>
    </row>
    <row r="247" spans="1:26" ht="15.6" hidden="1" x14ac:dyDescent="0.3">
      <c r="A247" s="445"/>
      <c r="B247" s="445"/>
      <c r="C247" s="445"/>
      <c r="D247" s="445"/>
      <c r="E247" s="505" t="s">
        <v>671</v>
      </c>
      <c r="F247" s="505" t="s">
        <v>672</v>
      </c>
      <c r="G247" s="445"/>
      <c r="H247" s="445"/>
      <c r="I247" s="445"/>
      <c r="J247" s="445"/>
      <c r="K247" s="445"/>
      <c r="L247" s="445"/>
      <c r="M247" s="445"/>
      <c r="N247" s="445"/>
      <c r="O247" s="445"/>
      <c r="P247" s="445"/>
      <c r="Q247" s="445"/>
      <c r="R247" s="445"/>
      <c r="S247" s="445"/>
      <c r="T247" s="445"/>
      <c r="U247" s="445"/>
      <c r="V247" s="445"/>
      <c r="W247" s="445"/>
      <c r="X247" s="445"/>
      <c r="Y247" s="445"/>
      <c r="Z247" s="445"/>
    </row>
    <row r="248" spans="1:26" ht="15.6" hidden="1" x14ac:dyDescent="0.3">
      <c r="A248" s="445"/>
      <c r="B248" s="445"/>
      <c r="C248" s="445"/>
      <c r="D248" s="445"/>
      <c r="E248" s="505" t="s">
        <v>673</v>
      </c>
      <c r="F248" s="505" t="s">
        <v>674</v>
      </c>
      <c r="G248" s="445"/>
      <c r="H248" s="445"/>
      <c r="I248" s="445"/>
      <c r="J248" s="445"/>
      <c r="K248" s="445"/>
      <c r="L248" s="445"/>
      <c r="M248" s="445"/>
      <c r="N248" s="445"/>
      <c r="O248" s="445"/>
      <c r="P248" s="445"/>
      <c r="Q248" s="445"/>
      <c r="R248" s="445"/>
      <c r="S248" s="445"/>
      <c r="T248" s="445"/>
      <c r="U248" s="445"/>
      <c r="V248" s="445"/>
      <c r="W248" s="445"/>
      <c r="X248" s="445"/>
      <c r="Y248" s="445"/>
      <c r="Z248" s="445"/>
    </row>
    <row r="249" spans="1:26" ht="15.6" hidden="1" x14ac:dyDescent="0.3">
      <c r="A249" s="445"/>
      <c r="B249" s="445"/>
      <c r="C249" s="445"/>
      <c r="D249" s="445"/>
      <c r="E249" s="505" t="s">
        <v>675</v>
      </c>
      <c r="F249" s="505" t="s">
        <v>676</v>
      </c>
      <c r="G249" s="445"/>
      <c r="H249" s="445"/>
      <c r="I249" s="445"/>
      <c r="J249" s="445"/>
      <c r="K249" s="445"/>
      <c r="L249" s="445"/>
      <c r="M249" s="445"/>
      <c r="N249" s="445"/>
      <c r="O249" s="445"/>
      <c r="P249" s="445"/>
      <c r="Q249" s="445"/>
      <c r="R249" s="445"/>
      <c r="S249" s="445"/>
      <c r="T249" s="445"/>
      <c r="U249" s="445"/>
      <c r="V249" s="445"/>
      <c r="W249" s="445"/>
      <c r="X249" s="445"/>
      <c r="Y249" s="445"/>
      <c r="Z249" s="445"/>
    </row>
    <row r="250" spans="1:26" ht="15.6" hidden="1" x14ac:dyDescent="0.3">
      <c r="A250" s="445"/>
      <c r="B250" s="445"/>
      <c r="C250" s="445"/>
      <c r="D250" s="445"/>
      <c r="E250" s="505" t="s">
        <v>677</v>
      </c>
      <c r="F250" s="505" t="s">
        <v>678</v>
      </c>
      <c r="G250" s="445"/>
      <c r="H250" s="445"/>
      <c r="I250" s="445"/>
      <c r="J250" s="445"/>
      <c r="K250" s="445"/>
      <c r="L250" s="445"/>
      <c r="M250" s="445"/>
      <c r="N250" s="445"/>
      <c r="O250" s="445"/>
      <c r="P250" s="445"/>
      <c r="Q250" s="445"/>
      <c r="R250" s="445"/>
      <c r="S250" s="445"/>
      <c r="T250" s="445"/>
      <c r="U250" s="445"/>
      <c r="V250" s="445"/>
      <c r="W250" s="445"/>
      <c r="X250" s="445"/>
      <c r="Y250" s="445"/>
      <c r="Z250" s="445"/>
    </row>
    <row r="251" spans="1:26" ht="15.6" hidden="1" x14ac:dyDescent="0.3">
      <c r="A251" s="445"/>
      <c r="B251" s="445"/>
      <c r="C251" s="445"/>
      <c r="D251" s="445"/>
      <c r="E251" s="505" t="s">
        <v>679</v>
      </c>
      <c r="F251" s="505" t="s">
        <v>680</v>
      </c>
      <c r="G251" s="445"/>
      <c r="H251" s="445"/>
      <c r="I251" s="445"/>
      <c r="J251" s="445"/>
      <c r="K251" s="445"/>
      <c r="L251" s="445"/>
      <c r="M251" s="445"/>
      <c r="N251" s="445"/>
      <c r="O251" s="445"/>
      <c r="P251" s="445"/>
      <c r="Q251" s="445"/>
      <c r="R251" s="445"/>
      <c r="S251" s="445"/>
      <c r="T251" s="445"/>
      <c r="U251" s="445"/>
      <c r="V251" s="445"/>
      <c r="W251" s="445"/>
      <c r="X251" s="445"/>
      <c r="Y251" s="445"/>
      <c r="Z251" s="445"/>
    </row>
    <row r="252" spans="1:26" ht="15.6" hidden="1" x14ac:dyDescent="0.3">
      <c r="A252" s="445"/>
      <c r="B252" s="445"/>
      <c r="C252" s="445"/>
      <c r="D252" s="445"/>
      <c r="E252" s="505" t="s">
        <v>681</v>
      </c>
      <c r="F252" s="505" t="s">
        <v>682</v>
      </c>
      <c r="G252" s="445"/>
      <c r="H252" s="445"/>
      <c r="I252" s="445"/>
      <c r="J252" s="445"/>
      <c r="K252" s="445"/>
      <c r="L252" s="445"/>
      <c r="M252" s="445"/>
      <c r="N252" s="445"/>
      <c r="O252" s="445"/>
      <c r="P252" s="445"/>
      <c r="Q252" s="445"/>
      <c r="R252" s="445"/>
      <c r="S252" s="445"/>
      <c r="T252" s="445"/>
      <c r="U252" s="445"/>
      <c r="V252" s="445"/>
      <c r="W252" s="445"/>
      <c r="X252" s="445"/>
      <c r="Y252" s="445"/>
      <c r="Z252" s="445"/>
    </row>
    <row r="253" spans="1:26" ht="15.6" hidden="1" x14ac:dyDescent="0.3">
      <c r="A253" s="445"/>
      <c r="B253" s="445"/>
      <c r="C253" s="445"/>
      <c r="D253" s="445"/>
      <c r="E253" s="505" t="s">
        <v>683</v>
      </c>
      <c r="F253" s="505" t="s">
        <v>684</v>
      </c>
      <c r="G253" s="445"/>
      <c r="H253" s="445"/>
      <c r="I253" s="445"/>
      <c r="J253" s="445"/>
      <c r="K253" s="445"/>
      <c r="L253" s="445"/>
      <c r="M253" s="445"/>
      <c r="N253" s="445"/>
      <c r="O253" s="445"/>
      <c r="P253" s="445"/>
      <c r="Q253" s="445"/>
      <c r="R253" s="445"/>
      <c r="S253" s="445"/>
      <c r="T253" s="445"/>
      <c r="U253" s="445"/>
      <c r="V253" s="445"/>
      <c r="W253" s="445"/>
      <c r="X253" s="445"/>
      <c r="Y253" s="445"/>
      <c r="Z253" s="445"/>
    </row>
    <row r="254" spans="1:26" ht="15.6" hidden="1" x14ac:dyDescent="0.3">
      <c r="A254" s="445"/>
      <c r="B254" s="445"/>
      <c r="C254" s="445"/>
      <c r="D254" s="445"/>
      <c r="E254" s="505" t="s">
        <v>685</v>
      </c>
      <c r="F254" s="505" t="s">
        <v>686</v>
      </c>
      <c r="G254" s="445"/>
      <c r="H254" s="445"/>
      <c r="I254" s="445"/>
      <c r="J254" s="445"/>
      <c r="K254" s="445"/>
      <c r="L254" s="445"/>
      <c r="M254" s="445"/>
      <c r="N254" s="445"/>
      <c r="O254" s="445"/>
      <c r="P254" s="445"/>
      <c r="Q254" s="445"/>
      <c r="R254" s="445"/>
      <c r="S254" s="445"/>
      <c r="T254" s="445"/>
      <c r="U254" s="445"/>
      <c r="V254" s="445"/>
      <c r="W254" s="445"/>
      <c r="X254" s="445"/>
      <c r="Y254" s="445"/>
      <c r="Z254" s="445"/>
    </row>
    <row r="255" spans="1:26" ht="15.6" hidden="1" x14ac:dyDescent="0.3">
      <c r="A255" s="445"/>
      <c r="B255" s="445"/>
      <c r="C255" s="445"/>
      <c r="D255" s="445"/>
      <c r="E255" s="505" t="s">
        <v>687</v>
      </c>
      <c r="F255" s="505" t="s">
        <v>688</v>
      </c>
      <c r="G255" s="445"/>
      <c r="H255" s="445"/>
      <c r="I255" s="445"/>
      <c r="J255" s="445"/>
      <c r="K255" s="445"/>
      <c r="L255" s="445"/>
      <c r="M255" s="445"/>
      <c r="N255" s="445"/>
      <c r="O255" s="445"/>
      <c r="P255" s="445"/>
      <c r="Q255" s="445"/>
      <c r="R255" s="445"/>
      <c r="S255" s="445"/>
      <c r="T255" s="445"/>
      <c r="U255" s="445"/>
      <c r="V255" s="445"/>
      <c r="W255" s="445"/>
      <c r="X255" s="445"/>
      <c r="Y255" s="445"/>
      <c r="Z255" s="445"/>
    </row>
    <row r="256" spans="1:26" ht="15.6" hidden="1" x14ac:dyDescent="0.3">
      <c r="A256" s="445"/>
      <c r="B256" s="445"/>
      <c r="C256" s="445"/>
      <c r="D256" s="445"/>
      <c r="E256" s="505" t="s">
        <v>689</v>
      </c>
      <c r="F256" s="505" t="s">
        <v>690</v>
      </c>
      <c r="G256" s="445"/>
      <c r="H256" s="445"/>
      <c r="I256" s="445"/>
      <c r="J256" s="445"/>
      <c r="K256" s="445"/>
      <c r="L256" s="445"/>
      <c r="M256" s="445"/>
      <c r="N256" s="445"/>
      <c r="O256" s="445"/>
      <c r="P256" s="445"/>
      <c r="Q256" s="445"/>
      <c r="R256" s="445"/>
      <c r="S256" s="445"/>
      <c r="T256" s="445"/>
      <c r="U256" s="445"/>
      <c r="V256" s="445"/>
      <c r="W256" s="445"/>
      <c r="X256" s="445"/>
      <c r="Y256" s="445"/>
      <c r="Z256" s="445"/>
    </row>
    <row r="257" spans="1:26" ht="15.6" hidden="1" x14ac:dyDescent="0.3">
      <c r="A257" s="445"/>
      <c r="B257" s="445"/>
      <c r="C257" s="445"/>
      <c r="D257" s="445"/>
      <c r="E257" s="505" t="s">
        <v>691</v>
      </c>
      <c r="F257" s="505" t="s">
        <v>692</v>
      </c>
      <c r="G257" s="445"/>
      <c r="H257" s="445"/>
      <c r="I257" s="445"/>
      <c r="J257" s="445"/>
      <c r="K257" s="445"/>
      <c r="L257" s="445"/>
      <c r="M257" s="445"/>
      <c r="N257" s="445"/>
      <c r="O257" s="445"/>
      <c r="P257" s="445"/>
      <c r="Q257" s="445"/>
      <c r="R257" s="445"/>
      <c r="S257" s="445"/>
      <c r="T257" s="445"/>
      <c r="U257" s="445"/>
      <c r="V257" s="445"/>
      <c r="W257" s="445"/>
      <c r="X257" s="445"/>
      <c r="Y257" s="445"/>
      <c r="Z257" s="445"/>
    </row>
    <row r="258" spans="1:26" ht="15.6" hidden="1" x14ac:dyDescent="0.3">
      <c r="A258" s="445"/>
      <c r="B258" s="445"/>
      <c r="C258" s="445"/>
      <c r="D258" s="445"/>
      <c r="E258" s="505" t="s">
        <v>693</v>
      </c>
      <c r="F258" s="505" t="s">
        <v>694</v>
      </c>
      <c r="G258" s="445"/>
      <c r="H258" s="445"/>
      <c r="I258" s="445"/>
      <c r="J258" s="445"/>
      <c r="K258" s="445"/>
      <c r="L258" s="445"/>
      <c r="M258" s="445"/>
      <c r="N258" s="445"/>
      <c r="O258" s="445"/>
      <c r="P258" s="445"/>
      <c r="Q258" s="445"/>
      <c r="R258" s="445"/>
      <c r="S258" s="445"/>
      <c r="T258" s="445"/>
      <c r="U258" s="445"/>
      <c r="V258" s="445"/>
      <c r="W258" s="445"/>
      <c r="X258" s="445"/>
      <c r="Y258" s="445"/>
      <c r="Z258" s="445"/>
    </row>
    <row r="259" spans="1:26" ht="15.6" hidden="1" x14ac:dyDescent="0.3">
      <c r="A259" s="445"/>
      <c r="B259" s="445"/>
      <c r="C259" s="445"/>
      <c r="D259" s="445"/>
      <c r="E259" s="505" t="s">
        <v>695</v>
      </c>
      <c r="F259" s="505" t="s">
        <v>696</v>
      </c>
      <c r="G259" s="445"/>
      <c r="H259" s="445"/>
      <c r="I259" s="445"/>
      <c r="J259" s="445"/>
      <c r="K259" s="445"/>
      <c r="L259" s="445"/>
      <c r="M259" s="445"/>
      <c r="N259" s="445"/>
      <c r="O259" s="445"/>
      <c r="P259" s="445"/>
      <c r="Q259" s="445"/>
      <c r="R259" s="445"/>
      <c r="S259" s="445"/>
      <c r="T259" s="445"/>
      <c r="U259" s="445"/>
      <c r="V259" s="445"/>
      <c r="W259" s="445"/>
      <c r="X259" s="445"/>
      <c r="Y259" s="445"/>
      <c r="Z259" s="445"/>
    </row>
    <row r="260" spans="1:26" ht="15.6" hidden="1" x14ac:dyDescent="0.3">
      <c r="A260" s="445"/>
      <c r="B260" s="445"/>
      <c r="C260" s="445"/>
      <c r="D260" s="445"/>
      <c r="E260" s="505" t="s">
        <v>697</v>
      </c>
      <c r="F260" s="505" t="s">
        <v>698</v>
      </c>
      <c r="G260" s="445"/>
      <c r="H260" s="445"/>
      <c r="I260" s="445"/>
      <c r="J260" s="445"/>
      <c r="K260" s="445"/>
      <c r="L260" s="445"/>
      <c r="M260" s="445"/>
      <c r="N260" s="445"/>
      <c r="O260" s="445"/>
      <c r="P260" s="445"/>
      <c r="Q260" s="445"/>
      <c r="R260" s="445"/>
      <c r="S260" s="445"/>
      <c r="T260" s="445"/>
      <c r="U260" s="445"/>
      <c r="V260" s="445"/>
      <c r="W260" s="445"/>
      <c r="X260" s="445"/>
      <c r="Y260" s="445"/>
      <c r="Z260" s="445"/>
    </row>
    <row r="261" spans="1:26" ht="15.6" hidden="1" x14ac:dyDescent="0.3">
      <c r="A261" s="445"/>
      <c r="B261" s="445"/>
      <c r="C261" s="445"/>
      <c r="D261" s="445"/>
      <c r="E261" s="505" t="s">
        <v>699</v>
      </c>
      <c r="F261" s="505" t="s">
        <v>700</v>
      </c>
      <c r="G261" s="445"/>
      <c r="H261" s="445"/>
      <c r="I261" s="445"/>
      <c r="J261" s="445"/>
      <c r="K261" s="445"/>
      <c r="L261" s="445"/>
      <c r="M261" s="445"/>
      <c r="N261" s="445"/>
      <c r="O261" s="445"/>
      <c r="P261" s="445"/>
      <c r="Q261" s="445"/>
      <c r="R261" s="445"/>
      <c r="S261" s="445"/>
      <c r="T261" s="445"/>
      <c r="U261" s="445"/>
      <c r="V261" s="445"/>
      <c r="W261" s="445"/>
      <c r="X261" s="445"/>
      <c r="Y261" s="445"/>
      <c r="Z261" s="445"/>
    </row>
    <row r="262" spans="1:26" ht="15.6" hidden="1" x14ac:dyDescent="0.3">
      <c r="A262" s="445"/>
      <c r="B262" s="445"/>
      <c r="C262" s="445"/>
      <c r="D262" s="445"/>
      <c r="E262" s="505" t="s">
        <v>701</v>
      </c>
      <c r="F262" s="505" t="s">
        <v>702</v>
      </c>
      <c r="G262" s="445"/>
      <c r="H262" s="445"/>
      <c r="I262" s="445"/>
      <c r="J262" s="445"/>
      <c r="K262" s="445"/>
      <c r="L262" s="445"/>
      <c r="M262" s="445"/>
      <c r="N262" s="445"/>
      <c r="O262" s="445"/>
      <c r="P262" s="445"/>
      <c r="Q262" s="445"/>
      <c r="R262" s="445"/>
      <c r="S262" s="445"/>
      <c r="T262" s="445"/>
      <c r="U262" s="445"/>
      <c r="V262" s="445"/>
      <c r="W262" s="445"/>
      <c r="X262" s="445"/>
      <c r="Y262" s="445"/>
      <c r="Z262" s="445"/>
    </row>
    <row r="263" spans="1:26" ht="15.6" hidden="1" x14ac:dyDescent="0.3">
      <c r="A263" s="445"/>
      <c r="B263" s="445"/>
      <c r="C263" s="445"/>
      <c r="D263" s="445"/>
      <c r="E263" s="505" t="s">
        <v>703</v>
      </c>
      <c r="F263" s="505" t="s">
        <v>704</v>
      </c>
      <c r="G263" s="445"/>
      <c r="H263" s="445"/>
      <c r="I263" s="445"/>
      <c r="J263" s="445"/>
      <c r="K263" s="445"/>
      <c r="L263" s="445"/>
      <c r="M263" s="445"/>
      <c r="N263" s="445"/>
      <c r="O263" s="445"/>
      <c r="P263" s="445"/>
      <c r="Q263" s="445"/>
      <c r="R263" s="445"/>
      <c r="S263" s="445"/>
      <c r="T263" s="445"/>
      <c r="U263" s="445"/>
      <c r="V263" s="445"/>
      <c r="W263" s="445"/>
      <c r="X263" s="445"/>
      <c r="Y263" s="445"/>
      <c r="Z263" s="445"/>
    </row>
    <row r="264" spans="1:26" ht="15.6" hidden="1" x14ac:dyDescent="0.3">
      <c r="A264" s="445"/>
      <c r="B264" s="445"/>
      <c r="C264" s="445"/>
      <c r="D264" s="445"/>
      <c r="E264" s="505" t="s">
        <v>705</v>
      </c>
      <c r="F264" s="505" t="s">
        <v>706</v>
      </c>
      <c r="G264" s="445"/>
      <c r="H264" s="445"/>
      <c r="I264" s="445"/>
      <c r="J264" s="445"/>
      <c r="K264" s="445"/>
      <c r="L264" s="445"/>
      <c r="M264" s="445"/>
      <c r="N264" s="445"/>
      <c r="O264" s="445"/>
      <c r="P264" s="445"/>
      <c r="Q264" s="445"/>
      <c r="R264" s="445"/>
      <c r="S264" s="445"/>
      <c r="T264" s="445"/>
      <c r="U264" s="445"/>
      <c r="V264" s="445"/>
      <c r="W264" s="445"/>
      <c r="X264" s="445"/>
      <c r="Y264" s="445"/>
      <c r="Z264" s="445"/>
    </row>
    <row r="265" spans="1:26" ht="15.6" hidden="1" x14ac:dyDescent="0.3">
      <c r="A265" s="445"/>
      <c r="B265" s="445"/>
      <c r="C265" s="445"/>
      <c r="D265" s="445"/>
      <c r="E265" s="505" t="s">
        <v>707</v>
      </c>
      <c r="F265" s="505" t="s">
        <v>708</v>
      </c>
      <c r="G265" s="445"/>
      <c r="H265" s="445"/>
      <c r="I265" s="445"/>
      <c r="J265" s="445"/>
      <c r="K265" s="445"/>
      <c r="L265" s="445"/>
      <c r="M265" s="445"/>
      <c r="N265" s="445"/>
      <c r="O265" s="445"/>
      <c r="P265" s="445"/>
      <c r="Q265" s="445"/>
      <c r="R265" s="445"/>
      <c r="S265" s="445"/>
      <c r="T265" s="445"/>
      <c r="U265" s="445"/>
      <c r="V265" s="445"/>
      <c r="W265" s="445"/>
      <c r="X265" s="445"/>
      <c r="Y265" s="445"/>
      <c r="Z265" s="445"/>
    </row>
    <row r="266" spans="1:26" ht="15.6" hidden="1" x14ac:dyDescent="0.3">
      <c r="A266" s="445"/>
      <c r="B266" s="445"/>
      <c r="C266" s="445"/>
      <c r="D266" s="445"/>
      <c r="E266" s="505" t="s">
        <v>709</v>
      </c>
      <c r="F266" s="505" t="s">
        <v>710</v>
      </c>
      <c r="G266" s="445"/>
      <c r="H266" s="445"/>
      <c r="I266" s="445"/>
      <c r="J266" s="445"/>
      <c r="K266" s="445"/>
      <c r="L266" s="445"/>
      <c r="M266" s="445"/>
      <c r="N266" s="445"/>
      <c r="O266" s="445"/>
      <c r="P266" s="445"/>
      <c r="Q266" s="445"/>
      <c r="R266" s="445"/>
      <c r="S266" s="445"/>
      <c r="T266" s="445"/>
      <c r="U266" s="445"/>
      <c r="V266" s="445"/>
      <c r="W266" s="445"/>
      <c r="X266" s="445"/>
      <c r="Y266" s="445"/>
      <c r="Z266" s="445"/>
    </row>
    <row r="267" spans="1:26" ht="15.6" hidden="1" x14ac:dyDescent="0.3">
      <c r="A267" s="445"/>
      <c r="B267" s="445"/>
      <c r="C267" s="445"/>
      <c r="D267" s="445"/>
      <c r="E267" s="505" t="s">
        <v>280</v>
      </c>
      <c r="F267" s="505" t="s">
        <v>281</v>
      </c>
      <c r="G267" s="445"/>
      <c r="H267" s="445"/>
      <c r="I267" s="445"/>
      <c r="J267" s="445"/>
      <c r="K267" s="445"/>
      <c r="L267" s="445"/>
      <c r="M267" s="445"/>
      <c r="N267" s="445"/>
      <c r="O267" s="445"/>
      <c r="P267" s="445"/>
      <c r="Q267" s="445"/>
      <c r="R267" s="445"/>
      <c r="S267" s="445"/>
      <c r="T267" s="445"/>
      <c r="U267" s="445"/>
      <c r="V267" s="445"/>
      <c r="W267" s="445"/>
      <c r="X267" s="445"/>
      <c r="Y267" s="445"/>
      <c r="Z267" s="445"/>
    </row>
    <row r="268" spans="1:26" ht="15.6" hidden="1" x14ac:dyDescent="0.3">
      <c r="A268" s="445"/>
      <c r="B268" s="445"/>
      <c r="C268" s="445"/>
      <c r="D268" s="445"/>
      <c r="E268" s="505" t="s">
        <v>711</v>
      </c>
      <c r="F268" s="505" t="s">
        <v>712</v>
      </c>
      <c r="G268" s="445"/>
      <c r="H268" s="445"/>
      <c r="I268" s="445"/>
      <c r="J268" s="445"/>
      <c r="K268" s="445"/>
      <c r="L268" s="445"/>
      <c r="M268" s="445"/>
      <c r="N268" s="445"/>
      <c r="O268" s="445"/>
      <c r="P268" s="445"/>
      <c r="Q268" s="445"/>
      <c r="R268" s="445"/>
      <c r="S268" s="445"/>
      <c r="T268" s="445"/>
      <c r="U268" s="445"/>
      <c r="V268" s="445"/>
      <c r="W268" s="445"/>
      <c r="X268" s="445"/>
      <c r="Y268" s="445"/>
      <c r="Z268" s="445"/>
    </row>
    <row r="269" spans="1:26" ht="15.6" hidden="1" x14ac:dyDescent="0.3">
      <c r="A269" s="445"/>
      <c r="B269" s="445"/>
      <c r="C269" s="445"/>
      <c r="D269" s="445"/>
      <c r="E269" s="505" t="s">
        <v>713</v>
      </c>
      <c r="F269" s="505" t="s">
        <v>714</v>
      </c>
      <c r="G269" s="445"/>
      <c r="H269" s="445"/>
      <c r="I269" s="445"/>
      <c r="J269" s="445"/>
      <c r="K269" s="445"/>
      <c r="L269" s="445"/>
      <c r="M269" s="445"/>
      <c r="N269" s="445"/>
      <c r="O269" s="445"/>
      <c r="P269" s="445"/>
      <c r="Q269" s="445"/>
      <c r="R269" s="445"/>
      <c r="S269" s="445"/>
      <c r="T269" s="445"/>
      <c r="U269" s="445"/>
      <c r="V269" s="445"/>
      <c r="W269" s="445"/>
      <c r="X269" s="445"/>
      <c r="Y269" s="445"/>
      <c r="Z269" s="445"/>
    </row>
    <row r="270" spans="1:26" ht="15.6" hidden="1" x14ac:dyDescent="0.3">
      <c r="A270" s="445"/>
      <c r="B270" s="445"/>
      <c r="C270" s="445"/>
      <c r="D270" s="445"/>
      <c r="E270" s="505" t="s">
        <v>715</v>
      </c>
      <c r="F270" s="505" t="s">
        <v>716</v>
      </c>
      <c r="G270" s="445"/>
      <c r="H270" s="445"/>
      <c r="I270" s="445"/>
      <c r="J270" s="445"/>
      <c r="K270" s="445"/>
      <c r="L270" s="445"/>
      <c r="M270" s="445"/>
      <c r="N270" s="445"/>
      <c r="O270" s="445"/>
      <c r="P270" s="445"/>
      <c r="Q270" s="445"/>
      <c r="R270" s="445"/>
      <c r="S270" s="445"/>
      <c r="T270" s="445"/>
      <c r="U270" s="445"/>
      <c r="V270" s="445"/>
      <c r="W270" s="445"/>
      <c r="X270" s="445"/>
      <c r="Y270" s="445"/>
      <c r="Z270" s="445"/>
    </row>
    <row r="271" spans="1:26" ht="15.6" hidden="1" x14ac:dyDescent="0.3">
      <c r="A271" s="445"/>
      <c r="B271" s="445"/>
      <c r="C271" s="445"/>
      <c r="D271" s="445"/>
      <c r="E271" s="505" t="s">
        <v>717</v>
      </c>
      <c r="F271" s="505" t="s">
        <v>718</v>
      </c>
      <c r="G271" s="445"/>
      <c r="H271" s="445"/>
      <c r="I271" s="445"/>
      <c r="J271" s="445"/>
      <c r="K271" s="445"/>
      <c r="L271" s="445"/>
      <c r="M271" s="445"/>
      <c r="N271" s="445"/>
      <c r="O271" s="445"/>
      <c r="P271" s="445"/>
      <c r="Q271" s="445"/>
      <c r="R271" s="445"/>
      <c r="S271" s="445"/>
      <c r="T271" s="445"/>
      <c r="U271" s="445"/>
      <c r="V271" s="445"/>
      <c r="W271" s="445"/>
      <c r="X271" s="445"/>
      <c r="Y271" s="445"/>
      <c r="Z271" s="445"/>
    </row>
    <row r="272" spans="1:26" ht="15.6" hidden="1" x14ac:dyDescent="0.3">
      <c r="A272" s="445"/>
      <c r="B272" s="445"/>
      <c r="C272" s="445"/>
      <c r="D272" s="445"/>
      <c r="E272" s="505" t="s">
        <v>719</v>
      </c>
      <c r="F272" s="505" t="s">
        <v>720</v>
      </c>
      <c r="G272" s="445"/>
      <c r="H272" s="445"/>
      <c r="I272" s="445"/>
      <c r="J272" s="445"/>
      <c r="K272" s="445"/>
      <c r="L272" s="445"/>
      <c r="M272" s="445"/>
      <c r="N272" s="445"/>
      <c r="O272" s="445"/>
      <c r="P272" s="445"/>
      <c r="Q272" s="445"/>
      <c r="R272" s="445"/>
      <c r="S272" s="445"/>
      <c r="T272" s="445"/>
      <c r="U272" s="445"/>
      <c r="V272" s="445"/>
      <c r="W272" s="445"/>
      <c r="X272" s="445"/>
      <c r="Y272" s="445"/>
      <c r="Z272" s="445"/>
    </row>
    <row r="273" spans="1:26" ht="15.6" hidden="1" x14ac:dyDescent="0.3">
      <c r="A273" s="445"/>
      <c r="B273" s="445"/>
      <c r="C273" s="445"/>
      <c r="D273" s="445"/>
      <c r="E273" s="505" t="s">
        <v>721</v>
      </c>
      <c r="F273" s="505" t="s">
        <v>722</v>
      </c>
      <c r="G273" s="445"/>
      <c r="H273" s="445"/>
      <c r="I273" s="445"/>
      <c r="J273" s="445"/>
      <c r="K273" s="445"/>
      <c r="L273" s="445"/>
      <c r="M273" s="445"/>
      <c r="N273" s="445"/>
      <c r="O273" s="445"/>
      <c r="P273" s="445"/>
      <c r="Q273" s="445"/>
      <c r="R273" s="445"/>
      <c r="S273" s="445"/>
      <c r="T273" s="445"/>
      <c r="U273" s="445"/>
      <c r="V273" s="445"/>
      <c r="W273" s="445"/>
      <c r="X273" s="445"/>
      <c r="Y273" s="445"/>
      <c r="Z273" s="445"/>
    </row>
    <row r="274" spans="1:26" ht="15.6" hidden="1" x14ac:dyDescent="0.3">
      <c r="A274" s="445"/>
      <c r="B274" s="445"/>
      <c r="C274" s="445"/>
      <c r="D274" s="445"/>
      <c r="E274" s="505" t="s">
        <v>723</v>
      </c>
      <c r="F274" s="505" t="s">
        <v>724</v>
      </c>
      <c r="G274" s="445"/>
      <c r="H274" s="445"/>
      <c r="I274" s="445"/>
      <c r="J274" s="445"/>
      <c r="K274" s="445"/>
      <c r="L274" s="445"/>
      <c r="M274" s="445"/>
      <c r="N274" s="445"/>
      <c r="O274" s="445"/>
      <c r="P274" s="445"/>
      <c r="Q274" s="445"/>
      <c r="R274" s="445"/>
      <c r="S274" s="445"/>
      <c r="T274" s="445"/>
      <c r="U274" s="445"/>
      <c r="V274" s="445"/>
      <c r="W274" s="445"/>
      <c r="X274" s="445"/>
      <c r="Y274" s="445"/>
      <c r="Z274" s="445"/>
    </row>
    <row r="275" spans="1:26" ht="15.6" hidden="1" x14ac:dyDescent="0.3">
      <c r="A275" s="445"/>
      <c r="B275" s="445"/>
      <c r="C275" s="445"/>
      <c r="D275" s="445"/>
      <c r="E275" s="505" t="s">
        <v>725</v>
      </c>
      <c r="F275" s="505" t="s">
        <v>726</v>
      </c>
      <c r="G275" s="445"/>
      <c r="H275" s="445"/>
      <c r="I275" s="445"/>
      <c r="J275" s="445"/>
      <c r="K275" s="445"/>
      <c r="L275" s="445"/>
      <c r="M275" s="445"/>
      <c r="N275" s="445"/>
      <c r="O275" s="445"/>
      <c r="P275" s="445"/>
      <c r="Q275" s="445"/>
      <c r="R275" s="445"/>
      <c r="S275" s="445"/>
      <c r="T275" s="445"/>
      <c r="U275" s="445"/>
      <c r="V275" s="445"/>
      <c r="W275" s="445"/>
      <c r="X275" s="445"/>
      <c r="Y275" s="445"/>
      <c r="Z275" s="445"/>
    </row>
    <row r="276" spans="1:26" ht="15.6" hidden="1" x14ac:dyDescent="0.3">
      <c r="A276" s="445"/>
      <c r="B276" s="445"/>
      <c r="C276" s="445"/>
      <c r="D276" s="445"/>
      <c r="E276" s="505" t="s">
        <v>727</v>
      </c>
      <c r="F276" s="505" t="s">
        <v>728</v>
      </c>
      <c r="G276" s="445"/>
      <c r="H276" s="445"/>
      <c r="I276" s="445"/>
      <c r="J276" s="445"/>
      <c r="K276" s="445"/>
      <c r="L276" s="445"/>
      <c r="M276" s="445"/>
      <c r="N276" s="445"/>
      <c r="O276" s="445"/>
      <c r="P276" s="445"/>
      <c r="Q276" s="445"/>
      <c r="R276" s="445"/>
      <c r="S276" s="445"/>
      <c r="T276" s="445"/>
      <c r="U276" s="445"/>
      <c r="V276" s="445"/>
      <c r="W276" s="445"/>
      <c r="X276" s="445"/>
      <c r="Y276" s="445"/>
      <c r="Z276" s="445"/>
    </row>
    <row r="277" spans="1:26" ht="15.6" hidden="1" x14ac:dyDescent="0.3">
      <c r="A277" s="445"/>
      <c r="B277" s="445"/>
      <c r="C277" s="445"/>
      <c r="D277" s="445"/>
      <c r="E277" s="505" t="s">
        <v>729</v>
      </c>
      <c r="F277" s="505" t="s">
        <v>730</v>
      </c>
      <c r="G277" s="445"/>
      <c r="H277" s="445"/>
      <c r="I277" s="445"/>
      <c r="J277" s="445"/>
      <c r="K277" s="445"/>
      <c r="L277" s="445"/>
      <c r="M277" s="445"/>
      <c r="N277" s="445"/>
      <c r="O277" s="445"/>
      <c r="P277" s="445"/>
      <c r="Q277" s="445"/>
      <c r="R277" s="445"/>
      <c r="S277" s="445"/>
      <c r="T277" s="445"/>
      <c r="U277" s="445"/>
      <c r="V277" s="445"/>
      <c r="W277" s="445"/>
      <c r="X277" s="445"/>
      <c r="Y277" s="445"/>
      <c r="Z277" s="445"/>
    </row>
    <row r="278" spans="1:26" ht="15.6" hidden="1" x14ac:dyDescent="0.3">
      <c r="A278" s="445"/>
      <c r="B278" s="445"/>
      <c r="C278" s="445"/>
      <c r="D278" s="445"/>
      <c r="E278" s="505" t="s">
        <v>731</v>
      </c>
      <c r="F278" s="505" t="s">
        <v>732</v>
      </c>
      <c r="G278" s="445"/>
      <c r="H278" s="445"/>
      <c r="I278" s="445"/>
      <c r="J278" s="445"/>
      <c r="K278" s="445"/>
      <c r="L278" s="445"/>
      <c r="M278" s="445"/>
      <c r="N278" s="445"/>
      <c r="O278" s="445"/>
      <c r="P278" s="445"/>
      <c r="Q278" s="445"/>
      <c r="R278" s="445"/>
      <c r="S278" s="445"/>
      <c r="T278" s="445"/>
      <c r="U278" s="445"/>
      <c r="V278" s="445"/>
      <c r="W278" s="445"/>
      <c r="X278" s="445"/>
      <c r="Y278" s="445"/>
      <c r="Z278" s="445"/>
    </row>
    <row r="279" spans="1:26" ht="15.6" hidden="1" x14ac:dyDescent="0.3">
      <c r="A279" s="445"/>
      <c r="B279" s="445"/>
      <c r="C279" s="445"/>
      <c r="D279" s="445"/>
      <c r="E279" s="505" t="s">
        <v>733</v>
      </c>
      <c r="F279" s="505" t="s">
        <v>734</v>
      </c>
      <c r="G279" s="445"/>
      <c r="H279" s="445"/>
      <c r="I279" s="445"/>
      <c r="J279" s="445"/>
      <c r="K279" s="445"/>
      <c r="L279" s="445"/>
      <c r="M279" s="445"/>
      <c r="N279" s="445"/>
      <c r="O279" s="445"/>
      <c r="P279" s="445"/>
      <c r="Q279" s="445"/>
      <c r="R279" s="445"/>
      <c r="S279" s="445"/>
      <c r="T279" s="445"/>
      <c r="U279" s="445"/>
      <c r="V279" s="445"/>
      <c r="W279" s="445"/>
      <c r="X279" s="445"/>
      <c r="Y279" s="445"/>
      <c r="Z279" s="445"/>
    </row>
    <row r="280" spans="1:26" ht="15.6" hidden="1" x14ac:dyDescent="0.3">
      <c r="A280" s="445"/>
      <c r="B280" s="445"/>
      <c r="C280" s="445"/>
      <c r="D280" s="445"/>
      <c r="E280" s="505" t="s">
        <v>735</v>
      </c>
      <c r="F280" s="505" t="s">
        <v>736</v>
      </c>
      <c r="G280" s="445"/>
      <c r="H280" s="445"/>
      <c r="I280" s="445"/>
      <c r="J280" s="445"/>
      <c r="K280" s="445"/>
      <c r="L280" s="445"/>
      <c r="M280" s="445"/>
      <c r="N280" s="445"/>
      <c r="O280" s="445"/>
      <c r="P280" s="445"/>
      <c r="Q280" s="445"/>
      <c r="R280" s="445"/>
      <c r="S280" s="445"/>
      <c r="T280" s="445"/>
      <c r="U280" s="445"/>
      <c r="V280" s="445"/>
      <c r="W280" s="445"/>
      <c r="X280" s="445"/>
      <c r="Y280" s="445"/>
      <c r="Z280" s="445"/>
    </row>
    <row r="281" spans="1:26" ht="15.6" hidden="1" x14ac:dyDescent="0.3">
      <c r="A281" s="445"/>
      <c r="B281" s="445"/>
      <c r="C281" s="445"/>
      <c r="D281" s="445"/>
      <c r="E281" s="505" t="s">
        <v>737</v>
      </c>
      <c r="F281" s="505" t="s">
        <v>738</v>
      </c>
      <c r="G281" s="445"/>
      <c r="H281" s="445"/>
      <c r="I281" s="445"/>
      <c r="J281" s="445"/>
      <c r="K281" s="445"/>
      <c r="L281" s="445"/>
      <c r="M281" s="445"/>
      <c r="N281" s="445"/>
      <c r="O281" s="445"/>
      <c r="P281" s="445"/>
      <c r="Q281" s="445"/>
      <c r="R281" s="445"/>
      <c r="S281" s="445"/>
      <c r="T281" s="445"/>
      <c r="U281" s="445"/>
      <c r="V281" s="445"/>
      <c r="W281" s="445"/>
      <c r="X281" s="445"/>
      <c r="Y281" s="445"/>
      <c r="Z281" s="445"/>
    </row>
    <row r="282" spans="1:26" ht="15.6" hidden="1" x14ac:dyDescent="0.3">
      <c r="A282" s="445"/>
      <c r="B282" s="445"/>
      <c r="C282" s="445"/>
      <c r="D282" s="445"/>
      <c r="E282" s="505" t="s">
        <v>739</v>
      </c>
      <c r="F282" s="505" t="s">
        <v>740</v>
      </c>
      <c r="G282" s="445"/>
      <c r="H282" s="445"/>
      <c r="I282" s="445"/>
      <c r="J282" s="445"/>
      <c r="K282" s="445"/>
      <c r="L282" s="445"/>
      <c r="M282" s="445"/>
      <c r="N282" s="445"/>
      <c r="O282" s="445"/>
      <c r="P282" s="445"/>
      <c r="Q282" s="445"/>
      <c r="R282" s="445"/>
      <c r="S282" s="445"/>
      <c r="T282" s="445"/>
      <c r="U282" s="445"/>
      <c r="V282" s="445"/>
      <c r="W282" s="445"/>
      <c r="X282" s="445"/>
      <c r="Y282" s="445"/>
      <c r="Z282" s="445"/>
    </row>
    <row r="283" spans="1:26" ht="15.6" hidden="1" x14ac:dyDescent="0.3">
      <c r="A283" s="445"/>
      <c r="B283" s="445"/>
      <c r="C283" s="445"/>
      <c r="D283" s="445"/>
      <c r="E283" s="505" t="s">
        <v>741</v>
      </c>
      <c r="F283" s="505" t="s">
        <v>742</v>
      </c>
      <c r="G283" s="445"/>
      <c r="H283" s="445"/>
      <c r="I283" s="445"/>
      <c r="J283" s="445"/>
      <c r="K283" s="445"/>
      <c r="L283" s="445"/>
      <c r="M283" s="445"/>
      <c r="N283" s="445"/>
      <c r="O283" s="445"/>
      <c r="P283" s="445"/>
      <c r="Q283" s="445"/>
      <c r="R283" s="445"/>
      <c r="S283" s="445"/>
      <c r="T283" s="445"/>
      <c r="U283" s="445"/>
      <c r="V283" s="445"/>
      <c r="W283" s="445"/>
      <c r="X283" s="445"/>
      <c r="Y283" s="445"/>
      <c r="Z283" s="445"/>
    </row>
    <row r="284" spans="1:26" ht="15.6" hidden="1" x14ac:dyDescent="0.3">
      <c r="A284" s="445"/>
      <c r="B284" s="445"/>
      <c r="C284" s="445"/>
      <c r="D284" s="445"/>
      <c r="E284" s="505" t="s">
        <v>743</v>
      </c>
      <c r="F284" s="505" t="s">
        <v>744</v>
      </c>
      <c r="G284" s="445"/>
      <c r="H284" s="445"/>
      <c r="I284" s="445"/>
      <c r="J284" s="445"/>
      <c r="K284" s="445"/>
      <c r="L284" s="445"/>
      <c r="M284" s="445"/>
      <c r="N284" s="445"/>
      <c r="O284" s="445"/>
      <c r="P284" s="445"/>
      <c r="Q284" s="445"/>
      <c r="R284" s="445"/>
      <c r="S284" s="445"/>
      <c r="T284" s="445"/>
      <c r="U284" s="445"/>
      <c r="V284" s="445"/>
      <c r="W284" s="445"/>
      <c r="X284" s="445"/>
      <c r="Y284" s="445"/>
      <c r="Z284" s="445"/>
    </row>
    <row r="285" spans="1:26" ht="15.6" hidden="1" x14ac:dyDescent="0.3">
      <c r="A285" s="445"/>
      <c r="B285" s="445"/>
      <c r="C285" s="445"/>
      <c r="D285" s="445"/>
      <c r="E285" s="505" t="s">
        <v>745</v>
      </c>
      <c r="F285" s="505" t="s">
        <v>746</v>
      </c>
      <c r="G285" s="445"/>
      <c r="H285" s="445"/>
      <c r="I285" s="445"/>
      <c r="J285" s="445"/>
      <c r="K285" s="445"/>
      <c r="L285" s="445"/>
      <c r="M285" s="445"/>
      <c r="N285" s="445"/>
      <c r="O285" s="445"/>
      <c r="P285" s="445"/>
      <c r="Q285" s="445"/>
      <c r="R285" s="445"/>
      <c r="S285" s="445"/>
      <c r="T285" s="445"/>
      <c r="U285" s="445"/>
      <c r="V285" s="445"/>
      <c r="W285" s="445"/>
      <c r="X285" s="445"/>
      <c r="Y285" s="445"/>
      <c r="Z285" s="445"/>
    </row>
    <row r="286" spans="1:26" ht="15.6" hidden="1" x14ac:dyDescent="0.3">
      <c r="A286" s="445"/>
      <c r="B286" s="445"/>
      <c r="C286" s="445"/>
      <c r="D286" s="445"/>
      <c r="E286" s="505" t="s">
        <v>747</v>
      </c>
      <c r="F286" s="505" t="s">
        <v>748</v>
      </c>
      <c r="G286" s="445"/>
      <c r="H286" s="445"/>
      <c r="I286" s="445"/>
      <c r="J286" s="445"/>
      <c r="K286" s="445"/>
      <c r="L286" s="445"/>
      <c r="M286" s="445"/>
      <c r="N286" s="445"/>
      <c r="O286" s="445"/>
      <c r="P286" s="445"/>
      <c r="Q286" s="445"/>
      <c r="R286" s="445"/>
      <c r="S286" s="445"/>
      <c r="T286" s="445"/>
      <c r="U286" s="445"/>
      <c r="V286" s="445"/>
      <c r="W286" s="445"/>
      <c r="X286" s="445"/>
      <c r="Y286" s="445"/>
      <c r="Z286" s="445"/>
    </row>
    <row r="287" spans="1:26" ht="15.6" hidden="1" x14ac:dyDescent="0.3">
      <c r="A287" s="445"/>
      <c r="B287" s="445"/>
      <c r="C287" s="445"/>
      <c r="D287" s="445"/>
      <c r="E287" s="505" t="s">
        <v>749</v>
      </c>
      <c r="F287" s="505" t="s">
        <v>750</v>
      </c>
      <c r="G287" s="445"/>
      <c r="H287" s="445"/>
      <c r="I287" s="445"/>
      <c r="J287" s="445"/>
      <c r="K287" s="445"/>
      <c r="L287" s="445"/>
      <c r="M287" s="445"/>
      <c r="N287" s="445"/>
      <c r="O287" s="445"/>
      <c r="P287" s="445"/>
      <c r="Q287" s="445"/>
      <c r="R287" s="445"/>
      <c r="S287" s="445"/>
      <c r="T287" s="445"/>
      <c r="U287" s="445"/>
      <c r="V287" s="445"/>
      <c r="W287" s="445"/>
      <c r="X287" s="445"/>
      <c r="Y287" s="445"/>
      <c r="Z287" s="445"/>
    </row>
    <row r="288" spans="1:26" ht="15.6" hidden="1" x14ac:dyDescent="0.3">
      <c r="A288" s="445"/>
      <c r="B288" s="445"/>
      <c r="C288" s="445"/>
      <c r="D288" s="445"/>
      <c r="E288" s="505" t="s">
        <v>751</v>
      </c>
      <c r="F288" s="505" t="s">
        <v>752</v>
      </c>
      <c r="G288" s="445"/>
      <c r="H288" s="445"/>
      <c r="I288" s="445"/>
      <c r="J288" s="445"/>
      <c r="K288" s="445"/>
      <c r="L288" s="445"/>
      <c r="M288" s="445"/>
      <c r="N288" s="445"/>
      <c r="O288" s="445"/>
      <c r="P288" s="445"/>
      <c r="Q288" s="445"/>
      <c r="R288" s="445"/>
      <c r="S288" s="445"/>
      <c r="T288" s="445"/>
      <c r="U288" s="445"/>
      <c r="V288" s="445"/>
      <c r="W288" s="445"/>
      <c r="X288" s="445"/>
      <c r="Y288" s="445"/>
      <c r="Z288" s="445"/>
    </row>
    <row r="289" spans="1:26" ht="15.6" hidden="1" x14ac:dyDescent="0.3">
      <c r="A289" s="445"/>
      <c r="B289" s="445"/>
      <c r="C289" s="445"/>
      <c r="D289" s="445"/>
      <c r="E289" s="505" t="s">
        <v>753</v>
      </c>
      <c r="F289" s="505" t="s">
        <v>754</v>
      </c>
      <c r="G289" s="445"/>
      <c r="H289" s="445"/>
      <c r="I289" s="445"/>
      <c r="J289" s="445"/>
      <c r="K289" s="445"/>
      <c r="L289" s="445"/>
      <c r="M289" s="445"/>
      <c r="N289" s="445"/>
      <c r="O289" s="445"/>
      <c r="P289" s="445"/>
      <c r="Q289" s="445"/>
      <c r="R289" s="445"/>
      <c r="S289" s="445"/>
      <c r="T289" s="445"/>
      <c r="U289" s="445"/>
      <c r="V289" s="445"/>
      <c r="W289" s="445"/>
      <c r="X289" s="445"/>
      <c r="Y289" s="445"/>
      <c r="Z289" s="445"/>
    </row>
    <row r="290" spans="1:26" ht="15.6" hidden="1" x14ac:dyDescent="0.3">
      <c r="A290" s="445"/>
      <c r="B290" s="445"/>
      <c r="C290" s="445"/>
      <c r="D290" s="445"/>
      <c r="E290" s="505" t="s">
        <v>755</v>
      </c>
      <c r="F290" s="505" t="s">
        <v>756</v>
      </c>
      <c r="G290" s="445"/>
      <c r="H290" s="445"/>
      <c r="I290" s="445"/>
      <c r="J290" s="445"/>
      <c r="K290" s="445"/>
      <c r="L290" s="445"/>
      <c r="M290" s="445"/>
      <c r="N290" s="445"/>
      <c r="O290" s="445"/>
      <c r="P290" s="445"/>
      <c r="Q290" s="445"/>
      <c r="R290" s="445"/>
      <c r="S290" s="445"/>
      <c r="T290" s="445"/>
      <c r="U290" s="445"/>
      <c r="V290" s="445"/>
      <c r="W290" s="445"/>
      <c r="X290" s="445"/>
      <c r="Y290" s="445"/>
      <c r="Z290" s="445"/>
    </row>
    <row r="291" spans="1:26" ht="15.6" hidden="1" x14ac:dyDescent="0.3">
      <c r="A291" s="445"/>
      <c r="B291" s="445"/>
      <c r="C291" s="445"/>
      <c r="D291" s="445"/>
      <c r="E291" s="505" t="s">
        <v>757</v>
      </c>
      <c r="F291" s="505" t="s">
        <v>758</v>
      </c>
      <c r="G291" s="445"/>
      <c r="H291" s="445"/>
      <c r="I291" s="445"/>
      <c r="J291" s="445"/>
      <c r="K291" s="445"/>
      <c r="L291" s="445"/>
      <c r="M291" s="445"/>
      <c r="N291" s="445"/>
      <c r="O291" s="445"/>
      <c r="P291" s="445"/>
      <c r="Q291" s="445"/>
      <c r="R291" s="445"/>
      <c r="S291" s="445"/>
      <c r="T291" s="445"/>
      <c r="U291" s="445"/>
      <c r="V291" s="445"/>
      <c r="W291" s="445"/>
      <c r="X291" s="445"/>
      <c r="Y291" s="445"/>
      <c r="Z291" s="445"/>
    </row>
    <row r="292" spans="1:26" ht="15.6" hidden="1" x14ac:dyDescent="0.3">
      <c r="A292" s="445"/>
      <c r="B292" s="445"/>
      <c r="C292" s="445"/>
      <c r="D292" s="445"/>
      <c r="E292" s="505" t="s">
        <v>759</v>
      </c>
      <c r="F292" s="505" t="s">
        <v>760</v>
      </c>
      <c r="G292" s="445"/>
      <c r="H292" s="445"/>
      <c r="I292" s="445"/>
      <c r="J292" s="445"/>
      <c r="K292" s="445"/>
      <c r="L292" s="445"/>
      <c r="M292" s="445"/>
      <c r="N292" s="445"/>
      <c r="O292" s="445"/>
      <c r="P292" s="445"/>
      <c r="Q292" s="445"/>
      <c r="R292" s="445"/>
      <c r="S292" s="445"/>
      <c r="T292" s="445"/>
      <c r="U292" s="445"/>
      <c r="V292" s="445"/>
      <c r="W292" s="445"/>
      <c r="X292" s="445"/>
      <c r="Y292" s="445"/>
      <c r="Z292" s="445"/>
    </row>
    <row r="293" spans="1:26" ht="15.6" hidden="1" x14ac:dyDescent="0.3">
      <c r="A293" s="445"/>
      <c r="B293" s="445"/>
      <c r="C293" s="445"/>
      <c r="D293" s="445"/>
      <c r="E293" s="505" t="s">
        <v>761</v>
      </c>
      <c r="F293" s="505" t="s">
        <v>762</v>
      </c>
      <c r="G293" s="445"/>
      <c r="H293" s="445"/>
      <c r="I293" s="445"/>
      <c r="J293" s="445"/>
      <c r="K293" s="445"/>
      <c r="L293" s="445"/>
      <c r="M293" s="445"/>
      <c r="N293" s="445"/>
      <c r="O293" s="445"/>
      <c r="P293" s="445"/>
      <c r="Q293" s="445"/>
      <c r="R293" s="445"/>
      <c r="S293" s="445"/>
      <c r="T293" s="445"/>
      <c r="U293" s="445"/>
      <c r="V293" s="445"/>
      <c r="W293" s="445"/>
      <c r="X293" s="445"/>
      <c r="Y293" s="445"/>
      <c r="Z293" s="445"/>
    </row>
    <row r="294" spans="1:26" ht="15.6" hidden="1" x14ac:dyDescent="0.3">
      <c r="A294" s="445"/>
      <c r="B294" s="445"/>
      <c r="C294" s="445"/>
      <c r="D294" s="445"/>
      <c r="E294" s="505" t="s">
        <v>763</v>
      </c>
      <c r="F294" s="505" t="s">
        <v>764</v>
      </c>
      <c r="G294" s="445"/>
      <c r="H294" s="445"/>
      <c r="I294" s="445"/>
      <c r="J294" s="445"/>
      <c r="K294" s="445"/>
      <c r="L294" s="445"/>
      <c r="M294" s="445"/>
      <c r="N294" s="445"/>
      <c r="O294" s="445"/>
      <c r="P294" s="445"/>
      <c r="Q294" s="445"/>
      <c r="R294" s="445"/>
      <c r="S294" s="445"/>
      <c r="T294" s="445"/>
      <c r="U294" s="445"/>
      <c r="V294" s="445"/>
      <c r="W294" s="445"/>
      <c r="X294" s="445"/>
      <c r="Y294" s="445"/>
      <c r="Z294" s="445"/>
    </row>
    <row r="295" spans="1:26" ht="15.6" hidden="1" x14ac:dyDescent="0.3">
      <c r="A295" s="445"/>
      <c r="B295" s="445"/>
      <c r="C295" s="445"/>
      <c r="D295" s="445"/>
      <c r="E295" s="505" t="s">
        <v>765</v>
      </c>
      <c r="F295" s="505" t="s">
        <v>766</v>
      </c>
      <c r="G295" s="445"/>
      <c r="H295" s="445"/>
      <c r="I295" s="445"/>
      <c r="J295" s="445"/>
      <c r="K295" s="445"/>
      <c r="L295" s="445"/>
      <c r="M295" s="445"/>
      <c r="N295" s="445"/>
      <c r="O295" s="445"/>
      <c r="P295" s="445"/>
      <c r="Q295" s="445"/>
      <c r="R295" s="445"/>
      <c r="S295" s="445"/>
      <c r="T295" s="445"/>
      <c r="U295" s="445"/>
      <c r="V295" s="445"/>
      <c r="W295" s="445"/>
      <c r="X295" s="445"/>
      <c r="Y295" s="445"/>
      <c r="Z295" s="445"/>
    </row>
    <row r="296" spans="1:26" ht="15.6" hidden="1" x14ac:dyDescent="0.3">
      <c r="A296" s="445"/>
      <c r="B296" s="445"/>
      <c r="C296" s="445"/>
      <c r="D296" s="445"/>
      <c r="E296" s="505" t="s">
        <v>767</v>
      </c>
      <c r="F296" s="505" t="s">
        <v>768</v>
      </c>
      <c r="G296" s="445"/>
      <c r="H296" s="445"/>
      <c r="I296" s="445"/>
      <c r="J296" s="445"/>
      <c r="K296" s="445"/>
      <c r="L296" s="445"/>
      <c r="M296" s="445"/>
      <c r="N296" s="445"/>
      <c r="O296" s="445"/>
      <c r="P296" s="445"/>
      <c r="Q296" s="445"/>
      <c r="R296" s="445"/>
      <c r="S296" s="445"/>
      <c r="T296" s="445"/>
      <c r="U296" s="445"/>
      <c r="V296" s="445"/>
      <c r="W296" s="445"/>
      <c r="X296" s="445"/>
      <c r="Y296" s="445"/>
      <c r="Z296" s="445"/>
    </row>
    <row r="297" spans="1:26" ht="15.6" hidden="1" x14ac:dyDescent="0.3">
      <c r="A297" s="445"/>
      <c r="B297" s="445"/>
      <c r="C297" s="445"/>
      <c r="D297" s="445"/>
      <c r="E297" s="505" t="s">
        <v>769</v>
      </c>
      <c r="F297" s="505" t="s">
        <v>770</v>
      </c>
      <c r="G297" s="445"/>
      <c r="H297" s="445"/>
      <c r="I297" s="445"/>
      <c r="J297" s="445"/>
      <c r="K297" s="445"/>
      <c r="L297" s="445"/>
      <c r="M297" s="445"/>
      <c r="N297" s="445"/>
      <c r="O297" s="445"/>
      <c r="P297" s="445"/>
      <c r="Q297" s="445"/>
      <c r="R297" s="445"/>
      <c r="S297" s="445"/>
      <c r="T297" s="445"/>
      <c r="U297" s="445"/>
      <c r="V297" s="445"/>
      <c r="W297" s="445"/>
      <c r="X297" s="445"/>
      <c r="Y297" s="445"/>
      <c r="Z297" s="445"/>
    </row>
    <row r="298" spans="1:26" ht="15.6" hidden="1" x14ac:dyDescent="0.3">
      <c r="A298" s="445"/>
      <c r="B298" s="445"/>
      <c r="C298" s="445"/>
      <c r="D298" s="445"/>
      <c r="E298" s="505" t="s">
        <v>771</v>
      </c>
      <c r="F298" s="505" t="s">
        <v>772</v>
      </c>
      <c r="G298" s="445"/>
      <c r="H298" s="445"/>
      <c r="I298" s="445"/>
      <c r="J298" s="445"/>
      <c r="K298" s="445"/>
      <c r="L298" s="445"/>
      <c r="M298" s="445"/>
      <c r="N298" s="445"/>
      <c r="O298" s="445"/>
      <c r="P298" s="445"/>
      <c r="Q298" s="445"/>
      <c r="R298" s="445"/>
      <c r="S298" s="445"/>
      <c r="T298" s="445"/>
      <c r="U298" s="445"/>
      <c r="V298" s="445"/>
      <c r="W298" s="445"/>
      <c r="X298" s="445"/>
      <c r="Y298" s="445"/>
      <c r="Z298" s="445"/>
    </row>
    <row r="299" spans="1:26" ht="15.6" hidden="1" x14ac:dyDescent="0.3">
      <c r="A299" s="445"/>
      <c r="B299" s="445"/>
      <c r="C299" s="445"/>
      <c r="D299" s="445"/>
      <c r="E299" s="505" t="s">
        <v>773</v>
      </c>
      <c r="F299" s="505" t="s">
        <v>774</v>
      </c>
      <c r="G299" s="445"/>
      <c r="H299" s="445"/>
      <c r="I299" s="445"/>
      <c r="J299" s="445"/>
      <c r="K299" s="445"/>
      <c r="L299" s="445"/>
      <c r="M299" s="445"/>
      <c r="N299" s="445"/>
      <c r="O299" s="445"/>
      <c r="P299" s="445"/>
      <c r="Q299" s="445"/>
      <c r="R299" s="445"/>
      <c r="S299" s="445"/>
      <c r="T299" s="445"/>
      <c r="U299" s="445"/>
      <c r="V299" s="445"/>
      <c r="W299" s="445"/>
      <c r="X299" s="445"/>
      <c r="Y299" s="445"/>
      <c r="Z299" s="445"/>
    </row>
    <row r="300" spans="1:26" ht="15.6" hidden="1" x14ac:dyDescent="0.3">
      <c r="A300" s="445"/>
      <c r="B300" s="445"/>
      <c r="C300" s="445"/>
      <c r="D300" s="445"/>
      <c r="E300" s="505" t="s">
        <v>775</v>
      </c>
      <c r="F300" s="505" t="s">
        <v>776</v>
      </c>
      <c r="G300" s="445"/>
      <c r="H300" s="445"/>
      <c r="I300" s="445"/>
      <c r="J300" s="445"/>
      <c r="K300" s="445"/>
      <c r="L300" s="445"/>
      <c r="M300" s="445"/>
      <c r="N300" s="445"/>
      <c r="O300" s="445"/>
      <c r="P300" s="445"/>
      <c r="Q300" s="445"/>
      <c r="R300" s="445"/>
      <c r="S300" s="445"/>
      <c r="T300" s="445"/>
      <c r="U300" s="445"/>
      <c r="V300" s="445"/>
      <c r="W300" s="445"/>
      <c r="X300" s="445"/>
      <c r="Y300" s="445"/>
      <c r="Z300" s="445"/>
    </row>
    <row r="301" spans="1:26" ht="15.6" hidden="1" x14ac:dyDescent="0.3">
      <c r="A301" s="445"/>
      <c r="B301" s="445"/>
      <c r="C301" s="445"/>
      <c r="D301" s="445"/>
      <c r="E301" s="505" t="s">
        <v>777</v>
      </c>
      <c r="F301" s="505" t="s">
        <v>778</v>
      </c>
      <c r="G301" s="445"/>
      <c r="H301" s="445"/>
      <c r="I301" s="445"/>
      <c r="J301" s="445"/>
      <c r="K301" s="445"/>
      <c r="L301" s="445"/>
      <c r="M301" s="445"/>
      <c r="N301" s="445"/>
      <c r="O301" s="445"/>
      <c r="P301" s="445"/>
      <c r="Q301" s="445"/>
      <c r="R301" s="445"/>
      <c r="S301" s="445"/>
      <c r="T301" s="445"/>
      <c r="U301" s="445"/>
      <c r="V301" s="445"/>
      <c r="W301" s="445"/>
      <c r="X301" s="445"/>
      <c r="Y301" s="445"/>
      <c r="Z301" s="445"/>
    </row>
    <row r="302" spans="1:26" ht="15.6" hidden="1" x14ac:dyDescent="0.3">
      <c r="A302" s="445"/>
      <c r="B302" s="445"/>
      <c r="C302" s="445"/>
      <c r="D302" s="445"/>
      <c r="E302" s="505" t="s">
        <v>779</v>
      </c>
      <c r="F302" s="505" t="s">
        <v>780</v>
      </c>
      <c r="G302" s="445"/>
      <c r="H302" s="445"/>
      <c r="I302" s="445"/>
      <c r="J302" s="445"/>
      <c r="K302" s="445"/>
      <c r="L302" s="445"/>
      <c r="M302" s="445"/>
      <c r="N302" s="445"/>
      <c r="O302" s="445"/>
      <c r="P302" s="445"/>
      <c r="Q302" s="445"/>
      <c r="R302" s="445"/>
      <c r="S302" s="445"/>
      <c r="T302" s="445"/>
      <c r="U302" s="445"/>
      <c r="V302" s="445"/>
      <c r="W302" s="445"/>
      <c r="X302" s="445"/>
      <c r="Y302" s="445"/>
      <c r="Z302" s="445"/>
    </row>
    <row r="303" spans="1:26" ht="15.6" hidden="1" x14ac:dyDescent="0.3">
      <c r="A303" s="445"/>
      <c r="B303" s="445"/>
      <c r="C303" s="445"/>
      <c r="D303" s="445"/>
      <c r="E303" s="505" t="s">
        <v>781</v>
      </c>
      <c r="F303" s="505" t="s">
        <v>782</v>
      </c>
      <c r="G303" s="445"/>
      <c r="H303" s="445"/>
      <c r="I303" s="445"/>
      <c r="J303" s="445"/>
      <c r="K303" s="445"/>
      <c r="L303" s="445"/>
      <c r="M303" s="445"/>
      <c r="N303" s="445"/>
      <c r="O303" s="445"/>
      <c r="P303" s="445"/>
      <c r="Q303" s="445"/>
      <c r="R303" s="445"/>
      <c r="S303" s="445"/>
      <c r="T303" s="445"/>
      <c r="U303" s="445"/>
      <c r="V303" s="445"/>
      <c r="W303" s="445"/>
      <c r="X303" s="445"/>
      <c r="Y303" s="445"/>
      <c r="Z303" s="445"/>
    </row>
    <row r="304" spans="1:26" ht="15.6" hidden="1" x14ac:dyDescent="0.3">
      <c r="A304" s="445"/>
      <c r="B304" s="445"/>
      <c r="C304" s="445"/>
      <c r="D304" s="445"/>
      <c r="E304" s="505" t="s">
        <v>783</v>
      </c>
      <c r="F304" s="505" t="s">
        <v>784</v>
      </c>
      <c r="G304" s="445"/>
      <c r="H304" s="445"/>
      <c r="I304" s="445"/>
      <c r="J304" s="445"/>
      <c r="K304" s="445"/>
      <c r="L304" s="445"/>
      <c r="M304" s="445"/>
      <c r="N304" s="445"/>
      <c r="O304" s="445"/>
      <c r="P304" s="445"/>
      <c r="Q304" s="445"/>
      <c r="R304" s="445"/>
      <c r="S304" s="445"/>
      <c r="T304" s="445"/>
      <c r="U304" s="445"/>
      <c r="V304" s="445"/>
      <c r="W304" s="445"/>
      <c r="X304" s="445"/>
      <c r="Y304" s="445"/>
      <c r="Z304" s="445"/>
    </row>
    <row r="305" spans="1:26" ht="15.6" hidden="1" x14ac:dyDescent="0.3">
      <c r="A305" s="445"/>
      <c r="B305" s="445"/>
      <c r="C305" s="445"/>
      <c r="D305" s="445"/>
      <c r="E305" s="505" t="s">
        <v>785</v>
      </c>
      <c r="F305" s="505" t="s">
        <v>786</v>
      </c>
      <c r="G305" s="445"/>
      <c r="H305" s="445"/>
      <c r="I305" s="445"/>
      <c r="J305" s="445"/>
      <c r="K305" s="445"/>
      <c r="L305" s="445"/>
      <c r="M305" s="445"/>
      <c r="N305" s="445"/>
      <c r="O305" s="445"/>
      <c r="P305" s="445"/>
      <c r="Q305" s="445"/>
      <c r="R305" s="445"/>
      <c r="S305" s="445"/>
      <c r="T305" s="445"/>
      <c r="U305" s="445"/>
      <c r="V305" s="445"/>
      <c r="W305" s="445"/>
      <c r="X305" s="445"/>
      <c r="Y305" s="445"/>
      <c r="Z305" s="445"/>
    </row>
    <row r="306" spans="1:26" ht="15.6" hidden="1" x14ac:dyDescent="0.3">
      <c r="A306" s="445"/>
      <c r="B306" s="445"/>
      <c r="C306" s="445"/>
      <c r="D306" s="445"/>
      <c r="E306" s="505" t="s">
        <v>787</v>
      </c>
      <c r="F306" s="505" t="s">
        <v>788</v>
      </c>
      <c r="G306" s="445"/>
      <c r="H306" s="445"/>
      <c r="I306" s="445"/>
      <c r="J306" s="445"/>
      <c r="K306" s="445"/>
      <c r="L306" s="445"/>
      <c r="M306" s="445"/>
      <c r="N306" s="445"/>
      <c r="O306" s="445"/>
      <c r="P306" s="445"/>
      <c r="Q306" s="445"/>
      <c r="R306" s="445"/>
      <c r="S306" s="445"/>
      <c r="T306" s="445"/>
      <c r="U306" s="445"/>
      <c r="V306" s="445"/>
      <c r="W306" s="445"/>
      <c r="X306" s="445"/>
      <c r="Y306" s="445"/>
      <c r="Z306" s="445"/>
    </row>
    <row r="307" spans="1:26" ht="15.6" hidden="1" x14ac:dyDescent="0.3">
      <c r="A307" s="445"/>
      <c r="B307" s="445"/>
      <c r="C307" s="445"/>
      <c r="D307" s="445"/>
      <c r="E307" s="505" t="s">
        <v>789</v>
      </c>
      <c r="F307" s="505" t="s">
        <v>790</v>
      </c>
      <c r="G307" s="445"/>
      <c r="H307" s="445"/>
      <c r="I307" s="445"/>
      <c r="J307" s="445"/>
      <c r="K307" s="445"/>
      <c r="L307" s="445"/>
      <c r="M307" s="445"/>
      <c r="N307" s="445"/>
      <c r="O307" s="445"/>
      <c r="P307" s="445"/>
      <c r="Q307" s="445"/>
      <c r="R307" s="445"/>
      <c r="S307" s="445"/>
      <c r="T307" s="445"/>
      <c r="U307" s="445"/>
      <c r="V307" s="445"/>
      <c r="W307" s="445"/>
      <c r="X307" s="445"/>
      <c r="Y307" s="445"/>
      <c r="Z307" s="445"/>
    </row>
    <row r="308" spans="1:26" ht="15.6" hidden="1" x14ac:dyDescent="0.3">
      <c r="A308" s="445"/>
      <c r="B308" s="445"/>
      <c r="C308" s="445"/>
      <c r="D308" s="445"/>
      <c r="E308" s="505" t="s">
        <v>791</v>
      </c>
      <c r="F308" s="505" t="s">
        <v>792</v>
      </c>
      <c r="G308" s="445"/>
      <c r="H308" s="445"/>
      <c r="I308" s="445"/>
      <c r="J308" s="445"/>
      <c r="K308" s="445"/>
      <c r="L308" s="445"/>
      <c r="M308" s="445"/>
      <c r="N308" s="445"/>
      <c r="O308" s="445"/>
      <c r="P308" s="445"/>
      <c r="Q308" s="445"/>
      <c r="R308" s="445"/>
      <c r="S308" s="445"/>
      <c r="T308" s="445"/>
      <c r="U308" s="445"/>
      <c r="V308" s="445"/>
      <c r="W308" s="445"/>
      <c r="X308" s="445"/>
      <c r="Y308" s="445"/>
      <c r="Z308" s="445"/>
    </row>
    <row r="309" spans="1:26" ht="15.6" hidden="1" x14ac:dyDescent="0.3">
      <c r="A309" s="445"/>
      <c r="B309" s="445"/>
      <c r="C309" s="445"/>
      <c r="D309" s="445"/>
      <c r="E309" s="505" t="s">
        <v>793</v>
      </c>
      <c r="F309" s="505" t="s">
        <v>794</v>
      </c>
      <c r="G309" s="445"/>
      <c r="H309" s="445"/>
      <c r="I309" s="445"/>
      <c r="J309" s="445"/>
      <c r="K309" s="445"/>
      <c r="L309" s="445"/>
      <c r="M309" s="445"/>
      <c r="N309" s="445"/>
      <c r="O309" s="445"/>
      <c r="P309" s="445"/>
      <c r="Q309" s="445"/>
      <c r="R309" s="445"/>
      <c r="S309" s="445"/>
      <c r="T309" s="445"/>
      <c r="U309" s="445"/>
      <c r="V309" s="445"/>
      <c r="W309" s="445"/>
      <c r="X309" s="445"/>
      <c r="Y309" s="445"/>
      <c r="Z309" s="445"/>
    </row>
    <row r="310" spans="1:26" ht="15.6" hidden="1" x14ac:dyDescent="0.3">
      <c r="A310" s="445"/>
      <c r="B310" s="445"/>
      <c r="C310" s="445"/>
      <c r="D310" s="445"/>
      <c r="E310" s="505" t="s">
        <v>795</v>
      </c>
      <c r="F310" s="505" t="s">
        <v>796</v>
      </c>
      <c r="G310" s="445"/>
      <c r="H310" s="445"/>
      <c r="I310" s="445"/>
      <c r="J310" s="445"/>
      <c r="K310" s="445"/>
      <c r="L310" s="445"/>
      <c r="M310" s="445"/>
      <c r="N310" s="445"/>
      <c r="O310" s="445"/>
      <c r="P310" s="445"/>
      <c r="Q310" s="445"/>
      <c r="R310" s="445"/>
      <c r="S310" s="445"/>
      <c r="T310" s="445"/>
      <c r="U310" s="445"/>
      <c r="V310" s="445"/>
      <c r="W310" s="445"/>
      <c r="X310" s="445"/>
      <c r="Y310" s="445"/>
      <c r="Z310" s="445"/>
    </row>
    <row r="311" spans="1:26" ht="15.6" hidden="1" x14ac:dyDescent="0.3">
      <c r="A311" s="445"/>
      <c r="B311" s="445"/>
      <c r="C311" s="445"/>
      <c r="D311" s="445"/>
      <c r="E311" s="505" t="s">
        <v>797</v>
      </c>
      <c r="F311" s="505" t="s">
        <v>798</v>
      </c>
      <c r="G311" s="445"/>
      <c r="H311" s="445"/>
      <c r="I311" s="445"/>
      <c r="J311" s="445"/>
      <c r="K311" s="445"/>
      <c r="L311" s="445"/>
      <c r="M311" s="445"/>
      <c r="N311" s="445"/>
      <c r="O311" s="445"/>
      <c r="P311" s="445"/>
      <c r="Q311" s="445"/>
      <c r="R311" s="445"/>
      <c r="S311" s="445"/>
      <c r="T311" s="445"/>
      <c r="U311" s="445"/>
      <c r="V311" s="445"/>
      <c r="W311" s="445"/>
      <c r="X311" s="445"/>
      <c r="Y311" s="445"/>
      <c r="Z311" s="445"/>
    </row>
    <row r="312" spans="1:26" ht="15.6" hidden="1" x14ac:dyDescent="0.3">
      <c r="A312" s="445"/>
      <c r="B312" s="445"/>
      <c r="C312" s="445"/>
      <c r="D312" s="445"/>
      <c r="E312" s="505" t="s">
        <v>799</v>
      </c>
      <c r="F312" s="505" t="s">
        <v>800</v>
      </c>
      <c r="G312" s="445"/>
      <c r="H312" s="445"/>
      <c r="I312" s="445"/>
      <c r="J312" s="445"/>
      <c r="K312" s="445"/>
      <c r="L312" s="445"/>
      <c r="M312" s="445"/>
      <c r="N312" s="445"/>
      <c r="O312" s="445"/>
      <c r="P312" s="445"/>
      <c r="Q312" s="445"/>
      <c r="R312" s="445"/>
      <c r="S312" s="445"/>
      <c r="T312" s="445"/>
      <c r="U312" s="445"/>
      <c r="V312" s="445"/>
      <c r="W312" s="445"/>
      <c r="X312" s="445"/>
      <c r="Y312" s="445"/>
      <c r="Z312" s="445"/>
    </row>
    <row r="313" spans="1:26" ht="15.6" hidden="1" x14ac:dyDescent="0.3">
      <c r="A313" s="445"/>
      <c r="B313" s="445"/>
      <c r="C313" s="445"/>
      <c r="D313" s="445"/>
      <c r="E313" s="505" t="s">
        <v>801</v>
      </c>
      <c r="F313" s="505" t="s">
        <v>802</v>
      </c>
      <c r="G313" s="445"/>
      <c r="H313" s="445"/>
      <c r="I313" s="445"/>
      <c r="J313" s="445"/>
      <c r="K313" s="445"/>
      <c r="L313" s="445"/>
      <c r="M313" s="445"/>
      <c r="N313" s="445"/>
      <c r="O313" s="445"/>
      <c r="P313" s="445"/>
      <c r="Q313" s="445"/>
      <c r="R313" s="445"/>
      <c r="S313" s="445"/>
      <c r="T313" s="445"/>
      <c r="U313" s="445"/>
      <c r="V313" s="445"/>
      <c r="W313" s="445"/>
      <c r="X313" s="445"/>
      <c r="Y313" s="445"/>
      <c r="Z313" s="445"/>
    </row>
    <row r="314" spans="1:26" ht="15.6" hidden="1" x14ac:dyDescent="0.3">
      <c r="A314" s="445"/>
      <c r="B314" s="445"/>
      <c r="C314" s="445"/>
      <c r="D314" s="445"/>
      <c r="E314" s="505" t="s">
        <v>803</v>
      </c>
      <c r="F314" s="505" t="s">
        <v>804</v>
      </c>
      <c r="G314" s="445"/>
      <c r="H314" s="445"/>
      <c r="I314" s="445"/>
      <c r="J314" s="445"/>
      <c r="K314" s="445"/>
      <c r="L314" s="445"/>
      <c r="M314" s="445"/>
      <c r="N314" s="445"/>
      <c r="O314" s="445"/>
      <c r="P314" s="445"/>
      <c r="Q314" s="445"/>
      <c r="R314" s="445"/>
      <c r="S314" s="445"/>
      <c r="T314" s="445"/>
      <c r="U314" s="445"/>
      <c r="V314" s="445"/>
      <c r="W314" s="445"/>
      <c r="X314" s="445"/>
      <c r="Y314" s="445"/>
      <c r="Z314" s="445"/>
    </row>
    <row r="315" spans="1:26" ht="15.6" hidden="1" x14ac:dyDescent="0.3">
      <c r="A315" s="445"/>
      <c r="B315" s="445"/>
      <c r="C315" s="445"/>
      <c r="D315" s="445"/>
      <c r="E315" s="505" t="s">
        <v>805</v>
      </c>
      <c r="F315" s="505" t="s">
        <v>806</v>
      </c>
      <c r="G315" s="445"/>
      <c r="H315" s="445"/>
      <c r="I315" s="445"/>
      <c r="J315" s="445"/>
      <c r="K315" s="445"/>
      <c r="L315" s="445"/>
      <c r="M315" s="445"/>
      <c r="N315" s="445"/>
      <c r="O315" s="445"/>
      <c r="P315" s="445"/>
      <c r="Q315" s="445"/>
      <c r="R315" s="445"/>
      <c r="S315" s="445"/>
      <c r="T315" s="445"/>
      <c r="U315" s="445"/>
      <c r="V315" s="445"/>
      <c r="W315" s="445"/>
      <c r="X315" s="445"/>
      <c r="Y315" s="445"/>
      <c r="Z315" s="445"/>
    </row>
    <row r="316" spans="1:26" ht="15.6" hidden="1" x14ac:dyDescent="0.3">
      <c r="A316" s="445"/>
      <c r="B316" s="445"/>
      <c r="C316" s="445"/>
      <c r="D316" s="445"/>
      <c r="E316" s="505" t="s">
        <v>807</v>
      </c>
      <c r="F316" s="505" t="s">
        <v>808</v>
      </c>
      <c r="G316" s="445"/>
      <c r="H316" s="445"/>
      <c r="I316" s="445"/>
      <c r="J316" s="445"/>
      <c r="K316" s="445"/>
      <c r="L316" s="445"/>
      <c r="M316" s="445"/>
      <c r="N316" s="445"/>
      <c r="O316" s="445"/>
      <c r="P316" s="445"/>
      <c r="Q316" s="445"/>
      <c r="R316" s="445"/>
      <c r="S316" s="445"/>
      <c r="T316" s="445"/>
      <c r="U316" s="445"/>
      <c r="V316" s="445"/>
      <c r="W316" s="445"/>
      <c r="X316" s="445"/>
      <c r="Y316" s="445"/>
      <c r="Z316" s="445"/>
    </row>
    <row r="317" spans="1:26" ht="15.6" hidden="1" x14ac:dyDescent="0.3">
      <c r="A317" s="445"/>
      <c r="B317" s="445"/>
      <c r="C317" s="445"/>
      <c r="D317" s="445"/>
      <c r="E317" s="505" t="s">
        <v>809</v>
      </c>
      <c r="F317" s="505" t="s">
        <v>810</v>
      </c>
      <c r="G317" s="445"/>
      <c r="H317" s="445"/>
      <c r="I317" s="445"/>
      <c r="J317" s="445"/>
      <c r="K317" s="445"/>
      <c r="L317" s="445"/>
      <c r="M317" s="445"/>
      <c r="N317" s="445"/>
      <c r="O317" s="445"/>
      <c r="P317" s="445"/>
      <c r="Q317" s="445"/>
      <c r="R317" s="445"/>
      <c r="S317" s="445"/>
      <c r="T317" s="445"/>
      <c r="U317" s="445"/>
      <c r="V317" s="445"/>
      <c r="W317" s="445"/>
      <c r="X317" s="445"/>
      <c r="Y317" s="445"/>
      <c r="Z317" s="445"/>
    </row>
    <row r="318" spans="1:26" ht="15.6" hidden="1" x14ac:dyDescent="0.3">
      <c r="A318" s="445"/>
      <c r="B318" s="445"/>
      <c r="C318" s="445"/>
      <c r="D318" s="445"/>
      <c r="E318" s="505" t="s">
        <v>811</v>
      </c>
      <c r="F318" s="505" t="s">
        <v>812</v>
      </c>
      <c r="G318" s="445"/>
      <c r="H318" s="445"/>
      <c r="I318" s="445"/>
      <c r="J318" s="445"/>
      <c r="K318" s="445"/>
      <c r="L318" s="445"/>
      <c r="M318" s="445"/>
      <c r="N318" s="445"/>
      <c r="O318" s="445"/>
      <c r="P318" s="445"/>
      <c r="Q318" s="445"/>
      <c r="R318" s="445"/>
      <c r="S318" s="445"/>
      <c r="T318" s="445"/>
      <c r="U318" s="445"/>
      <c r="V318" s="445"/>
      <c r="W318" s="445"/>
      <c r="X318" s="445"/>
      <c r="Y318" s="445"/>
      <c r="Z318" s="445"/>
    </row>
    <row r="319" spans="1:26" ht="15.6" hidden="1" x14ac:dyDescent="0.3">
      <c r="A319" s="445"/>
      <c r="B319" s="445"/>
      <c r="C319" s="445"/>
      <c r="D319" s="445"/>
      <c r="E319" s="505" t="s">
        <v>813</v>
      </c>
      <c r="F319" s="505" t="s">
        <v>814</v>
      </c>
      <c r="G319" s="445"/>
      <c r="H319" s="445"/>
      <c r="I319" s="445"/>
      <c r="J319" s="445"/>
      <c r="K319" s="445"/>
      <c r="L319" s="445"/>
      <c r="M319" s="445"/>
      <c r="N319" s="445"/>
      <c r="O319" s="445"/>
      <c r="P319" s="445"/>
      <c r="Q319" s="445"/>
      <c r="R319" s="445"/>
      <c r="S319" s="445"/>
      <c r="T319" s="445"/>
      <c r="U319" s="445"/>
      <c r="V319" s="445"/>
      <c r="W319" s="445"/>
      <c r="X319" s="445"/>
      <c r="Y319" s="445"/>
      <c r="Z319" s="445"/>
    </row>
    <row r="320" spans="1:26" ht="15.6" hidden="1" x14ac:dyDescent="0.3">
      <c r="A320" s="445"/>
      <c r="B320" s="445"/>
      <c r="C320" s="445"/>
      <c r="D320" s="445"/>
      <c r="E320" s="505" t="s">
        <v>815</v>
      </c>
      <c r="F320" s="505" t="s">
        <v>816</v>
      </c>
      <c r="G320" s="445"/>
      <c r="H320" s="445"/>
      <c r="I320" s="445"/>
      <c r="J320" s="445"/>
      <c r="K320" s="445"/>
      <c r="L320" s="445"/>
      <c r="M320" s="445"/>
      <c r="N320" s="445"/>
      <c r="O320" s="445"/>
      <c r="P320" s="445"/>
      <c r="Q320" s="445"/>
      <c r="R320" s="445"/>
      <c r="S320" s="445"/>
      <c r="T320" s="445"/>
      <c r="U320" s="445"/>
      <c r="V320" s="445"/>
      <c r="W320" s="445"/>
      <c r="X320" s="445"/>
      <c r="Y320" s="445"/>
      <c r="Z320" s="445"/>
    </row>
    <row r="321" spans="1:26" ht="15.6" hidden="1" x14ac:dyDescent="0.3">
      <c r="A321" s="445"/>
      <c r="B321" s="445"/>
      <c r="C321" s="445"/>
      <c r="D321" s="445"/>
      <c r="E321" s="505" t="s">
        <v>817</v>
      </c>
      <c r="F321" s="505" t="s">
        <v>818</v>
      </c>
      <c r="G321" s="445"/>
      <c r="H321" s="445"/>
      <c r="I321" s="445"/>
      <c r="J321" s="445"/>
      <c r="K321" s="445"/>
      <c r="L321" s="445"/>
      <c r="M321" s="445"/>
      <c r="N321" s="445"/>
      <c r="O321" s="445"/>
      <c r="P321" s="445"/>
      <c r="Q321" s="445"/>
      <c r="R321" s="445"/>
      <c r="S321" s="445"/>
      <c r="T321" s="445"/>
      <c r="U321" s="445"/>
      <c r="V321" s="445"/>
      <c r="W321" s="445"/>
      <c r="X321" s="445"/>
      <c r="Y321" s="445"/>
      <c r="Z321" s="445"/>
    </row>
    <row r="322" spans="1:26" ht="15.6" hidden="1" x14ac:dyDescent="0.3">
      <c r="A322" s="445"/>
      <c r="B322" s="445"/>
      <c r="C322" s="445"/>
      <c r="D322" s="445"/>
      <c r="E322" s="505" t="s">
        <v>819</v>
      </c>
      <c r="F322" s="505" t="s">
        <v>820</v>
      </c>
      <c r="G322" s="445"/>
      <c r="H322" s="445"/>
      <c r="I322" s="445"/>
      <c r="J322" s="445"/>
      <c r="K322" s="445"/>
      <c r="L322" s="445"/>
      <c r="M322" s="445"/>
      <c r="N322" s="445"/>
      <c r="O322" s="445"/>
      <c r="P322" s="445"/>
      <c r="Q322" s="445"/>
      <c r="R322" s="445"/>
      <c r="S322" s="445"/>
      <c r="T322" s="445"/>
      <c r="U322" s="445"/>
      <c r="V322" s="445"/>
      <c r="W322" s="445"/>
      <c r="X322" s="445"/>
      <c r="Y322" s="445"/>
      <c r="Z322" s="445"/>
    </row>
    <row r="323" spans="1:26" ht="15.6" hidden="1" x14ac:dyDescent="0.3">
      <c r="A323" s="445"/>
      <c r="B323" s="445"/>
      <c r="C323" s="445"/>
      <c r="D323" s="445"/>
      <c r="E323" s="505" t="s">
        <v>821</v>
      </c>
      <c r="F323" s="505" t="s">
        <v>822</v>
      </c>
      <c r="G323" s="445"/>
      <c r="H323" s="445"/>
      <c r="I323" s="445"/>
      <c r="J323" s="445"/>
      <c r="K323" s="445"/>
      <c r="L323" s="445"/>
      <c r="M323" s="445"/>
      <c r="N323" s="445"/>
      <c r="O323" s="445"/>
      <c r="P323" s="445"/>
      <c r="Q323" s="445"/>
      <c r="R323" s="445"/>
      <c r="S323" s="445"/>
      <c r="T323" s="445"/>
      <c r="U323" s="445"/>
      <c r="V323" s="445"/>
      <c r="W323" s="445"/>
      <c r="X323" s="445"/>
      <c r="Y323" s="445"/>
      <c r="Z323" s="445"/>
    </row>
    <row r="324" spans="1:26" ht="15.6" hidden="1" x14ac:dyDescent="0.3">
      <c r="A324" s="445"/>
      <c r="B324" s="445"/>
      <c r="C324" s="445"/>
      <c r="D324" s="445"/>
      <c r="E324" s="505" t="s">
        <v>823</v>
      </c>
      <c r="F324" s="505" t="s">
        <v>824</v>
      </c>
      <c r="G324" s="445"/>
      <c r="H324" s="445"/>
      <c r="I324" s="445"/>
      <c r="J324" s="445"/>
      <c r="K324" s="445"/>
      <c r="L324" s="445"/>
      <c r="M324" s="445"/>
      <c r="N324" s="445"/>
      <c r="O324" s="445"/>
      <c r="P324" s="445"/>
      <c r="Q324" s="445"/>
      <c r="R324" s="445"/>
      <c r="S324" s="445"/>
      <c r="T324" s="445"/>
      <c r="U324" s="445"/>
      <c r="V324" s="445"/>
      <c r="W324" s="445"/>
      <c r="X324" s="445"/>
      <c r="Y324" s="445"/>
      <c r="Z324" s="445"/>
    </row>
    <row r="325" spans="1:26" ht="15.6" hidden="1" x14ac:dyDescent="0.3">
      <c r="A325" s="445"/>
      <c r="B325" s="445"/>
      <c r="C325" s="445"/>
      <c r="D325" s="445"/>
      <c r="E325" s="505" t="s">
        <v>825</v>
      </c>
      <c r="F325" s="505" t="s">
        <v>826</v>
      </c>
      <c r="G325" s="445"/>
      <c r="H325" s="445"/>
      <c r="I325" s="445"/>
      <c r="J325" s="445"/>
      <c r="K325" s="445"/>
      <c r="L325" s="445"/>
      <c r="M325" s="445"/>
      <c r="N325" s="445"/>
      <c r="O325" s="445"/>
      <c r="P325" s="445"/>
      <c r="Q325" s="445"/>
      <c r="R325" s="445"/>
      <c r="S325" s="445"/>
      <c r="T325" s="445"/>
      <c r="U325" s="445"/>
      <c r="V325" s="445"/>
      <c r="W325" s="445"/>
      <c r="X325" s="445"/>
      <c r="Y325" s="445"/>
      <c r="Z325" s="445"/>
    </row>
    <row r="326" spans="1:26" ht="15.6" hidden="1" x14ac:dyDescent="0.3">
      <c r="A326" s="445"/>
      <c r="B326" s="445"/>
      <c r="C326" s="445"/>
      <c r="D326" s="445"/>
      <c r="E326" s="505" t="s">
        <v>827</v>
      </c>
      <c r="F326" s="505" t="s">
        <v>828</v>
      </c>
      <c r="G326" s="445"/>
      <c r="H326" s="445"/>
      <c r="I326" s="445"/>
      <c r="J326" s="445"/>
      <c r="K326" s="445"/>
      <c r="L326" s="445"/>
      <c r="M326" s="445"/>
      <c r="N326" s="445"/>
      <c r="O326" s="445"/>
      <c r="P326" s="445"/>
      <c r="Q326" s="445"/>
      <c r="R326" s="445"/>
      <c r="S326" s="445"/>
      <c r="T326" s="445"/>
      <c r="U326" s="445"/>
      <c r="V326" s="445"/>
      <c r="W326" s="445"/>
      <c r="X326" s="445"/>
      <c r="Y326" s="445"/>
      <c r="Z326" s="445"/>
    </row>
    <row r="327" spans="1:26" ht="15.6" hidden="1" x14ac:dyDescent="0.3">
      <c r="A327" s="445"/>
      <c r="B327" s="445"/>
      <c r="C327" s="445"/>
      <c r="D327" s="445"/>
      <c r="E327" s="505" t="s">
        <v>829</v>
      </c>
      <c r="F327" s="505" t="s">
        <v>830</v>
      </c>
      <c r="G327" s="445"/>
      <c r="H327" s="445"/>
      <c r="I327" s="445"/>
      <c r="J327" s="445"/>
      <c r="K327" s="445"/>
      <c r="L327" s="445"/>
      <c r="M327" s="445"/>
      <c r="N327" s="445"/>
      <c r="O327" s="445"/>
      <c r="P327" s="445"/>
      <c r="Q327" s="445"/>
      <c r="R327" s="445"/>
      <c r="S327" s="445"/>
      <c r="T327" s="445"/>
      <c r="U327" s="445"/>
      <c r="V327" s="445"/>
      <c r="W327" s="445"/>
      <c r="X327" s="445"/>
      <c r="Y327" s="445"/>
      <c r="Z327" s="445"/>
    </row>
    <row r="328" spans="1:26" ht="15.6" hidden="1" x14ac:dyDescent="0.3">
      <c r="A328" s="445"/>
      <c r="B328" s="445"/>
      <c r="C328" s="445"/>
      <c r="D328" s="445"/>
      <c r="E328" s="505" t="s">
        <v>831</v>
      </c>
      <c r="F328" s="505" t="s">
        <v>832</v>
      </c>
      <c r="G328" s="445"/>
      <c r="H328" s="445"/>
      <c r="I328" s="445"/>
      <c r="J328" s="445"/>
      <c r="K328" s="445"/>
      <c r="L328" s="445"/>
      <c r="M328" s="445"/>
      <c r="N328" s="445"/>
      <c r="O328" s="445"/>
      <c r="P328" s="445"/>
      <c r="Q328" s="445"/>
      <c r="R328" s="445"/>
      <c r="S328" s="445"/>
      <c r="T328" s="445"/>
      <c r="U328" s="445"/>
      <c r="V328" s="445"/>
      <c r="W328" s="445"/>
      <c r="X328" s="445"/>
      <c r="Y328" s="445"/>
      <c r="Z328" s="445"/>
    </row>
    <row r="329" spans="1:26" ht="15.6" hidden="1" x14ac:dyDescent="0.3">
      <c r="A329" s="445"/>
      <c r="B329" s="445"/>
      <c r="C329" s="445"/>
      <c r="D329" s="445"/>
      <c r="E329" s="505" t="s">
        <v>833</v>
      </c>
      <c r="F329" s="505" t="s">
        <v>834</v>
      </c>
      <c r="G329" s="445"/>
      <c r="H329" s="445"/>
      <c r="I329" s="445"/>
      <c r="J329" s="445"/>
      <c r="K329" s="445"/>
      <c r="L329" s="445"/>
      <c r="M329" s="445"/>
      <c r="N329" s="445"/>
      <c r="O329" s="445"/>
      <c r="P329" s="445"/>
      <c r="Q329" s="445"/>
      <c r="R329" s="445"/>
      <c r="S329" s="445"/>
      <c r="T329" s="445"/>
      <c r="U329" s="445"/>
      <c r="V329" s="445"/>
      <c r="W329" s="445"/>
      <c r="X329" s="445"/>
      <c r="Y329" s="445"/>
      <c r="Z329" s="445"/>
    </row>
    <row r="330" spans="1:26" ht="15.6" hidden="1" x14ac:dyDescent="0.3">
      <c r="A330" s="445"/>
      <c r="B330" s="445"/>
      <c r="C330" s="445"/>
      <c r="D330" s="445"/>
      <c r="E330" s="505" t="s">
        <v>835</v>
      </c>
      <c r="F330" s="505" t="s">
        <v>836</v>
      </c>
      <c r="G330" s="445"/>
      <c r="H330" s="445"/>
      <c r="I330" s="445"/>
      <c r="J330" s="445"/>
      <c r="K330" s="445"/>
      <c r="L330" s="445"/>
      <c r="M330" s="445"/>
      <c r="N330" s="445"/>
      <c r="O330" s="445"/>
      <c r="P330" s="445"/>
      <c r="Q330" s="445"/>
      <c r="R330" s="445"/>
      <c r="S330" s="445"/>
      <c r="T330" s="445"/>
      <c r="U330" s="445"/>
      <c r="V330" s="445"/>
      <c r="W330" s="445"/>
      <c r="X330" s="445"/>
      <c r="Y330" s="445"/>
      <c r="Z330" s="445"/>
    </row>
    <row r="331" spans="1:26" ht="15.6" hidden="1" x14ac:dyDescent="0.3">
      <c r="A331" s="445"/>
      <c r="B331" s="445"/>
      <c r="C331" s="445"/>
      <c r="D331" s="445"/>
      <c r="E331" s="505" t="s">
        <v>837</v>
      </c>
      <c r="F331" s="505" t="s">
        <v>838</v>
      </c>
      <c r="G331" s="445"/>
      <c r="H331" s="445"/>
      <c r="I331" s="445"/>
      <c r="J331" s="445"/>
      <c r="K331" s="445"/>
      <c r="L331" s="445"/>
      <c r="M331" s="445"/>
      <c r="N331" s="445"/>
      <c r="O331" s="445"/>
      <c r="P331" s="445"/>
      <c r="Q331" s="445"/>
      <c r="R331" s="445"/>
      <c r="S331" s="445"/>
      <c r="T331" s="445"/>
      <c r="U331" s="445"/>
      <c r="V331" s="445"/>
      <c r="W331" s="445"/>
      <c r="X331" s="445"/>
      <c r="Y331" s="445"/>
      <c r="Z331" s="445"/>
    </row>
    <row r="332" spans="1:26" ht="15.6" hidden="1" x14ac:dyDescent="0.3">
      <c r="A332" s="445"/>
      <c r="B332" s="445"/>
      <c r="C332" s="445"/>
      <c r="D332" s="445"/>
      <c r="E332" s="505" t="s">
        <v>839</v>
      </c>
      <c r="F332" s="505" t="s">
        <v>840</v>
      </c>
      <c r="G332" s="445"/>
      <c r="H332" s="445"/>
      <c r="I332" s="445"/>
      <c r="J332" s="445"/>
      <c r="K332" s="445"/>
      <c r="L332" s="445"/>
      <c r="M332" s="445"/>
      <c r="N332" s="445"/>
      <c r="O332" s="445"/>
      <c r="P332" s="445"/>
      <c r="Q332" s="445"/>
      <c r="R332" s="445"/>
      <c r="S332" s="445"/>
      <c r="T332" s="445"/>
      <c r="U332" s="445"/>
      <c r="V332" s="445"/>
      <c r="W332" s="445"/>
      <c r="X332" s="445"/>
      <c r="Y332" s="445"/>
      <c r="Z332" s="445"/>
    </row>
    <row r="333" spans="1:26" ht="15.6" hidden="1" x14ac:dyDescent="0.3">
      <c r="A333" s="445"/>
      <c r="B333" s="445"/>
      <c r="C333" s="445"/>
      <c r="D333" s="445"/>
      <c r="E333" s="505" t="s">
        <v>841</v>
      </c>
      <c r="F333" s="505" t="s">
        <v>842</v>
      </c>
      <c r="G333" s="445"/>
      <c r="H333" s="445"/>
      <c r="I333" s="445"/>
      <c r="J333" s="445"/>
      <c r="K333" s="445"/>
      <c r="L333" s="445"/>
      <c r="M333" s="445"/>
      <c r="N333" s="445"/>
      <c r="O333" s="445"/>
      <c r="P333" s="445"/>
      <c r="Q333" s="445"/>
      <c r="R333" s="445"/>
      <c r="S333" s="445"/>
      <c r="T333" s="445"/>
      <c r="U333" s="445"/>
      <c r="V333" s="445"/>
      <c r="W333" s="445"/>
      <c r="X333" s="445"/>
      <c r="Y333" s="445"/>
      <c r="Z333" s="445"/>
    </row>
    <row r="334" spans="1:26" ht="15.6" hidden="1" x14ac:dyDescent="0.3">
      <c r="A334" s="445"/>
      <c r="B334" s="445"/>
      <c r="C334" s="445"/>
      <c r="D334" s="445"/>
      <c r="E334" s="505" t="s">
        <v>843</v>
      </c>
      <c r="F334" s="505" t="s">
        <v>844</v>
      </c>
      <c r="G334" s="445"/>
      <c r="H334" s="445"/>
      <c r="I334" s="445"/>
      <c r="J334" s="445"/>
      <c r="K334" s="445"/>
      <c r="L334" s="445"/>
      <c r="M334" s="445"/>
      <c r="N334" s="445"/>
      <c r="O334" s="445"/>
      <c r="P334" s="445"/>
      <c r="Q334" s="445"/>
      <c r="R334" s="445"/>
      <c r="S334" s="445"/>
      <c r="T334" s="445"/>
      <c r="U334" s="445"/>
      <c r="V334" s="445"/>
      <c r="W334" s="445"/>
      <c r="X334" s="445"/>
      <c r="Y334" s="445"/>
      <c r="Z334" s="445"/>
    </row>
    <row r="335" spans="1:26" ht="15.6" hidden="1" x14ac:dyDescent="0.3">
      <c r="A335" s="445"/>
      <c r="B335" s="445"/>
      <c r="C335" s="445"/>
      <c r="D335" s="445"/>
      <c r="E335" s="505" t="s">
        <v>845</v>
      </c>
      <c r="F335" s="505" t="s">
        <v>846</v>
      </c>
      <c r="G335" s="445"/>
      <c r="H335" s="445"/>
      <c r="I335" s="445"/>
      <c r="J335" s="445"/>
      <c r="K335" s="445"/>
      <c r="L335" s="445"/>
      <c r="M335" s="445"/>
      <c r="N335" s="445"/>
      <c r="O335" s="445"/>
      <c r="P335" s="445"/>
      <c r="Q335" s="445"/>
      <c r="R335" s="445"/>
      <c r="S335" s="445"/>
      <c r="T335" s="445"/>
      <c r="U335" s="445"/>
      <c r="V335" s="445"/>
      <c r="W335" s="445"/>
      <c r="X335" s="445"/>
      <c r="Y335" s="445"/>
      <c r="Z335" s="445"/>
    </row>
    <row r="336" spans="1:26" ht="15.6" hidden="1" x14ac:dyDescent="0.3">
      <c r="A336" s="445"/>
      <c r="B336" s="445"/>
      <c r="C336" s="445"/>
      <c r="D336" s="445"/>
      <c r="E336" s="505" t="s">
        <v>847</v>
      </c>
      <c r="F336" s="505" t="s">
        <v>848</v>
      </c>
      <c r="G336" s="445"/>
      <c r="H336" s="445"/>
      <c r="I336" s="445"/>
      <c r="J336" s="445"/>
      <c r="K336" s="445"/>
      <c r="L336" s="445"/>
      <c r="M336" s="445"/>
      <c r="N336" s="445"/>
      <c r="O336" s="445"/>
      <c r="P336" s="445"/>
      <c r="Q336" s="445"/>
      <c r="R336" s="445"/>
      <c r="S336" s="445"/>
      <c r="T336" s="445"/>
      <c r="U336" s="445"/>
      <c r="V336" s="445"/>
      <c r="W336" s="445"/>
      <c r="X336" s="445"/>
      <c r="Y336" s="445"/>
      <c r="Z336" s="445"/>
    </row>
    <row r="337" spans="1:26" ht="15.6" hidden="1" x14ac:dyDescent="0.3">
      <c r="A337" s="445"/>
      <c r="B337" s="445"/>
      <c r="C337" s="445"/>
      <c r="D337" s="445"/>
      <c r="E337" s="505" t="s">
        <v>849</v>
      </c>
      <c r="F337" s="505" t="s">
        <v>850</v>
      </c>
      <c r="G337" s="445"/>
      <c r="H337" s="445"/>
      <c r="I337" s="445"/>
      <c r="J337" s="445"/>
      <c r="K337" s="445"/>
      <c r="L337" s="445"/>
      <c r="M337" s="445"/>
      <c r="N337" s="445"/>
      <c r="O337" s="445"/>
      <c r="P337" s="445"/>
      <c r="Q337" s="445"/>
      <c r="R337" s="445"/>
      <c r="S337" s="445"/>
      <c r="T337" s="445"/>
      <c r="U337" s="445"/>
      <c r="V337" s="445"/>
      <c r="W337" s="445"/>
      <c r="X337" s="445"/>
      <c r="Y337" s="445"/>
      <c r="Z337" s="445"/>
    </row>
    <row r="338" spans="1:26" ht="15.6" hidden="1" x14ac:dyDescent="0.3">
      <c r="A338" s="445"/>
      <c r="B338" s="445"/>
      <c r="C338" s="445"/>
      <c r="D338" s="445"/>
      <c r="E338" s="505" t="s">
        <v>851</v>
      </c>
      <c r="F338" s="505" t="s">
        <v>852</v>
      </c>
      <c r="G338" s="445"/>
      <c r="H338" s="445"/>
      <c r="I338" s="445"/>
      <c r="J338" s="445"/>
      <c r="K338" s="445"/>
      <c r="L338" s="445"/>
      <c r="M338" s="445"/>
      <c r="N338" s="445"/>
      <c r="O338" s="445"/>
      <c r="P338" s="445"/>
      <c r="Q338" s="445"/>
      <c r="R338" s="445"/>
      <c r="S338" s="445"/>
      <c r="T338" s="445"/>
      <c r="U338" s="445"/>
      <c r="V338" s="445"/>
      <c r="W338" s="445"/>
      <c r="X338" s="445"/>
      <c r="Y338" s="445"/>
      <c r="Z338" s="445"/>
    </row>
    <row r="339" spans="1:26" ht="15.6" hidden="1" x14ac:dyDescent="0.3">
      <c r="A339" s="445"/>
      <c r="B339" s="445"/>
      <c r="C339" s="445"/>
      <c r="D339" s="445"/>
      <c r="E339" s="505" t="s">
        <v>853</v>
      </c>
      <c r="F339" s="505" t="s">
        <v>854</v>
      </c>
      <c r="G339" s="445"/>
      <c r="H339" s="445"/>
      <c r="I339" s="445"/>
      <c r="J339" s="445"/>
      <c r="K339" s="445"/>
      <c r="L339" s="445"/>
      <c r="M339" s="445"/>
      <c r="N339" s="445"/>
      <c r="O339" s="445"/>
      <c r="P339" s="445"/>
      <c r="Q339" s="445"/>
      <c r="R339" s="445"/>
      <c r="S339" s="445"/>
      <c r="T339" s="445"/>
      <c r="U339" s="445"/>
      <c r="V339" s="445"/>
      <c r="W339" s="445"/>
      <c r="X339" s="445"/>
      <c r="Y339" s="445"/>
      <c r="Z339" s="445"/>
    </row>
    <row r="340" spans="1:26" ht="15.6" hidden="1" x14ac:dyDescent="0.3">
      <c r="A340" s="445"/>
      <c r="B340" s="445"/>
      <c r="C340" s="445"/>
      <c r="D340" s="445"/>
      <c r="E340" s="505" t="s">
        <v>855</v>
      </c>
      <c r="F340" s="505" t="s">
        <v>856</v>
      </c>
      <c r="G340" s="445"/>
      <c r="H340" s="445"/>
      <c r="I340" s="445"/>
      <c r="J340" s="445"/>
      <c r="K340" s="445"/>
      <c r="L340" s="445"/>
      <c r="M340" s="445"/>
      <c r="N340" s="445"/>
      <c r="O340" s="445"/>
      <c r="P340" s="445"/>
      <c r="Q340" s="445"/>
      <c r="R340" s="445"/>
      <c r="S340" s="445"/>
      <c r="T340" s="445"/>
      <c r="U340" s="445"/>
      <c r="V340" s="445"/>
      <c r="W340" s="445"/>
      <c r="X340" s="445"/>
      <c r="Y340" s="445"/>
      <c r="Z340" s="445"/>
    </row>
    <row r="341" spans="1:26" ht="15.6" hidden="1" x14ac:dyDescent="0.3">
      <c r="A341" s="445"/>
      <c r="B341" s="445"/>
      <c r="C341" s="445"/>
      <c r="D341" s="445"/>
      <c r="E341" s="505" t="s">
        <v>857</v>
      </c>
      <c r="F341" s="505" t="s">
        <v>858</v>
      </c>
      <c r="G341" s="445"/>
      <c r="H341" s="445"/>
      <c r="I341" s="445"/>
      <c r="J341" s="445"/>
      <c r="K341" s="445"/>
      <c r="L341" s="445"/>
      <c r="M341" s="445"/>
      <c r="N341" s="445"/>
      <c r="O341" s="445"/>
      <c r="P341" s="445"/>
      <c r="Q341" s="445"/>
      <c r="R341" s="445"/>
      <c r="S341" s="445"/>
      <c r="T341" s="445"/>
      <c r="U341" s="445"/>
      <c r="V341" s="445"/>
      <c r="W341" s="445"/>
      <c r="X341" s="445"/>
      <c r="Y341" s="445"/>
      <c r="Z341" s="445"/>
    </row>
    <row r="342" spans="1:26" ht="15.6" hidden="1" x14ac:dyDescent="0.3">
      <c r="A342" s="445"/>
      <c r="B342" s="445"/>
      <c r="C342" s="445"/>
      <c r="D342" s="445"/>
      <c r="E342" s="505" t="s">
        <v>859</v>
      </c>
      <c r="F342" s="505" t="s">
        <v>860</v>
      </c>
      <c r="G342" s="445"/>
      <c r="H342" s="445"/>
      <c r="I342" s="445"/>
      <c r="J342" s="445"/>
      <c r="K342" s="445"/>
      <c r="L342" s="445"/>
      <c r="M342" s="445"/>
      <c r="N342" s="445"/>
      <c r="O342" s="445"/>
      <c r="P342" s="445"/>
      <c r="Q342" s="445"/>
      <c r="R342" s="445"/>
      <c r="S342" s="445"/>
      <c r="T342" s="445"/>
      <c r="U342" s="445"/>
      <c r="V342" s="445"/>
      <c r="W342" s="445"/>
      <c r="X342" s="445"/>
      <c r="Y342" s="445"/>
      <c r="Z342" s="445"/>
    </row>
    <row r="343" spans="1:26" ht="15.6" hidden="1" x14ac:dyDescent="0.3">
      <c r="A343" s="445"/>
      <c r="B343" s="445"/>
      <c r="C343" s="445"/>
      <c r="D343" s="445"/>
      <c r="E343" s="505" t="s">
        <v>861</v>
      </c>
      <c r="F343" s="505" t="s">
        <v>862</v>
      </c>
      <c r="G343" s="445"/>
      <c r="H343" s="445"/>
      <c r="I343" s="445"/>
      <c r="J343" s="445"/>
      <c r="K343" s="445"/>
      <c r="L343" s="445"/>
      <c r="M343" s="445"/>
      <c r="N343" s="445"/>
      <c r="O343" s="445"/>
      <c r="P343" s="445"/>
      <c r="Q343" s="445"/>
      <c r="R343" s="445"/>
      <c r="S343" s="445"/>
      <c r="T343" s="445"/>
      <c r="U343" s="445"/>
      <c r="V343" s="445"/>
      <c r="W343" s="445"/>
      <c r="X343" s="445"/>
      <c r="Y343" s="445"/>
      <c r="Z343" s="445"/>
    </row>
    <row r="344" spans="1:26" ht="15.6" hidden="1" x14ac:dyDescent="0.3">
      <c r="A344" s="445"/>
      <c r="B344" s="445"/>
      <c r="C344" s="445"/>
      <c r="D344" s="445"/>
      <c r="E344" s="505" t="s">
        <v>863</v>
      </c>
      <c r="F344" s="505" t="s">
        <v>864</v>
      </c>
      <c r="G344" s="445"/>
      <c r="H344" s="445"/>
      <c r="I344" s="445"/>
      <c r="J344" s="445"/>
      <c r="K344" s="445"/>
      <c r="L344" s="445"/>
      <c r="M344" s="445"/>
      <c r="N344" s="445"/>
      <c r="O344" s="445"/>
      <c r="P344" s="445"/>
      <c r="Q344" s="445"/>
      <c r="R344" s="445"/>
      <c r="S344" s="445"/>
      <c r="T344" s="445"/>
      <c r="U344" s="445"/>
      <c r="V344" s="445"/>
      <c r="W344" s="445"/>
      <c r="X344" s="445"/>
      <c r="Y344" s="445"/>
      <c r="Z344" s="445"/>
    </row>
    <row r="345" spans="1:26" ht="15.6" hidden="1" x14ac:dyDescent="0.3">
      <c r="A345" s="445"/>
      <c r="B345" s="445"/>
      <c r="C345" s="445"/>
      <c r="D345" s="445"/>
      <c r="E345" s="505" t="s">
        <v>865</v>
      </c>
      <c r="F345" s="505" t="s">
        <v>866</v>
      </c>
      <c r="G345" s="445"/>
      <c r="H345" s="445"/>
      <c r="I345" s="445"/>
      <c r="J345" s="445"/>
      <c r="K345" s="445"/>
      <c r="L345" s="445"/>
      <c r="M345" s="445"/>
      <c r="N345" s="445"/>
      <c r="O345" s="445"/>
      <c r="P345" s="445"/>
      <c r="Q345" s="445"/>
      <c r="R345" s="445"/>
      <c r="S345" s="445"/>
      <c r="T345" s="445"/>
      <c r="U345" s="445"/>
      <c r="V345" s="445"/>
      <c r="W345" s="445"/>
      <c r="X345" s="445"/>
      <c r="Y345" s="445"/>
      <c r="Z345" s="445"/>
    </row>
    <row r="346" spans="1:26" ht="15.6" hidden="1" x14ac:dyDescent="0.3">
      <c r="A346" s="445"/>
      <c r="B346" s="445"/>
      <c r="C346" s="445"/>
      <c r="D346" s="445"/>
      <c r="E346" s="505" t="s">
        <v>867</v>
      </c>
      <c r="F346" s="505" t="s">
        <v>868</v>
      </c>
      <c r="G346" s="445"/>
      <c r="H346" s="445"/>
      <c r="I346" s="445"/>
      <c r="J346" s="445"/>
      <c r="K346" s="445"/>
      <c r="L346" s="445"/>
      <c r="M346" s="445"/>
      <c r="N346" s="445"/>
      <c r="O346" s="445"/>
      <c r="P346" s="445"/>
      <c r="Q346" s="445"/>
      <c r="R346" s="445"/>
      <c r="S346" s="445"/>
      <c r="T346" s="445"/>
      <c r="U346" s="445"/>
      <c r="V346" s="445"/>
      <c r="W346" s="445"/>
      <c r="X346" s="445"/>
      <c r="Y346" s="445"/>
      <c r="Z346" s="445"/>
    </row>
    <row r="347" spans="1:26" ht="15.6" hidden="1" x14ac:dyDescent="0.3">
      <c r="A347" s="445"/>
      <c r="B347" s="445"/>
      <c r="C347" s="445"/>
      <c r="D347" s="445"/>
      <c r="E347" s="505" t="s">
        <v>869</v>
      </c>
      <c r="F347" s="505" t="s">
        <v>870</v>
      </c>
      <c r="G347" s="445"/>
      <c r="H347" s="445"/>
      <c r="I347" s="445"/>
      <c r="J347" s="445"/>
      <c r="K347" s="445"/>
      <c r="L347" s="445"/>
      <c r="M347" s="445"/>
      <c r="N347" s="445"/>
      <c r="O347" s="445"/>
      <c r="P347" s="445"/>
      <c r="Q347" s="445"/>
      <c r="R347" s="445"/>
      <c r="S347" s="445"/>
      <c r="T347" s="445"/>
      <c r="U347" s="445"/>
      <c r="V347" s="445"/>
      <c r="W347" s="445"/>
      <c r="X347" s="445"/>
      <c r="Y347" s="445"/>
      <c r="Z347" s="445"/>
    </row>
    <row r="348" spans="1:26" ht="15.6" hidden="1" x14ac:dyDescent="0.3">
      <c r="A348" s="445"/>
      <c r="B348" s="445"/>
      <c r="C348" s="445"/>
      <c r="D348" s="445"/>
      <c r="E348" s="505" t="s">
        <v>871</v>
      </c>
      <c r="F348" s="505" t="s">
        <v>872</v>
      </c>
      <c r="G348" s="445"/>
      <c r="H348" s="445"/>
      <c r="I348" s="445"/>
      <c r="J348" s="445"/>
      <c r="K348" s="445"/>
      <c r="L348" s="445"/>
      <c r="M348" s="445"/>
      <c r="N348" s="445"/>
      <c r="O348" s="445"/>
      <c r="P348" s="445"/>
      <c r="Q348" s="445"/>
      <c r="R348" s="445"/>
      <c r="S348" s="445"/>
      <c r="T348" s="445"/>
      <c r="U348" s="445"/>
      <c r="V348" s="445"/>
      <c r="W348" s="445"/>
      <c r="X348" s="445"/>
      <c r="Y348" s="445"/>
      <c r="Z348" s="445"/>
    </row>
    <row r="349" spans="1:26" ht="15.6" hidden="1" x14ac:dyDescent="0.3">
      <c r="A349" s="445"/>
      <c r="B349" s="445"/>
      <c r="C349" s="445"/>
      <c r="D349" s="445"/>
      <c r="E349" s="505" t="s">
        <v>873</v>
      </c>
      <c r="F349" s="505" t="s">
        <v>874</v>
      </c>
      <c r="G349" s="445"/>
      <c r="H349" s="445"/>
      <c r="I349" s="445"/>
      <c r="J349" s="445"/>
      <c r="K349" s="445"/>
      <c r="L349" s="445"/>
      <c r="M349" s="445"/>
      <c r="N349" s="445"/>
      <c r="O349" s="445"/>
      <c r="P349" s="445"/>
      <c r="Q349" s="445"/>
      <c r="R349" s="445"/>
      <c r="S349" s="445"/>
      <c r="T349" s="445"/>
      <c r="U349" s="445"/>
      <c r="V349" s="445"/>
      <c r="W349" s="445"/>
      <c r="X349" s="445"/>
      <c r="Y349" s="445"/>
      <c r="Z349" s="445"/>
    </row>
    <row r="350" spans="1:26" ht="15.6" hidden="1" x14ac:dyDescent="0.3">
      <c r="A350" s="445"/>
      <c r="B350" s="445"/>
      <c r="C350" s="445"/>
      <c r="D350" s="445"/>
      <c r="E350" s="505" t="s">
        <v>875</v>
      </c>
      <c r="F350" s="505" t="s">
        <v>876</v>
      </c>
      <c r="G350" s="445"/>
      <c r="H350" s="445"/>
      <c r="I350" s="445"/>
      <c r="J350" s="445"/>
      <c r="K350" s="445"/>
      <c r="L350" s="445"/>
      <c r="M350" s="445"/>
      <c r="N350" s="445"/>
      <c r="O350" s="445"/>
      <c r="P350" s="445"/>
      <c r="Q350" s="445"/>
      <c r="R350" s="445"/>
      <c r="S350" s="445"/>
      <c r="T350" s="445"/>
      <c r="U350" s="445"/>
      <c r="V350" s="445"/>
      <c r="W350" s="445"/>
      <c r="X350" s="445"/>
      <c r="Y350" s="445"/>
      <c r="Z350" s="445"/>
    </row>
    <row r="351" spans="1:26" ht="15.6" hidden="1" x14ac:dyDescent="0.3">
      <c r="A351" s="445"/>
      <c r="B351" s="445"/>
      <c r="C351" s="445"/>
      <c r="D351" s="445"/>
      <c r="E351" s="505" t="s">
        <v>877</v>
      </c>
      <c r="F351" s="505" t="s">
        <v>878</v>
      </c>
      <c r="G351" s="445"/>
      <c r="H351" s="445"/>
      <c r="I351" s="445"/>
      <c r="J351" s="445"/>
      <c r="K351" s="445"/>
      <c r="L351" s="445"/>
      <c r="M351" s="445"/>
      <c r="N351" s="445"/>
      <c r="O351" s="445"/>
      <c r="P351" s="445"/>
      <c r="Q351" s="445"/>
      <c r="R351" s="445"/>
      <c r="S351" s="445"/>
      <c r="T351" s="445"/>
      <c r="U351" s="445"/>
      <c r="V351" s="445"/>
      <c r="W351" s="445"/>
      <c r="X351" s="445"/>
      <c r="Y351" s="445"/>
      <c r="Z351" s="445"/>
    </row>
    <row r="352" spans="1:26" ht="15.6" hidden="1" x14ac:dyDescent="0.3">
      <c r="A352" s="445"/>
      <c r="B352" s="445"/>
      <c r="C352" s="445"/>
      <c r="D352" s="445"/>
      <c r="E352" s="505" t="s">
        <v>879</v>
      </c>
      <c r="F352" s="505" t="s">
        <v>880</v>
      </c>
      <c r="G352" s="445"/>
      <c r="H352" s="445"/>
      <c r="I352" s="445"/>
      <c r="J352" s="445"/>
      <c r="K352" s="445"/>
      <c r="L352" s="445"/>
      <c r="M352" s="445"/>
      <c r="N352" s="445"/>
      <c r="O352" s="445"/>
      <c r="P352" s="445"/>
      <c r="Q352" s="445"/>
      <c r="R352" s="445"/>
      <c r="S352" s="445"/>
      <c r="T352" s="445"/>
      <c r="U352" s="445"/>
      <c r="V352" s="445"/>
      <c r="W352" s="445"/>
      <c r="X352" s="445"/>
      <c r="Y352" s="445"/>
      <c r="Z352" s="445"/>
    </row>
    <row r="353" spans="1:26" ht="15.6" hidden="1" x14ac:dyDescent="0.3">
      <c r="A353" s="445"/>
      <c r="B353" s="445"/>
      <c r="C353" s="445"/>
      <c r="D353" s="445"/>
      <c r="E353" s="505" t="s">
        <v>239</v>
      </c>
      <c r="F353" s="505" t="s">
        <v>881</v>
      </c>
      <c r="G353" s="445"/>
      <c r="H353" s="445"/>
      <c r="I353" s="445"/>
      <c r="J353" s="445"/>
      <c r="K353" s="445"/>
      <c r="L353" s="445"/>
      <c r="M353" s="445"/>
      <c r="N353" s="445"/>
      <c r="O353" s="445"/>
      <c r="P353" s="445"/>
      <c r="Q353" s="445"/>
      <c r="R353" s="445"/>
      <c r="S353" s="445"/>
      <c r="T353" s="445"/>
      <c r="U353" s="445"/>
      <c r="V353" s="445"/>
      <c r="W353" s="445"/>
      <c r="X353" s="445"/>
      <c r="Y353" s="445"/>
      <c r="Z353" s="445"/>
    </row>
    <row r="354" spans="1:26" ht="15.6" hidden="1" x14ac:dyDescent="0.3">
      <c r="A354" s="445"/>
      <c r="B354" s="445"/>
      <c r="C354" s="445"/>
      <c r="D354" s="445"/>
      <c r="E354" s="505" t="s">
        <v>882</v>
      </c>
      <c r="F354" s="505" t="s">
        <v>883</v>
      </c>
      <c r="G354" s="445"/>
      <c r="H354" s="445"/>
      <c r="I354" s="445"/>
      <c r="J354" s="445"/>
      <c r="K354" s="445"/>
      <c r="L354" s="445"/>
      <c r="M354" s="445"/>
      <c r="N354" s="445"/>
      <c r="O354" s="445"/>
      <c r="P354" s="445"/>
      <c r="Q354" s="445"/>
      <c r="R354" s="445"/>
      <c r="S354" s="445"/>
      <c r="T354" s="445"/>
      <c r="U354" s="445"/>
      <c r="V354" s="445"/>
      <c r="W354" s="445"/>
      <c r="X354" s="445"/>
      <c r="Y354" s="445"/>
      <c r="Z354" s="445"/>
    </row>
    <row r="355" spans="1:26" ht="15.6" hidden="1" x14ac:dyDescent="0.3">
      <c r="A355" s="445"/>
      <c r="B355" s="445"/>
      <c r="C355" s="445"/>
      <c r="D355" s="445"/>
      <c r="E355" s="505" t="s">
        <v>884</v>
      </c>
      <c r="F355" s="505" t="s">
        <v>885</v>
      </c>
      <c r="G355" s="445"/>
      <c r="H355" s="445"/>
      <c r="I355" s="445"/>
      <c r="J355" s="445"/>
      <c r="K355" s="445"/>
      <c r="L355" s="445"/>
      <c r="M355" s="445"/>
      <c r="N355" s="445"/>
      <c r="O355" s="445"/>
      <c r="P355" s="445"/>
      <c r="Q355" s="445"/>
      <c r="R355" s="445"/>
      <c r="S355" s="445"/>
      <c r="T355" s="445"/>
      <c r="U355" s="445"/>
      <c r="V355" s="445"/>
      <c r="W355" s="445"/>
      <c r="X355" s="445"/>
      <c r="Y355" s="445"/>
      <c r="Z355" s="445"/>
    </row>
    <row r="356" spans="1:26" ht="15.6" hidden="1" x14ac:dyDescent="0.3">
      <c r="A356" s="445"/>
      <c r="B356" s="445"/>
      <c r="C356" s="445"/>
      <c r="D356" s="445"/>
      <c r="E356" s="505" t="s">
        <v>90</v>
      </c>
      <c r="F356" s="505" t="s">
        <v>886</v>
      </c>
      <c r="G356" s="445"/>
      <c r="H356" s="445"/>
      <c r="I356" s="445"/>
      <c r="J356" s="445"/>
      <c r="K356" s="445"/>
      <c r="L356" s="445"/>
      <c r="M356" s="445"/>
      <c r="N356" s="445"/>
      <c r="O356" s="445"/>
      <c r="P356" s="445"/>
      <c r="Q356" s="445"/>
      <c r="R356" s="445"/>
      <c r="S356" s="445"/>
      <c r="T356" s="445"/>
      <c r="U356" s="445"/>
      <c r="V356" s="445"/>
      <c r="W356" s="445"/>
      <c r="X356" s="445"/>
      <c r="Y356" s="445"/>
      <c r="Z356" s="445"/>
    </row>
    <row r="357" spans="1:26" ht="15.6" hidden="1" x14ac:dyDescent="0.3">
      <c r="A357" s="445"/>
      <c r="B357" s="445"/>
      <c r="C357" s="445"/>
      <c r="D357" s="445"/>
      <c r="E357" s="505" t="s">
        <v>242</v>
      </c>
      <c r="F357" s="505" t="s">
        <v>887</v>
      </c>
      <c r="G357" s="445"/>
      <c r="H357" s="445"/>
      <c r="I357" s="445"/>
      <c r="J357" s="445"/>
      <c r="K357" s="445"/>
      <c r="L357" s="445"/>
      <c r="M357" s="445"/>
      <c r="N357" s="445"/>
      <c r="O357" s="445"/>
      <c r="P357" s="445"/>
      <c r="Q357" s="445"/>
      <c r="R357" s="445"/>
      <c r="S357" s="445"/>
      <c r="T357" s="445"/>
      <c r="U357" s="445"/>
      <c r="V357" s="445"/>
      <c r="W357" s="445"/>
      <c r="X357" s="445"/>
      <c r="Y357" s="445"/>
      <c r="Z357" s="445"/>
    </row>
    <row r="358" spans="1:26" ht="15.6" hidden="1" x14ac:dyDescent="0.3">
      <c r="A358" s="445"/>
      <c r="B358" s="445"/>
      <c r="C358" s="445"/>
      <c r="D358" s="445"/>
      <c r="E358" s="505" t="s">
        <v>888</v>
      </c>
      <c r="F358" s="505" t="s">
        <v>889</v>
      </c>
      <c r="G358" s="445"/>
      <c r="H358" s="445"/>
      <c r="I358" s="445"/>
      <c r="J358" s="445"/>
      <c r="K358" s="445"/>
      <c r="L358" s="445"/>
      <c r="M358" s="445"/>
      <c r="N358" s="445"/>
      <c r="O358" s="445"/>
      <c r="P358" s="445"/>
      <c r="Q358" s="445"/>
      <c r="R358" s="445"/>
      <c r="S358" s="445"/>
      <c r="T358" s="445"/>
      <c r="U358" s="445"/>
      <c r="V358" s="445"/>
      <c r="W358" s="445"/>
      <c r="X358" s="445"/>
      <c r="Y358" s="445"/>
      <c r="Z358" s="445"/>
    </row>
    <row r="359" spans="1:26" ht="15.6" hidden="1" x14ac:dyDescent="0.3">
      <c r="A359" s="445"/>
      <c r="B359" s="445"/>
      <c r="C359" s="445"/>
      <c r="D359" s="445"/>
      <c r="E359" s="505" t="s">
        <v>243</v>
      </c>
      <c r="F359" s="505" t="s">
        <v>890</v>
      </c>
      <c r="G359" s="445"/>
      <c r="H359" s="445"/>
      <c r="I359" s="445"/>
      <c r="J359" s="445"/>
      <c r="K359" s="445"/>
      <c r="L359" s="445"/>
      <c r="M359" s="445"/>
      <c r="N359" s="445"/>
      <c r="O359" s="445"/>
      <c r="P359" s="445"/>
      <c r="Q359" s="445"/>
      <c r="R359" s="445"/>
      <c r="S359" s="445"/>
      <c r="T359" s="445"/>
      <c r="U359" s="445"/>
      <c r="V359" s="445"/>
      <c r="W359" s="445"/>
      <c r="X359" s="445"/>
      <c r="Y359" s="445"/>
      <c r="Z359" s="445"/>
    </row>
    <row r="360" spans="1:26" ht="15.6" hidden="1" x14ac:dyDescent="0.3">
      <c r="A360" s="445"/>
      <c r="B360" s="445"/>
      <c r="C360" s="445"/>
      <c r="D360" s="445"/>
      <c r="E360" s="505" t="s">
        <v>891</v>
      </c>
      <c r="F360" s="505" t="s">
        <v>892</v>
      </c>
      <c r="G360" s="445"/>
      <c r="H360" s="445"/>
      <c r="I360" s="445"/>
      <c r="J360" s="445"/>
      <c r="K360" s="445"/>
      <c r="L360" s="445"/>
      <c r="M360" s="445"/>
      <c r="N360" s="445"/>
      <c r="O360" s="445"/>
      <c r="P360" s="445"/>
      <c r="Q360" s="445"/>
      <c r="R360" s="445"/>
      <c r="S360" s="445"/>
      <c r="T360" s="445"/>
      <c r="U360" s="445"/>
      <c r="V360" s="445"/>
      <c r="W360" s="445"/>
      <c r="X360" s="445"/>
      <c r="Y360" s="445"/>
      <c r="Z360" s="445"/>
    </row>
    <row r="361" spans="1:26" ht="15.6" hidden="1" x14ac:dyDescent="0.3">
      <c r="A361" s="445"/>
      <c r="B361" s="445"/>
      <c r="C361" s="445"/>
      <c r="D361" s="445"/>
      <c r="E361" s="505" t="s">
        <v>893</v>
      </c>
      <c r="F361" s="505" t="s">
        <v>894</v>
      </c>
      <c r="G361" s="445"/>
      <c r="H361" s="445"/>
      <c r="I361" s="445"/>
      <c r="J361" s="445"/>
      <c r="K361" s="445"/>
      <c r="L361" s="445"/>
      <c r="M361" s="445"/>
      <c r="N361" s="445"/>
      <c r="O361" s="445"/>
      <c r="P361" s="445"/>
      <c r="Q361" s="445"/>
      <c r="R361" s="445"/>
      <c r="S361" s="445"/>
      <c r="T361" s="445"/>
      <c r="U361" s="445"/>
      <c r="V361" s="445"/>
      <c r="W361" s="445"/>
      <c r="X361" s="445"/>
      <c r="Y361" s="445"/>
      <c r="Z361" s="445"/>
    </row>
    <row r="362" spans="1:26" ht="15.6" hidden="1" x14ac:dyDescent="0.3">
      <c r="A362" s="445"/>
      <c r="B362" s="445"/>
      <c r="C362" s="445"/>
      <c r="D362" s="445"/>
      <c r="E362" s="505" t="s">
        <v>895</v>
      </c>
      <c r="F362" s="505" t="s">
        <v>896</v>
      </c>
      <c r="G362" s="445"/>
      <c r="H362" s="445"/>
      <c r="I362" s="445"/>
      <c r="J362" s="445"/>
      <c r="K362" s="445"/>
      <c r="L362" s="445"/>
      <c r="M362" s="445"/>
      <c r="N362" s="445"/>
      <c r="O362" s="445"/>
      <c r="P362" s="445"/>
      <c r="Q362" s="445"/>
      <c r="R362" s="445"/>
      <c r="S362" s="445"/>
      <c r="T362" s="445"/>
      <c r="U362" s="445"/>
      <c r="V362" s="445"/>
      <c r="W362" s="445"/>
      <c r="X362" s="445"/>
      <c r="Y362" s="445"/>
      <c r="Z362" s="445"/>
    </row>
    <row r="363" spans="1:26" ht="15.6" hidden="1" x14ac:dyDescent="0.3">
      <c r="A363" s="445"/>
      <c r="B363" s="445"/>
      <c r="C363" s="445"/>
      <c r="D363" s="445"/>
      <c r="E363" s="505" t="s">
        <v>897</v>
      </c>
      <c r="F363" s="505" t="s">
        <v>898</v>
      </c>
      <c r="G363" s="445"/>
      <c r="H363" s="445"/>
      <c r="I363" s="445"/>
      <c r="J363" s="445"/>
      <c r="K363" s="445"/>
      <c r="L363" s="445"/>
      <c r="M363" s="445"/>
      <c r="N363" s="445"/>
      <c r="O363" s="445"/>
      <c r="P363" s="445"/>
      <c r="Q363" s="445"/>
      <c r="R363" s="445"/>
      <c r="S363" s="445"/>
      <c r="T363" s="445"/>
      <c r="U363" s="445"/>
      <c r="V363" s="445"/>
      <c r="W363" s="445"/>
      <c r="X363" s="445"/>
      <c r="Y363" s="445"/>
      <c r="Z363" s="445"/>
    </row>
    <row r="364" spans="1:26" ht="15.6" hidden="1" x14ac:dyDescent="0.3">
      <c r="A364" s="445"/>
      <c r="B364" s="445"/>
      <c r="C364" s="445"/>
      <c r="D364" s="445"/>
      <c r="E364" s="505" t="s">
        <v>899</v>
      </c>
      <c r="F364" s="505" t="s">
        <v>900</v>
      </c>
      <c r="G364" s="445"/>
      <c r="H364" s="445"/>
      <c r="I364" s="445"/>
      <c r="J364" s="445"/>
      <c r="K364" s="445"/>
      <c r="L364" s="445"/>
      <c r="M364" s="445"/>
      <c r="N364" s="445"/>
      <c r="O364" s="445"/>
      <c r="P364" s="445"/>
      <c r="Q364" s="445"/>
      <c r="R364" s="445"/>
      <c r="S364" s="445"/>
      <c r="T364" s="445"/>
      <c r="U364" s="445"/>
      <c r="V364" s="445"/>
      <c r="W364" s="445"/>
      <c r="X364" s="445"/>
      <c r="Y364" s="445"/>
      <c r="Z364" s="445"/>
    </row>
    <row r="365" spans="1:26" ht="15.6" hidden="1" x14ac:dyDescent="0.3">
      <c r="A365" s="445"/>
      <c r="B365" s="445"/>
      <c r="C365" s="445"/>
      <c r="D365" s="445"/>
      <c r="E365" s="505" t="s">
        <v>901</v>
      </c>
      <c r="F365" s="505" t="s">
        <v>902</v>
      </c>
      <c r="G365" s="445"/>
      <c r="H365" s="445"/>
      <c r="I365" s="445"/>
      <c r="J365" s="445"/>
      <c r="K365" s="445"/>
      <c r="L365" s="445"/>
      <c r="M365" s="445"/>
      <c r="N365" s="445"/>
      <c r="O365" s="445"/>
      <c r="P365" s="445"/>
      <c r="Q365" s="445"/>
      <c r="R365" s="445"/>
      <c r="S365" s="445"/>
      <c r="T365" s="445"/>
      <c r="U365" s="445"/>
      <c r="V365" s="445"/>
      <c r="W365" s="445"/>
      <c r="X365" s="445"/>
      <c r="Y365" s="445"/>
      <c r="Z365" s="445"/>
    </row>
    <row r="366" spans="1:26" ht="15.6" hidden="1" x14ac:dyDescent="0.3">
      <c r="A366" s="445"/>
      <c r="B366" s="445"/>
      <c r="C366" s="445"/>
      <c r="D366" s="445"/>
      <c r="E366" s="505" t="s">
        <v>903</v>
      </c>
      <c r="F366" s="505" t="s">
        <v>904</v>
      </c>
      <c r="G366" s="445"/>
      <c r="H366" s="445"/>
      <c r="I366" s="445"/>
      <c r="J366" s="445"/>
      <c r="K366" s="445"/>
      <c r="L366" s="445"/>
      <c r="M366" s="445"/>
      <c r="N366" s="445"/>
      <c r="O366" s="445"/>
      <c r="P366" s="445"/>
      <c r="Q366" s="445"/>
      <c r="R366" s="445"/>
      <c r="S366" s="445"/>
      <c r="T366" s="445"/>
      <c r="U366" s="445"/>
      <c r="V366" s="445"/>
      <c r="W366" s="445"/>
      <c r="X366" s="445"/>
      <c r="Y366" s="445"/>
      <c r="Z366" s="445"/>
    </row>
    <row r="367" spans="1:26" ht="15.6" hidden="1" x14ac:dyDescent="0.3">
      <c r="A367" s="445"/>
      <c r="B367" s="445"/>
      <c r="C367" s="445"/>
      <c r="D367" s="445"/>
      <c r="E367" s="505" t="s">
        <v>905</v>
      </c>
      <c r="F367" s="505" t="s">
        <v>906</v>
      </c>
      <c r="G367" s="445"/>
      <c r="H367" s="445"/>
      <c r="I367" s="445"/>
      <c r="J367" s="445"/>
      <c r="K367" s="445"/>
      <c r="L367" s="445"/>
      <c r="M367" s="445"/>
      <c r="N367" s="445"/>
      <c r="O367" s="445"/>
      <c r="P367" s="445"/>
      <c r="Q367" s="445"/>
      <c r="R367" s="445"/>
      <c r="S367" s="445"/>
      <c r="T367" s="445"/>
      <c r="U367" s="445"/>
      <c r="V367" s="445"/>
      <c r="W367" s="445"/>
      <c r="X367" s="445"/>
      <c r="Y367" s="445"/>
      <c r="Z367" s="445"/>
    </row>
    <row r="368" spans="1:26" ht="15.6" hidden="1" x14ac:dyDescent="0.3">
      <c r="A368" s="445"/>
      <c r="B368" s="445"/>
      <c r="C368" s="445"/>
      <c r="D368" s="445"/>
      <c r="E368" s="505" t="s">
        <v>907</v>
      </c>
      <c r="F368" s="505" t="s">
        <v>908</v>
      </c>
      <c r="G368" s="445"/>
      <c r="H368" s="445"/>
      <c r="I368" s="445"/>
      <c r="J368" s="445"/>
      <c r="K368" s="445"/>
      <c r="L368" s="445"/>
      <c r="M368" s="445"/>
      <c r="N368" s="445"/>
      <c r="O368" s="445"/>
      <c r="P368" s="445"/>
      <c r="Q368" s="445"/>
      <c r="R368" s="445"/>
      <c r="S368" s="445"/>
      <c r="T368" s="445"/>
      <c r="U368" s="445"/>
      <c r="V368" s="445"/>
      <c r="W368" s="445"/>
      <c r="X368" s="445"/>
      <c r="Y368" s="445"/>
      <c r="Z368" s="445"/>
    </row>
    <row r="369" spans="1:26" ht="15.6" hidden="1" x14ac:dyDescent="0.3">
      <c r="A369" s="445"/>
      <c r="B369" s="445"/>
      <c r="C369" s="445"/>
      <c r="D369" s="445"/>
      <c r="E369" s="505" t="s">
        <v>909</v>
      </c>
      <c r="F369" s="505" t="s">
        <v>910</v>
      </c>
      <c r="G369" s="445"/>
      <c r="H369" s="445"/>
      <c r="I369" s="445"/>
      <c r="J369" s="445"/>
      <c r="K369" s="445"/>
      <c r="L369" s="445"/>
      <c r="M369" s="445"/>
      <c r="N369" s="445"/>
      <c r="O369" s="445"/>
      <c r="P369" s="445"/>
      <c r="Q369" s="445"/>
      <c r="R369" s="445"/>
      <c r="S369" s="445"/>
      <c r="T369" s="445"/>
      <c r="U369" s="445"/>
      <c r="V369" s="445"/>
      <c r="W369" s="445"/>
      <c r="X369" s="445"/>
      <c r="Y369" s="445"/>
      <c r="Z369" s="445"/>
    </row>
    <row r="370" spans="1:26" ht="15.6" hidden="1" x14ac:dyDescent="0.3">
      <c r="A370" s="445"/>
      <c r="B370" s="445"/>
      <c r="C370" s="445"/>
      <c r="D370" s="445"/>
      <c r="E370" s="505" t="s">
        <v>911</v>
      </c>
      <c r="F370" s="505" t="s">
        <v>912</v>
      </c>
      <c r="G370" s="445"/>
      <c r="H370" s="445"/>
      <c r="I370" s="445"/>
      <c r="J370" s="445"/>
      <c r="K370" s="445"/>
      <c r="L370" s="445"/>
      <c r="M370" s="445"/>
      <c r="N370" s="445"/>
      <c r="O370" s="445"/>
      <c r="P370" s="445"/>
      <c r="Q370" s="445"/>
      <c r="R370" s="445"/>
      <c r="S370" s="445"/>
      <c r="T370" s="445"/>
      <c r="U370" s="445"/>
      <c r="V370" s="445"/>
      <c r="W370" s="445"/>
      <c r="X370" s="445"/>
      <c r="Y370" s="445"/>
      <c r="Z370" s="445"/>
    </row>
    <row r="371" spans="1:26" ht="15.6" hidden="1" x14ac:dyDescent="0.3">
      <c r="A371" s="445"/>
      <c r="B371" s="445"/>
      <c r="C371" s="445"/>
      <c r="D371" s="445"/>
      <c r="E371" s="505" t="s">
        <v>913</v>
      </c>
      <c r="F371" s="505" t="s">
        <v>914</v>
      </c>
      <c r="G371" s="445"/>
      <c r="H371" s="445"/>
      <c r="I371" s="445"/>
      <c r="J371" s="445"/>
      <c r="K371" s="445"/>
      <c r="L371" s="445"/>
      <c r="M371" s="445"/>
      <c r="N371" s="445"/>
      <c r="O371" s="445"/>
      <c r="P371" s="445"/>
      <c r="Q371" s="445"/>
      <c r="R371" s="445"/>
      <c r="S371" s="445"/>
      <c r="T371" s="445"/>
      <c r="U371" s="445"/>
      <c r="V371" s="445"/>
      <c r="W371" s="445"/>
      <c r="X371" s="445"/>
      <c r="Y371" s="445"/>
      <c r="Z371" s="445"/>
    </row>
    <row r="372" spans="1:26" ht="15.6" hidden="1" x14ac:dyDescent="0.3">
      <c r="A372" s="445"/>
      <c r="B372" s="445"/>
      <c r="C372" s="445"/>
      <c r="D372" s="445"/>
      <c r="E372" s="505" t="s">
        <v>915</v>
      </c>
      <c r="F372" s="505" t="s">
        <v>916</v>
      </c>
      <c r="G372" s="445"/>
      <c r="H372" s="445"/>
      <c r="I372" s="445"/>
      <c r="J372" s="445"/>
      <c r="K372" s="445"/>
      <c r="L372" s="445"/>
      <c r="M372" s="445"/>
      <c r="N372" s="445"/>
      <c r="O372" s="445"/>
      <c r="P372" s="445"/>
      <c r="Q372" s="445"/>
      <c r="R372" s="445"/>
      <c r="S372" s="445"/>
      <c r="T372" s="445"/>
      <c r="U372" s="445"/>
      <c r="V372" s="445"/>
      <c r="W372" s="445"/>
      <c r="X372" s="445"/>
      <c r="Y372" s="445"/>
      <c r="Z372" s="445"/>
    </row>
    <row r="373" spans="1:26" ht="15.6" hidden="1" x14ac:dyDescent="0.3">
      <c r="A373" s="445"/>
      <c r="B373" s="445"/>
      <c r="C373" s="445"/>
      <c r="D373" s="445"/>
      <c r="E373" s="505" t="s">
        <v>917</v>
      </c>
      <c r="F373" s="505" t="s">
        <v>918</v>
      </c>
      <c r="G373" s="445"/>
      <c r="H373" s="445"/>
      <c r="I373" s="445"/>
      <c r="J373" s="445"/>
      <c r="K373" s="445"/>
      <c r="L373" s="445"/>
      <c r="M373" s="445"/>
      <c r="N373" s="445"/>
      <c r="O373" s="445"/>
      <c r="P373" s="445"/>
      <c r="Q373" s="445"/>
      <c r="R373" s="445"/>
      <c r="S373" s="445"/>
      <c r="T373" s="445"/>
      <c r="U373" s="445"/>
      <c r="V373" s="445"/>
      <c r="W373" s="445"/>
      <c r="X373" s="445"/>
      <c r="Y373" s="445"/>
      <c r="Z373" s="445"/>
    </row>
    <row r="374" spans="1:26" ht="15.6" hidden="1" x14ac:dyDescent="0.3">
      <c r="A374" s="445"/>
      <c r="B374" s="445"/>
      <c r="C374" s="445"/>
      <c r="D374" s="445"/>
      <c r="E374" s="505" t="s">
        <v>257</v>
      </c>
      <c r="F374" s="505" t="s">
        <v>919</v>
      </c>
      <c r="G374" s="445"/>
      <c r="H374" s="445"/>
      <c r="I374" s="445"/>
      <c r="J374" s="445"/>
      <c r="K374" s="445"/>
      <c r="L374" s="445"/>
      <c r="M374" s="445"/>
      <c r="N374" s="445"/>
      <c r="O374" s="445"/>
      <c r="P374" s="445"/>
      <c r="Q374" s="445"/>
      <c r="R374" s="445"/>
      <c r="S374" s="445"/>
      <c r="T374" s="445"/>
      <c r="U374" s="445"/>
      <c r="V374" s="445"/>
      <c r="W374" s="445"/>
      <c r="X374" s="445"/>
      <c r="Y374" s="445"/>
      <c r="Z374" s="445"/>
    </row>
    <row r="375" spans="1:26" ht="15.6" hidden="1" x14ac:dyDescent="0.3">
      <c r="A375" s="445"/>
      <c r="B375" s="445"/>
      <c r="C375" s="445"/>
      <c r="D375" s="445"/>
      <c r="E375" s="505" t="s">
        <v>920</v>
      </c>
      <c r="F375" s="505" t="s">
        <v>921</v>
      </c>
      <c r="G375" s="445"/>
      <c r="H375" s="445"/>
      <c r="I375" s="445"/>
      <c r="J375" s="445"/>
      <c r="K375" s="445"/>
      <c r="L375" s="445"/>
      <c r="M375" s="445"/>
      <c r="N375" s="445"/>
      <c r="O375" s="445"/>
      <c r="P375" s="445"/>
      <c r="Q375" s="445"/>
      <c r="R375" s="445"/>
      <c r="S375" s="445"/>
      <c r="T375" s="445"/>
      <c r="U375" s="445"/>
      <c r="V375" s="445"/>
      <c r="W375" s="445"/>
      <c r="X375" s="445"/>
      <c r="Y375" s="445"/>
      <c r="Z375" s="445"/>
    </row>
    <row r="376" spans="1:26" ht="15.6" hidden="1" x14ac:dyDescent="0.3">
      <c r="A376" s="445"/>
      <c r="B376" s="445"/>
      <c r="C376" s="445"/>
      <c r="D376" s="445"/>
      <c r="E376" s="505" t="s">
        <v>922</v>
      </c>
      <c r="F376" s="505" t="s">
        <v>923</v>
      </c>
      <c r="G376" s="445"/>
      <c r="H376" s="445"/>
      <c r="I376" s="445"/>
      <c r="J376" s="445"/>
      <c r="K376" s="445"/>
      <c r="L376" s="445"/>
      <c r="M376" s="445"/>
      <c r="N376" s="445"/>
      <c r="O376" s="445"/>
      <c r="P376" s="445"/>
      <c r="Q376" s="445"/>
      <c r="R376" s="445"/>
      <c r="S376" s="445"/>
      <c r="T376" s="445"/>
      <c r="U376" s="445"/>
      <c r="V376" s="445"/>
      <c r="W376" s="445"/>
      <c r="X376" s="445"/>
      <c r="Y376" s="445"/>
      <c r="Z376" s="445"/>
    </row>
    <row r="377" spans="1:26" ht="15.6" hidden="1" x14ac:dyDescent="0.3">
      <c r="A377" s="445"/>
      <c r="B377" s="445"/>
      <c r="C377" s="445"/>
      <c r="D377" s="445"/>
      <c r="E377" s="505" t="s">
        <v>258</v>
      </c>
      <c r="F377" s="505" t="s">
        <v>924</v>
      </c>
      <c r="G377" s="445"/>
      <c r="H377" s="445"/>
      <c r="I377" s="445"/>
      <c r="J377" s="445"/>
      <c r="K377" s="445"/>
      <c r="L377" s="445"/>
      <c r="M377" s="445"/>
      <c r="N377" s="445"/>
      <c r="O377" s="445"/>
      <c r="P377" s="445"/>
      <c r="Q377" s="445"/>
      <c r="R377" s="445"/>
      <c r="S377" s="445"/>
      <c r="T377" s="445"/>
      <c r="U377" s="445"/>
      <c r="V377" s="445"/>
      <c r="W377" s="445"/>
      <c r="X377" s="445"/>
      <c r="Y377" s="445"/>
      <c r="Z377" s="445"/>
    </row>
    <row r="378" spans="1:26" ht="15.6" hidden="1" x14ac:dyDescent="0.3">
      <c r="A378" s="445"/>
      <c r="B378" s="445"/>
      <c r="C378" s="445"/>
      <c r="D378" s="445"/>
      <c r="E378" s="505" t="s">
        <v>925</v>
      </c>
      <c r="F378" s="505" t="s">
        <v>926</v>
      </c>
      <c r="G378" s="445"/>
      <c r="H378" s="445"/>
      <c r="I378" s="445"/>
      <c r="J378" s="445"/>
      <c r="K378" s="445"/>
      <c r="L378" s="445"/>
      <c r="M378" s="445"/>
      <c r="N378" s="445"/>
      <c r="O378" s="445"/>
      <c r="P378" s="445"/>
      <c r="Q378" s="445"/>
      <c r="R378" s="445"/>
      <c r="S378" s="445"/>
      <c r="T378" s="445"/>
      <c r="U378" s="445"/>
      <c r="V378" s="445"/>
      <c r="W378" s="445"/>
      <c r="X378" s="445"/>
      <c r="Y378" s="445"/>
      <c r="Z378" s="445"/>
    </row>
    <row r="379" spans="1:26" ht="15.6" hidden="1" x14ac:dyDescent="0.3">
      <c r="A379" s="445"/>
      <c r="B379" s="445"/>
      <c r="C379" s="445"/>
      <c r="D379" s="445"/>
      <c r="E379" s="505" t="s">
        <v>927</v>
      </c>
      <c r="F379" s="505" t="s">
        <v>928</v>
      </c>
      <c r="G379" s="445"/>
      <c r="H379" s="445"/>
      <c r="I379" s="445"/>
      <c r="J379" s="445"/>
      <c r="K379" s="445"/>
      <c r="L379" s="445"/>
      <c r="M379" s="445"/>
      <c r="N379" s="445"/>
      <c r="O379" s="445"/>
      <c r="P379" s="445"/>
      <c r="Q379" s="445"/>
      <c r="R379" s="445"/>
      <c r="S379" s="445"/>
      <c r="T379" s="445"/>
      <c r="U379" s="445"/>
      <c r="V379" s="445"/>
      <c r="W379" s="445"/>
      <c r="X379" s="445"/>
      <c r="Y379" s="445"/>
      <c r="Z379" s="445"/>
    </row>
    <row r="380" spans="1:26" ht="15.6" hidden="1" x14ac:dyDescent="0.3">
      <c r="A380" s="445"/>
      <c r="B380" s="445"/>
      <c r="C380" s="445"/>
      <c r="D380" s="445"/>
      <c r="E380" s="505" t="s">
        <v>929</v>
      </c>
      <c r="F380" s="505" t="s">
        <v>930</v>
      </c>
      <c r="G380" s="445"/>
      <c r="H380" s="445"/>
      <c r="I380" s="445"/>
      <c r="J380" s="445"/>
      <c r="K380" s="445"/>
      <c r="L380" s="445"/>
      <c r="M380" s="445"/>
      <c r="N380" s="445"/>
      <c r="O380" s="445"/>
      <c r="P380" s="445"/>
      <c r="Q380" s="445"/>
      <c r="R380" s="445"/>
      <c r="S380" s="445"/>
      <c r="T380" s="445"/>
      <c r="U380" s="445"/>
      <c r="V380" s="445"/>
      <c r="W380" s="445"/>
      <c r="X380" s="445"/>
      <c r="Y380" s="445"/>
      <c r="Z380" s="445"/>
    </row>
    <row r="381" spans="1:26" ht="15.6" hidden="1" x14ac:dyDescent="0.3">
      <c r="A381" s="445"/>
      <c r="B381" s="445"/>
      <c r="C381" s="445"/>
      <c r="D381" s="445"/>
      <c r="E381" s="505" t="s">
        <v>931</v>
      </c>
      <c r="F381" s="505" t="s">
        <v>932</v>
      </c>
      <c r="G381" s="445"/>
      <c r="H381" s="445"/>
      <c r="I381" s="445"/>
      <c r="J381" s="445"/>
      <c r="K381" s="445"/>
      <c r="L381" s="445"/>
      <c r="M381" s="445"/>
      <c r="N381" s="445"/>
      <c r="O381" s="445"/>
      <c r="P381" s="445"/>
      <c r="Q381" s="445"/>
      <c r="R381" s="445"/>
      <c r="S381" s="445"/>
      <c r="T381" s="445"/>
      <c r="U381" s="445"/>
      <c r="V381" s="445"/>
      <c r="W381" s="445"/>
      <c r="X381" s="445"/>
      <c r="Y381" s="445"/>
      <c r="Z381" s="445"/>
    </row>
    <row r="382" spans="1:26" ht="15.6" hidden="1" x14ac:dyDescent="0.3">
      <c r="A382" s="445"/>
      <c r="B382" s="445"/>
      <c r="C382" s="445"/>
      <c r="D382" s="445"/>
      <c r="E382" s="505" t="s">
        <v>933</v>
      </c>
      <c r="F382" s="505" t="s">
        <v>934</v>
      </c>
      <c r="G382" s="445"/>
      <c r="H382" s="445"/>
      <c r="I382" s="445"/>
      <c r="J382" s="445"/>
      <c r="K382" s="445"/>
      <c r="L382" s="445"/>
      <c r="M382" s="445"/>
      <c r="N382" s="445"/>
      <c r="O382" s="445"/>
      <c r="P382" s="445"/>
      <c r="Q382" s="445"/>
      <c r="R382" s="445"/>
      <c r="S382" s="445"/>
      <c r="T382" s="445"/>
      <c r="U382" s="445"/>
      <c r="V382" s="445"/>
      <c r="W382" s="445"/>
      <c r="X382" s="445"/>
      <c r="Y382" s="445"/>
      <c r="Z382" s="445"/>
    </row>
    <row r="383" spans="1:26" ht="15.6" hidden="1" x14ac:dyDescent="0.3">
      <c r="A383" s="445"/>
      <c r="B383" s="445"/>
      <c r="C383" s="445"/>
      <c r="D383" s="445"/>
      <c r="E383" s="505" t="s">
        <v>935</v>
      </c>
      <c r="F383" s="505" t="s">
        <v>936</v>
      </c>
      <c r="G383" s="445"/>
      <c r="H383" s="445"/>
      <c r="I383" s="445"/>
      <c r="J383" s="445"/>
      <c r="K383" s="445"/>
      <c r="L383" s="445"/>
      <c r="M383" s="445"/>
      <c r="N383" s="445"/>
      <c r="O383" s="445"/>
      <c r="P383" s="445"/>
      <c r="Q383" s="445"/>
      <c r="R383" s="445"/>
      <c r="S383" s="445"/>
      <c r="T383" s="445"/>
      <c r="U383" s="445"/>
      <c r="V383" s="445"/>
      <c r="W383" s="445"/>
      <c r="X383" s="445"/>
      <c r="Y383" s="445"/>
      <c r="Z383" s="445"/>
    </row>
    <row r="384" spans="1:26" ht="15.6" hidden="1" x14ac:dyDescent="0.3">
      <c r="A384" s="445"/>
      <c r="B384" s="445"/>
      <c r="C384" s="445"/>
      <c r="D384" s="445"/>
      <c r="E384" s="505" t="s">
        <v>937</v>
      </c>
      <c r="F384" s="505" t="s">
        <v>938</v>
      </c>
      <c r="G384" s="445"/>
      <c r="H384" s="445"/>
      <c r="I384" s="445"/>
      <c r="J384" s="445"/>
      <c r="K384" s="445"/>
      <c r="L384" s="445"/>
      <c r="M384" s="445"/>
      <c r="N384" s="445"/>
      <c r="O384" s="445"/>
      <c r="P384" s="445"/>
      <c r="Q384" s="445"/>
      <c r="R384" s="445"/>
      <c r="S384" s="445"/>
      <c r="T384" s="445"/>
      <c r="U384" s="445"/>
      <c r="V384" s="445"/>
      <c r="W384" s="445"/>
      <c r="X384" s="445"/>
      <c r="Y384" s="445"/>
      <c r="Z384" s="445"/>
    </row>
    <row r="385" spans="1:26" ht="15.6" hidden="1" x14ac:dyDescent="0.3">
      <c r="A385" s="445"/>
      <c r="B385" s="445"/>
      <c r="C385" s="445"/>
      <c r="D385" s="445"/>
      <c r="E385" s="505" t="s">
        <v>939</v>
      </c>
      <c r="F385" s="505" t="s">
        <v>940</v>
      </c>
      <c r="G385" s="445"/>
      <c r="H385" s="445"/>
      <c r="I385" s="445"/>
      <c r="J385" s="445"/>
      <c r="K385" s="445"/>
      <c r="L385" s="445"/>
      <c r="M385" s="445"/>
      <c r="N385" s="445"/>
      <c r="O385" s="445"/>
      <c r="P385" s="445"/>
      <c r="Q385" s="445"/>
      <c r="R385" s="445"/>
      <c r="S385" s="445"/>
      <c r="T385" s="445"/>
      <c r="U385" s="445"/>
      <c r="V385" s="445"/>
      <c r="W385" s="445"/>
      <c r="X385" s="445"/>
      <c r="Y385" s="445"/>
      <c r="Z385" s="445"/>
    </row>
    <row r="386" spans="1:26" ht="15.6" hidden="1" x14ac:dyDescent="0.3">
      <c r="A386" s="445"/>
      <c r="B386" s="445"/>
      <c r="C386" s="445"/>
      <c r="D386" s="445"/>
      <c r="E386" s="505" t="s">
        <v>941</v>
      </c>
      <c r="F386" s="505" t="s">
        <v>942</v>
      </c>
      <c r="G386" s="445"/>
      <c r="H386" s="445"/>
      <c r="I386" s="445"/>
      <c r="J386" s="445"/>
      <c r="K386" s="445"/>
      <c r="L386" s="445"/>
      <c r="M386" s="445"/>
      <c r="N386" s="445"/>
      <c r="O386" s="445"/>
      <c r="P386" s="445"/>
      <c r="Q386" s="445"/>
      <c r="R386" s="445"/>
      <c r="S386" s="445"/>
      <c r="T386" s="445"/>
      <c r="U386" s="445"/>
      <c r="V386" s="445"/>
      <c r="W386" s="445"/>
      <c r="X386" s="445"/>
      <c r="Y386" s="445"/>
      <c r="Z386" s="445"/>
    </row>
    <row r="387" spans="1:26" ht="15.6" hidden="1" x14ac:dyDescent="0.3">
      <c r="A387" s="445"/>
      <c r="B387" s="445"/>
      <c r="C387" s="445"/>
      <c r="D387" s="445"/>
      <c r="E387" s="505" t="s">
        <v>943</v>
      </c>
      <c r="F387" s="505" t="s">
        <v>944</v>
      </c>
      <c r="G387" s="445"/>
      <c r="H387" s="445"/>
      <c r="I387" s="445"/>
      <c r="J387" s="445"/>
      <c r="K387" s="445"/>
      <c r="L387" s="445"/>
      <c r="M387" s="445"/>
      <c r="N387" s="445"/>
      <c r="O387" s="445"/>
      <c r="P387" s="445"/>
      <c r="Q387" s="445"/>
      <c r="R387" s="445"/>
      <c r="S387" s="445"/>
      <c r="T387" s="445"/>
      <c r="U387" s="445"/>
      <c r="V387" s="445"/>
      <c r="W387" s="445"/>
      <c r="X387" s="445"/>
      <c r="Y387" s="445"/>
      <c r="Z387" s="445"/>
    </row>
    <row r="388" spans="1:26" ht="15.6" hidden="1" x14ac:dyDescent="0.3">
      <c r="A388" s="445"/>
      <c r="B388" s="445"/>
      <c r="C388" s="445"/>
      <c r="D388" s="445"/>
      <c r="E388" s="505" t="s">
        <v>945</v>
      </c>
      <c r="F388" s="505" t="s">
        <v>946</v>
      </c>
      <c r="G388" s="445"/>
      <c r="H388" s="445"/>
      <c r="I388" s="445"/>
      <c r="J388" s="445"/>
      <c r="K388" s="445"/>
      <c r="L388" s="445"/>
      <c r="M388" s="445"/>
      <c r="N388" s="445"/>
      <c r="O388" s="445"/>
      <c r="P388" s="445"/>
      <c r="Q388" s="445"/>
      <c r="R388" s="445"/>
      <c r="S388" s="445"/>
      <c r="T388" s="445"/>
      <c r="U388" s="445"/>
      <c r="V388" s="445"/>
      <c r="W388" s="445"/>
      <c r="X388" s="445"/>
      <c r="Y388" s="445"/>
      <c r="Z388" s="445"/>
    </row>
    <row r="389" spans="1:26" ht="15.6" hidden="1" x14ac:dyDescent="0.3">
      <c r="A389" s="445"/>
      <c r="B389" s="445"/>
      <c r="C389" s="445"/>
      <c r="D389" s="445"/>
      <c r="E389" s="505" t="s">
        <v>947</v>
      </c>
      <c r="F389" s="505" t="s">
        <v>948</v>
      </c>
      <c r="G389" s="445"/>
      <c r="H389" s="445"/>
      <c r="I389" s="445"/>
      <c r="J389" s="445"/>
      <c r="K389" s="445"/>
      <c r="L389" s="445"/>
      <c r="M389" s="445"/>
      <c r="N389" s="445"/>
      <c r="O389" s="445"/>
      <c r="P389" s="445"/>
      <c r="Q389" s="445"/>
      <c r="R389" s="445"/>
      <c r="S389" s="445"/>
      <c r="T389" s="445"/>
      <c r="U389" s="445"/>
      <c r="V389" s="445"/>
      <c r="W389" s="445"/>
      <c r="X389" s="445"/>
      <c r="Y389" s="445"/>
      <c r="Z389" s="445"/>
    </row>
    <row r="390" spans="1:26" ht="15.6" hidden="1" x14ac:dyDescent="0.3">
      <c r="A390" s="445"/>
      <c r="B390" s="445"/>
      <c r="C390" s="445"/>
      <c r="D390" s="445"/>
      <c r="E390" s="505" t="s">
        <v>949</v>
      </c>
      <c r="F390" s="505" t="s">
        <v>950</v>
      </c>
      <c r="G390" s="445"/>
      <c r="H390" s="445"/>
      <c r="I390" s="445"/>
      <c r="J390" s="445"/>
      <c r="K390" s="445"/>
      <c r="L390" s="445"/>
      <c r="M390" s="445"/>
      <c r="N390" s="445"/>
      <c r="O390" s="445"/>
      <c r="P390" s="445"/>
      <c r="Q390" s="445"/>
      <c r="R390" s="445"/>
      <c r="S390" s="445"/>
      <c r="T390" s="445"/>
      <c r="U390" s="445"/>
      <c r="V390" s="445"/>
      <c r="W390" s="445"/>
      <c r="X390" s="445"/>
      <c r="Y390" s="445"/>
      <c r="Z390" s="445"/>
    </row>
    <row r="391" spans="1:26" ht="15.6" hidden="1" x14ac:dyDescent="0.3">
      <c r="A391" s="445"/>
      <c r="B391" s="445"/>
      <c r="C391" s="445"/>
      <c r="D391" s="445"/>
      <c r="E391" s="505" t="s">
        <v>951</v>
      </c>
      <c r="F391" s="505" t="s">
        <v>952</v>
      </c>
      <c r="G391" s="445"/>
      <c r="H391" s="445"/>
      <c r="I391" s="445"/>
      <c r="J391" s="445"/>
      <c r="K391" s="445"/>
      <c r="L391" s="445"/>
      <c r="M391" s="445"/>
      <c r="N391" s="445"/>
      <c r="O391" s="445"/>
      <c r="P391" s="445"/>
      <c r="Q391" s="445"/>
      <c r="R391" s="445"/>
      <c r="S391" s="445"/>
      <c r="T391" s="445"/>
      <c r="U391" s="445"/>
      <c r="V391" s="445"/>
      <c r="W391" s="445"/>
      <c r="X391" s="445"/>
      <c r="Y391" s="445"/>
      <c r="Z391" s="445"/>
    </row>
    <row r="392" spans="1:26" ht="15.6" hidden="1" x14ac:dyDescent="0.3">
      <c r="A392" s="445"/>
      <c r="B392" s="445"/>
      <c r="C392" s="445"/>
      <c r="D392" s="445"/>
      <c r="E392" s="505" t="s">
        <v>953</v>
      </c>
      <c r="F392" s="505" t="s">
        <v>954</v>
      </c>
      <c r="G392" s="445"/>
      <c r="H392" s="445"/>
      <c r="I392" s="445"/>
      <c r="J392" s="445"/>
      <c r="K392" s="445"/>
      <c r="L392" s="445"/>
      <c r="M392" s="445"/>
      <c r="N392" s="445"/>
      <c r="O392" s="445"/>
      <c r="P392" s="445"/>
      <c r="Q392" s="445"/>
      <c r="R392" s="445"/>
      <c r="S392" s="445"/>
      <c r="T392" s="445"/>
      <c r="U392" s="445"/>
      <c r="V392" s="445"/>
      <c r="W392" s="445"/>
      <c r="X392" s="445"/>
      <c r="Y392" s="445"/>
      <c r="Z392" s="445"/>
    </row>
    <row r="393" spans="1:26" ht="15.6" hidden="1" x14ac:dyDescent="0.3">
      <c r="A393" s="445"/>
      <c r="B393" s="445"/>
      <c r="C393" s="445"/>
      <c r="D393" s="445"/>
      <c r="E393" s="505" t="s">
        <v>955</v>
      </c>
      <c r="F393" s="505" t="s">
        <v>956</v>
      </c>
      <c r="G393" s="445"/>
      <c r="H393" s="445"/>
      <c r="I393" s="445"/>
      <c r="J393" s="445"/>
      <c r="K393" s="445"/>
      <c r="L393" s="445"/>
      <c r="M393" s="445"/>
      <c r="N393" s="445"/>
      <c r="O393" s="445"/>
      <c r="P393" s="445"/>
      <c r="Q393" s="445"/>
      <c r="R393" s="445"/>
      <c r="S393" s="445"/>
      <c r="T393" s="445"/>
      <c r="U393" s="445"/>
      <c r="V393" s="445"/>
      <c r="W393" s="445"/>
      <c r="X393" s="445"/>
      <c r="Y393" s="445"/>
      <c r="Z393" s="445"/>
    </row>
    <row r="394" spans="1:26" ht="15.6" hidden="1" x14ac:dyDescent="0.3">
      <c r="A394" s="445"/>
      <c r="B394" s="445"/>
      <c r="C394" s="445"/>
      <c r="D394" s="445"/>
      <c r="E394" s="505" t="s">
        <v>957</v>
      </c>
      <c r="F394" s="505" t="s">
        <v>958</v>
      </c>
      <c r="G394" s="445"/>
      <c r="H394" s="445"/>
      <c r="I394" s="445"/>
      <c r="J394" s="445"/>
      <c r="K394" s="445"/>
      <c r="L394" s="445"/>
      <c r="M394" s="445"/>
      <c r="N394" s="445"/>
      <c r="O394" s="445"/>
      <c r="P394" s="445"/>
      <c r="Q394" s="445"/>
      <c r="R394" s="445"/>
      <c r="S394" s="445"/>
      <c r="T394" s="445"/>
      <c r="U394" s="445"/>
      <c r="V394" s="445"/>
      <c r="W394" s="445"/>
      <c r="X394" s="445"/>
      <c r="Y394" s="445"/>
      <c r="Z394" s="445"/>
    </row>
    <row r="395" spans="1:26" ht="15.6" hidden="1" x14ac:dyDescent="0.3">
      <c r="A395" s="445"/>
      <c r="B395" s="445"/>
      <c r="C395" s="445"/>
      <c r="D395" s="445"/>
      <c r="E395" s="505" t="s">
        <v>959</v>
      </c>
      <c r="F395" s="505" t="s">
        <v>960</v>
      </c>
      <c r="G395" s="445"/>
      <c r="H395" s="445"/>
      <c r="I395" s="445"/>
      <c r="J395" s="445"/>
      <c r="K395" s="445"/>
      <c r="L395" s="445"/>
      <c r="M395" s="445"/>
      <c r="N395" s="445"/>
      <c r="O395" s="445"/>
      <c r="P395" s="445"/>
      <c r="Q395" s="445"/>
      <c r="R395" s="445"/>
      <c r="S395" s="445"/>
      <c r="T395" s="445"/>
      <c r="U395" s="445"/>
      <c r="V395" s="445"/>
      <c r="W395" s="445"/>
      <c r="X395" s="445"/>
      <c r="Y395" s="445"/>
      <c r="Z395" s="445"/>
    </row>
    <row r="396" spans="1:26" ht="15.6" hidden="1" x14ac:dyDescent="0.3">
      <c r="A396" s="445"/>
      <c r="B396" s="445"/>
      <c r="C396" s="445"/>
      <c r="D396" s="445"/>
      <c r="E396" s="505" t="s">
        <v>961</v>
      </c>
      <c r="F396" s="505" t="s">
        <v>962</v>
      </c>
      <c r="G396" s="445"/>
      <c r="H396" s="445"/>
      <c r="I396" s="445"/>
      <c r="J396" s="445"/>
      <c r="K396" s="445"/>
      <c r="L396" s="445"/>
      <c r="M396" s="445"/>
      <c r="N396" s="445"/>
      <c r="O396" s="445"/>
      <c r="P396" s="445"/>
      <c r="Q396" s="445"/>
      <c r="R396" s="445"/>
      <c r="S396" s="445"/>
      <c r="T396" s="445"/>
      <c r="U396" s="445"/>
      <c r="V396" s="445"/>
      <c r="W396" s="445"/>
      <c r="X396" s="445"/>
      <c r="Y396" s="445"/>
      <c r="Z396" s="445"/>
    </row>
    <row r="397" spans="1:26" ht="15.6" hidden="1" x14ac:dyDescent="0.3">
      <c r="A397" s="445"/>
      <c r="B397" s="445"/>
      <c r="C397" s="445"/>
      <c r="D397" s="445"/>
      <c r="E397" s="505" t="s">
        <v>963</v>
      </c>
      <c r="F397" s="505" t="s">
        <v>964</v>
      </c>
      <c r="G397" s="445"/>
      <c r="H397" s="445"/>
      <c r="I397" s="445"/>
      <c r="J397" s="445"/>
      <c r="K397" s="445"/>
      <c r="L397" s="445"/>
      <c r="M397" s="445"/>
      <c r="N397" s="445"/>
      <c r="O397" s="445"/>
      <c r="P397" s="445"/>
      <c r="Q397" s="445"/>
      <c r="R397" s="445"/>
      <c r="S397" s="445"/>
      <c r="T397" s="445"/>
      <c r="U397" s="445"/>
      <c r="V397" s="445"/>
      <c r="W397" s="445"/>
      <c r="X397" s="445"/>
      <c r="Y397" s="445"/>
      <c r="Z397" s="445"/>
    </row>
    <row r="398" spans="1:26" ht="15.6" hidden="1" x14ac:dyDescent="0.3">
      <c r="A398" s="445"/>
      <c r="B398" s="445"/>
      <c r="C398" s="445"/>
      <c r="D398" s="445"/>
      <c r="E398" s="505" t="s">
        <v>965</v>
      </c>
      <c r="F398" s="505" t="s">
        <v>966</v>
      </c>
      <c r="G398" s="445"/>
      <c r="H398" s="445"/>
      <c r="I398" s="445"/>
      <c r="J398" s="445"/>
      <c r="K398" s="445"/>
      <c r="L398" s="445"/>
      <c r="M398" s="445"/>
      <c r="N398" s="445"/>
      <c r="O398" s="445"/>
      <c r="P398" s="445"/>
      <c r="Q398" s="445"/>
      <c r="R398" s="445"/>
      <c r="S398" s="445"/>
      <c r="T398" s="445"/>
      <c r="U398" s="445"/>
      <c r="V398" s="445"/>
      <c r="W398" s="445"/>
      <c r="X398" s="445"/>
      <c r="Y398" s="445"/>
      <c r="Z398" s="445"/>
    </row>
    <row r="399" spans="1:26" ht="15.6" hidden="1" x14ac:dyDescent="0.3">
      <c r="A399" s="445"/>
      <c r="B399" s="445"/>
      <c r="C399" s="445"/>
      <c r="D399" s="445"/>
      <c r="E399" s="505" t="s">
        <v>967</v>
      </c>
      <c r="F399" s="505" t="s">
        <v>968</v>
      </c>
      <c r="G399" s="445"/>
      <c r="H399" s="445"/>
      <c r="I399" s="445"/>
      <c r="J399" s="445"/>
      <c r="K399" s="445"/>
      <c r="L399" s="445"/>
      <c r="M399" s="445"/>
      <c r="N399" s="445"/>
      <c r="O399" s="445"/>
      <c r="P399" s="445"/>
      <c r="Q399" s="445"/>
      <c r="R399" s="445"/>
      <c r="S399" s="445"/>
      <c r="T399" s="445"/>
      <c r="U399" s="445"/>
      <c r="V399" s="445"/>
      <c r="W399" s="445"/>
      <c r="X399" s="445"/>
      <c r="Y399" s="445"/>
      <c r="Z399" s="445"/>
    </row>
    <row r="400" spans="1:26" ht="15.6" hidden="1" x14ac:dyDescent="0.3">
      <c r="A400" s="445"/>
      <c r="B400" s="445"/>
      <c r="C400" s="445"/>
      <c r="D400" s="445"/>
      <c r="E400" s="505" t="s">
        <v>969</v>
      </c>
      <c r="F400" s="505" t="s">
        <v>970</v>
      </c>
      <c r="G400" s="445"/>
      <c r="H400" s="445"/>
      <c r="I400" s="445"/>
      <c r="J400" s="445"/>
      <c r="K400" s="445"/>
      <c r="L400" s="445"/>
      <c r="M400" s="445"/>
      <c r="N400" s="445"/>
      <c r="O400" s="445"/>
      <c r="P400" s="445"/>
      <c r="Q400" s="445"/>
      <c r="R400" s="445"/>
      <c r="S400" s="445"/>
      <c r="T400" s="445"/>
      <c r="U400" s="445"/>
      <c r="V400" s="445"/>
      <c r="W400" s="445"/>
      <c r="X400" s="445"/>
      <c r="Y400" s="445"/>
      <c r="Z400" s="445"/>
    </row>
    <row r="401" spans="1:26" ht="15.6" hidden="1" x14ac:dyDescent="0.3">
      <c r="A401" s="445"/>
      <c r="B401" s="445"/>
      <c r="C401" s="445"/>
      <c r="D401" s="445"/>
      <c r="E401" s="505" t="s">
        <v>971</v>
      </c>
      <c r="F401" s="505" t="s">
        <v>972</v>
      </c>
      <c r="G401" s="445"/>
      <c r="H401" s="445"/>
      <c r="I401" s="445"/>
      <c r="J401" s="445"/>
      <c r="K401" s="445"/>
      <c r="L401" s="445"/>
      <c r="M401" s="445"/>
      <c r="N401" s="445"/>
      <c r="O401" s="445"/>
      <c r="P401" s="445"/>
      <c r="Q401" s="445"/>
      <c r="R401" s="445"/>
      <c r="S401" s="445"/>
      <c r="T401" s="445"/>
      <c r="U401" s="445"/>
      <c r="V401" s="445"/>
      <c r="W401" s="445"/>
      <c r="X401" s="445"/>
      <c r="Y401" s="445"/>
      <c r="Z401" s="445"/>
    </row>
    <row r="402" spans="1:26" ht="15.6" hidden="1" x14ac:dyDescent="0.3">
      <c r="A402" s="445"/>
      <c r="B402" s="445"/>
      <c r="C402" s="445"/>
      <c r="D402" s="445"/>
      <c r="E402" s="505" t="s">
        <v>973</v>
      </c>
      <c r="F402" s="505" t="s">
        <v>974</v>
      </c>
      <c r="G402" s="445"/>
      <c r="H402" s="445"/>
      <c r="I402" s="445"/>
      <c r="J402" s="445"/>
      <c r="K402" s="445"/>
      <c r="L402" s="445"/>
      <c r="M402" s="445"/>
      <c r="N402" s="445"/>
      <c r="O402" s="445"/>
      <c r="P402" s="445"/>
      <c r="Q402" s="445"/>
      <c r="R402" s="445"/>
      <c r="S402" s="445"/>
      <c r="T402" s="445"/>
      <c r="U402" s="445"/>
      <c r="V402" s="445"/>
      <c r="W402" s="445"/>
      <c r="X402" s="445"/>
      <c r="Y402" s="445"/>
      <c r="Z402" s="445"/>
    </row>
    <row r="403" spans="1:26" ht="15.6" hidden="1" x14ac:dyDescent="0.3">
      <c r="A403" s="445"/>
      <c r="B403" s="445"/>
      <c r="C403" s="445"/>
      <c r="D403" s="445"/>
      <c r="E403" s="505" t="s">
        <v>975</v>
      </c>
      <c r="F403" s="505" t="s">
        <v>976</v>
      </c>
      <c r="G403" s="445"/>
      <c r="H403" s="445"/>
      <c r="I403" s="445"/>
      <c r="J403" s="445"/>
      <c r="K403" s="445"/>
      <c r="L403" s="445"/>
      <c r="M403" s="445"/>
      <c r="N403" s="445"/>
      <c r="O403" s="445"/>
      <c r="P403" s="445"/>
      <c r="Q403" s="445"/>
      <c r="R403" s="445"/>
      <c r="S403" s="445"/>
      <c r="T403" s="445"/>
      <c r="U403" s="445"/>
      <c r="V403" s="445"/>
      <c r="W403" s="445"/>
      <c r="X403" s="445"/>
      <c r="Y403" s="445"/>
      <c r="Z403" s="445"/>
    </row>
    <row r="404" spans="1:26" ht="15.6" hidden="1" x14ac:dyDescent="0.3">
      <c r="A404" s="445"/>
      <c r="B404" s="445"/>
      <c r="C404" s="445"/>
      <c r="D404" s="445"/>
      <c r="E404" s="505" t="s">
        <v>977</v>
      </c>
      <c r="F404" s="505" t="s">
        <v>978</v>
      </c>
      <c r="G404" s="445"/>
      <c r="H404" s="445"/>
      <c r="I404" s="445"/>
      <c r="J404" s="445"/>
      <c r="K404" s="445"/>
      <c r="L404" s="445"/>
      <c r="M404" s="445"/>
      <c r="N404" s="445"/>
      <c r="O404" s="445"/>
      <c r="P404" s="445"/>
      <c r="Q404" s="445"/>
      <c r="R404" s="445"/>
      <c r="S404" s="445"/>
      <c r="T404" s="445"/>
      <c r="U404" s="445"/>
      <c r="V404" s="445"/>
      <c r="W404" s="445"/>
      <c r="X404" s="445"/>
      <c r="Y404" s="445"/>
      <c r="Z404" s="445"/>
    </row>
    <row r="405" spans="1:26" ht="15.6" hidden="1" x14ac:dyDescent="0.3">
      <c r="A405" s="445"/>
      <c r="B405" s="445"/>
      <c r="C405" s="445"/>
      <c r="D405" s="445"/>
      <c r="E405" s="505" t="s">
        <v>979</v>
      </c>
      <c r="F405" s="505" t="s">
        <v>980</v>
      </c>
      <c r="G405" s="445"/>
      <c r="H405" s="445"/>
      <c r="I405" s="445"/>
      <c r="J405" s="445"/>
      <c r="K405" s="445"/>
      <c r="L405" s="445"/>
      <c r="M405" s="445"/>
      <c r="N405" s="445"/>
      <c r="O405" s="445"/>
      <c r="P405" s="445"/>
      <c r="Q405" s="445"/>
      <c r="R405" s="445"/>
      <c r="S405" s="445"/>
      <c r="T405" s="445"/>
      <c r="U405" s="445"/>
      <c r="V405" s="445"/>
      <c r="W405" s="445"/>
      <c r="X405" s="445"/>
      <c r="Y405" s="445"/>
      <c r="Z405" s="445"/>
    </row>
    <row r="406" spans="1:26" ht="15.6" hidden="1" x14ac:dyDescent="0.3">
      <c r="A406" s="445"/>
      <c r="B406" s="445"/>
      <c r="C406" s="445"/>
      <c r="D406" s="445"/>
      <c r="E406" s="505" t="s">
        <v>57</v>
      </c>
      <c r="F406" s="505" t="s">
        <v>981</v>
      </c>
      <c r="G406" s="445"/>
      <c r="H406" s="445"/>
      <c r="I406" s="445"/>
      <c r="J406" s="445"/>
      <c r="K406" s="445"/>
      <c r="L406" s="445"/>
      <c r="M406" s="445"/>
      <c r="N406" s="445"/>
      <c r="O406" s="445"/>
      <c r="P406" s="445"/>
      <c r="Q406" s="445"/>
      <c r="R406" s="445"/>
      <c r="S406" s="445"/>
      <c r="T406" s="445"/>
      <c r="U406" s="445"/>
      <c r="V406" s="445"/>
      <c r="W406" s="445"/>
      <c r="X406" s="445"/>
      <c r="Y406" s="445"/>
      <c r="Z406" s="445"/>
    </row>
    <row r="407" spans="1:26" ht="15.6" hidden="1" x14ac:dyDescent="0.3">
      <c r="A407" s="445"/>
      <c r="B407" s="445"/>
      <c r="C407" s="445"/>
      <c r="D407" s="445"/>
      <c r="E407" s="505" t="s">
        <v>982</v>
      </c>
      <c r="F407" s="505" t="s">
        <v>983</v>
      </c>
      <c r="G407" s="445"/>
      <c r="H407" s="445"/>
      <c r="I407" s="445"/>
      <c r="J407" s="445"/>
      <c r="K407" s="445"/>
      <c r="L407" s="445"/>
      <c r="M407" s="445"/>
      <c r="N407" s="445"/>
      <c r="O407" s="445"/>
      <c r="P407" s="445"/>
      <c r="Q407" s="445"/>
      <c r="R407" s="445"/>
      <c r="S407" s="445"/>
      <c r="T407" s="445"/>
      <c r="U407" s="445"/>
      <c r="V407" s="445"/>
      <c r="W407" s="445"/>
      <c r="X407" s="445"/>
      <c r="Y407" s="445"/>
      <c r="Z407" s="445"/>
    </row>
    <row r="408" spans="1:26" ht="15.6" hidden="1" x14ac:dyDescent="0.3">
      <c r="A408" s="445"/>
      <c r="B408" s="445"/>
      <c r="C408" s="445"/>
      <c r="D408" s="445"/>
      <c r="E408" s="505" t="s">
        <v>984</v>
      </c>
      <c r="F408" s="505" t="s">
        <v>985</v>
      </c>
      <c r="G408" s="445"/>
      <c r="H408" s="445"/>
      <c r="I408" s="445"/>
      <c r="J408" s="445"/>
      <c r="K408" s="445"/>
      <c r="L408" s="445"/>
      <c r="M408" s="445"/>
      <c r="N408" s="445"/>
      <c r="O408" s="445"/>
      <c r="P408" s="445"/>
      <c r="Q408" s="445"/>
      <c r="R408" s="445"/>
      <c r="S408" s="445"/>
      <c r="T408" s="445"/>
      <c r="U408" s="445"/>
      <c r="V408" s="445"/>
      <c r="W408" s="445"/>
      <c r="X408" s="445"/>
      <c r="Y408" s="445"/>
      <c r="Z408" s="445"/>
    </row>
    <row r="409" spans="1:26" ht="15.6" hidden="1" x14ac:dyDescent="0.3">
      <c r="A409" s="445"/>
      <c r="B409" s="445"/>
      <c r="C409" s="445"/>
      <c r="D409" s="445"/>
      <c r="E409" s="505" t="s">
        <v>986</v>
      </c>
      <c r="F409" s="505" t="s">
        <v>987</v>
      </c>
      <c r="G409" s="445"/>
      <c r="H409" s="445"/>
      <c r="I409" s="445"/>
      <c r="J409" s="445"/>
      <c r="K409" s="445"/>
      <c r="L409" s="445"/>
      <c r="M409" s="445"/>
      <c r="N409" s="445"/>
      <c r="O409" s="445"/>
      <c r="P409" s="445"/>
      <c r="Q409" s="445"/>
      <c r="R409" s="445"/>
      <c r="S409" s="445"/>
      <c r="T409" s="445"/>
      <c r="U409" s="445"/>
      <c r="V409" s="445"/>
      <c r="W409" s="445"/>
      <c r="X409" s="445"/>
      <c r="Y409" s="445"/>
      <c r="Z409" s="445"/>
    </row>
    <row r="410" spans="1:26" ht="15.6" hidden="1" x14ac:dyDescent="0.3">
      <c r="A410" s="445"/>
      <c r="B410" s="445"/>
      <c r="C410" s="445"/>
      <c r="D410" s="445"/>
      <c r="E410" s="505" t="s">
        <v>988</v>
      </c>
      <c r="F410" s="505" t="s">
        <v>989</v>
      </c>
      <c r="G410" s="445"/>
      <c r="H410" s="445"/>
      <c r="I410" s="445"/>
      <c r="J410" s="445"/>
      <c r="K410" s="445"/>
      <c r="L410" s="445"/>
      <c r="M410" s="445"/>
      <c r="N410" s="445"/>
      <c r="O410" s="445"/>
      <c r="P410" s="445"/>
      <c r="Q410" s="445"/>
      <c r="R410" s="445"/>
      <c r="S410" s="445"/>
      <c r="T410" s="445"/>
      <c r="U410" s="445"/>
      <c r="V410" s="445"/>
      <c r="W410" s="445"/>
      <c r="X410" s="445"/>
      <c r="Y410" s="445"/>
      <c r="Z410" s="445"/>
    </row>
    <row r="411" spans="1:26" ht="15.6" hidden="1" x14ac:dyDescent="0.3">
      <c r="A411" s="445"/>
      <c r="B411" s="445"/>
      <c r="C411" s="445"/>
      <c r="D411" s="445"/>
      <c r="E411" s="505" t="s">
        <v>990</v>
      </c>
      <c r="F411" s="505" t="s">
        <v>991</v>
      </c>
      <c r="G411" s="445"/>
      <c r="H411" s="445"/>
      <c r="I411" s="445"/>
      <c r="J411" s="445"/>
      <c r="K411" s="445"/>
      <c r="L411" s="445"/>
      <c r="M411" s="445"/>
      <c r="N411" s="445"/>
      <c r="O411" s="445"/>
      <c r="P411" s="445"/>
      <c r="Q411" s="445"/>
      <c r="R411" s="445"/>
      <c r="S411" s="445"/>
      <c r="T411" s="445"/>
      <c r="U411" s="445"/>
      <c r="V411" s="445"/>
      <c r="W411" s="445"/>
      <c r="X411" s="445"/>
      <c r="Y411" s="445"/>
      <c r="Z411" s="445"/>
    </row>
    <row r="412" spans="1:26" ht="15.6" hidden="1" x14ac:dyDescent="0.3">
      <c r="A412" s="445"/>
      <c r="B412" s="445"/>
      <c r="C412" s="445"/>
      <c r="D412" s="445"/>
      <c r="E412" s="505" t="s">
        <v>992</v>
      </c>
      <c r="F412" s="505" t="s">
        <v>993</v>
      </c>
      <c r="G412" s="445"/>
      <c r="H412" s="445"/>
      <c r="I412" s="445"/>
      <c r="J412" s="445"/>
      <c r="K412" s="445"/>
      <c r="L412" s="445"/>
      <c r="M412" s="445"/>
      <c r="N412" s="445"/>
      <c r="O412" s="445"/>
      <c r="P412" s="445"/>
      <c r="Q412" s="445"/>
      <c r="R412" s="445"/>
      <c r="S412" s="445"/>
      <c r="T412" s="445"/>
      <c r="U412" s="445"/>
      <c r="V412" s="445"/>
      <c r="W412" s="445"/>
      <c r="X412" s="445"/>
      <c r="Y412" s="445"/>
      <c r="Z412" s="445"/>
    </row>
    <row r="413" spans="1:26" ht="15.6" hidden="1" x14ac:dyDescent="0.3">
      <c r="A413" s="445"/>
      <c r="B413" s="445"/>
      <c r="C413" s="445"/>
      <c r="D413" s="445"/>
      <c r="E413" s="505" t="s">
        <v>994</v>
      </c>
      <c r="F413" s="505" t="s">
        <v>995</v>
      </c>
      <c r="G413" s="445"/>
      <c r="H413" s="445"/>
      <c r="I413" s="445"/>
      <c r="J413" s="445"/>
      <c r="K413" s="445"/>
      <c r="L413" s="445"/>
      <c r="M413" s="445"/>
      <c r="N413" s="445"/>
      <c r="O413" s="445"/>
      <c r="P413" s="445"/>
      <c r="Q413" s="445"/>
      <c r="R413" s="445"/>
      <c r="S413" s="445"/>
      <c r="T413" s="445"/>
      <c r="U413" s="445"/>
      <c r="V413" s="445"/>
      <c r="W413" s="445"/>
      <c r="X413" s="445"/>
      <c r="Y413" s="445"/>
      <c r="Z413" s="445"/>
    </row>
    <row r="414" spans="1:26" ht="15.6" hidden="1" x14ac:dyDescent="0.3">
      <c r="A414" s="445"/>
      <c r="B414" s="445"/>
      <c r="C414" s="445"/>
      <c r="D414" s="445"/>
      <c r="E414" s="505" t="s">
        <v>996</v>
      </c>
      <c r="F414" s="505" t="s">
        <v>997</v>
      </c>
      <c r="G414" s="445"/>
      <c r="H414" s="445"/>
      <c r="I414" s="445"/>
      <c r="J414" s="445"/>
      <c r="K414" s="445"/>
      <c r="L414" s="445"/>
      <c r="M414" s="445"/>
      <c r="N414" s="445"/>
      <c r="O414" s="445"/>
      <c r="P414" s="445"/>
      <c r="Q414" s="445"/>
      <c r="R414" s="445"/>
      <c r="S414" s="445"/>
      <c r="T414" s="445"/>
      <c r="U414" s="445"/>
      <c r="V414" s="445"/>
      <c r="W414" s="445"/>
      <c r="X414" s="445"/>
      <c r="Y414" s="445"/>
      <c r="Z414" s="445"/>
    </row>
    <row r="415" spans="1:26" ht="15.6" hidden="1" x14ac:dyDescent="0.3">
      <c r="A415" s="445"/>
      <c r="B415" s="445"/>
      <c r="C415" s="445"/>
      <c r="D415" s="445"/>
      <c r="E415" s="505" t="s">
        <v>998</v>
      </c>
      <c r="F415" s="505" t="s">
        <v>999</v>
      </c>
      <c r="G415" s="445"/>
      <c r="H415" s="445"/>
      <c r="I415" s="445"/>
      <c r="J415" s="445"/>
      <c r="K415" s="445"/>
      <c r="L415" s="445"/>
      <c r="M415" s="445"/>
      <c r="N415" s="445"/>
      <c r="O415" s="445"/>
      <c r="P415" s="445"/>
      <c r="Q415" s="445"/>
      <c r="R415" s="445"/>
      <c r="S415" s="445"/>
      <c r="T415" s="445"/>
      <c r="U415" s="445"/>
      <c r="V415" s="445"/>
      <c r="W415" s="445"/>
      <c r="X415" s="445"/>
      <c r="Y415" s="445"/>
      <c r="Z415" s="445"/>
    </row>
    <row r="416" spans="1:26" ht="15.6" hidden="1" x14ac:dyDescent="0.3">
      <c r="A416" s="445"/>
      <c r="B416" s="445"/>
      <c r="C416" s="445"/>
      <c r="D416" s="445"/>
      <c r="E416" s="505" t="s">
        <v>1000</v>
      </c>
      <c r="F416" s="505" t="s">
        <v>1001</v>
      </c>
      <c r="G416" s="445"/>
      <c r="H416" s="445"/>
      <c r="I416" s="445"/>
      <c r="J416" s="445"/>
      <c r="K416" s="445"/>
      <c r="L416" s="445"/>
      <c r="M416" s="445"/>
      <c r="N416" s="445"/>
      <c r="O416" s="445"/>
      <c r="P416" s="445"/>
      <c r="Q416" s="445"/>
      <c r="R416" s="445"/>
      <c r="S416" s="445"/>
      <c r="T416" s="445"/>
      <c r="U416" s="445"/>
      <c r="V416" s="445"/>
      <c r="W416" s="445"/>
      <c r="X416" s="445"/>
      <c r="Y416" s="445"/>
      <c r="Z416" s="445"/>
    </row>
    <row r="417" spans="1:26" ht="15.6" hidden="1" x14ac:dyDescent="0.3">
      <c r="A417" s="445"/>
      <c r="B417" s="445"/>
      <c r="C417" s="445"/>
      <c r="D417" s="445"/>
      <c r="E417" s="505" t="s">
        <v>1002</v>
      </c>
      <c r="F417" s="505" t="s">
        <v>1003</v>
      </c>
      <c r="G417" s="445"/>
      <c r="H417" s="445"/>
      <c r="I417" s="445"/>
      <c r="J417" s="445"/>
      <c r="K417" s="445"/>
      <c r="L417" s="445"/>
      <c r="M417" s="445"/>
      <c r="N417" s="445"/>
      <c r="O417" s="445"/>
      <c r="P417" s="445"/>
      <c r="Q417" s="445"/>
      <c r="R417" s="445"/>
      <c r="S417" s="445"/>
      <c r="T417" s="445"/>
      <c r="U417" s="445"/>
      <c r="V417" s="445"/>
      <c r="W417" s="445"/>
      <c r="X417" s="445"/>
      <c r="Y417" s="445"/>
      <c r="Z417" s="445"/>
    </row>
    <row r="418" spans="1:26" ht="15.6" hidden="1" x14ac:dyDescent="0.3">
      <c r="A418" s="445"/>
      <c r="B418" s="445"/>
      <c r="C418" s="445"/>
      <c r="D418" s="445"/>
      <c r="E418" s="505" t="s">
        <v>1004</v>
      </c>
      <c r="F418" s="505" t="s">
        <v>1005</v>
      </c>
      <c r="G418" s="445"/>
      <c r="H418" s="445"/>
      <c r="I418" s="445"/>
      <c r="J418" s="445"/>
      <c r="K418" s="445"/>
      <c r="L418" s="445"/>
      <c r="M418" s="445"/>
      <c r="N418" s="445"/>
      <c r="O418" s="445"/>
      <c r="P418" s="445"/>
      <c r="Q418" s="445"/>
      <c r="R418" s="445"/>
      <c r="S418" s="445"/>
      <c r="T418" s="445"/>
      <c r="U418" s="445"/>
      <c r="V418" s="445"/>
      <c r="W418" s="445"/>
      <c r="X418" s="445"/>
      <c r="Y418" s="445"/>
      <c r="Z418" s="445"/>
    </row>
    <row r="419" spans="1:26" ht="15.6" hidden="1" x14ac:dyDescent="0.3">
      <c r="A419" s="445"/>
      <c r="B419" s="445"/>
      <c r="C419" s="445"/>
      <c r="D419" s="445"/>
      <c r="E419" s="505" t="s">
        <v>1006</v>
      </c>
      <c r="F419" s="505" t="s">
        <v>1007</v>
      </c>
      <c r="G419" s="445"/>
      <c r="H419" s="445"/>
      <c r="I419" s="445"/>
      <c r="J419" s="445"/>
      <c r="K419" s="445"/>
      <c r="L419" s="445"/>
      <c r="M419" s="445"/>
      <c r="N419" s="445"/>
      <c r="O419" s="445"/>
      <c r="P419" s="445"/>
      <c r="Q419" s="445"/>
      <c r="R419" s="445"/>
      <c r="S419" s="445"/>
      <c r="T419" s="445"/>
      <c r="U419" s="445"/>
      <c r="V419" s="445"/>
      <c r="W419" s="445"/>
      <c r="X419" s="445"/>
      <c r="Y419" s="445"/>
      <c r="Z419" s="445"/>
    </row>
    <row r="420" spans="1:26" ht="15.6" hidden="1" x14ac:dyDescent="0.3">
      <c r="A420" s="445"/>
      <c r="B420" s="445"/>
      <c r="C420" s="445"/>
      <c r="D420" s="445"/>
      <c r="E420" s="505" t="s">
        <v>1008</v>
      </c>
      <c r="F420" s="505" t="s">
        <v>1009</v>
      </c>
      <c r="G420" s="445"/>
      <c r="H420" s="445"/>
      <c r="I420" s="445"/>
      <c r="J420" s="445"/>
      <c r="K420" s="445"/>
      <c r="L420" s="445"/>
      <c r="M420" s="445"/>
      <c r="N420" s="445"/>
      <c r="O420" s="445"/>
      <c r="P420" s="445"/>
      <c r="Q420" s="445"/>
      <c r="R420" s="445"/>
      <c r="S420" s="445"/>
      <c r="T420" s="445"/>
      <c r="U420" s="445"/>
      <c r="V420" s="445"/>
      <c r="W420" s="445"/>
      <c r="X420" s="445"/>
      <c r="Y420" s="445"/>
      <c r="Z420" s="445"/>
    </row>
    <row r="421" spans="1:26" ht="15.6" hidden="1" x14ac:dyDescent="0.3">
      <c r="A421" s="445"/>
      <c r="B421" s="445"/>
      <c r="C421" s="445"/>
      <c r="D421" s="445"/>
      <c r="E421" s="505" t="s">
        <v>1010</v>
      </c>
      <c r="F421" s="505" t="s">
        <v>1011</v>
      </c>
      <c r="G421" s="445"/>
      <c r="H421" s="445"/>
      <c r="I421" s="445"/>
      <c r="J421" s="445"/>
      <c r="K421" s="445"/>
      <c r="L421" s="445"/>
      <c r="M421" s="445"/>
      <c r="N421" s="445"/>
      <c r="O421" s="445"/>
      <c r="P421" s="445"/>
      <c r="Q421" s="445"/>
      <c r="R421" s="445"/>
      <c r="S421" s="445"/>
      <c r="T421" s="445"/>
      <c r="U421" s="445"/>
      <c r="V421" s="445"/>
      <c r="W421" s="445"/>
      <c r="X421" s="445"/>
      <c r="Y421" s="445"/>
      <c r="Z421" s="445"/>
    </row>
    <row r="422" spans="1:26" ht="15.6" hidden="1" x14ac:dyDescent="0.3">
      <c r="A422" s="445"/>
      <c r="B422" s="445"/>
      <c r="C422" s="445"/>
      <c r="D422" s="445"/>
      <c r="E422" s="505" t="s">
        <v>1012</v>
      </c>
      <c r="F422" s="505" t="s">
        <v>1013</v>
      </c>
      <c r="G422" s="445"/>
      <c r="H422" s="445"/>
      <c r="I422" s="445"/>
      <c r="J422" s="445"/>
      <c r="K422" s="445"/>
      <c r="L422" s="445"/>
      <c r="M422" s="445"/>
      <c r="N422" s="445"/>
      <c r="O422" s="445"/>
      <c r="P422" s="445"/>
      <c r="Q422" s="445"/>
      <c r="R422" s="445"/>
      <c r="S422" s="445"/>
      <c r="T422" s="445"/>
      <c r="U422" s="445"/>
      <c r="V422" s="445"/>
      <c r="W422" s="445"/>
      <c r="X422" s="445"/>
      <c r="Y422" s="445"/>
      <c r="Z422" s="445"/>
    </row>
    <row r="423" spans="1:26" ht="15.6" hidden="1" x14ac:dyDescent="0.3">
      <c r="A423" s="445"/>
      <c r="B423" s="445"/>
      <c r="C423" s="445"/>
      <c r="D423" s="445"/>
      <c r="E423" s="505" t="s">
        <v>1014</v>
      </c>
      <c r="F423" s="505" t="s">
        <v>1015</v>
      </c>
      <c r="G423" s="445"/>
      <c r="H423" s="445"/>
      <c r="I423" s="445"/>
      <c r="J423" s="445"/>
      <c r="K423" s="445"/>
      <c r="L423" s="445"/>
      <c r="M423" s="445"/>
      <c r="N423" s="445"/>
      <c r="O423" s="445"/>
      <c r="P423" s="445"/>
      <c r="Q423" s="445"/>
      <c r="R423" s="445"/>
      <c r="S423" s="445"/>
      <c r="T423" s="445"/>
      <c r="U423" s="445"/>
      <c r="V423" s="445"/>
      <c r="W423" s="445"/>
      <c r="X423" s="445"/>
      <c r="Y423" s="445"/>
      <c r="Z423" s="445"/>
    </row>
    <row r="424" spans="1:26" ht="15.6" hidden="1" x14ac:dyDescent="0.3">
      <c r="A424" s="445"/>
      <c r="B424" s="445"/>
      <c r="C424" s="445"/>
      <c r="D424" s="445"/>
      <c r="E424" s="505" t="s">
        <v>1016</v>
      </c>
      <c r="F424" s="505" t="s">
        <v>1017</v>
      </c>
      <c r="G424" s="445"/>
      <c r="H424" s="445"/>
      <c r="I424" s="445"/>
      <c r="J424" s="445"/>
      <c r="K424" s="445"/>
      <c r="L424" s="445"/>
      <c r="M424" s="445"/>
      <c r="N424" s="445"/>
      <c r="O424" s="445"/>
      <c r="P424" s="445"/>
      <c r="Q424" s="445"/>
      <c r="R424" s="445"/>
      <c r="S424" s="445"/>
      <c r="T424" s="445"/>
      <c r="U424" s="445"/>
      <c r="V424" s="445"/>
      <c r="W424" s="445"/>
      <c r="X424" s="445"/>
      <c r="Y424" s="445"/>
      <c r="Z424" s="445"/>
    </row>
    <row r="425" spans="1:26" ht="15.6" hidden="1" x14ac:dyDescent="0.3">
      <c r="A425" s="445"/>
      <c r="B425" s="445"/>
      <c r="C425" s="445"/>
      <c r="D425" s="445"/>
      <c r="E425" s="505" t="s">
        <v>1018</v>
      </c>
      <c r="F425" s="505" t="s">
        <v>1019</v>
      </c>
      <c r="G425" s="445"/>
      <c r="H425" s="445"/>
      <c r="I425" s="445"/>
      <c r="J425" s="445"/>
      <c r="K425" s="445"/>
      <c r="L425" s="445"/>
      <c r="M425" s="445"/>
      <c r="N425" s="445"/>
      <c r="O425" s="445"/>
      <c r="P425" s="445"/>
      <c r="Q425" s="445"/>
      <c r="R425" s="445"/>
      <c r="S425" s="445"/>
      <c r="T425" s="445"/>
      <c r="U425" s="445"/>
      <c r="V425" s="445"/>
      <c r="W425" s="445"/>
      <c r="X425" s="445"/>
      <c r="Y425" s="445"/>
      <c r="Z425" s="445"/>
    </row>
    <row r="426" spans="1:26" ht="15.6" hidden="1" x14ac:dyDescent="0.3">
      <c r="A426" s="445"/>
      <c r="B426" s="445"/>
      <c r="C426" s="445"/>
      <c r="D426" s="445"/>
      <c r="E426" s="505" t="s">
        <v>1020</v>
      </c>
      <c r="F426" s="505" t="s">
        <v>1021</v>
      </c>
      <c r="G426" s="445"/>
      <c r="H426" s="445"/>
      <c r="I426" s="445"/>
      <c r="J426" s="445"/>
      <c r="K426" s="445"/>
      <c r="L426" s="445"/>
      <c r="M426" s="445"/>
      <c r="N426" s="445"/>
      <c r="O426" s="445"/>
      <c r="P426" s="445"/>
      <c r="Q426" s="445"/>
      <c r="R426" s="445"/>
      <c r="S426" s="445"/>
      <c r="T426" s="445"/>
      <c r="U426" s="445"/>
      <c r="V426" s="445"/>
      <c r="W426" s="445"/>
      <c r="X426" s="445"/>
      <c r="Y426" s="445"/>
      <c r="Z426" s="445"/>
    </row>
    <row r="427" spans="1:26" ht="15.6" hidden="1" x14ac:dyDescent="0.3">
      <c r="A427" s="445"/>
      <c r="B427" s="445"/>
      <c r="C427" s="445"/>
      <c r="D427" s="445"/>
      <c r="E427" s="505" t="s">
        <v>1022</v>
      </c>
      <c r="F427" s="505" t="s">
        <v>1023</v>
      </c>
      <c r="G427" s="445"/>
      <c r="H427" s="445"/>
      <c r="I427" s="445"/>
      <c r="J427" s="445"/>
      <c r="K427" s="445"/>
      <c r="L427" s="445"/>
      <c r="M427" s="445"/>
      <c r="N427" s="445"/>
      <c r="O427" s="445"/>
      <c r="P427" s="445"/>
      <c r="Q427" s="445"/>
      <c r="R427" s="445"/>
      <c r="S427" s="445"/>
      <c r="T427" s="445"/>
      <c r="U427" s="445"/>
      <c r="V427" s="445"/>
      <c r="W427" s="445"/>
      <c r="X427" s="445"/>
      <c r="Y427" s="445"/>
      <c r="Z427" s="445"/>
    </row>
    <row r="428" spans="1:26" ht="15.6" hidden="1" x14ac:dyDescent="0.3">
      <c r="A428" s="445"/>
      <c r="B428" s="445"/>
      <c r="C428" s="445"/>
      <c r="D428" s="445"/>
      <c r="E428" s="505" t="s">
        <v>1024</v>
      </c>
      <c r="F428" s="505" t="s">
        <v>1025</v>
      </c>
      <c r="G428" s="445"/>
      <c r="H428" s="445"/>
      <c r="I428" s="445"/>
      <c r="J428" s="445"/>
      <c r="K428" s="445"/>
      <c r="L428" s="445"/>
      <c r="M428" s="445"/>
      <c r="N428" s="445"/>
      <c r="O428" s="445"/>
      <c r="P428" s="445"/>
      <c r="Q428" s="445"/>
      <c r="R428" s="445"/>
      <c r="S428" s="445"/>
      <c r="T428" s="445"/>
      <c r="U428" s="445"/>
      <c r="V428" s="445"/>
      <c r="W428" s="445"/>
      <c r="X428" s="445"/>
      <c r="Y428" s="445"/>
      <c r="Z428" s="445"/>
    </row>
    <row r="429" spans="1:26" ht="15.6" hidden="1" x14ac:dyDescent="0.3">
      <c r="A429" s="445"/>
      <c r="B429" s="445"/>
      <c r="C429" s="445"/>
      <c r="D429" s="445"/>
      <c r="E429" s="505" t="s">
        <v>1026</v>
      </c>
      <c r="F429" s="505" t="s">
        <v>1027</v>
      </c>
      <c r="G429" s="445"/>
      <c r="H429" s="445"/>
      <c r="I429" s="445"/>
      <c r="J429" s="445"/>
      <c r="K429" s="445"/>
      <c r="L429" s="445"/>
      <c r="M429" s="445"/>
      <c r="N429" s="445"/>
      <c r="O429" s="445"/>
      <c r="P429" s="445"/>
      <c r="Q429" s="445"/>
      <c r="R429" s="445"/>
      <c r="S429" s="445"/>
      <c r="T429" s="445"/>
      <c r="U429" s="445"/>
      <c r="V429" s="445"/>
      <c r="W429" s="445"/>
      <c r="X429" s="445"/>
      <c r="Y429" s="445"/>
      <c r="Z429" s="445"/>
    </row>
    <row r="430" spans="1:26" ht="15.6" hidden="1" x14ac:dyDescent="0.3">
      <c r="A430" s="445"/>
      <c r="B430" s="445"/>
      <c r="C430" s="445"/>
      <c r="D430" s="445"/>
      <c r="E430" s="505" t="s">
        <v>1028</v>
      </c>
      <c r="F430" s="505" t="s">
        <v>1029</v>
      </c>
      <c r="G430" s="445"/>
      <c r="H430" s="445"/>
      <c r="I430" s="445"/>
      <c r="J430" s="445"/>
      <c r="K430" s="445"/>
      <c r="L430" s="445"/>
      <c r="M430" s="445"/>
      <c r="N430" s="445"/>
      <c r="O430" s="445"/>
      <c r="P430" s="445"/>
      <c r="Q430" s="445"/>
      <c r="R430" s="445"/>
      <c r="S430" s="445"/>
      <c r="T430" s="445"/>
      <c r="U430" s="445"/>
      <c r="V430" s="445"/>
      <c r="W430" s="445"/>
      <c r="X430" s="445"/>
      <c r="Y430" s="445"/>
      <c r="Z430" s="445"/>
    </row>
    <row r="431" spans="1:26" ht="15.6" hidden="1" x14ac:dyDescent="0.3">
      <c r="A431" s="445"/>
      <c r="B431" s="445"/>
      <c r="C431" s="445"/>
      <c r="D431" s="445"/>
      <c r="E431" s="505" t="s">
        <v>1030</v>
      </c>
      <c r="F431" s="505" t="s">
        <v>1031</v>
      </c>
      <c r="G431" s="445"/>
      <c r="H431" s="445"/>
      <c r="I431" s="445"/>
      <c r="J431" s="445"/>
      <c r="K431" s="445"/>
      <c r="L431" s="445"/>
      <c r="M431" s="445"/>
      <c r="N431" s="445"/>
      <c r="O431" s="445"/>
      <c r="P431" s="445"/>
      <c r="Q431" s="445"/>
      <c r="R431" s="445"/>
      <c r="S431" s="445"/>
      <c r="T431" s="445"/>
      <c r="U431" s="445"/>
      <c r="V431" s="445"/>
      <c r="W431" s="445"/>
      <c r="X431" s="445"/>
      <c r="Y431" s="445"/>
      <c r="Z431" s="445"/>
    </row>
    <row r="432" spans="1:26" ht="15.6" hidden="1" x14ac:dyDescent="0.3">
      <c r="A432" s="445"/>
      <c r="B432" s="445"/>
      <c r="C432" s="445"/>
      <c r="D432" s="445"/>
      <c r="E432" s="505" t="s">
        <v>1032</v>
      </c>
      <c r="F432" s="505" t="s">
        <v>1033</v>
      </c>
      <c r="G432" s="445"/>
      <c r="H432" s="445"/>
      <c r="I432" s="445"/>
      <c r="J432" s="445"/>
      <c r="K432" s="445"/>
      <c r="L432" s="445"/>
      <c r="M432" s="445"/>
      <c r="N432" s="445"/>
      <c r="O432" s="445"/>
      <c r="P432" s="445"/>
      <c r="Q432" s="445"/>
      <c r="R432" s="445"/>
      <c r="S432" s="445"/>
      <c r="T432" s="445"/>
      <c r="U432" s="445"/>
      <c r="V432" s="445"/>
      <c r="W432" s="445"/>
      <c r="X432" s="445"/>
      <c r="Y432" s="445"/>
      <c r="Z432" s="445"/>
    </row>
    <row r="433" spans="1:26" ht="15.6" hidden="1" x14ac:dyDescent="0.3">
      <c r="A433" s="445"/>
      <c r="B433" s="445"/>
      <c r="C433" s="445"/>
      <c r="D433" s="445"/>
      <c r="E433" s="505" t="s">
        <v>1034</v>
      </c>
      <c r="F433" s="505" t="s">
        <v>1035</v>
      </c>
      <c r="G433" s="445"/>
      <c r="H433" s="445"/>
      <c r="I433" s="445"/>
      <c r="J433" s="445"/>
      <c r="K433" s="445"/>
      <c r="L433" s="445"/>
      <c r="M433" s="445"/>
      <c r="N433" s="445"/>
      <c r="O433" s="445"/>
      <c r="P433" s="445"/>
      <c r="Q433" s="445"/>
      <c r="R433" s="445"/>
      <c r="S433" s="445"/>
      <c r="T433" s="445"/>
      <c r="U433" s="445"/>
      <c r="V433" s="445"/>
      <c r="W433" s="445"/>
      <c r="X433" s="445"/>
      <c r="Y433" s="445"/>
      <c r="Z433" s="445"/>
    </row>
    <row r="434" spans="1:26" ht="15.6" hidden="1" x14ac:dyDescent="0.3">
      <c r="A434" s="445"/>
      <c r="B434" s="445"/>
      <c r="C434" s="445"/>
      <c r="D434" s="445"/>
      <c r="E434" s="505" t="s">
        <v>1036</v>
      </c>
      <c r="F434" s="505" t="s">
        <v>1037</v>
      </c>
      <c r="G434" s="445"/>
      <c r="H434" s="445"/>
      <c r="I434" s="445"/>
      <c r="J434" s="445"/>
      <c r="K434" s="445"/>
      <c r="L434" s="445"/>
      <c r="M434" s="445"/>
      <c r="N434" s="445"/>
      <c r="O434" s="445"/>
      <c r="P434" s="445"/>
      <c r="Q434" s="445"/>
      <c r="R434" s="445"/>
      <c r="S434" s="445"/>
      <c r="T434" s="445"/>
      <c r="U434" s="445"/>
      <c r="V434" s="445"/>
      <c r="W434" s="445"/>
      <c r="X434" s="445"/>
      <c r="Y434" s="445"/>
      <c r="Z434" s="445"/>
    </row>
    <row r="435" spans="1:26" ht="15.6" hidden="1" x14ac:dyDescent="0.3">
      <c r="A435" s="445"/>
      <c r="B435" s="445"/>
      <c r="C435" s="445"/>
      <c r="D435" s="445"/>
      <c r="E435" s="505" t="s">
        <v>58</v>
      </c>
      <c r="F435" s="505" t="s">
        <v>1038</v>
      </c>
      <c r="G435" s="445"/>
      <c r="H435" s="445"/>
      <c r="I435" s="445"/>
      <c r="J435" s="445"/>
      <c r="K435" s="445"/>
      <c r="L435" s="445"/>
      <c r="M435" s="445"/>
      <c r="N435" s="445"/>
      <c r="O435" s="445"/>
      <c r="P435" s="445"/>
      <c r="Q435" s="445"/>
      <c r="R435" s="445"/>
      <c r="S435" s="445"/>
      <c r="T435" s="445"/>
      <c r="U435" s="445"/>
      <c r="V435" s="445"/>
      <c r="W435" s="445"/>
      <c r="X435" s="445"/>
      <c r="Y435" s="445"/>
      <c r="Z435" s="445"/>
    </row>
    <row r="436" spans="1:26" ht="15.6" hidden="1" x14ac:dyDescent="0.3">
      <c r="A436" s="445"/>
      <c r="B436" s="445"/>
      <c r="C436" s="445"/>
      <c r="D436" s="445"/>
      <c r="E436" s="505" t="s">
        <v>1039</v>
      </c>
      <c r="F436" s="505" t="s">
        <v>1040</v>
      </c>
      <c r="G436" s="445"/>
      <c r="H436" s="445"/>
      <c r="I436" s="445"/>
      <c r="J436" s="445"/>
      <c r="K436" s="445"/>
      <c r="L436" s="445"/>
      <c r="M436" s="445"/>
      <c r="N436" s="445"/>
      <c r="O436" s="445"/>
      <c r="P436" s="445"/>
      <c r="Q436" s="445"/>
      <c r="R436" s="445"/>
      <c r="S436" s="445"/>
      <c r="T436" s="445"/>
      <c r="U436" s="445"/>
      <c r="V436" s="445"/>
      <c r="W436" s="445"/>
      <c r="X436" s="445"/>
      <c r="Y436" s="445"/>
      <c r="Z436" s="445"/>
    </row>
    <row r="437" spans="1:26" ht="15.6" hidden="1" x14ac:dyDescent="0.3">
      <c r="A437" s="445"/>
      <c r="B437" s="445"/>
      <c r="C437" s="445"/>
      <c r="D437" s="445"/>
      <c r="E437" s="505" t="s">
        <v>1041</v>
      </c>
      <c r="F437" s="505" t="s">
        <v>1042</v>
      </c>
      <c r="G437" s="445"/>
      <c r="H437" s="445"/>
      <c r="I437" s="445"/>
      <c r="J437" s="445"/>
      <c r="K437" s="445"/>
      <c r="L437" s="445"/>
      <c r="M437" s="445"/>
      <c r="N437" s="445"/>
      <c r="O437" s="445"/>
      <c r="P437" s="445"/>
      <c r="Q437" s="445"/>
      <c r="R437" s="445"/>
      <c r="S437" s="445"/>
      <c r="T437" s="445"/>
      <c r="U437" s="445"/>
      <c r="V437" s="445"/>
      <c r="W437" s="445"/>
      <c r="X437" s="445"/>
      <c r="Y437" s="445"/>
      <c r="Z437" s="445"/>
    </row>
    <row r="438" spans="1:26" ht="15.6" hidden="1" x14ac:dyDescent="0.3">
      <c r="A438" s="445"/>
      <c r="B438" s="445"/>
      <c r="C438" s="445"/>
      <c r="D438" s="445"/>
      <c r="E438" s="505" t="s">
        <v>1043</v>
      </c>
      <c r="F438" s="505" t="s">
        <v>1044</v>
      </c>
      <c r="G438" s="445"/>
      <c r="H438" s="445"/>
      <c r="I438" s="445"/>
      <c r="J438" s="445"/>
      <c r="K438" s="445"/>
      <c r="L438" s="445"/>
      <c r="M438" s="445"/>
      <c r="N438" s="445"/>
      <c r="O438" s="445"/>
      <c r="P438" s="445"/>
      <c r="Q438" s="445"/>
      <c r="R438" s="445"/>
      <c r="S438" s="445"/>
      <c r="T438" s="445"/>
      <c r="U438" s="445"/>
      <c r="V438" s="445"/>
      <c r="W438" s="445"/>
      <c r="X438" s="445"/>
      <c r="Y438" s="445"/>
      <c r="Z438" s="445"/>
    </row>
    <row r="439" spans="1:26" ht="15.6" hidden="1" x14ac:dyDescent="0.3">
      <c r="A439" s="445"/>
      <c r="B439" s="445"/>
      <c r="C439" s="445"/>
      <c r="D439" s="445"/>
      <c r="E439" s="505" t="s">
        <v>1045</v>
      </c>
      <c r="F439" s="505" t="s">
        <v>1046</v>
      </c>
      <c r="G439" s="445"/>
      <c r="H439" s="445"/>
      <c r="I439" s="445"/>
      <c r="J439" s="445"/>
      <c r="K439" s="445"/>
      <c r="L439" s="445"/>
      <c r="M439" s="445"/>
      <c r="N439" s="445"/>
      <c r="O439" s="445"/>
      <c r="P439" s="445"/>
      <c r="Q439" s="445"/>
      <c r="R439" s="445"/>
      <c r="S439" s="445"/>
      <c r="T439" s="445"/>
      <c r="U439" s="445"/>
      <c r="V439" s="445"/>
      <c r="W439" s="445"/>
      <c r="X439" s="445"/>
      <c r="Y439" s="445"/>
      <c r="Z439" s="445"/>
    </row>
    <row r="440" spans="1:26" ht="15.6" hidden="1" x14ac:dyDescent="0.3">
      <c r="A440" s="445"/>
      <c r="B440" s="445"/>
      <c r="C440" s="445"/>
      <c r="D440" s="445"/>
      <c r="E440" s="505" t="s">
        <v>1047</v>
      </c>
      <c r="F440" s="505" t="s">
        <v>1048</v>
      </c>
      <c r="G440" s="445"/>
      <c r="H440" s="445"/>
      <c r="I440" s="445"/>
      <c r="J440" s="445"/>
      <c r="K440" s="445"/>
      <c r="L440" s="445"/>
      <c r="M440" s="445"/>
      <c r="N440" s="445"/>
      <c r="O440" s="445"/>
      <c r="P440" s="445"/>
      <c r="Q440" s="445"/>
      <c r="R440" s="445"/>
      <c r="S440" s="445"/>
      <c r="T440" s="445"/>
      <c r="U440" s="445"/>
      <c r="V440" s="445"/>
      <c r="W440" s="445"/>
      <c r="X440" s="445"/>
      <c r="Y440" s="445"/>
      <c r="Z440" s="445"/>
    </row>
    <row r="441" spans="1:26" ht="15.6" hidden="1" x14ac:dyDescent="0.3">
      <c r="A441" s="445"/>
      <c r="B441" s="445"/>
      <c r="C441" s="445"/>
      <c r="D441" s="445"/>
      <c r="E441" s="505" t="s">
        <v>1049</v>
      </c>
      <c r="F441" s="505" t="s">
        <v>1050</v>
      </c>
      <c r="G441" s="445"/>
      <c r="H441" s="445"/>
      <c r="I441" s="445"/>
      <c r="J441" s="445"/>
      <c r="K441" s="445"/>
      <c r="L441" s="445"/>
      <c r="M441" s="445"/>
      <c r="N441" s="445"/>
      <c r="O441" s="445"/>
      <c r="P441" s="445"/>
      <c r="Q441" s="445"/>
      <c r="R441" s="445"/>
      <c r="S441" s="445"/>
      <c r="T441" s="445"/>
      <c r="U441" s="445"/>
      <c r="V441" s="445"/>
      <c r="W441" s="445"/>
      <c r="X441" s="445"/>
      <c r="Y441" s="445"/>
      <c r="Z441" s="445"/>
    </row>
    <row r="442" spans="1:26" ht="15.6" hidden="1" x14ac:dyDescent="0.3">
      <c r="A442" s="445"/>
      <c r="B442" s="445"/>
      <c r="C442" s="445"/>
      <c r="D442" s="445"/>
      <c r="E442" s="505" t="s">
        <v>1051</v>
      </c>
      <c r="F442" s="505" t="s">
        <v>1052</v>
      </c>
      <c r="G442" s="445"/>
      <c r="H442" s="445"/>
      <c r="I442" s="445"/>
      <c r="J442" s="445"/>
      <c r="K442" s="445"/>
      <c r="L442" s="445"/>
      <c r="M442" s="445"/>
      <c r="N442" s="445"/>
      <c r="O442" s="445"/>
      <c r="P442" s="445"/>
      <c r="Q442" s="445"/>
      <c r="R442" s="445"/>
      <c r="S442" s="445"/>
      <c r="T442" s="445"/>
      <c r="U442" s="445"/>
      <c r="V442" s="445"/>
      <c r="W442" s="445"/>
      <c r="X442" s="445"/>
      <c r="Y442" s="445"/>
      <c r="Z442" s="445"/>
    </row>
    <row r="443" spans="1:26" ht="15.6" hidden="1" x14ac:dyDescent="0.3">
      <c r="A443" s="445"/>
      <c r="B443" s="445"/>
      <c r="C443" s="445"/>
      <c r="D443" s="445"/>
      <c r="E443" s="505" t="s">
        <v>1053</v>
      </c>
      <c r="F443" s="505" t="s">
        <v>1054</v>
      </c>
      <c r="G443" s="445"/>
      <c r="H443" s="445"/>
      <c r="I443" s="445"/>
      <c r="J443" s="445"/>
      <c r="K443" s="445"/>
      <c r="L443" s="445"/>
      <c r="M443" s="445"/>
      <c r="N443" s="445"/>
      <c r="O443" s="445"/>
      <c r="P443" s="445"/>
      <c r="Q443" s="445"/>
      <c r="R443" s="445"/>
      <c r="S443" s="445"/>
      <c r="T443" s="445"/>
      <c r="U443" s="445"/>
      <c r="V443" s="445"/>
      <c r="W443" s="445"/>
      <c r="X443" s="445"/>
      <c r="Y443" s="445"/>
      <c r="Z443" s="445"/>
    </row>
    <row r="444" spans="1:26" ht="15.6" hidden="1" x14ac:dyDescent="0.3">
      <c r="A444" s="445"/>
      <c r="B444" s="445"/>
      <c r="C444" s="445"/>
      <c r="D444" s="445"/>
      <c r="E444" s="505" t="s">
        <v>1055</v>
      </c>
      <c r="F444" s="505" t="s">
        <v>1056</v>
      </c>
      <c r="G444" s="445"/>
      <c r="H444" s="445"/>
      <c r="I444" s="445"/>
      <c r="J444" s="445"/>
      <c r="K444" s="445"/>
      <c r="L444" s="445"/>
      <c r="M444" s="445"/>
      <c r="N444" s="445"/>
      <c r="O444" s="445"/>
      <c r="P444" s="445"/>
      <c r="Q444" s="445"/>
      <c r="R444" s="445"/>
      <c r="S444" s="445"/>
      <c r="T444" s="445"/>
      <c r="U444" s="445"/>
      <c r="V444" s="445"/>
      <c r="W444" s="445"/>
      <c r="X444" s="445"/>
      <c r="Y444" s="445"/>
      <c r="Z444" s="445"/>
    </row>
    <row r="445" spans="1:26" ht="15.6" hidden="1" x14ac:dyDescent="0.3">
      <c r="A445" s="445"/>
      <c r="B445" s="445"/>
      <c r="C445" s="445"/>
      <c r="D445" s="445"/>
      <c r="E445" s="505" t="s">
        <v>1057</v>
      </c>
      <c r="F445" s="505" t="s">
        <v>1058</v>
      </c>
      <c r="G445" s="445"/>
      <c r="H445" s="445"/>
      <c r="I445" s="445"/>
      <c r="J445" s="445"/>
      <c r="K445" s="445"/>
      <c r="L445" s="445"/>
      <c r="M445" s="445"/>
      <c r="N445" s="445"/>
      <c r="O445" s="445"/>
      <c r="P445" s="445"/>
      <c r="Q445" s="445"/>
      <c r="R445" s="445"/>
      <c r="S445" s="445"/>
      <c r="T445" s="445"/>
      <c r="U445" s="445"/>
      <c r="V445" s="445"/>
      <c r="W445" s="445"/>
      <c r="X445" s="445"/>
      <c r="Y445" s="445"/>
      <c r="Z445" s="445"/>
    </row>
    <row r="446" spans="1:26" ht="15.6" hidden="1" x14ac:dyDescent="0.3">
      <c r="A446" s="445"/>
      <c r="B446" s="445"/>
      <c r="C446" s="445"/>
      <c r="D446" s="445"/>
      <c r="E446" s="505" t="s">
        <v>1059</v>
      </c>
      <c r="F446" s="505" t="s">
        <v>1060</v>
      </c>
      <c r="G446" s="445"/>
      <c r="H446" s="445"/>
      <c r="I446" s="445"/>
      <c r="J446" s="445"/>
      <c r="K446" s="445"/>
      <c r="L446" s="445"/>
      <c r="M446" s="445"/>
      <c r="N446" s="445"/>
      <c r="O446" s="445"/>
      <c r="P446" s="445"/>
      <c r="Q446" s="445"/>
      <c r="R446" s="445"/>
      <c r="S446" s="445"/>
      <c r="T446" s="445"/>
      <c r="U446" s="445"/>
      <c r="V446" s="445"/>
      <c r="W446" s="445"/>
      <c r="X446" s="445"/>
      <c r="Y446" s="445"/>
      <c r="Z446" s="445"/>
    </row>
    <row r="447" spans="1:26" ht="15.6" hidden="1" x14ac:dyDescent="0.3">
      <c r="A447" s="445"/>
      <c r="B447" s="445"/>
      <c r="C447" s="445"/>
      <c r="D447" s="445"/>
      <c r="E447" s="505" t="s">
        <v>1061</v>
      </c>
      <c r="F447" s="505" t="s">
        <v>1062</v>
      </c>
      <c r="G447" s="445"/>
      <c r="H447" s="445"/>
      <c r="I447" s="445"/>
      <c r="J447" s="445"/>
      <c r="K447" s="445"/>
      <c r="L447" s="445"/>
      <c r="M447" s="445"/>
      <c r="N447" s="445"/>
      <c r="O447" s="445"/>
      <c r="P447" s="445"/>
      <c r="Q447" s="445"/>
      <c r="R447" s="445"/>
      <c r="S447" s="445"/>
      <c r="T447" s="445"/>
      <c r="U447" s="445"/>
      <c r="V447" s="445"/>
      <c r="W447" s="445"/>
      <c r="X447" s="445"/>
      <c r="Y447" s="445"/>
      <c r="Z447" s="445"/>
    </row>
    <row r="448" spans="1:26" ht="15.6" hidden="1" x14ac:dyDescent="0.3">
      <c r="A448" s="445"/>
      <c r="B448" s="445"/>
      <c r="C448" s="445"/>
      <c r="D448" s="445"/>
      <c r="E448" s="505" t="s">
        <v>1063</v>
      </c>
      <c r="F448" s="505" t="s">
        <v>1064</v>
      </c>
      <c r="G448" s="445"/>
      <c r="H448" s="445"/>
      <c r="I448" s="445"/>
      <c r="J448" s="445"/>
      <c r="K448" s="445"/>
      <c r="L448" s="445"/>
      <c r="M448" s="445"/>
      <c r="N448" s="445"/>
      <c r="O448" s="445"/>
      <c r="P448" s="445"/>
      <c r="Q448" s="445"/>
      <c r="R448" s="445"/>
      <c r="S448" s="445"/>
      <c r="T448" s="445"/>
      <c r="U448" s="445"/>
      <c r="V448" s="445"/>
      <c r="W448" s="445"/>
      <c r="X448" s="445"/>
      <c r="Y448" s="445"/>
      <c r="Z448" s="445"/>
    </row>
    <row r="449" spans="1:26" ht="15.6" hidden="1" x14ac:dyDescent="0.3">
      <c r="A449" s="445"/>
      <c r="B449" s="445"/>
      <c r="C449" s="445"/>
      <c r="D449" s="445"/>
      <c r="E449" s="505" t="s">
        <v>1065</v>
      </c>
      <c r="F449" s="505" t="s">
        <v>1066</v>
      </c>
      <c r="G449" s="445"/>
      <c r="H449" s="445"/>
      <c r="I449" s="445"/>
      <c r="J449" s="445"/>
      <c r="K449" s="445"/>
      <c r="L449" s="445"/>
      <c r="M449" s="445"/>
      <c r="N449" s="445"/>
      <c r="O449" s="445"/>
      <c r="P449" s="445"/>
      <c r="Q449" s="445"/>
      <c r="R449" s="445"/>
      <c r="S449" s="445"/>
      <c r="T449" s="445"/>
      <c r="U449" s="445"/>
      <c r="V449" s="445"/>
      <c r="W449" s="445"/>
      <c r="X449" s="445"/>
      <c r="Y449" s="445"/>
      <c r="Z449" s="445"/>
    </row>
    <row r="450" spans="1:26" ht="15.6" hidden="1" x14ac:dyDescent="0.3">
      <c r="A450" s="445"/>
      <c r="B450" s="445"/>
      <c r="C450" s="445"/>
      <c r="D450" s="445"/>
      <c r="E450" s="505" t="s">
        <v>1067</v>
      </c>
      <c r="F450" s="505" t="s">
        <v>1068</v>
      </c>
      <c r="G450" s="445"/>
      <c r="H450" s="445"/>
      <c r="I450" s="445"/>
      <c r="J450" s="445"/>
      <c r="K450" s="445"/>
      <c r="L450" s="445"/>
      <c r="M450" s="445"/>
      <c r="N450" s="445"/>
      <c r="O450" s="445"/>
      <c r="P450" s="445"/>
      <c r="Q450" s="445"/>
      <c r="R450" s="445"/>
      <c r="S450" s="445"/>
      <c r="T450" s="445"/>
      <c r="U450" s="445"/>
      <c r="V450" s="445"/>
      <c r="W450" s="445"/>
      <c r="X450" s="445"/>
      <c r="Y450" s="445"/>
      <c r="Z450" s="445"/>
    </row>
    <row r="451" spans="1:26" ht="15.6" hidden="1" x14ac:dyDescent="0.3">
      <c r="A451" s="445"/>
      <c r="B451" s="445"/>
      <c r="C451" s="445"/>
      <c r="D451" s="445"/>
      <c r="E451" s="505" t="s">
        <v>1069</v>
      </c>
      <c r="F451" s="505" t="s">
        <v>1070</v>
      </c>
      <c r="G451" s="445"/>
      <c r="H451" s="445"/>
      <c r="I451" s="445"/>
      <c r="J451" s="445"/>
      <c r="K451" s="445"/>
      <c r="L451" s="445"/>
      <c r="M451" s="445"/>
      <c r="N451" s="445"/>
      <c r="O451" s="445"/>
      <c r="P451" s="445"/>
      <c r="Q451" s="445"/>
      <c r="R451" s="445"/>
      <c r="S451" s="445"/>
      <c r="T451" s="445"/>
      <c r="U451" s="445"/>
      <c r="V451" s="445"/>
      <c r="W451" s="445"/>
      <c r="X451" s="445"/>
      <c r="Y451" s="445"/>
      <c r="Z451" s="445"/>
    </row>
    <row r="452" spans="1:26" ht="15.6" hidden="1" x14ac:dyDescent="0.3">
      <c r="A452" s="445"/>
      <c r="B452" s="445"/>
      <c r="C452" s="445"/>
      <c r="D452" s="445"/>
      <c r="E452" s="505" t="s">
        <v>1071</v>
      </c>
      <c r="F452" s="505" t="s">
        <v>1072</v>
      </c>
      <c r="G452" s="445"/>
      <c r="H452" s="445"/>
      <c r="I452" s="445"/>
      <c r="J452" s="445"/>
      <c r="K452" s="445"/>
      <c r="L452" s="445"/>
      <c r="M452" s="445"/>
      <c r="N452" s="445"/>
      <c r="O452" s="445"/>
      <c r="P452" s="445"/>
      <c r="Q452" s="445"/>
      <c r="R452" s="445"/>
      <c r="S452" s="445"/>
      <c r="T452" s="445"/>
      <c r="U452" s="445"/>
      <c r="V452" s="445"/>
      <c r="W452" s="445"/>
      <c r="X452" s="445"/>
      <c r="Y452" s="445"/>
      <c r="Z452" s="445"/>
    </row>
    <row r="453" spans="1:26" ht="15.6" hidden="1" x14ac:dyDescent="0.3">
      <c r="A453" s="445"/>
      <c r="B453" s="445"/>
      <c r="C453" s="445"/>
      <c r="D453" s="445"/>
      <c r="E453" s="505" t="s">
        <v>1073</v>
      </c>
      <c r="F453" s="505" t="s">
        <v>1074</v>
      </c>
      <c r="G453" s="445"/>
      <c r="H453" s="445"/>
      <c r="I453" s="445"/>
      <c r="J453" s="445"/>
      <c r="K453" s="445"/>
      <c r="L453" s="445"/>
      <c r="M453" s="445"/>
      <c r="N453" s="445"/>
      <c r="O453" s="445"/>
      <c r="P453" s="445"/>
      <c r="Q453" s="445"/>
      <c r="R453" s="445"/>
      <c r="S453" s="445"/>
      <c r="T453" s="445"/>
      <c r="U453" s="445"/>
      <c r="V453" s="445"/>
      <c r="W453" s="445"/>
      <c r="X453" s="445"/>
      <c r="Y453" s="445"/>
      <c r="Z453" s="445"/>
    </row>
    <row r="454" spans="1:26" ht="15.6" hidden="1" x14ac:dyDescent="0.3">
      <c r="A454" s="445"/>
      <c r="B454" s="445"/>
      <c r="C454" s="445"/>
      <c r="D454" s="445"/>
      <c r="E454" s="505" t="s">
        <v>1075</v>
      </c>
      <c r="F454" s="505" t="s">
        <v>1076</v>
      </c>
      <c r="G454" s="445"/>
      <c r="H454" s="445"/>
      <c r="I454" s="445"/>
      <c r="J454" s="445"/>
      <c r="K454" s="445"/>
      <c r="L454" s="445"/>
      <c r="M454" s="445"/>
      <c r="N454" s="445"/>
      <c r="O454" s="445"/>
      <c r="P454" s="445"/>
      <c r="Q454" s="445"/>
      <c r="R454" s="445"/>
      <c r="S454" s="445"/>
      <c r="T454" s="445"/>
      <c r="U454" s="445"/>
      <c r="V454" s="445"/>
      <c r="W454" s="445"/>
      <c r="X454" s="445"/>
      <c r="Y454" s="445"/>
      <c r="Z454" s="445"/>
    </row>
    <row r="455" spans="1:26" ht="15.6" hidden="1" x14ac:dyDescent="0.3">
      <c r="A455" s="445"/>
      <c r="B455" s="445"/>
      <c r="C455" s="445"/>
      <c r="D455" s="445"/>
      <c r="E455" s="505" t="s">
        <v>1077</v>
      </c>
      <c r="F455" s="505" t="s">
        <v>1078</v>
      </c>
      <c r="G455" s="445"/>
      <c r="H455" s="445"/>
      <c r="I455" s="445"/>
      <c r="J455" s="445"/>
      <c r="K455" s="445"/>
      <c r="L455" s="445"/>
      <c r="M455" s="445"/>
      <c r="N455" s="445"/>
      <c r="O455" s="445"/>
      <c r="P455" s="445"/>
      <c r="Q455" s="445"/>
      <c r="R455" s="445"/>
      <c r="S455" s="445"/>
      <c r="T455" s="445"/>
      <c r="U455" s="445"/>
      <c r="V455" s="445"/>
      <c r="W455" s="445"/>
      <c r="X455" s="445"/>
      <c r="Y455" s="445"/>
      <c r="Z455" s="445"/>
    </row>
    <row r="456" spans="1:26" ht="15.6" hidden="1" x14ac:dyDescent="0.3">
      <c r="A456" s="445"/>
      <c r="B456" s="445"/>
      <c r="C456" s="445"/>
      <c r="D456" s="445"/>
      <c r="E456" s="505" t="s">
        <v>1079</v>
      </c>
      <c r="F456" s="505" t="s">
        <v>1080</v>
      </c>
      <c r="G456" s="445"/>
      <c r="H456" s="445"/>
      <c r="I456" s="445"/>
      <c r="J456" s="445"/>
      <c r="K456" s="445"/>
      <c r="L456" s="445"/>
      <c r="M456" s="445"/>
      <c r="N456" s="445"/>
      <c r="O456" s="445"/>
      <c r="P456" s="445"/>
      <c r="Q456" s="445"/>
      <c r="R456" s="445"/>
      <c r="S456" s="445"/>
      <c r="T456" s="445"/>
      <c r="U456" s="445"/>
      <c r="V456" s="445"/>
      <c r="W456" s="445"/>
      <c r="X456" s="445"/>
      <c r="Y456" s="445"/>
      <c r="Z456" s="445"/>
    </row>
    <row r="457" spans="1:26" ht="15.6" hidden="1" x14ac:dyDescent="0.3">
      <c r="A457" s="445"/>
      <c r="B457" s="445"/>
      <c r="C457" s="445"/>
      <c r="D457" s="445"/>
      <c r="E457" s="505" t="s">
        <v>1081</v>
      </c>
      <c r="F457" s="505" t="s">
        <v>1082</v>
      </c>
      <c r="G457" s="445"/>
      <c r="H457" s="445"/>
      <c r="I457" s="445"/>
      <c r="J457" s="445"/>
      <c r="K457" s="445"/>
      <c r="L457" s="445"/>
      <c r="M457" s="445"/>
      <c r="N457" s="445"/>
      <c r="O457" s="445"/>
      <c r="P457" s="445"/>
      <c r="Q457" s="445"/>
      <c r="R457" s="445"/>
      <c r="S457" s="445"/>
      <c r="T457" s="445"/>
      <c r="U457" s="445"/>
      <c r="V457" s="445"/>
      <c r="W457" s="445"/>
      <c r="X457" s="445"/>
      <c r="Y457" s="445"/>
      <c r="Z457" s="445"/>
    </row>
    <row r="458" spans="1:26" ht="15.6" hidden="1" x14ac:dyDescent="0.3">
      <c r="A458" s="445"/>
      <c r="B458" s="445"/>
      <c r="C458" s="445"/>
      <c r="D458" s="445"/>
      <c r="E458" s="505" t="s">
        <v>1083</v>
      </c>
      <c r="F458" s="505" t="s">
        <v>1084</v>
      </c>
      <c r="G458" s="445"/>
      <c r="H458" s="445"/>
      <c r="I458" s="445"/>
      <c r="J458" s="445"/>
      <c r="K458" s="445"/>
      <c r="L458" s="445"/>
      <c r="M458" s="445"/>
      <c r="N458" s="445"/>
      <c r="O458" s="445"/>
      <c r="P458" s="445"/>
      <c r="Q458" s="445"/>
      <c r="R458" s="445"/>
      <c r="S458" s="445"/>
      <c r="T458" s="445"/>
      <c r="U458" s="445"/>
      <c r="V458" s="445"/>
      <c r="W458" s="445"/>
      <c r="X458" s="445"/>
      <c r="Y458" s="445"/>
      <c r="Z458" s="445"/>
    </row>
    <row r="459" spans="1:26" ht="15.6" hidden="1" x14ac:dyDescent="0.3">
      <c r="A459" s="445"/>
      <c r="B459" s="445"/>
      <c r="C459" s="445"/>
      <c r="D459" s="445"/>
      <c r="E459" s="505" t="s">
        <v>1085</v>
      </c>
      <c r="F459" s="505" t="s">
        <v>1086</v>
      </c>
      <c r="G459" s="445"/>
      <c r="H459" s="445"/>
      <c r="I459" s="445"/>
      <c r="J459" s="445"/>
      <c r="K459" s="445"/>
      <c r="L459" s="445"/>
      <c r="M459" s="445"/>
      <c r="N459" s="445"/>
      <c r="O459" s="445"/>
      <c r="P459" s="445"/>
      <c r="Q459" s="445"/>
      <c r="R459" s="445"/>
      <c r="S459" s="445"/>
      <c r="T459" s="445"/>
      <c r="U459" s="445"/>
      <c r="V459" s="445"/>
      <c r="W459" s="445"/>
      <c r="X459" s="445"/>
      <c r="Y459" s="445"/>
      <c r="Z459" s="445"/>
    </row>
    <row r="460" spans="1:26" ht="15.6" hidden="1" x14ac:dyDescent="0.3">
      <c r="A460" s="445"/>
      <c r="B460" s="445"/>
      <c r="C460" s="445"/>
      <c r="D460" s="445"/>
      <c r="E460" s="505" t="s">
        <v>1087</v>
      </c>
      <c r="F460" s="505" t="s">
        <v>1088</v>
      </c>
      <c r="G460" s="445"/>
      <c r="H460" s="445"/>
      <c r="I460" s="445"/>
      <c r="J460" s="445"/>
      <c r="K460" s="445"/>
      <c r="L460" s="445"/>
      <c r="M460" s="445"/>
      <c r="N460" s="445"/>
      <c r="O460" s="445"/>
      <c r="P460" s="445"/>
      <c r="Q460" s="445"/>
      <c r="R460" s="445"/>
      <c r="S460" s="445"/>
      <c r="T460" s="445"/>
      <c r="U460" s="445"/>
      <c r="V460" s="445"/>
      <c r="W460" s="445"/>
      <c r="X460" s="445"/>
      <c r="Y460" s="445"/>
      <c r="Z460" s="445"/>
    </row>
    <row r="461" spans="1:26" ht="15.6" hidden="1" x14ac:dyDescent="0.3">
      <c r="A461" s="445"/>
      <c r="B461" s="445"/>
      <c r="C461" s="445"/>
      <c r="D461" s="445"/>
      <c r="E461" s="505" t="s">
        <v>1089</v>
      </c>
      <c r="F461" s="505" t="s">
        <v>1090</v>
      </c>
      <c r="G461" s="445"/>
      <c r="H461" s="445"/>
      <c r="I461" s="445"/>
      <c r="J461" s="445"/>
      <c r="K461" s="445"/>
      <c r="L461" s="445"/>
      <c r="M461" s="445"/>
      <c r="N461" s="445"/>
      <c r="O461" s="445"/>
      <c r="P461" s="445"/>
      <c r="Q461" s="445"/>
      <c r="R461" s="445"/>
      <c r="S461" s="445"/>
      <c r="T461" s="445"/>
      <c r="U461" s="445"/>
      <c r="V461" s="445"/>
      <c r="W461" s="445"/>
      <c r="X461" s="445"/>
      <c r="Y461" s="445"/>
      <c r="Z461" s="445"/>
    </row>
    <row r="462" spans="1:26" ht="15.6" hidden="1" x14ac:dyDescent="0.3">
      <c r="A462" s="445"/>
      <c r="B462" s="445"/>
      <c r="C462" s="445"/>
      <c r="D462" s="445"/>
      <c r="E462" s="505" t="s">
        <v>1091</v>
      </c>
      <c r="F462" s="505" t="s">
        <v>1092</v>
      </c>
      <c r="G462" s="445"/>
      <c r="H462" s="445"/>
      <c r="I462" s="445"/>
      <c r="J462" s="445"/>
      <c r="K462" s="445"/>
      <c r="L462" s="445"/>
      <c r="M462" s="445"/>
      <c r="N462" s="445"/>
      <c r="O462" s="445"/>
      <c r="P462" s="445"/>
      <c r="Q462" s="445"/>
      <c r="R462" s="445"/>
      <c r="S462" s="445"/>
      <c r="T462" s="445"/>
      <c r="U462" s="445"/>
      <c r="V462" s="445"/>
      <c r="W462" s="445"/>
      <c r="X462" s="445"/>
      <c r="Y462" s="445"/>
      <c r="Z462" s="445"/>
    </row>
    <row r="463" spans="1:26" ht="15.6" hidden="1" x14ac:dyDescent="0.3">
      <c r="A463" s="445"/>
      <c r="B463" s="445"/>
      <c r="C463" s="445"/>
      <c r="D463" s="445"/>
      <c r="E463" s="505" t="s">
        <v>1093</v>
      </c>
      <c r="F463" s="505" t="s">
        <v>1094</v>
      </c>
      <c r="G463" s="445"/>
      <c r="H463" s="445"/>
      <c r="I463" s="445"/>
      <c r="J463" s="445"/>
      <c r="K463" s="445"/>
      <c r="L463" s="445"/>
      <c r="M463" s="445"/>
      <c r="N463" s="445"/>
      <c r="O463" s="445"/>
      <c r="P463" s="445"/>
      <c r="Q463" s="445"/>
      <c r="R463" s="445"/>
      <c r="S463" s="445"/>
      <c r="T463" s="445"/>
      <c r="U463" s="445"/>
      <c r="V463" s="445"/>
      <c r="W463" s="445"/>
      <c r="X463" s="445"/>
      <c r="Y463" s="445"/>
      <c r="Z463" s="445"/>
    </row>
    <row r="464" spans="1:26" ht="15.6" hidden="1" x14ac:dyDescent="0.3">
      <c r="A464" s="445"/>
      <c r="B464" s="445"/>
      <c r="C464" s="445"/>
      <c r="D464" s="445"/>
      <c r="E464" s="505" t="s">
        <v>1095</v>
      </c>
      <c r="F464" s="505" t="s">
        <v>1096</v>
      </c>
      <c r="G464" s="445"/>
      <c r="H464" s="445"/>
      <c r="I464" s="445"/>
      <c r="J464" s="445"/>
      <c r="K464" s="445"/>
      <c r="L464" s="445"/>
      <c r="M464" s="445"/>
      <c r="N464" s="445"/>
      <c r="O464" s="445"/>
      <c r="P464" s="445"/>
      <c r="Q464" s="445"/>
      <c r="R464" s="445"/>
      <c r="S464" s="445"/>
      <c r="T464" s="445"/>
      <c r="U464" s="445"/>
      <c r="V464" s="445"/>
      <c r="W464" s="445"/>
      <c r="X464" s="445"/>
      <c r="Y464" s="445"/>
      <c r="Z464" s="445"/>
    </row>
    <row r="465" spans="1:26" ht="15.6" hidden="1" x14ac:dyDescent="0.3">
      <c r="A465" s="445"/>
      <c r="B465" s="445"/>
      <c r="C465" s="445"/>
      <c r="D465" s="445"/>
      <c r="E465" s="505" t="s">
        <v>1097</v>
      </c>
      <c r="F465" s="505" t="s">
        <v>1098</v>
      </c>
      <c r="G465" s="445"/>
      <c r="H465" s="445"/>
      <c r="I465" s="445"/>
      <c r="J465" s="445"/>
      <c r="K465" s="445"/>
      <c r="L465" s="445"/>
      <c r="M465" s="445"/>
      <c r="N465" s="445"/>
      <c r="O465" s="445"/>
      <c r="P465" s="445"/>
      <c r="Q465" s="445"/>
      <c r="R465" s="445"/>
      <c r="S465" s="445"/>
      <c r="T465" s="445"/>
      <c r="U465" s="445"/>
      <c r="V465" s="445"/>
      <c r="W465" s="445"/>
      <c r="X465" s="445"/>
      <c r="Y465" s="445"/>
      <c r="Z465" s="445"/>
    </row>
    <row r="466" spans="1:26" ht="15.6" hidden="1" x14ac:dyDescent="0.3">
      <c r="A466" s="445"/>
      <c r="B466" s="445"/>
      <c r="C466" s="445"/>
      <c r="D466" s="445"/>
      <c r="E466" s="505" t="s">
        <v>1099</v>
      </c>
      <c r="F466" s="505" t="s">
        <v>1100</v>
      </c>
      <c r="G466" s="445"/>
      <c r="H466" s="445"/>
      <c r="I466" s="445"/>
      <c r="J466" s="445"/>
      <c r="K466" s="445"/>
      <c r="L466" s="445"/>
      <c r="M466" s="445"/>
      <c r="N466" s="445"/>
      <c r="O466" s="445"/>
      <c r="P466" s="445"/>
      <c r="Q466" s="445"/>
      <c r="R466" s="445"/>
      <c r="S466" s="445"/>
      <c r="T466" s="445"/>
      <c r="U466" s="445"/>
      <c r="V466" s="445"/>
      <c r="W466" s="445"/>
      <c r="X466" s="445"/>
      <c r="Y466" s="445"/>
      <c r="Z466" s="445"/>
    </row>
    <row r="467" spans="1:26" ht="15.6" hidden="1" x14ac:dyDescent="0.3">
      <c r="A467" s="445"/>
      <c r="B467" s="445"/>
      <c r="C467" s="445"/>
      <c r="D467" s="445"/>
      <c r="E467" s="505" t="s">
        <v>1101</v>
      </c>
      <c r="F467" s="505" t="s">
        <v>1102</v>
      </c>
      <c r="G467" s="445"/>
      <c r="H467" s="445"/>
      <c r="I467" s="445"/>
      <c r="J467" s="445"/>
      <c r="K467" s="445"/>
      <c r="L467" s="445"/>
      <c r="M467" s="445"/>
      <c r="N467" s="445"/>
      <c r="O467" s="445"/>
      <c r="P467" s="445"/>
      <c r="Q467" s="445"/>
      <c r="R467" s="445"/>
      <c r="S467" s="445"/>
      <c r="T467" s="445"/>
      <c r="U467" s="445"/>
      <c r="V467" s="445"/>
      <c r="W467" s="445"/>
      <c r="X467" s="445"/>
      <c r="Y467" s="445"/>
      <c r="Z467" s="445"/>
    </row>
    <row r="468" spans="1:26" ht="15.6" hidden="1" x14ac:dyDescent="0.3">
      <c r="A468" s="445"/>
      <c r="B468" s="445"/>
      <c r="C468" s="445"/>
      <c r="D468" s="445"/>
      <c r="E468" s="505" t="s">
        <v>1103</v>
      </c>
      <c r="F468" s="505" t="s">
        <v>1104</v>
      </c>
      <c r="G468" s="445"/>
      <c r="H468" s="445"/>
      <c r="I468" s="445"/>
      <c r="J468" s="445"/>
      <c r="K468" s="445"/>
      <c r="L468" s="445"/>
      <c r="M468" s="445"/>
      <c r="N468" s="445"/>
      <c r="O468" s="445"/>
      <c r="P468" s="445"/>
      <c r="Q468" s="445"/>
      <c r="R468" s="445"/>
      <c r="S468" s="445"/>
      <c r="T468" s="445"/>
      <c r="U468" s="445"/>
      <c r="V468" s="445"/>
      <c r="W468" s="445"/>
      <c r="X468" s="445"/>
      <c r="Y468" s="445"/>
      <c r="Z468" s="445"/>
    </row>
    <row r="469" spans="1:26" ht="15.6" hidden="1" x14ac:dyDescent="0.3">
      <c r="A469" s="445"/>
      <c r="B469" s="445"/>
      <c r="C469" s="445"/>
      <c r="D469" s="445"/>
      <c r="E469" s="505" t="s">
        <v>1105</v>
      </c>
      <c r="F469" s="505" t="s">
        <v>1106</v>
      </c>
      <c r="G469" s="445"/>
      <c r="H469" s="445"/>
      <c r="I469" s="445"/>
      <c r="J469" s="445"/>
      <c r="K469" s="445"/>
      <c r="L469" s="445"/>
      <c r="M469" s="445"/>
      <c r="N469" s="445"/>
      <c r="O469" s="445"/>
      <c r="P469" s="445"/>
      <c r="Q469" s="445"/>
      <c r="R469" s="445"/>
      <c r="S469" s="445"/>
      <c r="T469" s="445"/>
      <c r="U469" s="445"/>
      <c r="V469" s="445"/>
      <c r="W469" s="445"/>
      <c r="X469" s="445"/>
      <c r="Y469" s="445"/>
      <c r="Z469" s="445"/>
    </row>
    <row r="470" spans="1:26" ht="15.6" hidden="1" x14ac:dyDescent="0.3">
      <c r="A470" s="445"/>
      <c r="B470" s="445"/>
      <c r="C470" s="445"/>
      <c r="D470" s="445"/>
      <c r="E470" s="505" t="s">
        <v>1107</v>
      </c>
      <c r="F470" s="505" t="s">
        <v>1108</v>
      </c>
      <c r="G470" s="445"/>
      <c r="H470" s="445"/>
      <c r="I470" s="445"/>
      <c r="J470" s="445"/>
      <c r="K470" s="445"/>
      <c r="L470" s="445"/>
      <c r="M470" s="445"/>
      <c r="N470" s="445"/>
      <c r="O470" s="445"/>
      <c r="P470" s="445"/>
      <c r="Q470" s="445"/>
      <c r="R470" s="445"/>
      <c r="S470" s="445"/>
      <c r="T470" s="445"/>
      <c r="U470" s="445"/>
      <c r="V470" s="445"/>
      <c r="W470" s="445"/>
      <c r="X470" s="445"/>
      <c r="Y470" s="445"/>
      <c r="Z470" s="445"/>
    </row>
    <row r="471" spans="1:26" ht="15.6" hidden="1" x14ac:dyDescent="0.3">
      <c r="A471" s="445"/>
      <c r="B471" s="445"/>
      <c r="C471" s="445"/>
      <c r="D471" s="445"/>
      <c r="E471" s="505" t="s">
        <v>1109</v>
      </c>
      <c r="F471" s="505" t="s">
        <v>1110</v>
      </c>
      <c r="G471" s="445"/>
      <c r="H471" s="445"/>
      <c r="I471" s="445"/>
      <c r="J471" s="445"/>
      <c r="K471" s="445"/>
      <c r="L471" s="445"/>
      <c r="M471" s="445"/>
      <c r="N471" s="445"/>
      <c r="O471" s="445"/>
      <c r="P471" s="445"/>
      <c r="Q471" s="445"/>
      <c r="R471" s="445"/>
      <c r="S471" s="445"/>
      <c r="T471" s="445"/>
      <c r="U471" s="445"/>
      <c r="V471" s="445"/>
      <c r="W471" s="445"/>
      <c r="X471" s="445"/>
      <c r="Y471" s="445"/>
      <c r="Z471" s="445"/>
    </row>
    <row r="472" spans="1:26" ht="15.6" hidden="1" x14ac:dyDescent="0.3">
      <c r="A472" s="445"/>
      <c r="B472" s="445"/>
      <c r="C472" s="445"/>
      <c r="D472" s="445"/>
      <c r="E472" s="505" t="s">
        <v>1111</v>
      </c>
      <c r="F472" s="505" t="s">
        <v>1112</v>
      </c>
      <c r="G472" s="445"/>
      <c r="H472" s="445"/>
      <c r="I472" s="445"/>
      <c r="J472" s="445"/>
      <c r="K472" s="445"/>
      <c r="L472" s="445"/>
      <c r="M472" s="445"/>
      <c r="N472" s="445"/>
      <c r="O472" s="445"/>
      <c r="P472" s="445"/>
      <c r="Q472" s="445"/>
      <c r="R472" s="445"/>
      <c r="S472" s="445"/>
      <c r="T472" s="445"/>
      <c r="U472" s="445"/>
      <c r="V472" s="445"/>
      <c r="W472" s="445"/>
      <c r="X472" s="445"/>
      <c r="Y472" s="445"/>
      <c r="Z472" s="445"/>
    </row>
    <row r="473" spans="1:26" ht="15.6" hidden="1" x14ac:dyDescent="0.3">
      <c r="A473" s="445"/>
      <c r="B473" s="445"/>
      <c r="C473" s="445"/>
      <c r="D473" s="445"/>
      <c r="E473" s="505" t="s">
        <v>1113</v>
      </c>
      <c r="F473" s="505" t="s">
        <v>1114</v>
      </c>
      <c r="G473" s="445"/>
      <c r="H473" s="445"/>
      <c r="I473" s="445"/>
      <c r="J473" s="445"/>
      <c r="K473" s="445"/>
      <c r="L473" s="445"/>
      <c r="M473" s="445"/>
      <c r="N473" s="445"/>
      <c r="O473" s="445"/>
      <c r="P473" s="445"/>
      <c r="Q473" s="445"/>
      <c r="R473" s="445"/>
      <c r="S473" s="445"/>
      <c r="T473" s="445"/>
      <c r="U473" s="445"/>
      <c r="V473" s="445"/>
      <c r="W473" s="445"/>
      <c r="X473" s="445"/>
      <c r="Y473" s="445"/>
      <c r="Z473" s="445"/>
    </row>
    <row r="474" spans="1:26" ht="15.6" hidden="1" x14ac:dyDescent="0.3">
      <c r="A474" s="445"/>
      <c r="B474" s="445"/>
      <c r="C474" s="445"/>
      <c r="D474" s="445"/>
      <c r="E474" s="505" t="s">
        <v>1115</v>
      </c>
      <c r="F474" s="505" t="s">
        <v>1116</v>
      </c>
      <c r="G474" s="445"/>
      <c r="H474" s="445"/>
      <c r="I474" s="445"/>
      <c r="J474" s="445"/>
      <c r="K474" s="445"/>
      <c r="L474" s="445"/>
      <c r="M474" s="445"/>
      <c r="N474" s="445"/>
      <c r="O474" s="445"/>
      <c r="P474" s="445"/>
      <c r="Q474" s="445"/>
      <c r="R474" s="445"/>
      <c r="S474" s="445"/>
      <c r="T474" s="445"/>
      <c r="U474" s="445"/>
      <c r="V474" s="445"/>
      <c r="W474" s="445"/>
      <c r="X474" s="445"/>
      <c r="Y474" s="445"/>
      <c r="Z474" s="445"/>
    </row>
    <row r="475" spans="1:26" ht="15.6" hidden="1" x14ac:dyDescent="0.3">
      <c r="A475" s="445"/>
      <c r="B475" s="445"/>
      <c r="C475" s="445"/>
      <c r="D475" s="445"/>
      <c r="E475" s="505" t="s">
        <v>1117</v>
      </c>
      <c r="F475" s="505" t="s">
        <v>1118</v>
      </c>
      <c r="G475" s="445"/>
      <c r="H475" s="445"/>
      <c r="I475" s="445"/>
      <c r="J475" s="445"/>
      <c r="K475" s="445"/>
      <c r="L475" s="445"/>
      <c r="M475" s="445"/>
      <c r="N475" s="445"/>
      <c r="O475" s="445"/>
      <c r="P475" s="445"/>
      <c r="Q475" s="445"/>
      <c r="R475" s="445"/>
      <c r="S475" s="445"/>
      <c r="T475" s="445"/>
      <c r="U475" s="445"/>
      <c r="V475" s="445"/>
      <c r="W475" s="445"/>
      <c r="X475" s="445"/>
      <c r="Y475" s="445"/>
      <c r="Z475" s="445"/>
    </row>
    <row r="476" spans="1:26" ht="15.6" hidden="1" x14ac:dyDescent="0.3">
      <c r="A476" s="445"/>
      <c r="B476" s="445"/>
      <c r="C476" s="445"/>
      <c r="D476" s="445"/>
      <c r="E476" s="505" t="s">
        <v>1119</v>
      </c>
      <c r="F476" s="505" t="s">
        <v>1120</v>
      </c>
      <c r="G476" s="445"/>
      <c r="H476" s="445"/>
      <c r="I476" s="445"/>
      <c r="J476" s="445"/>
      <c r="K476" s="445"/>
      <c r="L476" s="445"/>
      <c r="M476" s="445"/>
      <c r="N476" s="445"/>
      <c r="O476" s="445"/>
      <c r="P476" s="445"/>
      <c r="Q476" s="445"/>
      <c r="R476" s="445"/>
      <c r="S476" s="445"/>
      <c r="T476" s="445"/>
      <c r="U476" s="445"/>
      <c r="V476" s="445"/>
      <c r="W476" s="445"/>
      <c r="X476" s="445"/>
      <c r="Y476" s="445"/>
      <c r="Z476" s="445"/>
    </row>
    <row r="477" spans="1:26" ht="15.6" hidden="1" x14ac:dyDescent="0.3">
      <c r="A477" s="445"/>
      <c r="B477" s="445"/>
      <c r="C477" s="445"/>
      <c r="D477" s="445"/>
      <c r="E477" s="505" t="s">
        <v>1121</v>
      </c>
      <c r="F477" s="505" t="s">
        <v>1122</v>
      </c>
      <c r="G477" s="445"/>
      <c r="H477" s="445"/>
      <c r="I477" s="445"/>
      <c r="J477" s="445"/>
      <c r="K477" s="445"/>
      <c r="L477" s="445"/>
      <c r="M477" s="445"/>
      <c r="N477" s="445"/>
      <c r="O477" s="445"/>
      <c r="P477" s="445"/>
      <c r="Q477" s="445"/>
      <c r="R477" s="445"/>
      <c r="S477" s="445"/>
      <c r="T477" s="445"/>
      <c r="U477" s="445"/>
      <c r="V477" s="445"/>
      <c r="W477" s="445"/>
      <c r="X477" s="445"/>
      <c r="Y477" s="445"/>
      <c r="Z477" s="445"/>
    </row>
    <row r="478" spans="1:26" ht="15.6" hidden="1" x14ac:dyDescent="0.3">
      <c r="A478" s="445"/>
      <c r="B478" s="445"/>
      <c r="C478" s="445"/>
      <c r="D478" s="445"/>
      <c r="E478" s="505" t="s">
        <v>1123</v>
      </c>
      <c r="F478" s="505" t="s">
        <v>1124</v>
      </c>
      <c r="G478" s="445"/>
      <c r="H478" s="445"/>
      <c r="I478" s="445"/>
      <c r="J478" s="445"/>
      <c r="K478" s="445"/>
      <c r="L478" s="445"/>
      <c r="M478" s="445"/>
      <c r="N478" s="445"/>
      <c r="O478" s="445"/>
      <c r="P478" s="445"/>
      <c r="Q478" s="445"/>
      <c r="R478" s="445"/>
      <c r="S478" s="445"/>
      <c r="T478" s="445"/>
      <c r="U478" s="445"/>
      <c r="V478" s="445"/>
      <c r="W478" s="445"/>
      <c r="X478" s="445"/>
      <c r="Y478" s="445"/>
      <c r="Z478" s="445"/>
    </row>
    <row r="479" spans="1:26" ht="15.6" hidden="1" x14ac:dyDescent="0.3">
      <c r="A479" s="445"/>
      <c r="B479" s="445"/>
      <c r="C479" s="445"/>
      <c r="D479" s="445"/>
      <c r="E479" s="505" t="s">
        <v>1125</v>
      </c>
      <c r="F479" s="505" t="s">
        <v>1126</v>
      </c>
      <c r="G479" s="445"/>
      <c r="H479" s="445"/>
      <c r="I479" s="445"/>
      <c r="J479" s="445"/>
      <c r="K479" s="445"/>
      <c r="L479" s="445"/>
      <c r="M479" s="445"/>
      <c r="N479" s="445"/>
      <c r="O479" s="445"/>
      <c r="P479" s="445"/>
      <c r="Q479" s="445"/>
      <c r="R479" s="445"/>
      <c r="S479" s="445"/>
      <c r="T479" s="445"/>
      <c r="U479" s="445"/>
      <c r="V479" s="445"/>
      <c r="W479" s="445"/>
      <c r="X479" s="445"/>
      <c r="Y479" s="445"/>
      <c r="Z479" s="445"/>
    </row>
    <row r="480" spans="1:26" ht="15.6" hidden="1" x14ac:dyDescent="0.3">
      <c r="A480" s="445"/>
      <c r="B480" s="445"/>
      <c r="C480" s="445"/>
      <c r="D480" s="445"/>
      <c r="E480" s="505" t="s">
        <v>1127</v>
      </c>
      <c r="F480" s="505" t="s">
        <v>1128</v>
      </c>
      <c r="G480" s="445"/>
      <c r="H480" s="445"/>
      <c r="I480" s="445"/>
      <c r="J480" s="445"/>
      <c r="K480" s="445"/>
      <c r="L480" s="445"/>
      <c r="M480" s="445"/>
      <c r="N480" s="445"/>
      <c r="O480" s="445"/>
      <c r="P480" s="445"/>
      <c r="Q480" s="445"/>
      <c r="R480" s="445"/>
      <c r="S480" s="445"/>
      <c r="T480" s="445"/>
      <c r="U480" s="445"/>
      <c r="V480" s="445"/>
      <c r="W480" s="445"/>
      <c r="X480" s="445"/>
      <c r="Y480" s="445"/>
      <c r="Z480" s="445"/>
    </row>
    <row r="481" spans="1:26" ht="15.6" hidden="1" x14ac:dyDescent="0.3">
      <c r="A481" s="445"/>
      <c r="B481" s="445"/>
      <c r="C481" s="445"/>
      <c r="D481" s="445"/>
      <c r="E481" s="505" t="s">
        <v>1129</v>
      </c>
      <c r="F481" s="505" t="s">
        <v>1130</v>
      </c>
      <c r="G481" s="445"/>
      <c r="H481" s="445"/>
      <c r="I481" s="445"/>
      <c r="J481" s="445"/>
      <c r="K481" s="445"/>
      <c r="L481" s="445"/>
      <c r="M481" s="445"/>
      <c r="N481" s="445"/>
      <c r="O481" s="445"/>
      <c r="P481" s="445"/>
      <c r="Q481" s="445"/>
      <c r="R481" s="445"/>
      <c r="S481" s="445"/>
      <c r="T481" s="445"/>
      <c r="U481" s="445"/>
      <c r="V481" s="445"/>
      <c r="W481" s="445"/>
      <c r="X481" s="445"/>
      <c r="Y481" s="445"/>
      <c r="Z481" s="445"/>
    </row>
    <row r="482" spans="1:26" ht="15.6" hidden="1" x14ac:dyDescent="0.3">
      <c r="A482" s="445"/>
      <c r="B482" s="445"/>
      <c r="C482" s="445"/>
      <c r="D482" s="445"/>
      <c r="E482" s="505" t="s">
        <v>1131</v>
      </c>
      <c r="F482" s="505" t="s">
        <v>1132</v>
      </c>
      <c r="G482" s="445"/>
      <c r="H482" s="445"/>
      <c r="I482" s="445"/>
      <c r="J482" s="445"/>
      <c r="K482" s="445"/>
      <c r="L482" s="445"/>
      <c r="M482" s="445"/>
      <c r="N482" s="445"/>
      <c r="O482" s="445"/>
      <c r="P482" s="445"/>
      <c r="Q482" s="445"/>
      <c r="R482" s="445"/>
      <c r="S482" s="445"/>
      <c r="T482" s="445"/>
      <c r="U482" s="445"/>
      <c r="V482" s="445"/>
      <c r="W482" s="445"/>
      <c r="X482" s="445"/>
      <c r="Y482" s="445"/>
      <c r="Z482" s="445"/>
    </row>
    <row r="483" spans="1:26" ht="15.6" hidden="1" x14ac:dyDescent="0.3">
      <c r="A483" s="445"/>
      <c r="B483" s="445"/>
      <c r="C483" s="445"/>
      <c r="D483" s="445"/>
      <c r="E483" s="505" t="s">
        <v>1133</v>
      </c>
      <c r="F483" s="505" t="s">
        <v>1134</v>
      </c>
      <c r="G483" s="445"/>
      <c r="H483" s="445"/>
      <c r="I483" s="445"/>
      <c r="J483" s="445"/>
      <c r="K483" s="445"/>
      <c r="L483" s="445"/>
      <c r="M483" s="445"/>
      <c r="N483" s="445"/>
      <c r="O483" s="445"/>
      <c r="P483" s="445"/>
      <c r="Q483" s="445"/>
      <c r="R483" s="445"/>
      <c r="S483" s="445"/>
      <c r="T483" s="445"/>
      <c r="U483" s="445"/>
      <c r="V483" s="445"/>
      <c r="W483" s="445"/>
      <c r="X483" s="445"/>
      <c r="Y483" s="445"/>
      <c r="Z483" s="445"/>
    </row>
    <row r="484" spans="1:26" ht="15.6" hidden="1" x14ac:dyDescent="0.3">
      <c r="A484" s="445"/>
      <c r="B484" s="445"/>
      <c r="C484" s="445"/>
      <c r="D484" s="445"/>
      <c r="E484" s="505" t="s">
        <v>1135</v>
      </c>
      <c r="F484" s="505" t="s">
        <v>1136</v>
      </c>
      <c r="G484" s="445"/>
      <c r="H484" s="445"/>
      <c r="I484" s="445"/>
      <c r="J484" s="445"/>
      <c r="K484" s="445"/>
      <c r="L484" s="445"/>
      <c r="M484" s="445"/>
      <c r="N484" s="445"/>
      <c r="O484" s="445"/>
      <c r="P484" s="445"/>
      <c r="Q484" s="445"/>
      <c r="R484" s="445"/>
      <c r="S484" s="445"/>
      <c r="T484" s="445"/>
      <c r="U484" s="445"/>
      <c r="V484" s="445"/>
      <c r="W484" s="445"/>
      <c r="X484" s="445"/>
      <c r="Y484" s="445"/>
      <c r="Z484" s="445"/>
    </row>
    <row r="485" spans="1:26" ht="15.6" hidden="1" x14ac:dyDescent="0.3">
      <c r="A485" s="445"/>
      <c r="B485" s="445"/>
      <c r="C485" s="445"/>
      <c r="D485" s="445"/>
      <c r="E485" s="505" t="s">
        <v>1137</v>
      </c>
      <c r="F485" s="505" t="s">
        <v>1138</v>
      </c>
      <c r="G485" s="445"/>
      <c r="H485" s="445"/>
      <c r="I485" s="445"/>
      <c r="J485" s="445"/>
      <c r="K485" s="445"/>
      <c r="L485" s="445"/>
      <c r="M485" s="445"/>
      <c r="N485" s="445"/>
      <c r="O485" s="445"/>
      <c r="P485" s="445"/>
      <c r="Q485" s="445"/>
      <c r="R485" s="445"/>
      <c r="S485" s="445"/>
      <c r="T485" s="445"/>
      <c r="U485" s="445"/>
      <c r="V485" s="445"/>
      <c r="W485" s="445"/>
      <c r="X485" s="445"/>
      <c r="Y485" s="445"/>
      <c r="Z485" s="445"/>
    </row>
    <row r="486" spans="1:26" ht="15.6" hidden="1" x14ac:dyDescent="0.3">
      <c r="A486" s="445"/>
      <c r="B486" s="445"/>
      <c r="C486" s="445"/>
      <c r="D486" s="445"/>
      <c r="E486" s="505" t="s">
        <v>1139</v>
      </c>
      <c r="F486" s="505" t="s">
        <v>1140</v>
      </c>
      <c r="G486" s="445"/>
      <c r="H486" s="445"/>
      <c r="I486" s="445"/>
      <c r="J486" s="445"/>
      <c r="K486" s="445"/>
      <c r="L486" s="445"/>
      <c r="M486" s="445"/>
      <c r="N486" s="445"/>
      <c r="O486" s="445"/>
      <c r="P486" s="445"/>
      <c r="Q486" s="445"/>
      <c r="R486" s="445"/>
      <c r="S486" s="445"/>
      <c r="T486" s="445"/>
      <c r="U486" s="445"/>
      <c r="V486" s="445"/>
      <c r="W486" s="445"/>
      <c r="X486" s="445"/>
      <c r="Y486" s="445"/>
      <c r="Z486" s="445"/>
    </row>
    <row r="487" spans="1:26" ht="15.6" hidden="1" x14ac:dyDescent="0.3">
      <c r="A487" s="445"/>
      <c r="B487" s="445"/>
      <c r="C487" s="445"/>
      <c r="D487" s="445"/>
      <c r="E487" s="505" t="s">
        <v>1141</v>
      </c>
      <c r="F487" s="505" t="s">
        <v>1142</v>
      </c>
      <c r="G487" s="445"/>
      <c r="H487" s="445"/>
      <c r="I487" s="445"/>
      <c r="J487" s="445"/>
      <c r="K487" s="445"/>
      <c r="L487" s="445"/>
      <c r="M487" s="445"/>
      <c r="N487" s="445"/>
      <c r="O487" s="445"/>
      <c r="P487" s="445"/>
      <c r="Q487" s="445"/>
      <c r="R487" s="445"/>
      <c r="S487" s="445"/>
      <c r="T487" s="445"/>
      <c r="U487" s="445"/>
      <c r="V487" s="445"/>
      <c r="W487" s="445"/>
      <c r="X487" s="445"/>
      <c r="Y487" s="445"/>
      <c r="Z487" s="445"/>
    </row>
    <row r="488" spans="1:26" ht="15.6" hidden="1" x14ac:dyDescent="0.3">
      <c r="A488" s="445"/>
      <c r="B488" s="445"/>
      <c r="C488" s="445"/>
      <c r="D488" s="445"/>
      <c r="E488" s="505" t="s">
        <v>1143</v>
      </c>
      <c r="F488" s="505" t="s">
        <v>1144</v>
      </c>
      <c r="G488" s="445"/>
      <c r="H488" s="445"/>
      <c r="I488" s="445"/>
      <c r="J488" s="445"/>
      <c r="K488" s="445"/>
      <c r="L488" s="445"/>
      <c r="M488" s="445"/>
      <c r="N488" s="445"/>
      <c r="O488" s="445"/>
      <c r="P488" s="445"/>
      <c r="Q488" s="445"/>
      <c r="R488" s="445"/>
      <c r="S488" s="445"/>
      <c r="T488" s="445"/>
      <c r="U488" s="445"/>
      <c r="V488" s="445"/>
      <c r="W488" s="445"/>
      <c r="X488" s="445"/>
      <c r="Y488" s="445"/>
      <c r="Z488" s="445"/>
    </row>
    <row r="489" spans="1:26" ht="15.6" hidden="1" x14ac:dyDescent="0.3">
      <c r="A489" s="445"/>
      <c r="B489" s="445"/>
      <c r="C489" s="445"/>
      <c r="D489" s="445"/>
      <c r="E489" s="505" t="s">
        <v>1145</v>
      </c>
      <c r="F489" s="505" t="s">
        <v>1146</v>
      </c>
      <c r="G489" s="445"/>
      <c r="H489" s="445"/>
      <c r="I489" s="445"/>
      <c r="J489" s="445"/>
      <c r="K489" s="445"/>
      <c r="L489" s="445"/>
      <c r="M489" s="445"/>
      <c r="N489" s="445"/>
      <c r="O489" s="445"/>
      <c r="P489" s="445"/>
      <c r="Q489" s="445"/>
      <c r="R489" s="445"/>
      <c r="S489" s="445"/>
      <c r="T489" s="445"/>
      <c r="U489" s="445"/>
      <c r="V489" s="445"/>
      <c r="W489" s="445"/>
      <c r="X489" s="445"/>
      <c r="Y489" s="445"/>
      <c r="Z489" s="445"/>
    </row>
    <row r="490" spans="1:26" ht="15.6" hidden="1" x14ac:dyDescent="0.3">
      <c r="A490" s="445"/>
      <c r="B490" s="445"/>
      <c r="C490" s="445"/>
      <c r="D490" s="445"/>
      <c r="E490" s="505" t="s">
        <v>1147</v>
      </c>
      <c r="F490" s="505" t="s">
        <v>1148</v>
      </c>
      <c r="G490" s="445"/>
      <c r="H490" s="445"/>
      <c r="I490" s="445"/>
      <c r="J490" s="445"/>
      <c r="K490" s="445"/>
      <c r="L490" s="445"/>
      <c r="M490" s="445"/>
      <c r="N490" s="445"/>
      <c r="O490" s="445"/>
      <c r="P490" s="445"/>
      <c r="Q490" s="445"/>
      <c r="R490" s="445"/>
      <c r="S490" s="445"/>
      <c r="T490" s="445"/>
      <c r="U490" s="445"/>
      <c r="V490" s="445"/>
      <c r="W490" s="445"/>
      <c r="X490" s="445"/>
      <c r="Y490" s="445"/>
      <c r="Z490" s="445"/>
    </row>
    <row r="491" spans="1:26" ht="15.6" hidden="1" x14ac:dyDescent="0.3">
      <c r="A491" s="445"/>
      <c r="B491" s="445"/>
      <c r="C491" s="445"/>
      <c r="D491" s="445"/>
      <c r="E491" s="505" t="s">
        <v>1149</v>
      </c>
      <c r="F491" s="505" t="s">
        <v>1150</v>
      </c>
      <c r="G491" s="445"/>
      <c r="H491" s="445"/>
      <c r="I491" s="445"/>
      <c r="J491" s="445"/>
      <c r="K491" s="445"/>
      <c r="L491" s="445"/>
      <c r="M491" s="445"/>
      <c r="N491" s="445"/>
      <c r="O491" s="445"/>
      <c r="P491" s="445"/>
      <c r="Q491" s="445"/>
      <c r="R491" s="445"/>
      <c r="S491" s="445"/>
      <c r="T491" s="445"/>
      <c r="U491" s="445"/>
      <c r="V491" s="445"/>
      <c r="W491" s="445"/>
      <c r="X491" s="445"/>
      <c r="Y491" s="445"/>
      <c r="Z491" s="445"/>
    </row>
    <row r="492" spans="1:26" ht="15.6" hidden="1" x14ac:dyDescent="0.3">
      <c r="A492" s="445"/>
      <c r="B492" s="445"/>
      <c r="C492" s="445"/>
      <c r="D492" s="445"/>
      <c r="E492" s="505" t="s">
        <v>1151</v>
      </c>
      <c r="F492" s="505" t="s">
        <v>1152</v>
      </c>
      <c r="G492" s="445"/>
      <c r="H492" s="445"/>
      <c r="I492" s="445"/>
      <c r="J492" s="445"/>
      <c r="K492" s="445"/>
      <c r="L492" s="445"/>
      <c r="M492" s="445"/>
      <c r="N492" s="445"/>
      <c r="O492" s="445"/>
      <c r="P492" s="445"/>
      <c r="Q492" s="445"/>
      <c r="R492" s="445"/>
      <c r="S492" s="445"/>
      <c r="T492" s="445"/>
      <c r="U492" s="445"/>
      <c r="V492" s="445"/>
      <c r="W492" s="445"/>
      <c r="X492" s="445"/>
      <c r="Y492" s="445"/>
      <c r="Z492" s="445"/>
    </row>
    <row r="493" spans="1:26" ht="15.6" hidden="1" x14ac:dyDescent="0.3">
      <c r="A493" s="445"/>
      <c r="B493" s="445"/>
      <c r="C493" s="445"/>
      <c r="D493" s="445"/>
      <c r="E493" s="505" t="s">
        <v>1153</v>
      </c>
      <c r="F493" s="505" t="s">
        <v>1154</v>
      </c>
      <c r="G493" s="445"/>
      <c r="H493" s="445"/>
      <c r="I493" s="445"/>
      <c r="J493" s="445"/>
      <c r="K493" s="445"/>
      <c r="L493" s="445"/>
      <c r="M493" s="445"/>
      <c r="N493" s="445"/>
      <c r="O493" s="445"/>
      <c r="P493" s="445"/>
      <c r="Q493" s="445"/>
      <c r="R493" s="445"/>
      <c r="S493" s="445"/>
      <c r="T493" s="445"/>
      <c r="U493" s="445"/>
      <c r="V493" s="445"/>
      <c r="W493" s="445"/>
      <c r="X493" s="445"/>
      <c r="Y493" s="445"/>
      <c r="Z493" s="445"/>
    </row>
    <row r="494" spans="1:26" ht="15.6" hidden="1" x14ac:dyDescent="0.3">
      <c r="A494" s="445"/>
      <c r="B494" s="445"/>
      <c r="C494" s="445"/>
      <c r="D494" s="445"/>
      <c r="E494" s="505" t="s">
        <v>1155</v>
      </c>
      <c r="F494" s="505" t="s">
        <v>1156</v>
      </c>
      <c r="G494" s="445"/>
      <c r="H494" s="445"/>
      <c r="I494" s="445"/>
      <c r="J494" s="445"/>
      <c r="K494" s="445"/>
      <c r="L494" s="445"/>
      <c r="M494" s="445"/>
      <c r="N494" s="445"/>
      <c r="O494" s="445"/>
      <c r="P494" s="445"/>
      <c r="Q494" s="445"/>
      <c r="R494" s="445"/>
      <c r="S494" s="445"/>
      <c r="T494" s="445"/>
      <c r="U494" s="445"/>
      <c r="V494" s="445"/>
      <c r="W494" s="445"/>
      <c r="X494" s="445"/>
      <c r="Y494" s="445"/>
      <c r="Z494" s="445"/>
    </row>
    <row r="495" spans="1:26" ht="15.6" hidden="1" x14ac:dyDescent="0.3">
      <c r="A495" s="445"/>
      <c r="B495" s="445"/>
      <c r="C495" s="445"/>
      <c r="D495" s="445"/>
      <c r="E495" s="505" t="s">
        <v>1157</v>
      </c>
      <c r="F495" s="505" t="s">
        <v>1158</v>
      </c>
      <c r="G495" s="445"/>
      <c r="H495" s="445"/>
      <c r="I495" s="445"/>
      <c r="J495" s="445"/>
      <c r="K495" s="445"/>
      <c r="L495" s="445"/>
      <c r="M495" s="445"/>
      <c r="N495" s="445"/>
      <c r="O495" s="445"/>
      <c r="P495" s="445"/>
      <c r="Q495" s="445"/>
      <c r="R495" s="445"/>
      <c r="S495" s="445"/>
      <c r="T495" s="445"/>
      <c r="U495" s="445"/>
      <c r="V495" s="445"/>
      <c r="W495" s="445"/>
      <c r="X495" s="445"/>
      <c r="Y495" s="445"/>
      <c r="Z495" s="445"/>
    </row>
    <row r="496" spans="1:26" ht="15.6" hidden="1" x14ac:dyDescent="0.3">
      <c r="A496" s="445"/>
      <c r="B496" s="445"/>
      <c r="C496" s="445"/>
      <c r="D496" s="445"/>
      <c r="E496" s="505" t="s">
        <v>1159</v>
      </c>
      <c r="F496" s="505" t="s">
        <v>1160</v>
      </c>
      <c r="G496" s="445"/>
      <c r="H496" s="445"/>
      <c r="I496" s="445"/>
      <c r="J496" s="445"/>
      <c r="K496" s="445"/>
      <c r="L496" s="445"/>
      <c r="M496" s="445"/>
      <c r="N496" s="445"/>
      <c r="O496" s="445"/>
      <c r="P496" s="445"/>
      <c r="Q496" s="445"/>
      <c r="R496" s="445"/>
      <c r="S496" s="445"/>
      <c r="T496" s="445"/>
      <c r="U496" s="445"/>
      <c r="V496" s="445"/>
      <c r="W496" s="445"/>
      <c r="X496" s="445"/>
      <c r="Y496" s="445"/>
      <c r="Z496" s="445"/>
    </row>
    <row r="497" spans="1:26" ht="15.6" hidden="1" x14ac:dyDescent="0.3">
      <c r="A497" s="445"/>
      <c r="B497" s="445"/>
      <c r="C497" s="445"/>
      <c r="D497" s="445"/>
      <c r="E497" s="505" t="s">
        <v>1161</v>
      </c>
      <c r="F497" s="505" t="s">
        <v>1162</v>
      </c>
      <c r="G497" s="445"/>
      <c r="H497" s="445"/>
      <c r="I497" s="445"/>
      <c r="J497" s="445"/>
      <c r="K497" s="445"/>
      <c r="L497" s="445"/>
      <c r="M497" s="445"/>
      <c r="N497" s="445"/>
      <c r="O497" s="445"/>
      <c r="P497" s="445"/>
      <c r="Q497" s="445"/>
      <c r="R497" s="445"/>
      <c r="S497" s="445"/>
      <c r="T497" s="445"/>
      <c r="U497" s="445"/>
      <c r="V497" s="445"/>
      <c r="W497" s="445"/>
      <c r="X497" s="445"/>
      <c r="Y497" s="445"/>
      <c r="Z497" s="445"/>
    </row>
    <row r="498" spans="1:26" ht="15.6" hidden="1" x14ac:dyDescent="0.3">
      <c r="A498" s="445"/>
      <c r="B498" s="445"/>
      <c r="C498" s="445"/>
      <c r="D498" s="445"/>
      <c r="E498" s="505" t="s">
        <v>1163</v>
      </c>
      <c r="F498" s="505" t="s">
        <v>1164</v>
      </c>
      <c r="G498" s="445"/>
      <c r="H498" s="445"/>
      <c r="I498" s="445"/>
      <c r="J498" s="445"/>
      <c r="K498" s="445"/>
      <c r="L498" s="445"/>
      <c r="M498" s="445"/>
      <c r="N498" s="445"/>
      <c r="O498" s="445"/>
      <c r="P498" s="445"/>
      <c r="Q498" s="445"/>
      <c r="R498" s="445"/>
      <c r="S498" s="445"/>
      <c r="T498" s="445"/>
      <c r="U498" s="445"/>
      <c r="V498" s="445"/>
      <c r="W498" s="445"/>
      <c r="X498" s="445"/>
      <c r="Y498" s="445"/>
      <c r="Z498" s="445"/>
    </row>
    <row r="499" spans="1:26" ht="15.6" hidden="1" x14ac:dyDescent="0.3">
      <c r="A499" s="445"/>
      <c r="B499" s="445"/>
      <c r="C499" s="445"/>
      <c r="D499" s="445"/>
      <c r="E499" s="505" t="s">
        <v>1165</v>
      </c>
      <c r="F499" s="505" t="s">
        <v>1166</v>
      </c>
      <c r="G499" s="445"/>
      <c r="H499" s="445"/>
      <c r="I499" s="445"/>
      <c r="J499" s="445"/>
      <c r="K499" s="445"/>
      <c r="L499" s="445"/>
      <c r="M499" s="445"/>
      <c r="N499" s="445"/>
      <c r="O499" s="445"/>
      <c r="P499" s="445"/>
      <c r="Q499" s="445"/>
      <c r="R499" s="445"/>
      <c r="S499" s="445"/>
      <c r="T499" s="445"/>
      <c r="U499" s="445"/>
      <c r="V499" s="445"/>
      <c r="W499" s="445"/>
      <c r="X499" s="445"/>
      <c r="Y499" s="445"/>
      <c r="Z499" s="445"/>
    </row>
    <row r="500" spans="1:26" ht="15.6" hidden="1" x14ac:dyDescent="0.3">
      <c r="A500" s="445"/>
      <c r="B500" s="445"/>
      <c r="C500" s="445"/>
      <c r="D500" s="445"/>
      <c r="E500" s="505" t="s">
        <v>1167</v>
      </c>
      <c r="F500" s="505" t="s">
        <v>1168</v>
      </c>
      <c r="G500" s="445"/>
      <c r="H500" s="445"/>
      <c r="I500" s="445"/>
      <c r="J500" s="445"/>
      <c r="K500" s="445"/>
      <c r="L500" s="445"/>
      <c r="M500" s="445"/>
      <c r="N500" s="445"/>
      <c r="O500" s="445"/>
      <c r="P500" s="445"/>
      <c r="Q500" s="445"/>
      <c r="R500" s="445"/>
      <c r="S500" s="445"/>
      <c r="T500" s="445"/>
      <c r="U500" s="445"/>
      <c r="V500" s="445"/>
      <c r="W500" s="445"/>
      <c r="X500" s="445"/>
      <c r="Y500" s="445"/>
      <c r="Z500" s="445"/>
    </row>
    <row r="501" spans="1:26" ht="15.6" hidden="1" x14ac:dyDescent="0.3">
      <c r="A501" s="445"/>
      <c r="B501" s="445"/>
      <c r="C501" s="445"/>
      <c r="D501" s="445"/>
      <c r="E501" s="505" t="s">
        <v>1169</v>
      </c>
      <c r="F501" s="505" t="s">
        <v>1170</v>
      </c>
      <c r="G501" s="445"/>
      <c r="H501" s="445"/>
      <c r="I501" s="445"/>
      <c r="J501" s="445"/>
      <c r="K501" s="445"/>
      <c r="L501" s="445"/>
      <c r="M501" s="445"/>
      <c r="N501" s="445"/>
      <c r="O501" s="445"/>
      <c r="P501" s="445"/>
      <c r="Q501" s="445"/>
      <c r="R501" s="445"/>
      <c r="S501" s="445"/>
      <c r="T501" s="445"/>
      <c r="U501" s="445"/>
      <c r="V501" s="445"/>
      <c r="W501" s="445"/>
      <c r="X501" s="445"/>
      <c r="Y501" s="445"/>
      <c r="Z501" s="445"/>
    </row>
    <row r="502" spans="1:26" ht="15.6" hidden="1" x14ac:dyDescent="0.3">
      <c r="A502" s="445"/>
      <c r="B502" s="445"/>
      <c r="C502" s="445"/>
      <c r="D502" s="445"/>
      <c r="E502" s="505" t="s">
        <v>1171</v>
      </c>
      <c r="F502" s="505" t="s">
        <v>1172</v>
      </c>
      <c r="G502" s="445"/>
      <c r="H502" s="445"/>
      <c r="I502" s="445"/>
      <c r="J502" s="445"/>
      <c r="K502" s="445"/>
      <c r="L502" s="445"/>
      <c r="M502" s="445"/>
      <c r="N502" s="445"/>
      <c r="O502" s="445"/>
      <c r="P502" s="445"/>
      <c r="Q502" s="445"/>
      <c r="R502" s="445"/>
      <c r="S502" s="445"/>
      <c r="T502" s="445"/>
      <c r="U502" s="445"/>
      <c r="V502" s="445"/>
      <c r="W502" s="445"/>
      <c r="X502" s="445"/>
      <c r="Y502" s="445"/>
      <c r="Z502" s="445"/>
    </row>
    <row r="503" spans="1:26" ht="15.6" hidden="1" x14ac:dyDescent="0.3">
      <c r="A503" s="445"/>
      <c r="B503" s="445"/>
      <c r="C503" s="445"/>
      <c r="D503" s="445"/>
      <c r="E503" s="505" t="s">
        <v>1173</v>
      </c>
      <c r="F503" s="505" t="s">
        <v>1174</v>
      </c>
      <c r="G503" s="445"/>
      <c r="H503" s="445"/>
      <c r="I503" s="445"/>
      <c r="J503" s="445"/>
      <c r="K503" s="445"/>
      <c r="L503" s="445"/>
      <c r="M503" s="445"/>
      <c r="N503" s="445"/>
      <c r="O503" s="445"/>
      <c r="P503" s="445"/>
      <c r="Q503" s="445"/>
      <c r="R503" s="445"/>
      <c r="S503" s="445"/>
      <c r="T503" s="445"/>
      <c r="U503" s="445"/>
      <c r="V503" s="445"/>
      <c r="W503" s="445"/>
      <c r="X503" s="445"/>
      <c r="Y503" s="445"/>
      <c r="Z503" s="445"/>
    </row>
    <row r="504" spans="1:26" ht="15.6" hidden="1" x14ac:dyDescent="0.3">
      <c r="A504" s="445"/>
      <c r="B504" s="445"/>
      <c r="C504" s="445"/>
      <c r="D504" s="445"/>
      <c r="E504" s="505" t="s">
        <v>46</v>
      </c>
      <c r="F504" s="505" t="s">
        <v>1175</v>
      </c>
      <c r="G504" s="445"/>
      <c r="H504" s="445"/>
      <c r="I504" s="445"/>
      <c r="J504" s="445"/>
      <c r="K504" s="445"/>
      <c r="L504" s="445"/>
      <c r="M504" s="445"/>
      <c r="N504" s="445"/>
      <c r="O504" s="445"/>
      <c r="P504" s="445"/>
      <c r="Q504" s="445"/>
      <c r="R504" s="445"/>
      <c r="S504" s="445"/>
      <c r="T504" s="445"/>
      <c r="U504" s="445"/>
      <c r="V504" s="445"/>
      <c r="W504" s="445"/>
      <c r="X504" s="445"/>
      <c r="Y504" s="445"/>
      <c r="Z504" s="445"/>
    </row>
    <row r="505" spans="1:26" ht="15.6" hidden="1" x14ac:dyDescent="0.3">
      <c r="A505" s="445"/>
      <c r="B505" s="445"/>
      <c r="C505" s="445"/>
      <c r="D505" s="445"/>
      <c r="E505" s="505" t="s">
        <v>1176</v>
      </c>
      <c r="F505" s="505" t="s">
        <v>1177</v>
      </c>
      <c r="G505" s="445"/>
      <c r="H505" s="445"/>
      <c r="I505" s="445"/>
      <c r="J505" s="445"/>
      <c r="K505" s="445"/>
      <c r="L505" s="445"/>
      <c r="M505" s="445"/>
      <c r="N505" s="445"/>
      <c r="O505" s="445"/>
      <c r="P505" s="445"/>
      <c r="Q505" s="445"/>
      <c r="R505" s="445"/>
      <c r="S505" s="445"/>
      <c r="T505" s="445"/>
      <c r="U505" s="445"/>
      <c r="V505" s="445"/>
      <c r="W505" s="445"/>
      <c r="X505" s="445"/>
      <c r="Y505" s="445"/>
      <c r="Z505" s="445"/>
    </row>
    <row r="506" spans="1:26" ht="15.6" hidden="1" x14ac:dyDescent="0.3">
      <c r="A506" s="445"/>
      <c r="B506" s="445"/>
      <c r="C506" s="445"/>
      <c r="D506" s="445"/>
      <c r="E506" s="505" t="s">
        <v>1178</v>
      </c>
      <c r="F506" s="505" t="s">
        <v>1179</v>
      </c>
      <c r="G506" s="445"/>
      <c r="H506" s="445"/>
      <c r="I506" s="445"/>
      <c r="J506" s="445"/>
      <c r="K506" s="445"/>
      <c r="L506" s="445"/>
      <c r="M506" s="445"/>
      <c r="N506" s="445"/>
      <c r="O506" s="445"/>
      <c r="P506" s="445"/>
      <c r="Q506" s="445"/>
      <c r="R506" s="445"/>
      <c r="S506" s="445"/>
      <c r="T506" s="445"/>
      <c r="U506" s="445"/>
      <c r="V506" s="445"/>
      <c r="W506" s="445"/>
      <c r="X506" s="445"/>
      <c r="Y506" s="445"/>
      <c r="Z506" s="445"/>
    </row>
    <row r="507" spans="1:26" ht="15.6" hidden="1" x14ac:dyDescent="0.3">
      <c r="A507" s="445"/>
      <c r="B507" s="445"/>
      <c r="C507" s="445"/>
      <c r="D507" s="445"/>
      <c r="E507" s="505" t="s">
        <v>1180</v>
      </c>
      <c r="F507" s="505" t="s">
        <v>1181</v>
      </c>
      <c r="G507" s="445"/>
      <c r="H507" s="445"/>
      <c r="I507" s="445"/>
      <c r="J507" s="445"/>
      <c r="K507" s="445"/>
      <c r="L507" s="445"/>
      <c r="M507" s="445"/>
      <c r="N507" s="445"/>
      <c r="O507" s="445"/>
      <c r="P507" s="445"/>
      <c r="Q507" s="445"/>
      <c r="R507" s="445"/>
      <c r="S507" s="445"/>
      <c r="T507" s="445"/>
      <c r="U507" s="445"/>
      <c r="V507" s="445"/>
      <c r="W507" s="445"/>
      <c r="X507" s="445"/>
      <c r="Y507" s="445"/>
      <c r="Z507" s="445"/>
    </row>
    <row r="508" spans="1:26" ht="15.6" hidden="1" x14ac:dyDescent="0.3">
      <c r="A508" s="445"/>
      <c r="B508" s="445"/>
      <c r="C508" s="445"/>
      <c r="D508" s="445"/>
      <c r="E508" s="505" t="s">
        <v>1182</v>
      </c>
      <c r="F508" s="505" t="s">
        <v>1183</v>
      </c>
      <c r="G508" s="445"/>
      <c r="H508" s="445"/>
      <c r="I508" s="445"/>
      <c r="J508" s="445"/>
      <c r="K508" s="445"/>
      <c r="L508" s="445"/>
      <c r="M508" s="445"/>
      <c r="N508" s="445"/>
      <c r="O508" s="445"/>
      <c r="P508" s="445"/>
      <c r="Q508" s="445"/>
      <c r="R508" s="445"/>
      <c r="S508" s="445"/>
      <c r="T508" s="445"/>
      <c r="U508" s="445"/>
      <c r="V508" s="445"/>
      <c r="W508" s="445"/>
      <c r="X508" s="445"/>
      <c r="Y508" s="445"/>
      <c r="Z508" s="445"/>
    </row>
    <row r="509" spans="1:26" ht="15.6" hidden="1" x14ac:dyDescent="0.3">
      <c r="A509" s="445"/>
      <c r="B509" s="445"/>
      <c r="C509" s="445"/>
      <c r="D509" s="445"/>
      <c r="E509" s="505" t="s">
        <v>1184</v>
      </c>
      <c r="F509" s="505" t="s">
        <v>1185</v>
      </c>
      <c r="G509" s="445"/>
      <c r="H509" s="445"/>
      <c r="I509" s="445"/>
      <c r="J509" s="445"/>
      <c r="K509" s="445"/>
      <c r="L509" s="445"/>
      <c r="M509" s="445"/>
      <c r="N509" s="445"/>
      <c r="O509" s="445"/>
      <c r="P509" s="445"/>
      <c r="Q509" s="445"/>
      <c r="R509" s="445"/>
      <c r="S509" s="445"/>
      <c r="T509" s="445"/>
      <c r="U509" s="445"/>
      <c r="V509" s="445"/>
      <c r="W509" s="445"/>
      <c r="X509" s="445"/>
      <c r="Y509" s="445"/>
      <c r="Z509" s="445"/>
    </row>
    <row r="510" spans="1:26" ht="15.6" hidden="1" x14ac:dyDescent="0.3">
      <c r="A510" s="445"/>
      <c r="B510" s="445"/>
      <c r="C510" s="445"/>
      <c r="D510" s="445"/>
      <c r="E510" s="505" t="s">
        <v>1186</v>
      </c>
      <c r="F510" s="505" t="s">
        <v>1187</v>
      </c>
      <c r="G510" s="445"/>
      <c r="H510" s="445"/>
      <c r="I510" s="445"/>
      <c r="J510" s="445"/>
      <c r="K510" s="445"/>
      <c r="L510" s="445"/>
      <c r="M510" s="445"/>
      <c r="N510" s="445"/>
      <c r="O510" s="445"/>
      <c r="P510" s="445"/>
      <c r="Q510" s="445"/>
      <c r="R510" s="445"/>
      <c r="S510" s="445"/>
      <c r="T510" s="445"/>
      <c r="U510" s="445"/>
      <c r="V510" s="445"/>
      <c r="W510" s="445"/>
      <c r="X510" s="445"/>
      <c r="Y510" s="445"/>
      <c r="Z510" s="445"/>
    </row>
    <row r="511" spans="1:26" ht="15.6" hidden="1" x14ac:dyDescent="0.3">
      <c r="A511" s="445"/>
      <c r="B511" s="445"/>
      <c r="C511" s="445"/>
      <c r="D511" s="445"/>
      <c r="E511" s="505" t="s">
        <v>1188</v>
      </c>
      <c r="F511" s="505" t="s">
        <v>1189</v>
      </c>
      <c r="G511" s="445"/>
      <c r="H511" s="445"/>
      <c r="I511" s="445"/>
      <c r="J511" s="445"/>
      <c r="K511" s="445"/>
      <c r="L511" s="445"/>
      <c r="M511" s="445"/>
      <c r="N511" s="445"/>
      <c r="O511" s="445"/>
      <c r="P511" s="445"/>
      <c r="Q511" s="445"/>
      <c r="R511" s="445"/>
      <c r="S511" s="445"/>
      <c r="T511" s="445"/>
      <c r="U511" s="445"/>
      <c r="V511" s="445"/>
      <c r="W511" s="445"/>
      <c r="X511" s="445"/>
      <c r="Y511" s="445"/>
      <c r="Z511" s="445"/>
    </row>
    <row r="512" spans="1:26" ht="15.6" hidden="1" x14ac:dyDescent="0.3">
      <c r="A512" s="445"/>
      <c r="B512" s="445"/>
      <c r="C512" s="445"/>
      <c r="D512" s="445"/>
      <c r="E512" s="505" t="s">
        <v>1190</v>
      </c>
      <c r="F512" s="505" t="s">
        <v>1191</v>
      </c>
      <c r="G512" s="445"/>
      <c r="H512" s="445"/>
      <c r="I512" s="445"/>
      <c r="J512" s="445"/>
      <c r="K512" s="445"/>
      <c r="L512" s="445"/>
      <c r="M512" s="445"/>
      <c r="N512" s="445"/>
      <c r="O512" s="445"/>
      <c r="P512" s="445"/>
      <c r="Q512" s="445"/>
      <c r="R512" s="445"/>
      <c r="S512" s="445"/>
      <c r="T512" s="445"/>
      <c r="U512" s="445"/>
      <c r="V512" s="445"/>
      <c r="W512" s="445"/>
      <c r="X512" s="445"/>
      <c r="Y512" s="445"/>
      <c r="Z512" s="445"/>
    </row>
    <row r="513" spans="1:26" ht="15.6" hidden="1" x14ac:dyDescent="0.3">
      <c r="A513" s="445"/>
      <c r="B513" s="445"/>
      <c r="C513" s="445"/>
      <c r="D513" s="445"/>
      <c r="E513" s="505" t="s">
        <v>1192</v>
      </c>
      <c r="F513" s="505" t="s">
        <v>1193</v>
      </c>
      <c r="G513" s="445"/>
      <c r="H513" s="445"/>
      <c r="I513" s="445"/>
      <c r="J513" s="445"/>
      <c r="K513" s="445"/>
      <c r="L513" s="445"/>
      <c r="M513" s="445"/>
      <c r="N513" s="445"/>
      <c r="O513" s="445"/>
      <c r="P513" s="445"/>
      <c r="Q513" s="445"/>
      <c r="R513" s="445"/>
      <c r="S513" s="445"/>
      <c r="T513" s="445"/>
      <c r="U513" s="445"/>
      <c r="V513" s="445"/>
      <c r="W513" s="445"/>
      <c r="X513" s="445"/>
      <c r="Y513" s="445"/>
      <c r="Z513" s="445"/>
    </row>
    <row r="514" spans="1:26" ht="15.6" hidden="1" x14ac:dyDescent="0.3">
      <c r="A514" s="445"/>
      <c r="B514" s="445"/>
      <c r="C514" s="445"/>
      <c r="D514" s="445"/>
      <c r="E514" s="505" t="s">
        <v>1194</v>
      </c>
      <c r="F514" s="505" t="s">
        <v>1195</v>
      </c>
      <c r="G514" s="445"/>
      <c r="H514" s="445"/>
      <c r="I514" s="445"/>
      <c r="J514" s="445"/>
      <c r="K514" s="445"/>
      <c r="L514" s="445"/>
      <c r="M514" s="445"/>
      <c r="N514" s="445"/>
      <c r="O514" s="445"/>
      <c r="P514" s="445"/>
      <c r="Q514" s="445"/>
      <c r="R514" s="445"/>
      <c r="S514" s="445"/>
      <c r="T514" s="445"/>
      <c r="U514" s="445"/>
      <c r="V514" s="445"/>
      <c r="W514" s="445"/>
      <c r="X514" s="445"/>
      <c r="Y514" s="445"/>
      <c r="Z514" s="445"/>
    </row>
    <row r="515" spans="1:26" ht="15.6" hidden="1" x14ac:dyDescent="0.3">
      <c r="A515" s="445"/>
      <c r="B515" s="445"/>
      <c r="C515" s="445"/>
      <c r="D515" s="445"/>
      <c r="E515" s="505" t="s">
        <v>1196</v>
      </c>
      <c r="F515" s="505" t="s">
        <v>1197</v>
      </c>
      <c r="G515" s="445"/>
      <c r="H515" s="445"/>
      <c r="I515" s="445"/>
      <c r="J515" s="445"/>
      <c r="K515" s="445"/>
      <c r="L515" s="445"/>
      <c r="M515" s="445"/>
      <c r="N515" s="445"/>
      <c r="O515" s="445"/>
      <c r="P515" s="445"/>
      <c r="Q515" s="445"/>
      <c r="R515" s="445"/>
      <c r="S515" s="445"/>
      <c r="T515" s="445"/>
      <c r="U515" s="445"/>
      <c r="V515" s="445"/>
      <c r="W515" s="445"/>
      <c r="X515" s="445"/>
      <c r="Y515" s="445"/>
      <c r="Z515" s="445"/>
    </row>
    <row r="516" spans="1:26" ht="15.6" hidden="1" x14ac:dyDescent="0.3">
      <c r="A516" s="445"/>
      <c r="B516" s="445"/>
      <c r="C516" s="445"/>
      <c r="D516" s="445"/>
      <c r="E516" s="505" t="s">
        <v>1198</v>
      </c>
      <c r="F516" s="505" t="s">
        <v>1199</v>
      </c>
      <c r="G516" s="445"/>
      <c r="H516" s="445"/>
      <c r="I516" s="445"/>
      <c r="J516" s="445"/>
      <c r="K516" s="445"/>
      <c r="L516" s="445"/>
      <c r="M516" s="445"/>
      <c r="N516" s="445"/>
      <c r="O516" s="445"/>
      <c r="P516" s="445"/>
      <c r="Q516" s="445"/>
      <c r="R516" s="445"/>
      <c r="S516" s="445"/>
      <c r="T516" s="445"/>
      <c r="U516" s="445"/>
      <c r="V516" s="445"/>
      <c r="W516" s="445"/>
      <c r="X516" s="445"/>
      <c r="Y516" s="445"/>
      <c r="Z516" s="445"/>
    </row>
    <row r="517" spans="1:26" ht="15.6" hidden="1" x14ac:dyDescent="0.3">
      <c r="A517" s="445"/>
      <c r="B517" s="445"/>
      <c r="C517" s="445"/>
      <c r="D517" s="445"/>
      <c r="E517" s="505" t="s">
        <v>1200</v>
      </c>
      <c r="F517" s="505" t="s">
        <v>1201</v>
      </c>
      <c r="G517" s="445"/>
      <c r="H517" s="445"/>
      <c r="I517" s="445"/>
      <c r="J517" s="445"/>
      <c r="K517" s="445"/>
      <c r="L517" s="445"/>
      <c r="M517" s="445"/>
      <c r="N517" s="445"/>
      <c r="O517" s="445"/>
      <c r="P517" s="445"/>
      <c r="Q517" s="445"/>
      <c r="R517" s="445"/>
      <c r="S517" s="445"/>
      <c r="T517" s="445"/>
      <c r="U517" s="445"/>
      <c r="V517" s="445"/>
      <c r="W517" s="445"/>
      <c r="X517" s="445"/>
      <c r="Y517" s="445"/>
      <c r="Z517" s="445"/>
    </row>
    <row r="518" spans="1:26" ht="15.6" hidden="1" x14ac:dyDescent="0.3">
      <c r="A518" s="445"/>
      <c r="B518" s="445"/>
      <c r="C518" s="445"/>
      <c r="D518" s="445"/>
      <c r="E518" s="505" t="s">
        <v>1202</v>
      </c>
      <c r="F518" s="505" t="s">
        <v>1203</v>
      </c>
      <c r="G518" s="445"/>
      <c r="H518" s="445"/>
      <c r="I518" s="445"/>
      <c r="J518" s="445"/>
      <c r="K518" s="445"/>
      <c r="L518" s="445"/>
      <c r="M518" s="445"/>
      <c r="N518" s="445"/>
      <c r="O518" s="445"/>
      <c r="P518" s="445"/>
      <c r="Q518" s="445"/>
      <c r="R518" s="445"/>
      <c r="S518" s="445"/>
      <c r="T518" s="445"/>
      <c r="U518" s="445"/>
      <c r="V518" s="445"/>
      <c r="W518" s="445"/>
      <c r="X518" s="445"/>
      <c r="Y518" s="445"/>
      <c r="Z518" s="445"/>
    </row>
    <row r="519" spans="1:26" ht="15.6" hidden="1" x14ac:dyDescent="0.3">
      <c r="A519" s="445"/>
      <c r="B519" s="445"/>
      <c r="C519" s="445"/>
      <c r="D519" s="445"/>
      <c r="E519" s="505" t="s">
        <v>1204</v>
      </c>
      <c r="F519" s="505" t="s">
        <v>1205</v>
      </c>
      <c r="G519" s="445"/>
      <c r="H519" s="445"/>
      <c r="I519" s="445"/>
      <c r="J519" s="445"/>
      <c r="K519" s="445"/>
      <c r="L519" s="445"/>
      <c r="M519" s="445"/>
      <c r="N519" s="445"/>
      <c r="O519" s="445"/>
      <c r="P519" s="445"/>
      <c r="Q519" s="445"/>
      <c r="R519" s="445"/>
      <c r="S519" s="445"/>
      <c r="T519" s="445"/>
      <c r="U519" s="445"/>
      <c r="V519" s="445"/>
      <c r="W519" s="445"/>
      <c r="X519" s="445"/>
      <c r="Y519" s="445"/>
      <c r="Z519" s="445"/>
    </row>
    <row r="520" spans="1:26" ht="15.6" hidden="1" x14ac:dyDescent="0.3">
      <c r="A520" s="445"/>
      <c r="B520" s="445"/>
      <c r="C520" s="445"/>
      <c r="D520" s="445"/>
      <c r="E520" s="505" t="s">
        <v>1206</v>
      </c>
      <c r="F520" s="505" t="s">
        <v>1207</v>
      </c>
      <c r="G520" s="445"/>
      <c r="H520" s="445"/>
      <c r="I520" s="445"/>
      <c r="J520" s="445"/>
      <c r="K520" s="445"/>
      <c r="L520" s="445"/>
      <c r="M520" s="445"/>
      <c r="N520" s="445"/>
      <c r="O520" s="445"/>
      <c r="P520" s="445"/>
      <c r="Q520" s="445"/>
      <c r="R520" s="445"/>
      <c r="S520" s="445"/>
      <c r="T520" s="445"/>
      <c r="U520" s="445"/>
      <c r="V520" s="445"/>
      <c r="W520" s="445"/>
      <c r="X520" s="445"/>
      <c r="Y520" s="445"/>
      <c r="Z520" s="445"/>
    </row>
    <row r="521" spans="1:26" ht="15.6" hidden="1" x14ac:dyDescent="0.3">
      <c r="A521" s="445"/>
      <c r="B521" s="445"/>
      <c r="C521" s="445"/>
      <c r="D521" s="445"/>
      <c r="E521" s="505" t="s">
        <v>1208</v>
      </c>
      <c r="F521" s="505" t="s">
        <v>1209</v>
      </c>
      <c r="G521" s="445"/>
      <c r="H521" s="445"/>
      <c r="I521" s="445"/>
      <c r="J521" s="445"/>
      <c r="K521" s="445"/>
      <c r="L521" s="445"/>
      <c r="M521" s="445"/>
      <c r="N521" s="445"/>
      <c r="O521" s="445"/>
      <c r="P521" s="445"/>
      <c r="Q521" s="445"/>
      <c r="R521" s="445"/>
      <c r="S521" s="445"/>
      <c r="T521" s="445"/>
      <c r="U521" s="445"/>
      <c r="V521" s="445"/>
      <c r="W521" s="445"/>
      <c r="X521" s="445"/>
      <c r="Y521" s="445"/>
      <c r="Z521" s="445"/>
    </row>
    <row r="522" spans="1:26" ht="15.6" hidden="1" x14ac:dyDescent="0.3">
      <c r="A522" s="445"/>
      <c r="B522" s="445"/>
      <c r="C522" s="445"/>
      <c r="D522" s="445"/>
      <c r="E522" s="505" t="s">
        <v>1210</v>
      </c>
      <c r="F522" s="505" t="s">
        <v>1211</v>
      </c>
      <c r="G522" s="445"/>
      <c r="H522" s="445"/>
      <c r="I522" s="445"/>
      <c r="J522" s="445"/>
      <c r="K522" s="445"/>
      <c r="L522" s="445"/>
      <c r="M522" s="445"/>
      <c r="N522" s="445"/>
      <c r="O522" s="445"/>
      <c r="P522" s="445"/>
      <c r="Q522" s="445"/>
      <c r="R522" s="445"/>
      <c r="S522" s="445"/>
      <c r="T522" s="445"/>
      <c r="U522" s="445"/>
      <c r="V522" s="445"/>
      <c r="W522" s="445"/>
      <c r="X522" s="445"/>
      <c r="Y522" s="445"/>
      <c r="Z522" s="445"/>
    </row>
    <row r="523" spans="1:26" ht="15.6" hidden="1" x14ac:dyDescent="0.3">
      <c r="A523" s="445"/>
      <c r="B523" s="445"/>
      <c r="C523" s="445"/>
      <c r="D523" s="445"/>
      <c r="E523" s="505" t="s">
        <v>1212</v>
      </c>
      <c r="F523" s="505" t="s">
        <v>1213</v>
      </c>
      <c r="G523" s="445"/>
      <c r="H523" s="445"/>
      <c r="I523" s="445"/>
      <c r="J523" s="445"/>
      <c r="K523" s="445"/>
      <c r="L523" s="445"/>
      <c r="M523" s="445"/>
      <c r="N523" s="445"/>
      <c r="O523" s="445"/>
      <c r="P523" s="445"/>
      <c r="Q523" s="445"/>
      <c r="R523" s="445"/>
      <c r="S523" s="445"/>
      <c r="T523" s="445"/>
      <c r="U523" s="445"/>
      <c r="V523" s="445"/>
      <c r="W523" s="445"/>
      <c r="X523" s="445"/>
      <c r="Y523" s="445"/>
      <c r="Z523" s="445"/>
    </row>
    <row r="524" spans="1:26" ht="15.6" hidden="1" x14ac:dyDescent="0.3">
      <c r="A524" s="445"/>
      <c r="B524" s="445"/>
      <c r="C524" s="445"/>
      <c r="D524" s="445"/>
      <c r="E524" s="505" t="s">
        <v>1214</v>
      </c>
      <c r="F524" s="505" t="s">
        <v>1215</v>
      </c>
      <c r="G524" s="445"/>
      <c r="H524" s="445"/>
      <c r="I524" s="445"/>
      <c r="J524" s="445"/>
      <c r="K524" s="445"/>
      <c r="L524" s="445"/>
      <c r="M524" s="445"/>
      <c r="N524" s="445"/>
      <c r="O524" s="445"/>
      <c r="P524" s="445"/>
      <c r="Q524" s="445"/>
      <c r="R524" s="445"/>
      <c r="S524" s="445"/>
      <c r="T524" s="445"/>
      <c r="U524" s="445"/>
      <c r="V524" s="445"/>
      <c r="W524" s="445"/>
      <c r="X524" s="445"/>
      <c r="Y524" s="445"/>
      <c r="Z524" s="445"/>
    </row>
    <row r="525" spans="1:26" ht="15.6" hidden="1" x14ac:dyDescent="0.3">
      <c r="A525" s="445"/>
      <c r="B525" s="445"/>
      <c r="C525" s="445"/>
      <c r="D525" s="445"/>
      <c r="E525" s="505" t="s">
        <v>1216</v>
      </c>
      <c r="F525" s="505" t="s">
        <v>1217</v>
      </c>
      <c r="G525" s="445"/>
      <c r="H525" s="445"/>
      <c r="I525" s="445"/>
      <c r="J525" s="445"/>
      <c r="K525" s="445"/>
      <c r="L525" s="445"/>
      <c r="M525" s="445"/>
      <c r="N525" s="445"/>
      <c r="O525" s="445"/>
      <c r="P525" s="445"/>
      <c r="Q525" s="445"/>
      <c r="R525" s="445"/>
      <c r="S525" s="445"/>
      <c r="T525" s="445"/>
      <c r="U525" s="445"/>
      <c r="V525" s="445"/>
      <c r="W525" s="445"/>
      <c r="X525" s="445"/>
      <c r="Y525" s="445"/>
      <c r="Z525" s="445"/>
    </row>
    <row r="526" spans="1:26" ht="15.6" hidden="1" x14ac:dyDescent="0.3">
      <c r="A526" s="445"/>
      <c r="B526" s="445"/>
      <c r="C526" s="445"/>
      <c r="D526" s="445"/>
      <c r="E526" s="505" t="s">
        <v>1218</v>
      </c>
      <c r="F526" s="505" t="s">
        <v>1219</v>
      </c>
      <c r="G526" s="445"/>
      <c r="H526" s="445"/>
      <c r="I526" s="445"/>
      <c r="J526" s="445"/>
      <c r="K526" s="445"/>
      <c r="L526" s="445"/>
      <c r="M526" s="445"/>
      <c r="N526" s="445"/>
      <c r="O526" s="445"/>
      <c r="P526" s="445"/>
      <c r="Q526" s="445"/>
      <c r="R526" s="445"/>
      <c r="S526" s="445"/>
      <c r="T526" s="445"/>
      <c r="U526" s="445"/>
      <c r="V526" s="445"/>
      <c r="W526" s="445"/>
      <c r="X526" s="445"/>
      <c r="Y526" s="445"/>
      <c r="Z526" s="445"/>
    </row>
    <row r="527" spans="1:26" ht="15.6" hidden="1" x14ac:dyDescent="0.3">
      <c r="A527" s="445"/>
      <c r="B527" s="445"/>
      <c r="C527" s="445"/>
      <c r="D527" s="445"/>
      <c r="E527" s="505" t="s">
        <v>1220</v>
      </c>
      <c r="F527" s="505" t="s">
        <v>1221</v>
      </c>
      <c r="G527" s="445"/>
      <c r="H527" s="445"/>
      <c r="I527" s="445"/>
      <c r="J527" s="445"/>
      <c r="K527" s="445"/>
      <c r="L527" s="445"/>
      <c r="M527" s="445"/>
      <c r="N527" s="445"/>
      <c r="O527" s="445"/>
      <c r="P527" s="445"/>
      <c r="Q527" s="445"/>
      <c r="R527" s="445"/>
      <c r="S527" s="445"/>
      <c r="T527" s="445"/>
      <c r="U527" s="445"/>
      <c r="V527" s="445"/>
      <c r="W527" s="445"/>
      <c r="X527" s="445"/>
      <c r="Y527" s="445"/>
      <c r="Z527" s="445"/>
    </row>
    <row r="528" spans="1:26" ht="15.6" hidden="1" x14ac:dyDescent="0.3">
      <c r="A528" s="445"/>
      <c r="B528" s="445"/>
      <c r="C528" s="445"/>
      <c r="D528" s="445"/>
      <c r="E528" s="505" t="s">
        <v>1222</v>
      </c>
      <c r="F528" s="505" t="s">
        <v>1223</v>
      </c>
      <c r="G528" s="445"/>
      <c r="H528" s="445"/>
      <c r="I528" s="445"/>
      <c r="J528" s="445"/>
      <c r="K528" s="445"/>
      <c r="L528" s="445"/>
      <c r="M528" s="445"/>
      <c r="N528" s="445"/>
      <c r="O528" s="445"/>
      <c r="P528" s="445"/>
      <c r="Q528" s="445"/>
      <c r="R528" s="445"/>
      <c r="S528" s="445"/>
      <c r="T528" s="445"/>
      <c r="U528" s="445"/>
      <c r="V528" s="445"/>
      <c r="W528" s="445"/>
      <c r="X528" s="445"/>
      <c r="Y528" s="445"/>
      <c r="Z528" s="445"/>
    </row>
    <row r="529" spans="1:26" ht="15.6" hidden="1" x14ac:dyDescent="0.3">
      <c r="A529" s="445"/>
      <c r="B529" s="445"/>
      <c r="C529" s="445"/>
      <c r="D529" s="445"/>
      <c r="E529" s="505" t="s">
        <v>1224</v>
      </c>
      <c r="F529" s="505" t="s">
        <v>1225</v>
      </c>
      <c r="G529" s="445"/>
      <c r="H529" s="445"/>
      <c r="I529" s="445"/>
      <c r="J529" s="445"/>
      <c r="K529" s="445"/>
      <c r="L529" s="445"/>
      <c r="M529" s="445"/>
      <c r="N529" s="445"/>
      <c r="O529" s="445"/>
      <c r="P529" s="445"/>
      <c r="Q529" s="445"/>
      <c r="R529" s="445"/>
      <c r="S529" s="445"/>
      <c r="T529" s="445"/>
      <c r="U529" s="445"/>
      <c r="V529" s="445"/>
      <c r="W529" s="445"/>
      <c r="X529" s="445"/>
      <c r="Y529" s="445"/>
      <c r="Z529" s="445"/>
    </row>
    <row r="530" spans="1:26" ht="15.6" hidden="1" x14ac:dyDescent="0.3">
      <c r="A530" s="445"/>
      <c r="B530" s="445"/>
      <c r="C530" s="445"/>
      <c r="D530" s="445"/>
      <c r="E530" s="505" t="s">
        <v>1226</v>
      </c>
      <c r="F530" s="505" t="s">
        <v>1227</v>
      </c>
      <c r="G530" s="445"/>
      <c r="H530" s="445"/>
      <c r="I530" s="445"/>
      <c r="J530" s="445"/>
      <c r="K530" s="445"/>
      <c r="L530" s="445"/>
      <c r="M530" s="445"/>
      <c r="N530" s="445"/>
      <c r="O530" s="445"/>
      <c r="P530" s="445"/>
      <c r="Q530" s="445"/>
      <c r="R530" s="445"/>
      <c r="S530" s="445"/>
      <c r="T530" s="445"/>
      <c r="U530" s="445"/>
      <c r="V530" s="445"/>
      <c r="W530" s="445"/>
      <c r="X530" s="445"/>
      <c r="Y530" s="445"/>
      <c r="Z530" s="445"/>
    </row>
    <row r="531" spans="1:26" ht="15.6" hidden="1" x14ac:dyDescent="0.3">
      <c r="A531" s="445"/>
      <c r="B531" s="445"/>
      <c r="C531" s="445"/>
      <c r="D531" s="445"/>
      <c r="E531" s="505" t="s">
        <v>1228</v>
      </c>
      <c r="F531" s="505" t="s">
        <v>1229</v>
      </c>
      <c r="G531" s="445"/>
      <c r="H531" s="445"/>
      <c r="I531" s="445"/>
      <c r="J531" s="445"/>
      <c r="K531" s="445"/>
      <c r="L531" s="445"/>
      <c r="M531" s="445"/>
      <c r="N531" s="445"/>
      <c r="O531" s="445"/>
      <c r="P531" s="445"/>
      <c r="Q531" s="445"/>
      <c r="R531" s="445"/>
      <c r="S531" s="445"/>
      <c r="T531" s="445"/>
      <c r="U531" s="445"/>
      <c r="V531" s="445"/>
      <c r="W531" s="445"/>
      <c r="X531" s="445"/>
      <c r="Y531" s="445"/>
      <c r="Z531" s="445"/>
    </row>
    <row r="532" spans="1:26" ht="15.6" hidden="1" x14ac:dyDescent="0.3">
      <c r="A532" s="445"/>
      <c r="B532" s="445"/>
      <c r="C532" s="445"/>
      <c r="D532" s="445"/>
      <c r="E532" s="505" t="s">
        <v>1230</v>
      </c>
      <c r="F532" s="505" t="s">
        <v>1231</v>
      </c>
      <c r="G532" s="445"/>
      <c r="H532" s="445"/>
      <c r="I532" s="445"/>
      <c r="J532" s="445"/>
      <c r="K532" s="445"/>
      <c r="L532" s="445"/>
      <c r="M532" s="445"/>
      <c r="N532" s="445"/>
      <c r="O532" s="445"/>
      <c r="P532" s="445"/>
      <c r="Q532" s="445"/>
      <c r="R532" s="445"/>
      <c r="S532" s="445"/>
      <c r="T532" s="445"/>
      <c r="U532" s="445"/>
      <c r="V532" s="445"/>
      <c r="W532" s="445"/>
      <c r="X532" s="445"/>
      <c r="Y532" s="445"/>
      <c r="Z532" s="445"/>
    </row>
    <row r="533" spans="1:26" ht="15.6" hidden="1" x14ac:dyDescent="0.3">
      <c r="A533" s="445"/>
      <c r="B533" s="445"/>
      <c r="C533" s="445"/>
      <c r="D533" s="445"/>
      <c r="E533" s="505" t="s">
        <v>1232</v>
      </c>
      <c r="F533" s="505" t="s">
        <v>1233</v>
      </c>
      <c r="G533" s="445"/>
      <c r="H533" s="445"/>
      <c r="I533" s="445"/>
      <c r="J533" s="445"/>
      <c r="K533" s="445"/>
      <c r="L533" s="445"/>
      <c r="M533" s="445"/>
      <c r="N533" s="445"/>
      <c r="O533" s="445"/>
      <c r="P533" s="445"/>
      <c r="Q533" s="445"/>
      <c r="R533" s="445"/>
      <c r="S533" s="445"/>
      <c r="T533" s="445"/>
      <c r="U533" s="445"/>
      <c r="V533" s="445"/>
      <c r="W533" s="445"/>
      <c r="X533" s="445"/>
      <c r="Y533" s="445"/>
      <c r="Z533" s="445"/>
    </row>
    <row r="534" spans="1:26" ht="15.6" hidden="1" x14ac:dyDescent="0.3">
      <c r="A534" s="445"/>
      <c r="B534" s="445"/>
      <c r="C534" s="445"/>
      <c r="D534" s="445"/>
      <c r="E534" s="505" t="s">
        <v>1234</v>
      </c>
      <c r="F534" s="505" t="s">
        <v>1235</v>
      </c>
      <c r="G534" s="445"/>
      <c r="H534" s="445"/>
      <c r="I534" s="445"/>
      <c r="J534" s="445"/>
      <c r="K534" s="445"/>
      <c r="L534" s="445"/>
      <c r="M534" s="445"/>
      <c r="N534" s="445"/>
      <c r="O534" s="445"/>
      <c r="P534" s="445"/>
      <c r="Q534" s="445"/>
      <c r="R534" s="445"/>
      <c r="S534" s="445"/>
      <c r="T534" s="445"/>
      <c r="U534" s="445"/>
      <c r="V534" s="445"/>
      <c r="W534" s="445"/>
      <c r="X534" s="445"/>
      <c r="Y534" s="445"/>
      <c r="Z534" s="445"/>
    </row>
    <row r="535" spans="1:26" ht="15.6" hidden="1" x14ac:dyDescent="0.3">
      <c r="A535" s="445"/>
      <c r="B535" s="445"/>
      <c r="C535" s="445"/>
      <c r="D535" s="445"/>
      <c r="E535" s="505" t="s">
        <v>1236</v>
      </c>
      <c r="F535" s="505" t="s">
        <v>1237</v>
      </c>
      <c r="G535" s="445"/>
      <c r="H535" s="445"/>
      <c r="I535" s="445"/>
      <c r="J535" s="445"/>
      <c r="K535" s="445"/>
      <c r="L535" s="445"/>
      <c r="M535" s="445"/>
      <c r="N535" s="445"/>
      <c r="O535" s="445"/>
      <c r="P535" s="445"/>
      <c r="Q535" s="445"/>
      <c r="R535" s="445"/>
      <c r="S535" s="445"/>
      <c r="T535" s="445"/>
      <c r="U535" s="445"/>
      <c r="V535" s="445"/>
      <c r="W535" s="445"/>
      <c r="X535" s="445"/>
      <c r="Y535" s="445"/>
      <c r="Z535" s="445"/>
    </row>
    <row r="536" spans="1:26" ht="15.6" hidden="1" x14ac:dyDescent="0.3">
      <c r="A536" s="445"/>
      <c r="B536" s="445"/>
      <c r="C536" s="445"/>
      <c r="D536" s="445"/>
      <c r="E536" s="505" t="s">
        <v>1238</v>
      </c>
      <c r="F536" s="505" t="s">
        <v>1239</v>
      </c>
      <c r="G536" s="445"/>
      <c r="H536" s="445"/>
      <c r="I536" s="445"/>
      <c r="J536" s="445"/>
      <c r="K536" s="445"/>
      <c r="L536" s="445"/>
      <c r="M536" s="445"/>
      <c r="N536" s="445"/>
      <c r="O536" s="445"/>
      <c r="P536" s="445"/>
      <c r="Q536" s="445"/>
      <c r="R536" s="445"/>
      <c r="S536" s="445"/>
      <c r="T536" s="445"/>
      <c r="U536" s="445"/>
      <c r="V536" s="445"/>
      <c r="W536" s="445"/>
      <c r="X536" s="445"/>
      <c r="Y536" s="445"/>
      <c r="Z536" s="445"/>
    </row>
    <row r="537" spans="1:26" ht="15.6" hidden="1" x14ac:dyDescent="0.3">
      <c r="A537" s="445"/>
      <c r="B537" s="445"/>
      <c r="C537" s="445"/>
      <c r="D537" s="445"/>
      <c r="E537" s="505" t="s">
        <v>1240</v>
      </c>
      <c r="F537" s="505" t="s">
        <v>1241</v>
      </c>
      <c r="G537" s="445"/>
      <c r="H537" s="445"/>
      <c r="I537" s="445"/>
      <c r="J537" s="445"/>
      <c r="K537" s="445"/>
      <c r="L537" s="445"/>
      <c r="M537" s="445"/>
      <c r="N537" s="445"/>
      <c r="O537" s="445"/>
      <c r="P537" s="445"/>
      <c r="Q537" s="445"/>
      <c r="R537" s="445"/>
      <c r="S537" s="445"/>
      <c r="T537" s="445"/>
      <c r="U537" s="445"/>
      <c r="V537" s="445"/>
      <c r="W537" s="445"/>
      <c r="X537" s="445"/>
      <c r="Y537" s="445"/>
      <c r="Z537" s="445"/>
    </row>
    <row r="538" spans="1:26" ht="15.6" hidden="1" x14ac:dyDescent="0.3">
      <c r="A538" s="445"/>
      <c r="B538" s="445"/>
      <c r="C538" s="445"/>
      <c r="D538" s="445"/>
      <c r="E538" s="505" t="s">
        <v>1242</v>
      </c>
      <c r="F538" s="505" t="s">
        <v>1243</v>
      </c>
      <c r="G538" s="445"/>
      <c r="H538" s="445"/>
      <c r="I538" s="445"/>
      <c r="J538" s="445"/>
      <c r="K538" s="445"/>
      <c r="L538" s="445"/>
      <c r="M538" s="445"/>
      <c r="N538" s="445"/>
      <c r="O538" s="445"/>
      <c r="P538" s="445"/>
      <c r="Q538" s="445"/>
      <c r="R538" s="445"/>
      <c r="S538" s="445"/>
      <c r="T538" s="445"/>
      <c r="U538" s="445"/>
      <c r="V538" s="445"/>
      <c r="W538" s="445"/>
      <c r="X538" s="445"/>
      <c r="Y538" s="445"/>
      <c r="Z538" s="445"/>
    </row>
    <row r="539" spans="1:26" ht="15.6" hidden="1" x14ac:dyDescent="0.3">
      <c r="A539" s="445"/>
      <c r="B539" s="445"/>
      <c r="C539" s="445"/>
      <c r="D539" s="445"/>
      <c r="E539" s="505" t="s">
        <v>1244</v>
      </c>
      <c r="F539" s="505" t="s">
        <v>1245</v>
      </c>
      <c r="G539" s="445"/>
      <c r="H539" s="445"/>
      <c r="I539" s="445"/>
      <c r="J539" s="445"/>
      <c r="K539" s="445"/>
      <c r="L539" s="445"/>
      <c r="M539" s="445"/>
      <c r="N539" s="445"/>
      <c r="O539" s="445"/>
      <c r="P539" s="445"/>
      <c r="Q539" s="445"/>
      <c r="R539" s="445"/>
      <c r="S539" s="445"/>
      <c r="T539" s="445"/>
      <c r="U539" s="445"/>
      <c r="V539" s="445"/>
      <c r="W539" s="445"/>
      <c r="X539" s="445"/>
      <c r="Y539" s="445"/>
      <c r="Z539" s="445"/>
    </row>
    <row r="540" spans="1:26" ht="15.6" hidden="1" x14ac:dyDescent="0.3">
      <c r="A540" s="445"/>
      <c r="B540" s="445"/>
      <c r="C540" s="445"/>
      <c r="D540" s="445"/>
      <c r="E540" s="505" t="s">
        <v>1246</v>
      </c>
      <c r="F540" s="505" t="s">
        <v>1247</v>
      </c>
      <c r="G540" s="445"/>
      <c r="H540" s="445"/>
      <c r="I540" s="445"/>
      <c r="J540" s="445"/>
      <c r="K540" s="445"/>
      <c r="L540" s="445"/>
      <c r="M540" s="445"/>
      <c r="N540" s="445"/>
      <c r="O540" s="445"/>
      <c r="P540" s="445"/>
      <c r="Q540" s="445"/>
      <c r="R540" s="445"/>
      <c r="S540" s="445"/>
      <c r="T540" s="445"/>
      <c r="U540" s="445"/>
      <c r="V540" s="445"/>
      <c r="W540" s="445"/>
      <c r="X540" s="445"/>
      <c r="Y540" s="445"/>
      <c r="Z540" s="445"/>
    </row>
    <row r="541" spans="1:26" ht="15.6" hidden="1" x14ac:dyDescent="0.3">
      <c r="A541" s="445"/>
      <c r="B541" s="445"/>
      <c r="C541" s="445"/>
      <c r="D541" s="445"/>
      <c r="E541" s="505" t="s">
        <v>1248</v>
      </c>
      <c r="F541" s="505" t="s">
        <v>1249</v>
      </c>
      <c r="G541" s="445"/>
      <c r="H541" s="445"/>
      <c r="I541" s="445"/>
      <c r="J541" s="445"/>
      <c r="K541" s="445"/>
      <c r="L541" s="445"/>
      <c r="M541" s="445"/>
      <c r="N541" s="445"/>
      <c r="O541" s="445"/>
      <c r="P541" s="445"/>
      <c r="Q541" s="445"/>
      <c r="R541" s="445"/>
      <c r="S541" s="445"/>
      <c r="T541" s="445"/>
      <c r="U541" s="445"/>
      <c r="V541" s="445"/>
      <c r="W541" s="445"/>
      <c r="X541" s="445"/>
      <c r="Y541" s="445"/>
      <c r="Z541" s="445"/>
    </row>
    <row r="542" spans="1:26" ht="15.6" hidden="1" x14ac:dyDescent="0.3">
      <c r="A542" s="445"/>
      <c r="B542" s="445"/>
      <c r="C542" s="445"/>
      <c r="D542" s="445"/>
      <c r="E542" s="505" t="s">
        <v>1250</v>
      </c>
      <c r="F542" s="505" t="s">
        <v>1251</v>
      </c>
      <c r="G542" s="445"/>
      <c r="H542" s="445"/>
      <c r="I542" s="445"/>
      <c r="J542" s="445"/>
      <c r="K542" s="445"/>
      <c r="L542" s="445"/>
      <c r="M542" s="445"/>
      <c r="N542" s="445"/>
      <c r="O542" s="445"/>
      <c r="P542" s="445"/>
      <c r="Q542" s="445"/>
      <c r="R542" s="445"/>
      <c r="S542" s="445"/>
      <c r="T542" s="445"/>
      <c r="U542" s="445"/>
      <c r="V542" s="445"/>
      <c r="W542" s="445"/>
      <c r="X542" s="445"/>
      <c r="Y542" s="445"/>
      <c r="Z542" s="445"/>
    </row>
    <row r="543" spans="1:26" ht="15.6" hidden="1" x14ac:dyDescent="0.3">
      <c r="A543" s="445"/>
      <c r="B543" s="445"/>
      <c r="C543" s="445"/>
      <c r="D543" s="445"/>
      <c r="E543" s="505" t="s">
        <v>1252</v>
      </c>
      <c r="F543" s="505" t="s">
        <v>1253</v>
      </c>
      <c r="G543" s="445"/>
      <c r="H543" s="445"/>
      <c r="I543" s="445"/>
      <c r="J543" s="445"/>
      <c r="K543" s="445"/>
      <c r="L543" s="445"/>
      <c r="M543" s="445"/>
      <c r="N543" s="445"/>
      <c r="O543" s="445"/>
      <c r="P543" s="445"/>
      <c r="Q543" s="445"/>
      <c r="R543" s="445"/>
      <c r="S543" s="445"/>
      <c r="T543" s="445"/>
      <c r="U543" s="445"/>
      <c r="V543" s="445"/>
      <c r="W543" s="445"/>
      <c r="X543" s="445"/>
      <c r="Y543" s="445"/>
      <c r="Z543" s="445"/>
    </row>
    <row r="544" spans="1:26" ht="15.6" hidden="1" x14ac:dyDescent="0.3">
      <c r="A544" s="445"/>
      <c r="B544" s="445"/>
      <c r="C544" s="445"/>
      <c r="D544" s="445"/>
      <c r="E544" s="505" t="s">
        <v>1254</v>
      </c>
      <c r="F544" s="505" t="s">
        <v>1255</v>
      </c>
      <c r="G544" s="445"/>
      <c r="H544" s="445"/>
      <c r="I544" s="445"/>
      <c r="J544" s="445"/>
      <c r="K544" s="445"/>
      <c r="L544" s="445"/>
      <c r="M544" s="445"/>
      <c r="N544" s="445"/>
      <c r="O544" s="445"/>
      <c r="P544" s="445"/>
      <c r="Q544" s="445"/>
      <c r="R544" s="445"/>
      <c r="S544" s="445"/>
      <c r="T544" s="445"/>
      <c r="U544" s="445"/>
      <c r="V544" s="445"/>
      <c r="W544" s="445"/>
      <c r="X544" s="445"/>
      <c r="Y544" s="445"/>
      <c r="Z544" s="445"/>
    </row>
    <row r="545" spans="1:26" ht="15.6" hidden="1" x14ac:dyDescent="0.3">
      <c r="A545" s="445"/>
      <c r="B545" s="445"/>
      <c r="C545" s="445"/>
      <c r="D545" s="445"/>
      <c r="E545" s="505" t="s">
        <v>1256</v>
      </c>
      <c r="F545" s="505" t="s">
        <v>1257</v>
      </c>
      <c r="G545" s="445"/>
      <c r="H545" s="445"/>
      <c r="I545" s="445"/>
      <c r="J545" s="445"/>
      <c r="K545" s="445"/>
      <c r="L545" s="445"/>
      <c r="M545" s="445"/>
      <c r="N545" s="445"/>
      <c r="O545" s="445"/>
      <c r="P545" s="445"/>
      <c r="Q545" s="445"/>
      <c r="R545" s="445"/>
      <c r="S545" s="445"/>
      <c r="T545" s="445"/>
      <c r="U545" s="445"/>
      <c r="V545" s="445"/>
      <c r="W545" s="445"/>
      <c r="X545" s="445"/>
      <c r="Y545" s="445"/>
      <c r="Z545" s="445"/>
    </row>
    <row r="546" spans="1:26" ht="15.6" hidden="1" x14ac:dyDescent="0.3">
      <c r="A546" s="445"/>
      <c r="B546" s="445"/>
      <c r="C546" s="445"/>
      <c r="D546" s="445"/>
      <c r="E546" s="505" t="s">
        <v>1258</v>
      </c>
      <c r="F546" s="505" t="s">
        <v>1259</v>
      </c>
      <c r="G546" s="445"/>
      <c r="H546" s="445"/>
      <c r="I546" s="445"/>
      <c r="J546" s="445"/>
      <c r="K546" s="445"/>
      <c r="L546" s="445"/>
      <c r="M546" s="445"/>
      <c r="N546" s="445"/>
      <c r="O546" s="445"/>
      <c r="P546" s="445"/>
      <c r="Q546" s="445"/>
      <c r="R546" s="445"/>
      <c r="S546" s="445"/>
      <c r="T546" s="445"/>
      <c r="U546" s="445"/>
      <c r="V546" s="445"/>
      <c r="W546" s="445"/>
      <c r="X546" s="445"/>
      <c r="Y546" s="445"/>
      <c r="Z546" s="445"/>
    </row>
    <row r="547" spans="1:26" ht="15.6" hidden="1" x14ac:dyDescent="0.3">
      <c r="A547" s="445"/>
      <c r="B547" s="445"/>
      <c r="C547" s="445"/>
      <c r="D547" s="445"/>
      <c r="E547" s="505" t="s">
        <v>1260</v>
      </c>
      <c r="F547" s="505" t="s">
        <v>1261</v>
      </c>
      <c r="G547" s="445"/>
      <c r="H547" s="445"/>
      <c r="I547" s="445"/>
      <c r="J547" s="445"/>
      <c r="K547" s="445"/>
      <c r="L547" s="445"/>
      <c r="M547" s="445"/>
      <c r="N547" s="445"/>
      <c r="O547" s="445"/>
      <c r="P547" s="445"/>
      <c r="Q547" s="445"/>
      <c r="R547" s="445"/>
      <c r="S547" s="445"/>
      <c r="T547" s="445"/>
      <c r="U547" s="445"/>
      <c r="V547" s="445"/>
      <c r="W547" s="445"/>
      <c r="X547" s="445"/>
      <c r="Y547" s="445"/>
      <c r="Z547" s="445"/>
    </row>
    <row r="548" spans="1:26" ht="15.6" hidden="1" x14ac:dyDescent="0.3">
      <c r="A548" s="445"/>
      <c r="B548" s="445"/>
      <c r="C548" s="445"/>
      <c r="D548" s="445"/>
      <c r="E548" s="505" t="s">
        <v>1262</v>
      </c>
      <c r="F548" s="505" t="s">
        <v>1263</v>
      </c>
      <c r="G548" s="445"/>
      <c r="H548" s="445"/>
      <c r="I548" s="445"/>
      <c r="J548" s="445"/>
      <c r="K548" s="445"/>
      <c r="L548" s="445"/>
      <c r="M548" s="445"/>
      <c r="N548" s="445"/>
      <c r="O548" s="445"/>
      <c r="P548" s="445"/>
      <c r="Q548" s="445"/>
      <c r="R548" s="445"/>
      <c r="S548" s="445"/>
      <c r="T548" s="445"/>
      <c r="U548" s="445"/>
      <c r="V548" s="445"/>
      <c r="W548" s="445"/>
      <c r="X548" s="445"/>
      <c r="Y548" s="445"/>
      <c r="Z548" s="445"/>
    </row>
    <row r="549" spans="1:26" ht="15.6" hidden="1" x14ac:dyDescent="0.3">
      <c r="A549" s="445"/>
      <c r="B549" s="445"/>
      <c r="C549" s="445"/>
      <c r="D549" s="445"/>
      <c r="E549" s="505" t="s">
        <v>1264</v>
      </c>
      <c r="F549" s="505" t="s">
        <v>1265</v>
      </c>
      <c r="G549" s="445"/>
      <c r="H549" s="445"/>
      <c r="I549" s="445"/>
      <c r="J549" s="445"/>
      <c r="K549" s="445"/>
      <c r="L549" s="445"/>
      <c r="M549" s="445"/>
      <c r="N549" s="445"/>
      <c r="O549" s="445"/>
      <c r="P549" s="445"/>
      <c r="Q549" s="445"/>
      <c r="R549" s="445"/>
      <c r="S549" s="445"/>
      <c r="T549" s="445"/>
      <c r="U549" s="445"/>
      <c r="V549" s="445"/>
      <c r="W549" s="445"/>
      <c r="X549" s="445"/>
      <c r="Y549" s="445"/>
      <c r="Z549" s="445"/>
    </row>
    <row r="550" spans="1:26" ht="15.6" hidden="1" x14ac:dyDescent="0.3">
      <c r="A550" s="445"/>
      <c r="B550" s="445"/>
      <c r="C550" s="445"/>
      <c r="D550" s="445"/>
      <c r="E550" s="505" t="s">
        <v>1266</v>
      </c>
      <c r="F550" s="505" t="s">
        <v>1267</v>
      </c>
      <c r="G550" s="445"/>
      <c r="H550" s="445"/>
      <c r="I550" s="445"/>
      <c r="J550" s="445"/>
      <c r="K550" s="445"/>
      <c r="L550" s="445"/>
      <c r="M550" s="445"/>
      <c r="N550" s="445"/>
      <c r="O550" s="445"/>
      <c r="P550" s="445"/>
      <c r="Q550" s="445"/>
      <c r="R550" s="445"/>
      <c r="S550" s="445"/>
      <c r="T550" s="445"/>
      <c r="U550" s="445"/>
      <c r="V550" s="445"/>
      <c r="W550" s="445"/>
      <c r="X550" s="445"/>
      <c r="Y550" s="445"/>
      <c r="Z550" s="445"/>
    </row>
    <row r="551" spans="1:26" ht="15.6" hidden="1" x14ac:dyDescent="0.3">
      <c r="A551" s="445"/>
      <c r="B551" s="445"/>
      <c r="C551" s="445"/>
      <c r="D551" s="445"/>
      <c r="E551" s="505" t="s">
        <v>1268</v>
      </c>
      <c r="F551" s="505" t="s">
        <v>1269</v>
      </c>
      <c r="G551" s="445"/>
      <c r="H551" s="445"/>
      <c r="I551" s="445"/>
      <c r="J551" s="445"/>
      <c r="K551" s="445"/>
      <c r="L551" s="445"/>
      <c r="M551" s="445"/>
      <c r="N551" s="445"/>
      <c r="O551" s="445"/>
      <c r="P551" s="445"/>
      <c r="Q551" s="445"/>
      <c r="R551" s="445"/>
      <c r="S551" s="445"/>
      <c r="T551" s="445"/>
      <c r="U551" s="445"/>
      <c r="V551" s="445"/>
      <c r="W551" s="445"/>
      <c r="X551" s="445"/>
      <c r="Y551" s="445"/>
      <c r="Z551" s="445"/>
    </row>
    <row r="552" spans="1:26" ht="15.6" hidden="1" x14ac:dyDescent="0.3">
      <c r="A552" s="445"/>
      <c r="B552" s="445"/>
      <c r="C552" s="445"/>
      <c r="D552" s="445"/>
      <c r="E552" s="505" t="s">
        <v>1270</v>
      </c>
      <c r="F552" s="505" t="s">
        <v>1271</v>
      </c>
      <c r="G552" s="445"/>
      <c r="H552" s="445"/>
      <c r="I552" s="445"/>
      <c r="J552" s="445"/>
      <c r="K552" s="445"/>
      <c r="L552" s="445"/>
      <c r="M552" s="445"/>
      <c r="N552" s="445"/>
      <c r="O552" s="445"/>
      <c r="P552" s="445"/>
      <c r="Q552" s="445"/>
      <c r="R552" s="445"/>
      <c r="S552" s="445"/>
      <c r="T552" s="445"/>
      <c r="U552" s="445"/>
      <c r="V552" s="445"/>
      <c r="W552" s="445"/>
      <c r="X552" s="445"/>
      <c r="Y552" s="445"/>
      <c r="Z552" s="445"/>
    </row>
    <row r="553" spans="1:26" ht="15.6" hidden="1" x14ac:dyDescent="0.3">
      <c r="A553" s="445"/>
      <c r="B553" s="445"/>
      <c r="C553" s="445"/>
      <c r="D553" s="445"/>
      <c r="E553" s="505" t="s">
        <v>1272</v>
      </c>
      <c r="F553" s="505" t="s">
        <v>1273</v>
      </c>
      <c r="G553" s="445"/>
      <c r="H553" s="445"/>
      <c r="I553" s="445"/>
      <c r="J553" s="445"/>
      <c r="K553" s="445"/>
      <c r="L553" s="445"/>
      <c r="M553" s="445"/>
      <c r="N553" s="445"/>
      <c r="O553" s="445"/>
      <c r="P553" s="445"/>
      <c r="Q553" s="445"/>
      <c r="R553" s="445"/>
      <c r="S553" s="445"/>
      <c r="T553" s="445"/>
      <c r="U553" s="445"/>
      <c r="V553" s="445"/>
      <c r="W553" s="445"/>
      <c r="X553" s="445"/>
      <c r="Y553" s="445"/>
      <c r="Z553" s="445"/>
    </row>
    <row r="554" spans="1:26" ht="15.6" hidden="1" x14ac:dyDescent="0.3">
      <c r="A554" s="445"/>
      <c r="B554" s="445"/>
      <c r="C554" s="445"/>
      <c r="D554" s="445"/>
      <c r="E554" s="505" t="s">
        <v>1274</v>
      </c>
      <c r="F554" s="505" t="s">
        <v>1275</v>
      </c>
      <c r="G554" s="445"/>
      <c r="H554" s="445"/>
      <c r="I554" s="445"/>
      <c r="J554" s="445"/>
      <c r="K554" s="445"/>
      <c r="L554" s="445"/>
      <c r="M554" s="445"/>
      <c r="N554" s="445"/>
      <c r="O554" s="445"/>
      <c r="P554" s="445"/>
      <c r="Q554" s="445"/>
      <c r="R554" s="445"/>
      <c r="S554" s="445"/>
      <c r="T554" s="445"/>
      <c r="U554" s="445"/>
      <c r="V554" s="445"/>
      <c r="W554" s="445"/>
      <c r="X554" s="445"/>
      <c r="Y554" s="445"/>
      <c r="Z554" s="445"/>
    </row>
    <row r="555" spans="1:26" ht="15.6" hidden="1" x14ac:dyDescent="0.3">
      <c r="A555" s="445"/>
      <c r="B555" s="445"/>
      <c r="C555" s="445"/>
      <c r="D555" s="445"/>
      <c r="E555" s="505" t="s">
        <v>1276</v>
      </c>
      <c r="F555" s="505" t="s">
        <v>1277</v>
      </c>
      <c r="G555" s="445"/>
      <c r="H555" s="445"/>
      <c r="I555" s="445"/>
      <c r="J555" s="445"/>
      <c r="K555" s="445"/>
      <c r="L555" s="445"/>
      <c r="M555" s="445"/>
      <c r="N555" s="445"/>
      <c r="O555" s="445"/>
      <c r="P555" s="445"/>
      <c r="Q555" s="445"/>
      <c r="R555" s="445"/>
      <c r="S555" s="445"/>
      <c r="T555" s="445"/>
      <c r="U555" s="445"/>
      <c r="V555" s="445"/>
      <c r="W555" s="445"/>
      <c r="X555" s="445"/>
      <c r="Y555" s="445"/>
      <c r="Z555" s="445"/>
    </row>
    <row r="556" spans="1:26" ht="15.6" hidden="1" x14ac:dyDescent="0.3">
      <c r="A556" s="445"/>
      <c r="B556" s="445"/>
      <c r="C556" s="445"/>
      <c r="D556" s="445"/>
      <c r="E556" s="505" t="s">
        <v>1278</v>
      </c>
      <c r="F556" s="505" t="s">
        <v>1279</v>
      </c>
      <c r="G556" s="445"/>
      <c r="H556" s="445"/>
      <c r="I556" s="445"/>
      <c r="J556" s="445"/>
      <c r="K556" s="445"/>
      <c r="L556" s="445"/>
      <c r="M556" s="445"/>
      <c r="N556" s="445"/>
      <c r="O556" s="445"/>
      <c r="P556" s="445"/>
      <c r="Q556" s="445"/>
      <c r="R556" s="445"/>
      <c r="S556" s="445"/>
      <c r="T556" s="445"/>
      <c r="U556" s="445"/>
      <c r="V556" s="445"/>
      <c r="W556" s="445"/>
      <c r="X556" s="445"/>
      <c r="Y556" s="445"/>
      <c r="Z556" s="445"/>
    </row>
    <row r="557" spans="1:26" ht="15.6" hidden="1" x14ac:dyDescent="0.3">
      <c r="A557" s="445"/>
      <c r="B557" s="445"/>
      <c r="C557" s="445"/>
      <c r="D557" s="445"/>
      <c r="E557" s="505" t="s">
        <v>1280</v>
      </c>
      <c r="F557" s="505" t="s">
        <v>1281</v>
      </c>
      <c r="G557" s="445"/>
      <c r="H557" s="445"/>
      <c r="I557" s="445"/>
      <c r="J557" s="445"/>
      <c r="K557" s="445"/>
      <c r="L557" s="445"/>
      <c r="M557" s="445"/>
      <c r="N557" s="445"/>
      <c r="O557" s="445"/>
      <c r="P557" s="445"/>
      <c r="Q557" s="445"/>
      <c r="R557" s="445"/>
      <c r="S557" s="445"/>
      <c r="T557" s="445"/>
      <c r="U557" s="445"/>
      <c r="V557" s="445"/>
      <c r="W557" s="445"/>
      <c r="X557" s="445"/>
      <c r="Y557" s="445"/>
      <c r="Z557" s="445"/>
    </row>
    <row r="558" spans="1:26" ht="15.6" hidden="1" x14ac:dyDescent="0.3">
      <c r="A558" s="445"/>
      <c r="B558" s="445"/>
      <c r="C558" s="445"/>
      <c r="D558" s="445"/>
      <c r="E558" s="505" t="s">
        <v>1282</v>
      </c>
      <c r="F558" s="505" t="s">
        <v>1283</v>
      </c>
      <c r="G558" s="445"/>
      <c r="H558" s="445"/>
      <c r="I558" s="445"/>
      <c r="J558" s="445"/>
      <c r="K558" s="445"/>
      <c r="L558" s="445"/>
      <c r="M558" s="445"/>
      <c r="N558" s="445"/>
      <c r="O558" s="445"/>
      <c r="P558" s="445"/>
      <c r="Q558" s="445"/>
      <c r="R558" s="445"/>
      <c r="S558" s="445"/>
      <c r="T558" s="445"/>
      <c r="U558" s="445"/>
      <c r="V558" s="445"/>
      <c r="W558" s="445"/>
      <c r="X558" s="445"/>
      <c r="Y558" s="445"/>
      <c r="Z558" s="445"/>
    </row>
    <row r="559" spans="1:26" ht="15.6" hidden="1" x14ac:dyDescent="0.3">
      <c r="A559" s="445"/>
      <c r="B559" s="445"/>
      <c r="C559" s="445"/>
      <c r="D559" s="445"/>
      <c r="E559" s="505" t="s">
        <v>1284</v>
      </c>
      <c r="F559" s="505" t="s">
        <v>1285</v>
      </c>
      <c r="G559" s="445"/>
      <c r="H559" s="445"/>
      <c r="I559" s="445"/>
      <c r="J559" s="445"/>
      <c r="K559" s="445"/>
      <c r="L559" s="445"/>
      <c r="M559" s="445"/>
      <c r="N559" s="445"/>
      <c r="O559" s="445"/>
      <c r="P559" s="445"/>
      <c r="Q559" s="445"/>
      <c r="R559" s="445"/>
      <c r="S559" s="445"/>
      <c r="T559" s="445"/>
      <c r="U559" s="445"/>
      <c r="V559" s="445"/>
      <c r="W559" s="445"/>
      <c r="X559" s="445"/>
      <c r="Y559" s="445"/>
      <c r="Z559" s="445"/>
    </row>
    <row r="560" spans="1:26" ht="15.6" hidden="1" x14ac:dyDescent="0.3">
      <c r="A560" s="445"/>
      <c r="B560" s="445"/>
      <c r="C560" s="445"/>
      <c r="D560" s="445"/>
      <c r="E560" s="505" t="s">
        <v>1286</v>
      </c>
      <c r="F560" s="505" t="s">
        <v>1287</v>
      </c>
      <c r="G560" s="445"/>
      <c r="H560" s="445"/>
      <c r="I560" s="445"/>
      <c r="J560" s="445"/>
      <c r="K560" s="445"/>
      <c r="L560" s="445"/>
      <c r="M560" s="445"/>
      <c r="N560" s="445"/>
      <c r="O560" s="445"/>
      <c r="P560" s="445"/>
      <c r="Q560" s="445"/>
      <c r="R560" s="445"/>
      <c r="S560" s="445"/>
      <c r="T560" s="445"/>
      <c r="U560" s="445"/>
      <c r="V560" s="445"/>
      <c r="W560" s="445"/>
      <c r="X560" s="445"/>
      <c r="Y560" s="445"/>
      <c r="Z560" s="445"/>
    </row>
    <row r="561" spans="1:26" ht="15.6" hidden="1" x14ac:dyDescent="0.3">
      <c r="A561" s="445"/>
      <c r="B561" s="445"/>
      <c r="C561" s="445"/>
      <c r="D561" s="445"/>
      <c r="E561" s="505" t="s">
        <v>1288</v>
      </c>
      <c r="F561" s="505" t="s">
        <v>1289</v>
      </c>
      <c r="G561" s="445"/>
      <c r="H561" s="445"/>
      <c r="I561" s="445"/>
      <c r="J561" s="445"/>
      <c r="K561" s="445"/>
      <c r="L561" s="445"/>
      <c r="M561" s="445"/>
      <c r="N561" s="445"/>
      <c r="O561" s="445"/>
      <c r="P561" s="445"/>
      <c r="Q561" s="445"/>
      <c r="R561" s="445"/>
      <c r="S561" s="445"/>
      <c r="T561" s="445"/>
      <c r="U561" s="445"/>
      <c r="V561" s="445"/>
      <c r="W561" s="445"/>
      <c r="X561" s="445"/>
      <c r="Y561" s="445"/>
      <c r="Z561" s="445"/>
    </row>
    <row r="562" spans="1:26" ht="15.6" hidden="1" x14ac:dyDescent="0.3">
      <c r="A562" s="445"/>
      <c r="B562" s="445"/>
      <c r="C562" s="445"/>
      <c r="D562" s="445"/>
      <c r="E562" s="505" t="s">
        <v>1290</v>
      </c>
      <c r="F562" s="505" t="s">
        <v>1291</v>
      </c>
      <c r="G562" s="445"/>
      <c r="H562" s="445"/>
      <c r="I562" s="445"/>
      <c r="J562" s="445"/>
      <c r="K562" s="445"/>
      <c r="L562" s="445"/>
      <c r="M562" s="445"/>
      <c r="N562" s="445"/>
      <c r="O562" s="445"/>
      <c r="P562" s="445"/>
      <c r="Q562" s="445"/>
      <c r="R562" s="445"/>
      <c r="S562" s="445"/>
      <c r="T562" s="445"/>
      <c r="U562" s="445"/>
      <c r="V562" s="445"/>
      <c r="W562" s="445"/>
      <c r="X562" s="445"/>
      <c r="Y562" s="445"/>
      <c r="Z562" s="445"/>
    </row>
    <row r="563" spans="1:26" ht="15.6" hidden="1" x14ac:dyDescent="0.3">
      <c r="A563" s="445"/>
      <c r="B563" s="445"/>
      <c r="C563" s="445"/>
      <c r="D563" s="445"/>
      <c r="E563" s="505" t="s">
        <v>1292</v>
      </c>
      <c r="F563" s="505" t="s">
        <v>1293</v>
      </c>
      <c r="G563" s="445"/>
      <c r="H563" s="445"/>
      <c r="I563" s="445"/>
      <c r="J563" s="445"/>
      <c r="K563" s="445"/>
      <c r="L563" s="445"/>
      <c r="M563" s="445"/>
      <c r="N563" s="445"/>
      <c r="O563" s="445"/>
      <c r="P563" s="445"/>
      <c r="Q563" s="445"/>
      <c r="R563" s="445"/>
      <c r="S563" s="445"/>
      <c r="T563" s="445"/>
      <c r="U563" s="445"/>
      <c r="V563" s="445"/>
      <c r="W563" s="445"/>
      <c r="X563" s="445"/>
      <c r="Y563" s="445"/>
      <c r="Z563" s="445"/>
    </row>
    <row r="564" spans="1:26" ht="15.6" hidden="1" x14ac:dyDescent="0.3">
      <c r="A564" s="445"/>
      <c r="B564" s="445"/>
      <c r="C564" s="445"/>
      <c r="D564" s="445"/>
      <c r="E564" s="505" t="s">
        <v>1294</v>
      </c>
      <c r="F564" s="505" t="s">
        <v>1295</v>
      </c>
      <c r="G564" s="445"/>
      <c r="H564" s="445"/>
      <c r="I564" s="445"/>
      <c r="J564" s="445"/>
      <c r="K564" s="445"/>
      <c r="L564" s="445"/>
      <c r="M564" s="445"/>
      <c r="N564" s="445"/>
      <c r="O564" s="445"/>
      <c r="P564" s="445"/>
      <c r="Q564" s="445"/>
      <c r="R564" s="445"/>
      <c r="S564" s="445"/>
      <c r="T564" s="445"/>
      <c r="U564" s="445"/>
      <c r="V564" s="445"/>
      <c r="W564" s="445"/>
      <c r="X564" s="445"/>
      <c r="Y564" s="445"/>
      <c r="Z564" s="445"/>
    </row>
    <row r="565" spans="1:26" ht="15.6" hidden="1" x14ac:dyDescent="0.3">
      <c r="A565" s="445"/>
      <c r="B565" s="445"/>
      <c r="C565" s="445"/>
      <c r="D565" s="445"/>
      <c r="E565" s="505" t="s">
        <v>1296</v>
      </c>
      <c r="F565" s="505" t="s">
        <v>1297</v>
      </c>
      <c r="G565" s="445"/>
      <c r="H565" s="445"/>
      <c r="I565" s="445"/>
      <c r="J565" s="445"/>
      <c r="K565" s="445"/>
      <c r="L565" s="445"/>
      <c r="M565" s="445"/>
      <c r="N565" s="445"/>
      <c r="O565" s="445"/>
      <c r="P565" s="445"/>
      <c r="Q565" s="445"/>
      <c r="R565" s="445"/>
      <c r="S565" s="445"/>
      <c r="T565" s="445"/>
      <c r="U565" s="445"/>
      <c r="V565" s="445"/>
      <c r="W565" s="445"/>
      <c r="X565" s="445"/>
      <c r="Y565" s="445"/>
      <c r="Z565" s="445"/>
    </row>
    <row r="566" spans="1:26" ht="15.6" hidden="1" x14ac:dyDescent="0.3">
      <c r="A566" s="445"/>
      <c r="B566" s="445"/>
      <c r="C566" s="445"/>
      <c r="D566" s="445"/>
      <c r="E566" s="505" t="s">
        <v>1298</v>
      </c>
      <c r="F566" s="505" t="s">
        <v>1299</v>
      </c>
      <c r="G566" s="445"/>
      <c r="H566" s="445"/>
      <c r="I566" s="445"/>
      <c r="J566" s="445"/>
      <c r="K566" s="445"/>
      <c r="L566" s="445"/>
      <c r="M566" s="445"/>
      <c r="N566" s="445"/>
      <c r="O566" s="445"/>
      <c r="P566" s="445"/>
      <c r="Q566" s="445"/>
      <c r="R566" s="445"/>
      <c r="S566" s="445"/>
      <c r="T566" s="445"/>
      <c r="U566" s="445"/>
      <c r="V566" s="445"/>
      <c r="W566" s="445"/>
      <c r="X566" s="445"/>
      <c r="Y566" s="445"/>
      <c r="Z566" s="445"/>
    </row>
    <row r="567" spans="1:26" ht="15.6" hidden="1" x14ac:dyDescent="0.3">
      <c r="A567" s="445"/>
      <c r="B567" s="445"/>
      <c r="C567" s="445"/>
      <c r="D567" s="445"/>
      <c r="E567" s="505" t="s">
        <v>1300</v>
      </c>
      <c r="F567" s="505" t="s">
        <v>1301</v>
      </c>
      <c r="G567" s="445"/>
      <c r="H567" s="445"/>
      <c r="I567" s="445"/>
      <c r="J567" s="445"/>
      <c r="K567" s="445"/>
      <c r="L567" s="445"/>
      <c r="M567" s="445"/>
      <c r="N567" s="445"/>
      <c r="O567" s="445"/>
      <c r="P567" s="445"/>
      <c r="Q567" s="445"/>
      <c r="R567" s="445"/>
      <c r="S567" s="445"/>
      <c r="T567" s="445"/>
      <c r="U567" s="445"/>
      <c r="V567" s="445"/>
      <c r="W567" s="445"/>
      <c r="X567" s="445"/>
      <c r="Y567" s="445"/>
      <c r="Z567" s="445"/>
    </row>
    <row r="568" spans="1:26" ht="15.6" hidden="1" x14ac:dyDescent="0.3">
      <c r="A568" s="445"/>
      <c r="B568" s="445"/>
      <c r="C568" s="445"/>
      <c r="D568" s="445"/>
      <c r="E568" s="505" t="s">
        <v>1302</v>
      </c>
      <c r="F568" s="505" t="s">
        <v>1303</v>
      </c>
      <c r="G568" s="445"/>
      <c r="H568" s="445"/>
      <c r="I568" s="445"/>
      <c r="J568" s="445"/>
      <c r="K568" s="445"/>
      <c r="L568" s="445"/>
      <c r="M568" s="445"/>
      <c r="N568" s="445"/>
      <c r="O568" s="445"/>
      <c r="P568" s="445"/>
      <c r="Q568" s="445"/>
      <c r="R568" s="445"/>
      <c r="S568" s="445"/>
      <c r="T568" s="445"/>
      <c r="U568" s="445"/>
      <c r="V568" s="445"/>
      <c r="W568" s="445"/>
      <c r="X568" s="445"/>
      <c r="Y568" s="445"/>
      <c r="Z568" s="445"/>
    </row>
    <row r="569" spans="1:26" ht="15.6" hidden="1" x14ac:dyDescent="0.3">
      <c r="A569" s="445"/>
      <c r="B569" s="445"/>
      <c r="C569" s="445"/>
      <c r="D569" s="445"/>
      <c r="E569" s="505" t="s">
        <v>1304</v>
      </c>
      <c r="F569" s="505" t="s">
        <v>1305</v>
      </c>
      <c r="G569" s="445"/>
      <c r="H569" s="445"/>
      <c r="I569" s="445"/>
      <c r="J569" s="445"/>
      <c r="K569" s="445"/>
      <c r="L569" s="445"/>
      <c r="M569" s="445"/>
      <c r="N569" s="445"/>
      <c r="O569" s="445"/>
      <c r="P569" s="445"/>
      <c r="Q569" s="445"/>
      <c r="R569" s="445"/>
      <c r="S569" s="445"/>
      <c r="T569" s="445"/>
      <c r="U569" s="445"/>
      <c r="V569" s="445"/>
      <c r="W569" s="445"/>
      <c r="X569" s="445"/>
      <c r="Y569" s="445"/>
      <c r="Z569" s="445"/>
    </row>
    <row r="570" spans="1:26" ht="15.6" hidden="1" x14ac:dyDescent="0.3">
      <c r="A570" s="445"/>
      <c r="B570" s="445"/>
      <c r="C570" s="445"/>
      <c r="D570" s="445"/>
      <c r="E570" s="505" t="s">
        <v>1306</v>
      </c>
      <c r="F570" s="505" t="s">
        <v>1307</v>
      </c>
      <c r="G570" s="445"/>
      <c r="H570" s="445"/>
      <c r="I570" s="445"/>
      <c r="J570" s="445"/>
      <c r="K570" s="445"/>
      <c r="L570" s="445"/>
      <c r="M570" s="445"/>
      <c r="N570" s="445"/>
      <c r="O570" s="445"/>
      <c r="P570" s="445"/>
      <c r="Q570" s="445"/>
      <c r="R570" s="445"/>
      <c r="S570" s="445"/>
      <c r="T570" s="445"/>
      <c r="U570" s="445"/>
      <c r="V570" s="445"/>
      <c r="W570" s="445"/>
      <c r="X570" s="445"/>
      <c r="Y570" s="445"/>
      <c r="Z570" s="445"/>
    </row>
    <row r="571" spans="1:26" ht="15.6" hidden="1" x14ac:dyDescent="0.3">
      <c r="A571" s="445"/>
      <c r="B571" s="445"/>
      <c r="C571" s="445"/>
      <c r="D571" s="445"/>
      <c r="E571" s="445"/>
      <c r="F571" s="505" t="s">
        <v>1308</v>
      </c>
      <c r="G571" s="445"/>
      <c r="H571" s="445"/>
      <c r="I571" s="445"/>
      <c r="J571" s="445"/>
      <c r="K571" s="445"/>
      <c r="L571" s="445"/>
      <c r="M571" s="445"/>
      <c r="N571" s="445"/>
      <c r="O571" s="445"/>
      <c r="P571" s="445"/>
      <c r="Q571" s="445"/>
      <c r="R571" s="445"/>
      <c r="S571" s="445"/>
      <c r="T571" s="445"/>
      <c r="U571" s="445"/>
      <c r="V571" s="445"/>
      <c r="W571" s="445"/>
      <c r="X571" s="445"/>
      <c r="Y571" s="445"/>
      <c r="Z571" s="445"/>
    </row>
    <row r="572" spans="1:26" ht="15.6" hidden="1" x14ac:dyDescent="0.3">
      <c r="A572" s="445"/>
      <c r="B572" s="445"/>
      <c r="C572" s="445"/>
      <c r="D572" s="445"/>
      <c r="E572" s="445"/>
      <c r="F572" s="505" t="s">
        <v>1309</v>
      </c>
      <c r="G572" s="445"/>
      <c r="H572" s="445"/>
      <c r="I572" s="445"/>
      <c r="J572" s="445"/>
      <c r="K572" s="445"/>
      <c r="L572" s="445"/>
      <c r="M572" s="445"/>
      <c r="N572" s="445"/>
      <c r="O572" s="445"/>
      <c r="P572" s="445"/>
      <c r="Q572" s="445"/>
      <c r="R572" s="445"/>
      <c r="S572" s="445"/>
      <c r="T572" s="445"/>
      <c r="U572" s="445"/>
      <c r="V572" s="445"/>
      <c r="W572" s="445"/>
      <c r="X572" s="445"/>
      <c r="Y572" s="445"/>
      <c r="Z572" s="445"/>
    </row>
    <row r="573" spans="1:26" ht="15.6" hidden="1" x14ac:dyDescent="0.3">
      <c r="A573" s="445"/>
      <c r="B573" s="445"/>
      <c r="C573" s="445"/>
      <c r="D573" s="445"/>
      <c r="E573" s="445"/>
      <c r="F573" s="505" t="s">
        <v>1310</v>
      </c>
      <c r="G573" s="445"/>
      <c r="H573" s="445"/>
      <c r="I573" s="445"/>
      <c r="J573" s="445"/>
      <c r="K573" s="445"/>
      <c r="L573" s="445"/>
      <c r="M573" s="445"/>
      <c r="N573" s="445"/>
      <c r="O573" s="445"/>
      <c r="P573" s="445"/>
      <c r="Q573" s="445"/>
      <c r="R573" s="445"/>
      <c r="S573" s="445"/>
      <c r="T573" s="445"/>
      <c r="U573" s="445"/>
      <c r="V573" s="445"/>
      <c r="W573" s="445"/>
      <c r="X573" s="445"/>
      <c r="Y573" s="445"/>
      <c r="Z573" s="445"/>
    </row>
    <row r="574" spans="1:26" ht="15.6" hidden="1" x14ac:dyDescent="0.3">
      <c r="A574" s="445"/>
      <c r="B574" s="445"/>
      <c r="C574" s="445"/>
      <c r="D574" s="445"/>
      <c r="E574" s="445"/>
      <c r="F574" s="505" t="s">
        <v>1311</v>
      </c>
      <c r="G574" s="445"/>
      <c r="H574" s="445"/>
      <c r="I574" s="445"/>
      <c r="J574" s="445"/>
      <c r="K574" s="445"/>
      <c r="L574" s="445"/>
      <c r="M574" s="445"/>
      <c r="N574" s="445"/>
      <c r="O574" s="445"/>
      <c r="P574" s="445"/>
      <c r="Q574" s="445"/>
      <c r="R574" s="445"/>
      <c r="S574" s="445"/>
      <c r="T574" s="445"/>
      <c r="U574" s="445"/>
      <c r="V574" s="445"/>
      <c r="W574" s="445"/>
      <c r="X574" s="445"/>
      <c r="Y574" s="445"/>
      <c r="Z574" s="445"/>
    </row>
    <row r="575" spans="1:26" ht="15.6" hidden="1" x14ac:dyDescent="0.3">
      <c r="A575" s="445"/>
      <c r="B575" s="445"/>
      <c r="C575" s="445"/>
      <c r="D575" s="445"/>
      <c r="E575" s="445"/>
      <c r="F575" s="445"/>
      <c r="G575" s="445"/>
      <c r="H575" s="445"/>
      <c r="I575" s="445"/>
      <c r="J575" s="445"/>
      <c r="K575" s="445"/>
      <c r="L575" s="445"/>
      <c r="M575" s="445"/>
      <c r="N575" s="445"/>
      <c r="O575" s="445"/>
      <c r="P575" s="445"/>
      <c r="Q575" s="445"/>
      <c r="R575" s="445"/>
      <c r="S575" s="445"/>
      <c r="T575" s="445"/>
      <c r="U575" s="445"/>
      <c r="V575" s="445"/>
      <c r="W575" s="445"/>
      <c r="X575" s="445"/>
      <c r="Y575" s="445"/>
      <c r="Z575" s="445"/>
    </row>
    <row r="576" spans="1:26" ht="15.6" hidden="1" x14ac:dyDescent="0.3">
      <c r="A576" s="445"/>
      <c r="B576" s="445"/>
      <c r="C576" s="445"/>
      <c r="D576" s="445"/>
      <c r="E576" s="445"/>
      <c r="F576" s="445"/>
      <c r="G576" s="445"/>
      <c r="H576" s="445"/>
      <c r="I576" s="445"/>
      <c r="J576" s="445"/>
      <c r="K576" s="445"/>
      <c r="L576" s="445"/>
      <c r="M576" s="445"/>
      <c r="N576" s="445"/>
      <c r="O576" s="445"/>
      <c r="P576" s="445"/>
      <c r="Q576" s="445"/>
      <c r="R576" s="445"/>
      <c r="S576" s="445"/>
      <c r="T576" s="445"/>
      <c r="U576" s="445"/>
      <c r="V576" s="445"/>
      <c r="W576" s="445"/>
      <c r="X576" s="445"/>
      <c r="Y576" s="445"/>
      <c r="Z576" s="445"/>
    </row>
    <row r="577" spans="1:26" ht="15.75" x14ac:dyDescent="0.25">
      <c r="A577" s="445"/>
      <c r="B577" s="445"/>
      <c r="C577" s="445"/>
      <c r="D577" s="445"/>
      <c r="E577" s="445"/>
      <c r="F577" s="445"/>
      <c r="G577" s="445"/>
      <c r="H577" s="445"/>
      <c r="I577" s="445"/>
      <c r="J577" s="445"/>
      <c r="K577" s="445"/>
      <c r="L577" s="445"/>
      <c r="M577" s="445"/>
      <c r="N577" s="445"/>
      <c r="O577" s="445"/>
      <c r="P577" s="445"/>
      <c r="Q577" s="445"/>
      <c r="R577" s="445"/>
      <c r="S577" s="445"/>
      <c r="T577" s="445"/>
      <c r="U577" s="445"/>
      <c r="V577" s="445"/>
      <c r="W577" s="445"/>
      <c r="X577" s="445"/>
      <c r="Y577" s="445"/>
      <c r="Z577" s="445"/>
    </row>
    <row r="578" spans="1:26" ht="15.75" x14ac:dyDescent="0.25">
      <c r="A578" s="445"/>
      <c r="B578" s="445"/>
      <c r="C578" s="445"/>
      <c r="D578" s="445"/>
      <c r="E578" s="445"/>
      <c r="F578" s="445"/>
      <c r="G578" s="445"/>
      <c r="H578" s="445"/>
      <c r="I578" s="445"/>
      <c r="J578" s="445"/>
      <c r="K578" s="445"/>
      <c r="L578" s="445"/>
      <c r="M578" s="445"/>
      <c r="N578" s="445"/>
      <c r="O578" s="445"/>
      <c r="P578" s="445"/>
      <c r="Q578" s="445"/>
      <c r="R578" s="445"/>
      <c r="S578" s="445"/>
      <c r="T578" s="445"/>
      <c r="U578" s="445"/>
      <c r="V578" s="445"/>
      <c r="W578" s="445"/>
      <c r="X578" s="445"/>
      <c r="Y578" s="445"/>
      <c r="Z578" s="445"/>
    </row>
    <row r="579" spans="1:26" ht="15.75" x14ac:dyDescent="0.25">
      <c r="A579" s="445"/>
      <c r="B579" s="445"/>
      <c r="C579" s="445"/>
      <c r="D579" s="445"/>
      <c r="E579" s="445"/>
      <c r="F579" s="445"/>
      <c r="G579" s="445"/>
      <c r="H579" s="445"/>
      <c r="I579" s="445"/>
      <c r="J579" s="445"/>
      <c r="K579" s="445"/>
      <c r="L579" s="445"/>
      <c r="M579" s="445"/>
      <c r="N579" s="445"/>
      <c r="O579" s="445"/>
      <c r="P579" s="445"/>
      <c r="Q579" s="445"/>
      <c r="R579" s="445"/>
      <c r="S579" s="445"/>
      <c r="T579" s="445"/>
      <c r="U579" s="445"/>
      <c r="V579" s="445"/>
      <c r="W579" s="445"/>
      <c r="X579" s="445"/>
      <c r="Y579" s="445"/>
      <c r="Z579" s="445"/>
    </row>
    <row r="580" spans="1:26" ht="15.75" x14ac:dyDescent="0.25">
      <c r="A580" s="445"/>
      <c r="B580" s="445"/>
      <c r="C580" s="445"/>
      <c r="D580" s="445"/>
      <c r="E580" s="445"/>
      <c r="F580" s="445"/>
      <c r="G580" s="445"/>
      <c r="H580" s="445"/>
      <c r="I580" s="445"/>
      <c r="J580" s="445"/>
      <c r="K580" s="445"/>
      <c r="L580" s="445"/>
      <c r="M580" s="445"/>
      <c r="N580" s="445"/>
      <c r="O580" s="445"/>
      <c r="P580" s="445"/>
      <c r="Q580" s="445"/>
      <c r="R580" s="445"/>
      <c r="S580" s="445"/>
      <c r="T580" s="445"/>
      <c r="U580" s="445"/>
      <c r="V580" s="445"/>
      <c r="W580" s="445"/>
      <c r="X580" s="445"/>
      <c r="Y580" s="445"/>
      <c r="Z580" s="445"/>
    </row>
    <row r="581" spans="1:26" ht="15.75" x14ac:dyDescent="0.25">
      <c r="A581" s="445"/>
      <c r="B581" s="445"/>
      <c r="C581" s="445"/>
      <c r="D581" s="445"/>
      <c r="E581" s="445"/>
      <c r="F581" s="445"/>
      <c r="G581" s="445"/>
      <c r="H581" s="445"/>
      <c r="I581" s="445"/>
      <c r="J581" s="445"/>
      <c r="K581" s="445"/>
      <c r="L581" s="445"/>
      <c r="M581" s="445"/>
      <c r="N581" s="445"/>
      <c r="O581" s="445"/>
      <c r="P581" s="445"/>
      <c r="Q581" s="445"/>
      <c r="R581" s="445"/>
      <c r="S581" s="445"/>
      <c r="T581" s="445"/>
      <c r="U581" s="445"/>
      <c r="V581" s="445"/>
      <c r="W581" s="445"/>
      <c r="X581" s="445"/>
      <c r="Y581" s="445"/>
      <c r="Z581" s="445"/>
    </row>
    <row r="582" spans="1:26" ht="15.75" x14ac:dyDescent="0.25">
      <c r="A582" s="445"/>
      <c r="B582" s="445"/>
      <c r="C582" s="445"/>
      <c r="D582" s="445"/>
      <c r="E582" s="445"/>
      <c r="F582" s="445"/>
      <c r="G582" s="445"/>
      <c r="H582" s="445"/>
      <c r="I582" s="445"/>
      <c r="J582" s="445"/>
      <c r="K582" s="445"/>
      <c r="L582" s="445"/>
      <c r="M582" s="445"/>
      <c r="N582" s="445"/>
      <c r="O582" s="445"/>
      <c r="P582" s="445"/>
      <c r="Q582" s="445"/>
      <c r="R582" s="445"/>
      <c r="S582" s="445"/>
      <c r="T582" s="445"/>
      <c r="U582" s="445"/>
      <c r="V582" s="445"/>
      <c r="W582" s="445"/>
      <c r="X582" s="445"/>
      <c r="Y582" s="445"/>
      <c r="Z582" s="445"/>
    </row>
    <row r="583" spans="1:26" ht="15.75" x14ac:dyDescent="0.25">
      <c r="A583" s="445"/>
      <c r="B583" s="445"/>
      <c r="C583" s="445"/>
      <c r="D583" s="445"/>
      <c r="E583" s="445"/>
      <c r="F583" s="445"/>
      <c r="G583" s="445"/>
      <c r="H583" s="445"/>
      <c r="I583" s="445"/>
      <c r="J583" s="445"/>
      <c r="K583" s="445"/>
      <c r="L583" s="445"/>
      <c r="M583" s="445"/>
      <c r="N583" s="445"/>
      <c r="O583" s="445"/>
      <c r="P583" s="445"/>
      <c r="Q583" s="445"/>
      <c r="R583" s="445"/>
      <c r="S583" s="445"/>
      <c r="T583" s="445"/>
      <c r="U583" s="445"/>
      <c r="V583" s="445"/>
      <c r="W583" s="445"/>
      <c r="X583" s="445"/>
      <c r="Y583" s="445"/>
      <c r="Z583" s="445"/>
    </row>
    <row r="584" spans="1:26" ht="15.75" x14ac:dyDescent="0.25">
      <c r="A584" s="445"/>
      <c r="B584" s="445"/>
      <c r="C584" s="445"/>
      <c r="D584" s="445"/>
      <c r="E584" s="445"/>
      <c r="F584" s="445"/>
      <c r="G584" s="445"/>
      <c r="H584" s="445"/>
      <c r="I584" s="445"/>
      <c r="J584" s="445"/>
      <c r="K584" s="445"/>
      <c r="L584" s="445"/>
      <c r="M584" s="445"/>
      <c r="N584" s="445"/>
      <c r="O584" s="445"/>
      <c r="P584" s="445"/>
      <c r="Q584" s="445"/>
      <c r="R584" s="445"/>
      <c r="S584" s="445"/>
      <c r="T584" s="445"/>
      <c r="U584" s="445"/>
      <c r="V584" s="445"/>
      <c r="W584" s="445"/>
      <c r="X584" s="445"/>
      <c r="Y584" s="445"/>
      <c r="Z584" s="445"/>
    </row>
    <row r="585" spans="1:26" ht="15.75" x14ac:dyDescent="0.25">
      <c r="A585" s="445"/>
      <c r="B585" s="445"/>
      <c r="C585" s="445"/>
      <c r="D585" s="445"/>
      <c r="E585" s="445"/>
      <c r="F585" s="445"/>
      <c r="G585" s="445"/>
      <c r="H585" s="445"/>
      <c r="I585" s="445"/>
      <c r="J585" s="445"/>
      <c r="K585" s="445"/>
      <c r="L585" s="445"/>
      <c r="M585" s="445"/>
      <c r="N585" s="445"/>
      <c r="O585" s="445"/>
      <c r="P585" s="445"/>
      <c r="Q585" s="445"/>
      <c r="R585" s="445"/>
      <c r="S585" s="445"/>
      <c r="T585" s="445"/>
      <c r="U585" s="445"/>
      <c r="V585" s="445"/>
      <c r="W585" s="445"/>
      <c r="X585" s="445"/>
      <c r="Y585" s="445"/>
      <c r="Z585" s="445"/>
    </row>
    <row r="586" spans="1:26" ht="15.75" x14ac:dyDescent="0.25">
      <c r="A586" s="445"/>
      <c r="B586" s="445"/>
      <c r="C586" s="445"/>
      <c r="D586" s="445"/>
      <c r="E586" s="445"/>
      <c r="F586" s="445"/>
      <c r="G586" s="445"/>
      <c r="H586" s="445"/>
      <c r="I586" s="445"/>
      <c r="J586" s="445"/>
      <c r="K586" s="445"/>
      <c r="L586" s="445"/>
      <c r="M586" s="445"/>
      <c r="N586" s="445"/>
      <c r="O586" s="445"/>
      <c r="P586" s="445"/>
      <c r="Q586" s="445"/>
      <c r="R586" s="445"/>
      <c r="S586" s="445"/>
      <c r="T586" s="445"/>
      <c r="U586" s="445"/>
      <c r="V586" s="445"/>
      <c r="W586" s="445"/>
      <c r="X586" s="445"/>
      <c r="Y586" s="445"/>
      <c r="Z586" s="445"/>
    </row>
    <row r="587" spans="1:26" ht="15.75" x14ac:dyDescent="0.25">
      <c r="A587" s="445"/>
      <c r="B587" s="445"/>
      <c r="C587" s="445"/>
      <c r="D587" s="445"/>
      <c r="E587" s="445"/>
      <c r="F587" s="445"/>
      <c r="G587" s="445"/>
      <c r="H587" s="445"/>
      <c r="I587" s="445"/>
      <c r="J587" s="445"/>
      <c r="K587" s="445"/>
      <c r="L587" s="445"/>
      <c r="M587" s="445"/>
      <c r="N587" s="445"/>
      <c r="O587" s="445"/>
      <c r="P587" s="445"/>
      <c r="Q587" s="445"/>
      <c r="R587" s="445"/>
      <c r="S587" s="445"/>
      <c r="T587" s="445"/>
      <c r="U587" s="445"/>
      <c r="V587" s="445"/>
      <c r="W587" s="445"/>
      <c r="X587" s="445"/>
      <c r="Y587" s="445"/>
      <c r="Z587" s="445"/>
    </row>
    <row r="588" spans="1:26" ht="15.75" x14ac:dyDescent="0.25">
      <c r="A588" s="445"/>
      <c r="B588" s="445"/>
      <c r="C588" s="445"/>
      <c r="D588" s="445"/>
      <c r="E588" s="445"/>
      <c r="F588" s="445"/>
      <c r="G588" s="445"/>
      <c r="H588" s="445"/>
      <c r="I588" s="445"/>
      <c r="J588" s="445"/>
      <c r="K588" s="445"/>
      <c r="L588" s="445"/>
      <c r="M588" s="445"/>
      <c r="N588" s="445"/>
      <c r="O588" s="445"/>
      <c r="P588" s="445"/>
      <c r="Q588" s="445"/>
      <c r="R588" s="445"/>
      <c r="S588" s="445"/>
      <c r="T588" s="445"/>
      <c r="U588" s="445"/>
      <c r="V588" s="445"/>
      <c r="W588" s="445"/>
      <c r="X588" s="445"/>
      <c r="Y588" s="445"/>
      <c r="Z588" s="445"/>
    </row>
    <row r="589" spans="1:26" ht="15.75" x14ac:dyDescent="0.25">
      <c r="A589" s="445"/>
      <c r="B589" s="445"/>
      <c r="C589" s="445"/>
      <c r="D589" s="445"/>
      <c r="E589" s="445"/>
      <c r="F589" s="445"/>
      <c r="G589" s="445"/>
      <c r="H589" s="445"/>
      <c r="I589" s="445"/>
      <c r="J589" s="445"/>
      <c r="K589" s="445"/>
      <c r="L589" s="445"/>
      <c r="M589" s="445"/>
      <c r="N589" s="445"/>
      <c r="O589" s="445"/>
      <c r="P589" s="445"/>
      <c r="Q589" s="445"/>
      <c r="R589" s="445"/>
      <c r="S589" s="445"/>
      <c r="T589" s="445"/>
      <c r="U589" s="445"/>
      <c r="V589" s="445"/>
      <c r="W589" s="445"/>
      <c r="X589" s="445"/>
      <c r="Y589" s="445"/>
      <c r="Z589" s="445"/>
    </row>
    <row r="590" spans="1:26" ht="15.75" x14ac:dyDescent="0.25">
      <c r="A590" s="445"/>
      <c r="B590" s="445"/>
      <c r="C590" s="445"/>
      <c r="D590" s="445"/>
      <c r="E590" s="445"/>
      <c r="F590" s="445"/>
      <c r="G590" s="445"/>
      <c r="H590" s="445"/>
      <c r="I590" s="445"/>
      <c r="J590" s="445"/>
      <c r="K590" s="445"/>
      <c r="L590" s="445"/>
      <c r="M590" s="445"/>
      <c r="N590" s="445"/>
      <c r="O590" s="445"/>
      <c r="P590" s="445"/>
      <c r="Q590" s="445"/>
      <c r="R590" s="445"/>
      <c r="S590" s="445"/>
      <c r="T590" s="445"/>
      <c r="U590" s="445"/>
      <c r="V590" s="445"/>
      <c r="W590" s="445"/>
      <c r="X590" s="445"/>
      <c r="Y590" s="445"/>
      <c r="Z590" s="445"/>
    </row>
    <row r="591" spans="1:26" ht="15.75" x14ac:dyDescent="0.25">
      <c r="A591" s="445"/>
      <c r="B591" s="445"/>
      <c r="C591" s="445"/>
      <c r="D591" s="445"/>
      <c r="E591" s="445"/>
      <c r="F591" s="445"/>
      <c r="G591" s="445"/>
      <c r="H591" s="445"/>
      <c r="I591" s="445"/>
      <c r="J591" s="445"/>
      <c r="K591" s="445"/>
      <c r="L591" s="445"/>
      <c r="M591" s="445"/>
      <c r="N591" s="445"/>
      <c r="O591" s="445"/>
      <c r="P591" s="445"/>
      <c r="Q591" s="445"/>
      <c r="R591" s="445"/>
      <c r="S591" s="445"/>
      <c r="T591" s="445"/>
      <c r="U591" s="445"/>
      <c r="V591" s="445"/>
      <c r="W591" s="445"/>
      <c r="X591" s="445"/>
      <c r="Y591" s="445"/>
      <c r="Z591" s="445"/>
    </row>
    <row r="592" spans="1:26" ht="15.75" x14ac:dyDescent="0.25">
      <c r="A592" s="445"/>
      <c r="B592" s="445"/>
      <c r="C592" s="445"/>
      <c r="D592" s="445"/>
      <c r="E592" s="445"/>
      <c r="F592" s="445"/>
      <c r="G592" s="445"/>
      <c r="H592" s="445"/>
      <c r="I592" s="445"/>
      <c r="J592" s="445"/>
      <c r="K592" s="445"/>
      <c r="L592" s="445"/>
      <c r="M592" s="445"/>
      <c r="N592" s="445"/>
      <c r="O592" s="445"/>
      <c r="P592" s="445"/>
      <c r="Q592" s="445"/>
      <c r="R592" s="445"/>
      <c r="S592" s="445"/>
      <c r="T592" s="445"/>
      <c r="U592" s="445"/>
      <c r="V592" s="445"/>
      <c r="W592" s="445"/>
      <c r="X592" s="445"/>
      <c r="Y592" s="445"/>
      <c r="Z592" s="445"/>
    </row>
    <row r="593" spans="1:26" ht="15.75" x14ac:dyDescent="0.25">
      <c r="A593" s="445"/>
      <c r="B593" s="445"/>
      <c r="C593" s="445"/>
      <c r="D593" s="445"/>
      <c r="E593" s="445"/>
      <c r="F593" s="445"/>
      <c r="G593" s="445"/>
      <c r="H593" s="445"/>
      <c r="I593" s="445"/>
      <c r="J593" s="445"/>
      <c r="K593" s="445"/>
      <c r="L593" s="445"/>
      <c r="M593" s="445"/>
      <c r="N593" s="445"/>
      <c r="O593" s="445"/>
      <c r="P593" s="445"/>
      <c r="Q593" s="445"/>
      <c r="R593" s="445"/>
      <c r="S593" s="445"/>
      <c r="T593" s="445"/>
      <c r="U593" s="445"/>
      <c r="V593" s="445"/>
      <c r="W593" s="445"/>
      <c r="X593" s="445"/>
      <c r="Y593" s="445"/>
      <c r="Z593" s="445"/>
    </row>
    <row r="594" spans="1:26" ht="15.75" x14ac:dyDescent="0.25">
      <c r="A594" s="445"/>
      <c r="B594" s="445"/>
      <c r="C594" s="445"/>
      <c r="D594" s="445"/>
      <c r="E594" s="445"/>
      <c r="F594" s="445"/>
      <c r="G594" s="445"/>
      <c r="H594" s="445"/>
      <c r="I594" s="445"/>
      <c r="J594" s="445"/>
      <c r="K594" s="445"/>
      <c r="L594" s="445"/>
      <c r="M594" s="445"/>
      <c r="N594" s="445"/>
      <c r="O594" s="445"/>
      <c r="P594" s="445"/>
      <c r="Q594" s="445"/>
      <c r="R594" s="445"/>
      <c r="S594" s="445"/>
      <c r="T594" s="445"/>
      <c r="U594" s="445"/>
      <c r="V594" s="445"/>
      <c r="W594" s="445"/>
      <c r="X594" s="445"/>
      <c r="Y594" s="445"/>
      <c r="Z594" s="445"/>
    </row>
    <row r="595" spans="1:26" ht="15.75" x14ac:dyDescent="0.25">
      <c r="A595" s="445"/>
      <c r="B595" s="445"/>
      <c r="C595" s="445"/>
      <c r="D595" s="445"/>
      <c r="E595" s="445"/>
      <c r="F595" s="445"/>
      <c r="G595" s="445"/>
      <c r="H595" s="445"/>
      <c r="I595" s="445"/>
      <c r="J595" s="445"/>
      <c r="K595" s="445"/>
      <c r="L595" s="445"/>
      <c r="M595" s="445"/>
      <c r="N595" s="445"/>
      <c r="O595" s="445"/>
      <c r="P595" s="445"/>
      <c r="Q595" s="445"/>
      <c r="R595" s="445"/>
      <c r="S595" s="445"/>
      <c r="T595" s="445"/>
      <c r="U595" s="445"/>
      <c r="V595" s="445"/>
      <c r="W595" s="445"/>
      <c r="X595" s="445"/>
      <c r="Y595" s="445"/>
      <c r="Z595" s="445"/>
    </row>
    <row r="596" spans="1:26" ht="15.75" x14ac:dyDescent="0.25">
      <c r="A596" s="445"/>
      <c r="B596" s="445"/>
      <c r="C596" s="445"/>
      <c r="D596" s="445"/>
      <c r="E596" s="445"/>
      <c r="F596" s="445"/>
      <c r="G596" s="445"/>
      <c r="H596" s="445"/>
      <c r="I596" s="445"/>
      <c r="J596" s="445"/>
      <c r="K596" s="445"/>
      <c r="L596" s="445"/>
      <c r="M596" s="445"/>
      <c r="N596" s="445"/>
      <c r="O596" s="445"/>
      <c r="P596" s="445"/>
      <c r="Q596" s="445"/>
      <c r="R596" s="445"/>
      <c r="S596" s="445"/>
      <c r="T596" s="445"/>
      <c r="U596" s="445"/>
      <c r="V596" s="445"/>
      <c r="W596" s="445"/>
      <c r="X596" s="445"/>
      <c r="Y596" s="445"/>
      <c r="Z596" s="445"/>
    </row>
    <row r="597" spans="1:26" ht="15.75" x14ac:dyDescent="0.25">
      <c r="A597" s="445"/>
      <c r="B597" s="445"/>
      <c r="C597" s="445"/>
      <c r="D597" s="445"/>
      <c r="E597" s="445"/>
      <c r="F597" s="445"/>
      <c r="G597" s="445"/>
      <c r="H597" s="445"/>
      <c r="I597" s="445"/>
      <c r="J597" s="445"/>
      <c r="K597" s="445"/>
      <c r="L597" s="445"/>
      <c r="M597" s="445"/>
      <c r="N597" s="445"/>
      <c r="O597" s="445"/>
      <c r="P597" s="445"/>
      <c r="Q597" s="445"/>
      <c r="R597" s="445"/>
      <c r="S597" s="445"/>
      <c r="T597" s="445"/>
      <c r="U597" s="445"/>
      <c r="V597" s="445"/>
      <c r="W597" s="445"/>
      <c r="X597" s="445"/>
      <c r="Y597" s="445"/>
      <c r="Z597" s="445"/>
    </row>
    <row r="598" spans="1:26" ht="15.75" x14ac:dyDescent="0.25">
      <c r="A598" s="445"/>
      <c r="B598" s="445"/>
      <c r="C598" s="445"/>
      <c r="D598" s="445"/>
      <c r="E598" s="445"/>
      <c r="F598" s="445"/>
      <c r="G598" s="445"/>
      <c r="H598" s="445"/>
      <c r="I598" s="445"/>
      <c r="J598" s="445"/>
      <c r="K598" s="445"/>
      <c r="L598" s="445"/>
      <c r="M598" s="445"/>
      <c r="N598" s="445"/>
      <c r="O598" s="445"/>
      <c r="P598" s="445"/>
      <c r="Q598" s="445"/>
      <c r="R598" s="445"/>
      <c r="S598" s="445"/>
      <c r="T598" s="445"/>
      <c r="U598" s="445"/>
      <c r="V598" s="445"/>
      <c r="W598" s="445"/>
      <c r="X598" s="445"/>
      <c r="Y598" s="445"/>
      <c r="Z598" s="445"/>
    </row>
    <row r="599" spans="1:26" ht="15.75" x14ac:dyDescent="0.25">
      <c r="A599" s="445"/>
      <c r="B599" s="445"/>
      <c r="C599" s="445"/>
      <c r="D599" s="445"/>
      <c r="E599" s="445"/>
      <c r="F599" s="445"/>
      <c r="G599" s="445"/>
      <c r="H599" s="445"/>
      <c r="I599" s="445"/>
      <c r="J599" s="445"/>
      <c r="K599" s="445"/>
      <c r="L599" s="445"/>
      <c r="M599" s="445"/>
      <c r="N599" s="445"/>
      <c r="O599" s="445"/>
      <c r="P599" s="445"/>
      <c r="Q599" s="445"/>
      <c r="R599" s="445"/>
      <c r="S599" s="445"/>
      <c r="T599" s="445"/>
      <c r="U599" s="445"/>
      <c r="V599" s="445"/>
      <c r="W599" s="445"/>
      <c r="X599" s="445"/>
      <c r="Y599" s="445"/>
      <c r="Z599" s="445"/>
    </row>
    <row r="600" spans="1:26" ht="15.75" x14ac:dyDescent="0.25">
      <c r="A600" s="445"/>
      <c r="B600" s="445"/>
      <c r="C600" s="445"/>
      <c r="D600" s="445"/>
      <c r="E600" s="445"/>
      <c r="F600" s="445"/>
      <c r="G600" s="445"/>
      <c r="H600" s="445"/>
      <c r="I600" s="445"/>
      <c r="J600" s="445"/>
      <c r="K600" s="445"/>
      <c r="L600" s="445"/>
      <c r="M600" s="445"/>
      <c r="N600" s="445"/>
      <c r="O600" s="445"/>
      <c r="P600" s="445"/>
      <c r="Q600" s="445"/>
      <c r="R600" s="445"/>
      <c r="S600" s="445"/>
      <c r="T600" s="445"/>
      <c r="U600" s="445"/>
      <c r="V600" s="445"/>
      <c r="W600" s="445"/>
      <c r="X600" s="445"/>
      <c r="Y600" s="445"/>
      <c r="Z600" s="445"/>
    </row>
    <row r="601" spans="1:26" ht="15.75" x14ac:dyDescent="0.25">
      <c r="A601" s="445"/>
      <c r="B601" s="445"/>
      <c r="C601" s="445"/>
      <c r="D601" s="445"/>
      <c r="E601" s="445"/>
      <c r="F601" s="445"/>
      <c r="G601" s="445"/>
      <c r="H601" s="445"/>
      <c r="I601" s="445"/>
      <c r="J601" s="445"/>
      <c r="K601" s="445"/>
      <c r="L601" s="445"/>
      <c r="M601" s="445"/>
      <c r="N601" s="445"/>
      <c r="O601" s="445"/>
      <c r="P601" s="445"/>
      <c r="Q601" s="445"/>
      <c r="R601" s="445"/>
      <c r="S601" s="445"/>
      <c r="T601" s="445"/>
      <c r="U601" s="445"/>
      <c r="V601" s="445"/>
      <c r="W601" s="445"/>
      <c r="X601" s="445"/>
      <c r="Y601" s="445"/>
      <c r="Z601" s="445"/>
    </row>
    <row r="602" spans="1:26" ht="15.75" x14ac:dyDescent="0.25">
      <c r="A602" s="445"/>
      <c r="B602" s="445"/>
      <c r="C602" s="445"/>
      <c r="D602" s="445"/>
      <c r="E602" s="445"/>
      <c r="F602" s="445"/>
      <c r="G602" s="445"/>
      <c r="H602" s="445"/>
      <c r="I602" s="445"/>
      <c r="J602" s="445"/>
      <c r="K602" s="445"/>
      <c r="L602" s="445"/>
      <c r="M602" s="445"/>
      <c r="N602" s="445"/>
      <c r="O602" s="445"/>
      <c r="P602" s="445"/>
      <c r="Q602" s="445"/>
      <c r="R602" s="445"/>
      <c r="S602" s="445"/>
      <c r="T602" s="445"/>
      <c r="U602" s="445"/>
      <c r="V602" s="445"/>
      <c r="W602" s="445"/>
      <c r="X602" s="445"/>
      <c r="Y602" s="445"/>
      <c r="Z602" s="445"/>
    </row>
    <row r="603" spans="1:26" ht="15.75" x14ac:dyDescent="0.25">
      <c r="A603" s="445"/>
      <c r="B603" s="445"/>
      <c r="C603" s="445"/>
      <c r="D603" s="445"/>
      <c r="E603" s="445"/>
      <c r="F603" s="445"/>
      <c r="G603" s="445"/>
      <c r="H603" s="445"/>
      <c r="I603" s="445"/>
      <c r="J603" s="445"/>
      <c r="K603" s="445"/>
      <c r="L603" s="445"/>
      <c r="M603" s="445"/>
      <c r="N603" s="445"/>
      <c r="O603" s="445"/>
      <c r="P603" s="445"/>
      <c r="Q603" s="445"/>
      <c r="R603" s="445"/>
      <c r="S603" s="445"/>
      <c r="T603" s="445"/>
      <c r="U603" s="445"/>
      <c r="V603" s="445"/>
      <c r="W603" s="445"/>
      <c r="X603" s="445"/>
      <c r="Y603" s="445"/>
      <c r="Z603" s="445"/>
    </row>
    <row r="604" spans="1:26" ht="15.75" x14ac:dyDescent="0.25">
      <c r="A604" s="445"/>
      <c r="B604" s="445"/>
      <c r="C604" s="445"/>
      <c r="D604" s="445"/>
      <c r="E604" s="445"/>
      <c r="F604" s="445"/>
      <c r="G604" s="445"/>
      <c r="H604" s="445"/>
      <c r="I604" s="445"/>
      <c r="J604" s="445"/>
      <c r="K604" s="445"/>
      <c r="L604" s="445"/>
      <c r="M604" s="445"/>
      <c r="N604" s="445"/>
      <c r="O604" s="445"/>
      <c r="P604" s="445"/>
      <c r="Q604" s="445"/>
      <c r="R604" s="445"/>
      <c r="S604" s="445"/>
      <c r="T604" s="445"/>
      <c r="U604" s="445"/>
      <c r="V604" s="445"/>
      <c r="W604" s="445"/>
      <c r="X604" s="445"/>
      <c r="Y604" s="445"/>
      <c r="Z604" s="445"/>
    </row>
    <row r="605" spans="1:26" ht="15.75" x14ac:dyDescent="0.25">
      <c r="A605" s="445"/>
      <c r="B605" s="445"/>
      <c r="C605" s="445"/>
      <c r="D605" s="445"/>
      <c r="E605" s="445"/>
      <c r="F605" s="445"/>
      <c r="G605" s="445"/>
      <c r="H605" s="445"/>
      <c r="I605" s="445"/>
      <c r="J605" s="445"/>
      <c r="K605" s="445"/>
      <c r="L605" s="445"/>
      <c r="M605" s="445"/>
      <c r="N605" s="445"/>
      <c r="O605" s="445"/>
      <c r="P605" s="445"/>
      <c r="Q605" s="445"/>
      <c r="R605" s="445"/>
      <c r="S605" s="445"/>
      <c r="T605" s="445"/>
      <c r="U605" s="445"/>
      <c r="V605" s="445"/>
      <c r="W605" s="445"/>
      <c r="X605" s="445"/>
      <c r="Y605" s="445"/>
      <c r="Z605" s="445"/>
    </row>
    <row r="606" spans="1:26" ht="15.75" x14ac:dyDescent="0.25">
      <c r="A606" s="445"/>
      <c r="B606" s="445"/>
      <c r="C606" s="445"/>
      <c r="D606" s="445"/>
      <c r="E606" s="445"/>
      <c r="F606" s="445"/>
      <c r="G606" s="445"/>
      <c r="H606" s="445"/>
      <c r="I606" s="445"/>
      <c r="J606" s="445"/>
      <c r="K606" s="445"/>
      <c r="L606" s="445"/>
      <c r="M606" s="445"/>
      <c r="N606" s="445"/>
      <c r="O606" s="445"/>
      <c r="P606" s="445"/>
      <c r="Q606" s="445"/>
      <c r="R606" s="445"/>
      <c r="S606" s="445"/>
      <c r="T606" s="445"/>
      <c r="U606" s="445"/>
      <c r="V606" s="445"/>
      <c r="W606" s="445"/>
      <c r="X606" s="445"/>
      <c r="Y606" s="445"/>
      <c r="Z606" s="445"/>
    </row>
    <row r="607" spans="1:26" ht="15.75" x14ac:dyDescent="0.25">
      <c r="A607" s="445"/>
      <c r="B607" s="445"/>
      <c r="C607" s="445"/>
      <c r="D607" s="445"/>
      <c r="E607" s="445"/>
      <c r="F607" s="445"/>
      <c r="G607" s="445"/>
      <c r="H607" s="445"/>
      <c r="I607" s="445"/>
      <c r="J607" s="445"/>
      <c r="K607" s="445"/>
      <c r="L607" s="445"/>
      <c r="M607" s="445"/>
      <c r="N607" s="445"/>
      <c r="O607" s="445"/>
      <c r="P607" s="445"/>
      <c r="Q607" s="445"/>
      <c r="R607" s="445"/>
      <c r="S607" s="445"/>
      <c r="T607" s="445"/>
      <c r="U607" s="445"/>
      <c r="V607" s="445"/>
      <c r="W607" s="445"/>
      <c r="X607" s="445"/>
      <c r="Y607" s="445"/>
      <c r="Z607" s="445"/>
    </row>
    <row r="608" spans="1:26" ht="15.75" x14ac:dyDescent="0.25">
      <c r="A608" s="445"/>
      <c r="B608" s="445"/>
      <c r="C608" s="445"/>
      <c r="D608" s="445"/>
      <c r="E608" s="445"/>
      <c r="F608" s="445"/>
      <c r="G608" s="445"/>
      <c r="H608" s="445"/>
      <c r="I608" s="445"/>
      <c r="J608" s="445"/>
      <c r="K608" s="445"/>
      <c r="L608" s="445"/>
      <c r="M608" s="445"/>
      <c r="N608" s="445"/>
      <c r="O608" s="445"/>
      <c r="P608" s="445"/>
      <c r="Q608" s="445"/>
      <c r="R608" s="445"/>
      <c r="S608" s="445"/>
      <c r="T608" s="445"/>
      <c r="U608" s="445"/>
      <c r="V608" s="445"/>
      <c r="W608" s="445"/>
      <c r="X608" s="445"/>
      <c r="Y608" s="445"/>
      <c r="Z608" s="445"/>
    </row>
    <row r="609" spans="1:26" ht="15.75" x14ac:dyDescent="0.25">
      <c r="A609" s="445"/>
      <c r="B609" s="445"/>
      <c r="C609" s="445"/>
      <c r="D609" s="445"/>
      <c r="E609" s="445"/>
      <c r="F609" s="445"/>
      <c r="G609" s="445"/>
      <c r="H609" s="445"/>
      <c r="I609" s="445"/>
      <c r="J609" s="445"/>
      <c r="K609" s="445"/>
      <c r="L609" s="445"/>
      <c r="M609" s="445"/>
      <c r="N609" s="445"/>
      <c r="O609" s="445"/>
      <c r="P609" s="445"/>
      <c r="Q609" s="445"/>
      <c r="R609" s="445"/>
      <c r="S609" s="445"/>
      <c r="T609" s="445"/>
      <c r="U609" s="445"/>
      <c r="V609" s="445"/>
      <c r="W609" s="445"/>
      <c r="X609" s="445"/>
      <c r="Y609" s="445"/>
      <c r="Z609" s="445"/>
    </row>
    <row r="610" spans="1:26" ht="15.75" x14ac:dyDescent="0.25">
      <c r="A610" s="445"/>
      <c r="B610" s="445"/>
      <c r="C610" s="445"/>
      <c r="D610" s="445"/>
      <c r="E610" s="445"/>
      <c r="F610" s="445"/>
      <c r="G610" s="445"/>
      <c r="H610" s="445"/>
      <c r="I610" s="445"/>
      <c r="J610" s="445"/>
      <c r="K610" s="445"/>
      <c r="L610" s="445"/>
      <c r="M610" s="445"/>
      <c r="N610" s="445"/>
      <c r="O610" s="445"/>
      <c r="P610" s="445"/>
      <c r="Q610" s="445"/>
      <c r="R610" s="445"/>
      <c r="S610" s="445"/>
      <c r="T610" s="445"/>
      <c r="U610" s="445"/>
      <c r="V610" s="445"/>
      <c r="W610" s="445"/>
      <c r="X610" s="445"/>
      <c r="Y610" s="445"/>
      <c r="Z610" s="445"/>
    </row>
    <row r="611" spans="1:26" ht="15.75" x14ac:dyDescent="0.25">
      <c r="A611" s="445"/>
      <c r="B611" s="445"/>
      <c r="C611" s="445"/>
      <c r="D611" s="445"/>
      <c r="E611" s="445"/>
      <c r="F611" s="445"/>
      <c r="G611" s="445"/>
      <c r="H611" s="445"/>
      <c r="I611" s="445"/>
      <c r="J611" s="445"/>
      <c r="K611" s="445"/>
      <c r="L611" s="445"/>
      <c r="M611" s="445"/>
      <c r="N611" s="445"/>
      <c r="O611" s="445"/>
      <c r="P611" s="445"/>
      <c r="Q611" s="445"/>
      <c r="R611" s="445"/>
      <c r="S611" s="445"/>
      <c r="T611" s="445"/>
      <c r="U611" s="445"/>
      <c r="V611" s="445"/>
      <c r="W611" s="445"/>
      <c r="X611" s="445"/>
      <c r="Y611" s="445"/>
      <c r="Z611" s="445"/>
    </row>
    <row r="612" spans="1:26" ht="15.75" x14ac:dyDescent="0.25">
      <c r="A612" s="445"/>
      <c r="B612" s="445"/>
      <c r="C612" s="445"/>
      <c r="D612" s="445"/>
      <c r="E612" s="445"/>
      <c r="F612" s="445"/>
      <c r="G612" s="445"/>
      <c r="H612" s="445"/>
      <c r="I612" s="445"/>
      <c r="J612" s="445"/>
      <c r="K612" s="445"/>
      <c r="L612" s="445"/>
      <c r="M612" s="445"/>
      <c r="N612" s="445"/>
      <c r="O612" s="445"/>
      <c r="P612" s="445"/>
      <c r="Q612" s="445"/>
      <c r="R612" s="445"/>
      <c r="S612" s="445"/>
      <c r="T612" s="445"/>
      <c r="U612" s="445"/>
      <c r="V612" s="445"/>
      <c r="W612" s="445"/>
      <c r="X612" s="445"/>
      <c r="Y612" s="445"/>
      <c r="Z612" s="445"/>
    </row>
    <row r="613" spans="1:26" ht="15.75" x14ac:dyDescent="0.25">
      <c r="A613" s="445"/>
      <c r="B613" s="445"/>
      <c r="C613" s="445"/>
      <c r="D613" s="445"/>
      <c r="E613" s="445"/>
      <c r="F613" s="445"/>
      <c r="G613" s="445"/>
      <c r="H613" s="445"/>
      <c r="I613" s="445"/>
      <c r="J613" s="445"/>
      <c r="K613" s="445"/>
      <c r="L613" s="445"/>
      <c r="M613" s="445"/>
      <c r="N613" s="445"/>
      <c r="O613" s="445"/>
      <c r="P613" s="445"/>
      <c r="Q613" s="445"/>
      <c r="R613" s="445"/>
      <c r="S613" s="445"/>
      <c r="T613" s="445"/>
      <c r="U613" s="445"/>
      <c r="V613" s="445"/>
      <c r="W613" s="445"/>
      <c r="X613" s="445"/>
      <c r="Y613" s="445"/>
      <c r="Z613" s="445"/>
    </row>
    <row r="614" spans="1:26" ht="15.75" x14ac:dyDescent="0.25">
      <c r="A614" s="445"/>
      <c r="B614" s="445"/>
      <c r="C614" s="445"/>
      <c r="D614" s="445"/>
      <c r="E614" s="445"/>
      <c r="F614" s="445"/>
      <c r="G614" s="445"/>
      <c r="H614" s="445"/>
      <c r="I614" s="445"/>
      <c r="J614" s="445"/>
      <c r="K614" s="445"/>
      <c r="L614" s="445"/>
      <c r="M614" s="445"/>
      <c r="N614" s="445"/>
      <c r="O614" s="445"/>
      <c r="P614" s="445"/>
      <c r="Q614" s="445"/>
      <c r="R614" s="445"/>
      <c r="S614" s="445"/>
      <c r="T614" s="445"/>
      <c r="U614" s="445"/>
      <c r="V614" s="445"/>
      <c r="W614" s="445"/>
      <c r="X614" s="445"/>
      <c r="Y614" s="445"/>
      <c r="Z614" s="445"/>
    </row>
    <row r="615" spans="1:26" ht="15.75" x14ac:dyDescent="0.25">
      <c r="A615" s="445"/>
      <c r="B615" s="445"/>
      <c r="C615" s="445"/>
      <c r="D615" s="445"/>
      <c r="E615" s="445"/>
      <c r="F615" s="445"/>
      <c r="G615" s="445"/>
      <c r="H615" s="445"/>
      <c r="I615" s="445"/>
      <c r="J615" s="445"/>
      <c r="K615" s="445"/>
      <c r="L615" s="445"/>
      <c r="M615" s="445"/>
      <c r="N615" s="445"/>
      <c r="O615" s="445"/>
      <c r="P615" s="445"/>
      <c r="Q615" s="445"/>
      <c r="R615" s="445"/>
      <c r="S615" s="445"/>
      <c r="T615" s="445"/>
      <c r="U615" s="445"/>
      <c r="V615" s="445"/>
      <c r="W615" s="445"/>
      <c r="X615" s="445"/>
      <c r="Y615" s="445"/>
      <c r="Z615" s="445"/>
    </row>
    <row r="616" spans="1:26" ht="15.75" x14ac:dyDescent="0.25">
      <c r="A616" s="445"/>
      <c r="B616" s="445"/>
      <c r="C616" s="445"/>
      <c r="D616" s="445"/>
      <c r="E616" s="445"/>
      <c r="F616" s="445"/>
      <c r="G616" s="445"/>
      <c r="H616" s="445"/>
      <c r="I616" s="445"/>
      <c r="J616" s="445"/>
      <c r="K616" s="445"/>
      <c r="L616" s="445"/>
      <c r="M616" s="445"/>
      <c r="N616" s="445"/>
      <c r="O616" s="445"/>
      <c r="P616" s="445"/>
      <c r="Q616" s="445"/>
      <c r="R616" s="445"/>
      <c r="S616" s="445"/>
      <c r="T616" s="445"/>
      <c r="U616" s="445"/>
      <c r="V616" s="445"/>
      <c r="W616" s="445"/>
      <c r="X616" s="445"/>
      <c r="Y616" s="445"/>
      <c r="Z616" s="445"/>
    </row>
    <row r="617" spans="1:26" ht="15.75" x14ac:dyDescent="0.25">
      <c r="A617" s="445"/>
      <c r="B617" s="445"/>
      <c r="C617" s="445"/>
      <c r="D617" s="445"/>
      <c r="E617" s="445"/>
      <c r="F617" s="445"/>
      <c r="G617" s="445"/>
      <c r="H617" s="445"/>
      <c r="I617" s="445"/>
      <c r="J617" s="445"/>
      <c r="K617" s="445"/>
      <c r="L617" s="445"/>
      <c r="M617" s="445"/>
      <c r="N617" s="445"/>
      <c r="O617" s="445"/>
      <c r="P617" s="445"/>
      <c r="Q617" s="445"/>
      <c r="R617" s="445"/>
      <c r="S617" s="445"/>
      <c r="T617" s="445"/>
      <c r="U617" s="445"/>
      <c r="V617" s="445"/>
      <c r="W617" s="445"/>
      <c r="X617" s="445"/>
      <c r="Y617" s="445"/>
      <c r="Z617" s="445"/>
    </row>
    <row r="618" spans="1:26" ht="15.75" x14ac:dyDescent="0.25">
      <c r="A618" s="445"/>
      <c r="B618" s="445"/>
      <c r="C618" s="445"/>
      <c r="D618" s="445"/>
      <c r="E618" s="445"/>
      <c r="F618" s="445"/>
      <c r="G618" s="445"/>
      <c r="H618" s="445"/>
      <c r="I618" s="445"/>
      <c r="J618" s="445"/>
      <c r="K618" s="445"/>
      <c r="L618" s="445"/>
      <c r="M618" s="445"/>
      <c r="N618" s="445"/>
      <c r="O618" s="445"/>
      <c r="P618" s="445"/>
      <c r="Q618" s="445"/>
      <c r="R618" s="445"/>
      <c r="S618" s="445"/>
      <c r="T618" s="445"/>
      <c r="U618" s="445"/>
      <c r="V618" s="445"/>
      <c r="W618" s="445"/>
      <c r="X618" s="445"/>
      <c r="Y618" s="445"/>
      <c r="Z618" s="445"/>
    </row>
    <row r="619" spans="1:26" ht="15.75" x14ac:dyDescent="0.25">
      <c r="A619" s="445"/>
      <c r="B619" s="445"/>
      <c r="C619" s="445"/>
      <c r="D619" s="445"/>
      <c r="E619" s="445"/>
      <c r="F619" s="445"/>
      <c r="G619" s="445"/>
      <c r="H619" s="445"/>
      <c r="I619" s="445"/>
      <c r="J619" s="445"/>
      <c r="K619" s="445"/>
      <c r="L619" s="445"/>
      <c r="M619" s="445"/>
      <c r="N619" s="445"/>
      <c r="O619" s="445"/>
      <c r="P619" s="445"/>
      <c r="Q619" s="445"/>
      <c r="R619" s="445"/>
      <c r="S619" s="445"/>
      <c r="T619" s="445"/>
      <c r="U619" s="445"/>
      <c r="V619" s="445"/>
      <c r="W619" s="445"/>
      <c r="X619" s="445"/>
      <c r="Y619" s="445"/>
      <c r="Z619" s="445"/>
    </row>
    <row r="620" spans="1:26" ht="15.75" x14ac:dyDescent="0.25">
      <c r="A620" s="445"/>
      <c r="B620" s="445"/>
      <c r="C620" s="445"/>
      <c r="D620" s="445"/>
      <c r="E620" s="445"/>
      <c r="F620" s="445"/>
      <c r="G620" s="445"/>
      <c r="H620" s="445"/>
      <c r="I620" s="445"/>
      <c r="J620" s="445"/>
      <c r="K620" s="445"/>
      <c r="L620" s="445"/>
      <c r="M620" s="445"/>
      <c r="N620" s="445"/>
      <c r="O620" s="445"/>
      <c r="P620" s="445"/>
      <c r="Q620" s="445"/>
      <c r="R620" s="445"/>
      <c r="S620" s="445"/>
      <c r="T620" s="445"/>
      <c r="U620" s="445"/>
      <c r="V620" s="445"/>
      <c r="W620" s="445"/>
      <c r="X620" s="445"/>
      <c r="Y620" s="445"/>
      <c r="Z620" s="445"/>
    </row>
    <row r="621" spans="1:26" ht="15.75" x14ac:dyDescent="0.25">
      <c r="A621" s="445"/>
      <c r="B621" s="445"/>
      <c r="C621" s="445"/>
      <c r="D621" s="445"/>
      <c r="E621" s="445"/>
      <c r="F621" s="445"/>
      <c r="G621" s="445"/>
      <c r="H621" s="445"/>
      <c r="I621" s="445"/>
      <c r="J621" s="445"/>
      <c r="K621" s="445"/>
      <c r="L621" s="445"/>
      <c r="M621" s="445"/>
      <c r="N621" s="445"/>
      <c r="O621" s="445"/>
      <c r="P621" s="445"/>
      <c r="Q621" s="445"/>
      <c r="R621" s="445"/>
      <c r="S621" s="445"/>
      <c r="T621" s="445"/>
      <c r="U621" s="445"/>
      <c r="V621" s="445"/>
      <c r="W621" s="445"/>
      <c r="X621" s="445"/>
      <c r="Y621" s="445"/>
      <c r="Z621" s="445"/>
    </row>
    <row r="622" spans="1:26" ht="15.75" x14ac:dyDescent="0.25">
      <c r="A622" s="445"/>
      <c r="B622" s="445"/>
      <c r="C622" s="445"/>
      <c r="D622" s="445"/>
      <c r="E622" s="445"/>
      <c r="F622" s="445"/>
      <c r="G622" s="445"/>
      <c r="H622" s="445"/>
      <c r="I622" s="445"/>
      <c r="J622" s="445"/>
      <c r="K622" s="445"/>
      <c r="L622" s="445"/>
      <c r="M622" s="445"/>
      <c r="N622" s="445"/>
      <c r="O622" s="445"/>
      <c r="P622" s="445"/>
      <c r="Q622" s="445"/>
      <c r="R622" s="445"/>
      <c r="S622" s="445"/>
      <c r="T622" s="445"/>
      <c r="U622" s="445"/>
      <c r="V622" s="445"/>
      <c r="W622" s="445"/>
      <c r="X622" s="445"/>
      <c r="Y622" s="445"/>
      <c r="Z622" s="445"/>
    </row>
    <row r="623" spans="1:26" ht="15.75" x14ac:dyDescent="0.25">
      <c r="A623" s="445"/>
      <c r="B623" s="445"/>
      <c r="C623" s="445"/>
      <c r="D623" s="445"/>
      <c r="E623" s="445"/>
      <c r="F623" s="445"/>
      <c r="G623" s="445"/>
      <c r="H623" s="445"/>
      <c r="I623" s="445"/>
      <c r="J623" s="445"/>
      <c r="K623" s="445"/>
      <c r="L623" s="445"/>
      <c r="M623" s="445"/>
      <c r="N623" s="445"/>
      <c r="O623" s="445"/>
      <c r="P623" s="445"/>
      <c r="Q623" s="445"/>
      <c r="R623" s="445"/>
      <c r="S623" s="445"/>
      <c r="T623" s="445"/>
      <c r="U623" s="445"/>
      <c r="V623" s="445"/>
      <c r="W623" s="445"/>
      <c r="X623" s="445"/>
      <c r="Y623" s="445"/>
      <c r="Z623" s="445"/>
    </row>
    <row r="624" spans="1:26" ht="15.75" x14ac:dyDescent="0.25">
      <c r="A624" s="445"/>
      <c r="B624" s="445"/>
      <c r="C624" s="445"/>
      <c r="D624" s="445"/>
      <c r="E624" s="445"/>
      <c r="F624" s="445"/>
      <c r="G624" s="445"/>
      <c r="H624" s="445"/>
      <c r="I624" s="445"/>
      <c r="J624" s="445"/>
      <c r="K624" s="445"/>
      <c r="L624" s="445"/>
      <c r="M624" s="445"/>
      <c r="N624" s="445"/>
      <c r="O624" s="445"/>
      <c r="P624" s="445"/>
      <c r="Q624" s="445"/>
      <c r="R624" s="445"/>
      <c r="S624" s="445"/>
      <c r="T624" s="445"/>
      <c r="U624" s="445"/>
      <c r="V624" s="445"/>
      <c r="W624" s="445"/>
      <c r="X624" s="445"/>
      <c r="Y624" s="445"/>
      <c r="Z624" s="445"/>
    </row>
    <row r="625" spans="1:26" ht="15.75" x14ac:dyDescent="0.25">
      <c r="A625" s="445"/>
      <c r="B625" s="445"/>
      <c r="C625" s="445"/>
      <c r="D625" s="445"/>
      <c r="E625" s="445"/>
      <c r="F625" s="445"/>
      <c r="G625" s="445"/>
      <c r="H625" s="445"/>
      <c r="I625" s="445"/>
      <c r="J625" s="445"/>
      <c r="K625" s="445"/>
      <c r="L625" s="445"/>
      <c r="M625" s="445"/>
      <c r="N625" s="445"/>
      <c r="O625" s="445"/>
      <c r="P625" s="445"/>
      <c r="Q625" s="445"/>
      <c r="R625" s="445"/>
      <c r="S625" s="445"/>
      <c r="T625" s="445"/>
      <c r="U625" s="445"/>
      <c r="V625" s="445"/>
      <c r="W625" s="445"/>
      <c r="X625" s="445"/>
      <c r="Y625" s="445"/>
      <c r="Z625" s="445"/>
    </row>
    <row r="626" spans="1:26" ht="15.75" x14ac:dyDescent="0.25">
      <c r="A626" s="445"/>
      <c r="B626" s="445"/>
      <c r="C626" s="445"/>
      <c r="D626" s="445"/>
      <c r="E626" s="445"/>
      <c r="F626" s="445"/>
      <c r="G626" s="445"/>
      <c r="H626" s="445"/>
      <c r="I626" s="445"/>
      <c r="J626" s="445"/>
      <c r="K626" s="445"/>
      <c r="L626" s="445"/>
      <c r="M626" s="445"/>
      <c r="N626" s="445"/>
      <c r="O626" s="445"/>
      <c r="P626" s="445"/>
      <c r="Q626" s="445"/>
      <c r="R626" s="445"/>
      <c r="S626" s="445"/>
      <c r="T626" s="445"/>
      <c r="U626" s="445"/>
      <c r="V626" s="445"/>
      <c r="W626" s="445"/>
      <c r="X626" s="445"/>
      <c r="Y626" s="445"/>
      <c r="Z626" s="445"/>
    </row>
    <row r="627" spans="1:26" ht="15.75" x14ac:dyDescent="0.25">
      <c r="A627" s="445"/>
      <c r="B627" s="445"/>
      <c r="C627" s="445"/>
      <c r="D627" s="445"/>
      <c r="E627" s="445"/>
      <c r="F627" s="445"/>
      <c r="G627" s="445"/>
      <c r="H627" s="445"/>
      <c r="I627" s="445"/>
      <c r="J627" s="445"/>
      <c r="K627" s="445"/>
      <c r="L627" s="445"/>
      <c r="M627" s="445"/>
      <c r="N627" s="445"/>
      <c r="O627" s="445"/>
      <c r="P627" s="445"/>
      <c r="Q627" s="445"/>
      <c r="R627" s="445"/>
      <c r="S627" s="445"/>
      <c r="T627" s="445"/>
      <c r="U627" s="445"/>
      <c r="V627" s="445"/>
      <c r="W627" s="445"/>
      <c r="X627" s="445"/>
      <c r="Y627" s="445"/>
      <c r="Z627" s="445"/>
    </row>
    <row r="628" spans="1:26" ht="15.75" x14ac:dyDescent="0.25">
      <c r="A628" s="445"/>
      <c r="B628" s="445"/>
      <c r="C628" s="445"/>
      <c r="D628" s="445"/>
      <c r="E628" s="445"/>
      <c r="F628" s="445"/>
      <c r="G628" s="445"/>
      <c r="H628" s="445"/>
      <c r="I628" s="445"/>
      <c r="J628" s="445"/>
      <c r="K628" s="445"/>
      <c r="L628" s="445"/>
      <c r="M628" s="445"/>
      <c r="N628" s="445"/>
      <c r="O628" s="445"/>
      <c r="P628" s="445"/>
      <c r="Q628" s="445"/>
      <c r="R628" s="445"/>
      <c r="S628" s="445"/>
      <c r="T628" s="445"/>
      <c r="U628" s="445"/>
      <c r="V628" s="445"/>
      <c r="W628" s="445"/>
      <c r="X628" s="445"/>
      <c r="Y628" s="445"/>
      <c r="Z628" s="445"/>
    </row>
    <row r="629" spans="1:26" ht="15.75" x14ac:dyDescent="0.25">
      <c r="A629" s="445"/>
      <c r="B629" s="445"/>
      <c r="C629" s="445"/>
      <c r="D629" s="445"/>
      <c r="E629" s="445"/>
      <c r="F629" s="445"/>
      <c r="G629" s="445"/>
      <c r="H629" s="445"/>
      <c r="I629" s="445"/>
      <c r="J629" s="445"/>
      <c r="K629" s="445"/>
      <c r="L629" s="445"/>
      <c r="M629" s="445"/>
      <c r="N629" s="445"/>
      <c r="O629" s="445"/>
      <c r="P629" s="445"/>
      <c r="Q629" s="445"/>
      <c r="R629" s="445"/>
      <c r="S629" s="445"/>
      <c r="T629" s="445"/>
      <c r="U629" s="445"/>
      <c r="V629" s="445"/>
      <c r="W629" s="445"/>
      <c r="X629" s="445"/>
      <c r="Y629" s="445"/>
      <c r="Z629" s="445"/>
    </row>
    <row r="630" spans="1:26" ht="15.75" x14ac:dyDescent="0.25">
      <c r="A630" s="445"/>
      <c r="B630" s="445"/>
      <c r="C630" s="445"/>
      <c r="D630" s="445"/>
      <c r="E630" s="445"/>
      <c r="F630" s="445"/>
      <c r="G630" s="445"/>
      <c r="H630" s="445"/>
      <c r="I630" s="445"/>
      <c r="J630" s="445"/>
      <c r="K630" s="445"/>
      <c r="L630" s="445"/>
      <c r="M630" s="445"/>
      <c r="N630" s="445"/>
      <c r="O630" s="445"/>
      <c r="P630" s="445"/>
      <c r="Q630" s="445"/>
      <c r="R630" s="445"/>
      <c r="S630" s="445"/>
      <c r="T630" s="445"/>
      <c r="U630" s="445"/>
      <c r="V630" s="445"/>
      <c r="W630" s="445"/>
      <c r="X630" s="445"/>
      <c r="Y630" s="445"/>
      <c r="Z630" s="445"/>
    </row>
    <row r="631" spans="1:26" ht="15.75" x14ac:dyDescent="0.25">
      <c r="A631" s="445"/>
      <c r="B631" s="445"/>
      <c r="C631" s="445"/>
      <c r="D631" s="445"/>
      <c r="E631" s="445"/>
      <c r="F631" s="445"/>
      <c r="G631" s="445"/>
      <c r="H631" s="445"/>
      <c r="I631" s="445"/>
      <c r="J631" s="445"/>
      <c r="K631" s="445"/>
      <c r="L631" s="445"/>
      <c r="M631" s="445"/>
      <c r="N631" s="445"/>
      <c r="O631" s="445"/>
      <c r="P631" s="445"/>
      <c r="Q631" s="445"/>
      <c r="R631" s="445"/>
      <c r="S631" s="445"/>
      <c r="T631" s="445"/>
      <c r="U631" s="445"/>
      <c r="V631" s="445"/>
      <c r="W631" s="445"/>
      <c r="X631" s="445"/>
      <c r="Y631" s="445"/>
      <c r="Z631" s="445"/>
    </row>
    <row r="632" spans="1:26" ht="15.75" x14ac:dyDescent="0.25">
      <c r="A632" s="445"/>
      <c r="B632" s="445"/>
      <c r="C632" s="445"/>
      <c r="D632" s="445"/>
      <c r="E632" s="445"/>
      <c r="F632" s="445"/>
      <c r="G632" s="445"/>
      <c r="H632" s="445"/>
      <c r="I632" s="445"/>
      <c r="J632" s="445"/>
      <c r="K632" s="445"/>
      <c r="L632" s="445"/>
      <c r="M632" s="445"/>
      <c r="N632" s="445"/>
      <c r="O632" s="445"/>
      <c r="P632" s="445"/>
      <c r="Q632" s="445"/>
      <c r="R632" s="445"/>
      <c r="S632" s="445"/>
      <c r="T632" s="445"/>
      <c r="U632" s="445"/>
      <c r="V632" s="445"/>
      <c r="W632" s="445"/>
      <c r="X632" s="445"/>
      <c r="Y632" s="445"/>
      <c r="Z632" s="445"/>
    </row>
    <row r="633" spans="1:26" ht="15.75" x14ac:dyDescent="0.25">
      <c r="A633" s="445"/>
      <c r="B633" s="445"/>
      <c r="C633" s="445"/>
      <c r="D633" s="445"/>
      <c r="E633" s="445"/>
      <c r="F633" s="445"/>
      <c r="G633" s="445"/>
      <c r="H633" s="445"/>
      <c r="I633" s="445"/>
      <c r="J633" s="445"/>
      <c r="K633" s="445"/>
      <c r="L633" s="445"/>
      <c r="M633" s="445"/>
      <c r="N633" s="445"/>
      <c r="O633" s="445"/>
      <c r="P633" s="445"/>
      <c r="Q633" s="445"/>
      <c r="R633" s="445"/>
      <c r="S633" s="445"/>
      <c r="T633" s="445"/>
      <c r="U633" s="445"/>
      <c r="V633" s="445"/>
      <c r="W633" s="445"/>
      <c r="X633" s="445"/>
      <c r="Y633" s="445"/>
      <c r="Z633" s="445"/>
    </row>
    <row r="634" spans="1:26" ht="15.75" x14ac:dyDescent="0.25">
      <c r="A634" s="445"/>
      <c r="B634" s="445"/>
      <c r="C634" s="445"/>
      <c r="D634" s="445"/>
      <c r="E634" s="445"/>
      <c r="F634" s="445"/>
      <c r="G634" s="445"/>
      <c r="H634" s="445"/>
      <c r="I634" s="445"/>
      <c r="J634" s="445"/>
      <c r="K634" s="445"/>
      <c r="L634" s="445"/>
      <c r="M634" s="445"/>
      <c r="N634" s="445"/>
      <c r="O634" s="445"/>
      <c r="P634" s="445"/>
      <c r="Q634" s="445"/>
      <c r="R634" s="445"/>
      <c r="S634" s="445"/>
      <c r="T634" s="445"/>
      <c r="U634" s="445"/>
      <c r="V634" s="445"/>
      <c r="W634" s="445"/>
      <c r="X634" s="445"/>
      <c r="Y634" s="445"/>
      <c r="Z634" s="445"/>
    </row>
    <row r="635" spans="1:26" ht="15.75" x14ac:dyDescent="0.25">
      <c r="A635" s="445"/>
      <c r="B635" s="445"/>
      <c r="C635" s="445"/>
      <c r="D635" s="445"/>
      <c r="E635" s="445"/>
      <c r="F635" s="445"/>
      <c r="G635" s="445"/>
      <c r="H635" s="445"/>
      <c r="I635" s="445"/>
      <c r="J635" s="445"/>
      <c r="K635" s="445"/>
      <c r="L635" s="445"/>
      <c r="M635" s="445"/>
      <c r="N635" s="445"/>
      <c r="O635" s="445"/>
      <c r="P635" s="445"/>
      <c r="Q635" s="445"/>
      <c r="R635" s="445"/>
      <c r="S635" s="445"/>
      <c r="T635" s="445"/>
      <c r="U635" s="445"/>
      <c r="V635" s="445"/>
      <c r="W635" s="445"/>
      <c r="X635" s="445"/>
      <c r="Y635" s="445"/>
      <c r="Z635" s="445"/>
    </row>
    <row r="636" spans="1:26" ht="15.75" x14ac:dyDescent="0.25">
      <c r="A636" s="445"/>
      <c r="B636" s="445"/>
      <c r="C636" s="445"/>
      <c r="D636" s="445"/>
      <c r="E636" s="445"/>
      <c r="F636" s="445"/>
      <c r="G636" s="445"/>
      <c r="H636" s="445"/>
      <c r="I636" s="445"/>
      <c r="J636" s="445"/>
      <c r="K636" s="445"/>
      <c r="L636" s="445"/>
      <c r="M636" s="445"/>
      <c r="N636" s="445"/>
      <c r="O636" s="445"/>
      <c r="P636" s="445"/>
      <c r="Q636" s="445"/>
      <c r="R636" s="445"/>
      <c r="S636" s="445"/>
      <c r="T636" s="445"/>
      <c r="U636" s="445"/>
      <c r="V636" s="445"/>
      <c r="W636" s="445"/>
      <c r="X636" s="445"/>
      <c r="Y636" s="445"/>
      <c r="Z636" s="445"/>
    </row>
    <row r="637" spans="1:26" ht="15.75" x14ac:dyDescent="0.25">
      <c r="A637" s="445"/>
      <c r="B637" s="445"/>
      <c r="C637" s="445"/>
      <c r="D637" s="445"/>
      <c r="E637" s="445"/>
      <c r="F637" s="445"/>
      <c r="G637" s="445"/>
      <c r="H637" s="445"/>
      <c r="I637" s="445"/>
      <c r="J637" s="445"/>
      <c r="K637" s="445"/>
      <c r="L637" s="445"/>
      <c r="M637" s="445"/>
      <c r="N637" s="445"/>
      <c r="O637" s="445"/>
      <c r="P637" s="445"/>
      <c r="Q637" s="445"/>
      <c r="R637" s="445"/>
      <c r="S637" s="445"/>
      <c r="T637" s="445"/>
      <c r="U637" s="445"/>
      <c r="V637" s="445"/>
      <c r="W637" s="445"/>
      <c r="X637" s="445"/>
      <c r="Y637" s="445"/>
      <c r="Z637" s="445"/>
    </row>
    <row r="638" spans="1:26" ht="15.75" x14ac:dyDescent="0.25">
      <c r="A638" s="445"/>
      <c r="B638" s="445"/>
      <c r="C638" s="445"/>
      <c r="D638" s="445"/>
      <c r="E638" s="445"/>
      <c r="F638" s="445"/>
      <c r="G638" s="445"/>
      <c r="H638" s="445"/>
      <c r="I638" s="445"/>
      <c r="J638" s="445"/>
      <c r="K638" s="445"/>
      <c r="L638" s="445"/>
      <c r="M638" s="445"/>
      <c r="N638" s="445"/>
      <c r="O638" s="445"/>
      <c r="P638" s="445"/>
      <c r="Q638" s="445"/>
      <c r="R638" s="445"/>
      <c r="S638" s="445"/>
      <c r="T638" s="445"/>
      <c r="U638" s="445"/>
      <c r="V638" s="445"/>
      <c r="W638" s="445"/>
      <c r="X638" s="445"/>
      <c r="Y638" s="445"/>
      <c r="Z638" s="445"/>
    </row>
    <row r="639" spans="1:26" ht="15.75" x14ac:dyDescent="0.25">
      <c r="A639" s="445"/>
      <c r="B639" s="445"/>
      <c r="C639" s="445"/>
      <c r="D639" s="445"/>
      <c r="E639" s="445"/>
      <c r="F639" s="445"/>
      <c r="G639" s="445"/>
      <c r="H639" s="445"/>
      <c r="I639" s="445"/>
      <c r="J639" s="445"/>
      <c r="K639" s="445"/>
      <c r="L639" s="445"/>
      <c r="M639" s="445"/>
      <c r="N639" s="445"/>
      <c r="O639" s="445"/>
      <c r="P639" s="445"/>
      <c r="Q639" s="445"/>
      <c r="R639" s="445"/>
      <c r="S639" s="445"/>
      <c r="T639" s="445"/>
      <c r="U639" s="445"/>
      <c r="V639" s="445"/>
      <c r="W639" s="445"/>
      <c r="X639" s="445"/>
      <c r="Y639" s="445"/>
      <c r="Z639" s="445"/>
    </row>
    <row r="640" spans="1:26" ht="15.75" x14ac:dyDescent="0.25">
      <c r="A640" s="445"/>
      <c r="B640" s="445"/>
      <c r="C640" s="445"/>
      <c r="D640" s="445"/>
      <c r="E640" s="445"/>
      <c r="F640" s="445"/>
      <c r="G640" s="445"/>
      <c r="H640" s="445"/>
      <c r="I640" s="445"/>
      <c r="J640" s="445"/>
      <c r="K640" s="445"/>
      <c r="L640" s="445"/>
      <c r="M640" s="445"/>
      <c r="N640" s="445"/>
      <c r="O640" s="445"/>
      <c r="P640" s="445"/>
      <c r="Q640" s="445"/>
      <c r="R640" s="445"/>
      <c r="S640" s="445"/>
      <c r="T640" s="445"/>
      <c r="U640" s="445"/>
      <c r="V640" s="445"/>
      <c r="W640" s="445"/>
      <c r="X640" s="445"/>
      <c r="Y640" s="445"/>
      <c r="Z640" s="445"/>
    </row>
    <row r="641" spans="1:26" ht="15.75" x14ac:dyDescent="0.25">
      <c r="A641" s="445"/>
      <c r="B641" s="445"/>
      <c r="C641" s="445"/>
      <c r="D641" s="445"/>
      <c r="E641" s="445"/>
      <c r="F641" s="445"/>
      <c r="G641" s="445"/>
      <c r="H641" s="445"/>
      <c r="I641" s="445"/>
      <c r="J641" s="445"/>
      <c r="K641" s="445"/>
      <c r="L641" s="445"/>
      <c r="M641" s="445"/>
      <c r="N641" s="445"/>
      <c r="O641" s="445"/>
      <c r="P641" s="445"/>
      <c r="Q641" s="445"/>
      <c r="R641" s="445"/>
      <c r="S641" s="445"/>
      <c r="T641" s="445"/>
      <c r="U641" s="445"/>
      <c r="V641" s="445"/>
      <c r="W641" s="445"/>
      <c r="X641" s="445"/>
      <c r="Y641" s="445"/>
      <c r="Z641" s="445"/>
    </row>
    <row r="642" spans="1:26" ht="15.75" x14ac:dyDescent="0.25">
      <c r="A642" s="445"/>
      <c r="B642" s="445"/>
      <c r="C642" s="445"/>
      <c r="D642" s="445"/>
      <c r="E642" s="445"/>
      <c r="F642" s="445"/>
      <c r="G642" s="445"/>
      <c r="H642" s="445"/>
      <c r="I642" s="445"/>
      <c r="J642" s="445"/>
      <c r="K642" s="445"/>
      <c r="L642" s="445"/>
      <c r="M642" s="445"/>
      <c r="N642" s="445"/>
      <c r="O642" s="445"/>
      <c r="P642" s="445"/>
      <c r="Q642" s="445"/>
      <c r="R642" s="445"/>
      <c r="S642" s="445"/>
      <c r="T642" s="445"/>
      <c r="U642" s="445"/>
      <c r="V642" s="445"/>
      <c r="W642" s="445"/>
      <c r="X642" s="445"/>
      <c r="Y642" s="445"/>
      <c r="Z642" s="445"/>
    </row>
    <row r="643" spans="1:26" ht="15.75" x14ac:dyDescent="0.25">
      <c r="A643" s="445"/>
      <c r="B643" s="445"/>
      <c r="C643" s="445"/>
      <c r="D643" s="445"/>
      <c r="E643" s="445"/>
      <c r="F643" s="445"/>
      <c r="G643" s="445"/>
      <c r="H643" s="445"/>
      <c r="I643" s="445"/>
      <c r="J643" s="445"/>
      <c r="K643" s="445"/>
      <c r="L643" s="445"/>
      <c r="M643" s="445"/>
      <c r="N643" s="445"/>
      <c r="O643" s="445"/>
      <c r="P643" s="445"/>
      <c r="Q643" s="445"/>
      <c r="R643" s="445"/>
      <c r="S643" s="445"/>
      <c r="T643" s="445"/>
      <c r="U643" s="445"/>
      <c r="V643" s="445"/>
      <c r="W643" s="445"/>
      <c r="X643" s="445"/>
      <c r="Y643" s="445"/>
      <c r="Z643" s="445"/>
    </row>
    <row r="644" spans="1:26" ht="15.75" x14ac:dyDescent="0.25">
      <c r="A644" s="445"/>
      <c r="B644" s="445"/>
      <c r="C644" s="445"/>
      <c r="D644" s="445"/>
      <c r="E644" s="445"/>
      <c r="F644" s="445"/>
      <c r="G644" s="445"/>
      <c r="H644" s="445"/>
      <c r="I644" s="445"/>
      <c r="J644" s="445"/>
      <c r="K644" s="445"/>
      <c r="L644" s="445"/>
      <c r="M644" s="445"/>
      <c r="N644" s="445"/>
      <c r="O644" s="445"/>
      <c r="P644" s="445"/>
      <c r="Q644" s="445"/>
      <c r="R644" s="445"/>
      <c r="S644" s="445"/>
      <c r="T644" s="445"/>
      <c r="U644" s="445"/>
      <c r="V644" s="445"/>
      <c r="W644" s="445"/>
      <c r="X644" s="445"/>
      <c r="Y644" s="445"/>
      <c r="Z644" s="445"/>
    </row>
    <row r="645" spans="1:26" ht="15.75" x14ac:dyDescent="0.25">
      <c r="A645" s="445"/>
      <c r="B645" s="445"/>
      <c r="C645" s="445"/>
      <c r="D645" s="445"/>
      <c r="E645" s="445"/>
      <c r="F645" s="445"/>
      <c r="G645" s="445"/>
      <c r="H645" s="445"/>
      <c r="I645" s="445"/>
      <c r="J645" s="445"/>
      <c r="K645" s="445"/>
      <c r="L645" s="445"/>
      <c r="M645" s="445"/>
      <c r="N645" s="445"/>
      <c r="O645" s="445"/>
      <c r="P645" s="445"/>
      <c r="Q645" s="445"/>
      <c r="R645" s="445"/>
      <c r="S645" s="445"/>
      <c r="T645" s="445"/>
      <c r="U645" s="445"/>
      <c r="V645" s="445"/>
      <c r="W645" s="445"/>
      <c r="X645" s="445"/>
      <c r="Y645" s="445"/>
      <c r="Z645" s="445"/>
    </row>
    <row r="646" spans="1:26" ht="15.75" x14ac:dyDescent="0.25">
      <c r="A646" s="445"/>
      <c r="B646" s="445"/>
      <c r="C646" s="445"/>
      <c r="D646" s="445"/>
      <c r="E646" s="445"/>
      <c r="F646" s="445"/>
      <c r="G646" s="445"/>
      <c r="H646" s="445"/>
      <c r="I646" s="445"/>
      <c r="J646" s="445"/>
      <c r="K646" s="445"/>
      <c r="L646" s="445"/>
      <c r="M646" s="445"/>
      <c r="N646" s="445"/>
      <c r="O646" s="445"/>
      <c r="P646" s="445"/>
      <c r="Q646" s="445"/>
      <c r="R646" s="445"/>
      <c r="S646" s="445"/>
      <c r="T646" s="445"/>
      <c r="U646" s="445"/>
      <c r="V646" s="445"/>
      <c r="W646" s="445"/>
      <c r="X646" s="445"/>
      <c r="Y646" s="445"/>
      <c r="Z646" s="445"/>
    </row>
    <row r="647" spans="1:26" ht="15.75" x14ac:dyDescent="0.25">
      <c r="A647" s="445"/>
      <c r="B647" s="445"/>
      <c r="C647" s="445"/>
      <c r="D647" s="445"/>
      <c r="E647" s="445"/>
      <c r="F647" s="445"/>
      <c r="G647" s="445"/>
      <c r="H647" s="445"/>
      <c r="I647" s="445"/>
      <c r="J647" s="445"/>
      <c r="K647" s="445"/>
      <c r="L647" s="445"/>
      <c r="M647" s="445"/>
      <c r="N647" s="445"/>
      <c r="O647" s="445"/>
      <c r="P647" s="445"/>
      <c r="Q647" s="445"/>
      <c r="R647" s="445"/>
      <c r="S647" s="445"/>
      <c r="T647" s="445"/>
      <c r="U647" s="445"/>
      <c r="V647" s="445"/>
      <c r="W647" s="445"/>
      <c r="X647" s="445"/>
      <c r="Y647" s="445"/>
      <c r="Z647" s="445"/>
    </row>
    <row r="648" spans="1:26" ht="15.75" x14ac:dyDescent="0.25">
      <c r="A648" s="445"/>
      <c r="B648" s="445"/>
      <c r="C648" s="445"/>
      <c r="D648" s="445"/>
      <c r="E648" s="445"/>
      <c r="F648" s="445"/>
      <c r="G648" s="445"/>
      <c r="H648" s="445"/>
      <c r="I648" s="445"/>
      <c r="J648" s="445"/>
      <c r="K648" s="445"/>
      <c r="L648" s="445"/>
      <c r="M648" s="445"/>
      <c r="N648" s="445"/>
      <c r="O648" s="445"/>
      <c r="P648" s="445"/>
      <c r="Q648" s="445"/>
      <c r="R648" s="445"/>
      <c r="S648" s="445"/>
      <c r="T648" s="445"/>
      <c r="U648" s="445"/>
      <c r="V648" s="445"/>
      <c r="W648" s="445"/>
      <c r="X648" s="445"/>
      <c r="Y648" s="445"/>
      <c r="Z648" s="445"/>
    </row>
    <row r="649" spans="1:26" ht="15.75" x14ac:dyDescent="0.25">
      <c r="A649" s="445"/>
      <c r="B649" s="445"/>
      <c r="C649" s="445"/>
      <c r="D649" s="445"/>
      <c r="E649" s="445"/>
      <c r="F649" s="445"/>
      <c r="G649" s="445"/>
      <c r="H649" s="445"/>
      <c r="I649" s="445"/>
      <c r="J649" s="445"/>
      <c r="K649" s="445"/>
      <c r="L649" s="445"/>
      <c r="M649" s="445"/>
      <c r="N649" s="445"/>
      <c r="O649" s="445"/>
      <c r="P649" s="445"/>
      <c r="Q649" s="445"/>
      <c r="R649" s="445"/>
      <c r="S649" s="445"/>
      <c r="T649" s="445"/>
      <c r="U649" s="445"/>
      <c r="V649" s="445"/>
      <c r="W649" s="445"/>
      <c r="X649" s="445"/>
      <c r="Y649" s="445"/>
      <c r="Z649" s="445"/>
    </row>
    <row r="650" spans="1:26" ht="15.75" x14ac:dyDescent="0.25">
      <c r="A650" s="445"/>
      <c r="B650" s="445"/>
      <c r="C650" s="445"/>
      <c r="D650" s="445"/>
      <c r="E650" s="445"/>
      <c r="F650" s="445"/>
      <c r="G650" s="445"/>
      <c r="H650" s="445"/>
      <c r="I650" s="445"/>
      <c r="J650" s="445"/>
      <c r="K650" s="445"/>
      <c r="L650" s="445"/>
      <c r="M650" s="445"/>
      <c r="N650" s="445"/>
      <c r="O650" s="445"/>
      <c r="P650" s="445"/>
      <c r="Q650" s="445"/>
      <c r="R650" s="445"/>
      <c r="S650" s="445"/>
      <c r="T650" s="445"/>
      <c r="U650" s="445"/>
      <c r="V650" s="445"/>
      <c r="W650" s="445"/>
      <c r="X650" s="445"/>
      <c r="Y650" s="445"/>
      <c r="Z650" s="445"/>
    </row>
    <row r="651" spans="1:26" ht="15.75" x14ac:dyDescent="0.25">
      <c r="A651" s="445"/>
      <c r="B651" s="445"/>
      <c r="C651" s="445"/>
      <c r="D651" s="445"/>
      <c r="E651" s="445"/>
      <c r="F651" s="445"/>
      <c r="G651" s="445"/>
      <c r="H651" s="445"/>
      <c r="I651" s="445"/>
      <c r="J651" s="445"/>
      <c r="K651" s="445"/>
      <c r="L651" s="445"/>
      <c r="M651" s="445"/>
      <c r="N651" s="445"/>
      <c r="O651" s="445"/>
      <c r="P651" s="445"/>
      <c r="Q651" s="445"/>
      <c r="R651" s="445"/>
      <c r="S651" s="445"/>
      <c r="T651" s="445"/>
      <c r="U651" s="445"/>
      <c r="V651" s="445"/>
      <c r="W651" s="445"/>
      <c r="X651" s="445"/>
      <c r="Y651" s="445"/>
      <c r="Z651" s="445"/>
    </row>
    <row r="652" spans="1:26" ht="15.75" x14ac:dyDescent="0.25">
      <c r="A652" s="445"/>
      <c r="B652" s="445"/>
      <c r="C652" s="445"/>
      <c r="D652" s="445"/>
      <c r="E652" s="445"/>
      <c r="F652" s="445"/>
      <c r="G652" s="445"/>
      <c r="H652" s="445"/>
      <c r="I652" s="445"/>
      <c r="J652" s="445"/>
      <c r="K652" s="445"/>
      <c r="L652" s="445"/>
      <c r="M652" s="445"/>
      <c r="N652" s="445"/>
      <c r="O652" s="445"/>
      <c r="P652" s="445"/>
      <c r="Q652" s="445"/>
      <c r="R652" s="445"/>
      <c r="S652" s="445"/>
      <c r="T652" s="445"/>
      <c r="U652" s="445"/>
      <c r="V652" s="445"/>
      <c r="W652" s="445"/>
      <c r="X652" s="445"/>
      <c r="Y652" s="445"/>
      <c r="Z652" s="445"/>
    </row>
    <row r="653" spans="1:26" ht="15.75" x14ac:dyDescent="0.25">
      <c r="A653" s="445"/>
      <c r="B653" s="445"/>
      <c r="C653" s="445"/>
      <c r="D653" s="445"/>
      <c r="E653" s="445"/>
      <c r="F653" s="445"/>
      <c r="G653" s="445"/>
      <c r="H653" s="445"/>
      <c r="I653" s="445"/>
      <c r="J653" s="445"/>
      <c r="K653" s="445"/>
      <c r="L653" s="445"/>
      <c r="M653" s="445"/>
      <c r="N653" s="445"/>
      <c r="O653" s="445"/>
      <c r="P653" s="445"/>
      <c r="Q653" s="445"/>
      <c r="R653" s="445"/>
      <c r="S653" s="445"/>
      <c r="T653" s="445"/>
      <c r="U653" s="445"/>
      <c r="V653" s="445"/>
      <c r="W653" s="445"/>
      <c r="X653" s="445"/>
      <c r="Y653" s="445"/>
      <c r="Z653" s="445"/>
    </row>
    <row r="654" spans="1:26" ht="15.75" x14ac:dyDescent="0.25">
      <c r="A654" s="445"/>
      <c r="B654" s="445"/>
      <c r="C654" s="445"/>
      <c r="D654" s="445"/>
      <c r="E654" s="445"/>
      <c r="F654" s="445"/>
      <c r="G654" s="445"/>
      <c r="H654" s="445"/>
      <c r="I654" s="445"/>
      <c r="J654" s="445"/>
      <c r="K654" s="445"/>
      <c r="L654" s="445"/>
      <c r="M654" s="445"/>
      <c r="N654" s="445"/>
      <c r="O654" s="445"/>
      <c r="P654" s="445"/>
      <c r="Q654" s="445"/>
      <c r="R654" s="445"/>
      <c r="S654" s="445"/>
      <c r="T654" s="445"/>
      <c r="U654" s="445"/>
      <c r="V654" s="445"/>
      <c r="W654" s="445"/>
      <c r="X654" s="445"/>
      <c r="Y654" s="445"/>
      <c r="Z654" s="445"/>
    </row>
    <row r="655" spans="1:26" ht="15.75" x14ac:dyDescent="0.25">
      <c r="A655" s="445"/>
      <c r="B655" s="445"/>
      <c r="C655" s="445"/>
      <c r="D655" s="445"/>
      <c r="E655" s="445"/>
      <c r="F655" s="445"/>
      <c r="G655" s="445"/>
      <c r="H655" s="445"/>
      <c r="I655" s="445"/>
      <c r="J655" s="445"/>
      <c r="K655" s="445"/>
      <c r="L655" s="445"/>
      <c r="M655" s="445"/>
      <c r="N655" s="445"/>
      <c r="O655" s="445"/>
      <c r="P655" s="445"/>
      <c r="Q655" s="445"/>
      <c r="R655" s="445"/>
      <c r="S655" s="445"/>
      <c r="T655" s="445"/>
      <c r="U655" s="445"/>
      <c r="V655" s="445"/>
      <c r="W655" s="445"/>
      <c r="X655" s="445"/>
      <c r="Y655" s="445"/>
      <c r="Z655" s="445"/>
    </row>
    <row r="656" spans="1:26" ht="15.75" x14ac:dyDescent="0.25">
      <c r="A656" s="445"/>
      <c r="B656" s="445"/>
      <c r="C656" s="445"/>
      <c r="D656" s="445"/>
      <c r="E656" s="445"/>
      <c r="F656" s="445"/>
      <c r="G656" s="445"/>
      <c r="H656" s="445"/>
      <c r="I656" s="445"/>
      <c r="J656" s="445"/>
      <c r="K656" s="445"/>
      <c r="L656" s="445"/>
      <c r="M656" s="445"/>
      <c r="N656" s="445"/>
      <c r="O656" s="445"/>
      <c r="P656" s="445"/>
      <c r="Q656" s="445"/>
      <c r="R656" s="445"/>
      <c r="S656" s="445"/>
      <c r="T656" s="445"/>
      <c r="U656" s="445"/>
      <c r="V656" s="445"/>
      <c r="W656" s="445"/>
      <c r="X656" s="445"/>
      <c r="Y656" s="445"/>
      <c r="Z656" s="445"/>
    </row>
    <row r="657" spans="1:26" ht="15.75" x14ac:dyDescent="0.25">
      <c r="A657" s="445"/>
      <c r="B657" s="445"/>
      <c r="C657" s="445"/>
      <c r="D657" s="445"/>
      <c r="E657" s="445"/>
      <c r="F657" s="445"/>
      <c r="G657" s="445"/>
      <c r="H657" s="445"/>
      <c r="I657" s="445"/>
      <c r="J657" s="445"/>
      <c r="K657" s="445"/>
      <c r="L657" s="445"/>
      <c r="M657" s="445"/>
      <c r="N657" s="445"/>
      <c r="O657" s="445"/>
      <c r="P657" s="445"/>
      <c r="Q657" s="445"/>
      <c r="R657" s="445"/>
      <c r="S657" s="445"/>
      <c r="T657" s="445"/>
      <c r="U657" s="445"/>
      <c r="V657" s="445"/>
      <c r="W657" s="445"/>
      <c r="X657" s="445"/>
      <c r="Y657" s="445"/>
      <c r="Z657" s="445"/>
    </row>
    <row r="658" spans="1:26" ht="15.75" x14ac:dyDescent="0.25">
      <c r="A658" s="445"/>
      <c r="B658" s="445"/>
      <c r="C658" s="445"/>
      <c r="D658" s="445"/>
      <c r="E658" s="445"/>
      <c r="F658" s="445"/>
      <c r="G658" s="445"/>
      <c r="H658" s="445"/>
      <c r="I658" s="445"/>
      <c r="J658" s="445"/>
      <c r="K658" s="445"/>
      <c r="L658" s="445"/>
      <c r="M658" s="445"/>
      <c r="N658" s="445"/>
      <c r="O658" s="445"/>
      <c r="P658" s="445"/>
      <c r="Q658" s="445"/>
      <c r="R658" s="445"/>
      <c r="S658" s="445"/>
      <c r="T658" s="445"/>
      <c r="U658" s="445"/>
      <c r="V658" s="445"/>
      <c r="W658" s="445"/>
      <c r="X658" s="445"/>
      <c r="Y658" s="445"/>
      <c r="Z658" s="445"/>
    </row>
    <row r="659" spans="1:26" ht="15.75" x14ac:dyDescent="0.25">
      <c r="A659" s="445"/>
      <c r="B659" s="445"/>
      <c r="C659" s="445"/>
      <c r="D659" s="445"/>
      <c r="E659" s="445"/>
      <c r="F659" s="445"/>
      <c r="G659" s="445"/>
      <c r="H659" s="445"/>
      <c r="I659" s="445"/>
      <c r="J659" s="445"/>
      <c r="K659" s="445"/>
      <c r="L659" s="445"/>
      <c r="M659" s="445"/>
      <c r="N659" s="445"/>
      <c r="O659" s="445"/>
      <c r="P659" s="445"/>
      <c r="Q659" s="445"/>
      <c r="R659" s="445"/>
      <c r="S659" s="445"/>
      <c r="T659" s="445"/>
      <c r="U659" s="445"/>
      <c r="V659" s="445"/>
      <c r="W659" s="445"/>
      <c r="X659" s="445"/>
      <c r="Y659" s="445"/>
      <c r="Z659" s="445"/>
    </row>
    <row r="660" spans="1:26" ht="15.75" x14ac:dyDescent="0.25">
      <c r="A660" s="445"/>
      <c r="B660" s="445"/>
      <c r="C660" s="445"/>
      <c r="D660" s="445"/>
      <c r="E660" s="445"/>
      <c r="F660" s="445"/>
      <c r="G660" s="445"/>
      <c r="H660" s="445"/>
      <c r="I660" s="445"/>
      <c r="J660" s="445"/>
      <c r="K660" s="445"/>
      <c r="L660" s="445"/>
      <c r="M660" s="445"/>
      <c r="N660" s="445"/>
      <c r="O660" s="445"/>
      <c r="P660" s="445"/>
      <c r="Q660" s="445"/>
      <c r="R660" s="445"/>
      <c r="S660" s="445"/>
      <c r="T660" s="445"/>
      <c r="U660" s="445"/>
      <c r="V660" s="445"/>
      <c r="W660" s="445"/>
      <c r="X660" s="445"/>
      <c r="Y660" s="445"/>
      <c r="Z660" s="445"/>
    </row>
    <row r="661" spans="1:26" ht="15.75" x14ac:dyDescent="0.25">
      <c r="A661" s="445"/>
      <c r="B661" s="445"/>
      <c r="C661" s="445"/>
      <c r="D661" s="445"/>
      <c r="E661" s="445"/>
      <c r="F661" s="445"/>
      <c r="G661" s="445"/>
      <c r="H661" s="445"/>
      <c r="I661" s="445"/>
      <c r="J661" s="445"/>
      <c r="K661" s="445"/>
      <c r="L661" s="445"/>
      <c r="M661" s="445"/>
      <c r="N661" s="445"/>
      <c r="O661" s="445"/>
      <c r="P661" s="445"/>
      <c r="Q661" s="445"/>
      <c r="R661" s="445"/>
      <c r="S661" s="445"/>
      <c r="T661" s="445"/>
      <c r="U661" s="445"/>
      <c r="V661" s="445"/>
      <c r="W661" s="445"/>
      <c r="X661" s="445"/>
      <c r="Y661" s="445"/>
      <c r="Z661" s="445"/>
    </row>
    <row r="662" spans="1:26" ht="15.75" x14ac:dyDescent="0.25">
      <c r="A662" s="445"/>
      <c r="B662" s="445"/>
      <c r="C662" s="445"/>
      <c r="D662" s="445"/>
      <c r="E662" s="445"/>
      <c r="F662" s="445"/>
      <c r="G662" s="445"/>
      <c r="H662" s="445"/>
      <c r="I662" s="445"/>
      <c r="J662" s="445"/>
      <c r="K662" s="445"/>
      <c r="L662" s="445"/>
      <c r="M662" s="445"/>
      <c r="N662" s="445"/>
      <c r="O662" s="445"/>
      <c r="P662" s="445"/>
      <c r="Q662" s="445"/>
      <c r="R662" s="445"/>
      <c r="S662" s="445"/>
      <c r="T662" s="445"/>
      <c r="U662" s="445"/>
      <c r="V662" s="445"/>
      <c r="W662" s="445"/>
      <c r="X662" s="445"/>
      <c r="Y662" s="445"/>
      <c r="Z662" s="445"/>
    </row>
    <row r="663" spans="1:26" ht="15.75" x14ac:dyDescent="0.25">
      <c r="A663" s="445"/>
      <c r="B663" s="445"/>
      <c r="C663" s="445"/>
      <c r="D663" s="445"/>
      <c r="E663" s="445"/>
      <c r="F663" s="445"/>
      <c r="G663" s="445"/>
      <c r="H663" s="445"/>
      <c r="I663" s="445"/>
      <c r="J663" s="445"/>
      <c r="K663" s="445"/>
      <c r="L663" s="445"/>
      <c r="M663" s="445"/>
      <c r="N663" s="445"/>
      <c r="O663" s="445"/>
      <c r="P663" s="445"/>
      <c r="Q663" s="445"/>
      <c r="R663" s="445"/>
      <c r="S663" s="445"/>
      <c r="T663" s="445"/>
      <c r="U663" s="445"/>
      <c r="V663" s="445"/>
      <c r="W663" s="445"/>
      <c r="X663" s="445"/>
      <c r="Y663" s="445"/>
      <c r="Z663" s="445"/>
    </row>
    <row r="664" spans="1:26" ht="15.75" x14ac:dyDescent="0.25">
      <c r="A664" s="445"/>
      <c r="B664" s="445"/>
      <c r="C664" s="445"/>
      <c r="D664" s="445"/>
      <c r="E664" s="445"/>
      <c r="F664" s="445"/>
      <c r="G664" s="445"/>
      <c r="H664" s="445"/>
      <c r="I664" s="445"/>
      <c r="J664" s="445"/>
      <c r="K664" s="445"/>
      <c r="L664" s="445"/>
      <c r="M664" s="445"/>
      <c r="N664" s="445"/>
      <c r="O664" s="445"/>
      <c r="P664" s="445"/>
      <c r="Q664" s="445"/>
      <c r="R664" s="445"/>
      <c r="S664" s="445"/>
      <c r="T664" s="445"/>
      <c r="U664" s="445"/>
      <c r="V664" s="445"/>
      <c r="W664" s="445"/>
      <c r="X664" s="445"/>
      <c r="Y664" s="445"/>
      <c r="Z664" s="445"/>
    </row>
    <row r="665" spans="1:26" ht="15.75" x14ac:dyDescent="0.25">
      <c r="A665" s="445"/>
      <c r="B665" s="445"/>
      <c r="C665" s="445"/>
      <c r="D665" s="445"/>
      <c r="E665" s="445"/>
      <c r="F665" s="445"/>
      <c r="G665" s="445"/>
      <c r="H665" s="445"/>
      <c r="I665" s="445"/>
      <c r="J665" s="445"/>
      <c r="K665" s="445"/>
      <c r="L665" s="445"/>
      <c r="M665" s="445"/>
      <c r="N665" s="445"/>
      <c r="O665" s="445"/>
      <c r="P665" s="445"/>
      <c r="Q665" s="445"/>
      <c r="R665" s="445"/>
      <c r="S665" s="445"/>
      <c r="T665" s="445"/>
      <c r="U665" s="445"/>
      <c r="V665" s="445"/>
      <c r="W665" s="445"/>
      <c r="X665" s="445"/>
      <c r="Y665" s="445"/>
      <c r="Z665" s="445"/>
    </row>
    <row r="666" spans="1:26" ht="15.75" x14ac:dyDescent="0.25">
      <c r="A666" s="445"/>
      <c r="B666" s="445"/>
      <c r="C666" s="445"/>
      <c r="D666" s="445"/>
      <c r="E666" s="445"/>
      <c r="F666" s="445"/>
      <c r="G666" s="445"/>
      <c r="H666" s="445"/>
      <c r="I666" s="445"/>
      <c r="J666" s="445"/>
      <c r="K666" s="445"/>
      <c r="L666" s="445"/>
      <c r="M666" s="445"/>
      <c r="N666" s="445"/>
      <c r="O666" s="445"/>
      <c r="P666" s="445"/>
      <c r="Q666" s="445"/>
      <c r="R666" s="445"/>
      <c r="S666" s="445"/>
      <c r="T666" s="445"/>
      <c r="U666" s="445"/>
      <c r="V666" s="445"/>
      <c r="W666" s="445"/>
      <c r="X666" s="445"/>
      <c r="Y666" s="445"/>
      <c r="Z666" s="445"/>
    </row>
    <row r="667" spans="1:26" ht="15.75" x14ac:dyDescent="0.25">
      <c r="A667" s="445"/>
      <c r="B667" s="445"/>
      <c r="C667" s="445"/>
      <c r="D667" s="445"/>
      <c r="E667" s="445"/>
      <c r="F667" s="445"/>
      <c r="G667" s="445"/>
      <c r="H667" s="445"/>
      <c r="I667" s="445"/>
      <c r="J667" s="445"/>
      <c r="K667" s="445"/>
      <c r="L667" s="445"/>
      <c r="M667" s="445"/>
      <c r="N667" s="445"/>
      <c r="O667" s="445"/>
      <c r="P667" s="445"/>
      <c r="Q667" s="445"/>
      <c r="R667" s="445"/>
      <c r="S667" s="445"/>
      <c r="T667" s="445"/>
      <c r="U667" s="445"/>
      <c r="V667" s="445"/>
      <c r="W667" s="445"/>
      <c r="X667" s="445"/>
      <c r="Y667" s="445"/>
      <c r="Z667" s="445"/>
    </row>
    <row r="668" spans="1:26" ht="15.75" x14ac:dyDescent="0.25">
      <c r="A668" s="445"/>
      <c r="B668" s="445"/>
      <c r="C668" s="445"/>
      <c r="D668" s="445"/>
      <c r="E668" s="445"/>
      <c r="F668" s="445"/>
      <c r="G668" s="445"/>
      <c r="H668" s="445"/>
      <c r="I668" s="445"/>
      <c r="J668" s="445"/>
      <c r="K668" s="445"/>
      <c r="L668" s="445"/>
      <c r="M668" s="445"/>
      <c r="N668" s="445"/>
      <c r="O668" s="445"/>
      <c r="P668" s="445"/>
      <c r="Q668" s="445"/>
      <c r="R668" s="445"/>
      <c r="S668" s="445"/>
      <c r="T668" s="445"/>
      <c r="U668" s="445"/>
      <c r="V668" s="445"/>
      <c r="W668" s="445"/>
      <c r="X668" s="445"/>
      <c r="Y668" s="445"/>
      <c r="Z668" s="445"/>
    </row>
    <row r="669" spans="1:26" ht="15.75" x14ac:dyDescent="0.25">
      <c r="A669" s="445"/>
      <c r="B669" s="445"/>
      <c r="C669" s="445"/>
      <c r="D669" s="445"/>
      <c r="E669" s="445"/>
      <c r="F669" s="445"/>
      <c r="G669" s="445"/>
      <c r="H669" s="445"/>
      <c r="I669" s="445"/>
      <c r="J669" s="445"/>
      <c r="K669" s="445"/>
      <c r="L669" s="445"/>
      <c r="M669" s="445"/>
      <c r="N669" s="445"/>
      <c r="O669" s="445"/>
      <c r="P669" s="445"/>
      <c r="Q669" s="445"/>
      <c r="R669" s="445"/>
      <c r="S669" s="445"/>
      <c r="T669" s="445"/>
      <c r="U669" s="445"/>
      <c r="V669" s="445"/>
      <c r="W669" s="445"/>
      <c r="X669" s="445"/>
      <c r="Y669" s="445"/>
      <c r="Z669" s="445"/>
    </row>
    <row r="670" spans="1:26" ht="15.75" x14ac:dyDescent="0.25">
      <c r="A670" s="445"/>
      <c r="B670" s="445"/>
      <c r="C670" s="445"/>
      <c r="D670" s="445"/>
      <c r="E670" s="445"/>
      <c r="F670" s="445"/>
      <c r="G670" s="445"/>
      <c r="H670" s="445"/>
      <c r="I670" s="445"/>
      <c r="J670" s="445"/>
      <c r="K670" s="445"/>
      <c r="L670" s="445"/>
      <c r="M670" s="445"/>
      <c r="N670" s="445"/>
      <c r="O670" s="445"/>
      <c r="P670" s="445"/>
      <c r="Q670" s="445"/>
      <c r="R670" s="445"/>
      <c r="S670" s="445"/>
      <c r="T670" s="445"/>
      <c r="U670" s="445"/>
      <c r="V670" s="445"/>
      <c r="W670" s="445"/>
      <c r="X670" s="445"/>
      <c r="Y670" s="445"/>
      <c r="Z670" s="445"/>
    </row>
    <row r="671" spans="1:26" ht="15.75" x14ac:dyDescent="0.25">
      <c r="A671" s="445"/>
      <c r="B671" s="445"/>
      <c r="C671" s="445"/>
      <c r="D671" s="445"/>
      <c r="E671" s="445"/>
      <c r="F671" s="445"/>
      <c r="G671" s="445"/>
      <c r="H671" s="445"/>
      <c r="I671" s="445"/>
      <c r="J671" s="445"/>
      <c r="K671" s="445"/>
      <c r="L671" s="445"/>
      <c r="M671" s="445"/>
      <c r="N671" s="445"/>
      <c r="O671" s="445"/>
      <c r="P671" s="445"/>
      <c r="Q671" s="445"/>
      <c r="R671" s="445"/>
      <c r="S671" s="445"/>
      <c r="T671" s="445"/>
      <c r="U671" s="445"/>
      <c r="V671" s="445"/>
      <c r="W671" s="445"/>
      <c r="X671" s="445"/>
      <c r="Y671" s="445"/>
      <c r="Z671" s="445"/>
    </row>
    <row r="672" spans="1:26" ht="15.75" x14ac:dyDescent="0.25">
      <c r="A672" s="445"/>
      <c r="B672" s="445"/>
      <c r="C672" s="445"/>
      <c r="D672" s="445"/>
      <c r="E672" s="445"/>
      <c r="F672" s="445"/>
      <c r="G672" s="445"/>
      <c r="H672" s="445"/>
      <c r="I672" s="445"/>
      <c r="J672" s="445"/>
      <c r="K672" s="445"/>
      <c r="L672" s="445"/>
      <c r="M672" s="445"/>
      <c r="N672" s="445"/>
      <c r="O672" s="445"/>
      <c r="P672" s="445"/>
      <c r="Q672" s="445"/>
      <c r="R672" s="445"/>
      <c r="S672" s="445"/>
      <c r="T672" s="445"/>
      <c r="U672" s="445"/>
      <c r="V672" s="445"/>
      <c r="W672" s="445"/>
      <c r="X672" s="445"/>
      <c r="Y672" s="445"/>
      <c r="Z672" s="445"/>
    </row>
    <row r="673" spans="1:26" ht="15.75" x14ac:dyDescent="0.25">
      <c r="A673" s="445"/>
      <c r="B673" s="445"/>
      <c r="C673" s="445"/>
      <c r="D673" s="445"/>
      <c r="E673" s="445"/>
      <c r="F673" s="445"/>
      <c r="G673" s="445"/>
      <c r="H673" s="445"/>
      <c r="I673" s="445"/>
      <c r="J673" s="445"/>
      <c r="K673" s="445"/>
      <c r="L673" s="445"/>
      <c r="M673" s="445"/>
      <c r="N673" s="445"/>
      <c r="O673" s="445"/>
      <c r="P673" s="445"/>
      <c r="Q673" s="445"/>
      <c r="R673" s="445"/>
      <c r="S673" s="445"/>
      <c r="T673" s="445"/>
      <c r="U673" s="445"/>
      <c r="V673" s="445"/>
      <c r="W673" s="445"/>
      <c r="X673" s="445"/>
      <c r="Y673" s="445"/>
      <c r="Z673" s="445"/>
    </row>
    <row r="674" spans="1:26" ht="15.75" x14ac:dyDescent="0.25">
      <c r="A674" s="445"/>
      <c r="B674" s="445"/>
      <c r="C674" s="445"/>
      <c r="D674" s="445"/>
      <c r="E674" s="445"/>
      <c r="F674" s="445"/>
      <c r="G674" s="445"/>
      <c r="H674" s="445"/>
      <c r="I674" s="445"/>
      <c r="J674" s="445"/>
      <c r="K674" s="445"/>
      <c r="L674" s="445"/>
      <c r="M674" s="445"/>
      <c r="N674" s="445"/>
      <c r="O674" s="445"/>
      <c r="P674" s="445"/>
      <c r="Q674" s="445"/>
      <c r="R674" s="445"/>
      <c r="S674" s="445"/>
      <c r="T674" s="445"/>
      <c r="U674" s="445"/>
      <c r="V674" s="445"/>
      <c r="W674" s="445"/>
      <c r="X674" s="445"/>
      <c r="Y674" s="445"/>
      <c r="Z674" s="445"/>
    </row>
    <row r="675" spans="1:26" ht="15.75" x14ac:dyDescent="0.25">
      <c r="A675" s="445"/>
      <c r="B675" s="445"/>
      <c r="C675" s="445"/>
      <c r="D675" s="445"/>
      <c r="E675" s="445"/>
      <c r="F675" s="445"/>
      <c r="G675" s="445"/>
      <c r="H675" s="445"/>
      <c r="I675" s="445"/>
      <c r="J675" s="445"/>
      <c r="K675" s="445"/>
      <c r="L675" s="445"/>
      <c r="M675" s="445"/>
      <c r="N675" s="445"/>
      <c r="O675" s="445"/>
      <c r="P675" s="445"/>
      <c r="Q675" s="445"/>
      <c r="R675" s="445"/>
      <c r="S675" s="445"/>
      <c r="T675" s="445"/>
      <c r="U675" s="445"/>
      <c r="V675" s="445"/>
      <c r="W675" s="445"/>
      <c r="X675" s="445"/>
      <c r="Y675" s="445"/>
      <c r="Z675" s="445"/>
    </row>
    <row r="676" spans="1:26" ht="15.75" x14ac:dyDescent="0.25">
      <c r="A676" s="445"/>
      <c r="B676" s="445"/>
      <c r="C676" s="445"/>
      <c r="D676" s="445"/>
      <c r="E676" s="445"/>
      <c r="F676" s="445"/>
      <c r="G676" s="445"/>
      <c r="H676" s="445"/>
      <c r="I676" s="445"/>
      <c r="J676" s="445"/>
      <c r="K676" s="445"/>
      <c r="L676" s="445"/>
      <c r="M676" s="445"/>
      <c r="N676" s="445"/>
      <c r="O676" s="445"/>
      <c r="P676" s="445"/>
      <c r="Q676" s="445"/>
      <c r="R676" s="445"/>
      <c r="S676" s="445"/>
      <c r="T676" s="445"/>
      <c r="U676" s="445"/>
      <c r="V676" s="445"/>
      <c r="W676" s="445"/>
      <c r="X676" s="445"/>
      <c r="Y676" s="445"/>
      <c r="Z676" s="445"/>
    </row>
    <row r="677" spans="1:26" ht="15.75" x14ac:dyDescent="0.25">
      <c r="A677" s="445"/>
      <c r="B677" s="445"/>
      <c r="C677" s="445"/>
      <c r="D677" s="445"/>
      <c r="E677" s="445"/>
      <c r="F677" s="445"/>
      <c r="G677" s="445"/>
      <c r="H677" s="445"/>
      <c r="I677" s="445"/>
      <c r="J677" s="445"/>
      <c r="K677" s="445"/>
      <c r="L677" s="445"/>
      <c r="M677" s="445"/>
      <c r="N677" s="445"/>
      <c r="O677" s="445"/>
      <c r="P677" s="445"/>
      <c r="Q677" s="445"/>
      <c r="R677" s="445"/>
      <c r="S677" s="445"/>
      <c r="T677" s="445"/>
      <c r="U677" s="445"/>
      <c r="V677" s="445"/>
      <c r="W677" s="445"/>
      <c r="X677" s="445"/>
      <c r="Y677" s="445"/>
      <c r="Z677" s="445"/>
    </row>
    <row r="678" spans="1:26" ht="15.75" x14ac:dyDescent="0.25">
      <c r="A678" s="445"/>
      <c r="B678" s="445"/>
      <c r="C678" s="445"/>
      <c r="D678" s="445"/>
      <c r="E678" s="445"/>
      <c r="F678" s="445"/>
      <c r="G678" s="445"/>
      <c r="H678" s="445"/>
      <c r="I678" s="445"/>
      <c r="J678" s="445"/>
      <c r="K678" s="445"/>
      <c r="L678" s="445"/>
      <c r="M678" s="445"/>
      <c r="N678" s="445"/>
      <c r="O678" s="445"/>
      <c r="P678" s="445"/>
      <c r="Q678" s="445"/>
      <c r="R678" s="445"/>
      <c r="S678" s="445"/>
      <c r="T678" s="445"/>
      <c r="U678" s="445"/>
      <c r="V678" s="445"/>
      <c r="W678" s="445"/>
      <c r="X678" s="445"/>
      <c r="Y678" s="445"/>
      <c r="Z678" s="445"/>
    </row>
    <row r="679" spans="1:26" ht="15.75" x14ac:dyDescent="0.25">
      <c r="A679" s="445"/>
      <c r="B679" s="445"/>
      <c r="C679" s="445"/>
      <c r="D679" s="445"/>
      <c r="E679" s="445"/>
      <c r="F679" s="445"/>
      <c r="G679" s="445"/>
      <c r="H679" s="445"/>
      <c r="I679" s="445"/>
      <c r="J679" s="445"/>
      <c r="K679" s="445"/>
      <c r="L679" s="445"/>
      <c r="M679" s="445"/>
      <c r="N679" s="445"/>
      <c r="O679" s="445"/>
      <c r="P679" s="445"/>
      <c r="Q679" s="445"/>
      <c r="R679" s="445"/>
      <c r="S679" s="445"/>
      <c r="T679" s="445"/>
      <c r="U679" s="445"/>
      <c r="V679" s="445"/>
      <c r="W679" s="445"/>
      <c r="X679" s="445"/>
      <c r="Y679" s="445"/>
      <c r="Z679" s="445"/>
    </row>
    <row r="680" spans="1:26" ht="15.75" x14ac:dyDescent="0.25">
      <c r="A680" s="445"/>
      <c r="B680" s="445"/>
      <c r="C680" s="445"/>
      <c r="D680" s="445"/>
      <c r="E680" s="445"/>
      <c r="F680" s="445"/>
      <c r="G680" s="445"/>
      <c r="H680" s="445"/>
      <c r="I680" s="445"/>
      <c r="J680" s="445"/>
      <c r="K680" s="445"/>
      <c r="L680" s="445"/>
      <c r="M680" s="445"/>
      <c r="N680" s="445"/>
      <c r="O680" s="445"/>
      <c r="P680" s="445"/>
      <c r="Q680" s="445"/>
      <c r="R680" s="445"/>
      <c r="S680" s="445"/>
      <c r="T680" s="445"/>
      <c r="U680" s="445"/>
      <c r="V680" s="445"/>
      <c r="W680" s="445"/>
      <c r="X680" s="445"/>
      <c r="Y680" s="445"/>
      <c r="Z680" s="445"/>
    </row>
    <row r="681" spans="1:26" ht="15.75" x14ac:dyDescent="0.25">
      <c r="A681" s="445"/>
      <c r="B681" s="445"/>
      <c r="C681" s="445"/>
      <c r="D681" s="445"/>
      <c r="E681" s="445"/>
      <c r="F681" s="445"/>
      <c r="G681" s="445"/>
      <c r="H681" s="445"/>
      <c r="I681" s="445"/>
      <c r="J681" s="445"/>
      <c r="K681" s="445"/>
      <c r="L681" s="445"/>
      <c r="M681" s="445"/>
      <c r="N681" s="445"/>
      <c r="O681" s="445"/>
      <c r="P681" s="445"/>
      <c r="Q681" s="445"/>
      <c r="R681" s="445"/>
      <c r="S681" s="445"/>
      <c r="T681" s="445"/>
      <c r="U681" s="445"/>
      <c r="V681" s="445"/>
      <c r="W681" s="445"/>
      <c r="X681" s="445"/>
      <c r="Y681" s="445"/>
      <c r="Z681" s="445"/>
    </row>
    <row r="682" spans="1:26" ht="15.75" x14ac:dyDescent="0.25">
      <c r="A682" s="445"/>
      <c r="B682" s="445"/>
      <c r="C682" s="445"/>
      <c r="D682" s="445"/>
      <c r="E682" s="445"/>
      <c r="F682" s="445"/>
      <c r="G682" s="445"/>
      <c r="H682" s="445"/>
      <c r="I682" s="445"/>
      <c r="J682" s="445"/>
      <c r="K682" s="445"/>
      <c r="L682" s="445"/>
      <c r="M682" s="445"/>
      <c r="N682" s="445"/>
      <c r="O682" s="445"/>
      <c r="P682" s="445"/>
      <c r="Q682" s="445"/>
      <c r="R682" s="445"/>
      <c r="S682" s="445"/>
      <c r="T682" s="445"/>
      <c r="U682" s="445"/>
      <c r="V682" s="445"/>
      <c r="W682" s="445"/>
      <c r="X682" s="445"/>
      <c r="Y682" s="445"/>
      <c r="Z682" s="445"/>
    </row>
    <row r="683" spans="1:26" ht="15.75" x14ac:dyDescent="0.25">
      <c r="A683" s="445"/>
      <c r="B683" s="445"/>
      <c r="C683" s="445"/>
      <c r="D683" s="445"/>
      <c r="E683" s="445"/>
      <c r="F683" s="445"/>
      <c r="G683" s="445"/>
      <c r="H683" s="445"/>
      <c r="I683" s="445"/>
      <c r="J683" s="445"/>
      <c r="K683" s="445"/>
      <c r="L683" s="445"/>
      <c r="M683" s="445"/>
      <c r="N683" s="445"/>
      <c r="O683" s="445"/>
      <c r="P683" s="445"/>
      <c r="Q683" s="445"/>
      <c r="R683" s="445"/>
      <c r="S683" s="445"/>
      <c r="T683" s="445"/>
      <c r="U683" s="445"/>
      <c r="V683" s="445"/>
      <c r="W683" s="445"/>
      <c r="X683" s="445"/>
      <c r="Y683" s="445"/>
      <c r="Z683" s="445"/>
    </row>
    <row r="684" spans="1:26" ht="15.75" x14ac:dyDescent="0.25">
      <c r="A684" s="445"/>
      <c r="B684" s="445"/>
      <c r="C684" s="445"/>
      <c r="D684" s="445"/>
      <c r="E684" s="445"/>
      <c r="F684" s="445"/>
      <c r="G684" s="445"/>
      <c r="H684" s="445"/>
      <c r="I684" s="445"/>
      <c r="J684" s="445"/>
      <c r="K684" s="445"/>
      <c r="L684" s="445"/>
      <c r="M684" s="445"/>
      <c r="N684" s="445"/>
      <c r="O684" s="445"/>
      <c r="P684" s="445"/>
      <c r="Q684" s="445"/>
      <c r="R684" s="445"/>
      <c r="S684" s="445"/>
      <c r="T684" s="445"/>
      <c r="U684" s="445"/>
      <c r="V684" s="445"/>
      <c r="W684" s="445"/>
      <c r="X684" s="445"/>
      <c r="Y684" s="445"/>
      <c r="Z684" s="445"/>
    </row>
    <row r="685" spans="1:26" ht="15.75" x14ac:dyDescent="0.25">
      <c r="A685" s="445"/>
      <c r="B685" s="445"/>
      <c r="C685" s="445"/>
      <c r="D685" s="445"/>
      <c r="E685" s="445"/>
      <c r="F685" s="445"/>
      <c r="G685" s="445"/>
      <c r="H685" s="445"/>
      <c r="I685" s="445"/>
      <c r="J685" s="445"/>
      <c r="K685" s="445"/>
      <c r="L685" s="445"/>
      <c r="M685" s="445"/>
      <c r="N685" s="445"/>
      <c r="O685" s="445"/>
      <c r="P685" s="445"/>
      <c r="Q685" s="445"/>
      <c r="R685" s="445"/>
      <c r="S685" s="445"/>
      <c r="T685" s="445"/>
      <c r="U685" s="445"/>
      <c r="V685" s="445"/>
      <c r="W685" s="445"/>
      <c r="X685" s="445"/>
      <c r="Y685" s="445"/>
      <c r="Z685" s="445"/>
    </row>
    <row r="686" spans="1:26" ht="15.75" x14ac:dyDescent="0.25">
      <c r="A686" s="445"/>
      <c r="B686" s="445"/>
      <c r="C686" s="445"/>
      <c r="D686" s="445"/>
      <c r="E686" s="445"/>
      <c r="F686" s="445"/>
      <c r="G686" s="445"/>
      <c r="H686" s="445"/>
      <c r="I686" s="445"/>
      <c r="J686" s="445"/>
      <c r="K686" s="445"/>
      <c r="L686" s="445"/>
      <c r="M686" s="445"/>
      <c r="N686" s="445"/>
      <c r="O686" s="445"/>
      <c r="P686" s="445"/>
      <c r="Q686" s="445"/>
      <c r="R686" s="445"/>
      <c r="S686" s="445"/>
      <c r="T686" s="445"/>
      <c r="U686" s="445"/>
      <c r="V686" s="445"/>
      <c r="W686" s="445"/>
      <c r="X686" s="445"/>
      <c r="Y686" s="445"/>
      <c r="Z686" s="445"/>
    </row>
    <row r="687" spans="1:26" ht="15.75" x14ac:dyDescent="0.25">
      <c r="A687" s="445"/>
      <c r="B687" s="445"/>
      <c r="C687" s="445"/>
      <c r="D687" s="445"/>
      <c r="E687" s="445"/>
      <c r="F687" s="445"/>
      <c r="G687" s="445"/>
      <c r="H687" s="445"/>
      <c r="I687" s="445"/>
      <c r="J687" s="445"/>
      <c r="K687" s="445"/>
      <c r="L687" s="445"/>
      <c r="M687" s="445"/>
      <c r="N687" s="445"/>
      <c r="O687" s="445"/>
      <c r="P687" s="445"/>
      <c r="Q687" s="445"/>
      <c r="R687" s="445"/>
      <c r="S687" s="445"/>
      <c r="T687" s="445"/>
      <c r="U687" s="445"/>
      <c r="V687" s="445"/>
      <c r="W687" s="445"/>
      <c r="X687" s="445"/>
      <c r="Y687" s="445"/>
      <c r="Z687" s="445"/>
    </row>
    <row r="688" spans="1:26" ht="15.75" x14ac:dyDescent="0.25">
      <c r="A688" s="445"/>
      <c r="B688" s="445"/>
      <c r="C688" s="445"/>
      <c r="D688" s="445"/>
      <c r="E688" s="445"/>
      <c r="F688" s="445"/>
      <c r="G688" s="445"/>
      <c r="H688" s="445"/>
      <c r="I688" s="445"/>
      <c r="J688" s="445"/>
      <c r="K688" s="445"/>
      <c r="L688" s="445"/>
      <c r="M688" s="445"/>
      <c r="N688" s="445"/>
      <c r="O688" s="445"/>
      <c r="P688" s="445"/>
      <c r="Q688" s="445"/>
      <c r="R688" s="445"/>
      <c r="S688" s="445"/>
      <c r="T688" s="445"/>
      <c r="U688" s="445"/>
      <c r="V688" s="445"/>
      <c r="W688" s="445"/>
      <c r="X688" s="445"/>
      <c r="Y688" s="445"/>
      <c r="Z688" s="445"/>
    </row>
    <row r="689" spans="1:26" ht="15.75" x14ac:dyDescent="0.25">
      <c r="A689" s="445"/>
      <c r="B689" s="445"/>
      <c r="C689" s="445"/>
      <c r="D689" s="445"/>
      <c r="E689" s="445"/>
      <c r="F689" s="445"/>
      <c r="G689" s="445"/>
      <c r="H689" s="445"/>
      <c r="I689" s="445"/>
      <c r="J689" s="445"/>
      <c r="K689" s="445"/>
      <c r="L689" s="445"/>
      <c r="M689" s="445"/>
      <c r="N689" s="445"/>
      <c r="O689" s="445"/>
      <c r="P689" s="445"/>
      <c r="Q689" s="445"/>
      <c r="R689" s="445"/>
      <c r="S689" s="445"/>
      <c r="T689" s="445"/>
      <c r="U689" s="445"/>
      <c r="V689" s="445"/>
      <c r="W689" s="445"/>
      <c r="X689" s="445"/>
      <c r="Y689" s="445"/>
      <c r="Z689" s="445"/>
    </row>
    <row r="690" spans="1:26" ht="15.75" x14ac:dyDescent="0.25">
      <c r="A690" s="445"/>
      <c r="B690" s="445"/>
      <c r="C690" s="445"/>
      <c r="D690" s="445"/>
      <c r="E690" s="445"/>
      <c r="F690" s="445"/>
      <c r="G690" s="445"/>
      <c r="H690" s="445"/>
      <c r="I690" s="445"/>
      <c r="J690" s="445"/>
      <c r="K690" s="445"/>
      <c r="L690" s="445"/>
      <c r="M690" s="445"/>
      <c r="N690" s="445"/>
      <c r="O690" s="445"/>
      <c r="P690" s="445"/>
      <c r="Q690" s="445"/>
      <c r="R690" s="445"/>
      <c r="S690" s="445"/>
      <c r="T690" s="445"/>
      <c r="U690" s="445"/>
      <c r="V690" s="445"/>
      <c r="W690" s="445"/>
      <c r="X690" s="445"/>
      <c r="Y690" s="445"/>
      <c r="Z690" s="445"/>
    </row>
    <row r="691" spans="1:26" ht="15.75" x14ac:dyDescent="0.25">
      <c r="A691" s="445"/>
      <c r="B691" s="445"/>
      <c r="C691" s="445"/>
      <c r="D691" s="445"/>
      <c r="E691" s="445"/>
      <c r="F691" s="445"/>
      <c r="G691" s="445"/>
      <c r="H691" s="445"/>
      <c r="I691" s="445"/>
      <c r="J691" s="445"/>
      <c r="K691" s="445"/>
      <c r="L691" s="445"/>
      <c r="M691" s="445"/>
      <c r="N691" s="445"/>
      <c r="O691" s="445"/>
      <c r="P691" s="445"/>
      <c r="Q691" s="445"/>
      <c r="R691" s="445"/>
      <c r="S691" s="445"/>
      <c r="T691" s="445"/>
      <c r="U691" s="445"/>
      <c r="V691" s="445"/>
      <c r="W691" s="445"/>
      <c r="X691" s="445"/>
      <c r="Y691" s="445"/>
      <c r="Z691" s="445"/>
    </row>
    <row r="692" spans="1:26" ht="15.75" x14ac:dyDescent="0.25">
      <c r="A692" s="445"/>
      <c r="B692" s="445"/>
      <c r="C692" s="445"/>
      <c r="D692" s="445"/>
      <c r="E692" s="445"/>
      <c r="F692" s="445"/>
      <c r="G692" s="445"/>
      <c r="H692" s="445"/>
      <c r="I692" s="445"/>
      <c r="J692" s="445"/>
      <c r="K692" s="445"/>
      <c r="L692" s="445"/>
      <c r="M692" s="445"/>
      <c r="N692" s="445"/>
      <c r="O692" s="445"/>
      <c r="P692" s="445"/>
      <c r="Q692" s="445"/>
      <c r="R692" s="445"/>
      <c r="S692" s="445"/>
      <c r="T692" s="445"/>
      <c r="U692" s="445"/>
      <c r="V692" s="445"/>
      <c r="W692" s="445"/>
      <c r="X692" s="445"/>
      <c r="Y692" s="445"/>
      <c r="Z692" s="445"/>
    </row>
    <row r="693" spans="1:26" ht="15.75" x14ac:dyDescent="0.25">
      <c r="A693" s="445"/>
      <c r="B693" s="445"/>
      <c r="C693" s="445"/>
      <c r="D693" s="445"/>
      <c r="E693" s="445"/>
      <c r="F693" s="445"/>
      <c r="G693" s="445"/>
      <c r="H693" s="445"/>
      <c r="I693" s="445"/>
      <c r="J693" s="445"/>
      <c r="K693" s="445"/>
      <c r="L693" s="445"/>
      <c r="M693" s="445"/>
      <c r="N693" s="445"/>
      <c r="O693" s="445"/>
      <c r="P693" s="445"/>
      <c r="Q693" s="445"/>
      <c r="R693" s="445"/>
      <c r="S693" s="445"/>
      <c r="T693" s="445"/>
      <c r="U693" s="445"/>
      <c r="V693" s="445"/>
      <c r="W693" s="445"/>
      <c r="X693" s="445"/>
      <c r="Y693" s="445"/>
      <c r="Z693" s="445"/>
    </row>
    <row r="694" spans="1:26" ht="15.75" x14ac:dyDescent="0.25">
      <c r="A694" s="445"/>
      <c r="B694" s="445"/>
      <c r="C694" s="445"/>
      <c r="D694" s="445"/>
      <c r="E694" s="445"/>
      <c r="F694" s="445"/>
      <c r="G694" s="445"/>
      <c r="H694" s="445"/>
      <c r="I694" s="445"/>
      <c r="J694" s="445"/>
      <c r="K694" s="445"/>
      <c r="L694" s="445"/>
      <c r="M694" s="445"/>
      <c r="N694" s="445"/>
      <c r="O694" s="445"/>
      <c r="P694" s="445"/>
      <c r="Q694" s="445"/>
      <c r="R694" s="445"/>
      <c r="S694" s="445"/>
      <c r="T694" s="445"/>
      <c r="U694" s="445"/>
      <c r="V694" s="445"/>
      <c r="W694" s="445"/>
      <c r="X694" s="445"/>
      <c r="Y694" s="445"/>
      <c r="Z694" s="445"/>
    </row>
    <row r="695" spans="1:26" ht="15.75" x14ac:dyDescent="0.25">
      <c r="A695" s="445"/>
      <c r="B695" s="445"/>
      <c r="C695" s="445"/>
      <c r="D695" s="445"/>
      <c r="E695" s="445"/>
      <c r="F695" s="445"/>
      <c r="G695" s="445"/>
      <c r="H695" s="445"/>
      <c r="I695" s="445"/>
      <c r="J695" s="445"/>
      <c r="K695" s="445"/>
      <c r="L695" s="445"/>
      <c r="M695" s="445"/>
      <c r="N695" s="445"/>
      <c r="O695" s="445"/>
      <c r="P695" s="445"/>
      <c r="Q695" s="445"/>
      <c r="R695" s="445"/>
      <c r="S695" s="445"/>
      <c r="T695" s="445"/>
      <c r="U695" s="445"/>
      <c r="V695" s="445"/>
      <c r="W695" s="445"/>
      <c r="X695" s="445"/>
      <c r="Y695" s="445"/>
      <c r="Z695" s="445"/>
    </row>
    <row r="696" spans="1:26" ht="15.75" x14ac:dyDescent="0.25">
      <c r="A696" s="445"/>
      <c r="B696" s="445"/>
      <c r="C696" s="445"/>
      <c r="D696" s="445"/>
      <c r="E696" s="445"/>
      <c r="F696" s="445"/>
      <c r="G696" s="445"/>
      <c r="H696" s="445"/>
      <c r="I696" s="445"/>
      <c r="J696" s="445"/>
      <c r="K696" s="445"/>
      <c r="L696" s="445"/>
      <c r="M696" s="445"/>
      <c r="N696" s="445"/>
      <c r="O696" s="445"/>
      <c r="P696" s="445"/>
      <c r="Q696" s="445"/>
      <c r="R696" s="445"/>
      <c r="S696" s="445"/>
      <c r="T696" s="445"/>
      <c r="U696" s="445"/>
      <c r="V696" s="445"/>
      <c r="W696" s="445"/>
      <c r="X696" s="445"/>
      <c r="Y696" s="445"/>
      <c r="Z696" s="445"/>
    </row>
    <row r="697" spans="1:26" ht="15.75" x14ac:dyDescent="0.25">
      <c r="A697" s="445"/>
      <c r="B697" s="445"/>
      <c r="C697" s="445"/>
      <c r="D697" s="445"/>
      <c r="E697" s="445"/>
      <c r="F697" s="445"/>
      <c r="G697" s="445"/>
      <c r="H697" s="445"/>
      <c r="I697" s="445"/>
      <c r="J697" s="445"/>
      <c r="K697" s="445"/>
      <c r="L697" s="445"/>
      <c r="M697" s="445"/>
      <c r="N697" s="445"/>
      <c r="O697" s="445"/>
      <c r="P697" s="445"/>
      <c r="Q697" s="445"/>
      <c r="R697" s="445"/>
      <c r="S697" s="445"/>
      <c r="T697" s="445"/>
      <c r="U697" s="445"/>
      <c r="V697" s="445"/>
      <c r="W697" s="445"/>
      <c r="X697" s="445"/>
      <c r="Y697" s="445"/>
      <c r="Z697" s="445"/>
    </row>
    <row r="698" spans="1:26" ht="15.75" x14ac:dyDescent="0.25">
      <c r="A698" s="445"/>
      <c r="B698" s="445"/>
      <c r="C698" s="445"/>
      <c r="D698" s="445"/>
      <c r="E698" s="445"/>
      <c r="F698" s="445"/>
      <c r="G698" s="445"/>
      <c r="H698" s="445"/>
      <c r="I698" s="445"/>
      <c r="J698" s="445"/>
      <c r="K698" s="445"/>
      <c r="L698" s="445"/>
      <c r="M698" s="445"/>
      <c r="N698" s="445"/>
      <c r="O698" s="445"/>
      <c r="P698" s="445"/>
      <c r="Q698" s="445"/>
      <c r="R698" s="445"/>
      <c r="S698" s="445"/>
      <c r="T698" s="445"/>
      <c r="U698" s="445"/>
      <c r="V698" s="445"/>
      <c r="W698" s="445"/>
      <c r="X698" s="445"/>
      <c r="Y698" s="445"/>
      <c r="Z698" s="445"/>
    </row>
    <row r="699" spans="1:26" ht="15.75" x14ac:dyDescent="0.25">
      <c r="A699" s="445"/>
      <c r="B699" s="445"/>
      <c r="C699" s="445"/>
      <c r="D699" s="445"/>
      <c r="E699" s="445"/>
      <c r="F699" s="445"/>
      <c r="G699" s="445"/>
      <c r="H699" s="445"/>
      <c r="I699" s="445"/>
      <c r="J699" s="445"/>
      <c r="K699" s="445"/>
      <c r="L699" s="445"/>
      <c r="M699" s="445"/>
      <c r="N699" s="445"/>
      <c r="O699" s="445"/>
      <c r="P699" s="445"/>
      <c r="Q699" s="445"/>
      <c r="R699" s="445"/>
      <c r="S699" s="445"/>
      <c r="T699" s="445"/>
      <c r="U699" s="445"/>
      <c r="V699" s="445"/>
      <c r="W699" s="445"/>
      <c r="X699" s="445"/>
      <c r="Y699" s="445"/>
      <c r="Z699" s="445"/>
    </row>
    <row r="700" spans="1:26" ht="15.75" x14ac:dyDescent="0.25">
      <c r="A700" s="445"/>
      <c r="B700" s="445"/>
      <c r="C700" s="445"/>
      <c r="D700" s="445"/>
      <c r="E700" s="445"/>
      <c r="F700" s="445"/>
      <c r="G700" s="445"/>
      <c r="H700" s="445"/>
      <c r="I700" s="445"/>
      <c r="J700" s="445"/>
      <c r="K700" s="445"/>
      <c r="L700" s="445"/>
      <c r="M700" s="445"/>
      <c r="N700" s="445"/>
      <c r="O700" s="445"/>
      <c r="P700" s="445"/>
      <c r="Q700" s="445"/>
      <c r="R700" s="445"/>
      <c r="S700" s="445"/>
      <c r="T700" s="445"/>
      <c r="U700" s="445"/>
      <c r="V700" s="445"/>
      <c r="W700" s="445"/>
      <c r="X700" s="445"/>
      <c r="Y700" s="445"/>
      <c r="Z700" s="445"/>
    </row>
    <row r="701" spans="1:26" ht="15.75" x14ac:dyDescent="0.25">
      <c r="A701" s="445"/>
      <c r="B701" s="445"/>
      <c r="C701" s="445"/>
      <c r="D701" s="445"/>
      <c r="E701" s="445"/>
      <c r="F701" s="445"/>
      <c r="G701" s="445"/>
      <c r="H701" s="445"/>
      <c r="I701" s="445"/>
      <c r="J701" s="445"/>
      <c r="K701" s="445"/>
      <c r="L701" s="445"/>
      <c r="M701" s="445"/>
      <c r="N701" s="445"/>
      <c r="O701" s="445"/>
      <c r="P701" s="445"/>
      <c r="Q701" s="445"/>
      <c r="R701" s="445"/>
      <c r="S701" s="445"/>
      <c r="T701" s="445"/>
      <c r="U701" s="445"/>
      <c r="V701" s="445"/>
      <c r="W701" s="445"/>
      <c r="X701" s="445"/>
      <c r="Y701" s="445"/>
      <c r="Z701" s="445"/>
    </row>
    <row r="702" spans="1:26" ht="15.75" x14ac:dyDescent="0.25">
      <c r="A702" s="445"/>
      <c r="B702" s="445"/>
      <c r="C702" s="445"/>
      <c r="D702" s="445"/>
      <c r="E702" s="445"/>
      <c r="F702" s="445"/>
      <c r="G702" s="445"/>
      <c r="H702" s="445"/>
      <c r="I702" s="445"/>
      <c r="J702" s="445"/>
      <c r="K702" s="445"/>
      <c r="L702" s="445"/>
      <c r="M702" s="445"/>
      <c r="N702" s="445"/>
      <c r="O702" s="445"/>
      <c r="P702" s="445"/>
      <c r="Q702" s="445"/>
      <c r="R702" s="445"/>
      <c r="S702" s="445"/>
      <c r="T702" s="445"/>
      <c r="U702" s="445"/>
      <c r="V702" s="445"/>
      <c r="W702" s="445"/>
      <c r="X702" s="445"/>
      <c r="Y702" s="445"/>
      <c r="Z702" s="445"/>
    </row>
    <row r="703" spans="1:26" ht="15.75" x14ac:dyDescent="0.25">
      <c r="A703" s="445"/>
      <c r="B703" s="445"/>
      <c r="C703" s="445"/>
      <c r="D703" s="445"/>
      <c r="E703" s="445"/>
      <c r="F703" s="445"/>
      <c r="G703" s="445"/>
      <c r="H703" s="445"/>
      <c r="I703" s="445"/>
      <c r="J703" s="445"/>
      <c r="K703" s="445"/>
      <c r="L703" s="445"/>
      <c r="M703" s="445"/>
      <c r="N703" s="445"/>
      <c r="O703" s="445"/>
      <c r="P703" s="445"/>
      <c r="Q703" s="445"/>
      <c r="R703" s="445"/>
      <c r="S703" s="445"/>
      <c r="T703" s="445"/>
      <c r="U703" s="445"/>
      <c r="V703" s="445"/>
      <c r="W703" s="445"/>
      <c r="X703" s="445"/>
      <c r="Y703" s="445"/>
      <c r="Z703" s="445"/>
    </row>
    <row r="704" spans="1:26" ht="15.75" x14ac:dyDescent="0.25">
      <c r="A704" s="445"/>
      <c r="B704" s="445"/>
      <c r="C704" s="445"/>
      <c r="D704" s="445"/>
      <c r="E704" s="445"/>
      <c r="F704" s="445"/>
      <c r="G704" s="445"/>
      <c r="H704" s="445"/>
      <c r="I704" s="445"/>
      <c r="J704" s="445"/>
      <c r="K704" s="445"/>
      <c r="L704" s="445"/>
      <c r="M704" s="445"/>
      <c r="N704" s="445"/>
      <c r="O704" s="445"/>
      <c r="P704" s="445"/>
      <c r="Q704" s="445"/>
      <c r="R704" s="445"/>
      <c r="S704" s="445"/>
      <c r="T704" s="445"/>
      <c r="U704" s="445"/>
      <c r="V704" s="445"/>
      <c r="W704" s="445"/>
      <c r="X704" s="445"/>
      <c r="Y704" s="445"/>
      <c r="Z704" s="445"/>
    </row>
    <row r="705" spans="1:26" ht="15.75" x14ac:dyDescent="0.25">
      <c r="A705" s="445"/>
      <c r="B705" s="445"/>
      <c r="C705" s="445"/>
      <c r="D705" s="445"/>
      <c r="E705" s="445"/>
      <c r="F705" s="445"/>
      <c r="G705" s="445"/>
      <c r="H705" s="445"/>
      <c r="I705" s="445"/>
      <c r="J705" s="445"/>
      <c r="K705" s="445"/>
      <c r="L705" s="445"/>
      <c r="M705" s="445"/>
      <c r="N705" s="445"/>
      <c r="O705" s="445"/>
      <c r="P705" s="445"/>
      <c r="Q705" s="445"/>
      <c r="R705" s="445"/>
      <c r="S705" s="445"/>
      <c r="T705" s="445"/>
      <c r="U705" s="445"/>
      <c r="V705" s="445"/>
      <c r="W705" s="445"/>
      <c r="X705" s="445"/>
      <c r="Y705" s="445"/>
      <c r="Z705" s="445"/>
    </row>
    <row r="706" spans="1:26" ht="15.75" x14ac:dyDescent="0.25">
      <c r="A706" s="445"/>
      <c r="B706" s="445"/>
      <c r="C706" s="445"/>
      <c r="D706" s="445"/>
      <c r="E706" s="445"/>
      <c r="F706" s="445"/>
      <c r="G706" s="445"/>
      <c r="H706" s="445"/>
      <c r="I706" s="445"/>
      <c r="J706" s="445"/>
      <c r="K706" s="445"/>
      <c r="L706" s="445"/>
      <c r="M706" s="445"/>
      <c r="N706" s="445"/>
      <c r="O706" s="445"/>
      <c r="P706" s="445"/>
      <c r="Q706" s="445"/>
      <c r="R706" s="445"/>
      <c r="S706" s="445"/>
      <c r="T706" s="445"/>
      <c r="U706" s="445"/>
      <c r="V706" s="445"/>
      <c r="W706" s="445"/>
      <c r="X706" s="445"/>
      <c r="Y706" s="445"/>
      <c r="Z706" s="445"/>
    </row>
    <row r="707" spans="1:26" ht="15.75" x14ac:dyDescent="0.25">
      <c r="A707" s="445"/>
      <c r="B707" s="445"/>
      <c r="C707" s="445"/>
      <c r="D707" s="445"/>
      <c r="E707" s="445"/>
      <c r="F707" s="445"/>
      <c r="G707" s="445"/>
      <c r="H707" s="445"/>
      <c r="I707" s="445"/>
      <c r="J707" s="445"/>
      <c r="K707" s="445"/>
      <c r="L707" s="445"/>
      <c r="M707" s="445"/>
      <c r="N707" s="445"/>
      <c r="O707" s="445"/>
      <c r="P707" s="445"/>
      <c r="Q707" s="445"/>
      <c r="R707" s="445"/>
      <c r="S707" s="445"/>
      <c r="T707" s="445"/>
      <c r="U707" s="445"/>
      <c r="V707" s="445"/>
      <c r="W707" s="445"/>
      <c r="X707" s="445"/>
      <c r="Y707" s="445"/>
      <c r="Z707" s="445"/>
    </row>
    <row r="708" spans="1:26" ht="15.75" x14ac:dyDescent="0.25">
      <c r="A708" s="445"/>
      <c r="B708" s="445"/>
      <c r="C708" s="445"/>
      <c r="D708" s="445"/>
      <c r="E708" s="445"/>
      <c r="F708" s="445"/>
      <c r="G708" s="445"/>
      <c r="H708" s="445"/>
      <c r="I708" s="445"/>
      <c r="J708" s="445"/>
      <c r="K708" s="445"/>
      <c r="L708" s="445"/>
      <c r="M708" s="445"/>
      <c r="N708" s="445"/>
      <c r="O708" s="445"/>
      <c r="P708" s="445"/>
      <c r="Q708" s="445"/>
      <c r="R708" s="445"/>
      <c r="S708" s="445"/>
      <c r="T708" s="445"/>
      <c r="U708" s="445"/>
      <c r="V708" s="445"/>
      <c r="W708" s="445"/>
      <c r="X708" s="445"/>
      <c r="Y708" s="445"/>
      <c r="Z708" s="445"/>
    </row>
    <row r="709" spans="1:26" ht="15.75" x14ac:dyDescent="0.25">
      <c r="A709" s="445"/>
      <c r="B709" s="445"/>
      <c r="C709" s="445"/>
      <c r="D709" s="445"/>
      <c r="E709" s="445"/>
      <c r="F709" s="445"/>
      <c r="G709" s="445"/>
      <c r="H709" s="445"/>
      <c r="I709" s="445"/>
      <c r="J709" s="445"/>
      <c r="K709" s="445"/>
      <c r="L709" s="445"/>
      <c r="M709" s="445"/>
      <c r="N709" s="445"/>
      <c r="O709" s="445"/>
      <c r="P709" s="445"/>
      <c r="Q709" s="445"/>
      <c r="R709" s="445"/>
      <c r="S709" s="445"/>
      <c r="T709" s="445"/>
      <c r="U709" s="445"/>
      <c r="V709" s="445"/>
      <c r="W709" s="445"/>
      <c r="X709" s="445"/>
      <c r="Y709" s="445"/>
      <c r="Z709" s="445"/>
    </row>
    <row r="710" spans="1:26" ht="15.75" x14ac:dyDescent="0.25">
      <c r="A710" s="445"/>
      <c r="B710" s="445"/>
      <c r="C710" s="445"/>
      <c r="D710" s="445"/>
      <c r="E710" s="445"/>
      <c r="F710" s="445"/>
      <c r="G710" s="445"/>
      <c r="H710" s="445"/>
      <c r="I710" s="445"/>
      <c r="J710" s="445"/>
      <c r="K710" s="445"/>
      <c r="L710" s="445"/>
      <c r="M710" s="445"/>
      <c r="N710" s="445"/>
      <c r="O710" s="445"/>
      <c r="P710" s="445"/>
      <c r="Q710" s="445"/>
      <c r="R710" s="445"/>
      <c r="S710" s="445"/>
      <c r="T710" s="445"/>
      <c r="U710" s="445"/>
      <c r="V710" s="445"/>
      <c r="W710" s="445"/>
      <c r="X710" s="445"/>
      <c r="Y710" s="445"/>
      <c r="Z710" s="445"/>
    </row>
    <row r="711" spans="1:26" ht="15.75" x14ac:dyDescent="0.25">
      <c r="A711" s="445"/>
      <c r="B711" s="445"/>
      <c r="C711" s="445"/>
      <c r="D711" s="445"/>
      <c r="E711" s="445"/>
      <c r="F711" s="445"/>
      <c r="G711" s="445"/>
      <c r="H711" s="445"/>
      <c r="I711" s="445"/>
      <c r="J711" s="445"/>
      <c r="K711" s="445"/>
      <c r="L711" s="445"/>
      <c r="M711" s="445"/>
      <c r="N711" s="445"/>
      <c r="O711" s="445"/>
      <c r="P711" s="445"/>
      <c r="Q711" s="445"/>
      <c r="R711" s="445"/>
      <c r="S711" s="445"/>
      <c r="T711" s="445"/>
      <c r="U711" s="445"/>
      <c r="V711" s="445"/>
      <c r="W711" s="445"/>
      <c r="X711" s="445"/>
      <c r="Y711" s="445"/>
      <c r="Z711" s="445"/>
    </row>
    <row r="712" spans="1:26" ht="15.75" x14ac:dyDescent="0.25">
      <c r="A712" s="445"/>
      <c r="B712" s="445"/>
      <c r="C712" s="445"/>
      <c r="D712" s="445"/>
      <c r="E712" s="445"/>
      <c r="F712" s="445"/>
      <c r="G712" s="445"/>
      <c r="H712" s="445"/>
      <c r="I712" s="445"/>
      <c r="J712" s="445"/>
      <c r="K712" s="445"/>
      <c r="L712" s="445"/>
      <c r="M712" s="445"/>
      <c r="N712" s="445"/>
      <c r="O712" s="445"/>
      <c r="P712" s="445"/>
      <c r="Q712" s="445"/>
      <c r="R712" s="445"/>
      <c r="S712" s="445"/>
      <c r="T712" s="445"/>
      <c r="U712" s="445"/>
      <c r="V712" s="445"/>
      <c r="W712" s="445"/>
      <c r="X712" s="445"/>
      <c r="Y712" s="445"/>
      <c r="Z712" s="445"/>
    </row>
    <row r="713" spans="1:26" ht="15.75" x14ac:dyDescent="0.25">
      <c r="A713" s="445"/>
      <c r="B713" s="445"/>
      <c r="C713" s="445"/>
      <c r="D713" s="445"/>
      <c r="E713" s="445"/>
      <c r="F713" s="445"/>
      <c r="G713" s="445"/>
      <c r="H713" s="445"/>
      <c r="I713" s="445"/>
      <c r="J713" s="445"/>
      <c r="K713" s="445"/>
      <c r="L713" s="445"/>
      <c r="M713" s="445"/>
      <c r="N713" s="445"/>
      <c r="O713" s="445"/>
      <c r="P713" s="445"/>
      <c r="Q713" s="445"/>
      <c r="R713" s="445"/>
      <c r="S713" s="445"/>
      <c r="T713" s="445"/>
      <c r="U713" s="445"/>
      <c r="V713" s="445"/>
      <c r="W713" s="445"/>
      <c r="X713" s="445"/>
      <c r="Y713" s="445"/>
      <c r="Z713" s="445"/>
    </row>
    <row r="714" spans="1:26" ht="15.75" x14ac:dyDescent="0.25">
      <c r="A714" s="445"/>
      <c r="B714" s="445"/>
      <c r="C714" s="445"/>
      <c r="D714" s="445"/>
      <c r="E714" s="445"/>
      <c r="F714" s="445"/>
      <c r="G714" s="445"/>
      <c r="H714" s="445"/>
      <c r="I714" s="445"/>
      <c r="J714" s="445"/>
      <c r="K714" s="445"/>
      <c r="L714" s="445"/>
      <c r="M714" s="445"/>
      <c r="N714" s="445"/>
      <c r="O714" s="445"/>
      <c r="P714" s="445"/>
      <c r="Q714" s="445"/>
      <c r="R714" s="445"/>
      <c r="S714" s="445"/>
      <c r="T714" s="445"/>
      <c r="U714" s="445"/>
      <c r="V714" s="445"/>
      <c r="W714" s="445"/>
      <c r="X714" s="445"/>
      <c r="Y714" s="445"/>
      <c r="Z714" s="445"/>
    </row>
    <row r="715" spans="1:26" ht="15.75" x14ac:dyDescent="0.25">
      <c r="A715" s="445"/>
      <c r="B715" s="445"/>
      <c r="C715" s="445"/>
      <c r="D715" s="445"/>
      <c r="E715" s="445"/>
      <c r="F715" s="445"/>
      <c r="G715" s="445"/>
      <c r="H715" s="445"/>
      <c r="I715" s="445"/>
      <c r="J715" s="445"/>
      <c r="K715" s="445"/>
      <c r="L715" s="445"/>
      <c r="M715" s="445"/>
      <c r="N715" s="445"/>
      <c r="O715" s="445"/>
      <c r="P715" s="445"/>
      <c r="Q715" s="445"/>
      <c r="R715" s="445"/>
      <c r="S715" s="445"/>
      <c r="T715" s="445"/>
      <c r="U715" s="445"/>
      <c r="V715" s="445"/>
      <c r="W715" s="445"/>
      <c r="X715" s="445"/>
      <c r="Y715" s="445"/>
      <c r="Z715" s="445"/>
    </row>
    <row r="716" spans="1:26" ht="15.75" x14ac:dyDescent="0.25">
      <c r="A716" s="445"/>
      <c r="B716" s="445"/>
      <c r="C716" s="445"/>
      <c r="D716" s="445"/>
      <c r="E716" s="445"/>
      <c r="F716" s="445"/>
      <c r="G716" s="445"/>
      <c r="H716" s="445"/>
      <c r="I716" s="445"/>
      <c r="J716" s="445"/>
      <c r="K716" s="445"/>
      <c r="L716" s="445"/>
      <c r="M716" s="445"/>
      <c r="N716" s="445"/>
      <c r="O716" s="445"/>
      <c r="P716" s="445"/>
      <c r="Q716" s="445"/>
      <c r="R716" s="445"/>
      <c r="S716" s="445"/>
      <c r="T716" s="445"/>
      <c r="U716" s="445"/>
      <c r="V716" s="445"/>
      <c r="W716" s="445"/>
      <c r="X716" s="445"/>
      <c r="Y716" s="445"/>
      <c r="Z716" s="445"/>
    </row>
    <row r="717" spans="1:26" ht="15.75" x14ac:dyDescent="0.25">
      <c r="A717" s="445"/>
      <c r="B717" s="445"/>
      <c r="C717" s="445"/>
      <c r="D717" s="445"/>
      <c r="E717" s="445"/>
      <c r="F717" s="445"/>
      <c r="G717" s="445"/>
      <c r="H717" s="445"/>
      <c r="I717" s="445"/>
      <c r="J717" s="445"/>
      <c r="K717" s="445"/>
      <c r="L717" s="445"/>
      <c r="M717" s="445"/>
      <c r="N717" s="445"/>
      <c r="O717" s="445"/>
      <c r="P717" s="445"/>
      <c r="Q717" s="445"/>
      <c r="R717" s="445"/>
      <c r="S717" s="445"/>
      <c r="T717" s="445"/>
      <c r="U717" s="445"/>
      <c r="V717" s="445"/>
      <c r="W717" s="445"/>
      <c r="X717" s="445"/>
      <c r="Y717" s="445"/>
      <c r="Z717" s="445"/>
    </row>
    <row r="718" spans="1:26" ht="15.75" x14ac:dyDescent="0.25">
      <c r="A718" s="445"/>
      <c r="B718" s="445"/>
      <c r="C718" s="445"/>
      <c r="D718" s="445"/>
      <c r="E718" s="445"/>
      <c r="F718" s="445"/>
      <c r="G718" s="445"/>
      <c r="H718" s="445"/>
      <c r="I718" s="445"/>
      <c r="J718" s="445"/>
      <c r="K718" s="445"/>
      <c r="L718" s="445"/>
      <c r="M718" s="445"/>
      <c r="N718" s="445"/>
      <c r="O718" s="445"/>
      <c r="P718" s="445"/>
      <c r="Q718" s="445"/>
      <c r="R718" s="445"/>
      <c r="S718" s="445"/>
      <c r="T718" s="445"/>
      <c r="U718" s="445"/>
      <c r="V718" s="445"/>
      <c r="W718" s="445"/>
      <c r="X718" s="445"/>
      <c r="Y718" s="445"/>
      <c r="Z718" s="445"/>
    </row>
    <row r="719" spans="1:26" ht="15.75" x14ac:dyDescent="0.25">
      <c r="A719" s="445"/>
      <c r="B719" s="445"/>
      <c r="C719" s="445"/>
      <c r="D719" s="445"/>
      <c r="E719" s="445"/>
      <c r="F719" s="445"/>
      <c r="G719" s="445"/>
      <c r="H719" s="445"/>
      <c r="I719" s="445"/>
      <c r="J719" s="445"/>
      <c r="K719" s="445"/>
      <c r="L719" s="445"/>
      <c r="M719" s="445"/>
      <c r="N719" s="445"/>
      <c r="O719" s="445"/>
      <c r="P719" s="445"/>
      <c r="Q719" s="445"/>
      <c r="R719" s="445"/>
      <c r="S719" s="445"/>
      <c r="T719" s="445"/>
      <c r="U719" s="445"/>
      <c r="V719" s="445"/>
      <c r="W719" s="445"/>
      <c r="X719" s="445"/>
      <c r="Y719" s="445"/>
      <c r="Z719" s="445"/>
    </row>
    <row r="720" spans="1:26" ht="15.75" x14ac:dyDescent="0.25">
      <c r="A720" s="445"/>
      <c r="B720" s="445"/>
      <c r="C720" s="445"/>
      <c r="D720" s="445"/>
      <c r="E720" s="445"/>
      <c r="F720" s="445"/>
      <c r="G720" s="445"/>
      <c r="H720" s="445"/>
      <c r="I720" s="445"/>
      <c r="J720" s="445"/>
      <c r="K720" s="445"/>
      <c r="L720" s="445"/>
      <c r="M720" s="445"/>
      <c r="N720" s="445"/>
      <c r="O720" s="445"/>
      <c r="P720" s="445"/>
      <c r="Q720" s="445"/>
      <c r="R720" s="445"/>
      <c r="S720" s="445"/>
      <c r="T720" s="445"/>
      <c r="U720" s="445"/>
      <c r="V720" s="445"/>
      <c r="W720" s="445"/>
      <c r="X720" s="445"/>
      <c r="Y720" s="445"/>
      <c r="Z720" s="445"/>
    </row>
    <row r="721" spans="1:26" ht="15.75" x14ac:dyDescent="0.25">
      <c r="A721" s="445"/>
      <c r="B721" s="445"/>
      <c r="C721" s="445"/>
      <c r="D721" s="445"/>
      <c r="E721" s="445"/>
      <c r="F721" s="445"/>
      <c r="G721" s="445"/>
      <c r="H721" s="445"/>
      <c r="I721" s="445"/>
      <c r="J721" s="445"/>
      <c r="K721" s="445"/>
      <c r="L721" s="445"/>
      <c r="M721" s="445"/>
      <c r="N721" s="445"/>
      <c r="O721" s="445"/>
      <c r="P721" s="445"/>
      <c r="Q721" s="445"/>
      <c r="R721" s="445"/>
      <c r="S721" s="445"/>
      <c r="T721" s="445"/>
      <c r="U721" s="445"/>
      <c r="V721" s="445"/>
      <c r="W721" s="445"/>
      <c r="X721" s="445"/>
      <c r="Y721" s="445"/>
      <c r="Z721" s="445"/>
    </row>
    <row r="722" spans="1:26" ht="15.75" x14ac:dyDescent="0.25">
      <c r="A722" s="445"/>
      <c r="B722" s="445"/>
      <c r="C722" s="445"/>
      <c r="D722" s="445"/>
      <c r="E722" s="445"/>
      <c r="F722" s="445"/>
      <c r="G722" s="445"/>
      <c r="H722" s="445"/>
      <c r="I722" s="445"/>
      <c r="J722" s="445"/>
      <c r="K722" s="445"/>
      <c r="L722" s="445"/>
      <c r="M722" s="445"/>
      <c r="N722" s="445"/>
      <c r="O722" s="445"/>
      <c r="P722" s="445"/>
      <c r="Q722" s="445"/>
      <c r="R722" s="445"/>
      <c r="S722" s="445"/>
      <c r="T722" s="445"/>
      <c r="U722" s="445"/>
      <c r="V722" s="445"/>
      <c r="W722" s="445"/>
      <c r="X722" s="445"/>
      <c r="Y722" s="445"/>
      <c r="Z722" s="445"/>
    </row>
    <row r="723" spans="1:26" ht="15.75" x14ac:dyDescent="0.25">
      <c r="A723" s="445"/>
      <c r="B723" s="445"/>
      <c r="C723" s="445"/>
      <c r="D723" s="445"/>
      <c r="E723" s="445"/>
      <c r="F723" s="445"/>
      <c r="G723" s="445"/>
      <c r="H723" s="445"/>
      <c r="I723" s="445"/>
      <c r="J723" s="445"/>
      <c r="K723" s="445"/>
      <c r="L723" s="445"/>
      <c r="M723" s="445"/>
      <c r="N723" s="445"/>
      <c r="O723" s="445"/>
      <c r="P723" s="445"/>
      <c r="Q723" s="445"/>
      <c r="R723" s="445"/>
      <c r="S723" s="445"/>
      <c r="T723" s="445"/>
      <c r="U723" s="445"/>
      <c r="V723" s="445"/>
      <c r="W723" s="445"/>
      <c r="X723" s="445"/>
      <c r="Y723" s="445"/>
      <c r="Z723" s="445"/>
    </row>
    <row r="724" spans="1:26" ht="15.75" x14ac:dyDescent="0.25">
      <c r="A724" s="445"/>
      <c r="B724" s="445"/>
      <c r="C724" s="445"/>
      <c r="D724" s="445"/>
      <c r="E724" s="445"/>
      <c r="F724" s="445"/>
      <c r="G724" s="445"/>
      <c r="H724" s="445"/>
      <c r="I724" s="445"/>
      <c r="J724" s="445"/>
      <c r="K724" s="445"/>
      <c r="L724" s="445"/>
      <c r="M724" s="445"/>
      <c r="N724" s="445"/>
      <c r="O724" s="445"/>
      <c r="P724" s="445"/>
      <c r="Q724" s="445"/>
      <c r="R724" s="445"/>
      <c r="S724" s="445"/>
      <c r="T724" s="445"/>
      <c r="U724" s="445"/>
      <c r="V724" s="445"/>
      <c r="W724" s="445"/>
      <c r="X724" s="445"/>
      <c r="Y724" s="445"/>
      <c r="Z724" s="445"/>
    </row>
    <row r="725" spans="1:26" ht="15.75" x14ac:dyDescent="0.25">
      <c r="A725" s="445"/>
      <c r="B725" s="445"/>
      <c r="C725" s="445"/>
      <c r="D725" s="445"/>
      <c r="E725" s="445"/>
      <c r="F725" s="445"/>
      <c r="G725" s="445"/>
      <c r="H725" s="445"/>
      <c r="I725" s="445"/>
      <c r="J725" s="445"/>
      <c r="K725" s="445"/>
      <c r="L725" s="445"/>
      <c r="M725" s="445"/>
      <c r="N725" s="445"/>
      <c r="O725" s="445"/>
      <c r="P725" s="445"/>
      <c r="Q725" s="445"/>
      <c r="R725" s="445"/>
      <c r="S725" s="445"/>
      <c r="T725" s="445"/>
      <c r="U725" s="445"/>
      <c r="V725" s="445"/>
      <c r="W725" s="445"/>
      <c r="X725" s="445"/>
      <c r="Y725" s="445"/>
      <c r="Z725" s="445"/>
    </row>
    <row r="726" spans="1:26" ht="15.75" x14ac:dyDescent="0.25">
      <c r="A726" s="445"/>
      <c r="B726" s="445"/>
      <c r="C726" s="445"/>
      <c r="D726" s="445"/>
      <c r="E726" s="445"/>
      <c r="F726" s="445"/>
      <c r="G726" s="445"/>
      <c r="H726" s="445"/>
      <c r="I726" s="445"/>
      <c r="J726" s="445"/>
      <c r="K726" s="445"/>
      <c r="L726" s="445"/>
      <c r="M726" s="445"/>
      <c r="N726" s="445"/>
      <c r="O726" s="445"/>
      <c r="P726" s="445"/>
      <c r="Q726" s="445"/>
      <c r="R726" s="445"/>
      <c r="S726" s="445"/>
      <c r="T726" s="445"/>
      <c r="U726" s="445"/>
      <c r="V726" s="445"/>
      <c r="W726" s="445"/>
      <c r="X726" s="445"/>
      <c r="Y726" s="445"/>
      <c r="Z726" s="445"/>
    </row>
    <row r="727" spans="1:26" ht="15.75" x14ac:dyDescent="0.25">
      <c r="A727" s="445"/>
      <c r="B727" s="445"/>
      <c r="C727" s="445"/>
      <c r="D727" s="445"/>
      <c r="E727" s="445"/>
      <c r="F727" s="445"/>
      <c r="G727" s="445"/>
      <c r="H727" s="445"/>
      <c r="I727" s="445"/>
      <c r="J727" s="445"/>
      <c r="K727" s="445"/>
      <c r="L727" s="445"/>
      <c r="M727" s="445"/>
      <c r="N727" s="445"/>
      <c r="O727" s="445"/>
      <c r="P727" s="445"/>
      <c r="Q727" s="445"/>
      <c r="R727" s="445"/>
      <c r="S727" s="445"/>
      <c r="T727" s="445"/>
      <c r="U727" s="445"/>
      <c r="V727" s="445"/>
      <c r="W727" s="445"/>
      <c r="X727" s="445"/>
      <c r="Y727" s="445"/>
      <c r="Z727" s="445"/>
    </row>
    <row r="728" spans="1:26" ht="15.75" x14ac:dyDescent="0.25">
      <c r="A728" s="445"/>
      <c r="B728" s="445"/>
      <c r="C728" s="445"/>
      <c r="D728" s="445"/>
      <c r="E728" s="445"/>
      <c r="F728" s="445"/>
      <c r="G728" s="445"/>
      <c r="H728" s="445"/>
      <c r="I728" s="445"/>
      <c r="J728" s="445"/>
      <c r="K728" s="445"/>
      <c r="L728" s="445"/>
      <c r="M728" s="445"/>
      <c r="N728" s="445"/>
      <c r="O728" s="445"/>
      <c r="P728" s="445"/>
      <c r="Q728" s="445"/>
      <c r="R728" s="445"/>
      <c r="S728" s="445"/>
      <c r="T728" s="445"/>
      <c r="U728" s="445"/>
      <c r="V728" s="445"/>
      <c r="W728" s="445"/>
      <c r="X728" s="445"/>
      <c r="Y728" s="445"/>
      <c r="Z728" s="445"/>
    </row>
    <row r="729" spans="1:26" ht="15.75" x14ac:dyDescent="0.25">
      <c r="A729" s="445"/>
      <c r="B729" s="445"/>
      <c r="C729" s="445"/>
      <c r="D729" s="445"/>
      <c r="E729" s="445"/>
      <c r="F729" s="445"/>
      <c r="G729" s="445"/>
      <c r="H729" s="445"/>
      <c r="I729" s="445"/>
      <c r="J729" s="445"/>
      <c r="K729" s="445"/>
      <c r="L729" s="445"/>
      <c r="M729" s="445"/>
      <c r="N729" s="445"/>
      <c r="O729" s="445"/>
      <c r="P729" s="445"/>
      <c r="Q729" s="445"/>
      <c r="R729" s="445"/>
      <c r="S729" s="445"/>
      <c r="T729" s="445"/>
      <c r="U729" s="445"/>
      <c r="V729" s="445"/>
      <c r="W729" s="445"/>
      <c r="X729" s="445"/>
      <c r="Y729" s="445"/>
      <c r="Z729" s="445"/>
    </row>
    <row r="730" spans="1:26" ht="15.75" x14ac:dyDescent="0.25">
      <c r="A730" s="445"/>
      <c r="B730" s="445"/>
      <c r="C730" s="445"/>
      <c r="D730" s="445"/>
      <c r="E730" s="445"/>
      <c r="F730" s="445"/>
      <c r="G730" s="445"/>
      <c r="H730" s="445"/>
      <c r="I730" s="445"/>
      <c r="J730" s="445"/>
      <c r="K730" s="445"/>
      <c r="L730" s="445"/>
      <c r="M730" s="445"/>
      <c r="N730" s="445"/>
      <c r="O730" s="445"/>
      <c r="P730" s="445"/>
      <c r="Q730" s="445"/>
      <c r="R730" s="445"/>
      <c r="S730" s="445"/>
      <c r="T730" s="445"/>
      <c r="U730" s="445"/>
      <c r="V730" s="445"/>
      <c r="W730" s="445"/>
      <c r="X730" s="445"/>
      <c r="Y730" s="445"/>
      <c r="Z730" s="445"/>
    </row>
    <row r="731" spans="1:26" ht="15.75" x14ac:dyDescent="0.25">
      <c r="A731" s="445"/>
      <c r="B731" s="445"/>
      <c r="C731" s="445"/>
      <c r="D731" s="445"/>
      <c r="E731" s="445"/>
      <c r="F731" s="445"/>
      <c r="G731" s="445"/>
      <c r="H731" s="445"/>
      <c r="I731" s="445"/>
      <c r="J731" s="445"/>
      <c r="K731" s="445"/>
      <c r="L731" s="445"/>
      <c r="M731" s="445"/>
      <c r="N731" s="445"/>
      <c r="O731" s="445"/>
      <c r="P731" s="445"/>
      <c r="Q731" s="445"/>
      <c r="R731" s="445"/>
      <c r="S731" s="445"/>
      <c r="T731" s="445"/>
      <c r="U731" s="445"/>
      <c r="V731" s="445"/>
      <c r="W731" s="445"/>
      <c r="X731" s="445"/>
      <c r="Y731" s="445"/>
      <c r="Z731" s="445"/>
    </row>
    <row r="732" spans="1:26" ht="15.75" x14ac:dyDescent="0.25">
      <c r="A732" s="445"/>
      <c r="B732" s="445"/>
      <c r="C732" s="445"/>
      <c r="D732" s="445"/>
      <c r="E732" s="445"/>
      <c r="F732" s="445"/>
      <c r="G732" s="445"/>
      <c r="H732" s="445"/>
      <c r="I732" s="445"/>
      <c r="J732" s="445"/>
      <c r="K732" s="445"/>
      <c r="L732" s="445"/>
      <c r="M732" s="445"/>
      <c r="N732" s="445"/>
      <c r="O732" s="445"/>
      <c r="P732" s="445"/>
      <c r="Q732" s="445"/>
      <c r="R732" s="445"/>
      <c r="S732" s="445"/>
      <c r="T732" s="445"/>
      <c r="U732" s="445"/>
      <c r="V732" s="445"/>
      <c r="W732" s="445"/>
      <c r="X732" s="445"/>
      <c r="Y732" s="445"/>
      <c r="Z732" s="445"/>
    </row>
    <row r="733" spans="1:26" ht="15.75" x14ac:dyDescent="0.25">
      <c r="A733" s="445"/>
      <c r="B733" s="445"/>
      <c r="C733" s="445"/>
      <c r="D733" s="445"/>
      <c r="E733" s="445"/>
      <c r="F733" s="445"/>
      <c r="G733" s="445"/>
      <c r="H733" s="445"/>
      <c r="I733" s="445"/>
      <c r="J733" s="445"/>
      <c r="K733" s="445"/>
      <c r="L733" s="445"/>
      <c r="M733" s="445"/>
      <c r="N733" s="445"/>
      <c r="O733" s="445"/>
      <c r="P733" s="445"/>
      <c r="Q733" s="445"/>
      <c r="R733" s="445"/>
      <c r="S733" s="445"/>
      <c r="T733" s="445"/>
      <c r="U733" s="445"/>
      <c r="V733" s="445"/>
      <c r="W733" s="445"/>
      <c r="X733" s="445"/>
      <c r="Y733" s="445"/>
      <c r="Z733" s="445"/>
    </row>
    <row r="734" spans="1:26" ht="15.75" x14ac:dyDescent="0.25">
      <c r="A734" s="445"/>
      <c r="B734" s="445"/>
      <c r="C734" s="445"/>
      <c r="D734" s="445"/>
      <c r="E734" s="445"/>
      <c r="F734" s="445"/>
      <c r="G734" s="445"/>
      <c r="H734" s="445"/>
      <c r="I734" s="445"/>
      <c r="J734" s="445"/>
      <c r="K734" s="445"/>
      <c r="L734" s="445"/>
      <c r="M734" s="445"/>
      <c r="N734" s="445"/>
      <c r="O734" s="445"/>
      <c r="P734" s="445"/>
      <c r="Q734" s="445"/>
      <c r="R734" s="445"/>
      <c r="S734" s="445"/>
      <c r="T734" s="445"/>
      <c r="U734" s="445"/>
      <c r="V734" s="445"/>
      <c r="W734" s="445"/>
      <c r="X734" s="445"/>
      <c r="Y734" s="445"/>
      <c r="Z734" s="445"/>
    </row>
    <row r="735" spans="1:26" ht="15.75" x14ac:dyDescent="0.25">
      <c r="A735" s="445"/>
      <c r="B735" s="445"/>
      <c r="C735" s="445"/>
      <c r="D735" s="445"/>
      <c r="E735" s="445"/>
      <c r="F735" s="445"/>
      <c r="G735" s="445"/>
      <c r="H735" s="445"/>
      <c r="I735" s="445"/>
      <c r="J735" s="445"/>
      <c r="K735" s="445"/>
      <c r="L735" s="445"/>
      <c r="M735" s="445"/>
      <c r="N735" s="445"/>
      <c r="O735" s="445"/>
      <c r="P735" s="445"/>
      <c r="Q735" s="445"/>
      <c r="R735" s="445"/>
      <c r="S735" s="445"/>
      <c r="T735" s="445"/>
      <c r="U735" s="445"/>
      <c r="V735" s="445"/>
      <c r="W735" s="445"/>
      <c r="X735" s="445"/>
      <c r="Y735" s="445"/>
      <c r="Z735" s="445"/>
    </row>
    <row r="736" spans="1:26" ht="15.75" x14ac:dyDescent="0.25">
      <c r="A736" s="445"/>
      <c r="B736" s="445"/>
      <c r="C736" s="445"/>
      <c r="D736" s="445"/>
      <c r="E736" s="445"/>
      <c r="F736" s="445"/>
      <c r="G736" s="445"/>
      <c r="H736" s="445"/>
      <c r="I736" s="445"/>
      <c r="J736" s="445"/>
      <c r="K736" s="445"/>
      <c r="L736" s="445"/>
      <c r="M736" s="445"/>
      <c r="N736" s="445"/>
      <c r="O736" s="445"/>
      <c r="P736" s="445"/>
      <c r="Q736" s="445"/>
      <c r="R736" s="445"/>
      <c r="S736" s="445"/>
      <c r="T736" s="445"/>
      <c r="U736" s="445"/>
      <c r="V736" s="445"/>
      <c r="W736" s="445"/>
      <c r="X736" s="445"/>
      <c r="Y736" s="445"/>
      <c r="Z736" s="445"/>
    </row>
    <row r="737" spans="1:26" ht="15.75" x14ac:dyDescent="0.25">
      <c r="A737" s="445"/>
      <c r="B737" s="445"/>
      <c r="C737" s="445"/>
      <c r="D737" s="445"/>
      <c r="E737" s="445"/>
      <c r="F737" s="445"/>
      <c r="G737" s="445"/>
      <c r="H737" s="445"/>
      <c r="I737" s="445"/>
      <c r="J737" s="445"/>
      <c r="K737" s="445"/>
      <c r="L737" s="445"/>
      <c r="M737" s="445"/>
      <c r="N737" s="445"/>
      <c r="O737" s="445"/>
      <c r="P737" s="445"/>
      <c r="Q737" s="445"/>
      <c r="R737" s="445"/>
      <c r="S737" s="445"/>
      <c r="T737" s="445"/>
      <c r="U737" s="445"/>
      <c r="V737" s="445"/>
      <c r="W737" s="445"/>
      <c r="X737" s="445"/>
      <c r="Y737" s="445"/>
      <c r="Z737" s="445"/>
    </row>
    <row r="738" spans="1:26" ht="15.75" x14ac:dyDescent="0.25">
      <c r="A738" s="445"/>
      <c r="B738" s="445"/>
      <c r="C738" s="445"/>
      <c r="D738" s="445"/>
      <c r="E738" s="445"/>
      <c r="F738" s="445"/>
      <c r="G738" s="445"/>
      <c r="H738" s="445"/>
      <c r="I738" s="445"/>
      <c r="J738" s="445"/>
      <c r="K738" s="445"/>
      <c r="L738" s="445"/>
      <c r="M738" s="445"/>
      <c r="N738" s="445"/>
      <c r="O738" s="445"/>
      <c r="P738" s="445"/>
      <c r="Q738" s="445"/>
      <c r="R738" s="445"/>
      <c r="S738" s="445"/>
      <c r="T738" s="445"/>
      <c r="U738" s="445"/>
      <c r="V738" s="445"/>
      <c r="W738" s="445"/>
      <c r="X738" s="445"/>
      <c r="Y738" s="445"/>
      <c r="Z738" s="445"/>
    </row>
    <row r="739" spans="1:26" ht="15.75" x14ac:dyDescent="0.25">
      <c r="A739" s="445"/>
      <c r="B739" s="445"/>
      <c r="C739" s="445"/>
      <c r="D739" s="445"/>
      <c r="E739" s="445"/>
      <c r="F739" s="445"/>
      <c r="G739" s="445"/>
      <c r="H739" s="445"/>
      <c r="I739" s="445"/>
      <c r="J739" s="445"/>
      <c r="K739" s="445"/>
      <c r="L739" s="445"/>
      <c r="M739" s="445"/>
      <c r="N739" s="445"/>
      <c r="O739" s="445"/>
      <c r="P739" s="445"/>
      <c r="Q739" s="445"/>
      <c r="R739" s="445"/>
      <c r="S739" s="445"/>
      <c r="T739" s="445"/>
      <c r="U739" s="445"/>
      <c r="V739" s="445"/>
      <c r="W739" s="445"/>
      <c r="X739" s="445"/>
      <c r="Y739" s="445"/>
      <c r="Z739" s="445"/>
    </row>
    <row r="740" spans="1:26" ht="15.75" x14ac:dyDescent="0.25">
      <c r="A740" s="445"/>
      <c r="B740" s="445"/>
      <c r="C740" s="445"/>
      <c r="D740" s="445"/>
      <c r="E740" s="445"/>
      <c r="F740" s="445"/>
      <c r="G740" s="445"/>
      <c r="H740" s="445"/>
      <c r="I740" s="445"/>
      <c r="J740" s="445"/>
      <c r="K740" s="445"/>
      <c r="L740" s="445"/>
      <c r="M740" s="445"/>
      <c r="N740" s="445"/>
      <c r="O740" s="445"/>
      <c r="P740" s="445"/>
      <c r="Q740" s="445"/>
      <c r="R740" s="445"/>
      <c r="S740" s="445"/>
      <c r="T740" s="445"/>
      <c r="U740" s="445"/>
      <c r="V740" s="445"/>
      <c r="W740" s="445"/>
      <c r="X740" s="445"/>
      <c r="Y740" s="445"/>
      <c r="Z740" s="445"/>
    </row>
    <row r="741" spans="1:26" ht="15.75" x14ac:dyDescent="0.25">
      <c r="A741" s="445"/>
      <c r="B741" s="445"/>
      <c r="C741" s="445"/>
      <c r="D741" s="445"/>
      <c r="E741" s="445"/>
      <c r="F741" s="445"/>
      <c r="G741" s="445"/>
      <c r="H741" s="445"/>
      <c r="I741" s="445"/>
      <c r="J741" s="445"/>
      <c r="K741" s="445"/>
      <c r="L741" s="445"/>
      <c r="M741" s="445"/>
      <c r="N741" s="445"/>
      <c r="O741" s="445"/>
      <c r="P741" s="445"/>
      <c r="Q741" s="445"/>
      <c r="R741" s="445"/>
      <c r="S741" s="445"/>
      <c r="T741" s="445"/>
      <c r="U741" s="445"/>
      <c r="V741" s="445"/>
      <c r="W741" s="445"/>
      <c r="X741" s="445"/>
      <c r="Y741" s="445"/>
      <c r="Z741" s="445"/>
    </row>
    <row r="742" spans="1:26" ht="15.75" x14ac:dyDescent="0.25">
      <c r="A742" s="445"/>
      <c r="B742" s="445"/>
      <c r="C742" s="445"/>
      <c r="D742" s="445"/>
      <c r="E742" s="445"/>
      <c r="F742" s="445"/>
      <c r="G742" s="445"/>
      <c r="H742" s="445"/>
      <c r="I742" s="445"/>
      <c r="J742" s="445"/>
      <c r="K742" s="445"/>
      <c r="L742" s="445"/>
      <c r="M742" s="445"/>
      <c r="N742" s="445"/>
      <c r="O742" s="445"/>
      <c r="P742" s="445"/>
      <c r="Q742" s="445"/>
      <c r="R742" s="445"/>
      <c r="S742" s="445"/>
      <c r="T742" s="445"/>
      <c r="U742" s="445"/>
      <c r="V742" s="445"/>
      <c r="W742" s="445"/>
      <c r="X742" s="445"/>
      <c r="Y742" s="445"/>
      <c r="Z742" s="445"/>
    </row>
    <row r="743" spans="1:26" ht="15.75" x14ac:dyDescent="0.25">
      <c r="A743" s="445"/>
      <c r="B743" s="445"/>
      <c r="C743" s="445"/>
      <c r="D743" s="445"/>
      <c r="E743" s="445"/>
      <c r="F743" s="445"/>
      <c r="G743" s="445"/>
      <c r="H743" s="445"/>
      <c r="I743" s="445"/>
      <c r="J743" s="445"/>
      <c r="K743" s="445"/>
      <c r="L743" s="445"/>
      <c r="M743" s="445"/>
      <c r="N743" s="445"/>
      <c r="O743" s="445"/>
      <c r="P743" s="445"/>
      <c r="Q743" s="445"/>
      <c r="R743" s="445"/>
      <c r="S743" s="445"/>
      <c r="T743" s="445"/>
      <c r="U743" s="445"/>
      <c r="V743" s="445"/>
      <c r="W743" s="445"/>
      <c r="X743" s="445"/>
      <c r="Y743" s="445"/>
      <c r="Z743" s="445"/>
    </row>
    <row r="744" spans="1:26" ht="15.75" x14ac:dyDescent="0.25">
      <c r="A744" s="445"/>
      <c r="B744" s="445"/>
      <c r="C744" s="445"/>
      <c r="D744" s="445"/>
      <c r="E744" s="445"/>
      <c r="F744" s="445"/>
      <c r="G744" s="445"/>
      <c r="H744" s="445"/>
      <c r="I744" s="445"/>
      <c r="J744" s="445"/>
      <c r="K744" s="445"/>
      <c r="L744" s="445"/>
      <c r="M744" s="445"/>
      <c r="N744" s="445"/>
      <c r="O744" s="445"/>
      <c r="P744" s="445"/>
      <c r="Q744" s="445"/>
      <c r="R744" s="445"/>
      <c r="S744" s="445"/>
      <c r="T744" s="445"/>
      <c r="U744" s="445"/>
      <c r="V744" s="445"/>
      <c r="W744" s="445"/>
      <c r="X744" s="445"/>
      <c r="Y744" s="445"/>
      <c r="Z744" s="445"/>
    </row>
    <row r="745" spans="1:26" ht="15.75" x14ac:dyDescent="0.25">
      <c r="A745" s="445"/>
      <c r="B745" s="445"/>
      <c r="C745" s="445"/>
      <c r="D745" s="445"/>
      <c r="E745" s="445"/>
      <c r="F745" s="445"/>
      <c r="G745" s="445"/>
      <c r="H745" s="445"/>
      <c r="I745" s="445"/>
      <c r="J745" s="445"/>
      <c r="K745" s="445"/>
      <c r="L745" s="445"/>
      <c r="M745" s="445"/>
      <c r="N745" s="445"/>
      <c r="O745" s="445"/>
      <c r="P745" s="445"/>
      <c r="Q745" s="445"/>
      <c r="R745" s="445"/>
      <c r="S745" s="445"/>
      <c r="T745" s="445"/>
      <c r="U745" s="445"/>
      <c r="V745" s="445"/>
      <c r="W745" s="445"/>
      <c r="X745" s="445"/>
      <c r="Y745" s="445"/>
      <c r="Z745" s="445"/>
    </row>
    <row r="746" spans="1:26" ht="15.75" x14ac:dyDescent="0.25">
      <c r="A746" s="445"/>
      <c r="B746" s="445"/>
      <c r="C746" s="445"/>
      <c r="D746" s="445"/>
      <c r="E746" s="445"/>
      <c r="F746" s="445"/>
      <c r="G746" s="445"/>
      <c r="H746" s="445"/>
      <c r="I746" s="445"/>
      <c r="J746" s="445"/>
      <c r="K746" s="445"/>
      <c r="L746" s="445"/>
      <c r="M746" s="445"/>
      <c r="N746" s="445"/>
      <c r="O746" s="445"/>
      <c r="P746" s="445"/>
      <c r="Q746" s="445"/>
      <c r="R746" s="445"/>
      <c r="S746" s="445"/>
      <c r="T746" s="445"/>
      <c r="U746" s="445"/>
      <c r="V746" s="445"/>
      <c r="W746" s="445"/>
      <c r="X746" s="445"/>
      <c r="Y746" s="445"/>
      <c r="Z746" s="445"/>
    </row>
    <row r="747" spans="1:26" ht="15.75" x14ac:dyDescent="0.25">
      <c r="A747" s="445"/>
      <c r="B747" s="445"/>
      <c r="C747" s="445"/>
      <c r="D747" s="445"/>
      <c r="E747" s="445"/>
      <c r="F747" s="445"/>
      <c r="G747" s="445"/>
      <c r="H747" s="445"/>
      <c r="I747" s="445"/>
      <c r="J747" s="445"/>
      <c r="K747" s="445"/>
      <c r="L747" s="445"/>
      <c r="M747" s="445"/>
      <c r="N747" s="445"/>
      <c r="O747" s="445"/>
      <c r="P747" s="445"/>
      <c r="Q747" s="445"/>
      <c r="R747" s="445"/>
      <c r="S747" s="445"/>
      <c r="T747" s="445"/>
      <c r="U747" s="445"/>
      <c r="V747" s="445"/>
      <c r="W747" s="445"/>
      <c r="X747" s="445"/>
      <c r="Y747" s="445"/>
      <c r="Z747" s="445"/>
    </row>
    <row r="748" spans="1:26" ht="15.75" x14ac:dyDescent="0.25">
      <c r="A748" s="445"/>
      <c r="B748" s="445"/>
      <c r="C748" s="445"/>
      <c r="D748" s="445"/>
      <c r="E748" s="445"/>
      <c r="F748" s="445"/>
      <c r="G748" s="445"/>
      <c r="H748" s="445"/>
      <c r="I748" s="445"/>
      <c r="J748" s="445"/>
      <c r="K748" s="445"/>
      <c r="L748" s="445"/>
      <c r="M748" s="445"/>
      <c r="N748" s="445"/>
      <c r="O748" s="445"/>
      <c r="P748" s="445"/>
      <c r="Q748" s="445"/>
      <c r="R748" s="445"/>
      <c r="S748" s="445"/>
      <c r="T748" s="445"/>
      <c r="U748" s="445"/>
      <c r="V748" s="445"/>
      <c r="W748" s="445"/>
      <c r="X748" s="445"/>
      <c r="Y748" s="445"/>
      <c r="Z748" s="445"/>
    </row>
    <row r="749" spans="1:26" ht="15.75" x14ac:dyDescent="0.25">
      <c r="A749" s="445"/>
      <c r="B749" s="445"/>
      <c r="C749" s="445"/>
      <c r="D749" s="445"/>
      <c r="E749" s="445"/>
      <c r="F749" s="445"/>
      <c r="G749" s="445"/>
      <c r="H749" s="445"/>
      <c r="I749" s="445"/>
      <c r="J749" s="445"/>
      <c r="K749" s="445"/>
      <c r="L749" s="445"/>
      <c r="M749" s="445"/>
      <c r="N749" s="445"/>
      <c r="O749" s="445"/>
      <c r="P749" s="445"/>
      <c r="Q749" s="445"/>
      <c r="R749" s="445"/>
      <c r="S749" s="445"/>
      <c r="T749" s="445"/>
      <c r="U749" s="445"/>
      <c r="V749" s="445"/>
      <c r="W749" s="445"/>
      <c r="X749" s="445"/>
      <c r="Y749" s="445"/>
      <c r="Z749" s="445"/>
    </row>
    <row r="750" spans="1:26" ht="15.75" x14ac:dyDescent="0.25">
      <c r="A750" s="445"/>
      <c r="B750" s="445"/>
      <c r="C750" s="445"/>
      <c r="D750" s="445"/>
      <c r="E750" s="445"/>
      <c r="F750" s="445"/>
      <c r="G750" s="445"/>
      <c r="H750" s="445"/>
      <c r="I750" s="445"/>
      <c r="J750" s="445"/>
      <c r="K750" s="445"/>
      <c r="L750" s="445"/>
      <c r="M750" s="445"/>
      <c r="N750" s="445"/>
      <c r="O750" s="445"/>
      <c r="P750" s="445"/>
      <c r="Q750" s="445"/>
      <c r="R750" s="445"/>
      <c r="S750" s="445"/>
      <c r="T750" s="445"/>
      <c r="U750" s="445"/>
      <c r="V750" s="445"/>
      <c r="W750" s="445"/>
      <c r="X750" s="445"/>
      <c r="Y750" s="445"/>
      <c r="Z750" s="445"/>
    </row>
    <row r="751" spans="1:26" ht="15.75" x14ac:dyDescent="0.25">
      <c r="A751" s="445"/>
      <c r="B751" s="445"/>
      <c r="C751" s="445"/>
      <c r="D751" s="445"/>
      <c r="E751" s="445"/>
      <c r="F751" s="445"/>
      <c r="G751" s="445"/>
      <c r="H751" s="445"/>
      <c r="I751" s="445"/>
      <c r="J751" s="445"/>
      <c r="K751" s="445"/>
      <c r="L751" s="445"/>
      <c r="M751" s="445"/>
      <c r="N751" s="445"/>
      <c r="O751" s="445"/>
      <c r="P751" s="445"/>
      <c r="Q751" s="445"/>
      <c r="R751" s="445"/>
      <c r="S751" s="445"/>
      <c r="T751" s="445"/>
      <c r="U751" s="445"/>
      <c r="V751" s="445"/>
      <c r="W751" s="445"/>
      <c r="X751" s="445"/>
      <c r="Y751" s="445"/>
      <c r="Z751" s="445"/>
    </row>
    <row r="752" spans="1:26" ht="15.75" x14ac:dyDescent="0.25">
      <c r="A752" s="445"/>
      <c r="B752" s="445"/>
      <c r="C752" s="445"/>
      <c r="D752" s="445"/>
      <c r="E752" s="445"/>
      <c r="F752" s="445"/>
      <c r="G752" s="445"/>
      <c r="H752" s="445"/>
      <c r="I752" s="445"/>
      <c r="J752" s="445"/>
      <c r="K752" s="445"/>
      <c r="L752" s="445"/>
      <c r="M752" s="445"/>
      <c r="N752" s="445"/>
      <c r="O752" s="445"/>
      <c r="P752" s="445"/>
      <c r="Q752" s="445"/>
      <c r="R752" s="445"/>
      <c r="S752" s="445"/>
      <c r="T752" s="445"/>
      <c r="U752" s="445"/>
      <c r="V752" s="445"/>
      <c r="W752" s="445"/>
      <c r="X752" s="445"/>
      <c r="Y752" s="445"/>
      <c r="Z752" s="445"/>
    </row>
    <row r="753" spans="1:26" ht="15.75" x14ac:dyDescent="0.25">
      <c r="A753" s="445"/>
      <c r="B753" s="445"/>
      <c r="C753" s="445"/>
      <c r="D753" s="445"/>
      <c r="E753" s="445"/>
      <c r="F753" s="445"/>
      <c r="G753" s="445"/>
      <c r="H753" s="445"/>
      <c r="I753" s="445"/>
      <c r="J753" s="445"/>
      <c r="K753" s="445"/>
      <c r="L753" s="445"/>
      <c r="M753" s="445"/>
      <c r="N753" s="445"/>
      <c r="O753" s="445"/>
      <c r="P753" s="445"/>
      <c r="Q753" s="445"/>
      <c r="R753" s="445"/>
      <c r="S753" s="445"/>
      <c r="T753" s="445"/>
      <c r="U753" s="445"/>
      <c r="V753" s="445"/>
      <c r="W753" s="445"/>
      <c r="X753" s="445"/>
      <c r="Y753" s="445"/>
      <c r="Z753" s="445"/>
    </row>
    <row r="754" spans="1:26" ht="15.75" x14ac:dyDescent="0.25">
      <c r="A754" s="445"/>
      <c r="B754" s="445"/>
      <c r="C754" s="445"/>
      <c r="D754" s="445"/>
      <c r="E754" s="445"/>
      <c r="F754" s="445"/>
      <c r="G754" s="445"/>
      <c r="H754" s="445"/>
      <c r="I754" s="445"/>
      <c r="J754" s="445"/>
      <c r="K754" s="445"/>
      <c r="L754" s="445"/>
      <c r="M754" s="445"/>
      <c r="N754" s="445"/>
      <c r="O754" s="445"/>
      <c r="P754" s="445"/>
      <c r="Q754" s="445"/>
      <c r="R754" s="445"/>
      <c r="S754" s="445"/>
      <c r="T754" s="445"/>
      <c r="U754" s="445"/>
      <c r="V754" s="445"/>
      <c r="W754" s="445"/>
      <c r="X754" s="445"/>
      <c r="Y754" s="445"/>
      <c r="Z754" s="445"/>
    </row>
    <row r="755" spans="1:26" ht="15.75" x14ac:dyDescent="0.25">
      <c r="A755" s="445"/>
      <c r="B755" s="445"/>
      <c r="C755" s="445"/>
      <c r="D755" s="445"/>
      <c r="E755" s="445"/>
      <c r="F755" s="445"/>
      <c r="G755" s="445"/>
      <c r="H755" s="445"/>
      <c r="I755" s="445"/>
      <c r="J755" s="445"/>
      <c r="K755" s="445"/>
      <c r="L755" s="445"/>
      <c r="M755" s="445"/>
      <c r="N755" s="445"/>
      <c r="O755" s="445"/>
      <c r="P755" s="445"/>
      <c r="Q755" s="445"/>
      <c r="R755" s="445"/>
      <c r="S755" s="445"/>
      <c r="T755" s="445"/>
      <c r="U755" s="445"/>
      <c r="V755" s="445"/>
      <c r="W755" s="445"/>
      <c r="X755" s="445"/>
      <c r="Y755" s="445"/>
      <c r="Z755" s="445"/>
    </row>
    <row r="756" spans="1:26" ht="15.75" x14ac:dyDescent="0.25">
      <c r="A756" s="445"/>
      <c r="B756" s="445"/>
      <c r="C756" s="445"/>
      <c r="D756" s="445"/>
      <c r="E756" s="445"/>
      <c r="F756" s="445"/>
      <c r="G756" s="445"/>
      <c r="H756" s="445"/>
      <c r="I756" s="445"/>
      <c r="J756" s="445"/>
      <c r="K756" s="445"/>
      <c r="L756" s="445"/>
      <c r="M756" s="445"/>
      <c r="N756" s="445"/>
      <c r="O756" s="445"/>
      <c r="P756" s="445"/>
      <c r="Q756" s="445"/>
      <c r="R756" s="445"/>
      <c r="S756" s="445"/>
      <c r="T756" s="445"/>
      <c r="U756" s="445"/>
      <c r="V756" s="445"/>
      <c r="W756" s="445"/>
      <c r="X756" s="445"/>
      <c r="Y756" s="445"/>
      <c r="Z756" s="445"/>
    </row>
    <row r="757" spans="1:26" ht="15.75" x14ac:dyDescent="0.25">
      <c r="A757" s="445"/>
      <c r="B757" s="445"/>
      <c r="C757" s="445"/>
      <c r="D757" s="445"/>
      <c r="E757" s="445"/>
      <c r="F757" s="445"/>
      <c r="G757" s="445"/>
      <c r="H757" s="445"/>
      <c r="I757" s="445"/>
      <c r="J757" s="445"/>
      <c r="K757" s="445"/>
      <c r="L757" s="445"/>
      <c r="M757" s="445"/>
      <c r="N757" s="445"/>
      <c r="O757" s="445"/>
      <c r="P757" s="445"/>
      <c r="Q757" s="445"/>
      <c r="R757" s="445"/>
      <c r="S757" s="445"/>
      <c r="T757" s="445"/>
      <c r="U757" s="445"/>
      <c r="V757" s="445"/>
      <c r="W757" s="445"/>
      <c r="X757" s="445"/>
      <c r="Y757" s="445"/>
      <c r="Z757" s="445"/>
    </row>
    <row r="758" spans="1:26" ht="15.75" x14ac:dyDescent="0.25">
      <c r="A758" s="445"/>
      <c r="B758" s="445"/>
      <c r="C758" s="445"/>
      <c r="D758" s="445"/>
      <c r="E758" s="445"/>
      <c r="F758" s="445"/>
      <c r="G758" s="445"/>
      <c r="H758" s="445"/>
      <c r="I758" s="445"/>
      <c r="J758" s="445"/>
      <c r="K758" s="445"/>
      <c r="L758" s="445"/>
      <c r="M758" s="445"/>
      <c r="N758" s="445"/>
      <c r="O758" s="445"/>
      <c r="P758" s="445"/>
      <c r="Q758" s="445"/>
      <c r="R758" s="445"/>
      <c r="S758" s="445"/>
      <c r="T758" s="445"/>
      <c r="U758" s="445"/>
      <c r="V758" s="445"/>
      <c r="W758" s="445"/>
      <c r="X758" s="445"/>
      <c r="Y758" s="445"/>
      <c r="Z758" s="445"/>
    </row>
    <row r="759" spans="1:26" ht="15.75" x14ac:dyDescent="0.25">
      <c r="A759" s="445"/>
      <c r="B759" s="445"/>
      <c r="C759" s="445"/>
      <c r="D759" s="445"/>
      <c r="E759" s="445"/>
      <c r="F759" s="445"/>
      <c r="G759" s="445"/>
      <c r="H759" s="445"/>
      <c r="I759" s="445"/>
      <c r="J759" s="445"/>
      <c r="K759" s="445"/>
      <c r="L759" s="445"/>
      <c r="M759" s="445"/>
      <c r="N759" s="445"/>
      <c r="O759" s="445"/>
      <c r="P759" s="445"/>
      <c r="Q759" s="445"/>
      <c r="R759" s="445"/>
      <c r="S759" s="445"/>
      <c r="T759" s="445"/>
      <c r="U759" s="445"/>
      <c r="V759" s="445"/>
      <c r="W759" s="445"/>
      <c r="X759" s="445"/>
      <c r="Y759" s="445"/>
      <c r="Z759" s="445"/>
    </row>
    <row r="760" spans="1:26" ht="15.75" x14ac:dyDescent="0.25">
      <c r="A760" s="445"/>
      <c r="B760" s="445"/>
      <c r="C760" s="445"/>
      <c r="D760" s="445"/>
      <c r="E760" s="445"/>
      <c r="F760" s="445"/>
      <c r="G760" s="445"/>
      <c r="H760" s="445"/>
      <c r="I760" s="445"/>
      <c r="J760" s="445"/>
      <c r="K760" s="445"/>
      <c r="L760" s="445"/>
      <c r="M760" s="445"/>
      <c r="N760" s="445"/>
      <c r="O760" s="445"/>
      <c r="P760" s="445"/>
      <c r="Q760" s="445"/>
      <c r="R760" s="445"/>
      <c r="S760" s="445"/>
      <c r="T760" s="445"/>
      <c r="U760" s="445"/>
      <c r="V760" s="445"/>
      <c r="W760" s="445"/>
      <c r="X760" s="445"/>
      <c r="Y760" s="445"/>
      <c r="Z760" s="445"/>
    </row>
    <row r="761" spans="1:26" ht="15.75" x14ac:dyDescent="0.25">
      <c r="A761" s="445"/>
      <c r="B761" s="445"/>
      <c r="C761" s="445"/>
      <c r="D761" s="445"/>
      <c r="E761" s="445"/>
      <c r="F761" s="445"/>
      <c r="G761" s="445"/>
      <c r="H761" s="445"/>
      <c r="I761" s="445"/>
      <c r="J761" s="445"/>
      <c r="K761" s="445"/>
      <c r="L761" s="445"/>
      <c r="M761" s="445"/>
      <c r="N761" s="445"/>
      <c r="O761" s="445"/>
      <c r="P761" s="445"/>
      <c r="Q761" s="445"/>
      <c r="R761" s="445"/>
      <c r="S761" s="445"/>
      <c r="T761" s="445"/>
      <c r="U761" s="445"/>
      <c r="V761" s="445"/>
      <c r="W761" s="445"/>
      <c r="X761" s="445"/>
      <c r="Y761" s="445"/>
      <c r="Z761" s="445"/>
    </row>
    <row r="762" spans="1:26" ht="15.75" x14ac:dyDescent="0.25">
      <c r="A762" s="445"/>
      <c r="B762" s="445"/>
      <c r="C762" s="445"/>
      <c r="D762" s="445"/>
      <c r="E762" s="445"/>
      <c r="F762" s="445"/>
      <c r="G762" s="445"/>
      <c r="H762" s="445"/>
      <c r="I762" s="445"/>
      <c r="J762" s="445"/>
      <c r="K762" s="445"/>
      <c r="L762" s="445"/>
      <c r="M762" s="445"/>
      <c r="N762" s="445"/>
      <c r="O762" s="445"/>
      <c r="P762" s="445"/>
      <c r="Q762" s="445"/>
      <c r="R762" s="445"/>
      <c r="S762" s="445"/>
      <c r="T762" s="445"/>
      <c r="U762" s="445"/>
      <c r="V762" s="445"/>
      <c r="W762" s="445"/>
      <c r="X762" s="445"/>
      <c r="Y762" s="445"/>
      <c r="Z762" s="445"/>
    </row>
    <row r="763" spans="1:26" ht="15.75" x14ac:dyDescent="0.25">
      <c r="A763" s="445"/>
      <c r="B763" s="445"/>
      <c r="C763" s="445"/>
      <c r="D763" s="445"/>
      <c r="E763" s="445"/>
      <c r="F763" s="445"/>
      <c r="G763" s="445"/>
      <c r="H763" s="445"/>
      <c r="I763" s="445"/>
      <c r="J763" s="445"/>
      <c r="K763" s="445"/>
      <c r="L763" s="445"/>
      <c r="M763" s="445"/>
      <c r="N763" s="445"/>
      <c r="O763" s="445"/>
      <c r="P763" s="445"/>
      <c r="Q763" s="445"/>
      <c r="R763" s="445"/>
      <c r="S763" s="445"/>
      <c r="T763" s="445"/>
      <c r="U763" s="445"/>
      <c r="V763" s="445"/>
      <c r="W763" s="445"/>
      <c r="X763" s="445"/>
      <c r="Y763" s="445"/>
      <c r="Z763" s="445"/>
    </row>
    <row r="764" spans="1:26" ht="15.75" x14ac:dyDescent="0.25">
      <c r="A764" s="445"/>
      <c r="B764" s="445"/>
      <c r="C764" s="445"/>
      <c r="D764" s="445"/>
      <c r="E764" s="445"/>
      <c r="F764" s="445"/>
      <c r="G764" s="445"/>
      <c r="H764" s="445"/>
      <c r="I764" s="445"/>
      <c r="J764" s="445"/>
      <c r="K764" s="445"/>
      <c r="L764" s="445"/>
      <c r="M764" s="445"/>
      <c r="N764" s="445"/>
      <c r="O764" s="445"/>
      <c r="P764" s="445"/>
      <c r="Q764" s="445"/>
      <c r="R764" s="445"/>
      <c r="S764" s="445"/>
      <c r="T764" s="445"/>
      <c r="U764" s="445"/>
      <c r="V764" s="445"/>
      <c r="W764" s="445"/>
      <c r="X764" s="445"/>
      <c r="Y764" s="445"/>
      <c r="Z764" s="445"/>
    </row>
    <row r="765" spans="1:26" ht="15.75" x14ac:dyDescent="0.25">
      <c r="A765" s="445"/>
      <c r="B765" s="445"/>
      <c r="C765" s="445"/>
      <c r="D765" s="445"/>
      <c r="E765" s="445"/>
      <c r="F765" s="445"/>
      <c r="G765" s="445"/>
      <c r="H765" s="445"/>
      <c r="I765" s="445"/>
      <c r="J765" s="445"/>
      <c r="K765" s="445"/>
      <c r="L765" s="445"/>
      <c r="M765" s="445"/>
      <c r="N765" s="445"/>
      <c r="O765" s="445"/>
      <c r="P765" s="445"/>
      <c r="Q765" s="445"/>
      <c r="R765" s="445"/>
      <c r="S765" s="445"/>
      <c r="T765" s="445"/>
      <c r="U765" s="445"/>
      <c r="V765" s="445"/>
      <c r="W765" s="445"/>
      <c r="X765" s="445"/>
      <c r="Y765" s="445"/>
      <c r="Z765" s="445"/>
    </row>
    <row r="766" spans="1:26" ht="15.75" x14ac:dyDescent="0.25">
      <c r="A766" s="445"/>
      <c r="B766" s="445"/>
      <c r="C766" s="445"/>
      <c r="D766" s="445"/>
      <c r="E766" s="445"/>
      <c r="F766" s="445"/>
      <c r="G766" s="445"/>
      <c r="H766" s="445"/>
      <c r="I766" s="445"/>
      <c r="J766" s="445"/>
      <c r="K766" s="445"/>
      <c r="L766" s="445"/>
      <c r="M766" s="445"/>
      <c r="N766" s="445"/>
      <c r="O766" s="445"/>
      <c r="P766" s="445"/>
      <c r="Q766" s="445"/>
      <c r="R766" s="445"/>
      <c r="S766" s="445"/>
      <c r="T766" s="445"/>
      <c r="U766" s="445"/>
      <c r="V766" s="445"/>
      <c r="W766" s="445"/>
      <c r="X766" s="445"/>
      <c r="Y766" s="445"/>
      <c r="Z766" s="445"/>
    </row>
    <row r="767" spans="1:26" ht="15.75" x14ac:dyDescent="0.25">
      <c r="A767" s="445"/>
      <c r="B767" s="445"/>
      <c r="C767" s="445"/>
      <c r="D767" s="445"/>
      <c r="E767" s="445"/>
      <c r="F767" s="445"/>
      <c r="G767" s="445"/>
      <c r="H767" s="445"/>
      <c r="I767" s="445"/>
      <c r="J767" s="445"/>
      <c r="K767" s="445"/>
      <c r="L767" s="445"/>
      <c r="M767" s="445"/>
      <c r="N767" s="445"/>
      <c r="O767" s="445"/>
      <c r="P767" s="445"/>
      <c r="Q767" s="445"/>
      <c r="R767" s="445"/>
      <c r="S767" s="445"/>
      <c r="T767" s="445"/>
      <c r="U767" s="445"/>
      <c r="V767" s="445"/>
      <c r="W767" s="445"/>
      <c r="X767" s="445"/>
      <c r="Y767" s="445"/>
      <c r="Z767" s="445"/>
    </row>
    <row r="768" spans="1:26" ht="15.75" x14ac:dyDescent="0.25">
      <c r="A768" s="445"/>
      <c r="B768" s="445"/>
      <c r="C768" s="445"/>
      <c r="D768" s="445"/>
      <c r="E768" s="445"/>
      <c r="F768" s="445"/>
      <c r="G768" s="445"/>
      <c r="H768" s="445"/>
      <c r="I768" s="445"/>
      <c r="J768" s="445"/>
      <c r="K768" s="445"/>
      <c r="L768" s="445"/>
      <c r="M768" s="445"/>
      <c r="N768" s="445"/>
      <c r="O768" s="445"/>
      <c r="P768" s="445"/>
      <c r="Q768" s="445"/>
      <c r="R768" s="445"/>
      <c r="S768" s="445"/>
      <c r="T768" s="445"/>
      <c r="U768" s="445"/>
      <c r="V768" s="445"/>
      <c r="W768" s="445"/>
      <c r="X768" s="445"/>
      <c r="Y768" s="445"/>
      <c r="Z768" s="445"/>
    </row>
    <row r="769" spans="1:26" ht="15.75" x14ac:dyDescent="0.25">
      <c r="A769" s="445"/>
      <c r="B769" s="445"/>
      <c r="C769" s="445"/>
      <c r="D769" s="445"/>
      <c r="E769" s="445"/>
      <c r="F769" s="445"/>
      <c r="G769" s="445"/>
      <c r="H769" s="445"/>
      <c r="I769" s="445"/>
      <c r="J769" s="445"/>
      <c r="K769" s="445"/>
      <c r="L769" s="445"/>
      <c r="M769" s="445"/>
      <c r="N769" s="445"/>
      <c r="O769" s="445"/>
      <c r="P769" s="445"/>
      <c r="Q769" s="445"/>
      <c r="R769" s="445"/>
      <c r="S769" s="445"/>
      <c r="T769" s="445"/>
      <c r="U769" s="445"/>
      <c r="V769" s="445"/>
      <c r="W769" s="445"/>
      <c r="X769" s="445"/>
      <c r="Y769" s="445"/>
      <c r="Z769" s="445"/>
    </row>
    <row r="770" spans="1:26" ht="15.75" x14ac:dyDescent="0.25">
      <c r="A770" s="445"/>
      <c r="B770" s="445"/>
      <c r="C770" s="445"/>
      <c r="D770" s="445"/>
      <c r="E770" s="445"/>
      <c r="F770" s="445"/>
      <c r="G770" s="445"/>
      <c r="H770" s="445"/>
      <c r="I770" s="445"/>
      <c r="J770" s="445"/>
      <c r="K770" s="445"/>
      <c r="L770" s="445"/>
      <c r="M770" s="445"/>
      <c r="N770" s="445"/>
      <c r="O770" s="445"/>
      <c r="P770" s="445"/>
      <c r="Q770" s="445"/>
      <c r="R770" s="445"/>
      <c r="S770" s="445"/>
      <c r="T770" s="445"/>
      <c r="U770" s="445"/>
      <c r="V770" s="445"/>
      <c r="W770" s="445"/>
      <c r="X770" s="445"/>
      <c r="Y770" s="445"/>
      <c r="Z770" s="445"/>
    </row>
    <row r="771" spans="1:26" ht="15.75" x14ac:dyDescent="0.25">
      <c r="A771" s="445"/>
      <c r="B771" s="445"/>
      <c r="C771" s="445"/>
      <c r="D771" s="445"/>
      <c r="E771" s="445"/>
      <c r="F771" s="445"/>
      <c r="G771" s="445"/>
      <c r="H771" s="445"/>
      <c r="I771" s="445"/>
      <c r="J771" s="445"/>
      <c r="K771" s="445"/>
      <c r="L771" s="445"/>
      <c r="M771" s="445"/>
      <c r="N771" s="445"/>
      <c r="O771" s="445"/>
      <c r="P771" s="445"/>
      <c r="Q771" s="445"/>
      <c r="R771" s="445"/>
      <c r="S771" s="445"/>
      <c r="T771" s="445"/>
      <c r="U771" s="445"/>
      <c r="V771" s="445"/>
      <c r="W771" s="445"/>
      <c r="X771" s="445"/>
      <c r="Y771" s="445"/>
      <c r="Z771" s="445"/>
    </row>
    <row r="772" spans="1:26" ht="15.75" x14ac:dyDescent="0.25">
      <c r="A772" s="445"/>
      <c r="B772" s="445"/>
      <c r="C772" s="445"/>
      <c r="D772" s="445"/>
      <c r="E772" s="445"/>
      <c r="F772" s="445"/>
      <c r="G772" s="445"/>
      <c r="H772" s="445"/>
      <c r="I772" s="445"/>
      <c r="J772" s="445"/>
      <c r="K772" s="445"/>
      <c r="L772" s="445"/>
      <c r="M772" s="445"/>
      <c r="N772" s="445"/>
      <c r="O772" s="445"/>
      <c r="P772" s="445"/>
      <c r="Q772" s="445"/>
      <c r="R772" s="445"/>
      <c r="S772" s="445"/>
      <c r="T772" s="445"/>
      <c r="U772" s="445"/>
      <c r="V772" s="445"/>
      <c r="W772" s="445"/>
      <c r="X772" s="445"/>
      <c r="Y772" s="445"/>
      <c r="Z772" s="445"/>
    </row>
    <row r="773" spans="1:26" ht="15.75" x14ac:dyDescent="0.25">
      <c r="A773" s="445"/>
      <c r="B773" s="445"/>
      <c r="C773" s="445"/>
      <c r="D773" s="445"/>
      <c r="E773" s="445"/>
      <c r="F773" s="445"/>
      <c r="G773" s="445"/>
      <c r="H773" s="445"/>
      <c r="I773" s="445"/>
      <c r="J773" s="445"/>
      <c r="K773" s="445"/>
      <c r="L773" s="445"/>
      <c r="M773" s="445"/>
      <c r="N773" s="445"/>
      <c r="O773" s="445"/>
      <c r="P773" s="445"/>
      <c r="Q773" s="445"/>
      <c r="R773" s="445"/>
      <c r="S773" s="445"/>
      <c r="T773" s="445"/>
      <c r="U773" s="445"/>
      <c r="V773" s="445"/>
      <c r="W773" s="445"/>
      <c r="X773" s="445"/>
      <c r="Y773" s="445"/>
      <c r="Z773" s="445"/>
    </row>
    <row r="774" spans="1:26" ht="15.75" x14ac:dyDescent="0.25">
      <c r="A774" s="445"/>
      <c r="B774" s="445"/>
      <c r="C774" s="445"/>
      <c r="D774" s="445"/>
      <c r="E774" s="445"/>
      <c r="F774" s="445"/>
      <c r="G774" s="445"/>
      <c r="H774" s="445"/>
      <c r="I774" s="445"/>
      <c r="J774" s="445"/>
      <c r="K774" s="445"/>
      <c r="L774" s="445"/>
      <c r="M774" s="445"/>
      <c r="N774" s="445"/>
      <c r="O774" s="445"/>
      <c r="P774" s="445"/>
      <c r="Q774" s="445"/>
      <c r="R774" s="445"/>
      <c r="S774" s="445"/>
      <c r="T774" s="445"/>
      <c r="U774" s="445"/>
      <c r="V774" s="445"/>
      <c r="W774" s="445"/>
      <c r="X774" s="445"/>
      <c r="Y774" s="445"/>
      <c r="Z774" s="445"/>
    </row>
    <row r="775" spans="1:26" ht="15.75" x14ac:dyDescent="0.25">
      <c r="A775" s="445"/>
      <c r="B775" s="445"/>
      <c r="C775" s="445"/>
      <c r="D775" s="445"/>
      <c r="E775" s="445"/>
      <c r="F775" s="445"/>
      <c r="G775" s="445"/>
      <c r="H775" s="445"/>
      <c r="I775" s="445"/>
      <c r="J775" s="445"/>
      <c r="K775" s="445"/>
      <c r="L775" s="445"/>
      <c r="M775" s="445"/>
      <c r="N775" s="445"/>
      <c r="O775" s="445"/>
      <c r="P775" s="445"/>
      <c r="Q775" s="445"/>
      <c r="R775" s="445"/>
      <c r="S775" s="445"/>
      <c r="T775" s="445"/>
      <c r="U775" s="445"/>
      <c r="V775" s="445"/>
      <c r="W775" s="445"/>
      <c r="X775" s="445"/>
      <c r="Y775" s="445"/>
      <c r="Z775" s="445"/>
    </row>
    <row r="776" spans="1:26" ht="15.75" x14ac:dyDescent="0.25">
      <c r="A776" s="445"/>
      <c r="B776" s="445"/>
      <c r="C776" s="445"/>
      <c r="D776" s="445"/>
      <c r="E776" s="445"/>
      <c r="F776" s="445"/>
      <c r="G776" s="445"/>
      <c r="H776" s="445"/>
      <c r="I776" s="445"/>
      <c r="J776" s="445"/>
      <c r="K776" s="445"/>
      <c r="L776" s="445"/>
      <c r="M776" s="445"/>
      <c r="N776" s="445"/>
      <c r="O776" s="445"/>
      <c r="P776" s="445"/>
      <c r="Q776" s="445"/>
      <c r="R776" s="445"/>
      <c r="S776" s="445"/>
      <c r="T776" s="445"/>
      <c r="U776" s="445"/>
      <c r="V776" s="445"/>
      <c r="W776" s="445"/>
      <c r="X776" s="445"/>
      <c r="Y776" s="445"/>
      <c r="Z776" s="445"/>
    </row>
    <row r="777" spans="1:26" ht="15.75" x14ac:dyDescent="0.25">
      <c r="A777" s="445"/>
      <c r="B777" s="445"/>
      <c r="C777" s="445"/>
      <c r="D777" s="445"/>
      <c r="E777" s="445"/>
      <c r="F777" s="445"/>
      <c r="G777" s="445"/>
      <c r="H777" s="445"/>
      <c r="I777" s="445"/>
      <c r="J777" s="445"/>
      <c r="K777" s="445"/>
      <c r="L777" s="445"/>
      <c r="M777" s="445"/>
      <c r="N777" s="445"/>
      <c r="O777" s="445"/>
      <c r="P777" s="445"/>
      <c r="Q777" s="445"/>
      <c r="R777" s="445"/>
      <c r="S777" s="445"/>
      <c r="T777" s="445"/>
      <c r="U777" s="445"/>
      <c r="V777" s="445"/>
      <c r="W777" s="445"/>
      <c r="X777" s="445"/>
      <c r="Y777" s="445"/>
      <c r="Z777" s="445"/>
    </row>
    <row r="778" spans="1:26" ht="15.75" x14ac:dyDescent="0.25">
      <c r="A778" s="445"/>
      <c r="B778" s="445"/>
      <c r="C778" s="445"/>
      <c r="D778" s="445"/>
      <c r="E778" s="445"/>
      <c r="F778" s="445"/>
      <c r="G778" s="445"/>
      <c r="H778" s="445"/>
      <c r="I778" s="445"/>
      <c r="J778" s="445"/>
      <c r="K778" s="445"/>
      <c r="L778" s="445"/>
      <c r="M778" s="445"/>
      <c r="N778" s="445"/>
      <c r="O778" s="445"/>
      <c r="P778" s="445"/>
      <c r="Q778" s="445"/>
      <c r="R778" s="445"/>
      <c r="S778" s="445"/>
      <c r="T778" s="445"/>
      <c r="U778" s="445"/>
      <c r="V778" s="445"/>
      <c r="W778" s="445"/>
      <c r="X778" s="445"/>
      <c r="Y778" s="445"/>
      <c r="Z778" s="445"/>
    </row>
    <row r="779" spans="1:26" ht="15.75" x14ac:dyDescent="0.25">
      <c r="A779" s="445"/>
      <c r="B779" s="445"/>
      <c r="C779" s="445"/>
      <c r="D779" s="445"/>
      <c r="E779" s="445"/>
      <c r="F779" s="445"/>
      <c r="G779" s="445"/>
      <c r="H779" s="445"/>
      <c r="I779" s="445"/>
      <c r="J779" s="445"/>
      <c r="K779" s="445"/>
      <c r="L779" s="445"/>
      <c r="M779" s="445"/>
      <c r="N779" s="445"/>
      <c r="O779" s="445"/>
      <c r="P779" s="445"/>
      <c r="Q779" s="445"/>
      <c r="R779" s="445"/>
      <c r="S779" s="445"/>
      <c r="T779" s="445"/>
      <c r="U779" s="445"/>
      <c r="V779" s="445"/>
      <c r="W779" s="445"/>
      <c r="X779" s="445"/>
      <c r="Y779" s="445"/>
      <c r="Z779" s="445"/>
    </row>
    <row r="780" spans="1:26" ht="15.75" x14ac:dyDescent="0.25">
      <c r="A780" s="445"/>
      <c r="B780" s="445"/>
      <c r="C780" s="445"/>
      <c r="D780" s="445"/>
      <c r="E780" s="445"/>
      <c r="F780" s="445"/>
      <c r="G780" s="445"/>
      <c r="H780" s="445"/>
      <c r="I780" s="445"/>
      <c r="J780" s="445"/>
      <c r="K780" s="445"/>
      <c r="L780" s="445"/>
      <c r="M780" s="445"/>
      <c r="N780" s="445"/>
      <c r="O780" s="445"/>
      <c r="P780" s="445"/>
      <c r="Q780" s="445"/>
      <c r="R780" s="445"/>
      <c r="S780" s="445"/>
      <c r="T780" s="445"/>
      <c r="U780" s="445"/>
      <c r="V780" s="445"/>
      <c r="W780" s="445"/>
      <c r="X780" s="445"/>
      <c r="Y780" s="445"/>
      <c r="Z780" s="445"/>
    </row>
    <row r="781" spans="1:26" ht="15.75" x14ac:dyDescent="0.25">
      <c r="A781" s="445"/>
      <c r="B781" s="445"/>
      <c r="C781" s="445"/>
      <c r="D781" s="445"/>
      <c r="E781" s="445"/>
      <c r="F781" s="445"/>
      <c r="G781" s="445"/>
      <c r="H781" s="445"/>
      <c r="I781" s="445"/>
      <c r="J781" s="445"/>
      <c r="K781" s="445"/>
      <c r="L781" s="445"/>
      <c r="M781" s="445"/>
      <c r="N781" s="445"/>
      <c r="O781" s="445"/>
      <c r="P781" s="445"/>
      <c r="Q781" s="445"/>
      <c r="R781" s="445"/>
      <c r="S781" s="445"/>
      <c r="T781" s="445"/>
      <c r="U781" s="445"/>
      <c r="V781" s="445"/>
      <c r="W781" s="445"/>
      <c r="X781" s="445"/>
      <c r="Y781" s="445"/>
      <c r="Z781" s="445"/>
    </row>
    <row r="782" spans="1:26" ht="15.75" x14ac:dyDescent="0.25">
      <c r="A782" s="445"/>
      <c r="B782" s="445"/>
      <c r="C782" s="445"/>
      <c r="D782" s="445"/>
      <c r="E782" s="445"/>
      <c r="F782" s="445"/>
      <c r="G782" s="445"/>
      <c r="H782" s="445"/>
      <c r="I782" s="445"/>
      <c r="J782" s="445"/>
      <c r="K782" s="445"/>
      <c r="L782" s="445"/>
      <c r="M782" s="445"/>
      <c r="N782" s="445"/>
      <c r="O782" s="445"/>
      <c r="P782" s="445"/>
      <c r="Q782" s="445"/>
      <c r="R782" s="445"/>
      <c r="S782" s="445"/>
      <c r="T782" s="445"/>
      <c r="U782" s="445"/>
      <c r="V782" s="445"/>
      <c r="W782" s="445"/>
      <c r="X782" s="445"/>
      <c r="Y782" s="445"/>
      <c r="Z782" s="445"/>
    </row>
    <row r="783" spans="1:26" ht="15.75" x14ac:dyDescent="0.25">
      <c r="A783" s="445"/>
      <c r="B783" s="445"/>
      <c r="C783" s="445"/>
      <c r="D783" s="445"/>
      <c r="E783" s="445"/>
      <c r="F783" s="445"/>
      <c r="G783" s="445"/>
      <c r="H783" s="445"/>
      <c r="I783" s="445"/>
      <c r="J783" s="445"/>
      <c r="K783" s="445"/>
      <c r="L783" s="445"/>
      <c r="M783" s="445"/>
      <c r="N783" s="445"/>
      <c r="O783" s="445"/>
      <c r="P783" s="445"/>
      <c r="Q783" s="445"/>
      <c r="R783" s="445"/>
      <c r="S783" s="445"/>
      <c r="T783" s="445"/>
      <c r="U783" s="445"/>
      <c r="V783" s="445"/>
      <c r="W783" s="445"/>
      <c r="X783" s="445"/>
      <c r="Y783" s="445"/>
      <c r="Z783" s="445"/>
    </row>
    <row r="784" spans="1:26" ht="15.75" x14ac:dyDescent="0.25">
      <c r="A784" s="445"/>
      <c r="B784" s="445"/>
      <c r="C784" s="445"/>
      <c r="D784" s="445"/>
      <c r="E784" s="445"/>
      <c r="F784" s="445"/>
      <c r="G784" s="445"/>
      <c r="H784" s="445"/>
      <c r="I784" s="445"/>
      <c r="J784" s="445"/>
      <c r="K784" s="445"/>
      <c r="L784" s="445"/>
      <c r="M784" s="445"/>
      <c r="N784" s="445"/>
      <c r="O784" s="445"/>
      <c r="P784" s="445"/>
      <c r="Q784" s="445"/>
      <c r="R784" s="445"/>
      <c r="S784" s="445"/>
      <c r="T784" s="445"/>
      <c r="U784" s="445"/>
      <c r="V784" s="445"/>
      <c r="W784" s="445"/>
      <c r="X784" s="445"/>
      <c r="Y784" s="445"/>
      <c r="Z784" s="445"/>
    </row>
    <row r="785" spans="1:26" ht="15.75" x14ac:dyDescent="0.25">
      <c r="A785" s="445"/>
      <c r="B785" s="445"/>
      <c r="C785" s="445"/>
      <c r="D785" s="445"/>
      <c r="E785" s="445"/>
      <c r="F785" s="445"/>
      <c r="G785" s="445"/>
      <c r="H785" s="445"/>
      <c r="I785" s="445"/>
      <c r="J785" s="445"/>
      <c r="K785" s="445"/>
      <c r="L785" s="445"/>
      <c r="M785" s="445"/>
      <c r="N785" s="445"/>
      <c r="O785" s="445"/>
      <c r="P785" s="445"/>
      <c r="Q785" s="445"/>
      <c r="R785" s="445"/>
      <c r="S785" s="445"/>
      <c r="T785" s="445"/>
      <c r="U785" s="445"/>
      <c r="V785" s="445"/>
      <c r="W785" s="445"/>
      <c r="X785" s="445"/>
      <c r="Y785" s="445"/>
      <c r="Z785" s="445"/>
    </row>
    <row r="786" spans="1:26" ht="15.75" x14ac:dyDescent="0.25">
      <c r="A786" s="445"/>
      <c r="B786" s="445"/>
      <c r="C786" s="445"/>
      <c r="D786" s="445"/>
      <c r="E786" s="445"/>
      <c r="F786" s="445"/>
      <c r="G786" s="445"/>
      <c r="H786" s="445"/>
      <c r="I786" s="445"/>
      <c r="J786" s="445"/>
      <c r="K786" s="445"/>
      <c r="L786" s="445"/>
      <c r="M786" s="445"/>
      <c r="N786" s="445"/>
      <c r="O786" s="445"/>
      <c r="P786" s="445"/>
      <c r="Q786" s="445"/>
      <c r="R786" s="445"/>
      <c r="S786" s="445"/>
      <c r="T786" s="445"/>
      <c r="U786" s="445"/>
      <c r="V786" s="445"/>
      <c r="W786" s="445"/>
      <c r="X786" s="445"/>
      <c r="Y786" s="445"/>
      <c r="Z786" s="445"/>
    </row>
    <row r="787" spans="1:26" ht="15.75" x14ac:dyDescent="0.25">
      <c r="A787" s="445"/>
      <c r="B787" s="445"/>
      <c r="C787" s="445"/>
      <c r="D787" s="445"/>
      <c r="E787" s="445"/>
      <c r="F787" s="445"/>
      <c r="G787" s="445"/>
      <c r="H787" s="445"/>
      <c r="I787" s="445"/>
      <c r="J787" s="445"/>
      <c r="K787" s="445"/>
      <c r="L787" s="445"/>
      <c r="M787" s="445"/>
      <c r="N787" s="445"/>
      <c r="O787" s="445"/>
      <c r="P787" s="445"/>
      <c r="Q787" s="445"/>
      <c r="R787" s="445"/>
      <c r="S787" s="445"/>
      <c r="T787" s="445"/>
      <c r="U787" s="445"/>
      <c r="V787" s="445"/>
      <c r="W787" s="445"/>
      <c r="X787" s="445"/>
      <c r="Y787" s="445"/>
      <c r="Z787" s="445"/>
    </row>
    <row r="788" spans="1:26" ht="15.75" x14ac:dyDescent="0.25">
      <c r="A788" s="445"/>
      <c r="B788" s="445"/>
      <c r="C788" s="445"/>
      <c r="D788" s="445"/>
      <c r="E788" s="445"/>
      <c r="F788" s="445"/>
      <c r="G788" s="445"/>
      <c r="H788" s="445"/>
      <c r="I788" s="445"/>
      <c r="J788" s="445"/>
      <c r="K788" s="445"/>
      <c r="L788" s="445"/>
      <c r="M788" s="445"/>
      <c r="N788" s="445"/>
      <c r="O788" s="445"/>
      <c r="P788" s="445"/>
      <c r="Q788" s="445"/>
      <c r="R788" s="445"/>
      <c r="S788" s="445"/>
      <c r="T788" s="445"/>
      <c r="U788" s="445"/>
      <c r="V788" s="445"/>
      <c r="W788" s="445"/>
      <c r="X788" s="445"/>
      <c r="Y788" s="445"/>
      <c r="Z788" s="445"/>
    </row>
    <row r="789" spans="1:26" ht="15.75" x14ac:dyDescent="0.25">
      <c r="A789" s="445"/>
      <c r="B789" s="445"/>
      <c r="C789" s="445"/>
      <c r="D789" s="445"/>
      <c r="E789" s="445"/>
      <c r="F789" s="445"/>
      <c r="G789" s="445"/>
      <c r="H789" s="445"/>
      <c r="I789" s="445"/>
      <c r="J789" s="445"/>
      <c r="K789" s="445"/>
      <c r="L789" s="445"/>
      <c r="M789" s="445"/>
      <c r="N789" s="445"/>
      <c r="O789" s="445"/>
      <c r="P789" s="445"/>
      <c r="Q789" s="445"/>
      <c r="R789" s="445"/>
      <c r="S789" s="445"/>
      <c r="T789" s="445"/>
      <c r="U789" s="445"/>
      <c r="V789" s="445"/>
      <c r="W789" s="445"/>
      <c r="X789" s="445"/>
      <c r="Y789" s="445"/>
      <c r="Z789" s="445"/>
    </row>
    <row r="790" spans="1:26" ht="15.75" x14ac:dyDescent="0.25">
      <c r="A790" s="445"/>
      <c r="B790" s="445"/>
      <c r="C790" s="445"/>
      <c r="D790" s="445"/>
      <c r="E790" s="445"/>
      <c r="F790" s="445"/>
      <c r="G790" s="445"/>
      <c r="H790" s="445"/>
      <c r="I790" s="445"/>
      <c r="J790" s="445"/>
      <c r="K790" s="445"/>
      <c r="L790" s="445"/>
      <c r="M790" s="445"/>
      <c r="N790" s="445"/>
      <c r="O790" s="445"/>
      <c r="P790" s="445"/>
      <c r="Q790" s="445"/>
      <c r="R790" s="445"/>
      <c r="S790" s="445"/>
      <c r="T790" s="445"/>
      <c r="U790" s="445"/>
      <c r="V790" s="445"/>
      <c r="W790" s="445"/>
      <c r="X790" s="445"/>
      <c r="Y790" s="445"/>
      <c r="Z790" s="445"/>
    </row>
    <row r="791" spans="1:26" ht="15.75" x14ac:dyDescent="0.25">
      <c r="A791" s="445"/>
      <c r="B791" s="445"/>
      <c r="C791" s="445"/>
      <c r="D791" s="445"/>
      <c r="E791" s="445"/>
      <c r="F791" s="445"/>
      <c r="G791" s="445"/>
      <c r="H791" s="445"/>
      <c r="I791" s="445"/>
      <c r="J791" s="445"/>
      <c r="K791" s="445"/>
      <c r="L791" s="445"/>
      <c r="M791" s="445"/>
      <c r="N791" s="445"/>
      <c r="O791" s="445"/>
      <c r="P791" s="445"/>
      <c r="Q791" s="445"/>
      <c r="R791" s="445"/>
      <c r="S791" s="445"/>
      <c r="T791" s="445"/>
      <c r="U791" s="445"/>
      <c r="V791" s="445"/>
      <c r="W791" s="445"/>
      <c r="X791" s="445"/>
      <c r="Y791" s="445"/>
      <c r="Z791" s="445"/>
    </row>
    <row r="792" spans="1:26" ht="15.75" x14ac:dyDescent="0.25">
      <c r="A792" s="445"/>
      <c r="B792" s="445"/>
      <c r="C792" s="445"/>
      <c r="D792" s="445"/>
      <c r="E792" s="445"/>
      <c r="F792" s="445"/>
      <c r="G792" s="445"/>
      <c r="H792" s="445"/>
      <c r="I792" s="445"/>
      <c r="J792" s="445"/>
      <c r="K792" s="445"/>
      <c r="L792" s="445"/>
      <c r="M792" s="445"/>
      <c r="N792" s="445"/>
      <c r="O792" s="445"/>
      <c r="P792" s="445"/>
      <c r="Q792" s="445"/>
      <c r="R792" s="445"/>
      <c r="S792" s="445"/>
      <c r="T792" s="445"/>
      <c r="U792" s="445"/>
      <c r="V792" s="445"/>
      <c r="W792" s="445"/>
      <c r="X792" s="445"/>
      <c r="Y792" s="445"/>
      <c r="Z792" s="445"/>
    </row>
    <row r="793" spans="1:26" ht="15.75" x14ac:dyDescent="0.25">
      <c r="A793" s="445"/>
      <c r="B793" s="445"/>
      <c r="C793" s="445"/>
      <c r="D793" s="445"/>
      <c r="E793" s="445"/>
      <c r="F793" s="445"/>
      <c r="G793" s="445"/>
      <c r="H793" s="445"/>
      <c r="I793" s="445"/>
      <c r="J793" s="445"/>
      <c r="K793" s="445"/>
      <c r="L793" s="445"/>
      <c r="M793" s="445"/>
      <c r="N793" s="445"/>
      <c r="O793" s="445"/>
      <c r="P793" s="445"/>
      <c r="Q793" s="445"/>
      <c r="R793" s="445"/>
      <c r="S793" s="445"/>
      <c r="T793" s="445"/>
      <c r="U793" s="445"/>
      <c r="V793" s="445"/>
      <c r="W793" s="445"/>
      <c r="X793" s="445"/>
      <c r="Y793" s="445"/>
      <c r="Z793" s="445"/>
    </row>
    <row r="794" spans="1:26" ht="15.75" x14ac:dyDescent="0.25">
      <c r="A794" s="445"/>
      <c r="B794" s="445"/>
      <c r="C794" s="445"/>
      <c r="D794" s="445"/>
      <c r="E794" s="445"/>
      <c r="F794" s="445"/>
      <c r="G794" s="445"/>
      <c r="H794" s="445"/>
      <c r="I794" s="445"/>
      <c r="J794" s="445"/>
      <c r="K794" s="445"/>
      <c r="L794" s="445"/>
      <c r="M794" s="445"/>
      <c r="N794" s="445"/>
      <c r="O794" s="445"/>
      <c r="P794" s="445"/>
      <c r="Q794" s="445"/>
      <c r="R794" s="445"/>
      <c r="S794" s="445"/>
      <c r="T794" s="445"/>
      <c r="U794" s="445"/>
      <c r="V794" s="445"/>
      <c r="W794" s="445"/>
      <c r="X794" s="445"/>
      <c r="Y794" s="445"/>
      <c r="Z794" s="445"/>
    </row>
    <row r="795" spans="1:26" ht="15.75" x14ac:dyDescent="0.25">
      <c r="A795" s="445"/>
      <c r="B795" s="445"/>
      <c r="C795" s="445"/>
      <c r="D795" s="445"/>
      <c r="E795" s="445"/>
      <c r="F795" s="445"/>
      <c r="G795" s="445"/>
      <c r="H795" s="445"/>
      <c r="I795" s="445"/>
      <c r="J795" s="445"/>
      <c r="K795" s="445"/>
      <c r="L795" s="445"/>
      <c r="M795" s="445"/>
      <c r="N795" s="445"/>
      <c r="O795" s="445"/>
      <c r="P795" s="445"/>
      <c r="Q795" s="445"/>
      <c r="R795" s="445"/>
      <c r="S795" s="445"/>
      <c r="T795" s="445"/>
      <c r="U795" s="445"/>
      <c r="V795" s="445"/>
      <c r="W795" s="445"/>
      <c r="X795" s="445"/>
      <c r="Y795" s="445"/>
      <c r="Z795" s="445"/>
    </row>
    <row r="796" spans="1:26" ht="15.75" x14ac:dyDescent="0.25">
      <c r="A796" s="445"/>
      <c r="B796" s="445"/>
      <c r="C796" s="445"/>
      <c r="D796" s="445"/>
      <c r="E796" s="445"/>
      <c r="F796" s="445"/>
      <c r="G796" s="445"/>
      <c r="H796" s="445"/>
      <c r="I796" s="445"/>
      <c r="J796" s="445"/>
      <c r="K796" s="445"/>
      <c r="L796" s="445"/>
      <c r="M796" s="445"/>
      <c r="N796" s="445"/>
      <c r="O796" s="445"/>
      <c r="P796" s="445"/>
      <c r="Q796" s="445"/>
      <c r="R796" s="445"/>
      <c r="S796" s="445"/>
      <c r="T796" s="445"/>
      <c r="U796" s="445"/>
      <c r="V796" s="445"/>
      <c r="W796" s="445"/>
      <c r="X796" s="445"/>
      <c r="Y796" s="445"/>
      <c r="Z796" s="445"/>
    </row>
    <row r="797" spans="1:26" ht="15.75" x14ac:dyDescent="0.25">
      <c r="A797" s="445"/>
      <c r="B797" s="445"/>
      <c r="C797" s="445"/>
      <c r="D797" s="445"/>
      <c r="E797" s="445"/>
      <c r="F797" s="445"/>
      <c r="G797" s="445"/>
      <c r="H797" s="445"/>
      <c r="I797" s="445"/>
      <c r="J797" s="445"/>
      <c r="K797" s="445"/>
      <c r="L797" s="445"/>
      <c r="M797" s="445"/>
      <c r="N797" s="445"/>
      <c r="O797" s="445"/>
      <c r="P797" s="445"/>
      <c r="Q797" s="445"/>
      <c r="R797" s="445"/>
      <c r="S797" s="445"/>
      <c r="T797" s="445"/>
      <c r="U797" s="445"/>
      <c r="V797" s="445"/>
      <c r="W797" s="445"/>
      <c r="X797" s="445"/>
      <c r="Y797" s="445"/>
      <c r="Z797" s="445"/>
    </row>
    <row r="798" spans="1:26" ht="15.75" x14ac:dyDescent="0.25">
      <c r="A798" s="445"/>
      <c r="B798" s="445"/>
      <c r="C798" s="445"/>
      <c r="D798" s="445"/>
      <c r="E798" s="445"/>
      <c r="F798" s="445"/>
      <c r="G798" s="445"/>
      <c r="H798" s="445"/>
      <c r="I798" s="445"/>
      <c r="J798" s="445"/>
      <c r="K798" s="445"/>
      <c r="L798" s="445"/>
      <c r="M798" s="445"/>
      <c r="N798" s="445"/>
      <c r="O798" s="445"/>
      <c r="P798" s="445"/>
      <c r="Q798" s="445"/>
      <c r="R798" s="445"/>
      <c r="S798" s="445"/>
      <c r="T798" s="445"/>
      <c r="U798" s="445"/>
      <c r="V798" s="445"/>
      <c r="W798" s="445"/>
      <c r="X798" s="445"/>
      <c r="Y798" s="445"/>
      <c r="Z798" s="445"/>
    </row>
    <row r="799" spans="1:26" ht="15.75" x14ac:dyDescent="0.25">
      <c r="A799" s="445"/>
      <c r="B799" s="445"/>
      <c r="C799" s="445"/>
      <c r="D799" s="445"/>
      <c r="E799" s="445"/>
      <c r="F799" s="445"/>
      <c r="G799" s="445"/>
      <c r="H799" s="445"/>
      <c r="I799" s="445"/>
      <c r="J799" s="445"/>
      <c r="K799" s="445"/>
      <c r="L799" s="445"/>
      <c r="M799" s="445"/>
      <c r="N799" s="445"/>
      <c r="O799" s="445"/>
      <c r="P799" s="445"/>
      <c r="Q799" s="445"/>
      <c r="R799" s="445"/>
      <c r="S799" s="445"/>
      <c r="T799" s="445"/>
      <c r="U799" s="445"/>
      <c r="V799" s="445"/>
      <c r="W799" s="445"/>
      <c r="X799" s="445"/>
      <c r="Y799" s="445"/>
      <c r="Z799" s="445"/>
    </row>
    <row r="800" spans="1:26" ht="15.75" x14ac:dyDescent="0.25">
      <c r="A800" s="445"/>
      <c r="B800" s="445"/>
      <c r="C800" s="445"/>
      <c r="D800" s="445"/>
      <c r="E800" s="445"/>
      <c r="F800" s="445"/>
      <c r="G800" s="445"/>
      <c r="H800" s="445"/>
      <c r="I800" s="445"/>
      <c r="J800" s="445"/>
      <c r="K800" s="445"/>
      <c r="L800" s="445"/>
      <c r="M800" s="445"/>
      <c r="N800" s="445"/>
      <c r="O800" s="445"/>
      <c r="P800" s="445"/>
      <c r="Q800" s="445"/>
      <c r="R800" s="445"/>
      <c r="S800" s="445"/>
      <c r="T800" s="445"/>
      <c r="U800" s="445"/>
      <c r="V800" s="445"/>
      <c r="W800" s="445"/>
      <c r="X800" s="445"/>
      <c r="Y800" s="445"/>
      <c r="Z800" s="445"/>
    </row>
    <row r="801" spans="1:26" ht="15.75" x14ac:dyDescent="0.25">
      <c r="A801" s="445"/>
      <c r="B801" s="445"/>
      <c r="C801" s="445"/>
      <c r="D801" s="445"/>
      <c r="E801" s="445"/>
      <c r="F801" s="445"/>
      <c r="G801" s="445"/>
      <c r="H801" s="445"/>
      <c r="I801" s="445"/>
      <c r="J801" s="445"/>
      <c r="K801" s="445"/>
      <c r="L801" s="445"/>
      <c r="M801" s="445"/>
      <c r="N801" s="445"/>
      <c r="O801" s="445"/>
      <c r="P801" s="445"/>
      <c r="Q801" s="445"/>
      <c r="R801" s="445"/>
      <c r="S801" s="445"/>
      <c r="T801" s="445"/>
      <c r="U801" s="445"/>
      <c r="V801" s="445"/>
      <c r="W801" s="445"/>
      <c r="X801" s="445"/>
      <c r="Y801" s="445"/>
      <c r="Z801" s="445"/>
    </row>
    <row r="802" spans="1:26" ht="15.75" x14ac:dyDescent="0.25">
      <c r="A802" s="445"/>
      <c r="B802" s="445"/>
      <c r="C802" s="445"/>
      <c r="D802" s="445"/>
      <c r="E802" s="445"/>
      <c r="F802" s="445"/>
      <c r="G802" s="445"/>
      <c r="H802" s="445"/>
      <c r="I802" s="445"/>
      <c r="J802" s="445"/>
      <c r="K802" s="445"/>
      <c r="L802" s="445"/>
      <c r="M802" s="445"/>
      <c r="N802" s="445"/>
      <c r="O802" s="445"/>
      <c r="P802" s="445"/>
      <c r="Q802" s="445"/>
      <c r="R802" s="445"/>
      <c r="S802" s="445"/>
      <c r="T802" s="445"/>
      <c r="U802" s="445"/>
      <c r="V802" s="445"/>
      <c r="W802" s="445"/>
      <c r="X802" s="445"/>
      <c r="Y802" s="445"/>
      <c r="Z802" s="445"/>
    </row>
    <row r="803" spans="1:26" ht="15.75" x14ac:dyDescent="0.25">
      <c r="A803" s="445"/>
      <c r="B803" s="445"/>
      <c r="C803" s="445"/>
      <c r="D803" s="445"/>
      <c r="E803" s="445"/>
      <c r="F803" s="445"/>
      <c r="G803" s="445"/>
      <c r="H803" s="445"/>
      <c r="I803" s="445"/>
      <c r="J803" s="445"/>
      <c r="K803" s="445"/>
      <c r="L803" s="445"/>
      <c r="M803" s="445"/>
      <c r="N803" s="445"/>
      <c r="O803" s="445"/>
      <c r="P803" s="445"/>
      <c r="Q803" s="445"/>
      <c r="R803" s="445"/>
      <c r="S803" s="445"/>
      <c r="T803" s="445"/>
      <c r="U803" s="445"/>
      <c r="V803" s="445"/>
      <c r="W803" s="445"/>
      <c r="X803" s="445"/>
      <c r="Y803" s="445"/>
      <c r="Z803" s="445"/>
    </row>
    <row r="804" spans="1:26" ht="15.75" x14ac:dyDescent="0.25">
      <c r="A804" s="445"/>
      <c r="B804" s="445"/>
      <c r="C804" s="445"/>
      <c r="D804" s="445"/>
      <c r="E804" s="445"/>
      <c r="F804" s="445"/>
      <c r="G804" s="445"/>
      <c r="H804" s="445"/>
      <c r="I804" s="445"/>
      <c r="J804" s="445"/>
      <c r="K804" s="445"/>
      <c r="L804" s="445"/>
      <c r="M804" s="445"/>
      <c r="N804" s="445"/>
      <c r="O804" s="445"/>
      <c r="P804" s="445"/>
      <c r="Q804" s="445"/>
      <c r="R804" s="445"/>
      <c r="S804" s="445"/>
      <c r="T804" s="445"/>
      <c r="U804" s="445"/>
      <c r="V804" s="445"/>
      <c r="W804" s="445"/>
      <c r="X804" s="445"/>
      <c r="Y804" s="445"/>
      <c r="Z804" s="445"/>
    </row>
    <row r="805" spans="1:26" ht="15.75" x14ac:dyDescent="0.25">
      <c r="A805" s="445"/>
      <c r="B805" s="445"/>
      <c r="C805" s="445"/>
      <c r="D805" s="445"/>
      <c r="E805" s="445"/>
      <c r="F805" s="445"/>
      <c r="G805" s="445"/>
      <c r="H805" s="445"/>
      <c r="I805" s="445"/>
      <c r="J805" s="445"/>
      <c r="K805" s="445"/>
      <c r="L805" s="445"/>
      <c r="M805" s="445"/>
      <c r="N805" s="445"/>
      <c r="O805" s="445"/>
      <c r="P805" s="445"/>
      <c r="Q805" s="445"/>
      <c r="R805" s="445"/>
      <c r="S805" s="445"/>
      <c r="T805" s="445"/>
      <c r="U805" s="445"/>
      <c r="V805" s="445"/>
      <c r="W805" s="445"/>
      <c r="X805" s="445"/>
      <c r="Y805" s="445"/>
      <c r="Z805" s="445"/>
    </row>
    <row r="806" spans="1:26" ht="15.75" x14ac:dyDescent="0.25">
      <c r="A806" s="445"/>
      <c r="B806" s="445"/>
      <c r="C806" s="445"/>
      <c r="D806" s="445"/>
      <c r="E806" s="445"/>
      <c r="F806" s="445"/>
      <c r="G806" s="445"/>
      <c r="H806" s="445"/>
      <c r="I806" s="445"/>
      <c r="J806" s="445"/>
      <c r="K806" s="445"/>
      <c r="L806" s="445"/>
      <c r="M806" s="445"/>
      <c r="N806" s="445"/>
      <c r="O806" s="445"/>
      <c r="P806" s="445"/>
      <c r="Q806" s="445"/>
      <c r="R806" s="445"/>
      <c r="S806" s="445"/>
      <c r="T806" s="445"/>
      <c r="U806" s="445"/>
      <c r="V806" s="445"/>
      <c r="W806" s="445"/>
      <c r="X806" s="445"/>
      <c r="Y806" s="445"/>
      <c r="Z806" s="445"/>
    </row>
    <row r="807" spans="1:26" ht="15.75" x14ac:dyDescent="0.25">
      <c r="A807" s="445"/>
      <c r="B807" s="445"/>
      <c r="C807" s="445"/>
      <c r="D807" s="445"/>
      <c r="E807" s="445"/>
      <c r="F807" s="445"/>
      <c r="G807" s="445"/>
      <c r="H807" s="445"/>
      <c r="I807" s="445"/>
      <c r="J807" s="445"/>
      <c r="K807" s="445"/>
      <c r="L807" s="445"/>
      <c r="M807" s="445"/>
      <c r="N807" s="445"/>
      <c r="O807" s="445"/>
      <c r="P807" s="445"/>
      <c r="Q807" s="445"/>
      <c r="R807" s="445"/>
      <c r="S807" s="445"/>
      <c r="T807" s="445"/>
      <c r="U807" s="445"/>
      <c r="V807" s="445"/>
      <c r="W807" s="445"/>
      <c r="X807" s="445"/>
      <c r="Y807" s="445"/>
      <c r="Z807" s="445"/>
    </row>
    <row r="808" spans="1:26" ht="15.75" x14ac:dyDescent="0.25">
      <c r="A808" s="445"/>
      <c r="B808" s="445"/>
      <c r="C808" s="445"/>
      <c r="D808" s="445"/>
      <c r="E808" s="445"/>
      <c r="F808" s="445"/>
      <c r="G808" s="445"/>
      <c r="H808" s="445"/>
      <c r="I808" s="445"/>
      <c r="J808" s="445"/>
      <c r="K808" s="445"/>
      <c r="L808" s="445"/>
      <c r="M808" s="445"/>
      <c r="N808" s="445"/>
      <c r="O808" s="445"/>
      <c r="P808" s="445"/>
      <c r="Q808" s="445"/>
      <c r="R808" s="445"/>
      <c r="S808" s="445"/>
      <c r="T808" s="445"/>
      <c r="U808" s="445"/>
      <c r="V808" s="445"/>
      <c r="W808" s="445"/>
      <c r="X808" s="445"/>
      <c r="Y808" s="445"/>
      <c r="Z808" s="445"/>
    </row>
    <row r="809" spans="1:26" ht="15.75" x14ac:dyDescent="0.25">
      <c r="A809" s="445"/>
      <c r="B809" s="445"/>
      <c r="C809" s="445"/>
      <c r="D809" s="445"/>
      <c r="E809" s="445"/>
      <c r="F809" s="445"/>
      <c r="G809" s="445"/>
      <c r="H809" s="445"/>
      <c r="I809" s="445"/>
      <c r="J809" s="445"/>
      <c r="K809" s="445"/>
      <c r="L809" s="445"/>
      <c r="M809" s="445"/>
      <c r="N809" s="445"/>
      <c r="O809" s="445"/>
      <c r="P809" s="445"/>
      <c r="Q809" s="445"/>
      <c r="R809" s="445"/>
      <c r="S809" s="445"/>
      <c r="T809" s="445"/>
      <c r="U809" s="445"/>
      <c r="V809" s="445"/>
      <c r="W809" s="445"/>
      <c r="X809" s="445"/>
      <c r="Y809" s="445"/>
      <c r="Z809" s="445"/>
    </row>
    <row r="810" spans="1:26" ht="15.75" x14ac:dyDescent="0.25">
      <c r="A810" s="445"/>
      <c r="B810" s="445"/>
      <c r="C810" s="445"/>
      <c r="D810" s="445"/>
      <c r="E810" s="445"/>
      <c r="F810" s="445"/>
      <c r="G810" s="445"/>
      <c r="H810" s="445"/>
      <c r="I810" s="445"/>
      <c r="J810" s="445"/>
      <c r="K810" s="445"/>
      <c r="L810" s="445"/>
      <c r="M810" s="445"/>
      <c r="N810" s="445"/>
      <c r="O810" s="445"/>
      <c r="P810" s="445"/>
      <c r="Q810" s="445"/>
      <c r="R810" s="445"/>
      <c r="S810" s="445"/>
      <c r="T810" s="445"/>
      <c r="U810" s="445"/>
      <c r="V810" s="445"/>
      <c r="W810" s="445"/>
      <c r="X810" s="445"/>
      <c r="Y810" s="445"/>
      <c r="Z810" s="445"/>
    </row>
    <row r="811" spans="1:26" ht="15.75" x14ac:dyDescent="0.25">
      <c r="A811" s="445"/>
      <c r="B811" s="445"/>
      <c r="C811" s="445"/>
      <c r="D811" s="445"/>
      <c r="E811" s="445"/>
      <c r="F811" s="445"/>
      <c r="G811" s="445"/>
      <c r="H811" s="445"/>
      <c r="I811" s="445"/>
      <c r="J811" s="445"/>
      <c r="K811" s="445"/>
      <c r="L811" s="445"/>
      <c r="M811" s="445"/>
      <c r="N811" s="445"/>
      <c r="O811" s="445"/>
      <c r="P811" s="445"/>
      <c r="Q811" s="445"/>
      <c r="R811" s="445"/>
      <c r="S811" s="445"/>
      <c r="T811" s="445"/>
      <c r="U811" s="445"/>
      <c r="V811" s="445"/>
      <c r="W811" s="445"/>
      <c r="X811" s="445"/>
      <c r="Y811" s="445"/>
      <c r="Z811" s="445"/>
    </row>
    <row r="812" spans="1:26" ht="15.75" x14ac:dyDescent="0.25">
      <c r="A812" s="445"/>
      <c r="B812" s="445"/>
      <c r="C812" s="445"/>
      <c r="D812" s="445"/>
      <c r="E812" s="445"/>
      <c r="F812" s="445"/>
      <c r="G812" s="445"/>
      <c r="H812" s="445"/>
      <c r="I812" s="445"/>
      <c r="J812" s="445"/>
      <c r="K812" s="445"/>
      <c r="L812" s="445"/>
      <c r="M812" s="445"/>
      <c r="N812" s="445"/>
      <c r="O812" s="445"/>
      <c r="P812" s="445"/>
      <c r="Q812" s="445"/>
      <c r="R812" s="445"/>
      <c r="S812" s="445"/>
      <c r="T812" s="445"/>
      <c r="U812" s="445"/>
      <c r="V812" s="445"/>
      <c r="W812" s="445"/>
      <c r="X812" s="445"/>
      <c r="Y812" s="445"/>
      <c r="Z812" s="445"/>
    </row>
    <row r="813" spans="1:26" ht="15.75" x14ac:dyDescent="0.25">
      <c r="A813" s="445"/>
      <c r="B813" s="445"/>
      <c r="C813" s="445"/>
      <c r="D813" s="445"/>
      <c r="E813" s="445"/>
      <c r="F813" s="445"/>
      <c r="G813" s="445"/>
      <c r="H813" s="445"/>
      <c r="I813" s="445"/>
      <c r="J813" s="445"/>
      <c r="K813" s="445"/>
      <c r="L813" s="445"/>
      <c r="M813" s="445"/>
      <c r="N813" s="445"/>
      <c r="O813" s="445"/>
      <c r="P813" s="445"/>
      <c r="Q813" s="445"/>
      <c r="R813" s="445"/>
      <c r="S813" s="445"/>
      <c r="T813" s="445"/>
      <c r="U813" s="445"/>
      <c r="V813" s="445"/>
      <c r="W813" s="445"/>
      <c r="X813" s="445"/>
      <c r="Y813" s="445"/>
      <c r="Z813" s="445"/>
    </row>
    <row r="814" spans="1:26" ht="15.75" x14ac:dyDescent="0.25">
      <c r="A814" s="445"/>
      <c r="B814" s="445"/>
      <c r="C814" s="445"/>
      <c r="D814" s="445"/>
      <c r="E814" s="445"/>
      <c r="F814" s="445"/>
      <c r="G814" s="445"/>
      <c r="H814" s="445"/>
      <c r="I814" s="445"/>
      <c r="J814" s="445"/>
      <c r="K814" s="445"/>
      <c r="L814" s="445"/>
      <c r="M814" s="445"/>
      <c r="N814" s="445"/>
      <c r="O814" s="445"/>
      <c r="P814" s="445"/>
      <c r="Q814" s="445"/>
      <c r="R814" s="445"/>
      <c r="S814" s="445"/>
      <c r="T814" s="445"/>
      <c r="U814" s="445"/>
      <c r="V814" s="445"/>
      <c r="W814" s="445"/>
      <c r="X814" s="445"/>
      <c r="Y814" s="445"/>
      <c r="Z814" s="445"/>
    </row>
    <row r="815" spans="1:26" ht="15.75" x14ac:dyDescent="0.25">
      <c r="A815" s="445"/>
      <c r="B815" s="445"/>
      <c r="C815" s="445"/>
      <c r="D815" s="445"/>
      <c r="E815" s="445"/>
      <c r="F815" s="445"/>
      <c r="G815" s="445"/>
      <c r="H815" s="445"/>
      <c r="I815" s="445"/>
      <c r="J815" s="445"/>
      <c r="K815" s="445"/>
      <c r="L815" s="445"/>
      <c r="M815" s="445"/>
      <c r="N815" s="445"/>
      <c r="O815" s="445"/>
      <c r="P815" s="445"/>
      <c r="Q815" s="445"/>
      <c r="R815" s="445"/>
      <c r="S815" s="445"/>
      <c r="T815" s="445"/>
      <c r="U815" s="445"/>
      <c r="V815" s="445"/>
      <c r="W815" s="445"/>
      <c r="X815" s="445"/>
      <c r="Y815" s="445"/>
      <c r="Z815" s="445"/>
    </row>
    <row r="816" spans="1:26" ht="15.75" x14ac:dyDescent="0.25">
      <c r="A816" s="445"/>
      <c r="B816" s="445"/>
      <c r="C816" s="445"/>
      <c r="D816" s="445"/>
      <c r="E816" s="445"/>
      <c r="F816" s="445"/>
      <c r="G816" s="445"/>
      <c r="H816" s="445"/>
      <c r="I816" s="445"/>
      <c r="J816" s="445"/>
      <c r="K816" s="445"/>
      <c r="L816" s="445"/>
      <c r="M816" s="445"/>
      <c r="N816" s="445"/>
      <c r="O816" s="445"/>
      <c r="P816" s="445"/>
      <c r="Q816" s="445"/>
      <c r="R816" s="445"/>
      <c r="S816" s="445"/>
      <c r="T816" s="445"/>
      <c r="U816" s="445"/>
      <c r="V816" s="445"/>
      <c r="W816" s="445"/>
      <c r="X816" s="445"/>
      <c r="Y816" s="445"/>
      <c r="Z816" s="445"/>
    </row>
    <row r="817" spans="1:26" ht="15.75" x14ac:dyDescent="0.25">
      <c r="A817" s="445"/>
      <c r="B817" s="445"/>
      <c r="C817" s="445"/>
      <c r="D817" s="445"/>
      <c r="E817" s="445"/>
      <c r="F817" s="445"/>
      <c r="G817" s="445"/>
      <c r="H817" s="445"/>
      <c r="I817" s="445"/>
      <c r="J817" s="445"/>
      <c r="K817" s="445"/>
      <c r="L817" s="445"/>
      <c r="M817" s="445"/>
      <c r="N817" s="445"/>
      <c r="O817" s="445"/>
      <c r="P817" s="445"/>
      <c r="Q817" s="445"/>
      <c r="R817" s="445"/>
      <c r="S817" s="445"/>
      <c r="T817" s="445"/>
      <c r="U817" s="445"/>
      <c r="V817" s="445"/>
      <c r="W817" s="445"/>
      <c r="X817" s="445"/>
      <c r="Y817" s="445"/>
      <c r="Z817" s="445"/>
    </row>
    <row r="818" spans="1:26" ht="15.75" x14ac:dyDescent="0.25">
      <c r="A818" s="445"/>
      <c r="B818" s="445"/>
      <c r="C818" s="445"/>
      <c r="D818" s="445"/>
      <c r="E818" s="445"/>
      <c r="F818" s="445"/>
      <c r="G818" s="445"/>
      <c r="H818" s="445"/>
      <c r="I818" s="445"/>
      <c r="J818" s="445"/>
      <c r="K818" s="445"/>
      <c r="L818" s="445"/>
      <c r="M818" s="445"/>
      <c r="N818" s="445"/>
      <c r="O818" s="445"/>
      <c r="P818" s="445"/>
      <c r="Q818" s="445"/>
      <c r="R818" s="445"/>
      <c r="S818" s="445"/>
      <c r="T818" s="445"/>
      <c r="U818" s="445"/>
      <c r="V818" s="445"/>
      <c r="W818" s="445"/>
      <c r="X818" s="445"/>
      <c r="Y818" s="445"/>
      <c r="Z818" s="445"/>
    </row>
    <row r="819" spans="1:26" ht="15.75" x14ac:dyDescent="0.25">
      <c r="A819" s="445"/>
      <c r="B819" s="445"/>
      <c r="C819" s="445"/>
      <c r="D819" s="445"/>
      <c r="E819" s="445"/>
      <c r="F819" s="445"/>
      <c r="G819" s="445"/>
      <c r="H819" s="445"/>
      <c r="I819" s="445"/>
      <c r="J819" s="445"/>
      <c r="K819" s="445"/>
      <c r="L819" s="445"/>
      <c r="M819" s="445"/>
      <c r="N819" s="445"/>
      <c r="O819" s="445"/>
      <c r="P819" s="445"/>
      <c r="Q819" s="445"/>
      <c r="R819" s="445"/>
      <c r="S819" s="445"/>
      <c r="T819" s="445"/>
      <c r="U819" s="445"/>
      <c r="V819" s="445"/>
      <c r="W819" s="445"/>
      <c r="X819" s="445"/>
      <c r="Y819" s="445"/>
      <c r="Z819" s="445"/>
    </row>
    <row r="820" spans="1:26" ht="15.75" x14ac:dyDescent="0.25">
      <c r="A820" s="445"/>
      <c r="B820" s="445"/>
      <c r="C820" s="445"/>
      <c r="D820" s="445"/>
      <c r="E820" s="445"/>
      <c r="F820" s="445"/>
      <c r="G820" s="445"/>
      <c r="H820" s="445"/>
      <c r="I820" s="445"/>
      <c r="J820" s="445"/>
      <c r="K820" s="445"/>
      <c r="L820" s="445"/>
      <c r="M820" s="445"/>
      <c r="N820" s="445"/>
      <c r="O820" s="445"/>
      <c r="P820" s="445"/>
      <c r="Q820" s="445"/>
      <c r="R820" s="445"/>
      <c r="S820" s="445"/>
      <c r="T820" s="445"/>
      <c r="U820" s="445"/>
      <c r="V820" s="445"/>
      <c r="W820" s="445"/>
      <c r="X820" s="445"/>
      <c r="Y820" s="445"/>
      <c r="Z820" s="445"/>
    </row>
    <row r="821" spans="1:26" ht="15.75" x14ac:dyDescent="0.25">
      <c r="A821" s="445"/>
      <c r="B821" s="445"/>
      <c r="C821" s="445"/>
      <c r="D821" s="445"/>
      <c r="E821" s="445"/>
      <c r="F821" s="445"/>
      <c r="G821" s="445"/>
      <c r="H821" s="445"/>
      <c r="I821" s="445"/>
      <c r="J821" s="445"/>
      <c r="K821" s="445"/>
      <c r="L821" s="445"/>
      <c r="M821" s="445"/>
      <c r="N821" s="445"/>
      <c r="O821" s="445"/>
      <c r="P821" s="445"/>
      <c r="Q821" s="445"/>
      <c r="R821" s="445"/>
      <c r="S821" s="445"/>
      <c r="T821" s="445"/>
      <c r="U821" s="445"/>
      <c r="V821" s="445"/>
      <c r="W821" s="445"/>
      <c r="X821" s="445"/>
      <c r="Y821" s="445"/>
      <c r="Z821" s="445"/>
    </row>
    <row r="822" spans="1:26" ht="15.75" x14ac:dyDescent="0.25">
      <c r="A822" s="445"/>
      <c r="B822" s="445"/>
      <c r="C822" s="445"/>
      <c r="D822" s="445"/>
      <c r="E822" s="445"/>
      <c r="F822" s="445"/>
      <c r="G822" s="445"/>
      <c r="H822" s="445"/>
      <c r="I822" s="445"/>
      <c r="J822" s="445"/>
      <c r="K822" s="445"/>
      <c r="L822" s="445"/>
      <c r="M822" s="445"/>
      <c r="N822" s="445"/>
      <c r="O822" s="445"/>
      <c r="P822" s="445"/>
      <c r="Q822" s="445"/>
      <c r="R822" s="445"/>
      <c r="S822" s="445"/>
      <c r="T822" s="445"/>
      <c r="U822" s="445"/>
      <c r="V822" s="445"/>
      <c r="W822" s="445"/>
      <c r="X822" s="445"/>
      <c r="Y822" s="445"/>
      <c r="Z822" s="445"/>
    </row>
    <row r="823" spans="1:26" ht="15.75" x14ac:dyDescent="0.25">
      <c r="A823" s="445"/>
      <c r="B823" s="445"/>
      <c r="C823" s="445"/>
      <c r="D823" s="445"/>
      <c r="E823" s="445"/>
      <c r="F823" s="445"/>
      <c r="G823" s="445"/>
      <c r="H823" s="445"/>
      <c r="I823" s="445"/>
      <c r="J823" s="445"/>
      <c r="K823" s="445"/>
      <c r="L823" s="445"/>
      <c r="M823" s="445"/>
      <c r="N823" s="445"/>
      <c r="O823" s="445"/>
      <c r="P823" s="445"/>
      <c r="Q823" s="445"/>
      <c r="R823" s="445"/>
      <c r="S823" s="445"/>
      <c r="T823" s="445"/>
      <c r="U823" s="445"/>
      <c r="V823" s="445"/>
      <c r="W823" s="445"/>
      <c r="X823" s="445"/>
      <c r="Y823" s="445"/>
      <c r="Z823" s="445"/>
    </row>
    <row r="824" spans="1:26" ht="15.75" x14ac:dyDescent="0.25">
      <c r="A824" s="445"/>
      <c r="B824" s="445"/>
      <c r="C824" s="445"/>
      <c r="D824" s="445"/>
      <c r="E824" s="445"/>
      <c r="F824" s="445"/>
      <c r="G824" s="445"/>
      <c r="H824" s="445"/>
      <c r="I824" s="445"/>
      <c r="J824" s="445"/>
      <c r="K824" s="445"/>
      <c r="L824" s="445"/>
      <c r="M824" s="445"/>
      <c r="N824" s="445"/>
      <c r="O824" s="445"/>
      <c r="P824" s="445"/>
      <c r="Q824" s="445"/>
      <c r="R824" s="445"/>
      <c r="S824" s="445"/>
      <c r="T824" s="445"/>
      <c r="U824" s="445"/>
      <c r="V824" s="445"/>
      <c r="W824" s="445"/>
      <c r="X824" s="445"/>
      <c r="Y824" s="445"/>
      <c r="Z824" s="445"/>
    </row>
    <row r="825" spans="1:26" ht="15.75" x14ac:dyDescent="0.25">
      <c r="A825" s="445"/>
      <c r="B825" s="445"/>
      <c r="C825" s="445"/>
      <c r="D825" s="445"/>
      <c r="E825" s="445"/>
      <c r="F825" s="445"/>
      <c r="G825" s="445"/>
      <c r="H825" s="445"/>
      <c r="I825" s="445"/>
      <c r="J825" s="445"/>
      <c r="K825" s="445"/>
      <c r="L825" s="445"/>
      <c r="M825" s="445"/>
      <c r="N825" s="445"/>
      <c r="O825" s="445"/>
      <c r="P825" s="445"/>
      <c r="Q825" s="445"/>
      <c r="R825" s="445"/>
      <c r="S825" s="445"/>
      <c r="T825" s="445"/>
      <c r="U825" s="445"/>
      <c r="V825" s="445"/>
      <c r="W825" s="445"/>
      <c r="X825" s="445"/>
      <c r="Y825" s="445"/>
      <c r="Z825" s="445"/>
    </row>
    <row r="826" spans="1:26" ht="15.75" x14ac:dyDescent="0.25">
      <c r="A826" s="445"/>
      <c r="B826" s="445"/>
      <c r="C826" s="445"/>
      <c r="D826" s="445"/>
      <c r="E826" s="445"/>
      <c r="F826" s="445"/>
      <c r="G826" s="445"/>
      <c r="H826" s="445"/>
      <c r="I826" s="445"/>
      <c r="J826" s="445"/>
      <c r="K826" s="445"/>
      <c r="L826" s="445"/>
      <c r="M826" s="445"/>
      <c r="N826" s="445"/>
      <c r="O826" s="445"/>
      <c r="P826" s="445"/>
      <c r="Q826" s="445"/>
      <c r="R826" s="445"/>
      <c r="S826" s="445"/>
      <c r="T826" s="445"/>
      <c r="U826" s="445"/>
      <c r="V826" s="445"/>
      <c r="W826" s="445"/>
      <c r="X826" s="445"/>
      <c r="Y826" s="445"/>
      <c r="Z826" s="445"/>
    </row>
    <row r="827" spans="1:26" ht="15.75" x14ac:dyDescent="0.25">
      <c r="A827" s="445"/>
      <c r="B827" s="445"/>
      <c r="C827" s="445"/>
      <c r="D827" s="445"/>
      <c r="E827" s="445"/>
      <c r="F827" s="445"/>
      <c r="G827" s="445"/>
      <c r="H827" s="445"/>
      <c r="I827" s="445"/>
      <c r="J827" s="445"/>
      <c r="K827" s="445"/>
      <c r="L827" s="445"/>
      <c r="M827" s="445"/>
      <c r="N827" s="445"/>
      <c r="O827" s="445"/>
      <c r="P827" s="445"/>
      <c r="Q827" s="445"/>
      <c r="R827" s="445"/>
      <c r="S827" s="445"/>
      <c r="T827" s="445"/>
      <c r="U827" s="445"/>
      <c r="V827" s="445"/>
      <c r="W827" s="445"/>
      <c r="X827" s="445"/>
      <c r="Y827" s="445"/>
      <c r="Z827" s="445"/>
    </row>
    <row r="828" spans="1:26" ht="15.75" x14ac:dyDescent="0.25">
      <c r="A828" s="445"/>
      <c r="B828" s="445"/>
      <c r="C828" s="445"/>
      <c r="D828" s="445"/>
      <c r="E828" s="445"/>
      <c r="F828" s="445"/>
      <c r="G828" s="445"/>
      <c r="H828" s="445"/>
      <c r="I828" s="445"/>
      <c r="J828" s="445"/>
      <c r="K828" s="445"/>
      <c r="L828" s="445"/>
      <c r="M828" s="445"/>
      <c r="N828" s="445"/>
      <c r="O828" s="445"/>
      <c r="P828" s="445"/>
      <c r="Q828" s="445"/>
      <c r="R828" s="445"/>
      <c r="S828" s="445"/>
      <c r="T828" s="445"/>
      <c r="U828" s="445"/>
      <c r="V828" s="445"/>
      <c r="W828" s="445"/>
      <c r="X828" s="445"/>
      <c r="Y828" s="445"/>
      <c r="Z828" s="445"/>
    </row>
    <row r="829" spans="1:26" ht="15.75" x14ac:dyDescent="0.25">
      <c r="A829" s="445"/>
      <c r="B829" s="445"/>
      <c r="C829" s="445"/>
      <c r="D829" s="445"/>
      <c r="E829" s="445"/>
      <c r="F829" s="445"/>
      <c r="G829" s="445"/>
      <c r="H829" s="445"/>
      <c r="I829" s="445"/>
      <c r="J829" s="445"/>
      <c r="K829" s="445"/>
      <c r="L829" s="445"/>
      <c r="M829" s="445"/>
      <c r="N829" s="445"/>
      <c r="O829" s="445"/>
      <c r="P829" s="445"/>
      <c r="Q829" s="445"/>
      <c r="R829" s="445"/>
      <c r="S829" s="445"/>
      <c r="T829" s="445"/>
      <c r="U829" s="445"/>
      <c r="V829" s="445"/>
      <c r="W829" s="445"/>
      <c r="X829" s="445"/>
      <c r="Y829" s="445"/>
      <c r="Z829" s="445"/>
    </row>
    <row r="830" spans="1:26" ht="15.75" x14ac:dyDescent="0.25">
      <c r="A830" s="445"/>
      <c r="B830" s="445"/>
      <c r="C830" s="445"/>
      <c r="D830" s="445"/>
      <c r="E830" s="445"/>
      <c r="F830" s="445"/>
      <c r="G830" s="445"/>
      <c r="H830" s="445"/>
      <c r="I830" s="445"/>
      <c r="J830" s="445"/>
      <c r="K830" s="445"/>
      <c r="L830" s="445"/>
      <c r="M830" s="445"/>
      <c r="N830" s="445"/>
      <c r="O830" s="445"/>
      <c r="P830" s="445"/>
      <c r="Q830" s="445"/>
      <c r="R830" s="445"/>
      <c r="S830" s="445"/>
      <c r="T830" s="445"/>
      <c r="U830" s="445"/>
      <c r="V830" s="445"/>
      <c r="W830" s="445"/>
      <c r="X830" s="445"/>
      <c r="Y830" s="445"/>
      <c r="Z830" s="445"/>
    </row>
    <row r="831" spans="1:26" ht="15.75" x14ac:dyDescent="0.25">
      <c r="A831" s="445"/>
      <c r="B831" s="445"/>
      <c r="C831" s="445"/>
      <c r="D831" s="445"/>
      <c r="E831" s="445"/>
      <c r="F831" s="445"/>
      <c r="G831" s="445"/>
      <c r="H831" s="445"/>
      <c r="I831" s="445"/>
      <c r="J831" s="445"/>
      <c r="K831" s="445"/>
      <c r="L831" s="445"/>
      <c r="M831" s="445"/>
      <c r="N831" s="445"/>
      <c r="O831" s="445"/>
      <c r="P831" s="445"/>
      <c r="Q831" s="445"/>
      <c r="R831" s="445"/>
      <c r="S831" s="445"/>
      <c r="T831" s="445"/>
      <c r="U831" s="445"/>
      <c r="V831" s="445"/>
      <c r="W831" s="445"/>
      <c r="X831" s="445"/>
      <c r="Y831" s="445"/>
      <c r="Z831" s="445"/>
    </row>
    <row r="832" spans="1:26" ht="15.75" x14ac:dyDescent="0.25">
      <c r="A832" s="445"/>
      <c r="B832" s="445"/>
      <c r="C832" s="445"/>
      <c r="D832" s="445"/>
      <c r="E832" s="445"/>
      <c r="F832" s="445"/>
      <c r="G832" s="445"/>
      <c r="H832" s="445"/>
      <c r="I832" s="445"/>
      <c r="J832" s="445"/>
      <c r="K832" s="445"/>
      <c r="L832" s="445"/>
      <c r="M832" s="445"/>
      <c r="N832" s="445"/>
      <c r="O832" s="445"/>
      <c r="P832" s="445"/>
      <c r="Q832" s="445"/>
      <c r="R832" s="445"/>
      <c r="S832" s="445"/>
      <c r="T832" s="445"/>
      <c r="U832" s="445"/>
      <c r="V832" s="445"/>
      <c r="W832" s="445"/>
      <c r="X832" s="445"/>
      <c r="Y832" s="445"/>
      <c r="Z832" s="445"/>
    </row>
    <row r="833" spans="1:26" ht="15.75" x14ac:dyDescent="0.25">
      <c r="A833" s="445"/>
      <c r="B833" s="445"/>
      <c r="C833" s="445"/>
      <c r="D833" s="445"/>
      <c r="E833" s="445"/>
      <c r="F833" s="445"/>
      <c r="G833" s="445"/>
      <c r="H833" s="445"/>
      <c r="I833" s="445"/>
      <c r="J833" s="445"/>
      <c r="K833" s="445"/>
      <c r="L833" s="445"/>
      <c r="M833" s="445"/>
      <c r="N833" s="445"/>
      <c r="O833" s="445"/>
      <c r="P833" s="445"/>
      <c r="Q833" s="445"/>
      <c r="R833" s="445"/>
      <c r="S833" s="445"/>
      <c r="T833" s="445"/>
      <c r="U833" s="445"/>
      <c r="V833" s="445"/>
      <c r="W833" s="445"/>
      <c r="X833" s="445"/>
      <c r="Y833" s="445"/>
      <c r="Z833" s="445"/>
    </row>
    <row r="834" spans="1:26" ht="15.75" x14ac:dyDescent="0.25">
      <c r="A834" s="445"/>
      <c r="B834" s="445"/>
      <c r="C834" s="445"/>
      <c r="D834" s="445"/>
      <c r="E834" s="445"/>
      <c r="F834" s="445"/>
      <c r="G834" s="445"/>
      <c r="H834" s="445"/>
      <c r="I834" s="445"/>
      <c r="J834" s="445"/>
      <c r="K834" s="445"/>
      <c r="L834" s="445"/>
      <c r="M834" s="445"/>
      <c r="N834" s="445"/>
      <c r="O834" s="445"/>
      <c r="P834" s="445"/>
      <c r="Q834" s="445"/>
      <c r="R834" s="445"/>
      <c r="S834" s="445"/>
      <c r="T834" s="445"/>
      <c r="U834" s="445"/>
      <c r="V834" s="445"/>
      <c r="W834" s="445"/>
      <c r="X834" s="445"/>
      <c r="Y834" s="445"/>
      <c r="Z834" s="445"/>
    </row>
    <row r="835" spans="1:26" ht="15.75" x14ac:dyDescent="0.25">
      <c r="A835" s="445"/>
      <c r="B835" s="445"/>
      <c r="C835" s="445"/>
      <c r="D835" s="445"/>
      <c r="E835" s="445"/>
      <c r="F835" s="445"/>
      <c r="G835" s="445"/>
      <c r="H835" s="445"/>
      <c r="I835" s="445"/>
      <c r="J835" s="445"/>
      <c r="K835" s="445"/>
      <c r="L835" s="445"/>
      <c r="M835" s="445"/>
      <c r="N835" s="445"/>
      <c r="O835" s="445"/>
      <c r="P835" s="445"/>
      <c r="Q835" s="445"/>
      <c r="R835" s="445"/>
      <c r="S835" s="445"/>
      <c r="T835" s="445"/>
      <c r="U835" s="445"/>
      <c r="V835" s="445"/>
      <c r="W835" s="445"/>
      <c r="X835" s="445"/>
      <c r="Y835" s="445"/>
      <c r="Z835" s="445"/>
    </row>
    <row r="836" spans="1:26" ht="15.75" x14ac:dyDescent="0.25">
      <c r="A836" s="445"/>
      <c r="B836" s="445"/>
      <c r="C836" s="445"/>
      <c r="D836" s="445"/>
      <c r="E836" s="445"/>
      <c r="F836" s="445"/>
      <c r="G836" s="445"/>
      <c r="H836" s="445"/>
      <c r="I836" s="445"/>
      <c r="J836" s="445"/>
      <c r="K836" s="445"/>
      <c r="L836" s="445"/>
      <c r="M836" s="445"/>
      <c r="N836" s="445"/>
      <c r="O836" s="445"/>
      <c r="P836" s="445"/>
      <c r="Q836" s="445"/>
      <c r="R836" s="445"/>
      <c r="S836" s="445"/>
      <c r="T836" s="445"/>
      <c r="U836" s="445"/>
      <c r="V836" s="445"/>
      <c r="W836" s="445"/>
      <c r="X836" s="445"/>
      <c r="Y836" s="445"/>
      <c r="Z836" s="445"/>
    </row>
    <row r="837" spans="1:26" ht="15.75" x14ac:dyDescent="0.25">
      <c r="A837" s="445"/>
      <c r="B837" s="445"/>
      <c r="C837" s="445"/>
      <c r="D837" s="445"/>
      <c r="E837" s="445"/>
      <c r="F837" s="445"/>
      <c r="G837" s="445"/>
      <c r="H837" s="445"/>
      <c r="I837" s="445"/>
      <c r="J837" s="445"/>
      <c r="K837" s="445"/>
      <c r="L837" s="445"/>
      <c r="M837" s="445"/>
      <c r="N837" s="445"/>
      <c r="O837" s="445"/>
      <c r="P837" s="445"/>
      <c r="Q837" s="445"/>
      <c r="R837" s="445"/>
      <c r="S837" s="445"/>
      <c r="T837" s="445"/>
      <c r="U837" s="445"/>
      <c r="V837" s="445"/>
      <c r="W837" s="445"/>
      <c r="X837" s="445"/>
      <c r="Y837" s="445"/>
      <c r="Z837" s="445"/>
    </row>
    <row r="838" spans="1:26" ht="15.75" x14ac:dyDescent="0.25">
      <c r="A838" s="445"/>
      <c r="B838" s="445"/>
      <c r="C838" s="445"/>
      <c r="D838" s="445"/>
      <c r="E838" s="445"/>
      <c r="F838" s="445"/>
      <c r="G838" s="445"/>
      <c r="H838" s="445"/>
      <c r="I838" s="445"/>
      <c r="J838" s="445"/>
      <c r="K838" s="445"/>
      <c r="L838" s="445"/>
      <c r="M838" s="445"/>
      <c r="N838" s="445"/>
      <c r="O838" s="445"/>
      <c r="P838" s="445"/>
      <c r="Q838" s="445"/>
      <c r="R838" s="445"/>
      <c r="S838" s="445"/>
      <c r="T838" s="445"/>
      <c r="U838" s="445"/>
      <c r="V838" s="445"/>
      <c r="W838" s="445"/>
      <c r="X838" s="445"/>
      <c r="Y838" s="445"/>
      <c r="Z838" s="445"/>
    </row>
    <row r="839" spans="1:26" ht="15.75" x14ac:dyDescent="0.25">
      <c r="A839" s="445"/>
      <c r="B839" s="445"/>
      <c r="C839" s="445"/>
      <c r="D839" s="445"/>
      <c r="E839" s="445"/>
      <c r="F839" s="445"/>
      <c r="G839" s="445"/>
      <c r="H839" s="445"/>
      <c r="I839" s="445"/>
      <c r="J839" s="445"/>
      <c r="K839" s="445"/>
      <c r="L839" s="445"/>
      <c r="M839" s="445"/>
      <c r="N839" s="445"/>
      <c r="O839" s="445"/>
      <c r="P839" s="445"/>
      <c r="Q839" s="445"/>
      <c r="R839" s="445"/>
      <c r="S839" s="445"/>
      <c r="T839" s="445"/>
      <c r="U839" s="445"/>
      <c r="V839" s="445"/>
      <c r="W839" s="445"/>
      <c r="X839" s="445"/>
      <c r="Y839" s="445"/>
      <c r="Z839" s="445"/>
    </row>
    <row r="840" spans="1:26" ht="15.75" x14ac:dyDescent="0.25">
      <c r="A840" s="445"/>
      <c r="B840" s="445"/>
      <c r="C840" s="445"/>
      <c r="D840" s="445"/>
      <c r="E840" s="445"/>
      <c r="F840" s="445"/>
      <c r="G840" s="445"/>
      <c r="H840" s="445"/>
      <c r="I840" s="445"/>
      <c r="J840" s="445"/>
      <c r="K840" s="445"/>
      <c r="L840" s="445"/>
      <c r="M840" s="445"/>
      <c r="N840" s="445"/>
      <c r="O840" s="445"/>
      <c r="P840" s="445"/>
      <c r="Q840" s="445"/>
      <c r="R840" s="445"/>
      <c r="S840" s="445"/>
      <c r="T840" s="445"/>
      <c r="U840" s="445"/>
      <c r="V840" s="445"/>
      <c r="W840" s="445"/>
      <c r="X840" s="445"/>
      <c r="Y840" s="445"/>
      <c r="Z840" s="445"/>
    </row>
    <row r="841" spans="1:26" ht="15.75" x14ac:dyDescent="0.25">
      <c r="A841" s="445"/>
      <c r="B841" s="445"/>
      <c r="C841" s="445"/>
      <c r="D841" s="445"/>
      <c r="E841" s="445"/>
      <c r="F841" s="445"/>
      <c r="G841" s="445"/>
      <c r="H841" s="445"/>
      <c r="I841" s="445"/>
      <c r="J841" s="445"/>
      <c r="K841" s="445"/>
      <c r="L841" s="445"/>
      <c r="M841" s="445"/>
      <c r="N841" s="445"/>
      <c r="O841" s="445"/>
      <c r="P841" s="445"/>
      <c r="Q841" s="445"/>
      <c r="R841" s="445"/>
      <c r="S841" s="445"/>
      <c r="T841" s="445"/>
      <c r="U841" s="445"/>
      <c r="V841" s="445"/>
      <c r="W841" s="445"/>
      <c r="X841" s="445"/>
      <c r="Y841" s="445"/>
      <c r="Z841" s="445"/>
    </row>
    <row r="842" spans="1:26" ht="15.75" x14ac:dyDescent="0.25">
      <c r="A842" s="445"/>
      <c r="B842" s="445"/>
      <c r="C842" s="445"/>
      <c r="D842" s="445"/>
      <c r="E842" s="445"/>
      <c r="F842" s="445"/>
      <c r="G842" s="445"/>
      <c r="H842" s="445"/>
      <c r="I842" s="445"/>
      <c r="J842" s="445"/>
      <c r="K842" s="445"/>
      <c r="L842" s="445"/>
      <c r="M842" s="445"/>
      <c r="N842" s="445"/>
      <c r="O842" s="445"/>
      <c r="P842" s="445"/>
      <c r="Q842" s="445"/>
      <c r="R842" s="445"/>
      <c r="S842" s="445"/>
      <c r="T842" s="445"/>
      <c r="U842" s="445"/>
      <c r="V842" s="445"/>
      <c r="W842" s="445"/>
      <c r="X842" s="445"/>
      <c r="Y842" s="445"/>
      <c r="Z842" s="445"/>
    </row>
    <row r="843" spans="1:26" ht="15.75" x14ac:dyDescent="0.25">
      <c r="A843" s="445"/>
      <c r="B843" s="445"/>
      <c r="C843" s="445"/>
      <c r="D843" s="445"/>
      <c r="E843" s="445"/>
      <c r="F843" s="445"/>
      <c r="G843" s="445"/>
      <c r="H843" s="445"/>
      <c r="I843" s="445"/>
      <c r="J843" s="445"/>
      <c r="K843" s="445"/>
      <c r="L843" s="445"/>
      <c r="M843" s="445"/>
      <c r="N843" s="445"/>
      <c r="O843" s="445"/>
      <c r="P843" s="445"/>
      <c r="Q843" s="445"/>
      <c r="R843" s="445"/>
      <c r="S843" s="445"/>
      <c r="T843" s="445"/>
      <c r="U843" s="445"/>
      <c r="V843" s="445"/>
      <c r="W843" s="445"/>
      <c r="X843" s="445"/>
      <c r="Y843" s="445"/>
      <c r="Z843" s="445"/>
    </row>
    <row r="844" spans="1:26" ht="15.75" x14ac:dyDescent="0.25">
      <c r="A844" s="445"/>
      <c r="B844" s="445"/>
      <c r="C844" s="445"/>
      <c r="D844" s="445"/>
      <c r="E844" s="445"/>
      <c r="F844" s="445"/>
      <c r="G844" s="445"/>
      <c r="H844" s="445"/>
      <c r="I844" s="445"/>
      <c r="J844" s="445"/>
      <c r="K844" s="445"/>
      <c r="L844" s="445"/>
      <c r="M844" s="445"/>
      <c r="N844" s="445"/>
      <c r="O844" s="445"/>
      <c r="P844" s="445"/>
      <c r="Q844" s="445"/>
      <c r="R844" s="445"/>
      <c r="S844" s="445"/>
      <c r="T844" s="445"/>
      <c r="U844" s="445"/>
      <c r="V844" s="445"/>
      <c r="W844" s="445"/>
      <c r="X844" s="445"/>
      <c r="Y844" s="445"/>
      <c r="Z844" s="445"/>
    </row>
    <row r="845" spans="1:26" ht="15.75" x14ac:dyDescent="0.25">
      <c r="A845" s="445"/>
      <c r="B845" s="445"/>
      <c r="C845" s="445"/>
      <c r="D845" s="445"/>
      <c r="E845" s="445"/>
      <c r="F845" s="445"/>
      <c r="G845" s="445"/>
      <c r="H845" s="445"/>
      <c r="I845" s="445"/>
      <c r="J845" s="445"/>
      <c r="K845" s="445"/>
      <c r="L845" s="445"/>
      <c r="M845" s="445"/>
      <c r="N845" s="445"/>
      <c r="O845" s="445"/>
      <c r="P845" s="445"/>
      <c r="Q845" s="445"/>
      <c r="R845" s="445"/>
      <c r="S845" s="445"/>
      <c r="T845" s="445"/>
      <c r="U845" s="445"/>
      <c r="V845" s="445"/>
      <c r="W845" s="445"/>
      <c r="X845" s="445"/>
      <c r="Y845" s="445"/>
      <c r="Z845" s="445"/>
    </row>
    <row r="846" spans="1:26" ht="15.75" x14ac:dyDescent="0.25">
      <c r="A846" s="445"/>
      <c r="B846" s="445"/>
      <c r="C846" s="445"/>
      <c r="D846" s="445"/>
      <c r="E846" s="445"/>
      <c r="F846" s="445"/>
      <c r="G846" s="445"/>
      <c r="H846" s="445"/>
      <c r="I846" s="445"/>
      <c r="J846" s="445"/>
      <c r="K846" s="445"/>
      <c r="L846" s="445"/>
      <c r="M846" s="445"/>
      <c r="N846" s="445"/>
      <c r="O846" s="445"/>
      <c r="P846" s="445"/>
      <c r="Q846" s="445"/>
      <c r="R846" s="445"/>
      <c r="S846" s="445"/>
      <c r="T846" s="445"/>
      <c r="U846" s="445"/>
      <c r="V846" s="445"/>
      <c r="W846" s="445"/>
      <c r="X846" s="445"/>
      <c r="Y846" s="445"/>
      <c r="Z846" s="445"/>
    </row>
    <row r="847" spans="1:26" ht="15.75" x14ac:dyDescent="0.25">
      <c r="A847" s="445"/>
      <c r="B847" s="445"/>
      <c r="C847" s="445"/>
      <c r="D847" s="445"/>
      <c r="E847" s="445"/>
      <c r="F847" s="445"/>
      <c r="G847" s="445"/>
      <c r="H847" s="445"/>
      <c r="I847" s="445"/>
      <c r="J847" s="445"/>
      <c r="K847" s="445"/>
      <c r="L847" s="445"/>
      <c r="M847" s="445"/>
      <c r="N847" s="445"/>
      <c r="O847" s="445"/>
      <c r="P847" s="445"/>
      <c r="Q847" s="445"/>
      <c r="R847" s="445"/>
      <c r="S847" s="445"/>
      <c r="T847" s="445"/>
      <c r="U847" s="445"/>
      <c r="V847" s="445"/>
      <c r="W847" s="445"/>
      <c r="X847" s="445"/>
      <c r="Y847" s="445"/>
      <c r="Z847" s="445"/>
    </row>
    <row r="848" spans="1:26" ht="15.75" x14ac:dyDescent="0.25">
      <c r="A848" s="445"/>
      <c r="B848" s="445"/>
      <c r="C848" s="445"/>
      <c r="D848" s="445"/>
      <c r="E848" s="445"/>
      <c r="F848" s="445"/>
      <c r="G848" s="445"/>
      <c r="H848" s="445"/>
      <c r="I848" s="445"/>
      <c r="J848" s="445"/>
      <c r="K848" s="445"/>
      <c r="L848" s="445"/>
      <c r="M848" s="445"/>
      <c r="N848" s="445"/>
      <c r="O848" s="445"/>
      <c r="P848" s="445"/>
      <c r="Q848" s="445"/>
      <c r="R848" s="445"/>
      <c r="S848" s="445"/>
      <c r="T848" s="445"/>
      <c r="U848" s="445"/>
      <c r="V848" s="445"/>
      <c r="W848" s="445"/>
      <c r="X848" s="445"/>
      <c r="Y848" s="445"/>
      <c r="Z848" s="445"/>
    </row>
    <row r="849" spans="1:26" ht="15.75" x14ac:dyDescent="0.25">
      <c r="A849" s="445"/>
      <c r="B849" s="445"/>
      <c r="C849" s="445"/>
      <c r="D849" s="445"/>
      <c r="E849" s="445"/>
      <c r="F849" s="445"/>
      <c r="G849" s="445"/>
      <c r="H849" s="445"/>
      <c r="I849" s="445"/>
      <c r="J849" s="445"/>
      <c r="K849" s="445"/>
      <c r="L849" s="445"/>
      <c r="M849" s="445"/>
      <c r="N849" s="445"/>
      <c r="O849" s="445"/>
      <c r="P849" s="445"/>
      <c r="Q849" s="445"/>
      <c r="R849" s="445"/>
      <c r="S849" s="445"/>
      <c r="T849" s="445"/>
      <c r="U849" s="445"/>
      <c r="V849" s="445"/>
      <c r="W849" s="445"/>
      <c r="X849" s="445"/>
      <c r="Y849" s="445"/>
      <c r="Z849" s="445"/>
    </row>
    <row r="850" spans="1:26" ht="15.75" x14ac:dyDescent="0.25">
      <c r="A850" s="445"/>
      <c r="B850" s="445"/>
      <c r="C850" s="445"/>
      <c r="D850" s="445"/>
      <c r="E850" s="445"/>
      <c r="F850" s="445"/>
      <c r="G850" s="445"/>
      <c r="H850" s="445"/>
      <c r="I850" s="445"/>
      <c r="J850" s="445"/>
      <c r="K850" s="445"/>
      <c r="L850" s="445"/>
      <c r="M850" s="445"/>
      <c r="N850" s="445"/>
      <c r="O850" s="445"/>
      <c r="P850" s="445"/>
      <c r="Q850" s="445"/>
      <c r="R850" s="445"/>
      <c r="S850" s="445"/>
      <c r="T850" s="445"/>
      <c r="U850" s="445"/>
      <c r="V850" s="445"/>
      <c r="W850" s="445"/>
      <c r="X850" s="445"/>
      <c r="Y850" s="445"/>
      <c r="Z850" s="445"/>
    </row>
    <row r="851" spans="1:26" ht="15.75" x14ac:dyDescent="0.25">
      <c r="A851" s="445"/>
      <c r="B851" s="445"/>
      <c r="C851" s="445"/>
      <c r="D851" s="445"/>
      <c r="E851" s="445"/>
      <c r="F851" s="445"/>
      <c r="G851" s="445"/>
      <c r="H851" s="445"/>
      <c r="I851" s="445"/>
      <c r="J851" s="445"/>
      <c r="K851" s="445"/>
      <c r="L851" s="445"/>
      <c r="M851" s="445"/>
      <c r="N851" s="445"/>
      <c r="O851" s="445"/>
      <c r="P851" s="445"/>
      <c r="Q851" s="445"/>
      <c r="R851" s="445"/>
      <c r="S851" s="445"/>
      <c r="T851" s="445"/>
      <c r="U851" s="445"/>
      <c r="V851" s="445"/>
      <c r="W851" s="445"/>
      <c r="X851" s="445"/>
      <c r="Y851" s="445"/>
      <c r="Z851" s="445"/>
    </row>
    <row r="852" spans="1:26" ht="15.75" x14ac:dyDescent="0.25">
      <c r="A852" s="445"/>
      <c r="B852" s="445"/>
      <c r="C852" s="445"/>
      <c r="D852" s="445"/>
      <c r="E852" s="445"/>
      <c r="F852" s="445"/>
      <c r="G852" s="445"/>
      <c r="H852" s="445"/>
      <c r="I852" s="445"/>
      <c r="J852" s="445"/>
      <c r="K852" s="445"/>
      <c r="L852" s="445"/>
      <c r="M852" s="445"/>
      <c r="N852" s="445"/>
      <c r="O852" s="445"/>
      <c r="P852" s="445"/>
      <c r="Q852" s="445"/>
      <c r="R852" s="445"/>
      <c r="S852" s="445"/>
      <c r="T852" s="445"/>
      <c r="U852" s="445"/>
      <c r="V852" s="445"/>
      <c r="W852" s="445"/>
      <c r="X852" s="445"/>
      <c r="Y852" s="445"/>
      <c r="Z852" s="445"/>
    </row>
    <row r="853" spans="1:26" ht="15.75" x14ac:dyDescent="0.25">
      <c r="A853" s="445"/>
      <c r="B853" s="445"/>
      <c r="C853" s="445"/>
      <c r="D853" s="445"/>
      <c r="E853" s="445"/>
      <c r="F853" s="445"/>
      <c r="G853" s="445"/>
      <c r="H853" s="445"/>
      <c r="I853" s="445"/>
      <c r="J853" s="445"/>
      <c r="K853" s="445"/>
      <c r="L853" s="445"/>
      <c r="M853" s="445"/>
      <c r="N853" s="445"/>
      <c r="O853" s="445"/>
      <c r="P853" s="445"/>
      <c r="Q853" s="445"/>
      <c r="R853" s="445"/>
      <c r="S853" s="445"/>
      <c r="T853" s="445"/>
      <c r="U853" s="445"/>
      <c r="V853" s="445"/>
      <c r="W853" s="445"/>
      <c r="X853" s="445"/>
      <c r="Y853" s="445"/>
      <c r="Z853" s="445"/>
    </row>
    <row r="854" spans="1:26" ht="15.75" x14ac:dyDescent="0.25">
      <c r="A854" s="445"/>
      <c r="B854" s="445"/>
      <c r="C854" s="445"/>
      <c r="D854" s="445"/>
      <c r="E854" s="445"/>
      <c r="F854" s="445"/>
      <c r="G854" s="445"/>
      <c r="H854" s="445"/>
      <c r="I854" s="445"/>
      <c r="J854" s="445"/>
      <c r="K854" s="445"/>
      <c r="L854" s="445"/>
      <c r="M854" s="445"/>
      <c r="N854" s="445"/>
      <c r="O854" s="445"/>
      <c r="P854" s="445"/>
      <c r="Q854" s="445"/>
      <c r="R854" s="445"/>
      <c r="S854" s="445"/>
      <c r="T854" s="445"/>
      <c r="U854" s="445"/>
      <c r="V854" s="445"/>
      <c r="W854" s="445"/>
      <c r="X854" s="445"/>
      <c r="Y854" s="445"/>
      <c r="Z854" s="445"/>
    </row>
    <row r="855" spans="1:26" ht="15.75" x14ac:dyDescent="0.25">
      <c r="A855" s="445"/>
      <c r="B855" s="445"/>
      <c r="C855" s="445"/>
      <c r="D855" s="445"/>
      <c r="E855" s="445"/>
      <c r="F855" s="445"/>
      <c r="G855" s="445"/>
      <c r="H855" s="445"/>
      <c r="I855" s="445"/>
      <c r="J855" s="445"/>
      <c r="K855" s="445"/>
      <c r="L855" s="445"/>
      <c r="M855" s="445"/>
      <c r="N855" s="445"/>
      <c r="O855" s="445"/>
      <c r="P855" s="445"/>
      <c r="Q855" s="445"/>
      <c r="R855" s="445"/>
      <c r="S855" s="445"/>
      <c r="T855" s="445"/>
      <c r="U855" s="445"/>
      <c r="V855" s="445"/>
      <c r="W855" s="445"/>
      <c r="X855" s="445"/>
      <c r="Y855" s="445"/>
      <c r="Z855" s="445"/>
    </row>
    <row r="856" spans="1:26" ht="15.75" x14ac:dyDescent="0.25">
      <c r="A856" s="445"/>
      <c r="B856" s="445"/>
      <c r="C856" s="445"/>
      <c r="D856" s="445"/>
      <c r="E856" s="445"/>
      <c r="F856" s="445"/>
      <c r="G856" s="445"/>
      <c r="H856" s="445"/>
      <c r="I856" s="445"/>
      <c r="J856" s="445"/>
      <c r="K856" s="445"/>
      <c r="L856" s="445"/>
      <c r="M856" s="445"/>
      <c r="N856" s="445"/>
      <c r="O856" s="445"/>
      <c r="P856" s="445"/>
      <c r="Q856" s="445"/>
      <c r="R856" s="445"/>
      <c r="S856" s="445"/>
      <c r="T856" s="445"/>
      <c r="U856" s="445"/>
      <c r="V856" s="445"/>
      <c r="W856" s="445"/>
      <c r="X856" s="445"/>
      <c r="Y856" s="445"/>
      <c r="Z856" s="445"/>
    </row>
    <row r="857" spans="1:26" ht="15.75" x14ac:dyDescent="0.25">
      <c r="A857" s="445"/>
      <c r="B857" s="445"/>
      <c r="C857" s="445"/>
      <c r="D857" s="445"/>
      <c r="E857" s="445"/>
      <c r="F857" s="445"/>
      <c r="G857" s="445"/>
      <c r="H857" s="445"/>
      <c r="I857" s="445"/>
      <c r="J857" s="445"/>
      <c r="K857" s="445"/>
      <c r="L857" s="445"/>
      <c r="M857" s="445"/>
      <c r="N857" s="445"/>
      <c r="O857" s="445"/>
      <c r="P857" s="445"/>
      <c r="Q857" s="445"/>
      <c r="R857" s="445"/>
      <c r="S857" s="445"/>
      <c r="T857" s="445"/>
      <c r="U857" s="445"/>
      <c r="V857" s="445"/>
      <c r="W857" s="445"/>
      <c r="X857" s="445"/>
      <c r="Y857" s="445"/>
      <c r="Z857" s="445"/>
    </row>
    <row r="858" spans="1:26" ht="15.75" x14ac:dyDescent="0.25">
      <c r="A858" s="445"/>
      <c r="B858" s="445"/>
      <c r="C858" s="445"/>
      <c r="D858" s="445"/>
      <c r="E858" s="445"/>
      <c r="F858" s="445"/>
      <c r="G858" s="445"/>
      <c r="H858" s="445"/>
      <c r="I858" s="445"/>
      <c r="J858" s="445"/>
      <c r="K858" s="445"/>
      <c r="L858" s="445"/>
      <c r="M858" s="445"/>
      <c r="N858" s="445"/>
      <c r="O858" s="445"/>
      <c r="P858" s="445"/>
      <c r="Q858" s="445"/>
      <c r="R858" s="445"/>
      <c r="S858" s="445"/>
      <c r="T858" s="445"/>
      <c r="U858" s="445"/>
      <c r="V858" s="445"/>
      <c r="W858" s="445"/>
      <c r="X858" s="445"/>
      <c r="Y858" s="445"/>
      <c r="Z858" s="445"/>
    </row>
    <row r="859" spans="1:26" ht="15.75" x14ac:dyDescent="0.25">
      <c r="A859" s="445"/>
      <c r="B859" s="445"/>
      <c r="C859" s="445"/>
      <c r="D859" s="445"/>
      <c r="E859" s="445"/>
      <c r="F859" s="445"/>
      <c r="G859" s="445"/>
      <c r="H859" s="445"/>
      <c r="I859" s="445"/>
      <c r="J859" s="445"/>
      <c r="K859" s="445"/>
      <c r="L859" s="445"/>
      <c r="M859" s="445"/>
      <c r="N859" s="445"/>
      <c r="O859" s="445"/>
      <c r="P859" s="445"/>
      <c r="Q859" s="445"/>
      <c r="R859" s="445"/>
      <c r="S859" s="445"/>
      <c r="T859" s="445"/>
      <c r="U859" s="445"/>
      <c r="V859" s="445"/>
      <c r="W859" s="445"/>
      <c r="X859" s="445"/>
      <c r="Y859" s="445"/>
      <c r="Z859" s="445"/>
    </row>
    <row r="860" spans="1:26" ht="15.75" x14ac:dyDescent="0.25">
      <c r="A860" s="445"/>
      <c r="B860" s="445"/>
      <c r="C860" s="445"/>
      <c r="D860" s="445"/>
      <c r="E860" s="445"/>
      <c r="F860" s="445"/>
      <c r="G860" s="445"/>
      <c r="H860" s="445"/>
      <c r="I860" s="445"/>
      <c r="J860" s="445"/>
      <c r="K860" s="445"/>
      <c r="L860" s="445"/>
      <c r="M860" s="445"/>
      <c r="N860" s="445"/>
      <c r="O860" s="445"/>
      <c r="P860" s="445"/>
      <c r="Q860" s="445"/>
      <c r="R860" s="445"/>
      <c r="S860" s="445"/>
      <c r="T860" s="445"/>
      <c r="U860" s="445"/>
      <c r="V860" s="445"/>
      <c r="W860" s="445"/>
      <c r="X860" s="445"/>
      <c r="Y860" s="445"/>
      <c r="Z860" s="445"/>
    </row>
    <row r="861" spans="1:26" ht="15.75" x14ac:dyDescent="0.25">
      <c r="A861" s="445"/>
      <c r="B861" s="445"/>
      <c r="C861" s="445"/>
      <c r="D861" s="445"/>
      <c r="E861" s="445"/>
      <c r="F861" s="445"/>
      <c r="G861" s="445"/>
      <c r="H861" s="445"/>
      <c r="I861" s="445"/>
      <c r="J861" s="445"/>
      <c r="K861" s="445"/>
      <c r="L861" s="445"/>
      <c r="M861" s="445"/>
      <c r="N861" s="445"/>
      <c r="O861" s="445"/>
      <c r="P861" s="445"/>
      <c r="Q861" s="445"/>
      <c r="R861" s="445"/>
      <c r="S861" s="445"/>
      <c r="T861" s="445"/>
      <c r="U861" s="445"/>
      <c r="V861" s="445"/>
      <c r="W861" s="445"/>
      <c r="X861" s="445"/>
      <c r="Y861" s="445"/>
      <c r="Z861" s="445"/>
    </row>
    <row r="862" spans="1:26" ht="15.75" x14ac:dyDescent="0.25">
      <c r="A862" s="445"/>
      <c r="B862" s="445"/>
      <c r="C862" s="445"/>
      <c r="D862" s="445"/>
      <c r="E862" s="445"/>
      <c r="F862" s="445"/>
      <c r="G862" s="445"/>
      <c r="H862" s="445"/>
      <c r="I862" s="445"/>
      <c r="J862" s="445"/>
      <c r="K862" s="445"/>
      <c r="L862" s="445"/>
      <c r="M862" s="445"/>
      <c r="N862" s="445"/>
      <c r="O862" s="445"/>
      <c r="P862" s="445"/>
      <c r="Q862" s="445"/>
      <c r="R862" s="445"/>
      <c r="S862" s="445"/>
      <c r="T862" s="445"/>
      <c r="U862" s="445"/>
      <c r="V862" s="445"/>
      <c r="W862" s="445"/>
      <c r="X862" s="445"/>
      <c r="Y862" s="445"/>
      <c r="Z862" s="445"/>
    </row>
    <row r="863" spans="1:26" ht="15.75" x14ac:dyDescent="0.25">
      <c r="A863" s="445"/>
      <c r="B863" s="445"/>
      <c r="C863" s="445"/>
      <c r="D863" s="445"/>
      <c r="E863" s="445"/>
      <c r="F863" s="445"/>
      <c r="G863" s="445"/>
      <c r="H863" s="445"/>
      <c r="I863" s="445"/>
      <c r="J863" s="445"/>
      <c r="K863" s="445"/>
      <c r="L863" s="445"/>
      <c r="M863" s="445"/>
      <c r="N863" s="445"/>
      <c r="O863" s="445"/>
      <c r="P863" s="445"/>
      <c r="Q863" s="445"/>
      <c r="R863" s="445"/>
      <c r="S863" s="445"/>
      <c r="T863" s="445"/>
      <c r="U863" s="445"/>
      <c r="V863" s="445"/>
      <c r="W863" s="445"/>
      <c r="X863" s="445"/>
      <c r="Y863" s="445"/>
      <c r="Z863" s="445"/>
    </row>
    <row r="864" spans="1:26" ht="15.75" x14ac:dyDescent="0.25">
      <c r="A864" s="445"/>
      <c r="B864" s="445"/>
      <c r="C864" s="445"/>
      <c r="D864" s="445"/>
      <c r="E864" s="445"/>
      <c r="F864" s="445"/>
      <c r="G864" s="445"/>
      <c r="H864" s="445"/>
      <c r="I864" s="445"/>
      <c r="J864" s="445"/>
      <c r="K864" s="445"/>
      <c r="L864" s="445"/>
      <c r="M864" s="445"/>
      <c r="N864" s="445"/>
      <c r="O864" s="445"/>
      <c r="P864" s="445"/>
      <c r="Q864" s="445"/>
      <c r="R864" s="445"/>
      <c r="S864" s="445"/>
      <c r="T864" s="445"/>
      <c r="U864" s="445"/>
      <c r="V864" s="445"/>
      <c r="W864" s="445"/>
      <c r="X864" s="445"/>
      <c r="Y864" s="445"/>
      <c r="Z864" s="445"/>
    </row>
    <row r="865" spans="1:26" ht="15.75" x14ac:dyDescent="0.25">
      <c r="A865" s="445"/>
      <c r="B865" s="445"/>
      <c r="C865" s="445"/>
      <c r="D865" s="445"/>
      <c r="E865" s="445"/>
      <c r="F865" s="445"/>
      <c r="G865" s="445"/>
      <c r="H865" s="445"/>
      <c r="I865" s="445"/>
      <c r="J865" s="445"/>
      <c r="K865" s="445"/>
      <c r="L865" s="445"/>
      <c r="M865" s="445"/>
      <c r="N865" s="445"/>
      <c r="O865" s="445"/>
      <c r="P865" s="445"/>
      <c r="Q865" s="445"/>
      <c r="R865" s="445"/>
      <c r="S865" s="445"/>
      <c r="T865" s="445"/>
      <c r="U865" s="445"/>
      <c r="V865" s="445"/>
      <c r="W865" s="445"/>
      <c r="X865" s="445"/>
      <c r="Y865" s="445"/>
      <c r="Z865" s="445"/>
    </row>
    <row r="866" spans="1:26" ht="15.75" x14ac:dyDescent="0.25">
      <c r="A866" s="445"/>
      <c r="B866" s="445"/>
      <c r="C866" s="445"/>
      <c r="D866" s="445"/>
      <c r="E866" s="445"/>
      <c r="F866" s="445"/>
      <c r="G866" s="445"/>
      <c r="H866" s="445"/>
      <c r="I866" s="445"/>
      <c r="J866" s="445"/>
      <c r="K866" s="445"/>
      <c r="L866" s="445"/>
      <c r="M866" s="445"/>
      <c r="N866" s="445"/>
      <c r="O866" s="445"/>
      <c r="P866" s="445"/>
      <c r="Q866" s="445"/>
      <c r="R866" s="445"/>
      <c r="S866" s="445"/>
      <c r="T866" s="445"/>
      <c r="U866" s="445"/>
      <c r="V866" s="445"/>
      <c r="W866" s="445"/>
      <c r="X866" s="445"/>
      <c r="Y866" s="445"/>
      <c r="Z866" s="445"/>
    </row>
    <row r="867" spans="1:26" ht="15.75" x14ac:dyDescent="0.25">
      <c r="A867" s="445"/>
      <c r="B867" s="445"/>
      <c r="C867" s="445"/>
      <c r="D867" s="445"/>
      <c r="E867" s="445"/>
      <c r="F867" s="445"/>
      <c r="G867" s="445"/>
      <c r="H867" s="445"/>
      <c r="I867" s="445"/>
      <c r="J867" s="445"/>
      <c r="K867" s="445"/>
      <c r="L867" s="445"/>
      <c r="M867" s="445"/>
      <c r="N867" s="445"/>
      <c r="O867" s="445"/>
      <c r="P867" s="445"/>
      <c r="Q867" s="445"/>
      <c r="R867" s="445"/>
      <c r="S867" s="445"/>
      <c r="T867" s="445"/>
      <c r="U867" s="445"/>
      <c r="V867" s="445"/>
      <c r="W867" s="445"/>
      <c r="X867" s="445"/>
      <c r="Y867" s="445"/>
      <c r="Z867" s="445"/>
    </row>
    <row r="868" spans="1:26" ht="15.75" x14ac:dyDescent="0.25">
      <c r="A868" s="445"/>
      <c r="B868" s="445"/>
      <c r="C868" s="445"/>
      <c r="D868" s="445"/>
      <c r="E868" s="445"/>
      <c r="F868" s="445"/>
      <c r="G868" s="445"/>
      <c r="H868" s="445"/>
      <c r="I868" s="445"/>
      <c r="J868" s="445"/>
      <c r="K868" s="445"/>
      <c r="L868" s="445"/>
      <c r="M868" s="445"/>
      <c r="N868" s="445"/>
      <c r="O868" s="445"/>
      <c r="P868" s="445"/>
      <c r="Q868" s="445"/>
      <c r="R868" s="445"/>
      <c r="S868" s="445"/>
      <c r="T868" s="445"/>
      <c r="U868" s="445"/>
      <c r="V868" s="445"/>
      <c r="W868" s="445"/>
      <c r="X868" s="445"/>
      <c r="Y868" s="445"/>
      <c r="Z868" s="445"/>
    </row>
    <row r="869" spans="1:26" ht="15.75" x14ac:dyDescent="0.25">
      <c r="A869" s="445"/>
      <c r="B869" s="445"/>
      <c r="C869" s="445"/>
      <c r="D869" s="445"/>
      <c r="E869" s="445"/>
      <c r="F869" s="445"/>
      <c r="G869" s="445"/>
      <c r="H869" s="445"/>
      <c r="I869" s="445"/>
      <c r="J869" s="445"/>
      <c r="K869" s="445"/>
      <c r="L869" s="445"/>
      <c r="M869" s="445"/>
      <c r="N869" s="445"/>
      <c r="O869" s="445"/>
      <c r="P869" s="445"/>
      <c r="Q869" s="445"/>
      <c r="R869" s="445"/>
      <c r="S869" s="445"/>
      <c r="T869" s="445"/>
      <c r="U869" s="445"/>
      <c r="V869" s="445"/>
      <c r="W869" s="445"/>
      <c r="X869" s="445"/>
      <c r="Y869" s="445"/>
      <c r="Z869" s="445"/>
    </row>
    <row r="870" spans="1:26" ht="15.75" x14ac:dyDescent="0.25">
      <c r="A870" s="445"/>
      <c r="B870" s="445"/>
      <c r="C870" s="445"/>
      <c r="D870" s="445"/>
      <c r="E870" s="445"/>
      <c r="F870" s="445"/>
      <c r="G870" s="445"/>
      <c r="H870" s="445"/>
      <c r="I870" s="445"/>
      <c r="J870" s="445"/>
      <c r="K870" s="445"/>
      <c r="L870" s="445"/>
      <c r="M870" s="445"/>
      <c r="N870" s="445"/>
      <c r="O870" s="445"/>
      <c r="P870" s="445"/>
      <c r="Q870" s="445"/>
      <c r="R870" s="445"/>
      <c r="S870" s="445"/>
      <c r="T870" s="445"/>
      <c r="U870" s="445"/>
      <c r="V870" s="445"/>
      <c r="W870" s="445"/>
      <c r="X870" s="445"/>
      <c r="Y870" s="445"/>
      <c r="Z870" s="445"/>
    </row>
    <row r="871" spans="1:26" ht="15.75" x14ac:dyDescent="0.25">
      <c r="A871" s="445"/>
      <c r="B871" s="445"/>
      <c r="C871" s="445"/>
      <c r="D871" s="445"/>
      <c r="E871" s="445"/>
      <c r="F871" s="445"/>
      <c r="G871" s="445"/>
      <c r="H871" s="445"/>
      <c r="I871" s="445"/>
      <c r="J871" s="445"/>
      <c r="K871" s="445"/>
      <c r="L871" s="445"/>
      <c r="M871" s="445"/>
      <c r="N871" s="445"/>
      <c r="O871" s="445"/>
      <c r="P871" s="445"/>
      <c r="Q871" s="445"/>
      <c r="R871" s="445"/>
      <c r="S871" s="445"/>
      <c r="T871" s="445"/>
      <c r="U871" s="445"/>
      <c r="V871" s="445"/>
      <c r="W871" s="445"/>
      <c r="X871" s="445"/>
      <c r="Y871" s="445"/>
      <c r="Z871" s="445"/>
    </row>
    <row r="872" spans="1:26" ht="15.75" x14ac:dyDescent="0.25">
      <c r="A872" s="445"/>
      <c r="B872" s="445"/>
      <c r="C872" s="445"/>
      <c r="D872" s="445"/>
      <c r="E872" s="445"/>
      <c r="F872" s="445"/>
      <c r="G872" s="445"/>
      <c r="H872" s="445"/>
      <c r="I872" s="445"/>
      <c r="J872" s="445"/>
      <c r="K872" s="445"/>
      <c r="L872" s="445"/>
      <c r="M872" s="445"/>
      <c r="N872" s="445"/>
      <c r="O872" s="445"/>
      <c r="P872" s="445"/>
      <c r="Q872" s="445"/>
      <c r="R872" s="445"/>
      <c r="S872" s="445"/>
      <c r="T872" s="445"/>
      <c r="U872" s="445"/>
      <c r="V872" s="445"/>
      <c r="W872" s="445"/>
      <c r="X872" s="445"/>
      <c r="Y872" s="445"/>
      <c r="Z872" s="445"/>
    </row>
    <row r="873" spans="1:26" ht="15.75" x14ac:dyDescent="0.25">
      <c r="A873" s="445"/>
      <c r="B873" s="445"/>
      <c r="C873" s="445"/>
      <c r="D873" s="445"/>
      <c r="E873" s="445"/>
      <c r="F873" s="445"/>
      <c r="G873" s="445"/>
      <c r="H873" s="445"/>
      <c r="I873" s="445"/>
      <c r="J873" s="445"/>
      <c r="K873" s="445"/>
      <c r="L873" s="445"/>
      <c r="M873" s="445"/>
      <c r="N873" s="445"/>
      <c r="O873" s="445"/>
      <c r="P873" s="445"/>
      <c r="Q873" s="445"/>
      <c r="R873" s="445"/>
      <c r="S873" s="445"/>
      <c r="T873" s="445"/>
      <c r="U873" s="445"/>
      <c r="V873" s="445"/>
      <c r="W873" s="445"/>
      <c r="X873" s="445"/>
      <c r="Y873" s="445"/>
      <c r="Z873" s="445"/>
    </row>
    <row r="874" spans="1:26" ht="15.75" x14ac:dyDescent="0.25">
      <c r="A874" s="445"/>
      <c r="B874" s="445"/>
      <c r="C874" s="445"/>
      <c r="D874" s="445"/>
      <c r="E874" s="445"/>
      <c r="F874" s="445"/>
      <c r="G874" s="445"/>
      <c r="H874" s="445"/>
      <c r="I874" s="445"/>
      <c r="J874" s="445"/>
      <c r="K874" s="445"/>
      <c r="L874" s="445"/>
      <c r="M874" s="445"/>
      <c r="N874" s="445"/>
      <c r="O874" s="445"/>
      <c r="P874" s="445"/>
      <c r="Q874" s="445"/>
      <c r="R874" s="445"/>
      <c r="S874" s="445"/>
      <c r="T874" s="445"/>
      <c r="U874" s="445"/>
      <c r="V874" s="445"/>
      <c r="W874" s="445"/>
      <c r="X874" s="445"/>
      <c r="Y874" s="445"/>
      <c r="Z874" s="445"/>
    </row>
    <row r="875" spans="1:26" ht="15.75" x14ac:dyDescent="0.25">
      <c r="A875" s="445"/>
      <c r="B875" s="445"/>
      <c r="C875" s="445"/>
      <c r="D875" s="445"/>
      <c r="E875" s="445"/>
      <c r="F875" s="445"/>
      <c r="G875" s="445"/>
      <c r="H875" s="445"/>
      <c r="I875" s="445"/>
      <c r="J875" s="445"/>
      <c r="K875" s="445"/>
      <c r="L875" s="445"/>
      <c r="M875" s="445"/>
      <c r="N875" s="445"/>
      <c r="O875" s="445"/>
      <c r="P875" s="445"/>
      <c r="Q875" s="445"/>
      <c r="R875" s="445"/>
      <c r="S875" s="445"/>
      <c r="T875" s="445"/>
      <c r="U875" s="445"/>
      <c r="V875" s="445"/>
      <c r="W875" s="445"/>
      <c r="X875" s="445"/>
      <c r="Y875" s="445"/>
      <c r="Z875" s="445"/>
    </row>
    <row r="876" spans="1:26" ht="15.75" x14ac:dyDescent="0.25">
      <c r="A876" s="445"/>
      <c r="B876" s="445"/>
      <c r="C876" s="445"/>
      <c r="D876" s="445"/>
      <c r="E876" s="445"/>
      <c r="F876" s="445"/>
      <c r="G876" s="445"/>
      <c r="H876" s="445"/>
      <c r="I876" s="445"/>
      <c r="J876" s="445"/>
      <c r="K876" s="445"/>
      <c r="L876" s="445"/>
      <c r="M876" s="445"/>
      <c r="N876" s="445"/>
      <c r="O876" s="445"/>
      <c r="P876" s="445"/>
      <c r="Q876" s="445"/>
      <c r="R876" s="445"/>
      <c r="S876" s="445"/>
      <c r="T876" s="445"/>
      <c r="U876" s="445"/>
      <c r="V876" s="445"/>
      <c r="W876" s="445"/>
      <c r="X876" s="445"/>
      <c r="Y876" s="445"/>
      <c r="Z876" s="445"/>
    </row>
    <row r="877" spans="1:26" ht="15.75" x14ac:dyDescent="0.25">
      <c r="A877" s="445"/>
      <c r="B877" s="445"/>
      <c r="C877" s="445"/>
      <c r="D877" s="445"/>
      <c r="E877" s="445"/>
      <c r="F877" s="445"/>
      <c r="G877" s="445"/>
      <c r="H877" s="445"/>
      <c r="I877" s="445"/>
      <c r="J877" s="445"/>
      <c r="K877" s="445"/>
      <c r="L877" s="445"/>
      <c r="M877" s="445"/>
      <c r="N877" s="445"/>
      <c r="O877" s="445"/>
      <c r="P877" s="445"/>
      <c r="Q877" s="445"/>
      <c r="R877" s="445"/>
      <c r="S877" s="445"/>
      <c r="T877" s="445"/>
      <c r="U877" s="445"/>
      <c r="V877" s="445"/>
      <c r="W877" s="445"/>
      <c r="X877" s="445"/>
      <c r="Y877" s="445"/>
      <c r="Z877" s="445"/>
    </row>
    <row r="878" spans="1:26" ht="15.75" x14ac:dyDescent="0.25">
      <c r="A878" s="445"/>
      <c r="B878" s="445"/>
      <c r="C878" s="445"/>
      <c r="D878" s="445"/>
      <c r="E878" s="445"/>
      <c r="F878" s="445"/>
      <c r="G878" s="445"/>
      <c r="H878" s="445"/>
      <c r="I878" s="445"/>
      <c r="J878" s="445"/>
      <c r="K878" s="445"/>
      <c r="L878" s="445"/>
      <c r="M878" s="445"/>
      <c r="N878" s="445"/>
      <c r="O878" s="445"/>
      <c r="P878" s="445"/>
      <c r="Q878" s="445"/>
      <c r="R878" s="445"/>
      <c r="S878" s="445"/>
      <c r="T878" s="445"/>
      <c r="U878" s="445"/>
      <c r="V878" s="445"/>
      <c r="W878" s="445"/>
      <c r="X878" s="445"/>
      <c r="Y878" s="445"/>
      <c r="Z878" s="445"/>
    </row>
    <row r="879" spans="1:26" ht="15.75" x14ac:dyDescent="0.25">
      <c r="A879" s="445"/>
      <c r="B879" s="445"/>
      <c r="C879" s="445"/>
      <c r="D879" s="445"/>
      <c r="E879" s="445"/>
      <c r="F879" s="445"/>
      <c r="G879" s="445"/>
      <c r="H879" s="445"/>
      <c r="I879" s="445"/>
      <c r="J879" s="445"/>
      <c r="K879" s="445"/>
      <c r="L879" s="445"/>
      <c r="M879" s="445"/>
      <c r="N879" s="445"/>
      <c r="O879" s="445"/>
      <c r="P879" s="445"/>
      <c r="Q879" s="445"/>
      <c r="R879" s="445"/>
      <c r="S879" s="445"/>
      <c r="T879" s="445"/>
      <c r="U879" s="445"/>
      <c r="V879" s="445"/>
      <c r="W879" s="445"/>
      <c r="X879" s="445"/>
      <c r="Y879" s="445"/>
      <c r="Z879" s="445"/>
    </row>
    <row r="880" spans="1:26" ht="15.75" x14ac:dyDescent="0.25">
      <c r="A880" s="445"/>
      <c r="B880" s="445"/>
      <c r="C880" s="445"/>
      <c r="D880" s="445"/>
      <c r="E880" s="445"/>
      <c r="F880" s="445"/>
      <c r="G880" s="445"/>
      <c r="H880" s="445"/>
      <c r="I880" s="445"/>
      <c r="J880" s="445"/>
      <c r="K880" s="445"/>
      <c r="L880" s="445"/>
      <c r="M880" s="445"/>
      <c r="N880" s="445"/>
      <c r="O880" s="445"/>
      <c r="P880" s="445"/>
      <c r="Q880" s="445"/>
      <c r="R880" s="445"/>
      <c r="S880" s="445"/>
      <c r="T880" s="445"/>
      <c r="U880" s="445"/>
      <c r="V880" s="445"/>
      <c r="W880" s="445"/>
      <c r="X880" s="445"/>
      <c r="Y880" s="445"/>
      <c r="Z880" s="445"/>
    </row>
    <row r="881" spans="1:26" ht="15.75" x14ac:dyDescent="0.25">
      <c r="A881" s="445"/>
      <c r="B881" s="445"/>
      <c r="C881" s="445"/>
      <c r="D881" s="445"/>
      <c r="E881" s="445"/>
      <c r="F881" s="445"/>
      <c r="G881" s="445"/>
      <c r="H881" s="445"/>
      <c r="I881" s="445"/>
      <c r="J881" s="445"/>
      <c r="K881" s="445"/>
      <c r="L881" s="445"/>
      <c r="M881" s="445"/>
      <c r="N881" s="445"/>
      <c r="O881" s="445"/>
      <c r="P881" s="445"/>
      <c r="Q881" s="445"/>
      <c r="R881" s="445"/>
      <c r="S881" s="445"/>
      <c r="T881" s="445"/>
      <c r="U881" s="445"/>
      <c r="V881" s="445"/>
      <c r="W881" s="445"/>
      <c r="X881" s="445"/>
      <c r="Y881" s="445"/>
      <c r="Z881" s="445"/>
    </row>
    <row r="882" spans="1:26" ht="15.75" x14ac:dyDescent="0.25">
      <c r="A882" s="445"/>
      <c r="B882" s="445"/>
      <c r="C882" s="445"/>
      <c r="D882" s="445"/>
      <c r="E882" s="445"/>
      <c r="F882" s="445"/>
      <c r="G882" s="445"/>
      <c r="H882" s="445"/>
      <c r="I882" s="445"/>
      <c r="J882" s="445"/>
      <c r="K882" s="445"/>
      <c r="L882" s="445"/>
      <c r="M882" s="445"/>
      <c r="N882" s="445"/>
      <c r="O882" s="445"/>
      <c r="P882" s="445"/>
      <c r="Q882" s="445"/>
      <c r="R882" s="445"/>
      <c r="S882" s="445"/>
      <c r="T882" s="445"/>
      <c r="U882" s="445"/>
      <c r="V882" s="445"/>
      <c r="W882" s="445"/>
      <c r="X882" s="445"/>
      <c r="Y882" s="445"/>
      <c r="Z882" s="445"/>
    </row>
    <row r="883" spans="1:26" ht="15.75" x14ac:dyDescent="0.25">
      <c r="A883" s="445"/>
      <c r="B883" s="445"/>
      <c r="C883" s="445"/>
      <c r="D883" s="445"/>
      <c r="E883" s="445"/>
      <c r="F883" s="445"/>
      <c r="G883" s="445"/>
      <c r="H883" s="445"/>
      <c r="I883" s="445"/>
      <c r="J883" s="445"/>
      <c r="K883" s="445"/>
      <c r="L883" s="445"/>
      <c r="M883" s="445"/>
      <c r="N883" s="445"/>
      <c r="O883" s="445"/>
      <c r="P883" s="445"/>
      <c r="Q883" s="445"/>
      <c r="R883" s="445"/>
      <c r="S883" s="445"/>
      <c r="T883" s="445"/>
      <c r="U883" s="445"/>
      <c r="V883" s="445"/>
      <c r="W883" s="445"/>
      <c r="X883" s="445"/>
      <c r="Y883" s="445"/>
      <c r="Z883" s="445"/>
    </row>
    <row r="884" spans="1:26" ht="15.75" x14ac:dyDescent="0.25">
      <c r="A884" s="445"/>
      <c r="B884" s="445"/>
      <c r="C884" s="445"/>
      <c r="D884" s="445"/>
      <c r="E884" s="445"/>
      <c r="F884" s="445"/>
      <c r="G884" s="445"/>
      <c r="H884" s="445"/>
      <c r="I884" s="445"/>
      <c r="J884" s="445"/>
      <c r="K884" s="445"/>
      <c r="L884" s="445"/>
      <c r="M884" s="445"/>
      <c r="N884" s="445"/>
      <c r="O884" s="445"/>
      <c r="P884" s="445"/>
      <c r="Q884" s="445"/>
      <c r="R884" s="445"/>
      <c r="S884" s="445"/>
      <c r="T884" s="445"/>
      <c r="U884" s="445"/>
      <c r="V884" s="445"/>
      <c r="W884" s="445"/>
      <c r="X884" s="445"/>
      <c r="Y884" s="445"/>
      <c r="Z884" s="445"/>
    </row>
    <row r="885" spans="1:26" ht="15.75" x14ac:dyDescent="0.25">
      <c r="A885" s="445"/>
      <c r="B885" s="445"/>
      <c r="C885" s="445"/>
      <c r="D885" s="445"/>
      <c r="E885" s="445"/>
      <c r="F885" s="445"/>
      <c r="G885" s="445"/>
      <c r="H885" s="445"/>
      <c r="I885" s="445"/>
      <c r="J885" s="445"/>
      <c r="K885" s="445"/>
      <c r="L885" s="445"/>
      <c r="M885" s="445"/>
      <c r="N885" s="445"/>
      <c r="O885" s="445"/>
      <c r="P885" s="445"/>
      <c r="Q885" s="445"/>
      <c r="R885" s="445"/>
      <c r="S885" s="445"/>
      <c r="T885" s="445"/>
      <c r="U885" s="445"/>
      <c r="V885" s="445"/>
      <c r="W885" s="445"/>
      <c r="X885" s="445"/>
      <c r="Y885" s="445"/>
      <c r="Z885" s="445"/>
    </row>
    <row r="886" spans="1:26" ht="15.75" x14ac:dyDescent="0.25">
      <c r="A886" s="445"/>
      <c r="B886" s="445"/>
      <c r="C886" s="445"/>
      <c r="D886" s="445"/>
      <c r="E886" s="445"/>
      <c r="F886" s="445"/>
      <c r="G886" s="445"/>
      <c r="H886" s="445"/>
      <c r="I886" s="445"/>
      <c r="J886" s="445"/>
      <c r="K886" s="445"/>
      <c r="L886" s="445"/>
      <c r="M886" s="445"/>
      <c r="N886" s="445"/>
      <c r="O886" s="445"/>
      <c r="P886" s="445"/>
      <c r="Q886" s="445"/>
      <c r="R886" s="445"/>
      <c r="S886" s="445"/>
      <c r="T886" s="445"/>
      <c r="U886" s="445"/>
      <c r="V886" s="445"/>
      <c r="W886" s="445"/>
      <c r="X886" s="445"/>
      <c r="Y886" s="445"/>
      <c r="Z886" s="445"/>
    </row>
    <row r="887" spans="1:26" ht="15.75" x14ac:dyDescent="0.25">
      <c r="A887" s="445"/>
      <c r="B887" s="445"/>
      <c r="C887" s="445"/>
      <c r="D887" s="445"/>
      <c r="E887" s="445"/>
      <c r="F887" s="445"/>
      <c r="G887" s="445"/>
      <c r="H887" s="445"/>
      <c r="I887" s="445"/>
      <c r="J887" s="445"/>
      <c r="K887" s="445"/>
      <c r="L887" s="445"/>
      <c r="M887" s="445"/>
      <c r="N887" s="445"/>
      <c r="O887" s="445"/>
      <c r="P887" s="445"/>
      <c r="Q887" s="445"/>
      <c r="R887" s="445"/>
      <c r="S887" s="445"/>
      <c r="T887" s="445"/>
      <c r="U887" s="445"/>
      <c r="V887" s="445"/>
      <c r="W887" s="445"/>
      <c r="X887" s="445"/>
      <c r="Y887" s="445"/>
      <c r="Z887" s="445"/>
    </row>
    <row r="888" spans="1:26" ht="15.75" x14ac:dyDescent="0.25">
      <c r="A888" s="445"/>
      <c r="B888" s="445"/>
      <c r="C888" s="445"/>
      <c r="D888" s="445"/>
      <c r="E888" s="445"/>
      <c r="F888" s="445"/>
      <c r="G888" s="445"/>
      <c r="H888" s="445"/>
      <c r="I888" s="445"/>
      <c r="J888" s="445"/>
      <c r="K888" s="445"/>
      <c r="L888" s="445"/>
      <c r="M888" s="445"/>
      <c r="N888" s="445"/>
      <c r="O888" s="445"/>
      <c r="P888" s="445"/>
      <c r="Q888" s="445"/>
      <c r="R888" s="445"/>
      <c r="S888" s="445"/>
      <c r="T888" s="445"/>
      <c r="U888" s="445"/>
      <c r="V888" s="445"/>
      <c r="W888" s="445"/>
      <c r="X888" s="445"/>
      <c r="Y888" s="445"/>
      <c r="Z888" s="445"/>
    </row>
    <row r="889" spans="1:26" ht="15.75" x14ac:dyDescent="0.25">
      <c r="A889" s="445"/>
      <c r="B889" s="445"/>
      <c r="C889" s="445"/>
      <c r="D889" s="445"/>
      <c r="E889" s="445"/>
      <c r="F889" s="445"/>
      <c r="G889" s="445"/>
      <c r="H889" s="445"/>
      <c r="I889" s="445"/>
      <c r="J889" s="445"/>
      <c r="K889" s="445"/>
      <c r="L889" s="445"/>
      <c r="M889" s="445"/>
      <c r="N889" s="445"/>
      <c r="O889" s="445"/>
      <c r="P889" s="445"/>
      <c r="Q889" s="445"/>
      <c r="R889" s="445"/>
      <c r="S889" s="445"/>
      <c r="T889" s="445"/>
      <c r="U889" s="445"/>
      <c r="V889" s="445"/>
      <c r="W889" s="445"/>
      <c r="X889" s="445"/>
      <c r="Y889" s="445"/>
      <c r="Z889" s="445"/>
    </row>
    <row r="890" spans="1:26" ht="15.75" x14ac:dyDescent="0.25">
      <c r="A890" s="445"/>
      <c r="B890" s="445"/>
      <c r="C890" s="445"/>
      <c r="D890" s="445"/>
      <c r="E890" s="445"/>
      <c r="F890" s="445"/>
      <c r="G890" s="445"/>
      <c r="H890" s="445"/>
      <c r="I890" s="445"/>
      <c r="J890" s="445"/>
      <c r="K890" s="445"/>
      <c r="L890" s="445"/>
      <c r="M890" s="445"/>
      <c r="N890" s="445"/>
      <c r="O890" s="445"/>
      <c r="P890" s="445"/>
      <c r="Q890" s="445"/>
      <c r="R890" s="445"/>
      <c r="S890" s="445"/>
      <c r="T890" s="445"/>
      <c r="U890" s="445"/>
      <c r="V890" s="445"/>
      <c r="W890" s="445"/>
      <c r="X890" s="445"/>
      <c r="Y890" s="445"/>
      <c r="Z890" s="445"/>
    </row>
    <row r="891" spans="1:26" ht="15.75" x14ac:dyDescent="0.25">
      <c r="A891" s="445"/>
      <c r="B891" s="445"/>
      <c r="C891" s="445"/>
      <c r="D891" s="445"/>
      <c r="E891" s="445"/>
      <c r="F891" s="445"/>
      <c r="G891" s="445"/>
      <c r="H891" s="445"/>
      <c r="I891" s="445"/>
      <c r="J891" s="445"/>
      <c r="K891" s="445"/>
      <c r="L891" s="445"/>
      <c r="M891" s="445"/>
      <c r="N891" s="445"/>
      <c r="O891" s="445"/>
      <c r="P891" s="445"/>
      <c r="Q891" s="445"/>
      <c r="R891" s="445"/>
      <c r="S891" s="445"/>
      <c r="T891" s="445"/>
      <c r="U891" s="445"/>
      <c r="V891" s="445"/>
      <c r="W891" s="445"/>
      <c r="X891" s="445"/>
      <c r="Y891" s="445"/>
      <c r="Z891" s="445"/>
    </row>
    <row r="892" spans="1:26" ht="15.75" x14ac:dyDescent="0.25">
      <c r="A892" s="445"/>
      <c r="B892" s="445"/>
      <c r="C892" s="445"/>
      <c r="D892" s="445"/>
      <c r="E892" s="445"/>
      <c r="F892" s="445"/>
      <c r="G892" s="445"/>
      <c r="H892" s="445"/>
      <c r="I892" s="445"/>
      <c r="J892" s="445"/>
      <c r="K892" s="445"/>
      <c r="L892" s="445"/>
      <c r="M892" s="445"/>
      <c r="N892" s="445"/>
      <c r="O892" s="445"/>
      <c r="P892" s="445"/>
      <c r="Q892" s="445"/>
      <c r="R892" s="445"/>
      <c r="S892" s="445"/>
      <c r="T892" s="445"/>
      <c r="U892" s="445"/>
      <c r="V892" s="445"/>
      <c r="W892" s="445"/>
      <c r="X892" s="445"/>
      <c r="Y892" s="445"/>
      <c r="Z892" s="445"/>
    </row>
    <row r="893" spans="1:26" ht="15.75" x14ac:dyDescent="0.25">
      <c r="A893" s="445"/>
      <c r="B893" s="445"/>
      <c r="C893" s="445"/>
      <c r="D893" s="445"/>
      <c r="E893" s="445"/>
      <c r="F893" s="445"/>
      <c r="G893" s="445"/>
      <c r="H893" s="445"/>
      <c r="I893" s="445"/>
      <c r="J893" s="445"/>
      <c r="K893" s="445"/>
      <c r="L893" s="445"/>
      <c r="M893" s="445"/>
      <c r="N893" s="445"/>
      <c r="O893" s="445"/>
      <c r="P893" s="445"/>
      <c r="Q893" s="445"/>
      <c r="R893" s="445"/>
      <c r="S893" s="445"/>
      <c r="T893" s="445"/>
      <c r="U893" s="445"/>
      <c r="V893" s="445"/>
      <c r="W893" s="445"/>
      <c r="X893" s="445"/>
      <c r="Y893" s="445"/>
      <c r="Z893" s="445"/>
    </row>
    <row r="894" spans="1:26" ht="15.75" x14ac:dyDescent="0.25">
      <c r="A894" s="445"/>
      <c r="B894" s="445"/>
      <c r="C894" s="445"/>
      <c r="D894" s="445"/>
      <c r="E894" s="445"/>
      <c r="F894" s="445"/>
      <c r="G894" s="445"/>
      <c r="H894" s="445"/>
      <c r="I894" s="445"/>
      <c r="J894" s="445"/>
      <c r="K894" s="445"/>
      <c r="L894" s="445"/>
      <c r="M894" s="445"/>
      <c r="N894" s="445"/>
      <c r="O894" s="445"/>
      <c r="P894" s="445"/>
      <c r="Q894" s="445"/>
      <c r="R894" s="445"/>
      <c r="S894" s="445"/>
      <c r="T894" s="445"/>
      <c r="U894" s="445"/>
      <c r="V894" s="445"/>
      <c r="W894" s="445"/>
      <c r="X894" s="445"/>
      <c r="Y894" s="445"/>
      <c r="Z894" s="445"/>
    </row>
    <row r="895" spans="1:26" ht="15.75" x14ac:dyDescent="0.25">
      <c r="A895" s="445"/>
      <c r="B895" s="445"/>
      <c r="C895" s="445"/>
      <c r="D895" s="445"/>
      <c r="E895" s="445"/>
      <c r="F895" s="445"/>
      <c r="G895" s="445"/>
      <c r="H895" s="445"/>
      <c r="I895" s="445"/>
      <c r="J895" s="445"/>
      <c r="K895" s="445"/>
      <c r="L895" s="445"/>
      <c r="M895" s="445"/>
      <c r="N895" s="445"/>
      <c r="O895" s="445"/>
      <c r="P895" s="445"/>
      <c r="Q895" s="445"/>
      <c r="R895" s="445"/>
      <c r="S895" s="445"/>
      <c r="T895" s="445"/>
      <c r="U895" s="445"/>
      <c r="V895" s="445"/>
      <c r="W895" s="445"/>
      <c r="X895" s="445"/>
      <c r="Y895" s="445"/>
      <c r="Z895" s="445"/>
    </row>
    <row r="896" spans="1:26" ht="15.75" x14ac:dyDescent="0.25">
      <c r="A896" s="445"/>
      <c r="B896" s="445"/>
      <c r="C896" s="445"/>
      <c r="D896" s="445"/>
      <c r="E896" s="445"/>
      <c r="F896" s="445"/>
      <c r="G896" s="445"/>
      <c r="H896" s="445"/>
      <c r="I896" s="445"/>
      <c r="J896" s="445"/>
      <c r="K896" s="445"/>
      <c r="L896" s="445"/>
      <c r="M896" s="445"/>
      <c r="N896" s="445"/>
      <c r="O896" s="445"/>
      <c r="P896" s="445"/>
      <c r="Q896" s="445"/>
      <c r="R896" s="445"/>
      <c r="S896" s="445"/>
      <c r="T896" s="445"/>
      <c r="U896" s="445"/>
      <c r="V896" s="445"/>
      <c r="W896" s="445"/>
      <c r="X896" s="445"/>
      <c r="Y896" s="445"/>
      <c r="Z896" s="445"/>
    </row>
    <row r="897" spans="1:26" ht="15.75" x14ac:dyDescent="0.25">
      <c r="A897" s="445"/>
      <c r="B897" s="445"/>
      <c r="C897" s="445"/>
      <c r="D897" s="445"/>
      <c r="E897" s="445"/>
      <c r="F897" s="445"/>
      <c r="G897" s="445"/>
      <c r="H897" s="445"/>
      <c r="I897" s="445"/>
      <c r="J897" s="445"/>
      <c r="K897" s="445"/>
      <c r="L897" s="445"/>
      <c r="M897" s="445"/>
      <c r="N897" s="445"/>
      <c r="O897" s="445"/>
      <c r="P897" s="445"/>
      <c r="Q897" s="445"/>
      <c r="R897" s="445"/>
      <c r="S897" s="445"/>
      <c r="T897" s="445"/>
      <c r="U897" s="445"/>
      <c r="V897" s="445"/>
      <c r="W897" s="445"/>
      <c r="X897" s="445"/>
      <c r="Y897" s="445"/>
      <c r="Z897" s="445"/>
    </row>
    <row r="898" spans="1:26" ht="15.75" x14ac:dyDescent="0.25">
      <c r="A898" s="445"/>
      <c r="B898" s="445"/>
      <c r="C898" s="445"/>
      <c r="D898" s="445"/>
      <c r="E898" s="445"/>
      <c r="F898" s="445"/>
      <c r="G898" s="445"/>
      <c r="H898" s="445"/>
      <c r="I898" s="445"/>
      <c r="J898" s="445"/>
      <c r="K898" s="445"/>
      <c r="L898" s="445"/>
      <c r="M898" s="445"/>
      <c r="N898" s="445"/>
      <c r="O898" s="445"/>
      <c r="P898" s="445"/>
      <c r="Q898" s="445"/>
      <c r="R898" s="445"/>
      <c r="S898" s="445"/>
      <c r="T898" s="445"/>
      <c r="U898" s="445"/>
      <c r="V898" s="445"/>
      <c r="W898" s="445"/>
      <c r="X898" s="445"/>
      <c r="Y898" s="445"/>
      <c r="Z898" s="445"/>
    </row>
    <row r="899" spans="1:26" ht="15.75" x14ac:dyDescent="0.25">
      <c r="A899" s="445"/>
      <c r="B899" s="445"/>
      <c r="C899" s="445"/>
      <c r="D899" s="445"/>
      <c r="E899" s="445"/>
      <c r="F899" s="445"/>
      <c r="G899" s="445"/>
      <c r="H899" s="445"/>
      <c r="I899" s="445"/>
      <c r="J899" s="445"/>
      <c r="K899" s="445"/>
      <c r="L899" s="445"/>
      <c r="M899" s="445"/>
      <c r="N899" s="445"/>
      <c r="O899" s="445"/>
      <c r="P899" s="445"/>
      <c r="Q899" s="445"/>
      <c r="R899" s="445"/>
      <c r="S899" s="445"/>
      <c r="T899" s="445"/>
      <c r="U899" s="445"/>
      <c r="V899" s="445"/>
      <c r="W899" s="445"/>
      <c r="X899" s="445"/>
      <c r="Y899" s="445"/>
      <c r="Z899" s="445"/>
    </row>
    <row r="900" spans="1:26" ht="15.75" x14ac:dyDescent="0.25">
      <c r="A900" s="445"/>
      <c r="B900" s="445"/>
      <c r="C900" s="445"/>
      <c r="D900" s="445"/>
      <c r="E900" s="445"/>
      <c r="F900" s="445"/>
      <c r="G900" s="445"/>
      <c r="H900" s="445"/>
      <c r="I900" s="445"/>
      <c r="J900" s="445"/>
      <c r="K900" s="445"/>
      <c r="L900" s="445"/>
      <c r="M900" s="445"/>
      <c r="N900" s="445"/>
      <c r="O900" s="445"/>
      <c r="P900" s="445"/>
      <c r="Q900" s="445"/>
      <c r="R900" s="445"/>
      <c r="S900" s="445"/>
      <c r="T900" s="445"/>
      <c r="U900" s="445"/>
      <c r="V900" s="445"/>
      <c r="W900" s="445"/>
      <c r="X900" s="445"/>
      <c r="Y900" s="445"/>
      <c r="Z900" s="445"/>
    </row>
    <row r="901" spans="1:26" ht="15.75" x14ac:dyDescent="0.25">
      <c r="A901" s="445"/>
      <c r="B901" s="445"/>
      <c r="C901" s="445"/>
      <c r="D901" s="445"/>
      <c r="E901" s="445"/>
      <c r="F901" s="445"/>
      <c r="G901" s="445"/>
      <c r="H901" s="445"/>
      <c r="I901" s="445"/>
      <c r="J901" s="445"/>
      <c r="K901" s="445"/>
      <c r="L901" s="445"/>
      <c r="M901" s="445"/>
      <c r="N901" s="445"/>
      <c r="O901" s="445"/>
      <c r="P901" s="445"/>
      <c r="Q901" s="445"/>
      <c r="R901" s="445"/>
      <c r="S901" s="445"/>
      <c r="T901" s="445"/>
      <c r="U901" s="445"/>
      <c r="V901" s="445"/>
      <c r="W901" s="445"/>
      <c r="X901" s="445"/>
      <c r="Y901" s="445"/>
      <c r="Z901" s="445"/>
    </row>
    <row r="902" spans="1:26" ht="15.75" x14ac:dyDescent="0.25">
      <c r="A902" s="445"/>
      <c r="B902" s="445"/>
      <c r="C902" s="445"/>
      <c r="D902" s="445"/>
      <c r="E902" s="445"/>
      <c r="F902" s="445"/>
      <c r="G902" s="445"/>
      <c r="H902" s="445"/>
      <c r="I902" s="445"/>
      <c r="J902" s="445"/>
      <c r="K902" s="445"/>
      <c r="L902" s="445"/>
      <c r="M902" s="445"/>
      <c r="N902" s="445"/>
      <c r="O902" s="445"/>
      <c r="P902" s="445"/>
      <c r="Q902" s="445"/>
      <c r="R902" s="445"/>
      <c r="S902" s="445"/>
      <c r="T902" s="445"/>
      <c r="U902" s="445"/>
      <c r="V902" s="445"/>
      <c r="W902" s="445"/>
      <c r="X902" s="445"/>
      <c r="Y902" s="445"/>
      <c r="Z902" s="445"/>
    </row>
    <row r="903" spans="1:26" ht="15.75" x14ac:dyDescent="0.25">
      <c r="A903" s="445"/>
      <c r="B903" s="445"/>
      <c r="C903" s="445"/>
      <c r="D903" s="445"/>
      <c r="E903" s="445"/>
      <c r="F903" s="445"/>
      <c r="G903" s="445"/>
      <c r="H903" s="445"/>
      <c r="I903" s="445"/>
      <c r="J903" s="445"/>
      <c r="K903" s="445"/>
      <c r="L903" s="445"/>
      <c r="M903" s="445"/>
      <c r="N903" s="445"/>
      <c r="O903" s="445"/>
      <c r="P903" s="445"/>
      <c r="Q903" s="445"/>
      <c r="R903" s="445"/>
      <c r="S903" s="445"/>
      <c r="T903" s="445"/>
      <c r="U903" s="445"/>
      <c r="V903" s="445"/>
      <c r="W903" s="445"/>
      <c r="X903" s="445"/>
      <c r="Y903" s="445"/>
      <c r="Z903" s="445"/>
    </row>
    <row r="904" spans="1:26" ht="15.75" x14ac:dyDescent="0.25">
      <c r="A904" s="445"/>
      <c r="B904" s="445"/>
      <c r="C904" s="445"/>
      <c r="D904" s="445"/>
      <c r="E904" s="445"/>
      <c r="F904" s="445"/>
      <c r="G904" s="445"/>
      <c r="H904" s="445"/>
      <c r="I904" s="445"/>
      <c r="J904" s="445"/>
      <c r="K904" s="445"/>
      <c r="L904" s="445"/>
      <c r="M904" s="445"/>
      <c r="N904" s="445"/>
      <c r="O904" s="445"/>
      <c r="P904" s="445"/>
      <c r="Q904" s="445"/>
      <c r="R904" s="445"/>
      <c r="S904" s="445"/>
      <c r="T904" s="445"/>
      <c r="U904" s="445"/>
      <c r="V904" s="445"/>
      <c r="W904" s="445"/>
      <c r="X904" s="445"/>
      <c r="Y904" s="445"/>
      <c r="Z904" s="445"/>
    </row>
    <row r="905" spans="1:26" ht="15.75" x14ac:dyDescent="0.25">
      <c r="A905" s="445"/>
      <c r="B905" s="445"/>
      <c r="C905" s="445"/>
      <c r="D905" s="445"/>
      <c r="E905" s="445"/>
      <c r="F905" s="445"/>
      <c r="G905" s="445"/>
      <c r="H905" s="445"/>
      <c r="I905" s="445"/>
      <c r="J905" s="445"/>
      <c r="K905" s="445"/>
      <c r="L905" s="445"/>
      <c r="M905" s="445"/>
      <c r="N905" s="445"/>
      <c r="O905" s="445"/>
      <c r="P905" s="445"/>
      <c r="Q905" s="445"/>
      <c r="R905" s="445"/>
      <c r="S905" s="445"/>
      <c r="T905" s="445"/>
      <c r="U905" s="445"/>
      <c r="V905" s="445"/>
      <c r="W905" s="445"/>
      <c r="X905" s="445"/>
      <c r="Y905" s="445"/>
      <c r="Z905" s="445"/>
    </row>
    <row r="906" spans="1:26" ht="15.75" x14ac:dyDescent="0.25">
      <c r="A906" s="445"/>
      <c r="B906" s="445"/>
      <c r="C906" s="445"/>
      <c r="D906" s="445"/>
      <c r="E906" s="445"/>
      <c r="F906" s="445"/>
      <c r="G906" s="445"/>
      <c r="H906" s="445"/>
      <c r="I906" s="445"/>
      <c r="J906" s="445"/>
      <c r="K906" s="445"/>
      <c r="L906" s="445"/>
      <c r="M906" s="445"/>
      <c r="N906" s="445"/>
      <c r="O906" s="445"/>
      <c r="P906" s="445"/>
      <c r="Q906" s="445"/>
      <c r="R906" s="445"/>
      <c r="S906" s="445"/>
      <c r="T906" s="445"/>
      <c r="U906" s="445"/>
      <c r="V906" s="445"/>
      <c r="W906" s="445"/>
      <c r="X906" s="445"/>
      <c r="Y906" s="445"/>
      <c r="Z906" s="445"/>
    </row>
    <row r="907" spans="1:26" ht="15.75" x14ac:dyDescent="0.25">
      <c r="A907" s="445"/>
      <c r="B907" s="445"/>
      <c r="C907" s="445"/>
      <c r="D907" s="445"/>
      <c r="E907" s="445"/>
      <c r="F907" s="445"/>
      <c r="G907" s="445"/>
      <c r="H907" s="445"/>
      <c r="I907" s="445"/>
      <c r="J907" s="445"/>
      <c r="K907" s="445"/>
      <c r="L907" s="445"/>
      <c r="M907" s="445"/>
      <c r="N907" s="445"/>
      <c r="O907" s="445"/>
      <c r="P907" s="445"/>
      <c r="Q907" s="445"/>
      <c r="R907" s="445"/>
      <c r="S907" s="445"/>
      <c r="T907" s="445"/>
      <c r="U907" s="445"/>
      <c r="V907" s="445"/>
      <c r="W907" s="445"/>
      <c r="X907" s="445"/>
      <c r="Y907" s="445"/>
      <c r="Z907" s="445"/>
    </row>
    <row r="908" spans="1:26" ht="15.75" x14ac:dyDescent="0.25">
      <c r="A908" s="445"/>
      <c r="B908" s="445"/>
      <c r="C908" s="445"/>
      <c r="D908" s="445"/>
      <c r="E908" s="445"/>
      <c r="F908" s="445"/>
      <c r="G908" s="445"/>
      <c r="H908" s="445"/>
      <c r="I908" s="445"/>
      <c r="J908" s="445"/>
      <c r="K908" s="445"/>
      <c r="L908" s="445"/>
      <c r="M908" s="445"/>
      <c r="N908" s="445"/>
      <c r="O908" s="445"/>
      <c r="P908" s="445"/>
      <c r="Q908" s="445"/>
      <c r="R908" s="445"/>
      <c r="S908" s="445"/>
      <c r="T908" s="445"/>
      <c r="U908" s="445"/>
      <c r="V908" s="445"/>
      <c r="W908" s="445"/>
      <c r="X908" s="445"/>
      <c r="Y908" s="445"/>
      <c r="Z908" s="445"/>
    </row>
    <row r="909" spans="1:26" ht="15.75" x14ac:dyDescent="0.25">
      <c r="A909" s="445"/>
      <c r="B909" s="445"/>
      <c r="C909" s="445"/>
      <c r="D909" s="445"/>
      <c r="E909" s="445"/>
      <c r="F909" s="445"/>
      <c r="G909" s="445"/>
      <c r="H909" s="445"/>
      <c r="I909" s="445"/>
      <c r="J909" s="445"/>
      <c r="K909" s="445"/>
      <c r="L909" s="445"/>
      <c r="M909" s="445"/>
      <c r="N909" s="445"/>
      <c r="O909" s="445"/>
      <c r="P909" s="445"/>
      <c r="Q909" s="445"/>
      <c r="R909" s="445"/>
      <c r="S909" s="445"/>
      <c r="T909" s="445"/>
      <c r="U909" s="445"/>
      <c r="V909" s="445"/>
      <c r="W909" s="445"/>
      <c r="X909" s="445"/>
      <c r="Y909" s="445"/>
      <c r="Z909" s="445"/>
    </row>
    <row r="910" spans="1:26" ht="15.75" x14ac:dyDescent="0.25">
      <c r="A910" s="445"/>
      <c r="B910" s="445"/>
      <c r="C910" s="445"/>
      <c r="D910" s="445"/>
      <c r="E910" s="445"/>
      <c r="F910" s="445"/>
      <c r="G910" s="445"/>
      <c r="H910" s="445"/>
      <c r="I910" s="445"/>
      <c r="J910" s="445"/>
      <c r="K910" s="445"/>
      <c r="L910" s="445"/>
      <c r="M910" s="445"/>
      <c r="N910" s="445"/>
      <c r="O910" s="445"/>
      <c r="P910" s="445"/>
      <c r="Q910" s="445"/>
      <c r="R910" s="445"/>
      <c r="S910" s="445"/>
      <c r="T910" s="445"/>
      <c r="U910" s="445"/>
      <c r="V910" s="445"/>
      <c r="W910" s="445"/>
      <c r="X910" s="445"/>
      <c r="Y910" s="445"/>
      <c r="Z910" s="445"/>
    </row>
    <row r="911" spans="1:26" ht="15.75" x14ac:dyDescent="0.25">
      <c r="A911" s="445"/>
      <c r="B911" s="445"/>
      <c r="C911" s="445"/>
      <c r="D911" s="445"/>
      <c r="E911" s="445"/>
      <c r="F911" s="445"/>
      <c r="G911" s="445"/>
      <c r="H911" s="445"/>
      <c r="I911" s="445"/>
      <c r="J911" s="445"/>
      <c r="K911" s="445"/>
      <c r="L911" s="445"/>
      <c r="M911" s="445"/>
      <c r="N911" s="445"/>
      <c r="O911" s="445"/>
      <c r="P911" s="445"/>
      <c r="Q911" s="445"/>
      <c r="R911" s="445"/>
      <c r="S911" s="445"/>
      <c r="T911" s="445"/>
      <c r="U911" s="445"/>
      <c r="V911" s="445"/>
      <c r="W911" s="445"/>
      <c r="X911" s="445"/>
      <c r="Y911" s="445"/>
      <c r="Z911" s="445"/>
    </row>
    <row r="912" spans="1:26" ht="15.75" x14ac:dyDescent="0.25">
      <c r="A912" s="445"/>
      <c r="B912" s="445"/>
      <c r="C912" s="445"/>
      <c r="D912" s="445"/>
      <c r="E912" s="445"/>
      <c r="F912" s="445"/>
      <c r="G912" s="445"/>
      <c r="H912" s="445"/>
      <c r="I912" s="445"/>
      <c r="J912" s="445"/>
      <c r="K912" s="445"/>
      <c r="L912" s="445"/>
      <c r="M912" s="445"/>
      <c r="N912" s="445"/>
      <c r="O912" s="445"/>
      <c r="P912" s="445"/>
      <c r="Q912" s="445"/>
      <c r="R912" s="445"/>
      <c r="S912" s="445"/>
      <c r="T912" s="445"/>
      <c r="U912" s="445"/>
      <c r="V912" s="445"/>
      <c r="W912" s="445"/>
      <c r="X912" s="445"/>
      <c r="Y912" s="445"/>
      <c r="Z912" s="445"/>
    </row>
    <row r="913" spans="1:26" ht="15.75" x14ac:dyDescent="0.25">
      <c r="A913" s="445"/>
      <c r="B913" s="445"/>
      <c r="C913" s="445"/>
      <c r="D913" s="445"/>
      <c r="E913" s="445"/>
      <c r="F913" s="445"/>
      <c r="G913" s="445"/>
      <c r="H913" s="445"/>
      <c r="I913" s="445"/>
      <c r="J913" s="445"/>
      <c r="K913" s="445"/>
      <c r="L913" s="445"/>
      <c r="M913" s="445"/>
      <c r="N913" s="445"/>
      <c r="O913" s="445"/>
      <c r="P913" s="445"/>
      <c r="Q913" s="445"/>
      <c r="R913" s="445"/>
      <c r="S913" s="445"/>
      <c r="T913" s="445"/>
      <c r="U913" s="445"/>
      <c r="V913" s="445"/>
      <c r="W913" s="445"/>
      <c r="X913" s="445"/>
      <c r="Y913" s="445"/>
      <c r="Z913" s="445"/>
    </row>
    <row r="914" spans="1:26" ht="15.75" x14ac:dyDescent="0.25">
      <c r="A914" s="445"/>
      <c r="B914" s="445"/>
      <c r="C914" s="445"/>
      <c r="D914" s="445"/>
      <c r="E914" s="445"/>
      <c r="F914" s="445"/>
      <c r="G914" s="445"/>
      <c r="H914" s="445"/>
      <c r="I914" s="445"/>
      <c r="J914" s="445"/>
      <c r="K914" s="445"/>
      <c r="L914" s="445"/>
      <c r="M914" s="445"/>
      <c r="N914" s="445"/>
      <c r="O914" s="445"/>
      <c r="P914" s="445"/>
      <c r="Q914" s="445"/>
      <c r="R914" s="445"/>
      <c r="S914" s="445"/>
      <c r="T914" s="445"/>
      <c r="U914" s="445"/>
      <c r="V914" s="445"/>
      <c r="W914" s="445"/>
      <c r="X914" s="445"/>
      <c r="Y914" s="445"/>
      <c r="Z914" s="445"/>
    </row>
    <row r="915" spans="1:26" ht="15.75" x14ac:dyDescent="0.25">
      <c r="A915" s="445"/>
      <c r="B915" s="445"/>
      <c r="C915" s="445"/>
      <c r="D915" s="445"/>
      <c r="E915" s="445"/>
      <c r="F915" s="445"/>
      <c r="G915" s="445"/>
      <c r="H915" s="445"/>
      <c r="I915" s="445"/>
      <c r="J915" s="445"/>
      <c r="K915" s="445"/>
      <c r="L915" s="445"/>
      <c r="M915" s="445"/>
      <c r="N915" s="445"/>
      <c r="O915" s="445"/>
      <c r="P915" s="445"/>
      <c r="Q915" s="445"/>
      <c r="R915" s="445"/>
      <c r="S915" s="445"/>
      <c r="T915" s="445"/>
      <c r="U915" s="445"/>
      <c r="V915" s="445"/>
      <c r="W915" s="445"/>
      <c r="X915" s="445"/>
      <c r="Y915" s="445"/>
      <c r="Z915" s="445"/>
    </row>
    <row r="916" spans="1:26" ht="15.75" x14ac:dyDescent="0.25">
      <c r="A916" s="445"/>
      <c r="B916" s="445"/>
      <c r="C916" s="445"/>
      <c r="D916" s="445"/>
      <c r="E916" s="445"/>
      <c r="F916" s="445"/>
      <c r="G916" s="445"/>
      <c r="H916" s="445"/>
      <c r="I916" s="445"/>
      <c r="J916" s="445"/>
      <c r="K916" s="445"/>
      <c r="L916" s="445"/>
      <c r="M916" s="445"/>
      <c r="N916" s="445"/>
      <c r="O916" s="445"/>
      <c r="P916" s="445"/>
      <c r="Q916" s="445"/>
      <c r="R916" s="445"/>
      <c r="S916" s="445"/>
      <c r="T916" s="445"/>
      <c r="U916" s="445"/>
      <c r="V916" s="445"/>
      <c r="W916" s="445"/>
      <c r="X916" s="445"/>
      <c r="Y916" s="445"/>
      <c r="Z916" s="445"/>
    </row>
    <row r="917" spans="1:26" ht="15.75" x14ac:dyDescent="0.25">
      <c r="A917" s="445"/>
      <c r="B917" s="445"/>
      <c r="C917" s="445"/>
      <c r="D917" s="445"/>
      <c r="E917" s="445"/>
      <c r="F917" s="445"/>
      <c r="G917" s="445"/>
      <c r="H917" s="445"/>
      <c r="I917" s="445"/>
      <c r="J917" s="445"/>
      <c r="K917" s="445"/>
      <c r="L917" s="445"/>
      <c r="M917" s="445"/>
      <c r="N917" s="445"/>
      <c r="O917" s="445"/>
      <c r="P917" s="445"/>
      <c r="Q917" s="445"/>
      <c r="R917" s="445"/>
      <c r="S917" s="445"/>
      <c r="T917" s="445"/>
      <c r="U917" s="445"/>
      <c r="V917" s="445"/>
      <c r="W917" s="445"/>
      <c r="X917" s="445"/>
      <c r="Y917" s="445"/>
      <c r="Z917" s="445"/>
    </row>
    <row r="918" spans="1:26" ht="15.75" x14ac:dyDescent="0.25">
      <c r="A918" s="445"/>
      <c r="B918" s="445"/>
      <c r="C918" s="445"/>
      <c r="D918" s="445"/>
      <c r="E918" s="445"/>
      <c r="F918" s="445"/>
      <c r="G918" s="445"/>
      <c r="H918" s="445"/>
      <c r="I918" s="445"/>
      <c r="J918" s="445"/>
      <c r="K918" s="445"/>
      <c r="L918" s="445"/>
      <c r="M918" s="445"/>
      <c r="N918" s="445"/>
      <c r="O918" s="445"/>
      <c r="P918" s="445"/>
      <c r="Q918" s="445"/>
      <c r="R918" s="445"/>
      <c r="S918" s="445"/>
      <c r="T918" s="445"/>
      <c r="U918" s="445"/>
      <c r="V918" s="445"/>
      <c r="W918" s="445"/>
      <c r="X918" s="445"/>
      <c r="Y918" s="445"/>
      <c r="Z918" s="445"/>
    </row>
    <row r="919" spans="1:26" ht="15.75" x14ac:dyDescent="0.25">
      <c r="A919" s="445"/>
      <c r="B919" s="445"/>
      <c r="C919" s="445"/>
      <c r="D919" s="445"/>
      <c r="E919" s="445"/>
      <c r="F919" s="445"/>
      <c r="G919" s="445"/>
      <c r="H919" s="445"/>
      <c r="I919" s="445"/>
      <c r="J919" s="445"/>
      <c r="K919" s="445"/>
      <c r="L919" s="445"/>
      <c r="M919" s="445"/>
      <c r="N919" s="445"/>
      <c r="O919" s="445"/>
      <c r="P919" s="445"/>
      <c r="Q919" s="445"/>
      <c r="R919" s="445"/>
      <c r="S919" s="445"/>
      <c r="T919" s="445"/>
      <c r="U919" s="445"/>
      <c r="V919" s="445"/>
      <c r="W919" s="445"/>
      <c r="X919" s="445"/>
      <c r="Y919" s="445"/>
      <c r="Z919" s="445"/>
    </row>
    <row r="920" spans="1:26" ht="15.75" x14ac:dyDescent="0.25">
      <c r="A920" s="445"/>
      <c r="B920" s="445"/>
      <c r="C920" s="445"/>
      <c r="D920" s="445"/>
      <c r="E920" s="445"/>
      <c r="F920" s="445"/>
      <c r="G920" s="445"/>
      <c r="H920" s="445"/>
      <c r="I920" s="445"/>
      <c r="J920" s="445"/>
      <c r="K920" s="445"/>
      <c r="L920" s="445"/>
      <c r="M920" s="445"/>
      <c r="N920" s="445"/>
      <c r="O920" s="445"/>
      <c r="P920" s="445"/>
      <c r="Q920" s="445"/>
      <c r="R920" s="445"/>
      <c r="S920" s="445"/>
      <c r="T920" s="445"/>
      <c r="U920" s="445"/>
      <c r="V920" s="445"/>
      <c r="W920" s="445"/>
      <c r="X920" s="445"/>
      <c r="Y920" s="445"/>
      <c r="Z920" s="445"/>
    </row>
    <row r="921" spans="1:26" ht="15.75" x14ac:dyDescent="0.25">
      <c r="A921" s="445"/>
      <c r="B921" s="445"/>
      <c r="C921" s="445"/>
      <c r="D921" s="445"/>
      <c r="E921" s="445"/>
      <c r="F921" s="445"/>
      <c r="G921" s="445"/>
      <c r="H921" s="445"/>
      <c r="I921" s="445"/>
      <c r="J921" s="445"/>
      <c r="K921" s="445"/>
      <c r="L921" s="445"/>
      <c r="M921" s="445"/>
      <c r="N921" s="445"/>
      <c r="O921" s="445"/>
      <c r="P921" s="445"/>
      <c r="Q921" s="445"/>
      <c r="R921" s="445"/>
      <c r="S921" s="445"/>
      <c r="T921" s="445"/>
      <c r="U921" s="445"/>
      <c r="V921" s="445"/>
      <c r="W921" s="445"/>
      <c r="X921" s="445"/>
      <c r="Y921" s="445"/>
      <c r="Z921" s="445"/>
    </row>
    <row r="922" spans="1:26" ht="15.75" x14ac:dyDescent="0.25">
      <c r="A922" s="445"/>
      <c r="B922" s="445"/>
      <c r="C922" s="445"/>
      <c r="D922" s="445"/>
      <c r="E922" s="445"/>
      <c r="F922" s="445"/>
      <c r="G922" s="445"/>
      <c r="H922" s="445"/>
      <c r="I922" s="445"/>
      <c r="J922" s="445"/>
      <c r="K922" s="445"/>
      <c r="L922" s="445"/>
      <c r="M922" s="445"/>
      <c r="N922" s="445"/>
      <c r="O922" s="445"/>
      <c r="P922" s="445"/>
      <c r="Q922" s="445"/>
      <c r="R922" s="445"/>
      <c r="S922" s="445"/>
      <c r="T922" s="445"/>
      <c r="U922" s="445"/>
      <c r="V922" s="445"/>
      <c r="W922" s="445"/>
      <c r="X922" s="445"/>
      <c r="Y922" s="445"/>
      <c r="Z922" s="445"/>
    </row>
    <row r="923" spans="1:26" ht="15.75" x14ac:dyDescent="0.25">
      <c r="A923" s="445"/>
      <c r="B923" s="445"/>
      <c r="C923" s="445"/>
      <c r="D923" s="445"/>
      <c r="E923" s="445"/>
      <c r="F923" s="445"/>
      <c r="G923" s="445"/>
      <c r="H923" s="445"/>
      <c r="I923" s="445"/>
      <c r="J923" s="445"/>
      <c r="K923" s="445"/>
      <c r="L923" s="445"/>
      <c r="M923" s="445"/>
      <c r="N923" s="445"/>
      <c r="O923" s="445"/>
      <c r="P923" s="445"/>
      <c r="Q923" s="445"/>
      <c r="R923" s="445"/>
      <c r="S923" s="445"/>
      <c r="T923" s="445"/>
      <c r="U923" s="445"/>
      <c r="V923" s="445"/>
      <c r="W923" s="445"/>
      <c r="X923" s="445"/>
      <c r="Y923" s="445"/>
      <c r="Z923" s="445"/>
    </row>
    <row r="924" spans="1:26" ht="15.75" x14ac:dyDescent="0.25">
      <c r="A924" s="445"/>
      <c r="B924" s="445"/>
      <c r="C924" s="445"/>
      <c r="D924" s="445"/>
      <c r="E924" s="445"/>
      <c r="F924" s="445"/>
      <c r="G924" s="445"/>
      <c r="H924" s="445"/>
      <c r="I924" s="445"/>
      <c r="J924" s="445"/>
      <c r="K924" s="445"/>
      <c r="L924" s="445"/>
      <c r="M924" s="445"/>
      <c r="N924" s="445"/>
      <c r="O924" s="445"/>
      <c r="P924" s="445"/>
      <c r="Q924" s="445"/>
      <c r="R924" s="445"/>
      <c r="S924" s="445"/>
      <c r="T924" s="445"/>
      <c r="U924" s="445"/>
      <c r="V924" s="445"/>
      <c r="W924" s="445"/>
      <c r="X924" s="445"/>
      <c r="Y924" s="445"/>
      <c r="Z924" s="445"/>
    </row>
    <row r="925" spans="1:26" ht="15.75" x14ac:dyDescent="0.25">
      <c r="A925" s="445"/>
      <c r="B925" s="445"/>
      <c r="C925" s="445"/>
      <c r="D925" s="445"/>
      <c r="E925" s="445"/>
      <c r="F925" s="445"/>
      <c r="G925" s="445"/>
      <c r="H925" s="445"/>
      <c r="I925" s="445"/>
      <c r="J925" s="445"/>
      <c r="K925" s="445"/>
      <c r="L925" s="445"/>
      <c r="M925" s="445"/>
      <c r="N925" s="445"/>
      <c r="O925" s="445"/>
      <c r="P925" s="445"/>
      <c r="Q925" s="445"/>
      <c r="R925" s="445"/>
      <c r="S925" s="445"/>
      <c r="T925" s="445"/>
      <c r="U925" s="445"/>
      <c r="V925" s="445"/>
      <c r="W925" s="445"/>
      <c r="X925" s="445"/>
      <c r="Y925" s="445"/>
      <c r="Z925" s="445"/>
    </row>
    <row r="926" spans="1:26" ht="15.75" x14ac:dyDescent="0.25">
      <c r="A926" s="445"/>
      <c r="B926" s="445"/>
      <c r="C926" s="445"/>
      <c r="D926" s="445"/>
      <c r="E926" s="445"/>
      <c r="F926" s="445"/>
      <c r="G926" s="445"/>
      <c r="H926" s="445"/>
      <c r="I926" s="445"/>
      <c r="J926" s="445"/>
      <c r="K926" s="445"/>
      <c r="L926" s="445"/>
      <c r="M926" s="445"/>
      <c r="N926" s="445"/>
      <c r="O926" s="445"/>
      <c r="P926" s="445"/>
      <c r="Q926" s="445"/>
      <c r="R926" s="445"/>
      <c r="S926" s="445"/>
      <c r="T926" s="445"/>
      <c r="U926" s="445"/>
      <c r="V926" s="445"/>
      <c r="W926" s="445"/>
      <c r="X926" s="445"/>
      <c r="Y926" s="445"/>
      <c r="Z926" s="445"/>
    </row>
    <row r="927" spans="1:26" ht="15.75" x14ac:dyDescent="0.25">
      <c r="A927" s="445"/>
      <c r="B927" s="445"/>
      <c r="C927" s="445"/>
      <c r="D927" s="445"/>
      <c r="E927" s="445"/>
      <c r="F927" s="445"/>
      <c r="G927" s="445"/>
      <c r="H927" s="445"/>
      <c r="I927" s="445"/>
      <c r="J927" s="445"/>
      <c r="K927" s="445"/>
      <c r="L927" s="445"/>
      <c r="M927" s="445"/>
      <c r="N927" s="445"/>
      <c r="O927" s="445"/>
      <c r="P927" s="445"/>
      <c r="Q927" s="445"/>
      <c r="R927" s="445"/>
      <c r="S927" s="445"/>
      <c r="T927" s="445"/>
      <c r="U927" s="445"/>
      <c r="V927" s="445"/>
      <c r="W927" s="445"/>
      <c r="X927" s="445"/>
      <c r="Y927" s="445"/>
      <c r="Z927" s="445"/>
    </row>
    <row r="928" spans="1:26" ht="15.75" x14ac:dyDescent="0.25">
      <c r="A928" s="445"/>
      <c r="B928" s="445"/>
      <c r="C928" s="445"/>
      <c r="D928" s="445"/>
      <c r="E928" s="445"/>
      <c r="F928" s="445"/>
      <c r="G928" s="445"/>
      <c r="H928" s="445"/>
      <c r="I928" s="445"/>
      <c r="J928" s="445"/>
      <c r="K928" s="445"/>
      <c r="L928" s="445"/>
      <c r="M928" s="445"/>
      <c r="N928" s="445"/>
      <c r="O928" s="445"/>
      <c r="P928" s="445"/>
      <c r="Q928" s="445"/>
      <c r="R928" s="445"/>
      <c r="S928" s="445"/>
      <c r="T928" s="445"/>
      <c r="U928" s="445"/>
      <c r="V928" s="445"/>
      <c r="W928" s="445"/>
      <c r="X928" s="445"/>
      <c r="Y928" s="445"/>
      <c r="Z928" s="445"/>
    </row>
    <row r="929" spans="1:26" ht="15.75" x14ac:dyDescent="0.25">
      <c r="A929" s="445"/>
      <c r="B929" s="445"/>
      <c r="C929" s="445"/>
      <c r="D929" s="445"/>
      <c r="E929" s="445"/>
      <c r="F929" s="445"/>
      <c r="G929" s="445"/>
      <c r="H929" s="445"/>
      <c r="I929" s="445"/>
      <c r="J929" s="445"/>
      <c r="K929" s="445"/>
      <c r="L929" s="445"/>
      <c r="M929" s="445"/>
      <c r="N929" s="445"/>
      <c r="O929" s="445"/>
      <c r="P929" s="445"/>
      <c r="Q929" s="445"/>
      <c r="R929" s="445"/>
      <c r="S929" s="445"/>
      <c r="T929" s="445"/>
      <c r="U929" s="445"/>
      <c r="V929" s="445"/>
      <c r="W929" s="445"/>
      <c r="X929" s="445"/>
      <c r="Y929" s="445"/>
      <c r="Z929" s="445"/>
    </row>
    <row r="930" spans="1:26" ht="15.75" x14ac:dyDescent="0.25">
      <c r="A930" s="445"/>
      <c r="B930" s="445"/>
      <c r="C930" s="445"/>
      <c r="D930" s="445"/>
      <c r="E930" s="445"/>
      <c r="F930" s="445"/>
      <c r="G930" s="445"/>
      <c r="H930" s="445"/>
      <c r="I930" s="445"/>
      <c r="J930" s="445"/>
      <c r="K930" s="445"/>
      <c r="L930" s="445"/>
      <c r="M930" s="445"/>
      <c r="N930" s="445"/>
      <c r="O930" s="445"/>
      <c r="P930" s="445"/>
      <c r="Q930" s="445"/>
      <c r="R930" s="445"/>
      <c r="S930" s="445"/>
      <c r="T930" s="445"/>
      <c r="U930" s="445"/>
      <c r="V930" s="445"/>
      <c r="W930" s="445"/>
      <c r="X930" s="445"/>
      <c r="Y930" s="445"/>
      <c r="Z930" s="445"/>
    </row>
    <row r="931" spans="1:26" ht="15.75" x14ac:dyDescent="0.25">
      <c r="A931" s="445"/>
      <c r="B931" s="445"/>
      <c r="C931" s="445"/>
      <c r="D931" s="445"/>
      <c r="E931" s="445"/>
      <c r="F931" s="445"/>
      <c r="G931" s="445"/>
      <c r="H931" s="445"/>
      <c r="I931" s="445"/>
      <c r="J931" s="445"/>
      <c r="K931" s="445"/>
      <c r="L931" s="445"/>
      <c r="M931" s="445"/>
      <c r="N931" s="445"/>
      <c r="O931" s="445"/>
      <c r="P931" s="445"/>
      <c r="Q931" s="445"/>
      <c r="R931" s="445"/>
      <c r="S931" s="445"/>
      <c r="T931" s="445"/>
      <c r="U931" s="445"/>
      <c r="V931" s="445"/>
      <c r="W931" s="445"/>
      <c r="X931" s="445"/>
      <c r="Y931" s="445"/>
      <c r="Z931" s="445"/>
    </row>
    <row r="932" spans="1:26" ht="15.75" x14ac:dyDescent="0.25">
      <c r="A932" s="445"/>
      <c r="B932" s="445"/>
      <c r="C932" s="445"/>
      <c r="D932" s="445"/>
      <c r="E932" s="445"/>
      <c r="F932" s="445"/>
      <c r="G932" s="445"/>
      <c r="H932" s="445"/>
      <c r="I932" s="445"/>
      <c r="J932" s="445"/>
      <c r="K932" s="445"/>
      <c r="L932" s="445"/>
      <c r="M932" s="445"/>
      <c r="N932" s="445"/>
      <c r="O932" s="445"/>
      <c r="P932" s="445"/>
      <c r="Q932" s="445"/>
      <c r="R932" s="445"/>
      <c r="S932" s="445"/>
      <c r="T932" s="445"/>
      <c r="U932" s="445"/>
      <c r="V932" s="445"/>
      <c r="W932" s="445"/>
      <c r="X932" s="445"/>
      <c r="Y932" s="445"/>
      <c r="Z932" s="445"/>
    </row>
    <row r="933" spans="1:26" ht="15.75" x14ac:dyDescent="0.25">
      <c r="A933" s="445"/>
      <c r="B933" s="445"/>
      <c r="C933" s="445"/>
      <c r="D933" s="445"/>
      <c r="E933" s="445"/>
      <c r="F933" s="445"/>
      <c r="G933" s="445"/>
      <c r="H933" s="445"/>
      <c r="I933" s="445"/>
      <c r="J933" s="445"/>
      <c r="K933" s="445"/>
      <c r="L933" s="445"/>
      <c r="M933" s="445"/>
      <c r="N933" s="445"/>
      <c r="O933" s="445"/>
      <c r="P933" s="445"/>
      <c r="Q933" s="445"/>
      <c r="R933" s="445"/>
      <c r="S933" s="445"/>
      <c r="T933" s="445"/>
      <c r="U933" s="445"/>
      <c r="V933" s="445"/>
      <c r="W933" s="445"/>
      <c r="X933" s="445"/>
      <c r="Y933" s="445"/>
      <c r="Z933" s="445"/>
    </row>
    <row r="934" spans="1:26" ht="15.75" x14ac:dyDescent="0.25">
      <c r="A934" s="445"/>
      <c r="B934" s="445"/>
      <c r="C934" s="445"/>
      <c r="D934" s="445"/>
      <c r="E934" s="445"/>
      <c r="F934" s="445"/>
      <c r="G934" s="445"/>
      <c r="H934" s="445"/>
      <c r="I934" s="445"/>
      <c r="J934" s="445"/>
      <c r="K934" s="445"/>
      <c r="L934" s="445"/>
      <c r="M934" s="445"/>
      <c r="N934" s="445"/>
      <c r="O934" s="445"/>
      <c r="P934" s="445"/>
      <c r="Q934" s="445"/>
      <c r="R934" s="445"/>
      <c r="S934" s="445"/>
      <c r="T934" s="445"/>
      <c r="U934" s="445"/>
      <c r="V934" s="445"/>
      <c r="W934" s="445"/>
      <c r="X934" s="445"/>
      <c r="Y934" s="445"/>
      <c r="Z934" s="445"/>
    </row>
    <row r="935" spans="1:26" ht="15.75" x14ac:dyDescent="0.25">
      <c r="A935" s="445"/>
      <c r="B935" s="445"/>
      <c r="C935" s="445"/>
      <c r="D935" s="445"/>
      <c r="E935" s="445"/>
      <c r="F935" s="445"/>
      <c r="G935" s="445"/>
      <c r="H935" s="445"/>
      <c r="I935" s="445"/>
      <c r="J935" s="445"/>
      <c r="K935" s="445"/>
      <c r="L935" s="445"/>
      <c r="M935" s="445"/>
      <c r="N935" s="445"/>
      <c r="O935" s="445"/>
      <c r="P935" s="445"/>
      <c r="Q935" s="445"/>
      <c r="R935" s="445"/>
      <c r="S935" s="445"/>
      <c r="T935" s="445"/>
      <c r="U935" s="445"/>
      <c r="V935" s="445"/>
      <c r="W935" s="445"/>
      <c r="X935" s="445"/>
      <c r="Y935" s="445"/>
      <c r="Z935" s="445"/>
    </row>
    <row r="936" spans="1:26" ht="15.75" x14ac:dyDescent="0.25">
      <c r="A936" s="445"/>
      <c r="B936" s="445"/>
      <c r="C936" s="445"/>
      <c r="D936" s="445"/>
      <c r="E936" s="445"/>
      <c r="F936" s="445"/>
      <c r="G936" s="445"/>
      <c r="H936" s="445"/>
      <c r="I936" s="445"/>
      <c r="J936" s="445"/>
      <c r="K936" s="445"/>
      <c r="L936" s="445"/>
      <c r="M936" s="445"/>
      <c r="N936" s="445"/>
      <c r="O936" s="445"/>
      <c r="P936" s="445"/>
      <c r="Q936" s="445"/>
      <c r="R936" s="445"/>
      <c r="S936" s="445"/>
      <c r="T936" s="445"/>
      <c r="U936" s="445"/>
      <c r="V936" s="445"/>
      <c r="W936" s="445"/>
      <c r="X936" s="445"/>
      <c r="Y936" s="445"/>
      <c r="Z936" s="445"/>
    </row>
    <row r="937" spans="1:26" ht="15.75" x14ac:dyDescent="0.25">
      <c r="A937" s="445"/>
      <c r="B937" s="445"/>
      <c r="C937" s="445"/>
      <c r="D937" s="445"/>
      <c r="E937" s="445"/>
      <c r="F937" s="445"/>
      <c r="G937" s="445"/>
      <c r="H937" s="445"/>
      <c r="I937" s="445"/>
      <c r="J937" s="445"/>
      <c r="K937" s="445"/>
      <c r="L937" s="445"/>
      <c r="M937" s="445"/>
      <c r="N937" s="445"/>
      <c r="O937" s="445"/>
      <c r="P937" s="445"/>
      <c r="Q937" s="445"/>
      <c r="R937" s="445"/>
      <c r="S937" s="445"/>
      <c r="T937" s="445"/>
      <c r="U937" s="445"/>
      <c r="V937" s="445"/>
      <c r="W937" s="445"/>
      <c r="X937" s="445"/>
      <c r="Y937" s="445"/>
      <c r="Z937" s="445"/>
    </row>
    <row r="938" spans="1:26" ht="15.75" x14ac:dyDescent="0.25">
      <c r="A938" s="445"/>
      <c r="B938" s="445"/>
      <c r="C938" s="445"/>
      <c r="D938" s="445"/>
      <c r="E938" s="445"/>
      <c r="F938" s="445"/>
      <c r="G938" s="445"/>
      <c r="H938" s="445"/>
      <c r="I938" s="445"/>
      <c r="J938" s="445"/>
      <c r="K938" s="445"/>
      <c r="L938" s="445"/>
      <c r="M938" s="445"/>
      <c r="N938" s="445"/>
      <c r="O938" s="445"/>
      <c r="P938" s="445"/>
      <c r="Q938" s="445"/>
      <c r="R938" s="445"/>
      <c r="S938" s="445"/>
      <c r="T938" s="445"/>
      <c r="U938" s="445"/>
      <c r="V938" s="445"/>
      <c r="W938" s="445"/>
      <c r="X938" s="445"/>
      <c r="Y938" s="445"/>
      <c r="Z938" s="445"/>
    </row>
    <row r="939" spans="1:26" ht="15.75" x14ac:dyDescent="0.25">
      <c r="A939" s="445"/>
      <c r="B939" s="445"/>
      <c r="C939" s="445"/>
      <c r="D939" s="445"/>
      <c r="E939" s="445"/>
      <c r="F939" s="445"/>
      <c r="G939" s="445"/>
      <c r="H939" s="445"/>
      <c r="I939" s="445"/>
      <c r="J939" s="445"/>
      <c r="K939" s="445"/>
      <c r="L939" s="445"/>
      <c r="M939" s="445"/>
      <c r="N939" s="445"/>
      <c r="O939" s="445"/>
      <c r="P939" s="445"/>
      <c r="Q939" s="445"/>
      <c r="R939" s="445"/>
      <c r="S939" s="445"/>
      <c r="T939" s="445"/>
      <c r="U939" s="445"/>
      <c r="V939" s="445"/>
      <c r="W939" s="445"/>
      <c r="X939" s="445"/>
      <c r="Y939" s="445"/>
      <c r="Z939" s="445"/>
    </row>
    <row r="940" spans="1:26" ht="15.75" x14ac:dyDescent="0.25">
      <c r="A940" s="445"/>
      <c r="B940" s="445"/>
      <c r="C940" s="445"/>
      <c r="D940" s="445"/>
      <c r="E940" s="445"/>
      <c r="F940" s="445"/>
      <c r="G940" s="445"/>
      <c r="H940" s="445"/>
      <c r="I940" s="445"/>
      <c r="J940" s="445"/>
      <c r="K940" s="445"/>
      <c r="L940" s="445"/>
      <c r="M940" s="445"/>
      <c r="N940" s="445"/>
      <c r="O940" s="445"/>
      <c r="P940" s="445"/>
      <c r="Q940" s="445"/>
      <c r="R940" s="445"/>
      <c r="S940" s="445"/>
      <c r="T940" s="445"/>
      <c r="U940" s="445"/>
      <c r="V940" s="445"/>
      <c r="W940" s="445"/>
      <c r="X940" s="445"/>
      <c r="Y940" s="445"/>
      <c r="Z940" s="445"/>
    </row>
    <row r="941" spans="1:26" ht="15.75" x14ac:dyDescent="0.25">
      <c r="A941" s="445"/>
      <c r="B941" s="445"/>
      <c r="C941" s="445"/>
      <c r="D941" s="445"/>
      <c r="E941" s="445"/>
      <c r="F941" s="445"/>
      <c r="G941" s="445"/>
      <c r="H941" s="445"/>
      <c r="I941" s="445"/>
      <c r="J941" s="445"/>
      <c r="K941" s="445"/>
      <c r="L941" s="445"/>
      <c r="M941" s="445"/>
      <c r="N941" s="445"/>
      <c r="O941" s="445"/>
      <c r="P941" s="445"/>
      <c r="Q941" s="445"/>
      <c r="R941" s="445"/>
      <c r="S941" s="445"/>
      <c r="T941" s="445"/>
      <c r="U941" s="445"/>
      <c r="V941" s="445"/>
      <c r="W941" s="445"/>
      <c r="X941" s="445"/>
      <c r="Y941" s="445"/>
      <c r="Z941" s="445"/>
    </row>
    <row r="942" spans="1:26" ht="15.75" x14ac:dyDescent="0.25">
      <c r="A942" s="445"/>
      <c r="B942" s="445"/>
      <c r="C942" s="445"/>
      <c r="D942" s="445"/>
      <c r="E942" s="445"/>
      <c r="F942" s="445"/>
      <c r="G942" s="445"/>
      <c r="H942" s="445"/>
      <c r="I942" s="445"/>
      <c r="J942" s="445"/>
      <c r="K942" s="445"/>
      <c r="L942" s="445"/>
      <c r="M942" s="445"/>
      <c r="N942" s="445"/>
      <c r="O942" s="445"/>
      <c r="P942" s="445"/>
      <c r="Q942" s="445"/>
      <c r="R942" s="445"/>
      <c r="S942" s="445"/>
      <c r="T942" s="445"/>
      <c r="U942" s="445"/>
      <c r="V942" s="445"/>
      <c r="W942" s="445"/>
      <c r="X942" s="445"/>
      <c r="Y942" s="445"/>
      <c r="Z942" s="445"/>
    </row>
    <row r="943" spans="1:26" ht="15.75" x14ac:dyDescent="0.25">
      <c r="A943" s="445"/>
      <c r="B943" s="445"/>
      <c r="C943" s="445"/>
      <c r="D943" s="445"/>
      <c r="E943" s="445"/>
      <c r="F943" s="445"/>
      <c r="G943" s="445"/>
      <c r="H943" s="445"/>
      <c r="I943" s="445"/>
      <c r="J943" s="445"/>
      <c r="K943" s="445"/>
      <c r="L943" s="445"/>
      <c r="M943" s="445"/>
      <c r="N943" s="445"/>
      <c r="O943" s="445"/>
      <c r="P943" s="445"/>
      <c r="Q943" s="445"/>
      <c r="R943" s="445"/>
      <c r="S943" s="445"/>
      <c r="T943" s="445"/>
      <c r="U943" s="445"/>
      <c r="V943" s="445"/>
      <c r="W943" s="445"/>
      <c r="X943" s="445"/>
      <c r="Y943" s="445"/>
      <c r="Z943" s="445"/>
    </row>
    <row r="944" spans="1:26" ht="15.75" x14ac:dyDescent="0.25">
      <c r="A944" s="445"/>
      <c r="B944" s="445"/>
      <c r="C944" s="445"/>
      <c r="D944" s="445"/>
      <c r="E944" s="445"/>
      <c r="F944" s="445"/>
      <c r="G944" s="445"/>
      <c r="H944" s="445"/>
      <c r="I944" s="445"/>
      <c r="J944" s="445"/>
      <c r="K944" s="445"/>
      <c r="L944" s="445"/>
      <c r="M944" s="445"/>
      <c r="N944" s="445"/>
      <c r="O944" s="445"/>
      <c r="P944" s="445"/>
      <c r="Q944" s="445"/>
      <c r="R944" s="445"/>
      <c r="S944" s="445"/>
      <c r="T944" s="445"/>
      <c r="U944" s="445"/>
      <c r="V944" s="445"/>
      <c r="W944" s="445"/>
      <c r="X944" s="445"/>
      <c r="Y944" s="445"/>
      <c r="Z944" s="445"/>
    </row>
    <row r="945" spans="1:26" ht="15.75" x14ac:dyDescent="0.25">
      <c r="A945" s="445"/>
      <c r="B945" s="445"/>
      <c r="C945" s="445"/>
      <c r="D945" s="445"/>
      <c r="E945" s="445"/>
      <c r="F945" s="445"/>
      <c r="G945" s="445"/>
      <c r="H945" s="445"/>
      <c r="I945" s="445"/>
      <c r="J945" s="445"/>
      <c r="K945" s="445"/>
      <c r="L945" s="445"/>
      <c r="M945" s="445"/>
      <c r="N945" s="445"/>
      <c r="O945" s="445"/>
      <c r="P945" s="445"/>
      <c r="Q945" s="445"/>
      <c r="R945" s="445"/>
      <c r="S945" s="445"/>
      <c r="T945" s="445"/>
      <c r="U945" s="445"/>
      <c r="V945" s="445"/>
      <c r="W945" s="445"/>
      <c r="X945" s="445"/>
      <c r="Y945" s="445"/>
      <c r="Z945" s="445"/>
    </row>
    <row r="946" spans="1:26" ht="15.75" x14ac:dyDescent="0.25">
      <c r="A946" s="445"/>
      <c r="B946" s="445"/>
      <c r="C946" s="445"/>
      <c r="D946" s="445"/>
      <c r="E946" s="445"/>
      <c r="F946" s="445"/>
      <c r="G946" s="445"/>
      <c r="H946" s="445"/>
      <c r="I946" s="445"/>
      <c r="J946" s="445"/>
      <c r="K946" s="445"/>
      <c r="L946" s="445"/>
      <c r="M946" s="445"/>
      <c r="N946" s="445"/>
      <c r="O946" s="445"/>
      <c r="P946" s="445"/>
      <c r="Q946" s="445"/>
      <c r="R946" s="445"/>
      <c r="S946" s="445"/>
      <c r="T946" s="445"/>
      <c r="U946" s="445"/>
      <c r="V946" s="445"/>
      <c r="W946" s="445"/>
      <c r="X946" s="445"/>
      <c r="Y946" s="445"/>
      <c r="Z946" s="445"/>
    </row>
    <row r="947" spans="1:26" ht="15.75" x14ac:dyDescent="0.25">
      <c r="A947" s="445"/>
      <c r="B947" s="445"/>
      <c r="C947" s="445"/>
      <c r="D947" s="445"/>
      <c r="E947" s="445"/>
      <c r="F947" s="445"/>
      <c r="G947" s="445"/>
      <c r="H947" s="445"/>
      <c r="I947" s="445"/>
      <c r="J947" s="445"/>
      <c r="K947" s="445"/>
      <c r="L947" s="445"/>
      <c r="M947" s="445"/>
      <c r="N947" s="445"/>
      <c r="O947" s="445"/>
      <c r="P947" s="445"/>
      <c r="Q947" s="445"/>
      <c r="R947" s="445"/>
      <c r="S947" s="445"/>
      <c r="T947" s="445"/>
      <c r="U947" s="445"/>
      <c r="V947" s="445"/>
      <c r="W947" s="445"/>
      <c r="X947" s="445"/>
      <c r="Y947" s="445"/>
      <c r="Z947" s="445"/>
    </row>
    <row r="948" spans="1:26" ht="15.75" x14ac:dyDescent="0.25">
      <c r="A948" s="445"/>
      <c r="B948" s="445"/>
      <c r="C948" s="445"/>
      <c r="D948" s="445"/>
      <c r="E948" s="445"/>
      <c r="F948" s="445"/>
      <c r="G948" s="445"/>
      <c r="H948" s="445"/>
      <c r="I948" s="445"/>
      <c r="J948" s="445"/>
      <c r="K948" s="445"/>
      <c r="L948" s="445"/>
      <c r="M948" s="445"/>
      <c r="N948" s="445"/>
      <c r="O948" s="445"/>
      <c r="P948" s="445"/>
      <c r="Q948" s="445"/>
      <c r="R948" s="445"/>
      <c r="S948" s="445"/>
      <c r="T948" s="445"/>
      <c r="U948" s="445"/>
      <c r="V948" s="445"/>
      <c r="W948" s="445"/>
      <c r="X948" s="445"/>
      <c r="Y948" s="445"/>
      <c r="Z948" s="445"/>
    </row>
    <row r="949" spans="1:26" ht="15.75" x14ac:dyDescent="0.25">
      <c r="A949" s="445"/>
      <c r="B949" s="445"/>
      <c r="C949" s="445"/>
      <c r="D949" s="445"/>
      <c r="E949" s="445"/>
      <c r="F949" s="445"/>
      <c r="G949" s="445"/>
      <c r="H949" s="445"/>
      <c r="I949" s="445"/>
      <c r="J949" s="445"/>
      <c r="K949" s="445"/>
      <c r="L949" s="445"/>
      <c r="M949" s="445"/>
      <c r="N949" s="445"/>
      <c r="O949" s="445"/>
      <c r="P949" s="445"/>
      <c r="Q949" s="445"/>
      <c r="R949" s="445"/>
      <c r="S949" s="445"/>
      <c r="T949" s="445"/>
      <c r="U949" s="445"/>
      <c r="V949" s="445"/>
      <c r="W949" s="445"/>
      <c r="X949" s="445"/>
      <c r="Y949" s="445"/>
      <c r="Z949" s="445"/>
    </row>
    <row r="950" spans="1:26" ht="15.75" x14ac:dyDescent="0.25">
      <c r="A950" s="445"/>
      <c r="B950" s="445"/>
      <c r="C950" s="445"/>
      <c r="D950" s="445"/>
      <c r="E950" s="445"/>
      <c r="F950" s="445"/>
      <c r="G950" s="445"/>
      <c r="H950" s="445"/>
      <c r="I950" s="445"/>
      <c r="J950" s="445"/>
      <c r="K950" s="445"/>
      <c r="L950" s="445"/>
      <c r="M950" s="445"/>
      <c r="N950" s="445"/>
      <c r="O950" s="445"/>
      <c r="P950" s="445"/>
      <c r="Q950" s="445"/>
      <c r="R950" s="445"/>
      <c r="S950" s="445"/>
      <c r="T950" s="445"/>
      <c r="U950" s="445"/>
      <c r="V950" s="445"/>
      <c r="W950" s="445"/>
      <c r="X950" s="445"/>
      <c r="Y950" s="445"/>
      <c r="Z950" s="445"/>
    </row>
    <row r="951" spans="1:26" ht="15.75" x14ac:dyDescent="0.25">
      <c r="A951" s="445"/>
      <c r="B951" s="445"/>
      <c r="C951" s="445"/>
      <c r="D951" s="445"/>
      <c r="E951" s="445"/>
      <c r="F951" s="445"/>
      <c r="G951" s="445"/>
      <c r="H951" s="445"/>
      <c r="I951" s="445"/>
      <c r="J951" s="445"/>
      <c r="K951" s="445"/>
      <c r="L951" s="445"/>
      <c r="M951" s="445"/>
      <c r="N951" s="445"/>
      <c r="O951" s="445"/>
      <c r="P951" s="445"/>
      <c r="Q951" s="445"/>
      <c r="R951" s="445"/>
      <c r="S951" s="445"/>
      <c r="T951" s="445"/>
      <c r="U951" s="445"/>
      <c r="V951" s="445"/>
      <c r="W951" s="445"/>
      <c r="X951" s="445"/>
      <c r="Y951" s="445"/>
      <c r="Z951" s="445"/>
    </row>
    <row r="952" spans="1:26" ht="15.75" x14ac:dyDescent="0.25">
      <c r="A952" s="445"/>
      <c r="B952" s="445"/>
      <c r="C952" s="445"/>
      <c r="D952" s="445"/>
      <c r="E952" s="445"/>
      <c r="F952" s="445"/>
      <c r="G952" s="445"/>
      <c r="H952" s="445"/>
      <c r="I952" s="445"/>
      <c r="J952" s="445"/>
      <c r="K952" s="445"/>
      <c r="L952" s="445"/>
      <c r="M952" s="445"/>
      <c r="N952" s="445"/>
      <c r="O952" s="445"/>
      <c r="P952" s="445"/>
      <c r="Q952" s="445"/>
      <c r="R952" s="445"/>
      <c r="S952" s="445"/>
      <c r="T952" s="445"/>
      <c r="U952" s="445"/>
      <c r="V952" s="445"/>
      <c r="W952" s="445"/>
      <c r="X952" s="445"/>
      <c r="Y952" s="445"/>
      <c r="Z952" s="445"/>
    </row>
    <row r="953" spans="1:26" ht="15.75" x14ac:dyDescent="0.25">
      <c r="A953" s="445"/>
      <c r="B953" s="445"/>
      <c r="C953" s="445"/>
      <c r="D953" s="445"/>
      <c r="E953" s="445"/>
      <c r="F953" s="445"/>
      <c r="G953" s="445"/>
      <c r="H953" s="445"/>
      <c r="I953" s="445"/>
      <c r="J953" s="445"/>
      <c r="K953" s="445"/>
      <c r="L953" s="445"/>
      <c r="M953" s="445"/>
      <c r="N953" s="445"/>
      <c r="O953" s="445"/>
      <c r="P953" s="445"/>
      <c r="Q953" s="445"/>
      <c r="R953" s="445"/>
      <c r="S953" s="445"/>
      <c r="T953" s="445"/>
      <c r="U953" s="445"/>
      <c r="V953" s="445"/>
      <c r="W953" s="445"/>
      <c r="X953" s="445"/>
      <c r="Y953" s="445"/>
      <c r="Z953" s="445"/>
    </row>
    <row r="954" spans="1:26" ht="15.75" x14ac:dyDescent="0.25">
      <c r="A954" s="445"/>
      <c r="B954" s="445"/>
      <c r="C954" s="445"/>
      <c r="D954" s="445"/>
      <c r="E954" s="445"/>
      <c r="F954" s="445"/>
      <c r="G954" s="445"/>
      <c r="H954" s="445"/>
      <c r="I954" s="445"/>
      <c r="J954" s="445"/>
      <c r="K954" s="445"/>
      <c r="L954" s="445"/>
      <c r="M954" s="445"/>
      <c r="N954" s="445"/>
      <c r="O954" s="445"/>
      <c r="P954" s="445"/>
      <c r="Q954" s="445"/>
      <c r="R954" s="445"/>
      <c r="S954" s="445"/>
      <c r="T954" s="445"/>
      <c r="U954" s="445"/>
      <c r="V954" s="445"/>
      <c r="W954" s="445"/>
      <c r="X954" s="445"/>
      <c r="Y954" s="445"/>
      <c r="Z954" s="445"/>
    </row>
    <row r="955" spans="1:26" ht="15.75" x14ac:dyDescent="0.25">
      <c r="A955" s="445"/>
      <c r="B955" s="445"/>
      <c r="C955" s="445"/>
      <c r="D955" s="445"/>
      <c r="E955" s="445"/>
      <c r="F955" s="445"/>
      <c r="G955" s="445"/>
      <c r="H955" s="445"/>
      <c r="I955" s="445"/>
      <c r="J955" s="445"/>
      <c r="K955" s="445"/>
      <c r="L955" s="445"/>
      <c r="M955" s="445"/>
      <c r="N955" s="445"/>
      <c r="O955" s="445"/>
      <c r="P955" s="445"/>
      <c r="Q955" s="445"/>
      <c r="R955" s="445"/>
      <c r="S955" s="445"/>
      <c r="T955" s="445"/>
      <c r="U955" s="445"/>
      <c r="V955" s="445"/>
      <c r="W955" s="445"/>
      <c r="X955" s="445"/>
      <c r="Y955" s="445"/>
      <c r="Z955" s="445"/>
    </row>
    <row r="956" spans="1:26" ht="15.75" x14ac:dyDescent="0.25">
      <c r="A956" s="445"/>
      <c r="B956" s="445"/>
      <c r="C956" s="445"/>
      <c r="D956" s="445"/>
      <c r="E956" s="445"/>
      <c r="F956" s="445"/>
      <c r="G956" s="445"/>
      <c r="H956" s="445"/>
      <c r="I956" s="445"/>
      <c r="J956" s="445"/>
      <c r="K956" s="445"/>
      <c r="L956" s="445"/>
      <c r="M956" s="445"/>
      <c r="N956" s="445"/>
      <c r="O956" s="445"/>
      <c r="P956" s="445"/>
      <c r="Q956" s="445"/>
      <c r="R956" s="445"/>
      <c r="S956" s="445"/>
      <c r="T956" s="445"/>
      <c r="U956" s="445"/>
      <c r="V956" s="445"/>
      <c r="W956" s="445"/>
      <c r="X956" s="445"/>
      <c r="Y956" s="445"/>
      <c r="Z956" s="445"/>
    </row>
    <row r="957" spans="1:26" ht="15.75" x14ac:dyDescent="0.25">
      <c r="A957" s="445"/>
      <c r="B957" s="445"/>
      <c r="C957" s="445"/>
      <c r="D957" s="445"/>
      <c r="E957" s="445"/>
      <c r="F957" s="445"/>
      <c r="G957" s="445"/>
      <c r="H957" s="445"/>
      <c r="I957" s="445"/>
      <c r="J957" s="445"/>
      <c r="K957" s="445"/>
      <c r="L957" s="445"/>
      <c r="M957" s="445"/>
      <c r="N957" s="445"/>
      <c r="O957" s="445"/>
      <c r="P957" s="445"/>
      <c r="Q957" s="445"/>
      <c r="R957" s="445"/>
      <c r="S957" s="445"/>
      <c r="T957" s="445"/>
      <c r="U957" s="445"/>
      <c r="V957" s="445"/>
      <c r="W957" s="445"/>
      <c r="X957" s="445"/>
      <c r="Y957" s="445"/>
      <c r="Z957" s="445"/>
    </row>
    <row r="958" spans="1:26" ht="15.75" x14ac:dyDescent="0.25">
      <c r="A958" s="445"/>
      <c r="B958" s="445"/>
      <c r="C958" s="445"/>
      <c r="D958" s="445"/>
      <c r="E958" s="445"/>
      <c r="F958" s="445"/>
      <c r="G958" s="445"/>
      <c r="H958" s="445"/>
      <c r="I958" s="445"/>
      <c r="J958" s="445"/>
      <c r="K958" s="445"/>
      <c r="L958" s="445"/>
      <c r="M958" s="445"/>
      <c r="N958" s="445"/>
      <c r="O958" s="445"/>
      <c r="P958" s="445"/>
      <c r="Q958" s="445"/>
      <c r="R958" s="445"/>
      <c r="S958" s="445"/>
      <c r="T958" s="445"/>
      <c r="U958" s="445"/>
      <c r="V958" s="445"/>
      <c r="W958" s="445"/>
      <c r="X958" s="445"/>
      <c r="Y958" s="445"/>
      <c r="Z958" s="445"/>
    </row>
    <row r="959" spans="1:26" ht="15.75" x14ac:dyDescent="0.25">
      <c r="A959" s="445"/>
      <c r="B959" s="445"/>
      <c r="C959" s="445"/>
      <c r="D959" s="445"/>
      <c r="E959" s="445"/>
      <c r="F959" s="445"/>
      <c r="G959" s="445"/>
      <c r="H959" s="445"/>
      <c r="I959" s="445"/>
      <c r="J959" s="445"/>
      <c r="K959" s="445"/>
      <c r="L959" s="445"/>
      <c r="M959" s="445"/>
      <c r="N959" s="445"/>
      <c r="O959" s="445"/>
      <c r="P959" s="445"/>
      <c r="Q959" s="445"/>
      <c r="R959" s="445"/>
      <c r="S959" s="445"/>
      <c r="T959" s="445"/>
      <c r="U959" s="445"/>
      <c r="V959" s="445"/>
      <c r="W959" s="445"/>
      <c r="X959" s="445"/>
      <c r="Y959" s="445"/>
      <c r="Z959" s="445"/>
    </row>
    <row r="960" spans="1:26" ht="15.75" x14ac:dyDescent="0.25">
      <c r="A960" s="445"/>
      <c r="B960" s="445"/>
      <c r="C960" s="445"/>
      <c r="D960" s="445"/>
      <c r="E960" s="445"/>
      <c r="F960" s="445"/>
      <c r="G960" s="445"/>
      <c r="H960" s="445"/>
      <c r="I960" s="445"/>
      <c r="J960" s="445"/>
      <c r="K960" s="445"/>
      <c r="L960" s="445"/>
      <c r="M960" s="445"/>
      <c r="N960" s="445"/>
      <c r="O960" s="445"/>
      <c r="P960" s="445"/>
      <c r="Q960" s="445"/>
      <c r="R960" s="445"/>
      <c r="S960" s="445"/>
      <c r="T960" s="445"/>
      <c r="U960" s="445"/>
      <c r="V960" s="445"/>
      <c r="W960" s="445"/>
      <c r="X960" s="445"/>
      <c r="Y960" s="445"/>
      <c r="Z960" s="445"/>
    </row>
    <row r="961" spans="1:26" ht="15.75" x14ac:dyDescent="0.25">
      <c r="A961" s="445"/>
      <c r="B961" s="445"/>
      <c r="C961" s="445"/>
      <c r="D961" s="445"/>
      <c r="E961" s="445"/>
      <c r="F961" s="445"/>
      <c r="G961" s="445"/>
      <c r="H961" s="445"/>
      <c r="I961" s="445"/>
      <c r="J961" s="445"/>
      <c r="K961" s="445"/>
      <c r="L961" s="445"/>
      <c r="M961" s="445"/>
      <c r="N961" s="445"/>
      <c r="O961" s="445"/>
      <c r="P961" s="445"/>
      <c r="Q961" s="445"/>
      <c r="R961" s="445"/>
      <c r="S961" s="445"/>
      <c r="T961" s="445"/>
      <c r="U961" s="445"/>
      <c r="V961" s="445"/>
      <c r="W961" s="445"/>
      <c r="X961" s="445"/>
      <c r="Y961" s="445"/>
      <c r="Z961" s="445"/>
    </row>
    <row r="962" spans="1:26" ht="15.75" x14ac:dyDescent="0.25">
      <c r="A962" s="445"/>
      <c r="B962" s="445"/>
      <c r="C962" s="445"/>
      <c r="D962" s="445"/>
      <c r="E962" s="445"/>
      <c r="F962" s="445"/>
      <c r="G962" s="445"/>
      <c r="H962" s="445"/>
      <c r="I962" s="445"/>
      <c r="J962" s="445"/>
      <c r="K962" s="445"/>
      <c r="L962" s="445"/>
      <c r="M962" s="445"/>
      <c r="N962" s="445"/>
      <c r="O962" s="445"/>
      <c r="P962" s="445"/>
      <c r="Q962" s="445"/>
      <c r="R962" s="445"/>
      <c r="S962" s="445"/>
      <c r="T962" s="445"/>
      <c r="U962" s="445"/>
      <c r="V962" s="445"/>
      <c r="W962" s="445"/>
      <c r="X962" s="445"/>
      <c r="Y962" s="445"/>
      <c r="Z962" s="445"/>
    </row>
    <row r="963" spans="1:26" ht="15.75" x14ac:dyDescent="0.25">
      <c r="A963" s="445"/>
      <c r="B963" s="445"/>
      <c r="C963" s="445"/>
      <c r="D963" s="445"/>
      <c r="E963" s="445"/>
      <c r="F963" s="445"/>
      <c r="G963" s="445"/>
      <c r="H963" s="445"/>
      <c r="I963" s="445"/>
      <c r="J963" s="445"/>
      <c r="K963" s="445"/>
      <c r="L963" s="445"/>
      <c r="M963" s="445"/>
      <c r="N963" s="445"/>
      <c r="O963" s="445"/>
      <c r="P963" s="445"/>
      <c r="Q963" s="445"/>
      <c r="R963" s="445"/>
      <c r="S963" s="445"/>
      <c r="T963" s="445"/>
      <c r="U963" s="445"/>
      <c r="V963" s="445"/>
      <c r="W963" s="445"/>
      <c r="X963" s="445"/>
      <c r="Y963" s="445"/>
      <c r="Z963" s="445"/>
    </row>
    <row r="964" spans="1:26" ht="15.75" x14ac:dyDescent="0.25">
      <c r="A964" s="445"/>
      <c r="B964" s="445"/>
      <c r="C964" s="445"/>
      <c r="D964" s="445"/>
      <c r="E964" s="445"/>
      <c r="F964" s="445"/>
      <c r="G964" s="445"/>
      <c r="H964" s="445"/>
      <c r="I964" s="445"/>
      <c r="J964" s="445"/>
      <c r="K964" s="445"/>
      <c r="L964" s="445"/>
      <c r="M964" s="445"/>
      <c r="N964" s="445"/>
      <c r="O964" s="445"/>
      <c r="P964" s="445"/>
      <c r="Q964" s="445"/>
      <c r="R964" s="445"/>
      <c r="S964" s="445"/>
      <c r="T964" s="445"/>
      <c r="U964" s="445"/>
      <c r="V964" s="445"/>
      <c r="W964" s="445"/>
      <c r="X964" s="445"/>
      <c r="Y964" s="445"/>
      <c r="Z964" s="445"/>
    </row>
    <row r="965" spans="1:26" ht="15.75" x14ac:dyDescent="0.25">
      <c r="A965" s="445"/>
      <c r="B965" s="445"/>
      <c r="C965" s="445"/>
      <c r="D965" s="445"/>
      <c r="E965" s="445"/>
      <c r="F965" s="445"/>
      <c r="G965" s="445"/>
      <c r="H965" s="445"/>
      <c r="I965" s="445"/>
      <c r="J965" s="445"/>
      <c r="K965" s="445"/>
      <c r="L965" s="445"/>
      <c r="M965" s="445"/>
      <c r="N965" s="445"/>
      <c r="O965" s="445"/>
      <c r="P965" s="445"/>
      <c r="Q965" s="445"/>
      <c r="R965" s="445"/>
      <c r="S965" s="445"/>
      <c r="T965" s="445"/>
      <c r="U965" s="445"/>
      <c r="V965" s="445"/>
      <c r="W965" s="445"/>
      <c r="X965" s="445"/>
      <c r="Y965" s="445"/>
      <c r="Z965" s="445"/>
    </row>
    <row r="966" spans="1:26" ht="15.75" x14ac:dyDescent="0.25">
      <c r="A966" s="445"/>
      <c r="B966" s="445"/>
      <c r="C966" s="445"/>
      <c r="D966" s="445"/>
      <c r="E966" s="445"/>
      <c r="F966" s="445"/>
      <c r="G966" s="445"/>
      <c r="H966" s="445"/>
      <c r="I966" s="445"/>
      <c r="J966" s="445"/>
      <c r="K966" s="445"/>
      <c r="L966" s="445"/>
      <c r="M966" s="445"/>
      <c r="N966" s="445"/>
      <c r="O966" s="445"/>
      <c r="P966" s="445"/>
      <c r="Q966" s="445"/>
      <c r="R966" s="445"/>
      <c r="S966" s="445"/>
      <c r="T966" s="445"/>
      <c r="U966" s="445"/>
      <c r="V966" s="445"/>
      <c r="W966" s="445"/>
      <c r="X966" s="445"/>
      <c r="Y966" s="445"/>
      <c r="Z966" s="445"/>
    </row>
    <row r="967" spans="1:26" ht="15.75" x14ac:dyDescent="0.25">
      <c r="A967" s="445"/>
      <c r="B967" s="445"/>
      <c r="C967" s="445"/>
      <c r="D967" s="445"/>
      <c r="E967" s="445"/>
      <c r="F967" s="445"/>
      <c r="G967" s="445"/>
      <c r="H967" s="445"/>
      <c r="I967" s="445"/>
      <c r="J967" s="445"/>
      <c r="K967" s="445"/>
      <c r="L967" s="445"/>
      <c r="M967" s="445"/>
      <c r="N967" s="445"/>
      <c r="O967" s="445"/>
      <c r="P967" s="445"/>
      <c r="Q967" s="445"/>
      <c r="R967" s="445"/>
      <c r="S967" s="445"/>
      <c r="T967" s="445"/>
      <c r="U967" s="445"/>
      <c r="V967" s="445"/>
      <c r="W967" s="445"/>
      <c r="X967" s="445"/>
      <c r="Y967" s="445"/>
      <c r="Z967" s="445"/>
    </row>
    <row r="968" spans="1:26" ht="15.75" x14ac:dyDescent="0.25">
      <c r="A968" s="445"/>
      <c r="B968" s="445"/>
      <c r="C968" s="445"/>
      <c r="D968" s="445"/>
      <c r="E968" s="445"/>
      <c r="F968" s="445"/>
      <c r="G968" s="445"/>
      <c r="H968" s="445"/>
      <c r="I968" s="445"/>
      <c r="J968" s="445"/>
      <c r="K968" s="445"/>
      <c r="L968" s="445"/>
      <c r="M968" s="445"/>
      <c r="N968" s="445"/>
      <c r="O968" s="445"/>
      <c r="P968" s="445"/>
      <c r="Q968" s="445"/>
      <c r="R968" s="445"/>
      <c r="S968" s="445"/>
      <c r="T968" s="445"/>
      <c r="U968" s="445"/>
      <c r="V968" s="445"/>
      <c r="W968" s="445"/>
      <c r="X968" s="445"/>
      <c r="Y968" s="445"/>
      <c r="Z968" s="445"/>
    </row>
    <row r="969" spans="1:26" ht="15.75" x14ac:dyDescent="0.25">
      <c r="A969" s="445"/>
      <c r="B969" s="445"/>
      <c r="C969" s="445"/>
      <c r="D969" s="445"/>
      <c r="E969" s="445"/>
      <c r="F969" s="445"/>
      <c r="G969" s="445"/>
      <c r="H969" s="445"/>
      <c r="I969" s="445"/>
      <c r="J969" s="445"/>
      <c r="K969" s="445"/>
      <c r="L969" s="445"/>
      <c r="M969" s="445"/>
      <c r="N969" s="445"/>
      <c r="O969" s="445"/>
      <c r="P969" s="445"/>
      <c r="Q969" s="445"/>
      <c r="R969" s="445"/>
      <c r="S969" s="445"/>
      <c r="T969" s="445"/>
      <c r="U969" s="445"/>
      <c r="V969" s="445"/>
      <c r="W969" s="445"/>
      <c r="X969" s="445"/>
      <c r="Y969" s="445"/>
      <c r="Z969" s="445"/>
    </row>
    <row r="970" spans="1:26" ht="15.75" x14ac:dyDescent="0.25">
      <c r="A970" s="445"/>
      <c r="B970" s="445"/>
      <c r="C970" s="445"/>
      <c r="D970" s="445"/>
      <c r="E970" s="445"/>
      <c r="F970" s="445"/>
      <c r="G970" s="445"/>
      <c r="H970" s="445"/>
      <c r="I970" s="445"/>
      <c r="J970" s="445"/>
      <c r="K970" s="445"/>
      <c r="L970" s="445"/>
      <c r="M970" s="445"/>
      <c r="N970" s="445"/>
      <c r="O970" s="445"/>
      <c r="P970" s="445"/>
      <c r="Q970" s="445"/>
      <c r="R970" s="445"/>
      <c r="S970" s="445"/>
      <c r="T970" s="445"/>
      <c r="U970" s="445"/>
      <c r="V970" s="445"/>
      <c r="W970" s="445"/>
      <c r="X970" s="445"/>
      <c r="Y970" s="445"/>
      <c r="Z970" s="445"/>
    </row>
    <row r="971" spans="1:26" ht="15.75" x14ac:dyDescent="0.25">
      <c r="A971" s="445"/>
      <c r="B971" s="445"/>
      <c r="C971" s="445"/>
      <c r="D971" s="445"/>
      <c r="E971" s="445"/>
      <c r="F971" s="445"/>
      <c r="G971" s="445"/>
      <c r="H971" s="445"/>
      <c r="I971" s="445"/>
      <c r="J971" s="445"/>
      <c r="K971" s="445"/>
      <c r="L971" s="445"/>
      <c r="M971" s="445"/>
      <c r="N971" s="445"/>
      <c r="O971" s="445"/>
      <c r="P971" s="445"/>
      <c r="Q971" s="445"/>
      <c r="R971" s="445"/>
      <c r="S971" s="445"/>
      <c r="T971" s="445"/>
      <c r="U971" s="445"/>
      <c r="V971" s="445"/>
      <c r="W971" s="445"/>
      <c r="X971" s="445"/>
      <c r="Y971" s="445"/>
      <c r="Z971" s="445"/>
    </row>
    <row r="972" spans="1:26" ht="15.75" x14ac:dyDescent="0.25">
      <c r="A972" s="445"/>
      <c r="B972" s="445"/>
      <c r="C972" s="445"/>
      <c r="D972" s="445"/>
      <c r="E972" s="445"/>
      <c r="F972" s="445"/>
      <c r="G972" s="445"/>
      <c r="H972" s="445"/>
      <c r="I972" s="445"/>
      <c r="J972" s="445"/>
      <c r="K972" s="445"/>
      <c r="L972" s="445"/>
      <c r="M972" s="445"/>
      <c r="N972" s="445"/>
      <c r="O972" s="445"/>
      <c r="P972" s="445"/>
      <c r="Q972" s="445"/>
      <c r="R972" s="445"/>
      <c r="S972" s="445"/>
      <c r="T972" s="445"/>
      <c r="U972" s="445"/>
      <c r="V972" s="445"/>
      <c r="W972" s="445"/>
      <c r="X972" s="445"/>
      <c r="Y972" s="445"/>
      <c r="Z972" s="445"/>
    </row>
    <row r="973" spans="1:26" ht="15.75" x14ac:dyDescent="0.25">
      <c r="A973" s="445"/>
      <c r="B973" s="445"/>
      <c r="C973" s="445"/>
      <c r="D973" s="445"/>
      <c r="E973" s="445"/>
      <c r="F973" s="445"/>
      <c r="G973" s="445"/>
      <c r="H973" s="445"/>
      <c r="I973" s="445"/>
      <c r="J973" s="445"/>
      <c r="K973" s="445"/>
      <c r="L973" s="445"/>
      <c r="M973" s="445"/>
      <c r="N973" s="445"/>
      <c r="O973" s="445"/>
      <c r="P973" s="445"/>
      <c r="Q973" s="445"/>
      <c r="R973" s="445"/>
      <c r="S973" s="445"/>
      <c r="T973" s="445"/>
      <c r="U973" s="445"/>
      <c r="V973" s="445"/>
      <c r="W973" s="445"/>
      <c r="X973" s="445"/>
      <c r="Y973" s="445"/>
      <c r="Z973" s="445"/>
    </row>
    <row r="974" spans="1:26" ht="15.75" x14ac:dyDescent="0.25">
      <c r="A974" s="445"/>
      <c r="B974" s="445"/>
      <c r="C974" s="445"/>
      <c r="D974" s="445"/>
      <c r="E974" s="445"/>
      <c r="F974" s="445"/>
      <c r="G974" s="445"/>
      <c r="H974" s="445"/>
      <c r="I974" s="445"/>
      <c r="J974" s="445"/>
      <c r="K974" s="445"/>
      <c r="L974" s="445"/>
      <c r="M974" s="445"/>
      <c r="N974" s="445"/>
      <c r="O974" s="445"/>
      <c r="P974" s="445"/>
      <c r="Q974" s="445"/>
      <c r="R974" s="445"/>
      <c r="S974" s="445"/>
      <c r="T974" s="445"/>
      <c r="U974" s="445"/>
      <c r="V974" s="445"/>
      <c r="W974" s="445"/>
      <c r="X974" s="445"/>
      <c r="Y974" s="445"/>
      <c r="Z974" s="445"/>
    </row>
    <row r="975" spans="1:26" ht="15.75" x14ac:dyDescent="0.25">
      <c r="A975" s="445"/>
      <c r="B975" s="445"/>
      <c r="C975" s="445"/>
      <c r="D975" s="445"/>
      <c r="E975" s="445"/>
      <c r="F975" s="445"/>
      <c r="G975" s="445"/>
      <c r="H975" s="445"/>
      <c r="I975" s="445"/>
      <c r="J975" s="445"/>
      <c r="K975" s="445"/>
      <c r="L975" s="445"/>
      <c r="M975" s="445"/>
      <c r="N975" s="445"/>
      <c r="O975" s="445"/>
      <c r="P975" s="445"/>
      <c r="Q975" s="445"/>
      <c r="R975" s="445"/>
      <c r="S975" s="445"/>
      <c r="T975" s="445"/>
      <c r="U975" s="445"/>
      <c r="V975" s="445"/>
      <c r="W975" s="445"/>
      <c r="X975" s="445"/>
      <c r="Y975" s="445"/>
      <c r="Z975" s="445"/>
    </row>
    <row r="976" spans="1:26" ht="15.75" x14ac:dyDescent="0.25">
      <c r="A976" s="445"/>
      <c r="B976" s="445"/>
      <c r="C976" s="445"/>
      <c r="D976" s="445"/>
      <c r="E976" s="445"/>
      <c r="F976" s="445"/>
      <c r="G976" s="445"/>
      <c r="H976" s="445"/>
      <c r="I976" s="445"/>
      <c r="J976" s="445"/>
      <c r="K976" s="445"/>
      <c r="L976" s="445"/>
      <c r="M976" s="445"/>
      <c r="N976" s="445"/>
      <c r="O976" s="445"/>
      <c r="P976" s="445"/>
      <c r="Q976" s="445"/>
      <c r="R976" s="445"/>
      <c r="S976" s="445"/>
      <c r="T976" s="445"/>
      <c r="U976" s="445"/>
      <c r="V976" s="445"/>
      <c r="W976" s="445"/>
      <c r="X976" s="445"/>
      <c r="Y976" s="445"/>
      <c r="Z976" s="445"/>
    </row>
    <row r="977" spans="1:26" ht="15.75" x14ac:dyDescent="0.25">
      <c r="A977" s="445"/>
      <c r="B977" s="445"/>
      <c r="C977" s="445"/>
      <c r="D977" s="445"/>
      <c r="E977" s="445"/>
      <c r="F977" s="445"/>
      <c r="G977" s="445"/>
      <c r="H977" s="445"/>
      <c r="I977" s="445"/>
      <c r="J977" s="445"/>
      <c r="K977" s="445"/>
      <c r="L977" s="445"/>
      <c r="M977" s="445"/>
      <c r="N977" s="445"/>
      <c r="O977" s="445"/>
      <c r="P977" s="445"/>
      <c r="Q977" s="445"/>
      <c r="R977" s="445"/>
      <c r="S977" s="445"/>
      <c r="T977" s="445"/>
      <c r="U977" s="445"/>
      <c r="V977" s="445"/>
      <c r="W977" s="445"/>
      <c r="X977" s="445"/>
      <c r="Y977" s="445"/>
      <c r="Z977" s="445"/>
    </row>
    <row r="978" spans="1:26" ht="15.75" x14ac:dyDescent="0.25">
      <c r="A978" s="445"/>
      <c r="B978" s="445"/>
      <c r="C978" s="445"/>
      <c r="D978" s="445"/>
      <c r="E978" s="445"/>
      <c r="F978" s="445"/>
      <c r="G978" s="445"/>
      <c r="H978" s="445"/>
      <c r="I978" s="445"/>
      <c r="J978" s="445"/>
      <c r="K978" s="445"/>
      <c r="L978" s="445"/>
      <c r="M978" s="445"/>
      <c r="N978" s="445"/>
      <c r="O978" s="445"/>
      <c r="P978" s="445"/>
      <c r="Q978" s="445"/>
      <c r="R978" s="445"/>
      <c r="S978" s="445"/>
      <c r="T978" s="445"/>
      <c r="U978" s="445"/>
      <c r="V978" s="445"/>
      <c r="W978" s="445"/>
      <c r="X978" s="445"/>
      <c r="Y978" s="445"/>
      <c r="Z978" s="445"/>
    </row>
    <row r="979" spans="1:26" ht="15.75" x14ac:dyDescent="0.25">
      <c r="A979" s="445"/>
      <c r="B979" s="445"/>
      <c r="C979" s="445"/>
      <c r="D979" s="445"/>
      <c r="E979" s="445"/>
      <c r="F979" s="445"/>
      <c r="G979" s="445"/>
      <c r="H979" s="445"/>
      <c r="I979" s="445"/>
      <c r="J979" s="445"/>
      <c r="K979" s="445"/>
      <c r="L979" s="445"/>
      <c r="M979" s="445"/>
      <c r="N979" s="445"/>
      <c r="O979" s="445"/>
      <c r="P979" s="445"/>
      <c r="Q979" s="445"/>
      <c r="R979" s="445"/>
      <c r="S979" s="445"/>
      <c r="T979" s="445"/>
      <c r="U979" s="445"/>
      <c r="V979" s="445"/>
      <c r="W979" s="445"/>
      <c r="X979" s="445"/>
      <c r="Y979" s="445"/>
      <c r="Z979" s="445"/>
    </row>
    <row r="980" spans="1:26" ht="15.75" x14ac:dyDescent="0.25">
      <c r="A980" s="445"/>
      <c r="B980" s="445"/>
      <c r="C980" s="445"/>
      <c r="D980" s="445"/>
      <c r="E980" s="445"/>
      <c r="F980" s="445"/>
      <c r="G980" s="445"/>
      <c r="H980" s="445"/>
      <c r="I980" s="445"/>
      <c r="J980" s="445"/>
      <c r="K980" s="445"/>
      <c r="L980" s="445"/>
      <c r="M980" s="445"/>
      <c r="N980" s="445"/>
      <c r="O980" s="445"/>
      <c r="P980" s="445"/>
      <c r="Q980" s="445"/>
      <c r="R980" s="445"/>
      <c r="S980" s="445"/>
      <c r="T980" s="445"/>
      <c r="U980" s="445"/>
      <c r="V980" s="445"/>
      <c r="W980" s="445"/>
      <c r="X980" s="445"/>
      <c r="Y980" s="445"/>
      <c r="Z980" s="445"/>
    </row>
    <row r="981" spans="1:26" ht="15.75" x14ac:dyDescent="0.25">
      <c r="A981" s="445"/>
      <c r="B981" s="445"/>
      <c r="C981" s="445"/>
      <c r="D981" s="445"/>
      <c r="E981" s="445"/>
      <c r="F981" s="445"/>
      <c r="G981" s="445"/>
      <c r="H981" s="445"/>
      <c r="I981" s="445"/>
      <c r="J981" s="445"/>
      <c r="K981" s="445"/>
      <c r="L981" s="445"/>
      <c r="M981" s="445"/>
      <c r="N981" s="445"/>
      <c r="O981" s="445"/>
      <c r="P981" s="445"/>
      <c r="Q981" s="445"/>
      <c r="R981" s="445"/>
      <c r="S981" s="445"/>
      <c r="T981" s="445"/>
      <c r="U981" s="445"/>
      <c r="V981" s="445"/>
      <c r="W981" s="445"/>
      <c r="X981" s="445"/>
      <c r="Y981" s="445"/>
      <c r="Z981" s="445"/>
    </row>
    <row r="982" spans="1:26" ht="15.75" x14ac:dyDescent="0.25">
      <c r="A982" s="445"/>
      <c r="B982" s="445"/>
      <c r="C982" s="445"/>
      <c r="D982" s="445"/>
      <c r="E982" s="445"/>
      <c r="F982" s="445"/>
      <c r="G982" s="445"/>
      <c r="H982" s="445"/>
      <c r="I982" s="445"/>
      <c r="J982" s="445"/>
      <c r="K982" s="445"/>
      <c r="L982" s="445"/>
      <c r="M982" s="445"/>
      <c r="N982" s="445"/>
      <c r="O982" s="445"/>
      <c r="P982" s="445"/>
      <c r="Q982" s="445"/>
      <c r="R982" s="445"/>
      <c r="S982" s="445"/>
      <c r="T982" s="445"/>
      <c r="U982" s="445"/>
      <c r="V982" s="445"/>
      <c r="W982" s="445"/>
      <c r="X982" s="445"/>
      <c r="Y982" s="445"/>
      <c r="Z982" s="445"/>
    </row>
    <row r="983" spans="1:26" ht="15.75" x14ac:dyDescent="0.25">
      <c r="A983" s="445"/>
      <c r="B983" s="445"/>
      <c r="C983" s="445"/>
      <c r="D983" s="445"/>
      <c r="E983" s="445"/>
      <c r="F983" s="445"/>
      <c r="G983" s="445"/>
      <c r="H983" s="445"/>
      <c r="I983" s="445"/>
      <c r="J983" s="445"/>
      <c r="K983" s="445"/>
      <c r="L983" s="445"/>
      <c r="M983" s="445"/>
      <c r="N983" s="445"/>
      <c r="O983" s="445"/>
      <c r="P983" s="445"/>
      <c r="Q983" s="445"/>
      <c r="R983" s="445"/>
      <c r="S983" s="445"/>
      <c r="T983" s="445"/>
      <c r="U983" s="445"/>
      <c r="V983" s="445"/>
      <c r="W983" s="445"/>
      <c r="X983" s="445"/>
      <c r="Y983" s="445"/>
      <c r="Z983" s="445"/>
    </row>
    <row r="984" spans="1:26" ht="15.75" x14ac:dyDescent="0.25">
      <c r="A984" s="445"/>
      <c r="B984" s="445"/>
      <c r="C984" s="445"/>
      <c r="D984" s="445"/>
      <c r="E984" s="445"/>
      <c r="F984" s="445"/>
      <c r="G984" s="445"/>
      <c r="H984" s="445"/>
      <c r="I984" s="445"/>
      <c r="J984" s="445"/>
      <c r="K984" s="445"/>
      <c r="L984" s="445"/>
      <c r="M984" s="445"/>
      <c r="N984" s="445"/>
      <c r="O984" s="445"/>
      <c r="P984" s="445"/>
      <c r="Q984" s="445"/>
      <c r="R984" s="445"/>
      <c r="S984" s="445"/>
      <c r="T984" s="445"/>
      <c r="U984" s="445"/>
      <c r="V984" s="445"/>
      <c r="W984" s="445"/>
      <c r="X984" s="445"/>
      <c r="Y984" s="445"/>
      <c r="Z984" s="445"/>
    </row>
    <row r="985" spans="1:26" ht="15.75" x14ac:dyDescent="0.25">
      <c r="A985" s="445"/>
      <c r="B985" s="445"/>
      <c r="C985" s="445"/>
      <c r="D985" s="445"/>
      <c r="E985" s="445"/>
      <c r="F985" s="445"/>
      <c r="G985" s="445"/>
      <c r="H985" s="445"/>
      <c r="I985" s="445"/>
      <c r="J985" s="445"/>
      <c r="K985" s="445"/>
      <c r="L985" s="445"/>
      <c r="M985" s="445"/>
      <c r="N985" s="445"/>
      <c r="O985" s="445"/>
      <c r="P985" s="445"/>
      <c r="Q985" s="445"/>
      <c r="R985" s="445"/>
      <c r="S985" s="445"/>
      <c r="T985" s="445"/>
      <c r="U985" s="445"/>
      <c r="V985" s="445"/>
      <c r="W985" s="445"/>
      <c r="X985" s="445"/>
      <c r="Y985" s="445"/>
      <c r="Z985" s="445"/>
    </row>
    <row r="986" spans="1:26" ht="15.75" x14ac:dyDescent="0.25">
      <c r="A986" s="445"/>
      <c r="B986" s="445"/>
      <c r="C986" s="445"/>
      <c r="D986" s="445"/>
      <c r="E986" s="445"/>
      <c r="F986" s="445"/>
      <c r="G986" s="445"/>
      <c r="H986" s="445"/>
      <c r="I986" s="445"/>
      <c r="J986" s="445"/>
      <c r="K986" s="445"/>
      <c r="L986" s="445"/>
      <c r="M986" s="445"/>
      <c r="N986" s="445"/>
      <c r="O986" s="445"/>
      <c r="P986" s="445"/>
      <c r="Q986" s="445"/>
      <c r="R986" s="445"/>
      <c r="S986" s="445"/>
      <c r="T986" s="445"/>
      <c r="U986" s="445"/>
      <c r="V986" s="445"/>
      <c r="W986" s="445"/>
      <c r="X986" s="445"/>
      <c r="Y986" s="445"/>
      <c r="Z986" s="445"/>
    </row>
    <row r="987" spans="1:26" ht="15.75" x14ac:dyDescent="0.25">
      <c r="A987" s="445"/>
      <c r="B987" s="445"/>
      <c r="C987" s="445"/>
      <c r="D987" s="445"/>
      <c r="E987" s="445"/>
      <c r="F987" s="445"/>
      <c r="G987" s="445"/>
      <c r="H987" s="445"/>
      <c r="I987" s="445"/>
      <c r="J987" s="445"/>
      <c r="K987" s="445"/>
      <c r="L987" s="445"/>
      <c r="M987" s="445"/>
      <c r="N987" s="445"/>
      <c r="O987" s="445"/>
      <c r="P987" s="445"/>
      <c r="Q987" s="445"/>
      <c r="R987" s="445"/>
      <c r="S987" s="445"/>
      <c r="T987" s="445"/>
      <c r="U987" s="445"/>
      <c r="V987" s="445"/>
      <c r="W987" s="445"/>
      <c r="X987" s="445"/>
      <c r="Y987" s="445"/>
      <c r="Z987" s="445"/>
    </row>
    <row r="988" spans="1:26" ht="15.75" x14ac:dyDescent="0.25">
      <c r="A988" s="445"/>
      <c r="B988" s="445"/>
      <c r="C988" s="445"/>
      <c r="D988" s="445"/>
      <c r="E988" s="445"/>
      <c r="F988" s="445"/>
      <c r="G988" s="445"/>
      <c r="H988" s="445"/>
      <c r="I988" s="445"/>
      <c r="J988" s="445"/>
      <c r="K988" s="445"/>
      <c r="L988" s="445"/>
      <c r="M988" s="445"/>
      <c r="N988" s="445"/>
      <c r="O988" s="445"/>
      <c r="P988" s="445"/>
      <c r="Q988" s="445"/>
      <c r="R988" s="445"/>
      <c r="S988" s="445"/>
      <c r="T988" s="445"/>
      <c r="U988" s="445"/>
      <c r="V988" s="445"/>
      <c r="W988" s="445"/>
      <c r="X988" s="445"/>
      <c r="Y988" s="445"/>
      <c r="Z988" s="445"/>
    </row>
    <row r="989" spans="1:26" ht="15.75" x14ac:dyDescent="0.25">
      <c r="A989" s="445"/>
      <c r="B989" s="445"/>
      <c r="C989" s="445"/>
      <c r="D989" s="445"/>
      <c r="E989" s="445"/>
      <c r="F989" s="445"/>
      <c r="G989" s="445"/>
      <c r="H989" s="445"/>
      <c r="I989" s="445"/>
      <c r="J989" s="445"/>
      <c r="K989" s="445"/>
      <c r="L989" s="445"/>
      <c r="M989" s="445"/>
      <c r="N989" s="445"/>
      <c r="O989" s="445"/>
      <c r="P989" s="445"/>
      <c r="Q989" s="445"/>
      <c r="R989" s="445"/>
      <c r="S989" s="445"/>
      <c r="T989" s="445"/>
      <c r="U989" s="445"/>
      <c r="V989" s="445"/>
      <c r="W989" s="445"/>
      <c r="X989" s="445"/>
      <c r="Y989" s="445"/>
      <c r="Z989" s="445"/>
    </row>
    <row r="990" spans="1:26" ht="15.75" x14ac:dyDescent="0.25">
      <c r="A990" s="445"/>
      <c r="B990" s="445"/>
      <c r="C990" s="445"/>
      <c r="D990" s="445"/>
      <c r="E990" s="445"/>
      <c r="F990" s="445"/>
      <c r="G990" s="445"/>
      <c r="H990" s="445"/>
      <c r="I990" s="445"/>
      <c r="J990" s="445"/>
      <c r="K990" s="445"/>
      <c r="L990" s="445"/>
      <c r="M990" s="445"/>
      <c r="N990" s="445"/>
      <c r="O990" s="445"/>
      <c r="P990" s="445"/>
      <c r="Q990" s="445"/>
      <c r="R990" s="445"/>
      <c r="S990" s="445"/>
      <c r="T990" s="445"/>
      <c r="U990" s="445"/>
      <c r="V990" s="445"/>
      <c r="W990" s="445"/>
      <c r="X990" s="445"/>
      <c r="Y990" s="445"/>
      <c r="Z990" s="445"/>
    </row>
    <row r="991" spans="1:26" ht="15.75" x14ac:dyDescent="0.25">
      <c r="A991" s="445"/>
      <c r="B991" s="445"/>
      <c r="C991" s="445"/>
      <c r="D991" s="445"/>
      <c r="E991" s="445"/>
      <c r="F991" s="445"/>
      <c r="G991" s="445"/>
      <c r="H991" s="445"/>
      <c r="I991" s="445"/>
      <c r="J991" s="445"/>
      <c r="K991" s="445"/>
      <c r="L991" s="445"/>
      <c r="M991" s="445"/>
      <c r="N991" s="445"/>
      <c r="O991" s="445"/>
      <c r="P991" s="445"/>
      <c r="Q991" s="445"/>
      <c r="R991" s="445"/>
      <c r="S991" s="445"/>
      <c r="T991" s="445"/>
      <c r="U991" s="445"/>
      <c r="V991" s="445"/>
      <c r="W991" s="445"/>
      <c r="X991" s="445"/>
      <c r="Y991" s="445"/>
      <c r="Z991" s="445"/>
    </row>
    <row r="992" spans="1:26" ht="15.75" x14ac:dyDescent="0.25">
      <c r="A992" s="445"/>
      <c r="B992" s="445"/>
      <c r="C992" s="445"/>
      <c r="D992" s="445"/>
      <c r="E992" s="445"/>
      <c r="F992" s="445"/>
      <c r="G992" s="445"/>
      <c r="H992" s="445"/>
      <c r="I992" s="445"/>
      <c r="J992" s="445"/>
      <c r="K992" s="445"/>
      <c r="L992" s="445"/>
      <c r="M992" s="445"/>
      <c r="N992" s="445"/>
      <c r="O992" s="445"/>
      <c r="P992" s="445"/>
      <c r="Q992" s="445"/>
      <c r="R992" s="445"/>
      <c r="S992" s="445"/>
      <c r="T992" s="445"/>
      <c r="U992" s="445"/>
      <c r="V992" s="445"/>
      <c r="W992" s="445"/>
      <c r="X992" s="445"/>
      <c r="Y992" s="445"/>
      <c r="Z992" s="445"/>
    </row>
    <row r="993" spans="1:26" ht="15.75" x14ac:dyDescent="0.25">
      <c r="A993" s="445"/>
      <c r="B993" s="445"/>
      <c r="C993" s="445"/>
      <c r="D993" s="445"/>
      <c r="E993" s="445"/>
      <c r="F993" s="445"/>
      <c r="G993" s="445"/>
      <c r="H993" s="445"/>
      <c r="I993" s="445"/>
      <c r="J993" s="445"/>
      <c r="K993" s="445"/>
      <c r="L993" s="445"/>
      <c r="M993" s="445"/>
      <c r="N993" s="445"/>
      <c r="O993" s="445"/>
      <c r="P993" s="445"/>
      <c r="Q993" s="445"/>
      <c r="R993" s="445"/>
      <c r="S993" s="445"/>
      <c r="T993" s="445"/>
      <c r="U993" s="445"/>
      <c r="V993" s="445"/>
      <c r="W993" s="445"/>
      <c r="X993" s="445"/>
      <c r="Y993" s="445"/>
      <c r="Z993" s="445"/>
    </row>
    <row r="994" spans="1:26" ht="15.75" x14ac:dyDescent="0.25">
      <c r="A994" s="445"/>
      <c r="B994" s="445"/>
      <c r="C994" s="445"/>
      <c r="D994" s="445"/>
      <c r="E994" s="445"/>
      <c r="F994" s="445"/>
      <c r="G994" s="445"/>
      <c r="H994" s="445"/>
      <c r="I994" s="445"/>
      <c r="J994" s="445"/>
      <c r="K994" s="445"/>
      <c r="L994" s="445"/>
      <c r="M994" s="445"/>
      <c r="N994" s="445"/>
      <c r="O994" s="445"/>
      <c r="P994" s="445"/>
      <c r="Q994" s="445"/>
      <c r="R994" s="445"/>
      <c r="S994" s="445"/>
      <c r="T994" s="445"/>
      <c r="U994" s="445"/>
      <c r="V994" s="445"/>
      <c r="W994" s="445"/>
      <c r="X994" s="445"/>
      <c r="Y994" s="445"/>
      <c r="Z994" s="445"/>
    </row>
    <row r="995" spans="1:26" ht="15.75" x14ac:dyDescent="0.25">
      <c r="A995" s="445"/>
      <c r="B995" s="445"/>
      <c r="C995" s="445"/>
      <c r="D995" s="445"/>
      <c r="E995" s="445"/>
      <c r="F995" s="445"/>
      <c r="G995" s="445"/>
      <c r="H995" s="445"/>
      <c r="I995" s="445"/>
      <c r="J995" s="445"/>
      <c r="K995" s="445"/>
      <c r="L995" s="445"/>
      <c r="M995" s="445"/>
      <c r="N995" s="445"/>
      <c r="O995" s="445"/>
      <c r="P995" s="445"/>
      <c r="Q995" s="445"/>
      <c r="R995" s="445"/>
      <c r="S995" s="445"/>
      <c r="T995" s="445"/>
      <c r="U995" s="445"/>
      <c r="V995" s="445"/>
      <c r="W995" s="445"/>
      <c r="X995" s="445"/>
      <c r="Y995" s="445"/>
      <c r="Z995" s="445"/>
    </row>
    <row r="996" spans="1:26" ht="15.75" x14ac:dyDescent="0.25">
      <c r="A996" s="445"/>
      <c r="B996" s="445"/>
      <c r="C996" s="445"/>
      <c r="D996" s="445"/>
      <c r="E996" s="445"/>
      <c r="F996" s="445"/>
      <c r="G996" s="445"/>
      <c r="H996" s="445"/>
      <c r="I996" s="445"/>
      <c r="J996" s="445"/>
      <c r="K996" s="445"/>
      <c r="L996" s="445"/>
      <c r="M996" s="445"/>
      <c r="N996" s="445"/>
      <c r="O996" s="445"/>
      <c r="P996" s="445"/>
      <c r="Q996" s="445"/>
      <c r="R996" s="445"/>
      <c r="S996" s="445"/>
      <c r="T996" s="445"/>
      <c r="U996" s="445"/>
      <c r="V996" s="445"/>
      <c r="W996" s="445"/>
      <c r="X996" s="445"/>
      <c r="Y996" s="445"/>
      <c r="Z996" s="445"/>
    </row>
    <row r="997" spans="1:26" ht="15.75" x14ac:dyDescent="0.25">
      <c r="A997" s="445"/>
      <c r="B997" s="445"/>
      <c r="C997" s="445"/>
      <c r="D997" s="445"/>
      <c r="E997" s="445"/>
      <c r="F997" s="445"/>
      <c r="G997" s="445"/>
      <c r="H997" s="445"/>
      <c r="I997" s="445"/>
      <c r="J997" s="445"/>
      <c r="K997" s="445"/>
      <c r="L997" s="445"/>
      <c r="M997" s="445"/>
      <c r="N997" s="445"/>
      <c r="O997" s="445"/>
      <c r="P997" s="445"/>
      <c r="Q997" s="445"/>
      <c r="R997" s="445"/>
      <c r="S997" s="445"/>
      <c r="T997" s="445"/>
      <c r="U997" s="445"/>
      <c r="V997" s="445"/>
      <c r="W997" s="445"/>
      <c r="X997" s="445"/>
      <c r="Y997" s="445"/>
      <c r="Z997" s="445"/>
    </row>
  </sheetData>
  <mergeCells count="44">
    <mergeCell ref="C17:G17"/>
    <mergeCell ref="B3:G3"/>
    <mergeCell ref="B4:G4"/>
    <mergeCell ref="B5:D5"/>
    <mergeCell ref="B6:G6"/>
    <mergeCell ref="B7:D7"/>
    <mergeCell ref="C8:G8"/>
    <mergeCell ref="C9:G9"/>
    <mergeCell ref="B10:B13"/>
    <mergeCell ref="C14:G14"/>
    <mergeCell ref="C15:G15"/>
    <mergeCell ref="C16:G16"/>
    <mergeCell ref="C30:G30"/>
    <mergeCell ref="C18:G18"/>
    <mergeCell ref="C19:G19"/>
    <mergeCell ref="C20:G20"/>
    <mergeCell ref="E21:G21"/>
    <mergeCell ref="C22:G22"/>
    <mergeCell ref="C23:G23"/>
    <mergeCell ref="B24:D24"/>
    <mergeCell ref="B25:G25"/>
    <mergeCell ref="C27:G27"/>
    <mergeCell ref="C28:G28"/>
    <mergeCell ref="C29:G29"/>
    <mergeCell ref="C43:G43"/>
    <mergeCell ref="B31:D31"/>
    <mergeCell ref="B32:G32"/>
    <mergeCell ref="B33:D33"/>
    <mergeCell ref="C34:G34"/>
    <mergeCell ref="C35:G35"/>
    <mergeCell ref="C36:G36"/>
    <mergeCell ref="C37:G37"/>
    <mergeCell ref="C38:G38"/>
    <mergeCell ref="C39:G39"/>
    <mergeCell ref="B40:D40"/>
    <mergeCell ref="B41:G41"/>
    <mergeCell ref="C52:G52"/>
    <mergeCell ref="B112:F112"/>
    <mergeCell ref="C44:G44"/>
    <mergeCell ref="C45:G45"/>
    <mergeCell ref="B47:G47"/>
    <mergeCell ref="C49:G49"/>
    <mergeCell ref="C50:G50"/>
    <mergeCell ref="C51:G51"/>
  </mergeCells>
  <dataValidations count="15">
    <dataValidation type="list" allowBlank="1" showInputMessage="1" showErrorMessage="1" errorTitle="Entrada inválida." error="Por favor selecione un elemento de la lista desplegable." promptTitle="Nombre de la variable" prompt="Por favor seleciones el nombre de la variable MDEA." sqref="G11">
      <formula1>$F$113:$F$669</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
      <formula1>$E$113:$E$669</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
      <formula1>$D$113:$D$172</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
      <formula1>$C$113:$C$133</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
      <formula1>$B$113:$B$118</formula1>
    </dataValidation>
    <dataValidation type="list" allowBlank="1" showInputMessage="1" showErrorMessage="1" prompt="Componente según MDEA - Por favor seleccione el componente a que considere hace referencia la estadística o el indicador." sqref="C12:C13">
      <formula1>$B$114:$B$119</formula1>
    </dataValidation>
    <dataValidation type="list" allowBlank="1" showInputMessage="1" showErrorMessage="1" prompt="Marco FMPEIR - Por favor seleccione si la estadística o indicador  permite medir la Fuerza Motriz, Presión, Estado, Impacto, o Respuesta (FMPEIR)  sobre el medio ambiente." sqref="C17">
      <formula1>$H$114:$H$118</formula1>
    </dataValidation>
    <dataValidation type="list" allowBlank="1" showInputMessage="1" showErrorMessage="1"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2:F13">
      <formula1>$E$114:$E$570</formula1>
    </dataValidation>
    <dataValidation type="list" allowBlank="1" showInputMessage="1" showErrorMessage="1" prompt="Tópico MDEA: - Por favor seleccione el tópico MDEA al cual pertenece la estadística o el indicador." sqref="E12:E13">
      <formula1>$D$114:$D$173</formula1>
    </dataValidation>
    <dataValidation type="list" allowBlank="1" showInputMessage="1" showErrorMessage="1" prompt="Nombre de la variable - Por favor seleciones el nombre de la variable MDEA." sqref="G12:G13">
      <formula1>$F$114:$F$574</formula1>
    </dataValidation>
    <dataValidation type="list" allowBlank="1" showInputMessage="1" showErrorMessage="1" prompt="Subcomponente según MDEA. - Por favor seleccione el subcomponente del MDEA al que hace referencia la estadística o el indicador." sqref="D12:D13">
      <formula1>$C$114:$C$134</formula1>
    </dataValidation>
    <dataValidation type="list" allowBlank="1" showInputMessage="1" showErrorMessage="1" prompt="Tipo de producto - Por favor seleccione el tipo de producto al que se refiere esta hoja metodológica." sqref="C8">
      <formula1>'[1]HM 1.3.2.a.1'!Tipodeproducto</formula1>
    </dataValidation>
    <dataValidation type="list" allowBlank="1" showInputMessage="1" showErrorMessage="1" prompt="Tipo de fuente - Por favor selecione el tipo de fuente de la estadística o el indicador." sqref="C29">
      <formula1>$I$114:$I$121</formula1>
    </dataValidation>
    <dataValidation type="list" allowBlank="1" showInputMessage="1" showErrorMessage="1" prompt="Unidad de medida - Por favor seleccione la unidad de medida de la estadística o el indicador." sqref="C14">
      <formula1>$G$114:$G$116</formula1>
    </dataValidation>
    <dataValidation type="list" allowBlank="1" showInputMessage="1" showErrorMessage="1" prompt="Tipo de disponibilidad - Por favor seleccione el tipo de disponibilidad de los datos de la estadística o el indicador." sqref="C30">
      <formula1>$J$114:$J$115</formula1>
    </dataValidation>
  </dataValidations>
  <hyperlinks>
    <hyperlink ref="A1" location="'1.3.2.a.1'!A1" display="Regresar"/>
    <hyperlink ref="C38" r:id="rId1"/>
  </hyperlinks>
  <printOptions horizontalCentered="1" verticalCentered="1"/>
  <pageMargins left="0.70866141732283472" right="0.70866141732283472" top="0.74803149606299213" bottom="0.74803149606299213" header="0.31496062992125984" footer="0.31496062992125984"/>
  <pageSetup scale="33" orientation="portrait" r:id="rId2"/>
  <drawing r:id="rId3"/>
  <legacyDrawing r:id="rId4"/>
  <tableParts count="10">
    <tablePart r:id="rId5"/>
    <tablePart r:id="rId6"/>
    <tablePart r:id="rId7"/>
    <tablePart r:id="rId8"/>
    <tablePart r:id="rId9"/>
    <tablePart r:id="rId10"/>
    <tablePart r:id="rId11"/>
    <tablePart r:id="rId12"/>
    <tablePart r:id="rId13"/>
    <tablePart r:id="rId1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M666"/>
  <sheetViews>
    <sheetView showGridLines="0" zoomScale="90" zoomScaleNormal="90" workbookViewId="0">
      <selection activeCell="E24" sqref="E24"/>
    </sheetView>
  </sheetViews>
  <sheetFormatPr baseColWidth="10" defaultColWidth="14.42578125" defaultRowHeight="15" x14ac:dyDescent="0.25"/>
  <cols>
    <col min="1" max="1" width="10.7109375" style="800" customWidth="1"/>
    <col min="2" max="2" width="13" style="799" customWidth="1"/>
    <col min="3" max="8" width="15.7109375" style="799" customWidth="1"/>
    <col min="9" max="9" width="16.28515625" style="799" customWidth="1"/>
    <col min="10" max="10" width="12.42578125" style="885" customWidth="1"/>
    <col min="11" max="13" width="10.7109375" style="885" customWidth="1"/>
    <col min="14" max="22" width="10.7109375" style="799" customWidth="1"/>
    <col min="23" max="16384" width="14.42578125" style="799"/>
  </cols>
  <sheetData>
    <row r="1" spans="1:13" s="820" customFormat="1" ht="18.600000000000001" customHeight="1" x14ac:dyDescent="0.3">
      <c r="A1" s="795" t="s">
        <v>32</v>
      </c>
      <c r="G1" s="795" t="s">
        <v>61</v>
      </c>
      <c r="J1" s="884"/>
      <c r="K1" s="884"/>
      <c r="L1" s="884"/>
      <c r="M1" s="884"/>
    </row>
    <row r="2" spans="1:13" ht="14.25" customHeight="1" x14ac:dyDescent="0.25">
      <c r="B2" s="21" t="s">
        <v>1535</v>
      </c>
      <c r="C2" s="352"/>
    </row>
    <row r="3" spans="1:13" ht="14.25" customHeight="1" x14ac:dyDescent="0.3">
      <c r="B3" s="352" t="s">
        <v>5</v>
      </c>
      <c r="C3" s="352"/>
      <c r="H3" s="352"/>
      <c r="I3" s="352"/>
    </row>
    <row r="4" spans="1:13" ht="14.25" customHeight="1" x14ac:dyDescent="0.3">
      <c r="B4" s="352" t="s">
        <v>337</v>
      </c>
      <c r="C4" s="352"/>
      <c r="I4" s="352"/>
    </row>
    <row r="5" spans="1:13" ht="14.25" customHeight="1" x14ac:dyDescent="0.25">
      <c r="B5" s="352" t="s">
        <v>99</v>
      </c>
      <c r="C5" s="352"/>
    </row>
    <row r="6" spans="1:13" ht="14.25" customHeight="1" x14ac:dyDescent="0.25">
      <c r="B6" s="87" t="s">
        <v>3545</v>
      </c>
      <c r="C6" s="352"/>
    </row>
    <row r="7" spans="1:13" ht="14.25" customHeight="1" x14ac:dyDescent="0.25">
      <c r="B7" s="87" t="s">
        <v>3546</v>
      </c>
      <c r="C7" s="352"/>
    </row>
    <row r="8" spans="1:13" ht="14.25" customHeight="1" x14ac:dyDescent="0.3">
      <c r="B8" s="352"/>
      <c r="C8" s="352"/>
    </row>
    <row r="9" spans="1:13" ht="14.25" customHeight="1" x14ac:dyDescent="0.25">
      <c r="B9" s="352" t="s">
        <v>1537</v>
      </c>
      <c r="C9" s="352"/>
    </row>
    <row r="10" spans="1:13" ht="14.25" customHeight="1" x14ac:dyDescent="0.3">
      <c r="B10" s="352"/>
      <c r="C10" s="352"/>
    </row>
    <row r="11" spans="1:13" ht="14.25" customHeight="1" x14ac:dyDescent="0.3">
      <c r="B11" s="823"/>
      <c r="C11" s="388"/>
      <c r="D11" s="823"/>
    </row>
    <row r="12" spans="1:13" ht="14.25" customHeight="1" x14ac:dyDescent="0.25">
      <c r="B12" s="138" t="s">
        <v>3547</v>
      </c>
    </row>
    <row r="13" spans="1:13" ht="14.25" customHeight="1" x14ac:dyDescent="0.3">
      <c r="B13" s="352" t="s">
        <v>1720</v>
      </c>
      <c r="C13" s="824"/>
      <c r="D13" s="824"/>
      <c r="E13" s="824"/>
      <c r="F13" s="824"/>
      <c r="G13" s="824"/>
      <c r="H13" s="824"/>
      <c r="I13" s="824"/>
      <c r="J13" s="886"/>
      <c r="K13" s="886"/>
      <c r="L13" s="886"/>
      <c r="M13" s="886"/>
    </row>
    <row r="14" spans="1:13" ht="14.25" customHeight="1" x14ac:dyDescent="0.25">
      <c r="A14" s="13"/>
      <c r="B14" s="1423" t="s">
        <v>1902</v>
      </c>
      <c r="C14" s="1423"/>
      <c r="D14" s="1423"/>
      <c r="E14" s="1423"/>
      <c r="F14" s="1423"/>
      <c r="G14" s="1423"/>
      <c r="H14" s="1423"/>
      <c r="I14" s="1423"/>
      <c r="J14" s="1423"/>
      <c r="K14" s="1423"/>
      <c r="L14" s="1423"/>
      <c r="M14" s="1423"/>
    </row>
    <row r="15" spans="1:13" ht="14.25" customHeight="1" x14ac:dyDescent="0.25">
      <c r="A15" s="13"/>
      <c r="B15" s="1053"/>
      <c r="C15" s="1424" t="s">
        <v>106</v>
      </c>
      <c r="D15" s="1424" t="s">
        <v>107</v>
      </c>
      <c r="E15" s="1426" t="s">
        <v>108</v>
      </c>
      <c r="F15" s="1426"/>
      <c r="G15" s="1426"/>
      <c r="H15" s="1426"/>
      <c r="I15" s="1426"/>
      <c r="J15" s="1426" t="s">
        <v>110</v>
      </c>
      <c r="K15" s="1426"/>
      <c r="L15" s="1426"/>
      <c r="M15" s="1426"/>
    </row>
    <row r="16" spans="1:13" ht="14.25" customHeight="1" x14ac:dyDescent="0.25">
      <c r="A16" s="1033"/>
      <c r="B16" s="1427" t="s">
        <v>115</v>
      </c>
      <c r="C16" s="1424"/>
      <c r="D16" s="1424"/>
      <c r="E16" s="1021" t="s">
        <v>116</v>
      </c>
      <c r="F16" s="1021" t="s">
        <v>117</v>
      </c>
      <c r="G16" s="1429" t="s">
        <v>39</v>
      </c>
      <c r="H16" s="1429" t="s">
        <v>65</v>
      </c>
      <c r="I16" s="1429" t="s">
        <v>118</v>
      </c>
      <c r="J16" s="1021" t="s">
        <v>124</v>
      </c>
      <c r="K16" s="1021" t="s">
        <v>126</v>
      </c>
      <c r="L16" s="1021" t="s">
        <v>126</v>
      </c>
      <c r="M16" s="1021" t="s">
        <v>126</v>
      </c>
    </row>
    <row r="17" spans="1:13" ht="14.25" customHeight="1" x14ac:dyDescent="0.25">
      <c r="A17" s="13"/>
      <c r="B17" s="1428"/>
      <c r="C17" s="1425"/>
      <c r="D17" s="1425"/>
      <c r="E17" s="669" t="s">
        <v>136</v>
      </c>
      <c r="F17" s="669" t="s">
        <v>136</v>
      </c>
      <c r="G17" s="1425"/>
      <c r="H17" s="1425"/>
      <c r="I17" s="1425"/>
      <c r="J17" s="1024" t="s">
        <v>138</v>
      </c>
      <c r="K17" s="1024" t="s">
        <v>139</v>
      </c>
      <c r="L17" s="1024" t="s">
        <v>140</v>
      </c>
      <c r="M17" s="1024" t="s">
        <v>141</v>
      </c>
    </row>
    <row r="18" spans="1:13" ht="14.25" customHeight="1" x14ac:dyDescent="0.25">
      <c r="A18" s="1430" t="s">
        <v>3332</v>
      </c>
      <c r="B18" s="1432" t="s">
        <v>142</v>
      </c>
      <c r="C18" s="1057" t="s">
        <v>143</v>
      </c>
      <c r="D18" s="1057" t="s">
        <v>144</v>
      </c>
      <c r="E18" s="1058">
        <v>478577</v>
      </c>
      <c r="F18" s="1058">
        <v>1053258</v>
      </c>
      <c r="G18" s="1058" t="s">
        <v>38</v>
      </c>
      <c r="H18" s="1058" t="s">
        <v>76</v>
      </c>
      <c r="I18" s="1058" t="s">
        <v>76</v>
      </c>
      <c r="J18" s="1061">
        <v>2.9</v>
      </c>
      <c r="K18" s="1061">
        <v>2.9</v>
      </c>
      <c r="L18" s="1061">
        <v>2.9</v>
      </c>
      <c r="M18" s="1061">
        <v>2.9</v>
      </c>
    </row>
    <row r="19" spans="1:13" ht="14.25" customHeight="1" x14ac:dyDescent="0.25">
      <c r="A19" s="1431"/>
      <c r="B19" s="1432"/>
      <c r="C19" s="1057" t="s">
        <v>143</v>
      </c>
      <c r="D19" s="1057" t="s">
        <v>145</v>
      </c>
      <c r="E19" s="1058">
        <v>475877</v>
      </c>
      <c r="F19" s="1058">
        <v>1051840</v>
      </c>
      <c r="G19" s="1058" t="s">
        <v>38</v>
      </c>
      <c r="H19" s="1058" t="s">
        <v>76</v>
      </c>
      <c r="I19" s="1058" t="s">
        <v>76</v>
      </c>
      <c r="J19" s="1061">
        <v>2.9</v>
      </c>
      <c r="K19" s="1061">
        <v>2.9</v>
      </c>
      <c r="L19" s="1061">
        <v>2.9</v>
      </c>
      <c r="M19" s="1061">
        <v>2.9</v>
      </c>
    </row>
    <row r="20" spans="1:13" ht="14.25" customHeight="1" x14ac:dyDescent="0.25">
      <c r="A20" s="1431"/>
      <c r="B20" s="1432"/>
      <c r="C20" s="1057" t="s">
        <v>146</v>
      </c>
      <c r="D20" s="1057" t="s">
        <v>147</v>
      </c>
      <c r="E20" s="1058">
        <v>489634</v>
      </c>
      <c r="F20" s="1058">
        <v>1051066</v>
      </c>
      <c r="G20" s="1058" t="s">
        <v>38</v>
      </c>
      <c r="H20" s="1058" t="s">
        <v>74</v>
      </c>
      <c r="I20" s="1058" t="s">
        <v>148</v>
      </c>
      <c r="J20" s="1061">
        <v>2.9</v>
      </c>
      <c r="K20" s="1061">
        <v>2.9</v>
      </c>
      <c r="L20" s="1061">
        <v>2.9</v>
      </c>
      <c r="M20" s="1061">
        <v>2.9</v>
      </c>
    </row>
    <row r="21" spans="1:13" ht="14.25" customHeight="1" x14ac:dyDescent="0.25">
      <c r="A21" s="1431"/>
      <c r="B21" s="1432"/>
      <c r="C21" s="1057" t="s">
        <v>146</v>
      </c>
      <c r="D21" s="1057" t="s">
        <v>149</v>
      </c>
      <c r="E21" s="1058">
        <v>480470</v>
      </c>
      <c r="F21" s="1058">
        <v>1046523</v>
      </c>
      <c r="G21" s="1058" t="s">
        <v>38</v>
      </c>
      <c r="H21" s="1058" t="s">
        <v>74</v>
      </c>
      <c r="I21" s="1058" t="s">
        <v>75</v>
      </c>
      <c r="J21" s="1061">
        <v>2.9</v>
      </c>
      <c r="K21" s="1061">
        <v>13</v>
      </c>
      <c r="L21" s="1061">
        <v>2.9</v>
      </c>
      <c r="M21" s="1061">
        <v>2.9</v>
      </c>
    </row>
    <row r="22" spans="1:13" ht="14.25" customHeight="1" x14ac:dyDescent="0.25">
      <c r="A22" s="1431"/>
      <c r="B22" s="1433" t="s">
        <v>150</v>
      </c>
      <c r="C22" s="1064" t="s">
        <v>151</v>
      </c>
      <c r="D22" s="1064" t="s">
        <v>152</v>
      </c>
      <c r="E22" s="1065">
        <v>430273</v>
      </c>
      <c r="F22" s="1065">
        <v>1074425</v>
      </c>
      <c r="G22" s="1065" t="s">
        <v>38</v>
      </c>
      <c r="H22" s="1065" t="s">
        <v>77</v>
      </c>
      <c r="I22" s="1065" t="s">
        <v>83</v>
      </c>
      <c r="J22" s="1067">
        <v>2.9</v>
      </c>
      <c r="K22" s="1067">
        <v>2.9</v>
      </c>
      <c r="L22" s="1067">
        <v>2.9</v>
      </c>
      <c r="M22" s="1067">
        <v>2.9</v>
      </c>
    </row>
    <row r="23" spans="1:13" ht="14.25" customHeight="1" x14ac:dyDescent="0.25">
      <c r="A23" s="1431"/>
      <c r="B23" s="1433"/>
      <c r="C23" s="1064" t="s">
        <v>153</v>
      </c>
      <c r="D23" s="1064" t="s">
        <v>154</v>
      </c>
      <c r="E23" s="1065">
        <v>431757</v>
      </c>
      <c r="F23" s="1065">
        <v>1064259</v>
      </c>
      <c r="G23" s="1065" t="s">
        <v>38</v>
      </c>
      <c r="H23" s="1065" t="s">
        <v>77</v>
      </c>
      <c r="I23" s="1065" t="s">
        <v>155</v>
      </c>
      <c r="J23" s="1067">
        <v>2.9</v>
      </c>
      <c r="K23" s="1067">
        <v>10.199999999999999</v>
      </c>
      <c r="L23" s="1067">
        <v>2.9</v>
      </c>
      <c r="M23" s="1067">
        <v>2.9</v>
      </c>
    </row>
    <row r="24" spans="1:13" ht="14.25" customHeight="1" x14ac:dyDescent="0.25">
      <c r="A24" s="1431"/>
      <c r="B24" s="1433"/>
      <c r="C24" s="1064" t="s">
        <v>156</v>
      </c>
      <c r="D24" s="1064" t="s">
        <v>157</v>
      </c>
      <c r="E24" s="1065">
        <v>442810</v>
      </c>
      <c r="F24" s="1065">
        <v>1064763</v>
      </c>
      <c r="G24" s="1065" t="s">
        <v>36</v>
      </c>
      <c r="H24" s="1065" t="s">
        <v>158</v>
      </c>
      <c r="I24" s="1065" t="s">
        <v>159</v>
      </c>
      <c r="J24" s="1067">
        <v>2.9</v>
      </c>
      <c r="K24" s="1067">
        <v>18</v>
      </c>
      <c r="L24" s="1067">
        <v>2.9</v>
      </c>
      <c r="M24" s="1067">
        <v>2.9</v>
      </c>
    </row>
    <row r="25" spans="1:13" ht="14.25" customHeight="1" x14ac:dyDescent="0.25">
      <c r="A25" s="1431"/>
      <c r="B25" s="1433"/>
      <c r="C25" s="1064" t="s">
        <v>160</v>
      </c>
      <c r="D25" s="1064" t="s">
        <v>161</v>
      </c>
      <c r="E25" s="1065">
        <v>446879</v>
      </c>
      <c r="F25" s="1065">
        <v>1064096</v>
      </c>
      <c r="G25" s="1065" t="s">
        <v>38</v>
      </c>
      <c r="H25" s="1065" t="s">
        <v>70</v>
      </c>
      <c r="I25" s="1065" t="s">
        <v>162</v>
      </c>
      <c r="J25" s="1067">
        <v>2.9</v>
      </c>
      <c r="K25" s="1067">
        <v>2.9</v>
      </c>
      <c r="L25" s="1067">
        <v>2.9</v>
      </c>
      <c r="M25" s="1067">
        <v>2.9</v>
      </c>
    </row>
    <row r="26" spans="1:13" ht="14.25" customHeight="1" x14ac:dyDescent="0.25">
      <c r="A26" s="1431"/>
      <c r="B26" s="1433"/>
      <c r="C26" s="1064" t="s">
        <v>160</v>
      </c>
      <c r="D26" s="1064" t="s">
        <v>163</v>
      </c>
      <c r="E26" s="1065">
        <v>442563</v>
      </c>
      <c r="F26" s="1065">
        <v>1058628</v>
      </c>
      <c r="G26" s="1065" t="s">
        <v>38</v>
      </c>
      <c r="H26" s="1065" t="s">
        <v>76</v>
      </c>
      <c r="I26" s="1065" t="s">
        <v>76</v>
      </c>
      <c r="J26" s="1067">
        <v>2.9</v>
      </c>
      <c r="K26" s="1067">
        <v>2.9</v>
      </c>
      <c r="L26" s="1067">
        <v>2.9</v>
      </c>
      <c r="M26" s="1067">
        <v>2.9</v>
      </c>
    </row>
    <row r="27" spans="1:13" ht="14.25" customHeight="1" x14ac:dyDescent="0.25">
      <c r="A27" s="1431"/>
      <c r="B27" s="1433"/>
      <c r="C27" s="1064" t="s">
        <v>164</v>
      </c>
      <c r="D27" s="1064" t="s">
        <v>165</v>
      </c>
      <c r="E27" s="1065">
        <v>441801</v>
      </c>
      <c r="F27" s="1065">
        <v>1058697</v>
      </c>
      <c r="G27" s="1065" t="s">
        <v>38</v>
      </c>
      <c r="H27" s="1065" t="s">
        <v>76</v>
      </c>
      <c r="I27" s="1065" t="s">
        <v>76</v>
      </c>
      <c r="J27" s="1067">
        <v>2.9</v>
      </c>
      <c r="K27" s="1067">
        <v>25</v>
      </c>
      <c r="L27" s="1067">
        <v>2.9</v>
      </c>
      <c r="M27" s="1067">
        <v>2.9</v>
      </c>
    </row>
    <row r="28" spans="1:13" ht="14.25" customHeight="1" x14ac:dyDescent="0.25">
      <c r="A28" s="1431"/>
      <c r="B28" s="1433"/>
      <c r="C28" s="1064" t="s">
        <v>160</v>
      </c>
      <c r="D28" s="1064" t="s">
        <v>166</v>
      </c>
      <c r="E28" s="1065">
        <v>454785</v>
      </c>
      <c r="F28" s="1065">
        <v>1059635</v>
      </c>
      <c r="G28" s="1065" t="s">
        <v>35</v>
      </c>
      <c r="H28" s="1065" t="s">
        <v>70</v>
      </c>
      <c r="I28" s="1065" t="s">
        <v>162</v>
      </c>
      <c r="J28" s="1067">
        <v>2.9</v>
      </c>
      <c r="K28" s="1067">
        <v>2.9</v>
      </c>
      <c r="L28" s="1067">
        <v>2.9</v>
      </c>
      <c r="M28" s="1067">
        <v>2.9</v>
      </c>
    </row>
    <row r="29" spans="1:13" ht="14.25" customHeight="1" x14ac:dyDescent="0.25">
      <c r="A29" s="1431"/>
      <c r="B29" s="1433"/>
      <c r="C29" s="1064" t="s">
        <v>167</v>
      </c>
      <c r="D29" s="1064" t="s">
        <v>168</v>
      </c>
      <c r="E29" s="1065">
        <v>458078</v>
      </c>
      <c r="F29" s="1065">
        <v>1069926</v>
      </c>
      <c r="G29" s="1065" t="s">
        <v>35</v>
      </c>
      <c r="H29" s="1065" t="s">
        <v>70</v>
      </c>
      <c r="I29" s="1065" t="s">
        <v>162</v>
      </c>
      <c r="J29" s="1067">
        <v>2.9</v>
      </c>
      <c r="K29" s="1067">
        <v>2.9</v>
      </c>
      <c r="L29" s="1067">
        <v>2.9</v>
      </c>
      <c r="M29" s="1067">
        <v>2.9</v>
      </c>
    </row>
    <row r="30" spans="1:13" ht="14.25" customHeight="1" x14ac:dyDescent="0.25">
      <c r="A30" s="1431"/>
      <c r="B30" s="1434" t="s">
        <v>83</v>
      </c>
      <c r="C30" s="1069" t="s">
        <v>169</v>
      </c>
      <c r="D30" s="1069" t="s">
        <v>170</v>
      </c>
      <c r="E30" s="1070">
        <v>505940</v>
      </c>
      <c r="F30" s="1070">
        <v>1104290</v>
      </c>
      <c r="G30" s="1070" t="s">
        <v>35</v>
      </c>
      <c r="H30" s="1070" t="s">
        <v>171</v>
      </c>
      <c r="I30" s="1070" t="s">
        <v>172</v>
      </c>
      <c r="J30" s="1072"/>
      <c r="K30" s="1072"/>
      <c r="L30" s="1072">
        <v>3</v>
      </c>
      <c r="M30" s="1072">
        <v>1</v>
      </c>
    </row>
    <row r="31" spans="1:13" ht="14.25" customHeight="1" x14ac:dyDescent="0.25">
      <c r="A31" s="1431"/>
      <c r="B31" s="1434"/>
      <c r="C31" s="1069" t="s">
        <v>169</v>
      </c>
      <c r="D31" s="1069" t="s">
        <v>173</v>
      </c>
      <c r="E31" s="1070">
        <v>499343</v>
      </c>
      <c r="F31" s="1070">
        <v>1103594</v>
      </c>
      <c r="G31" s="1070" t="s">
        <v>35</v>
      </c>
      <c r="H31" s="1070" t="s">
        <v>171</v>
      </c>
      <c r="I31" s="1070" t="s">
        <v>66</v>
      </c>
      <c r="J31" s="1072"/>
      <c r="K31" s="1072"/>
      <c r="L31" s="1072">
        <v>3</v>
      </c>
      <c r="M31" s="1072">
        <v>1</v>
      </c>
    </row>
    <row r="32" spans="1:13" ht="14.25" customHeight="1" x14ac:dyDescent="0.25">
      <c r="A32" s="1431"/>
      <c r="B32" s="1434"/>
      <c r="C32" s="1069" t="s">
        <v>169</v>
      </c>
      <c r="D32" s="1069" t="s">
        <v>174</v>
      </c>
      <c r="E32" s="1070">
        <v>491495</v>
      </c>
      <c r="F32" s="1070">
        <v>1102221</v>
      </c>
      <c r="G32" s="1070" t="s">
        <v>35</v>
      </c>
      <c r="H32" s="1070" t="s">
        <v>175</v>
      </c>
      <c r="I32" s="1070" t="s">
        <v>68</v>
      </c>
      <c r="J32" s="1072"/>
      <c r="K32" s="1072"/>
      <c r="L32" s="1072">
        <v>3</v>
      </c>
      <c r="M32" s="1072">
        <v>0</v>
      </c>
    </row>
    <row r="33" spans="1:13" ht="14.25" customHeight="1" x14ac:dyDescent="0.25">
      <c r="A33" s="1431"/>
      <c r="B33" s="1434"/>
      <c r="C33" s="1069" t="s">
        <v>169</v>
      </c>
      <c r="D33" s="1069" t="s">
        <v>176</v>
      </c>
      <c r="E33" s="1070">
        <v>480338</v>
      </c>
      <c r="F33" s="1070">
        <v>1102283</v>
      </c>
      <c r="G33" s="1070" t="s">
        <v>37</v>
      </c>
      <c r="H33" s="1070" t="s">
        <v>177</v>
      </c>
      <c r="I33" s="1070" t="s">
        <v>178</v>
      </c>
      <c r="J33" s="1072"/>
      <c r="K33" s="1072"/>
      <c r="L33" s="1072">
        <v>24</v>
      </c>
      <c r="M33" s="1072">
        <v>20</v>
      </c>
    </row>
    <row r="34" spans="1:13" ht="14.25" customHeight="1" x14ac:dyDescent="0.25">
      <c r="A34" s="1431"/>
      <c r="B34" s="1434"/>
      <c r="C34" s="1069" t="s">
        <v>169</v>
      </c>
      <c r="D34" s="1069" t="s">
        <v>179</v>
      </c>
      <c r="E34" s="1070">
        <v>470780</v>
      </c>
      <c r="F34" s="1070">
        <v>1098167</v>
      </c>
      <c r="G34" s="1070" t="s">
        <v>37</v>
      </c>
      <c r="H34" s="1070" t="s">
        <v>180</v>
      </c>
      <c r="I34" s="1070" t="s">
        <v>181</v>
      </c>
      <c r="J34" s="1072"/>
      <c r="K34" s="1072"/>
      <c r="L34" s="1072">
        <v>24</v>
      </c>
      <c r="M34" s="1072">
        <v>15</v>
      </c>
    </row>
    <row r="35" spans="1:13" ht="14.25" customHeight="1" x14ac:dyDescent="0.25">
      <c r="A35" s="1431"/>
      <c r="B35" s="1434"/>
      <c r="C35" s="1069" t="s">
        <v>182</v>
      </c>
      <c r="D35" s="1069" t="s">
        <v>183</v>
      </c>
      <c r="E35" s="1070">
        <v>450165</v>
      </c>
      <c r="F35" s="1070">
        <v>1097109</v>
      </c>
      <c r="G35" s="1070" t="s">
        <v>36</v>
      </c>
      <c r="H35" s="1070" t="s">
        <v>36</v>
      </c>
      <c r="I35" s="1070" t="s">
        <v>184</v>
      </c>
      <c r="J35" s="1072"/>
      <c r="K35" s="1072"/>
      <c r="L35" s="1072">
        <v>3</v>
      </c>
      <c r="M35" s="1072">
        <v>17</v>
      </c>
    </row>
    <row r="36" spans="1:13" ht="14.25" customHeight="1" x14ac:dyDescent="0.25">
      <c r="A36" s="1431"/>
      <c r="B36" s="1434"/>
      <c r="C36" s="1069" t="s">
        <v>185</v>
      </c>
      <c r="D36" s="1069" t="s">
        <v>186</v>
      </c>
      <c r="E36" s="1070">
        <v>461417</v>
      </c>
      <c r="F36" s="1070">
        <v>1102524</v>
      </c>
      <c r="G36" s="1070" t="s">
        <v>36</v>
      </c>
      <c r="H36" s="1070" t="s">
        <v>69</v>
      </c>
      <c r="I36" s="1070" t="s">
        <v>187</v>
      </c>
      <c r="J36" s="1072"/>
      <c r="K36" s="1072"/>
      <c r="L36" s="1072">
        <v>0</v>
      </c>
      <c r="M36" s="1072">
        <v>3</v>
      </c>
    </row>
    <row r="37" spans="1:13" ht="14.25" customHeight="1" x14ac:dyDescent="0.25">
      <c r="A37" s="1431"/>
      <c r="B37" s="1434"/>
      <c r="C37" s="1069" t="s">
        <v>182</v>
      </c>
      <c r="D37" s="1069" t="s">
        <v>188</v>
      </c>
      <c r="E37" s="1070">
        <v>442305</v>
      </c>
      <c r="F37" s="1070">
        <v>1092780</v>
      </c>
      <c r="G37" s="1070" t="s">
        <v>36</v>
      </c>
      <c r="H37" s="1070" t="s">
        <v>189</v>
      </c>
      <c r="I37" s="1070" t="s">
        <v>189</v>
      </c>
      <c r="J37" s="1072"/>
      <c r="K37" s="1072"/>
      <c r="L37" s="1072">
        <v>3</v>
      </c>
      <c r="M37" s="1072">
        <v>8</v>
      </c>
    </row>
    <row r="38" spans="1:13" ht="14.25" customHeight="1" x14ac:dyDescent="0.25">
      <c r="A38" s="1431"/>
      <c r="B38" s="1433" t="s">
        <v>190</v>
      </c>
      <c r="C38" s="1064" t="s">
        <v>85</v>
      </c>
      <c r="D38" s="1064" t="s">
        <v>191</v>
      </c>
      <c r="E38" s="1065">
        <v>494958</v>
      </c>
      <c r="F38" s="1065">
        <v>1049620</v>
      </c>
      <c r="G38" s="1065" t="s">
        <v>38</v>
      </c>
      <c r="H38" s="1065" t="s">
        <v>74</v>
      </c>
      <c r="I38" s="1065" t="s">
        <v>75</v>
      </c>
      <c r="J38" s="1067"/>
      <c r="K38" s="1067"/>
      <c r="L38" s="1067">
        <v>0.1</v>
      </c>
      <c r="M38" s="1067">
        <v>3</v>
      </c>
    </row>
    <row r="39" spans="1:13" ht="14.25" customHeight="1" x14ac:dyDescent="0.25">
      <c r="A39" s="1431"/>
      <c r="B39" s="1433"/>
      <c r="C39" s="1064" t="s">
        <v>85</v>
      </c>
      <c r="D39" s="1064" t="s">
        <v>192</v>
      </c>
      <c r="E39" s="1065">
        <v>492323</v>
      </c>
      <c r="F39" s="1065">
        <v>1046307</v>
      </c>
      <c r="G39" s="1065" t="s">
        <v>38</v>
      </c>
      <c r="H39" s="1065" t="s">
        <v>74</v>
      </c>
      <c r="I39" s="1065" t="s">
        <v>75</v>
      </c>
      <c r="J39" s="1067"/>
      <c r="K39" s="1067"/>
      <c r="L39" s="1067">
        <v>0.1</v>
      </c>
      <c r="M39" s="1067">
        <v>3</v>
      </c>
    </row>
    <row r="40" spans="1:13" ht="14.25" customHeight="1" x14ac:dyDescent="0.25">
      <c r="A40" s="1431"/>
      <c r="B40" s="1433"/>
      <c r="C40" s="1064" t="s">
        <v>85</v>
      </c>
      <c r="D40" s="1064" t="s">
        <v>193</v>
      </c>
      <c r="E40" s="1065">
        <v>487152</v>
      </c>
      <c r="F40" s="1065">
        <v>1042701</v>
      </c>
      <c r="G40" s="1065" t="s">
        <v>38</v>
      </c>
      <c r="H40" s="1065" t="s">
        <v>74</v>
      </c>
      <c r="I40" s="1065" t="s">
        <v>75</v>
      </c>
      <c r="J40" s="1067"/>
      <c r="K40" s="1067"/>
      <c r="L40" s="1067">
        <v>3</v>
      </c>
      <c r="M40" s="1067">
        <v>0</v>
      </c>
    </row>
    <row r="41" spans="1:13" ht="14.25" customHeight="1" x14ac:dyDescent="0.25">
      <c r="A41" s="1431"/>
      <c r="B41" s="1433"/>
      <c r="C41" s="1064" t="s">
        <v>194</v>
      </c>
      <c r="D41" s="1064" t="s">
        <v>195</v>
      </c>
      <c r="E41" s="1065">
        <v>493052</v>
      </c>
      <c r="F41" s="1065">
        <v>1038399</v>
      </c>
      <c r="G41" s="1065" t="s">
        <v>38</v>
      </c>
      <c r="H41" s="1065" t="s">
        <v>74</v>
      </c>
      <c r="I41" s="1065" t="s">
        <v>75</v>
      </c>
      <c r="J41" s="1067"/>
      <c r="K41" s="1067"/>
      <c r="L41" s="1067">
        <v>3</v>
      </c>
      <c r="M41" s="1067">
        <v>21</v>
      </c>
    </row>
    <row r="42" spans="1:13" ht="14.25" customHeight="1" x14ac:dyDescent="0.25">
      <c r="A42" s="1431"/>
      <c r="B42" s="1435" t="s">
        <v>196</v>
      </c>
      <c r="C42" s="1074" t="s">
        <v>197</v>
      </c>
      <c r="D42" s="1074" t="s">
        <v>198</v>
      </c>
      <c r="E42" s="1075">
        <v>438645</v>
      </c>
      <c r="F42" s="1075">
        <v>1103798</v>
      </c>
      <c r="G42" s="1075" t="s">
        <v>36</v>
      </c>
      <c r="H42" s="1075" t="s">
        <v>72</v>
      </c>
      <c r="I42" s="1075" t="s">
        <v>72</v>
      </c>
      <c r="J42" s="1077"/>
      <c r="K42" s="1077"/>
      <c r="L42" s="1077">
        <v>1.3</v>
      </c>
      <c r="M42" s="1077">
        <v>11.38</v>
      </c>
    </row>
    <row r="43" spans="1:13" ht="14.25" customHeight="1" x14ac:dyDescent="0.25">
      <c r="A43" s="1431"/>
      <c r="B43" s="1435"/>
      <c r="C43" s="1074" t="s">
        <v>197</v>
      </c>
      <c r="D43" s="1074" t="s">
        <v>199</v>
      </c>
      <c r="E43" s="1075">
        <v>433449</v>
      </c>
      <c r="F43" s="1075">
        <v>1101403</v>
      </c>
      <c r="G43" s="1075" t="s">
        <v>36</v>
      </c>
      <c r="H43" s="1075" t="s">
        <v>72</v>
      </c>
      <c r="I43" s="1075" t="s">
        <v>72</v>
      </c>
      <c r="J43" s="1077"/>
      <c r="K43" s="1077"/>
      <c r="L43" s="1077">
        <v>1.3</v>
      </c>
      <c r="M43" s="1077">
        <v>1.9</v>
      </c>
    </row>
    <row r="44" spans="1:13" ht="14.25" customHeight="1" x14ac:dyDescent="0.25">
      <c r="A44" s="1431"/>
      <c r="B44" s="1435"/>
      <c r="C44" s="1074" t="s">
        <v>197</v>
      </c>
      <c r="D44" s="1074" t="s">
        <v>200</v>
      </c>
      <c r="E44" s="1075">
        <v>427002</v>
      </c>
      <c r="F44" s="1075">
        <v>1096916</v>
      </c>
      <c r="G44" s="1075" t="s">
        <v>36</v>
      </c>
      <c r="H44" s="1075" t="s">
        <v>72</v>
      </c>
      <c r="I44" s="1075" t="s">
        <v>72</v>
      </c>
      <c r="J44" s="1077"/>
      <c r="K44" s="1077"/>
      <c r="L44" s="1077">
        <v>1.43</v>
      </c>
      <c r="M44" s="1077">
        <v>1.74</v>
      </c>
    </row>
    <row r="45" spans="1:13" ht="14.25" customHeight="1" x14ac:dyDescent="0.25">
      <c r="A45" s="1431"/>
      <c r="B45" s="1435"/>
      <c r="C45" s="1074" t="s">
        <v>197</v>
      </c>
      <c r="D45" s="1074" t="s">
        <v>201</v>
      </c>
      <c r="E45" s="1075">
        <v>426346</v>
      </c>
      <c r="F45" s="1075">
        <v>1096040</v>
      </c>
      <c r="G45" s="1075" t="s">
        <v>38</v>
      </c>
      <c r="H45" s="1075" t="s">
        <v>73</v>
      </c>
      <c r="I45" s="1075" t="s">
        <v>202</v>
      </c>
      <c r="J45" s="1077"/>
      <c r="K45" s="1077"/>
      <c r="L45" s="1077">
        <v>24.3</v>
      </c>
      <c r="M45" s="1077">
        <v>3.46</v>
      </c>
    </row>
    <row r="46" spans="1:13" ht="14.25" customHeight="1" x14ac:dyDescent="0.25">
      <c r="A46" s="1431"/>
      <c r="B46" s="1435"/>
      <c r="C46" s="1074" t="s">
        <v>203</v>
      </c>
      <c r="D46" s="1074" t="s">
        <v>204</v>
      </c>
      <c r="E46" s="1075">
        <v>442899</v>
      </c>
      <c r="F46" s="1075">
        <v>1097938</v>
      </c>
      <c r="G46" s="1075" t="s">
        <v>36</v>
      </c>
      <c r="H46" s="1075" t="s">
        <v>72</v>
      </c>
      <c r="I46" s="1075" t="s">
        <v>196</v>
      </c>
      <c r="J46" s="1077"/>
      <c r="K46" s="1077"/>
      <c r="L46" s="1077">
        <v>1.3</v>
      </c>
      <c r="M46" s="1077">
        <v>1.3</v>
      </c>
    </row>
    <row r="47" spans="1:13" ht="14.25" customHeight="1" x14ac:dyDescent="0.25">
      <c r="A47" s="1431"/>
      <c r="B47" s="1435"/>
      <c r="C47" s="1074" t="s">
        <v>197</v>
      </c>
      <c r="D47" s="1074" t="s">
        <v>205</v>
      </c>
      <c r="E47" s="1075">
        <v>424452</v>
      </c>
      <c r="F47" s="1075">
        <v>1095218</v>
      </c>
      <c r="G47" s="1075" t="s">
        <v>36</v>
      </c>
      <c r="H47" s="1075" t="s">
        <v>189</v>
      </c>
      <c r="I47" s="1075" t="s">
        <v>206</v>
      </c>
      <c r="J47" s="1077"/>
      <c r="K47" s="1077"/>
      <c r="L47" s="1077">
        <v>2.48</v>
      </c>
      <c r="M47" s="1077">
        <v>2.73</v>
      </c>
    </row>
    <row r="48" spans="1:13" ht="14.25" customHeight="1" x14ac:dyDescent="0.25">
      <c r="A48" s="1431"/>
      <c r="B48" s="1435"/>
      <c r="C48" s="1074" t="s">
        <v>197</v>
      </c>
      <c r="D48" s="1074" t="s">
        <v>207</v>
      </c>
      <c r="E48" s="1075">
        <v>424914</v>
      </c>
      <c r="F48" s="1075">
        <v>1093895</v>
      </c>
      <c r="G48" s="1075" t="s">
        <v>36</v>
      </c>
      <c r="H48" s="1075" t="s">
        <v>189</v>
      </c>
      <c r="I48" s="1075" t="s">
        <v>206</v>
      </c>
      <c r="J48" s="1077"/>
      <c r="K48" s="1077"/>
      <c r="L48" s="1077">
        <v>1.84</v>
      </c>
      <c r="M48" s="1077">
        <v>1.306</v>
      </c>
    </row>
    <row r="49" spans="1:13" ht="14.25" customHeight="1" x14ac:dyDescent="0.25">
      <c r="A49" s="1431"/>
      <c r="B49" s="1433" t="s">
        <v>208</v>
      </c>
      <c r="C49" s="1064" t="s">
        <v>209</v>
      </c>
      <c r="D49" s="1064" t="s">
        <v>210</v>
      </c>
      <c r="E49" s="1065">
        <v>523586</v>
      </c>
      <c r="F49" s="1065">
        <v>1024342</v>
      </c>
      <c r="G49" s="1065" t="s">
        <v>35</v>
      </c>
      <c r="H49" s="1065" t="s">
        <v>211</v>
      </c>
      <c r="I49" s="1065" t="s">
        <v>208</v>
      </c>
      <c r="J49" s="1067"/>
      <c r="K49" s="1067"/>
      <c r="L49" s="1067">
        <v>1.3</v>
      </c>
      <c r="M49" s="1067">
        <v>1.3</v>
      </c>
    </row>
    <row r="50" spans="1:13" ht="14.25" customHeight="1" x14ac:dyDescent="0.25">
      <c r="A50" s="1431"/>
      <c r="B50" s="1433"/>
      <c r="C50" s="1064" t="s">
        <v>212</v>
      </c>
      <c r="D50" s="1064" t="s">
        <v>213</v>
      </c>
      <c r="E50" s="1065">
        <v>519598</v>
      </c>
      <c r="F50" s="1065">
        <v>1024524</v>
      </c>
      <c r="G50" s="1065" t="s">
        <v>35</v>
      </c>
      <c r="H50" s="1065" t="s">
        <v>211</v>
      </c>
      <c r="I50" s="1065" t="s">
        <v>208</v>
      </c>
      <c r="J50" s="1067"/>
      <c r="K50" s="1067"/>
      <c r="L50" s="1067">
        <v>1.3</v>
      </c>
      <c r="M50" s="1067">
        <v>1.3</v>
      </c>
    </row>
    <row r="51" spans="1:13" ht="14.25" customHeight="1" x14ac:dyDescent="0.25">
      <c r="A51" s="1431"/>
      <c r="B51" s="1433"/>
      <c r="C51" s="1064" t="s">
        <v>212</v>
      </c>
      <c r="D51" s="1064" t="s">
        <v>214</v>
      </c>
      <c r="E51" s="1065">
        <v>515570</v>
      </c>
      <c r="F51" s="1065">
        <v>1025242</v>
      </c>
      <c r="G51" s="1065" t="s">
        <v>38</v>
      </c>
      <c r="H51" s="1065" t="s">
        <v>67</v>
      </c>
      <c r="I51" s="1065" t="s">
        <v>215</v>
      </c>
      <c r="J51" s="1067"/>
      <c r="K51" s="1067"/>
      <c r="L51" s="1067">
        <v>1.3</v>
      </c>
      <c r="M51" s="1067">
        <v>1.3</v>
      </c>
    </row>
    <row r="52" spans="1:13" ht="14.25" customHeight="1" x14ac:dyDescent="0.25">
      <c r="A52" s="1431"/>
      <c r="B52" s="1432" t="s">
        <v>76</v>
      </c>
      <c r="C52" s="1057" t="s">
        <v>216</v>
      </c>
      <c r="D52" s="1057" t="s">
        <v>217</v>
      </c>
      <c r="E52" s="1058">
        <v>507465</v>
      </c>
      <c r="F52" s="1058">
        <v>1066603</v>
      </c>
      <c r="G52" s="1058" t="s">
        <v>35</v>
      </c>
      <c r="H52" s="1058" t="s">
        <v>218</v>
      </c>
      <c r="I52" s="1058" t="s">
        <v>219</v>
      </c>
      <c r="J52" s="1061"/>
      <c r="K52" s="1061"/>
      <c r="L52" s="1061">
        <v>1.3</v>
      </c>
      <c r="M52" s="1061">
        <v>2.68</v>
      </c>
    </row>
    <row r="53" spans="1:13" ht="14.25" customHeight="1" x14ac:dyDescent="0.25">
      <c r="A53" s="1431"/>
      <c r="B53" s="1432"/>
      <c r="C53" s="1057" t="s">
        <v>216</v>
      </c>
      <c r="D53" s="1057" t="s">
        <v>220</v>
      </c>
      <c r="E53" s="1058">
        <v>494664</v>
      </c>
      <c r="F53" s="1058">
        <v>1067818</v>
      </c>
      <c r="G53" s="1058" t="s">
        <v>35</v>
      </c>
      <c r="H53" s="1058" t="s">
        <v>221</v>
      </c>
      <c r="I53" s="1058" t="s">
        <v>222</v>
      </c>
      <c r="J53" s="1061"/>
      <c r="K53" s="1061"/>
      <c r="L53" s="1061">
        <v>10.73</v>
      </c>
      <c r="M53" s="1061">
        <v>1.3</v>
      </c>
    </row>
    <row r="54" spans="1:13" ht="14.25" customHeight="1" x14ac:dyDescent="0.25">
      <c r="A54" s="1431"/>
      <c r="B54" s="1432"/>
      <c r="C54" s="1057" t="s">
        <v>216</v>
      </c>
      <c r="D54" s="1057" t="s">
        <v>223</v>
      </c>
      <c r="E54" s="1058">
        <v>470906</v>
      </c>
      <c r="F54" s="1058">
        <v>1067483</v>
      </c>
      <c r="G54" s="1058" t="s">
        <v>35</v>
      </c>
      <c r="H54" s="1058" t="s">
        <v>71</v>
      </c>
      <c r="I54" s="1058" t="s">
        <v>224</v>
      </c>
      <c r="J54" s="1061">
        <v>2.9</v>
      </c>
      <c r="K54" s="1061">
        <v>2.9</v>
      </c>
      <c r="L54" s="1061">
        <v>2.9</v>
      </c>
      <c r="M54" s="1061">
        <v>2.9</v>
      </c>
    </row>
    <row r="55" spans="1:13" ht="14.25" customHeight="1" x14ac:dyDescent="0.25">
      <c r="A55" s="1431"/>
      <c r="B55" s="1432"/>
      <c r="C55" s="1057" t="s">
        <v>225</v>
      </c>
      <c r="D55" s="1057" t="s">
        <v>226</v>
      </c>
      <c r="E55" s="1058">
        <v>479275</v>
      </c>
      <c r="F55" s="1058">
        <v>1081225</v>
      </c>
      <c r="G55" s="1058" t="s">
        <v>35</v>
      </c>
      <c r="H55" s="1058" t="s">
        <v>71</v>
      </c>
      <c r="I55" s="1058" t="s">
        <v>227</v>
      </c>
      <c r="J55" s="1061">
        <v>2.9</v>
      </c>
      <c r="K55" s="1061">
        <v>2.9</v>
      </c>
      <c r="L55" s="1061">
        <v>2.9</v>
      </c>
      <c r="M55" s="1061">
        <v>2.9</v>
      </c>
    </row>
    <row r="56" spans="1:13" ht="14.25" customHeight="1" x14ac:dyDescent="0.25">
      <c r="A56" s="1431"/>
      <c r="B56" s="1432"/>
      <c r="C56" s="1057" t="s">
        <v>225</v>
      </c>
      <c r="D56" s="1057" t="s">
        <v>228</v>
      </c>
      <c r="E56" s="1058">
        <v>464126</v>
      </c>
      <c r="F56" s="1058">
        <v>1080033</v>
      </c>
      <c r="G56" s="1058" t="s">
        <v>35</v>
      </c>
      <c r="H56" s="1058" t="s">
        <v>71</v>
      </c>
      <c r="I56" s="1058" t="s">
        <v>224</v>
      </c>
      <c r="J56" s="1061">
        <v>2.9</v>
      </c>
      <c r="K56" s="1061">
        <v>2.9</v>
      </c>
      <c r="L56" s="1061">
        <v>2.9</v>
      </c>
      <c r="M56" s="1061">
        <v>2.9</v>
      </c>
    </row>
    <row r="57" spans="1:13" ht="14.25" customHeight="1" x14ac:dyDescent="0.25">
      <c r="A57" s="1431"/>
      <c r="B57" s="1436" t="s">
        <v>84</v>
      </c>
      <c r="C57" s="1079" t="s">
        <v>86</v>
      </c>
      <c r="D57" s="1079" t="s">
        <v>229</v>
      </c>
      <c r="E57" s="1080">
        <v>521484</v>
      </c>
      <c r="F57" s="1080">
        <v>1056755</v>
      </c>
      <c r="G57" s="1080" t="s">
        <v>35</v>
      </c>
      <c r="H57" s="1080" t="s">
        <v>218</v>
      </c>
      <c r="I57" s="1080" t="s">
        <v>230</v>
      </c>
      <c r="J57" s="1082"/>
      <c r="K57" s="1082"/>
      <c r="L57" s="1082">
        <v>1.3</v>
      </c>
      <c r="M57" s="1082">
        <v>1.3</v>
      </c>
    </row>
    <row r="58" spans="1:13" ht="14.25" customHeight="1" x14ac:dyDescent="0.25">
      <c r="A58" s="1431"/>
      <c r="B58" s="1436"/>
      <c r="C58" s="1079" t="s">
        <v>86</v>
      </c>
      <c r="D58" s="1079" t="s">
        <v>231</v>
      </c>
      <c r="E58" s="1080">
        <v>520293</v>
      </c>
      <c r="F58" s="1080">
        <v>1055374</v>
      </c>
      <c r="G58" s="1080" t="s">
        <v>35</v>
      </c>
      <c r="H58" s="1080" t="s">
        <v>218</v>
      </c>
      <c r="I58" s="1080" t="s">
        <v>230</v>
      </c>
      <c r="J58" s="1082"/>
      <c r="K58" s="1082"/>
      <c r="L58" s="1082">
        <v>4.5599999999999996</v>
      </c>
      <c r="M58" s="1082">
        <v>4.45</v>
      </c>
    </row>
    <row r="59" spans="1:13" ht="14.25" customHeight="1" x14ac:dyDescent="0.25">
      <c r="A59" s="1431"/>
      <c r="B59" s="1436"/>
      <c r="C59" s="1079" t="s">
        <v>86</v>
      </c>
      <c r="D59" s="1079" t="s">
        <v>232</v>
      </c>
      <c r="E59" s="1080">
        <v>504072</v>
      </c>
      <c r="F59" s="1080">
        <v>1043116</v>
      </c>
      <c r="G59" s="1080" t="s">
        <v>38</v>
      </c>
      <c r="H59" s="1080" t="s">
        <v>74</v>
      </c>
      <c r="I59" s="1080" t="s">
        <v>84</v>
      </c>
      <c r="J59" s="1082"/>
      <c r="K59" s="1082"/>
      <c r="L59" s="1082">
        <v>0.1</v>
      </c>
      <c r="M59" s="1082">
        <v>6</v>
      </c>
    </row>
    <row r="60" spans="1:13" ht="14.25" customHeight="1" x14ac:dyDescent="0.25">
      <c r="A60" s="1431"/>
      <c r="B60" s="1436"/>
      <c r="C60" s="1079" t="s">
        <v>86</v>
      </c>
      <c r="D60" s="1079" t="s">
        <v>233</v>
      </c>
      <c r="E60" s="1080">
        <v>495894</v>
      </c>
      <c r="F60" s="1080">
        <v>1037499</v>
      </c>
      <c r="G60" s="1080" t="s">
        <v>38</v>
      </c>
      <c r="H60" s="1080" t="s">
        <v>74</v>
      </c>
      <c r="I60" s="1080" t="s">
        <v>84</v>
      </c>
      <c r="J60" s="1082"/>
      <c r="K60" s="1082"/>
      <c r="L60" s="1082">
        <v>0.1</v>
      </c>
      <c r="M60" s="1082">
        <v>3</v>
      </c>
    </row>
    <row r="61" spans="1:13" ht="14.25" customHeight="1" x14ac:dyDescent="0.25">
      <c r="A61" s="1431"/>
      <c r="B61" s="1436"/>
      <c r="C61" s="1079" t="s">
        <v>234</v>
      </c>
      <c r="D61" s="1079" t="s">
        <v>235</v>
      </c>
      <c r="E61" s="1080">
        <v>526378</v>
      </c>
      <c r="F61" s="1080">
        <v>1049217</v>
      </c>
      <c r="G61" s="1080" t="s">
        <v>35</v>
      </c>
      <c r="H61" s="1080" t="s">
        <v>236</v>
      </c>
      <c r="I61" s="1080" t="s">
        <v>237</v>
      </c>
      <c r="J61" s="1082"/>
      <c r="K61" s="1082"/>
      <c r="L61" s="1082">
        <v>1.3</v>
      </c>
      <c r="M61" s="1082">
        <v>1.3</v>
      </c>
    </row>
    <row r="62" spans="1:13" ht="14.25" customHeight="1" x14ac:dyDescent="0.25">
      <c r="A62" s="1431"/>
      <c r="B62" s="1437"/>
      <c r="C62" s="1087" t="s">
        <v>86</v>
      </c>
      <c r="D62" s="1087" t="s">
        <v>238</v>
      </c>
      <c r="E62" s="1088">
        <v>495005</v>
      </c>
      <c r="F62" s="1088">
        <v>1041790</v>
      </c>
      <c r="G62" s="1088" t="s">
        <v>38</v>
      </c>
      <c r="H62" s="1088" t="s">
        <v>74</v>
      </c>
      <c r="I62" s="1088" t="s">
        <v>75</v>
      </c>
      <c r="J62" s="1092"/>
      <c r="K62" s="1092"/>
      <c r="L62" s="1092">
        <v>1.3</v>
      </c>
      <c r="M62" s="1092">
        <v>1.3</v>
      </c>
    </row>
    <row r="63" spans="1:13" ht="14.25" customHeight="1" x14ac:dyDescent="0.25">
      <c r="A63" s="13"/>
      <c r="B63" s="1423" t="s">
        <v>3689</v>
      </c>
      <c r="C63" s="1423"/>
      <c r="D63" s="1423"/>
      <c r="E63" s="1423"/>
      <c r="F63" s="1423"/>
      <c r="G63" s="1423"/>
      <c r="H63" s="1423"/>
      <c r="I63" s="1423"/>
      <c r="J63" s="1423"/>
      <c r="K63" s="1423"/>
      <c r="L63" s="1423"/>
      <c r="M63" s="1423"/>
    </row>
    <row r="64" spans="1:13" ht="14.25" customHeight="1" x14ac:dyDescent="0.25">
      <c r="A64" s="13"/>
      <c r="B64" s="1053"/>
      <c r="C64" s="1424" t="s">
        <v>106</v>
      </c>
      <c r="D64" s="1424" t="s">
        <v>107</v>
      </c>
      <c r="E64" s="1426" t="s">
        <v>108</v>
      </c>
      <c r="F64" s="1426"/>
      <c r="G64" s="1426"/>
      <c r="H64" s="1426"/>
      <c r="I64" s="1426"/>
      <c r="J64" s="1426" t="s">
        <v>110</v>
      </c>
      <c r="K64" s="1426"/>
      <c r="L64" s="1426"/>
      <c r="M64" s="1426"/>
    </row>
    <row r="65" spans="1:13" ht="14.25" customHeight="1" x14ac:dyDescent="0.25">
      <c r="A65" s="1033"/>
      <c r="B65" s="1427" t="s">
        <v>115</v>
      </c>
      <c r="C65" s="1424"/>
      <c r="D65" s="1424"/>
      <c r="E65" s="1021" t="s">
        <v>116</v>
      </c>
      <c r="F65" s="1021" t="s">
        <v>117</v>
      </c>
      <c r="G65" s="1429" t="s">
        <v>39</v>
      </c>
      <c r="H65" s="1429" t="s">
        <v>65</v>
      </c>
      <c r="I65" s="1429" t="s">
        <v>118</v>
      </c>
      <c r="J65" s="1021" t="s">
        <v>124</v>
      </c>
      <c r="K65" s="1021" t="s">
        <v>126</v>
      </c>
      <c r="L65" s="1021" t="s">
        <v>126</v>
      </c>
      <c r="M65" s="1021" t="s">
        <v>126</v>
      </c>
    </row>
    <row r="66" spans="1:13" ht="14.25" customHeight="1" x14ac:dyDescent="0.25">
      <c r="A66" s="13"/>
      <c r="B66" s="1428"/>
      <c r="C66" s="1425"/>
      <c r="D66" s="1425"/>
      <c r="E66" s="669" t="s">
        <v>136</v>
      </c>
      <c r="F66" s="669" t="s">
        <v>136</v>
      </c>
      <c r="G66" s="1425"/>
      <c r="H66" s="1425"/>
      <c r="I66" s="1425"/>
      <c r="J66" s="1024" t="s">
        <v>3334</v>
      </c>
      <c r="K66" s="1024" t="s">
        <v>3335</v>
      </c>
      <c r="L66" s="1024" t="s">
        <v>3336</v>
      </c>
      <c r="M66" s="1024" t="s">
        <v>3337</v>
      </c>
    </row>
    <row r="67" spans="1:13" ht="14.25" customHeight="1" x14ac:dyDescent="0.25">
      <c r="A67" s="1438" t="s">
        <v>3338</v>
      </c>
      <c r="B67" s="1440" t="s">
        <v>1638</v>
      </c>
      <c r="C67" s="1096" t="s">
        <v>3339</v>
      </c>
      <c r="D67" s="1097" t="s">
        <v>3340</v>
      </c>
      <c r="E67" s="1098">
        <v>506671.89854899998</v>
      </c>
      <c r="F67" s="1098">
        <v>1092705.08678</v>
      </c>
      <c r="G67" s="1099" t="s">
        <v>1689</v>
      </c>
      <c r="H67" s="1100" t="s">
        <v>1689</v>
      </c>
      <c r="I67" s="1100" t="s">
        <v>3341</v>
      </c>
      <c r="J67" s="1102">
        <v>5</v>
      </c>
      <c r="K67" s="1102">
        <v>4.3</v>
      </c>
      <c r="L67" s="1102">
        <v>3</v>
      </c>
      <c r="M67" s="1102">
        <v>43</v>
      </c>
    </row>
    <row r="68" spans="1:13" ht="14.25" customHeight="1" x14ac:dyDescent="0.25">
      <c r="A68" s="1431"/>
      <c r="B68" s="1431"/>
      <c r="C68" s="1096" t="s">
        <v>3342</v>
      </c>
      <c r="D68" s="1097" t="s">
        <v>3343</v>
      </c>
      <c r="E68" s="1098">
        <v>499318.84782000002</v>
      </c>
      <c r="F68" s="1098">
        <v>1087030.56436</v>
      </c>
      <c r="G68" s="1099" t="s">
        <v>1689</v>
      </c>
      <c r="H68" s="1100" t="s">
        <v>1689</v>
      </c>
      <c r="I68" s="1100" t="s">
        <v>3344</v>
      </c>
      <c r="J68" s="1102">
        <v>4</v>
      </c>
      <c r="K68" s="1102">
        <v>3.9</v>
      </c>
      <c r="L68" s="1102">
        <v>3</v>
      </c>
      <c r="M68" s="1102">
        <v>3</v>
      </c>
    </row>
    <row r="69" spans="1:13" ht="14.25" customHeight="1" x14ac:dyDescent="0.25">
      <c r="A69" s="1431"/>
      <c r="B69" s="1431"/>
      <c r="C69" s="1096" t="s">
        <v>3342</v>
      </c>
      <c r="D69" s="1097" t="s">
        <v>3345</v>
      </c>
      <c r="E69" s="1098">
        <v>505246</v>
      </c>
      <c r="F69" s="1098">
        <v>1087450</v>
      </c>
      <c r="G69" s="1099" t="s">
        <v>1689</v>
      </c>
      <c r="H69" s="1100" t="s">
        <v>3346</v>
      </c>
      <c r="I69" s="1100" t="s">
        <v>66</v>
      </c>
      <c r="J69" s="1102">
        <v>7.2</v>
      </c>
      <c r="K69" s="1102">
        <v>7.6</v>
      </c>
      <c r="L69" s="1102">
        <v>3</v>
      </c>
      <c r="M69" s="1102">
        <v>11</v>
      </c>
    </row>
    <row r="70" spans="1:13" ht="14.25" customHeight="1" x14ac:dyDescent="0.25">
      <c r="A70" s="1431"/>
      <c r="B70" s="1431"/>
      <c r="C70" s="1096" t="s">
        <v>3347</v>
      </c>
      <c r="D70" s="1097" t="s">
        <v>3348</v>
      </c>
      <c r="E70" s="1098">
        <v>514164.19604399998</v>
      </c>
      <c r="F70" s="1098">
        <v>1084516.13619</v>
      </c>
      <c r="G70" s="1099" t="s">
        <v>1689</v>
      </c>
      <c r="H70" s="1100" t="s">
        <v>1689</v>
      </c>
      <c r="I70" s="1100" t="s">
        <v>3349</v>
      </c>
      <c r="J70" s="1102">
        <v>8</v>
      </c>
      <c r="K70" s="1102">
        <v>6.3</v>
      </c>
      <c r="L70" s="1102">
        <v>3</v>
      </c>
      <c r="M70" s="1102">
        <v>9.3000000000000007</v>
      </c>
    </row>
    <row r="71" spans="1:13" ht="14.25" customHeight="1" x14ac:dyDescent="0.25">
      <c r="A71" s="1431"/>
      <c r="B71" s="1431"/>
      <c r="C71" s="1096" t="s">
        <v>3350</v>
      </c>
      <c r="D71" s="1097" t="s">
        <v>3351</v>
      </c>
      <c r="E71" s="1098">
        <v>516802.37727400003</v>
      </c>
      <c r="F71" s="1098">
        <v>1082233.6014099999</v>
      </c>
      <c r="G71" s="1099" t="s">
        <v>1689</v>
      </c>
      <c r="H71" s="1100" t="s">
        <v>3352</v>
      </c>
      <c r="I71" s="1100" t="s">
        <v>3353</v>
      </c>
      <c r="J71" s="1102">
        <v>4</v>
      </c>
      <c r="K71" s="1102">
        <v>4.4000000000000004</v>
      </c>
      <c r="L71" s="1102">
        <v>3</v>
      </c>
      <c r="M71" s="1102">
        <v>3</v>
      </c>
    </row>
    <row r="72" spans="1:13" ht="14.25" customHeight="1" x14ac:dyDescent="0.25">
      <c r="A72" s="1431"/>
      <c r="B72" s="1431"/>
      <c r="C72" s="1096" t="s">
        <v>3354</v>
      </c>
      <c r="D72" s="1097" t="s">
        <v>3355</v>
      </c>
      <c r="E72" s="1098">
        <v>534974.92869600002</v>
      </c>
      <c r="F72" s="1098">
        <v>1087583.00351</v>
      </c>
      <c r="G72" s="1099" t="s">
        <v>1689</v>
      </c>
      <c r="H72" s="1100" t="s">
        <v>3356</v>
      </c>
      <c r="I72" s="1100" t="s">
        <v>3357</v>
      </c>
      <c r="J72" s="1102">
        <v>2.99</v>
      </c>
      <c r="K72" s="1102">
        <v>2.99</v>
      </c>
      <c r="L72" s="1102">
        <v>3</v>
      </c>
      <c r="M72" s="1102">
        <v>3</v>
      </c>
    </row>
    <row r="73" spans="1:13" ht="14.25" customHeight="1" x14ac:dyDescent="0.25">
      <c r="A73" s="1431"/>
      <c r="B73" s="1431"/>
      <c r="C73" s="1096" t="s">
        <v>3358</v>
      </c>
      <c r="D73" s="1097" t="s">
        <v>3359</v>
      </c>
      <c r="E73" s="1098">
        <v>538084.02751199994</v>
      </c>
      <c r="F73" s="1098">
        <v>1087094.59916</v>
      </c>
      <c r="G73" s="1099" t="s">
        <v>1689</v>
      </c>
      <c r="H73" s="1100" t="s">
        <v>1695</v>
      </c>
      <c r="I73" s="1100" t="s">
        <v>3360</v>
      </c>
      <c r="J73" s="1102">
        <v>2.99</v>
      </c>
      <c r="K73" s="1102">
        <v>2.99</v>
      </c>
      <c r="L73" s="1102">
        <v>3</v>
      </c>
      <c r="M73" s="1102">
        <v>3</v>
      </c>
    </row>
    <row r="74" spans="1:13" ht="14.25" customHeight="1" x14ac:dyDescent="0.25">
      <c r="A74" s="1431"/>
      <c r="B74" s="1431"/>
      <c r="C74" s="1096" t="s">
        <v>3361</v>
      </c>
      <c r="D74" s="1097" t="s">
        <v>3362</v>
      </c>
      <c r="E74" s="1098">
        <v>539801</v>
      </c>
      <c r="F74" s="1098">
        <v>1091071</v>
      </c>
      <c r="G74" s="1099" t="s">
        <v>1689</v>
      </c>
      <c r="H74" s="1100" t="s">
        <v>1695</v>
      </c>
      <c r="I74" s="1100" t="s">
        <v>3360</v>
      </c>
      <c r="J74" s="1102">
        <v>2.99</v>
      </c>
      <c r="K74" s="1102">
        <v>2.99</v>
      </c>
      <c r="L74" s="1102">
        <v>3</v>
      </c>
      <c r="M74" s="1102">
        <v>3</v>
      </c>
    </row>
    <row r="75" spans="1:13" ht="14.25" customHeight="1" x14ac:dyDescent="0.25">
      <c r="A75" s="1431"/>
      <c r="B75" s="1431"/>
      <c r="C75" s="1096" t="s">
        <v>3363</v>
      </c>
      <c r="D75" s="1097" t="s">
        <v>3364</v>
      </c>
      <c r="E75" s="1098">
        <v>533672.54728499998</v>
      </c>
      <c r="F75" s="1098">
        <v>1096155.5043899999</v>
      </c>
      <c r="G75" s="1099" t="s">
        <v>1689</v>
      </c>
      <c r="H75" s="1100" t="s">
        <v>1695</v>
      </c>
      <c r="I75" s="1100" t="s">
        <v>1695</v>
      </c>
      <c r="J75" s="1102">
        <v>3.4</v>
      </c>
      <c r="K75" s="1102">
        <v>6.8</v>
      </c>
      <c r="L75" s="1102">
        <v>3</v>
      </c>
      <c r="M75" s="1102">
        <v>3</v>
      </c>
    </row>
    <row r="76" spans="1:13" ht="14.25" customHeight="1" x14ac:dyDescent="0.25">
      <c r="A76" s="1431"/>
      <c r="B76" s="1431"/>
      <c r="C76" s="1096" t="s">
        <v>3365</v>
      </c>
      <c r="D76" s="1097" t="s">
        <v>3366</v>
      </c>
      <c r="E76" s="1098">
        <v>515725.17498800001</v>
      </c>
      <c r="F76" s="1098">
        <v>1088402.9497799999</v>
      </c>
      <c r="G76" s="1099" t="s">
        <v>1689</v>
      </c>
      <c r="H76" s="1100" t="s">
        <v>3352</v>
      </c>
      <c r="I76" s="1100" t="s">
        <v>3352</v>
      </c>
      <c r="J76" s="1102">
        <v>7</v>
      </c>
      <c r="K76" s="1102">
        <v>6.6</v>
      </c>
      <c r="L76" s="1102">
        <v>3</v>
      </c>
      <c r="M76" s="1102">
        <v>63</v>
      </c>
    </row>
    <row r="77" spans="1:13" ht="14.25" customHeight="1" x14ac:dyDescent="0.25">
      <c r="A77" s="1431"/>
      <c r="B77" s="1431"/>
      <c r="C77" s="1096" t="s">
        <v>1640</v>
      </c>
      <c r="D77" s="1097" t="s">
        <v>3367</v>
      </c>
      <c r="E77" s="1098">
        <v>538321</v>
      </c>
      <c r="F77" s="1098">
        <v>1094946</v>
      </c>
      <c r="G77" s="1099" t="s">
        <v>1689</v>
      </c>
      <c r="H77" s="1100" t="s">
        <v>1695</v>
      </c>
      <c r="I77" s="1100" t="s">
        <v>1695</v>
      </c>
      <c r="J77" s="1102">
        <v>0.1</v>
      </c>
      <c r="K77" s="1102">
        <v>3</v>
      </c>
      <c r="L77" s="1102">
        <v>10</v>
      </c>
      <c r="M77" s="1102">
        <v>10</v>
      </c>
    </row>
    <row r="78" spans="1:13" ht="14.25" customHeight="1" x14ac:dyDescent="0.25">
      <c r="A78" s="1431"/>
      <c r="B78" s="1431"/>
      <c r="C78" s="1096" t="s">
        <v>1640</v>
      </c>
      <c r="D78" s="1097" t="s">
        <v>3368</v>
      </c>
      <c r="E78" s="1098">
        <v>551179</v>
      </c>
      <c r="F78" s="1098">
        <v>1117583</v>
      </c>
      <c r="G78" s="1100" t="s">
        <v>3369</v>
      </c>
      <c r="H78" s="1100" t="s">
        <v>1697</v>
      </c>
      <c r="I78" s="1100" t="s">
        <v>3370</v>
      </c>
      <c r="J78" s="1102">
        <v>0.1</v>
      </c>
      <c r="K78" s="1102">
        <v>0.1</v>
      </c>
      <c r="L78" s="1102">
        <v>1</v>
      </c>
      <c r="M78" s="1102">
        <v>20</v>
      </c>
    </row>
    <row r="79" spans="1:13" ht="14.25" customHeight="1" x14ac:dyDescent="0.25">
      <c r="A79" s="1431"/>
      <c r="B79" s="1431"/>
      <c r="C79" s="1096" t="s">
        <v>1640</v>
      </c>
      <c r="D79" s="1097" t="s">
        <v>3371</v>
      </c>
      <c r="E79" s="1100">
        <v>555993</v>
      </c>
      <c r="F79" s="1100">
        <v>1125844</v>
      </c>
      <c r="G79" s="1100" t="s">
        <v>3369</v>
      </c>
      <c r="H79" s="1099" t="s">
        <v>1697</v>
      </c>
      <c r="I79" s="1100" t="s">
        <v>3370</v>
      </c>
      <c r="J79" s="1102">
        <v>3</v>
      </c>
      <c r="K79" s="1102">
        <v>3</v>
      </c>
      <c r="L79" s="1102">
        <v>10</v>
      </c>
      <c r="M79" s="1102">
        <v>10</v>
      </c>
    </row>
    <row r="80" spans="1:13" ht="14.25" customHeight="1" x14ac:dyDescent="0.25">
      <c r="A80" s="1431"/>
      <c r="B80" s="1441" t="s">
        <v>3372</v>
      </c>
      <c r="C80" s="1104" t="s">
        <v>3281</v>
      </c>
      <c r="D80" s="1105" t="s">
        <v>3373</v>
      </c>
      <c r="E80" s="1106">
        <v>564448</v>
      </c>
      <c r="F80" s="1106">
        <v>1114320</v>
      </c>
      <c r="G80" s="1106" t="s">
        <v>3369</v>
      </c>
      <c r="H80" s="1106" t="s">
        <v>1696</v>
      </c>
      <c r="I80" s="1106" t="s">
        <v>3374</v>
      </c>
      <c r="J80" s="883">
        <v>5</v>
      </c>
      <c r="K80" s="883">
        <v>0.1</v>
      </c>
      <c r="L80" s="883">
        <v>12</v>
      </c>
      <c r="M80" s="883">
        <v>0.1</v>
      </c>
    </row>
    <row r="81" spans="1:13" ht="14.25" customHeight="1" x14ac:dyDescent="0.25">
      <c r="A81" s="1431"/>
      <c r="B81" s="1442"/>
      <c r="C81" s="1104" t="s">
        <v>3375</v>
      </c>
      <c r="D81" s="1105" t="s">
        <v>3376</v>
      </c>
      <c r="E81" s="1106">
        <v>569791</v>
      </c>
      <c r="F81" s="1106">
        <v>1121546</v>
      </c>
      <c r="G81" s="1106" t="s">
        <v>3369</v>
      </c>
      <c r="H81" s="1106" t="s">
        <v>1697</v>
      </c>
      <c r="I81" s="1106" t="s">
        <v>3377</v>
      </c>
      <c r="J81" s="883">
        <v>6</v>
      </c>
      <c r="K81" s="883">
        <v>3</v>
      </c>
      <c r="L81" s="883">
        <v>1</v>
      </c>
      <c r="M81" s="883">
        <v>3</v>
      </c>
    </row>
    <row r="82" spans="1:13" ht="14.25" customHeight="1" x14ac:dyDescent="0.25">
      <c r="A82" s="1431"/>
      <c r="B82" s="1442"/>
      <c r="C82" s="1104" t="s">
        <v>3281</v>
      </c>
      <c r="D82" s="1105" t="s">
        <v>3378</v>
      </c>
      <c r="E82" s="1106">
        <v>569864</v>
      </c>
      <c r="F82" s="1106">
        <v>1121460</v>
      </c>
      <c r="G82" s="1106" t="s">
        <v>3369</v>
      </c>
      <c r="H82" s="1106" t="s">
        <v>1696</v>
      </c>
      <c r="I82" s="1106" t="s">
        <v>3374</v>
      </c>
      <c r="J82" s="883">
        <v>13</v>
      </c>
      <c r="K82" s="883">
        <v>3</v>
      </c>
      <c r="L82" s="883">
        <v>1</v>
      </c>
      <c r="M82" s="883">
        <v>5</v>
      </c>
    </row>
    <row r="83" spans="1:13" ht="14.25" customHeight="1" x14ac:dyDescent="0.25">
      <c r="A83" s="1431"/>
      <c r="B83" s="1443" t="s">
        <v>3379</v>
      </c>
      <c r="C83" s="1109" t="s">
        <v>3380</v>
      </c>
      <c r="D83" s="1110" t="s">
        <v>3381</v>
      </c>
      <c r="E83" s="1111">
        <v>591520.71426963026</v>
      </c>
      <c r="F83" s="1111">
        <v>1099004.6167526627</v>
      </c>
      <c r="G83" s="1112" t="s">
        <v>3369</v>
      </c>
      <c r="H83" s="1112" t="s">
        <v>3369</v>
      </c>
      <c r="I83" s="1112" t="s">
        <v>3382</v>
      </c>
      <c r="J83" s="1113">
        <v>3.09</v>
      </c>
      <c r="K83" s="1113">
        <v>1.3</v>
      </c>
      <c r="L83" s="1113">
        <v>1.65</v>
      </c>
      <c r="M83" s="1113">
        <v>1.3</v>
      </c>
    </row>
    <row r="84" spans="1:13" ht="14.25" customHeight="1" x14ac:dyDescent="0.25">
      <c r="A84" s="1431"/>
      <c r="B84" s="1431"/>
      <c r="C84" s="1109" t="s">
        <v>3383</v>
      </c>
      <c r="D84" s="1110" t="s">
        <v>3384</v>
      </c>
      <c r="E84" s="1111">
        <v>595924.74767325248</v>
      </c>
      <c r="F84" s="1111">
        <v>1104968.4121655016</v>
      </c>
      <c r="G84" s="1112" t="s">
        <v>3369</v>
      </c>
      <c r="H84" s="1112" t="s">
        <v>3369</v>
      </c>
      <c r="I84" s="1112" t="s">
        <v>3382</v>
      </c>
      <c r="J84" s="1113">
        <v>1.3</v>
      </c>
      <c r="K84" s="1113">
        <v>1.3</v>
      </c>
      <c r="L84" s="1113">
        <v>1.57</v>
      </c>
      <c r="M84" s="1113">
        <v>1.3</v>
      </c>
    </row>
    <row r="85" spans="1:13" ht="14.25" customHeight="1" x14ac:dyDescent="0.25">
      <c r="A85" s="1431"/>
      <c r="B85" s="1431"/>
      <c r="C85" s="1109" t="s">
        <v>3385</v>
      </c>
      <c r="D85" s="1110" t="s">
        <v>3386</v>
      </c>
      <c r="E85" s="1111">
        <v>602652.52525066072</v>
      </c>
      <c r="F85" s="1111">
        <v>1100493.3765315467</v>
      </c>
      <c r="G85" s="1112" t="s">
        <v>3369</v>
      </c>
      <c r="H85" s="1112" t="s">
        <v>3369</v>
      </c>
      <c r="I85" s="1112" t="s">
        <v>3387</v>
      </c>
      <c r="J85" s="1113">
        <v>1.3</v>
      </c>
      <c r="K85" s="1113">
        <v>1.3</v>
      </c>
      <c r="L85" s="1113">
        <v>1.3</v>
      </c>
      <c r="M85" s="1113">
        <v>1.3</v>
      </c>
    </row>
    <row r="86" spans="1:13" ht="14.25" customHeight="1" x14ac:dyDescent="0.25">
      <c r="A86" s="1431"/>
      <c r="B86" s="1431"/>
      <c r="C86" s="1109" t="s">
        <v>3385</v>
      </c>
      <c r="D86" s="1110" t="s">
        <v>3388</v>
      </c>
      <c r="E86" s="1111">
        <v>604923.94574288733</v>
      </c>
      <c r="F86" s="1111">
        <v>1104152.7542006073</v>
      </c>
      <c r="G86" s="1112" t="s">
        <v>3369</v>
      </c>
      <c r="H86" s="1112" t="s">
        <v>3369</v>
      </c>
      <c r="I86" s="1112" t="s">
        <v>3369</v>
      </c>
      <c r="J86" s="1113">
        <v>1.52</v>
      </c>
      <c r="K86" s="1113">
        <v>3.93</v>
      </c>
      <c r="L86" s="1113">
        <v>6.9</v>
      </c>
      <c r="M86" s="1113">
        <v>3.15</v>
      </c>
    </row>
    <row r="87" spans="1:13" ht="14.25" customHeight="1" x14ac:dyDescent="0.25">
      <c r="A87" s="1431"/>
      <c r="B87" s="1441" t="s">
        <v>3389</v>
      </c>
      <c r="C87" s="1104" t="s">
        <v>3390</v>
      </c>
      <c r="D87" s="1105" t="s">
        <v>3391</v>
      </c>
      <c r="E87" s="1115">
        <v>606552.14130791917</v>
      </c>
      <c r="F87" s="1115">
        <v>1095138.5711386923</v>
      </c>
      <c r="G87" s="1106" t="s">
        <v>3369</v>
      </c>
      <c r="H87" s="1106" t="s">
        <v>3369</v>
      </c>
      <c r="I87" s="1106" t="s">
        <v>3387</v>
      </c>
      <c r="J87" s="883">
        <v>3.46</v>
      </c>
      <c r="K87" s="883">
        <v>1.3</v>
      </c>
      <c r="L87" s="883">
        <v>1.3</v>
      </c>
      <c r="M87" s="883">
        <v>1.53</v>
      </c>
    </row>
    <row r="88" spans="1:13" ht="14.25" customHeight="1" x14ac:dyDescent="0.25">
      <c r="A88" s="1431"/>
      <c r="B88" s="1442"/>
      <c r="C88" s="1104" t="s">
        <v>3287</v>
      </c>
      <c r="D88" s="1105" t="s">
        <v>3392</v>
      </c>
      <c r="E88" s="1115">
        <v>608827.68570771674</v>
      </c>
      <c r="F88" s="1115">
        <v>1092270.7315434166</v>
      </c>
      <c r="G88" s="1106" t="s">
        <v>3369</v>
      </c>
      <c r="H88" s="1106" t="s">
        <v>3369</v>
      </c>
      <c r="I88" s="1106" t="s">
        <v>3387</v>
      </c>
      <c r="J88" s="883">
        <v>5.35</v>
      </c>
      <c r="K88" s="883">
        <v>1.3</v>
      </c>
      <c r="L88" s="883">
        <v>1.58</v>
      </c>
      <c r="M88" s="883">
        <v>1.3</v>
      </c>
    </row>
    <row r="89" spans="1:13" ht="14.25" customHeight="1" x14ac:dyDescent="0.25">
      <c r="A89" s="1431"/>
      <c r="B89" s="1442"/>
      <c r="C89" s="1104" t="s">
        <v>3287</v>
      </c>
      <c r="D89" s="1105" t="s">
        <v>3393</v>
      </c>
      <c r="E89" s="1115">
        <v>611005.1219393136</v>
      </c>
      <c r="F89" s="1115">
        <v>1094210.1141867936</v>
      </c>
      <c r="G89" s="1106" t="s">
        <v>3369</v>
      </c>
      <c r="H89" s="1106" t="s">
        <v>3369</v>
      </c>
      <c r="I89" s="1106" t="s">
        <v>3387</v>
      </c>
      <c r="J89" s="883">
        <v>3.16</v>
      </c>
      <c r="K89" s="883">
        <v>1.3</v>
      </c>
      <c r="L89" s="883">
        <v>2.85</v>
      </c>
      <c r="M89" s="883">
        <v>1.57</v>
      </c>
    </row>
    <row r="90" spans="1:13" ht="14.25" customHeight="1" x14ac:dyDescent="0.25">
      <c r="A90" s="1431"/>
      <c r="B90" s="1442"/>
      <c r="C90" s="1104" t="s">
        <v>3394</v>
      </c>
      <c r="D90" s="1105" t="s">
        <v>3395</v>
      </c>
      <c r="E90" s="1115">
        <v>615309.394813983</v>
      </c>
      <c r="F90" s="1115">
        <v>1089459.641124723</v>
      </c>
      <c r="G90" s="1106" t="s">
        <v>3369</v>
      </c>
      <c r="H90" s="1106" t="s">
        <v>3369</v>
      </c>
      <c r="I90" s="1106" t="s">
        <v>3387</v>
      </c>
      <c r="J90" s="883">
        <v>6.44</v>
      </c>
      <c r="K90" s="883">
        <v>2.04</v>
      </c>
      <c r="L90" s="883">
        <v>3.53</v>
      </c>
      <c r="M90" s="883">
        <v>3.88</v>
      </c>
    </row>
    <row r="91" spans="1:13" ht="14.25" customHeight="1" x14ac:dyDescent="0.25">
      <c r="A91" s="1431"/>
      <c r="B91" s="1444" t="s">
        <v>1696</v>
      </c>
      <c r="C91" s="1116" t="s">
        <v>3283</v>
      </c>
      <c r="D91" s="1117" t="s">
        <v>3396</v>
      </c>
      <c r="E91" s="1118">
        <v>584311</v>
      </c>
      <c r="F91" s="1118">
        <v>1119663</v>
      </c>
      <c r="G91" s="1119" t="s">
        <v>3369</v>
      </c>
      <c r="H91" s="1119" t="s">
        <v>1696</v>
      </c>
      <c r="I91" s="1119" t="s">
        <v>1696</v>
      </c>
      <c r="J91" s="1120">
        <v>3</v>
      </c>
      <c r="K91" s="1120">
        <v>23</v>
      </c>
      <c r="L91" s="1120">
        <v>1</v>
      </c>
      <c r="M91" s="1120">
        <v>10</v>
      </c>
    </row>
    <row r="92" spans="1:13" ht="14.25" customHeight="1" x14ac:dyDescent="0.25">
      <c r="A92" s="1431"/>
      <c r="B92" s="1431"/>
      <c r="C92" s="1116" t="s">
        <v>3283</v>
      </c>
      <c r="D92" s="1117" t="s">
        <v>3397</v>
      </c>
      <c r="E92" s="1118">
        <v>587660</v>
      </c>
      <c r="F92" s="1118">
        <v>1119040</v>
      </c>
      <c r="G92" s="1119" t="s">
        <v>3369</v>
      </c>
      <c r="H92" s="1119" t="s">
        <v>1696</v>
      </c>
      <c r="I92" s="1119" t="s">
        <v>1696</v>
      </c>
      <c r="J92" s="1120">
        <v>5</v>
      </c>
      <c r="K92" s="1120">
        <v>7</v>
      </c>
      <c r="L92" s="1120">
        <v>1</v>
      </c>
      <c r="M92" s="1120">
        <v>50</v>
      </c>
    </row>
    <row r="93" spans="1:13" ht="14.25" customHeight="1" x14ac:dyDescent="0.25">
      <c r="A93" s="1431"/>
      <c r="B93" s="1431"/>
      <c r="C93" s="1116" t="s">
        <v>3283</v>
      </c>
      <c r="D93" s="1117" t="s">
        <v>3398</v>
      </c>
      <c r="E93" s="1118">
        <v>579394</v>
      </c>
      <c r="F93" s="1118">
        <v>1114132</v>
      </c>
      <c r="G93" s="1119" t="s">
        <v>3369</v>
      </c>
      <c r="H93" s="1119" t="s">
        <v>1696</v>
      </c>
      <c r="I93" s="1119" t="s">
        <v>1696</v>
      </c>
      <c r="J93" s="1120">
        <v>3</v>
      </c>
      <c r="K93" s="1120">
        <v>7</v>
      </c>
      <c r="L93" s="1120">
        <v>1</v>
      </c>
      <c r="M93" s="1120">
        <v>10</v>
      </c>
    </row>
    <row r="94" spans="1:13" ht="14.25" customHeight="1" x14ac:dyDescent="0.25">
      <c r="A94" s="1431"/>
      <c r="B94" s="1431"/>
      <c r="C94" s="1116" t="s">
        <v>3399</v>
      </c>
      <c r="D94" s="1117" t="s">
        <v>3400</v>
      </c>
      <c r="E94" s="1118">
        <v>568897</v>
      </c>
      <c r="F94" s="1118">
        <v>1112449</v>
      </c>
      <c r="G94" s="1119" t="s">
        <v>3369</v>
      </c>
      <c r="H94" s="1119" t="s">
        <v>1696</v>
      </c>
      <c r="I94" s="1119" t="s">
        <v>3374</v>
      </c>
      <c r="J94" s="1120">
        <v>0.1</v>
      </c>
      <c r="K94" s="1120">
        <v>6</v>
      </c>
      <c r="L94" s="1120">
        <v>10</v>
      </c>
      <c r="M94" s="1120">
        <v>0.1</v>
      </c>
    </row>
    <row r="95" spans="1:13" ht="14.25" customHeight="1" x14ac:dyDescent="0.25">
      <c r="A95" s="1431"/>
      <c r="B95" s="1431"/>
      <c r="C95" s="1116" t="s">
        <v>3274</v>
      </c>
      <c r="D95" s="1117" t="s">
        <v>3401</v>
      </c>
      <c r="E95" s="1118">
        <v>576526</v>
      </c>
      <c r="F95" s="1118">
        <v>1105216</v>
      </c>
      <c r="G95" s="1119" t="s">
        <v>3369</v>
      </c>
      <c r="H95" s="1119" t="s">
        <v>1696</v>
      </c>
      <c r="I95" s="1119" t="s">
        <v>1696</v>
      </c>
      <c r="J95" s="1120">
        <v>0</v>
      </c>
      <c r="K95" s="1120">
        <v>3</v>
      </c>
      <c r="L95" s="1120">
        <v>23</v>
      </c>
      <c r="M95" s="1120">
        <v>1.8</v>
      </c>
    </row>
    <row r="96" spans="1:13" ht="14.25" customHeight="1" x14ac:dyDescent="0.25">
      <c r="A96" s="1431"/>
      <c r="B96" s="1431"/>
      <c r="C96" s="1116" t="s">
        <v>3274</v>
      </c>
      <c r="D96" s="1117" t="s">
        <v>3402</v>
      </c>
      <c r="E96" s="1118">
        <v>572276</v>
      </c>
      <c r="F96" s="1118">
        <v>1101262</v>
      </c>
      <c r="G96" s="1119" t="s">
        <v>3369</v>
      </c>
      <c r="H96" s="1119" t="s">
        <v>1696</v>
      </c>
      <c r="I96" s="1119" t="s">
        <v>1696</v>
      </c>
      <c r="J96" s="1120">
        <v>0</v>
      </c>
      <c r="K96" s="1120">
        <v>0.1</v>
      </c>
      <c r="L96" s="1120">
        <v>28</v>
      </c>
      <c r="M96" s="1120"/>
    </row>
    <row r="97" spans="1:13" ht="14.25" customHeight="1" x14ac:dyDescent="0.25">
      <c r="A97" s="1431"/>
      <c r="B97" s="1431"/>
      <c r="C97" s="1116" t="s">
        <v>3274</v>
      </c>
      <c r="D97" s="1117" t="s">
        <v>3403</v>
      </c>
      <c r="E97" s="1118">
        <v>570379</v>
      </c>
      <c r="F97" s="1118">
        <v>1083192</v>
      </c>
      <c r="G97" s="1122" t="s">
        <v>1689</v>
      </c>
      <c r="H97" s="1119" t="s">
        <v>1695</v>
      </c>
      <c r="I97" s="1119" t="s">
        <v>3404</v>
      </c>
      <c r="J97" s="1120">
        <v>3</v>
      </c>
      <c r="K97" s="1120">
        <v>3</v>
      </c>
      <c r="L97" s="1120">
        <v>3</v>
      </c>
      <c r="M97" s="1120"/>
    </row>
    <row r="98" spans="1:13" ht="14.25" customHeight="1" x14ac:dyDescent="0.25">
      <c r="A98" s="1431"/>
      <c r="B98" s="1431"/>
      <c r="C98" s="1116" t="s">
        <v>3274</v>
      </c>
      <c r="D98" s="1117" t="s">
        <v>3405</v>
      </c>
      <c r="E98" s="1118">
        <v>569987</v>
      </c>
      <c r="F98" s="1118">
        <v>1082807</v>
      </c>
      <c r="G98" s="1122" t="s">
        <v>1689</v>
      </c>
      <c r="H98" s="1119" t="s">
        <v>1695</v>
      </c>
      <c r="I98" s="1119" t="s">
        <v>3404</v>
      </c>
      <c r="J98" s="1120">
        <v>3</v>
      </c>
      <c r="K98" s="1120">
        <v>3</v>
      </c>
      <c r="L98" s="1120">
        <v>3</v>
      </c>
      <c r="M98" s="1120"/>
    </row>
    <row r="99" spans="1:13" ht="14.25" customHeight="1" x14ac:dyDescent="0.25">
      <c r="A99" s="1431"/>
      <c r="B99" s="1441" t="s">
        <v>1632</v>
      </c>
      <c r="C99" s="1104" t="s">
        <v>3279</v>
      </c>
      <c r="D99" s="1105" t="s">
        <v>3406</v>
      </c>
      <c r="E99" s="1115">
        <v>553952.78625700006</v>
      </c>
      <c r="F99" s="1115">
        <v>1086598.7197799999</v>
      </c>
      <c r="G99" s="1123" t="s">
        <v>1689</v>
      </c>
      <c r="H99" s="1106" t="s">
        <v>1695</v>
      </c>
      <c r="I99" s="1106" t="s">
        <v>3407</v>
      </c>
      <c r="J99" s="883">
        <v>3.7</v>
      </c>
      <c r="K99" s="883">
        <v>3.3</v>
      </c>
      <c r="L99" s="883">
        <v>3.7</v>
      </c>
      <c r="M99" s="883">
        <v>3</v>
      </c>
    </row>
    <row r="100" spans="1:13" ht="14.25" customHeight="1" x14ac:dyDescent="0.25">
      <c r="A100" s="1431"/>
      <c r="B100" s="1442"/>
      <c r="C100" s="1104" t="s">
        <v>3279</v>
      </c>
      <c r="D100" s="1105" t="s">
        <v>3408</v>
      </c>
      <c r="E100" s="1115">
        <v>549561.67938325589</v>
      </c>
      <c r="F100" s="1115">
        <v>1104203.6085808857</v>
      </c>
      <c r="G100" s="1123" t="s">
        <v>1689</v>
      </c>
      <c r="H100" s="1106" t="s">
        <v>1695</v>
      </c>
      <c r="I100" s="1106" t="s">
        <v>3409</v>
      </c>
      <c r="J100" s="883">
        <v>1.3</v>
      </c>
      <c r="K100" s="883">
        <v>1.3</v>
      </c>
      <c r="L100" s="883">
        <v>1.373</v>
      </c>
      <c r="M100" s="883">
        <v>1.3</v>
      </c>
    </row>
    <row r="101" spans="1:13" ht="14.25" customHeight="1" x14ac:dyDescent="0.25">
      <c r="A101" s="1431"/>
      <c r="B101" s="1442"/>
      <c r="C101" s="1104" t="s">
        <v>3410</v>
      </c>
      <c r="D101" s="1105" t="s">
        <v>3411</v>
      </c>
      <c r="E101" s="1115">
        <v>561423.24358003505</v>
      </c>
      <c r="F101" s="1115">
        <v>1122417.3554679255</v>
      </c>
      <c r="G101" s="1106" t="s">
        <v>3369</v>
      </c>
      <c r="H101" s="1106" t="s">
        <v>1697</v>
      </c>
      <c r="I101" s="1106" t="s">
        <v>1697</v>
      </c>
      <c r="J101" s="883">
        <v>1.3</v>
      </c>
      <c r="K101" s="883">
        <v>1.58</v>
      </c>
      <c r="L101" s="883">
        <v>1.3</v>
      </c>
      <c r="M101" s="883">
        <v>1.3</v>
      </c>
    </row>
    <row r="102" spans="1:13" ht="14.25" customHeight="1" x14ac:dyDescent="0.25">
      <c r="A102" s="1431"/>
      <c r="B102" s="1442"/>
      <c r="C102" s="1104" t="s">
        <v>3279</v>
      </c>
      <c r="D102" s="1105" t="s">
        <v>3412</v>
      </c>
      <c r="E102" s="1115">
        <v>556395</v>
      </c>
      <c r="F102" s="1115">
        <v>1116515</v>
      </c>
      <c r="G102" s="1106" t="s">
        <v>3369</v>
      </c>
      <c r="H102" s="1106" t="s">
        <v>1697</v>
      </c>
      <c r="I102" s="1106" t="s">
        <v>3377</v>
      </c>
      <c r="J102" s="883">
        <v>0</v>
      </c>
      <c r="K102" s="883">
        <v>3</v>
      </c>
      <c r="L102" s="883">
        <v>16</v>
      </c>
      <c r="M102" s="883"/>
    </row>
    <row r="103" spans="1:13" ht="14.25" customHeight="1" x14ac:dyDescent="0.25">
      <c r="A103" s="1431"/>
      <c r="B103" s="1442"/>
      <c r="C103" s="1104" t="s">
        <v>3279</v>
      </c>
      <c r="D103" s="1105" t="s">
        <v>3413</v>
      </c>
      <c r="E103" s="1115">
        <v>559157</v>
      </c>
      <c r="F103" s="1115">
        <v>1118911</v>
      </c>
      <c r="G103" s="1106" t="s">
        <v>3369</v>
      </c>
      <c r="H103" s="1106" t="s">
        <v>1697</v>
      </c>
      <c r="I103" s="1106" t="s">
        <v>3377</v>
      </c>
      <c r="J103" s="883">
        <v>0.1</v>
      </c>
      <c r="K103" s="883">
        <v>0.1</v>
      </c>
      <c r="L103" s="883">
        <v>1</v>
      </c>
      <c r="M103" s="883">
        <v>33</v>
      </c>
    </row>
    <row r="104" spans="1:13" ht="14.25" customHeight="1" x14ac:dyDescent="0.25">
      <c r="A104" s="1431"/>
      <c r="B104" s="1442"/>
      <c r="C104" s="1104" t="s">
        <v>3279</v>
      </c>
      <c r="D104" s="1105" t="s">
        <v>3414</v>
      </c>
      <c r="E104" s="1115">
        <v>573103</v>
      </c>
      <c r="F104" s="1115">
        <v>1128204</v>
      </c>
      <c r="G104" s="1106" t="s">
        <v>3369</v>
      </c>
      <c r="H104" s="1106" t="s">
        <v>1697</v>
      </c>
      <c r="I104" s="1106" t="s">
        <v>3377</v>
      </c>
      <c r="J104" s="883">
        <v>0.1</v>
      </c>
      <c r="K104" s="883">
        <v>18</v>
      </c>
      <c r="L104" s="883">
        <v>10</v>
      </c>
      <c r="M104" s="883">
        <v>46</v>
      </c>
    </row>
    <row r="105" spans="1:13" ht="14.25" customHeight="1" x14ac:dyDescent="0.25">
      <c r="A105" s="1431"/>
      <c r="B105" s="1442"/>
      <c r="C105" s="1104" t="s">
        <v>3279</v>
      </c>
      <c r="D105" s="1105" t="s">
        <v>3415</v>
      </c>
      <c r="E105" s="1115">
        <v>573104</v>
      </c>
      <c r="F105" s="1115">
        <v>1128204</v>
      </c>
      <c r="G105" s="1106" t="s">
        <v>3369</v>
      </c>
      <c r="H105" s="1106" t="s">
        <v>1697</v>
      </c>
      <c r="I105" s="1106" t="s">
        <v>3377</v>
      </c>
      <c r="J105" s="883"/>
      <c r="K105" s="883"/>
      <c r="L105" s="883"/>
      <c r="M105" s="883">
        <v>22</v>
      </c>
    </row>
    <row r="106" spans="1:13" ht="14.25" customHeight="1" x14ac:dyDescent="0.25">
      <c r="A106" s="1431"/>
      <c r="B106" s="1445" t="s">
        <v>3416</v>
      </c>
      <c r="C106" s="1124" t="s">
        <v>3289</v>
      </c>
      <c r="D106" s="1125" t="s">
        <v>3417</v>
      </c>
      <c r="E106" s="1126">
        <v>600425.51656381693</v>
      </c>
      <c r="F106" s="1126">
        <v>1096342.995986542</v>
      </c>
      <c r="G106" s="1127" t="s">
        <v>3369</v>
      </c>
      <c r="H106" s="1127" t="s">
        <v>3369</v>
      </c>
      <c r="I106" s="1127" t="s">
        <v>3387</v>
      </c>
      <c r="J106" s="1128">
        <v>1.3</v>
      </c>
      <c r="K106" s="1128">
        <v>1.3</v>
      </c>
      <c r="L106" s="1128">
        <v>4.8099999999999996</v>
      </c>
      <c r="M106" s="1128">
        <v>1.3</v>
      </c>
    </row>
    <row r="107" spans="1:13" ht="14.25" customHeight="1" x14ac:dyDescent="0.25">
      <c r="A107" s="1431"/>
      <c r="B107" s="1431"/>
      <c r="C107" s="1124" t="s">
        <v>3289</v>
      </c>
      <c r="D107" s="1125" t="s">
        <v>3418</v>
      </c>
      <c r="E107" s="1126">
        <v>607646.82591882814</v>
      </c>
      <c r="F107" s="1126">
        <v>1096504.2731407266</v>
      </c>
      <c r="G107" s="1127" t="s">
        <v>3369</v>
      </c>
      <c r="H107" s="1127" t="s">
        <v>3369</v>
      </c>
      <c r="I107" s="1127" t="s">
        <v>3387</v>
      </c>
      <c r="J107" s="1128">
        <v>1.341</v>
      </c>
      <c r="K107" s="1128">
        <v>1.3</v>
      </c>
      <c r="L107" s="1128">
        <v>1.3740000000000001</v>
      </c>
      <c r="M107" s="1128">
        <v>1.3</v>
      </c>
    </row>
    <row r="108" spans="1:13" ht="14.25" customHeight="1" x14ac:dyDescent="0.25">
      <c r="A108" s="1431"/>
      <c r="B108" s="1441" t="s">
        <v>3419</v>
      </c>
      <c r="C108" s="1104" t="s">
        <v>3420</v>
      </c>
      <c r="D108" s="1105" t="s">
        <v>3421</v>
      </c>
      <c r="E108" s="1115">
        <v>592527.17399299995</v>
      </c>
      <c r="F108" s="1115">
        <v>1075888.68053</v>
      </c>
      <c r="G108" s="1123" t="s">
        <v>3369</v>
      </c>
      <c r="H108" s="1106" t="s">
        <v>3369</v>
      </c>
      <c r="I108" s="1106" t="s">
        <v>3422</v>
      </c>
      <c r="J108" s="883">
        <v>2.99</v>
      </c>
      <c r="K108" s="883">
        <v>2.99</v>
      </c>
      <c r="L108" s="883">
        <v>3</v>
      </c>
      <c r="M108" s="883">
        <v>3</v>
      </c>
    </row>
    <row r="109" spans="1:13" ht="14.25" customHeight="1" x14ac:dyDescent="0.25">
      <c r="A109" s="1431"/>
      <c r="B109" s="1442"/>
      <c r="C109" s="1104" t="s">
        <v>3423</v>
      </c>
      <c r="D109" s="1105" t="s">
        <v>3424</v>
      </c>
      <c r="E109" s="1115">
        <v>597935.684289</v>
      </c>
      <c r="F109" s="1115">
        <v>1075672.9735900001</v>
      </c>
      <c r="G109" s="1123" t="s">
        <v>3369</v>
      </c>
      <c r="H109" s="1106" t="s">
        <v>3369</v>
      </c>
      <c r="I109" s="1106" t="s">
        <v>3422</v>
      </c>
      <c r="J109" s="883">
        <v>2.99</v>
      </c>
      <c r="K109" s="883">
        <v>2.99</v>
      </c>
      <c r="L109" s="883">
        <v>3</v>
      </c>
      <c r="M109" s="883">
        <v>3</v>
      </c>
    </row>
    <row r="110" spans="1:13" ht="14.25" customHeight="1" x14ac:dyDescent="0.25">
      <c r="A110" s="1431"/>
      <c r="B110" s="1442"/>
      <c r="C110" s="1104" t="s">
        <v>3423</v>
      </c>
      <c r="D110" s="1105" t="s">
        <v>3425</v>
      </c>
      <c r="E110" s="1115">
        <v>615149.50571000006</v>
      </c>
      <c r="F110" s="1115">
        <v>1078051.2324600001</v>
      </c>
      <c r="G110" s="1123" t="s">
        <v>3369</v>
      </c>
      <c r="H110" s="1106" t="s">
        <v>3369</v>
      </c>
      <c r="I110" s="1106" t="s">
        <v>3422</v>
      </c>
      <c r="J110" s="883">
        <v>2.99</v>
      </c>
      <c r="K110" s="883">
        <v>2.99</v>
      </c>
      <c r="L110" s="883">
        <v>3</v>
      </c>
      <c r="M110" s="883">
        <v>3</v>
      </c>
    </row>
    <row r="111" spans="1:13" ht="14.25" customHeight="1" x14ac:dyDescent="0.25">
      <c r="A111" s="1431"/>
      <c r="B111" s="1442"/>
      <c r="C111" s="1104" t="s">
        <v>3423</v>
      </c>
      <c r="D111" s="1105" t="s">
        <v>3426</v>
      </c>
      <c r="E111" s="1115">
        <v>619158.21645099996</v>
      </c>
      <c r="F111" s="1115">
        <v>1082458.2407500001</v>
      </c>
      <c r="G111" s="1123" t="s">
        <v>3369</v>
      </c>
      <c r="H111" s="1106" t="s">
        <v>3369</v>
      </c>
      <c r="I111" s="1106" t="s">
        <v>3422</v>
      </c>
      <c r="J111" s="883">
        <v>2.99</v>
      </c>
      <c r="K111" s="883">
        <v>2.99</v>
      </c>
      <c r="L111" s="883">
        <v>3</v>
      </c>
      <c r="M111" s="883">
        <v>3</v>
      </c>
    </row>
    <row r="112" spans="1:13" ht="14.25" customHeight="1" x14ac:dyDescent="0.25">
      <c r="A112" s="1431"/>
      <c r="B112" s="1440" t="s">
        <v>1678</v>
      </c>
      <c r="C112" s="1096" t="s">
        <v>3235</v>
      </c>
      <c r="D112" s="1097" t="s">
        <v>3427</v>
      </c>
      <c r="E112" s="1098">
        <v>624974.12809500005</v>
      </c>
      <c r="F112" s="1098">
        <v>1062379.17001</v>
      </c>
      <c r="G112" s="1100" t="s">
        <v>3369</v>
      </c>
      <c r="H112" s="1100" t="s">
        <v>3428</v>
      </c>
      <c r="I112" s="1100" t="s">
        <v>3429</v>
      </c>
      <c r="J112" s="1102">
        <v>2.99</v>
      </c>
      <c r="K112" s="1102">
        <v>2.99</v>
      </c>
      <c r="L112" s="1102">
        <v>3</v>
      </c>
      <c r="M112" s="1102">
        <v>3</v>
      </c>
    </row>
    <row r="113" spans="1:13" ht="14.25" customHeight="1" x14ac:dyDescent="0.25">
      <c r="A113" s="1431"/>
      <c r="B113" s="1431"/>
      <c r="C113" s="1096" t="s">
        <v>3235</v>
      </c>
      <c r="D113" s="1097" t="s">
        <v>3430</v>
      </c>
      <c r="E113" s="1098">
        <v>624971.39812400006</v>
      </c>
      <c r="F113" s="1098">
        <v>1060351.15711</v>
      </c>
      <c r="G113" s="1100" t="s">
        <v>3369</v>
      </c>
      <c r="H113" s="1100" t="s">
        <v>3428</v>
      </c>
      <c r="I113" s="1100" t="s">
        <v>3429</v>
      </c>
      <c r="J113" s="1102">
        <v>2.99</v>
      </c>
      <c r="K113" s="1102">
        <v>2.99</v>
      </c>
      <c r="L113" s="1102">
        <v>3</v>
      </c>
      <c r="M113" s="1102">
        <v>3</v>
      </c>
    </row>
    <row r="114" spans="1:13" ht="14.25" customHeight="1" x14ac:dyDescent="0.25">
      <c r="A114" s="1431"/>
      <c r="B114" s="1431"/>
      <c r="C114" s="1096" t="s">
        <v>3235</v>
      </c>
      <c r="D114" s="1097" t="s">
        <v>3431</v>
      </c>
      <c r="E114" s="1098">
        <v>652225.83105200005</v>
      </c>
      <c r="F114" s="1098">
        <v>1050611.6472499999</v>
      </c>
      <c r="G114" s="1100" t="s">
        <v>3369</v>
      </c>
      <c r="H114" s="1100" t="s">
        <v>3428</v>
      </c>
      <c r="I114" s="1100" t="s">
        <v>1678</v>
      </c>
      <c r="J114" s="1102">
        <v>2.99</v>
      </c>
      <c r="K114" s="1102">
        <v>5.0999999999999996</v>
      </c>
      <c r="L114" s="1102">
        <v>3</v>
      </c>
      <c r="M114" s="1102">
        <v>3</v>
      </c>
    </row>
    <row r="115" spans="1:13" ht="14.25" customHeight="1" x14ac:dyDescent="0.25">
      <c r="A115" s="1431"/>
      <c r="B115" s="1441" t="s">
        <v>3432</v>
      </c>
      <c r="C115" s="1104" t="s">
        <v>3276</v>
      </c>
      <c r="D115" s="1105" t="s">
        <v>3433</v>
      </c>
      <c r="E115" s="1115">
        <v>520825.42225943832</v>
      </c>
      <c r="F115" s="1115">
        <v>1130420.8807922739</v>
      </c>
      <c r="G115" s="1106" t="s">
        <v>3369</v>
      </c>
      <c r="H115" s="1106" t="s">
        <v>3434</v>
      </c>
      <c r="I115" s="1106" t="s">
        <v>3435</v>
      </c>
      <c r="J115" s="883">
        <v>1.3</v>
      </c>
      <c r="K115" s="883">
        <v>1.3</v>
      </c>
      <c r="L115" s="883">
        <v>1.3</v>
      </c>
      <c r="M115" s="883">
        <v>1.8</v>
      </c>
    </row>
    <row r="116" spans="1:13" ht="14.25" customHeight="1" x14ac:dyDescent="0.25">
      <c r="A116" s="1431"/>
      <c r="B116" s="1442"/>
      <c r="C116" s="1104" t="s">
        <v>3276</v>
      </c>
      <c r="D116" s="1105" t="s">
        <v>3436</v>
      </c>
      <c r="E116" s="1115">
        <v>521255.62175536982</v>
      </c>
      <c r="F116" s="1115">
        <v>1128763.54850037</v>
      </c>
      <c r="G116" s="1106" t="s">
        <v>3369</v>
      </c>
      <c r="H116" s="1106" t="s">
        <v>3434</v>
      </c>
      <c r="I116" s="1106" t="s">
        <v>3435</v>
      </c>
      <c r="J116" s="883">
        <v>1.3</v>
      </c>
      <c r="K116" s="883">
        <v>1.76</v>
      </c>
      <c r="L116" s="883"/>
      <c r="M116" s="883">
        <v>1.3</v>
      </c>
    </row>
    <row r="117" spans="1:13" ht="14.25" customHeight="1" x14ac:dyDescent="0.25">
      <c r="A117" s="1431"/>
      <c r="B117" s="1442"/>
      <c r="C117" s="1104" t="s">
        <v>3276</v>
      </c>
      <c r="D117" s="1105" t="s">
        <v>3437</v>
      </c>
      <c r="E117" s="1115">
        <v>523998.05564395263</v>
      </c>
      <c r="F117" s="1115">
        <v>1137805.9637596633</v>
      </c>
      <c r="G117" s="1106" t="s">
        <v>3369</v>
      </c>
      <c r="H117" s="1106" t="s">
        <v>3434</v>
      </c>
      <c r="I117" s="1106" t="s">
        <v>3438</v>
      </c>
      <c r="J117" s="883">
        <v>1.3</v>
      </c>
      <c r="K117" s="883">
        <v>1.3</v>
      </c>
      <c r="L117" s="883">
        <v>1.3</v>
      </c>
      <c r="M117" s="883">
        <v>2.66</v>
      </c>
    </row>
    <row r="118" spans="1:13" ht="14.25" customHeight="1" x14ac:dyDescent="0.25">
      <c r="A118" s="1431"/>
      <c r="B118" s="1442"/>
      <c r="C118" s="1104" t="s">
        <v>3276</v>
      </c>
      <c r="D118" s="1105" t="s">
        <v>3439</v>
      </c>
      <c r="E118" s="1115">
        <v>534432.40908333356</v>
      </c>
      <c r="F118" s="1115">
        <v>1147242.2668981161</v>
      </c>
      <c r="G118" s="1106" t="s">
        <v>3369</v>
      </c>
      <c r="H118" s="1106" t="s">
        <v>3434</v>
      </c>
      <c r="I118" s="1106" t="s">
        <v>3440</v>
      </c>
      <c r="J118" s="883">
        <v>1.3</v>
      </c>
      <c r="K118" s="883">
        <v>1.319</v>
      </c>
      <c r="L118" s="883">
        <v>1.351</v>
      </c>
      <c r="M118" s="883">
        <v>1.3</v>
      </c>
    </row>
    <row r="119" spans="1:13" ht="14.25" customHeight="1" x14ac:dyDescent="0.25">
      <c r="A119" s="1439"/>
      <c r="B119" s="1439"/>
      <c r="C119" s="1130" t="s">
        <v>3276</v>
      </c>
      <c r="D119" s="1131" t="s">
        <v>3441</v>
      </c>
      <c r="E119" s="1132">
        <v>536063.47043958877</v>
      </c>
      <c r="F119" s="1132">
        <v>1149276.4199238133</v>
      </c>
      <c r="G119" s="1133" t="s">
        <v>3369</v>
      </c>
      <c r="H119" s="1133" t="s">
        <v>3434</v>
      </c>
      <c r="I119" s="1133" t="s">
        <v>3440</v>
      </c>
      <c r="J119" s="870">
        <v>1.3</v>
      </c>
      <c r="K119" s="870">
        <v>1.3</v>
      </c>
      <c r="L119" s="870">
        <v>1.3</v>
      </c>
      <c r="M119" s="870">
        <v>2.0099999999999998</v>
      </c>
    </row>
    <row r="120" spans="1:13" ht="14.25" customHeight="1" x14ac:dyDescent="0.25">
      <c r="A120" s="13"/>
      <c r="B120" s="1423" t="s">
        <v>3691</v>
      </c>
      <c r="C120" s="1423"/>
      <c r="D120" s="1423"/>
      <c r="E120" s="1423"/>
      <c r="F120" s="1423"/>
      <c r="G120" s="1423"/>
      <c r="H120" s="1423"/>
      <c r="I120" s="1423"/>
      <c r="J120" s="1423"/>
      <c r="K120" s="1423"/>
      <c r="L120" s="1423"/>
      <c r="M120" s="1423"/>
    </row>
    <row r="121" spans="1:13" ht="14.25" customHeight="1" x14ac:dyDescent="0.25">
      <c r="A121" s="13"/>
      <c r="B121" s="1053"/>
      <c r="C121" s="1424" t="s">
        <v>106</v>
      </c>
      <c r="D121" s="1424" t="s">
        <v>107</v>
      </c>
      <c r="E121" s="1426" t="s">
        <v>108</v>
      </c>
      <c r="F121" s="1426"/>
      <c r="G121" s="1426"/>
      <c r="H121" s="1426"/>
      <c r="I121" s="1426"/>
      <c r="J121" s="1426" t="s">
        <v>110</v>
      </c>
      <c r="K121" s="1426"/>
      <c r="L121" s="1426"/>
      <c r="M121" s="1426"/>
    </row>
    <row r="122" spans="1:13" ht="14.25" customHeight="1" x14ac:dyDescent="0.25">
      <c r="A122" s="1033"/>
      <c r="B122" s="1427" t="s">
        <v>115</v>
      </c>
      <c r="C122" s="1424"/>
      <c r="D122" s="1424"/>
      <c r="E122" s="1021" t="s">
        <v>116</v>
      </c>
      <c r="F122" s="1021" t="s">
        <v>117</v>
      </c>
      <c r="G122" s="1429" t="s">
        <v>39</v>
      </c>
      <c r="H122" s="1429" t="s">
        <v>65</v>
      </c>
      <c r="I122" s="1429" t="s">
        <v>118</v>
      </c>
      <c r="J122" s="1021" t="s">
        <v>124</v>
      </c>
      <c r="K122" s="1021" t="s">
        <v>126</v>
      </c>
      <c r="L122" s="1021" t="s">
        <v>126</v>
      </c>
      <c r="M122" s="1021" t="s">
        <v>126</v>
      </c>
    </row>
    <row r="123" spans="1:13" ht="14.25" customHeight="1" x14ac:dyDescent="0.25">
      <c r="A123" s="13"/>
      <c r="B123" s="1428"/>
      <c r="C123" s="1425"/>
      <c r="D123" s="1425"/>
      <c r="E123" s="669" t="s">
        <v>136</v>
      </c>
      <c r="F123" s="669" t="s">
        <v>136</v>
      </c>
      <c r="G123" s="1425"/>
      <c r="H123" s="1425"/>
      <c r="I123" s="1425"/>
      <c r="J123" s="1024" t="s">
        <v>3442</v>
      </c>
      <c r="K123" s="1024" t="s">
        <v>3443</v>
      </c>
      <c r="L123" s="1024" t="s">
        <v>3444</v>
      </c>
      <c r="M123" s="1024" t="s">
        <v>3445</v>
      </c>
    </row>
    <row r="124" spans="1:13" ht="14.25" customHeight="1" x14ac:dyDescent="0.25">
      <c r="A124" s="1430" t="s">
        <v>3446</v>
      </c>
      <c r="B124" s="1446" t="s">
        <v>3447</v>
      </c>
      <c r="C124" s="1135" t="s">
        <v>3448</v>
      </c>
      <c r="D124" s="1112" t="s">
        <v>3988</v>
      </c>
      <c r="E124" s="1111">
        <v>349842</v>
      </c>
      <c r="F124" s="1111">
        <v>1117119</v>
      </c>
      <c r="G124" s="1135" t="s">
        <v>3450</v>
      </c>
      <c r="H124" s="1112" t="s">
        <v>3451</v>
      </c>
      <c r="I124" s="1112" t="s">
        <v>3452</v>
      </c>
      <c r="J124" s="1113">
        <v>2.4</v>
      </c>
      <c r="K124" s="1113">
        <v>2</v>
      </c>
      <c r="L124" s="1113">
        <v>1</v>
      </c>
      <c r="M124" s="1113">
        <v>1</v>
      </c>
    </row>
    <row r="125" spans="1:13" ht="14.25" customHeight="1" x14ac:dyDescent="0.25">
      <c r="A125" s="1431"/>
      <c r="B125" s="1431"/>
      <c r="C125" s="1135" t="s">
        <v>3448</v>
      </c>
      <c r="D125" s="1112" t="s">
        <v>3989</v>
      </c>
      <c r="E125" s="1111">
        <v>355309</v>
      </c>
      <c r="F125" s="1111">
        <v>1113777</v>
      </c>
      <c r="G125" s="1135" t="s">
        <v>3450</v>
      </c>
      <c r="H125" s="1112" t="s">
        <v>3451</v>
      </c>
      <c r="I125" s="1112" t="s">
        <v>3452</v>
      </c>
      <c r="J125" s="1113">
        <v>1.9</v>
      </c>
      <c r="K125" s="1113">
        <v>4</v>
      </c>
      <c r="L125" s="1113">
        <v>1</v>
      </c>
      <c r="M125" s="1113">
        <v>2</v>
      </c>
    </row>
    <row r="126" spans="1:13" ht="14.25" customHeight="1" x14ac:dyDescent="0.25">
      <c r="A126" s="1431"/>
      <c r="B126" s="1431"/>
      <c r="C126" s="1135" t="s">
        <v>3448</v>
      </c>
      <c r="D126" s="1112" t="s">
        <v>3990</v>
      </c>
      <c r="E126" s="1111">
        <v>365172</v>
      </c>
      <c r="F126" s="1111">
        <v>1112633</v>
      </c>
      <c r="G126" s="1135" t="s">
        <v>3450</v>
      </c>
      <c r="H126" s="1112" t="s">
        <v>3451</v>
      </c>
      <c r="I126" s="1112" t="s">
        <v>3451</v>
      </c>
      <c r="J126" s="1113">
        <v>4.0999999999999996</v>
      </c>
      <c r="K126" s="1113">
        <v>5</v>
      </c>
      <c r="L126" s="1113">
        <v>2</v>
      </c>
      <c r="M126" s="1113">
        <v>1</v>
      </c>
    </row>
    <row r="127" spans="1:13" ht="14.25" customHeight="1" x14ac:dyDescent="0.25">
      <c r="A127" s="1431"/>
      <c r="B127" s="1431"/>
      <c r="C127" s="1135" t="s">
        <v>3455</v>
      </c>
      <c r="D127" s="1112" t="s">
        <v>3991</v>
      </c>
      <c r="E127" s="1111">
        <v>317976</v>
      </c>
      <c r="F127" s="1111">
        <v>1102883</v>
      </c>
      <c r="G127" s="1135" t="s">
        <v>3450</v>
      </c>
      <c r="H127" s="1112" t="s">
        <v>3451</v>
      </c>
      <c r="I127" s="1112" t="s">
        <v>3455</v>
      </c>
      <c r="J127" s="1113">
        <v>2.6</v>
      </c>
      <c r="K127" s="1113">
        <v>3</v>
      </c>
      <c r="L127" s="1113">
        <v>2</v>
      </c>
      <c r="M127" s="1113">
        <v>0</v>
      </c>
    </row>
    <row r="128" spans="1:13" ht="14.25" customHeight="1" x14ac:dyDescent="0.25">
      <c r="A128" s="1431"/>
      <c r="B128" s="1431"/>
      <c r="C128" s="1135" t="s">
        <v>3457</v>
      </c>
      <c r="D128" s="1112" t="s">
        <v>3992</v>
      </c>
      <c r="E128" s="1111">
        <v>331169</v>
      </c>
      <c r="F128" s="1111">
        <v>1109457</v>
      </c>
      <c r="G128" s="1135" t="s">
        <v>3450</v>
      </c>
      <c r="H128" s="1112" t="s">
        <v>3451</v>
      </c>
      <c r="I128" s="1112" t="s">
        <v>3455</v>
      </c>
      <c r="J128" s="1113">
        <v>12.4</v>
      </c>
      <c r="K128" s="1113">
        <v>1</v>
      </c>
      <c r="L128" s="1113">
        <v>9</v>
      </c>
      <c r="M128" s="1113">
        <v>0</v>
      </c>
    </row>
    <row r="129" spans="1:13" ht="14.25" customHeight="1" x14ac:dyDescent="0.25">
      <c r="A129" s="1431"/>
      <c r="B129" s="1431"/>
      <c r="C129" s="1135" t="s">
        <v>3459</v>
      </c>
      <c r="D129" s="1112" t="s">
        <v>3993</v>
      </c>
      <c r="E129" s="1111">
        <v>367100</v>
      </c>
      <c r="F129" s="1111">
        <v>1077698</v>
      </c>
      <c r="G129" s="1135" t="s">
        <v>3450</v>
      </c>
      <c r="H129" s="1112" t="s">
        <v>3461</v>
      </c>
      <c r="I129" s="1112" t="s">
        <v>1666</v>
      </c>
      <c r="J129" s="1113">
        <v>2.9</v>
      </c>
      <c r="K129" s="1113">
        <v>2.9</v>
      </c>
      <c r="L129" s="1113">
        <v>3</v>
      </c>
      <c r="M129" s="1113">
        <v>3</v>
      </c>
    </row>
    <row r="130" spans="1:13" ht="14.25" customHeight="1" x14ac:dyDescent="0.25">
      <c r="A130" s="1431"/>
      <c r="B130" s="1431"/>
      <c r="C130" s="1135" t="s">
        <v>3462</v>
      </c>
      <c r="D130" s="1112" t="s">
        <v>3994</v>
      </c>
      <c r="E130" s="1111">
        <v>369901</v>
      </c>
      <c r="F130" s="1111">
        <v>1088599</v>
      </c>
      <c r="G130" s="1135" t="s">
        <v>38</v>
      </c>
      <c r="H130" s="1135" t="s">
        <v>38</v>
      </c>
      <c r="I130" s="1112" t="s">
        <v>1671</v>
      </c>
      <c r="J130" s="1113">
        <v>2.9</v>
      </c>
      <c r="K130" s="1113">
        <v>2.9</v>
      </c>
      <c r="L130" s="1113">
        <v>3</v>
      </c>
      <c r="M130" s="1113">
        <v>3</v>
      </c>
    </row>
    <row r="131" spans="1:13" ht="14.25" customHeight="1" x14ac:dyDescent="0.25">
      <c r="A131" s="1431"/>
      <c r="B131" s="1431"/>
      <c r="C131" s="1135" t="s">
        <v>3464</v>
      </c>
      <c r="D131" s="1112" t="s">
        <v>3995</v>
      </c>
      <c r="E131" s="1111">
        <v>369108</v>
      </c>
      <c r="F131" s="1111">
        <v>1075466</v>
      </c>
      <c r="G131" s="1135" t="s">
        <v>38</v>
      </c>
      <c r="H131" s="1135" t="s">
        <v>38</v>
      </c>
      <c r="I131" s="1112" t="s">
        <v>1670</v>
      </c>
      <c r="J131" s="1113">
        <v>4.5</v>
      </c>
      <c r="K131" s="1113">
        <v>2.9</v>
      </c>
      <c r="L131" s="1113">
        <v>3</v>
      </c>
      <c r="M131" s="1113">
        <v>3</v>
      </c>
    </row>
    <row r="132" spans="1:13" ht="14.25" customHeight="1" x14ac:dyDescent="0.25">
      <c r="A132" s="1431"/>
      <c r="B132" s="1431"/>
      <c r="C132" s="1135" t="s">
        <v>3464</v>
      </c>
      <c r="D132" s="1112" t="s">
        <v>3996</v>
      </c>
      <c r="E132" s="1111">
        <v>377981</v>
      </c>
      <c r="F132" s="1111">
        <v>1077549</v>
      </c>
      <c r="G132" s="1135" t="s">
        <v>38</v>
      </c>
      <c r="H132" s="1135" t="s">
        <v>38</v>
      </c>
      <c r="I132" s="1112" t="s">
        <v>1670</v>
      </c>
      <c r="J132" s="1113">
        <v>2.9</v>
      </c>
      <c r="K132" s="1113">
        <v>2.9</v>
      </c>
      <c r="L132" s="1113">
        <v>3</v>
      </c>
      <c r="M132" s="1113">
        <v>3</v>
      </c>
    </row>
    <row r="133" spans="1:13" ht="14.25" customHeight="1" x14ac:dyDescent="0.25">
      <c r="A133" s="1431"/>
      <c r="B133" s="1441" t="s">
        <v>1653</v>
      </c>
      <c r="C133" s="1123" t="s">
        <v>3467</v>
      </c>
      <c r="D133" s="1106" t="s">
        <v>3997</v>
      </c>
      <c r="E133" s="1115">
        <v>331594</v>
      </c>
      <c r="F133" s="1115">
        <v>1196861</v>
      </c>
      <c r="G133" s="1123" t="s">
        <v>3450</v>
      </c>
      <c r="H133" s="1123" t="s">
        <v>3469</v>
      </c>
      <c r="I133" s="1123" t="s">
        <v>3469</v>
      </c>
      <c r="J133" s="1137">
        <v>2</v>
      </c>
      <c r="K133" s="1137">
        <v>0.5</v>
      </c>
      <c r="L133" s="1137">
        <v>2.2999999999999998</v>
      </c>
      <c r="M133" s="1137">
        <v>2</v>
      </c>
    </row>
    <row r="134" spans="1:13" ht="14.25" customHeight="1" x14ac:dyDescent="0.25">
      <c r="A134" s="1431"/>
      <c r="B134" s="1442"/>
      <c r="C134" s="1123" t="s">
        <v>3470</v>
      </c>
      <c r="D134" s="1106" t="s">
        <v>3998</v>
      </c>
      <c r="E134" s="1115">
        <v>341394</v>
      </c>
      <c r="F134" s="1115">
        <v>1198407</v>
      </c>
      <c r="G134" s="1123" t="s">
        <v>3450</v>
      </c>
      <c r="H134" s="1123" t="s">
        <v>3469</v>
      </c>
      <c r="I134" s="1123" t="s">
        <v>3469</v>
      </c>
      <c r="J134" s="1137">
        <v>10</v>
      </c>
      <c r="K134" s="1137">
        <v>0.2</v>
      </c>
      <c r="L134" s="1137">
        <v>2.1</v>
      </c>
      <c r="M134" s="1137">
        <v>2</v>
      </c>
    </row>
    <row r="135" spans="1:13" ht="14.25" customHeight="1" x14ac:dyDescent="0.25">
      <c r="A135" s="1431"/>
      <c r="B135" s="1442"/>
      <c r="C135" s="1123" t="s">
        <v>3472</v>
      </c>
      <c r="D135" s="1106" t="s">
        <v>3999</v>
      </c>
      <c r="E135" s="1115">
        <v>329305</v>
      </c>
      <c r="F135" s="1115">
        <v>1176957</v>
      </c>
      <c r="G135" s="1123" t="s">
        <v>3450</v>
      </c>
      <c r="H135" s="1123" t="s">
        <v>3469</v>
      </c>
      <c r="I135" s="1123" t="s">
        <v>3469</v>
      </c>
      <c r="J135" s="1137">
        <v>0.4</v>
      </c>
      <c r="K135" s="1137">
        <v>4.2</v>
      </c>
      <c r="L135" s="1137">
        <v>2</v>
      </c>
      <c r="M135" s="1137">
        <v>1</v>
      </c>
    </row>
    <row r="136" spans="1:13" ht="14.25" customHeight="1" x14ac:dyDescent="0.25">
      <c r="A136" s="1431"/>
      <c r="B136" s="1442"/>
      <c r="C136" s="1123" t="s">
        <v>3469</v>
      </c>
      <c r="D136" s="1106" t="s">
        <v>4000</v>
      </c>
      <c r="E136" s="1106">
        <v>344627</v>
      </c>
      <c r="F136" s="1106">
        <v>1176883</v>
      </c>
      <c r="G136" s="1123" t="s">
        <v>3450</v>
      </c>
      <c r="H136" s="1123" t="s">
        <v>3469</v>
      </c>
      <c r="I136" s="1123" t="s">
        <v>3469</v>
      </c>
      <c r="J136" s="1137">
        <v>7.2</v>
      </c>
      <c r="K136" s="1137">
        <v>0.3</v>
      </c>
      <c r="L136" s="1137">
        <v>2.4</v>
      </c>
      <c r="M136" s="1137">
        <v>1.3</v>
      </c>
    </row>
    <row r="137" spans="1:13" ht="14.25" customHeight="1" x14ac:dyDescent="0.25">
      <c r="A137" s="1431"/>
      <c r="B137" s="1442"/>
      <c r="C137" s="1123" t="s">
        <v>1653</v>
      </c>
      <c r="D137" s="1106" t="s">
        <v>4001</v>
      </c>
      <c r="E137" s="1106">
        <v>328127</v>
      </c>
      <c r="F137" s="1106">
        <v>1160366</v>
      </c>
      <c r="G137" s="1123" t="s">
        <v>3450</v>
      </c>
      <c r="H137" s="1123" t="s">
        <v>3476</v>
      </c>
      <c r="I137" s="1123" t="s">
        <v>3477</v>
      </c>
      <c r="J137" s="1137">
        <v>1</v>
      </c>
      <c r="K137" s="1137">
        <v>1.3</v>
      </c>
      <c r="L137" s="1137">
        <v>2</v>
      </c>
      <c r="M137" s="1137">
        <v>5</v>
      </c>
    </row>
    <row r="138" spans="1:13" ht="14.25" customHeight="1" x14ac:dyDescent="0.25">
      <c r="A138" s="1431"/>
      <c r="B138" s="1442"/>
      <c r="C138" s="1123" t="s">
        <v>1653</v>
      </c>
      <c r="D138" s="1106" t="s">
        <v>4002</v>
      </c>
      <c r="E138" s="1106">
        <v>331385</v>
      </c>
      <c r="F138" s="1106">
        <v>1154818</v>
      </c>
      <c r="G138" s="1123" t="s">
        <v>3450</v>
      </c>
      <c r="H138" s="1123" t="s">
        <v>3476</v>
      </c>
      <c r="I138" s="1123" t="s">
        <v>3477</v>
      </c>
      <c r="J138" s="1137">
        <v>0.1</v>
      </c>
      <c r="K138" s="1137">
        <v>2</v>
      </c>
      <c r="L138" s="1137">
        <v>1</v>
      </c>
      <c r="M138" s="1137">
        <v>5</v>
      </c>
    </row>
    <row r="139" spans="1:13" ht="14.25" customHeight="1" x14ac:dyDescent="0.25">
      <c r="A139" s="1431"/>
      <c r="B139" s="1442"/>
      <c r="C139" s="1123" t="s">
        <v>1653</v>
      </c>
      <c r="D139" s="1106" t="s">
        <v>4003</v>
      </c>
      <c r="E139" s="1106">
        <v>346688</v>
      </c>
      <c r="F139" s="1106">
        <v>1148109</v>
      </c>
      <c r="G139" s="1123" t="s">
        <v>3450</v>
      </c>
      <c r="H139" s="1106" t="s">
        <v>3480</v>
      </c>
      <c r="I139" s="1106" t="s">
        <v>3481</v>
      </c>
      <c r="J139" s="1137">
        <v>0.6</v>
      </c>
      <c r="K139" s="1137">
        <v>1.6</v>
      </c>
      <c r="L139" s="1137">
        <v>3</v>
      </c>
      <c r="M139" s="1137">
        <v>8.9</v>
      </c>
    </row>
    <row r="140" spans="1:13" ht="14.25" customHeight="1" x14ac:dyDescent="0.25">
      <c r="A140" s="1431"/>
      <c r="B140" s="1442"/>
      <c r="C140" s="1123" t="s">
        <v>3481</v>
      </c>
      <c r="D140" s="1106" t="s">
        <v>4004</v>
      </c>
      <c r="E140" s="1106">
        <v>340111</v>
      </c>
      <c r="F140" s="1106">
        <v>1147032</v>
      </c>
      <c r="G140" s="1123" t="s">
        <v>3450</v>
      </c>
      <c r="H140" s="1106" t="s">
        <v>3480</v>
      </c>
      <c r="I140" s="1106" t="s">
        <v>3481</v>
      </c>
      <c r="J140" s="1137">
        <v>0.7</v>
      </c>
      <c r="K140" s="1137">
        <v>1.4</v>
      </c>
      <c r="L140" s="1137">
        <v>4</v>
      </c>
      <c r="M140" s="1137">
        <v>20</v>
      </c>
    </row>
    <row r="141" spans="1:13" ht="14.25" customHeight="1" x14ac:dyDescent="0.25">
      <c r="A141" s="1431"/>
      <c r="B141" s="1442"/>
      <c r="C141" s="1123" t="s">
        <v>3483</v>
      </c>
      <c r="D141" s="1106" t="s">
        <v>4005</v>
      </c>
      <c r="E141" s="1106">
        <v>325936</v>
      </c>
      <c r="F141" s="1106">
        <v>1135312</v>
      </c>
      <c r="G141" s="1123" t="s">
        <v>3450</v>
      </c>
      <c r="H141" s="1106" t="s">
        <v>3480</v>
      </c>
      <c r="I141" s="1106" t="s">
        <v>3485</v>
      </c>
      <c r="J141" s="1137">
        <v>1.3</v>
      </c>
      <c r="K141" s="1137">
        <v>0.2</v>
      </c>
      <c r="L141" s="1137">
        <v>2</v>
      </c>
      <c r="M141" s="1137">
        <v>2.4</v>
      </c>
    </row>
    <row r="142" spans="1:13" ht="14.25" customHeight="1" x14ac:dyDescent="0.25">
      <c r="A142" s="1431"/>
      <c r="B142" s="1442"/>
      <c r="C142" s="1123" t="s">
        <v>3486</v>
      </c>
      <c r="D142" s="1106" t="s">
        <v>4006</v>
      </c>
      <c r="E142" s="1106">
        <v>328051</v>
      </c>
      <c r="F142" s="1106">
        <v>1144877</v>
      </c>
      <c r="G142" s="1123" t="s">
        <v>3450</v>
      </c>
      <c r="H142" s="1106" t="s">
        <v>3480</v>
      </c>
      <c r="I142" s="1106" t="s">
        <v>3485</v>
      </c>
      <c r="J142" s="1137">
        <v>1.8</v>
      </c>
      <c r="K142" s="1137">
        <v>3</v>
      </c>
      <c r="L142" s="1137">
        <v>3</v>
      </c>
      <c r="M142" s="1137">
        <v>9</v>
      </c>
    </row>
    <row r="143" spans="1:13" ht="14.25" customHeight="1" x14ac:dyDescent="0.25">
      <c r="A143" s="1431"/>
      <c r="B143" s="1442"/>
      <c r="C143" s="1123" t="s">
        <v>3486</v>
      </c>
      <c r="D143" s="1106" t="s">
        <v>4007</v>
      </c>
      <c r="E143" s="1106">
        <v>318168</v>
      </c>
      <c r="F143" s="1106">
        <v>1140501</v>
      </c>
      <c r="G143" s="1123" t="s">
        <v>3450</v>
      </c>
      <c r="H143" s="1106" t="s">
        <v>3480</v>
      </c>
      <c r="I143" s="1106" t="s">
        <v>3485</v>
      </c>
      <c r="J143" s="1137">
        <v>4.2</v>
      </c>
      <c r="K143" s="1137">
        <v>2</v>
      </c>
      <c r="L143" s="1137">
        <v>2</v>
      </c>
      <c r="M143" s="1137">
        <v>20</v>
      </c>
    </row>
    <row r="144" spans="1:13" ht="14.25" customHeight="1" x14ac:dyDescent="0.25">
      <c r="A144" s="1431"/>
      <c r="B144" s="1447" t="s">
        <v>1606</v>
      </c>
      <c r="C144" s="1139" t="s">
        <v>3489</v>
      </c>
      <c r="D144" s="1140" t="s">
        <v>4008</v>
      </c>
      <c r="E144" s="1141">
        <v>400868.82</v>
      </c>
      <c r="F144" s="1141">
        <v>1140315.75</v>
      </c>
      <c r="G144" s="1139" t="s">
        <v>3450</v>
      </c>
      <c r="H144" s="1140" t="s">
        <v>1606</v>
      </c>
      <c r="I144" s="1140" t="s">
        <v>68</v>
      </c>
      <c r="J144" s="1142">
        <v>1.3</v>
      </c>
      <c r="K144" s="1142">
        <v>1.3</v>
      </c>
      <c r="L144" s="1142">
        <v>1.49</v>
      </c>
      <c r="M144" s="1142">
        <v>1.3</v>
      </c>
    </row>
    <row r="145" spans="1:13" ht="14.25" customHeight="1" x14ac:dyDescent="0.25">
      <c r="A145" s="1431"/>
      <c r="B145" s="1431"/>
      <c r="C145" s="1139" t="s">
        <v>1606</v>
      </c>
      <c r="D145" s="1140" t="s">
        <v>4009</v>
      </c>
      <c r="E145" s="1141">
        <v>398847.55</v>
      </c>
      <c r="F145" s="1141">
        <v>1137200.72</v>
      </c>
      <c r="G145" s="1139" t="s">
        <v>3450</v>
      </c>
      <c r="H145" s="1140" t="s">
        <v>1606</v>
      </c>
      <c r="I145" s="1139" t="s">
        <v>3492</v>
      </c>
      <c r="J145" s="1142">
        <v>1.3</v>
      </c>
      <c r="K145" s="1142">
        <v>1.3</v>
      </c>
      <c r="L145" s="1142">
        <v>1.3839999999999999</v>
      </c>
      <c r="M145" s="1142">
        <v>1.51</v>
      </c>
    </row>
    <row r="146" spans="1:13" ht="14.25" customHeight="1" x14ac:dyDescent="0.25">
      <c r="A146" s="1431"/>
      <c r="B146" s="1431"/>
      <c r="C146" s="1139" t="s">
        <v>1606</v>
      </c>
      <c r="D146" s="1140" t="s">
        <v>4010</v>
      </c>
      <c r="E146" s="1141">
        <v>393838.02</v>
      </c>
      <c r="F146" s="1141">
        <v>1136985.83</v>
      </c>
      <c r="G146" s="1139" t="s">
        <v>3450</v>
      </c>
      <c r="H146" s="1140" t="s">
        <v>1606</v>
      </c>
      <c r="I146" s="1140" t="s">
        <v>1703</v>
      </c>
      <c r="J146" s="1142">
        <v>1.3</v>
      </c>
      <c r="K146" s="1142">
        <v>1.3</v>
      </c>
      <c r="L146" s="1142">
        <v>2.4</v>
      </c>
      <c r="M146" s="1142">
        <v>1.3220000000000001</v>
      </c>
    </row>
    <row r="147" spans="1:13" ht="14.25" customHeight="1" x14ac:dyDescent="0.25">
      <c r="A147" s="1431"/>
      <c r="B147" s="1431"/>
      <c r="C147" s="1139" t="s">
        <v>1606</v>
      </c>
      <c r="D147" s="1140" t="s">
        <v>4011</v>
      </c>
      <c r="E147" s="1141">
        <v>390196.46</v>
      </c>
      <c r="F147" s="1141">
        <v>1135715.47</v>
      </c>
      <c r="G147" s="1139" t="s">
        <v>3450</v>
      </c>
      <c r="H147" s="1140" t="s">
        <v>1606</v>
      </c>
      <c r="I147" s="1140" t="s">
        <v>1703</v>
      </c>
      <c r="J147" s="1142">
        <v>1.3</v>
      </c>
      <c r="K147" s="1142">
        <v>1.3</v>
      </c>
      <c r="L147" s="1142">
        <v>1.3</v>
      </c>
      <c r="M147" s="1142">
        <v>1.49</v>
      </c>
    </row>
    <row r="148" spans="1:13" ht="14.25" customHeight="1" x14ac:dyDescent="0.25">
      <c r="A148" s="1431"/>
      <c r="B148" s="1431"/>
      <c r="C148" s="1139" t="s">
        <v>1606</v>
      </c>
      <c r="D148" s="1140" t="s">
        <v>4012</v>
      </c>
      <c r="E148" s="1141">
        <v>386965.28</v>
      </c>
      <c r="F148" s="1141">
        <v>1130793.43</v>
      </c>
      <c r="G148" s="1139" t="s">
        <v>3450</v>
      </c>
      <c r="H148" s="1140" t="s">
        <v>1606</v>
      </c>
      <c r="I148" s="1140" t="s">
        <v>1703</v>
      </c>
      <c r="J148" s="1142">
        <v>1.3</v>
      </c>
      <c r="K148" s="1142">
        <v>1.3</v>
      </c>
      <c r="L148" s="1142">
        <v>1.36</v>
      </c>
      <c r="M148" s="1142">
        <v>1.59</v>
      </c>
    </row>
    <row r="149" spans="1:13" ht="14.25" customHeight="1" x14ac:dyDescent="0.25">
      <c r="A149" s="1431"/>
      <c r="B149" s="1431"/>
      <c r="C149" s="1139" t="s">
        <v>1606</v>
      </c>
      <c r="D149" s="1140" t="s">
        <v>4013</v>
      </c>
      <c r="E149" s="1141">
        <v>386110.34</v>
      </c>
      <c r="F149" s="1141">
        <v>1126878.02</v>
      </c>
      <c r="G149" s="1139" t="s">
        <v>3450</v>
      </c>
      <c r="H149" s="1140" t="s">
        <v>1606</v>
      </c>
      <c r="I149" s="1140" t="s">
        <v>3472</v>
      </c>
      <c r="J149" s="1142">
        <v>1.3</v>
      </c>
      <c r="K149" s="1142">
        <v>1.3</v>
      </c>
      <c r="L149" s="1142">
        <v>1.46</v>
      </c>
      <c r="M149" s="1142">
        <v>2.5099999999999998</v>
      </c>
    </row>
    <row r="150" spans="1:13" ht="14.25" customHeight="1" x14ac:dyDescent="0.25">
      <c r="A150" s="1431"/>
      <c r="B150" s="1431"/>
      <c r="C150" s="1139" t="s">
        <v>1606</v>
      </c>
      <c r="D150" s="1140" t="s">
        <v>4014</v>
      </c>
      <c r="E150" s="1141">
        <v>386127.09</v>
      </c>
      <c r="F150" s="1141">
        <v>1123542.79</v>
      </c>
      <c r="G150" s="1139" t="s">
        <v>38</v>
      </c>
      <c r="H150" s="1140" t="s">
        <v>38</v>
      </c>
      <c r="I150" s="1140" t="s">
        <v>3498</v>
      </c>
      <c r="J150" s="1142">
        <v>1.3</v>
      </c>
      <c r="K150" s="1142">
        <v>1.3</v>
      </c>
      <c r="L150" s="1142">
        <v>1.67</v>
      </c>
      <c r="M150" s="1142">
        <v>1.3</v>
      </c>
    </row>
    <row r="151" spans="1:13" ht="14.25" customHeight="1" x14ac:dyDescent="0.25">
      <c r="A151" s="1431"/>
      <c r="B151" s="1448" t="s">
        <v>1614</v>
      </c>
      <c r="C151" s="1123" t="s">
        <v>3499</v>
      </c>
      <c r="D151" s="1106" t="s">
        <v>4015</v>
      </c>
      <c r="E151" s="1115">
        <v>435084</v>
      </c>
      <c r="F151" s="1115">
        <v>1119313</v>
      </c>
      <c r="G151" s="1123" t="s">
        <v>36</v>
      </c>
      <c r="H151" s="1106" t="s">
        <v>3500</v>
      </c>
      <c r="I151" s="1123" t="s">
        <v>3501</v>
      </c>
      <c r="J151" s="1137">
        <v>2.9</v>
      </c>
      <c r="K151" s="1137">
        <v>2.9</v>
      </c>
      <c r="L151" s="1137">
        <v>3</v>
      </c>
      <c r="M151" s="1137" t="s">
        <v>296</v>
      </c>
    </row>
    <row r="152" spans="1:13" ht="14.25" customHeight="1" x14ac:dyDescent="0.25">
      <c r="A152" s="1431"/>
      <c r="B152" s="1442"/>
      <c r="C152" s="1123" t="s">
        <v>3502</v>
      </c>
      <c r="D152" s="1106" t="s">
        <v>4016</v>
      </c>
      <c r="E152" s="1115">
        <v>431170</v>
      </c>
      <c r="F152" s="1115">
        <v>1116259</v>
      </c>
      <c r="G152" s="1123" t="s">
        <v>36</v>
      </c>
      <c r="H152" s="1106" t="s">
        <v>3500</v>
      </c>
      <c r="I152" s="1123" t="s">
        <v>3501</v>
      </c>
      <c r="J152" s="1137">
        <v>2.9</v>
      </c>
      <c r="K152" s="1137">
        <v>2.9</v>
      </c>
      <c r="L152" s="1137">
        <v>3</v>
      </c>
      <c r="M152" s="1137">
        <v>3</v>
      </c>
    </row>
    <row r="153" spans="1:13" ht="14.25" customHeight="1" x14ac:dyDescent="0.25">
      <c r="A153" s="1431"/>
      <c r="B153" s="1442"/>
      <c r="C153" s="1123" t="s">
        <v>3503</v>
      </c>
      <c r="D153" s="1106" t="s">
        <v>4017</v>
      </c>
      <c r="E153" s="1115">
        <v>429923</v>
      </c>
      <c r="F153" s="1115">
        <v>1114448</v>
      </c>
      <c r="G153" s="1123" t="s">
        <v>36</v>
      </c>
      <c r="H153" s="1106" t="s">
        <v>3500</v>
      </c>
      <c r="I153" s="1106" t="s">
        <v>3504</v>
      </c>
      <c r="J153" s="1137">
        <v>2.9</v>
      </c>
      <c r="K153" s="1137">
        <v>2.9</v>
      </c>
      <c r="L153" s="1137">
        <v>11</v>
      </c>
      <c r="M153" s="1137">
        <v>3</v>
      </c>
    </row>
    <row r="154" spans="1:13" ht="14.25" customHeight="1" x14ac:dyDescent="0.25">
      <c r="A154" s="1431"/>
      <c r="B154" s="1442"/>
      <c r="C154" s="1123" t="s">
        <v>1614</v>
      </c>
      <c r="D154" s="1106" t="s">
        <v>4018</v>
      </c>
      <c r="E154" s="1115">
        <v>459288</v>
      </c>
      <c r="F154" s="1115">
        <v>1123742</v>
      </c>
      <c r="G154" s="1123" t="s">
        <v>36</v>
      </c>
      <c r="H154" s="1106" t="s">
        <v>190</v>
      </c>
      <c r="I154" s="1106" t="s">
        <v>3506</v>
      </c>
      <c r="J154" s="1137">
        <v>2.9</v>
      </c>
      <c r="K154" s="1137">
        <v>2.9</v>
      </c>
      <c r="L154" s="1137">
        <v>3</v>
      </c>
      <c r="M154" s="1137">
        <v>3</v>
      </c>
    </row>
    <row r="155" spans="1:13" ht="14.25" customHeight="1" x14ac:dyDescent="0.25">
      <c r="A155" s="1431"/>
      <c r="B155" s="1442"/>
      <c r="C155" s="1123" t="s">
        <v>3507</v>
      </c>
      <c r="D155" s="1106" t="s">
        <v>4019</v>
      </c>
      <c r="E155" s="1115">
        <v>441837</v>
      </c>
      <c r="F155" s="1115">
        <v>1113776</v>
      </c>
      <c r="G155" s="1123" t="s">
        <v>36</v>
      </c>
      <c r="H155" s="1106" t="s">
        <v>3500</v>
      </c>
      <c r="I155" s="1106" t="s">
        <v>3509</v>
      </c>
      <c r="J155" s="1137">
        <v>6.9</v>
      </c>
      <c r="K155" s="1137">
        <v>2.9</v>
      </c>
      <c r="L155" s="1137">
        <v>3</v>
      </c>
      <c r="M155" s="1137">
        <v>3</v>
      </c>
    </row>
    <row r="156" spans="1:13" ht="14.25" customHeight="1" x14ac:dyDescent="0.25">
      <c r="A156" s="1431"/>
      <c r="B156" s="1442"/>
      <c r="C156" s="1123" t="s">
        <v>3507</v>
      </c>
      <c r="D156" s="1106" t="s">
        <v>4020</v>
      </c>
      <c r="E156" s="1115">
        <v>430232</v>
      </c>
      <c r="F156" s="1115">
        <v>1107699</v>
      </c>
      <c r="G156" s="1123" t="s">
        <v>38</v>
      </c>
      <c r="H156" s="1106" t="s">
        <v>73</v>
      </c>
      <c r="I156" s="1106" t="s">
        <v>3511</v>
      </c>
      <c r="J156" s="1137">
        <v>2.9</v>
      </c>
      <c r="K156" s="1137">
        <v>2.9</v>
      </c>
      <c r="L156" s="1137">
        <v>3</v>
      </c>
      <c r="M156" s="1137">
        <v>3</v>
      </c>
    </row>
    <row r="157" spans="1:13" ht="14.25" customHeight="1" x14ac:dyDescent="0.25">
      <c r="A157" s="1431"/>
      <c r="B157" s="1442"/>
      <c r="C157" s="1123" t="s">
        <v>3507</v>
      </c>
      <c r="D157" s="1106" t="s">
        <v>4021</v>
      </c>
      <c r="E157" s="1115">
        <v>423874</v>
      </c>
      <c r="F157" s="1115">
        <v>1105780</v>
      </c>
      <c r="G157" s="1123" t="s">
        <v>38</v>
      </c>
      <c r="H157" s="1106" t="s">
        <v>38</v>
      </c>
      <c r="I157" s="1106" t="s">
        <v>1614</v>
      </c>
      <c r="J157" s="1137">
        <v>2.9</v>
      </c>
      <c r="K157" s="1137">
        <v>2.9</v>
      </c>
      <c r="L157" s="1137">
        <v>3</v>
      </c>
      <c r="M157" s="1137">
        <v>3</v>
      </c>
    </row>
    <row r="158" spans="1:13" ht="14.25" customHeight="1" x14ac:dyDescent="0.25">
      <c r="A158" s="1431"/>
      <c r="B158" s="1442"/>
      <c r="C158" s="1123" t="s">
        <v>3507</v>
      </c>
      <c r="D158" s="1106" t="s">
        <v>4022</v>
      </c>
      <c r="E158" s="1115">
        <v>422334</v>
      </c>
      <c r="F158" s="1115">
        <v>1104536</v>
      </c>
      <c r="G158" s="1123" t="s">
        <v>38</v>
      </c>
      <c r="H158" s="1123" t="s">
        <v>38</v>
      </c>
      <c r="I158" s="1106" t="s">
        <v>1614</v>
      </c>
      <c r="J158" s="1137">
        <v>2.9</v>
      </c>
      <c r="K158" s="1137">
        <v>2.9</v>
      </c>
      <c r="L158" s="1137">
        <v>3</v>
      </c>
      <c r="M158" s="1137">
        <v>3</v>
      </c>
    </row>
    <row r="159" spans="1:13" ht="14.25" customHeight="1" x14ac:dyDescent="0.25">
      <c r="A159" s="1431"/>
      <c r="B159" s="1444" t="s">
        <v>1655</v>
      </c>
      <c r="C159" s="1122" t="s">
        <v>3514</v>
      </c>
      <c r="D159" s="1119" t="s">
        <v>4023</v>
      </c>
      <c r="E159" s="1118">
        <v>380766.86</v>
      </c>
      <c r="F159" s="1118">
        <v>1152545.4099999999</v>
      </c>
      <c r="G159" s="1122" t="s">
        <v>3450</v>
      </c>
      <c r="H159" s="1119" t="s">
        <v>3514</v>
      </c>
      <c r="I159" s="1119" t="s">
        <v>3514</v>
      </c>
      <c r="J159" s="1120">
        <v>1.5</v>
      </c>
      <c r="K159" s="1120">
        <v>1.3</v>
      </c>
      <c r="L159" s="1120">
        <v>1.3</v>
      </c>
      <c r="M159" s="1120">
        <v>1.3</v>
      </c>
    </row>
    <row r="160" spans="1:13" ht="14.25" customHeight="1" x14ac:dyDescent="0.25">
      <c r="A160" s="1431"/>
      <c r="B160" s="1431"/>
      <c r="C160" s="1122" t="s">
        <v>3516</v>
      </c>
      <c r="D160" s="1119" t="s">
        <v>4024</v>
      </c>
      <c r="E160" s="1118">
        <v>367338.22</v>
      </c>
      <c r="F160" s="1118">
        <v>1149747.29</v>
      </c>
      <c r="G160" s="1122" t="s">
        <v>3450</v>
      </c>
      <c r="H160" s="1119" t="s">
        <v>3518</v>
      </c>
      <c r="I160" s="1119" t="s">
        <v>3518</v>
      </c>
      <c r="J160" s="1120">
        <v>1.75</v>
      </c>
      <c r="K160" s="1120">
        <v>1.3</v>
      </c>
      <c r="L160" s="1120">
        <v>1.55</v>
      </c>
      <c r="M160" s="1120">
        <v>2.12</v>
      </c>
    </row>
    <row r="161" spans="1:13" ht="14.25" customHeight="1" x14ac:dyDescent="0.25">
      <c r="A161" s="1431"/>
      <c r="B161" s="1431"/>
      <c r="C161" s="1122" t="s">
        <v>1655</v>
      </c>
      <c r="D161" s="1119" t="s">
        <v>4025</v>
      </c>
      <c r="E161" s="1118">
        <v>368908.16</v>
      </c>
      <c r="F161" s="1118">
        <v>1146581.26</v>
      </c>
      <c r="G161" s="1122" t="s">
        <v>3450</v>
      </c>
      <c r="H161" s="1119" t="s">
        <v>3514</v>
      </c>
      <c r="I161" s="1119" t="s">
        <v>1655</v>
      </c>
      <c r="J161" s="1120">
        <v>1.57</v>
      </c>
      <c r="K161" s="1120">
        <v>1.3</v>
      </c>
      <c r="L161" s="1120">
        <v>1.395</v>
      </c>
      <c r="M161" s="1120">
        <v>1.3</v>
      </c>
    </row>
    <row r="162" spans="1:13" ht="14.25" customHeight="1" x14ac:dyDescent="0.25">
      <c r="A162" s="1431"/>
      <c r="B162" s="1431"/>
      <c r="C162" s="1122" t="s">
        <v>3520</v>
      </c>
      <c r="D162" s="1119" t="s">
        <v>4026</v>
      </c>
      <c r="E162" s="1118">
        <v>393740.93</v>
      </c>
      <c r="F162" s="1118">
        <v>1159078.99</v>
      </c>
      <c r="G162" s="1122" t="s">
        <v>3450</v>
      </c>
      <c r="H162" s="1119" t="s">
        <v>3522</v>
      </c>
      <c r="I162" s="1119" t="s">
        <v>3520</v>
      </c>
      <c r="J162" s="1120">
        <v>1.3</v>
      </c>
      <c r="K162" s="1120">
        <v>1.3</v>
      </c>
      <c r="L162" s="1120">
        <v>1.3120000000000001</v>
      </c>
      <c r="M162" s="1120">
        <v>1.3</v>
      </c>
    </row>
    <row r="163" spans="1:13" ht="14.25" customHeight="1" x14ac:dyDescent="0.25">
      <c r="A163" s="1439"/>
      <c r="B163" s="1439"/>
      <c r="C163" s="1144" t="s">
        <v>3462</v>
      </c>
      <c r="D163" s="1145" t="s">
        <v>4027</v>
      </c>
      <c r="E163" s="1146">
        <v>367653.27</v>
      </c>
      <c r="F163" s="1146">
        <v>1181807.9099999999</v>
      </c>
      <c r="G163" s="1144" t="s">
        <v>3450</v>
      </c>
      <c r="H163" s="1145" t="s">
        <v>3518</v>
      </c>
      <c r="I163" s="1145" t="s">
        <v>3524</v>
      </c>
      <c r="J163" s="1147">
        <v>1.3</v>
      </c>
      <c r="K163" s="1147">
        <v>1.3</v>
      </c>
      <c r="L163" s="1147">
        <v>1.347</v>
      </c>
      <c r="M163" s="1147">
        <v>1.3</v>
      </c>
    </row>
    <row r="164" spans="1:13" ht="14.25" customHeight="1" x14ac:dyDescent="0.25">
      <c r="A164" s="13"/>
      <c r="B164" s="1423" t="s">
        <v>4028</v>
      </c>
      <c r="C164" s="1423"/>
      <c r="D164" s="1423"/>
      <c r="E164" s="1423"/>
      <c r="F164" s="1423"/>
      <c r="G164" s="1423"/>
      <c r="H164" s="1423"/>
      <c r="I164" s="1423"/>
      <c r="J164" s="1423"/>
      <c r="K164" s="1423"/>
      <c r="L164" s="1423"/>
      <c r="M164" s="1423"/>
    </row>
    <row r="165" spans="1:13" ht="14.25" customHeight="1" x14ac:dyDescent="0.25">
      <c r="A165" s="13"/>
      <c r="B165" s="1053"/>
      <c r="C165" s="1424" t="s">
        <v>106</v>
      </c>
      <c r="D165" s="1424" t="s">
        <v>107</v>
      </c>
      <c r="E165" s="1426" t="s">
        <v>108</v>
      </c>
      <c r="F165" s="1426"/>
      <c r="G165" s="1426"/>
      <c r="H165" s="1426"/>
      <c r="I165" s="1426"/>
      <c r="J165" s="1426" t="s">
        <v>110</v>
      </c>
      <c r="K165" s="1426"/>
      <c r="L165" s="1426"/>
      <c r="M165" s="1426"/>
    </row>
    <row r="166" spans="1:13" ht="14.25" customHeight="1" x14ac:dyDescent="0.25">
      <c r="A166" s="1033"/>
      <c r="B166" s="1427" t="s">
        <v>115</v>
      </c>
      <c r="C166" s="1424"/>
      <c r="D166" s="1424"/>
      <c r="E166" s="1021" t="s">
        <v>116</v>
      </c>
      <c r="F166" s="1021" t="s">
        <v>117</v>
      </c>
      <c r="G166" s="1429" t="s">
        <v>39</v>
      </c>
      <c r="H166" s="1429" t="s">
        <v>65</v>
      </c>
      <c r="I166" s="1429" t="s">
        <v>118</v>
      </c>
      <c r="J166" s="1021" t="s">
        <v>124</v>
      </c>
      <c r="K166" s="1021" t="s">
        <v>126</v>
      </c>
      <c r="L166" s="1021" t="s">
        <v>126</v>
      </c>
      <c r="M166" s="1021" t="s">
        <v>126</v>
      </c>
    </row>
    <row r="167" spans="1:13" ht="14.25" customHeight="1" x14ac:dyDescent="0.25">
      <c r="A167" s="13"/>
      <c r="B167" s="1428"/>
      <c r="C167" s="1425"/>
      <c r="D167" s="1425"/>
      <c r="E167" s="1021" t="s">
        <v>136</v>
      </c>
      <c r="F167" s="1021" t="s">
        <v>136</v>
      </c>
      <c r="G167" s="1425"/>
      <c r="H167" s="1425"/>
      <c r="I167" s="1425"/>
      <c r="J167" s="1024" t="s">
        <v>4030</v>
      </c>
      <c r="K167" s="1024" t="s">
        <v>4031</v>
      </c>
      <c r="L167" s="1024" t="s">
        <v>4032</v>
      </c>
      <c r="M167" s="1024" t="s">
        <v>4033</v>
      </c>
    </row>
    <row r="168" spans="1:13" ht="14.25" customHeight="1" x14ac:dyDescent="0.25">
      <c r="A168" s="1430" t="s">
        <v>4034</v>
      </c>
      <c r="B168" s="1450" t="s">
        <v>4035</v>
      </c>
      <c r="C168" s="1135" t="s">
        <v>4036</v>
      </c>
      <c r="D168" s="1112" t="s">
        <v>4037</v>
      </c>
      <c r="E168" s="1112">
        <v>459889</v>
      </c>
      <c r="F168" s="1112">
        <v>1204407</v>
      </c>
      <c r="G168" s="1112" t="s">
        <v>36</v>
      </c>
      <c r="H168" s="1112" t="s">
        <v>1643</v>
      </c>
      <c r="I168" s="1112" t="s">
        <v>4038</v>
      </c>
      <c r="J168" s="1113">
        <v>1.3</v>
      </c>
      <c r="K168" s="1113">
        <v>1.3</v>
      </c>
      <c r="L168" s="1113">
        <v>1.335</v>
      </c>
      <c r="M168" s="1113">
        <v>1.45</v>
      </c>
    </row>
    <row r="169" spans="1:13" ht="14.25" customHeight="1" x14ac:dyDescent="0.25">
      <c r="A169" s="1430"/>
      <c r="B169" s="1446"/>
      <c r="C169" s="1135" t="s">
        <v>4035</v>
      </c>
      <c r="D169" s="1112" t="s">
        <v>4041</v>
      </c>
      <c r="E169" s="1112">
        <v>439806</v>
      </c>
      <c r="F169" s="1112">
        <v>1181286</v>
      </c>
      <c r="G169" s="1112" t="s">
        <v>36</v>
      </c>
      <c r="H169" s="1112" t="s">
        <v>1643</v>
      </c>
      <c r="I169" s="1112" t="s">
        <v>4035</v>
      </c>
      <c r="J169" s="1113">
        <v>1.3</v>
      </c>
      <c r="K169" s="1113">
        <v>1.3169999999999999</v>
      </c>
      <c r="L169" s="1113">
        <v>1.3</v>
      </c>
      <c r="M169" s="1113">
        <v>1.3</v>
      </c>
    </row>
    <row r="170" spans="1:13" ht="14.25" customHeight="1" x14ac:dyDescent="0.25">
      <c r="A170" s="1430"/>
      <c r="B170" s="1446"/>
      <c r="C170" s="1135" t="s">
        <v>4035</v>
      </c>
      <c r="D170" s="1112" t="s">
        <v>4042</v>
      </c>
      <c r="E170" s="1112">
        <v>440761</v>
      </c>
      <c r="F170" s="1112">
        <v>1196191</v>
      </c>
      <c r="G170" s="1112" t="s">
        <v>36</v>
      </c>
      <c r="H170" s="1112" t="s">
        <v>1643</v>
      </c>
      <c r="I170" s="1112" t="s">
        <v>4035</v>
      </c>
      <c r="J170" s="1113">
        <v>1.3</v>
      </c>
      <c r="K170" s="1113">
        <v>1.58</v>
      </c>
      <c r="L170" s="1113">
        <v>1.3</v>
      </c>
      <c r="M170" s="1113">
        <v>1.3</v>
      </c>
    </row>
    <row r="171" spans="1:13" ht="14.25" customHeight="1" x14ac:dyDescent="0.25">
      <c r="A171" s="1430"/>
      <c r="B171" s="1446"/>
      <c r="C171" s="1135" t="s">
        <v>4035</v>
      </c>
      <c r="D171" s="1112" t="s">
        <v>4043</v>
      </c>
      <c r="E171" s="1112">
        <v>447414</v>
      </c>
      <c r="F171" s="1112">
        <v>1208498</v>
      </c>
      <c r="G171" s="1112" t="s">
        <v>36</v>
      </c>
      <c r="H171" s="1112" t="s">
        <v>1701</v>
      </c>
      <c r="I171" s="1112" t="s">
        <v>1701</v>
      </c>
      <c r="J171" s="1113">
        <v>1.3</v>
      </c>
      <c r="K171" s="1113">
        <v>1.3</v>
      </c>
      <c r="L171" s="1113">
        <v>1.359</v>
      </c>
      <c r="M171" s="1113">
        <v>1.401</v>
      </c>
    </row>
    <row r="172" spans="1:13" ht="14.25" customHeight="1" x14ac:dyDescent="0.25">
      <c r="A172" s="1430"/>
      <c r="B172" s="1446"/>
      <c r="C172" s="1135" t="s">
        <v>4044</v>
      </c>
      <c r="D172" s="1112" t="s">
        <v>4045</v>
      </c>
      <c r="E172" s="1112">
        <v>424939</v>
      </c>
      <c r="F172" s="1112">
        <v>1219769</v>
      </c>
      <c r="G172" s="1112" t="s">
        <v>36</v>
      </c>
      <c r="H172" s="1112" t="s">
        <v>1701</v>
      </c>
      <c r="I172" s="1112" t="s">
        <v>1701</v>
      </c>
      <c r="J172" s="1113">
        <v>1.3</v>
      </c>
      <c r="K172" s="1113">
        <v>1.73</v>
      </c>
      <c r="L172" s="1113">
        <v>2.42</v>
      </c>
      <c r="M172" s="1113">
        <v>4.05</v>
      </c>
    </row>
    <row r="173" spans="1:13" ht="14.25" customHeight="1" x14ac:dyDescent="0.25">
      <c r="A173" s="1430"/>
      <c r="B173" s="1446"/>
      <c r="C173" s="1135" t="s">
        <v>4047</v>
      </c>
      <c r="D173" s="1112" t="s">
        <v>4048</v>
      </c>
      <c r="E173" s="1112">
        <v>437136</v>
      </c>
      <c r="F173" s="1112">
        <v>1219338</v>
      </c>
      <c r="G173" s="1112" t="s">
        <v>36</v>
      </c>
      <c r="H173" s="1112" t="s">
        <v>1701</v>
      </c>
      <c r="I173" s="1112" t="s">
        <v>1701</v>
      </c>
      <c r="J173" s="1113">
        <v>1.3</v>
      </c>
      <c r="K173" s="1113">
        <v>1.47</v>
      </c>
      <c r="L173" s="1113">
        <v>1.3</v>
      </c>
      <c r="M173" s="1113">
        <v>3.89</v>
      </c>
    </row>
    <row r="174" spans="1:13" ht="14.25" customHeight="1" x14ac:dyDescent="0.25">
      <c r="A174" s="1430"/>
      <c r="B174" s="1451" t="s">
        <v>1618</v>
      </c>
      <c r="C174" s="1150" t="s">
        <v>4049</v>
      </c>
      <c r="D174" s="1151" t="s">
        <v>4050</v>
      </c>
      <c r="E174" s="1152">
        <v>396005</v>
      </c>
      <c r="F174" s="1153">
        <v>1182789</v>
      </c>
      <c r="G174" s="1153" t="s">
        <v>36</v>
      </c>
      <c r="H174" s="1153" t="s">
        <v>4051</v>
      </c>
      <c r="I174" s="1153" t="s">
        <v>4052</v>
      </c>
      <c r="J174" s="1154">
        <v>1.1000000000000001</v>
      </c>
      <c r="K174" s="1154">
        <v>2</v>
      </c>
      <c r="L174" s="1154">
        <v>2.8</v>
      </c>
      <c r="M174" s="1154">
        <v>20</v>
      </c>
    </row>
    <row r="175" spans="1:13" ht="14.25" customHeight="1" x14ac:dyDescent="0.25">
      <c r="A175" s="1430"/>
      <c r="B175" s="1452"/>
      <c r="C175" s="1150" t="s">
        <v>4055</v>
      </c>
      <c r="D175" s="1151" t="s">
        <v>4056</v>
      </c>
      <c r="E175" s="1152">
        <v>396513</v>
      </c>
      <c r="F175" s="1152">
        <v>1185236</v>
      </c>
      <c r="G175" s="1153" t="s">
        <v>36</v>
      </c>
      <c r="H175" s="1153" t="s">
        <v>4051</v>
      </c>
      <c r="I175" s="1153" t="s">
        <v>4052</v>
      </c>
      <c r="J175" s="1154">
        <v>1.3</v>
      </c>
      <c r="K175" s="1154">
        <v>2</v>
      </c>
      <c r="L175" s="1154">
        <v>2</v>
      </c>
      <c r="M175" s="1154">
        <v>17.100000000000001</v>
      </c>
    </row>
    <row r="176" spans="1:13" ht="14.25" customHeight="1" x14ac:dyDescent="0.25">
      <c r="A176" s="1430"/>
      <c r="B176" s="1452"/>
      <c r="C176" s="1150" t="s">
        <v>4057</v>
      </c>
      <c r="D176" s="1151" t="s">
        <v>4058</v>
      </c>
      <c r="E176" s="1152">
        <v>406466</v>
      </c>
      <c r="F176" s="1152">
        <v>1195288</v>
      </c>
      <c r="G176" s="1153" t="s">
        <v>36</v>
      </c>
      <c r="H176" s="1153" t="s">
        <v>1701</v>
      </c>
      <c r="I176" s="1153" t="s">
        <v>4059</v>
      </c>
      <c r="J176" s="1154">
        <v>1</v>
      </c>
      <c r="K176" s="1154">
        <v>5.3</v>
      </c>
      <c r="L176" s="1154">
        <v>2</v>
      </c>
      <c r="M176" s="1154">
        <v>34.9</v>
      </c>
    </row>
    <row r="177" spans="1:13" ht="14.25" customHeight="1" x14ac:dyDescent="0.25">
      <c r="A177" s="1430"/>
      <c r="B177" s="1452"/>
      <c r="C177" s="1150" t="s">
        <v>1618</v>
      </c>
      <c r="D177" s="1151" t="s">
        <v>4060</v>
      </c>
      <c r="E177" s="1152">
        <v>419081</v>
      </c>
      <c r="F177" s="1152">
        <v>1213800</v>
      </c>
      <c r="G177" s="1153" t="s">
        <v>36</v>
      </c>
      <c r="H177" s="1153" t="s">
        <v>1701</v>
      </c>
      <c r="I177" s="1153" t="s">
        <v>4059</v>
      </c>
      <c r="J177" s="1154">
        <v>2.4</v>
      </c>
      <c r="K177" s="1154">
        <v>6.5</v>
      </c>
      <c r="L177" s="1154">
        <v>2</v>
      </c>
      <c r="M177" s="1154">
        <v>16.100000000000001</v>
      </c>
    </row>
    <row r="178" spans="1:13" ht="14.25" customHeight="1" x14ac:dyDescent="0.25">
      <c r="A178" s="1430"/>
      <c r="B178" s="1452"/>
      <c r="C178" s="1150" t="s">
        <v>4061</v>
      </c>
      <c r="D178" s="1151" t="s">
        <v>4062</v>
      </c>
      <c r="E178" s="1152">
        <v>424116</v>
      </c>
      <c r="F178" s="1152">
        <v>1198841</v>
      </c>
      <c r="G178" s="1153" t="s">
        <v>36</v>
      </c>
      <c r="H178" s="1153" t="s">
        <v>1701</v>
      </c>
      <c r="I178" s="1153" t="s">
        <v>4059</v>
      </c>
      <c r="J178" s="1154">
        <v>1.9</v>
      </c>
      <c r="K178" s="1154">
        <v>9.1999999999999993</v>
      </c>
      <c r="L178" s="1154">
        <v>21.5</v>
      </c>
      <c r="M178" s="1154">
        <v>0</v>
      </c>
    </row>
    <row r="179" spans="1:13" ht="14.25" customHeight="1" x14ac:dyDescent="0.25">
      <c r="A179" s="1430"/>
      <c r="B179" s="1447" t="s">
        <v>1643</v>
      </c>
      <c r="C179" s="1139" t="s">
        <v>4063</v>
      </c>
      <c r="D179" s="1140" t="s">
        <v>4064</v>
      </c>
      <c r="E179" s="1140">
        <v>445595</v>
      </c>
      <c r="F179" s="1140">
        <v>1150072</v>
      </c>
      <c r="G179" s="1140" t="s">
        <v>36</v>
      </c>
      <c r="H179" s="1140" t="s">
        <v>1643</v>
      </c>
      <c r="I179" s="1140" t="s">
        <v>4065</v>
      </c>
      <c r="J179" s="1142">
        <v>3</v>
      </c>
      <c r="K179" s="1142">
        <v>3</v>
      </c>
      <c r="L179" s="1142">
        <v>3</v>
      </c>
      <c r="M179" s="1142">
        <v>3</v>
      </c>
    </row>
    <row r="180" spans="1:13" ht="14.25" customHeight="1" x14ac:dyDescent="0.25">
      <c r="A180" s="1430"/>
      <c r="B180" s="1431"/>
      <c r="C180" s="1139" t="s">
        <v>1643</v>
      </c>
      <c r="D180" s="1140" t="s">
        <v>4066</v>
      </c>
      <c r="E180" s="1140">
        <v>448391</v>
      </c>
      <c r="F180" s="1140">
        <v>1154099</v>
      </c>
      <c r="G180" s="1140" t="s">
        <v>36</v>
      </c>
      <c r="H180" s="1140" t="s">
        <v>1643</v>
      </c>
      <c r="I180" s="1140" t="s">
        <v>4065</v>
      </c>
      <c r="J180" s="1142">
        <v>3</v>
      </c>
      <c r="K180" s="1142">
        <v>3</v>
      </c>
      <c r="L180" s="1142">
        <v>3</v>
      </c>
      <c r="M180" s="1142">
        <v>3</v>
      </c>
    </row>
    <row r="181" spans="1:13" ht="14.25" customHeight="1" x14ac:dyDescent="0.25">
      <c r="A181" s="1430"/>
      <c r="B181" s="1431"/>
      <c r="C181" s="1139" t="s">
        <v>1643</v>
      </c>
      <c r="D181" s="1140" t="s">
        <v>4067</v>
      </c>
      <c r="E181" s="1140">
        <v>447360</v>
      </c>
      <c r="F181" s="1140">
        <v>1164091</v>
      </c>
      <c r="G181" s="1140" t="s">
        <v>36</v>
      </c>
      <c r="H181" s="1140" t="s">
        <v>1643</v>
      </c>
      <c r="I181" s="1140" t="s">
        <v>4038</v>
      </c>
      <c r="J181" s="1142">
        <v>3</v>
      </c>
      <c r="K181" s="1142">
        <v>3</v>
      </c>
      <c r="L181" s="1142">
        <v>3</v>
      </c>
      <c r="M181" s="1142">
        <v>3</v>
      </c>
    </row>
    <row r="182" spans="1:13" ht="14.25" customHeight="1" x14ac:dyDescent="0.25">
      <c r="A182" s="1430"/>
      <c r="B182" s="1431"/>
      <c r="C182" s="1139" t="s">
        <v>1643</v>
      </c>
      <c r="D182" s="1140" t="s">
        <v>4068</v>
      </c>
      <c r="E182" s="1140">
        <v>446170</v>
      </c>
      <c r="F182" s="1140">
        <v>1167233</v>
      </c>
      <c r="G182" s="1140" t="s">
        <v>36</v>
      </c>
      <c r="H182" s="1140" t="s">
        <v>1643</v>
      </c>
      <c r="I182" s="1140" t="s">
        <v>4035</v>
      </c>
      <c r="J182" s="1142">
        <v>3</v>
      </c>
      <c r="K182" s="1142">
        <v>3</v>
      </c>
      <c r="L182" s="1142">
        <v>3</v>
      </c>
      <c r="M182" s="1142">
        <v>3</v>
      </c>
    </row>
    <row r="183" spans="1:13" ht="14.25" customHeight="1" x14ac:dyDescent="0.25">
      <c r="A183" s="1430"/>
      <c r="B183" s="1431"/>
      <c r="C183" s="1139" t="s">
        <v>1643</v>
      </c>
      <c r="D183" s="1140" t="s">
        <v>4069</v>
      </c>
      <c r="E183" s="1140">
        <v>472597</v>
      </c>
      <c r="F183" s="1140">
        <v>1178771</v>
      </c>
      <c r="G183" s="1140" t="s">
        <v>36</v>
      </c>
      <c r="H183" s="1140" t="s">
        <v>1643</v>
      </c>
      <c r="I183" s="1140" t="s">
        <v>4070</v>
      </c>
      <c r="J183" s="1142">
        <v>3</v>
      </c>
      <c r="K183" s="1142">
        <v>3</v>
      </c>
      <c r="L183" s="1142">
        <v>3</v>
      </c>
      <c r="M183" s="1142">
        <v>3</v>
      </c>
    </row>
    <row r="184" spans="1:13" ht="14.25" customHeight="1" x14ac:dyDescent="0.25">
      <c r="A184" s="1430"/>
      <c r="B184" s="1431"/>
      <c r="C184" s="1139" t="s">
        <v>1643</v>
      </c>
      <c r="D184" s="1140" t="s">
        <v>4071</v>
      </c>
      <c r="E184" s="1140">
        <v>478588</v>
      </c>
      <c r="F184" s="1140">
        <v>1192460</v>
      </c>
      <c r="G184" s="1140" t="s">
        <v>36</v>
      </c>
      <c r="H184" s="1140" t="s">
        <v>1643</v>
      </c>
      <c r="I184" s="1140" t="s">
        <v>4070</v>
      </c>
      <c r="J184" s="1142">
        <v>3</v>
      </c>
      <c r="K184" s="1142">
        <v>3</v>
      </c>
      <c r="L184" s="1142">
        <v>3</v>
      </c>
      <c r="M184" s="1142">
        <v>3</v>
      </c>
    </row>
    <row r="185" spans="1:13" ht="14.25" customHeight="1" x14ac:dyDescent="0.25">
      <c r="A185" s="1430"/>
      <c r="B185" s="1453" t="s">
        <v>1647</v>
      </c>
      <c r="C185" s="1150" t="s">
        <v>4072</v>
      </c>
      <c r="D185" s="1151" t="s">
        <v>4073</v>
      </c>
      <c r="E185" s="1158">
        <v>482052</v>
      </c>
      <c r="F185" s="1158">
        <v>1128601</v>
      </c>
      <c r="G185" s="1158" t="s">
        <v>37</v>
      </c>
      <c r="H185" s="1158" t="s">
        <v>37</v>
      </c>
      <c r="I185" s="1158" t="s">
        <v>4074</v>
      </c>
      <c r="J185" s="1159">
        <v>8</v>
      </c>
      <c r="K185" s="1159">
        <v>5.7</v>
      </c>
      <c r="L185" s="1159">
        <v>4</v>
      </c>
      <c r="M185" s="1159">
        <v>2.2000000000000002</v>
      </c>
    </row>
    <row r="186" spans="1:13" ht="14.25" customHeight="1" x14ac:dyDescent="0.25">
      <c r="A186" s="1430"/>
      <c r="B186" s="1452"/>
      <c r="C186" s="1150" t="s">
        <v>4075</v>
      </c>
      <c r="D186" s="1151" t="s">
        <v>4076</v>
      </c>
      <c r="E186" s="1158">
        <v>479928</v>
      </c>
      <c r="F186" s="1158">
        <v>1135348</v>
      </c>
      <c r="G186" s="1158" t="s">
        <v>37</v>
      </c>
      <c r="H186" s="1158" t="s">
        <v>37</v>
      </c>
      <c r="I186" s="1158" t="s">
        <v>4074</v>
      </c>
      <c r="J186" s="1159">
        <v>10</v>
      </c>
      <c r="K186" s="1159">
        <v>2</v>
      </c>
      <c r="L186" s="1159">
        <v>4.5999999999999996</v>
      </c>
      <c r="M186" s="1159">
        <v>17.2</v>
      </c>
    </row>
    <row r="187" spans="1:13" ht="14.25" customHeight="1" x14ac:dyDescent="0.25">
      <c r="A187" s="1430"/>
      <c r="B187" s="1452"/>
      <c r="C187" s="1150" t="s">
        <v>1699</v>
      </c>
      <c r="D187" s="1151" t="s">
        <v>4077</v>
      </c>
      <c r="E187" s="1158">
        <v>499537</v>
      </c>
      <c r="F187" s="1158">
        <v>1153320</v>
      </c>
      <c r="G187" s="1158" t="s">
        <v>37</v>
      </c>
      <c r="H187" s="1158" t="s">
        <v>1647</v>
      </c>
      <c r="I187" s="1158" t="s">
        <v>1699</v>
      </c>
      <c r="J187" s="1159">
        <v>8</v>
      </c>
      <c r="K187" s="1159">
        <v>4.9000000000000004</v>
      </c>
      <c r="L187" s="1159">
        <v>2.4</v>
      </c>
      <c r="M187" s="1159">
        <v>0</v>
      </c>
    </row>
    <row r="188" spans="1:13" ht="14.25" customHeight="1" x14ac:dyDescent="0.25">
      <c r="A188" s="1430"/>
      <c r="B188" s="1452"/>
      <c r="C188" s="1150" t="s">
        <v>1647</v>
      </c>
      <c r="D188" s="1151" t="s">
        <v>4078</v>
      </c>
      <c r="E188" s="1152">
        <v>498841</v>
      </c>
      <c r="F188" s="1152">
        <v>1155364</v>
      </c>
      <c r="G188" s="1158" t="s">
        <v>37</v>
      </c>
      <c r="H188" s="1158" t="s">
        <v>1647</v>
      </c>
      <c r="I188" s="1158" t="s">
        <v>1699</v>
      </c>
      <c r="J188" s="1159">
        <v>12</v>
      </c>
      <c r="K188" s="1159">
        <v>5</v>
      </c>
      <c r="L188" s="1159">
        <v>2</v>
      </c>
      <c r="M188" s="1159">
        <v>22.2</v>
      </c>
    </row>
    <row r="189" spans="1:13" ht="14.25" customHeight="1" x14ac:dyDescent="0.25">
      <c r="A189" s="1430"/>
      <c r="B189" s="1452"/>
      <c r="C189" s="1150" t="s">
        <v>1647</v>
      </c>
      <c r="D189" s="1151" t="s">
        <v>4079</v>
      </c>
      <c r="E189" s="1152">
        <v>499819</v>
      </c>
      <c r="F189" s="1152">
        <v>1173656</v>
      </c>
      <c r="G189" s="1158" t="s">
        <v>37</v>
      </c>
      <c r="H189" s="1158" t="s">
        <v>1647</v>
      </c>
      <c r="I189" s="1158" t="s">
        <v>1699</v>
      </c>
      <c r="J189" s="1159">
        <v>4.9000000000000004</v>
      </c>
      <c r="K189" s="1159">
        <v>6</v>
      </c>
      <c r="L189" s="1159">
        <v>2</v>
      </c>
      <c r="M189" s="1159">
        <v>20.6</v>
      </c>
    </row>
    <row r="190" spans="1:13" ht="14.25" customHeight="1" x14ac:dyDescent="0.25">
      <c r="A190" s="1430"/>
      <c r="B190" s="1452"/>
      <c r="C190" s="1150" t="s">
        <v>1645</v>
      </c>
      <c r="D190" s="1151" t="s">
        <v>4080</v>
      </c>
      <c r="E190" s="1161">
        <v>493786</v>
      </c>
      <c r="F190" s="1161">
        <v>1173389</v>
      </c>
      <c r="G190" s="1158" t="s">
        <v>37</v>
      </c>
      <c r="H190" s="1158" t="s">
        <v>1647</v>
      </c>
      <c r="I190" s="1158" t="s">
        <v>1699</v>
      </c>
      <c r="J190" s="1159">
        <v>2.5</v>
      </c>
      <c r="K190" s="1159">
        <v>2</v>
      </c>
      <c r="L190" s="1159">
        <v>2</v>
      </c>
      <c r="M190" s="1159">
        <v>15.6</v>
      </c>
    </row>
    <row r="191" spans="1:13" ht="14.25" customHeight="1" x14ac:dyDescent="0.25">
      <c r="A191" s="1430"/>
      <c r="B191" s="1444" t="s">
        <v>4081</v>
      </c>
      <c r="C191" s="1122" t="s">
        <v>4081</v>
      </c>
      <c r="D191" s="1119" t="s">
        <v>4082</v>
      </c>
      <c r="E191" s="1119">
        <v>482592</v>
      </c>
      <c r="F191" s="1119">
        <v>1175164</v>
      </c>
      <c r="G191" s="1119" t="s">
        <v>37</v>
      </c>
      <c r="H191" s="1119" t="s">
        <v>1647</v>
      </c>
      <c r="I191" s="1119" t="s">
        <v>4081</v>
      </c>
      <c r="J191" s="1120">
        <v>1.3</v>
      </c>
      <c r="K191" s="1120">
        <v>2.06</v>
      </c>
      <c r="L191" s="1120">
        <v>1.304</v>
      </c>
      <c r="M191" s="1120">
        <v>4.62</v>
      </c>
    </row>
    <row r="192" spans="1:13" ht="14.25" customHeight="1" x14ac:dyDescent="0.25">
      <c r="A192" s="1430"/>
      <c r="B192" s="1431"/>
      <c r="C192" s="1122" t="s">
        <v>4081</v>
      </c>
      <c r="D192" s="1119" t="s">
        <v>4083</v>
      </c>
      <c r="E192" s="1119">
        <v>489977</v>
      </c>
      <c r="F192" s="1119">
        <v>1190025</v>
      </c>
      <c r="G192" s="1119" t="s">
        <v>37</v>
      </c>
      <c r="H192" s="1119" t="s">
        <v>1647</v>
      </c>
      <c r="I192" s="1119" t="s">
        <v>4081</v>
      </c>
      <c r="J192" s="1120">
        <v>1.3</v>
      </c>
      <c r="K192" s="1120">
        <v>1.399</v>
      </c>
      <c r="L192" s="1120">
        <v>1.3</v>
      </c>
      <c r="M192" s="1120">
        <v>3.15</v>
      </c>
    </row>
    <row r="193" spans="1:13" ht="14.25" customHeight="1" x14ac:dyDescent="0.25">
      <c r="A193" s="1430"/>
      <c r="B193" s="1454" t="s">
        <v>3404</v>
      </c>
      <c r="C193" s="1163" t="s">
        <v>1646</v>
      </c>
      <c r="D193" s="1164" t="s">
        <v>4084</v>
      </c>
      <c r="E193" s="1164">
        <v>505845</v>
      </c>
      <c r="F193" s="1164">
        <v>1121951</v>
      </c>
      <c r="G193" s="1164" t="s">
        <v>1689</v>
      </c>
      <c r="H193" s="1164" t="s">
        <v>4085</v>
      </c>
      <c r="I193" s="1164" t="s">
        <v>3520</v>
      </c>
      <c r="J193" s="1165">
        <v>3</v>
      </c>
      <c r="K193" s="1165">
        <v>3</v>
      </c>
      <c r="L193" s="1165">
        <v>3</v>
      </c>
      <c r="M193" s="1165">
        <v>3</v>
      </c>
    </row>
    <row r="194" spans="1:13" ht="14.25" customHeight="1" x14ac:dyDescent="0.25">
      <c r="A194" s="1430"/>
      <c r="B194" s="1454"/>
      <c r="C194" s="1163" t="s">
        <v>4086</v>
      </c>
      <c r="D194" s="1164" t="s">
        <v>4087</v>
      </c>
      <c r="E194" s="1164">
        <v>521342</v>
      </c>
      <c r="F194" s="1164">
        <v>1123861</v>
      </c>
      <c r="G194" s="1164" t="s">
        <v>3369</v>
      </c>
      <c r="H194" s="1164" t="s">
        <v>3434</v>
      </c>
      <c r="I194" s="1164" t="s">
        <v>3435</v>
      </c>
      <c r="J194" s="1165">
        <v>3</v>
      </c>
      <c r="K194" s="1165">
        <v>3</v>
      </c>
      <c r="L194" s="1165">
        <v>3</v>
      </c>
      <c r="M194" s="1165">
        <v>3</v>
      </c>
    </row>
    <row r="195" spans="1:13" ht="14.25" customHeight="1" x14ac:dyDescent="0.25">
      <c r="A195" s="1430"/>
      <c r="B195" s="1454"/>
      <c r="C195" s="1163" t="s">
        <v>1646</v>
      </c>
      <c r="D195" s="1164" t="s">
        <v>4088</v>
      </c>
      <c r="E195" s="1164">
        <v>501187</v>
      </c>
      <c r="F195" s="1164">
        <v>1156754</v>
      </c>
      <c r="G195" s="1164" t="s">
        <v>37</v>
      </c>
      <c r="H195" s="1164" t="s">
        <v>1647</v>
      </c>
      <c r="I195" s="1164" t="s">
        <v>1699</v>
      </c>
      <c r="J195" s="1165">
        <v>3</v>
      </c>
      <c r="K195" s="1165">
        <v>3</v>
      </c>
      <c r="L195" s="1165">
        <v>3</v>
      </c>
      <c r="M195" s="1165">
        <v>3</v>
      </c>
    </row>
    <row r="196" spans="1:13" ht="14.25" customHeight="1" x14ac:dyDescent="0.25">
      <c r="A196" s="1430"/>
      <c r="B196" s="1454"/>
      <c r="C196" s="1163" t="s">
        <v>3404</v>
      </c>
      <c r="D196" s="1164" t="s">
        <v>4089</v>
      </c>
      <c r="E196" s="1164">
        <v>515850</v>
      </c>
      <c r="F196" s="1164">
        <v>1145812</v>
      </c>
      <c r="G196" s="1164" t="s">
        <v>37</v>
      </c>
      <c r="H196" s="1164" t="s">
        <v>1647</v>
      </c>
      <c r="I196" s="1164" t="s">
        <v>4090</v>
      </c>
      <c r="J196" s="1165">
        <v>3</v>
      </c>
      <c r="K196" s="1165">
        <v>3</v>
      </c>
      <c r="L196" s="1165">
        <v>3</v>
      </c>
      <c r="M196" s="1165">
        <v>3</v>
      </c>
    </row>
    <row r="197" spans="1:13" ht="14.25" customHeight="1" x14ac:dyDescent="0.25">
      <c r="A197" s="1449"/>
      <c r="B197" s="1455"/>
      <c r="C197" s="1168" t="s">
        <v>1646</v>
      </c>
      <c r="D197" s="1169" t="s">
        <v>4091</v>
      </c>
      <c r="E197" s="1169">
        <v>511157</v>
      </c>
      <c r="F197" s="1169">
        <v>1147119</v>
      </c>
      <c r="G197" s="1169" t="s">
        <v>3369</v>
      </c>
      <c r="H197" s="1169" t="s">
        <v>3434</v>
      </c>
      <c r="I197" s="1169" t="s">
        <v>4092</v>
      </c>
      <c r="J197" s="1170">
        <v>3</v>
      </c>
      <c r="K197" s="1170">
        <v>3</v>
      </c>
      <c r="L197" s="1170">
        <v>3</v>
      </c>
      <c r="M197" s="1170">
        <v>3</v>
      </c>
    </row>
    <row r="198" spans="1:13" ht="14.25" customHeight="1" x14ac:dyDescent="0.25">
      <c r="A198" s="12" t="s">
        <v>4093</v>
      </c>
      <c r="B198" s="12"/>
      <c r="C198" s="12"/>
      <c r="D198" s="12"/>
      <c r="E198" s="12"/>
      <c r="F198" s="12"/>
      <c r="G198" s="12"/>
      <c r="H198" s="12"/>
      <c r="I198" s="12"/>
      <c r="J198" s="12"/>
      <c r="K198" s="12"/>
      <c r="L198" s="12"/>
      <c r="M198" s="12"/>
    </row>
    <row r="199" spans="1:13" ht="14.25" customHeight="1" x14ac:dyDescent="0.25">
      <c r="A199" s="1420" t="s">
        <v>3527</v>
      </c>
      <c r="B199" s="1420"/>
      <c r="C199" s="877" t="s">
        <v>3526</v>
      </c>
      <c r="J199" s="799"/>
      <c r="K199" s="799"/>
      <c r="L199" s="799"/>
      <c r="M199" s="799"/>
    </row>
    <row r="200" spans="1:13" ht="14.25" customHeight="1" x14ac:dyDescent="0.25">
      <c r="A200" s="1421" t="s">
        <v>3528</v>
      </c>
      <c r="B200" s="1421"/>
      <c r="C200" s="878" t="s">
        <v>2058</v>
      </c>
      <c r="J200" s="799"/>
      <c r="K200" s="799"/>
      <c r="L200" s="799"/>
      <c r="M200" s="799"/>
    </row>
    <row r="201" spans="1:13" ht="14.25" customHeight="1" x14ac:dyDescent="0.25">
      <c r="A201" s="1421" t="s">
        <v>3530</v>
      </c>
      <c r="B201" s="1421"/>
      <c r="C201" s="878" t="s">
        <v>3529</v>
      </c>
      <c r="J201" s="799"/>
      <c r="K201" s="799"/>
      <c r="L201" s="799"/>
      <c r="M201" s="799"/>
    </row>
    <row r="202" spans="1:13" ht="14.25" customHeight="1" x14ac:dyDescent="0.25">
      <c r="A202" s="1422" t="s">
        <v>3531</v>
      </c>
      <c r="B202" s="1422"/>
      <c r="C202" s="879" t="s">
        <v>3333</v>
      </c>
      <c r="J202" s="799"/>
      <c r="K202" s="799"/>
      <c r="L202" s="799"/>
      <c r="M202" s="799"/>
    </row>
    <row r="203" spans="1:13" ht="14.25" customHeight="1" x14ac:dyDescent="0.25"/>
    <row r="204" spans="1:13" ht="14.25" customHeight="1" x14ac:dyDescent="0.25"/>
    <row r="205" spans="1:13" ht="14.25" customHeight="1" x14ac:dyDescent="0.25"/>
    <row r="206" spans="1:13" ht="14.25" customHeight="1" x14ac:dyDescent="0.25"/>
    <row r="207" spans="1:13" ht="14.25" customHeight="1" x14ac:dyDescent="0.25"/>
    <row r="208" spans="1:13"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sheetData>
  <mergeCells count="73">
    <mergeCell ref="A168:A197"/>
    <mergeCell ref="B168:B173"/>
    <mergeCell ref="B174:B178"/>
    <mergeCell ref="B179:B184"/>
    <mergeCell ref="B185:B190"/>
    <mergeCell ref="B191:B192"/>
    <mergeCell ref="B193:B197"/>
    <mergeCell ref="B164:M164"/>
    <mergeCell ref="C165:C167"/>
    <mergeCell ref="D165:D167"/>
    <mergeCell ref="E165:I165"/>
    <mergeCell ref="J165:M165"/>
    <mergeCell ref="B166:B167"/>
    <mergeCell ref="G166:G167"/>
    <mergeCell ref="H166:H167"/>
    <mergeCell ref="I166:I167"/>
    <mergeCell ref="A124:A163"/>
    <mergeCell ref="B124:B132"/>
    <mergeCell ref="B133:B143"/>
    <mergeCell ref="B144:B150"/>
    <mergeCell ref="B151:B158"/>
    <mergeCell ref="B159:B163"/>
    <mergeCell ref="B120:M120"/>
    <mergeCell ref="C121:C123"/>
    <mergeCell ref="D121:D123"/>
    <mergeCell ref="E121:I121"/>
    <mergeCell ref="J121:M121"/>
    <mergeCell ref="B122:B123"/>
    <mergeCell ref="G122:G123"/>
    <mergeCell ref="H122:H123"/>
    <mergeCell ref="I122:I123"/>
    <mergeCell ref="A67:A119"/>
    <mergeCell ref="B67:B79"/>
    <mergeCell ref="B80:B82"/>
    <mergeCell ref="B83:B86"/>
    <mergeCell ref="B87:B90"/>
    <mergeCell ref="B91:B98"/>
    <mergeCell ref="B99:B105"/>
    <mergeCell ref="B106:B107"/>
    <mergeCell ref="B108:B111"/>
    <mergeCell ref="B112:B114"/>
    <mergeCell ref="B115:B119"/>
    <mergeCell ref="B57:B62"/>
    <mergeCell ref="B63:M63"/>
    <mergeCell ref="C64:C66"/>
    <mergeCell ref="D64:D66"/>
    <mergeCell ref="E64:I64"/>
    <mergeCell ref="J64:M64"/>
    <mergeCell ref="B65:B66"/>
    <mergeCell ref="G65:G66"/>
    <mergeCell ref="H65:H66"/>
    <mergeCell ref="I65:I66"/>
    <mergeCell ref="B30:B37"/>
    <mergeCell ref="B38:B41"/>
    <mergeCell ref="B42:B48"/>
    <mergeCell ref="B49:B51"/>
    <mergeCell ref="B52:B56"/>
    <mergeCell ref="A199:B199"/>
    <mergeCell ref="A200:B200"/>
    <mergeCell ref="A201:B201"/>
    <mergeCell ref="A202:B202"/>
    <mergeCell ref="B14:M14"/>
    <mergeCell ref="C15:C17"/>
    <mergeCell ref="D15:D17"/>
    <mergeCell ref="E15:I15"/>
    <mergeCell ref="J15:M15"/>
    <mergeCell ref="B16:B17"/>
    <mergeCell ref="G16:G17"/>
    <mergeCell ref="H16:H17"/>
    <mergeCell ref="I16:I17"/>
    <mergeCell ref="A18:A62"/>
    <mergeCell ref="B18:B21"/>
    <mergeCell ref="B22:B29"/>
  </mergeCells>
  <dataValidations count="1">
    <dataValidation type="decimal" allowBlank="1" showInputMessage="1" showErrorMessage="1" sqref="K174:K190 K193:K197 L174:L190 L193:L197 M174:M190 M193:M197">
      <formula1>0</formula1>
      <formula2>1000.1</formula2>
    </dataValidation>
  </dataValidations>
  <hyperlinks>
    <hyperlink ref="A1" location="'C1'!A1" display="Regresar"/>
    <hyperlink ref="G1" location="'HM 1.3.2.b.1'!A1" display="Ver metadato"/>
  </hyperlinks>
  <pageMargins left="0.7" right="0.7" top="0.75" bottom="0.75" header="0.3" footer="0.3"/>
  <pageSetup orientation="portrait" horizontalDpi="90" verticalDpi="9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0">
    <tabColor theme="8" tint="-0.499984740745262"/>
    <pageSetUpPr fitToPage="1"/>
  </sheetPr>
  <dimension ref="A1:Z997"/>
  <sheetViews>
    <sheetView showGridLines="0" zoomScale="90" zoomScaleNormal="90" workbookViewId="0">
      <selection activeCell="E24" sqref="E24"/>
    </sheetView>
  </sheetViews>
  <sheetFormatPr baseColWidth="10" defaultColWidth="14.42578125" defaultRowHeight="15" x14ac:dyDescent="0.25"/>
  <cols>
    <col min="1" max="1" width="12.28515625" style="134" customWidth="1"/>
    <col min="2" max="2" width="30.28515625" style="134" customWidth="1"/>
    <col min="3" max="3" width="37.7109375" style="134" customWidth="1"/>
    <col min="4" max="4" width="34.28515625" style="134" customWidth="1"/>
    <col min="5" max="5" width="25.42578125" style="134" customWidth="1"/>
    <col min="6" max="6" width="24.7109375" style="134" customWidth="1"/>
    <col min="7" max="7" width="21.42578125" style="134" customWidth="1"/>
    <col min="8" max="8" width="16" style="134" customWidth="1"/>
    <col min="9" max="9" width="16.28515625" style="134" customWidth="1"/>
    <col min="10" max="10" width="21.7109375" style="134" customWidth="1"/>
    <col min="11" max="26" width="11.42578125" style="134" customWidth="1"/>
    <col min="27" max="16384" width="14.42578125" style="134"/>
  </cols>
  <sheetData>
    <row r="1" spans="1:26" s="501" customFormat="1" ht="15.6" x14ac:dyDescent="0.25">
      <c r="A1" s="23" t="s">
        <v>32</v>
      </c>
      <c r="B1" s="502"/>
      <c r="C1" s="502"/>
      <c r="D1" s="502"/>
      <c r="E1" s="502"/>
      <c r="F1" s="502"/>
      <c r="G1" s="502"/>
      <c r="H1" s="502"/>
      <c r="I1" s="502"/>
      <c r="J1" s="502"/>
      <c r="K1" s="502"/>
      <c r="L1" s="502"/>
      <c r="M1" s="502"/>
      <c r="N1" s="502"/>
      <c r="O1" s="502"/>
      <c r="P1" s="502"/>
      <c r="Q1" s="502"/>
      <c r="R1" s="502"/>
      <c r="S1" s="502"/>
      <c r="T1" s="502"/>
      <c r="U1" s="502"/>
      <c r="V1" s="502"/>
      <c r="W1" s="502"/>
      <c r="X1" s="502"/>
      <c r="Y1" s="502"/>
      <c r="Z1" s="502"/>
    </row>
    <row r="2" spans="1:26" ht="42" customHeight="1" x14ac:dyDescent="0.25">
      <c r="A2" s="445"/>
      <c r="B2" s="445"/>
      <c r="C2" s="445"/>
      <c r="D2" s="445"/>
      <c r="E2" s="445"/>
      <c r="F2" s="446" t="s">
        <v>264</v>
      </c>
      <c r="G2" s="447"/>
      <c r="H2" s="445"/>
      <c r="I2" s="445"/>
      <c r="J2" s="445"/>
      <c r="K2" s="445"/>
      <c r="L2" s="445"/>
      <c r="M2" s="445"/>
      <c r="N2" s="445"/>
      <c r="O2" s="445"/>
      <c r="P2" s="445"/>
      <c r="Q2" s="445"/>
      <c r="R2" s="445"/>
      <c r="S2" s="445"/>
      <c r="T2" s="445"/>
      <c r="U2" s="445"/>
      <c r="V2" s="445"/>
      <c r="W2" s="445"/>
      <c r="X2" s="445"/>
      <c r="Y2" s="445"/>
      <c r="Z2" s="445"/>
    </row>
    <row r="3" spans="1:26" ht="45.75" customHeight="1" x14ac:dyDescent="0.25">
      <c r="A3" s="445"/>
      <c r="B3" s="1401" t="s">
        <v>265</v>
      </c>
      <c r="C3" s="1402"/>
      <c r="D3" s="1402"/>
      <c r="E3" s="1402"/>
      <c r="F3" s="1402"/>
      <c r="G3" s="1402"/>
      <c r="H3" s="445"/>
      <c r="I3" s="445"/>
      <c r="J3" s="445"/>
      <c r="K3" s="445"/>
      <c r="L3" s="445"/>
      <c r="M3" s="445"/>
      <c r="N3" s="445"/>
      <c r="O3" s="445"/>
      <c r="P3" s="445"/>
      <c r="Q3" s="445"/>
      <c r="R3" s="445"/>
      <c r="S3" s="445"/>
      <c r="T3" s="445"/>
      <c r="U3" s="445"/>
      <c r="V3" s="445"/>
      <c r="W3" s="445"/>
      <c r="X3" s="445"/>
      <c r="Y3" s="445"/>
      <c r="Z3" s="445"/>
    </row>
    <row r="4" spans="1:26" ht="15.6" x14ac:dyDescent="0.3">
      <c r="A4" s="445"/>
      <c r="B4" s="1403" t="s">
        <v>266</v>
      </c>
      <c r="C4" s="1402"/>
      <c r="D4" s="1402"/>
      <c r="E4" s="1402"/>
      <c r="F4" s="1402"/>
      <c r="G4" s="1402"/>
      <c r="H4" s="445"/>
      <c r="I4" s="445"/>
      <c r="J4" s="445"/>
      <c r="K4" s="445"/>
      <c r="L4" s="445"/>
      <c r="M4" s="445"/>
      <c r="N4" s="445"/>
      <c r="O4" s="445"/>
      <c r="P4" s="445"/>
      <c r="Q4" s="445"/>
      <c r="R4" s="445"/>
      <c r="S4" s="445"/>
      <c r="T4" s="445"/>
      <c r="U4" s="445"/>
      <c r="V4" s="445"/>
      <c r="W4" s="445"/>
      <c r="X4" s="445"/>
      <c r="Y4" s="445"/>
      <c r="Z4" s="445"/>
    </row>
    <row r="5" spans="1:26" ht="15.6" x14ac:dyDescent="0.3">
      <c r="A5" s="445"/>
      <c r="B5" s="1404"/>
      <c r="C5" s="1405"/>
      <c r="D5" s="1405"/>
      <c r="E5" s="445"/>
      <c r="F5" s="503"/>
      <c r="G5" s="503"/>
      <c r="H5" s="445"/>
      <c r="I5" s="445"/>
      <c r="J5" s="445"/>
      <c r="K5" s="445"/>
      <c r="L5" s="445"/>
      <c r="M5" s="445"/>
      <c r="N5" s="445"/>
      <c r="O5" s="445"/>
      <c r="P5" s="445"/>
      <c r="Q5" s="445"/>
      <c r="R5" s="445"/>
      <c r="S5" s="445"/>
      <c r="T5" s="445"/>
      <c r="U5" s="445"/>
      <c r="V5" s="445"/>
      <c r="W5" s="445"/>
      <c r="X5" s="445"/>
      <c r="Y5" s="445"/>
      <c r="Z5" s="445"/>
    </row>
    <row r="6" spans="1:26" ht="15.75" x14ac:dyDescent="0.25">
      <c r="A6" s="445"/>
      <c r="B6" s="1406" t="s">
        <v>267</v>
      </c>
      <c r="C6" s="1402"/>
      <c r="D6" s="1402"/>
      <c r="E6" s="1402"/>
      <c r="F6" s="1402"/>
      <c r="G6" s="1402"/>
      <c r="H6" s="445"/>
      <c r="I6" s="445"/>
      <c r="J6" s="445"/>
      <c r="K6" s="445"/>
      <c r="L6" s="445"/>
      <c r="M6" s="445"/>
      <c r="N6" s="445"/>
      <c r="O6" s="445"/>
      <c r="P6" s="445"/>
      <c r="Q6" s="445"/>
      <c r="R6" s="445"/>
      <c r="S6" s="445"/>
      <c r="T6" s="445"/>
      <c r="U6" s="445"/>
      <c r="V6" s="445"/>
      <c r="W6" s="445"/>
      <c r="X6" s="445"/>
      <c r="Y6" s="445"/>
      <c r="Z6" s="445"/>
    </row>
    <row r="7" spans="1:26" ht="15.6" x14ac:dyDescent="0.3">
      <c r="A7" s="445"/>
      <c r="B7" s="1404"/>
      <c r="C7" s="1405"/>
      <c r="D7" s="1405"/>
      <c r="E7" s="445"/>
      <c r="F7" s="503"/>
      <c r="G7" s="503"/>
      <c r="H7" s="445"/>
      <c r="I7" s="445"/>
      <c r="J7" s="445"/>
      <c r="K7" s="445"/>
      <c r="L7" s="445"/>
      <c r="M7" s="445"/>
      <c r="N7" s="445"/>
      <c r="O7" s="445"/>
      <c r="P7" s="445"/>
      <c r="Q7" s="445"/>
      <c r="R7" s="445"/>
      <c r="S7" s="445"/>
      <c r="T7" s="445"/>
      <c r="U7" s="445"/>
      <c r="V7" s="445"/>
      <c r="W7" s="445"/>
      <c r="X7" s="445"/>
      <c r="Y7" s="445"/>
      <c r="Z7" s="445"/>
    </row>
    <row r="8" spans="1:26" ht="15.6" x14ac:dyDescent="0.3">
      <c r="A8" s="445"/>
      <c r="B8" s="504" t="s">
        <v>268</v>
      </c>
      <c r="C8" s="1460" t="s">
        <v>324</v>
      </c>
      <c r="D8" s="1457"/>
      <c r="E8" s="1457"/>
      <c r="F8" s="1457"/>
      <c r="G8" s="1458"/>
      <c r="H8" s="445"/>
      <c r="I8" s="445"/>
      <c r="J8" s="445"/>
      <c r="K8" s="445"/>
      <c r="L8" s="445"/>
      <c r="M8" s="445"/>
      <c r="N8" s="445"/>
      <c r="O8" s="445"/>
      <c r="P8" s="445"/>
      <c r="Q8" s="445"/>
      <c r="R8" s="445"/>
      <c r="S8" s="445"/>
      <c r="T8" s="445"/>
      <c r="U8" s="445"/>
      <c r="V8" s="445"/>
      <c r="W8" s="445"/>
      <c r="X8" s="445"/>
      <c r="Y8" s="445"/>
      <c r="Z8" s="445"/>
    </row>
    <row r="9" spans="1:26" ht="31.5" x14ac:dyDescent="0.25">
      <c r="A9" s="505"/>
      <c r="B9" s="518" t="s">
        <v>270</v>
      </c>
      <c r="C9" s="1456" t="s">
        <v>3202</v>
      </c>
      <c r="D9" s="1457"/>
      <c r="E9" s="1457"/>
      <c r="F9" s="1457"/>
      <c r="G9" s="1458"/>
      <c r="H9" s="505"/>
      <c r="I9" s="505"/>
      <c r="J9" s="505"/>
      <c r="K9" s="505"/>
      <c r="L9" s="505"/>
      <c r="M9" s="505"/>
      <c r="N9" s="505"/>
      <c r="O9" s="505"/>
      <c r="P9" s="505"/>
      <c r="Q9" s="505"/>
      <c r="R9" s="505"/>
      <c r="S9" s="505"/>
      <c r="T9" s="505"/>
      <c r="U9" s="505"/>
      <c r="V9" s="505"/>
      <c r="W9" s="505"/>
      <c r="X9" s="505"/>
      <c r="Y9" s="505"/>
      <c r="Z9" s="505"/>
    </row>
    <row r="10" spans="1:26" ht="31.5" x14ac:dyDescent="0.25">
      <c r="A10" s="445"/>
      <c r="B10" s="1466" t="s">
        <v>271</v>
      </c>
      <c r="C10" s="818" t="s">
        <v>272</v>
      </c>
      <c r="D10" s="818" t="s">
        <v>273</v>
      </c>
      <c r="E10" s="818" t="s">
        <v>274</v>
      </c>
      <c r="F10" s="818" t="s">
        <v>275</v>
      </c>
      <c r="G10" s="818" t="s">
        <v>276</v>
      </c>
      <c r="H10" s="445"/>
      <c r="I10" s="445"/>
      <c r="J10" s="445"/>
      <c r="K10" s="445"/>
      <c r="L10" s="445"/>
      <c r="M10" s="445"/>
      <c r="N10" s="445"/>
      <c r="O10" s="445"/>
      <c r="P10" s="445"/>
      <c r="Q10" s="445"/>
      <c r="R10" s="445"/>
      <c r="S10" s="445"/>
      <c r="T10" s="445"/>
      <c r="U10" s="445"/>
      <c r="V10" s="445"/>
      <c r="W10" s="445"/>
      <c r="X10" s="445"/>
      <c r="Y10" s="445"/>
      <c r="Z10" s="445"/>
    </row>
    <row r="11" spans="1:26" ht="63" x14ac:dyDescent="0.25">
      <c r="A11" s="445"/>
      <c r="B11" s="1467"/>
      <c r="C11" s="819" t="s">
        <v>325</v>
      </c>
      <c r="D11" s="819" t="s">
        <v>337</v>
      </c>
      <c r="E11" s="819" t="s">
        <v>99</v>
      </c>
      <c r="F11" s="819" t="s">
        <v>100</v>
      </c>
      <c r="G11" s="819" t="s">
        <v>611</v>
      </c>
      <c r="H11" s="445"/>
      <c r="I11" s="445"/>
      <c r="J11" s="445"/>
      <c r="K11" s="445"/>
      <c r="L11" s="445"/>
      <c r="M11" s="445"/>
      <c r="N11" s="445"/>
      <c r="O11" s="445"/>
      <c r="P11" s="445"/>
      <c r="Q11" s="445"/>
      <c r="R11" s="445"/>
      <c r="S11" s="445"/>
      <c r="T11" s="445"/>
      <c r="U11" s="445"/>
      <c r="V11" s="445"/>
      <c r="W11" s="445"/>
      <c r="X11" s="445"/>
      <c r="Y11" s="445"/>
      <c r="Z11" s="445"/>
    </row>
    <row r="12" spans="1:26" ht="17.25" customHeight="1" x14ac:dyDescent="0.25">
      <c r="A12" s="445"/>
      <c r="B12" s="1467"/>
      <c r="C12" s="819"/>
      <c r="D12" s="819"/>
      <c r="E12" s="819"/>
      <c r="F12" s="819" t="s">
        <v>282</v>
      </c>
      <c r="G12" s="819"/>
      <c r="H12" s="445"/>
      <c r="I12" s="445"/>
      <c r="J12" s="445"/>
      <c r="K12" s="445"/>
      <c r="L12" s="445"/>
      <c r="M12" s="445"/>
      <c r="N12" s="445"/>
      <c r="O12" s="445"/>
      <c r="P12" s="445"/>
      <c r="Q12" s="445"/>
      <c r="R12" s="445"/>
      <c r="S12" s="445"/>
      <c r="T12" s="445"/>
      <c r="U12" s="445"/>
      <c r="V12" s="445"/>
      <c r="W12" s="445"/>
      <c r="X12" s="445"/>
      <c r="Y12" s="445"/>
      <c r="Z12" s="445"/>
    </row>
    <row r="13" spans="1:26" ht="17.25" customHeight="1" x14ac:dyDescent="0.25">
      <c r="A13" s="445"/>
      <c r="B13" s="1468"/>
      <c r="C13" s="819"/>
      <c r="D13" s="819"/>
      <c r="E13" s="819"/>
      <c r="F13" s="819" t="s">
        <v>282</v>
      </c>
      <c r="G13" s="819"/>
      <c r="H13" s="445"/>
      <c r="I13" s="427"/>
      <c r="J13" s="445"/>
      <c r="K13" s="445"/>
      <c r="L13" s="445"/>
      <c r="M13" s="445"/>
      <c r="N13" s="445"/>
      <c r="O13" s="445"/>
      <c r="P13" s="445"/>
      <c r="Q13" s="445"/>
      <c r="R13" s="445"/>
      <c r="S13" s="445"/>
      <c r="T13" s="445"/>
      <c r="U13" s="445"/>
      <c r="V13" s="445"/>
      <c r="W13" s="445"/>
      <c r="X13" s="445"/>
      <c r="Y13" s="445"/>
      <c r="Z13" s="445"/>
    </row>
    <row r="14" spans="1:26" ht="15.6" x14ac:dyDescent="0.3">
      <c r="A14" s="505"/>
      <c r="B14" s="518" t="s">
        <v>283</v>
      </c>
      <c r="C14" s="1456" t="s">
        <v>341</v>
      </c>
      <c r="D14" s="1457"/>
      <c r="E14" s="1457"/>
      <c r="F14" s="1457"/>
      <c r="G14" s="1458"/>
      <c r="H14" s="505"/>
      <c r="I14" s="505"/>
      <c r="J14" s="505"/>
      <c r="K14" s="505"/>
      <c r="L14" s="505"/>
      <c r="M14" s="505"/>
      <c r="N14" s="505"/>
      <c r="O14" s="505"/>
      <c r="P14" s="505"/>
      <c r="Q14" s="505"/>
      <c r="R14" s="505"/>
      <c r="S14" s="505"/>
      <c r="T14" s="505"/>
      <c r="U14" s="505"/>
      <c r="V14" s="505"/>
      <c r="W14" s="505"/>
      <c r="X14" s="505"/>
      <c r="Y14" s="505"/>
      <c r="Z14" s="505"/>
    </row>
    <row r="15" spans="1:26" ht="15.75" x14ac:dyDescent="0.25">
      <c r="A15" s="505"/>
      <c r="B15" s="518" t="s">
        <v>284</v>
      </c>
      <c r="C15" s="1456" t="s">
        <v>3548</v>
      </c>
      <c r="D15" s="1457"/>
      <c r="E15" s="1457"/>
      <c r="F15" s="1457"/>
      <c r="G15" s="1458"/>
      <c r="H15" s="505"/>
      <c r="I15" s="505"/>
      <c r="J15" s="505"/>
      <c r="K15" s="505"/>
      <c r="L15" s="505"/>
      <c r="M15" s="505"/>
      <c r="N15" s="505"/>
      <c r="O15" s="505"/>
      <c r="P15" s="505"/>
      <c r="Q15" s="505"/>
      <c r="R15" s="505"/>
      <c r="S15" s="505"/>
      <c r="T15" s="505"/>
      <c r="U15" s="505"/>
      <c r="V15" s="505"/>
      <c r="W15" s="505"/>
      <c r="X15" s="505"/>
      <c r="Y15" s="505"/>
      <c r="Z15" s="505"/>
    </row>
    <row r="16" spans="1:26" ht="54" customHeight="1" x14ac:dyDescent="0.25">
      <c r="A16" s="505"/>
      <c r="B16" s="518" t="s">
        <v>285</v>
      </c>
      <c r="C16" s="1456" t="s">
        <v>3549</v>
      </c>
      <c r="D16" s="1457"/>
      <c r="E16" s="1457"/>
      <c r="F16" s="1457"/>
      <c r="G16" s="1458"/>
      <c r="H16" s="505"/>
      <c r="I16" s="505"/>
      <c r="J16" s="505"/>
      <c r="K16" s="505"/>
      <c r="L16" s="505"/>
      <c r="M16" s="505"/>
      <c r="N16" s="505"/>
      <c r="O16" s="505"/>
      <c r="P16" s="505"/>
      <c r="Q16" s="505"/>
      <c r="R16" s="505"/>
      <c r="S16" s="505"/>
      <c r="T16" s="505"/>
      <c r="U16" s="505"/>
      <c r="V16" s="505"/>
      <c r="W16" s="505"/>
      <c r="X16" s="505"/>
      <c r="Y16" s="505"/>
      <c r="Z16" s="505"/>
    </row>
    <row r="17" spans="1:26" ht="15.75" x14ac:dyDescent="0.25">
      <c r="A17" s="505"/>
      <c r="B17" s="518" t="s">
        <v>286</v>
      </c>
      <c r="C17" s="1456" t="s">
        <v>342</v>
      </c>
      <c r="D17" s="1457"/>
      <c r="E17" s="1457"/>
      <c r="F17" s="1457"/>
      <c r="G17" s="1458"/>
      <c r="H17" s="505"/>
      <c r="I17" s="505"/>
      <c r="J17" s="505"/>
      <c r="K17" s="505"/>
      <c r="L17" s="505"/>
      <c r="M17" s="505"/>
      <c r="N17" s="505"/>
      <c r="O17" s="505"/>
      <c r="P17" s="505"/>
      <c r="Q17" s="505"/>
      <c r="R17" s="505"/>
      <c r="S17" s="505"/>
      <c r="T17" s="505"/>
      <c r="U17" s="505"/>
      <c r="V17" s="505"/>
      <c r="W17" s="505"/>
      <c r="X17" s="505"/>
      <c r="Y17" s="505"/>
      <c r="Z17" s="505"/>
    </row>
    <row r="18" spans="1:26" ht="15.75" x14ac:dyDescent="0.25">
      <c r="A18" s="505"/>
      <c r="B18" s="518" t="s">
        <v>288</v>
      </c>
      <c r="C18" s="1456" t="s">
        <v>3534</v>
      </c>
      <c r="D18" s="1457"/>
      <c r="E18" s="1457"/>
      <c r="F18" s="1457"/>
      <c r="G18" s="1458"/>
      <c r="H18" s="505"/>
      <c r="I18" s="505"/>
      <c r="J18" s="505"/>
      <c r="K18" s="505"/>
      <c r="L18" s="505"/>
      <c r="M18" s="505"/>
      <c r="N18" s="505"/>
      <c r="O18" s="505"/>
      <c r="P18" s="505"/>
      <c r="Q18" s="505"/>
      <c r="R18" s="505"/>
      <c r="S18" s="505"/>
      <c r="T18" s="505"/>
      <c r="U18" s="505"/>
      <c r="V18" s="505"/>
      <c r="W18" s="505"/>
      <c r="X18" s="505"/>
      <c r="Y18" s="505"/>
      <c r="Z18" s="505"/>
    </row>
    <row r="19" spans="1:26" ht="36.75" customHeight="1" x14ac:dyDescent="0.25">
      <c r="A19" s="505"/>
      <c r="B19" s="518" t="s">
        <v>289</v>
      </c>
      <c r="C19" s="1456" t="s">
        <v>1603</v>
      </c>
      <c r="D19" s="1457"/>
      <c r="E19" s="1457"/>
      <c r="F19" s="1457"/>
      <c r="G19" s="1458"/>
      <c r="H19" s="505"/>
      <c r="I19" s="505"/>
      <c r="J19" s="505"/>
      <c r="K19" s="505"/>
      <c r="L19" s="505"/>
      <c r="M19" s="505"/>
      <c r="N19" s="505"/>
      <c r="O19" s="505"/>
      <c r="P19" s="505"/>
      <c r="Q19" s="505"/>
      <c r="R19" s="505"/>
      <c r="S19" s="505"/>
      <c r="T19" s="505"/>
      <c r="U19" s="505"/>
      <c r="V19" s="505"/>
      <c r="W19" s="505"/>
      <c r="X19" s="505"/>
      <c r="Y19" s="505"/>
      <c r="Z19" s="505"/>
    </row>
    <row r="20" spans="1:26" ht="15.75" x14ac:dyDescent="0.25">
      <c r="A20" s="505"/>
      <c r="B20" s="518" t="s">
        <v>290</v>
      </c>
      <c r="C20" s="1456"/>
      <c r="D20" s="1457"/>
      <c r="E20" s="1457"/>
      <c r="F20" s="1457"/>
      <c r="G20" s="1458"/>
      <c r="H20" s="505"/>
      <c r="I20" s="505"/>
      <c r="J20" s="505"/>
      <c r="K20" s="505"/>
      <c r="L20" s="505"/>
      <c r="M20" s="505"/>
      <c r="N20" s="505"/>
      <c r="O20" s="505"/>
      <c r="P20" s="505"/>
      <c r="Q20" s="505"/>
      <c r="R20" s="505"/>
      <c r="S20" s="505"/>
      <c r="T20" s="505"/>
      <c r="U20" s="505"/>
      <c r="V20" s="505"/>
      <c r="W20" s="505"/>
      <c r="X20" s="505"/>
      <c r="Y20" s="505"/>
      <c r="Z20" s="505"/>
    </row>
    <row r="21" spans="1:26" ht="43.5" customHeight="1" x14ac:dyDescent="0.25">
      <c r="A21" s="505"/>
      <c r="B21" s="518" t="s">
        <v>291</v>
      </c>
      <c r="C21" s="520" t="s">
        <v>1312</v>
      </c>
      <c r="D21" s="521" t="s">
        <v>1313</v>
      </c>
      <c r="E21" s="1456" t="s">
        <v>3550</v>
      </c>
      <c r="F21" s="1457"/>
      <c r="G21" s="1458"/>
      <c r="H21" s="505"/>
      <c r="I21" s="505"/>
      <c r="J21" s="505"/>
      <c r="K21" s="505"/>
      <c r="L21" s="505"/>
      <c r="M21" s="505"/>
      <c r="N21" s="505"/>
      <c r="O21" s="505"/>
      <c r="P21" s="505"/>
      <c r="Q21" s="505"/>
      <c r="R21" s="505"/>
      <c r="S21" s="505"/>
      <c r="T21" s="505"/>
      <c r="U21" s="505"/>
      <c r="V21" s="505"/>
      <c r="W21" s="505"/>
      <c r="X21" s="505"/>
      <c r="Y21" s="505"/>
      <c r="Z21" s="505"/>
    </row>
    <row r="22" spans="1:26" ht="36.75" customHeight="1" x14ac:dyDescent="0.25">
      <c r="A22" s="505"/>
      <c r="B22" s="518" t="s">
        <v>293</v>
      </c>
      <c r="C22" s="1456" t="s">
        <v>3536</v>
      </c>
      <c r="D22" s="1457"/>
      <c r="E22" s="1457"/>
      <c r="F22" s="1457"/>
      <c r="G22" s="1458"/>
      <c r="H22" s="505"/>
      <c r="I22" s="505"/>
      <c r="J22" s="505"/>
      <c r="K22" s="505"/>
      <c r="L22" s="505"/>
      <c r="M22" s="505"/>
      <c r="N22" s="505"/>
      <c r="O22" s="505"/>
      <c r="P22" s="505"/>
      <c r="Q22" s="505"/>
      <c r="R22" s="505"/>
      <c r="S22" s="505"/>
      <c r="T22" s="505"/>
      <c r="U22" s="505"/>
      <c r="V22" s="505"/>
      <c r="W22" s="505"/>
      <c r="X22" s="505"/>
      <c r="Y22" s="505"/>
      <c r="Z22" s="505"/>
    </row>
    <row r="23" spans="1:26" ht="21" customHeight="1" x14ac:dyDescent="0.25">
      <c r="A23" s="505"/>
      <c r="B23" s="518" t="s">
        <v>294</v>
      </c>
      <c r="C23" s="1456" t="s">
        <v>3537</v>
      </c>
      <c r="D23" s="1457"/>
      <c r="E23" s="1457"/>
      <c r="F23" s="1457"/>
      <c r="G23" s="1458"/>
      <c r="H23" s="505"/>
      <c r="I23" s="505"/>
      <c r="J23" s="505"/>
      <c r="K23" s="505"/>
      <c r="L23" s="505"/>
      <c r="M23" s="505"/>
      <c r="N23" s="505"/>
      <c r="O23" s="505"/>
      <c r="P23" s="505"/>
      <c r="Q23" s="505"/>
      <c r="R23" s="505"/>
      <c r="S23" s="505"/>
      <c r="T23" s="505"/>
      <c r="U23" s="505"/>
      <c r="V23" s="505"/>
      <c r="W23" s="505"/>
      <c r="X23" s="505"/>
      <c r="Y23" s="505"/>
      <c r="Z23" s="505"/>
    </row>
    <row r="24" spans="1:26" ht="15.75" x14ac:dyDescent="0.25">
      <c r="A24" s="445"/>
      <c r="B24" s="1463"/>
      <c r="C24" s="1405"/>
      <c r="D24" s="1405"/>
      <c r="E24" s="509"/>
      <c r="F24" s="510"/>
      <c r="G24" s="510"/>
      <c r="H24" s="445"/>
      <c r="I24" s="445"/>
      <c r="J24" s="445"/>
      <c r="K24" s="445"/>
      <c r="L24" s="445"/>
      <c r="M24" s="445"/>
      <c r="N24" s="445"/>
      <c r="O24" s="445"/>
      <c r="P24" s="445"/>
      <c r="Q24" s="445"/>
      <c r="R24" s="445"/>
      <c r="S24" s="445"/>
      <c r="T24" s="445"/>
      <c r="U24" s="445"/>
      <c r="V24" s="445"/>
      <c r="W24" s="445"/>
      <c r="X24" s="445"/>
      <c r="Y24" s="445"/>
      <c r="Z24" s="445"/>
    </row>
    <row r="25" spans="1:26" ht="15.75" x14ac:dyDescent="0.25">
      <c r="A25" s="445"/>
      <c r="B25" s="1461" t="s">
        <v>295</v>
      </c>
      <c r="C25" s="1402"/>
      <c r="D25" s="1402"/>
      <c r="E25" s="1402"/>
      <c r="F25" s="1402"/>
      <c r="G25" s="1402"/>
      <c r="H25" s="445"/>
      <c r="I25" s="445"/>
      <c r="J25" s="445"/>
      <c r="K25" s="445"/>
      <c r="L25" s="445"/>
      <c r="M25" s="445"/>
      <c r="N25" s="445"/>
      <c r="O25" s="445"/>
      <c r="P25" s="445"/>
      <c r="Q25" s="445"/>
      <c r="R25" s="445"/>
      <c r="S25" s="445"/>
      <c r="T25" s="445"/>
      <c r="U25" s="445"/>
      <c r="V25" s="445"/>
      <c r="W25" s="445"/>
      <c r="X25" s="445"/>
      <c r="Y25" s="445"/>
      <c r="Z25" s="445"/>
    </row>
    <row r="26" spans="1:26" ht="15.75" x14ac:dyDescent="0.25">
      <c r="A26" s="445"/>
      <c r="B26" s="511"/>
      <c r="C26" s="511"/>
      <c r="D26" s="511"/>
      <c r="E26" s="509"/>
      <c r="F26" s="509"/>
      <c r="G26" s="509"/>
      <c r="H26" s="445"/>
      <c r="I26" s="445" t="s">
        <v>296</v>
      </c>
      <c r="J26" s="445"/>
      <c r="K26" s="445"/>
      <c r="L26" s="445"/>
      <c r="M26" s="445"/>
      <c r="N26" s="445"/>
      <c r="O26" s="445"/>
      <c r="P26" s="445"/>
      <c r="Q26" s="445"/>
      <c r="R26" s="445"/>
      <c r="S26" s="445"/>
      <c r="T26" s="445"/>
      <c r="U26" s="445"/>
      <c r="V26" s="445"/>
      <c r="W26" s="445"/>
      <c r="X26" s="445"/>
      <c r="Y26" s="445"/>
      <c r="Z26" s="445"/>
    </row>
    <row r="27" spans="1:26" ht="15.75" x14ac:dyDescent="0.25">
      <c r="A27" s="505"/>
      <c r="B27" s="518" t="s">
        <v>297</v>
      </c>
      <c r="C27" s="1456" t="s">
        <v>3221</v>
      </c>
      <c r="D27" s="1457"/>
      <c r="E27" s="1457"/>
      <c r="F27" s="1457"/>
      <c r="G27" s="1458"/>
      <c r="H27" s="505"/>
      <c r="I27" s="505"/>
      <c r="J27" s="505"/>
      <c r="K27" s="505"/>
      <c r="L27" s="505"/>
      <c r="M27" s="505"/>
      <c r="N27" s="505"/>
      <c r="O27" s="505"/>
      <c r="P27" s="505"/>
      <c r="Q27" s="505"/>
      <c r="R27" s="505"/>
      <c r="S27" s="505"/>
      <c r="T27" s="505"/>
      <c r="U27" s="505"/>
      <c r="V27" s="505"/>
      <c r="W27" s="505"/>
      <c r="X27" s="505"/>
      <c r="Y27" s="505"/>
      <c r="Z27" s="505"/>
    </row>
    <row r="28" spans="1:26" ht="31.5" x14ac:dyDescent="0.25">
      <c r="A28" s="505"/>
      <c r="B28" s="518" t="s">
        <v>298</v>
      </c>
      <c r="C28" s="1456" t="s">
        <v>3538</v>
      </c>
      <c r="D28" s="1457"/>
      <c r="E28" s="1457"/>
      <c r="F28" s="1457"/>
      <c r="G28" s="1458"/>
      <c r="H28" s="505"/>
      <c r="I28" s="505"/>
      <c r="J28" s="505"/>
      <c r="K28" s="505"/>
      <c r="L28" s="505"/>
      <c r="M28" s="505"/>
      <c r="N28" s="505"/>
      <c r="O28" s="505"/>
      <c r="P28" s="505"/>
      <c r="Q28" s="505"/>
      <c r="R28" s="505"/>
      <c r="S28" s="505"/>
      <c r="T28" s="505"/>
      <c r="U28" s="505"/>
      <c r="V28" s="505"/>
      <c r="W28" s="505"/>
      <c r="X28" s="505"/>
      <c r="Y28" s="505"/>
      <c r="Z28" s="505"/>
    </row>
    <row r="29" spans="1:26" ht="15.75" x14ac:dyDescent="0.25">
      <c r="A29" s="505"/>
      <c r="B29" s="518" t="s">
        <v>299</v>
      </c>
      <c r="C29" s="1456" t="s">
        <v>360</v>
      </c>
      <c r="D29" s="1457"/>
      <c r="E29" s="1457"/>
      <c r="F29" s="1457"/>
      <c r="G29" s="1458"/>
      <c r="H29" s="505"/>
      <c r="I29" s="505"/>
      <c r="J29" s="505"/>
      <c r="K29" s="505"/>
      <c r="L29" s="505"/>
      <c r="M29" s="505"/>
      <c r="N29" s="505"/>
      <c r="O29" s="505"/>
      <c r="P29" s="505"/>
      <c r="Q29" s="505"/>
      <c r="R29" s="505"/>
      <c r="S29" s="505"/>
      <c r="T29" s="505"/>
      <c r="U29" s="505"/>
      <c r="V29" s="505"/>
      <c r="W29" s="505"/>
      <c r="X29" s="505"/>
      <c r="Y29" s="505"/>
      <c r="Z29" s="505"/>
    </row>
    <row r="30" spans="1:26" ht="15.75" x14ac:dyDescent="0.25">
      <c r="A30" s="505"/>
      <c r="B30" s="518" t="s">
        <v>301</v>
      </c>
      <c r="C30" s="1472" t="s">
        <v>331</v>
      </c>
      <c r="D30" s="1457"/>
      <c r="E30" s="1457"/>
      <c r="F30" s="1457"/>
      <c r="G30" s="1458"/>
      <c r="H30" s="505"/>
      <c r="I30" s="505"/>
      <c r="J30" s="505"/>
      <c r="K30" s="505"/>
      <c r="L30" s="505"/>
      <c r="M30" s="505"/>
      <c r="N30" s="505"/>
      <c r="O30" s="505"/>
      <c r="P30" s="505"/>
      <c r="Q30" s="505"/>
      <c r="R30" s="505"/>
      <c r="S30" s="505"/>
      <c r="T30" s="505"/>
      <c r="U30" s="505"/>
      <c r="V30" s="505"/>
      <c r="W30" s="505"/>
      <c r="X30" s="505"/>
      <c r="Y30" s="505"/>
      <c r="Z30" s="505"/>
    </row>
    <row r="31" spans="1:26" ht="15.75" x14ac:dyDescent="0.25">
      <c r="A31" s="445"/>
      <c r="B31" s="1462"/>
      <c r="C31" s="1405"/>
      <c r="D31" s="1405"/>
      <c r="E31" s="509"/>
      <c r="F31" s="509"/>
      <c r="G31" s="509"/>
      <c r="H31" s="445"/>
      <c r="I31" s="445"/>
      <c r="J31" s="445"/>
      <c r="K31" s="445"/>
      <c r="L31" s="445"/>
      <c r="M31" s="445"/>
      <c r="N31" s="445"/>
      <c r="O31" s="445"/>
      <c r="P31" s="445"/>
      <c r="Q31" s="445"/>
      <c r="R31" s="445"/>
      <c r="S31" s="445"/>
      <c r="T31" s="445"/>
      <c r="U31" s="445"/>
      <c r="V31" s="445"/>
      <c r="W31" s="445"/>
      <c r="X31" s="445"/>
      <c r="Y31" s="445"/>
      <c r="Z31" s="445"/>
    </row>
    <row r="32" spans="1:26" ht="15.75" x14ac:dyDescent="0.25">
      <c r="A32" s="445"/>
      <c r="B32" s="1461" t="s">
        <v>303</v>
      </c>
      <c r="C32" s="1402"/>
      <c r="D32" s="1402"/>
      <c r="E32" s="1402"/>
      <c r="F32" s="1402"/>
      <c r="G32" s="1402"/>
      <c r="H32" s="445"/>
      <c r="I32" s="445"/>
      <c r="J32" s="445"/>
      <c r="K32" s="445"/>
      <c r="L32" s="445"/>
      <c r="M32" s="445"/>
      <c r="N32" s="445"/>
      <c r="O32" s="445"/>
      <c r="P32" s="445"/>
      <c r="Q32" s="445"/>
      <c r="R32" s="445"/>
      <c r="S32" s="445"/>
      <c r="T32" s="445"/>
      <c r="U32" s="445"/>
      <c r="V32" s="445"/>
      <c r="W32" s="445"/>
      <c r="X32" s="445"/>
      <c r="Y32" s="445"/>
      <c r="Z32" s="445"/>
    </row>
    <row r="33" spans="1:26" ht="15.75" x14ac:dyDescent="0.25">
      <c r="A33" s="445"/>
      <c r="B33" s="1463"/>
      <c r="C33" s="1405"/>
      <c r="D33" s="1405"/>
      <c r="E33" s="509"/>
      <c r="F33" s="509"/>
      <c r="G33" s="509"/>
      <c r="H33" s="445"/>
      <c r="I33" s="445"/>
      <c r="J33" s="445"/>
      <c r="K33" s="445"/>
      <c r="L33" s="445"/>
      <c r="M33" s="445"/>
      <c r="N33" s="445"/>
      <c r="O33" s="445"/>
      <c r="P33" s="445"/>
      <c r="Q33" s="445"/>
      <c r="R33" s="445"/>
      <c r="S33" s="445"/>
      <c r="T33" s="445"/>
      <c r="U33" s="445"/>
      <c r="V33" s="445"/>
      <c r="W33" s="445"/>
      <c r="X33" s="445"/>
      <c r="Y33" s="445"/>
      <c r="Z33" s="445"/>
    </row>
    <row r="34" spans="1:26" ht="18" customHeight="1" x14ac:dyDescent="0.25">
      <c r="A34" s="505"/>
      <c r="B34" s="518" t="s">
        <v>304</v>
      </c>
      <c r="C34" s="1456" t="s">
        <v>1914</v>
      </c>
      <c r="D34" s="1457"/>
      <c r="E34" s="1457"/>
      <c r="F34" s="1457"/>
      <c r="G34" s="1458"/>
      <c r="H34" s="505"/>
      <c r="I34" s="505"/>
      <c r="J34" s="505"/>
      <c r="K34" s="505"/>
      <c r="L34" s="505"/>
      <c r="M34" s="505"/>
      <c r="N34" s="505"/>
      <c r="O34" s="505"/>
      <c r="P34" s="505"/>
      <c r="Q34" s="505"/>
      <c r="R34" s="505"/>
      <c r="S34" s="505"/>
      <c r="T34" s="505"/>
      <c r="U34" s="505"/>
      <c r="V34" s="505"/>
      <c r="W34" s="505"/>
      <c r="X34" s="505"/>
      <c r="Y34" s="505"/>
      <c r="Z34" s="505"/>
    </row>
    <row r="35" spans="1:26" ht="18" customHeight="1" x14ac:dyDescent="0.25">
      <c r="A35" s="505"/>
      <c r="B35" s="518" t="s">
        <v>305</v>
      </c>
      <c r="C35" s="1456" t="s">
        <v>3221</v>
      </c>
      <c r="D35" s="1457"/>
      <c r="E35" s="1457"/>
      <c r="F35" s="1457"/>
      <c r="G35" s="1458"/>
      <c r="H35" s="505"/>
      <c r="I35" s="505"/>
      <c r="J35" s="505"/>
      <c r="K35" s="505"/>
      <c r="L35" s="505"/>
      <c r="M35" s="505"/>
      <c r="N35" s="505"/>
      <c r="O35" s="505"/>
      <c r="P35" s="505"/>
      <c r="Q35" s="505"/>
      <c r="R35" s="505"/>
      <c r="S35" s="505"/>
      <c r="T35" s="505"/>
      <c r="U35" s="505"/>
      <c r="V35" s="505"/>
      <c r="W35" s="505"/>
      <c r="X35" s="505"/>
      <c r="Y35" s="505"/>
      <c r="Z35" s="505"/>
    </row>
    <row r="36" spans="1:26" ht="18" customHeight="1" x14ac:dyDescent="0.25">
      <c r="A36" s="505"/>
      <c r="B36" s="518" t="s">
        <v>306</v>
      </c>
      <c r="C36" s="1456" t="s">
        <v>3539</v>
      </c>
      <c r="D36" s="1457"/>
      <c r="E36" s="1457"/>
      <c r="F36" s="1457"/>
      <c r="G36" s="1458"/>
      <c r="H36" s="505"/>
      <c r="I36" s="505"/>
      <c r="J36" s="505"/>
      <c r="K36" s="505"/>
      <c r="L36" s="505"/>
      <c r="M36" s="505"/>
      <c r="N36" s="505"/>
      <c r="O36" s="505"/>
      <c r="P36" s="505"/>
      <c r="Q36" s="505"/>
      <c r="R36" s="505"/>
      <c r="S36" s="505"/>
      <c r="T36" s="505"/>
      <c r="U36" s="505"/>
      <c r="V36" s="505"/>
      <c r="W36" s="505"/>
      <c r="X36" s="505"/>
      <c r="Y36" s="505"/>
      <c r="Z36" s="505"/>
    </row>
    <row r="37" spans="1:26" ht="18" customHeight="1" x14ac:dyDescent="0.25">
      <c r="A37" s="505"/>
      <c r="B37" s="518" t="s">
        <v>307</v>
      </c>
      <c r="C37" s="1456" t="s">
        <v>1915</v>
      </c>
      <c r="D37" s="1457"/>
      <c r="E37" s="1457"/>
      <c r="F37" s="1457"/>
      <c r="G37" s="1458"/>
      <c r="H37" s="505"/>
      <c r="I37" s="505"/>
      <c r="J37" s="515"/>
      <c r="K37" s="505"/>
      <c r="L37" s="505"/>
      <c r="M37" s="505"/>
      <c r="N37" s="505"/>
      <c r="O37" s="505"/>
      <c r="P37" s="505"/>
      <c r="Q37" s="505"/>
      <c r="R37" s="505"/>
      <c r="S37" s="505"/>
      <c r="T37" s="505"/>
      <c r="U37" s="505"/>
      <c r="V37" s="505"/>
      <c r="W37" s="505"/>
      <c r="X37" s="505"/>
      <c r="Y37" s="505"/>
      <c r="Z37" s="505"/>
    </row>
    <row r="38" spans="1:26" ht="18" customHeight="1" x14ac:dyDescent="0.25">
      <c r="A38" s="505"/>
      <c r="B38" s="518" t="s">
        <v>308</v>
      </c>
      <c r="C38" s="1471" t="s">
        <v>1918</v>
      </c>
      <c r="D38" s="1457"/>
      <c r="E38" s="1457"/>
      <c r="F38" s="1457"/>
      <c r="G38" s="1458"/>
      <c r="H38" s="505"/>
      <c r="I38" s="505"/>
      <c r="J38" s="505"/>
      <c r="K38" s="505"/>
      <c r="L38" s="505"/>
      <c r="M38" s="505"/>
      <c r="N38" s="505"/>
      <c r="O38" s="505"/>
      <c r="P38" s="505"/>
      <c r="Q38" s="505"/>
      <c r="R38" s="505"/>
      <c r="S38" s="505"/>
      <c r="T38" s="505"/>
      <c r="U38" s="505"/>
      <c r="V38" s="505"/>
      <c r="W38" s="505"/>
      <c r="X38" s="505"/>
      <c r="Y38" s="505"/>
      <c r="Z38" s="505"/>
    </row>
    <row r="39" spans="1:26" ht="18" customHeight="1" x14ac:dyDescent="0.25">
      <c r="A39" s="505"/>
      <c r="B39" s="518" t="s">
        <v>309</v>
      </c>
      <c r="C39" s="1456" t="s">
        <v>1981</v>
      </c>
      <c r="D39" s="1457"/>
      <c r="E39" s="1457"/>
      <c r="F39" s="1457"/>
      <c r="G39" s="1458"/>
      <c r="H39" s="505"/>
      <c r="I39" s="505"/>
      <c r="J39" s="505"/>
      <c r="K39" s="505"/>
      <c r="L39" s="505"/>
      <c r="M39" s="505"/>
      <c r="N39" s="505"/>
      <c r="O39" s="505"/>
      <c r="P39" s="505"/>
      <c r="Q39" s="505"/>
      <c r="R39" s="505"/>
      <c r="S39" s="505"/>
      <c r="T39" s="505"/>
      <c r="U39" s="505"/>
      <c r="V39" s="505"/>
      <c r="W39" s="505"/>
      <c r="X39" s="505"/>
      <c r="Y39" s="505"/>
      <c r="Z39" s="505"/>
    </row>
    <row r="40" spans="1:26" ht="15.75" x14ac:dyDescent="0.25">
      <c r="A40" s="445"/>
      <c r="B40" s="1462"/>
      <c r="C40" s="1405"/>
      <c r="D40" s="1405"/>
      <c r="E40" s="509"/>
      <c r="F40" s="510"/>
      <c r="G40" s="510"/>
      <c r="H40" s="445"/>
      <c r="I40" s="445"/>
      <c r="J40" s="445"/>
      <c r="K40" s="445"/>
      <c r="L40" s="445"/>
      <c r="M40" s="445"/>
      <c r="N40" s="445"/>
      <c r="O40" s="445"/>
      <c r="P40" s="445"/>
      <c r="Q40" s="445"/>
      <c r="R40" s="445"/>
      <c r="S40" s="445"/>
      <c r="T40" s="445"/>
      <c r="U40" s="445"/>
      <c r="V40" s="445"/>
      <c r="W40" s="445"/>
      <c r="X40" s="445"/>
      <c r="Y40" s="445"/>
      <c r="Z40" s="445"/>
    </row>
    <row r="41" spans="1:26" ht="15.75" x14ac:dyDescent="0.25">
      <c r="A41" s="445"/>
      <c r="B41" s="1461" t="s">
        <v>310</v>
      </c>
      <c r="C41" s="1402"/>
      <c r="D41" s="1402"/>
      <c r="E41" s="1402"/>
      <c r="F41" s="1402"/>
      <c r="G41" s="1402"/>
      <c r="H41" s="445"/>
      <c r="I41" s="445"/>
      <c r="J41" s="445"/>
      <c r="K41" s="445"/>
      <c r="L41" s="445"/>
      <c r="M41" s="445"/>
      <c r="N41" s="445"/>
      <c r="O41" s="445"/>
      <c r="P41" s="445"/>
      <c r="Q41" s="445"/>
      <c r="R41" s="445"/>
      <c r="S41" s="445"/>
      <c r="T41" s="445"/>
      <c r="U41" s="445"/>
      <c r="V41" s="445"/>
      <c r="W41" s="445"/>
      <c r="X41" s="445"/>
      <c r="Y41" s="445"/>
      <c r="Z41" s="445"/>
    </row>
    <row r="42" spans="1:26" ht="15.75" x14ac:dyDescent="0.25">
      <c r="A42" s="445"/>
      <c r="B42" s="512"/>
      <c r="C42" s="512"/>
      <c r="D42" s="512"/>
      <c r="E42" s="509"/>
      <c r="F42" s="509"/>
      <c r="G42" s="509"/>
      <c r="H42" s="445"/>
      <c r="I42" s="445"/>
      <c r="J42" s="445"/>
      <c r="K42" s="445"/>
      <c r="L42" s="445"/>
      <c r="M42" s="445"/>
      <c r="N42" s="445"/>
      <c r="O42" s="445"/>
      <c r="P42" s="445"/>
      <c r="Q42" s="445"/>
      <c r="R42" s="445"/>
      <c r="S42" s="445"/>
      <c r="T42" s="445"/>
      <c r="U42" s="445"/>
      <c r="V42" s="445"/>
      <c r="W42" s="445"/>
      <c r="X42" s="445"/>
      <c r="Y42" s="445"/>
      <c r="Z42" s="445"/>
    </row>
    <row r="43" spans="1:26" ht="31.5" x14ac:dyDescent="0.25">
      <c r="A43" s="505"/>
      <c r="B43" s="518" t="s">
        <v>311</v>
      </c>
      <c r="C43" s="1456" t="s">
        <v>3540</v>
      </c>
      <c r="D43" s="1457"/>
      <c r="E43" s="1457"/>
      <c r="F43" s="1457"/>
      <c r="G43" s="1458"/>
      <c r="H43" s="505"/>
      <c r="I43" s="505"/>
      <c r="J43" s="505"/>
      <c r="K43" s="505"/>
      <c r="L43" s="505"/>
      <c r="M43" s="505"/>
      <c r="N43" s="505"/>
      <c r="O43" s="505"/>
      <c r="P43" s="505"/>
      <c r="Q43" s="505"/>
      <c r="R43" s="505"/>
      <c r="S43" s="505"/>
      <c r="T43" s="505"/>
      <c r="U43" s="505"/>
      <c r="V43" s="505"/>
      <c r="W43" s="505"/>
      <c r="X43" s="505"/>
      <c r="Y43" s="505"/>
      <c r="Z43" s="505"/>
    </row>
    <row r="44" spans="1:26" ht="36" customHeight="1" x14ac:dyDescent="0.25">
      <c r="A44" s="505"/>
      <c r="B44" s="518" t="s">
        <v>312</v>
      </c>
      <c r="C44" s="1456" t="s">
        <v>3541</v>
      </c>
      <c r="D44" s="1457"/>
      <c r="E44" s="1457"/>
      <c r="F44" s="1457"/>
      <c r="G44" s="1458"/>
      <c r="H44" s="505"/>
      <c r="I44" s="505"/>
      <c r="J44" s="505"/>
      <c r="K44" s="505"/>
      <c r="L44" s="505"/>
      <c r="M44" s="505"/>
      <c r="N44" s="505"/>
      <c r="O44" s="505"/>
      <c r="P44" s="505"/>
      <c r="Q44" s="505"/>
      <c r="R44" s="505"/>
      <c r="S44" s="505"/>
      <c r="T44" s="505"/>
      <c r="U44" s="505"/>
      <c r="V44" s="505"/>
      <c r="W44" s="505"/>
      <c r="X44" s="505"/>
      <c r="Y44" s="505"/>
      <c r="Z44" s="505"/>
    </row>
    <row r="45" spans="1:26" ht="21" customHeight="1" x14ac:dyDescent="0.25">
      <c r="A45" s="505"/>
      <c r="B45" s="518" t="s">
        <v>313</v>
      </c>
      <c r="C45" s="1456" t="s">
        <v>3224</v>
      </c>
      <c r="D45" s="1457"/>
      <c r="E45" s="1457"/>
      <c r="F45" s="1457"/>
      <c r="G45" s="1458"/>
      <c r="H45" s="505"/>
      <c r="I45" s="505"/>
      <c r="J45" s="505"/>
      <c r="K45" s="505"/>
      <c r="L45" s="505"/>
      <c r="M45" s="505"/>
      <c r="N45" s="505"/>
      <c r="O45" s="505"/>
      <c r="P45" s="505"/>
      <c r="Q45" s="505"/>
      <c r="R45" s="505"/>
      <c r="S45" s="505"/>
      <c r="T45" s="505"/>
      <c r="U45" s="505"/>
      <c r="V45" s="505"/>
      <c r="W45" s="505"/>
      <c r="X45" s="505"/>
      <c r="Y45" s="505"/>
      <c r="Z45" s="505"/>
    </row>
    <row r="46" spans="1:26" ht="15.75" x14ac:dyDescent="0.25">
      <c r="A46" s="445"/>
      <c r="B46" s="513"/>
      <c r="C46" s="514"/>
      <c r="D46" s="515"/>
      <c r="E46" s="509"/>
      <c r="F46" s="509"/>
      <c r="G46" s="509"/>
      <c r="H46" s="445"/>
      <c r="I46" s="445"/>
      <c r="J46" s="445"/>
      <c r="K46" s="445"/>
      <c r="L46" s="445"/>
      <c r="M46" s="445"/>
      <c r="N46" s="445"/>
      <c r="O46" s="445"/>
      <c r="P46" s="445"/>
      <c r="Q46" s="445"/>
      <c r="R46" s="445"/>
      <c r="S46" s="445"/>
      <c r="T46" s="445"/>
      <c r="U46" s="445"/>
      <c r="V46" s="445"/>
      <c r="W46" s="445"/>
      <c r="X46" s="445"/>
      <c r="Y46" s="445"/>
      <c r="Z46" s="445"/>
    </row>
    <row r="47" spans="1:26" ht="15.75" x14ac:dyDescent="0.25">
      <c r="A47" s="445"/>
      <c r="B47" s="1461" t="s">
        <v>314</v>
      </c>
      <c r="C47" s="1402"/>
      <c r="D47" s="1402"/>
      <c r="E47" s="1402"/>
      <c r="F47" s="1402"/>
      <c r="G47" s="1402"/>
      <c r="H47" s="445"/>
      <c r="I47" s="445"/>
      <c r="J47" s="445"/>
      <c r="K47" s="445"/>
      <c r="L47" s="445"/>
      <c r="M47" s="445"/>
      <c r="N47" s="445"/>
      <c r="O47" s="445"/>
      <c r="P47" s="445"/>
      <c r="Q47" s="445"/>
      <c r="R47" s="445"/>
      <c r="S47" s="445"/>
      <c r="T47" s="445"/>
      <c r="U47" s="445"/>
      <c r="V47" s="445"/>
      <c r="W47" s="445"/>
      <c r="X47" s="445"/>
      <c r="Y47" s="445"/>
      <c r="Z47" s="445"/>
    </row>
    <row r="48" spans="1:26" ht="15.75" x14ac:dyDescent="0.25">
      <c r="A48" s="445"/>
      <c r="B48" s="516"/>
      <c r="C48" s="516"/>
      <c r="D48" s="516"/>
      <c r="E48" s="509"/>
      <c r="F48" s="509"/>
      <c r="G48" s="517"/>
      <c r="H48" s="445"/>
      <c r="I48" s="445"/>
      <c r="J48" s="445"/>
      <c r="K48" s="445"/>
      <c r="L48" s="445"/>
      <c r="M48" s="445"/>
      <c r="N48" s="445"/>
      <c r="O48" s="445"/>
      <c r="P48" s="445"/>
      <c r="Q48" s="445"/>
      <c r="R48" s="445"/>
      <c r="S48" s="445"/>
      <c r="T48" s="445"/>
      <c r="U48" s="445"/>
      <c r="V48" s="445"/>
      <c r="W48" s="445"/>
      <c r="X48" s="445"/>
      <c r="Y48" s="445"/>
      <c r="Z48" s="445"/>
    </row>
    <row r="49" spans="1:26" ht="31.5" x14ac:dyDescent="0.25">
      <c r="A49" s="505"/>
      <c r="B49" s="518" t="s">
        <v>315</v>
      </c>
      <c r="C49" s="1456" t="s">
        <v>3542</v>
      </c>
      <c r="D49" s="1457"/>
      <c r="E49" s="1457"/>
      <c r="F49" s="1457"/>
      <c r="G49" s="1458"/>
      <c r="H49" s="505"/>
      <c r="I49" s="505"/>
      <c r="J49" s="505"/>
      <c r="K49" s="505"/>
      <c r="L49" s="505"/>
      <c r="M49" s="505"/>
      <c r="N49" s="505"/>
      <c r="O49" s="505"/>
      <c r="P49" s="505"/>
      <c r="Q49" s="505"/>
      <c r="R49" s="505"/>
      <c r="S49" s="505"/>
      <c r="T49" s="505"/>
      <c r="U49" s="505"/>
      <c r="V49" s="505"/>
      <c r="W49" s="505"/>
      <c r="X49" s="505"/>
      <c r="Y49" s="505"/>
      <c r="Z49" s="505"/>
    </row>
    <row r="50" spans="1:26" ht="31.5" x14ac:dyDescent="0.25">
      <c r="A50" s="505"/>
      <c r="B50" s="518" t="s">
        <v>316</v>
      </c>
      <c r="C50" s="1456" t="s">
        <v>3543</v>
      </c>
      <c r="D50" s="1457"/>
      <c r="E50" s="1457"/>
      <c r="F50" s="1457"/>
      <c r="G50" s="1458"/>
      <c r="H50" s="505"/>
      <c r="I50" s="505"/>
      <c r="J50" s="505"/>
      <c r="K50" s="505"/>
      <c r="L50" s="505"/>
      <c r="M50" s="505"/>
      <c r="N50" s="505"/>
      <c r="O50" s="505"/>
      <c r="P50" s="505"/>
      <c r="Q50" s="505"/>
      <c r="R50" s="505"/>
      <c r="S50" s="505"/>
      <c r="T50" s="505"/>
      <c r="U50" s="505"/>
      <c r="V50" s="505"/>
      <c r="W50" s="505"/>
      <c r="X50" s="505"/>
      <c r="Y50" s="505"/>
      <c r="Z50" s="505"/>
    </row>
    <row r="51" spans="1:26" ht="15.75" x14ac:dyDescent="0.25">
      <c r="A51" s="505"/>
      <c r="B51" s="518" t="s">
        <v>317</v>
      </c>
      <c r="C51" s="1456"/>
      <c r="D51" s="1457"/>
      <c r="E51" s="1457"/>
      <c r="F51" s="1457"/>
      <c r="G51" s="1458"/>
      <c r="H51" s="505"/>
      <c r="I51" s="505"/>
      <c r="J51" s="505"/>
      <c r="K51" s="505"/>
      <c r="L51" s="505"/>
      <c r="M51" s="505"/>
      <c r="N51" s="505"/>
      <c r="O51" s="505"/>
      <c r="P51" s="505"/>
      <c r="Q51" s="505"/>
      <c r="R51" s="505"/>
      <c r="S51" s="505"/>
      <c r="T51" s="505"/>
      <c r="U51" s="505"/>
      <c r="V51" s="505"/>
      <c r="W51" s="505"/>
      <c r="X51" s="505"/>
      <c r="Y51" s="505"/>
      <c r="Z51" s="505"/>
    </row>
    <row r="52" spans="1:26" ht="31.5" x14ac:dyDescent="0.25">
      <c r="A52" s="505"/>
      <c r="B52" s="518" t="s">
        <v>318</v>
      </c>
      <c r="C52" s="1456" t="s">
        <v>3544</v>
      </c>
      <c r="D52" s="1457"/>
      <c r="E52" s="1457"/>
      <c r="F52" s="1457"/>
      <c r="G52" s="1458"/>
      <c r="H52" s="505"/>
      <c r="I52" s="505"/>
      <c r="J52" s="505"/>
      <c r="K52" s="505"/>
      <c r="L52" s="505"/>
      <c r="M52" s="505"/>
      <c r="N52" s="505"/>
      <c r="O52" s="505"/>
      <c r="P52" s="505"/>
      <c r="Q52" s="505"/>
      <c r="R52" s="505"/>
      <c r="S52" s="505"/>
      <c r="T52" s="505"/>
      <c r="U52" s="505"/>
      <c r="V52" s="505"/>
      <c r="W52" s="505"/>
      <c r="X52" s="505"/>
      <c r="Y52" s="505"/>
      <c r="Z52" s="505"/>
    </row>
    <row r="53" spans="1:26" ht="15.75" x14ac:dyDescent="0.25">
      <c r="A53" s="445"/>
      <c r="B53" s="509"/>
      <c r="C53" s="509"/>
      <c r="D53" s="509"/>
      <c r="E53" s="509"/>
      <c r="F53" s="509"/>
      <c r="G53" s="509"/>
      <c r="H53" s="445"/>
      <c r="I53" s="445"/>
      <c r="J53" s="445"/>
      <c r="K53" s="445"/>
      <c r="L53" s="445"/>
      <c r="M53" s="445"/>
      <c r="N53" s="445"/>
      <c r="O53" s="445"/>
      <c r="P53" s="445"/>
      <c r="Q53" s="445"/>
      <c r="R53" s="445"/>
      <c r="S53" s="445"/>
      <c r="T53" s="445"/>
      <c r="U53" s="445"/>
      <c r="V53" s="445"/>
      <c r="W53" s="445"/>
      <c r="X53" s="445"/>
      <c r="Y53" s="445"/>
      <c r="Z53" s="445"/>
    </row>
    <row r="54" spans="1:26" ht="15.75" x14ac:dyDescent="0.25">
      <c r="A54" s="445"/>
      <c r="B54" s="445"/>
      <c r="C54" s="445"/>
      <c r="D54" s="445"/>
      <c r="E54" s="445"/>
      <c r="F54" s="445"/>
      <c r="G54" s="445"/>
      <c r="H54" s="445"/>
      <c r="I54" s="445"/>
      <c r="J54" s="445"/>
      <c r="K54" s="445"/>
      <c r="L54" s="445"/>
      <c r="M54" s="445"/>
      <c r="N54" s="445"/>
      <c r="O54" s="445"/>
      <c r="P54" s="445"/>
      <c r="Q54" s="445"/>
      <c r="R54" s="445"/>
      <c r="S54" s="445"/>
      <c r="T54" s="445"/>
      <c r="U54" s="445"/>
      <c r="V54" s="445"/>
      <c r="W54" s="445"/>
      <c r="X54" s="445"/>
      <c r="Y54" s="445"/>
      <c r="Z54" s="445"/>
    </row>
    <row r="55" spans="1:26" ht="15.75" x14ac:dyDescent="0.25">
      <c r="A55" s="445"/>
      <c r="B55" s="445"/>
      <c r="C55" s="445"/>
      <c r="D55" s="445"/>
      <c r="E55" s="445"/>
      <c r="F55" s="445"/>
      <c r="G55" s="445"/>
      <c r="H55" s="445"/>
      <c r="I55" s="445"/>
      <c r="J55" s="445"/>
      <c r="K55" s="445"/>
      <c r="L55" s="445"/>
      <c r="M55" s="445"/>
      <c r="N55" s="445"/>
      <c r="O55" s="445"/>
      <c r="P55" s="445"/>
      <c r="Q55" s="445"/>
      <c r="R55" s="445"/>
      <c r="S55" s="445"/>
      <c r="T55" s="445"/>
      <c r="U55" s="445"/>
      <c r="V55" s="445"/>
      <c r="W55" s="445"/>
      <c r="X55" s="445"/>
      <c r="Y55" s="445"/>
      <c r="Z55" s="445"/>
    </row>
    <row r="56" spans="1:26" ht="15.75" x14ac:dyDescent="0.25">
      <c r="A56" s="445"/>
      <c r="B56" s="445"/>
      <c r="C56" s="445"/>
      <c r="D56" s="445"/>
      <c r="E56" s="445"/>
      <c r="F56" s="445"/>
      <c r="G56" s="445"/>
      <c r="H56" s="445"/>
      <c r="I56" s="445"/>
      <c r="J56" s="445"/>
      <c r="K56" s="445"/>
      <c r="L56" s="445"/>
      <c r="M56" s="445"/>
      <c r="N56" s="445"/>
      <c r="O56" s="445"/>
      <c r="P56" s="445"/>
      <c r="Q56" s="445"/>
      <c r="R56" s="445"/>
      <c r="S56" s="445"/>
      <c r="T56" s="445"/>
      <c r="U56" s="445"/>
      <c r="V56" s="445"/>
      <c r="W56" s="445"/>
      <c r="X56" s="445"/>
      <c r="Y56" s="445"/>
      <c r="Z56" s="445"/>
    </row>
    <row r="57" spans="1:26" ht="15.75" x14ac:dyDescent="0.25">
      <c r="A57" s="445"/>
      <c r="B57" s="445"/>
      <c r="C57" s="445"/>
      <c r="D57" s="445"/>
      <c r="E57" s="445"/>
      <c r="F57" s="445"/>
      <c r="G57" s="445"/>
      <c r="H57" s="445"/>
      <c r="I57" s="445"/>
      <c r="J57" s="445"/>
      <c r="K57" s="445"/>
      <c r="L57" s="445"/>
      <c r="M57" s="445"/>
      <c r="N57" s="445"/>
      <c r="O57" s="445"/>
      <c r="P57" s="445"/>
      <c r="Q57" s="445"/>
      <c r="R57" s="445"/>
      <c r="S57" s="445"/>
      <c r="T57" s="445"/>
      <c r="U57" s="445"/>
      <c r="V57" s="445"/>
      <c r="W57" s="445"/>
      <c r="X57" s="445"/>
      <c r="Y57" s="445"/>
      <c r="Z57" s="445"/>
    </row>
    <row r="58" spans="1:26" ht="15.75" x14ac:dyDescent="0.25">
      <c r="A58" s="445"/>
      <c r="B58" s="445"/>
      <c r="C58" s="445"/>
      <c r="D58" s="445"/>
      <c r="E58" s="445"/>
      <c r="F58" s="445"/>
      <c r="G58" s="445"/>
      <c r="H58" s="445"/>
      <c r="I58" s="445"/>
      <c r="J58" s="445"/>
      <c r="K58" s="445"/>
      <c r="L58" s="445"/>
      <c r="M58" s="445"/>
      <c r="N58" s="445"/>
      <c r="O58" s="445"/>
      <c r="P58" s="445"/>
      <c r="Q58" s="445"/>
      <c r="R58" s="445"/>
      <c r="S58" s="445"/>
      <c r="T58" s="445"/>
      <c r="U58" s="445"/>
      <c r="V58" s="445"/>
      <c r="W58" s="445"/>
      <c r="X58" s="445"/>
      <c r="Y58" s="445"/>
      <c r="Z58" s="445"/>
    </row>
    <row r="59" spans="1:26" ht="15.75" x14ac:dyDescent="0.25">
      <c r="A59" s="445"/>
      <c r="B59" s="445"/>
      <c r="C59" s="445"/>
      <c r="D59" s="445"/>
      <c r="E59" s="445"/>
      <c r="F59" s="445"/>
      <c r="G59" s="445"/>
      <c r="H59" s="445"/>
      <c r="I59" s="445"/>
      <c r="J59" s="445"/>
      <c r="K59" s="445"/>
      <c r="L59" s="445"/>
      <c r="M59" s="445"/>
      <c r="N59" s="445"/>
      <c r="O59" s="445"/>
      <c r="P59" s="445"/>
      <c r="Q59" s="445"/>
      <c r="R59" s="445"/>
      <c r="S59" s="445"/>
      <c r="T59" s="445"/>
      <c r="U59" s="445"/>
      <c r="V59" s="445"/>
      <c r="W59" s="445"/>
      <c r="X59" s="445"/>
      <c r="Y59" s="445"/>
      <c r="Z59" s="445"/>
    </row>
    <row r="60" spans="1:26" ht="15.75" x14ac:dyDescent="0.25">
      <c r="A60" s="445"/>
      <c r="B60" s="445"/>
      <c r="C60" s="445"/>
      <c r="D60" s="445"/>
      <c r="E60" s="445"/>
      <c r="F60" s="445"/>
      <c r="G60" s="445"/>
      <c r="H60" s="445"/>
      <c r="I60" s="445"/>
      <c r="J60" s="445"/>
      <c r="K60" s="445"/>
      <c r="L60" s="445"/>
      <c r="M60" s="445"/>
      <c r="N60" s="445"/>
      <c r="O60" s="445"/>
      <c r="P60" s="445"/>
      <c r="Q60" s="445"/>
      <c r="R60" s="445"/>
      <c r="S60" s="445"/>
      <c r="T60" s="445"/>
      <c r="U60" s="445"/>
      <c r="V60" s="445"/>
      <c r="W60" s="445"/>
      <c r="X60" s="445"/>
      <c r="Y60" s="445"/>
      <c r="Z60" s="445"/>
    </row>
    <row r="61" spans="1:26" ht="15.75" x14ac:dyDescent="0.25">
      <c r="A61" s="445"/>
      <c r="B61" s="445"/>
      <c r="C61" s="445"/>
      <c r="D61" s="445"/>
      <c r="E61" s="445"/>
      <c r="F61" s="445"/>
      <c r="G61" s="445"/>
      <c r="H61" s="445"/>
      <c r="I61" s="445"/>
      <c r="J61" s="445"/>
      <c r="K61" s="445"/>
      <c r="L61" s="445"/>
      <c r="M61" s="445"/>
      <c r="N61" s="445"/>
      <c r="O61" s="445"/>
      <c r="P61" s="445"/>
      <c r="Q61" s="445"/>
      <c r="R61" s="445"/>
      <c r="S61" s="445"/>
      <c r="T61" s="445"/>
      <c r="U61" s="445"/>
      <c r="V61" s="445"/>
      <c r="W61" s="445"/>
      <c r="X61" s="445"/>
      <c r="Y61" s="445"/>
      <c r="Z61" s="445"/>
    </row>
    <row r="62" spans="1:26" ht="15.75" x14ac:dyDescent="0.25">
      <c r="A62" s="445"/>
      <c r="B62" s="445"/>
      <c r="C62" s="445"/>
      <c r="D62" s="445"/>
      <c r="E62" s="445"/>
      <c r="F62" s="445"/>
      <c r="G62" s="445"/>
      <c r="H62" s="445"/>
      <c r="I62" s="445"/>
      <c r="J62" s="445"/>
      <c r="K62" s="445"/>
      <c r="L62" s="445"/>
      <c r="M62" s="445"/>
      <c r="N62" s="445"/>
      <c r="O62" s="445"/>
      <c r="P62" s="445"/>
      <c r="Q62" s="445"/>
      <c r="R62" s="445"/>
      <c r="S62" s="445"/>
      <c r="T62" s="445"/>
      <c r="U62" s="445"/>
      <c r="V62" s="445"/>
      <c r="W62" s="445"/>
      <c r="X62" s="445"/>
      <c r="Y62" s="445"/>
      <c r="Z62" s="445"/>
    </row>
    <row r="63" spans="1:26" ht="15.75" x14ac:dyDescent="0.25">
      <c r="A63" s="445"/>
      <c r="B63" s="445"/>
      <c r="C63" s="445"/>
      <c r="D63" s="445"/>
      <c r="E63" s="445"/>
      <c r="F63" s="445"/>
      <c r="G63" s="445"/>
      <c r="H63" s="445"/>
      <c r="I63" s="445"/>
      <c r="J63" s="445"/>
      <c r="K63" s="445"/>
      <c r="L63" s="445"/>
      <c r="M63" s="445"/>
      <c r="N63" s="445"/>
      <c r="O63" s="445"/>
      <c r="P63" s="445"/>
      <c r="Q63" s="445"/>
      <c r="R63" s="445"/>
      <c r="S63" s="445"/>
      <c r="T63" s="445"/>
      <c r="U63" s="445"/>
      <c r="V63" s="445"/>
      <c r="W63" s="445"/>
      <c r="X63" s="445"/>
      <c r="Y63" s="445"/>
      <c r="Z63" s="445"/>
    </row>
    <row r="64" spans="1:26" ht="15.75" x14ac:dyDescent="0.25">
      <c r="A64" s="445"/>
      <c r="B64" s="445"/>
      <c r="C64" s="445"/>
      <c r="D64" s="445"/>
      <c r="E64" s="445"/>
      <c r="F64" s="445"/>
      <c r="G64" s="445"/>
      <c r="H64" s="445"/>
      <c r="I64" s="445"/>
      <c r="J64" s="445"/>
      <c r="K64" s="445"/>
      <c r="L64" s="445"/>
      <c r="M64" s="445"/>
      <c r="N64" s="445"/>
      <c r="O64" s="445"/>
      <c r="P64" s="445"/>
      <c r="Q64" s="445"/>
      <c r="R64" s="445"/>
      <c r="S64" s="445"/>
      <c r="T64" s="445"/>
      <c r="U64" s="445"/>
      <c r="V64" s="445"/>
      <c r="W64" s="445"/>
      <c r="X64" s="445"/>
      <c r="Y64" s="445"/>
      <c r="Z64" s="445"/>
    </row>
    <row r="65" spans="1:26" ht="15.75" x14ac:dyDescent="0.25">
      <c r="A65" s="445"/>
      <c r="B65" s="445"/>
      <c r="C65" s="445"/>
      <c r="D65" s="445"/>
      <c r="E65" s="445"/>
      <c r="F65" s="445"/>
      <c r="G65" s="445"/>
      <c r="H65" s="445"/>
      <c r="I65" s="445"/>
      <c r="J65" s="445"/>
      <c r="K65" s="445"/>
      <c r="L65" s="445"/>
      <c r="M65" s="445"/>
      <c r="N65" s="445"/>
      <c r="O65" s="445"/>
      <c r="P65" s="445"/>
      <c r="Q65" s="445"/>
      <c r="R65" s="445"/>
      <c r="S65" s="445"/>
      <c r="T65" s="445"/>
      <c r="U65" s="445"/>
      <c r="V65" s="445"/>
      <c r="W65" s="445"/>
      <c r="X65" s="445"/>
      <c r="Y65" s="445"/>
      <c r="Z65" s="445"/>
    </row>
    <row r="66" spans="1:26" ht="15.75" x14ac:dyDescent="0.25">
      <c r="A66" s="445"/>
      <c r="B66" s="445"/>
      <c r="C66" s="445"/>
      <c r="D66" s="445"/>
      <c r="E66" s="445"/>
      <c r="F66" s="445"/>
      <c r="G66" s="445"/>
      <c r="H66" s="445"/>
      <c r="I66" s="445"/>
      <c r="J66" s="445"/>
      <c r="K66" s="445"/>
      <c r="L66" s="445"/>
      <c r="M66" s="445"/>
      <c r="N66" s="445"/>
      <c r="O66" s="445"/>
      <c r="P66" s="445"/>
      <c r="Q66" s="445"/>
      <c r="R66" s="445"/>
      <c r="S66" s="445"/>
      <c r="T66" s="445"/>
      <c r="U66" s="445"/>
      <c r="V66" s="445"/>
      <c r="W66" s="445"/>
      <c r="X66" s="445"/>
      <c r="Y66" s="445"/>
      <c r="Z66" s="445"/>
    </row>
    <row r="67" spans="1:26" ht="15.75" x14ac:dyDescent="0.25">
      <c r="A67" s="445"/>
      <c r="B67" s="445"/>
      <c r="C67" s="445"/>
      <c r="D67" s="445"/>
      <c r="E67" s="445"/>
      <c r="F67" s="445"/>
      <c r="G67" s="445"/>
      <c r="H67" s="445"/>
      <c r="I67" s="445"/>
      <c r="J67" s="445"/>
      <c r="K67" s="445"/>
      <c r="L67" s="445"/>
      <c r="M67" s="445"/>
      <c r="N67" s="445"/>
      <c r="O67" s="445"/>
      <c r="P67" s="445"/>
      <c r="Q67" s="445"/>
      <c r="R67" s="445"/>
      <c r="S67" s="445"/>
      <c r="T67" s="445"/>
      <c r="U67" s="445"/>
      <c r="V67" s="445"/>
      <c r="W67" s="445"/>
      <c r="X67" s="445"/>
      <c r="Y67" s="445"/>
      <c r="Z67" s="445"/>
    </row>
    <row r="68" spans="1:26" ht="15.75" x14ac:dyDescent="0.25">
      <c r="A68" s="445"/>
      <c r="B68" s="445"/>
      <c r="C68" s="445"/>
      <c r="D68" s="445"/>
      <c r="E68" s="445"/>
      <c r="F68" s="445"/>
      <c r="G68" s="445"/>
      <c r="H68" s="445"/>
      <c r="I68" s="445"/>
      <c r="J68" s="445"/>
      <c r="K68" s="445"/>
      <c r="L68" s="445"/>
      <c r="M68" s="445"/>
      <c r="N68" s="445"/>
      <c r="O68" s="445"/>
      <c r="P68" s="445"/>
      <c r="Q68" s="445"/>
      <c r="R68" s="445"/>
      <c r="S68" s="445"/>
      <c r="T68" s="445"/>
      <c r="U68" s="445"/>
      <c r="V68" s="445"/>
      <c r="W68" s="445"/>
      <c r="X68" s="445"/>
      <c r="Y68" s="445"/>
      <c r="Z68" s="445"/>
    </row>
    <row r="69" spans="1:26" ht="15.75" x14ac:dyDescent="0.25">
      <c r="A69" s="445"/>
      <c r="B69" s="445"/>
      <c r="C69" s="445"/>
      <c r="D69" s="445"/>
      <c r="E69" s="445"/>
      <c r="F69" s="445"/>
      <c r="G69" s="445"/>
      <c r="H69" s="445"/>
      <c r="I69" s="445"/>
      <c r="J69" s="445"/>
      <c r="K69" s="445"/>
      <c r="L69" s="445"/>
      <c r="M69" s="445"/>
      <c r="N69" s="445"/>
      <c r="O69" s="445"/>
      <c r="P69" s="445"/>
      <c r="Q69" s="445"/>
      <c r="R69" s="445"/>
      <c r="S69" s="445"/>
      <c r="T69" s="445"/>
      <c r="U69" s="445"/>
      <c r="V69" s="445"/>
      <c r="W69" s="445"/>
      <c r="X69" s="445"/>
      <c r="Y69" s="445"/>
      <c r="Z69" s="445"/>
    </row>
    <row r="70" spans="1:26" ht="15.75" x14ac:dyDescent="0.25">
      <c r="A70" s="445"/>
      <c r="B70" s="445"/>
      <c r="C70" s="445"/>
      <c r="D70" s="445"/>
      <c r="E70" s="445"/>
      <c r="F70" s="445"/>
      <c r="G70" s="445"/>
      <c r="H70" s="445"/>
      <c r="I70" s="445"/>
      <c r="J70" s="445"/>
      <c r="K70" s="445"/>
      <c r="L70" s="445"/>
      <c r="M70" s="445"/>
      <c r="N70" s="445"/>
      <c r="O70" s="445"/>
      <c r="P70" s="445"/>
      <c r="Q70" s="445"/>
      <c r="R70" s="445"/>
      <c r="S70" s="445"/>
      <c r="T70" s="445"/>
      <c r="U70" s="445"/>
      <c r="V70" s="445"/>
      <c r="W70" s="445"/>
      <c r="X70" s="445"/>
      <c r="Y70" s="445"/>
      <c r="Z70" s="445"/>
    </row>
    <row r="71" spans="1:26" ht="15.75" x14ac:dyDescent="0.25">
      <c r="A71" s="445"/>
      <c r="B71" s="445"/>
      <c r="C71" s="445"/>
      <c r="D71" s="445"/>
      <c r="E71" s="445"/>
      <c r="F71" s="445"/>
      <c r="G71" s="445"/>
      <c r="H71" s="445"/>
      <c r="I71" s="445"/>
      <c r="J71" s="445"/>
      <c r="K71" s="445"/>
      <c r="L71" s="445"/>
      <c r="M71" s="445"/>
      <c r="N71" s="445"/>
      <c r="O71" s="445"/>
      <c r="P71" s="445"/>
      <c r="Q71" s="445"/>
      <c r="R71" s="445"/>
      <c r="S71" s="445"/>
      <c r="T71" s="445"/>
      <c r="U71" s="445"/>
      <c r="V71" s="445"/>
      <c r="W71" s="445"/>
      <c r="X71" s="445"/>
      <c r="Y71" s="445"/>
      <c r="Z71" s="445"/>
    </row>
    <row r="72" spans="1:26" ht="15.75" x14ac:dyDescent="0.25">
      <c r="A72" s="445"/>
      <c r="B72" s="445"/>
      <c r="C72" s="445"/>
      <c r="D72" s="445"/>
      <c r="E72" s="445"/>
      <c r="F72" s="445"/>
      <c r="G72" s="445"/>
      <c r="H72" s="445"/>
      <c r="I72" s="445"/>
      <c r="J72" s="445"/>
      <c r="K72" s="445"/>
      <c r="L72" s="445"/>
      <c r="M72" s="445"/>
      <c r="N72" s="445"/>
      <c r="O72" s="445"/>
      <c r="P72" s="445"/>
      <c r="Q72" s="445"/>
      <c r="R72" s="445"/>
      <c r="S72" s="445"/>
      <c r="T72" s="445"/>
      <c r="U72" s="445"/>
      <c r="V72" s="445"/>
      <c r="W72" s="445"/>
      <c r="X72" s="445"/>
      <c r="Y72" s="445"/>
      <c r="Z72" s="445"/>
    </row>
    <row r="73" spans="1:26" ht="15.75" x14ac:dyDescent="0.25">
      <c r="A73" s="445"/>
      <c r="B73" s="445"/>
      <c r="C73" s="445"/>
      <c r="D73" s="445"/>
      <c r="E73" s="445"/>
      <c r="F73" s="445"/>
      <c r="G73" s="445"/>
      <c r="H73" s="445"/>
      <c r="I73" s="445"/>
      <c r="J73" s="445"/>
      <c r="K73" s="445"/>
      <c r="L73" s="445"/>
      <c r="M73" s="445"/>
      <c r="N73" s="445"/>
      <c r="O73" s="445"/>
      <c r="P73" s="445"/>
      <c r="Q73" s="445"/>
      <c r="R73" s="445"/>
      <c r="S73" s="445"/>
      <c r="T73" s="445"/>
      <c r="U73" s="445"/>
      <c r="V73" s="445"/>
      <c r="W73" s="445"/>
      <c r="X73" s="445"/>
      <c r="Y73" s="445"/>
      <c r="Z73" s="445"/>
    </row>
    <row r="74" spans="1:26" ht="15.75" x14ac:dyDescent="0.25">
      <c r="A74" s="445"/>
      <c r="B74" s="445"/>
      <c r="C74" s="445"/>
      <c r="D74" s="445"/>
      <c r="E74" s="445"/>
      <c r="F74" s="445"/>
      <c r="G74" s="445"/>
      <c r="H74" s="445"/>
      <c r="I74" s="445"/>
      <c r="J74" s="445"/>
      <c r="K74" s="445"/>
      <c r="L74" s="445"/>
      <c r="M74" s="445"/>
      <c r="N74" s="445"/>
      <c r="O74" s="445"/>
      <c r="P74" s="445"/>
      <c r="Q74" s="445"/>
      <c r="R74" s="445"/>
      <c r="S74" s="445"/>
      <c r="T74" s="445"/>
      <c r="U74" s="445"/>
      <c r="V74" s="445"/>
      <c r="W74" s="445"/>
      <c r="X74" s="445"/>
      <c r="Y74" s="445"/>
      <c r="Z74" s="445"/>
    </row>
    <row r="75" spans="1:26" ht="15.75" x14ac:dyDescent="0.25">
      <c r="A75" s="445"/>
      <c r="B75" s="445"/>
      <c r="C75" s="445"/>
      <c r="D75" s="445"/>
      <c r="E75" s="445"/>
      <c r="F75" s="445"/>
      <c r="G75" s="445"/>
      <c r="H75" s="445"/>
      <c r="I75" s="445"/>
      <c r="J75" s="445"/>
      <c r="K75" s="445"/>
      <c r="L75" s="445"/>
      <c r="M75" s="445"/>
      <c r="N75" s="445"/>
      <c r="O75" s="445"/>
      <c r="P75" s="445"/>
      <c r="Q75" s="445"/>
      <c r="R75" s="445"/>
      <c r="S75" s="445"/>
      <c r="T75" s="445"/>
      <c r="U75" s="445"/>
      <c r="V75" s="445"/>
      <c r="W75" s="445"/>
      <c r="X75" s="445"/>
      <c r="Y75" s="445"/>
      <c r="Z75" s="445"/>
    </row>
    <row r="76" spans="1:26" ht="15.75" x14ac:dyDescent="0.25">
      <c r="A76" s="445"/>
      <c r="B76" s="445"/>
      <c r="C76" s="445"/>
      <c r="D76" s="445"/>
      <c r="E76" s="445"/>
      <c r="F76" s="445"/>
      <c r="G76" s="445"/>
      <c r="H76" s="445"/>
      <c r="I76" s="445"/>
      <c r="J76" s="445"/>
      <c r="K76" s="445"/>
      <c r="L76" s="445"/>
      <c r="M76" s="445"/>
      <c r="N76" s="445"/>
      <c r="O76" s="445"/>
      <c r="P76" s="445"/>
      <c r="Q76" s="445"/>
      <c r="R76" s="445"/>
      <c r="S76" s="445"/>
      <c r="T76" s="445"/>
      <c r="U76" s="445"/>
      <c r="V76" s="445"/>
      <c r="W76" s="445"/>
      <c r="X76" s="445"/>
      <c r="Y76" s="445"/>
      <c r="Z76" s="445"/>
    </row>
    <row r="77" spans="1:26" ht="15.75" x14ac:dyDescent="0.25">
      <c r="A77" s="445"/>
      <c r="B77" s="445"/>
      <c r="C77" s="445"/>
      <c r="D77" s="445"/>
      <c r="E77" s="445"/>
      <c r="F77" s="445"/>
      <c r="G77" s="445"/>
      <c r="H77" s="445"/>
      <c r="I77" s="445"/>
      <c r="J77" s="445"/>
      <c r="K77" s="445"/>
      <c r="L77" s="445"/>
      <c r="M77" s="445"/>
      <c r="N77" s="445"/>
      <c r="O77" s="445"/>
      <c r="P77" s="445"/>
      <c r="Q77" s="445"/>
      <c r="R77" s="445"/>
      <c r="S77" s="445"/>
      <c r="T77" s="445"/>
      <c r="U77" s="445"/>
      <c r="V77" s="445"/>
      <c r="W77" s="445"/>
      <c r="X77" s="445"/>
      <c r="Y77" s="445"/>
      <c r="Z77" s="445"/>
    </row>
    <row r="78" spans="1:26" ht="15.75" x14ac:dyDescent="0.25">
      <c r="A78" s="445"/>
      <c r="B78" s="445"/>
      <c r="C78" s="445"/>
      <c r="D78" s="445"/>
      <c r="E78" s="445"/>
      <c r="F78" s="445"/>
      <c r="G78" s="445"/>
      <c r="H78" s="445"/>
      <c r="I78" s="445"/>
      <c r="J78" s="445"/>
      <c r="K78" s="445"/>
      <c r="L78" s="445"/>
      <c r="M78" s="445"/>
      <c r="N78" s="445"/>
      <c r="O78" s="445"/>
      <c r="P78" s="445"/>
      <c r="Q78" s="445"/>
      <c r="R78" s="445"/>
      <c r="S78" s="445"/>
      <c r="T78" s="445"/>
      <c r="U78" s="445"/>
      <c r="V78" s="445"/>
      <c r="W78" s="445"/>
      <c r="X78" s="445"/>
      <c r="Y78" s="445"/>
      <c r="Z78" s="445"/>
    </row>
    <row r="79" spans="1:26" ht="15.75" x14ac:dyDescent="0.25">
      <c r="A79" s="445"/>
      <c r="B79" s="445"/>
      <c r="C79" s="445"/>
      <c r="D79" s="445"/>
      <c r="E79" s="445"/>
      <c r="F79" s="445"/>
      <c r="G79" s="445"/>
      <c r="H79" s="445"/>
      <c r="I79" s="445"/>
      <c r="J79" s="445"/>
      <c r="K79" s="445"/>
      <c r="L79" s="445"/>
      <c r="M79" s="445"/>
      <c r="N79" s="445"/>
      <c r="O79" s="445"/>
      <c r="P79" s="445"/>
      <c r="Q79" s="445"/>
      <c r="R79" s="445"/>
      <c r="S79" s="445"/>
      <c r="T79" s="445"/>
      <c r="U79" s="445"/>
      <c r="V79" s="445"/>
      <c r="W79" s="445"/>
      <c r="X79" s="445"/>
      <c r="Y79" s="445"/>
      <c r="Z79" s="445"/>
    </row>
    <row r="80" spans="1:26" ht="15.75" x14ac:dyDescent="0.25">
      <c r="A80" s="445"/>
      <c r="B80" s="445"/>
      <c r="C80" s="445"/>
      <c r="D80" s="445"/>
      <c r="E80" s="445"/>
      <c r="F80" s="445"/>
      <c r="G80" s="445"/>
      <c r="H80" s="445"/>
      <c r="I80" s="445"/>
      <c r="J80" s="445"/>
      <c r="K80" s="445"/>
      <c r="L80" s="445"/>
      <c r="M80" s="445"/>
      <c r="N80" s="445"/>
      <c r="O80" s="445"/>
      <c r="P80" s="445"/>
      <c r="Q80" s="445"/>
      <c r="R80" s="445"/>
      <c r="S80" s="445"/>
      <c r="T80" s="445"/>
      <c r="U80" s="445"/>
      <c r="V80" s="445"/>
      <c r="W80" s="445"/>
      <c r="X80" s="445"/>
      <c r="Y80" s="445"/>
      <c r="Z80" s="445"/>
    </row>
    <row r="81" spans="1:26" ht="15.75" x14ac:dyDescent="0.25">
      <c r="A81" s="445"/>
      <c r="B81" s="445"/>
      <c r="C81" s="445"/>
      <c r="D81" s="445"/>
      <c r="E81" s="445"/>
      <c r="F81" s="445"/>
      <c r="G81" s="445"/>
      <c r="H81" s="445"/>
      <c r="I81" s="445"/>
      <c r="J81" s="445"/>
      <c r="K81" s="445"/>
      <c r="L81" s="445"/>
      <c r="M81" s="445"/>
      <c r="N81" s="445"/>
      <c r="O81" s="445"/>
      <c r="P81" s="445"/>
      <c r="Q81" s="445"/>
      <c r="R81" s="445"/>
      <c r="S81" s="445"/>
      <c r="T81" s="445"/>
      <c r="U81" s="445"/>
      <c r="V81" s="445"/>
      <c r="W81" s="445"/>
      <c r="X81" s="445"/>
      <c r="Y81" s="445"/>
      <c r="Z81" s="445"/>
    </row>
    <row r="82" spans="1:26" ht="15.75" x14ac:dyDescent="0.25">
      <c r="A82" s="445"/>
      <c r="B82" s="445"/>
      <c r="C82" s="445"/>
      <c r="D82" s="445"/>
      <c r="E82" s="445"/>
      <c r="F82" s="445"/>
      <c r="G82" s="445"/>
      <c r="H82" s="445"/>
      <c r="I82" s="445"/>
      <c r="J82" s="445"/>
      <c r="K82" s="445"/>
      <c r="L82" s="445"/>
      <c r="M82" s="445"/>
      <c r="N82" s="445"/>
      <c r="O82" s="445"/>
      <c r="P82" s="445"/>
      <c r="Q82" s="445"/>
      <c r="R82" s="445"/>
      <c r="S82" s="445"/>
      <c r="T82" s="445"/>
      <c r="U82" s="445"/>
      <c r="V82" s="445"/>
      <c r="W82" s="445"/>
      <c r="X82" s="445"/>
      <c r="Y82" s="445"/>
      <c r="Z82" s="445"/>
    </row>
    <row r="83" spans="1:26" ht="15.75" x14ac:dyDescent="0.25">
      <c r="A83" s="445"/>
      <c r="B83" s="445"/>
      <c r="C83" s="445"/>
      <c r="D83" s="445"/>
      <c r="E83" s="445"/>
      <c r="F83" s="445"/>
      <c r="G83" s="445"/>
      <c r="H83" s="445"/>
      <c r="I83" s="445"/>
      <c r="J83" s="445"/>
      <c r="K83" s="445"/>
      <c r="L83" s="445"/>
      <c r="M83" s="445"/>
      <c r="N83" s="445"/>
      <c r="O83" s="445"/>
      <c r="P83" s="445"/>
      <c r="Q83" s="445"/>
      <c r="R83" s="445"/>
      <c r="S83" s="445"/>
      <c r="T83" s="445"/>
      <c r="U83" s="445"/>
      <c r="V83" s="445"/>
      <c r="W83" s="445"/>
      <c r="X83" s="445"/>
      <c r="Y83" s="445"/>
      <c r="Z83" s="445"/>
    </row>
    <row r="84" spans="1:26" ht="15.75" x14ac:dyDescent="0.25">
      <c r="A84" s="445"/>
      <c r="B84" s="445"/>
      <c r="C84" s="445"/>
      <c r="D84" s="445"/>
      <c r="E84" s="445"/>
      <c r="F84" s="445"/>
      <c r="G84" s="445"/>
      <c r="H84" s="445"/>
      <c r="I84" s="445"/>
      <c r="J84" s="445"/>
      <c r="K84" s="445"/>
      <c r="L84" s="445"/>
      <c r="M84" s="445"/>
      <c r="N84" s="445"/>
      <c r="O84" s="445"/>
      <c r="P84" s="445"/>
      <c r="Q84" s="445"/>
      <c r="R84" s="445"/>
      <c r="S84" s="445"/>
      <c r="T84" s="445"/>
      <c r="U84" s="445"/>
      <c r="V84" s="445"/>
      <c r="W84" s="445"/>
      <c r="X84" s="445"/>
      <c r="Y84" s="445"/>
      <c r="Z84" s="445"/>
    </row>
    <row r="85" spans="1:26" ht="15.75" x14ac:dyDescent="0.25">
      <c r="A85" s="445"/>
      <c r="B85" s="445"/>
      <c r="C85" s="445"/>
      <c r="D85" s="445"/>
      <c r="E85" s="445"/>
      <c r="F85" s="445"/>
      <c r="G85" s="445"/>
      <c r="H85" s="445"/>
      <c r="I85" s="445"/>
      <c r="J85" s="445"/>
      <c r="K85" s="445"/>
      <c r="L85" s="445"/>
      <c r="M85" s="445"/>
      <c r="N85" s="445"/>
      <c r="O85" s="445"/>
      <c r="P85" s="445"/>
      <c r="Q85" s="445"/>
      <c r="R85" s="445"/>
      <c r="S85" s="445"/>
      <c r="T85" s="445"/>
      <c r="U85" s="445"/>
      <c r="V85" s="445"/>
      <c r="W85" s="445"/>
      <c r="X85" s="445"/>
      <c r="Y85" s="445"/>
      <c r="Z85" s="445"/>
    </row>
    <row r="86" spans="1:26" ht="15.75" x14ac:dyDescent="0.25">
      <c r="A86" s="445"/>
      <c r="B86" s="445"/>
      <c r="C86" s="445"/>
      <c r="D86" s="445"/>
      <c r="E86" s="445"/>
      <c r="F86" s="445"/>
      <c r="G86" s="445"/>
      <c r="H86" s="445"/>
      <c r="I86" s="445"/>
      <c r="J86" s="445"/>
      <c r="K86" s="445"/>
      <c r="L86" s="445"/>
      <c r="M86" s="445"/>
      <c r="N86" s="445"/>
      <c r="O86" s="445"/>
      <c r="P86" s="445"/>
      <c r="Q86" s="445"/>
      <c r="R86" s="445"/>
      <c r="S86" s="445"/>
      <c r="T86" s="445"/>
      <c r="U86" s="445"/>
      <c r="V86" s="445"/>
      <c r="W86" s="445"/>
      <c r="X86" s="445"/>
      <c r="Y86" s="445"/>
      <c r="Z86" s="445"/>
    </row>
    <row r="87" spans="1:26" ht="15.75" x14ac:dyDescent="0.25">
      <c r="A87" s="445"/>
      <c r="B87" s="445"/>
      <c r="C87" s="445"/>
      <c r="D87" s="445"/>
      <c r="E87" s="445"/>
      <c r="F87" s="445"/>
      <c r="G87" s="445"/>
      <c r="H87" s="445"/>
      <c r="I87" s="445"/>
      <c r="J87" s="445"/>
      <c r="K87" s="445"/>
      <c r="L87" s="445"/>
      <c r="M87" s="445"/>
      <c r="N87" s="445"/>
      <c r="O87" s="445"/>
      <c r="P87" s="445"/>
      <c r="Q87" s="445"/>
      <c r="R87" s="445"/>
      <c r="S87" s="445"/>
      <c r="T87" s="445"/>
      <c r="U87" s="445"/>
      <c r="V87" s="445"/>
      <c r="W87" s="445"/>
      <c r="X87" s="445"/>
      <c r="Y87" s="445"/>
      <c r="Z87" s="445"/>
    </row>
    <row r="88" spans="1:26" ht="15.75" x14ac:dyDescent="0.25">
      <c r="A88" s="445"/>
      <c r="B88" s="445"/>
      <c r="C88" s="445"/>
      <c r="D88" s="445"/>
      <c r="E88" s="445"/>
      <c r="F88" s="445"/>
      <c r="G88" s="445"/>
      <c r="H88" s="445"/>
      <c r="I88" s="445"/>
      <c r="J88" s="445"/>
      <c r="K88" s="445"/>
      <c r="L88" s="445"/>
      <c r="M88" s="445"/>
      <c r="N88" s="445"/>
      <c r="O88" s="445"/>
      <c r="P88" s="445"/>
      <c r="Q88" s="445"/>
      <c r="R88" s="445"/>
      <c r="S88" s="445"/>
      <c r="T88" s="445"/>
      <c r="U88" s="445"/>
      <c r="V88" s="445"/>
      <c r="W88" s="445"/>
      <c r="X88" s="445"/>
      <c r="Y88" s="445"/>
      <c r="Z88" s="445"/>
    </row>
    <row r="89" spans="1:26" ht="15.75" x14ac:dyDescent="0.25">
      <c r="A89" s="445"/>
      <c r="B89" s="445"/>
      <c r="C89" s="445"/>
      <c r="D89" s="445"/>
      <c r="E89" s="445"/>
      <c r="F89" s="445"/>
      <c r="G89" s="445"/>
      <c r="H89" s="445"/>
      <c r="I89" s="445"/>
      <c r="J89" s="445"/>
      <c r="K89" s="445"/>
      <c r="L89" s="445"/>
      <c r="M89" s="445"/>
      <c r="N89" s="445"/>
      <c r="O89" s="445"/>
      <c r="P89" s="445"/>
      <c r="Q89" s="445"/>
      <c r="R89" s="445"/>
      <c r="S89" s="445"/>
      <c r="T89" s="445"/>
      <c r="U89" s="445"/>
      <c r="V89" s="445"/>
      <c r="W89" s="445"/>
      <c r="X89" s="445"/>
      <c r="Y89" s="445"/>
      <c r="Z89" s="445"/>
    </row>
    <row r="90" spans="1:26" ht="15.75" x14ac:dyDescent="0.25">
      <c r="A90" s="445"/>
      <c r="B90" s="445"/>
      <c r="C90" s="445"/>
      <c r="D90" s="445"/>
      <c r="E90" s="445"/>
      <c r="F90" s="445"/>
      <c r="G90" s="445"/>
      <c r="H90" s="445"/>
      <c r="I90" s="445"/>
      <c r="J90" s="445"/>
      <c r="K90" s="445"/>
      <c r="L90" s="445"/>
      <c r="M90" s="445"/>
      <c r="N90" s="445"/>
      <c r="O90" s="445"/>
      <c r="P90" s="445"/>
      <c r="Q90" s="445"/>
      <c r="R90" s="445"/>
      <c r="S90" s="445"/>
      <c r="T90" s="445"/>
      <c r="U90" s="445"/>
      <c r="V90" s="445"/>
      <c r="W90" s="445"/>
      <c r="X90" s="445"/>
      <c r="Y90" s="445"/>
      <c r="Z90" s="445"/>
    </row>
    <row r="91" spans="1:26" ht="15.75" x14ac:dyDescent="0.25">
      <c r="A91" s="445"/>
      <c r="B91" s="445"/>
      <c r="C91" s="445"/>
      <c r="D91" s="445"/>
      <c r="E91" s="445"/>
      <c r="F91" s="445"/>
      <c r="G91" s="445"/>
      <c r="H91" s="445"/>
      <c r="I91" s="445"/>
      <c r="J91" s="445"/>
      <c r="K91" s="445"/>
      <c r="L91" s="445"/>
      <c r="M91" s="445"/>
      <c r="N91" s="445"/>
      <c r="O91" s="445"/>
      <c r="P91" s="445"/>
      <c r="Q91" s="445"/>
      <c r="R91" s="445"/>
      <c r="S91" s="445"/>
      <c r="T91" s="445"/>
      <c r="U91" s="445"/>
      <c r="V91" s="445"/>
      <c r="W91" s="445"/>
      <c r="X91" s="445"/>
      <c r="Y91" s="445"/>
      <c r="Z91" s="445"/>
    </row>
    <row r="92" spans="1:26" ht="15.75" x14ac:dyDescent="0.25">
      <c r="A92" s="445"/>
      <c r="B92" s="445"/>
      <c r="C92" s="445"/>
      <c r="D92" s="445"/>
      <c r="E92" s="445"/>
      <c r="F92" s="445"/>
      <c r="G92" s="445"/>
      <c r="H92" s="445"/>
      <c r="I92" s="445"/>
      <c r="J92" s="445"/>
      <c r="K92" s="445"/>
      <c r="L92" s="445"/>
      <c r="M92" s="445"/>
      <c r="N92" s="445"/>
      <c r="O92" s="445"/>
      <c r="P92" s="445"/>
      <c r="Q92" s="445"/>
      <c r="R92" s="445"/>
      <c r="S92" s="445"/>
      <c r="T92" s="445"/>
      <c r="U92" s="445"/>
      <c r="V92" s="445"/>
      <c r="W92" s="445"/>
      <c r="X92" s="445"/>
      <c r="Y92" s="445"/>
      <c r="Z92" s="445"/>
    </row>
    <row r="93" spans="1:26" ht="15.75" x14ac:dyDescent="0.25">
      <c r="A93" s="445"/>
      <c r="B93" s="445"/>
      <c r="C93" s="445"/>
      <c r="D93" s="445"/>
      <c r="E93" s="445"/>
      <c r="F93" s="445"/>
      <c r="G93" s="445"/>
      <c r="H93" s="445"/>
      <c r="I93" s="445"/>
      <c r="J93" s="445"/>
      <c r="K93" s="445"/>
      <c r="L93" s="445"/>
      <c r="M93" s="445"/>
      <c r="N93" s="445"/>
      <c r="O93" s="445"/>
      <c r="P93" s="445"/>
      <c r="Q93" s="445"/>
      <c r="R93" s="445"/>
      <c r="S93" s="445"/>
      <c r="T93" s="445"/>
      <c r="U93" s="445"/>
      <c r="V93" s="445"/>
      <c r="W93" s="445"/>
      <c r="X93" s="445"/>
      <c r="Y93" s="445"/>
      <c r="Z93" s="445"/>
    </row>
    <row r="94" spans="1:26" ht="15.75" x14ac:dyDescent="0.25">
      <c r="A94" s="445"/>
      <c r="B94" s="445"/>
      <c r="C94" s="445"/>
      <c r="D94" s="445"/>
      <c r="E94" s="445"/>
      <c r="F94" s="445"/>
      <c r="G94" s="445"/>
      <c r="H94" s="445"/>
      <c r="I94" s="445"/>
      <c r="J94" s="445"/>
      <c r="K94" s="445"/>
      <c r="L94" s="445"/>
      <c r="M94" s="445"/>
      <c r="N94" s="445"/>
      <c r="O94" s="445"/>
      <c r="P94" s="445"/>
      <c r="Q94" s="445"/>
      <c r="R94" s="445"/>
      <c r="S94" s="445"/>
      <c r="T94" s="445"/>
      <c r="U94" s="445"/>
      <c r="V94" s="445"/>
      <c r="W94" s="445"/>
      <c r="X94" s="445"/>
      <c r="Y94" s="445"/>
      <c r="Z94" s="445"/>
    </row>
    <row r="95" spans="1:26" ht="15.75" x14ac:dyDescent="0.25">
      <c r="A95" s="445"/>
      <c r="B95" s="445"/>
      <c r="C95" s="445"/>
      <c r="D95" s="445"/>
      <c r="E95" s="445"/>
      <c r="F95" s="445"/>
      <c r="G95" s="445"/>
      <c r="H95" s="445"/>
      <c r="I95" s="445"/>
      <c r="J95" s="445"/>
      <c r="K95" s="445"/>
      <c r="L95" s="445"/>
      <c r="M95" s="445"/>
      <c r="N95" s="445"/>
      <c r="O95" s="445"/>
      <c r="P95" s="445"/>
      <c r="Q95" s="445"/>
      <c r="R95" s="445"/>
      <c r="S95" s="445"/>
      <c r="T95" s="445"/>
      <c r="U95" s="445"/>
      <c r="V95" s="445"/>
      <c r="W95" s="445"/>
      <c r="X95" s="445"/>
      <c r="Y95" s="445"/>
      <c r="Z95" s="445"/>
    </row>
    <row r="96" spans="1:26" ht="15.75" x14ac:dyDescent="0.25">
      <c r="A96" s="445"/>
      <c r="B96" s="445"/>
      <c r="C96" s="445"/>
      <c r="D96" s="445"/>
      <c r="E96" s="445"/>
      <c r="F96" s="445"/>
      <c r="G96" s="445"/>
      <c r="H96" s="445"/>
      <c r="I96" s="445"/>
      <c r="J96" s="445"/>
      <c r="K96" s="445"/>
      <c r="L96" s="445"/>
      <c r="M96" s="445"/>
      <c r="N96" s="445"/>
      <c r="O96" s="445"/>
      <c r="P96" s="445"/>
      <c r="Q96" s="445"/>
      <c r="R96" s="445"/>
      <c r="S96" s="445"/>
      <c r="T96" s="445"/>
      <c r="U96" s="445"/>
      <c r="V96" s="445"/>
      <c r="W96" s="445"/>
      <c r="X96" s="445"/>
      <c r="Y96" s="445"/>
      <c r="Z96" s="445"/>
    </row>
    <row r="97" spans="1:26" ht="15.75" x14ac:dyDescent="0.25">
      <c r="A97" s="445"/>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row>
    <row r="98" spans="1:26" ht="15.75" x14ac:dyDescent="0.25">
      <c r="A98" s="445"/>
      <c r="B98" s="445"/>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row>
    <row r="99" spans="1:26" ht="15.75" x14ac:dyDescent="0.25">
      <c r="A99" s="445"/>
      <c r="B99" s="445"/>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row>
    <row r="100" spans="1:26" ht="15.75" x14ac:dyDescent="0.25">
      <c r="A100" s="445"/>
      <c r="B100" s="445"/>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row>
    <row r="101" spans="1:26" ht="15.75" x14ac:dyDescent="0.25">
      <c r="A101" s="445"/>
      <c r="B101" s="445"/>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row>
    <row r="102" spans="1:26" ht="15.75" x14ac:dyDescent="0.25">
      <c r="A102" s="445"/>
      <c r="B102" s="445"/>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row>
    <row r="103" spans="1:26" ht="15.75" x14ac:dyDescent="0.25">
      <c r="A103" s="445"/>
      <c r="B103" s="445"/>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row>
    <row r="104" spans="1:26" ht="15.75" x14ac:dyDescent="0.25">
      <c r="A104" s="445"/>
      <c r="B104" s="445"/>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row>
    <row r="105" spans="1:26" ht="15.75" x14ac:dyDescent="0.25">
      <c r="A105" s="445"/>
      <c r="B105" s="445"/>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row>
    <row r="106" spans="1:26" ht="15.75" x14ac:dyDescent="0.25">
      <c r="A106" s="445"/>
      <c r="B106" s="445"/>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row>
    <row r="107" spans="1:26" ht="15.75" x14ac:dyDescent="0.25">
      <c r="A107" s="445"/>
      <c r="B107" s="445"/>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row>
    <row r="108" spans="1:26" ht="15.75" x14ac:dyDescent="0.25">
      <c r="A108" s="445"/>
      <c r="B108" s="445"/>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row>
    <row r="109" spans="1:26" ht="15.75" x14ac:dyDescent="0.25">
      <c r="A109" s="445"/>
      <c r="B109" s="445"/>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row>
    <row r="110" spans="1:26" ht="15.75" x14ac:dyDescent="0.25">
      <c r="A110" s="445"/>
      <c r="B110" s="445"/>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row>
    <row r="111" spans="1:26" ht="15.75" x14ac:dyDescent="0.25">
      <c r="A111" s="445"/>
      <c r="B111" s="445"/>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row>
    <row r="112" spans="1:26" ht="15.6" hidden="1" x14ac:dyDescent="0.3">
      <c r="A112" s="445"/>
      <c r="B112" s="1459" t="s">
        <v>271</v>
      </c>
      <c r="C112" s="1457"/>
      <c r="D112" s="1457"/>
      <c r="E112" s="1457"/>
      <c r="F112" s="1458"/>
      <c r="G112" s="445"/>
      <c r="H112" s="445"/>
      <c r="I112" s="445"/>
      <c r="J112" s="445"/>
      <c r="K112" s="445"/>
      <c r="L112" s="445"/>
      <c r="M112" s="445"/>
      <c r="N112" s="445"/>
      <c r="O112" s="445"/>
      <c r="P112" s="445"/>
      <c r="Q112" s="445"/>
      <c r="R112" s="445"/>
      <c r="S112" s="445"/>
      <c r="T112" s="445"/>
      <c r="U112" s="445"/>
      <c r="V112" s="445"/>
      <c r="W112" s="445"/>
      <c r="X112" s="445"/>
      <c r="Y112" s="445"/>
      <c r="Z112" s="445"/>
    </row>
    <row r="113" spans="1:26" ht="31.15" hidden="1" x14ac:dyDescent="0.3">
      <c r="A113" s="519" t="s">
        <v>321</v>
      </c>
      <c r="B113" s="519" t="s">
        <v>272</v>
      </c>
      <c r="C113" s="519" t="s">
        <v>273</v>
      </c>
      <c r="D113" s="519" t="s">
        <v>274</v>
      </c>
      <c r="E113" s="519" t="s">
        <v>322</v>
      </c>
      <c r="F113" s="519" t="s">
        <v>276</v>
      </c>
      <c r="G113" s="519" t="s">
        <v>283</v>
      </c>
      <c r="H113" s="519" t="s">
        <v>286</v>
      </c>
      <c r="I113" s="519" t="s">
        <v>323</v>
      </c>
      <c r="J113" s="519" t="s">
        <v>301</v>
      </c>
      <c r="K113" s="509"/>
      <c r="L113" s="509"/>
      <c r="M113" s="445"/>
      <c r="N113" s="445"/>
      <c r="O113" s="445"/>
      <c r="P113" s="445"/>
      <c r="Q113" s="445"/>
      <c r="R113" s="445"/>
      <c r="S113" s="445"/>
      <c r="T113" s="445"/>
      <c r="U113" s="445"/>
      <c r="V113" s="445"/>
      <c r="W113" s="445"/>
      <c r="X113" s="445"/>
      <c r="Y113" s="445"/>
      <c r="Z113" s="445"/>
    </row>
    <row r="114" spans="1:26" ht="15.6" hidden="1" x14ac:dyDescent="0.3">
      <c r="A114" s="445" t="s">
        <v>324</v>
      </c>
      <c r="B114" s="505" t="s">
        <v>325</v>
      </c>
      <c r="C114" s="505" t="s">
        <v>326</v>
      </c>
      <c r="D114" s="505" t="s">
        <v>87</v>
      </c>
      <c r="E114" s="505" t="s">
        <v>327</v>
      </c>
      <c r="F114" s="505" t="s">
        <v>328</v>
      </c>
      <c r="G114" s="445" t="s">
        <v>2</v>
      </c>
      <c r="H114" s="445" t="s">
        <v>329</v>
      </c>
      <c r="I114" s="445" t="s">
        <v>330</v>
      </c>
      <c r="J114" s="445" t="s">
        <v>331</v>
      </c>
      <c r="K114" s="445"/>
      <c r="L114" s="445"/>
      <c r="M114" s="445"/>
      <c r="N114" s="445"/>
      <c r="O114" s="445"/>
      <c r="P114" s="445"/>
      <c r="Q114" s="445"/>
      <c r="R114" s="445"/>
      <c r="S114" s="445"/>
      <c r="T114" s="445"/>
      <c r="U114" s="445"/>
      <c r="V114" s="445"/>
      <c r="W114" s="445"/>
      <c r="X114" s="445"/>
      <c r="Y114" s="445"/>
      <c r="Z114" s="445"/>
    </row>
    <row r="115" spans="1:26" ht="15.6" hidden="1" x14ac:dyDescent="0.3">
      <c r="A115" s="445" t="s">
        <v>269</v>
      </c>
      <c r="B115" s="505" t="s">
        <v>277</v>
      </c>
      <c r="C115" s="505" t="s">
        <v>332</v>
      </c>
      <c r="D115" s="505" t="s">
        <v>333</v>
      </c>
      <c r="E115" s="505" t="s">
        <v>334</v>
      </c>
      <c r="F115" s="505" t="s">
        <v>335</v>
      </c>
      <c r="G115" s="445" t="s">
        <v>0</v>
      </c>
      <c r="H115" s="445" t="s">
        <v>287</v>
      </c>
      <c r="I115" s="445" t="s">
        <v>336</v>
      </c>
      <c r="J115" s="445" t="s">
        <v>302</v>
      </c>
      <c r="K115" s="445"/>
      <c r="L115" s="445"/>
      <c r="M115" s="445"/>
      <c r="N115" s="445"/>
      <c r="O115" s="445"/>
      <c r="P115" s="445"/>
      <c r="Q115" s="445"/>
      <c r="R115" s="445"/>
      <c r="S115" s="445"/>
      <c r="T115" s="445"/>
      <c r="U115" s="445"/>
      <c r="V115" s="445"/>
      <c r="W115" s="445"/>
      <c r="X115" s="445"/>
      <c r="Y115" s="445"/>
      <c r="Z115" s="445"/>
    </row>
    <row r="116" spans="1:26" ht="15.6" hidden="1" x14ac:dyDescent="0.3">
      <c r="A116" s="445"/>
      <c r="B116" s="505" t="s">
        <v>25</v>
      </c>
      <c r="C116" s="505" t="s">
        <v>337</v>
      </c>
      <c r="D116" s="505" t="s">
        <v>338</v>
      </c>
      <c r="E116" s="505" t="s">
        <v>339</v>
      </c>
      <c r="F116" s="505" t="s">
        <v>340</v>
      </c>
      <c r="G116" s="445" t="s">
        <v>341</v>
      </c>
      <c r="H116" s="445" t="s">
        <v>342</v>
      </c>
      <c r="I116" s="445" t="s">
        <v>343</v>
      </c>
      <c r="J116" s="445"/>
      <c r="K116" s="445"/>
      <c r="L116" s="445"/>
      <c r="M116" s="445"/>
      <c r="N116" s="445"/>
      <c r="O116" s="445"/>
      <c r="P116" s="445"/>
      <c r="Q116" s="445"/>
      <c r="R116" s="445"/>
      <c r="S116" s="445"/>
      <c r="T116" s="445"/>
      <c r="U116" s="445"/>
      <c r="V116" s="445"/>
      <c r="W116" s="445"/>
      <c r="X116" s="445"/>
      <c r="Y116" s="445"/>
      <c r="Z116" s="445"/>
    </row>
    <row r="117" spans="1:26" ht="15.6" hidden="1" x14ac:dyDescent="0.3">
      <c r="A117" s="445"/>
      <c r="B117" s="505" t="s">
        <v>344</v>
      </c>
      <c r="C117" s="505" t="s">
        <v>278</v>
      </c>
      <c r="D117" s="505" t="s">
        <v>345</v>
      </c>
      <c r="E117" s="505" t="s">
        <v>88</v>
      </c>
      <c r="F117" s="505" t="s">
        <v>346</v>
      </c>
      <c r="G117" s="445"/>
      <c r="H117" s="445" t="s">
        <v>347</v>
      </c>
      <c r="I117" s="445" t="s">
        <v>348</v>
      </c>
      <c r="J117" s="445"/>
      <c r="K117" s="445"/>
      <c r="L117" s="445"/>
      <c r="M117" s="445"/>
      <c r="N117" s="445"/>
      <c r="O117" s="445"/>
      <c r="P117" s="445"/>
      <c r="Q117" s="445"/>
      <c r="R117" s="445"/>
      <c r="S117" s="445"/>
      <c r="T117" s="445"/>
      <c r="U117" s="445"/>
      <c r="V117" s="445"/>
      <c r="W117" s="445"/>
      <c r="X117" s="445"/>
      <c r="Y117" s="445"/>
      <c r="Z117" s="445"/>
    </row>
    <row r="118" spans="1:26" ht="15.6" hidden="1" x14ac:dyDescent="0.3">
      <c r="A118" s="445"/>
      <c r="B118" s="505" t="s">
        <v>349</v>
      </c>
      <c r="C118" s="505" t="s">
        <v>350</v>
      </c>
      <c r="D118" s="505" t="s">
        <v>351</v>
      </c>
      <c r="E118" s="505" t="s">
        <v>352</v>
      </c>
      <c r="F118" s="505" t="s">
        <v>353</v>
      </c>
      <c r="G118" s="445"/>
      <c r="H118" s="445" t="s">
        <v>354</v>
      </c>
      <c r="I118" s="445" t="s">
        <v>300</v>
      </c>
      <c r="J118" s="445"/>
      <c r="K118" s="445"/>
      <c r="L118" s="445"/>
      <c r="M118" s="445"/>
      <c r="N118" s="445"/>
      <c r="O118" s="445"/>
      <c r="P118" s="445"/>
      <c r="Q118" s="445"/>
      <c r="R118" s="445"/>
      <c r="S118" s="445"/>
      <c r="T118" s="445"/>
      <c r="U118" s="445"/>
      <c r="V118" s="445"/>
      <c r="W118" s="445"/>
      <c r="X118" s="445"/>
      <c r="Y118" s="445"/>
      <c r="Z118" s="445"/>
    </row>
    <row r="119" spans="1:26" ht="15.6" hidden="1" x14ac:dyDescent="0.3">
      <c r="A119" s="445"/>
      <c r="B119" s="505" t="s">
        <v>355</v>
      </c>
      <c r="C119" s="505" t="s">
        <v>356</v>
      </c>
      <c r="D119" s="505" t="s">
        <v>357</v>
      </c>
      <c r="E119" s="505" t="s">
        <v>358</v>
      </c>
      <c r="F119" s="505" t="s">
        <v>359</v>
      </c>
      <c r="G119" s="445"/>
      <c r="H119" s="445"/>
      <c r="I119" s="445" t="s">
        <v>360</v>
      </c>
      <c r="J119" s="445"/>
      <c r="K119" s="445"/>
      <c r="L119" s="445"/>
      <c r="M119" s="445"/>
      <c r="N119" s="445"/>
      <c r="O119" s="445"/>
      <c r="P119" s="445"/>
      <c r="Q119" s="445"/>
      <c r="R119" s="445"/>
      <c r="S119" s="445"/>
      <c r="T119" s="445"/>
      <c r="U119" s="445"/>
      <c r="V119" s="445"/>
      <c r="W119" s="445"/>
      <c r="X119" s="445"/>
      <c r="Y119" s="445"/>
      <c r="Z119" s="445"/>
    </row>
    <row r="120" spans="1:26" ht="15.6" hidden="1" x14ac:dyDescent="0.3">
      <c r="A120" s="445"/>
      <c r="B120" s="445"/>
      <c r="C120" s="505" t="s">
        <v>361</v>
      </c>
      <c r="D120" s="505" t="s">
        <v>362</v>
      </c>
      <c r="E120" s="505" t="s">
        <v>363</v>
      </c>
      <c r="F120" s="505" t="s">
        <v>364</v>
      </c>
      <c r="G120" s="445"/>
      <c r="H120" s="445"/>
      <c r="I120" s="445" t="s">
        <v>365</v>
      </c>
      <c r="J120" s="445"/>
      <c r="K120" s="445"/>
      <c r="L120" s="445"/>
      <c r="M120" s="445"/>
      <c r="N120" s="445"/>
      <c r="O120" s="445"/>
      <c r="P120" s="445"/>
      <c r="Q120" s="445"/>
      <c r="R120" s="445"/>
      <c r="S120" s="445"/>
      <c r="T120" s="445"/>
      <c r="U120" s="445"/>
      <c r="V120" s="445"/>
      <c r="W120" s="445"/>
      <c r="X120" s="445"/>
      <c r="Y120" s="445"/>
      <c r="Z120" s="445"/>
    </row>
    <row r="121" spans="1:26" ht="15.6" hidden="1" x14ac:dyDescent="0.3">
      <c r="A121" s="445"/>
      <c r="B121" s="445"/>
      <c r="C121" s="505" t="s">
        <v>366</v>
      </c>
      <c r="D121" s="505" t="s">
        <v>367</v>
      </c>
      <c r="E121" s="505" t="s">
        <v>368</v>
      </c>
      <c r="F121" s="505" t="s">
        <v>369</v>
      </c>
      <c r="G121" s="445"/>
      <c r="H121" s="445"/>
      <c r="I121" s="445" t="s">
        <v>370</v>
      </c>
      <c r="J121" s="445"/>
      <c r="K121" s="445"/>
      <c r="L121" s="445"/>
      <c r="M121" s="445"/>
      <c r="N121" s="445"/>
      <c r="O121" s="445"/>
      <c r="P121" s="445"/>
      <c r="Q121" s="445"/>
      <c r="R121" s="445"/>
      <c r="S121" s="445"/>
      <c r="T121" s="445"/>
      <c r="U121" s="445"/>
      <c r="V121" s="445"/>
      <c r="W121" s="445"/>
      <c r="X121" s="445"/>
      <c r="Y121" s="445"/>
      <c r="Z121" s="445"/>
    </row>
    <row r="122" spans="1:26" ht="15.6" hidden="1" x14ac:dyDescent="0.3">
      <c r="A122" s="445"/>
      <c r="B122" s="445"/>
      <c r="C122" s="505" t="s">
        <v>48</v>
      </c>
      <c r="D122" s="505" t="s">
        <v>99</v>
      </c>
      <c r="E122" s="505" t="s">
        <v>371</v>
      </c>
      <c r="F122" s="505" t="s">
        <v>372</v>
      </c>
      <c r="G122" s="445"/>
      <c r="H122" s="445"/>
      <c r="I122" s="445"/>
      <c r="J122" s="445"/>
      <c r="K122" s="445"/>
      <c r="L122" s="445"/>
      <c r="M122" s="445"/>
      <c r="N122" s="445"/>
      <c r="O122" s="445"/>
      <c r="P122" s="445"/>
      <c r="Q122" s="445"/>
      <c r="R122" s="445"/>
      <c r="S122" s="445"/>
      <c r="T122" s="445"/>
      <c r="U122" s="445"/>
      <c r="V122" s="445"/>
      <c r="W122" s="445"/>
      <c r="X122" s="445"/>
      <c r="Y122" s="445"/>
      <c r="Z122" s="445"/>
    </row>
    <row r="123" spans="1:26" ht="15.6" hidden="1" x14ac:dyDescent="0.3">
      <c r="A123" s="445"/>
      <c r="B123" s="445"/>
      <c r="C123" s="505" t="s">
        <v>373</v>
      </c>
      <c r="D123" s="505" t="s">
        <v>374</v>
      </c>
      <c r="E123" s="505" t="s">
        <v>375</v>
      </c>
      <c r="F123" s="505" t="s">
        <v>376</v>
      </c>
      <c r="G123" s="445"/>
      <c r="H123" s="445"/>
      <c r="I123" s="445"/>
      <c r="J123" s="445"/>
      <c r="K123" s="445"/>
      <c r="L123" s="445"/>
      <c r="M123" s="445"/>
      <c r="N123" s="445"/>
      <c r="O123" s="445"/>
      <c r="P123" s="445"/>
      <c r="Q123" s="445"/>
      <c r="R123" s="445"/>
      <c r="S123" s="445"/>
      <c r="T123" s="445"/>
      <c r="U123" s="445"/>
      <c r="V123" s="445"/>
      <c r="W123" s="445"/>
      <c r="X123" s="445"/>
      <c r="Y123" s="445"/>
      <c r="Z123" s="445"/>
    </row>
    <row r="124" spans="1:26" ht="15.6" hidden="1" x14ac:dyDescent="0.3">
      <c r="A124" s="445"/>
      <c r="B124" s="445"/>
      <c r="C124" s="505" t="s">
        <v>377</v>
      </c>
      <c r="D124" s="505" t="s">
        <v>378</v>
      </c>
      <c r="E124" s="505" t="s">
        <v>379</v>
      </c>
      <c r="F124" s="505" t="s">
        <v>380</v>
      </c>
      <c r="G124" s="445"/>
      <c r="H124" s="445"/>
      <c r="I124" s="445"/>
      <c r="J124" s="445"/>
      <c r="K124" s="445"/>
      <c r="L124" s="445"/>
      <c r="M124" s="445"/>
      <c r="N124" s="445"/>
      <c r="O124" s="445"/>
      <c r="P124" s="445"/>
      <c r="Q124" s="445"/>
      <c r="R124" s="445"/>
      <c r="S124" s="445"/>
      <c r="T124" s="445"/>
      <c r="U124" s="445"/>
      <c r="V124" s="445"/>
      <c r="W124" s="445"/>
      <c r="X124" s="445"/>
      <c r="Y124" s="445"/>
      <c r="Z124" s="445"/>
    </row>
    <row r="125" spans="1:26" ht="15.6" hidden="1" x14ac:dyDescent="0.3">
      <c r="A125" s="445"/>
      <c r="B125" s="445"/>
      <c r="C125" s="505" t="s">
        <v>381</v>
      </c>
      <c r="D125" s="505" t="s">
        <v>382</v>
      </c>
      <c r="E125" s="505" t="s">
        <v>383</v>
      </c>
      <c r="F125" s="505" t="s">
        <v>384</v>
      </c>
      <c r="G125" s="445"/>
      <c r="H125" s="445"/>
      <c r="I125" s="445"/>
      <c r="J125" s="445"/>
      <c r="K125" s="445"/>
      <c r="L125" s="445"/>
      <c r="M125" s="445"/>
      <c r="N125" s="445"/>
      <c r="O125" s="445"/>
      <c r="P125" s="445"/>
      <c r="Q125" s="445"/>
      <c r="R125" s="445"/>
      <c r="S125" s="445"/>
      <c r="T125" s="445"/>
      <c r="U125" s="445"/>
      <c r="V125" s="445"/>
      <c r="W125" s="445"/>
      <c r="X125" s="445"/>
      <c r="Y125" s="445"/>
      <c r="Z125" s="445"/>
    </row>
    <row r="126" spans="1:26" ht="15.6" hidden="1" x14ac:dyDescent="0.3">
      <c r="A126" s="445"/>
      <c r="B126" s="445"/>
      <c r="C126" s="505" t="s">
        <v>385</v>
      </c>
      <c r="D126" s="505" t="s">
        <v>386</v>
      </c>
      <c r="E126" s="505" t="s">
        <v>387</v>
      </c>
      <c r="F126" s="505" t="s">
        <v>388</v>
      </c>
      <c r="G126" s="445"/>
      <c r="H126" s="445"/>
      <c r="I126" s="445"/>
      <c r="J126" s="445"/>
      <c r="K126" s="445"/>
      <c r="L126" s="445"/>
      <c r="M126" s="445"/>
      <c r="N126" s="445"/>
      <c r="O126" s="445"/>
      <c r="P126" s="445"/>
      <c r="Q126" s="445"/>
      <c r="R126" s="445"/>
      <c r="S126" s="445"/>
      <c r="T126" s="445"/>
      <c r="U126" s="445"/>
      <c r="V126" s="445"/>
      <c r="W126" s="445"/>
      <c r="X126" s="445"/>
      <c r="Y126" s="445"/>
      <c r="Z126" s="445"/>
    </row>
    <row r="127" spans="1:26" ht="15.6" hidden="1" x14ac:dyDescent="0.3">
      <c r="A127" s="445"/>
      <c r="B127" s="445"/>
      <c r="C127" s="505" t="s">
        <v>389</v>
      </c>
      <c r="D127" s="505" t="s">
        <v>279</v>
      </c>
      <c r="E127" s="505" t="s">
        <v>390</v>
      </c>
      <c r="F127" s="505" t="s">
        <v>391</v>
      </c>
      <c r="G127" s="445"/>
      <c r="H127" s="445"/>
      <c r="I127" s="445"/>
      <c r="J127" s="445"/>
      <c r="K127" s="445"/>
      <c r="L127" s="445"/>
      <c r="M127" s="445"/>
      <c r="N127" s="445"/>
      <c r="O127" s="445"/>
      <c r="P127" s="445"/>
      <c r="Q127" s="445"/>
      <c r="R127" s="445"/>
      <c r="S127" s="445"/>
      <c r="T127" s="445"/>
      <c r="U127" s="445"/>
      <c r="V127" s="445"/>
      <c r="W127" s="445"/>
      <c r="X127" s="445"/>
      <c r="Y127" s="445"/>
      <c r="Z127" s="445"/>
    </row>
    <row r="128" spans="1:26" ht="15.6" hidden="1" x14ac:dyDescent="0.3">
      <c r="A128" s="445"/>
      <c r="B128" s="445"/>
      <c r="C128" s="505" t="s">
        <v>392</v>
      </c>
      <c r="D128" s="505" t="s">
        <v>393</v>
      </c>
      <c r="E128" s="505" t="s">
        <v>394</v>
      </c>
      <c r="F128" s="505" t="s">
        <v>395</v>
      </c>
      <c r="G128" s="445"/>
      <c r="H128" s="445"/>
      <c r="I128" s="445"/>
      <c r="J128" s="445"/>
      <c r="K128" s="445"/>
      <c r="L128" s="445"/>
      <c r="M128" s="445"/>
      <c r="N128" s="445"/>
      <c r="O128" s="445"/>
      <c r="P128" s="445"/>
      <c r="Q128" s="445"/>
      <c r="R128" s="445"/>
      <c r="S128" s="445"/>
      <c r="T128" s="445"/>
      <c r="U128" s="445"/>
      <c r="V128" s="445"/>
      <c r="W128" s="445"/>
      <c r="X128" s="445"/>
      <c r="Y128" s="445"/>
      <c r="Z128" s="445"/>
    </row>
    <row r="129" spans="1:26" ht="15.6" hidden="1" x14ac:dyDescent="0.3">
      <c r="A129" s="445"/>
      <c r="B129" s="445"/>
      <c r="C129" s="505" t="s">
        <v>50</v>
      </c>
      <c r="D129" s="505" t="s">
        <v>396</v>
      </c>
      <c r="E129" s="505" t="s">
        <v>397</v>
      </c>
      <c r="F129" s="505" t="s">
        <v>398</v>
      </c>
      <c r="G129" s="445"/>
      <c r="H129" s="445"/>
      <c r="I129" s="445"/>
      <c r="J129" s="445"/>
      <c r="K129" s="445"/>
      <c r="L129" s="445"/>
      <c r="M129" s="445"/>
      <c r="N129" s="445"/>
      <c r="O129" s="445"/>
      <c r="P129" s="445"/>
      <c r="Q129" s="445"/>
      <c r="R129" s="445"/>
      <c r="S129" s="445"/>
      <c r="T129" s="445"/>
      <c r="U129" s="445"/>
      <c r="V129" s="445"/>
      <c r="W129" s="445"/>
      <c r="X129" s="445"/>
      <c r="Y129" s="445"/>
      <c r="Z129" s="445"/>
    </row>
    <row r="130" spans="1:26" ht="15.6" hidden="1" x14ac:dyDescent="0.3">
      <c r="A130" s="445"/>
      <c r="B130" s="445"/>
      <c r="C130" s="505" t="s">
        <v>399</v>
      </c>
      <c r="D130" s="505" t="s">
        <v>400</v>
      </c>
      <c r="E130" s="505" t="s">
        <v>401</v>
      </c>
      <c r="F130" s="505" t="s">
        <v>402</v>
      </c>
      <c r="G130" s="445"/>
      <c r="H130" s="445"/>
      <c r="I130" s="445"/>
      <c r="J130" s="445"/>
      <c r="K130" s="445"/>
      <c r="L130" s="445"/>
      <c r="M130" s="445"/>
      <c r="N130" s="445"/>
      <c r="O130" s="445"/>
      <c r="P130" s="445"/>
      <c r="Q130" s="445"/>
      <c r="R130" s="445"/>
      <c r="S130" s="445"/>
      <c r="T130" s="445"/>
      <c r="U130" s="445"/>
      <c r="V130" s="445"/>
      <c r="W130" s="445"/>
      <c r="X130" s="445"/>
      <c r="Y130" s="445"/>
      <c r="Z130" s="445"/>
    </row>
    <row r="131" spans="1:26" ht="15.6" hidden="1" x14ac:dyDescent="0.3">
      <c r="A131" s="445"/>
      <c r="B131" s="445"/>
      <c r="C131" s="505" t="s">
        <v>403</v>
      </c>
      <c r="D131" s="505" t="s">
        <v>404</v>
      </c>
      <c r="E131" s="505" t="s">
        <v>405</v>
      </c>
      <c r="F131" s="505" t="s">
        <v>406</v>
      </c>
      <c r="G131" s="445"/>
      <c r="H131" s="445"/>
      <c r="I131" s="445"/>
      <c r="J131" s="445"/>
      <c r="K131" s="445"/>
      <c r="L131" s="445"/>
      <c r="M131" s="445"/>
      <c r="N131" s="445"/>
      <c r="O131" s="445"/>
      <c r="P131" s="445"/>
      <c r="Q131" s="445"/>
      <c r="R131" s="445"/>
      <c r="S131" s="445"/>
      <c r="T131" s="445"/>
      <c r="U131" s="445"/>
      <c r="V131" s="445"/>
      <c r="W131" s="445"/>
      <c r="X131" s="445"/>
      <c r="Y131" s="445"/>
      <c r="Z131" s="445"/>
    </row>
    <row r="132" spans="1:26" ht="15.6" hidden="1" x14ac:dyDescent="0.3">
      <c r="A132" s="445"/>
      <c r="B132" s="445"/>
      <c r="C132" s="505" t="s">
        <v>407</v>
      </c>
      <c r="D132" s="505" t="s">
        <v>408</v>
      </c>
      <c r="E132" s="505" t="s">
        <v>409</v>
      </c>
      <c r="F132" s="505" t="s">
        <v>410</v>
      </c>
      <c r="G132" s="445"/>
      <c r="H132" s="445"/>
      <c r="I132" s="445"/>
      <c r="J132" s="445"/>
      <c r="K132" s="445"/>
      <c r="L132" s="445"/>
      <c r="M132" s="445"/>
      <c r="N132" s="445"/>
      <c r="O132" s="445"/>
      <c r="P132" s="445"/>
      <c r="Q132" s="445"/>
      <c r="R132" s="445"/>
      <c r="S132" s="445"/>
      <c r="T132" s="445"/>
      <c r="U132" s="445"/>
      <c r="V132" s="445"/>
      <c r="W132" s="445"/>
      <c r="X132" s="445"/>
      <c r="Y132" s="445"/>
      <c r="Z132" s="445"/>
    </row>
    <row r="133" spans="1:26" ht="15.6" hidden="1" x14ac:dyDescent="0.3">
      <c r="A133" s="445"/>
      <c r="B133" s="445"/>
      <c r="C133" s="505" t="s">
        <v>411</v>
      </c>
      <c r="D133" s="505" t="s">
        <v>412</v>
      </c>
      <c r="E133" s="505" t="s">
        <v>413</v>
      </c>
      <c r="F133" s="505" t="s">
        <v>414</v>
      </c>
      <c r="G133" s="445"/>
      <c r="H133" s="445"/>
      <c r="I133" s="445"/>
      <c r="J133" s="445"/>
      <c r="K133" s="445"/>
      <c r="L133" s="445"/>
      <c r="M133" s="445"/>
      <c r="N133" s="445"/>
      <c r="O133" s="445"/>
      <c r="P133" s="445"/>
      <c r="Q133" s="445"/>
      <c r="R133" s="445"/>
      <c r="S133" s="445"/>
      <c r="T133" s="445"/>
      <c r="U133" s="445"/>
      <c r="V133" s="445"/>
      <c r="W133" s="445"/>
      <c r="X133" s="445"/>
      <c r="Y133" s="445"/>
      <c r="Z133" s="445"/>
    </row>
    <row r="134" spans="1:26" ht="15.6" hidden="1" x14ac:dyDescent="0.3">
      <c r="A134" s="445"/>
      <c r="B134" s="445"/>
      <c r="C134" s="505" t="s">
        <v>415</v>
      </c>
      <c r="D134" s="505" t="s">
        <v>416</v>
      </c>
      <c r="E134" s="505" t="s">
        <v>417</v>
      </c>
      <c r="F134" s="505" t="s">
        <v>418</v>
      </c>
      <c r="G134" s="445"/>
      <c r="H134" s="445"/>
      <c r="I134" s="445"/>
      <c r="J134" s="445"/>
      <c r="K134" s="445"/>
      <c r="L134" s="445"/>
      <c r="M134" s="445"/>
      <c r="N134" s="445"/>
      <c r="O134" s="445"/>
      <c r="P134" s="445"/>
      <c r="Q134" s="445"/>
      <c r="R134" s="445"/>
      <c r="S134" s="445"/>
      <c r="T134" s="445"/>
      <c r="U134" s="445"/>
      <c r="V134" s="445"/>
      <c r="W134" s="445"/>
      <c r="X134" s="445"/>
      <c r="Y134" s="445"/>
      <c r="Z134" s="445"/>
    </row>
    <row r="135" spans="1:26" ht="15.6" hidden="1" x14ac:dyDescent="0.3">
      <c r="A135" s="445"/>
      <c r="B135" s="445"/>
      <c r="C135" s="445"/>
      <c r="D135" s="505" t="s">
        <v>419</v>
      </c>
      <c r="E135" s="505" t="s">
        <v>420</v>
      </c>
      <c r="F135" s="505" t="s">
        <v>421</v>
      </c>
      <c r="G135" s="445"/>
      <c r="H135" s="445"/>
      <c r="I135" s="445"/>
      <c r="J135" s="445"/>
      <c r="K135" s="445"/>
      <c r="L135" s="445"/>
      <c r="M135" s="445"/>
      <c r="N135" s="445"/>
      <c r="O135" s="445"/>
      <c r="P135" s="445"/>
      <c r="Q135" s="445"/>
      <c r="R135" s="445"/>
      <c r="S135" s="445"/>
      <c r="T135" s="445"/>
      <c r="U135" s="445"/>
      <c r="V135" s="445"/>
      <c r="W135" s="445"/>
      <c r="X135" s="445"/>
      <c r="Y135" s="445"/>
      <c r="Z135" s="445"/>
    </row>
    <row r="136" spans="1:26" ht="15.6" hidden="1" x14ac:dyDescent="0.3">
      <c r="A136" s="445"/>
      <c r="B136" s="445"/>
      <c r="C136" s="445"/>
      <c r="D136" s="505" t="s">
        <v>422</v>
      </c>
      <c r="E136" s="505" t="s">
        <v>423</v>
      </c>
      <c r="F136" s="505" t="s">
        <v>424</v>
      </c>
      <c r="G136" s="445"/>
      <c r="H136" s="445"/>
      <c r="I136" s="445"/>
      <c r="J136" s="445"/>
      <c r="K136" s="445"/>
      <c r="L136" s="445"/>
      <c r="M136" s="445"/>
      <c r="N136" s="445"/>
      <c r="O136" s="445"/>
      <c r="P136" s="445"/>
      <c r="Q136" s="445"/>
      <c r="R136" s="445"/>
      <c r="S136" s="445"/>
      <c r="T136" s="445"/>
      <c r="U136" s="445"/>
      <c r="V136" s="445"/>
      <c r="W136" s="445"/>
      <c r="X136" s="445"/>
      <c r="Y136" s="445"/>
      <c r="Z136" s="445"/>
    </row>
    <row r="137" spans="1:26" ht="15.6" hidden="1" x14ac:dyDescent="0.3">
      <c r="A137" s="445"/>
      <c r="B137" s="445"/>
      <c r="C137" s="445"/>
      <c r="D137" s="505" t="s">
        <v>425</v>
      </c>
      <c r="E137" s="505" t="s">
        <v>426</v>
      </c>
      <c r="F137" s="505" t="s">
        <v>427</v>
      </c>
      <c r="G137" s="445"/>
      <c r="H137" s="445"/>
      <c r="I137" s="445"/>
      <c r="J137" s="445"/>
      <c r="K137" s="445"/>
      <c r="L137" s="445"/>
      <c r="M137" s="445"/>
      <c r="N137" s="445"/>
      <c r="O137" s="445"/>
      <c r="P137" s="445"/>
      <c r="Q137" s="445"/>
      <c r="R137" s="445"/>
      <c r="S137" s="445"/>
      <c r="T137" s="445"/>
      <c r="U137" s="445"/>
      <c r="V137" s="445"/>
      <c r="W137" s="445"/>
      <c r="X137" s="445"/>
      <c r="Y137" s="445"/>
      <c r="Z137" s="445"/>
    </row>
    <row r="138" spans="1:26" ht="15.6" hidden="1" x14ac:dyDescent="0.3">
      <c r="A138" s="445"/>
      <c r="B138" s="445"/>
      <c r="C138" s="445"/>
      <c r="D138" s="505" t="s">
        <v>428</v>
      </c>
      <c r="E138" s="505" t="s">
        <v>429</v>
      </c>
      <c r="F138" s="505" t="s">
        <v>430</v>
      </c>
      <c r="G138" s="445"/>
      <c r="H138" s="445"/>
      <c r="I138" s="445"/>
      <c r="J138" s="445"/>
      <c r="K138" s="445"/>
      <c r="L138" s="445"/>
      <c r="M138" s="445"/>
      <c r="N138" s="445"/>
      <c r="O138" s="445"/>
      <c r="P138" s="445"/>
      <c r="Q138" s="445"/>
      <c r="R138" s="445"/>
      <c r="S138" s="445"/>
      <c r="T138" s="445"/>
      <c r="U138" s="445"/>
      <c r="V138" s="445"/>
      <c r="W138" s="445"/>
      <c r="X138" s="445"/>
      <c r="Y138" s="445"/>
      <c r="Z138" s="445"/>
    </row>
    <row r="139" spans="1:26" ht="15.6" hidden="1" x14ac:dyDescent="0.3">
      <c r="A139" s="445"/>
      <c r="B139" s="445"/>
      <c r="C139" s="445"/>
      <c r="D139" s="505" t="s">
        <v>431</v>
      </c>
      <c r="E139" s="505" t="s">
        <v>82</v>
      </c>
      <c r="F139" s="505" t="s">
        <v>432</v>
      </c>
      <c r="G139" s="445"/>
      <c r="H139" s="445"/>
      <c r="I139" s="445"/>
      <c r="J139" s="445"/>
      <c r="K139" s="445"/>
      <c r="L139" s="445"/>
      <c r="M139" s="445"/>
      <c r="N139" s="445"/>
      <c r="O139" s="445"/>
      <c r="P139" s="445"/>
      <c r="Q139" s="445"/>
      <c r="R139" s="445"/>
      <c r="S139" s="445"/>
      <c r="T139" s="445"/>
      <c r="U139" s="445"/>
      <c r="V139" s="445"/>
      <c r="W139" s="445"/>
      <c r="X139" s="445"/>
      <c r="Y139" s="445"/>
      <c r="Z139" s="445"/>
    </row>
    <row r="140" spans="1:26" ht="15.6" hidden="1" x14ac:dyDescent="0.3">
      <c r="A140" s="445"/>
      <c r="B140" s="445"/>
      <c r="C140" s="445"/>
      <c r="D140" s="505" t="s">
        <v>433</v>
      </c>
      <c r="E140" s="505" t="s">
        <v>434</v>
      </c>
      <c r="F140" s="505" t="s">
        <v>435</v>
      </c>
      <c r="G140" s="445"/>
      <c r="H140" s="445"/>
      <c r="I140" s="445"/>
      <c r="J140" s="445"/>
      <c r="K140" s="445"/>
      <c r="L140" s="445"/>
      <c r="M140" s="445"/>
      <c r="N140" s="445"/>
      <c r="O140" s="445"/>
      <c r="P140" s="445"/>
      <c r="Q140" s="445"/>
      <c r="R140" s="445"/>
      <c r="S140" s="445"/>
      <c r="T140" s="445"/>
      <c r="U140" s="445"/>
      <c r="V140" s="445"/>
      <c r="W140" s="445"/>
      <c r="X140" s="445"/>
      <c r="Y140" s="445"/>
      <c r="Z140" s="445"/>
    </row>
    <row r="141" spans="1:26" ht="15.6" hidden="1" x14ac:dyDescent="0.3">
      <c r="A141" s="445"/>
      <c r="B141" s="445"/>
      <c r="C141" s="445"/>
      <c r="D141" s="505" t="s">
        <v>436</v>
      </c>
      <c r="E141" s="505" t="s">
        <v>437</v>
      </c>
      <c r="F141" s="505" t="s">
        <v>438</v>
      </c>
      <c r="G141" s="445"/>
      <c r="H141" s="445"/>
      <c r="I141" s="445"/>
      <c r="J141" s="445"/>
      <c r="K141" s="445"/>
      <c r="L141" s="445"/>
      <c r="M141" s="445"/>
      <c r="N141" s="445"/>
      <c r="O141" s="445"/>
      <c r="P141" s="445"/>
      <c r="Q141" s="445"/>
      <c r="R141" s="445"/>
      <c r="S141" s="445"/>
      <c r="T141" s="445"/>
      <c r="U141" s="445"/>
      <c r="V141" s="445"/>
      <c r="W141" s="445"/>
      <c r="X141" s="445"/>
      <c r="Y141" s="445"/>
      <c r="Z141" s="445"/>
    </row>
    <row r="142" spans="1:26" ht="15.6" hidden="1" x14ac:dyDescent="0.3">
      <c r="A142" s="445"/>
      <c r="B142" s="445"/>
      <c r="C142" s="445"/>
      <c r="D142" s="505" t="s">
        <v>439</v>
      </c>
      <c r="E142" s="505" t="s">
        <v>89</v>
      </c>
      <c r="F142" s="505" t="s">
        <v>440</v>
      </c>
      <c r="G142" s="445"/>
      <c r="H142" s="445"/>
      <c r="I142" s="445"/>
      <c r="J142" s="445"/>
      <c r="K142" s="445"/>
      <c r="L142" s="445"/>
      <c r="M142" s="445"/>
      <c r="N142" s="445"/>
      <c r="O142" s="445"/>
      <c r="P142" s="445"/>
      <c r="Q142" s="445"/>
      <c r="R142" s="445"/>
      <c r="S142" s="445"/>
      <c r="T142" s="445"/>
      <c r="U142" s="445"/>
      <c r="V142" s="445"/>
      <c r="W142" s="445"/>
      <c r="X142" s="445"/>
      <c r="Y142" s="445"/>
      <c r="Z142" s="445"/>
    </row>
    <row r="143" spans="1:26" ht="15.6" hidden="1" x14ac:dyDescent="0.3">
      <c r="A143" s="445"/>
      <c r="B143" s="445"/>
      <c r="C143" s="445"/>
      <c r="D143" s="505" t="s">
        <v>441</v>
      </c>
      <c r="E143" s="505" t="s">
        <v>442</v>
      </c>
      <c r="F143" s="505" t="s">
        <v>443</v>
      </c>
      <c r="G143" s="445"/>
      <c r="H143" s="445"/>
      <c r="I143" s="445"/>
      <c r="J143" s="445"/>
      <c r="K143" s="445"/>
      <c r="L143" s="445"/>
      <c r="M143" s="445"/>
      <c r="N143" s="445"/>
      <c r="O143" s="445"/>
      <c r="P143" s="445"/>
      <c r="Q143" s="445"/>
      <c r="R143" s="445"/>
      <c r="S143" s="445"/>
      <c r="T143" s="445"/>
      <c r="U143" s="445"/>
      <c r="V143" s="445"/>
      <c r="W143" s="445"/>
      <c r="X143" s="445"/>
      <c r="Y143" s="445"/>
      <c r="Z143" s="445"/>
    </row>
    <row r="144" spans="1:26" ht="15.6" hidden="1" x14ac:dyDescent="0.3">
      <c r="A144" s="445"/>
      <c r="B144" s="445"/>
      <c r="C144" s="445"/>
      <c r="D144" s="505" t="s">
        <v>53</v>
      </c>
      <c r="E144" s="505" t="s">
        <v>444</v>
      </c>
      <c r="F144" s="505" t="s">
        <v>445</v>
      </c>
      <c r="G144" s="445"/>
      <c r="H144" s="445"/>
      <c r="I144" s="445"/>
      <c r="J144" s="445"/>
      <c r="K144" s="445"/>
      <c r="L144" s="445"/>
      <c r="M144" s="445"/>
      <c r="N144" s="445"/>
      <c r="O144" s="445"/>
      <c r="P144" s="445"/>
      <c r="Q144" s="445"/>
      <c r="R144" s="445"/>
      <c r="S144" s="445"/>
      <c r="T144" s="445"/>
      <c r="U144" s="445"/>
      <c r="V144" s="445"/>
      <c r="W144" s="445"/>
      <c r="X144" s="445"/>
      <c r="Y144" s="445"/>
      <c r="Z144" s="445"/>
    </row>
    <row r="145" spans="1:26" ht="15.6" hidden="1" x14ac:dyDescent="0.3">
      <c r="A145" s="445"/>
      <c r="B145" s="445"/>
      <c r="C145" s="445"/>
      <c r="D145" s="505" t="s">
        <v>446</v>
      </c>
      <c r="E145" s="505" t="s">
        <v>447</v>
      </c>
      <c r="F145" s="505" t="s">
        <v>448</v>
      </c>
      <c r="G145" s="445"/>
      <c r="H145" s="445"/>
      <c r="I145" s="445"/>
      <c r="J145" s="445"/>
      <c r="K145" s="445"/>
      <c r="L145" s="445"/>
      <c r="M145" s="445"/>
      <c r="N145" s="445"/>
      <c r="O145" s="445"/>
      <c r="P145" s="445"/>
      <c r="Q145" s="445"/>
      <c r="R145" s="445"/>
      <c r="S145" s="445"/>
      <c r="T145" s="445"/>
      <c r="U145" s="445"/>
      <c r="V145" s="445"/>
      <c r="W145" s="445"/>
      <c r="X145" s="445"/>
      <c r="Y145" s="445"/>
      <c r="Z145" s="445"/>
    </row>
    <row r="146" spans="1:26" ht="15.6" hidden="1" x14ac:dyDescent="0.3">
      <c r="A146" s="445"/>
      <c r="B146" s="445"/>
      <c r="C146" s="445"/>
      <c r="D146" s="505" t="s">
        <v>449</v>
      </c>
      <c r="E146" s="505" t="s">
        <v>450</v>
      </c>
      <c r="F146" s="505" t="s">
        <v>451</v>
      </c>
      <c r="G146" s="445"/>
      <c r="H146" s="445"/>
      <c r="I146" s="445"/>
      <c r="J146" s="445"/>
      <c r="K146" s="445"/>
      <c r="L146" s="445"/>
      <c r="M146" s="445"/>
      <c r="N146" s="445"/>
      <c r="O146" s="445"/>
      <c r="P146" s="445"/>
      <c r="Q146" s="445"/>
      <c r="R146" s="445"/>
      <c r="S146" s="445"/>
      <c r="T146" s="445"/>
      <c r="U146" s="445"/>
      <c r="V146" s="445"/>
      <c r="W146" s="445"/>
      <c r="X146" s="445"/>
      <c r="Y146" s="445"/>
      <c r="Z146" s="445"/>
    </row>
    <row r="147" spans="1:26" ht="15.6" hidden="1" x14ac:dyDescent="0.3">
      <c r="A147" s="445"/>
      <c r="B147" s="445"/>
      <c r="C147" s="445"/>
      <c r="D147" s="505" t="s">
        <v>452</v>
      </c>
      <c r="E147" s="505" t="s">
        <v>453</v>
      </c>
      <c r="F147" s="505" t="s">
        <v>454</v>
      </c>
      <c r="G147" s="445"/>
      <c r="H147" s="445"/>
      <c r="I147" s="445"/>
      <c r="J147" s="445"/>
      <c r="K147" s="445"/>
      <c r="L147" s="445"/>
      <c r="M147" s="445"/>
      <c r="N147" s="445"/>
      <c r="O147" s="445"/>
      <c r="P147" s="445"/>
      <c r="Q147" s="445"/>
      <c r="R147" s="445"/>
      <c r="S147" s="445"/>
      <c r="T147" s="445"/>
      <c r="U147" s="445"/>
      <c r="V147" s="445"/>
      <c r="W147" s="445"/>
      <c r="X147" s="445"/>
      <c r="Y147" s="445"/>
      <c r="Z147" s="445"/>
    </row>
    <row r="148" spans="1:26" ht="15.6" hidden="1" x14ac:dyDescent="0.3">
      <c r="A148" s="445"/>
      <c r="B148" s="445"/>
      <c r="C148" s="445"/>
      <c r="D148" s="505" t="s">
        <v>455</v>
      </c>
      <c r="E148" s="505" t="s">
        <v>456</v>
      </c>
      <c r="F148" s="505" t="s">
        <v>457</v>
      </c>
      <c r="G148" s="445"/>
      <c r="H148" s="445"/>
      <c r="I148" s="445"/>
      <c r="J148" s="445"/>
      <c r="K148" s="445"/>
      <c r="L148" s="445"/>
      <c r="M148" s="445"/>
      <c r="N148" s="445"/>
      <c r="O148" s="445"/>
      <c r="P148" s="445"/>
      <c r="Q148" s="445"/>
      <c r="R148" s="445"/>
      <c r="S148" s="445"/>
      <c r="T148" s="445"/>
      <c r="U148" s="445"/>
      <c r="V148" s="445"/>
      <c r="W148" s="445"/>
      <c r="X148" s="445"/>
      <c r="Y148" s="445"/>
      <c r="Z148" s="445"/>
    </row>
    <row r="149" spans="1:26" ht="15.6" hidden="1" x14ac:dyDescent="0.3">
      <c r="A149" s="445"/>
      <c r="B149" s="445"/>
      <c r="C149" s="445"/>
      <c r="D149" s="505" t="s">
        <v>458</v>
      </c>
      <c r="E149" s="505" t="s">
        <v>459</v>
      </c>
      <c r="F149" s="505" t="s">
        <v>460</v>
      </c>
      <c r="G149" s="445"/>
      <c r="H149" s="445"/>
      <c r="I149" s="445"/>
      <c r="J149" s="445"/>
      <c r="K149" s="445"/>
      <c r="L149" s="445"/>
      <c r="M149" s="445"/>
      <c r="N149" s="445"/>
      <c r="O149" s="445"/>
      <c r="P149" s="445"/>
      <c r="Q149" s="445"/>
      <c r="R149" s="445"/>
      <c r="S149" s="445"/>
      <c r="T149" s="445"/>
      <c r="U149" s="445"/>
      <c r="V149" s="445"/>
      <c r="W149" s="445"/>
      <c r="X149" s="445"/>
      <c r="Y149" s="445"/>
      <c r="Z149" s="445"/>
    </row>
    <row r="150" spans="1:26" ht="15.6" hidden="1" x14ac:dyDescent="0.3">
      <c r="A150" s="445"/>
      <c r="B150" s="445"/>
      <c r="C150" s="445"/>
      <c r="D150" s="505" t="s">
        <v>461</v>
      </c>
      <c r="E150" s="505" t="s">
        <v>462</v>
      </c>
      <c r="F150" s="505" t="s">
        <v>463</v>
      </c>
      <c r="G150" s="445"/>
      <c r="H150" s="445"/>
      <c r="I150" s="445"/>
      <c r="J150" s="445"/>
      <c r="K150" s="445"/>
      <c r="L150" s="445"/>
      <c r="M150" s="445"/>
      <c r="N150" s="445"/>
      <c r="O150" s="445"/>
      <c r="P150" s="445"/>
      <c r="Q150" s="445"/>
      <c r="R150" s="445"/>
      <c r="S150" s="445"/>
      <c r="T150" s="445"/>
      <c r="U150" s="445"/>
      <c r="V150" s="445"/>
      <c r="W150" s="445"/>
      <c r="X150" s="445"/>
      <c r="Y150" s="445"/>
      <c r="Z150" s="445"/>
    </row>
    <row r="151" spans="1:26" ht="15.6" hidden="1" x14ac:dyDescent="0.3">
      <c r="A151" s="445"/>
      <c r="B151" s="445"/>
      <c r="C151" s="445"/>
      <c r="D151" s="505" t="s">
        <v>464</v>
      </c>
      <c r="E151" s="505" t="s">
        <v>465</v>
      </c>
      <c r="F151" s="505" t="s">
        <v>466</v>
      </c>
      <c r="G151" s="445"/>
      <c r="H151" s="445"/>
      <c r="I151" s="445"/>
      <c r="J151" s="445"/>
      <c r="K151" s="445"/>
      <c r="L151" s="445"/>
      <c r="M151" s="445"/>
      <c r="N151" s="445"/>
      <c r="O151" s="445"/>
      <c r="P151" s="445"/>
      <c r="Q151" s="445"/>
      <c r="R151" s="445"/>
      <c r="S151" s="445"/>
      <c r="T151" s="445"/>
      <c r="U151" s="445"/>
      <c r="V151" s="445"/>
      <c r="W151" s="445"/>
      <c r="X151" s="445"/>
      <c r="Y151" s="445"/>
      <c r="Z151" s="445"/>
    </row>
    <row r="152" spans="1:26" ht="15.6" hidden="1" x14ac:dyDescent="0.3">
      <c r="A152" s="445"/>
      <c r="B152" s="445"/>
      <c r="C152" s="445"/>
      <c r="D152" s="505" t="s">
        <v>467</v>
      </c>
      <c r="E152" s="505" t="s">
        <v>468</v>
      </c>
      <c r="F152" s="505" t="s">
        <v>469</v>
      </c>
      <c r="G152" s="445"/>
      <c r="H152" s="445"/>
      <c r="I152" s="445"/>
      <c r="J152" s="445"/>
      <c r="K152" s="445"/>
      <c r="L152" s="445"/>
      <c r="M152" s="445"/>
      <c r="N152" s="445"/>
      <c r="O152" s="445"/>
      <c r="P152" s="445"/>
      <c r="Q152" s="445"/>
      <c r="R152" s="445"/>
      <c r="S152" s="445"/>
      <c r="T152" s="445"/>
      <c r="U152" s="445"/>
      <c r="V152" s="445"/>
      <c r="W152" s="445"/>
      <c r="X152" s="445"/>
      <c r="Y152" s="445"/>
      <c r="Z152" s="445"/>
    </row>
    <row r="153" spans="1:26" ht="15.6" hidden="1" x14ac:dyDescent="0.3">
      <c r="A153" s="445"/>
      <c r="B153" s="445"/>
      <c r="C153" s="445"/>
      <c r="D153" s="505" t="s">
        <v>470</v>
      </c>
      <c r="E153" s="505" t="s">
        <v>471</v>
      </c>
      <c r="F153" s="505" t="s">
        <v>472</v>
      </c>
      <c r="G153" s="445"/>
      <c r="H153" s="445"/>
      <c r="I153" s="445"/>
      <c r="J153" s="445"/>
      <c r="K153" s="445"/>
      <c r="L153" s="445"/>
      <c r="M153" s="445"/>
      <c r="N153" s="445"/>
      <c r="O153" s="445"/>
      <c r="P153" s="445"/>
      <c r="Q153" s="445"/>
      <c r="R153" s="445"/>
      <c r="S153" s="445"/>
      <c r="T153" s="445"/>
      <c r="U153" s="445"/>
      <c r="V153" s="445"/>
      <c r="W153" s="445"/>
      <c r="X153" s="445"/>
      <c r="Y153" s="445"/>
      <c r="Z153" s="445"/>
    </row>
    <row r="154" spans="1:26" ht="15.6" hidden="1" x14ac:dyDescent="0.3">
      <c r="A154" s="445"/>
      <c r="B154" s="445"/>
      <c r="C154" s="445"/>
      <c r="D154" s="505" t="s">
        <v>473</v>
      </c>
      <c r="E154" s="505" t="s">
        <v>474</v>
      </c>
      <c r="F154" s="505" t="s">
        <v>475</v>
      </c>
      <c r="G154" s="445"/>
      <c r="H154" s="445"/>
      <c r="I154" s="445"/>
      <c r="J154" s="445"/>
      <c r="K154" s="445"/>
      <c r="L154" s="445"/>
      <c r="M154" s="445"/>
      <c r="N154" s="445"/>
      <c r="O154" s="445"/>
      <c r="P154" s="445"/>
      <c r="Q154" s="445"/>
      <c r="R154" s="445"/>
      <c r="S154" s="445"/>
      <c r="T154" s="445"/>
      <c r="U154" s="445"/>
      <c r="V154" s="445"/>
      <c r="W154" s="445"/>
      <c r="X154" s="445"/>
      <c r="Y154" s="445"/>
      <c r="Z154" s="445"/>
    </row>
    <row r="155" spans="1:26" ht="15.6" hidden="1" x14ac:dyDescent="0.3">
      <c r="A155" s="445"/>
      <c r="B155" s="445"/>
      <c r="C155" s="445"/>
      <c r="D155" s="505" t="s">
        <v>476</v>
      </c>
      <c r="E155" s="505" t="s">
        <v>477</v>
      </c>
      <c r="F155" s="505" t="s">
        <v>478</v>
      </c>
      <c r="G155" s="445"/>
      <c r="H155" s="445"/>
      <c r="I155" s="445"/>
      <c r="J155" s="445"/>
      <c r="K155" s="445"/>
      <c r="L155" s="445"/>
      <c r="M155" s="445"/>
      <c r="N155" s="445"/>
      <c r="O155" s="445"/>
      <c r="P155" s="445"/>
      <c r="Q155" s="445"/>
      <c r="R155" s="445"/>
      <c r="S155" s="445"/>
      <c r="T155" s="445"/>
      <c r="U155" s="445"/>
      <c r="V155" s="445"/>
      <c r="W155" s="445"/>
      <c r="X155" s="445"/>
      <c r="Y155" s="445"/>
      <c r="Z155" s="445"/>
    </row>
    <row r="156" spans="1:26" ht="15.6" hidden="1" x14ac:dyDescent="0.3">
      <c r="A156" s="445"/>
      <c r="B156" s="445"/>
      <c r="C156" s="445"/>
      <c r="D156" s="505" t="s">
        <v>479</v>
      </c>
      <c r="E156" s="505" t="s">
        <v>480</v>
      </c>
      <c r="F156" s="505" t="s">
        <v>481</v>
      </c>
      <c r="G156" s="445"/>
      <c r="H156" s="445"/>
      <c r="I156" s="445"/>
      <c r="J156" s="445"/>
      <c r="K156" s="445"/>
      <c r="L156" s="445"/>
      <c r="M156" s="445"/>
      <c r="N156" s="445"/>
      <c r="O156" s="445"/>
      <c r="P156" s="445"/>
      <c r="Q156" s="445"/>
      <c r="R156" s="445"/>
      <c r="S156" s="445"/>
      <c r="T156" s="445"/>
      <c r="U156" s="445"/>
      <c r="V156" s="445"/>
      <c r="W156" s="445"/>
      <c r="X156" s="445"/>
      <c r="Y156" s="445"/>
      <c r="Z156" s="445"/>
    </row>
    <row r="157" spans="1:26" ht="15.6" hidden="1" x14ac:dyDescent="0.3">
      <c r="A157" s="445"/>
      <c r="B157" s="445"/>
      <c r="C157" s="445"/>
      <c r="D157" s="505" t="s">
        <v>56</v>
      </c>
      <c r="E157" s="505" t="s">
        <v>482</v>
      </c>
      <c r="F157" s="505" t="s">
        <v>483</v>
      </c>
      <c r="G157" s="445"/>
      <c r="H157" s="445"/>
      <c r="I157" s="445"/>
      <c r="J157" s="445"/>
      <c r="K157" s="445"/>
      <c r="L157" s="445"/>
      <c r="M157" s="445"/>
      <c r="N157" s="445"/>
      <c r="O157" s="445"/>
      <c r="P157" s="445"/>
      <c r="Q157" s="445"/>
      <c r="R157" s="445"/>
      <c r="S157" s="445"/>
      <c r="T157" s="445"/>
      <c r="U157" s="445"/>
      <c r="V157" s="445"/>
      <c r="W157" s="445"/>
      <c r="X157" s="445"/>
      <c r="Y157" s="445"/>
      <c r="Z157" s="445"/>
    </row>
    <row r="158" spans="1:26" ht="15.6" hidden="1" x14ac:dyDescent="0.3">
      <c r="A158" s="445"/>
      <c r="B158" s="445"/>
      <c r="C158" s="445"/>
      <c r="D158" s="505" t="s">
        <v>484</v>
      </c>
      <c r="E158" s="505" t="s">
        <v>485</v>
      </c>
      <c r="F158" s="505" t="s">
        <v>486</v>
      </c>
      <c r="G158" s="445"/>
      <c r="H158" s="445"/>
      <c r="I158" s="445"/>
      <c r="J158" s="445"/>
      <c r="K158" s="445"/>
      <c r="L158" s="445"/>
      <c r="M158" s="445"/>
      <c r="N158" s="445"/>
      <c r="O158" s="445"/>
      <c r="P158" s="445"/>
      <c r="Q158" s="445"/>
      <c r="R158" s="445"/>
      <c r="S158" s="445"/>
      <c r="T158" s="445"/>
      <c r="U158" s="445"/>
      <c r="V158" s="445"/>
      <c r="W158" s="445"/>
      <c r="X158" s="445"/>
      <c r="Y158" s="445"/>
      <c r="Z158" s="445"/>
    </row>
    <row r="159" spans="1:26" ht="15.6" hidden="1" x14ac:dyDescent="0.3">
      <c r="A159" s="445"/>
      <c r="B159" s="445"/>
      <c r="C159" s="445"/>
      <c r="D159" s="505" t="s">
        <v>45</v>
      </c>
      <c r="E159" s="505" t="s">
        <v>487</v>
      </c>
      <c r="F159" s="505" t="s">
        <v>488</v>
      </c>
      <c r="G159" s="445"/>
      <c r="H159" s="445"/>
      <c r="I159" s="445"/>
      <c r="J159" s="445"/>
      <c r="K159" s="445"/>
      <c r="L159" s="445"/>
      <c r="M159" s="445"/>
      <c r="N159" s="445"/>
      <c r="O159" s="445"/>
      <c r="P159" s="445"/>
      <c r="Q159" s="445"/>
      <c r="R159" s="445"/>
      <c r="S159" s="445"/>
      <c r="T159" s="445"/>
      <c r="U159" s="445"/>
      <c r="V159" s="445"/>
      <c r="W159" s="445"/>
      <c r="X159" s="445"/>
      <c r="Y159" s="445"/>
      <c r="Z159" s="445"/>
    </row>
    <row r="160" spans="1:26" ht="15.6" hidden="1" x14ac:dyDescent="0.3">
      <c r="A160" s="445"/>
      <c r="B160" s="445"/>
      <c r="C160" s="445"/>
      <c r="D160" s="505" t="s">
        <v>489</v>
      </c>
      <c r="E160" s="505" t="s">
        <v>490</v>
      </c>
      <c r="F160" s="505" t="s">
        <v>491</v>
      </c>
      <c r="G160" s="445"/>
      <c r="H160" s="445"/>
      <c r="I160" s="445"/>
      <c r="J160" s="445"/>
      <c r="K160" s="445"/>
      <c r="L160" s="445"/>
      <c r="M160" s="445"/>
      <c r="N160" s="445"/>
      <c r="O160" s="445"/>
      <c r="P160" s="445"/>
      <c r="Q160" s="445"/>
      <c r="R160" s="445"/>
      <c r="S160" s="445"/>
      <c r="T160" s="445"/>
      <c r="U160" s="445"/>
      <c r="V160" s="445"/>
      <c r="W160" s="445"/>
      <c r="X160" s="445"/>
      <c r="Y160" s="445"/>
      <c r="Z160" s="445"/>
    </row>
    <row r="161" spans="1:26" ht="15.6" hidden="1" x14ac:dyDescent="0.3">
      <c r="A161" s="445"/>
      <c r="B161" s="445"/>
      <c r="C161" s="445"/>
      <c r="D161" s="505" t="s">
        <v>492</v>
      </c>
      <c r="E161" s="505" t="s">
        <v>493</v>
      </c>
      <c r="F161" s="505" t="s">
        <v>494</v>
      </c>
      <c r="G161" s="445"/>
      <c r="H161" s="445"/>
      <c r="I161" s="445"/>
      <c r="J161" s="445"/>
      <c r="K161" s="445"/>
      <c r="L161" s="445"/>
      <c r="M161" s="445"/>
      <c r="N161" s="445"/>
      <c r="O161" s="445"/>
      <c r="P161" s="445"/>
      <c r="Q161" s="445"/>
      <c r="R161" s="445"/>
      <c r="S161" s="445"/>
      <c r="T161" s="445"/>
      <c r="U161" s="445"/>
      <c r="V161" s="445"/>
      <c r="W161" s="445"/>
      <c r="X161" s="445"/>
      <c r="Y161" s="445"/>
      <c r="Z161" s="445"/>
    </row>
    <row r="162" spans="1:26" ht="15.6" hidden="1" x14ac:dyDescent="0.3">
      <c r="A162" s="445"/>
      <c r="B162" s="445"/>
      <c r="C162" s="445"/>
      <c r="D162" s="505" t="s">
        <v>495</v>
      </c>
      <c r="E162" s="505" t="s">
        <v>496</v>
      </c>
      <c r="F162" s="505" t="s">
        <v>497</v>
      </c>
      <c r="G162" s="445"/>
      <c r="H162" s="445"/>
      <c r="I162" s="445"/>
      <c r="J162" s="445"/>
      <c r="K162" s="445"/>
      <c r="L162" s="445"/>
      <c r="M162" s="445"/>
      <c r="N162" s="445"/>
      <c r="O162" s="445"/>
      <c r="P162" s="445"/>
      <c r="Q162" s="445"/>
      <c r="R162" s="445"/>
      <c r="S162" s="445"/>
      <c r="T162" s="445"/>
      <c r="U162" s="445"/>
      <c r="V162" s="445"/>
      <c r="W162" s="445"/>
      <c r="X162" s="445"/>
      <c r="Y162" s="445"/>
      <c r="Z162" s="445"/>
    </row>
    <row r="163" spans="1:26" ht="15.6" hidden="1" x14ac:dyDescent="0.3">
      <c r="A163" s="445"/>
      <c r="B163" s="445"/>
      <c r="C163" s="445"/>
      <c r="D163" s="505" t="s">
        <v>498</v>
      </c>
      <c r="E163" s="505" t="s">
        <v>499</v>
      </c>
      <c r="F163" s="505" t="s">
        <v>500</v>
      </c>
      <c r="G163" s="445"/>
      <c r="H163" s="445"/>
      <c r="I163" s="445"/>
      <c r="J163" s="445"/>
      <c r="K163" s="445"/>
      <c r="L163" s="445"/>
      <c r="M163" s="445"/>
      <c r="N163" s="445"/>
      <c r="O163" s="445"/>
      <c r="P163" s="445"/>
      <c r="Q163" s="445"/>
      <c r="R163" s="445"/>
      <c r="S163" s="445"/>
      <c r="T163" s="445"/>
      <c r="U163" s="445"/>
      <c r="V163" s="445"/>
      <c r="W163" s="445"/>
      <c r="X163" s="445"/>
      <c r="Y163" s="445"/>
      <c r="Z163" s="445"/>
    </row>
    <row r="164" spans="1:26" ht="15.6" hidden="1" x14ac:dyDescent="0.3">
      <c r="A164" s="445"/>
      <c r="B164" s="445"/>
      <c r="C164" s="445"/>
      <c r="D164" s="505" t="s">
        <v>501</v>
      </c>
      <c r="E164" s="505" t="s">
        <v>502</v>
      </c>
      <c r="F164" s="505" t="s">
        <v>503</v>
      </c>
      <c r="G164" s="445"/>
      <c r="H164" s="445"/>
      <c r="I164" s="445"/>
      <c r="J164" s="445"/>
      <c r="K164" s="445"/>
      <c r="L164" s="445"/>
      <c r="M164" s="445"/>
      <c r="N164" s="445"/>
      <c r="O164" s="445"/>
      <c r="P164" s="445"/>
      <c r="Q164" s="445"/>
      <c r="R164" s="445"/>
      <c r="S164" s="445"/>
      <c r="T164" s="445"/>
      <c r="U164" s="445"/>
      <c r="V164" s="445"/>
      <c r="W164" s="445"/>
      <c r="X164" s="445"/>
      <c r="Y164" s="445"/>
      <c r="Z164" s="445"/>
    </row>
    <row r="165" spans="1:26" ht="15.6" hidden="1" x14ac:dyDescent="0.3">
      <c r="A165" s="445"/>
      <c r="B165" s="445"/>
      <c r="C165" s="445"/>
      <c r="D165" s="505" t="s">
        <v>504</v>
      </c>
      <c r="E165" s="505" t="s">
        <v>505</v>
      </c>
      <c r="F165" s="505" t="s">
        <v>506</v>
      </c>
      <c r="G165" s="445"/>
      <c r="H165" s="445"/>
      <c r="I165" s="445"/>
      <c r="J165" s="445"/>
      <c r="K165" s="445"/>
      <c r="L165" s="445"/>
      <c r="M165" s="445"/>
      <c r="N165" s="445"/>
      <c r="O165" s="445"/>
      <c r="P165" s="445"/>
      <c r="Q165" s="445"/>
      <c r="R165" s="445"/>
      <c r="S165" s="445"/>
      <c r="T165" s="445"/>
      <c r="U165" s="445"/>
      <c r="V165" s="445"/>
      <c r="W165" s="445"/>
      <c r="X165" s="445"/>
      <c r="Y165" s="445"/>
      <c r="Z165" s="445"/>
    </row>
    <row r="166" spans="1:26" ht="15.6" hidden="1" x14ac:dyDescent="0.3">
      <c r="A166" s="445"/>
      <c r="B166" s="445"/>
      <c r="C166" s="445"/>
      <c r="D166" s="505" t="s">
        <v>507</v>
      </c>
      <c r="E166" s="505" t="s">
        <v>508</v>
      </c>
      <c r="F166" s="505" t="s">
        <v>509</v>
      </c>
      <c r="G166" s="445"/>
      <c r="H166" s="445"/>
      <c r="I166" s="445"/>
      <c r="J166" s="445"/>
      <c r="K166" s="445"/>
      <c r="L166" s="445"/>
      <c r="M166" s="445"/>
      <c r="N166" s="445"/>
      <c r="O166" s="445"/>
      <c r="P166" s="445"/>
      <c r="Q166" s="445"/>
      <c r="R166" s="445"/>
      <c r="S166" s="445"/>
      <c r="T166" s="445"/>
      <c r="U166" s="445"/>
      <c r="V166" s="445"/>
      <c r="W166" s="445"/>
      <c r="X166" s="445"/>
      <c r="Y166" s="445"/>
      <c r="Z166" s="445"/>
    </row>
    <row r="167" spans="1:26" ht="15.6" hidden="1" x14ac:dyDescent="0.3">
      <c r="A167" s="445"/>
      <c r="B167" s="445"/>
      <c r="C167" s="445"/>
      <c r="D167" s="505" t="s">
        <v>510</v>
      </c>
      <c r="E167" s="505" t="s">
        <v>511</v>
      </c>
      <c r="F167" s="505" t="s">
        <v>512</v>
      </c>
      <c r="G167" s="445"/>
      <c r="H167" s="445"/>
      <c r="I167" s="445"/>
      <c r="J167" s="445"/>
      <c r="K167" s="445"/>
      <c r="L167" s="445"/>
      <c r="M167" s="445"/>
      <c r="N167" s="445"/>
      <c r="O167" s="445"/>
      <c r="P167" s="445"/>
      <c r="Q167" s="445"/>
      <c r="R167" s="445"/>
      <c r="S167" s="445"/>
      <c r="T167" s="445"/>
      <c r="U167" s="445"/>
      <c r="V167" s="445"/>
      <c r="W167" s="445"/>
      <c r="X167" s="445"/>
      <c r="Y167" s="445"/>
      <c r="Z167" s="445"/>
    </row>
    <row r="168" spans="1:26" ht="15.6" hidden="1" x14ac:dyDescent="0.3">
      <c r="A168" s="445"/>
      <c r="B168" s="445"/>
      <c r="C168" s="445"/>
      <c r="D168" s="505" t="s">
        <v>513</v>
      </c>
      <c r="E168" s="505" t="s">
        <v>514</v>
      </c>
      <c r="F168" s="505" t="s">
        <v>515</v>
      </c>
      <c r="G168" s="445"/>
      <c r="H168" s="445"/>
      <c r="I168" s="445"/>
      <c r="J168" s="445"/>
      <c r="K168" s="445"/>
      <c r="L168" s="445"/>
      <c r="M168" s="445"/>
      <c r="N168" s="445"/>
      <c r="O168" s="445"/>
      <c r="P168" s="445"/>
      <c r="Q168" s="445"/>
      <c r="R168" s="445"/>
      <c r="S168" s="445"/>
      <c r="T168" s="445"/>
      <c r="U168" s="445"/>
      <c r="V168" s="445"/>
      <c r="W168" s="445"/>
      <c r="X168" s="445"/>
      <c r="Y168" s="445"/>
      <c r="Z168" s="445"/>
    </row>
    <row r="169" spans="1:26" ht="15.6" hidden="1" x14ac:dyDescent="0.3">
      <c r="A169" s="445"/>
      <c r="B169" s="445"/>
      <c r="C169" s="445"/>
      <c r="D169" s="505" t="s">
        <v>516</v>
      </c>
      <c r="E169" s="505" t="s">
        <v>517</v>
      </c>
      <c r="F169" s="505" t="s">
        <v>518</v>
      </c>
      <c r="G169" s="445"/>
      <c r="H169" s="445"/>
      <c r="I169" s="445"/>
      <c r="J169" s="445"/>
      <c r="K169" s="445"/>
      <c r="L169" s="445"/>
      <c r="M169" s="445"/>
      <c r="N169" s="445"/>
      <c r="O169" s="445"/>
      <c r="P169" s="445"/>
      <c r="Q169" s="445"/>
      <c r="R169" s="445"/>
      <c r="S169" s="445"/>
      <c r="T169" s="445"/>
      <c r="U169" s="445"/>
      <c r="V169" s="445"/>
      <c r="W169" s="445"/>
      <c r="X169" s="445"/>
      <c r="Y169" s="445"/>
      <c r="Z169" s="445"/>
    </row>
    <row r="170" spans="1:26" ht="15.6" hidden="1" x14ac:dyDescent="0.3">
      <c r="A170" s="445"/>
      <c r="B170" s="445"/>
      <c r="C170" s="445"/>
      <c r="D170" s="505" t="s">
        <v>519</v>
      </c>
      <c r="E170" s="505" t="s">
        <v>520</v>
      </c>
      <c r="F170" s="505" t="s">
        <v>521</v>
      </c>
      <c r="G170" s="445"/>
      <c r="H170" s="445"/>
      <c r="I170" s="445"/>
      <c r="J170" s="445"/>
      <c r="K170" s="445"/>
      <c r="L170" s="445"/>
      <c r="M170" s="445"/>
      <c r="N170" s="445"/>
      <c r="O170" s="445"/>
      <c r="P170" s="445"/>
      <c r="Q170" s="445"/>
      <c r="R170" s="445"/>
      <c r="S170" s="445"/>
      <c r="T170" s="445"/>
      <c r="U170" s="445"/>
      <c r="V170" s="445"/>
      <c r="W170" s="445"/>
      <c r="X170" s="445"/>
      <c r="Y170" s="445"/>
      <c r="Z170" s="445"/>
    </row>
    <row r="171" spans="1:26" ht="15.6" hidden="1" x14ac:dyDescent="0.3">
      <c r="A171" s="445"/>
      <c r="B171" s="445"/>
      <c r="C171" s="445"/>
      <c r="D171" s="505" t="s">
        <v>522</v>
      </c>
      <c r="E171" s="505" t="s">
        <v>523</v>
      </c>
      <c r="F171" s="505" t="s">
        <v>524</v>
      </c>
      <c r="G171" s="445"/>
      <c r="H171" s="445"/>
      <c r="I171" s="445"/>
      <c r="J171" s="445"/>
      <c r="K171" s="445"/>
      <c r="L171" s="445"/>
      <c r="M171" s="445"/>
      <c r="N171" s="445"/>
      <c r="O171" s="445"/>
      <c r="P171" s="445"/>
      <c r="Q171" s="445"/>
      <c r="R171" s="445"/>
      <c r="S171" s="445"/>
      <c r="T171" s="445"/>
      <c r="U171" s="445"/>
      <c r="V171" s="445"/>
      <c r="W171" s="445"/>
      <c r="X171" s="445"/>
      <c r="Y171" s="445"/>
      <c r="Z171" s="445"/>
    </row>
    <row r="172" spans="1:26" ht="15.6" hidden="1" x14ac:dyDescent="0.3">
      <c r="A172" s="445"/>
      <c r="B172" s="445"/>
      <c r="C172" s="445"/>
      <c r="D172" s="505" t="s">
        <v>525</v>
      </c>
      <c r="E172" s="505" t="s">
        <v>526</v>
      </c>
      <c r="F172" s="505" t="s">
        <v>527</v>
      </c>
      <c r="G172" s="445"/>
      <c r="H172" s="445"/>
      <c r="I172" s="445"/>
      <c r="J172" s="445"/>
      <c r="K172" s="445"/>
      <c r="L172" s="445"/>
      <c r="M172" s="445"/>
      <c r="N172" s="445"/>
      <c r="O172" s="445"/>
      <c r="P172" s="445"/>
      <c r="Q172" s="445"/>
      <c r="R172" s="445"/>
      <c r="S172" s="445"/>
      <c r="T172" s="445"/>
      <c r="U172" s="445"/>
      <c r="V172" s="445"/>
      <c r="W172" s="445"/>
      <c r="X172" s="445"/>
      <c r="Y172" s="445"/>
      <c r="Z172" s="445"/>
    </row>
    <row r="173" spans="1:26" ht="15.6" hidden="1" x14ac:dyDescent="0.3">
      <c r="A173" s="445"/>
      <c r="B173" s="445"/>
      <c r="C173" s="445"/>
      <c r="D173" s="505" t="s">
        <v>528</v>
      </c>
      <c r="E173" s="505" t="s">
        <v>529</v>
      </c>
      <c r="F173" s="505" t="s">
        <v>530</v>
      </c>
      <c r="G173" s="445"/>
      <c r="H173" s="445"/>
      <c r="I173" s="445"/>
      <c r="J173" s="445"/>
      <c r="K173" s="445"/>
      <c r="L173" s="445"/>
      <c r="M173" s="445"/>
      <c r="N173" s="445"/>
      <c r="O173" s="445"/>
      <c r="P173" s="445"/>
      <c r="Q173" s="445"/>
      <c r="R173" s="445"/>
      <c r="S173" s="445"/>
      <c r="T173" s="445"/>
      <c r="U173" s="445"/>
      <c r="V173" s="445"/>
      <c r="W173" s="445"/>
      <c r="X173" s="445"/>
      <c r="Y173" s="445"/>
      <c r="Z173" s="445"/>
    </row>
    <row r="174" spans="1:26" ht="15.6" hidden="1" x14ac:dyDescent="0.3">
      <c r="A174" s="445"/>
      <c r="B174" s="445"/>
      <c r="C174" s="445"/>
      <c r="D174" s="445"/>
      <c r="E174" s="505" t="s">
        <v>531</v>
      </c>
      <c r="F174" s="505" t="s">
        <v>532</v>
      </c>
      <c r="G174" s="445"/>
      <c r="H174" s="445"/>
      <c r="I174" s="445"/>
      <c r="J174" s="445"/>
      <c r="K174" s="445"/>
      <c r="L174" s="445"/>
      <c r="M174" s="445"/>
      <c r="N174" s="445"/>
      <c r="O174" s="445"/>
      <c r="P174" s="445"/>
      <c r="Q174" s="445"/>
      <c r="R174" s="445"/>
      <c r="S174" s="445"/>
      <c r="T174" s="445"/>
      <c r="U174" s="445"/>
      <c r="V174" s="445"/>
      <c r="W174" s="445"/>
      <c r="X174" s="445"/>
      <c r="Y174" s="445"/>
      <c r="Z174" s="445"/>
    </row>
    <row r="175" spans="1:26" ht="15.6" hidden="1" x14ac:dyDescent="0.3">
      <c r="A175" s="445"/>
      <c r="B175" s="445"/>
      <c r="C175" s="445"/>
      <c r="D175" s="445"/>
      <c r="E175" s="505" t="s">
        <v>533</v>
      </c>
      <c r="F175" s="505" t="s">
        <v>534</v>
      </c>
      <c r="G175" s="445"/>
      <c r="H175" s="445"/>
      <c r="I175" s="445"/>
      <c r="J175" s="445"/>
      <c r="K175" s="445"/>
      <c r="L175" s="445"/>
      <c r="M175" s="445"/>
      <c r="N175" s="445"/>
      <c r="O175" s="445"/>
      <c r="P175" s="445"/>
      <c r="Q175" s="445"/>
      <c r="R175" s="445"/>
      <c r="S175" s="445"/>
      <c r="T175" s="445"/>
      <c r="U175" s="445"/>
      <c r="V175" s="445"/>
      <c r="W175" s="445"/>
      <c r="X175" s="445"/>
      <c r="Y175" s="445"/>
      <c r="Z175" s="445"/>
    </row>
    <row r="176" spans="1:26" ht="15.6" hidden="1" x14ac:dyDescent="0.3">
      <c r="A176" s="445"/>
      <c r="B176" s="445"/>
      <c r="C176" s="445"/>
      <c r="D176" s="445"/>
      <c r="E176" s="505" t="s">
        <v>535</v>
      </c>
      <c r="F176" s="505" t="s">
        <v>536</v>
      </c>
      <c r="G176" s="445"/>
      <c r="H176" s="445"/>
      <c r="I176" s="445"/>
      <c r="J176" s="445"/>
      <c r="K176" s="445"/>
      <c r="L176" s="445"/>
      <c r="M176" s="445"/>
      <c r="N176" s="445"/>
      <c r="O176" s="445"/>
      <c r="P176" s="445"/>
      <c r="Q176" s="445"/>
      <c r="R176" s="445"/>
      <c r="S176" s="445"/>
      <c r="T176" s="445"/>
      <c r="U176" s="445"/>
      <c r="V176" s="445"/>
      <c r="W176" s="445"/>
      <c r="X176" s="445"/>
      <c r="Y176" s="445"/>
      <c r="Z176" s="445"/>
    </row>
    <row r="177" spans="1:26" ht="15.6" hidden="1" x14ac:dyDescent="0.3">
      <c r="A177" s="445"/>
      <c r="B177" s="445"/>
      <c r="C177" s="445"/>
      <c r="D177" s="445"/>
      <c r="E177" s="505" t="s">
        <v>537</v>
      </c>
      <c r="F177" s="505" t="s">
        <v>538</v>
      </c>
      <c r="G177" s="445"/>
      <c r="H177" s="445"/>
      <c r="I177" s="445"/>
      <c r="J177" s="445"/>
      <c r="K177" s="445"/>
      <c r="L177" s="445"/>
      <c r="M177" s="445"/>
      <c r="N177" s="445"/>
      <c r="O177" s="445"/>
      <c r="P177" s="445"/>
      <c r="Q177" s="445"/>
      <c r="R177" s="445"/>
      <c r="S177" s="445"/>
      <c r="T177" s="445"/>
      <c r="U177" s="445"/>
      <c r="V177" s="445"/>
      <c r="W177" s="445"/>
      <c r="X177" s="445"/>
      <c r="Y177" s="445"/>
      <c r="Z177" s="445"/>
    </row>
    <row r="178" spans="1:26" ht="15.6" hidden="1" x14ac:dyDescent="0.3">
      <c r="A178" s="445"/>
      <c r="B178" s="445"/>
      <c r="C178" s="445"/>
      <c r="D178" s="445"/>
      <c r="E178" s="505" t="s">
        <v>539</v>
      </c>
      <c r="F178" s="505" t="s">
        <v>540</v>
      </c>
      <c r="G178" s="445"/>
      <c r="H178" s="445"/>
      <c r="I178" s="445"/>
      <c r="J178" s="445"/>
      <c r="K178" s="445"/>
      <c r="L178" s="445"/>
      <c r="M178" s="445"/>
      <c r="N178" s="445"/>
      <c r="O178" s="445"/>
      <c r="P178" s="445"/>
      <c r="Q178" s="445"/>
      <c r="R178" s="445"/>
      <c r="S178" s="445"/>
      <c r="T178" s="445"/>
      <c r="U178" s="445"/>
      <c r="V178" s="445"/>
      <c r="W178" s="445"/>
      <c r="X178" s="445"/>
      <c r="Y178" s="445"/>
      <c r="Z178" s="445"/>
    </row>
    <row r="179" spans="1:26" ht="15.6" hidden="1" x14ac:dyDescent="0.3">
      <c r="A179" s="445"/>
      <c r="B179" s="445"/>
      <c r="C179" s="445"/>
      <c r="D179" s="445"/>
      <c r="E179" s="505" t="s">
        <v>541</v>
      </c>
      <c r="F179" s="505" t="s">
        <v>542</v>
      </c>
      <c r="G179" s="445"/>
      <c r="H179" s="445"/>
      <c r="I179" s="445"/>
      <c r="J179" s="445"/>
      <c r="K179" s="445"/>
      <c r="L179" s="445"/>
      <c r="M179" s="445"/>
      <c r="N179" s="445"/>
      <c r="O179" s="445"/>
      <c r="P179" s="445"/>
      <c r="Q179" s="445"/>
      <c r="R179" s="445"/>
      <c r="S179" s="445"/>
      <c r="T179" s="445"/>
      <c r="U179" s="445"/>
      <c r="V179" s="445"/>
      <c r="W179" s="445"/>
      <c r="X179" s="445"/>
      <c r="Y179" s="445"/>
      <c r="Z179" s="445"/>
    </row>
    <row r="180" spans="1:26" ht="15.6" hidden="1" x14ac:dyDescent="0.3">
      <c r="A180" s="445"/>
      <c r="B180" s="445"/>
      <c r="C180" s="445"/>
      <c r="D180" s="445"/>
      <c r="E180" s="505" t="s">
        <v>543</v>
      </c>
      <c r="F180" s="505" t="s">
        <v>544</v>
      </c>
      <c r="G180" s="445"/>
      <c r="H180" s="445"/>
      <c r="I180" s="445"/>
      <c r="J180" s="445"/>
      <c r="K180" s="445"/>
      <c r="L180" s="445"/>
      <c r="M180" s="445"/>
      <c r="N180" s="445"/>
      <c r="O180" s="445"/>
      <c r="P180" s="445"/>
      <c r="Q180" s="445"/>
      <c r="R180" s="445"/>
      <c r="S180" s="445"/>
      <c r="T180" s="445"/>
      <c r="U180" s="445"/>
      <c r="V180" s="445"/>
      <c r="W180" s="445"/>
      <c r="X180" s="445"/>
      <c r="Y180" s="445"/>
      <c r="Z180" s="445"/>
    </row>
    <row r="181" spans="1:26" ht="15.6" hidden="1" x14ac:dyDescent="0.3">
      <c r="A181" s="445"/>
      <c r="B181" s="445"/>
      <c r="C181" s="445"/>
      <c r="D181" s="445"/>
      <c r="E181" s="505" t="s">
        <v>545</v>
      </c>
      <c r="F181" s="505" t="s">
        <v>546</v>
      </c>
      <c r="G181" s="445"/>
      <c r="H181" s="445"/>
      <c r="I181" s="445"/>
      <c r="J181" s="445"/>
      <c r="K181" s="445"/>
      <c r="L181" s="445"/>
      <c r="M181" s="445"/>
      <c r="N181" s="445"/>
      <c r="O181" s="445"/>
      <c r="P181" s="445"/>
      <c r="Q181" s="445"/>
      <c r="R181" s="445"/>
      <c r="S181" s="445"/>
      <c r="T181" s="445"/>
      <c r="U181" s="445"/>
      <c r="V181" s="445"/>
      <c r="W181" s="445"/>
      <c r="X181" s="445"/>
      <c r="Y181" s="445"/>
      <c r="Z181" s="445"/>
    </row>
    <row r="182" spans="1:26" ht="15.6" hidden="1" x14ac:dyDescent="0.3">
      <c r="A182" s="445"/>
      <c r="B182" s="445"/>
      <c r="C182" s="445"/>
      <c r="D182" s="445"/>
      <c r="E182" s="505" t="s">
        <v>547</v>
      </c>
      <c r="F182" s="505" t="s">
        <v>548</v>
      </c>
      <c r="G182" s="445"/>
      <c r="H182" s="445"/>
      <c r="I182" s="445"/>
      <c r="J182" s="445"/>
      <c r="K182" s="445"/>
      <c r="L182" s="445"/>
      <c r="M182" s="445"/>
      <c r="N182" s="445"/>
      <c r="O182" s="445"/>
      <c r="P182" s="445"/>
      <c r="Q182" s="445"/>
      <c r="R182" s="445"/>
      <c r="S182" s="445"/>
      <c r="T182" s="445"/>
      <c r="U182" s="445"/>
      <c r="V182" s="445"/>
      <c r="W182" s="445"/>
      <c r="X182" s="445"/>
      <c r="Y182" s="445"/>
      <c r="Z182" s="445"/>
    </row>
    <row r="183" spans="1:26" ht="15.6" hidden="1" x14ac:dyDescent="0.3">
      <c r="A183" s="445"/>
      <c r="B183" s="445"/>
      <c r="C183" s="445"/>
      <c r="D183" s="445"/>
      <c r="E183" s="505" t="s">
        <v>549</v>
      </c>
      <c r="F183" s="505" t="s">
        <v>550</v>
      </c>
      <c r="G183" s="445"/>
      <c r="H183" s="445"/>
      <c r="I183" s="445"/>
      <c r="J183" s="445"/>
      <c r="K183" s="445"/>
      <c r="L183" s="445"/>
      <c r="M183" s="445"/>
      <c r="N183" s="445"/>
      <c r="O183" s="445"/>
      <c r="P183" s="445"/>
      <c r="Q183" s="445"/>
      <c r="R183" s="445"/>
      <c r="S183" s="445"/>
      <c r="T183" s="445"/>
      <c r="U183" s="445"/>
      <c r="V183" s="445"/>
      <c r="W183" s="445"/>
      <c r="X183" s="445"/>
      <c r="Y183" s="445"/>
      <c r="Z183" s="445"/>
    </row>
    <row r="184" spans="1:26" ht="15.6" hidden="1" x14ac:dyDescent="0.3">
      <c r="A184" s="445"/>
      <c r="B184" s="445"/>
      <c r="C184" s="445"/>
      <c r="D184" s="445"/>
      <c r="E184" s="505" t="s">
        <v>551</v>
      </c>
      <c r="F184" s="505" t="s">
        <v>552</v>
      </c>
      <c r="G184" s="445"/>
      <c r="H184" s="445"/>
      <c r="I184" s="445"/>
      <c r="J184" s="445"/>
      <c r="K184" s="445"/>
      <c r="L184" s="445"/>
      <c r="M184" s="445"/>
      <c r="N184" s="445"/>
      <c r="O184" s="445"/>
      <c r="P184" s="445"/>
      <c r="Q184" s="445"/>
      <c r="R184" s="445"/>
      <c r="S184" s="445"/>
      <c r="T184" s="445"/>
      <c r="U184" s="445"/>
      <c r="V184" s="445"/>
      <c r="W184" s="445"/>
      <c r="X184" s="445"/>
      <c r="Y184" s="445"/>
      <c r="Z184" s="445"/>
    </row>
    <row r="185" spans="1:26" ht="15.6" hidden="1" x14ac:dyDescent="0.3">
      <c r="A185" s="445"/>
      <c r="B185" s="445"/>
      <c r="C185" s="445"/>
      <c r="D185" s="445"/>
      <c r="E185" s="505" t="s">
        <v>553</v>
      </c>
      <c r="F185" s="505" t="s">
        <v>554</v>
      </c>
      <c r="G185" s="445"/>
      <c r="H185" s="445"/>
      <c r="I185" s="445"/>
      <c r="J185" s="445"/>
      <c r="K185" s="445"/>
      <c r="L185" s="445"/>
      <c r="M185" s="445"/>
      <c r="N185" s="445"/>
      <c r="O185" s="445"/>
      <c r="P185" s="445"/>
      <c r="Q185" s="445"/>
      <c r="R185" s="445"/>
      <c r="S185" s="445"/>
      <c r="T185" s="445"/>
      <c r="U185" s="445"/>
      <c r="V185" s="445"/>
      <c r="W185" s="445"/>
      <c r="X185" s="445"/>
      <c r="Y185" s="445"/>
      <c r="Z185" s="445"/>
    </row>
    <row r="186" spans="1:26" ht="15.6" hidden="1" x14ac:dyDescent="0.3">
      <c r="A186" s="445"/>
      <c r="B186" s="445"/>
      <c r="C186" s="445"/>
      <c r="D186" s="445"/>
      <c r="E186" s="505" t="s">
        <v>555</v>
      </c>
      <c r="F186" s="505" t="s">
        <v>556</v>
      </c>
      <c r="G186" s="445"/>
      <c r="H186" s="445"/>
      <c r="I186" s="445"/>
      <c r="J186" s="445"/>
      <c r="K186" s="445"/>
      <c r="L186" s="445"/>
      <c r="M186" s="445"/>
      <c r="N186" s="445"/>
      <c r="O186" s="445"/>
      <c r="P186" s="445"/>
      <c r="Q186" s="445"/>
      <c r="R186" s="445"/>
      <c r="S186" s="445"/>
      <c r="T186" s="445"/>
      <c r="U186" s="445"/>
      <c r="V186" s="445"/>
      <c r="W186" s="445"/>
      <c r="X186" s="445"/>
      <c r="Y186" s="445"/>
      <c r="Z186" s="445"/>
    </row>
    <row r="187" spans="1:26" ht="15.6" hidden="1" x14ac:dyDescent="0.3">
      <c r="A187" s="445"/>
      <c r="B187" s="445"/>
      <c r="C187" s="445"/>
      <c r="D187" s="445"/>
      <c r="E187" s="505" t="s">
        <v>557</v>
      </c>
      <c r="F187" s="505" t="s">
        <v>558</v>
      </c>
      <c r="G187" s="445"/>
      <c r="H187" s="445"/>
      <c r="I187" s="445"/>
      <c r="J187" s="445"/>
      <c r="K187" s="445"/>
      <c r="L187" s="445"/>
      <c r="M187" s="445"/>
      <c r="N187" s="445"/>
      <c r="O187" s="445"/>
      <c r="P187" s="445"/>
      <c r="Q187" s="445"/>
      <c r="R187" s="445"/>
      <c r="S187" s="445"/>
      <c r="T187" s="445"/>
      <c r="U187" s="445"/>
      <c r="V187" s="445"/>
      <c r="W187" s="445"/>
      <c r="X187" s="445"/>
      <c r="Y187" s="445"/>
      <c r="Z187" s="445"/>
    </row>
    <row r="188" spans="1:26" ht="15.6" hidden="1" x14ac:dyDescent="0.3">
      <c r="A188" s="445"/>
      <c r="B188" s="445"/>
      <c r="C188" s="445"/>
      <c r="D188" s="445"/>
      <c r="E188" s="505" t="s">
        <v>559</v>
      </c>
      <c r="F188" s="505" t="s">
        <v>560</v>
      </c>
      <c r="G188" s="445"/>
      <c r="H188" s="445"/>
      <c r="I188" s="445"/>
      <c r="J188" s="445"/>
      <c r="K188" s="445"/>
      <c r="L188" s="445"/>
      <c r="M188" s="445"/>
      <c r="N188" s="445"/>
      <c r="O188" s="445"/>
      <c r="P188" s="445"/>
      <c r="Q188" s="445"/>
      <c r="R188" s="445"/>
      <c r="S188" s="445"/>
      <c r="T188" s="445"/>
      <c r="U188" s="445"/>
      <c r="V188" s="445"/>
      <c r="W188" s="445"/>
      <c r="X188" s="445"/>
      <c r="Y188" s="445"/>
      <c r="Z188" s="445"/>
    </row>
    <row r="189" spans="1:26" ht="15.6" hidden="1" x14ac:dyDescent="0.3">
      <c r="A189" s="445"/>
      <c r="B189" s="445"/>
      <c r="C189" s="445"/>
      <c r="D189" s="445"/>
      <c r="E189" s="505" t="s">
        <v>561</v>
      </c>
      <c r="F189" s="505" t="s">
        <v>562</v>
      </c>
      <c r="G189" s="445"/>
      <c r="H189" s="445"/>
      <c r="I189" s="445"/>
      <c r="J189" s="445"/>
      <c r="K189" s="445"/>
      <c r="L189" s="445"/>
      <c r="M189" s="445"/>
      <c r="N189" s="445"/>
      <c r="O189" s="445"/>
      <c r="P189" s="445"/>
      <c r="Q189" s="445"/>
      <c r="R189" s="445"/>
      <c r="S189" s="445"/>
      <c r="T189" s="445"/>
      <c r="U189" s="445"/>
      <c r="V189" s="445"/>
      <c r="W189" s="445"/>
      <c r="X189" s="445"/>
      <c r="Y189" s="445"/>
      <c r="Z189" s="445"/>
    </row>
    <row r="190" spans="1:26" ht="15.6" hidden="1" x14ac:dyDescent="0.3">
      <c r="A190" s="445"/>
      <c r="B190" s="445"/>
      <c r="C190" s="445"/>
      <c r="D190" s="445"/>
      <c r="E190" s="505" t="s">
        <v>563</v>
      </c>
      <c r="F190" s="505" t="s">
        <v>564</v>
      </c>
      <c r="G190" s="445"/>
      <c r="H190" s="445"/>
      <c r="I190" s="445"/>
      <c r="J190" s="445"/>
      <c r="K190" s="445"/>
      <c r="L190" s="445"/>
      <c r="M190" s="445"/>
      <c r="N190" s="445"/>
      <c r="O190" s="445"/>
      <c r="P190" s="445"/>
      <c r="Q190" s="445"/>
      <c r="R190" s="445"/>
      <c r="S190" s="445"/>
      <c r="T190" s="445"/>
      <c r="U190" s="445"/>
      <c r="V190" s="445"/>
      <c r="W190" s="445"/>
      <c r="X190" s="445"/>
      <c r="Y190" s="445"/>
      <c r="Z190" s="445"/>
    </row>
    <row r="191" spans="1:26" ht="15.6" hidden="1" x14ac:dyDescent="0.3">
      <c r="A191" s="445"/>
      <c r="B191" s="445"/>
      <c r="C191" s="445"/>
      <c r="D191" s="445"/>
      <c r="E191" s="505" t="s">
        <v>565</v>
      </c>
      <c r="F191" s="505" t="s">
        <v>566</v>
      </c>
      <c r="G191" s="445"/>
      <c r="H191" s="445"/>
      <c r="I191" s="445"/>
      <c r="J191" s="445"/>
      <c r="K191" s="445"/>
      <c r="L191" s="445"/>
      <c r="M191" s="445"/>
      <c r="N191" s="445"/>
      <c r="O191" s="445"/>
      <c r="P191" s="445"/>
      <c r="Q191" s="445"/>
      <c r="R191" s="445"/>
      <c r="S191" s="445"/>
      <c r="T191" s="445"/>
      <c r="U191" s="445"/>
      <c r="V191" s="445"/>
      <c r="W191" s="445"/>
      <c r="X191" s="445"/>
      <c r="Y191" s="445"/>
      <c r="Z191" s="445"/>
    </row>
    <row r="192" spans="1:26" ht="15.6" hidden="1" x14ac:dyDescent="0.3">
      <c r="A192" s="445"/>
      <c r="B192" s="445"/>
      <c r="C192" s="445"/>
      <c r="D192" s="445"/>
      <c r="E192" s="505" t="s">
        <v>567</v>
      </c>
      <c r="F192" s="505" t="s">
        <v>568</v>
      </c>
      <c r="G192" s="445"/>
      <c r="H192" s="445"/>
      <c r="I192" s="445"/>
      <c r="J192" s="445"/>
      <c r="K192" s="445"/>
      <c r="L192" s="445"/>
      <c r="M192" s="445"/>
      <c r="N192" s="445"/>
      <c r="O192" s="445"/>
      <c r="P192" s="445"/>
      <c r="Q192" s="445"/>
      <c r="R192" s="445"/>
      <c r="S192" s="445"/>
      <c r="T192" s="445"/>
      <c r="U192" s="445"/>
      <c r="V192" s="445"/>
      <c r="W192" s="445"/>
      <c r="X192" s="445"/>
      <c r="Y192" s="445"/>
      <c r="Z192" s="445"/>
    </row>
    <row r="193" spans="1:26" ht="15.6" hidden="1" x14ac:dyDescent="0.3">
      <c r="A193" s="445"/>
      <c r="B193" s="445"/>
      <c r="C193" s="445"/>
      <c r="D193" s="445"/>
      <c r="E193" s="505" t="s">
        <v>569</v>
      </c>
      <c r="F193" s="505" t="s">
        <v>570</v>
      </c>
      <c r="G193" s="445"/>
      <c r="H193" s="445"/>
      <c r="I193" s="445"/>
      <c r="J193" s="445"/>
      <c r="K193" s="445"/>
      <c r="L193" s="445"/>
      <c r="M193" s="445"/>
      <c r="N193" s="445"/>
      <c r="O193" s="445"/>
      <c r="P193" s="445"/>
      <c r="Q193" s="445"/>
      <c r="R193" s="445"/>
      <c r="S193" s="445"/>
      <c r="T193" s="445"/>
      <c r="U193" s="445"/>
      <c r="V193" s="445"/>
      <c r="W193" s="445"/>
      <c r="X193" s="445"/>
      <c r="Y193" s="445"/>
      <c r="Z193" s="445"/>
    </row>
    <row r="194" spans="1:26" ht="15.6" hidden="1" x14ac:dyDescent="0.3">
      <c r="A194" s="445"/>
      <c r="B194" s="445"/>
      <c r="C194" s="445"/>
      <c r="D194" s="445"/>
      <c r="E194" s="505" t="s">
        <v>571</v>
      </c>
      <c r="F194" s="505" t="s">
        <v>572</v>
      </c>
      <c r="G194" s="445"/>
      <c r="H194" s="445"/>
      <c r="I194" s="445"/>
      <c r="J194" s="445"/>
      <c r="K194" s="445"/>
      <c r="L194" s="445"/>
      <c r="M194" s="445"/>
      <c r="N194" s="445"/>
      <c r="O194" s="445"/>
      <c r="P194" s="445"/>
      <c r="Q194" s="445"/>
      <c r="R194" s="445"/>
      <c r="S194" s="445"/>
      <c r="T194" s="445"/>
      <c r="U194" s="445"/>
      <c r="V194" s="445"/>
      <c r="W194" s="445"/>
      <c r="X194" s="445"/>
      <c r="Y194" s="445"/>
      <c r="Z194" s="445"/>
    </row>
    <row r="195" spans="1:26" ht="15.6" hidden="1" x14ac:dyDescent="0.3">
      <c r="A195" s="445"/>
      <c r="B195" s="445"/>
      <c r="C195" s="445"/>
      <c r="D195" s="445"/>
      <c r="E195" s="505" t="s">
        <v>573</v>
      </c>
      <c r="F195" s="505" t="s">
        <v>574</v>
      </c>
      <c r="G195" s="445"/>
      <c r="H195" s="445"/>
      <c r="I195" s="445"/>
      <c r="J195" s="445"/>
      <c r="K195" s="445"/>
      <c r="L195" s="445"/>
      <c r="M195" s="445"/>
      <c r="N195" s="445"/>
      <c r="O195" s="445"/>
      <c r="P195" s="445"/>
      <c r="Q195" s="445"/>
      <c r="R195" s="445"/>
      <c r="S195" s="445"/>
      <c r="T195" s="445"/>
      <c r="U195" s="445"/>
      <c r="V195" s="445"/>
      <c r="W195" s="445"/>
      <c r="X195" s="445"/>
      <c r="Y195" s="445"/>
      <c r="Z195" s="445"/>
    </row>
    <row r="196" spans="1:26" ht="15.6" hidden="1" x14ac:dyDescent="0.3">
      <c r="A196" s="445"/>
      <c r="B196" s="445"/>
      <c r="C196" s="445"/>
      <c r="D196" s="445"/>
      <c r="E196" s="505" t="s">
        <v>575</v>
      </c>
      <c r="F196" s="505" t="s">
        <v>576</v>
      </c>
      <c r="G196" s="445"/>
      <c r="H196" s="445"/>
      <c r="I196" s="445"/>
      <c r="J196" s="445"/>
      <c r="K196" s="445"/>
      <c r="L196" s="445"/>
      <c r="M196" s="445"/>
      <c r="N196" s="445"/>
      <c r="O196" s="445"/>
      <c r="P196" s="445"/>
      <c r="Q196" s="445"/>
      <c r="R196" s="445"/>
      <c r="S196" s="445"/>
      <c r="T196" s="445"/>
      <c r="U196" s="445"/>
      <c r="V196" s="445"/>
      <c r="W196" s="445"/>
      <c r="X196" s="445"/>
      <c r="Y196" s="445"/>
      <c r="Z196" s="445"/>
    </row>
    <row r="197" spans="1:26" ht="15.6" hidden="1" x14ac:dyDescent="0.3">
      <c r="A197" s="445"/>
      <c r="B197" s="445"/>
      <c r="C197" s="445"/>
      <c r="D197" s="445"/>
      <c r="E197" s="505" t="s">
        <v>577</v>
      </c>
      <c r="F197" s="505" t="s">
        <v>578</v>
      </c>
      <c r="G197" s="445"/>
      <c r="H197" s="445"/>
      <c r="I197" s="445"/>
      <c r="J197" s="445"/>
      <c r="K197" s="445"/>
      <c r="L197" s="445"/>
      <c r="M197" s="445"/>
      <c r="N197" s="445"/>
      <c r="O197" s="445"/>
      <c r="P197" s="445"/>
      <c r="Q197" s="445"/>
      <c r="R197" s="445"/>
      <c r="S197" s="445"/>
      <c r="T197" s="445"/>
      <c r="U197" s="445"/>
      <c r="V197" s="445"/>
      <c r="W197" s="445"/>
      <c r="X197" s="445"/>
      <c r="Y197" s="445"/>
      <c r="Z197" s="445"/>
    </row>
    <row r="198" spans="1:26" ht="15.6" hidden="1" x14ac:dyDescent="0.3">
      <c r="A198" s="445"/>
      <c r="B198" s="445"/>
      <c r="C198" s="445"/>
      <c r="D198" s="445"/>
      <c r="E198" s="505" t="s">
        <v>579</v>
      </c>
      <c r="F198" s="505" t="s">
        <v>580</v>
      </c>
      <c r="G198" s="445"/>
      <c r="H198" s="445"/>
      <c r="I198" s="445"/>
      <c r="J198" s="445"/>
      <c r="K198" s="445"/>
      <c r="L198" s="445"/>
      <c r="M198" s="445"/>
      <c r="N198" s="445"/>
      <c r="O198" s="445"/>
      <c r="P198" s="445"/>
      <c r="Q198" s="445"/>
      <c r="R198" s="445"/>
      <c r="S198" s="445"/>
      <c r="T198" s="445"/>
      <c r="U198" s="445"/>
      <c r="V198" s="445"/>
      <c r="W198" s="445"/>
      <c r="X198" s="445"/>
      <c r="Y198" s="445"/>
      <c r="Z198" s="445"/>
    </row>
    <row r="199" spans="1:26" ht="15.6" hidden="1" x14ac:dyDescent="0.3">
      <c r="A199" s="445"/>
      <c r="B199" s="445"/>
      <c r="C199" s="445"/>
      <c r="D199" s="445"/>
      <c r="E199" s="505" t="s">
        <v>581</v>
      </c>
      <c r="F199" s="505" t="s">
        <v>582</v>
      </c>
      <c r="G199" s="445"/>
      <c r="H199" s="445"/>
      <c r="I199" s="445"/>
      <c r="J199" s="445"/>
      <c r="K199" s="445"/>
      <c r="L199" s="445"/>
      <c r="M199" s="445"/>
      <c r="N199" s="445"/>
      <c r="O199" s="445"/>
      <c r="P199" s="445"/>
      <c r="Q199" s="445"/>
      <c r="R199" s="445"/>
      <c r="S199" s="445"/>
      <c r="T199" s="445"/>
      <c r="U199" s="445"/>
      <c r="V199" s="445"/>
      <c r="W199" s="445"/>
      <c r="X199" s="445"/>
      <c r="Y199" s="445"/>
      <c r="Z199" s="445"/>
    </row>
    <row r="200" spans="1:26" ht="15.6" hidden="1" x14ac:dyDescent="0.3">
      <c r="A200" s="445"/>
      <c r="B200" s="445"/>
      <c r="C200" s="445"/>
      <c r="D200" s="445"/>
      <c r="E200" s="505" t="s">
        <v>583</v>
      </c>
      <c r="F200" s="505" t="s">
        <v>584</v>
      </c>
      <c r="G200" s="445"/>
      <c r="H200" s="445"/>
      <c r="I200" s="445"/>
      <c r="J200" s="445"/>
      <c r="K200" s="445"/>
      <c r="L200" s="445"/>
      <c r="M200" s="445"/>
      <c r="N200" s="445"/>
      <c r="O200" s="445"/>
      <c r="P200" s="445"/>
      <c r="Q200" s="445"/>
      <c r="R200" s="445"/>
      <c r="S200" s="445"/>
      <c r="T200" s="445"/>
      <c r="U200" s="445"/>
      <c r="V200" s="445"/>
      <c r="W200" s="445"/>
      <c r="X200" s="445"/>
      <c r="Y200" s="445"/>
      <c r="Z200" s="445"/>
    </row>
    <row r="201" spans="1:26" ht="15.6" hidden="1" x14ac:dyDescent="0.3">
      <c r="A201" s="445"/>
      <c r="B201" s="445"/>
      <c r="C201" s="445"/>
      <c r="D201" s="445"/>
      <c r="E201" s="505" t="s">
        <v>585</v>
      </c>
      <c r="F201" s="505" t="s">
        <v>586</v>
      </c>
      <c r="G201" s="445"/>
      <c r="H201" s="445"/>
      <c r="I201" s="445"/>
      <c r="J201" s="445"/>
      <c r="K201" s="445"/>
      <c r="L201" s="445"/>
      <c r="M201" s="445"/>
      <c r="N201" s="445"/>
      <c r="O201" s="445"/>
      <c r="P201" s="445"/>
      <c r="Q201" s="445"/>
      <c r="R201" s="445"/>
      <c r="S201" s="445"/>
      <c r="T201" s="445"/>
      <c r="U201" s="445"/>
      <c r="V201" s="445"/>
      <c r="W201" s="445"/>
      <c r="X201" s="445"/>
      <c r="Y201" s="445"/>
      <c r="Z201" s="445"/>
    </row>
    <row r="202" spans="1:26" ht="15.6" hidden="1" x14ac:dyDescent="0.3">
      <c r="A202" s="445"/>
      <c r="B202" s="445"/>
      <c r="C202" s="445"/>
      <c r="D202" s="445"/>
      <c r="E202" s="505" t="s">
        <v>587</v>
      </c>
      <c r="F202" s="505" t="s">
        <v>588</v>
      </c>
      <c r="G202" s="445"/>
      <c r="H202" s="445"/>
      <c r="I202" s="445"/>
      <c r="J202" s="445"/>
      <c r="K202" s="445"/>
      <c r="L202" s="445"/>
      <c r="M202" s="445"/>
      <c r="N202" s="445"/>
      <c r="O202" s="445"/>
      <c r="P202" s="445"/>
      <c r="Q202" s="445"/>
      <c r="R202" s="445"/>
      <c r="S202" s="445"/>
      <c r="T202" s="445"/>
      <c r="U202" s="445"/>
      <c r="V202" s="445"/>
      <c r="W202" s="445"/>
      <c r="X202" s="445"/>
      <c r="Y202" s="445"/>
      <c r="Z202" s="445"/>
    </row>
    <row r="203" spans="1:26" ht="15.6" hidden="1" x14ac:dyDescent="0.3">
      <c r="A203" s="445"/>
      <c r="B203" s="445"/>
      <c r="C203" s="445"/>
      <c r="D203" s="445"/>
      <c r="E203" s="505" t="s">
        <v>589</v>
      </c>
      <c r="F203" s="505" t="s">
        <v>590</v>
      </c>
      <c r="G203" s="445"/>
      <c r="H203" s="445"/>
      <c r="I203" s="445"/>
      <c r="J203" s="445"/>
      <c r="K203" s="445"/>
      <c r="L203" s="445"/>
      <c r="M203" s="445"/>
      <c r="N203" s="445"/>
      <c r="O203" s="445"/>
      <c r="P203" s="445"/>
      <c r="Q203" s="445"/>
      <c r="R203" s="445"/>
      <c r="S203" s="445"/>
      <c r="T203" s="445"/>
      <c r="U203" s="445"/>
      <c r="V203" s="445"/>
      <c r="W203" s="445"/>
      <c r="X203" s="445"/>
      <c r="Y203" s="445"/>
      <c r="Z203" s="445"/>
    </row>
    <row r="204" spans="1:26" ht="15.6" hidden="1" x14ac:dyDescent="0.3">
      <c r="A204" s="445"/>
      <c r="B204" s="445"/>
      <c r="C204" s="445"/>
      <c r="D204" s="445"/>
      <c r="E204" s="505" t="s">
        <v>591</v>
      </c>
      <c r="F204" s="505" t="s">
        <v>592</v>
      </c>
      <c r="G204" s="445"/>
      <c r="H204" s="445"/>
      <c r="I204" s="445"/>
      <c r="J204" s="445"/>
      <c r="K204" s="445"/>
      <c r="L204" s="445"/>
      <c r="M204" s="445"/>
      <c r="N204" s="445"/>
      <c r="O204" s="445"/>
      <c r="P204" s="445"/>
      <c r="Q204" s="445"/>
      <c r="R204" s="445"/>
      <c r="S204" s="445"/>
      <c r="T204" s="445"/>
      <c r="U204" s="445"/>
      <c r="V204" s="445"/>
      <c r="W204" s="445"/>
      <c r="X204" s="445"/>
      <c r="Y204" s="445"/>
      <c r="Z204" s="445"/>
    </row>
    <row r="205" spans="1:26" ht="15.6" hidden="1" x14ac:dyDescent="0.3">
      <c r="A205" s="445"/>
      <c r="B205" s="445"/>
      <c r="C205" s="445"/>
      <c r="D205" s="445"/>
      <c r="E205" s="505" t="s">
        <v>593</v>
      </c>
      <c r="F205" s="505" t="s">
        <v>594</v>
      </c>
      <c r="G205" s="445"/>
      <c r="H205" s="445"/>
      <c r="I205" s="445"/>
      <c r="J205" s="445"/>
      <c r="K205" s="445"/>
      <c r="L205" s="445"/>
      <c r="M205" s="445"/>
      <c r="N205" s="445"/>
      <c r="O205" s="445"/>
      <c r="P205" s="445"/>
      <c r="Q205" s="445"/>
      <c r="R205" s="445"/>
      <c r="S205" s="445"/>
      <c r="T205" s="445"/>
      <c r="U205" s="445"/>
      <c r="V205" s="445"/>
      <c r="W205" s="445"/>
      <c r="X205" s="445"/>
      <c r="Y205" s="445"/>
      <c r="Z205" s="445"/>
    </row>
    <row r="206" spans="1:26" ht="15.6" hidden="1" x14ac:dyDescent="0.3">
      <c r="A206" s="445"/>
      <c r="B206" s="445"/>
      <c r="C206" s="445"/>
      <c r="D206" s="445"/>
      <c r="E206" s="505" t="s">
        <v>595</v>
      </c>
      <c r="F206" s="505" t="s">
        <v>596</v>
      </c>
      <c r="G206" s="445"/>
      <c r="H206" s="445"/>
      <c r="I206" s="445"/>
      <c r="J206" s="445"/>
      <c r="K206" s="445"/>
      <c r="L206" s="445"/>
      <c r="M206" s="445"/>
      <c r="N206" s="445"/>
      <c r="O206" s="445"/>
      <c r="P206" s="445"/>
      <c r="Q206" s="445"/>
      <c r="R206" s="445"/>
      <c r="S206" s="445"/>
      <c r="T206" s="445"/>
      <c r="U206" s="445"/>
      <c r="V206" s="445"/>
      <c r="W206" s="445"/>
      <c r="X206" s="445"/>
      <c r="Y206" s="445"/>
      <c r="Z206" s="445"/>
    </row>
    <row r="207" spans="1:26" ht="15.6" hidden="1" x14ac:dyDescent="0.3">
      <c r="A207" s="445"/>
      <c r="B207" s="445"/>
      <c r="C207" s="445"/>
      <c r="D207" s="445"/>
      <c r="E207" s="505" t="s">
        <v>597</v>
      </c>
      <c r="F207" s="505" t="s">
        <v>598</v>
      </c>
      <c r="G207" s="445"/>
      <c r="H207" s="445"/>
      <c r="I207" s="445"/>
      <c r="J207" s="445"/>
      <c r="K207" s="445"/>
      <c r="L207" s="445"/>
      <c r="M207" s="445"/>
      <c r="N207" s="445"/>
      <c r="O207" s="445"/>
      <c r="P207" s="445"/>
      <c r="Q207" s="445"/>
      <c r="R207" s="445"/>
      <c r="S207" s="445"/>
      <c r="T207" s="445"/>
      <c r="U207" s="445"/>
      <c r="V207" s="445"/>
      <c r="W207" s="445"/>
      <c r="X207" s="445"/>
      <c r="Y207" s="445"/>
      <c r="Z207" s="445"/>
    </row>
    <row r="208" spans="1:26" ht="15.6" hidden="1" x14ac:dyDescent="0.3">
      <c r="A208" s="445"/>
      <c r="B208" s="445"/>
      <c r="C208" s="445"/>
      <c r="D208" s="445"/>
      <c r="E208" s="505" t="s">
        <v>599</v>
      </c>
      <c r="F208" s="505" t="s">
        <v>600</v>
      </c>
      <c r="G208" s="445"/>
      <c r="H208" s="445"/>
      <c r="I208" s="445"/>
      <c r="J208" s="445"/>
      <c r="K208" s="445"/>
      <c r="L208" s="445"/>
      <c r="M208" s="445"/>
      <c r="N208" s="445"/>
      <c r="O208" s="445"/>
      <c r="P208" s="445"/>
      <c r="Q208" s="445"/>
      <c r="R208" s="445"/>
      <c r="S208" s="445"/>
      <c r="T208" s="445"/>
      <c r="U208" s="445"/>
      <c r="V208" s="445"/>
      <c r="W208" s="445"/>
      <c r="X208" s="445"/>
      <c r="Y208" s="445"/>
      <c r="Z208" s="445"/>
    </row>
    <row r="209" spans="1:26" ht="15.6" hidden="1" x14ac:dyDescent="0.3">
      <c r="A209" s="445"/>
      <c r="B209" s="445"/>
      <c r="C209" s="445"/>
      <c r="D209" s="445"/>
      <c r="E209" s="505" t="s">
        <v>601</v>
      </c>
      <c r="F209" s="505" t="s">
        <v>602</v>
      </c>
      <c r="G209" s="445"/>
      <c r="H209" s="445"/>
      <c r="I209" s="445"/>
      <c r="J209" s="445"/>
      <c r="K209" s="445"/>
      <c r="L209" s="445"/>
      <c r="M209" s="445"/>
      <c r="N209" s="445"/>
      <c r="O209" s="445"/>
      <c r="P209" s="445"/>
      <c r="Q209" s="445"/>
      <c r="R209" s="445"/>
      <c r="S209" s="445"/>
      <c r="T209" s="445"/>
      <c r="U209" s="445"/>
      <c r="V209" s="445"/>
      <c r="W209" s="445"/>
      <c r="X209" s="445"/>
      <c r="Y209" s="445"/>
      <c r="Z209" s="445"/>
    </row>
    <row r="210" spans="1:26" ht="15.6" hidden="1" x14ac:dyDescent="0.3">
      <c r="A210" s="445"/>
      <c r="B210" s="445"/>
      <c r="C210" s="445"/>
      <c r="D210" s="445"/>
      <c r="E210" s="505" t="s">
        <v>603</v>
      </c>
      <c r="F210" s="505" t="s">
        <v>604</v>
      </c>
      <c r="G210" s="445"/>
      <c r="H210" s="445"/>
      <c r="I210" s="445"/>
      <c r="J210" s="445"/>
      <c r="K210" s="445"/>
      <c r="L210" s="445"/>
      <c r="M210" s="445"/>
      <c r="N210" s="445"/>
      <c r="O210" s="445"/>
      <c r="P210" s="445"/>
      <c r="Q210" s="445"/>
      <c r="R210" s="445"/>
      <c r="S210" s="445"/>
      <c r="T210" s="445"/>
      <c r="U210" s="445"/>
      <c r="V210" s="445"/>
      <c r="W210" s="445"/>
      <c r="X210" s="445"/>
      <c r="Y210" s="445"/>
      <c r="Z210" s="445"/>
    </row>
    <row r="211" spans="1:26" ht="15.6" hidden="1" x14ac:dyDescent="0.3">
      <c r="A211" s="445"/>
      <c r="B211" s="445"/>
      <c r="C211" s="445"/>
      <c r="D211" s="445"/>
      <c r="E211" s="505" t="s">
        <v>605</v>
      </c>
      <c r="F211" s="505" t="s">
        <v>606</v>
      </c>
      <c r="G211" s="445"/>
      <c r="H211" s="445"/>
      <c r="I211" s="445"/>
      <c r="J211" s="445"/>
      <c r="K211" s="445"/>
      <c r="L211" s="445"/>
      <c r="M211" s="445"/>
      <c r="N211" s="445"/>
      <c r="O211" s="445"/>
      <c r="P211" s="445"/>
      <c r="Q211" s="445"/>
      <c r="R211" s="445"/>
      <c r="S211" s="445"/>
      <c r="T211" s="445"/>
      <c r="U211" s="445"/>
      <c r="V211" s="445"/>
      <c r="W211" s="445"/>
      <c r="X211" s="445"/>
      <c r="Y211" s="445"/>
      <c r="Z211" s="445"/>
    </row>
    <row r="212" spans="1:26" ht="15.6" hidden="1" x14ac:dyDescent="0.3">
      <c r="A212" s="445"/>
      <c r="B212" s="445"/>
      <c r="C212" s="445"/>
      <c r="D212" s="445"/>
      <c r="E212" s="505" t="s">
        <v>607</v>
      </c>
      <c r="F212" s="505" t="s">
        <v>608</v>
      </c>
      <c r="G212" s="445"/>
      <c r="H212" s="445"/>
      <c r="I212" s="445"/>
      <c r="J212" s="445"/>
      <c r="K212" s="445"/>
      <c r="L212" s="445"/>
      <c r="M212" s="445"/>
      <c r="N212" s="445"/>
      <c r="O212" s="445"/>
      <c r="P212" s="445"/>
      <c r="Q212" s="445"/>
      <c r="R212" s="445"/>
      <c r="S212" s="445"/>
      <c r="T212" s="445"/>
      <c r="U212" s="445"/>
      <c r="V212" s="445"/>
      <c r="W212" s="445"/>
      <c r="X212" s="445"/>
      <c r="Y212" s="445"/>
      <c r="Z212" s="445"/>
    </row>
    <row r="213" spans="1:26" ht="15.6" hidden="1" x14ac:dyDescent="0.3">
      <c r="A213" s="445"/>
      <c r="B213" s="445"/>
      <c r="C213" s="445"/>
      <c r="D213" s="445"/>
      <c r="E213" s="505" t="s">
        <v>609</v>
      </c>
      <c r="F213" s="505" t="s">
        <v>610</v>
      </c>
      <c r="G213" s="445"/>
      <c r="H213" s="445"/>
      <c r="I213" s="445"/>
      <c r="J213" s="445"/>
      <c r="K213" s="445"/>
      <c r="L213" s="445"/>
      <c r="M213" s="445"/>
      <c r="N213" s="445"/>
      <c r="O213" s="445"/>
      <c r="P213" s="445"/>
      <c r="Q213" s="445"/>
      <c r="R213" s="445"/>
      <c r="S213" s="445"/>
      <c r="T213" s="445"/>
      <c r="U213" s="445"/>
      <c r="V213" s="445"/>
      <c r="W213" s="445"/>
      <c r="X213" s="445"/>
      <c r="Y213" s="445"/>
      <c r="Z213" s="445"/>
    </row>
    <row r="214" spans="1:26" ht="15.6" hidden="1" x14ac:dyDescent="0.3">
      <c r="A214" s="445"/>
      <c r="B214" s="445"/>
      <c r="C214" s="445"/>
      <c r="D214" s="445"/>
      <c r="E214" s="505" t="s">
        <v>100</v>
      </c>
      <c r="F214" s="505" t="s">
        <v>611</v>
      </c>
      <c r="G214" s="445"/>
      <c r="H214" s="445"/>
      <c r="I214" s="445"/>
      <c r="J214" s="445"/>
      <c r="K214" s="445"/>
      <c r="L214" s="445"/>
      <c r="M214" s="445"/>
      <c r="N214" s="445"/>
      <c r="O214" s="445"/>
      <c r="P214" s="445"/>
      <c r="Q214" s="445"/>
      <c r="R214" s="445"/>
      <c r="S214" s="445"/>
      <c r="T214" s="445"/>
      <c r="U214" s="445"/>
      <c r="V214" s="445"/>
      <c r="W214" s="445"/>
      <c r="X214" s="445"/>
      <c r="Y214" s="445"/>
      <c r="Z214" s="445"/>
    </row>
    <row r="215" spans="1:26" ht="15.6" hidden="1" x14ac:dyDescent="0.3">
      <c r="A215" s="445"/>
      <c r="B215" s="445"/>
      <c r="C215" s="445"/>
      <c r="D215" s="445"/>
      <c r="E215" s="505" t="s">
        <v>101</v>
      </c>
      <c r="F215" s="505" t="s">
        <v>612</v>
      </c>
      <c r="G215" s="445"/>
      <c r="H215" s="445"/>
      <c r="I215" s="445"/>
      <c r="J215" s="445"/>
      <c r="K215" s="445"/>
      <c r="L215" s="445"/>
      <c r="M215" s="445"/>
      <c r="N215" s="445"/>
      <c r="O215" s="445"/>
      <c r="P215" s="445"/>
      <c r="Q215" s="445"/>
      <c r="R215" s="445"/>
      <c r="S215" s="445"/>
      <c r="T215" s="445"/>
      <c r="U215" s="445"/>
      <c r="V215" s="445"/>
      <c r="W215" s="445"/>
      <c r="X215" s="445"/>
      <c r="Y215" s="445"/>
      <c r="Z215" s="445"/>
    </row>
    <row r="216" spans="1:26" ht="15.6" hidden="1" x14ac:dyDescent="0.3">
      <c r="A216" s="445"/>
      <c r="B216" s="445"/>
      <c r="C216" s="445"/>
      <c r="D216" s="445"/>
      <c r="E216" s="505" t="s">
        <v>613</v>
      </c>
      <c r="F216" s="505" t="s">
        <v>614</v>
      </c>
      <c r="G216" s="445"/>
      <c r="H216" s="445"/>
      <c r="I216" s="445"/>
      <c r="J216" s="445"/>
      <c r="K216" s="445"/>
      <c r="L216" s="445"/>
      <c r="M216" s="445"/>
      <c r="N216" s="445"/>
      <c r="O216" s="445"/>
      <c r="P216" s="445"/>
      <c r="Q216" s="445"/>
      <c r="R216" s="445"/>
      <c r="S216" s="445"/>
      <c r="T216" s="445"/>
      <c r="U216" s="445"/>
      <c r="V216" s="445"/>
      <c r="W216" s="445"/>
      <c r="X216" s="445"/>
      <c r="Y216" s="445"/>
      <c r="Z216" s="445"/>
    </row>
    <row r="217" spans="1:26" ht="15.6" hidden="1" x14ac:dyDescent="0.3">
      <c r="A217" s="445"/>
      <c r="B217" s="445"/>
      <c r="C217" s="445"/>
      <c r="D217" s="445"/>
      <c r="E217" s="505" t="s">
        <v>615</v>
      </c>
      <c r="F217" s="505" t="s">
        <v>616</v>
      </c>
      <c r="G217" s="445"/>
      <c r="H217" s="445"/>
      <c r="I217" s="445"/>
      <c r="J217" s="445"/>
      <c r="K217" s="445"/>
      <c r="L217" s="445"/>
      <c r="M217" s="445"/>
      <c r="N217" s="445"/>
      <c r="O217" s="445"/>
      <c r="P217" s="445"/>
      <c r="Q217" s="445"/>
      <c r="R217" s="445"/>
      <c r="S217" s="445"/>
      <c r="T217" s="445"/>
      <c r="U217" s="445"/>
      <c r="V217" s="445"/>
      <c r="W217" s="445"/>
      <c r="X217" s="445"/>
      <c r="Y217" s="445"/>
      <c r="Z217" s="445"/>
    </row>
    <row r="218" spans="1:26" ht="15.6" hidden="1" x14ac:dyDescent="0.3">
      <c r="A218" s="445"/>
      <c r="B218" s="445"/>
      <c r="C218" s="445"/>
      <c r="D218" s="445"/>
      <c r="E218" s="505" t="s">
        <v>617</v>
      </c>
      <c r="F218" s="505" t="s">
        <v>618</v>
      </c>
      <c r="G218" s="445"/>
      <c r="H218" s="445"/>
      <c r="I218" s="445"/>
      <c r="J218" s="445"/>
      <c r="K218" s="445"/>
      <c r="L218" s="445"/>
      <c r="M218" s="445"/>
      <c r="N218" s="445"/>
      <c r="O218" s="445"/>
      <c r="P218" s="445"/>
      <c r="Q218" s="445"/>
      <c r="R218" s="445"/>
      <c r="S218" s="445"/>
      <c r="T218" s="445"/>
      <c r="U218" s="445"/>
      <c r="V218" s="445"/>
      <c r="W218" s="445"/>
      <c r="X218" s="445"/>
      <c r="Y218" s="445"/>
      <c r="Z218" s="445"/>
    </row>
    <row r="219" spans="1:26" ht="15.6" hidden="1" x14ac:dyDescent="0.3">
      <c r="A219" s="445"/>
      <c r="B219" s="445"/>
      <c r="C219" s="445"/>
      <c r="D219" s="445"/>
      <c r="E219" s="505" t="s">
        <v>619</v>
      </c>
      <c r="F219" s="505" t="s">
        <v>620</v>
      </c>
      <c r="G219" s="445"/>
      <c r="H219" s="445"/>
      <c r="I219" s="445"/>
      <c r="J219" s="445"/>
      <c r="K219" s="445"/>
      <c r="L219" s="445"/>
      <c r="M219" s="445"/>
      <c r="N219" s="445"/>
      <c r="O219" s="445"/>
      <c r="P219" s="445"/>
      <c r="Q219" s="445"/>
      <c r="R219" s="445"/>
      <c r="S219" s="445"/>
      <c r="T219" s="445"/>
      <c r="U219" s="445"/>
      <c r="V219" s="445"/>
      <c r="W219" s="445"/>
      <c r="X219" s="445"/>
      <c r="Y219" s="445"/>
      <c r="Z219" s="445"/>
    </row>
    <row r="220" spans="1:26" ht="15.6" hidden="1" x14ac:dyDescent="0.3">
      <c r="A220" s="445"/>
      <c r="B220" s="445"/>
      <c r="C220" s="445"/>
      <c r="D220" s="445"/>
      <c r="E220" s="505" t="s">
        <v>621</v>
      </c>
      <c r="F220" s="505" t="s">
        <v>622</v>
      </c>
      <c r="G220" s="445"/>
      <c r="H220" s="445"/>
      <c r="I220" s="445"/>
      <c r="J220" s="445"/>
      <c r="K220" s="445"/>
      <c r="L220" s="445"/>
      <c r="M220" s="445"/>
      <c r="N220" s="445"/>
      <c r="O220" s="445"/>
      <c r="P220" s="445"/>
      <c r="Q220" s="445"/>
      <c r="R220" s="445"/>
      <c r="S220" s="445"/>
      <c r="T220" s="445"/>
      <c r="U220" s="445"/>
      <c r="V220" s="445"/>
      <c r="W220" s="445"/>
      <c r="X220" s="445"/>
      <c r="Y220" s="445"/>
      <c r="Z220" s="445"/>
    </row>
    <row r="221" spans="1:26" ht="15.6" hidden="1" x14ac:dyDescent="0.3">
      <c r="A221" s="445"/>
      <c r="B221" s="445"/>
      <c r="C221" s="445"/>
      <c r="D221" s="445"/>
      <c r="E221" s="505" t="s">
        <v>102</v>
      </c>
      <c r="F221" s="505" t="s">
        <v>623</v>
      </c>
      <c r="G221" s="445"/>
      <c r="H221" s="445"/>
      <c r="I221" s="445"/>
      <c r="J221" s="445"/>
      <c r="K221" s="445"/>
      <c r="L221" s="445"/>
      <c r="M221" s="445"/>
      <c r="N221" s="445"/>
      <c r="O221" s="445"/>
      <c r="P221" s="445"/>
      <c r="Q221" s="445"/>
      <c r="R221" s="445"/>
      <c r="S221" s="445"/>
      <c r="T221" s="445"/>
      <c r="U221" s="445"/>
      <c r="V221" s="445"/>
      <c r="W221" s="445"/>
      <c r="X221" s="445"/>
      <c r="Y221" s="445"/>
      <c r="Z221" s="445"/>
    </row>
    <row r="222" spans="1:26" ht="15.6" hidden="1" x14ac:dyDescent="0.3">
      <c r="A222" s="445"/>
      <c r="B222" s="445"/>
      <c r="C222" s="445"/>
      <c r="D222" s="445"/>
      <c r="E222" s="505" t="s">
        <v>103</v>
      </c>
      <c r="F222" s="505" t="s">
        <v>624</v>
      </c>
      <c r="G222" s="445"/>
      <c r="H222" s="445"/>
      <c r="I222" s="445"/>
      <c r="J222" s="445"/>
      <c r="K222" s="445"/>
      <c r="L222" s="445"/>
      <c r="M222" s="445"/>
      <c r="N222" s="445"/>
      <c r="O222" s="445"/>
      <c r="P222" s="445"/>
      <c r="Q222" s="445"/>
      <c r="R222" s="445"/>
      <c r="S222" s="445"/>
      <c r="T222" s="445"/>
      <c r="U222" s="445"/>
      <c r="V222" s="445"/>
      <c r="W222" s="445"/>
      <c r="X222" s="445"/>
      <c r="Y222" s="445"/>
      <c r="Z222" s="445"/>
    </row>
    <row r="223" spans="1:26" ht="15.6" hidden="1" x14ac:dyDescent="0.3">
      <c r="A223" s="445"/>
      <c r="B223" s="445"/>
      <c r="C223" s="445"/>
      <c r="D223" s="445"/>
      <c r="E223" s="505" t="s">
        <v>104</v>
      </c>
      <c r="F223" s="505" t="s">
        <v>625</v>
      </c>
      <c r="G223" s="445"/>
      <c r="H223" s="445"/>
      <c r="I223" s="445"/>
      <c r="J223" s="445"/>
      <c r="K223" s="445"/>
      <c r="L223" s="445"/>
      <c r="M223" s="445"/>
      <c r="N223" s="445"/>
      <c r="O223" s="445"/>
      <c r="P223" s="445"/>
      <c r="Q223" s="445"/>
      <c r="R223" s="445"/>
      <c r="S223" s="445"/>
      <c r="T223" s="445"/>
      <c r="U223" s="445"/>
      <c r="V223" s="445"/>
      <c r="W223" s="445"/>
      <c r="X223" s="445"/>
      <c r="Y223" s="445"/>
      <c r="Z223" s="445"/>
    </row>
    <row r="224" spans="1:26" ht="15.6" hidden="1" x14ac:dyDescent="0.3">
      <c r="A224" s="445"/>
      <c r="B224" s="445"/>
      <c r="C224" s="445"/>
      <c r="D224" s="445"/>
      <c r="E224" s="505" t="s">
        <v>626</v>
      </c>
      <c r="F224" s="505" t="s">
        <v>627</v>
      </c>
      <c r="G224" s="445"/>
      <c r="H224" s="445"/>
      <c r="I224" s="445"/>
      <c r="J224" s="445"/>
      <c r="K224" s="445"/>
      <c r="L224" s="445"/>
      <c r="M224" s="445"/>
      <c r="N224" s="445"/>
      <c r="O224" s="445"/>
      <c r="P224" s="445"/>
      <c r="Q224" s="445"/>
      <c r="R224" s="445"/>
      <c r="S224" s="445"/>
      <c r="T224" s="445"/>
      <c r="U224" s="445"/>
      <c r="V224" s="445"/>
      <c r="W224" s="445"/>
      <c r="X224" s="445"/>
      <c r="Y224" s="445"/>
      <c r="Z224" s="445"/>
    </row>
    <row r="225" spans="1:26" ht="15.6" hidden="1" x14ac:dyDescent="0.3">
      <c r="A225" s="445"/>
      <c r="B225" s="445"/>
      <c r="C225" s="445"/>
      <c r="D225" s="445"/>
      <c r="E225" s="505" t="s">
        <v>105</v>
      </c>
      <c r="F225" s="505" t="s">
        <v>628</v>
      </c>
      <c r="G225" s="445"/>
      <c r="H225" s="445"/>
      <c r="I225" s="445"/>
      <c r="J225" s="445"/>
      <c r="K225" s="445"/>
      <c r="L225" s="445"/>
      <c r="M225" s="445"/>
      <c r="N225" s="445"/>
      <c r="O225" s="445"/>
      <c r="P225" s="445"/>
      <c r="Q225" s="445"/>
      <c r="R225" s="445"/>
      <c r="S225" s="445"/>
      <c r="T225" s="445"/>
      <c r="U225" s="445"/>
      <c r="V225" s="445"/>
      <c r="W225" s="445"/>
      <c r="X225" s="445"/>
      <c r="Y225" s="445"/>
      <c r="Z225" s="445"/>
    </row>
    <row r="226" spans="1:26" ht="15.6" hidden="1" x14ac:dyDescent="0.3">
      <c r="A226" s="445"/>
      <c r="B226" s="445"/>
      <c r="C226" s="445"/>
      <c r="D226" s="445"/>
      <c r="E226" s="505" t="s">
        <v>629</v>
      </c>
      <c r="F226" s="505" t="s">
        <v>630</v>
      </c>
      <c r="G226" s="445"/>
      <c r="H226" s="445"/>
      <c r="I226" s="445"/>
      <c r="J226" s="445"/>
      <c r="K226" s="445"/>
      <c r="L226" s="445"/>
      <c r="M226" s="445"/>
      <c r="N226" s="445"/>
      <c r="O226" s="445"/>
      <c r="P226" s="445"/>
      <c r="Q226" s="445"/>
      <c r="R226" s="445"/>
      <c r="S226" s="445"/>
      <c r="T226" s="445"/>
      <c r="U226" s="445"/>
      <c r="V226" s="445"/>
      <c r="W226" s="445"/>
      <c r="X226" s="445"/>
      <c r="Y226" s="445"/>
      <c r="Z226" s="445"/>
    </row>
    <row r="227" spans="1:26" ht="15.6" hidden="1" x14ac:dyDescent="0.3">
      <c r="A227" s="445"/>
      <c r="B227" s="445"/>
      <c r="C227" s="445"/>
      <c r="D227" s="445"/>
      <c r="E227" s="505" t="s">
        <v>631</v>
      </c>
      <c r="F227" s="505" t="s">
        <v>632</v>
      </c>
      <c r="G227" s="445"/>
      <c r="H227" s="445"/>
      <c r="I227" s="445"/>
      <c r="J227" s="445"/>
      <c r="K227" s="445"/>
      <c r="L227" s="445"/>
      <c r="M227" s="445"/>
      <c r="N227" s="445"/>
      <c r="O227" s="445"/>
      <c r="P227" s="445"/>
      <c r="Q227" s="445"/>
      <c r="R227" s="445"/>
      <c r="S227" s="445"/>
      <c r="T227" s="445"/>
      <c r="U227" s="445"/>
      <c r="V227" s="445"/>
      <c r="W227" s="445"/>
      <c r="X227" s="445"/>
      <c r="Y227" s="445"/>
      <c r="Z227" s="445"/>
    </row>
    <row r="228" spans="1:26" ht="15.6" hidden="1" x14ac:dyDescent="0.3">
      <c r="A228" s="445"/>
      <c r="B228" s="445"/>
      <c r="C228" s="445"/>
      <c r="D228" s="445"/>
      <c r="E228" s="505" t="s">
        <v>633</v>
      </c>
      <c r="F228" s="505" t="s">
        <v>634</v>
      </c>
      <c r="G228" s="445"/>
      <c r="H228" s="445"/>
      <c r="I228" s="445"/>
      <c r="J228" s="445"/>
      <c r="K228" s="445"/>
      <c r="L228" s="445"/>
      <c r="M228" s="445"/>
      <c r="N228" s="445"/>
      <c r="O228" s="445"/>
      <c r="P228" s="445"/>
      <c r="Q228" s="445"/>
      <c r="R228" s="445"/>
      <c r="S228" s="445"/>
      <c r="T228" s="445"/>
      <c r="U228" s="445"/>
      <c r="V228" s="445"/>
      <c r="W228" s="445"/>
      <c r="X228" s="445"/>
      <c r="Y228" s="445"/>
      <c r="Z228" s="445"/>
    </row>
    <row r="229" spans="1:26" ht="15.6" hidden="1" x14ac:dyDescent="0.3">
      <c r="A229" s="445"/>
      <c r="B229" s="445"/>
      <c r="C229" s="445"/>
      <c r="D229" s="445"/>
      <c r="E229" s="505" t="s">
        <v>635</v>
      </c>
      <c r="F229" s="505" t="s">
        <v>636</v>
      </c>
      <c r="G229" s="445"/>
      <c r="H229" s="445"/>
      <c r="I229" s="445"/>
      <c r="J229" s="445"/>
      <c r="K229" s="445"/>
      <c r="L229" s="445"/>
      <c r="M229" s="445"/>
      <c r="N229" s="445"/>
      <c r="O229" s="445"/>
      <c r="P229" s="445"/>
      <c r="Q229" s="445"/>
      <c r="R229" s="445"/>
      <c r="S229" s="445"/>
      <c r="T229" s="445"/>
      <c r="U229" s="445"/>
      <c r="V229" s="445"/>
      <c r="W229" s="445"/>
      <c r="X229" s="445"/>
      <c r="Y229" s="445"/>
      <c r="Z229" s="445"/>
    </row>
    <row r="230" spans="1:26" ht="15.6" hidden="1" x14ac:dyDescent="0.3">
      <c r="A230" s="445"/>
      <c r="B230" s="445"/>
      <c r="C230" s="445"/>
      <c r="D230" s="445"/>
      <c r="E230" s="505" t="s">
        <v>637</v>
      </c>
      <c r="F230" s="505" t="s">
        <v>638</v>
      </c>
      <c r="G230" s="445"/>
      <c r="H230" s="445"/>
      <c r="I230" s="445"/>
      <c r="J230" s="445"/>
      <c r="K230" s="445"/>
      <c r="L230" s="445"/>
      <c r="M230" s="445"/>
      <c r="N230" s="445"/>
      <c r="O230" s="445"/>
      <c r="P230" s="445"/>
      <c r="Q230" s="445"/>
      <c r="R230" s="445"/>
      <c r="S230" s="445"/>
      <c r="T230" s="445"/>
      <c r="U230" s="445"/>
      <c r="V230" s="445"/>
      <c r="W230" s="445"/>
      <c r="X230" s="445"/>
      <c r="Y230" s="445"/>
      <c r="Z230" s="445"/>
    </row>
    <row r="231" spans="1:26" ht="15.6" hidden="1" x14ac:dyDescent="0.3">
      <c r="A231" s="445"/>
      <c r="B231" s="445"/>
      <c r="C231" s="445"/>
      <c r="D231" s="445"/>
      <c r="E231" s="505" t="s">
        <v>639</v>
      </c>
      <c r="F231" s="505" t="s">
        <v>640</v>
      </c>
      <c r="G231" s="445"/>
      <c r="H231" s="445"/>
      <c r="I231" s="445"/>
      <c r="J231" s="445"/>
      <c r="K231" s="445"/>
      <c r="L231" s="445"/>
      <c r="M231" s="445"/>
      <c r="N231" s="445"/>
      <c r="O231" s="445"/>
      <c r="P231" s="445"/>
      <c r="Q231" s="445"/>
      <c r="R231" s="445"/>
      <c r="S231" s="445"/>
      <c r="T231" s="445"/>
      <c r="U231" s="445"/>
      <c r="V231" s="445"/>
      <c r="W231" s="445"/>
      <c r="X231" s="445"/>
      <c r="Y231" s="445"/>
      <c r="Z231" s="445"/>
    </row>
    <row r="232" spans="1:26" ht="15.6" hidden="1" x14ac:dyDescent="0.3">
      <c r="A232" s="445"/>
      <c r="B232" s="445"/>
      <c r="C232" s="445"/>
      <c r="D232" s="445"/>
      <c r="E232" s="505" t="s">
        <v>641</v>
      </c>
      <c r="F232" s="505" t="s">
        <v>642</v>
      </c>
      <c r="G232" s="445"/>
      <c r="H232" s="445"/>
      <c r="I232" s="445"/>
      <c r="J232" s="445"/>
      <c r="K232" s="445"/>
      <c r="L232" s="445"/>
      <c r="M232" s="445"/>
      <c r="N232" s="445"/>
      <c r="O232" s="445"/>
      <c r="P232" s="445"/>
      <c r="Q232" s="445"/>
      <c r="R232" s="445"/>
      <c r="S232" s="445"/>
      <c r="T232" s="445"/>
      <c r="U232" s="445"/>
      <c r="V232" s="445"/>
      <c r="W232" s="445"/>
      <c r="X232" s="445"/>
      <c r="Y232" s="445"/>
      <c r="Z232" s="445"/>
    </row>
    <row r="233" spans="1:26" ht="15.6" hidden="1" x14ac:dyDescent="0.3">
      <c r="A233" s="445"/>
      <c r="B233" s="445"/>
      <c r="C233" s="445"/>
      <c r="D233" s="445"/>
      <c r="E233" s="505" t="s">
        <v>643</v>
      </c>
      <c r="F233" s="505" t="s">
        <v>644</v>
      </c>
      <c r="G233" s="445"/>
      <c r="H233" s="445"/>
      <c r="I233" s="445"/>
      <c r="J233" s="445"/>
      <c r="K233" s="445"/>
      <c r="L233" s="445"/>
      <c r="M233" s="445"/>
      <c r="N233" s="445"/>
      <c r="O233" s="445"/>
      <c r="P233" s="445"/>
      <c r="Q233" s="445"/>
      <c r="R233" s="445"/>
      <c r="S233" s="445"/>
      <c r="T233" s="445"/>
      <c r="U233" s="445"/>
      <c r="V233" s="445"/>
      <c r="W233" s="445"/>
      <c r="X233" s="445"/>
      <c r="Y233" s="445"/>
      <c r="Z233" s="445"/>
    </row>
    <row r="234" spans="1:26" ht="15.6" hidden="1" x14ac:dyDescent="0.3">
      <c r="A234" s="445"/>
      <c r="B234" s="445"/>
      <c r="C234" s="445"/>
      <c r="D234" s="445"/>
      <c r="E234" s="505" t="s">
        <v>645</v>
      </c>
      <c r="F234" s="505" t="s">
        <v>646</v>
      </c>
      <c r="G234" s="445"/>
      <c r="H234" s="445"/>
      <c r="I234" s="445"/>
      <c r="J234" s="445"/>
      <c r="K234" s="445"/>
      <c r="L234" s="445"/>
      <c r="M234" s="445"/>
      <c r="N234" s="445"/>
      <c r="O234" s="445"/>
      <c r="P234" s="445"/>
      <c r="Q234" s="445"/>
      <c r="R234" s="445"/>
      <c r="S234" s="445"/>
      <c r="T234" s="445"/>
      <c r="U234" s="445"/>
      <c r="V234" s="445"/>
      <c r="W234" s="445"/>
      <c r="X234" s="445"/>
      <c r="Y234" s="445"/>
      <c r="Z234" s="445"/>
    </row>
    <row r="235" spans="1:26" ht="15.6" hidden="1" x14ac:dyDescent="0.3">
      <c r="A235" s="445"/>
      <c r="B235" s="445"/>
      <c r="C235" s="445"/>
      <c r="D235" s="445"/>
      <c r="E235" s="505" t="s">
        <v>647</v>
      </c>
      <c r="F235" s="505" t="s">
        <v>648</v>
      </c>
      <c r="G235" s="445"/>
      <c r="H235" s="445"/>
      <c r="I235" s="445"/>
      <c r="J235" s="445"/>
      <c r="K235" s="445"/>
      <c r="L235" s="445"/>
      <c r="M235" s="445"/>
      <c r="N235" s="445"/>
      <c r="O235" s="445"/>
      <c r="P235" s="445"/>
      <c r="Q235" s="445"/>
      <c r="R235" s="445"/>
      <c r="S235" s="445"/>
      <c r="T235" s="445"/>
      <c r="U235" s="445"/>
      <c r="V235" s="445"/>
      <c r="W235" s="445"/>
      <c r="X235" s="445"/>
      <c r="Y235" s="445"/>
      <c r="Z235" s="445"/>
    </row>
    <row r="236" spans="1:26" ht="15.6" hidden="1" x14ac:dyDescent="0.3">
      <c r="A236" s="445"/>
      <c r="B236" s="445"/>
      <c r="C236" s="445"/>
      <c r="D236" s="445"/>
      <c r="E236" s="505" t="s">
        <v>649</v>
      </c>
      <c r="F236" s="505" t="s">
        <v>650</v>
      </c>
      <c r="G236" s="445"/>
      <c r="H236" s="445"/>
      <c r="I236" s="445"/>
      <c r="J236" s="445"/>
      <c r="K236" s="445"/>
      <c r="L236" s="445"/>
      <c r="M236" s="445"/>
      <c r="N236" s="445"/>
      <c r="O236" s="445"/>
      <c r="P236" s="445"/>
      <c r="Q236" s="445"/>
      <c r="R236" s="445"/>
      <c r="S236" s="445"/>
      <c r="T236" s="445"/>
      <c r="U236" s="445"/>
      <c r="V236" s="445"/>
      <c r="W236" s="445"/>
      <c r="X236" s="445"/>
      <c r="Y236" s="445"/>
      <c r="Z236" s="445"/>
    </row>
    <row r="237" spans="1:26" ht="15.6" hidden="1" x14ac:dyDescent="0.3">
      <c r="A237" s="445"/>
      <c r="B237" s="445"/>
      <c r="C237" s="445"/>
      <c r="D237" s="445"/>
      <c r="E237" s="505" t="s">
        <v>651</v>
      </c>
      <c r="F237" s="505" t="s">
        <v>652</v>
      </c>
      <c r="G237" s="445"/>
      <c r="H237" s="445"/>
      <c r="I237" s="445"/>
      <c r="J237" s="445"/>
      <c r="K237" s="445"/>
      <c r="L237" s="445"/>
      <c r="M237" s="445"/>
      <c r="N237" s="445"/>
      <c r="O237" s="445"/>
      <c r="P237" s="445"/>
      <c r="Q237" s="445"/>
      <c r="R237" s="445"/>
      <c r="S237" s="445"/>
      <c r="T237" s="445"/>
      <c r="U237" s="445"/>
      <c r="V237" s="445"/>
      <c r="W237" s="445"/>
      <c r="X237" s="445"/>
      <c r="Y237" s="445"/>
      <c r="Z237" s="445"/>
    </row>
    <row r="238" spans="1:26" ht="15.6" hidden="1" x14ac:dyDescent="0.3">
      <c r="A238" s="445"/>
      <c r="B238" s="445"/>
      <c r="C238" s="445"/>
      <c r="D238" s="445"/>
      <c r="E238" s="505" t="s">
        <v>653</v>
      </c>
      <c r="F238" s="505" t="s">
        <v>654</v>
      </c>
      <c r="G238" s="445"/>
      <c r="H238" s="445"/>
      <c r="I238" s="445"/>
      <c r="J238" s="445"/>
      <c r="K238" s="445"/>
      <c r="L238" s="445"/>
      <c r="M238" s="445"/>
      <c r="N238" s="445"/>
      <c r="O238" s="445"/>
      <c r="P238" s="445"/>
      <c r="Q238" s="445"/>
      <c r="R238" s="445"/>
      <c r="S238" s="445"/>
      <c r="T238" s="445"/>
      <c r="U238" s="445"/>
      <c r="V238" s="445"/>
      <c r="W238" s="445"/>
      <c r="X238" s="445"/>
      <c r="Y238" s="445"/>
      <c r="Z238" s="445"/>
    </row>
    <row r="239" spans="1:26" ht="15.6" hidden="1" x14ac:dyDescent="0.3">
      <c r="A239" s="445"/>
      <c r="B239" s="445"/>
      <c r="C239" s="445"/>
      <c r="D239" s="445"/>
      <c r="E239" s="505" t="s">
        <v>655</v>
      </c>
      <c r="F239" s="505" t="s">
        <v>656</v>
      </c>
      <c r="G239" s="445"/>
      <c r="H239" s="445"/>
      <c r="I239" s="445"/>
      <c r="J239" s="445"/>
      <c r="K239" s="445"/>
      <c r="L239" s="445"/>
      <c r="M239" s="445"/>
      <c r="N239" s="445"/>
      <c r="O239" s="445"/>
      <c r="P239" s="445"/>
      <c r="Q239" s="445"/>
      <c r="R239" s="445"/>
      <c r="S239" s="445"/>
      <c r="T239" s="445"/>
      <c r="U239" s="445"/>
      <c r="V239" s="445"/>
      <c r="W239" s="445"/>
      <c r="X239" s="445"/>
      <c r="Y239" s="445"/>
      <c r="Z239" s="445"/>
    </row>
    <row r="240" spans="1:26" ht="15.6" hidden="1" x14ac:dyDescent="0.3">
      <c r="A240" s="445"/>
      <c r="B240" s="445"/>
      <c r="C240" s="445"/>
      <c r="D240" s="445"/>
      <c r="E240" s="505" t="s">
        <v>657</v>
      </c>
      <c r="F240" s="505" t="s">
        <v>658</v>
      </c>
      <c r="G240" s="445"/>
      <c r="H240" s="445"/>
      <c r="I240" s="445"/>
      <c r="J240" s="445"/>
      <c r="K240" s="445"/>
      <c r="L240" s="445"/>
      <c r="M240" s="445"/>
      <c r="N240" s="445"/>
      <c r="O240" s="445"/>
      <c r="P240" s="445"/>
      <c r="Q240" s="445"/>
      <c r="R240" s="445"/>
      <c r="S240" s="445"/>
      <c r="T240" s="445"/>
      <c r="U240" s="445"/>
      <c r="V240" s="445"/>
      <c r="W240" s="445"/>
      <c r="X240" s="445"/>
      <c r="Y240" s="445"/>
      <c r="Z240" s="445"/>
    </row>
    <row r="241" spans="1:26" ht="15.6" hidden="1" x14ac:dyDescent="0.3">
      <c r="A241" s="445"/>
      <c r="B241" s="445"/>
      <c r="C241" s="445"/>
      <c r="D241" s="445"/>
      <c r="E241" s="505" t="s">
        <v>659</v>
      </c>
      <c r="F241" s="505" t="s">
        <v>660</v>
      </c>
      <c r="G241" s="445"/>
      <c r="H241" s="445"/>
      <c r="I241" s="445"/>
      <c r="J241" s="445"/>
      <c r="K241" s="445"/>
      <c r="L241" s="445"/>
      <c r="M241" s="445"/>
      <c r="N241" s="445"/>
      <c r="O241" s="445"/>
      <c r="P241" s="445"/>
      <c r="Q241" s="445"/>
      <c r="R241" s="445"/>
      <c r="S241" s="445"/>
      <c r="T241" s="445"/>
      <c r="U241" s="445"/>
      <c r="V241" s="445"/>
      <c r="W241" s="445"/>
      <c r="X241" s="445"/>
      <c r="Y241" s="445"/>
      <c r="Z241" s="445"/>
    </row>
    <row r="242" spans="1:26" ht="15.6" hidden="1" x14ac:dyDescent="0.3">
      <c r="A242" s="445"/>
      <c r="B242" s="445"/>
      <c r="C242" s="445"/>
      <c r="D242" s="445"/>
      <c r="E242" s="505" t="s">
        <v>661</v>
      </c>
      <c r="F242" s="505" t="s">
        <v>662</v>
      </c>
      <c r="G242" s="445"/>
      <c r="H242" s="445"/>
      <c r="I242" s="445"/>
      <c r="J242" s="445"/>
      <c r="K242" s="445"/>
      <c r="L242" s="445"/>
      <c r="M242" s="445"/>
      <c r="N242" s="445"/>
      <c r="O242" s="445"/>
      <c r="P242" s="445"/>
      <c r="Q242" s="445"/>
      <c r="R242" s="445"/>
      <c r="S242" s="445"/>
      <c r="T242" s="445"/>
      <c r="U242" s="445"/>
      <c r="V242" s="445"/>
      <c r="W242" s="445"/>
      <c r="X242" s="445"/>
      <c r="Y242" s="445"/>
      <c r="Z242" s="445"/>
    </row>
    <row r="243" spans="1:26" ht="15.6" hidden="1" x14ac:dyDescent="0.3">
      <c r="A243" s="445"/>
      <c r="B243" s="445"/>
      <c r="C243" s="445"/>
      <c r="D243" s="445"/>
      <c r="E243" s="505" t="s">
        <v>663</v>
      </c>
      <c r="F243" s="505" t="s">
        <v>664</v>
      </c>
      <c r="G243" s="445"/>
      <c r="H243" s="445"/>
      <c r="I243" s="445"/>
      <c r="J243" s="445"/>
      <c r="K243" s="445"/>
      <c r="L243" s="445"/>
      <c r="M243" s="445"/>
      <c r="N243" s="445"/>
      <c r="O243" s="445"/>
      <c r="P243" s="445"/>
      <c r="Q243" s="445"/>
      <c r="R243" s="445"/>
      <c r="S243" s="445"/>
      <c r="T243" s="445"/>
      <c r="U243" s="445"/>
      <c r="V243" s="445"/>
      <c r="W243" s="445"/>
      <c r="X243" s="445"/>
      <c r="Y243" s="445"/>
      <c r="Z243" s="445"/>
    </row>
    <row r="244" spans="1:26" ht="15.6" hidden="1" x14ac:dyDescent="0.3">
      <c r="A244" s="445"/>
      <c r="B244" s="445"/>
      <c r="C244" s="445"/>
      <c r="D244" s="445"/>
      <c r="E244" s="505" t="s">
        <v>665</v>
      </c>
      <c r="F244" s="505" t="s">
        <v>666</v>
      </c>
      <c r="G244" s="445"/>
      <c r="H244" s="445"/>
      <c r="I244" s="445"/>
      <c r="J244" s="445"/>
      <c r="K244" s="445"/>
      <c r="L244" s="445"/>
      <c r="M244" s="445"/>
      <c r="N244" s="445"/>
      <c r="O244" s="445"/>
      <c r="P244" s="445"/>
      <c r="Q244" s="445"/>
      <c r="R244" s="445"/>
      <c r="S244" s="445"/>
      <c r="T244" s="445"/>
      <c r="U244" s="445"/>
      <c r="V244" s="445"/>
      <c r="W244" s="445"/>
      <c r="X244" s="445"/>
      <c r="Y244" s="445"/>
      <c r="Z244" s="445"/>
    </row>
    <row r="245" spans="1:26" ht="15.6" hidden="1" x14ac:dyDescent="0.3">
      <c r="A245" s="445"/>
      <c r="B245" s="445"/>
      <c r="C245" s="445"/>
      <c r="D245" s="445"/>
      <c r="E245" s="505" t="s">
        <v>667</v>
      </c>
      <c r="F245" s="505" t="s">
        <v>668</v>
      </c>
      <c r="G245" s="445"/>
      <c r="H245" s="445"/>
      <c r="I245" s="445"/>
      <c r="J245" s="445"/>
      <c r="K245" s="445"/>
      <c r="L245" s="445"/>
      <c r="M245" s="445"/>
      <c r="N245" s="445"/>
      <c r="O245" s="445"/>
      <c r="P245" s="445"/>
      <c r="Q245" s="445"/>
      <c r="R245" s="445"/>
      <c r="S245" s="445"/>
      <c r="T245" s="445"/>
      <c r="U245" s="445"/>
      <c r="V245" s="445"/>
      <c r="W245" s="445"/>
      <c r="X245" s="445"/>
      <c r="Y245" s="445"/>
      <c r="Z245" s="445"/>
    </row>
    <row r="246" spans="1:26" ht="15.6" hidden="1" x14ac:dyDescent="0.3">
      <c r="A246" s="445"/>
      <c r="B246" s="445"/>
      <c r="C246" s="445"/>
      <c r="D246" s="445"/>
      <c r="E246" s="505" t="s">
        <v>669</v>
      </c>
      <c r="F246" s="505" t="s">
        <v>670</v>
      </c>
      <c r="G246" s="445"/>
      <c r="H246" s="445"/>
      <c r="I246" s="445"/>
      <c r="J246" s="445"/>
      <c r="K246" s="445"/>
      <c r="L246" s="445"/>
      <c r="M246" s="445"/>
      <c r="N246" s="445"/>
      <c r="O246" s="445"/>
      <c r="P246" s="445"/>
      <c r="Q246" s="445"/>
      <c r="R246" s="445"/>
      <c r="S246" s="445"/>
      <c r="T246" s="445"/>
      <c r="U246" s="445"/>
      <c r="V246" s="445"/>
      <c r="W246" s="445"/>
      <c r="X246" s="445"/>
      <c r="Y246" s="445"/>
      <c r="Z246" s="445"/>
    </row>
    <row r="247" spans="1:26" ht="15.6" hidden="1" x14ac:dyDescent="0.3">
      <c r="A247" s="445"/>
      <c r="B247" s="445"/>
      <c r="C247" s="445"/>
      <c r="D247" s="445"/>
      <c r="E247" s="505" t="s">
        <v>671</v>
      </c>
      <c r="F247" s="505" t="s">
        <v>672</v>
      </c>
      <c r="G247" s="445"/>
      <c r="H247" s="445"/>
      <c r="I247" s="445"/>
      <c r="J247" s="445"/>
      <c r="K247" s="445"/>
      <c r="L247" s="445"/>
      <c r="M247" s="445"/>
      <c r="N247" s="445"/>
      <c r="O247" s="445"/>
      <c r="P247" s="445"/>
      <c r="Q247" s="445"/>
      <c r="R247" s="445"/>
      <c r="S247" s="445"/>
      <c r="T247" s="445"/>
      <c r="U247" s="445"/>
      <c r="V247" s="445"/>
      <c r="W247" s="445"/>
      <c r="X247" s="445"/>
      <c r="Y247" s="445"/>
      <c r="Z247" s="445"/>
    </row>
    <row r="248" spans="1:26" ht="15.6" hidden="1" x14ac:dyDescent="0.3">
      <c r="A248" s="445"/>
      <c r="B248" s="445"/>
      <c r="C248" s="445"/>
      <c r="D248" s="445"/>
      <c r="E248" s="505" t="s">
        <v>673</v>
      </c>
      <c r="F248" s="505" t="s">
        <v>674</v>
      </c>
      <c r="G248" s="445"/>
      <c r="H248" s="445"/>
      <c r="I248" s="445"/>
      <c r="J248" s="445"/>
      <c r="K248" s="445"/>
      <c r="L248" s="445"/>
      <c r="M248" s="445"/>
      <c r="N248" s="445"/>
      <c r="O248" s="445"/>
      <c r="P248" s="445"/>
      <c r="Q248" s="445"/>
      <c r="R248" s="445"/>
      <c r="S248" s="445"/>
      <c r="T248" s="445"/>
      <c r="U248" s="445"/>
      <c r="V248" s="445"/>
      <c r="W248" s="445"/>
      <c r="X248" s="445"/>
      <c r="Y248" s="445"/>
      <c r="Z248" s="445"/>
    </row>
    <row r="249" spans="1:26" ht="15.6" hidden="1" x14ac:dyDescent="0.3">
      <c r="A249" s="445"/>
      <c r="B249" s="445"/>
      <c r="C249" s="445"/>
      <c r="D249" s="445"/>
      <c r="E249" s="505" t="s">
        <v>675</v>
      </c>
      <c r="F249" s="505" t="s">
        <v>676</v>
      </c>
      <c r="G249" s="445"/>
      <c r="H249" s="445"/>
      <c r="I249" s="445"/>
      <c r="J249" s="445"/>
      <c r="K249" s="445"/>
      <c r="L249" s="445"/>
      <c r="M249" s="445"/>
      <c r="N249" s="445"/>
      <c r="O249" s="445"/>
      <c r="P249" s="445"/>
      <c r="Q249" s="445"/>
      <c r="R249" s="445"/>
      <c r="S249" s="445"/>
      <c r="T249" s="445"/>
      <c r="U249" s="445"/>
      <c r="V249" s="445"/>
      <c r="W249" s="445"/>
      <c r="X249" s="445"/>
      <c r="Y249" s="445"/>
      <c r="Z249" s="445"/>
    </row>
    <row r="250" spans="1:26" ht="15.6" hidden="1" x14ac:dyDescent="0.3">
      <c r="A250" s="445"/>
      <c r="B250" s="445"/>
      <c r="C250" s="445"/>
      <c r="D250" s="445"/>
      <c r="E250" s="505" t="s">
        <v>677</v>
      </c>
      <c r="F250" s="505" t="s">
        <v>678</v>
      </c>
      <c r="G250" s="445"/>
      <c r="H250" s="445"/>
      <c r="I250" s="445"/>
      <c r="J250" s="445"/>
      <c r="K250" s="445"/>
      <c r="L250" s="445"/>
      <c r="M250" s="445"/>
      <c r="N250" s="445"/>
      <c r="O250" s="445"/>
      <c r="P250" s="445"/>
      <c r="Q250" s="445"/>
      <c r="R250" s="445"/>
      <c r="S250" s="445"/>
      <c r="T250" s="445"/>
      <c r="U250" s="445"/>
      <c r="V250" s="445"/>
      <c r="W250" s="445"/>
      <c r="X250" s="445"/>
      <c r="Y250" s="445"/>
      <c r="Z250" s="445"/>
    </row>
    <row r="251" spans="1:26" ht="15.6" hidden="1" x14ac:dyDescent="0.3">
      <c r="A251" s="445"/>
      <c r="B251" s="445"/>
      <c r="C251" s="445"/>
      <c r="D251" s="445"/>
      <c r="E251" s="505" t="s">
        <v>679</v>
      </c>
      <c r="F251" s="505" t="s">
        <v>680</v>
      </c>
      <c r="G251" s="445"/>
      <c r="H251" s="445"/>
      <c r="I251" s="445"/>
      <c r="J251" s="445"/>
      <c r="K251" s="445"/>
      <c r="L251" s="445"/>
      <c r="M251" s="445"/>
      <c r="N251" s="445"/>
      <c r="O251" s="445"/>
      <c r="P251" s="445"/>
      <c r="Q251" s="445"/>
      <c r="R251" s="445"/>
      <c r="S251" s="445"/>
      <c r="T251" s="445"/>
      <c r="U251" s="445"/>
      <c r="V251" s="445"/>
      <c r="W251" s="445"/>
      <c r="X251" s="445"/>
      <c r="Y251" s="445"/>
      <c r="Z251" s="445"/>
    </row>
    <row r="252" spans="1:26" ht="15.6" hidden="1" x14ac:dyDescent="0.3">
      <c r="A252" s="445"/>
      <c r="B252" s="445"/>
      <c r="C252" s="445"/>
      <c r="D252" s="445"/>
      <c r="E252" s="505" t="s">
        <v>681</v>
      </c>
      <c r="F252" s="505" t="s">
        <v>682</v>
      </c>
      <c r="G252" s="445"/>
      <c r="H252" s="445"/>
      <c r="I252" s="445"/>
      <c r="J252" s="445"/>
      <c r="K252" s="445"/>
      <c r="L252" s="445"/>
      <c r="M252" s="445"/>
      <c r="N252" s="445"/>
      <c r="O252" s="445"/>
      <c r="P252" s="445"/>
      <c r="Q252" s="445"/>
      <c r="R252" s="445"/>
      <c r="S252" s="445"/>
      <c r="T252" s="445"/>
      <c r="U252" s="445"/>
      <c r="V252" s="445"/>
      <c r="W252" s="445"/>
      <c r="X252" s="445"/>
      <c r="Y252" s="445"/>
      <c r="Z252" s="445"/>
    </row>
    <row r="253" spans="1:26" ht="15.6" hidden="1" x14ac:dyDescent="0.3">
      <c r="A253" s="445"/>
      <c r="B253" s="445"/>
      <c r="C253" s="445"/>
      <c r="D253" s="445"/>
      <c r="E253" s="505" t="s">
        <v>683</v>
      </c>
      <c r="F253" s="505" t="s">
        <v>684</v>
      </c>
      <c r="G253" s="445"/>
      <c r="H253" s="445"/>
      <c r="I253" s="445"/>
      <c r="J253" s="445"/>
      <c r="K253" s="445"/>
      <c r="L253" s="445"/>
      <c r="M253" s="445"/>
      <c r="N253" s="445"/>
      <c r="O253" s="445"/>
      <c r="P253" s="445"/>
      <c r="Q253" s="445"/>
      <c r="R253" s="445"/>
      <c r="S253" s="445"/>
      <c r="T253" s="445"/>
      <c r="U253" s="445"/>
      <c r="V253" s="445"/>
      <c r="W253" s="445"/>
      <c r="X253" s="445"/>
      <c r="Y253" s="445"/>
      <c r="Z253" s="445"/>
    </row>
    <row r="254" spans="1:26" ht="15.6" hidden="1" x14ac:dyDescent="0.3">
      <c r="A254" s="445"/>
      <c r="B254" s="445"/>
      <c r="C254" s="445"/>
      <c r="D254" s="445"/>
      <c r="E254" s="505" t="s">
        <v>685</v>
      </c>
      <c r="F254" s="505" t="s">
        <v>686</v>
      </c>
      <c r="G254" s="445"/>
      <c r="H254" s="445"/>
      <c r="I254" s="445"/>
      <c r="J254" s="445"/>
      <c r="K254" s="445"/>
      <c r="L254" s="445"/>
      <c r="M254" s="445"/>
      <c r="N254" s="445"/>
      <c r="O254" s="445"/>
      <c r="P254" s="445"/>
      <c r="Q254" s="445"/>
      <c r="R254" s="445"/>
      <c r="S254" s="445"/>
      <c r="T254" s="445"/>
      <c r="U254" s="445"/>
      <c r="V254" s="445"/>
      <c r="W254" s="445"/>
      <c r="X254" s="445"/>
      <c r="Y254" s="445"/>
      <c r="Z254" s="445"/>
    </row>
    <row r="255" spans="1:26" ht="15.6" hidden="1" x14ac:dyDescent="0.3">
      <c r="A255" s="445"/>
      <c r="B255" s="445"/>
      <c r="C255" s="445"/>
      <c r="D255" s="445"/>
      <c r="E255" s="505" t="s">
        <v>687</v>
      </c>
      <c r="F255" s="505" t="s">
        <v>688</v>
      </c>
      <c r="G255" s="445"/>
      <c r="H255" s="445"/>
      <c r="I255" s="445"/>
      <c r="J255" s="445"/>
      <c r="K255" s="445"/>
      <c r="L255" s="445"/>
      <c r="M255" s="445"/>
      <c r="N255" s="445"/>
      <c r="O255" s="445"/>
      <c r="P255" s="445"/>
      <c r="Q255" s="445"/>
      <c r="R255" s="445"/>
      <c r="S255" s="445"/>
      <c r="T255" s="445"/>
      <c r="U255" s="445"/>
      <c r="V255" s="445"/>
      <c r="W255" s="445"/>
      <c r="X255" s="445"/>
      <c r="Y255" s="445"/>
      <c r="Z255" s="445"/>
    </row>
    <row r="256" spans="1:26" ht="15.6" hidden="1" x14ac:dyDescent="0.3">
      <c r="A256" s="445"/>
      <c r="B256" s="445"/>
      <c r="C256" s="445"/>
      <c r="D256" s="445"/>
      <c r="E256" s="505" t="s">
        <v>689</v>
      </c>
      <c r="F256" s="505" t="s">
        <v>690</v>
      </c>
      <c r="G256" s="445"/>
      <c r="H256" s="445"/>
      <c r="I256" s="445"/>
      <c r="J256" s="445"/>
      <c r="K256" s="445"/>
      <c r="L256" s="445"/>
      <c r="M256" s="445"/>
      <c r="N256" s="445"/>
      <c r="O256" s="445"/>
      <c r="P256" s="445"/>
      <c r="Q256" s="445"/>
      <c r="R256" s="445"/>
      <c r="S256" s="445"/>
      <c r="T256" s="445"/>
      <c r="U256" s="445"/>
      <c r="V256" s="445"/>
      <c r="W256" s="445"/>
      <c r="X256" s="445"/>
      <c r="Y256" s="445"/>
      <c r="Z256" s="445"/>
    </row>
    <row r="257" spans="1:26" ht="15.6" hidden="1" x14ac:dyDescent="0.3">
      <c r="A257" s="445"/>
      <c r="B257" s="445"/>
      <c r="C257" s="445"/>
      <c r="D257" s="445"/>
      <c r="E257" s="505" t="s">
        <v>691</v>
      </c>
      <c r="F257" s="505" t="s">
        <v>692</v>
      </c>
      <c r="G257" s="445"/>
      <c r="H257" s="445"/>
      <c r="I257" s="445"/>
      <c r="J257" s="445"/>
      <c r="K257" s="445"/>
      <c r="L257" s="445"/>
      <c r="M257" s="445"/>
      <c r="N257" s="445"/>
      <c r="O257" s="445"/>
      <c r="P257" s="445"/>
      <c r="Q257" s="445"/>
      <c r="R257" s="445"/>
      <c r="S257" s="445"/>
      <c r="T257" s="445"/>
      <c r="U257" s="445"/>
      <c r="V257" s="445"/>
      <c r="W257" s="445"/>
      <c r="X257" s="445"/>
      <c r="Y257" s="445"/>
      <c r="Z257" s="445"/>
    </row>
    <row r="258" spans="1:26" ht="15.6" hidden="1" x14ac:dyDescent="0.3">
      <c r="A258" s="445"/>
      <c r="B258" s="445"/>
      <c r="C258" s="445"/>
      <c r="D258" s="445"/>
      <c r="E258" s="505" t="s">
        <v>693</v>
      </c>
      <c r="F258" s="505" t="s">
        <v>694</v>
      </c>
      <c r="G258" s="445"/>
      <c r="H258" s="445"/>
      <c r="I258" s="445"/>
      <c r="J258" s="445"/>
      <c r="K258" s="445"/>
      <c r="L258" s="445"/>
      <c r="M258" s="445"/>
      <c r="N258" s="445"/>
      <c r="O258" s="445"/>
      <c r="P258" s="445"/>
      <c r="Q258" s="445"/>
      <c r="R258" s="445"/>
      <c r="S258" s="445"/>
      <c r="T258" s="445"/>
      <c r="U258" s="445"/>
      <c r="V258" s="445"/>
      <c r="W258" s="445"/>
      <c r="X258" s="445"/>
      <c r="Y258" s="445"/>
      <c r="Z258" s="445"/>
    </row>
    <row r="259" spans="1:26" ht="15.6" hidden="1" x14ac:dyDescent="0.3">
      <c r="A259" s="445"/>
      <c r="B259" s="445"/>
      <c r="C259" s="445"/>
      <c r="D259" s="445"/>
      <c r="E259" s="505" t="s">
        <v>695</v>
      </c>
      <c r="F259" s="505" t="s">
        <v>696</v>
      </c>
      <c r="G259" s="445"/>
      <c r="H259" s="445"/>
      <c r="I259" s="445"/>
      <c r="J259" s="445"/>
      <c r="K259" s="445"/>
      <c r="L259" s="445"/>
      <c r="M259" s="445"/>
      <c r="N259" s="445"/>
      <c r="O259" s="445"/>
      <c r="P259" s="445"/>
      <c r="Q259" s="445"/>
      <c r="R259" s="445"/>
      <c r="S259" s="445"/>
      <c r="T259" s="445"/>
      <c r="U259" s="445"/>
      <c r="V259" s="445"/>
      <c r="W259" s="445"/>
      <c r="X259" s="445"/>
      <c r="Y259" s="445"/>
      <c r="Z259" s="445"/>
    </row>
    <row r="260" spans="1:26" ht="15.6" hidden="1" x14ac:dyDescent="0.3">
      <c r="A260" s="445"/>
      <c r="B260" s="445"/>
      <c r="C260" s="445"/>
      <c r="D260" s="445"/>
      <c r="E260" s="505" t="s">
        <v>697</v>
      </c>
      <c r="F260" s="505" t="s">
        <v>698</v>
      </c>
      <c r="G260" s="445"/>
      <c r="H260" s="445"/>
      <c r="I260" s="445"/>
      <c r="J260" s="445"/>
      <c r="K260" s="445"/>
      <c r="L260" s="445"/>
      <c r="M260" s="445"/>
      <c r="N260" s="445"/>
      <c r="O260" s="445"/>
      <c r="P260" s="445"/>
      <c r="Q260" s="445"/>
      <c r="R260" s="445"/>
      <c r="S260" s="445"/>
      <c r="T260" s="445"/>
      <c r="U260" s="445"/>
      <c r="V260" s="445"/>
      <c r="W260" s="445"/>
      <c r="X260" s="445"/>
      <c r="Y260" s="445"/>
      <c r="Z260" s="445"/>
    </row>
    <row r="261" spans="1:26" ht="15.6" hidden="1" x14ac:dyDescent="0.3">
      <c r="A261" s="445"/>
      <c r="B261" s="445"/>
      <c r="C261" s="445"/>
      <c r="D261" s="445"/>
      <c r="E261" s="505" t="s">
        <v>699</v>
      </c>
      <c r="F261" s="505" t="s">
        <v>700</v>
      </c>
      <c r="G261" s="445"/>
      <c r="H261" s="445"/>
      <c r="I261" s="445"/>
      <c r="J261" s="445"/>
      <c r="K261" s="445"/>
      <c r="L261" s="445"/>
      <c r="M261" s="445"/>
      <c r="N261" s="445"/>
      <c r="O261" s="445"/>
      <c r="P261" s="445"/>
      <c r="Q261" s="445"/>
      <c r="R261" s="445"/>
      <c r="S261" s="445"/>
      <c r="T261" s="445"/>
      <c r="U261" s="445"/>
      <c r="V261" s="445"/>
      <c r="W261" s="445"/>
      <c r="X261" s="445"/>
      <c r="Y261" s="445"/>
      <c r="Z261" s="445"/>
    </row>
    <row r="262" spans="1:26" ht="15.6" hidden="1" x14ac:dyDescent="0.3">
      <c r="A262" s="445"/>
      <c r="B262" s="445"/>
      <c r="C262" s="445"/>
      <c r="D262" s="445"/>
      <c r="E262" s="505" t="s">
        <v>701</v>
      </c>
      <c r="F262" s="505" t="s">
        <v>702</v>
      </c>
      <c r="G262" s="445"/>
      <c r="H262" s="445"/>
      <c r="I262" s="445"/>
      <c r="J262" s="445"/>
      <c r="K262" s="445"/>
      <c r="L262" s="445"/>
      <c r="M262" s="445"/>
      <c r="N262" s="445"/>
      <c r="O262" s="445"/>
      <c r="P262" s="445"/>
      <c r="Q262" s="445"/>
      <c r="R262" s="445"/>
      <c r="S262" s="445"/>
      <c r="T262" s="445"/>
      <c r="U262" s="445"/>
      <c r="V262" s="445"/>
      <c r="W262" s="445"/>
      <c r="X262" s="445"/>
      <c r="Y262" s="445"/>
      <c r="Z262" s="445"/>
    </row>
    <row r="263" spans="1:26" ht="15.6" hidden="1" x14ac:dyDescent="0.3">
      <c r="A263" s="445"/>
      <c r="B263" s="445"/>
      <c r="C263" s="445"/>
      <c r="D263" s="445"/>
      <c r="E263" s="505" t="s">
        <v>703</v>
      </c>
      <c r="F263" s="505" t="s">
        <v>704</v>
      </c>
      <c r="G263" s="445"/>
      <c r="H263" s="445"/>
      <c r="I263" s="445"/>
      <c r="J263" s="445"/>
      <c r="K263" s="445"/>
      <c r="L263" s="445"/>
      <c r="M263" s="445"/>
      <c r="N263" s="445"/>
      <c r="O263" s="445"/>
      <c r="P263" s="445"/>
      <c r="Q263" s="445"/>
      <c r="R263" s="445"/>
      <c r="S263" s="445"/>
      <c r="T263" s="445"/>
      <c r="U263" s="445"/>
      <c r="V263" s="445"/>
      <c r="W263" s="445"/>
      <c r="X263" s="445"/>
      <c r="Y263" s="445"/>
      <c r="Z263" s="445"/>
    </row>
    <row r="264" spans="1:26" ht="15.6" hidden="1" x14ac:dyDescent="0.3">
      <c r="A264" s="445"/>
      <c r="B264" s="445"/>
      <c r="C264" s="445"/>
      <c r="D264" s="445"/>
      <c r="E264" s="505" t="s">
        <v>705</v>
      </c>
      <c r="F264" s="505" t="s">
        <v>706</v>
      </c>
      <c r="G264" s="445"/>
      <c r="H264" s="445"/>
      <c r="I264" s="445"/>
      <c r="J264" s="445"/>
      <c r="K264" s="445"/>
      <c r="L264" s="445"/>
      <c r="M264" s="445"/>
      <c r="N264" s="445"/>
      <c r="O264" s="445"/>
      <c r="P264" s="445"/>
      <c r="Q264" s="445"/>
      <c r="R264" s="445"/>
      <c r="S264" s="445"/>
      <c r="T264" s="445"/>
      <c r="U264" s="445"/>
      <c r="V264" s="445"/>
      <c r="W264" s="445"/>
      <c r="X264" s="445"/>
      <c r="Y264" s="445"/>
      <c r="Z264" s="445"/>
    </row>
    <row r="265" spans="1:26" ht="15.6" hidden="1" x14ac:dyDescent="0.3">
      <c r="A265" s="445"/>
      <c r="B265" s="445"/>
      <c r="C265" s="445"/>
      <c r="D265" s="445"/>
      <c r="E265" s="505" t="s">
        <v>707</v>
      </c>
      <c r="F265" s="505" t="s">
        <v>708</v>
      </c>
      <c r="G265" s="445"/>
      <c r="H265" s="445"/>
      <c r="I265" s="445"/>
      <c r="J265" s="445"/>
      <c r="K265" s="445"/>
      <c r="L265" s="445"/>
      <c r="M265" s="445"/>
      <c r="N265" s="445"/>
      <c r="O265" s="445"/>
      <c r="P265" s="445"/>
      <c r="Q265" s="445"/>
      <c r="R265" s="445"/>
      <c r="S265" s="445"/>
      <c r="T265" s="445"/>
      <c r="U265" s="445"/>
      <c r="V265" s="445"/>
      <c r="W265" s="445"/>
      <c r="X265" s="445"/>
      <c r="Y265" s="445"/>
      <c r="Z265" s="445"/>
    </row>
    <row r="266" spans="1:26" ht="15.6" hidden="1" x14ac:dyDescent="0.3">
      <c r="A266" s="445"/>
      <c r="B266" s="445"/>
      <c r="C266" s="445"/>
      <c r="D266" s="445"/>
      <c r="E266" s="505" t="s">
        <v>709</v>
      </c>
      <c r="F266" s="505" t="s">
        <v>710</v>
      </c>
      <c r="G266" s="445"/>
      <c r="H266" s="445"/>
      <c r="I266" s="445"/>
      <c r="J266" s="445"/>
      <c r="K266" s="445"/>
      <c r="L266" s="445"/>
      <c r="M266" s="445"/>
      <c r="N266" s="445"/>
      <c r="O266" s="445"/>
      <c r="P266" s="445"/>
      <c r="Q266" s="445"/>
      <c r="R266" s="445"/>
      <c r="S266" s="445"/>
      <c r="T266" s="445"/>
      <c r="U266" s="445"/>
      <c r="V266" s="445"/>
      <c r="W266" s="445"/>
      <c r="X266" s="445"/>
      <c r="Y266" s="445"/>
      <c r="Z266" s="445"/>
    </row>
    <row r="267" spans="1:26" ht="15.6" hidden="1" x14ac:dyDescent="0.3">
      <c r="A267" s="445"/>
      <c r="B267" s="445"/>
      <c r="C267" s="445"/>
      <c r="D267" s="445"/>
      <c r="E267" s="505" t="s">
        <v>280</v>
      </c>
      <c r="F267" s="505" t="s">
        <v>281</v>
      </c>
      <c r="G267" s="445"/>
      <c r="H267" s="445"/>
      <c r="I267" s="445"/>
      <c r="J267" s="445"/>
      <c r="K267" s="445"/>
      <c r="L267" s="445"/>
      <c r="M267" s="445"/>
      <c r="N267" s="445"/>
      <c r="O267" s="445"/>
      <c r="P267" s="445"/>
      <c r="Q267" s="445"/>
      <c r="R267" s="445"/>
      <c r="S267" s="445"/>
      <c r="T267" s="445"/>
      <c r="U267" s="445"/>
      <c r="V267" s="445"/>
      <c r="W267" s="445"/>
      <c r="X267" s="445"/>
      <c r="Y267" s="445"/>
      <c r="Z267" s="445"/>
    </row>
    <row r="268" spans="1:26" ht="15.6" hidden="1" x14ac:dyDescent="0.3">
      <c r="A268" s="445"/>
      <c r="B268" s="445"/>
      <c r="C268" s="445"/>
      <c r="D268" s="445"/>
      <c r="E268" s="505" t="s">
        <v>711</v>
      </c>
      <c r="F268" s="505" t="s">
        <v>712</v>
      </c>
      <c r="G268" s="445"/>
      <c r="H268" s="445"/>
      <c r="I268" s="445"/>
      <c r="J268" s="445"/>
      <c r="K268" s="445"/>
      <c r="L268" s="445"/>
      <c r="M268" s="445"/>
      <c r="N268" s="445"/>
      <c r="O268" s="445"/>
      <c r="P268" s="445"/>
      <c r="Q268" s="445"/>
      <c r="R268" s="445"/>
      <c r="S268" s="445"/>
      <c r="T268" s="445"/>
      <c r="U268" s="445"/>
      <c r="V268" s="445"/>
      <c r="W268" s="445"/>
      <c r="X268" s="445"/>
      <c r="Y268" s="445"/>
      <c r="Z268" s="445"/>
    </row>
    <row r="269" spans="1:26" ht="15.6" hidden="1" x14ac:dyDescent="0.3">
      <c r="A269" s="445"/>
      <c r="B269" s="445"/>
      <c r="C269" s="445"/>
      <c r="D269" s="445"/>
      <c r="E269" s="505" t="s">
        <v>713</v>
      </c>
      <c r="F269" s="505" t="s">
        <v>714</v>
      </c>
      <c r="G269" s="445"/>
      <c r="H269" s="445"/>
      <c r="I269" s="445"/>
      <c r="J269" s="445"/>
      <c r="K269" s="445"/>
      <c r="L269" s="445"/>
      <c r="M269" s="445"/>
      <c r="N269" s="445"/>
      <c r="O269" s="445"/>
      <c r="P269" s="445"/>
      <c r="Q269" s="445"/>
      <c r="R269" s="445"/>
      <c r="S269" s="445"/>
      <c r="T269" s="445"/>
      <c r="U269" s="445"/>
      <c r="V269" s="445"/>
      <c r="W269" s="445"/>
      <c r="X269" s="445"/>
      <c r="Y269" s="445"/>
      <c r="Z269" s="445"/>
    </row>
    <row r="270" spans="1:26" ht="15.6" hidden="1" x14ac:dyDescent="0.3">
      <c r="A270" s="445"/>
      <c r="B270" s="445"/>
      <c r="C270" s="445"/>
      <c r="D270" s="445"/>
      <c r="E270" s="505" t="s">
        <v>715</v>
      </c>
      <c r="F270" s="505" t="s">
        <v>716</v>
      </c>
      <c r="G270" s="445"/>
      <c r="H270" s="445"/>
      <c r="I270" s="445"/>
      <c r="J270" s="445"/>
      <c r="K270" s="445"/>
      <c r="L270" s="445"/>
      <c r="M270" s="445"/>
      <c r="N270" s="445"/>
      <c r="O270" s="445"/>
      <c r="P270" s="445"/>
      <c r="Q270" s="445"/>
      <c r="R270" s="445"/>
      <c r="S270" s="445"/>
      <c r="T270" s="445"/>
      <c r="U270" s="445"/>
      <c r="V270" s="445"/>
      <c r="W270" s="445"/>
      <c r="X270" s="445"/>
      <c r="Y270" s="445"/>
      <c r="Z270" s="445"/>
    </row>
    <row r="271" spans="1:26" ht="15.6" hidden="1" x14ac:dyDescent="0.3">
      <c r="A271" s="445"/>
      <c r="B271" s="445"/>
      <c r="C271" s="445"/>
      <c r="D271" s="445"/>
      <c r="E271" s="505" t="s">
        <v>717</v>
      </c>
      <c r="F271" s="505" t="s">
        <v>718</v>
      </c>
      <c r="G271" s="445"/>
      <c r="H271" s="445"/>
      <c r="I271" s="445"/>
      <c r="J271" s="445"/>
      <c r="K271" s="445"/>
      <c r="L271" s="445"/>
      <c r="M271" s="445"/>
      <c r="N271" s="445"/>
      <c r="O271" s="445"/>
      <c r="P271" s="445"/>
      <c r="Q271" s="445"/>
      <c r="R271" s="445"/>
      <c r="S271" s="445"/>
      <c r="T271" s="445"/>
      <c r="U271" s="445"/>
      <c r="V271" s="445"/>
      <c r="W271" s="445"/>
      <c r="X271" s="445"/>
      <c r="Y271" s="445"/>
      <c r="Z271" s="445"/>
    </row>
    <row r="272" spans="1:26" ht="15.6" hidden="1" x14ac:dyDescent="0.3">
      <c r="A272" s="445"/>
      <c r="B272" s="445"/>
      <c r="C272" s="445"/>
      <c r="D272" s="445"/>
      <c r="E272" s="505" t="s">
        <v>719</v>
      </c>
      <c r="F272" s="505" t="s">
        <v>720</v>
      </c>
      <c r="G272" s="445"/>
      <c r="H272" s="445"/>
      <c r="I272" s="445"/>
      <c r="J272" s="445"/>
      <c r="K272" s="445"/>
      <c r="L272" s="445"/>
      <c r="M272" s="445"/>
      <c r="N272" s="445"/>
      <c r="O272" s="445"/>
      <c r="P272" s="445"/>
      <c r="Q272" s="445"/>
      <c r="R272" s="445"/>
      <c r="S272" s="445"/>
      <c r="T272" s="445"/>
      <c r="U272" s="445"/>
      <c r="V272" s="445"/>
      <c r="W272" s="445"/>
      <c r="X272" s="445"/>
      <c r="Y272" s="445"/>
      <c r="Z272" s="445"/>
    </row>
    <row r="273" spans="1:26" ht="15.6" hidden="1" x14ac:dyDescent="0.3">
      <c r="A273" s="445"/>
      <c r="B273" s="445"/>
      <c r="C273" s="445"/>
      <c r="D273" s="445"/>
      <c r="E273" s="505" t="s">
        <v>721</v>
      </c>
      <c r="F273" s="505" t="s">
        <v>722</v>
      </c>
      <c r="G273" s="445"/>
      <c r="H273" s="445"/>
      <c r="I273" s="445"/>
      <c r="J273" s="445"/>
      <c r="K273" s="445"/>
      <c r="L273" s="445"/>
      <c r="M273" s="445"/>
      <c r="N273" s="445"/>
      <c r="O273" s="445"/>
      <c r="P273" s="445"/>
      <c r="Q273" s="445"/>
      <c r="R273" s="445"/>
      <c r="S273" s="445"/>
      <c r="T273" s="445"/>
      <c r="U273" s="445"/>
      <c r="V273" s="445"/>
      <c r="W273" s="445"/>
      <c r="X273" s="445"/>
      <c r="Y273" s="445"/>
      <c r="Z273" s="445"/>
    </row>
    <row r="274" spans="1:26" ht="15.6" hidden="1" x14ac:dyDescent="0.3">
      <c r="A274" s="445"/>
      <c r="B274" s="445"/>
      <c r="C274" s="445"/>
      <c r="D274" s="445"/>
      <c r="E274" s="505" t="s">
        <v>723</v>
      </c>
      <c r="F274" s="505" t="s">
        <v>724</v>
      </c>
      <c r="G274" s="445"/>
      <c r="H274" s="445"/>
      <c r="I274" s="445"/>
      <c r="J274" s="445"/>
      <c r="K274" s="445"/>
      <c r="L274" s="445"/>
      <c r="M274" s="445"/>
      <c r="N274" s="445"/>
      <c r="O274" s="445"/>
      <c r="P274" s="445"/>
      <c r="Q274" s="445"/>
      <c r="R274" s="445"/>
      <c r="S274" s="445"/>
      <c r="T274" s="445"/>
      <c r="U274" s="445"/>
      <c r="V274" s="445"/>
      <c r="W274" s="445"/>
      <c r="X274" s="445"/>
      <c r="Y274" s="445"/>
      <c r="Z274" s="445"/>
    </row>
    <row r="275" spans="1:26" ht="15.6" hidden="1" x14ac:dyDescent="0.3">
      <c r="A275" s="445"/>
      <c r="B275" s="445"/>
      <c r="C275" s="445"/>
      <c r="D275" s="445"/>
      <c r="E275" s="505" t="s">
        <v>725</v>
      </c>
      <c r="F275" s="505" t="s">
        <v>726</v>
      </c>
      <c r="G275" s="445"/>
      <c r="H275" s="445"/>
      <c r="I275" s="445"/>
      <c r="J275" s="445"/>
      <c r="K275" s="445"/>
      <c r="L275" s="445"/>
      <c r="M275" s="445"/>
      <c r="N275" s="445"/>
      <c r="O275" s="445"/>
      <c r="P275" s="445"/>
      <c r="Q275" s="445"/>
      <c r="R275" s="445"/>
      <c r="S275" s="445"/>
      <c r="T275" s="445"/>
      <c r="U275" s="445"/>
      <c r="V275" s="445"/>
      <c r="W275" s="445"/>
      <c r="X275" s="445"/>
      <c r="Y275" s="445"/>
      <c r="Z275" s="445"/>
    </row>
    <row r="276" spans="1:26" ht="15.6" hidden="1" x14ac:dyDescent="0.3">
      <c r="A276" s="445"/>
      <c r="B276" s="445"/>
      <c r="C276" s="445"/>
      <c r="D276" s="445"/>
      <c r="E276" s="505" t="s">
        <v>727</v>
      </c>
      <c r="F276" s="505" t="s">
        <v>728</v>
      </c>
      <c r="G276" s="445"/>
      <c r="H276" s="445"/>
      <c r="I276" s="445"/>
      <c r="J276" s="445"/>
      <c r="K276" s="445"/>
      <c r="L276" s="445"/>
      <c r="M276" s="445"/>
      <c r="N276" s="445"/>
      <c r="O276" s="445"/>
      <c r="P276" s="445"/>
      <c r="Q276" s="445"/>
      <c r="R276" s="445"/>
      <c r="S276" s="445"/>
      <c r="T276" s="445"/>
      <c r="U276" s="445"/>
      <c r="V276" s="445"/>
      <c r="W276" s="445"/>
      <c r="X276" s="445"/>
      <c r="Y276" s="445"/>
      <c r="Z276" s="445"/>
    </row>
    <row r="277" spans="1:26" ht="15.6" hidden="1" x14ac:dyDescent="0.3">
      <c r="A277" s="445"/>
      <c r="B277" s="445"/>
      <c r="C277" s="445"/>
      <c r="D277" s="445"/>
      <c r="E277" s="505" t="s">
        <v>729</v>
      </c>
      <c r="F277" s="505" t="s">
        <v>730</v>
      </c>
      <c r="G277" s="445"/>
      <c r="H277" s="445"/>
      <c r="I277" s="445"/>
      <c r="J277" s="445"/>
      <c r="K277" s="445"/>
      <c r="L277" s="445"/>
      <c r="M277" s="445"/>
      <c r="N277" s="445"/>
      <c r="O277" s="445"/>
      <c r="P277" s="445"/>
      <c r="Q277" s="445"/>
      <c r="R277" s="445"/>
      <c r="S277" s="445"/>
      <c r="T277" s="445"/>
      <c r="U277" s="445"/>
      <c r="V277" s="445"/>
      <c r="W277" s="445"/>
      <c r="X277" s="445"/>
      <c r="Y277" s="445"/>
      <c r="Z277" s="445"/>
    </row>
    <row r="278" spans="1:26" ht="15.6" hidden="1" x14ac:dyDescent="0.3">
      <c r="A278" s="445"/>
      <c r="B278" s="445"/>
      <c r="C278" s="445"/>
      <c r="D278" s="445"/>
      <c r="E278" s="505" t="s">
        <v>731</v>
      </c>
      <c r="F278" s="505" t="s">
        <v>732</v>
      </c>
      <c r="G278" s="445"/>
      <c r="H278" s="445"/>
      <c r="I278" s="445"/>
      <c r="J278" s="445"/>
      <c r="K278" s="445"/>
      <c r="L278" s="445"/>
      <c r="M278" s="445"/>
      <c r="N278" s="445"/>
      <c r="O278" s="445"/>
      <c r="P278" s="445"/>
      <c r="Q278" s="445"/>
      <c r="R278" s="445"/>
      <c r="S278" s="445"/>
      <c r="T278" s="445"/>
      <c r="U278" s="445"/>
      <c r="V278" s="445"/>
      <c r="W278" s="445"/>
      <c r="X278" s="445"/>
      <c r="Y278" s="445"/>
      <c r="Z278" s="445"/>
    </row>
    <row r="279" spans="1:26" ht="15.6" hidden="1" x14ac:dyDescent="0.3">
      <c r="A279" s="445"/>
      <c r="B279" s="445"/>
      <c r="C279" s="445"/>
      <c r="D279" s="445"/>
      <c r="E279" s="505" t="s">
        <v>733</v>
      </c>
      <c r="F279" s="505" t="s">
        <v>734</v>
      </c>
      <c r="G279" s="445"/>
      <c r="H279" s="445"/>
      <c r="I279" s="445"/>
      <c r="J279" s="445"/>
      <c r="K279" s="445"/>
      <c r="L279" s="445"/>
      <c r="M279" s="445"/>
      <c r="N279" s="445"/>
      <c r="O279" s="445"/>
      <c r="P279" s="445"/>
      <c r="Q279" s="445"/>
      <c r="R279" s="445"/>
      <c r="S279" s="445"/>
      <c r="T279" s="445"/>
      <c r="U279" s="445"/>
      <c r="V279" s="445"/>
      <c r="W279" s="445"/>
      <c r="X279" s="445"/>
      <c r="Y279" s="445"/>
      <c r="Z279" s="445"/>
    </row>
    <row r="280" spans="1:26" ht="15.6" hidden="1" x14ac:dyDescent="0.3">
      <c r="A280" s="445"/>
      <c r="B280" s="445"/>
      <c r="C280" s="445"/>
      <c r="D280" s="445"/>
      <c r="E280" s="505" t="s">
        <v>735</v>
      </c>
      <c r="F280" s="505" t="s">
        <v>736</v>
      </c>
      <c r="G280" s="445"/>
      <c r="H280" s="445"/>
      <c r="I280" s="445"/>
      <c r="J280" s="445"/>
      <c r="K280" s="445"/>
      <c r="L280" s="445"/>
      <c r="M280" s="445"/>
      <c r="N280" s="445"/>
      <c r="O280" s="445"/>
      <c r="P280" s="445"/>
      <c r="Q280" s="445"/>
      <c r="R280" s="445"/>
      <c r="S280" s="445"/>
      <c r="T280" s="445"/>
      <c r="U280" s="445"/>
      <c r="V280" s="445"/>
      <c r="W280" s="445"/>
      <c r="X280" s="445"/>
      <c r="Y280" s="445"/>
      <c r="Z280" s="445"/>
    </row>
    <row r="281" spans="1:26" ht="15.6" hidden="1" x14ac:dyDescent="0.3">
      <c r="A281" s="445"/>
      <c r="B281" s="445"/>
      <c r="C281" s="445"/>
      <c r="D281" s="445"/>
      <c r="E281" s="505" t="s">
        <v>737</v>
      </c>
      <c r="F281" s="505" t="s">
        <v>738</v>
      </c>
      <c r="G281" s="445"/>
      <c r="H281" s="445"/>
      <c r="I281" s="445"/>
      <c r="J281" s="445"/>
      <c r="K281" s="445"/>
      <c r="L281" s="445"/>
      <c r="M281" s="445"/>
      <c r="N281" s="445"/>
      <c r="O281" s="445"/>
      <c r="P281" s="445"/>
      <c r="Q281" s="445"/>
      <c r="R281" s="445"/>
      <c r="S281" s="445"/>
      <c r="T281" s="445"/>
      <c r="U281" s="445"/>
      <c r="V281" s="445"/>
      <c r="W281" s="445"/>
      <c r="X281" s="445"/>
      <c r="Y281" s="445"/>
      <c r="Z281" s="445"/>
    </row>
    <row r="282" spans="1:26" ht="15.6" hidden="1" x14ac:dyDescent="0.3">
      <c r="A282" s="445"/>
      <c r="B282" s="445"/>
      <c r="C282" s="445"/>
      <c r="D282" s="445"/>
      <c r="E282" s="505" t="s">
        <v>739</v>
      </c>
      <c r="F282" s="505" t="s">
        <v>740</v>
      </c>
      <c r="G282" s="445"/>
      <c r="H282" s="445"/>
      <c r="I282" s="445"/>
      <c r="J282" s="445"/>
      <c r="K282" s="445"/>
      <c r="L282" s="445"/>
      <c r="M282" s="445"/>
      <c r="N282" s="445"/>
      <c r="O282" s="445"/>
      <c r="P282" s="445"/>
      <c r="Q282" s="445"/>
      <c r="R282" s="445"/>
      <c r="S282" s="445"/>
      <c r="T282" s="445"/>
      <c r="U282" s="445"/>
      <c r="V282" s="445"/>
      <c r="W282" s="445"/>
      <c r="X282" s="445"/>
      <c r="Y282" s="445"/>
      <c r="Z282" s="445"/>
    </row>
    <row r="283" spans="1:26" ht="15.6" hidden="1" x14ac:dyDescent="0.3">
      <c r="A283" s="445"/>
      <c r="B283" s="445"/>
      <c r="C283" s="445"/>
      <c r="D283" s="445"/>
      <c r="E283" s="505" t="s">
        <v>741</v>
      </c>
      <c r="F283" s="505" t="s">
        <v>742</v>
      </c>
      <c r="G283" s="445"/>
      <c r="H283" s="445"/>
      <c r="I283" s="445"/>
      <c r="J283" s="445"/>
      <c r="K283" s="445"/>
      <c r="L283" s="445"/>
      <c r="M283" s="445"/>
      <c r="N283" s="445"/>
      <c r="O283" s="445"/>
      <c r="P283" s="445"/>
      <c r="Q283" s="445"/>
      <c r="R283" s="445"/>
      <c r="S283" s="445"/>
      <c r="T283" s="445"/>
      <c r="U283" s="445"/>
      <c r="V283" s="445"/>
      <c r="W283" s="445"/>
      <c r="X283" s="445"/>
      <c r="Y283" s="445"/>
      <c r="Z283" s="445"/>
    </row>
    <row r="284" spans="1:26" ht="15.6" hidden="1" x14ac:dyDescent="0.3">
      <c r="A284" s="445"/>
      <c r="B284" s="445"/>
      <c r="C284" s="445"/>
      <c r="D284" s="445"/>
      <c r="E284" s="505" t="s">
        <v>743</v>
      </c>
      <c r="F284" s="505" t="s">
        <v>744</v>
      </c>
      <c r="G284" s="445"/>
      <c r="H284" s="445"/>
      <c r="I284" s="445"/>
      <c r="J284" s="445"/>
      <c r="K284" s="445"/>
      <c r="L284" s="445"/>
      <c r="M284" s="445"/>
      <c r="N284" s="445"/>
      <c r="O284" s="445"/>
      <c r="P284" s="445"/>
      <c r="Q284" s="445"/>
      <c r="R284" s="445"/>
      <c r="S284" s="445"/>
      <c r="T284" s="445"/>
      <c r="U284" s="445"/>
      <c r="V284" s="445"/>
      <c r="W284" s="445"/>
      <c r="X284" s="445"/>
      <c r="Y284" s="445"/>
      <c r="Z284" s="445"/>
    </row>
    <row r="285" spans="1:26" ht="15.6" hidden="1" x14ac:dyDescent="0.3">
      <c r="A285" s="445"/>
      <c r="B285" s="445"/>
      <c r="C285" s="445"/>
      <c r="D285" s="445"/>
      <c r="E285" s="505" t="s">
        <v>745</v>
      </c>
      <c r="F285" s="505" t="s">
        <v>746</v>
      </c>
      <c r="G285" s="445"/>
      <c r="H285" s="445"/>
      <c r="I285" s="445"/>
      <c r="J285" s="445"/>
      <c r="K285" s="445"/>
      <c r="L285" s="445"/>
      <c r="M285" s="445"/>
      <c r="N285" s="445"/>
      <c r="O285" s="445"/>
      <c r="P285" s="445"/>
      <c r="Q285" s="445"/>
      <c r="R285" s="445"/>
      <c r="S285" s="445"/>
      <c r="T285" s="445"/>
      <c r="U285" s="445"/>
      <c r="V285" s="445"/>
      <c r="W285" s="445"/>
      <c r="X285" s="445"/>
      <c r="Y285" s="445"/>
      <c r="Z285" s="445"/>
    </row>
    <row r="286" spans="1:26" ht="15.6" hidden="1" x14ac:dyDescent="0.3">
      <c r="A286" s="445"/>
      <c r="B286" s="445"/>
      <c r="C286" s="445"/>
      <c r="D286" s="445"/>
      <c r="E286" s="505" t="s">
        <v>747</v>
      </c>
      <c r="F286" s="505" t="s">
        <v>748</v>
      </c>
      <c r="G286" s="445"/>
      <c r="H286" s="445"/>
      <c r="I286" s="445"/>
      <c r="J286" s="445"/>
      <c r="K286" s="445"/>
      <c r="L286" s="445"/>
      <c r="M286" s="445"/>
      <c r="N286" s="445"/>
      <c r="O286" s="445"/>
      <c r="P286" s="445"/>
      <c r="Q286" s="445"/>
      <c r="R286" s="445"/>
      <c r="S286" s="445"/>
      <c r="T286" s="445"/>
      <c r="U286" s="445"/>
      <c r="V286" s="445"/>
      <c r="W286" s="445"/>
      <c r="X286" s="445"/>
      <c r="Y286" s="445"/>
      <c r="Z286" s="445"/>
    </row>
    <row r="287" spans="1:26" ht="15.6" hidden="1" x14ac:dyDescent="0.3">
      <c r="A287" s="445"/>
      <c r="B287" s="445"/>
      <c r="C287" s="445"/>
      <c r="D287" s="445"/>
      <c r="E287" s="505" t="s">
        <v>749</v>
      </c>
      <c r="F287" s="505" t="s">
        <v>750</v>
      </c>
      <c r="G287" s="445"/>
      <c r="H287" s="445"/>
      <c r="I287" s="445"/>
      <c r="J287" s="445"/>
      <c r="K287" s="445"/>
      <c r="L287" s="445"/>
      <c r="M287" s="445"/>
      <c r="N287" s="445"/>
      <c r="O287" s="445"/>
      <c r="P287" s="445"/>
      <c r="Q287" s="445"/>
      <c r="R287" s="445"/>
      <c r="S287" s="445"/>
      <c r="T287" s="445"/>
      <c r="U287" s="445"/>
      <c r="V287" s="445"/>
      <c r="W287" s="445"/>
      <c r="X287" s="445"/>
      <c r="Y287" s="445"/>
      <c r="Z287" s="445"/>
    </row>
    <row r="288" spans="1:26" ht="15.6" hidden="1" x14ac:dyDescent="0.3">
      <c r="A288" s="445"/>
      <c r="B288" s="445"/>
      <c r="C288" s="445"/>
      <c r="D288" s="445"/>
      <c r="E288" s="505" t="s">
        <v>751</v>
      </c>
      <c r="F288" s="505" t="s">
        <v>752</v>
      </c>
      <c r="G288" s="445"/>
      <c r="H288" s="445"/>
      <c r="I288" s="445"/>
      <c r="J288" s="445"/>
      <c r="K288" s="445"/>
      <c r="L288" s="445"/>
      <c r="M288" s="445"/>
      <c r="N288" s="445"/>
      <c r="O288" s="445"/>
      <c r="P288" s="445"/>
      <c r="Q288" s="445"/>
      <c r="R288" s="445"/>
      <c r="S288" s="445"/>
      <c r="T288" s="445"/>
      <c r="U288" s="445"/>
      <c r="V288" s="445"/>
      <c r="W288" s="445"/>
      <c r="X288" s="445"/>
      <c r="Y288" s="445"/>
      <c r="Z288" s="445"/>
    </row>
    <row r="289" spans="1:26" ht="15.6" hidden="1" x14ac:dyDescent="0.3">
      <c r="A289" s="445"/>
      <c r="B289" s="445"/>
      <c r="C289" s="445"/>
      <c r="D289" s="445"/>
      <c r="E289" s="505" t="s">
        <v>753</v>
      </c>
      <c r="F289" s="505" t="s">
        <v>754</v>
      </c>
      <c r="G289" s="445"/>
      <c r="H289" s="445"/>
      <c r="I289" s="445"/>
      <c r="J289" s="445"/>
      <c r="K289" s="445"/>
      <c r="L289" s="445"/>
      <c r="M289" s="445"/>
      <c r="N289" s="445"/>
      <c r="O289" s="445"/>
      <c r="P289" s="445"/>
      <c r="Q289" s="445"/>
      <c r="R289" s="445"/>
      <c r="S289" s="445"/>
      <c r="T289" s="445"/>
      <c r="U289" s="445"/>
      <c r="V289" s="445"/>
      <c r="W289" s="445"/>
      <c r="X289" s="445"/>
      <c r="Y289" s="445"/>
      <c r="Z289" s="445"/>
    </row>
    <row r="290" spans="1:26" ht="15.6" hidden="1" x14ac:dyDescent="0.3">
      <c r="A290" s="445"/>
      <c r="B290" s="445"/>
      <c r="C290" s="445"/>
      <c r="D290" s="445"/>
      <c r="E290" s="505" t="s">
        <v>755</v>
      </c>
      <c r="F290" s="505" t="s">
        <v>756</v>
      </c>
      <c r="G290" s="445"/>
      <c r="H290" s="445"/>
      <c r="I290" s="445"/>
      <c r="J290" s="445"/>
      <c r="K290" s="445"/>
      <c r="L290" s="445"/>
      <c r="M290" s="445"/>
      <c r="N290" s="445"/>
      <c r="O290" s="445"/>
      <c r="P290" s="445"/>
      <c r="Q290" s="445"/>
      <c r="R290" s="445"/>
      <c r="S290" s="445"/>
      <c r="T290" s="445"/>
      <c r="U290" s="445"/>
      <c r="V290" s="445"/>
      <c r="W290" s="445"/>
      <c r="X290" s="445"/>
      <c r="Y290" s="445"/>
      <c r="Z290" s="445"/>
    </row>
    <row r="291" spans="1:26" ht="15.6" hidden="1" x14ac:dyDescent="0.3">
      <c r="A291" s="445"/>
      <c r="B291" s="445"/>
      <c r="C291" s="445"/>
      <c r="D291" s="445"/>
      <c r="E291" s="505" t="s">
        <v>757</v>
      </c>
      <c r="F291" s="505" t="s">
        <v>758</v>
      </c>
      <c r="G291" s="445"/>
      <c r="H291" s="445"/>
      <c r="I291" s="445"/>
      <c r="J291" s="445"/>
      <c r="K291" s="445"/>
      <c r="L291" s="445"/>
      <c r="M291" s="445"/>
      <c r="N291" s="445"/>
      <c r="O291" s="445"/>
      <c r="P291" s="445"/>
      <c r="Q291" s="445"/>
      <c r="R291" s="445"/>
      <c r="S291" s="445"/>
      <c r="T291" s="445"/>
      <c r="U291" s="445"/>
      <c r="V291" s="445"/>
      <c r="W291" s="445"/>
      <c r="X291" s="445"/>
      <c r="Y291" s="445"/>
      <c r="Z291" s="445"/>
    </row>
    <row r="292" spans="1:26" ht="15.6" hidden="1" x14ac:dyDescent="0.3">
      <c r="A292" s="445"/>
      <c r="B292" s="445"/>
      <c r="C292" s="445"/>
      <c r="D292" s="445"/>
      <c r="E292" s="505" t="s">
        <v>759</v>
      </c>
      <c r="F292" s="505" t="s">
        <v>760</v>
      </c>
      <c r="G292" s="445"/>
      <c r="H292" s="445"/>
      <c r="I292" s="445"/>
      <c r="J292" s="445"/>
      <c r="K292" s="445"/>
      <c r="L292" s="445"/>
      <c r="M292" s="445"/>
      <c r="N292" s="445"/>
      <c r="O292" s="445"/>
      <c r="P292" s="445"/>
      <c r="Q292" s="445"/>
      <c r="R292" s="445"/>
      <c r="S292" s="445"/>
      <c r="T292" s="445"/>
      <c r="U292" s="445"/>
      <c r="V292" s="445"/>
      <c r="W292" s="445"/>
      <c r="X292" s="445"/>
      <c r="Y292" s="445"/>
      <c r="Z292" s="445"/>
    </row>
    <row r="293" spans="1:26" ht="15.6" hidden="1" x14ac:dyDescent="0.3">
      <c r="A293" s="445"/>
      <c r="B293" s="445"/>
      <c r="C293" s="445"/>
      <c r="D293" s="445"/>
      <c r="E293" s="505" t="s">
        <v>761</v>
      </c>
      <c r="F293" s="505" t="s">
        <v>762</v>
      </c>
      <c r="G293" s="445"/>
      <c r="H293" s="445"/>
      <c r="I293" s="445"/>
      <c r="J293" s="445"/>
      <c r="K293" s="445"/>
      <c r="L293" s="445"/>
      <c r="M293" s="445"/>
      <c r="N293" s="445"/>
      <c r="O293" s="445"/>
      <c r="P293" s="445"/>
      <c r="Q293" s="445"/>
      <c r="R293" s="445"/>
      <c r="S293" s="445"/>
      <c r="T293" s="445"/>
      <c r="U293" s="445"/>
      <c r="V293" s="445"/>
      <c r="W293" s="445"/>
      <c r="X293" s="445"/>
      <c r="Y293" s="445"/>
      <c r="Z293" s="445"/>
    </row>
    <row r="294" spans="1:26" ht="15.6" hidden="1" x14ac:dyDescent="0.3">
      <c r="A294" s="445"/>
      <c r="B294" s="445"/>
      <c r="C294" s="445"/>
      <c r="D294" s="445"/>
      <c r="E294" s="505" t="s">
        <v>763</v>
      </c>
      <c r="F294" s="505" t="s">
        <v>764</v>
      </c>
      <c r="G294" s="445"/>
      <c r="H294" s="445"/>
      <c r="I294" s="445"/>
      <c r="J294" s="445"/>
      <c r="K294" s="445"/>
      <c r="L294" s="445"/>
      <c r="M294" s="445"/>
      <c r="N294" s="445"/>
      <c r="O294" s="445"/>
      <c r="P294" s="445"/>
      <c r="Q294" s="445"/>
      <c r="R294" s="445"/>
      <c r="S294" s="445"/>
      <c r="T294" s="445"/>
      <c r="U294" s="445"/>
      <c r="V294" s="445"/>
      <c r="W294" s="445"/>
      <c r="X294" s="445"/>
      <c r="Y294" s="445"/>
      <c r="Z294" s="445"/>
    </row>
    <row r="295" spans="1:26" ht="15.6" hidden="1" x14ac:dyDescent="0.3">
      <c r="A295" s="445"/>
      <c r="B295" s="445"/>
      <c r="C295" s="445"/>
      <c r="D295" s="445"/>
      <c r="E295" s="505" t="s">
        <v>765</v>
      </c>
      <c r="F295" s="505" t="s">
        <v>766</v>
      </c>
      <c r="G295" s="445"/>
      <c r="H295" s="445"/>
      <c r="I295" s="445"/>
      <c r="J295" s="445"/>
      <c r="K295" s="445"/>
      <c r="L295" s="445"/>
      <c r="M295" s="445"/>
      <c r="N295" s="445"/>
      <c r="O295" s="445"/>
      <c r="P295" s="445"/>
      <c r="Q295" s="445"/>
      <c r="R295" s="445"/>
      <c r="S295" s="445"/>
      <c r="T295" s="445"/>
      <c r="U295" s="445"/>
      <c r="V295" s="445"/>
      <c r="W295" s="445"/>
      <c r="X295" s="445"/>
      <c r="Y295" s="445"/>
      <c r="Z295" s="445"/>
    </row>
    <row r="296" spans="1:26" ht="15.6" hidden="1" x14ac:dyDescent="0.3">
      <c r="A296" s="445"/>
      <c r="B296" s="445"/>
      <c r="C296" s="445"/>
      <c r="D296" s="445"/>
      <c r="E296" s="505" t="s">
        <v>767</v>
      </c>
      <c r="F296" s="505" t="s">
        <v>768</v>
      </c>
      <c r="G296" s="445"/>
      <c r="H296" s="445"/>
      <c r="I296" s="445"/>
      <c r="J296" s="445"/>
      <c r="K296" s="445"/>
      <c r="L296" s="445"/>
      <c r="M296" s="445"/>
      <c r="N296" s="445"/>
      <c r="O296" s="445"/>
      <c r="P296" s="445"/>
      <c r="Q296" s="445"/>
      <c r="R296" s="445"/>
      <c r="S296" s="445"/>
      <c r="T296" s="445"/>
      <c r="U296" s="445"/>
      <c r="V296" s="445"/>
      <c r="W296" s="445"/>
      <c r="X296" s="445"/>
      <c r="Y296" s="445"/>
      <c r="Z296" s="445"/>
    </row>
    <row r="297" spans="1:26" ht="15.6" hidden="1" x14ac:dyDescent="0.3">
      <c r="A297" s="445"/>
      <c r="B297" s="445"/>
      <c r="C297" s="445"/>
      <c r="D297" s="445"/>
      <c r="E297" s="505" t="s">
        <v>769</v>
      </c>
      <c r="F297" s="505" t="s">
        <v>770</v>
      </c>
      <c r="G297" s="445"/>
      <c r="H297" s="445"/>
      <c r="I297" s="445"/>
      <c r="J297" s="445"/>
      <c r="K297" s="445"/>
      <c r="L297" s="445"/>
      <c r="M297" s="445"/>
      <c r="N297" s="445"/>
      <c r="O297" s="445"/>
      <c r="P297" s="445"/>
      <c r="Q297" s="445"/>
      <c r="R297" s="445"/>
      <c r="S297" s="445"/>
      <c r="T297" s="445"/>
      <c r="U297" s="445"/>
      <c r="V297" s="445"/>
      <c r="W297" s="445"/>
      <c r="X297" s="445"/>
      <c r="Y297" s="445"/>
      <c r="Z297" s="445"/>
    </row>
    <row r="298" spans="1:26" ht="15.6" hidden="1" x14ac:dyDescent="0.3">
      <c r="A298" s="445"/>
      <c r="B298" s="445"/>
      <c r="C298" s="445"/>
      <c r="D298" s="445"/>
      <c r="E298" s="505" t="s">
        <v>771</v>
      </c>
      <c r="F298" s="505" t="s">
        <v>772</v>
      </c>
      <c r="G298" s="445"/>
      <c r="H298" s="445"/>
      <c r="I298" s="445"/>
      <c r="J298" s="445"/>
      <c r="K298" s="445"/>
      <c r="L298" s="445"/>
      <c r="M298" s="445"/>
      <c r="N298" s="445"/>
      <c r="O298" s="445"/>
      <c r="P298" s="445"/>
      <c r="Q298" s="445"/>
      <c r="R298" s="445"/>
      <c r="S298" s="445"/>
      <c r="T298" s="445"/>
      <c r="U298" s="445"/>
      <c r="V298" s="445"/>
      <c r="W298" s="445"/>
      <c r="X298" s="445"/>
      <c r="Y298" s="445"/>
      <c r="Z298" s="445"/>
    </row>
    <row r="299" spans="1:26" ht="15.6" hidden="1" x14ac:dyDescent="0.3">
      <c r="A299" s="445"/>
      <c r="B299" s="445"/>
      <c r="C299" s="445"/>
      <c r="D299" s="445"/>
      <c r="E299" s="505" t="s">
        <v>773</v>
      </c>
      <c r="F299" s="505" t="s">
        <v>774</v>
      </c>
      <c r="G299" s="445"/>
      <c r="H299" s="445"/>
      <c r="I299" s="445"/>
      <c r="J299" s="445"/>
      <c r="K299" s="445"/>
      <c r="L299" s="445"/>
      <c r="M299" s="445"/>
      <c r="N299" s="445"/>
      <c r="O299" s="445"/>
      <c r="P299" s="445"/>
      <c r="Q299" s="445"/>
      <c r="R299" s="445"/>
      <c r="S299" s="445"/>
      <c r="T299" s="445"/>
      <c r="U299" s="445"/>
      <c r="V299" s="445"/>
      <c r="W299" s="445"/>
      <c r="X299" s="445"/>
      <c r="Y299" s="445"/>
      <c r="Z299" s="445"/>
    </row>
    <row r="300" spans="1:26" ht="15.6" hidden="1" x14ac:dyDescent="0.3">
      <c r="A300" s="445"/>
      <c r="B300" s="445"/>
      <c r="C300" s="445"/>
      <c r="D300" s="445"/>
      <c r="E300" s="505" t="s">
        <v>775</v>
      </c>
      <c r="F300" s="505" t="s">
        <v>776</v>
      </c>
      <c r="G300" s="445"/>
      <c r="H300" s="445"/>
      <c r="I300" s="445"/>
      <c r="J300" s="445"/>
      <c r="K300" s="445"/>
      <c r="L300" s="445"/>
      <c r="M300" s="445"/>
      <c r="N300" s="445"/>
      <c r="O300" s="445"/>
      <c r="P300" s="445"/>
      <c r="Q300" s="445"/>
      <c r="R300" s="445"/>
      <c r="S300" s="445"/>
      <c r="T300" s="445"/>
      <c r="U300" s="445"/>
      <c r="V300" s="445"/>
      <c r="W300" s="445"/>
      <c r="X300" s="445"/>
      <c r="Y300" s="445"/>
      <c r="Z300" s="445"/>
    </row>
    <row r="301" spans="1:26" ht="15.6" hidden="1" x14ac:dyDescent="0.3">
      <c r="A301" s="445"/>
      <c r="B301" s="445"/>
      <c r="C301" s="445"/>
      <c r="D301" s="445"/>
      <c r="E301" s="505" t="s">
        <v>777</v>
      </c>
      <c r="F301" s="505" t="s">
        <v>778</v>
      </c>
      <c r="G301" s="445"/>
      <c r="H301" s="445"/>
      <c r="I301" s="445"/>
      <c r="J301" s="445"/>
      <c r="K301" s="445"/>
      <c r="L301" s="445"/>
      <c r="M301" s="445"/>
      <c r="N301" s="445"/>
      <c r="O301" s="445"/>
      <c r="P301" s="445"/>
      <c r="Q301" s="445"/>
      <c r="R301" s="445"/>
      <c r="S301" s="445"/>
      <c r="T301" s="445"/>
      <c r="U301" s="445"/>
      <c r="V301" s="445"/>
      <c r="W301" s="445"/>
      <c r="X301" s="445"/>
      <c r="Y301" s="445"/>
      <c r="Z301" s="445"/>
    </row>
    <row r="302" spans="1:26" ht="15.6" hidden="1" x14ac:dyDescent="0.3">
      <c r="A302" s="445"/>
      <c r="B302" s="445"/>
      <c r="C302" s="445"/>
      <c r="D302" s="445"/>
      <c r="E302" s="505" t="s">
        <v>779</v>
      </c>
      <c r="F302" s="505" t="s">
        <v>780</v>
      </c>
      <c r="G302" s="445"/>
      <c r="H302" s="445"/>
      <c r="I302" s="445"/>
      <c r="J302" s="445"/>
      <c r="K302" s="445"/>
      <c r="L302" s="445"/>
      <c r="M302" s="445"/>
      <c r="N302" s="445"/>
      <c r="O302" s="445"/>
      <c r="P302" s="445"/>
      <c r="Q302" s="445"/>
      <c r="R302" s="445"/>
      <c r="S302" s="445"/>
      <c r="T302" s="445"/>
      <c r="U302" s="445"/>
      <c r="V302" s="445"/>
      <c r="W302" s="445"/>
      <c r="X302" s="445"/>
      <c r="Y302" s="445"/>
      <c r="Z302" s="445"/>
    </row>
    <row r="303" spans="1:26" ht="15.6" hidden="1" x14ac:dyDescent="0.3">
      <c r="A303" s="445"/>
      <c r="B303" s="445"/>
      <c r="C303" s="445"/>
      <c r="D303" s="445"/>
      <c r="E303" s="505" t="s">
        <v>781</v>
      </c>
      <c r="F303" s="505" t="s">
        <v>782</v>
      </c>
      <c r="G303" s="445"/>
      <c r="H303" s="445"/>
      <c r="I303" s="445"/>
      <c r="J303" s="445"/>
      <c r="K303" s="445"/>
      <c r="L303" s="445"/>
      <c r="M303" s="445"/>
      <c r="N303" s="445"/>
      <c r="O303" s="445"/>
      <c r="P303" s="445"/>
      <c r="Q303" s="445"/>
      <c r="R303" s="445"/>
      <c r="S303" s="445"/>
      <c r="T303" s="445"/>
      <c r="U303" s="445"/>
      <c r="V303" s="445"/>
      <c r="W303" s="445"/>
      <c r="X303" s="445"/>
      <c r="Y303" s="445"/>
      <c r="Z303" s="445"/>
    </row>
    <row r="304" spans="1:26" ht="15.6" hidden="1" x14ac:dyDescent="0.3">
      <c r="A304" s="445"/>
      <c r="B304" s="445"/>
      <c r="C304" s="445"/>
      <c r="D304" s="445"/>
      <c r="E304" s="505" t="s">
        <v>783</v>
      </c>
      <c r="F304" s="505" t="s">
        <v>784</v>
      </c>
      <c r="G304" s="445"/>
      <c r="H304" s="445"/>
      <c r="I304" s="445"/>
      <c r="J304" s="445"/>
      <c r="K304" s="445"/>
      <c r="L304" s="445"/>
      <c r="M304" s="445"/>
      <c r="N304" s="445"/>
      <c r="O304" s="445"/>
      <c r="P304" s="445"/>
      <c r="Q304" s="445"/>
      <c r="R304" s="445"/>
      <c r="S304" s="445"/>
      <c r="T304" s="445"/>
      <c r="U304" s="445"/>
      <c r="V304" s="445"/>
      <c r="W304" s="445"/>
      <c r="X304" s="445"/>
      <c r="Y304" s="445"/>
      <c r="Z304" s="445"/>
    </row>
    <row r="305" spans="1:26" ht="15.6" hidden="1" x14ac:dyDescent="0.3">
      <c r="A305" s="445"/>
      <c r="B305" s="445"/>
      <c r="C305" s="445"/>
      <c r="D305" s="445"/>
      <c r="E305" s="505" t="s">
        <v>785</v>
      </c>
      <c r="F305" s="505" t="s">
        <v>786</v>
      </c>
      <c r="G305" s="445"/>
      <c r="H305" s="445"/>
      <c r="I305" s="445"/>
      <c r="J305" s="445"/>
      <c r="K305" s="445"/>
      <c r="L305" s="445"/>
      <c r="M305" s="445"/>
      <c r="N305" s="445"/>
      <c r="O305" s="445"/>
      <c r="P305" s="445"/>
      <c r="Q305" s="445"/>
      <c r="R305" s="445"/>
      <c r="S305" s="445"/>
      <c r="T305" s="445"/>
      <c r="U305" s="445"/>
      <c r="V305" s="445"/>
      <c r="W305" s="445"/>
      <c r="X305" s="445"/>
      <c r="Y305" s="445"/>
      <c r="Z305" s="445"/>
    </row>
    <row r="306" spans="1:26" ht="15.6" hidden="1" x14ac:dyDescent="0.3">
      <c r="A306" s="445"/>
      <c r="B306" s="445"/>
      <c r="C306" s="445"/>
      <c r="D306" s="445"/>
      <c r="E306" s="505" t="s">
        <v>787</v>
      </c>
      <c r="F306" s="505" t="s">
        <v>788</v>
      </c>
      <c r="G306" s="445"/>
      <c r="H306" s="445"/>
      <c r="I306" s="445"/>
      <c r="J306" s="445"/>
      <c r="K306" s="445"/>
      <c r="L306" s="445"/>
      <c r="M306" s="445"/>
      <c r="N306" s="445"/>
      <c r="O306" s="445"/>
      <c r="P306" s="445"/>
      <c r="Q306" s="445"/>
      <c r="R306" s="445"/>
      <c r="S306" s="445"/>
      <c r="T306" s="445"/>
      <c r="U306" s="445"/>
      <c r="V306" s="445"/>
      <c r="W306" s="445"/>
      <c r="X306" s="445"/>
      <c r="Y306" s="445"/>
      <c r="Z306" s="445"/>
    </row>
    <row r="307" spans="1:26" ht="15.6" hidden="1" x14ac:dyDescent="0.3">
      <c r="A307" s="445"/>
      <c r="B307" s="445"/>
      <c r="C307" s="445"/>
      <c r="D307" s="445"/>
      <c r="E307" s="505" t="s">
        <v>789</v>
      </c>
      <c r="F307" s="505" t="s">
        <v>790</v>
      </c>
      <c r="G307" s="445"/>
      <c r="H307" s="445"/>
      <c r="I307" s="445"/>
      <c r="J307" s="445"/>
      <c r="K307" s="445"/>
      <c r="L307" s="445"/>
      <c r="M307" s="445"/>
      <c r="N307" s="445"/>
      <c r="O307" s="445"/>
      <c r="P307" s="445"/>
      <c r="Q307" s="445"/>
      <c r="R307" s="445"/>
      <c r="S307" s="445"/>
      <c r="T307" s="445"/>
      <c r="U307" s="445"/>
      <c r="V307" s="445"/>
      <c r="W307" s="445"/>
      <c r="X307" s="445"/>
      <c r="Y307" s="445"/>
      <c r="Z307" s="445"/>
    </row>
    <row r="308" spans="1:26" ht="15.6" hidden="1" x14ac:dyDescent="0.3">
      <c r="A308" s="445"/>
      <c r="B308" s="445"/>
      <c r="C308" s="445"/>
      <c r="D308" s="445"/>
      <c r="E308" s="505" t="s">
        <v>791</v>
      </c>
      <c r="F308" s="505" t="s">
        <v>792</v>
      </c>
      <c r="G308" s="445"/>
      <c r="H308" s="445"/>
      <c r="I308" s="445"/>
      <c r="J308" s="445"/>
      <c r="K308" s="445"/>
      <c r="L308" s="445"/>
      <c r="M308" s="445"/>
      <c r="N308" s="445"/>
      <c r="O308" s="445"/>
      <c r="P308" s="445"/>
      <c r="Q308" s="445"/>
      <c r="R308" s="445"/>
      <c r="S308" s="445"/>
      <c r="T308" s="445"/>
      <c r="U308" s="445"/>
      <c r="V308" s="445"/>
      <c r="W308" s="445"/>
      <c r="X308" s="445"/>
      <c r="Y308" s="445"/>
      <c r="Z308" s="445"/>
    </row>
    <row r="309" spans="1:26" ht="15.6" hidden="1" x14ac:dyDescent="0.3">
      <c r="A309" s="445"/>
      <c r="B309" s="445"/>
      <c r="C309" s="445"/>
      <c r="D309" s="445"/>
      <c r="E309" s="505" t="s">
        <v>793</v>
      </c>
      <c r="F309" s="505" t="s">
        <v>794</v>
      </c>
      <c r="G309" s="445"/>
      <c r="H309" s="445"/>
      <c r="I309" s="445"/>
      <c r="J309" s="445"/>
      <c r="K309" s="445"/>
      <c r="L309" s="445"/>
      <c r="M309" s="445"/>
      <c r="N309" s="445"/>
      <c r="O309" s="445"/>
      <c r="P309" s="445"/>
      <c r="Q309" s="445"/>
      <c r="R309" s="445"/>
      <c r="S309" s="445"/>
      <c r="T309" s="445"/>
      <c r="U309" s="445"/>
      <c r="V309" s="445"/>
      <c r="W309" s="445"/>
      <c r="X309" s="445"/>
      <c r="Y309" s="445"/>
      <c r="Z309" s="445"/>
    </row>
    <row r="310" spans="1:26" ht="15.6" hidden="1" x14ac:dyDescent="0.3">
      <c r="A310" s="445"/>
      <c r="B310" s="445"/>
      <c r="C310" s="445"/>
      <c r="D310" s="445"/>
      <c r="E310" s="505" t="s">
        <v>795</v>
      </c>
      <c r="F310" s="505" t="s">
        <v>796</v>
      </c>
      <c r="G310" s="445"/>
      <c r="H310" s="445"/>
      <c r="I310" s="445"/>
      <c r="J310" s="445"/>
      <c r="K310" s="445"/>
      <c r="L310" s="445"/>
      <c r="M310" s="445"/>
      <c r="N310" s="445"/>
      <c r="O310" s="445"/>
      <c r="P310" s="445"/>
      <c r="Q310" s="445"/>
      <c r="R310" s="445"/>
      <c r="S310" s="445"/>
      <c r="T310" s="445"/>
      <c r="U310" s="445"/>
      <c r="V310" s="445"/>
      <c r="W310" s="445"/>
      <c r="X310" s="445"/>
      <c r="Y310" s="445"/>
      <c r="Z310" s="445"/>
    </row>
    <row r="311" spans="1:26" ht="15.6" hidden="1" x14ac:dyDescent="0.3">
      <c r="A311" s="445"/>
      <c r="B311" s="445"/>
      <c r="C311" s="445"/>
      <c r="D311" s="445"/>
      <c r="E311" s="505" t="s">
        <v>797</v>
      </c>
      <c r="F311" s="505" t="s">
        <v>798</v>
      </c>
      <c r="G311" s="445"/>
      <c r="H311" s="445"/>
      <c r="I311" s="445"/>
      <c r="J311" s="445"/>
      <c r="K311" s="445"/>
      <c r="L311" s="445"/>
      <c r="M311" s="445"/>
      <c r="N311" s="445"/>
      <c r="O311" s="445"/>
      <c r="P311" s="445"/>
      <c r="Q311" s="445"/>
      <c r="R311" s="445"/>
      <c r="S311" s="445"/>
      <c r="T311" s="445"/>
      <c r="U311" s="445"/>
      <c r="V311" s="445"/>
      <c r="W311" s="445"/>
      <c r="X311" s="445"/>
      <c r="Y311" s="445"/>
      <c r="Z311" s="445"/>
    </row>
    <row r="312" spans="1:26" ht="15.6" hidden="1" x14ac:dyDescent="0.3">
      <c r="A312" s="445"/>
      <c r="B312" s="445"/>
      <c r="C312" s="445"/>
      <c r="D312" s="445"/>
      <c r="E312" s="505" t="s">
        <v>799</v>
      </c>
      <c r="F312" s="505" t="s">
        <v>800</v>
      </c>
      <c r="G312" s="445"/>
      <c r="H312" s="445"/>
      <c r="I312" s="445"/>
      <c r="J312" s="445"/>
      <c r="K312" s="445"/>
      <c r="L312" s="445"/>
      <c r="M312" s="445"/>
      <c r="N312" s="445"/>
      <c r="O312" s="445"/>
      <c r="P312" s="445"/>
      <c r="Q312" s="445"/>
      <c r="R312" s="445"/>
      <c r="S312" s="445"/>
      <c r="T312" s="445"/>
      <c r="U312" s="445"/>
      <c r="V312" s="445"/>
      <c r="W312" s="445"/>
      <c r="X312" s="445"/>
      <c r="Y312" s="445"/>
      <c r="Z312" s="445"/>
    </row>
    <row r="313" spans="1:26" ht="15.6" hidden="1" x14ac:dyDescent="0.3">
      <c r="A313" s="445"/>
      <c r="B313" s="445"/>
      <c r="C313" s="445"/>
      <c r="D313" s="445"/>
      <c r="E313" s="505" t="s">
        <v>801</v>
      </c>
      <c r="F313" s="505" t="s">
        <v>802</v>
      </c>
      <c r="G313" s="445"/>
      <c r="H313" s="445"/>
      <c r="I313" s="445"/>
      <c r="J313" s="445"/>
      <c r="K313" s="445"/>
      <c r="L313" s="445"/>
      <c r="M313" s="445"/>
      <c r="N313" s="445"/>
      <c r="O313" s="445"/>
      <c r="P313" s="445"/>
      <c r="Q313" s="445"/>
      <c r="R313" s="445"/>
      <c r="S313" s="445"/>
      <c r="T313" s="445"/>
      <c r="U313" s="445"/>
      <c r="V313" s="445"/>
      <c r="W313" s="445"/>
      <c r="X313" s="445"/>
      <c r="Y313" s="445"/>
      <c r="Z313" s="445"/>
    </row>
    <row r="314" spans="1:26" ht="15.6" hidden="1" x14ac:dyDescent="0.3">
      <c r="A314" s="445"/>
      <c r="B314" s="445"/>
      <c r="C314" s="445"/>
      <c r="D314" s="445"/>
      <c r="E314" s="505" t="s">
        <v>803</v>
      </c>
      <c r="F314" s="505" t="s">
        <v>804</v>
      </c>
      <c r="G314" s="445"/>
      <c r="H314" s="445"/>
      <c r="I314" s="445"/>
      <c r="J314" s="445"/>
      <c r="K314" s="445"/>
      <c r="L314" s="445"/>
      <c r="M314" s="445"/>
      <c r="N314" s="445"/>
      <c r="O314" s="445"/>
      <c r="P314" s="445"/>
      <c r="Q314" s="445"/>
      <c r="R314" s="445"/>
      <c r="S314" s="445"/>
      <c r="T314" s="445"/>
      <c r="U314" s="445"/>
      <c r="V314" s="445"/>
      <c r="W314" s="445"/>
      <c r="X314" s="445"/>
      <c r="Y314" s="445"/>
      <c r="Z314" s="445"/>
    </row>
    <row r="315" spans="1:26" ht="15.6" hidden="1" x14ac:dyDescent="0.3">
      <c r="A315" s="445"/>
      <c r="B315" s="445"/>
      <c r="C315" s="445"/>
      <c r="D315" s="445"/>
      <c r="E315" s="505" t="s">
        <v>805</v>
      </c>
      <c r="F315" s="505" t="s">
        <v>806</v>
      </c>
      <c r="G315" s="445"/>
      <c r="H315" s="445"/>
      <c r="I315" s="445"/>
      <c r="J315" s="445"/>
      <c r="K315" s="445"/>
      <c r="L315" s="445"/>
      <c r="M315" s="445"/>
      <c r="N315" s="445"/>
      <c r="O315" s="445"/>
      <c r="P315" s="445"/>
      <c r="Q315" s="445"/>
      <c r="R315" s="445"/>
      <c r="S315" s="445"/>
      <c r="T315" s="445"/>
      <c r="U315" s="445"/>
      <c r="V315" s="445"/>
      <c r="W315" s="445"/>
      <c r="X315" s="445"/>
      <c r="Y315" s="445"/>
      <c r="Z315" s="445"/>
    </row>
    <row r="316" spans="1:26" ht="15.6" hidden="1" x14ac:dyDescent="0.3">
      <c r="A316" s="445"/>
      <c r="B316" s="445"/>
      <c r="C316" s="445"/>
      <c r="D316" s="445"/>
      <c r="E316" s="505" t="s">
        <v>807</v>
      </c>
      <c r="F316" s="505" t="s">
        <v>808</v>
      </c>
      <c r="G316" s="445"/>
      <c r="H316" s="445"/>
      <c r="I316" s="445"/>
      <c r="J316" s="445"/>
      <c r="K316" s="445"/>
      <c r="L316" s="445"/>
      <c r="M316" s="445"/>
      <c r="N316" s="445"/>
      <c r="O316" s="445"/>
      <c r="P316" s="445"/>
      <c r="Q316" s="445"/>
      <c r="R316" s="445"/>
      <c r="S316" s="445"/>
      <c r="T316" s="445"/>
      <c r="U316" s="445"/>
      <c r="V316" s="445"/>
      <c r="W316" s="445"/>
      <c r="X316" s="445"/>
      <c r="Y316" s="445"/>
      <c r="Z316" s="445"/>
    </row>
    <row r="317" spans="1:26" ht="15.6" hidden="1" x14ac:dyDescent="0.3">
      <c r="A317" s="445"/>
      <c r="B317" s="445"/>
      <c r="C317" s="445"/>
      <c r="D317" s="445"/>
      <c r="E317" s="505" t="s">
        <v>809</v>
      </c>
      <c r="F317" s="505" t="s">
        <v>810</v>
      </c>
      <c r="G317" s="445"/>
      <c r="H317" s="445"/>
      <c r="I317" s="445"/>
      <c r="J317" s="445"/>
      <c r="K317" s="445"/>
      <c r="L317" s="445"/>
      <c r="M317" s="445"/>
      <c r="N317" s="445"/>
      <c r="O317" s="445"/>
      <c r="P317" s="445"/>
      <c r="Q317" s="445"/>
      <c r="R317" s="445"/>
      <c r="S317" s="445"/>
      <c r="T317" s="445"/>
      <c r="U317" s="445"/>
      <c r="V317" s="445"/>
      <c r="W317" s="445"/>
      <c r="X317" s="445"/>
      <c r="Y317" s="445"/>
      <c r="Z317" s="445"/>
    </row>
    <row r="318" spans="1:26" ht="15.6" hidden="1" x14ac:dyDescent="0.3">
      <c r="A318" s="445"/>
      <c r="B318" s="445"/>
      <c r="C318" s="445"/>
      <c r="D318" s="445"/>
      <c r="E318" s="505" t="s">
        <v>811</v>
      </c>
      <c r="F318" s="505" t="s">
        <v>812</v>
      </c>
      <c r="G318" s="445"/>
      <c r="H318" s="445"/>
      <c r="I318" s="445"/>
      <c r="J318" s="445"/>
      <c r="K318" s="445"/>
      <c r="L318" s="445"/>
      <c r="M318" s="445"/>
      <c r="N318" s="445"/>
      <c r="O318" s="445"/>
      <c r="P318" s="445"/>
      <c r="Q318" s="445"/>
      <c r="R318" s="445"/>
      <c r="S318" s="445"/>
      <c r="T318" s="445"/>
      <c r="U318" s="445"/>
      <c r="V318" s="445"/>
      <c r="W318" s="445"/>
      <c r="X318" s="445"/>
      <c r="Y318" s="445"/>
      <c r="Z318" s="445"/>
    </row>
    <row r="319" spans="1:26" ht="15.6" hidden="1" x14ac:dyDescent="0.3">
      <c r="A319" s="445"/>
      <c r="B319" s="445"/>
      <c r="C319" s="445"/>
      <c r="D319" s="445"/>
      <c r="E319" s="505" t="s">
        <v>813</v>
      </c>
      <c r="F319" s="505" t="s">
        <v>814</v>
      </c>
      <c r="G319" s="445"/>
      <c r="H319" s="445"/>
      <c r="I319" s="445"/>
      <c r="J319" s="445"/>
      <c r="K319" s="445"/>
      <c r="L319" s="445"/>
      <c r="M319" s="445"/>
      <c r="N319" s="445"/>
      <c r="O319" s="445"/>
      <c r="P319" s="445"/>
      <c r="Q319" s="445"/>
      <c r="R319" s="445"/>
      <c r="S319" s="445"/>
      <c r="T319" s="445"/>
      <c r="U319" s="445"/>
      <c r="V319" s="445"/>
      <c r="W319" s="445"/>
      <c r="X319" s="445"/>
      <c r="Y319" s="445"/>
      <c r="Z319" s="445"/>
    </row>
    <row r="320" spans="1:26" ht="15.6" hidden="1" x14ac:dyDescent="0.3">
      <c r="A320" s="445"/>
      <c r="B320" s="445"/>
      <c r="C320" s="445"/>
      <c r="D320" s="445"/>
      <c r="E320" s="505" t="s">
        <v>815</v>
      </c>
      <c r="F320" s="505" t="s">
        <v>816</v>
      </c>
      <c r="G320" s="445"/>
      <c r="H320" s="445"/>
      <c r="I320" s="445"/>
      <c r="J320" s="445"/>
      <c r="K320" s="445"/>
      <c r="L320" s="445"/>
      <c r="M320" s="445"/>
      <c r="N320" s="445"/>
      <c r="O320" s="445"/>
      <c r="P320" s="445"/>
      <c r="Q320" s="445"/>
      <c r="R320" s="445"/>
      <c r="S320" s="445"/>
      <c r="T320" s="445"/>
      <c r="U320" s="445"/>
      <c r="V320" s="445"/>
      <c r="W320" s="445"/>
      <c r="X320" s="445"/>
      <c r="Y320" s="445"/>
      <c r="Z320" s="445"/>
    </row>
    <row r="321" spans="1:26" ht="15.6" hidden="1" x14ac:dyDescent="0.3">
      <c r="A321" s="445"/>
      <c r="B321" s="445"/>
      <c r="C321" s="445"/>
      <c r="D321" s="445"/>
      <c r="E321" s="505" t="s">
        <v>817</v>
      </c>
      <c r="F321" s="505" t="s">
        <v>818</v>
      </c>
      <c r="G321" s="445"/>
      <c r="H321" s="445"/>
      <c r="I321" s="445"/>
      <c r="J321" s="445"/>
      <c r="K321" s="445"/>
      <c r="L321" s="445"/>
      <c r="M321" s="445"/>
      <c r="N321" s="445"/>
      <c r="O321" s="445"/>
      <c r="P321" s="445"/>
      <c r="Q321" s="445"/>
      <c r="R321" s="445"/>
      <c r="S321" s="445"/>
      <c r="T321" s="445"/>
      <c r="U321" s="445"/>
      <c r="V321" s="445"/>
      <c r="W321" s="445"/>
      <c r="X321" s="445"/>
      <c r="Y321" s="445"/>
      <c r="Z321" s="445"/>
    </row>
    <row r="322" spans="1:26" ht="15.6" hidden="1" x14ac:dyDescent="0.3">
      <c r="A322" s="445"/>
      <c r="B322" s="445"/>
      <c r="C322" s="445"/>
      <c r="D322" s="445"/>
      <c r="E322" s="505" t="s">
        <v>819</v>
      </c>
      <c r="F322" s="505" t="s">
        <v>820</v>
      </c>
      <c r="G322" s="445"/>
      <c r="H322" s="445"/>
      <c r="I322" s="445"/>
      <c r="J322" s="445"/>
      <c r="K322" s="445"/>
      <c r="L322" s="445"/>
      <c r="M322" s="445"/>
      <c r="N322" s="445"/>
      <c r="O322" s="445"/>
      <c r="P322" s="445"/>
      <c r="Q322" s="445"/>
      <c r="R322" s="445"/>
      <c r="S322" s="445"/>
      <c r="T322" s="445"/>
      <c r="U322" s="445"/>
      <c r="V322" s="445"/>
      <c r="W322" s="445"/>
      <c r="X322" s="445"/>
      <c r="Y322" s="445"/>
      <c r="Z322" s="445"/>
    </row>
    <row r="323" spans="1:26" ht="15.6" hidden="1" x14ac:dyDescent="0.3">
      <c r="A323" s="445"/>
      <c r="B323" s="445"/>
      <c r="C323" s="445"/>
      <c r="D323" s="445"/>
      <c r="E323" s="505" t="s">
        <v>821</v>
      </c>
      <c r="F323" s="505" t="s">
        <v>822</v>
      </c>
      <c r="G323" s="445"/>
      <c r="H323" s="445"/>
      <c r="I323" s="445"/>
      <c r="J323" s="445"/>
      <c r="K323" s="445"/>
      <c r="L323" s="445"/>
      <c r="M323" s="445"/>
      <c r="N323" s="445"/>
      <c r="O323" s="445"/>
      <c r="P323" s="445"/>
      <c r="Q323" s="445"/>
      <c r="R323" s="445"/>
      <c r="S323" s="445"/>
      <c r="T323" s="445"/>
      <c r="U323" s="445"/>
      <c r="V323" s="445"/>
      <c r="W323" s="445"/>
      <c r="X323" s="445"/>
      <c r="Y323" s="445"/>
      <c r="Z323" s="445"/>
    </row>
    <row r="324" spans="1:26" ht="15.6" hidden="1" x14ac:dyDescent="0.3">
      <c r="A324" s="445"/>
      <c r="B324" s="445"/>
      <c r="C324" s="445"/>
      <c r="D324" s="445"/>
      <c r="E324" s="505" t="s">
        <v>823</v>
      </c>
      <c r="F324" s="505" t="s">
        <v>824</v>
      </c>
      <c r="G324" s="445"/>
      <c r="H324" s="445"/>
      <c r="I324" s="445"/>
      <c r="J324" s="445"/>
      <c r="K324" s="445"/>
      <c r="L324" s="445"/>
      <c r="M324" s="445"/>
      <c r="N324" s="445"/>
      <c r="O324" s="445"/>
      <c r="P324" s="445"/>
      <c r="Q324" s="445"/>
      <c r="R324" s="445"/>
      <c r="S324" s="445"/>
      <c r="T324" s="445"/>
      <c r="U324" s="445"/>
      <c r="V324" s="445"/>
      <c r="W324" s="445"/>
      <c r="X324" s="445"/>
      <c r="Y324" s="445"/>
      <c r="Z324" s="445"/>
    </row>
    <row r="325" spans="1:26" ht="15.6" hidden="1" x14ac:dyDescent="0.3">
      <c r="A325" s="445"/>
      <c r="B325" s="445"/>
      <c r="C325" s="445"/>
      <c r="D325" s="445"/>
      <c r="E325" s="505" t="s">
        <v>825</v>
      </c>
      <c r="F325" s="505" t="s">
        <v>826</v>
      </c>
      <c r="G325" s="445"/>
      <c r="H325" s="445"/>
      <c r="I325" s="445"/>
      <c r="J325" s="445"/>
      <c r="K325" s="445"/>
      <c r="L325" s="445"/>
      <c r="M325" s="445"/>
      <c r="N325" s="445"/>
      <c r="O325" s="445"/>
      <c r="P325" s="445"/>
      <c r="Q325" s="445"/>
      <c r="R325" s="445"/>
      <c r="S325" s="445"/>
      <c r="T325" s="445"/>
      <c r="U325" s="445"/>
      <c r="V325" s="445"/>
      <c r="W325" s="445"/>
      <c r="X325" s="445"/>
      <c r="Y325" s="445"/>
      <c r="Z325" s="445"/>
    </row>
    <row r="326" spans="1:26" ht="15.6" hidden="1" x14ac:dyDescent="0.3">
      <c r="A326" s="445"/>
      <c r="B326" s="445"/>
      <c r="C326" s="445"/>
      <c r="D326" s="445"/>
      <c r="E326" s="505" t="s">
        <v>827</v>
      </c>
      <c r="F326" s="505" t="s">
        <v>828</v>
      </c>
      <c r="G326" s="445"/>
      <c r="H326" s="445"/>
      <c r="I326" s="445"/>
      <c r="J326" s="445"/>
      <c r="K326" s="445"/>
      <c r="L326" s="445"/>
      <c r="M326" s="445"/>
      <c r="N326" s="445"/>
      <c r="O326" s="445"/>
      <c r="P326" s="445"/>
      <c r="Q326" s="445"/>
      <c r="R326" s="445"/>
      <c r="S326" s="445"/>
      <c r="T326" s="445"/>
      <c r="U326" s="445"/>
      <c r="V326" s="445"/>
      <c r="W326" s="445"/>
      <c r="X326" s="445"/>
      <c r="Y326" s="445"/>
      <c r="Z326" s="445"/>
    </row>
    <row r="327" spans="1:26" ht="15.6" hidden="1" x14ac:dyDescent="0.3">
      <c r="A327" s="445"/>
      <c r="B327" s="445"/>
      <c r="C327" s="445"/>
      <c r="D327" s="445"/>
      <c r="E327" s="505" t="s">
        <v>829</v>
      </c>
      <c r="F327" s="505" t="s">
        <v>830</v>
      </c>
      <c r="G327" s="445"/>
      <c r="H327" s="445"/>
      <c r="I327" s="445"/>
      <c r="J327" s="445"/>
      <c r="K327" s="445"/>
      <c r="L327" s="445"/>
      <c r="M327" s="445"/>
      <c r="N327" s="445"/>
      <c r="O327" s="445"/>
      <c r="P327" s="445"/>
      <c r="Q327" s="445"/>
      <c r="R327" s="445"/>
      <c r="S327" s="445"/>
      <c r="T327" s="445"/>
      <c r="U327" s="445"/>
      <c r="V327" s="445"/>
      <c r="W327" s="445"/>
      <c r="X327" s="445"/>
      <c r="Y327" s="445"/>
      <c r="Z327" s="445"/>
    </row>
    <row r="328" spans="1:26" ht="15.6" hidden="1" x14ac:dyDescent="0.3">
      <c r="A328" s="445"/>
      <c r="B328" s="445"/>
      <c r="C328" s="445"/>
      <c r="D328" s="445"/>
      <c r="E328" s="505" t="s">
        <v>831</v>
      </c>
      <c r="F328" s="505" t="s">
        <v>832</v>
      </c>
      <c r="G328" s="445"/>
      <c r="H328" s="445"/>
      <c r="I328" s="445"/>
      <c r="J328" s="445"/>
      <c r="K328" s="445"/>
      <c r="L328" s="445"/>
      <c r="M328" s="445"/>
      <c r="N328" s="445"/>
      <c r="O328" s="445"/>
      <c r="P328" s="445"/>
      <c r="Q328" s="445"/>
      <c r="R328" s="445"/>
      <c r="S328" s="445"/>
      <c r="T328" s="445"/>
      <c r="U328" s="445"/>
      <c r="V328" s="445"/>
      <c r="W328" s="445"/>
      <c r="X328" s="445"/>
      <c r="Y328" s="445"/>
      <c r="Z328" s="445"/>
    </row>
    <row r="329" spans="1:26" ht="15.6" hidden="1" x14ac:dyDescent="0.3">
      <c r="A329" s="445"/>
      <c r="B329" s="445"/>
      <c r="C329" s="445"/>
      <c r="D329" s="445"/>
      <c r="E329" s="505" t="s">
        <v>833</v>
      </c>
      <c r="F329" s="505" t="s">
        <v>834</v>
      </c>
      <c r="G329" s="445"/>
      <c r="H329" s="445"/>
      <c r="I329" s="445"/>
      <c r="J329" s="445"/>
      <c r="K329" s="445"/>
      <c r="L329" s="445"/>
      <c r="M329" s="445"/>
      <c r="N329" s="445"/>
      <c r="O329" s="445"/>
      <c r="P329" s="445"/>
      <c r="Q329" s="445"/>
      <c r="R329" s="445"/>
      <c r="S329" s="445"/>
      <c r="T329" s="445"/>
      <c r="U329" s="445"/>
      <c r="V329" s="445"/>
      <c r="W329" s="445"/>
      <c r="X329" s="445"/>
      <c r="Y329" s="445"/>
      <c r="Z329" s="445"/>
    </row>
    <row r="330" spans="1:26" ht="15.6" hidden="1" x14ac:dyDescent="0.3">
      <c r="A330" s="445"/>
      <c r="B330" s="445"/>
      <c r="C330" s="445"/>
      <c r="D330" s="445"/>
      <c r="E330" s="505" t="s">
        <v>835</v>
      </c>
      <c r="F330" s="505" t="s">
        <v>836</v>
      </c>
      <c r="G330" s="445"/>
      <c r="H330" s="445"/>
      <c r="I330" s="445"/>
      <c r="J330" s="445"/>
      <c r="K330" s="445"/>
      <c r="L330" s="445"/>
      <c r="M330" s="445"/>
      <c r="N330" s="445"/>
      <c r="O330" s="445"/>
      <c r="P330" s="445"/>
      <c r="Q330" s="445"/>
      <c r="R330" s="445"/>
      <c r="S330" s="445"/>
      <c r="T330" s="445"/>
      <c r="U330" s="445"/>
      <c r="V330" s="445"/>
      <c r="W330" s="445"/>
      <c r="X330" s="445"/>
      <c r="Y330" s="445"/>
      <c r="Z330" s="445"/>
    </row>
    <row r="331" spans="1:26" ht="15.6" hidden="1" x14ac:dyDescent="0.3">
      <c r="A331" s="445"/>
      <c r="B331" s="445"/>
      <c r="C331" s="445"/>
      <c r="D331" s="445"/>
      <c r="E331" s="505" t="s">
        <v>837</v>
      </c>
      <c r="F331" s="505" t="s">
        <v>838</v>
      </c>
      <c r="G331" s="445"/>
      <c r="H331" s="445"/>
      <c r="I331" s="445"/>
      <c r="J331" s="445"/>
      <c r="K331" s="445"/>
      <c r="L331" s="445"/>
      <c r="M331" s="445"/>
      <c r="N331" s="445"/>
      <c r="O331" s="445"/>
      <c r="P331" s="445"/>
      <c r="Q331" s="445"/>
      <c r="R331" s="445"/>
      <c r="S331" s="445"/>
      <c r="T331" s="445"/>
      <c r="U331" s="445"/>
      <c r="V331" s="445"/>
      <c r="W331" s="445"/>
      <c r="X331" s="445"/>
      <c r="Y331" s="445"/>
      <c r="Z331" s="445"/>
    </row>
    <row r="332" spans="1:26" ht="15.6" hidden="1" x14ac:dyDescent="0.3">
      <c r="A332" s="445"/>
      <c r="B332" s="445"/>
      <c r="C332" s="445"/>
      <c r="D332" s="445"/>
      <c r="E332" s="505" t="s">
        <v>839</v>
      </c>
      <c r="F332" s="505" t="s">
        <v>840</v>
      </c>
      <c r="G332" s="445"/>
      <c r="H332" s="445"/>
      <c r="I332" s="445"/>
      <c r="J332" s="445"/>
      <c r="K332" s="445"/>
      <c r="L332" s="445"/>
      <c r="M332" s="445"/>
      <c r="N332" s="445"/>
      <c r="O332" s="445"/>
      <c r="P332" s="445"/>
      <c r="Q332" s="445"/>
      <c r="R332" s="445"/>
      <c r="S332" s="445"/>
      <c r="T332" s="445"/>
      <c r="U332" s="445"/>
      <c r="V332" s="445"/>
      <c r="W332" s="445"/>
      <c r="X332" s="445"/>
      <c r="Y332" s="445"/>
      <c r="Z332" s="445"/>
    </row>
    <row r="333" spans="1:26" ht="15.6" hidden="1" x14ac:dyDescent="0.3">
      <c r="A333" s="445"/>
      <c r="B333" s="445"/>
      <c r="C333" s="445"/>
      <c r="D333" s="445"/>
      <c r="E333" s="505" t="s">
        <v>841</v>
      </c>
      <c r="F333" s="505" t="s">
        <v>842</v>
      </c>
      <c r="G333" s="445"/>
      <c r="H333" s="445"/>
      <c r="I333" s="445"/>
      <c r="J333" s="445"/>
      <c r="K333" s="445"/>
      <c r="L333" s="445"/>
      <c r="M333" s="445"/>
      <c r="N333" s="445"/>
      <c r="O333" s="445"/>
      <c r="P333" s="445"/>
      <c r="Q333" s="445"/>
      <c r="R333" s="445"/>
      <c r="S333" s="445"/>
      <c r="T333" s="445"/>
      <c r="U333" s="445"/>
      <c r="V333" s="445"/>
      <c r="W333" s="445"/>
      <c r="X333" s="445"/>
      <c r="Y333" s="445"/>
      <c r="Z333" s="445"/>
    </row>
    <row r="334" spans="1:26" ht="15.6" hidden="1" x14ac:dyDescent="0.3">
      <c r="A334" s="445"/>
      <c r="B334" s="445"/>
      <c r="C334" s="445"/>
      <c r="D334" s="445"/>
      <c r="E334" s="505" t="s">
        <v>843</v>
      </c>
      <c r="F334" s="505" t="s">
        <v>844</v>
      </c>
      <c r="G334" s="445"/>
      <c r="H334" s="445"/>
      <c r="I334" s="445"/>
      <c r="J334" s="445"/>
      <c r="K334" s="445"/>
      <c r="L334" s="445"/>
      <c r="M334" s="445"/>
      <c r="N334" s="445"/>
      <c r="O334" s="445"/>
      <c r="P334" s="445"/>
      <c r="Q334" s="445"/>
      <c r="R334" s="445"/>
      <c r="S334" s="445"/>
      <c r="T334" s="445"/>
      <c r="U334" s="445"/>
      <c r="V334" s="445"/>
      <c r="W334" s="445"/>
      <c r="X334" s="445"/>
      <c r="Y334" s="445"/>
      <c r="Z334" s="445"/>
    </row>
    <row r="335" spans="1:26" ht="15.6" hidden="1" x14ac:dyDescent="0.3">
      <c r="A335" s="445"/>
      <c r="B335" s="445"/>
      <c r="C335" s="445"/>
      <c r="D335" s="445"/>
      <c r="E335" s="505" t="s">
        <v>845</v>
      </c>
      <c r="F335" s="505" t="s">
        <v>846</v>
      </c>
      <c r="G335" s="445"/>
      <c r="H335" s="445"/>
      <c r="I335" s="445"/>
      <c r="J335" s="445"/>
      <c r="K335" s="445"/>
      <c r="L335" s="445"/>
      <c r="M335" s="445"/>
      <c r="N335" s="445"/>
      <c r="O335" s="445"/>
      <c r="P335" s="445"/>
      <c r="Q335" s="445"/>
      <c r="R335" s="445"/>
      <c r="S335" s="445"/>
      <c r="T335" s="445"/>
      <c r="U335" s="445"/>
      <c r="V335" s="445"/>
      <c r="W335" s="445"/>
      <c r="X335" s="445"/>
      <c r="Y335" s="445"/>
      <c r="Z335" s="445"/>
    </row>
    <row r="336" spans="1:26" ht="15.6" hidden="1" x14ac:dyDescent="0.3">
      <c r="A336" s="445"/>
      <c r="B336" s="445"/>
      <c r="C336" s="445"/>
      <c r="D336" s="445"/>
      <c r="E336" s="505" t="s">
        <v>847</v>
      </c>
      <c r="F336" s="505" t="s">
        <v>848</v>
      </c>
      <c r="G336" s="445"/>
      <c r="H336" s="445"/>
      <c r="I336" s="445"/>
      <c r="J336" s="445"/>
      <c r="K336" s="445"/>
      <c r="L336" s="445"/>
      <c r="M336" s="445"/>
      <c r="N336" s="445"/>
      <c r="O336" s="445"/>
      <c r="P336" s="445"/>
      <c r="Q336" s="445"/>
      <c r="R336" s="445"/>
      <c r="S336" s="445"/>
      <c r="T336" s="445"/>
      <c r="U336" s="445"/>
      <c r="V336" s="445"/>
      <c r="W336" s="445"/>
      <c r="X336" s="445"/>
      <c r="Y336" s="445"/>
      <c r="Z336" s="445"/>
    </row>
    <row r="337" spans="1:26" ht="15.6" hidden="1" x14ac:dyDescent="0.3">
      <c r="A337" s="445"/>
      <c r="B337" s="445"/>
      <c r="C337" s="445"/>
      <c r="D337" s="445"/>
      <c r="E337" s="505" t="s">
        <v>849</v>
      </c>
      <c r="F337" s="505" t="s">
        <v>850</v>
      </c>
      <c r="G337" s="445"/>
      <c r="H337" s="445"/>
      <c r="I337" s="445"/>
      <c r="J337" s="445"/>
      <c r="K337" s="445"/>
      <c r="L337" s="445"/>
      <c r="M337" s="445"/>
      <c r="N337" s="445"/>
      <c r="O337" s="445"/>
      <c r="P337" s="445"/>
      <c r="Q337" s="445"/>
      <c r="R337" s="445"/>
      <c r="S337" s="445"/>
      <c r="T337" s="445"/>
      <c r="U337" s="445"/>
      <c r="V337" s="445"/>
      <c r="W337" s="445"/>
      <c r="X337" s="445"/>
      <c r="Y337" s="445"/>
      <c r="Z337" s="445"/>
    </row>
    <row r="338" spans="1:26" ht="15.6" hidden="1" x14ac:dyDescent="0.3">
      <c r="A338" s="445"/>
      <c r="B338" s="445"/>
      <c r="C338" s="445"/>
      <c r="D338" s="445"/>
      <c r="E338" s="505" t="s">
        <v>851</v>
      </c>
      <c r="F338" s="505" t="s">
        <v>852</v>
      </c>
      <c r="G338" s="445"/>
      <c r="H338" s="445"/>
      <c r="I338" s="445"/>
      <c r="J338" s="445"/>
      <c r="K338" s="445"/>
      <c r="L338" s="445"/>
      <c r="M338" s="445"/>
      <c r="N338" s="445"/>
      <c r="O338" s="445"/>
      <c r="P338" s="445"/>
      <c r="Q338" s="445"/>
      <c r="R338" s="445"/>
      <c r="S338" s="445"/>
      <c r="T338" s="445"/>
      <c r="U338" s="445"/>
      <c r="V338" s="445"/>
      <c r="W338" s="445"/>
      <c r="X338" s="445"/>
      <c r="Y338" s="445"/>
      <c r="Z338" s="445"/>
    </row>
    <row r="339" spans="1:26" ht="15.6" hidden="1" x14ac:dyDescent="0.3">
      <c r="A339" s="445"/>
      <c r="B339" s="445"/>
      <c r="C339" s="445"/>
      <c r="D339" s="445"/>
      <c r="E339" s="505" t="s">
        <v>853</v>
      </c>
      <c r="F339" s="505" t="s">
        <v>854</v>
      </c>
      <c r="G339" s="445"/>
      <c r="H339" s="445"/>
      <c r="I339" s="445"/>
      <c r="J339" s="445"/>
      <c r="K339" s="445"/>
      <c r="L339" s="445"/>
      <c r="M339" s="445"/>
      <c r="N339" s="445"/>
      <c r="O339" s="445"/>
      <c r="P339" s="445"/>
      <c r="Q339" s="445"/>
      <c r="R339" s="445"/>
      <c r="S339" s="445"/>
      <c r="T339" s="445"/>
      <c r="U339" s="445"/>
      <c r="V339" s="445"/>
      <c r="W339" s="445"/>
      <c r="X339" s="445"/>
      <c r="Y339" s="445"/>
      <c r="Z339" s="445"/>
    </row>
    <row r="340" spans="1:26" ht="15.6" hidden="1" x14ac:dyDescent="0.3">
      <c r="A340" s="445"/>
      <c r="B340" s="445"/>
      <c r="C340" s="445"/>
      <c r="D340" s="445"/>
      <c r="E340" s="505" t="s">
        <v>855</v>
      </c>
      <c r="F340" s="505" t="s">
        <v>856</v>
      </c>
      <c r="G340" s="445"/>
      <c r="H340" s="445"/>
      <c r="I340" s="445"/>
      <c r="J340" s="445"/>
      <c r="K340" s="445"/>
      <c r="L340" s="445"/>
      <c r="M340" s="445"/>
      <c r="N340" s="445"/>
      <c r="O340" s="445"/>
      <c r="P340" s="445"/>
      <c r="Q340" s="445"/>
      <c r="R340" s="445"/>
      <c r="S340" s="445"/>
      <c r="T340" s="445"/>
      <c r="U340" s="445"/>
      <c r="V340" s="445"/>
      <c r="W340" s="445"/>
      <c r="X340" s="445"/>
      <c r="Y340" s="445"/>
      <c r="Z340" s="445"/>
    </row>
    <row r="341" spans="1:26" ht="15.6" hidden="1" x14ac:dyDescent="0.3">
      <c r="A341" s="445"/>
      <c r="B341" s="445"/>
      <c r="C341" s="445"/>
      <c r="D341" s="445"/>
      <c r="E341" s="505" t="s">
        <v>857</v>
      </c>
      <c r="F341" s="505" t="s">
        <v>858</v>
      </c>
      <c r="G341" s="445"/>
      <c r="H341" s="445"/>
      <c r="I341" s="445"/>
      <c r="J341" s="445"/>
      <c r="K341" s="445"/>
      <c r="L341" s="445"/>
      <c r="M341" s="445"/>
      <c r="N341" s="445"/>
      <c r="O341" s="445"/>
      <c r="P341" s="445"/>
      <c r="Q341" s="445"/>
      <c r="R341" s="445"/>
      <c r="S341" s="445"/>
      <c r="T341" s="445"/>
      <c r="U341" s="445"/>
      <c r="V341" s="445"/>
      <c r="W341" s="445"/>
      <c r="X341" s="445"/>
      <c r="Y341" s="445"/>
      <c r="Z341" s="445"/>
    </row>
    <row r="342" spans="1:26" ht="15.6" hidden="1" x14ac:dyDescent="0.3">
      <c r="A342" s="445"/>
      <c r="B342" s="445"/>
      <c r="C342" s="445"/>
      <c r="D342" s="445"/>
      <c r="E342" s="505" t="s">
        <v>859</v>
      </c>
      <c r="F342" s="505" t="s">
        <v>860</v>
      </c>
      <c r="G342" s="445"/>
      <c r="H342" s="445"/>
      <c r="I342" s="445"/>
      <c r="J342" s="445"/>
      <c r="K342" s="445"/>
      <c r="L342" s="445"/>
      <c r="M342" s="445"/>
      <c r="N342" s="445"/>
      <c r="O342" s="445"/>
      <c r="P342" s="445"/>
      <c r="Q342" s="445"/>
      <c r="R342" s="445"/>
      <c r="S342" s="445"/>
      <c r="T342" s="445"/>
      <c r="U342" s="445"/>
      <c r="V342" s="445"/>
      <c r="W342" s="445"/>
      <c r="X342" s="445"/>
      <c r="Y342" s="445"/>
      <c r="Z342" s="445"/>
    </row>
    <row r="343" spans="1:26" ht="15.6" hidden="1" x14ac:dyDescent="0.3">
      <c r="A343" s="445"/>
      <c r="B343" s="445"/>
      <c r="C343" s="445"/>
      <c r="D343" s="445"/>
      <c r="E343" s="505" t="s">
        <v>861</v>
      </c>
      <c r="F343" s="505" t="s">
        <v>862</v>
      </c>
      <c r="G343" s="445"/>
      <c r="H343" s="445"/>
      <c r="I343" s="445"/>
      <c r="J343" s="445"/>
      <c r="K343" s="445"/>
      <c r="L343" s="445"/>
      <c r="M343" s="445"/>
      <c r="N343" s="445"/>
      <c r="O343" s="445"/>
      <c r="P343" s="445"/>
      <c r="Q343" s="445"/>
      <c r="R343" s="445"/>
      <c r="S343" s="445"/>
      <c r="T343" s="445"/>
      <c r="U343" s="445"/>
      <c r="V343" s="445"/>
      <c r="W343" s="445"/>
      <c r="X343" s="445"/>
      <c r="Y343" s="445"/>
      <c r="Z343" s="445"/>
    </row>
    <row r="344" spans="1:26" ht="15.6" hidden="1" x14ac:dyDescent="0.3">
      <c r="A344" s="445"/>
      <c r="B344" s="445"/>
      <c r="C344" s="445"/>
      <c r="D344" s="445"/>
      <c r="E344" s="505" t="s">
        <v>863</v>
      </c>
      <c r="F344" s="505" t="s">
        <v>864</v>
      </c>
      <c r="G344" s="445"/>
      <c r="H344" s="445"/>
      <c r="I344" s="445"/>
      <c r="J344" s="445"/>
      <c r="K344" s="445"/>
      <c r="L344" s="445"/>
      <c r="M344" s="445"/>
      <c r="N344" s="445"/>
      <c r="O344" s="445"/>
      <c r="P344" s="445"/>
      <c r="Q344" s="445"/>
      <c r="R344" s="445"/>
      <c r="S344" s="445"/>
      <c r="T344" s="445"/>
      <c r="U344" s="445"/>
      <c r="V344" s="445"/>
      <c r="W344" s="445"/>
      <c r="X344" s="445"/>
      <c r="Y344" s="445"/>
      <c r="Z344" s="445"/>
    </row>
    <row r="345" spans="1:26" ht="15.6" hidden="1" x14ac:dyDescent="0.3">
      <c r="A345" s="445"/>
      <c r="B345" s="445"/>
      <c r="C345" s="445"/>
      <c r="D345" s="445"/>
      <c r="E345" s="505" t="s">
        <v>865</v>
      </c>
      <c r="F345" s="505" t="s">
        <v>866</v>
      </c>
      <c r="G345" s="445"/>
      <c r="H345" s="445"/>
      <c r="I345" s="445"/>
      <c r="J345" s="445"/>
      <c r="K345" s="445"/>
      <c r="L345" s="445"/>
      <c r="M345" s="445"/>
      <c r="N345" s="445"/>
      <c r="O345" s="445"/>
      <c r="P345" s="445"/>
      <c r="Q345" s="445"/>
      <c r="R345" s="445"/>
      <c r="S345" s="445"/>
      <c r="T345" s="445"/>
      <c r="U345" s="445"/>
      <c r="V345" s="445"/>
      <c r="W345" s="445"/>
      <c r="X345" s="445"/>
      <c r="Y345" s="445"/>
      <c r="Z345" s="445"/>
    </row>
    <row r="346" spans="1:26" ht="15.6" hidden="1" x14ac:dyDescent="0.3">
      <c r="A346" s="445"/>
      <c r="B346" s="445"/>
      <c r="C346" s="445"/>
      <c r="D346" s="445"/>
      <c r="E346" s="505" t="s">
        <v>867</v>
      </c>
      <c r="F346" s="505" t="s">
        <v>868</v>
      </c>
      <c r="G346" s="445"/>
      <c r="H346" s="445"/>
      <c r="I346" s="445"/>
      <c r="J346" s="445"/>
      <c r="K346" s="445"/>
      <c r="L346" s="445"/>
      <c r="M346" s="445"/>
      <c r="N346" s="445"/>
      <c r="O346" s="445"/>
      <c r="P346" s="445"/>
      <c r="Q346" s="445"/>
      <c r="R346" s="445"/>
      <c r="S346" s="445"/>
      <c r="T346" s="445"/>
      <c r="U346" s="445"/>
      <c r="V346" s="445"/>
      <c r="W346" s="445"/>
      <c r="X346" s="445"/>
      <c r="Y346" s="445"/>
      <c r="Z346" s="445"/>
    </row>
    <row r="347" spans="1:26" ht="15.6" hidden="1" x14ac:dyDescent="0.3">
      <c r="A347" s="445"/>
      <c r="B347" s="445"/>
      <c r="C347" s="445"/>
      <c r="D347" s="445"/>
      <c r="E347" s="505" t="s">
        <v>869</v>
      </c>
      <c r="F347" s="505" t="s">
        <v>870</v>
      </c>
      <c r="G347" s="445"/>
      <c r="H347" s="445"/>
      <c r="I347" s="445"/>
      <c r="J347" s="445"/>
      <c r="K347" s="445"/>
      <c r="L347" s="445"/>
      <c r="M347" s="445"/>
      <c r="N347" s="445"/>
      <c r="O347" s="445"/>
      <c r="P347" s="445"/>
      <c r="Q347" s="445"/>
      <c r="R347" s="445"/>
      <c r="S347" s="445"/>
      <c r="T347" s="445"/>
      <c r="U347" s="445"/>
      <c r="V347" s="445"/>
      <c r="W347" s="445"/>
      <c r="X347" s="445"/>
      <c r="Y347" s="445"/>
      <c r="Z347" s="445"/>
    </row>
    <row r="348" spans="1:26" ht="15.6" hidden="1" x14ac:dyDescent="0.3">
      <c r="A348" s="445"/>
      <c r="B348" s="445"/>
      <c r="C348" s="445"/>
      <c r="D348" s="445"/>
      <c r="E348" s="505" t="s">
        <v>871</v>
      </c>
      <c r="F348" s="505" t="s">
        <v>872</v>
      </c>
      <c r="G348" s="445"/>
      <c r="H348" s="445"/>
      <c r="I348" s="445"/>
      <c r="J348" s="445"/>
      <c r="K348" s="445"/>
      <c r="L348" s="445"/>
      <c r="M348" s="445"/>
      <c r="N348" s="445"/>
      <c r="O348" s="445"/>
      <c r="P348" s="445"/>
      <c r="Q348" s="445"/>
      <c r="R348" s="445"/>
      <c r="S348" s="445"/>
      <c r="T348" s="445"/>
      <c r="U348" s="445"/>
      <c r="V348" s="445"/>
      <c r="W348" s="445"/>
      <c r="X348" s="445"/>
      <c r="Y348" s="445"/>
      <c r="Z348" s="445"/>
    </row>
    <row r="349" spans="1:26" ht="15.6" hidden="1" x14ac:dyDescent="0.3">
      <c r="A349" s="445"/>
      <c r="B349" s="445"/>
      <c r="C349" s="445"/>
      <c r="D349" s="445"/>
      <c r="E349" s="505" t="s">
        <v>873</v>
      </c>
      <c r="F349" s="505" t="s">
        <v>874</v>
      </c>
      <c r="G349" s="445"/>
      <c r="H349" s="445"/>
      <c r="I349" s="445"/>
      <c r="J349" s="445"/>
      <c r="K349" s="445"/>
      <c r="L349" s="445"/>
      <c r="M349" s="445"/>
      <c r="N349" s="445"/>
      <c r="O349" s="445"/>
      <c r="P349" s="445"/>
      <c r="Q349" s="445"/>
      <c r="R349" s="445"/>
      <c r="S349" s="445"/>
      <c r="T349" s="445"/>
      <c r="U349" s="445"/>
      <c r="V349" s="445"/>
      <c r="W349" s="445"/>
      <c r="X349" s="445"/>
      <c r="Y349" s="445"/>
      <c r="Z349" s="445"/>
    </row>
    <row r="350" spans="1:26" ht="15.6" hidden="1" x14ac:dyDescent="0.3">
      <c r="A350" s="445"/>
      <c r="B350" s="445"/>
      <c r="C350" s="445"/>
      <c r="D350" s="445"/>
      <c r="E350" s="505" t="s">
        <v>875</v>
      </c>
      <c r="F350" s="505" t="s">
        <v>876</v>
      </c>
      <c r="G350" s="445"/>
      <c r="H350" s="445"/>
      <c r="I350" s="445"/>
      <c r="J350" s="445"/>
      <c r="K350" s="445"/>
      <c r="L350" s="445"/>
      <c r="M350" s="445"/>
      <c r="N350" s="445"/>
      <c r="O350" s="445"/>
      <c r="P350" s="445"/>
      <c r="Q350" s="445"/>
      <c r="R350" s="445"/>
      <c r="S350" s="445"/>
      <c r="T350" s="445"/>
      <c r="U350" s="445"/>
      <c r="V350" s="445"/>
      <c r="W350" s="445"/>
      <c r="X350" s="445"/>
      <c r="Y350" s="445"/>
      <c r="Z350" s="445"/>
    </row>
    <row r="351" spans="1:26" ht="15.6" hidden="1" x14ac:dyDescent="0.3">
      <c r="A351" s="445"/>
      <c r="B351" s="445"/>
      <c r="C351" s="445"/>
      <c r="D351" s="445"/>
      <c r="E351" s="505" t="s">
        <v>877</v>
      </c>
      <c r="F351" s="505" t="s">
        <v>878</v>
      </c>
      <c r="G351" s="445"/>
      <c r="H351" s="445"/>
      <c r="I351" s="445"/>
      <c r="J351" s="445"/>
      <c r="K351" s="445"/>
      <c r="L351" s="445"/>
      <c r="M351" s="445"/>
      <c r="N351" s="445"/>
      <c r="O351" s="445"/>
      <c r="P351" s="445"/>
      <c r="Q351" s="445"/>
      <c r="R351" s="445"/>
      <c r="S351" s="445"/>
      <c r="T351" s="445"/>
      <c r="U351" s="445"/>
      <c r="V351" s="445"/>
      <c r="W351" s="445"/>
      <c r="X351" s="445"/>
      <c r="Y351" s="445"/>
      <c r="Z351" s="445"/>
    </row>
    <row r="352" spans="1:26" ht="15.6" hidden="1" x14ac:dyDescent="0.3">
      <c r="A352" s="445"/>
      <c r="B352" s="445"/>
      <c r="C352" s="445"/>
      <c r="D352" s="445"/>
      <c r="E352" s="505" t="s">
        <v>879</v>
      </c>
      <c r="F352" s="505" t="s">
        <v>880</v>
      </c>
      <c r="G352" s="445"/>
      <c r="H352" s="445"/>
      <c r="I352" s="445"/>
      <c r="J352" s="445"/>
      <c r="K352" s="445"/>
      <c r="L352" s="445"/>
      <c r="M352" s="445"/>
      <c r="N352" s="445"/>
      <c r="O352" s="445"/>
      <c r="P352" s="445"/>
      <c r="Q352" s="445"/>
      <c r="R352" s="445"/>
      <c r="S352" s="445"/>
      <c r="T352" s="445"/>
      <c r="U352" s="445"/>
      <c r="V352" s="445"/>
      <c r="W352" s="445"/>
      <c r="X352" s="445"/>
      <c r="Y352" s="445"/>
      <c r="Z352" s="445"/>
    </row>
    <row r="353" spans="1:26" ht="15.6" hidden="1" x14ac:dyDescent="0.3">
      <c r="A353" s="445"/>
      <c r="B353" s="445"/>
      <c r="C353" s="445"/>
      <c r="D353" s="445"/>
      <c r="E353" s="505" t="s">
        <v>239</v>
      </c>
      <c r="F353" s="505" t="s">
        <v>881</v>
      </c>
      <c r="G353" s="445"/>
      <c r="H353" s="445"/>
      <c r="I353" s="445"/>
      <c r="J353" s="445"/>
      <c r="K353" s="445"/>
      <c r="L353" s="445"/>
      <c r="M353" s="445"/>
      <c r="N353" s="445"/>
      <c r="O353" s="445"/>
      <c r="P353" s="445"/>
      <c r="Q353" s="445"/>
      <c r="R353" s="445"/>
      <c r="S353" s="445"/>
      <c r="T353" s="445"/>
      <c r="U353" s="445"/>
      <c r="V353" s="445"/>
      <c r="W353" s="445"/>
      <c r="X353" s="445"/>
      <c r="Y353" s="445"/>
      <c r="Z353" s="445"/>
    </row>
    <row r="354" spans="1:26" ht="15.6" hidden="1" x14ac:dyDescent="0.3">
      <c r="A354" s="445"/>
      <c r="B354" s="445"/>
      <c r="C354" s="445"/>
      <c r="D354" s="445"/>
      <c r="E354" s="505" t="s">
        <v>882</v>
      </c>
      <c r="F354" s="505" t="s">
        <v>883</v>
      </c>
      <c r="G354" s="445"/>
      <c r="H354" s="445"/>
      <c r="I354" s="445"/>
      <c r="J354" s="445"/>
      <c r="K354" s="445"/>
      <c r="L354" s="445"/>
      <c r="M354" s="445"/>
      <c r="N354" s="445"/>
      <c r="O354" s="445"/>
      <c r="P354" s="445"/>
      <c r="Q354" s="445"/>
      <c r="R354" s="445"/>
      <c r="S354" s="445"/>
      <c r="T354" s="445"/>
      <c r="U354" s="445"/>
      <c r="V354" s="445"/>
      <c r="W354" s="445"/>
      <c r="X354" s="445"/>
      <c r="Y354" s="445"/>
      <c r="Z354" s="445"/>
    </row>
    <row r="355" spans="1:26" ht="15.6" hidden="1" x14ac:dyDescent="0.3">
      <c r="A355" s="445"/>
      <c r="B355" s="445"/>
      <c r="C355" s="445"/>
      <c r="D355" s="445"/>
      <c r="E355" s="505" t="s">
        <v>884</v>
      </c>
      <c r="F355" s="505" t="s">
        <v>885</v>
      </c>
      <c r="G355" s="445"/>
      <c r="H355" s="445"/>
      <c r="I355" s="445"/>
      <c r="J355" s="445"/>
      <c r="K355" s="445"/>
      <c r="L355" s="445"/>
      <c r="M355" s="445"/>
      <c r="N355" s="445"/>
      <c r="O355" s="445"/>
      <c r="P355" s="445"/>
      <c r="Q355" s="445"/>
      <c r="R355" s="445"/>
      <c r="S355" s="445"/>
      <c r="T355" s="445"/>
      <c r="U355" s="445"/>
      <c r="V355" s="445"/>
      <c r="W355" s="445"/>
      <c r="X355" s="445"/>
      <c r="Y355" s="445"/>
      <c r="Z355" s="445"/>
    </row>
    <row r="356" spans="1:26" ht="15.6" hidden="1" x14ac:dyDescent="0.3">
      <c r="A356" s="445"/>
      <c r="B356" s="445"/>
      <c r="C356" s="445"/>
      <c r="D356" s="445"/>
      <c r="E356" s="505" t="s">
        <v>90</v>
      </c>
      <c r="F356" s="505" t="s">
        <v>886</v>
      </c>
      <c r="G356" s="445"/>
      <c r="H356" s="445"/>
      <c r="I356" s="445"/>
      <c r="J356" s="445"/>
      <c r="K356" s="445"/>
      <c r="L356" s="445"/>
      <c r="M356" s="445"/>
      <c r="N356" s="445"/>
      <c r="O356" s="445"/>
      <c r="P356" s="445"/>
      <c r="Q356" s="445"/>
      <c r="R356" s="445"/>
      <c r="S356" s="445"/>
      <c r="T356" s="445"/>
      <c r="U356" s="445"/>
      <c r="V356" s="445"/>
      <c r="W356" s="445"/>
      <c r="X356" s="445"/>
      <c r="Y356" s="445"/>
      <c r="Z356" s="445"/>
    </row>
    <row r="357" spans="1:26" ht="15.6" hidden="1" x14ac:dyDescent="0.3">
      <c r="A357" s="445"/>
      <c r="B357" s="445"/>
      <c r="C357" s="445"/>
      <c r="D357" s="445"/>
      <c r="E357" s="505" t="s">
        <v>242</v>
      </c>
      <c r="F357" s="505" t="s">
        <v>887</v>
      </c>
      <c r="G357" s="445"/>
      <c r="H357" s="445"/>
      <c r="I357" s="445"/>
      <c r="J357" s="445"/>
      <c r="K357" s="445"/>
      <c r="L357" s="445"/>
      <c r="M357" s="445"/>
      <c r="N357" s="445"/>
      <c r="O357" s="445"/>
      <c r="P357" s="445"/>
      <c r="Q357" s="445"/>
      <c r="R357" s="445"/>
      <c r="S357" s="445"/>
      <c r="T357" s="445"/>
      <c r="U357" s="445"/>
      <c r="V357" s="445"/>
      <c r="W357" s="445"/>
      <c r="X357" s="445"/>
      <c r="Y357" s="445"/>
      <c r="Z357" s="445"/>
    </row>
    <row r="358" spans="1:26" ht="15.6" hidden="1" x14ac:dyDescent="0.3">
      <c r="A358" s="445"/>
      <c r="B358" s="445"/>
      <c r="C358" s="445"/>
      <c r="D358" s="445"/>
      <c r="E358" s="505" t="s">
        <v>888</v>
      </c>
      <c r="F358" s="505" t="s">
        <v>889</v>
      </c>
      <c r="G358" s="445"/>
      <c r="H358" s="445"/>
      <c r="I358" s="445"/>
      <c r="J358" s="445"/>
      <c r="K358" s="445"/>
      <c r="L358" s="445"/>
      <c r="M358" s="445"/>
      <c r="N358" s="445"/>
      <c r="O358" s="445"/>
      <c r="P358" s="445"/>
      <c r="Q358" s="445"/>
      <c r="R358" s="445"/>
      <c r="S358" s="445"/>
      <c r="T358" s="445"/>
      <c r="U358" s="445"/>
      <c r="V358" s="445"/>
      <c r="W358" s="445"/>
      <c r="X358" s="445"/>
      <c r="Y358" s="445"/>
      <c r="Z358" s="445"/>
    </row>
    <row r="359" spans="1:26" ht="15.6" hidden="1" x14ac:dyDescent="0.3">
      <c r="A359" s="445"/>
      <c r="B359" s="445"/>
      <c r="C359" s="445"/>
      <c r="D359" s="445"/>
      <c r="E359" s="505" t="s">
        <v>243</v>
      </c>
      <c r="F359" s="505" t="s">
        <v>890</v>
      </c>
      <c r="G359" s="445"/>
      <c r="H359" s="445"/>
      <c r="I359" s="445"/>
      <c r="J359" s="445"/>
      <c r="K359" s="445"/>
      <c r="L359" s="445"/>
      <c r="M359" s="445"/>
      <c r="N359" s="445"/>
      <c r="O359" s="445"/>
      <c r="P359" s="445"/>
      <c r="Q359" s="445"/>
      <c r="R359" s="445"/>
      <c r="S359" s="445"/>
      <c r="T359" s="445"/>
      <c r="U359" s="445"/>
      <c r="V359" s="445"/>
      <c r="W359" s="445"/>
      <c r="X359" s="445"/>
      <c r="Y359" s="445"/>
      <c r="Z359" s="445"/>
    </row>
    <row r="360" spans="1:26" ht="15.6" hidden="1" x14ac:dyDescent="0.3">
      <c r="A360" s="445"/>
      <c r="B360" s="445"/>
      <c r="C360" s="445"/>
      <c r="D360" s="445"/>
      <c r="E360" s="505" t="s">
        <v>891</v>
      </c>
      <c r="F360" s="505" t="s">
        <v>892</v>
      </c>
      <c r="G360" s="445"/>
      <c r="H360" s="445"/>
      <c r="I360" s="445"/>
      <c r="J360" s="445"/>
      <c r="K360" s="445"/>
      <c r="L360" s="445"/>
      <c r="M360" s="445"/>
      <c r="N360" s="445"/>
      <c r="O360" s="445"/>
      <c r="P360" s="445"/>
      <c r="Q360" s="445"/>
      <c r="R360" s="445"/>
      <c r="S360" s="445"/>
      <c r="T360" s="445"/>
      <c r="U360" s="445"/>
      <c r="V360" s="445"/>
      <c r="W360" s="445"/>
      <c r="X360" s="445"/>
      <c r="Y360" s="445"/>
      <c r="Z360" s="445"/>
    </row>
    <row r="361" spans="1:26" ht="15.6" hidden="1" x14ac:dyDescent="0.3">
      <c r="A361" s="445"/>
      <c r="B361" s="445"/>
      <c r="C361" s="445"/>
      <c r="D361" s="445"/>
      <c r="E361" s="505" t="s">
        <v>893</v>
      </c>
      <c r="F361" s="505" t="s">
        <v>894</v>
      </c>
      <c r="G361" s="445"/>
      <c r="H361" s="445"/>
      <c r="I361" s="445"/>
      <c r="J361" s="445"/>
      <c r="K361" s="445"/>
      <c r="L361" s="445"/>
      <c r="M361" s="445"/>
      <c r="N361" s="445"/>
      <c r="O361" s="445"/>
      <c r="P361" s="445"/>
      <c r="Q361" s="445"/>
      <c r="R361" s="445"/>
      <c r="S361" s="445"/>
      <c r="T361" s="445"/>
      <c r="U361" s="445"/>
      <c r="V361" s="445"/>
      <c r="W361" s="445"/>
      <c r="X361" s="445"/>
      <c r="Y361" s="445"/>
      <c r="Z361" s="445"/>
    </row>
    <row r="362" spans="1:26" ht="15.6" hidden="1" x14ac:dyDescent="0.3">
      <c r="A362" s="445"/>
      <c r="B362" s="445"/>
      <c r="C362" s="445"/>
      <c r="D362" s="445"/>
      <c r="E362" s="505" t="s">
        <v>895</v>
      </c>
      <c r="F362" s="505" t="s">
        <v>896</v>
      </c>
      <c r="G362" s="445"/>
      <c r="H362" s="445"/>
      <c r="I362" s="445"/>
      <c r="J362" s="445"/>
      <c r="K362" s="445"/>
      <c r="L362" s="445"/>
      <c r="M362" s="445"/>
      <c r="N362" s="445"/>
      <c r="O362" s="445"/>
      <c r="P362" s="445"/>
      <c r="Q362" s="445"/>
      <c r="R362" s="445"/>
      <c r="S362" s="445"/>
      <c r="T362" s="445"/>
      <c r="U362" s="445"/>
      <c r="V362" s="445"/>
      <c r="W362" s="445"/>
      <c r="X362" s="445"/>
      <c r="Y362" s="445"/>
      <c r="Z362" s="445"/>
    </row>
    <row r="363" spans="1:26" ht="15.6" hidden="1" x14ac:dyDescent="0.3">
      <c r="A363" s="445"/>
      <c r="B363" s="445"/>
      <c r="C363" s="445"/>
      <c r="D363" s="445"/>
      <c r="E363" s="505" t="s">
        <v>897</v>
      </c>
      <c r="F363" s="505" t="s">
        <v>898</v>
      </c>
      <c r="G363" s="445"/>
      <c r="H363" s="445"/>
      <c r="I363" s="445"/>
      <c r="J363" s="445"/>
      <c r="K363" s="445"/>
      <c r="L363" s="445"/>
      <c r="M363" s="445"/>
      <c r="N363" s="445"/>
      <c r="O363" s="445"/>
      <c r="P363" s="445"/>
      <c r="Q363" s="445"/>
      <c r="R363" s="445"/>
      <c r="S363" s="445"/>
      <c r="T363" s="445"/>
      <c r="U363" s="445"/>
      <c r="V363" s="445"/>
      <c r="W363" s="445"/>
      <c r="X363" s="445"/>
      <c r="Y363" s="445"/>
      <c r="Z363" s="445"/>
    </row>
    <row r="364" spans="1:26" ht="15.6" hidden="1" x14ac:dyDescent="0.3">
      <c r="A364" s="445"/>
      <c r="B364" s="445"/>
      <c r="C364" s="445"/>
      <c r="D364" s="445"/>
      <c r="E364" s="505" t="s">
        <v>899</v>
      </c>
      <c r="F364" s="505" t="s">
        <v>900</v>
      </c>
      <c r="G364" s="445"/>
      <c r="H364" s="445"/>
      <c r="I364" s="445"/>
      <c r="J364" s="445"/>
      <c r="K364" s="445"/>
      <c r="L364" s="445"/>
      <c r="M364" s="445"/>
      <c r="N364" s="445"/>
      <c r="O364" s="445"/>
      <c r="P364" s="445"/>
      <c r="Q364" s="445"/>
      <c r="R364" s="445"/>
      <c r="S364" s="445"/>
      <c r="T364" s="445"/>
      <c r="U364" s="445"/>
      <c r="V364" s="445"/>
      <c r="W364" s="445"/>
      <c r="X364" s="445"/>
      <c r="Y364" s="445"/>
      <c r="Z364" s="445"/>
    </row>
    <row r="365" spans="1:26" ht="15.6" hidden="1" x14ac:dyDescent="0.3">
      <c r="A365" s="445"/>
      <c r="B365" s="445"/>
      <c r="C365" s="445"/>
      <c r="D365" s="445"/>
      <c r="E365" s="505" t="s">
        <v>901</v>
      </c>
      <c r="F365" s="505" t="s">
        <v>902</v>
      </c>
      <c r="G365" s="445"/>
      <c r="H365" s="445"/>
      <c r="I365" s="445"/>
      <c r="J365" s="445"/>
      <c r="K365" s="445"/>
      <c r="L365" s="445"/>
      <c r="M365" s="445"/>
      <c r="N365" s="445"/>
      <c r="O365" s="445"/>
      <c r="P365" s="445"/>
      <c r="Q365" s="445"/>
      <c r="R365" s="445"/>
      <c r="S365" s="445"/>
      <c r="T365" s="445"/>
      <c r="U365" s="445"/>
      <c r="V365" s="445"/>
      <c r="W365" s="445"/>
      <c r="X365" s="445"/>
      <c r="Y365" s="445"/>
      <c r="Z365" s="445"/>
    </row>
    <row r="366" spans="1:26" ht="15.6" hidden="1" x14ac:dyDescent="0.3">
      <c r="A366" s="445"/>
      <c r="B366" s="445"/>
      <c r="C366" s="445"/>
      <c r="D366" s="445"/>
      <c r="E366" s="505" t="s">
        <v>903</v>
      </c>
      <c r="F366" s="505" t="s">
        <v>904</v>
      </c>
      <c r="G366" s="445"/>
      <c r="H366" s="445"/>
      <c r="I366" s="445"/>
      <c r="J366" s="445"/>
      <c r="K366" s="445"/>
      <c r="L366" s="445"/>
      <c r="M366" s="445"/>
      <c r="N366" s="445"/>
      <c r="O366" s="445"/>
      <c r="P366" s="445"/>
      <c r="Q366" s="445"/>
      <c r="R366" s="445"/>
      <c r="S366" s="445"/>
      <c r="T366" s="445"/>
      <c r="U366" s="445"/>
      <c r="V366" s="445"/>
      <c r="W366" s="445"/>
      <c r="X366" s="445"/>
      <c r="Y366" s="445"/>
      <c r="Z366" s="445"/>
    </row>
    <row r="367" spans="1:26" ht="15.6" hidden="1" x14ac:dyDescent="0.3">
      <c r="A367" s="445"/>
      <c r="B367" s="445"/>
      <c r="C367" s="445"/>
      <c r="D367" s="445"/>
      <c r="E367" s="505" t="s">
        <v>905</v>
      </c>
      <c r="F367" s="505" t="s">
        <v>906</v>
      </c>
      <c r="G367" s="445"/>
      <c r="H367" s="445"/>
      <c r="I367" s="445"/>
      <c r="J367" s="445"/>
      <c r="K367" s="445"/>
      <c r="L367" s="445"/>
      <c r="M367" s="445"/>
      <c r="N367" s="445"/>
      <c r="O367" s="445"/>
      <c r="P367" s="445"/>
      <c r="Q367" s="445"/>
      <c r="R367" s="445"/>
      <c r="S367" s="445"/>
      <c r="T367" s="445"/>
      <c r="U367" s="445"/>
      <c r="V367" s="445"/>
      <c r="W367" s="445"/>
      <c r="X367" s="445"/>
      <c r="Y367" s="445"/>
      <c r="Z367" s="445"/>
    </row>
    <row r="368" spans="1:26" ht="15.6" hidden="1" x14ac:dyDescent="0.3">
      <c r="A368" s="445"/>
      <c r="B368" s="445"/>
      <c r="C368" s="445"/>
      <c r="D368" s="445"/>
      <c r="E368" s="505" t="s">
        <v>907</v>
      </c>
      <c r="F368" s="505" t="s">
        <v>908</v>
      </c>
      <c r="G368" s="445"/>
      <c r="H368" s="445"/>
      <c r="I368" s="445"/>
      <c r="J368" s="445"/>
      <c r="K368" s="445"/>
      <c r="L368" s="445"/>
      <c r="M368" s="445"/>
      <c r="N368" s="445"/>
      <c r="O368" s="445"/>
      <c r="P368" s="445"/>
      <c r="Q368" s="445"/>
      <c r="R368" s="445"/>
      <c r="S368" s="445"/>
      <c r="T368" s="445"/>
      <c r="U368" s="445"/>
      <c r="V368" s="445"/>
      <c r="W368" s="445"/>
      <c r="X368" s="445"/>
      <c r="Y368" s="445"/>
      <c r="Z368" s="445"/>
    </row>
    <row r="369" spans="1:26" ht="15.6" hidden="1" x14ac:dyDescent="0.3">
      <c r="A369" s="445"/>
      <c r="B369" s="445"/>
      <c r="C369" s="445"/>
      <c r="D369" s="445"/>
      <c r="E369" s="505" t="s">
        <v>909</v>
      </c>
      <c r="F369" s="505" t="s">
        <v>910</v>
      </c>
      <c r="G369" s="445"/>
      <c r="H369" s="445"/>
      <c r="I369" s="445"/>
      <c r="J369" s="445"/>
      <c r="K369" s="445"/>
      <c r="L369" s="445"/>
      <c r="M369" s="445"/>
      <c r="N369" s="445"/>
      <c r="O369" s="445"/>
      <c r="P369" s="445"/>
      <c r="Q369" s="445"/>
      <c r="R369" s="445"/>
      <c r="S369" s="445"/>
      <c r="T369" s="445"/>
      <c r="U369" s="445"/>
      <c r="V369" s="445"/>
      <c r="W369" s="445"/>
      <c r="X369" s="445"/>
      <c r="Y369" s="445"/>
      <c r="Z369" s="445"/>
    </row>
    <row r="370" spans="1:26" ht="15.6" hidden="1" x14ac:dyDescent="0.3">
      <c r="A370" s="445"/>
      <c r="B370" s="445"/>
      <c r="C370" s="445"/>
      <c r="D370" s="445"/>
      <c r="E370" s="505" t="s">
        <v>911</v>
      </c>
      <c r="F370" s="505" t="s">
        <v>912</v>
      </c>
      <c r="G370" s="445"/>
      <c r="H370" s="445"/>
      <c r="I370" s="445"/>
      <c r="J370" s="445"/>
      <c r="K370" s="445"/>
      <c r="L370" s="445"/>
      <c r="M370" s="445"/>
      <c r="N370" s="445"/>
      <c r="O370" s="445"/>
      <c r="P370" s="445"/>
      <c r="Q370" s="445"/>
      <c r="R370" s="445"/>
      <c r="S370" s="445"/>
      <c r="T370" s="445"/>
      <c r="U370" s="445"/>
      <c r="V370" s="445"/>
      <c r="W370" s="445"/>
      <c r="X370" s="445"/>
      <c r="Y370" s="445"/>
      <c r="Z370" s="445"/>
    </row>
    <row r="371" spans="1:26" ht="15.6" hidden="1" x14ac:dyDescent="0.3">
      <c r="A371" s="445"/>
      <c r="B371" s="445"/>
      <c r="C371" s="445"/>
      <c r="D371" s="445"/>
      <c r="E371" s="505" t="s">
        <v>913</v>
      </c>
      <c r="F371" s="505" t="s">
        <v>914</v>
      </c>
      <c r="G371" s="445"/>
      <c r="H371" s="445"/>
      <c r="I371" s="445"/>
      <c r="J371" s="445"/>
      <c r="K371" s="445"/>
      <c r="L371" s="445"/>
      <c r="M371" s="445"/>
      <c r="N371" s="445"/>
      <c r="O371" s="445"/>
      <c r="P371" s="445"/>
      <c r="Q371" s="445"/>
      <c r="R371" s="445"/>
      <c r="S371" s="445"/>
      <c r="T371" s="445"/>
      <c r="U371" s="445"/>
      <c r="V371" s="445"/>
      <c r="W371" s="445"/>
      <c r="X371" s="445"/>
      <c r="Y371" s="445"/>
      <c r="Z371" s="445"/>
    </row>
    <row r="372" spans="1:26" ht="15.6" hidden="1" x14ac:dyDescent="0.3">
      <c r="A372" s="445"/>
      <c r="B372" s="445"/>
      <c r="C372" s="445"/>
      <c r="D372" s="445"/>
      <c r="E372" s="505" t="s">
        <v>915</v>
      </c>
      <c r="F372" s="505" t="s">
        <v>916</v>
      </c>
      <c r="G372" s="445"/>
      <c r="H372" s="445"/>
      <c r="I372" s="445"/>
      <c r="J372" s="445"/>
      <c r="K372" s="445"/>
      <c r="L372" s="445"/>
      <c r="M372" s="445"/>
      <c r="N372" s="445"/>
      <c r="O372" s="445"/>
      <c r="P372" s="445"/>
      <c r="Q372" s="445"/>
      <c r="R372" s="445"/>
      <c r="S372" s="445"/>
      <c r="T372" s="445"/>
      <c r="U372" s="445"/>
      <c r="V372" s="445"/>
      <c r="W372" s="445"/>
      <c r="X372" s="445"/>
      <c r="Y372" s="445"/>
      <c r="Z372" s="445"/>
    </row>
    <row r="373" spans="1:26" ht="15.6" hidden="1" x14ac:dyDescent="0.3">
      <c r="A373" s="445"/>
      <c r="B373" s="445"/>
      <c r="C373" s="445"/>
      <c r="D373" s="445"/>
      <c r="E373" s="505" t="s">
        <v>917</v>
      </c>
      <c r="F373" s="505" t="s">
        <v>918</v>
      </c>
      <c r="G373" s="445"/>
      <c r="H373" s="445"/>
      <c r="I373" s="445"/>
      <c r="J373" s="445"/>
      <c r="K373" s="445"/>
      <c r="L373" s="445"/>
      <c r="M373" s="445"/>
      <c r="N373" s="445"/>
      <c r="O373" s="445"/>
      <c r="P373" s="445"/>
      <c r="Q373" s="445"/>
      <c r="R373" s="445"/>
      <c r="S373" s="445"/>
      <c r="T373" s="445"/>
      <c r="U373" s="445"/>
      <c r="V373" s="445"/>
      <c r="W373" s="445"/>
      <c r="X373" s="445"/>
      <c r="Y373" s="445"/>
      <c r="Z373" s="445"/>
    </row>
    <row r="374" spans="1:26" ht="15.6" hidden="1" x14ac:dyDescent="0.3">
      <c r="A374" s="445"/>
      <c r="B374" s="445"/>
      <c r="C374" s="445"/>
      <c r="D374" s="445"/>
      <c r="E374" s="505" t="s">
        <v>257</v>
      </c>
      <c r="F374" s="505" t="s">
        <v>919</v>
      </c>
      <c r="G374" s="445"/>
      <c r="H374" s="445"/>
      <c r="I374" s="445"/>
      <c r="J374" s="445"/>
      <c r="K374" s="445"/>
      <c r="L374" s="445"/>
      <c r="M374" s="445"/>
      <c r="N374" s="445"/>
      <c r="O374" s="445"/>
      <c r="P374" s="445"/>
      <c r="Q374" s="445"/>
      <c r="R374" s="445"/>
      <c r="S374" s="445"/>
      <c r="T374" s="445"/>
      <c r="U374" s="445"/>
      <c r="V374" s="445"/>
      <c r="W374" s="445"/>
      <c r="X374" s="445"/>
      <c r="Y374" s="445"/>
      <c r="Z374" s="445"/>
    </row>
    <row r="375" spans="1:26" ht="15.6" hidden="1" x14ac:dyDescent="0.3">
      <c r="A375" s="445"/>
      <c r="B375" s="445"/>
      <c r="C375" s="445"/>
      <c r="D375" s="445"/>
      <c r="E375" s="505" t="s">
        <v>920</v>
      </c>
      <c r="F375" s="505" t="s">
        <v>921</v>
      </c>
      <c r="G375" s="445"/>
      <c r="H375" s="445"/>
      <c r="I375" s="445"/>
      <c r="J375" s="445"/>
      <c r="K375" s="445"/>
      <c r="L375" s="445"/>
      <c r="M375" s="445"/>
      <c r="N375" s="445"/>
      <c r="O375" s="445"/>
      <c r="P375" s="445"/>
      <c r="Q375" s="445"/>
      <c r="R375" s="445"/>
      <c r="S375" s="445"/>
      <c r="T375" s="445"/>
      <c r="U375" s="445"/>
      <c r="V375" s="445"/>
      <c r="W375" s="445"/>
      <c r="X375" s="445"/>
      <c r="Y375" s="445"/>
      <c r="Z375" s="445"/>
    </row>
    <row r="376" spans="1:26" ht="15.6" hidden="1" x14ac:dyDescent="0.3">
      <c r="A376" s="445"/>
      <c r="B376" s="445"/>
      <c r="C376" s="445"/>
      <c r="D376" s="445"/>
      <c r="E376" s="505" t="s">
        <v>922</v>
      </c>
      <c r="F376" s="505" t="s">
        <v>923</v>
      </c>
      <c r="G376" s="445"/>
      <c r="H376" s="445"/>
      <c r="I376" s="445"/>
      <c r="J376" s="445"/>
      <c r="K376" s="445"/>
      <c r="L376" s="445"/>
      <c r="M376" s="445"/>
      <c r="N376" s="445"/>
      <c r="O376" s="445"/>
      <c r="P376" s="445"/>
      <c r="Q376" s="445"/>
      <c r="R376" s="445"/>
      <c r="S376" s="445"/>
      <c r="T376" s="445"/>
      <c r="U376" s="445"/>
      <c r="V376" s="445"/>
      <c r="W376" s="445"/>
      <c r="X376" s="445"/>
      <c r="Y376" s="445"/>
      <c r="Z376" s="445"/>
    </row>
    <row r="377" spans="1:26" ht="15.6" hidden="1" x14ac:dyDescent="0.3">
      <c r="A377" s="445"/>
      <c r="B377" s="445"/>
      <c r="C377" s="445"/>
      <c r="D377" s="445"/>
      <c r="E377" s="505" t="s">
        <v>258</v>
      </c>
      <c r="F377" s="505" t="s">
        <v>924</v>
      </c>
      <c r="G377" s="445"/>
      <c r="H377" s="445"/>
      <c r="I377" s="445"/>
      <c r="J377" s="445"/>
      <c r="K377" s="445"/>
      <c r="L377" s="445"/>
      <c r="M377" s="445"/>
      <c r="N377" s="445"/>
      <c r="O377" s="445"/>
      <c r="P377" s="445"/>
      <c r="Q377" s="445"/>
      <c r="R377" s="445"/>
      <c r="S377" s="445"/>
      <c r="T377" s="445"/>
      <c r="U377" s="445"/>
      <c r="V377" s="445"/>
      <c r="W377" s="445"/>
      <c r="X377" s="445"/>
      <c r="Y377" s="445"/>
      <c r="Z377" s="445"/>
    </row>
    <row r="378" spans="1:26" ht="15.6" hidden="1" x14ac:dyDescent="0.3">
      <c r="A378" s="445"/>
      <c r="B378" s="445"/>
      <c r="C378" s="445"/>
      <c r="D378" s="445"/>
      <c r="E378" s="505" t="s">
        <v>925</v>
      </c>
      <c r="F378" s="505" t="s">
        <v>926</v>
      </c>
      <c r="G378" s="445"/>
      <c r="H378" s="445"/>
      <c r="I378" s="445"/>
      <c r="J378" s="445"/>
      <c r="K378" s="445"/>
      <c r="L378" s="445"/>
      <c r="M378" s="445"/>
      <c r="N378" s="445"/>
      <c r="O378" s="445"/>
      <c r="P378" s="445"/>
      <c r="Q378" s="445"/>
      <c r="R378" s="445"/>
      <c r="S378" s="445"/>
      <c r="T378" s="445"/>
      <c r="U378" s="445"/>
      <c r="V378" s="445"/>
      <c r="W378" s="445"/>
      <c r="X378" s="445"/>
      <c r="Y378" s="445"/>
      <c r="Z378" s="445"/>
    </row>
    <row r="379" spans="1:26" ht="15.6" hidden="1" x14ac:dyDescent="0.3">
      <c r="A379" s="445"/>
      <c r="B379" s="445"/>
      <c r="C379" s="445"/>
      <c r="D379" s="445"/>
      <c r="E379" s="505" t="s">
        <v>927</v>
      </c>
      <c r="F379" s="505" t="s">
        <v>928</v>
      </c>
      <c r="G379" s="445"/>
      <c r="H379" s="445"/>
      <c r="I379" s="445"/>
      <c r="J379" s="445"/>
      <c r="K379" s="445"/>
      <c r="L379" s="445"/>
      <c r="M379" s="445"/>
      <c r="N379" s="445"/>
      <c r="O379" s="445"/>
      <c r="P379" s="445"/>
      <c r="Q379" s="445"/>
      <c r="R379" s="445"/>
      <c r="S379" s="445"/>
      <c r="T379" s="445"/>
      <c r="U379" s="445"/>
      <c r="V379" s="445"/>
      <c r="W379" s="445"/>
      <c r="X379" s="445"/>
      <c r="Y379" s="445"/>
      <c r="Z379" s="445"/>
    </row>
    <row r="380" spans="1:26" ht="15.6" hidden="1" x14ac:dyDescent="0.3">
      <c r="A380" s="445"/>
      <c r="B380" s="445"/>
      <c r="C380" s="445"/>
      <c r="D380" s="445"/>
      <c r="E380" s="505" t="s">
        <v>929</v>
      </c>
      <c r="F380" s="505" t="s">
        <v>930</v>
      </c>
      <c r="G380" s="445"/>
      <c r="H380" s="445"/>
      <c r="I380" s="445"/>
      <c r="J380" s="445"/>
      <c r="K380" s="445"/>
      <c r="L380" s="445"/>
      <c r="M380" s="445"/>
      <c r="N380" s="445"/>
      <c r="O380" s="445"/>
      <c r="P380" s="445"/>
      <c r="Q380" s="445"/>
      <c r="R380" s="445"/>
      <c r="S380" s="445"/>
      <c r="T380" s="445"/>
      <c r="U380" s="445"/>
      <c r="V380" s="445"/>
      <c r="W380" s="445"/>
      <c r="X380" s="445"/>
      <c r="Y380" s="445"/>
      <c r="Z380" s="445"/>
    </row>
    <row r="381" spans="1:26" ht="15.6" hidden="1" x14ac:dyDescent="0.3">
      <c r="A381" s="445"/>
      <c r="B381" s="445"/>
      <c r="C381" s="445"/>
      <c r="D381" s="445"/>
      <c r="E381" s="505" t="s">
        <v>931</v>
      </c>
      <c r="F381" s="505" t="s">
        <v>932</v>
      </c>
      <c r="G381" s="445"/>
      <c r="H381" s="445"/>
      <c r="I381" s="445"/>
      <c r="J381" s="445"/>
      <c r="K381" s="445"/>
      <c r="L381" s="445"/>
      <c r="M381" s="445"/>
      <c r="N381" s="445"/>
      <c r="O381" s="445"/>
      <c r="P381" s="445"/>
      <c r="Q381" s="445"/>
      <c r="R381" s="445"/>
      <c r="S381" s="445"/>
      <c r="T381" s="445"/>
      <c r="U381" s="445"/>
      <c r="V381" s="445"/>
      <c r="W381" s="445"/>
      <c r="X381" s="445"/>
      <c r="Y381" s="445"/>
      <c r="Z381" s="445"/>
    </row>
    <row r="382" spans="1:26" ht="15.6" hidden="1" x14ac:dyDescent="0.3">
      <c r="A382" s="445"/>
      <c r="B382" s="445"/>
      <c r="C382" s="445"/>
      <c r="D382" s="445"/>
      <c r="E382" s="505" t="s">
        <v>933</v>
      </c>
      <c r="F382" s="505" t="s">
        <v>934</v>
      </c>
      <c r="G382" s="445"/>
      <c r="H382" s="445"/>
      <c r="I382" s="445"/>
      <c r="J382" s="445"/>
      <c r="K382" s="445"/>
      <c r="L382" s="445"/>
      <c r="M382" s="445"/>
      <c r="N382" s="445"/>
      <c r="O382" s="445"/>
      <c r="P382" s="445"/>
      <c r="Q382" s="445"/>
      <c r="R382" s="445"/>
      <c r="S382" s="445"/>
      <c r="T382" s="445"/>
      <c r="U382" s="445"/>
      <c r="V382" s="445"/>
      <c r="W382" s="445"/>
      <c r="X382" s="445"/>
      <c r="Y382" s="445"/>
      <c r="Z382" s="445"/>
    </row>
    <row r="383" spans="1:26" ht="15.6" hidden="1" x14ac:dyDescent="0.3">
      <c r="A383" s="445"/>
      <c r="B383" s="445"/>
      <c r="C383" s="445"/>
      <c r="D383" s="445"/>
      <c r="E383" s="505" t="s">
        <v>935</v>
      </c>
      <c r="F383" s="505" t="s">
        <v>936</v>
      </c>
      <c r="G383" s="445"/>
      <c r="H383" s="445"/>
      <c r="I383" s="445"/>
      <c r="J383" s="445"/>
      <c r="K383" s="445"/>
      <c r="L383" s="445"/>
      <c r="M383" s="445"/>
      <c r="N383" s="445"/>
      <c r="O383" s="445"/>
      <c r="P383" s="445"/>
      <c r="Q383" s="445"/>
      <c r="R383" s="445"/>
      <c r="S383" s="445"/>
      <c r="T383" s="445"/>
      <c r="U383" s="445"/>
      <c r="V383" s="445"/>
      <c r="W383" s="445"/>
      <c r="X383" s="445"/>
      <c r="Y383" s="445"/>
      <c r="Z383" s="445"/>
    </row>
    <row r="384" spans="1:26" ht="15.6" hidden="1" x14ac:dyDescent="0.3">
      <c r="A384" s="445"/>
      <c r="B384" s="445"/>
      <c r="C384" s="445"/>
      <c r="D384" s="445"/>
      <c r="E384" s="505" t="s">
        <v>937</v>
      </c>
      <c r="F384" s="505" t="s">
        <v>938</v>
      </c>
      <c r="G384" s="445"/>
      <c r="H384" s="445"/>
      <c r="I384" s="445"/>
      <c r="J384" s="445"/>
      <c r="K384" s="445"/>
      <c r="L384" s="445"/>
      <c r="M384" s="445"/>
      <c r="N384" s="445"/>
      <c r="O384" s="445"/>
      <c r="P384" s="445"/>
      <c r="Q384" s="445"/>
      <c r="R384" s="445"/>
      <c r="S384" s="445"/>
      <c r="T384" s="445"/>
      <c r="U384" s="445"/>
      <c r="V384" s="445"/>
      <c r="W384" s="445"/>
      <c r="X384" s="445"/>
      <c r="Y384" s="445"/>
      <c r="Z384" s="445"/>
    </row>
    <row r="385" spans="1:26" ht="15.6" hidden="1" x14ac:dyDescent="0.3">
      <c r="A385" s="445"/>
      <c r="B385" s="445"/>
      <c r="C385" s="445"/>
      <c r="D385" s="445"/>
      <c r="E385" s="505" t="s">
        <v>939</v>
      </c>
      <c r="F385" s="505" t="s">
        <v>940</v>
      </c>
      <c r="G385" s="445"/>
      <c r="H385" s="445"/>
      <c r="I385" s="445"/>
      <c r="J385" s="445"/>
      <c r="K385" s="445"/>
      <c r="L385" s="445"/>
      <c r="M385" s="445"/>
      <c r="N385" s="445"/>
      <c r="O385" s="445"/>
      <c r="P385" s="445"/>
      <c r="Q385" s="445"/>
      <c r="R385" s="445"/>
      <c r="S385" s="445"/>
      <c r="T385" s="445"/>
      <c r="U385" s="445"/>
      <c r="V385" s="445"/>
      <c r="W385" s="445"/>
      <c r="X385" s="445"/>
      <c r="Y385" s="445"/>
      <c r="Z385" s="445"/>
    </row>
    <row r="386" spans="1:26" ht="15.6" hidden="1" x14ac:dyDescent="0.3">
      <c r="A386" s="445"/>
      <c r="B386" s="445"/>
      <c r="C386" s="445"/>
      <c r="D386" s="445"/>
      <c r="E386" s="505" t="s">
        <v>941</v>
      </c>
      <c r="F386" s="505" t="s">
        <v>942</v>
      </c>
      <c r="G386" s="445"/>
      <c r="H386" s="445"/>
      <c r="I386" s="445"/>
      <c r="J386" s="445"/>
      <c r="K386" s="445"/>
      <c r="L386" s="445"/>
      <c r="M386" s="445"/>
      <c r="N386" s="445"/>
      <c r="O386" s="445"/>
      <c r="P386" s="445"/>
      <c r="Q386" s="445"/>
      <c r="R386" s="445"/>
      <c r="S386" s="445"/>
      <c r="T386" s="445"/>
      <c r="U386" s="445"/>
      <c r="V386" s="445"/>
      <c r="W386" s="445"/>
      <c r="X386" s="445"/>
      <c r="Y386" s="445"/>
      <c r="Z386" s="445"/>
    </row>
    <row r="387" spans="1:26" ht="15.6" hidden="1" x14ac:dyDescent="0.3">
      <c r="A387" s="445"/>
      <c r="B387" s="445"/>
      <c r="C387" s="445"/>
      <c r="D387" s="445"/>
      <c r="E387" s="505" t="s">
        <v>943</v>
      </c>
      <c r="F387" s="505" t="s">
        <v>944</v>
      </c>
      <c r="G387" s="445"/>
      <c r="H387" s="445"/>
      <c r="I387" s="445"/>
      <c r="J387" s="445"/>
      <c r="K387" s="445"/>
      <c r="L387" s="445"/>
      <c r="M387" s="445"/>
      <c r="N387" s="445"/>
      <c r="O387" s="445"/>
      <c r="P387" s="445"/>
      <c r="Q387" s="445"/>
      <c r="R387" s="445"/>
      <c r="S387" s="445"/>
      <c r="T387" s="445"/>
      <c r="U387" s="445"/>
      <c r="V387" s="445"/>
      <c r="W387" s="445"/>
      <c r="X387" s="445"/>
      <c r="Y387" s="445"/>
      <c r="Z387" s="445"/>
    </row>
    <row r="388" spans="1:26" ht="15.6" hidden="1" x14ac:dyDescent="0.3">
      <c r="A388" s="445"/>
      <c r="B388" s="445"/>
      <c r="C388" s="445"/>
      <c r="D388" s="445"/>
      <c r="E388" s="505" t="s">
        <v>945</v>
      </c>
      <c r="F388" s="505" t="s">
        <v>946</v>
      </c>
      <c r="G388" s="445"/>
      <c r="H388" s="445"/>
      <c r="I388" s="445"/>
      <c r="J388" s="445"/>
      <c r="K388" s="445"/>
      <c r="L388" s="445"/>
      <c r="M388" s="445"/>
      <c r="N388" s="445"/>
      <c r="O388" s="445"/>
      <c r="P388" s="445"/>
      <c r="Q388" s="445"/>
      <c r="R388" s="445"/>
      <c r="S388" s="445"/>
      <c r="T388" s="445"/>
      <c r="U388" s="445"/>
      <c r="V388" s="445"/>
      <c r="W388" s="445"/>
      <c r="X388" s="445"/>
      <c r="Y388" s="445"/>
      <c r="Z388" s="445"/>
    </row>
    <row r="389" spans="1:26" ht="15.6" hidden="1" x14ac:dyDescent="0.3">
      <c r="A389" s="445"/>
      <c r="B389" s="445"/>
      <c r="C389" s="445"/>
      <c r="D389" s="445"/>
      <c r="E389" s="505" t="s">
        <v>947</v>
      </c>
      <c r="F389" s="505" t="s">
        <v>948</v>
      </c>
      <c r="G389" s="445"/>
      <c r="H389" s="445"/>
      <c r="I389" s="445"/>
      <c r="J389" s="445"/>
      <c r="K389" s="445"/>
      <c r="L389" s="445"/>
      <c r="M389" s="445"/>
      <c r="N389" s="445"/>
      <c r="O389" s="445"/>
      <c r="P389" s="445"/>
      <c r="Q389" s="445"/>
      <c r="R389" s="445"/>
      <c r="S389" s="445"/>
      <c r="T389" s="445"/>
      <c r="U389" s="445"/>
      <c r="V389" s="445"/>
      <c r="W389" s="445"/>
      <c r="X389" s="445"/>
      <c r="Y389" s="445"/>
      <c r="Z389" s="445"/>
    </row>
    <row r="390" spans="1:26" ht="15.6" hidden="1" x14ac:dyDescent="0.3">
      <c r="A390" s="445"/>
      <c r="B390" s="445"/>
      <c r="C390" s="445"/>
      <c r="D390" s="445"/>
      <c r="E390" s="505" t="s">
        <v>949</v>
      </c>
      <c r="F390" s="505" t="s">
        <v>950</v>
      </c>
      <c r="G390" s="445"/>
      <c r="H390" s="445"/>
      <c r="I390" s="445"/>
      <c r="J390" s="445"/>
      <c r="K390" s="445"/>
      <c r="L390" s="445"/>
      <c r="M390" s="445"/>
      <c r="N390" s="445"/>
      <c r="O390" s="445"/>
      <c r="P390" s="445"/>
      <c r="Q390" s="445"/>
      <c r="R390" s="445"/>
      <c r="S390" s="445"/>
      <c r="T390" s="445"/>
      <c r="U390" s="445"/>
      <c r="V390" s="445"/>
      <c r="W390" s="445"/>
      <c r="X390" s="445"/>
      <c r="Y390" s="445"/>
      <c r="Z390" s="445"/>
    </row>
    <row r="391" spans="1:26" ht="15.6" hidden="1" x14ac:dyDescent="0.3">
      <c r="A391" s="445"/>
      <c r="B391" s="445"/>
      <c r="C391" s="445"/>
      <c r="D391" s="445"/>
      <c r="E391" s="505" t="s">
        <v>951</v>
      </c>
      <c r="F391" s="505" t="s">
        <v>952</v>
      </c>
      <c r="G391" s="445"/>
      <c r="H391" s="445"/>
      <c r="I391" s="445"/>
      <c r="J391" s="445"/>
      <c r="K391" s="445"/>
      <c r="L391" s="445"/>
      <c r="M391" s="445"/>
      <c r="N391" s="445"/>
      <c r="O391" s="445"/>
      <c r="P391" s="445"/>
      <c r="Q391" s="445"/>
      <c r="R391" s="445"/>
      <c r="S391" s="445"/>
      <c r="T391" s="445"/>
      <c r="U391" s="445"/>
      <c r="V391" s="445"/>
      <c r="W391" s="445"/>
      <c r="X391" s="445"/>
      <c r="Y391" s="445"/>
      <c r="Z391" s="445"/>
    </row>
    <row r="392" spans="1:26" ht="15.6" hidden="1" x14ac:dyDescent="0.3">
      <c r="A392" s="445"/>
      <c r="B392" s="445"/>
      <c r="C392" s="445"/>
      <c r="D392" s="445"/>
      <c r="E392" s="505" t="s">
        <v>953</v>
      </c>
      <c r="F392" s="505" t="s">
        <v>954</v>
      </c>
      <c r="G392" s="445"/>
      <c r="H392" s="445"/>
      <c r="I392" s="445"/>
      <c r="J392" s="445"/>
      <c r="K392" s="445"/>
      <c r="L392" s="445"/>
      <c r="M392" s="445"/>
      <c r="N392" s="445"/>
      <c r="O392" s="445"/>
      <c r="P392" s="445"/>
      <c r="Q392" s="445"/>
      <c r="R392" s="445"/>
      <c r="S392" s="445"/>
      <c r="T392" s="445"/>
      <c r="U392" s="445"/>
      <c r="V392" s="445"/>
      <c r="W392" s="445"/>
      <c r="X392" s="445"/>
      <c r="Y392" s="445"/>
      <c r="Z392" s="445"/>
    </row>
    <row r="393" spans="1:26" ht="15.6" hidden="1" x14ac:dyDescent="0.3">
      <c r="A393" s="445"/>
      <c r="B393" s="445"/>
      <c r="C393" s="445"/>
      <c r="D393" s="445"/>
      <c r="E393" s="505" t="s">
        <v>955</v>
      </c>
      <c r="F393" s="505" t="s">
        <v>956</v>
      </c>
      <c r="G393" s="445"/>
      <c r="H393" s="445"/>
      <c r="I393" s="445"/>
      <c r="J393" s="445"/>
      <c r="K393" s="445"/>
      <c r="L393" s="445"/>
      <c r="M393" s="445"/>
      <c r="N393" s="445"/>
      <c r="O393" s="445"/>
      <c r="P393" s="445"/>
      <c r="Q393" s="445"/>
      <c r="R393" s="445"/>
      <c r="S393" s="445"/>
      <c r="T393" s="445"/>
      <c r="U393" s="445"/>
      <c r="V393" s="445"/>
      <c r="W393" s="445"/>
      <c r="X393" s="445"/>
      <c r="Y393" s="445"/>
      <c r="Z393" s="445"/>
    </row>
    <row r="394" spans="1:26" ht="15.6" hidden="1" x14ac:dyDescent="0.3">
      <c r="A394" s="445"/>
      <c r="B394" s="445"/>
      <c r="C394" s="445"/>
      <c r="D394" s="445"/>
      <c r="E394" s="505" t="s">
        <v>957</v>
      </c>
      <c r="F394" s="505" t="s">
        <v>958</v>
      </c>
      <c r="G394" s="445"/>
      <c r="H394" s="445"/>
      <c r="I394" s="445"/>
      <c r="J394" s="445"/>
      <c r="K394" s="445"/>
      <c r="L394" s="445"/>
      <c r="M394" s="445"/>
      <c r="N394" s="445"/>
      <c r="O394" s="445"/>
      <c r="P394" s="445"/>
      <c r="Q394" s="445"/>
      <c r="R394" s="445"/>
      <c r="S394" s="445"/>
      <c r="T394" s="445"/>
      <c r="U394" s="445"/>
      <c r="V394" s="445"/>
      <c r="W394" s="445"/>
      <c r="X394" s="445"/>
      <c r="Y394" s="445"/>
      <c r="Z394" s="445"/>
    </row>
    <row r="395" spans="1:26" ht="15.6" hidden="1" x14ac:dyDescent="0.3">
      <c r="A395" s="445"/>
      <c r="B395" s="445"/>
      <c r="C395" s="445"/>
      <c r="D395" s="445"/>
      <c r="E395" s="505" t="s">
        <v>959</v>
      </c>
      <c r="F395" s="505" t="s">
        <v>960</v>
      </c>
      <c r="G395" s="445"/>
      <c r="H395" s="445"/>
      <c r="I395" s="445"/>
      <c r="J395" s="445"/>
      <c r="K395" s="445"/>
      <c r="L395" s="445"/>
      <c r="M395" s="445"/>
      <c r="N395" s="445"/>
      <c r="O395" s="445"/>
      <c r="P395" s="445"/>
      <c r="Q395" s="445"/>
      <c r="R395" s="445"/>
      <c r="S395" s="445"/>
      <c r="T395" s="445"/>
      <c r="U395" s="445"/>
      <c r="V395" s="445"/>
      <c r="W395" s="445"/>
      <c r="X395" s="445"/>
      <c r="Y395" s="445"/>
      <c r="Z395" s="445"/>
    </row>
    <row r="396" spans="1:26" ht="15.6" hidden="1" x14ac:dyDescent="0.3">
      <c r="A396" s="445"/>
      <c r="B396" s="445"/>
      <c r="C396" s="445"/>
      <c r="D396" s="445"/>
      <c r="E396" s="505" t="s">
        <v>961</v>
      </c>
      <c r="F396" s="505" t="s">
        <v>962</v>
      </c>
      <c r="G396" s="445"/>
      <c r="H396" s="445"/>
      <c r="I396" s="445"/>
      <c r="J396" s="445"/>
      <c r="K396" s="445"/>
      <c r="L396" s="445"/>
      <c r="M396" s="445"/>
      <c r="N396" s="445"/>
      <c r="O396" s="445"/>
      <c r="P396" s="445"/>
      <c r="Q396" s="445"/>
      <c r="R396" s="445"/>
      <c r="S396" s="445"/>
      <c r="T396" s="445"/>
      <c r="U396" s="445"/>
      <c r="V396" s="445"/>
      <c r="W396" s="445"/>
      <c r="X396" s="445"/>
      <c r="Y396" s="445"/>
      <c r="Z396" s="445"/>
    </row>
    <row r="397" spans="1:26" ht="15.6" hidden="1" x14ac:dyDescent="0.3">
      <c r="A397" s="445"/>
      <c r="B397" s="445"/>
      <c r="C397" s="445"/>
      <c r="D397" s="445"/>
      <c r="E397" s="505" t="s">
        <v>963</v>
      </c>
      <c r="F397" s="505" t="s">
        <v>964</v>
      </c>
      <c r="G397" s="445"/>
      <c r="H397" s="445"/>
      <c r="I397" s="445"/>
      <c r="J397" s="445"/>
      <c r="K397" s="445"/>
      <c r="L397" s="445"/>
      <c r="M397" s="445"/>
      <c r="N397" s="445"/>
      <c r="O397" s="445"/>
      <c r="P397" s="445"/>
      <c r="Q397" s="445"/>
      <c r="R397" s="445"/>
      <c r="S397" s="445"/>
      <c r="T397" s="445"/>
      <c r="U397" s="445"/>
      <c r="V397" s="445"/>
      <c r="W397" s="445"/>
      <c r="X397" s="445"/>
      <c r="Y397" s="445"/>
      <c r="Z397" s="445"/>
    </row>
    <row r="398" spans="1:26" ht="15.6" hidden="1" x14ac:dyDescent="0.3">
      <c r="A398" s="445"/>
      <c r="B398" s="445"/>
      <c r="C398" s="445"/>
      <c r="D398" s="445"/>
      <c r="E398" s="505" t="s">
        <v>965</v>
      </c>
      <c r="F398" s="505" t="s">
        <v>966</v>
      </c>
      <c r="G398" s="445"/>
      <c r="H398" s="445"/>
      <c r="I398" s="445"/>
      <c r="J398" s="445"/>
      <c r="K398" s="445"/>
      <c r="L398" s="445"/>
      <c r="M398" s="445"/>
      <c r="N398" s="445"/>
      <c r="O398" s="445"/>
      <c r="P398" s="445"/>
      <c r="Q398" s="445"/>
      <c r="R398" s="445"/>
      <c r="S398" s="445"/>
      <c r="T398" s="445"/>
      <c r="U398" s="445"/>
      <c r="V398" s="445"/>
      <c r="W398" s="445"/>
      <c r="X398" s="445"/>
      <c r="Y398" s="445"/>
      <c r="Z398" s="445"/>
    </row>
    <row r="399" spans="1:26" ht="15.6" hidden="1" x14ac:dyDescent="0.3">
      <c r="A399" s="445"/>
      <c r="B399" s="445"/>
      <c r="C399" s="445"/>
      <c r="D399" s="445"/>
      <c r="E399" s="505" t="s">
        <v>967</v>
      </c>
      <c r="F399" s="505" t="s">
        <v>968</v>
      </c>
      <c r="G399" s="445"/>
      <c r="H399" s="445"/>
      <c r="I399" s="445"/>
      <c r="J399" s="445"/>
      <c r="K399" s="445"/>
      <c r="L399" s="445"/>
      <c r="M399" s="445"/>
      <c r="N399" s="445"/>
      <c r="O399" s="445"/>
      <c r="P399" s="445"/>
      <c r="Q399" s="445"/>
      <c r="R399" s="445"/>
      <c r="S399" s="445"/>
      <c r="T399" s="445"/>
      <c r="U399" s="445"/>
      <c r="V399" s="445"/>
      <c r="W399" s="445"/>
      <c r="X399" s="445"/>
      <c r="Y399" s="445"/>
      <c r="Z399" s="445"/>
    </row>
    <row r="400" spans="1:26" ht="15.6" hidden="1" x14ac:dyDescent="0.3">
      <c r="A400" s="445"/>
      <c r="B400" s="445"/>
      <c r="C400" s="445"/>
      <c r="D400" s="445"/>
      <c r="E400" s="505" t="s">
        <v>969</v>
      </c>
      <c r="F400" s="505" t="s">
        <v>970</v>
      </c>
      <c r="G400" s="445"/>
      <c r="H400" s="445"/>
      <c r="I400" s="445"/>
      <c r="J400" s="445"/>
      <c r="K400" s="445"/>
      <c r="L400" s="445"/>
      <c r="M400" s="445"/>
      <c r="N400" s="445"/>
      <c r="O400" s="445"/>
      <c r="P400" s="445"/>
      <c r="Q400" s="445"/>
      <c r="R400" s="445"/>
      <c r="S400" s="445"/>
      <c r="T400" s="445"/>
      <c r="U400" s="445"/>
      <c r="V400" s="445"/>
      <c r="W400" s="445"/>
      <c r="X400" s="445"/>
      <c r="Y400" s="445"/>
      <c r="Z400" s="445"/>
    </row>
    <row r="401" spans="1:26" ht="15.6" hidden="1" x14ac:dyDescent="0.3">
      <c r="A401" s="445"/>
      <c r="B401" s="445"/>
      <c r="C401" s="445"/>
      <c r="D401" s="445"/>
      <c r="E401" s="505" t="s">
        <v>971</v>
      </c>
      <c r="F401" s="505" t="s">
        <v>972</v>
      </c>
      <c r="G401" s="445"/>
      <c r="H401" s="445"/>
      <c r="I401" s="445"/>
      <c r="J401" s="445"/>
      <c r="K401" s="445"/>
      <c r="L401" s="445"/>
      <c r="M401" s="445"/>
      <c r="N401" s="445"/>
      <c r="O401" s="445"/>
      <c r="P401" s="445"/>
      <c r="Q401" s="445"/>
      <c r="R401" s="445"/>
      <c r="S401" s="445"/>
      <c r="T401" s="445"/>
      <c r="U401" s="445"/>
      <c r="V401" s="445"/>
      <c r="W401" s="445"/>
      <c r="X401" s="445"/>
      <c r="Y401" s="445"/>
      <c r="Z401" s="445"/>
    </row>
    <row r="402" spans="1:26" ht="15.6" hidden="1" x14ac:dyDescent="0.3">
      <c r="A402" s="445"/>
      <c r="B402" s="445"/>
      <c r="C402" s="445"/>
      <c r="D402" s="445"/>
      <c r="E402" s="505" t="s">
        <v>973</v>
      </c>
      <c r="F402" s="505" t="s">
        <v>974</v>
      </c>
      <c r="G402" s="445"/>
      <c r="H402" s="445"/>
      <c r="I402" s="445"/>
      <c r="J402" s="445"/>
      <c r="K402" s="445"/>
      <c r="L402" s="445"/>
      <c r="M402" s="445"/>
      <c r="N402" s="445"/>
      <c r="O402" s="445"/>
      <c r="P402" s="445"/>
      <c r="Q402" s="445"/>
      <c r="R402" s="445"/>
      <c r="S402" s="445"/>
      <c r="T402" s="445"/>
      <c r="U402" s="445"/>
      <c r="V402" s="445"/>
      <c r="W402" s="445"/>
      <c r="X402" s="445"/>
      <c r="Y402" s="445"/>
      <c r="Z402" s="445"/>
    </row>
    <row r="403" spans="1:26" ht="15.6" hidden="1" x14ac:dyDescent="0.3">
      <c r="A403" s="445"/>
      <c r="B403" s="445"/>
      <c r="C403" s="445"/>
      <c r="D403" s="445"/>
      <c r="E403" s="505" t="s">
        <v>975</v>
      </c>
      <c r="F403" s="505" t="s">
        <v>976</v>
      </c>
      <c r="G403" s="445"/>
      <c r="H403" s="445"/>
      <c r="I403" s="445"/>
      <c r="J403" s="445"/>
      <c r="K403" s="445"/>
      <c r="L403" s="445"/>
      <c r="M403" s="445"/>
      <c r="N403" s="445"/>
      <c r="O403" s="445"/>
      <c r="P403" s="445"/>
      <c r="Q403" s="445"/>
      <c r="R403" s="445"/>
      <c r="S403" s="445"/>
      <c r="T403" s="445"/>
      <c r="U403" s="445"/>
      <c r="V403" s="445"/>
      <c r="W403" s="445"/>
      <c r="X403" s="445"/>
      <c r="Y403" s="445"/>
      <c r="Z403" s="445"/>
    </row>
    <row r="404" spans="1:26" ht="15.6" hidden="1" x14ac:dyDescent="0.3">
      <c r="A404" s="445"/>
      <c r="B404" s="445"/>
      <c r="C404" s="445"/>
      <c r="D404" s="445"/>
      <c r="E404" s="505" t="s">
        <v>977</v>
      </c>
      <c r="F404" s="505" t="s">
        <v>978</v>
      </c>
      <c r="G404" s="445"/>
      <c r="H404" s="445"/>
      <c r="I404" s="445"/>
      <c r="J404" s="445"/>
      <c r="K404" s="445"/>
      <c r="L404" s="445"/>
      <c r="M404" s="445"/>
      <c r="N404" s="445"/>
      <c r="O404" s="445"/>
      <c r="P404" s="445"/>
      <c r="Q404" s="445"/>
      <c r="R404" s="445"/>
      <c r="S404" s="445"/>
      <c r="T404" s="445"/>
      <c r="U404" s="445"/>
      <c r="V404" s="445"/>
      <c r="W404" s="445"/>
      <c r="X404" s="445"/>
      <c r="Y404" s="445"/>
      <c r="Z404" s="445"/>
    </row>
    <row r="405" spans="1:26" ht="15.6" hidden="1" x14ac:dyDescent="0.3">
      <c r="A405" s="445"/>
      <c r="B405" s="445"/>
      <c r="C405" s="445"/>
      <c r="D405" s="445"/>
      <c r="E405" s="505" t="s">
        <v>979</v>
      </c>
      <c r="F405" s="505" t="s">
        <v>980</v>
      </c>
      <c r="G405" s="445"/>
      <c r="H405" s="445"/>
      <c r="I405" s="445"/>
      <c r="J405" s="445"/>
      <c r="K405" s="445"/>
      <c r="L405" s="445"/>
      <c r="M405" s="445"/>
      <c r="N405" s="445"/>
      <c r="O405" s="445"/>
      <c r="P405" s="445"/>
      <c r="Q405" s="445"/>
      <c r="R405" s="445"/>
      <c r="S405" s="445"/>
      <c r="T405" s="445"/>
      <c r="U405" s="445"/>
      <c r="V405" s="445"/>
      <c r="W405" s="445"/>
      <c r="X405" s="445"/>
      <c r="Y405" s="445"/>
      <c r="Z405" s="445"/>
    </row>
    <row r="406" spans="1:26" ht="15.6" hidden="1" x14ac:dyDescent="0.3">
      <c r="A406" s="445"/>
      <c r="B406" s="445"/>
      <c r="C406" s="445"/>
      <c r="D406" s="445"/>
      <c r="E406" s="505" t="s">
        <v>57</v>
      </c>
      <c r="F406" s="505" t="s">
        <v>981</v>
      </c>
      <c r="G406" s="445"/>
      <c r="H406" s="445"/>
      <c r="I406" s="445"/>
      <c r="J406" s="445"/>
      <c r="K406" s="445"/>
      <c r="L406" s="445"/>
      <c r="M406" s="445"/>
      <c r="N406" s="445"/>
      <c r="O406" s="445"/>
      <c r="P406" s="445"/>
      <c r="Q406" s="445"/>
      <c r="R406" s="445"/>
      <c r="S406" s="445"/>
      <c r="T406" s="445"/>
      <c r="U406" s="445"/>
      <c r="V406" s="445"/>
      <c r="W406" s="445"/>
      <c r="X406" s="445"/>
      <c r="Y406" s="445"/>
      <c r="Z406" s="445"/>
    </row>
    <row r="407" spans="1:26" ht="15.6" hidden="1" x14ac:dyDescent="0.3">
      <c r="A407" s="445"/>
      <c r="B407" s="445"/>
      <c r="C407" s="445"/>
      <c r="D407" s="445"/>
      <c r="E407" s="505" t="s">
        <v>982</v>
      </c>
      <c r="F407" s="505" t="s">
        <v>983</v>
      </c>
      <c r="G407" s="445"/>
      <c r="H407" s="445"/>
      <c r="I407" s="445"/>
      <c r="J407" s="445"/>
      <c r="K407" s="445"/>
      <c r="L407" s="445"/>
      <c r="M407" s="445"/>
      <c r="N407" s="445"/>
      <c r="O407" s="445"/>
      <c r="P407" s="445"/>
      <c r="Q407" s="445"/>
      <c r="R407" s="445"/>
      <c r="S407" s="445"/>
      <c r="T407" s="445"/>
      <c r="U407" s="445"/>
      <c r="V407" s="445"/>
      <c r="W407" s="445"/>
      <c r="X407" s="445"/>
      <c r="Y407" s="445"/>
      <c r="Z407" s="445"/>
    </row>
    <row r="408" spans="1:26" ht="15.6" hidden="1" x14ac:dyDescent="0.3">
      <c r="A408" s="445"/>
      <c r="B408" s="445"/>
      <c r="C408" s="445"/>
      <c r="D408" s="445"/>
      <c r="E408" s="505" t="s">
        <v>984</v>
      </c>
      <c r="F408" s="505" t="s">
        <v>985</v>
      </c>
      <c r="G408" s="445"/>
      <c r="H408" s="445"/>
      <c r="I408" s="445"/>
      <c r="J408" s="445"/>
      <c r="K408" s="445"/>
      <c r="L408" s="445"/>
      <c r="M408" s="445"/>
      <c r="N408" s="445"/>
      <c r="O408" s="445"/>
      <c r="P408" s="445"/>
      <c r="Q408" s="445"/>
      <c r="R408" s="445"/>
      <c r="S408" s="445"/>
      <c r="T408" s="445"/>
      <c r="U408" s="445"/>
      <c r="V408" s="445"/>
      <c r="W408" s="445"/>
      <c r="X408" s="445"/>
      <c r="Y408" s="445"/>
      <c r="Z408" s="445"/>
    </row>
    <row r="409" spans="1:26" ht="15.6" hidden="1" x14ac:dyDescent="0.3">
      <c r="A409" s="445"/>
      <c r="B409" s="445"/>
      <c r="C409" s="445"/>
      <c r="D409" s="445"/>
      <c r="E409" s="505" t="s">
        <v>986</v>
      </c>
      <c r="F409" s="505" t="s">
        <v>987</v>
      </c>
      <c r="G409" s="445"/>
      <c r="H409" s="445"/>
      <c r="I409" s="445"/>
      <c r="J409" s="445"/>
      <c r="K409" s="445"/>
      <c r="L409" s="445"/>
      <c r="M409" s="445"/>
      <c r="N409" s="445"/>
      <c r="O409" s="445"/>
      <c r="P409" s="445"/>
      <c r="Q409" s="445"/>
      <c r="R409" s="445"/>
      <c r="S409" s="445"/>
      <c r="T409" s="445"/>
      <c r="U409" s="445"/>
      <c r="V409" s="445"/>
      <c r="W409" s="445"/>
      <c r="X409" s="445"/>
      <c r="Y409" s="445"/>
      <c r="Z409" s="445"/>
    </row>
    <row r="410" spans="1:26" ht="15.6" hidden="1" x14ac:dyDescent="0.3">
      <c r="A410" s="445"/>
      <c r="B410" s="445"/>
      <c r="C410" s="445"/>
      <c r="D410" s="445"/>
      <c r="E410" s="505" t="s">
        <v>988</v>
      </c>
      <c r="F410" s="505" t="s">
        <v>989</v>
      </c>
      <c r="G410" s="445"/>
      <c r="H410" s="445"/>
      <c r="I410" s="445"/>
      <c r="J410" s="445"/>
      <c r="K410" s="445"/>
      <c r="L410" s="445"/>
      <c r="M410" s="445"/>
      <c r="N410" s="445"/>
      <c r="O410" s="445"/>
      <c r="P410" s="445"/>
      <c r="Q410" s="445"/>
      <c r="R410" s="445"/>
      <c r="S410" s="445"/>
      <c r="T410" s="445"/>
      <c r="U410" s="445"/>
      <c r="V410" s="445"/>
      <c r="W410" s="445"/>
      <c r="X410" s="445"/>
      <c r="Y410" s="445"/>
      <c r="Z410" s="445"/>
    </row>
    <row r="411" spans="1:26" ht="15.6" hidden="1" x14ac:dyDescent="0.3">
      <c r="A411" s="445"/>
      <c r="B411" s="445"/>
      <c r="C411" s="445"/>
      <c r="D411" s="445"/>
      <c r="E411" s="505" t="s">
        <v>990</v>
      </c>
      <c r="F411" s="505" t="s">
        <v>991</v>
      </c>
      <c r="G411" s="445"/>
      <c r="H411" s="445"/>
      <c r="I411" s="445"/>
      <c r="J411" s="445"/>
      <c r="K411" s="445"/>
      <c r="L411" s="445"/>
      <c r="M411" s="445"/>
      <c r="N411" s="445"/>
      <c r="O411" s="445"/>
      <c r="P411" s="445"/>
      <c r="Q411" s="445"/>
      <c r="R411" s="445"/>
      <c r="S411" s="445"/>
      <c r="T411" s="445"/>
      <c r="U411" s="445"/>
      <c r="V411" s="445"/>
      <c r="W411" s="445"/>
      <c r="X411" s="445"/>
      <c r="Y411" s="445"/>
      <c r="Z411" s="445"/>
    </row>
    <row r="412" spans="1:26" ht="15.6" hidden="1" x14ac:dyDescent="0.3">
      <c r="A412" s="445"/>
      <c r="B412" s="445"/>
      <c r="C412" s="445"/>
      <c r="D412" s="445"/>
      <c r="E412" s="505" t="s">
        <v>992</v>
      </c>
      <c r="F412" s="505" t="s">
        <v>993</v>
      </c>
      <c r="G412" s="445"/>
      <c r="H412" s="445"/>
      <c r="I412" s="445"/>
      <c r="J412" s="445"/>
      <c r="K412" s="445"/>
      <c r="L412" s="445"/>
      <c r="M412" s="445"/>
      <c r="N412" s="445"/>
      <c r="O412" s="445"/>
      <c r="P412" s="445"/>
      <c r="Q412" s="445"/>
      <c r="R412" s="445"/>
      <c r="S412" s="445"/>
      <c r="T412" s="445"/>
      <c r="U412" s="445"/>
      <c r="V412" s="445"/>
      <c r="W412" s="445"/>
      <c r="X412" s="445"/>
      <c r="Y412" s="445"/>
      <c r="Z412" s="445"/>
    </row>
    <row r="413" spans="1:26" ht="15.6" hidden="1" x14ac:dyDescent="0.3">
      <c r="A413" s="445"/>
      <c r="B413" s="445"/>
      <c r="C413" s="445"/>
      <c r="D413" s="445"/>
      <c r="E413" s="505" t="s">
        <v>994</v>
      </c>
      <c r="F413" s="505" t="s">
        <v>995</v>
      </c>
      <c r="G413" s="445"/>
      <c r="H413" s="445"/>
      <c r="I413" s="445"/>
      <c r="J413" s="445"/>
      <c r="K413" s="445"/>
      <c r="L413" s="445"/>
      <c r="M413" s="445"/>
      <c r="N413" s="445"/>
      <c r="O413" s="445"/>
      <c r="P413" s="445"/>
      <c r="Q413" s="445"/>
      <c r="R413" s="445"/>
      <c r="S413" s="445"/>
      <c r="T413" s="445"/>
      <c r="U413" s="445"/>
      <c r="V413" s="445"/>
      <c r="W413" s="445"/>
      <c r="X413" s="445"/>
      <c r="Y413" s="445"/>
      <c r="Z413" s="445"/>
    </row>
    <row r="414" spans="1:26" ht="15.6" hidden="1" x14ac:dyDescent="0.3">
      <c r="A414" s="445"/>
      <c r="B414" s="445"/>
      <c r="C414" s="445"/>
      <c r="D414" s="445"/>
      <c r="E414" s="505" t="s">
        <v>996</v>
      </c>
      <c r="F414" s="505" t="s">
        <v>997</v>
      </c>
      <c r="G414" s="445"/>
      <c r="H414" s="445"/>
      <c r="I414" s="445"/>
      <c r="J414" s="445"/>
      <c r="K414" s="445"/>
      <c r="L414" s="445"/>
      <c r="M414" s="445"/>
      <c r="N414" s="445"/>
      <c r="O414" s="445"/>
      <c r="P414" s="445"/>
      <c r="Q414" s="445"/>
      <c r="R414" s="445"/>
      <c r="S414" s="445"/>
      <c r="T414" s="445"/>
      <c r="U414" s="445"/>
      <c r="V414" s="445"/>
      <c r="W414" s="445"/>
      <c r="X414" s="445"/>
      <c r="Y414" s="445"/>
      <c r="Z414" s="445"/>
    </row>
    <row r="415" spans="1:26" ht="15.6" hidden="1" x14ac:dyDescent="0.3">
      <c r="A415" s="445"/>
      <c r="B415" s="445"/>
      <c r="C415" s="445"/>
      <c r="D415" s="445"/>
      <c r="E415" s="505" t="s">
        <v>998</v>
      </c>
      <c r="F415" s="505" t="s">
        <v>999</v>
      </c>
      <c r="G415" s="445"/>
      <c r="H415" s="445"/>
      <c r="I415" s="445"/>
      <c r="J415" s="445"/>
      <c r="K415" s="445"/>
      <c r="L415" s="445"/>
      <c r="M415" s="445"/>
      <c r="N415" s="445"/>
      <c r="O415" s="445"/>
      <c r="P415" s="445"/>
      <c r="Q415" s="445"/>
      <c r="R415" s="445"/>
      <c r="S415" s="445"/>
      <c r="T415" s="445"/>
      <c r="U415" s="445"/>
      <c r="V415" s="445"/>
      <c r="W415" s="445"/>
      <c r="X415" s="445"/>
      <c r="Y415" s="445"/>
      <c r="Z415" s="445"/>
    </row>
    <row r="416" spans="1:26" ht="15.6" hidden="1" x14ac:dyDescent="0.3">
      <c r="A416" s="445"/>
      <c r="B416" s="445"/>
      <c r="C416" s="445"/>
      <c r="D416" s="445"/>
      <c r="E416" s="505" t="s">
        <v>1000</v>
      </c>
      <c r="F416" s="505" t="s">
        <v>1001</v>
      </c>
      <c r="G416" s="445"/>
      <c r="H416" s="445"/>
      <c r="I416" s="445"/>
      <c r="J416" s="445"/>
      <c r="K416" s="445"/>
      <c r="L416" s="445"/>
      <c r="M416" s="445"/>
      <c r="N416" s="445"/>
      <c r="O416" s="445"/>
      <c r="P416" s="445"/>
      <c r="Q416" s="445"/>
      <c r="R416" s="445"/>
      <c r="S416" s="445"/>
      <c r="T416" s="445"/>
      <c r="U416" s="445"/>
      <c r="V416" s="445"/>
      <c r="W416" s="445"/>
      <c r="X416" s="445"/>
      <c r="Y416" s="445"/>
      <c r="Z416" s="445"/>
    </row>
    <row r="417" spans="1:26" ht="15.6" hidden="1" x14ac:dyDescent="0.3">
      <c r="A417" s="445"/>
      <c r="B417" s="445"/>
      <c r="C417" s="445"/>
      <c r="D417" s="445"/>
      <c r="E417" s="505" t="s">
        <v>1002</v>
      </c>
      <c r="F417" s="505" t="s">
        <v>1003</v>
      </c>
      <c r="G417" s="445"/>
      <c r="H417" s="445"/>
      <c r="I417" s="445"/>
      <c r="J417" s="445"/>
      <c r="K417" s="445"/>
      <c r="L417" s="445"/>
      <c r="M417" s="445"/>
      <c r="N417" s="445"/>
      <c r="O417" s="445"/>
      <c r="P417" s="445"/>
      <c r="Q417" s="445"/>
      <c r="R417" s="445"/>
      <c r="S417" s="445"/>
      <c r="T417" s="445"/>
      <c r="U417" s="445"/>
      <c r="V417" s="445"/>
      <c r="W417" s="445"/>
      <c r="X417" s="445"/>
      <c r="Y417" s="445"/>
      <c r="Z417" s="445"/>
    </row>
    <row r="418" spans="1:26" ht="15.6" hidden="1" x14ac:dyDescent="0.3">
      <c r="A418" s="445"/>
      <c r="B418" s="445"/>
      <c r="C418" s="445"/>
      <c r="D418" s="445"/>
      <c r="E418" s="505" t="s">
        <v>1004</v>
      </c>
      <c r="F418" s="505" t="s">
        <v>1005</v>
      </c>
      <c r="G418" s="445"/>
      <c r="H418" s="445"/>
      <c r="I418" s="445"/>
      <c r="J418" s="445"/>
      <c r="K418" s="445"/>
      <c r="L418" s="445"/>
      <c r="M418" s="445"/>
      <c r="N418" s="445"/>
      <c r="O418" s="445"/>
      <c r="P418" s="445"/>
      <c r="Q418" s="445"/>
      <c r="R418" s="445"/>
      <c r="S418" s="445"/>
      <c r="T418" s="445"/>
      <c r="U418" s="445"/>
      <c r="V418" s="445"/>
      <c r="W418" s="445"/>
      <c r="X418" s="445"/>
      <c r="Y418" s="445"/>
      <c r="Z418" s="445"/>
    </row>
    <row r="419" spans="1:26" ht="15.6" hidden="1" x14ac:dyDescent="0.3">
      <c r="A419" s="445"/>
      <c r="B419" s="445"/>
      <c r="C419" s="445"/>
      <c r="D419" s="445"/>
      <c r="E419" s="505" t="s">
        <v>1006</v>
      </c>
      <c r="F419" s="505" t="s">
        <v>1007</v>
      </c>
      <c r="G419" s="445"/>
      <c r="H419" s="445"/>
      <c r="I419" s="445"/>
      <c r="J419" s="445"/>
      <c r="K419" s="445"/>
      <c r="L419" s="445"/>
      <c r="M419" s="445"/>
      <c r="N419" s="445"/>
      <c r="O419" s="445"/>
      <c r="P419" s="445"/>
      <c r="Q419" s="445"/>
      <c r="R419" s="445"/>
      <c r="S419" s="445"/>
      <c r="T419" s="445"/>
      <c r="U419" s="445"/>
      <c r="V419" s="445"/>
      <c r="W419" s="445"/>
      <c r="X419" s="445"/>
      <c r="Y419" s="445"/>
      <c r="Z419" s="445"/>
    </row>
    <row r="420" spans="1:26" ht="15.6" hidden="1" x14ac:dyDescent="0.3">
      <c r="A420" s="445"/>
      <c r="B420" s="445"/>
      <c r="C420" s="445"/>
      <c r="D420" s="445"/>
      <c r="E420" s="505" t="s">
        <v>1008</v>
      </c>
      <c r="F420" s="505" t="s">
        <v>1009</v>
      </c>
      <c r="G420" s="445"/>
      <c r="H420" s="445"/>
      <c r="I420" s="445"/>
      <c r="J420" s="445"/>
      <c r="K420" s="445"/>
      <c r="L420" s="445"/>
      <c r="M420" s="445"/>
      <c r="N420" s="445"/>
      <c r="O420" s="445"/>
      <c r="P420" s="445"/>
      <c r="Q420" s="445"/>
      <c r="R420" s="445"/>
      <c r="S420" s="445"/>
      <c r="T420" s="445"/>
      <c r="U420" s="445"/>
      <c r="V420" s="445"/>
      <c r="W420" s="445"/>
      <c r="X420" s="445"/>
      <c r="Y420" s="445"/>
      <c r="Z420" s="445"/>
    </row>
    <row r="421" spans="1:26" ht="15.6" hidden="1" x14ac:dyDescent="0.3">
      <c r="A421" s="445"/>
      <c r="B421" s="445"/>
      <c r="C421" s="445"/>
      <c r="D421" s="445"/>
      <c r="E421" s="505" t="s">
        <v>1010</v>
      </c>
      <c r="F421" s="505" t="s">
        <v>1011</v>
      </c>
      <c r="G421" s="445"/>
      <c r="H421" s="445"/>
      <c r="I421" s="445"/>
      <c r="J421" s="445"/>
      <c r="K421" s="445"/>
      <c r="L421" s="445"/>
      <c r="M421" s="445"/>
      <c r="N421" s="445"/>
      <c r="O421" s="445"/>
      <c r="P421" s="445"/>
      <c r="Q421" s="445"/>
      <c r="R421" s="445"/>
      <c r="S421" s="445"/>
      <c r="T421" s="445"/>
      <c r="U421" s="445"/>
      <c r="V421" s="445"/>
      <c r="W421" s="445"/>
      <c r="X421" s="445"/>
      <c r="Y421" s="445"/>
      <c r="Z421" s="445"/>
    </row>
    <row r="422" spans="1:26" ht="15.6" hidden="1" x14ac:dyDescent="0.3">
      <c r="A422" s="445"/>
      <c r="B422" s="445"/>
      <c r="C422" s="445"/>
      <c r="D422" s="445"/>
      <c r="E422" s="505" t="s">
        <v>1012</v>
      </c>
      <c r="F422" s="505" t="s">
        <v>1013</v>
      </c>
      <c r="G422" s="445"/>
      <c r="H422" s="445"/>
      <c r="I422" s="445"/>
      <c r="J422" s="445"/>
      <c r="K422" s="445"/>
      <c r="L422" s="445"/>
      <c r="M422" s="445"/>
      <c r="N422" s="445"/>
      <c r="O422" s="445"/>
      <c r="P422" s="445"/>
      <c r="Q422" s="445"/>
      <c r="R422" s="445"/>
      <c r="S422" s="445"/>
      <c r="T422" s="445"/>
      <c r="U422" s="445"/>
      <c r="V422" s="445"/>
      <c r="W422" s="445"/>
      <c r="X422" s="445"/>
      <c r="Y422" s="445"/>
      <c r="Z422" s="445"/>
    </row>
    <row r="423" spans="1:26" ht="15.6" hidden="1" x14ac:dyDescent="0.3">
      <c r="A423" s="445"/>
      <c r="B423" s="445"/>
      <c r="C423" s="445"/>
      <c r="D423" s="445"/>
      <c r="E423" s="505" t="s">
        <v>1014</v>
      </c>
      <c r="F423" s="505" t="s">
        <v>1015</v>
      </c>
      <c r="G423" s="445"/>
      <c r="H423" s="445"/>
      <c r="I423" s="445"/>
      <c r="J423" s="445"/>
      <c r="K423" s="445"/>
      <c r="L423" s="445"/>
      <c r="M423" s="445"/>
      <c r="N423" s="445"/>
      <c r="O423" s="445"/>
      <c r="P423" s="445"/>
      <c r="Q423" s="445"/>
      <c r="R423" s="445"/>
      <c r="S423" s="445"/>
      <c r="T423" s="445"/>
      <c r="U423" s="445"/>
      <c r="V423" s="445"/>
      <c r="W423" s="445"/>
      <c r="X423" s="445"/>
      <c r="Y423" s="445"/>
      <c r="Z423" s="445"/>
    </row>
    <row r="424" spans="1:26" ht="15.6" hidden="1" x14ac:dyDescent="0.3">
      <c r="A424" s="445"/>
      <c r="B424" s="445"/>
      <c r="C424" s="445"/>
      <c r="D424" s="445"/>
      <c r="E424" s="505" t="s">
        <v>1016</v>
      </c>
      <c r="F424" s="505" t="s">
        <v>1017</v>
      </c>
      <c r="G424" s="445"/>
      <c r="H424" s="445"/>
      <c r="I424" s="445"/>
      <c r="J424" s="445"/>
      <c r="K424" s="445"/>
      <c r="L424" s="445"/>
      <c r="M424" s="445"/>
      <c r="N424" s="445"/>
      <c r="O424" s="445"/>
      <c r="P424" s="445"/>
      <c r="Q424" s="445"/>
      <c r="R424" s="445"/>
      <c r="S424" s="445"/>
      <c r="T424" s="445"/>
      <c r="U424" s="445"/>
      <c r="V424" s="445"/>
      <c r="W424" s="445"/>
      <c r="X424" s="445"/>
      <c r="Y424" s="445"/>
      <c r="Z424" s="445"/>
    </row>
    <row r="425" spans="1:26" ht="15.6" hidden="1" x14ac:dyDescent="0.3">
      <c r="A425" s="445"/>
      <c r="B425" s="445"/>
      <c r="C425" s="445"/>
      <c r="D425" s="445"/>
      <c r="E425" s="505" t="s">
        <v>1018</v>
      </c>
      <c r="F425" s="505" t="s">
        <v>1019</v>
      </c>
      <c r="G425" s="445"/>
      <c r="H425" s="445"/>
      <c r="I425" s="445"/>
      <c r="J425" s="445"/>
      <c r="K425" s="445"/>
      <c r="L425" s="445"/>
      <c r="M425" s="445"/>
      <c r="N425" s="445"/>
      <c r="O425" s="445"/>
      <c r="P425" s="445"/>
      <c r="Q425" s="445"/>
      <c r="R425" s="445"/>
      <c r="S425" s="445"/>
      <c r="T425" s="445"/>
      <c r="U425" s="445"/>
      <c r="V425" s="445"/>
      <c r="W425" s="445"/>
      <c r="X425" s="445"/>
      <c r="Y425" s="445"/>
      <c r="Z425" s="445"/>
    </row>
    <row r="426" spans="1:26" ht="15.6" hidden="1" x14ac:dyDescent="0.3">
      <c r="A426" s="445"/>
      <c r="B426" s="445"/>
      <c r="C426" s="445"/>
      <c r="D426" s="445"/>
      <c r="E426" s="505" t="s">
        <v>1020</v>
      </c>
      <c r="F426" s="505" t="s">
        <v>1021</v>
      </c>
      <c r="G426" s="445"/>
      <c r="H426" s="445"/>
      <c r="I426" s="445"/>
      <c r="J426" s="445"/>
      <c r="K426" s="445"/>
      <c r="L426" s="445"/>
      <c r="M426" s="445"/>
      <c r="N426" s="445"/>
      <c r="O426" s="445"/>
      <c r="P426" s="445"/>
      <c r="Q426" s="445"/>
      <c r="R426" s="445"/>
      <c r="S426" s="445"/>
      <c r="T426" s="445"/>
      <c r="U426" s="445"/>
      <c r="V426" s="445"/>
      <c r="W426" s="445"/>
      <c r="X426" s="445"/>
      <c r="Y426" s="445"/>
      <c r="Z426" s="445"/>
    </row>
    <row r="427" spans="1:26" ht="15.6" hidden="1" x14ac:dyDescent="0.3">
      <c r="A427" s="445"/>
      <c r="B427" s="445"/>
      <c r="C427" s="445"/>
      <c r="D427" s="445"/>
      <c r="E427" s="505" t="s">
        <v>1022</v>
      </c>
      <c r="F427" s="505" t="s">
        <v>1023</v>
      </c>
      <c r="G427" s="445"/>
      <c r="H427" s="445"/>
      <c r="I427" s="445"/>
      <c r="J427" s="445"/>
      <c r="K427" s="445"/>
      <c r="L427" s="445"/>
      <c r="M427" s="445"/>
      <c r="N427" s="445"/>
      <c r="O427" s="445"/>
      <c r="P427" s="445"/>
      <c r="Q427" s="445"/>
      <c r="R427" s="445"/>
      <c r="S427" s="445"/>
      <c r="T427" s="445"/>
      <c r="U427" s="445"/>
      <c r="V427" s="445"/>
      <c r="W427" s="445"/>
      <c r="X427" s="445"/>
      <c r="Y427" s="445"/>
      <c r="Z427" s="445"/>
    </row>
    <row r="428" spans="1:26" ht="15.6" hidden="1" x14ac:dyDescent="0.3">
      <c r="A428" s="445"/>
      <c r="B428" s="445"/>
      <c r="C428" s="445"/>
      <c r="D428" s="445"/>
      <c r="E428" s="505" t="s">
        <v>1024</v>
      </c>
      <c r="F428" s="505" t="s">
        <v>1025</v>
      </c>
      <c r="G428" s="445"/>
      <c r="H428" s="445"/>
      <c r="I428" s="445"/>
      <c r="J428" s="445"/>
      <c r="K428" s="445"/>
      <c r="L428" s="445"/>
      <c r="M428" s="445"/>
      <c r="N428" s="445"/>
      <c r="O428" s="445"/>
      <c r="P428" s="445"/>
      <c r="Q428" s="445"/>
      <c r="R428" s="445"/>
      <c r="S428" s="445"/>
      <c r="T428" s="445"/>
      <c r="U428" s="445"/>
      <c r="V428" s="445"/>
      <c r="W428" s="445"/>
      <c r="X428" s="445"/>
      <c r="Y428" s="445"/>
      <c r="Z428" s="445"/>
    </row>
    <row r="429" spans="1:26" ht="15.6" hidden="1" x14ac:dyDescent="0.3">
      <c r="A429" s="445"/>
      <c r="B429" s="445"/>
      <c r="C429" s="445"/>
      <c r="D429" s="445"/>
      <c r="E429" s="505" t="s">
        <v>1026</v>
      </c>
      <c r="F429" s="505" t="s">
        <v>1027</v>
      </c>
      <c r="G429" s="445"/>
      <c r="H429" s="445"/>
      <c r="I429" s="445"/>
      <c r="J429" s="445"/>
      <c r="K429" s="445"/>
      <c r="L429" s="445"/>
      <c r="M429" s="445"/>
      <c r="N429" s="445"/>
      <c r="O429" s="445"/>
      <c r="P429" s="445"/>
      <c r="Q429" s="445"/>
      <c r="R429" s="445"/>
      <c r="S429" s="445"/>
      <c r="T429" s="445"/>
      <c r="U429" s="445"/>
      <c r="V429" s="445"/>
      <c r="W429" s="445"/>
      <c r="X429" s="445"/>
      <c r="Y429" s="445"/>
      <c r="Z429" s="445"/>
    </row>
    <row r="430" spans="1:26" ht="15.6" hidden="1" x14ac:dyDescent="0.3">
      <c r="A430" s="445"/>
      <c r="B430" s="445"/>
      <c r="C430" s="445"/>
      <c r="D430" s="445"/>
      <c r="E430" s="505" t="s">
        <v>1028</v>
      </c>
      <c r="F430" s="505" t="s">
        <v>1029</v>
      </c>
      <c r="G430" s="445"/>
      <c r="H430" s="445"/>
      <c r="I430" s="445"/>
      <c r="J430" s="445"/>
      <c r="K430" s="445"/>
      <c r="L430" s="445"/>
      <c r="M430" s="445"/>
      <c r="N430" s="445"/>
      <c r="O430" s="445"/>
      <c r="P430" s="445"/>
      <c r="Q430" s="445"/>
      <c r="R430" s="445"/>
      <c r="S430" s="445"/>
      <c r="T430" s="445"/>
      <c r="U430" s="445"/>
      <c r="V430" s="445"/>
      <c r="W430" s="445"/>
      <c r="X430" s="445"/>
      <c r="Y430" s="445"/>
      <c r="Z430" s="445"/>
    </row>
    <row r="431" spans="1:26" ht="15.6" hidden="1" x14ac:dyDescent="0.3">
      <c r="A431" s="445"/>
      <c r="B431" s="445"/>
      <c r="C431" s="445"/>
      <c r="D431" s="445"/>
      <c r="E431" s="505" t="s">
        <v>1030</v>
      </c>
      <c r="F431" s="505" t="s">
        <v>1031</v>
      </c>
      <c r="G431" s="445"/>
      <c r="H431" s="445"/>
      <c r="I431" s="445"/>
      <c r="J431" s="445"/>
      <c r="K431" s="445"/>
      <c r="L431" s="445"/>
      <c r="M431" s="445"/>
      <c r="N431" s="445"/>
      <c r="O431" s="445"/>
      <c r="P431" s="445"/>
      <c r="Q431" s="445"/>
      <c r="R431" s="445"/>
      <c r="S431" s="445"/>
      <c r="T431" s="445"/>
      <c r="U431" s="445"/>
      <c r="V431" s="445"/>
      <c r="W431" s="445"/>
      <c r="X431" s="445"/>
      <c r="Y431" s="445"/>
      <c r="Z431" s="445"/>
    </row>
    <row r="432" spans="1:26" ht="15.6" hidden="1" x14ac:dyDescent="0.3">
      <c r="A432" s="445"/>
      <c r="B432" s="445"/>
      <c r="C432" s="445"/>
      <c r="D432" s="445"/>
      <c r="E432" s="505" t="s">
        <v>1032</v>
      </c>
      <c r="F432" s="505" t="s">
        <v>1033</v>
      </c>
      <c r="G432" s="445"/>
      <c r="H432" s="445"/>
      <c r="I432" s="445"/>
      <c r="J432" s="445"/>
      <c r="K432" s="445"/>
      <c r="L432" s="445"/>
      <c r="M432" s="445"/>
      <c r="N432" s="445"/>
      <c r="O432" s="445"/>
      <c r="P432" s="445"/>
      <c r="Q432" s="445"/>
      <c r="R432" s="445"/>
      <c r="S432" s="445"/>
      <c r="T432" s="445"/>
      <c r="U432" s="445"/>
      <c r="V432" s="445"/>
      <c r="W432" s="445"/>
      <c r="X432" s="445"/>
      <c r="Y432" s="445"/>
      <c r="Z432" s="445"/>
    </row>
    <row r="433" spans="1:26" ht="15.6" hidden="1" x14ac:dyDescent="0.3">
      <c r="A433" s="445"/>
      <c r="B433" s="445"/>
      <c r="C433" s="445"/>
      <c r="D433" s="445"/>
      <c r="E433" s="505" t="s">
        <v>1034</v>
      </c>
      <c r="F433" s="505" t="s">
        <v>1035</v>
      </c>
      <c r="G433" s="445"/>
      <c r="H433" s="445"/>
      <c r="I433" s="445"/>
      <c r="J433" s="445"/>
      <c r="K433" s="445"/>
      <c r="L433" s="445"/>
      <c r="M433" s="445"/>
      <c r="N433" s="445"/>
      <c r="O433" s="445"/>
      <c r="P433" s="445"/>
      <c r="Q433" s="445"/>
      <c r="R433" s="445"/>
      <c r="S433" s="445"/>
      <c r="T433" s="445"/>
      <c r="U433" s="445"/>
      <c r="V433" s="445"/>
      <c r="W433" s="445"/>
      <c r="X433" s="445"/>
      <c r="Y433" s="445"/>
      <c r="Z433" s="445"/>
    </row>
    <row r="434" spans="1:26" ht="15.6" hidden="1" x14ac:dyDescent="0.3">
      <c r="A434" s="445"/>
      <c r="B434" s="445"/>
      <c r="C434" s="445"/>
      <c r="D434" s="445"/>
      <c r="E434" s="505" t="s">
        <v>1036</v>
      </c>
      <c r="F434" s="505" t="s">
        <v>1037</v>
      </c>
      <c r="G434" s="445"/>
      <c r="H434" s="445"/>
      <c r="I434" s="445"/>
      <c r="J434" s="445"/>
      <c r="K434" s="445"/>
      <c r="L434" s="445"/>
      <c r="M434" s="445"/>
      <c r="N434" s="445"/>
      <c r="O434" s="445"/>
      <c r="P434" s="445"/>
      <c r="Q434" s="445"/>
      <c r="R434" s="445"/>
      <c r="S434" s="445"/>
      <c r="T434" s="445"/>
      <c r="U434" s="445"/>
      <c r="V434" s="445"/>
      <c r="W434" s="445"/>
      <c r="X434" s="445"/>
      <c r="Y434" s="445"/>
      <c r="Z434" s="445"/>
    </row>
    <row r="435" spans="1:26" ht="15.6" hidden="1" x14ac:dyDescent="0.3">
      <c r="A435" s="445"/>
      <c r="B435" s="445"/>
      <c r="C435" s="445"/>
      <c r="D435" s="445"/>
      <c r="E435" s="505" t="s">
        <v>58</v>
      </c>
      <c r="F435" s="505" t="s">
        <v>1038</v>
      </c>
      <c r="G435" s="445"/>
      <c r="H435" s="445"/>
      <c r="I435" s="445"/>
      <c r="J435" s="445"/>
      <c r="K435" s="445"/>
      <c r="L435" s="445"/>
      <c r="M435" s="445"/>
      <c r="N435" s="445"/>
      <c r="O435" s="445"/>
      <c r="P435" s="445"/>
      <c r="Q435" s="445"/>
      <c r="R435" s="445"/>
      <c r="S435" s="445"/>
      <c r="T435" s="445"/>
      <c r="U435" s="445"/>
      <c r="V435" s="445"/>
      <c r="W435" s="445"/>
      <c r="X435" s="445"/>
      <c r="Y435" s="445"/>
      <c r="Z435" s="445"/>
    </row>
    <row r="436" spans="1:26" ht="15.6" hidden="1" x14ac:dyDescent="0.3">
      <c r="A436" s="445"/>
      <c r="B436" s="445"/>
      <c r="C436" s="445"/>
      <c r="D436" s="445"/>
      <c r="E436" s="505" t="s">
        <v>1039</v>
      </c>
      <c r="F436" s="505" t="s">
        <v>1040</v>
      </c>
      <c r="G436" s="445"/>
      <c r="H436" s="445"/>
      <c r="I436" s="445"/>
      <c r="J436" s="445"/>
      <c r="K436" s="445"/>
      <c r="L436" s="445"/>
      <c r="M436" s="445"/>
      <c r="N436" s="445"/>
      <c r="O436" s="445"/>
      <c r="P436" s="445"/>
      <c r="Q436" s="445"/>
      <c r="R436" s="445"/>
      <c r="S436" s="445"/>
      <c r="T436" s="445"/>
      <c r="U436" s="445"/>
      <c r="V436" s="445"/>
      <c r="W436" s="445"/>
      <c r="X436" s="445"/>
      <c r="Y436" s="445"/>
      <c r="Z436" s="445"/>
    </row>
    <row r="437" spans="1:26" ht="15.6" hidden="1" x14ac:dyDescent="0.3">
      <c r="A437" s="445"/>
      <c r="B437" s="445"/>
      <c r="C437" s="445"/>
      <c r="D437" s="445"/>
      <c r="E437" s="505" t="s">
        <v>1041</v>
      </c>
      <c r="F437" s="505" t="s">
        <v>1042</v>
      </c>
      <c r="G437" s="445"/>
      <c r="H437" s="445"/>
      <c r="I437" s="445"/>
      <c r="J437" s="445"/>
      <c r="K437" s="445"/>
      <c r="L437" s="445"/>
      <c r="M437" s="445"/>
      <c r="N437" s="445"/>
      <c r="O437" s="445"/>
      <c r="P437" s="445"/>
      <c r="Q437" s="445"/>
      <c r="R437" s="445"/>
      <c r="S437" s="445"/>
      <c r="T437" s="445"/>
      <c r="U437" s="445"/>
      <c r="V437" s="445"/>
      <c r="W437" s="445"/>
      <c r="X437" s="445"/>
      <c r="Y437" s="445"/>
      <c r="Z437" s="445"/>
    </row>
    <row r="438" spans="1:26" ht="15.6" hidden="1" x14ac:dyDescent="0.3">
      <c r="A438" s="445"/>
      <c r="B438" s="445"/>
      <c r="C438" s="445"/>
      <c r="D438" s="445"/>
      <c r="E438" s="505" t="s">
        <v>1043</v>
      </c>
      <c r="F438" s="505" t="s">
        <v>1044</v>
      </c>
      <c r="G438" s="445"/>
      <c r="H438" s="445"/>
      <c r="I438" s="445"/>
      <c r="J438" s="445"/>
      <c r="K438" s="445"/>
      <c r="L438" s="445"/>
      <c r="M438" s="445"/>
      <c r="N438" s="445"/>
      <c r="O438" s="445"/>
      <c r="P438" s="445"/>
      <c r="Q438" s="445"/>
      <c r="R438" s="445"/>
      <c r="S438" s="445"/>
      <c r="T438" s="445"/>
      <c r="U438" s="445"/>
      <c r="V438" s="445"/>
      <c r="W438" s="445"/>
      <c r="X438" s="445"/>
      <c r="Y438" s="445"/>
      <c r="Z438" s="445"/>
    </row>
    <row r="439" spans="1:26" ht="15.6" hidden="1" x14ac:dyDescent="0.3">
      <c r="A439" s="445"/>
      <c r="B439" s="445"/>
      <c r="C439" s="445"/>
      <c r="D439" s="445"/>
      <c r="E439" s="505" t="s">
        <v>1045</v>
      </c>
      <c r="F439" s="505" t="s">
        <v>1046</v>
      </c>
      <c r="G439" s="445"/>
      <c r="H439" s="445"/>
      <c r="I439" s="445"/>
      <c r="J439" s="445"/>
      <c r="K439" s="445"/>
      <c r="L439" s="445"/>
      <c r="M439" s="445"/>
      <c r="N439" s="445"/>
      <c r="O439" s="445"/>
      <c r="P439" s="445"/>
      <c r="Q439" s="445"/>
      <c r="R439" s="445"/>
      <c r="S439" s="445"/>
      <c r="T439" s="445"/>
      <c r="U439" s="445"/>
      <c r="V439" s="445"/>
      <c r="W439" s="445"/>
      <c r="X439" s="445"/>
      <c r="Y439" s="445"/>
      <c r="Z439" s="445"/>
    </row>
    <row r="440" spans="1:26" ht="15.6" hidden="1" x14ac:dyDescent="0.3">
      <c r="A440" s="445"/>
      <c r="B440" s="445"/>
      <c r="C440" s="445"/>
      <c r="D440" s="445"/>
      <c r="E440" s="505" t="s">
        <v>1047</v>
      </c>
      <c r="F440" s="505" t="s">
        <v>1048</v>
      </c>
      <c r="G440" s="445"/>
      <c r="H440" s="445"/>
      <c r="I440" s="445"/>
      <c r="J440" s="445"/>
      <c r="K440" s="445"/>
      <c r="L440" s="445"/>
      <c r="M440" s="445"/>
      <c r="N440" s="445"/>
      <c r="O440" s="445"/>
      <c r="P440" s="445"/>
      <c r="Q440" s="445"/>
      <c r="R440" s="445"/>
      <c r="S440" s="445"/>
      <c r="T440" s="445"/>
      <c r="U440" s="445"/>
      <c r="V440" s="445"/>
      <c r="W440" s="445"/>
      <c r="X440" s="445"/>
      <c r="Y440" s="445"/>
      <c r="Z440" s="445"/>
    </row>
    <row r="441" spans="1:26" ht="15.6" hidden="1" x14ac:dyDescent="0.3">
      <c r="A441" s="445"/>
      <c r="B441" s="445"/>
      <c r="C441" s="445"/>
      <c r="D441" s="445"/>
      <c r="E441" s="505" t="s">
        <v>1049</v>
      </c>
      <c r="F441" s="505" t="s">
        <v>1050</v>
      </c>
      <c r="G441" s="445"/>
      <c r="H441" s="445"/>
      <c r="I441" s="445"/>
      <c r="J441" s="445"/>
      <c r="K441" s="445"/>
      <c r="L441" s="445"/>
      <c r="M441" s="445"/>
      <c r="N441" s="445"/>
      <c r="O441" s="445"/>
      <c r="P441" s="445"/>
      <c r="Q441" s="445"/>
      <c r="R441" s="445"/>
      <c r="S441" s="445"/>
      <c r="T441" s="445"/>
      <c r="U441" s="445"/>
      <c r="V441" s="445"/>
      <c r="W441" s="445"/>
      <c r="X441" s="445"/>
      <c r="Y441" s="445"/>
      <c r="Z441" s="445"/>
    </row>
    <row r="442" spans="1:26" ht="15.6" hidden="1" x14ac:dyDescent="0.3">
      <c r="A442" s="445"/>
      <c r="B442" s="445"/>
      <c r="C442" s="445"/>
      <c r="D442" s="445"/>
      <c r="E442" s="505" t="s">
        <v>1051</v>
      </c>
      <c r="F442" s="505" t="s">
        <v>1052</v>
      </c>
      <c r="G442" s="445"/>
      <c r="H442" s="445"/>
      <c r="I442" s="445"/>
      <c r="J442" s="445"/>
      <c r="K442" s="445"/>
      <c r="L442" s="445"/>
      <c r="M442" s="445"/>
      <c r="N442" s="445"/>
      <c r="O442" s="445"/>
      <c r="P442" s="445"/>
      <c r="Q442" s="445"/>
      <c r="R442" s="445"/>
      <c r="S442" s="445"/>
      <c r="T442" s="445"/>
      <c r="U442" s="445"/>
      <c r="V442" s="445"/>
      <c r="W442" s="445"/>
      <c r="X442" s="445"/>
      <c r="Y442" s="445"/>
      <c r="Z442" s="445"/>
    </row>
    <row r="443" spans="1:26" ht="15.6" hidden="1" x14ac:dyDescent="0.3">
      <c r="A443" s="445"/>
      <c r="B443" s="445"/>
      <c r="C443" s="445"/>
      <c r="D443" s="445"/>
      <c r="E443" s="505" t="s">
        <v>1053</v>
      </c>
      <c r="F443" s="505" t="s">
        <v>1054</v>
      </c>
      <c r="G443" s="445"/>
      <c r="H443" s="445"/>
      <c r="I443" s="445"/>
      <c r="J443" s="445"/>
      <c r="K443" s="445"/>
      <c r="L443" s="445"/>
      <c r="M443" s="445"/>
      <c r="N443" s="445"/>
      <c r="O443" s="445"/>
      <c r="P443" s="445"/>
      <c r="Q443" s="445"/>
      <c r="R443" s="445"/>
      <c r="S443" s="445"/>
      <c r="T443" s="445"/>
      <c r="U443" s="445"/>
      <c r="V443" s="445"/>
      <c r="W443" s="445"/>
      <c r="X443" s="445"/>
      <c r="Y443" s="445"/>
      <c r="Z443" s="445"/>
    </row>
    <row r="444" spans="1:26" ht="15.6" hidden="1" x14ac:dyDescent="0.3">
      <c r="A444" s="445"/>
      <c r="B444" s="445"/>
      <c r="C444" s="445"/>
      <c r="D444" s="445"/>
      <c r="E444" s="505" t="s">
        <v>1055</v>
      </c>
      <c r="F444" s="505" t="s">
        <v>1056</v>
      </c>
      <c r="G444" s="445"/>
      <c r="H444" s="445"/>
      <c r="I444" s="445"/>
      <c r="J444" s="445"/>
      <c r="K444" s="445"/>
      <c r="L444" s="445"/>
      <c r="M444" s="445"/>
      <c r="N444" s="445"/>
      <c r="O444" s="445"/>
      <c r="P444" s="445"/>
      <c r="Q444" s="445"/>
      <c r="R444" s="445"/>
      <c r="S444" s="445"/>
      <c r="T444" s="445"/>
      <c r="U444" s="445"/>
      <c r="V444" s="445"/>
      <c r="W444" s="445"/>
      <c r="X444" s="445"/>
      <c r="Y444" s="445"/>
      <c r="Z444" s="445"/>
    </row>
    <row r="445" spans="1:26" ht="15.6" hidden="1" x14ac:dyDescent="0.3">
      <c r="A445" s="445"/>
      <c r="B445" s="445"/>
      <c r="C445" s="445"/>
      <c r="D445" s="445"/>
      <c r="E445" s="505" t="s">
        <v>1057</v>
      </c>
      <c r="F445" s="505" t="s">
        <v>1058</v>
      </c>
      <c r="G445" s="445"/>
      <c r="H445" s="445"/>
      <c r="I445" s="445"/>
      <c r="J445" s="445"/>
      <c r="K445" s="445"/>
      <c r="L445" s="445"/>
      <c r="M445" s="445"/>
      <c r="N445" s="445"/>
      <c r="O445" s="445"/>
      <c r="P445" s="445"/>
      <c r="Q445" s="445"/>
      <c r="R445" s="445"/>
      <c r="S445" s="445"/>
      <c r="T445" s="445"/>
      <c r="U445" s="445"/>
      <c r="V445" s="445"/>
      <c r="W445" s="445"/>
      <c r="X445" s="445"/>
      <c r="Y445" s="445"/>
      <c r="Z445" s="445"/>
    </row>
    <row r="446" spans="1:26" ht="15.6" hidden="1" x14ac:dyDescent="0.3">
      <c r="A446" s="445"/>
      <c r="B446" s="445"/>
      <c r="C446" s="445"/>
      <c r="D446" s="445"/>
      <c r="E446" s="505" t="s">
        <v>1059</v>
      </c>
      <c r="F446" s="505" t="s">
        <v>1060</v>
      </c>
      <c r="G446" s="445"/>
      <c r="H446" s="445"/>
      <c r="I446" s="445"/>
      <c r="J446" s="445"/>
      <c r="K446" s="445"/>
      <c r="L446" s="445"/>
      <c r="M446" s="445"/>
      <c r="N446" s="445"/>
      <c r="O446" s="445"/>
      <c r="P446" s="445"/>
      <c r="Q446" s="445"/>
      <c r="R446" s="445"/>
      <c r="S446" s="445"/>
      <c r="T446" s="445"/>
      <c r="U446" s="445"/>
      <c r="V446" s="445"/>
      <c r="W446" s="445"/>
      <c r="X446" s="445"/>
      <c r="Y446" s="445"/>
      <c r="Z446" s="445"/>
    </row>
    <row r="447" spans="1:26" ht="15.6" hidden="1" x14ac:dyDescent="0.3">
      <c r="A447" s="445"/>
      <c r="B447" s="445"/>
      <c r="C447" s="445"/>
      <c r="D447" s="445"/>
      <c r="E447" s="505" t="s">
        <v>1061</v>
      </c>
      <c r="F447" s="505" t="s">
        <v>1062</v>
      </c>
      <c r="G447" s="445"/>
      <c r="H447" s="445"/>
      <c r="I447" s="445"/>
      <c r="J447" s="445"/>
      <c r="K447" s="445"/>
      <c r="L447" s="445"/>
      <c r="M447" s="445"/>
      <c r="N447" s="445"/>
      <c r="O447" s="445"/>
      <c r="P447" s="445"/>
      <c r="Q447" s="445"/>
      <c r="R447" s="445"/>
      <c r="S447" s="445"/>
      <c r="T447" s="445"/>
      <c r="U447" s="445"/>
      <c r="V447" s="445"/>
      <c r="W447" s="445"/>
      <c r="X447" s="445"/>
      <c r="Y447" s="445"/>
      <c r="Z447" s="445"/>
    </row>
    <row r="448" spans="1:26" ht="15.6" hidden="1" x14ac:dyDescent="0.3">
      <c r="A448" s="445"/>
      <c r="B448" s="445"/>
      <c r="C448" s="445"/>
      <c r="D448" s="445"/>
      <c r="E448" s="505" t="s">
        <v>1063</v>
      </c>
      <c r="F448" s="505" t="s">
        <v>1064</v>
      </c>
      <c r="G448" s="445"/>
      <c r="H448" s="445"/>
      <c r="I448" s="445"/>
      <c r="J448" s="445"/>
      <c r="K448" s="445"/>
      <c r="L448" s="445"/>
      <c r="M448" s="445"/>
      <c r="N448" s="445"/>
      <c r="O448" s="445"/>
      <c r="P448" s="445"/>
      <c r="Q448" s="445"/>
      <c r="R448" s="445"/>
      <c r="S448" s="445"/>
      <c r="T448" s="445"/>
      <c r="U448" s="445"/>
      <c r="V448" s="445"/>
      <c r="W448" s="445"/>
      <c r="X448" s="445"/>
      <c r="Y448" s="445"/>
      <c r="Z448" s="445"/>
    </row>
    <row r="449" spans="1:26" ht="15.6" hidden="1" x14ac:dyDescent="0.3">
      <c r="A449" s="445"/>
      <c r="B449" s="445"/>
      <c r="C449" s="445"/>
      <c r="D449" s="445"/>
      <c r="E449" s="505" t="s">
        <v>1065</v>
      </c>
      <c r="F449" s="505" t="s">
        <v>1066</v>
      </c>
      <c r="G449" s="445"/>
      <c r="H449" s="445"/>
      <c r="I449" s="445"/>
      <c r="J449" s="445"/>
      <c r="K449" s="445"/>
      <c r="L449" s="445"/>
      <c r="M449" s="445"/>
      <c r="N449" s="445"/>
      <c r="O449" s="445"/>
      <c r="P449" s="445"/>
      <c r="Q449" s="445"/>
      <c r="R449" s="445"/>
      <c r="S449" s="445"/>
      <c r="T449" s="445"/>
      <c r="U449" s="445"/>
      <c r="V449" s="445"/>
      <c r="W449" s="445"/>
      <c r="X449" s="445"/>
      <c r="Y449" s="445"/>
      <c r="Z449" s="445"/>
    </row>
    <row r="450" spans="1:26" ht="15.6" hidden="1" x14ac:dyDescent="0.3">
      <c r="A450" s="445"/>
      <c r="B450" s="445"/>
      <c r="C450" s="445"/>
      <c r="D450" s="445"/>
      <c r="E450" s="505" t="s">
        <v>1067</v>
      </c>
      <c r="F450" s="505" t="s">
        <v>1068</v>
      </c>
      <c r="G450" s="445"/>
      <c r="H450" s="445"/>
      <c r="I450" s="445"/>
      <c r="J450" s="445"/>
      <c r="K450" s="445"/>
      <c r="L450" s="445"/>
      <c r="M450" s="445"/>
      <c r="N450" s="445"/>
      <c r="O450" s="445"/>
      <c r="P450" s="445"/>
      <c r="Q450" s="445"/>
      <c r="R450" s="445"/>
      <c r="S450" s="445"/>
      <c r="T450" s="445"/>
      <c r="U450" s="445"/>
      <c r="V450" s="445"/>
      <c r="W450" s="445"/>
      <c r="X450" s="445"/>
      <c r="Y450" s="445"/>
      <c r="Z450" s="445"/>
    </row>
    <row r="451" spans="1:26" ht="15.6" hidden="1" x14ac:dyDescent="0.3">
      <c r="A451" s="445"/>
      <c r="B451" s="445"/>
      <c r="C451" s="445"/>
      <c r="D451" s="445"/>
      <c r="E451" s="505" t="s">
        <v>1069</v>
      </c>
      <c r="F451" s="505" t="s">
        <v>1070</v>
      </c>
      <c r="G451" s="445"/>
      <c r="H451" s="445"/>
      <c r="I451" s="445"/>
      <c r="J451" s="445"/>
      <c r="K451" s="445"/>
      <c r="L451" s="445"/>
      <c r="M451" s="445"/>
      <c r="N451" s="445"/>
      <c r="O451" s="445"/>
      <c r="P451" s="445"/>
      <c r="Q451" s="445"/>
      <c r="R451" s="445"/>
      <c r="S451" s="445"/>
      <c r="T451" s="445"/>
      <c r="U451" s="445"/>
      <c r="V451" s="445"/>
      <c r="W451" s="445"/>
      <c r="X451" s="445"/>
      <c r="Y451" s="445"/>
      <c r="Z451" s="445"/>
    </row>
    <row r="452" spans="1:26" ht="15.6" hidden="1" x14ac:dyDescent="0.3">
      <c r="A452" s="445"/>
      <c r="B452" s="445"/>
      <c r="C452" s="445"/>
      <c r="D452" s="445"/>
      <c r="E452" s="505" t="s">
        <v>1071</v>
      </c>
      <c r="F452" s="505" t="s">
        <v>1072</v>
      </c>
      <c r="G452" s="445"/>
      <c r="H452" s="445"/>
      <c r="I452" s="445"/>
      <c r="J452" s="445"/>
      <c r="K452" s="445"/>
      <c r="L452" s="445"/>
      <c r="M452" s="445"/>
      <c r="N452" s="445"/>
      <c r="O452" s="445"/>
      <c r="P452" s="445"/>
      <c r="Q452" s="445"/>
      <c r="R452" s="445"/>
      <c r="S452" s="445"/>
      <c r="T452" s="445"/>
      <c r="U452" s="445"/>
      <c r="V452" s="445"/>
      <c r="W452" s="445"/>
      <c r="X452" s="445"/>
      <c r="Y452" s="445"/>
      <c r="Z452" s="445"/>
    </row>
    <row r="453" spans="1:26" ht="15.6" hidden="1" x14ac:dyDescent="0.3">
      <c r="A453" s="445"/>
      <c r="B453" s="445"/>
      <c r="C453" s="445"/>
      <c r="D453" s="445"/>
      <c r="E453" s="505" t="s">
        <v>1073</v>
      </c>
      <c r="F453" s="505" t="s">
        <v>1074</v>
      </c>
      <c r="G453" s="445"/>
      <c r="H453" s="445"/>
      <c r="I453" s="445"/>
      <c r="J453" s="445"/>
      <c r="K453" s="445"/>
      <c r="L453" s="445"/>
      <c r="M453" s="445"/>
      <c r="N453" s="445"/>
      <c r="O453" s="445"/>
      <c r="P453" s="445"/>
      <c r="Q453" s="445"/>
      <c r="R453" s="445"/>
      <c r="S453" s="445"/>
      <c r="T453" s="445"/>
      <c r="U453" s="445"/>
      <c r="V453" s="445"/>
      <c r="W453" s="445"/>
      <c r="X453" s="445"/>
      <c r="Y453" s="445"/>
      <c r="Z453" s="445"/>
    </row>
    <row r="454" spans="1:26" ht="15.6" hidden="1" x14ac:dyDescent="0.3">
      <c r="A454" s="445"/>
      <c r="B454" s="445"/>
      <c r="C454" s="445"/>
      <c r="D454" s="445"/>
      <c r="E454" s="505" t="s">
        <v>1075</v>
      </c>
      <c r="F454" s="505" t="s">
        <v>1076</v>
      </c>
      <c r="G454" s="445"/>
      <c r="H454" s="445"/>
      <c r="I454" s="445"/>
      <c r="J454" s="445"/>
      <c r="K454" s="445"/>
      <c r="L454" s="445"/>
      <c r="M454" s="445"/>
      <c r="N454" s="445"/>
      <c r="O454" s="445"/>
      <c r="P454" s="445"/>
      <c r="Q454" s="445"/>
      <c r="R454" s="445"/>
      <c r="S454" s="445"/>
      <c r="T454" s="445"/>
      <c r="U454" s="445"/>
      <c r="V454" s="445"/>
      <c r="W454" s="445"/>
      <c r="X454" s="445"/>
      <c r="Y454" s="445"/>
      <c r="Z454" s="445"/>
    </row>
    <row r="455" spans="1:26" ht="15.6" hidden="1" x14ac:dyDescent="0.3">
      <c r="A455" s="445"/>
      <c r="B455" s="445"/>
      <c r="C455" s="445"/>
      <c r="D455" s="445"/>
      <c r="E455" s="505" t="s">
        <v>1077</v>
      </c>
      <c r="F455" s="505" t="s">
        <v>1078</v>
      </c>
      <c r="G455" s="445"/>
      <c r="H455" s="445"/>
      <c r="I455" s="445"/>
      <c r="J455" s="445"/>
      <c r="K455" s="445"/>
      <c r="L455" s="445"/>
      <c r="M455" s="445"/>
      <c r="N455" s="445"/>
      <c r="O455" s="445"/>
      <c r="P455" s="445"/>
      <c r="Q455" s="445"/>
      <c r="R455" s="445"/>
      <c r="S455" s="445"/>
      <c r="T455" s="445"/>
      <c r="U455" s="445"/>
      <c r="V455" s="445"/>
      <c r="W455" s="445"/>
      <c r="X455" s="445"/>
      <c r="Y455" s="445"/>
      <c r="Z455" s="445"/>
    </row>
    <row r="456" spans="1:26" ht="15.6" hidden="1" x14ac:dyDescent="0.3">
      <c r="A456" s="445"/>
      <c r="B456" s="445"/>
      <c r="C456" s="445"/>
      <c r="D456" s="445"/>
      <c r="E456" s="505" t="s">
        <v>1079</v>
      </c>
      <c r="F456" s="505" t="s">
        <v>1080</v>
      </c>
      <c r="G456" s="445"/>
      <c r="H456" s="445"/>
      <c r="I456" s="445"/>
      <c r="J456" s="445"/>
      <c r="K456" s="445"/>
      <c r="L456" s="445"/>
      <c r="M456" s="445"/>
      <c r="N456" s="445"/>
      <c r="O456" s="445"/>
      <c r="P456" s="445"/>
      <c r="Q456" s="445"/>
      <c r="R456" s="445"/>
      <c r="S456" s="445"/>
      <c r="T456" s="445"/>
      <c r="U456" s="445"/>
      <c r="V456" s="445"/>
      <c r="W456" s="445"/>
      <c r="X456" s="445"/>
      <c r="Y456" s="445"/>
      <c r="Z456" s="445"/>
    </row>
    <row r="457" spans="1:26" ht="15.6" hidden="1" x14ac:dyDescent="0.3">
      <c r="A457" s="445"/>
      <c r="B457" s="445"/>
      <c r="C457" s="445"/>
      <c r="D457" s="445"/>
      <c r="E457" s="505" t="s">
        <v>1081</v>
      </c>
      <c r="F457" s="505" t="s">
        <v>1082</v>
      </c>
      <c r="G457" s="445"/>
      <c r="H457" s="445"/>
      <c r="I457" s="445"/>
      <c r="J457" s="445"/>
      <c r="K457" s="445"/>
      <c r="L457" s="445"/>
      <c r="M457" s="445"/>
      <c r="N457" s="445"/>
      <c r="O457" s="445"/>
      <c r="P457" s="445"/>
      <c r="Q457" s="445"/>
      <c r="R457" s="445"/>
      <c r="S457" s="445"/>
      <c r="T457" s="445"/>
      <c r="U457" s="445"/>
      <c r="V457" s="445"/>
      <c r="W457" s="445"/>
      <c r="X457" s="445"/>
      <c r="Y457" s="445"/>
      <c r="Z457" s="445"/>
    </row>
    <row r="458" spans="1:26" ht="15.6" hidden="1" x14ac:dyDescent="0.3">
      <c r="A458" s="445"/>
      <c r="B458" s="445"/>
      <c r="C458" s="445"/>
      <c r="D458" s="445"/>
      <c r="E458" s="505" t="s">
        <v>1083</v>
      </c>
      <c r="F458" s="505" t="s">
        <v>1084</v>
      </c>
      <c r="G458" s="445"/>
      <c r="H458" s="445"/>
      <c r="I458" s="445"/>
      <c r="J458" s="445"/>
      <c r="K458" s="445"/>
      <c r="L458" s="445"/>
      <c r="M458" s="445"/>
      <c r="N458" s="445"/>
      <c r="O458" s="445"/>
      <c r="P458" s="445"/>
      <c r="Q458" s="445"/>
      <c r="R458" s="445"/>
      <c r="S458" s="445"/>
      <c r="T458" s="445"/>
      <c r="U458" s="445"/>
      <c r="V458" s="445"/>
      <c r="W458" s="445"/>
      <c r="X458" s="445"/>
      <c r="Y458" s="445"/>
      <c r="Z458" s="445"/>
    </row>
    <row r="459" spans="1:26" ht="15.6" hidden="1" x14ac:dyDescent="0.3">
      <c r="A459" s="445"/>
      <c r="B459" s="445"/>
      <c r="C459" s="445"/>
      <c r="D459" s="445"/>
      <c r="E459" s="505" t="s">
        <v>1085</v>
      </c>
      <c r="F459" s="505" t="s">
        <v>1086</v>
      </c>
      <c r="G459" s="445"/>
      <c r="H459" s="445"/>
      <c r="I459" s="445"/>
      <c r="J459" s="445"/>
      <c r="K459" s="445"/>
      <c r="L459" s="445"/>
      <c r="M459" s="445"/>
      <c r="N459" s="445"/>
      <c r="O459" s="445"/>
      <c r="P459" s="445"/>
      <c r="Q459" s="445"/>
      <c r="R459" s="445"/>
      <c r="S459" s="445"/>
      <c r="T459" s="445"/>
      <c r="U459" s="445"/>
      <c r="V459" s="445"/>
      <c r="W459" s="445"/>
      <c r="X459" s="445"/>
      <c r="Y459" s="445"/>
      <c r="Z459" s="445"/>
    </row>
    <row r="460" spans="1:26" ht="15.6" hidden="1" x14ac:dyDescent="0.3">
      <c r="A460" s="445"/>
      <c r="B460" s="445"/>
      <c r="C460" s="445"/>
      <c r="D460" s="445"/>
      <c r="E460" s="505" t="s">
        <v>1087</v>
      </c>
      <c r="F460" s="505" t="s">
        <v>1088</v>
      </c>
      <c r="G460" s="445"/>
      <c r="H460" s="445"/>
      <c r="I460" s="445"/>
      <c r="J460" s="445"/>
      <c r="K460" s="445"/>
      <c r="L460" s="445"/>
      <c r="M460" s="445"/>
      <c r="N460" s="445"/>
      <c r="O460" s="445"/>
      <c r="P460" s="445"/>
      <c r="Q460" s="445"/>
      <c r="R460" s="445"/>
      <c r="S460" s="445"/>
      <c r="T460" s="445"/>
      <c r="U460" s="445"/>
      <c r="V460" s="445"/>
      <c r="W460" s="445"/>
      <c r="X460" s="445"/>
      <c r="Y460" s="445"/>
      <c r="Z460" s="445"/>
    </row>
    <row r="461" spans="1:26" ht="15.6" hidden="1" x14ac:dyDescent="0.3">
      <c r="A461" s="445"/>
      <c r="B461" s="445"/>
      <c r="C461" s="445"/>
      <c r="D461" s="445"/>
      <c r="E461" s="505" t="s">
        <v>1089</v>
      </c>
      <c r="F461" s="505" t="s">
        <v>1090</v>
      </c>
      <c r="G461" s="445"/>
      <c r="H461" s="445"/>
      <c r="I461" s="445"/>
      <c r="J461" s="445"/>
      <c r="K461" s="445"/>
      <c r="L461" s="445"/>
      <c r="M461" s="445"/>
      <c r="N461" s="445"/>
      <c r="O461" s="445"/>
      <c r="P461" s="445"/>
      <c r="Q461" s="445"/>
      <c r="R461" s="445"/>
      <c r="S461" s="445"/>
      <c r="T461" s="445"/>
      <c r="U461" s="445"/>
      <c r="V461" s="445"/>
      <c r="W461" s="445"/>
      <c r="X461" s="445"/>
      <c r="Y461" s="445"/>
      <c r="Z461" s="445"/>
    </row>
    <row r="462" spans="1:26" ht="15.6" hidden="1" x14ac:dyDescent="0.3">
      <c r="A462" s="445"/>
      <c r="B462" s="445"/>
      <c r="C462" s="445"/>
      <c r="D462" s="445"/>
      <c r="E462" s="505" t="s">
        <v>1091</v>
      </c>
      <c r="F462" s="505" t="s">
        <v>1092</v>
      </c>
      <c r="G462" s="445"/>
      <c r="H462" s="445"/>
      <c r="I462" s="445"/>
      <c r="J462" s="445"/>
      <c r="K462" s="445"/>
      <c r="L462" s="445"/>
      <c r="M462" s="445"/>
      <c r="N462" s="445"/>
      <c r="O462" s="445"/>
      <c r="P462" s="445"/>
      <c r="Q462" s="445"/>
      <c r="R462" s="445"/>
      <c r="S462" s="445"/>
      <c r="T462" s="445"/>
      <c r="U462" s="445"/>
      <c r="V462" s="445"/>
      <c r="W462" s="445"/>
      <c r="X462" s="445"/>
      <c r="Y462" s="445"/>
      <c r="Z462" s="445"/>
    </row>
    <row r="463" spans="1:26" ht="15.6" hidden="1" x14ac:dyDescent="0.3">
      <c r="A463" s="445"/>
      <c r="B463" s="445"/>
      <c r="C463" s="445"/>
      <c r="D463" s="445"/>
      <c r="E463" s="505" t="s">
        <v>1093</v>
      </c>
      <c r="F463" s="505" t="s">
        <v>1094</v>
      </c>
      <c r="G463" s="445"/>
      <c r="H463" s="445"/>
      <c r="I463" s="445"/>
      <c r="J463" s="445"/>
      <c r="K463" s="445"/>
      <c r="L463" s="445"/>
      <c r="M463" s="445"/>
      <c r="N463" s="445"/>
      <c r="O463" s="445"/>
      <c r="P463" s="445"/>
      <c r="Q463" s="445"/>
      <c r="R463" s="445"/>
      <c r="S463" s="445"/>
      <c r="T463" s="445"/>
      <c r="U463" s="445"/>
      <c r="V463" s="445"/>
      <c r="W463" s="445"/>
      <c r="X463" s="445"/>
      <c r="Y463" s="445"/>
      <c r="Z463" s="445"/>
    </row>
    <row r="464" spans="1:26" ht="15.6" hidden="1" x14ac:dyDescent="0.3">
      <c r="A464" s="445"/>
      <c r="B464" s="445"/>
      <c r="C464" s="445"/>
      <c r="D464" s="445"/>
      <c r="E464" s="505" t="s">
        <v>1095</v>
      </c>
      <c r="F464" s="505" t="s">
        <v>1096</v>
      </c>
      <c r="G464" s="445"/>
      <c r="H464" s="445"/>
      <c r="I464" s="445"/>
      <c r="J464" s="445"/>
      <c r="K464" s="445"/>
      <c r="L464" s="445"/>
      <c r="M464" s="445"/>
      <c r="N464" s="445"/>
      <c r="O464" s="445"/>
      <c r="P464" s="445"/>
      <c r="Q464" s="445"/>
      <c r="R464" s="445"/>
      <c r="S464" s="445"/>
      <c r="T464" s="445"/>
      <c r="U464" s="445"/>
      <c r="V464" s="445"/>
      <c r="W464" s="445"/>
      <c r="X464" s="445"/>
      <c r="Y464" s="445"/>
      <c r="Z464" s="445"/>
    </row>
    <row r="465" spans="1:26" ht="15.6" hidden="1" x14ac:dyDescent="0.3">
      <c r="A465" s="445"/>
      <c r="B465" s="445"/>
      <c r="C465" s="445"/>
      <c r="D465" s="445"/>
      <c r="E465" s="505" t="s">
        <v>1097</v>
      </c>
      <c r="F465" s="505" t="s">
        <v>1098</v>
      </c>
      <c r="G465" s="445"/>
      <c r="H465" s="445"/>
      <c r="I465" s="445"/>
      <c r="J465" s="445"/>
      <c r="K465" s="445"/>
      <c r="L465" s="445"/>
      <c r="M465" s="445"/>
      <c r="N465" s="445"/>
      <c r="O465" s="445"/>
      <c r="P465" s="445"/>
      <c r="Q465" s="445"/>
      <c r="R465" s="445"/>
      <c r="S465" s="445"/>
      <c r="T465" s="445"/>
      <c r="U465" s="445"/>
      <c r="V465" s="445"/>
      <c r="W465" s="445"/>
      <c r="X465" s="445"/>
      <c r="Y465" s="445"/>
      <c r="Z465" s="445"/>
    </row>
    <row r="466" spans="1:26" ht="15.6" hidden="1" x14ac:dyDescent="0.3">
      <c r="A466" s="445"/>
      <c r="B466" s="445"/>
      <c r="C466" s="445"/>
      <c r="D466" s="445"/>
      <c r="E466" s="505" t="s">
        <v>1099</v>
      </c>
      <c r="F466" s="505" t="s">
        <v>1100</v>
      </c>
      <c r="G466" s="445"/>
      <c r="H466" s="445"/>
      <c r="I466" s="445"/>
      <c r="J466" s="445"/>
      <c r="K466" s="445"/>
      <c r="L466" s="445"/>
      <c r="M466" s="445"/>
      <c r="N466" s="445"/>
      <c r="O466" s="445"/>
      <c r="P466" s="445"/>
      <c r="Q466" s="445"/>
      <c r="R466" s="445"/>
      <c r="S466" s="445"/>
      <c r="T466" s="445"/>
      <c r="U466" s="445"/>
      <c r="V466" s="445"/>
      <c r="W466" s="445"/>
      <c r="X466" s="445"/>
      <c r="Y466" s="445"/>
      <c r="Z466" s="445"/>
    </row>
    <row r="467" spans="1:26" ht="15.6" hidden="1" x14ac:dyDescent="0.3">
      <c r="A467" s="445"/>
      <c r="B467" s="445"/>
      <c r="C467" s="445"/>
      <c r="D467" s="445"/>
      <c r="E467" s="505" t="s">
        <v>1101</v>
      </c>
      <c r="F467" s="505" t="s">
        <v>1102</v>
      </c>
      <c r="G467" s="445"/>
      <c r="H467" s="445"/>
      <c r="I467" s="445"/>
      <c r="J467" s="445"/>
      <c r="K467" s="445"/>
      <c r="L467" s="445"/>
      <c r="M467" s="445"/>
      <c r="N467" s="445"/>
      <c r="O467" s="445"/>
      <c r="P467" s="445"/>
      <c r="Q467" s="445"/>
      <c r="R467" s="445"/>
      <c r="S467" s="445"/>
      <c r="T467" s="445"/>
      <c r="U467" s="445"/>
      <c r="V467" s="445"/>
      <c r="W467" s="445"/>
      <c r="X467" s="445"/>
      <c r="Y467" s="445"/>
      <c r="Z467" s="445"/>
    </row>
    <row r="468" spans="1:26" ht="15.6" hidden="1" x14ac:dyDescent="0.3">
      <c r="A468" s="445"/>
      <c r="B468" s="445"/>
      <c r="C468" s="445"/>
      <c r="D468" s="445"/>
      <c r="E468" s="505" t="s">
        <v>1103</v>
      </c>
      <c r="F468" s="505" t="s">
        <v>1104</v>
      </c>
      <c r="G468" s="445"/>
      <c r="H468" s="445"/>
      <c r="I468" s="445"/>
      <c r="J468" s="445"/>
      <c r="K468" s="445"/>
      <c r="L468" s="445"/>
      <c r="M468" s="445"/>
      <c r="N468" s="445"/>
      <c r="O468" s="445"/>
      <c r="P468" s="445"/>
      <c r="Q468" s="445"/>
      <c r="R468" s="445"/>
      <c r="S468" s="445"/>
      <c r="T468" s="445"/>
      <c r="U468" s="445"/>
      <c r="V468" s="445"/>
      <c r="W468" s="445"/>
      <c r="X468" s="445"/>
      <c r="Y468" s="445"/>
      <c r="Z468" s="445"/>
    </row>
    <row r="469" spans="1:26" ht="15.6" hidden="1" x14ac:dyDescent="0.3">
      <c r="A469" s="445"/>
      <c r="B469" s="445"/>
      <c r="C469" s="445"/>
      <c r="D469" s="445"/>
      <c r="E469" s="505" t="s">
        <v>1105</v>
      </c>
      <c r="F469" s="505" t="s">
        <v>1106</v>
      </c>
      <c r="G469" s="445"/>
      <c r="H469" s="445"/>
      <c r="I469" s="445"/>
      <c r="J469" s="445"/>
      <c r="K469" s="445"/>
      <c r="L469" s="445"/>
      <c r="M469" s="445"/>
      <c r="N469" s="445"/>
      <c r="O469" s="445"/>
      <c r="P469" s="445"/>
      <c r="Q469" s="445"/>
      <c r="R469" s="445"/>
      <c r="S469" s="445"/>
      <c r="T469" s="445"/>
      <c r="U469" s="445"/>
      <c r="V469" s="445"/>
      <c r="W469" s="445"/>
      <c r="X469" s="445"/>
      <c r="Y469" s="445"/>
      <c r="Z469" s="445"/>
    </row>
    <row r="470" spans="1:26" ht="15.6" hidden="1" x14ac:dyDescent="0.3">
      <c r="A470" s="445"/>
      <c r="B470" s="445"/>
      <c r="C470" s="445"/>
      <c r="D470" s="445"/>
      <c r="E470" s="505" t="s">
        <v>1107</v>
      </c>
      <c r="F470" s="505" t="s">
        <v>1108</v>
      </c>
      <c r="G470" s="445"/>
      <c r="H470" s="445"/>
      <c r="I470" s="445"/>
      <c r="J470" s="445"/>
      <c r="K470" s="445"/>
      <c r="L470" s="445"/>
      <c r="M470" s="445"/>
      <c r="N470" s="445"/>
      <c r="O470" s="445"/>
      <c r="P470" s="445"/>
      <c r="Q470" s="445"/>
      <c r="R470" s="445"/>
      <c r="S470" s="445"/>
      <c r="T470" s="445"/>
      <c r="U470" s="445"/>
      <c r="V470" s="445"/>
      <c r="W470" s="445"/>
      <c r="X470" s="445"/>
      <c r="Y470" s="445"/>
      <c r="Z470" s="445"/>
    </row>
    <row r="471" spans="1:26" ht="15.6" hidden="1" x14ac:dyDescent="0.3">
      <c r="A471" s="445"/>
      <c r="B471" s="445"/>
      <c r="C471" s="445"/>
      <c r="D471" s="445"/>
      <c r="E471" s="505" t="s">
        <v>1109</v>
      </c>
      <c r="F471" s="505" t="s">
        <v>1110</v>
      </c>
      <c r="G471" s="445"/>
      <c r="H471" s="445"/>
      <c r="I471" s="445"/>
      <c r="J471" s="445"/>
      <c r="K471" s="445"/>
      <c r="L471" s="445"/>
      <c r="M471" s="445"/>
      <c r="N471" s="445"/>
      <c r="O471" s="445"/>
      <c r="P471" s="445"/>
      <c r="Q471" s="445"/>
      <c r="R471" s="445"/>
      <c r="S471" s="445"/>
      <c r="T471" s="445"/>
      <c r="U471" s="445"/>
      <c r="V471" s="445"/>
      <c r="W471" s="445"/>
      <c r="X471" s="445"/>
      <c r="Y471" s="445"/>
      <c r="Z471" s="445"/>
    </row>
    <row r="472" spans="1:26" ht="15.6" hidden="1" x14ac:dyDescent="0.3">
      <c r="A472" s="445"/>
      <c r="B472" s="445"/>
      <c r="C472" s="445"/>
      <c r="D472" s="445"/>
      <c r="E472" s="505" t="s">
        <v>1111</v>
      </c>
      <c r="F472" s="505" t="s">
        <v>1112</v>
      </c>
      <c r="G472" s="445"/>
      <c r="H472" s="445"/>
      <c r="I472" s="445"/>
      <c r="J472" s="445"/>
      <c r="K472" s="445"/>
      <c r="L472" s="445"/>
      <c r="M472" s="445"/>
      <c r="N472" s="445"/>
      <c r="O472" s="445"/>
      <c r="P472" s="445"/>
      <c r="Q472" s="445"/>
      <c r="R472" s="445"/>
      <c r="S472" s="445"/>
      <c r="T472" s="445"/>
      <c r="U472" s="445"/>
      <c r="V472" s="445"/>
      <c r="W472" s="445"/>
      <c r="X472" s="445"/>
      <c r="Y472" s="445"/>
      <c r="Z472" s="445"/>
    </row>
    <row r="473" spans="1:26" ht="15.6" hidden="1" x14ac:dyDescent="0.3">
      <c r="A473" s="445"/>
      <c r="B473" s="445"/>
      <c r="C473" s="445"/>
      <c r="D473" s="445"/>
      <c r="E473" s="505" t="s">
        <v>1113</v>
      </c>
      <c r="F473" s="505" t="s">
        <v>1114</v>
      </c>
      <c r="G473" s="445"/>
      <c r="H473" s="445"/>
      <c r="I473" s="445"/>
      <c r="J473" s="445"/>
      <c r="K473" s="445"/>
      <c r="L473" s="445"/>
      <c r="M473" s="445"/>
      <c r="N473" s="445"/>
      <c r="O473" s="445"/>
      <c r="P473" s="445"/>
      <c r="Q473" s="445"/>
      <c r="R473" s="445"/>
      <c r="S473" s="445"/>
      <c r="T473" s="445"/>
      <c r="U473" s="445"/>
      <c r="V473" s="445"/>
      <c r="W473" s="445"/>
      <c r="X473" s="445"/>
      <c r="Y473" s="445"/>
      <c r="Z473" s="445"/>
    </row>
    <row r="474" spans="1:26" ht="15.6" hidden="1" x14ac:dyDescent="0.3">
      <c r="A474" s="445"/>
      <c r="B474" s="445"/>
      <c r="C474" s="445"/>
      <c r="D474" s="445"/>
      <c r="E474" s="505" t="s">
        <v>1115</v>
      </c>
      <c r="F474" s="505" t="s">
        <v>1116</v>
      </c>
      <c r="G474" s="445"/>
      <c r="H474" s="445"/>
      <c r="I474" s="445"/>
      <c r="J474" s="445"/>
      <c r="K474" s="445"/>
      <c r="L474" s="445"/>
      <c r="M474" s="445"/>
      <c r="N474" s="445"/>
      <c r="O474" s="445"/>
      <c r="P474" s="445"/>
      <c r="Q474" s="445"/>
      <c r="R474" s="445"/>
      <c r="S474" s="445"/>
      <c r="T474" s="445"/>
      <c r="U474" s="445"/>
      <c r="V474" s="445"/>
      <c r="W474" s="445"/>
      <c r="X474" s="445"/>
      <c r="Y474" s="445"/>
      <c r="Z474" s="445"/>
    </row>
    <row r="475" spans="1:26" ht="15.6" hidden="1" x14ac:dyDescent="0.3">
      <c r="A475" s="445"/>
      <c r="B475" s="445"/>
      <c r="C475" s="445"/>
      <c r="D475" s="445"/>
      <c r="E475" s="505" t="s">
        <v>1117</v>
      </c>
      <c r="F475" s="505" t="s">
        <v>1118</v>
      </c>
      <c r="G475" s="445"/>
      <c r="H475" s="445"/>
      <c r="I475" s="445"/>
      <c r="J475" s="445"/>
      <c r="K475" s="445"/>
      <c r="L475" s="445"/>
      <c r="M475" s="445"/>
      <c r="N475" s="445"/>
      <c r="O475" s="445"/>
      <c r="P475" s="445"/>
      <c r="Q475" s="445"/>
      <c r="R475" s="445"/>
      <c r="S475" s="445"/>
      <c r="T475" s="445"/>
      <c r="U475" s="445"/>
      <c r="V475" s="445"/>
      <c r="W475" s="445"/>
      <c r="X475" s="445"/>
      <c r="Y475" s="445"/>
      <c r="Z475" s="445"/>
    </row>
    <row r="476" spans="1:26" ht="15.6" hidden="1" x14ac:dyDescent="0.3">
      <c r="A476" s="445"/>
      <c r="B476" s="445"/>
      <c r="C476" s="445"/>
      <c r="D476" s="445"/>
      <c r="E476" s="505" t="s">
        <v>1119</v>
      </c>
      <c r="F476" s="505" t="s">
        <v>1120</v>
      </c>
      <c r="G476" s="445"/>
      <c r="H476" s="445"/>
      <c r="I476" s="445"/>
      <c r="J476" s="445"/>
      <c r="K476" s="445"/>
      <c r="L476" s="445"/>
      <c r="M476" s="445"/>
      <c r="N476" s="445"/>
      <c r="O476" s="445"/>
      <c r="P476" s="445"/>
      <c r="Q476" s="445"/>
      <c r="R476" s="445"/>
      <c r="S476" s="445"/>
      <c r="T476" s="445"/>
      <c r="U476" s="445"/>
      <c r="V476" s="445"/>
      <c r="W476" s="445"/>
      <c r="X476" s="445"/>
      <c r="Y476" s="445"/>
      <c r="Z476" s="445"/>
    </row>
    <row r="477" spans="1:26" ht="15.6" hidden="1" x14ac:dyDescent="0.3">
      <c r="A477" s="445"/>
      <c r="B477" s="445"/>
      <c r="C477" s="445"/>
      <c r="D477" s="445"/>
      <c r="E477" s="505" t="s">
        <v>1121</v>
      </c>
      <c r="F477" s="505" t="s">
        <v>1122</v>
      </c>
      <c r="G477" s="445"/>
      <c r="H477" s="445"/>
      <c r="I477" s="445"/>
      <c r="J477" s="445"/>
      <c r="K477" s="445"/>
      <c r="L477" s="445"/>
      <c r="M477" s="445"/>
      <c r="N477" s="445"/>
      <c r="O477" s="445"/>
      <c r="P477" s="445"/>
      <c r="Q477" s="445"/>
      <c r="R477" s="445"/>
      <c r="S477" s="445"/>
      <c r="T477" s="445"/>
      <c r="U477" s="445"/>
      <c r="V477" s="445"/>
      <c r="W477" s="445"/>
      <c r="X477" s="445"/>
      <c r="Y477" s="445"/>
      <c r="Z477" s="445"/>
    </row>
    <row r="478" spans="1:26" ht="15.6" hidden="1" x14ac:dyDescent="0.3">
      <c r="A478" s="445"/>
      <c r="B478" s="445"/>
      <c r="C478" s="445"/>
      <c r="D478" s="445"/>
      <c r="E478" s="505" t="s">
        <v>1123</v>
      </c>
      <c r="F478" s="505" t="s">
        <v>1124</v>
      </c>
      <c r="G478" s="445"/>
      <c r="H478" s="445"/>
      <c r="I478" s="445"/>
      <c r="J478" s="445"/>
      <c r="K478" s="445"/>
      <c r="L478" s="445"/>
      <c r="M478" s="445"/>
      <c r="N478" s="445"/>
      <c r="O478" s="445"/>
      <c r="P478" s="445"/>
      <c r="Q478" s="445"/>
      <c r="R478" s="445"/>
      <c r="S478" s="445"/>
      <c r="T478" s="445"/>
      <c r="U478" s="445"/>
      <c r="V478" s="445"/>
      <c r="W478" s="445"/>
      <c r="X478" s="445"/>
      <c r="Y478" s="445"/>
      <c r="Z478" s="445"/>
    </row>
    <row r="479" spans="1:26" ht="15.6" hidden="1" x14ac:dyDescent="0.3">
      <c r="A479" s="445"/>
      <c r="B479" s="445"/>
      <c r="C479" s="445"/>
      <c r="D479" s="445"/>
      <c r="E479" s="505" t="s">
        <v>1125</v>
      </c>
      <c r="F479" s="505" t="s">
        <v>1126</v>
      </c>
      <c r="G479" s="445"/>
      <c r="H479" s="445"/>
      <c r="I479" s="445"/>
      <c r="J479" s="445"/>
      <c r="K479" s="445"/>
      <c r="L479" s="445"/>
      <c r="M479" s="445"/>
      <c r="N479" s="445"/>
      <c r="O479" s="445"/>
      <c r="P479" s="445"/>
      <c r="Q479" s="445"/>
      <c r="R479" s="445"/>
      <c r="S479" s="445"/>
      <c r="T479" s="445"/>
      <c r="U479" s="445"/>
      <c r="V479" s="445"/>
      <c r="W479" s="445"/>
      <c r="X479" s="445"/>
      <c r="Y479" s="445"/>
      <c r="Z479" s="445"/>
    </row>
    <row r="480" spans="1:26" ht="15.6" hidden="1" x14ac:dyDescent="0.3">
      <c r="A480" s="445"/>
      <c r="B480" s="445"/>
      <c r="C480" s="445"/>
      <c r="D480" s="445"/>
      <c r="E480" s="505" t="s">
        <v>1127</v>
      </c>
      <c r="F480" s="505" t="s">
        <v>1128</v>
      </c>
      <c r="G480" s="445"/>
      <c r="H480" s="445"/>
      <c r="I480" s="445"/>
      <c r="J480" s="445"/>
      <c r="K480" s="445"/>
      <c r="L480" s="445"/>
      <c r="M480" s="445"/>
      <c r="N480" s="445"/>
      <c r="O480" s="445"/>
      <c r="P480" s="445"/>
      <c r="Q480" s="445"/>
      <c r="R480" s="445"/>
      <c r="S480" s="445"/>
      <c r="T480" s="445"/>
      <c r="U480" s="445"/>
      <c r="V480" s="445"/>
      <c r="W480" s="445"/>
      <c r="X480" s="445"/>
      <c r="Y480" s="445"/>
      <c r="Z480" s="445"/>
    </row>
    <row r="481" spans="1:26" ht="15.6" hidden="1" x14ac:dyDescent="0.3">
      <c r="A481" s="445"/>
      <c r="B481" s="445"/>
      <c r="C481" s="445"/>
      <c r="D481" s="445"/>
      <c r="E481" s="505" t="s">
        <v>1129</v>
      </c>
      <c r="F481" s="505" t="s">
        <v>1130</v>
      </c>
      <c r="G481" s="445"/>
      <c r="H481" s="445"/>
      <c r="I481" s="445"/>
      <c r="J481" s="445"/>
      <c r="K481" s="445"/>
      <c r="L481" s="445"/>
      <c r="M481" s="445"/>
      <c r="N481" s="445"/>
      <c r="O481" s="445"/>
      <c r="P481" s="445"/>
      <c r="Q481" s="445"/>
      <c r="R481" s="445"/>
      <c r="S481" s="445"/>
      <c r="T481" s="445"/>
      <c r="U481" s="445"/>
      <c r="V481" s="445"/>
      <c r="W481" s="445"/>
      <c r="X481" s="445"/>
      <c r="Y481" s="445"/>
      <c r="Z481" s="445"/>
    </row>
    <row r="482" spans="1:26" ht="15.6" hidden="1" x14ac:dyDescent="0.3">
      <c r="A482" s="445"/>
      <c r="B482" s="445"/>
      <c r="C482" s="445"/>
      <c r="D482" s="445"/>
      <c r="E482" s="505" t="s">
        <v>1131</v>
      </c>
      <c r="F482" s="505" t="s">
        <v>1132</v>
      </c>
      <c r="G482" s="445"/>
      <c r="H482" s="445"/>
      <c r="I482" s="445"/>
      <c r="J482" s="445"/>
      <c r="K482" s="445"/>
      <c r="L482" s="445"/>
      <c r="M482" s="445"/>
      <c r="N482" s="445"/>
      <c r="O482" s="445"/>
      <c r="P482" s="445"/>
      <c r="Q482" s="445"/>
      <c r="R482" s="445"/>
      <c r="S482" s="445"/>
      <c r="T482" s="445"/>
      <c r="U482" s="445"/>
      <c r="V482" s="445"/>
      <c r="W482" s="445"/>
      <c r="X482" s="445"/>
      <c r="Y482" s="445"/>
      <c r="Z482" s="445"/>
    </row>
    <row r="483" spans="1:26" ht="15.6" hidden="1" x14ac:dyDescent="0.3">
      <c r="A483" s="445"/>
      <c r="B483" s="445"/>
      <c r="C483" s="445"/>
      <c r="D483" s="445"/>
      <c r="E483" s="505" t="s">
        <v>1133</v>
      </c>
      <c r="F483" s="505" t="s">
        <v>1134</v>
      </c>
      <c r="G483" s="445"/>
      <c r="H483" s="445"/>
      <c r="I483" s="445"/>
      <c r="J483" s="445"/>
      <c r="K483" s="445"/>
      <c r="L483" s="445"/>
      <c r="M483" s="445"/>
      <c r="N483" s="445"/>
      <c r="O483" s="445"/>
      <c r="P483" s="445"/>
      <c r="Q483" s="445"/>
      <c r="R483" s="445"/>
      <c r="S483" s="445"/>
      <c r="T483" s="445"/>
      <c r="U483" s="445"/>
      <c r="V483" s="445"/>
      <c r="W483" s="445"/>
      <c r="X483" s="445"/>
      <c r="Y483" s="445"/>
      <c r="Z483" s="445"/>
    </row>
    <row r="484" spans="1:26" ht="15.6" hidden="1" x14ac:dyDescent="0.3">
      <c r="A484" s="445"/>
      <c r="B484" s="445"/>
      <c r="C484" s="445"/>
      <c r="D484" s="445"/>
      <c r="E484" s="505" t="s">
        <v>1135</v>
      </c>
      <c r="F484" s="505" t="s">
        <v>1136</v>
      </c>
      <c r="G484" s="445"/>
      <c r="H484" s="445"/>
      <c r="I484" s="445"/>
      <c r="J484" s="445"/>
      <c r="K484" s="445"/>
      <c r="L484" s="445"/>
      <c r="M484" s="445"/>
      <c r="N484" s="445"/>
      <c r="O484" s="445"/>
      <c r="P484" s="445"/>
      <c r="Q484" s="445"/>
      <c r="R484" s="445"/>
      <c r="S484" s="445"/>
      <c r="T484" s="445"/>
      <c r="U484" s="445"/>
      <c r="V484" s="445"/>
      <c r="W484" s="445"/>
      <c r="X484" s="445"/>
      <c r="Y484" s="445"/>
      <c r="Z484" s="445"/>
    </row>
    <row r="485" spans="1:26" ht="15.6" hidden="1" x14ac:dyDescent="0.3">
      <c r="A485" s="445"/>
      <c r="B485" s="445"/>
      <c r="C485" s="445"/>
      <c r="D485" s="445"/>
      <c r="E485" s="505" t="s">
        <v>1137</v>
      </c>
      <c r="F485" s="505" t="s">
        <v>1138</v>
      </c>
      <c r="G485" s="445"/>
      <c r="H485" s="445"/>
      <c r="I485" s="445"/>
      <c r="J485" s="445"/>
      <c r="K485" s="445"/>
      <c r="L485" s="445"/>
      <c r="M485" s="445"/>
      <c r="N485" s="445"/>
      <c r="O485" s="445"/>
      <c r="P485" s="445"/>
      <c r="Q485" s="445"/>
      <c r="R485" s="445"/>
      <c r="S485" s="445"/>
      <c r="T485" s="445"/>
      <c r="U485" s="445"/>
      <c r="V485" s="445"/>
      <c r="W485" s="445"/>
      <c r="X485" s="445"/>
      <c r="Y485" s="445"/>
      <c r="Z485" s="445"/>
    </row>
    <row r="486" spans="1:26" ht="15.6" hidden="1" x14ac:dyDescent="0.3">
      <c r="A486" s="445"/>
      <c r="B486" s="445"/>
      <c r="C486" s="445"/>
      <c r="D486" s="445"/>
      <c r="E486" s="505" t="s">
        <v>1139</v>
      </c>
      <c r="F486" s="505" t="s">
        <v>1140</v>
      </c>
      <c r="G486" s="445"/>
      <c r="H486" s="445"/>
      <c r="I486" s="445"/>
      <c r="J486" s="445"/>
      <c r="K486" s="445"/>
      <c r="L486" s="445"/>
      <c r="M486" s="445"/>
      <c r="N486" s="445"/>
      <c r="O486" s="445"/>
      <c r="P486" s="445"/>
      <c r="Q486" s="445"/>
      <c r="R486" s="445"/>
      <c r="S486" s="445"/>
      <c r="T486" s="445"/>
      <c r="U486" s="445"/>
      <c r="V486" s="445"/>
      <c r="W486" s="445"/>
      <c r="X486" s="445"/>
      <c r="Y486" s="445"/>
      <c r="Z486" s="445"/>
    </row>
    <row r="487" spans="1:26" ht="15.6" hidden="1" x14ac:dyDescent="0.3">
      <c r="A487" s="445"/>
      <c r="B487" s="445"/>
      <c r="C487" s="445"/>
      <c r="D487" s="445"/>
      <c r="E487" s="505" t="s">
        <v>1141</v>
      </c>
      <c r="F487" s="505" t="s">
        <v>1142</v>
      </c>
      <c r="G487" s="445"/>
      <c r="H487" s="445"/>
      <c r="I487" s="445"/>
      <c r="J487" s="445"/>
      <c r="K487" s="445"/>
      <c r="L487" s="445"/>
      <c r="M487" s="445"/>
      <c r="N487" s="445"/>
      <c r="O487" s="445"/>
      <c r="P487" s="445"/>
      <c r="Q487" s="445"/>
      <c r="R487" s="445"/>
      <c r="S487" s="445"/>
      <c r="T487" s="445"/>
      <c r="U487" s="445"/>
      <c r="V487" s="445"/>
      <c r="W487" s="445"/>
      <c r="X487" s="445"/>
      <c r="Y487" s="445"/>
      <c r="Z487" s="445"/>
    </row>
    <row r="488" spans="1:26" ht="15.6" hidden="1" x14ac:dyDescent="0.3">
      <c r="A488" s="445"/>
      <c r="B488" s="445"/>
      <c r="C488" s="445"/>
      <c r="D488" s="445"/>
      <c r="E488" s="505" t="s">
        <v>1143</v>
      </c>
      <c r="F488" s="505" t="s">
        <v>1144</v>
      </c>
      <c r="G488" s="445"/>
      <c r="H488" s="445"/>
      <c r="I488" s="445"/>
      <c r="J488" s="445"/>
      <c r="K488" s="445"/>
      <c r="L488" s="445"/>
      <c r="M488" s="445"/>
      <c r="N488" s="445"/>
      <c r="O488" s="445"/>
      <c r="P488" s="445"/>
      <c r="Q488" s="445"/>
      <c r="R488" s="445"/>
      <c r="S488" s="445"/>
      <c r="T488" s="445"/>
      <c r="U488" s="445"/>
      <c r="V488" s="445"/>
      <c r="W488" s="445"/>
      <c r="X488" s="445"/>
      <c r="Y488" s="445"/>
      <c r="Z488" s="445"/>
    </row>
    <row r="489" spans="1:26" ht="15.6" hidden="1" x14ac:dyDescent="0.3">
      <c r="A489" s="445"/>
      <c r="B489" s="445"/>
      <c r="C489" s="445"/>
      <c r="D489" s="445"/>
      <c r="E489" s="505" t="s">
        <v>1145</v>
      </c>
      <c r="F489" s="505" t="s">
        <v>1146</v>
      </c>
      <c r="G489" s="445"/>
      <c r="H489" s="445"/>
      <c r="I489" s="445"/>
      <c r="J489" s="445"/>
      <c r="K489" s="445"/>
      <c r="L489" s="445"/>
      <c r="M489" s="445"/>
      <c r="N489" s="445"/>
      <c r="O489" s="445"/>
      <c r="P489" s="445"/>
      <c r="Q489" s="445"/>
      <c r="R489" s="445"/>
      <c r="S489" s="445"/>
      <c r="T489" s="445"/>
      <c r="U489" s="445"/>
      <c r="V489" s="445"/>
      <c r="W489" s="445"/>
      <c r="X489" s="445"/>
      <c r="Y489" s="445"/>
      <c r="Z489" s="445"/>
    </row>
    <row r="490" spans="1:26" ht="15.6" hidden="1" x14ac:dyDescent="0.3">
      <c r="A490" s="445"/>
      <c r="B490" s="445"/>
      <c r="C490" s="445"/>
      <c r="D490" s="445"/>
      <c r="E490" s="505" t="s">
        <v>1147</v>
      </c>
      <c r="F490" s="505" t="s">
        <v>1148</v>
      </c>
      <c r="G490" s="445"/>
      <c r="H490" s="445"/>
      <c r="I490" s="445"/>
      <c r="J490" s="445"/>
      <c r="K490" s="445"/>
      <c r="L490" s="445"/>
      <c r="M490" s="445"/>
      <c r="N490" s="445"/>
      <c r="O490" s="445"/>
      <c r="P490" s="445"/>
      <c r="Q490" s="445"/>
      <c r="R490" s="445"/>
      <c r="S490" s="445"/>
      <c r="T490" s="445"/>
      <c r="U490" s="445"/>
      <c r="V490" s="445"/>
      <c r="W490" s="445"/>
      <c r="X490" s="445"/>
      <c r="Y490" s="445"/>
      <c r="Z490" s="445"/>
    </row>
    <row r="491" spans="1:26" ht="15.6" hidden="1" x14ac:dyDescent="0.3">
      <c r="A491" s="445"/>
      <c r="B491" s="445"/>
      <c r="C491" s="445"/>
      <c r="D491" s="445"/>
      <c r="E491" s="505" t="s">
        <v>1149</v>
      </c>
      <c r="F491" s="505" t="s">
        <v>1150</v>
      </c>
      <c r="G491" s="445"/>
      <c r="H491" s="445"/>
      <c r="I491" s="445"/>
      <c r="J491" s="445"/>
      <c r="K491" s="445"/>
      <c r="L491" s="445"/>
      <c r="M491" s="445"/>
      <c r="N491" s="445"/>
      <c r="O491" s="445"/>
      <c r="P491" s="445"/>
      <c r="Q491" s="445"/>
      <c r="R491" s="445"/>
      <c r="S491" s="445"/>
      <c r="T491" s="445"/>
      <c r="U491" s="445"/>
      <c r="V491" s="445"/>
      <c r="W491" s="445"/>
      <c r="X491" s="445"/>
      <c r="Y491" s="445"/>
      <c r="Z491" s="445"/>
    </row>
    <row r="492" spans="1:26" ht="15.6" hidden="1" x14ac:dyDescent="0.3">
      <c r="A492" s="445"/>
      <c r="B492" s="445"/>
      <c r="C492" s="445"/>
      <c r="D492" s="445"/>
      <c r="E492" s="505" t="s">
        <v>1151</v>
      </c>
      <c r="F492" s="505" t="s">
        <v>1152</v>
      </c>
      <c r="G492" s="445"/>
      <c r="H492" s="445"/>
      <c r="I492" s="445"/>
      <c r="J492" s="445"/>
      <c r="K492" s="445"/>
      <c r="L492" s="445"/>
      <c r="M492" s="445"/>
      <c r="N492" s="445"/>
      <c r="O492" s="445"/>
      <c r="P492" s="445"/>
      <c r="Q492" s="445"/>
      <c r="R492" s="445"/>
      <c r="S492" s="445"/>
      <c r="T492" s="445"/>
      <c r="U492" s="445"/>
      <c r="V492" s="445"/>
      <c r="W492" s="445"/>
      <c r="X492" s="445"/>
      <c r="Y492" s="445"/>
      <c r="Z492" s="445"/>
    </row>
    <row r="493" spans="1:26" ht="15.6" hidden="1" x14ac:dyDescent="0.3">
      <c r="A493" s="445"/>
      <c r="B493" s="445"/>
      <c r="C493" s="445"/>
      <c r="D493" s="445"/>
      <c r="E493" s="505" t="s">
        <v>1153</v>
      </c>
      <c r="F493" s="505" t="s">
        <v>1154</v>
      </c>
      <c r="G493" s="445"/>
      <c r="H493" s="445"/>
      <c r="I493" s="445"/>
      <c r="J493" s="445"/>
      <c r="K493" s="445"/>
      <c r="L493" s="445"/>
      <c r="M493" s="445"/>
      <c r="N493" s="445"/>
      <c r="O493" s="445"/>
      <c r="P493" s="445"/>
      <c r="Q493" s="445"/>
      <c r="R493" s="445"/>
      <c r="S493" s="445"/>
      <c r="T493" s="445"/>
      <c r="U493" s="445"/>
      <c r="V493" s="445"/>
      <c r="W493" s="445"/>
      <c r="X493" s="445"/>
      <c r="Y493" s="445"/>
      <c r="Z493" s="445"/>
    </row>
    <row r="494" spans="1:26" ht="15.6" hidden="1" x14ac:dyDescent="0.3">
      <c r="A494" s="445"/>
      <c r="B494" s="445"/>
      <c r="C494" s="445"/>
      <c r="D494" s="445"/>
      <c r="E494" s="505" t="s">
        <v>1155</v>
      </c>
      <c r="F494" s="505" t="s">
        <v>1156</v>
      </c>
      <c r="G494" s="445"/>
      <c r="H494" s="445"/>
      <c r="I494" s="445"/>
      <c r="J494" s="445"/>
      <c r="K494" s="445"/>
      <c r="L494" s="445"/>
      <c r="M494" s="445"/>
      <c r="N494" s="445"/>
      <c r="O494" s="445"/>
      <c r="P494" s="445"/>
      <c r="Q494" s="445"/>
      <c r="R494" s="445"/>
      <c r="S494" s="445"/>
      <c r="T494" s="445"/>
      <c r="U494" s="445"/>
      <c r="V494" s="445"/>
      <c r="W494" s="445"/>
      <c r="X494" s="445"/>
      <c r="Y494" s="445"/>
      <c r="Z494" s="445"/>
    </row>
    <row r="495" spans="1:26" ht="15.6" hidden="1" x14ac:dyDescent="0.3">
      <c r="A495" s="445"/>
      <c r="B495" s="445"/>
      <c r="C495" s="445"/>
      <c r="D495" s="445"/>
      <c r="E495" s="505" t="s">
        <v>1157</v>
      </c>
      <c r="F495" s="505" t="s">
        <v>1158</v>
      </c>
      <c r="G495" s="445"/>
      <c r="H495" s="445"/>
      <c r="I495" s="445"/>
      <c r="J495" s="445"/>
      <c r="K495" s="445"/>
      <c r="L495" s="445"/>
      <c r="M495" s="445"/>
      <c r="N495" s="445"/>
      <c r="O495" s="445"/>
      <c r="P495" s="445"/>
      <c r="Q495" s="445"/>
      <c r="R495" s="445"/>
      <c r="S495" s="445"/>
      <c r="T495" s="445"/>
      <c r="U495" s="445"/>
      <c r="V495" s="445"/>
      <c r="W495" s="445"/>
      <c r="X495" s="445"/>
      <c r="Y495" s="445"/>
      <c r="Z495" s="445"/>
    </row>
    <row r="496" spans="1:26" ht="15.6" hidden="1" x14ac:dyDescent="0.3">
      <c r="A496" s="445"/>
      <c r="B496" s="445"/>
      <c r="C496" s="445"/>
      <c r="D496" s="445"/>
      <c r="E496" s="505" t="s">
        <v>1159</v>
      </c>
      <c r="F496" s="505" t="s">
        <v>1160</v>
      </c>
      <c r="G496" s="445"/>
      <c r="H496" s="445"/>
      <c r="I496" s="445"/>
      <c r="J496" s="445"/>
      <c r="K496" s="445"/>
      <c r="L496" s="445"/>
      <c r="M496" s="445"/>
      <c r="N496" s="445"/>
      <c r="O496" s="445"/>
      <c r="P496" s="445"/>
      <c r="Q496" s="445"/>
      <c r="R496" s="445"/>
      <c r="S496" s="445"/>
      <c r="T496" s="445"/>
      <c r="U496" s="445"/>
      <c r="V496" s="445"/>
      <c r="W496" s="445"/>
      <c r="X496" s="445"/>
      <c r="Y496" s="445"/>
      <c r="Z496" s="445"/>
    </row>
    <row r="497" spans="1:26" ht="15.6" hidden="1" x14ac:dyDescent="0.3">
      <c r="A497" s="445"/>
      <c r="B497" s="445"/>
      <c r="C497" s="445"/>
      <c r="D497" s="445"/>
      <c r="E497" s="505" t="s">
        <v>1161</v>
      </c>
      <c r="F497" s="505" t="s">
        <v>1162</v>
      </c>
      <c r="G497" s="445"/>
      <c r="H497" s="445"/>
      <c r="I497" s="445"/>
      <c r="J497" s="445"/>
      <c r="K497" s="445"/>
      <c r="L497" s="445"/>
      <c r="M497" s="445"/>
      <c r="N497" s="445"/>
      <c r="O497" s="445"/>
      <c r="P497" s="445"/>
      <c r="Q497" s="445"/>
      <c r="R497" s="445"/>
      <c r="S497" s="445"/>
      <c r="T497" s="445"/>
      <c r="U497" s="445"/>
      <c r="V497" s="445"/>
      <c r="W497" s="445"/>
      <c r="X497" s="445"/>
      <c r="Y497" s="445"/>
      <c r="Z497" s="445"/>
    </row>
    <row r="498" spans="1:26" ht="15.6" hidden="1" x14ac:dyDescent="0.3">
      <c r="A498" s="445"/>
      <c r="B498" s="445"/>
      <c r="C498" s="445"/>
      <c r="D498" s="445"/>
      <c r="E498" s="505" t="s">
        <v>1163</v>
      </c>
      <c r="F498" s="505" t="s">
        <v>1164</v>
      </c>
      <c r="G498" s="445"/>
      <c r="H498" s="445"/>
      <c r="I498" s="445"/>
      <c r="J498" s="445"/>
      <c r="K498" s="445"/>
      <c r="L498" s="445"/>
      <c r="M498" s="445"/>
      <c r="N498" s="445"/>
      <c r="O498" s="445"/>
      <c r="P498" s="445"/>
      <c r="Q498" s="445"/>
      <c r="R498" s="445"/>
      <c r="S498" s="445"/>
      <c r="T498" s="445"/>
      <c r="U498" s="445"/>
      <c r="V498" s="445"/>
      <c r="W498" s="445"/>
      <c r="X498" s="445"/>
      <c r="Y498" s="445"/>
      <c r="Z498" s="445"/>
    </row>
    <row r="499" spans="1:26" ht="15.6" hidden="1" x14ac:dyDescent="0.3">
      <c r="A499" s="445"/>
      <c r="B499" s="445"/>
      <c r="C499" s="445"/>
      <c r="D499" s="445"/>
      <c r="E499" s="505" t="s">
        <v>1165</v>
      </c>
      <c r="F499" s="505" t="s">
        <v>1166</v>
      </c>
      <c r="G499" s="445"/>
      <c r="H499" s="445"/>
      <c r="I499" s="445"/>
      <c r="J499" s="445"/>
      <c r="K499" s="445"/>
      <c r="L499" s="445"/>
      <c r="M499" s="445"/>
      <c r="N499" s="445"/>
      <c r="O499" s="445"/>
      <c r="P499" s="445"/>
      <c r="Q499" s="445"/>
      <c r="R499" s="445"/>
      <c r="S499" s="445"/>
      <c r="T499" s="445"/>
      <c r="U499" s="445"/>
      <c r="V499" s="445"/>
      <c r="W499" s="445"/>
      <c r="X499" s="445"/>
      <c r="Y499" s="445"/>
      <c r="Z499" s="445"/>
    </row>
    <row r="500" spans="1:26" ht="15.6" hidden="1" x14ac:dyDescent="0.3">
      <c r="A500" s="445"/>
      <c r="B500" s="445"/>
      <c r="C500" s="445"/>
      <c r="D500" s="445"/>
      <c r="E500" s="505" t="s">
        <v>1167</v>
      </c>
      <c r="F500" s="505" t="s">
        <v>1168</v>
      </c>
      <c r="G500" s="445"/>
      <c r="H500" s="445"/>
      <c r="I500" s="445"/>
      <c r="J500" s="445"/>
      <c r="K500" s="445"/>
      <c r="L500" s="445"/>
      <c r="M500" s="445"/>
      <c r="N500" s="445"/>
      <c r="O500" s="445"/>
      <c r="P500" s="445"/>
      <c r="Q500" s="445"/>
      <c r="R500" s="445"/>
      <c r="S500" s="445"/>
      <c r="T500" s="445"/>
      <c r="U500" s="445"/>
      <c r="V500" s="445"/>
      <c r="W500" s="445"/>
      <c r="X500" s="445"/>
      <c r="Y500" s="445"/>
      <c r="Z500" s="445"/>
    </row>
    <row r="501" spans="1:26" ht="15.6" hidden="1" x14ac:dyDescent="0.3">
      <c r="A501" s="445"/>
      <c r="B501" s="445"/>
      <c r="C501" s="445"/>
      <c r="D501" s="445"/>
      <c r="E501" s="505" t="s">
        <v>1169</v>
      </c>
      <c r="F501" s="505" t="s">
        <v>1170</v>
      </c>
      <c r="G501" s="445"/>
      <c r="H501" s="445"/>
      <c r="I501" s="445"/>
      <c r="J501" s="445"/>
      <c r="K501" s="445"/>
      <c r="L501" s="445"/>
      <c r="M501" s="445"/>
      <c r="N501" s="445"/>
      <c r="O501" s="445"/>
      <c r="P501" s="445"/>
      <c r="Q501" s="445"/>
      <c r="R501" s="445"/>
      <c r="S501" s="445"/>
      <c r="T501" s="445"/>
      <c r="U501" s="445"/>
      <c r="V501" s="445"/>
      <c r="W501" s="445"/>
      <c r="X501" s="445"/>
      <c r="Y501" s="445"/>
      <c r="Z501" s="445"/>
    </row>
    <row r="502" spans="1:26" ht="15.6" hidden="1" x14ac:dyDescent="0.3">
      <c r="A502" s="445"/>
      <c r="B502" s="445"/>
      <c r="C502" s="445"/>
      <c r="D502" s="445"/>
      <c r="E502" s="505" t="s">
        <v>1171</v>
      </c>
      <c r="F502" s="505" t="s">
        <v>1172</v>
      </c>
      <c r="G502" s="445"/>
      <c r="H502" s="445"/>
      <c r="I502" s="445"/>
      <c r="J502" s="445"/>
      <c r="K502" s="445"/>
      <c r="L502" s="445"/>
      <c r="M502" s="445"/>
      <c r="N502" s="445"/>
      <c r="O502" s="445"/>
      <c r="P502" s="445"/>
      <c r="Q502" s="445"/>
      <c r="R502" s="445"/>
      <c r="S502" s="445"/>
      <c r="T502" s="445"/>
      <c r="U502" s="445"/>
      <c r="V502" s="445"/>
      <c r="W502" s="445"/>
      <c r="X502" s="445"/>
      <c r="Y502" s="445"/>
      <c r="Z502" s="445"/>
    </row>
    <row r="503" spans="1:26" ht="15.6" hidden="1" x14ac:dyDescent="0.3">
      <c r="A503" s="445"/>
      <c r="B503" s="445"/>
      <c r="C503" s="445"/>
      <c r="D503" s="445"/>
      <c r="E503" s="505" t="s">
        <v>1173</v>
      </c>
      <c r="F503" s="505" t="s">
        <v>1174</v>
      </c>
      <c r="G503" s="445"/>
      <c r="H503" s="445"/>
      <c r="I503" s="445"/>
      <c r="J503" s="445"/>
      <c r="K503" s="445"/>
      <c r="L503" s="445"/>
      <c r="M503" s="445"/>
      <c r="N503" s="445"/>
      <c r="O503" s="445"/>
      <c r="P503" s="445"/>
      <c r="Q503" s="445"/>
      <c r="R503" s="445"/>
      <c r="S503" s="445"/>
      <c r="T503" s="445"/>
      <c r="U503" s="445"/>
      <c r="V503" s="445"/>
      <c r="W503" s="445"/>
      <c r="X503" s="445"/>
      <c r="Y503" s="445"/>
      <c r="Z503" s="445"/>
    </row>
    <row r="504" spans="1:26" ht="15.6" hidden="1" x14ac:dyDescent="0.3">
      <c r="A504" s="445"/>
      <c r="B504" s="445"/>
      <c r="C504" s="445"/>
      <c r="D504" s="445"/>
      <c r="E504" s="505" t="s">
        <v>46</v>
      </c>
      <c r="F504" s="505" t="s">
        <v>1175</v>
      </c>
      <c r="G504" s="445"/>
      <c r="H504" s="445"/>
      <c r="I504" s="445"/>
      <c r="J504" s="445"/>
      <c r="K504" s="445"/>
      <c r="L504" s="445"/>
      <c r="M504" s="445"/>
      <c r="N504" s="445"/>
      <c r="O504" s="445"/>
      <c r="P504" s="445"/>
      <c r="Q504" s="445"/>
      <c r="R504" s="445"/>
      <c r="S504" s="445"/>
      <c r="T504" s="445"/>
      <c r="U504" s="445"/>
      <c r="V504" s="445"/>
      <c r="W504" s="445"/>
      <c r="X504" s="445"/>
      <c r="Y504" s="445"/>
      <c r="Z504" s="445"/>
    </row>
    <row r="505" spans="1:26" ht="15.6" hidden="1" x14ac:dyDescent="0.3">
      <c r="A505" s="445"/>
      <c r="B505" s="445"/>
      <c r="C505" s="445"/>
      <c r="D505" s="445"/>
      <c r="E505" s="505" t="s">
        <v>1176</v>
      </c>
      <c r="F505" s="505" t="s">
        <v>1177</v>
      </c>
      <c r="G505" s="445"/>
      <c r="H505" s="445"/>
      <c r="I505" s="445"/>
      <c r="J505" s="445"/>
      <c r="K505" s="445"/>
      <c r="L505" s="445"/>
      <c r="M505" s="445"/>
      <c r="N505" s="445"/>
      <c r="O505" s="445"/>
      <c r="P505" s="445"/>
      <c r="Q505" s="445"/>
      <c r="R505" s="445"/>
      <c r="S505" s="445"/>
      <c r="T505" s="445"/>
      <c r="U505" s="445"/>
      <c r="V505" s="445"/>
      <c r="W505" s="445"/>
      <c r="X505" s="445"/>
      <c r="Y505" s="445"/>
      <c r="Z505" s="445"/>
    </row>
    <row r="506" spans="1:26" ht="15.6" hidden="1" x14ac:dyDescent="0.3">
      <c r="A506" s="445"/>
      <c r="B506" s="445"/>
      <c r="C506" s="445"/>
      <c r="D506" s="445"/>
      <c r="E506" s="505" t="s">
        <v>1178</v>
      </c>
      <c r="F506" s="505" t="s">
        <v>1179</v>
      </c>
      <c r="G506" s="445"/>
      <c r="H506" s="445"/>
      <c r="I506" s="445"/>
      <c r="J506" s="445"/>
      <c r="K506" s="445"/>
      <c r="L506" s="445"/>
      <c r="M506" s="445"/>
      <c r="N506" s="445"/>
      <c r="O506" s="445"/>
      <c r="P506" s="445"/>
      <c r="Q506" s="445"/>
      <c r="R506" s="445"/>
      <c r="S506" s="445"/>
      <c r="T506" s="445"/>
      <c r="U506" s="445"/>
      <c r="V506" s="445"/>
      <c r="W506" s="445"/>
      <c r="X506" s="445"/>
      <c r="Y506" s="445"/>
      <c r="Z506" s="445"/>
    </row>
    <row r="507" spans="1:26" ht="15.6" hidden="1" x14ac:dyDescent="0.3">
      <c r="A507" s="445"/>
      <c r="B507" s="445"/>
      <c r="C507" s="445"/>
      <c r="D507" s="445"/>
      <c r="E507" s="505" t="s">
        <v>1180</v>
      </c>
      <c r="F507" s="505" t="s">
        <v>1181</v>
      </c>
      <c r="G507" s="445"/>
      <c r="H507" s="445"/>
      <c r="I507" s="445"/>
      <c r="J507" s="445"/>
      <c r="K507" s="445"/>
      <c r="L507" s="445"/>
      <c r="M507" s="445"/>
      <c r="N507" s="445"/>
      <c r="O507" s="445"/>
      <c r="P507" s="445"/>
      <c r="Q507" s="445"/>
      <c r="R507" s="445"/>
      <c r="S507" s="445"/>
      <c r="T507" s="445"/>
      <c r="U507" s="445"/>
      <c r="V507" s="445"/>
      <c r="W507" s="445"/>
      <c r="X507" s="445"/>
      <c r="Y507" s="445"/>
      <c r="Z507" s="445"/>
    </row>
    <row r="508" spans="1:26" ht="15.6" hidden="1" x14ac:dyDescent="0.3">
      <c r="A508" s="445"/>
      <c r="B508" s="445"/>
      <c r="C508" s="445"/>
      <c r="D508" s="445"/>
      <c r="E508" s="505" t="s">
        <v>1182</v>
      </c>
      <c r="F508" s="505" t="s">
        <v>1183</v>
      </c>
      <c r="G508" s="445"/>
      <c r="H508" s="445"/>
      <c r="I508" s="445"/>
      <c r="J508" s="445"/>
      <c r="K508" s="445"/>
      <c r="L508" s="445"/>
      <c r="M508" s="445"/>
      <c r="N508" s="445"/>
      <c r="O508" s="445"/>
      <c r="P508" s="445"/>
      <c r="Q508" s="445"/>
      <c r="R508" s="445"/>
      <c r="S508" s="445"/>
      <c r="T508" s="445"/>
      <c r="U508" s="445"/>
      <c r="V508" s="445"/>
      <c r="W508" s="445"/>
      <c r="X508" s="445"/>
      <c r="Y508" s="445"/>
      <c r="Z508" s="445"/>
    </row>
    <row r="509" spans="1:26" ht="15.6" hidden="1" x14ac:dyDescent="0.3">
      <c r="A509" s="445"/>
      <c r="B509" s="445"/>
      <c r="C509" s="445"/>
      <c r="D509" s="445"/>
      <c r="E509" s="505" t="s">
        <v>1184</v>
      </c>
      <c r="F509" s="505" t="s">
        <v>1185</v>
      </c>
      <c r="G509" s="445"/>
      <c r="H509" s="445"/>
      <c r="I509" s="445"/>
      <c r="J509" s="445"/>
      <c r="K509" s="445"/>
      <c r="L509" s="445"/>
      <c r="M509" s="445"/>
      <c r="N509" s="445"/>
      <c r="O509" s="445"/>
      <c r="P509" s="445"/>
      <c r="Q509" s="445"/>
      <c r="R509" s="445"/>
      <c r="S509" s="445"/>
      <c r="T509" s="445"/>
      <c r="U509" s="445"/>
      <c r="V509" s="445"/>
      <c r="W509" s="445"/>
      <c r="X509" s="445"/>
      <c r="Y509" s="445"/>
      <c r="Z509" s="445"/>
    </row>
    <row r="510" spans="1:26" ht="15.6" hidden="1" x14ac:dyDescent="0.3">
      <c r="A510" s="445"/>
      <c r="B510" s="445"/>
      <c r="C510" s="445"/>
      <c r="D510" s="445"/>
      <c r="E510" s="505" t="s">
        <v>1186</v>
      </c>
      <c r="F510" s="505" t="s">
        <v>1187</v>
      </c>
      <c r="G510" s="445"/>
      <c r="H510" s="445"/>
      <c r="I510" s="445"/>
      <c r="J510" s="445"/>
      <c r="K510" s="445"/>
      <c r="L510" s="445"/>
      <c r="M510" s="445"/>
      <c r="N510" s="445"/>
      <c r="O510" s="445"/>
      <c r="P510" s="445"/>
      <c r="Q510" s="445"/>
      <c r="R510" s="445"/>
      <c r="S510" s="445"/>
      <c r="T510" s="445"/>
      <c r="U510" s="445"/>
      <c r="V510" s="445"/>
      <c r="W510" s="445"/>
      <c r="X510" s="445"/>
      <c r="Y510" s="445"/>
      <c r="Z510" s="445"/>
    </row>
    <row r="511" spans="1:26" ht="15.6" hidden="1" x14ac:dyDescent="0.3">
      <c r="A511" s="445"/>
      <c r="B511" s="445"/>
      <c r="C511" s="445"/>
      <c r="D511" s="445"/>
      <c r="E511" s="505" t="s">
        <v>1188</v>
      </c>
      <c r="F511" s="505" t="s">
        <v>1189</v>
      </c>
      <c r="G511" s="445"/>
      <c r="H511" s="445"/>
      <c r="I511" s="445"/>
      <c r="J511" s="445"/>
      <c r="K511" s="445"/>
      <c r="L511" s="445"/>
      <c r="M511" s="445"/>
      <c r="N511" s="445"/>
      <c r="O511" s="445"/>
      <c r="P511" s="445"/>
      <c r="Q511" s="445"/>
      <c r="R511" s="445"/>
      <c r="S511" s="445"/>
      <c r="T511" s="445"/>
      <c r="U511" s="445"/>
      <c r="V511" s="445"/>
      <c r="W511" s="445"/>
      <c r="X511" s="445"/>
      <c r="Y511" s="445"/>
      <c r="Z511" s="445"/>
    </row>
    <row r="512" spans="1:26" ht="15.6" hidden="1" x14ac:dyDescent="0.3">
      <c r="A512" s="445"/>
      <c r="B512" s="445"/>
      <c r="C512" s="445"/>
      <c r="D512" s="445"/>
      <c r="E512" s="505" t="s">
        <v>1190</v>
      </c>
      <c r="F512" s="505" t="s">
        <v>1191</v>
      </c>
      <c r="G512" s="445"/>
      <c r="H512" s="445"/>
      <c r="I512" s="445"/>
      <c r="J512" s="445"/>
      <c r="K512" s="445"/>
      <c r="L512" s="445"/>
      <c r="M512" s="445"/>
      <c r="N512" s="445"/>
      <c r="O512" s="445"/>
      <c r="P512" s="445"/>
      <c r="Q512" s="445"/>
      <c r="R512" s="445"/>
      <c r="S512" s="445"/>
      <c r="T512" s="445"/>
      <c r="U512" s="445"/>
      <c r="V512" s="445"/>
      <c r="W512" s="445"/>
      <c r="X512" s="445"/>
      <c r="Y512" s="445"/>
      <c r="Z512" s="445"/>
    </row>
    <row r="513" spans="1:26" ht="15.6" hidden="1" x14ac:dyDescent="0.3">
      <c r="A513" s="445"/>
      <c r="B513" s="445"/>
      <c r="C513" s="445"/>
      <c r="D513" s="445"/>
      <c r="E513" s="505" t="s">
        <v>1192</v>
      </c>
      <c r="F513" s="505" t="s">
        <v>1193</v>
      </c>
      <c r="G513" s="445"/>
      <c r="H513" s="445"/>
      <c r="I513" s="445"/>
      <c r="J513" s="445"/>
      <c r="K513" s="445"/>
      <c r="L513" s="445"/>
      <c r="M513" s="445"/>
      <c r="N513" s="445"/>
      <c r="O513" s="445"/>
      <c r="P513" s="445"/>
      <c r="Q513" s="445"/>
      <c r="R513" s="445"/>
      <c r="S513" s="445"/>
      <c r="T513" s="445"/>
      <c r="U513" s="445"/>
      <c r="V513" s="445"/>
      <c r="W513" s="445"/>
      <c r="X513" s="445"/>
      <c r="Y513" s="445"/>
      <c r="Z513" s="445"/>
    </row>
    <row r="514" spans="1:26" ht="15.6" hidden="1" x14ac:dyDescent="0.3">
      <c r="A514" s="445"/>
      <c r="B514" s="445"/>
      <c r="C514" s="445"/>
      <c r="D514" s="445"/>
      <c r="E514" s="505" t="s">
        <v>1194</v>
      </c>
      <c r="F514" s="505" t="s">
        <v>1195</v>
      </c>
      <c r="G514" s="445"/>
      <c r="H514" s="445"/>
      <c r="I514" s="445"/>
      <c r="J514" s="445"/>
      <c r="K514" s="445"/>
      <c r="L514" s="445"/>
      <c r="M514" s="445"/>
      <c r="N514" s="445"/>
      <c r="O514" s="445"/>
      <c r="P514" s="445"/>
      <c r="Q514" s="445"/>
      <c r="R514" s="445"/>
      <c r="S514" s="445"/>
      <c r="T514" s="445"/>
      <c r="U514" s="445"/>
      <c r="V514" s="445"/>
      <c r="W514" s="445"/>
      <c r="X514" s="445"/>
      <c r="Y514" s="445"/>
      <c r="Z514" s="445"/>
    </row>
    <row r="515" spans="1:26" ht="15.6" hidden="1" x14ac:dyDescent="0.3">
      <c r="A515" s="445"/>
      <c r="B515" s="445"/>
      <c r="C515" s="445"/>
      <c r="D515" s="445"/>
      <c r="E515" s="505" t="s">
        <v>1196</v>
      </c>
      <c r="F515" s="505" t="s">
        <v>1197</v>
      </c>
      <c r="G515" s="445"/>
      <c r="H515" s="445"/>
      <c r="I515" s="445"/>
      <c r="J515" s="445"/>
      <c r="K515" s="445"/>
      <c r="L515" s="445"/>
      <c r="M515" s="445"/>
      <c r="N515" s="445"/>
      <c r="O515" s="445"/>
      <c r="P515" s="445"/>
      <c r="Q515" s="445"/>
      <c r="R515" s="445"/>
      <c r="S515" s="445"/>
      <c r="T515" s="445"/>
      <c r="U515" s="445"/>
      <c r="V515" s="445"/>
      <c r="W515" s="445"/>
      <c r="X515" s="445"/>
      <c r="Y515" s="445"/>
      <c r="Z515" s="445"/>
    </row>
    <row r="516" spans="1:26" ht="15.6" hidden="1" x14ac:dyDescent="0.3">
      <c r="A516" s="445"/>
      <c r="B516" s="445"/>
      <c r="C516" s="445"/>
      <c r="D516" s="445"/>
      <c r="E516" s="505" t="s">
        <v>1198</v>
      </c>
      <c r="F516" s="505" t="s">
        <v>1199</v>
      </c>
      <c r="G516" s="445"/>
      <c r="H516" s="445"/>
      <c r="I516" s="445"/>
      <c r="J516" s="445"/>
      <c r="K516" s="445"/>
      <c r="L516" s="445"/>
      <c r="M516" s="445"/>
      <c r="N516" s="445"/>
      <c r="O516" s="445"/>
      <c r="P516" s="445"/>
      <c r="Q516" s="445"/>
      <c r="R516" s="445"/>
      <c r="S516" s="445"/>
      <c r="T516" s="445"/>
      <c r="U516" s="445"/>
      <c r="V516" s="445"/>
      <c r="W516" s="445"/>
      <c r="X516" s="445"/>
      <c r="Y516" s="445"/>
      <c r="Z516" s="445"/>
    </row>
    <row r="517" spans="1:26" ht="15.6" hidden="1" x14ac:dyDescent="0.3">
      <c r="A517" s="445"/>
      <c r="B517" s="445"/>
      <c r="C517" s="445"/>
      <c r="D517" s="445"/>
      <c r="E517" s="505" t="s">
        <v>1200</v>
      </c>
      <c r="F517" s="505" t="s">
        <v>1201</v>
      </c>
      <c r="G517" s="445"/>
      <c r="H517" s="445"/>
      <c r="I517" s="445"/>
      <c r="J517" s="445"/>
      <c r="K517" s="445"/>
      <c r="L517" s="445"/>
      <c r="M517" s="445"/>
      <c r="N517" s="445"/>
      <c r="O517" s="445"/>
      <c r="P517" s="445"/>
      <c r="Q517" s="445"/>
      <c r="R517" s="445"/>
      <c r="S517" s="445"/>
      <c r="T517" s="445"/>
      <c r="U517" s="445"/>
      <c r="V517" s="445"/>
      <c r="W517" s="445"/>
      <c r="X517" s="445"/>
      <c r="Y517" s="445"/>
      <c r="Z517" s="445"/>
    </row>
    <row r="518" spans="1:26" ht="15.6" hidden="1" x14ac:dyDescent="0.3">
      <c r="A518" s="445"/>
      <c r="B518" s="445"/>
      <c r="C518" s="445"/>
      <c r="D518" s="445"/>
      <c r="E518" s="505" t="s">
        <v>1202</v>
      </c>
      <c r="F518" s="505" t="s">
        <v>1203</v>
      </c>
      <c r="G518" s="445"/>
      <c r="H518" s="445"/>
      <c r="I518" s="445"/>
      <c r="J518" s="445"/>
      <c r="K518" s="445"/>
      <c r="L518" s="445"/>
      <c r="M518" s="445"/>
      <c r="N518" s="445"/>
      <c r="O518" s="445"/>
      <c r="P518" s="445"/>
      <c r="Q518" s="445"/>
      <c r="R518" s="445"/>
      <c r="S518" s="445"/>
      <c r="T518" s="445"/>
      <c r="U518" s="445"/>
      <c r="V518" s="445"/>
      <c r="W518" s="445"/>
      <c r="X518" s="445"/>
      <c r="Y518" s="445"/>
      <c r="Z518" s="445"/>
    </row>
    <row r="519" spans="1:26" ht="15.6" hidden="1" x14ac:dyDescent="0.3">
      <c r="A519" s="445"/>
      <c r="B519" s="445"/>
      <c r="C519" s="445"/>
      <c r="D519" s="445"/>
      <c r="E519" s="505" t="s">
        <v>1204</v>
      </c>
      <c r="F519" s="505" t="s">
        <v>1205</v>
      </c>
      <c r="G519" s="445"/>
      <c r="H519" s="445"/>
      <c r="I519" s="445"/>
      <c r="J519" s="445"/>
      <c r="K519" s="445"/>
      <c r="L519" s="445"/>
      <c r="M519" s="445"/>
      <c r="N519" s="445"/>
      <c r="O519" s="445"/>
      <c r="P519" s="445"/>
      <c r="Q519" s="445"/>
      <c r="R519" s="445"/>
      <c r="S519" s="445"/>
      <c r="T519" s="445"/>
      <c r="U519" s="445"/>
      <c r="V519" s="445"/>
      <c r="W519" s="445"/>
      <c r="X519" s="445"/>
      <c r="Y519" s="445"/>
      <c r="Z519" s="445"/>
    </row>
    <row r="520" spans="1:26" ht="15.6" hidden="1" x14ac:dyDescent="0.3">
      <c r="A520" s="445"/>
      <c r="B520" s="445"/>
      <c r="C520" s="445"/>
      <c r="D520" s="445"/>
      <c r="E520" s="505" t="s">
        <v>1206</v>
      </c>
      <c r="F520" s="505" t="s">
        <v>1207</v>
      </c>
      <c r="G520" s="445"/>
      <c r="H520" s="445"/>
      <c r="I520" s="445"/>
      <c r="J520" s="445"/>
      <c r="K520" s="445"/>
      <c r="L520" s="445"/>
      <c r="M520" s="445"/>
      <c r="N520" s="445"/>
      <c r="O520" s="445"/>
      <c r="P520" s="445"/>
      <c r="Q520" s="445"/>
      <c r="R520" s="445"/>
      <c r="S520" s="445"/>
      <c r="T520" s="445"/>
      <c r="U520" s="445"/>
      <c r="V520" s="445"/>
      <c r="W520" s="445"/>
      <c r="X520" s="445"/>
      <c r="Y520" s="445"/>
      <c r="Z520" s="445"/>
    </row>
    <row r="521" spans="1:26" ht="15.6" hidden="1" x14ac:dyDescent="0.3">
      <c r="A521" s="445"/>
      <c r="B521" s="445"/>
      <c r="C521" s="445"/>
      <c r="D521" s="445"/>
      <c r="E521" s="505" t="s">
        <v>1208</v>
      </c>
      <c r="F521" s="505" t="s">
        <v>1209</v>
      </c>
      <c r="G521" s="445"/>
      <c r="H521" s="445"/>
      <c r="I521" s="445"/>
      <c r="J521" s="445"/>
      <c r="K521" s="445"/>
      <c r="L521" s="445"/>
      <c r="M521" s="445"/>
      <c r="N521" s="445"/>
      <c r="O521" s="445"/>
      <c r="P521" s="445"/>
      <c r="Q521" s="445"/>
      <c r="R521" s="445"/>
      <c r="S521" s="445"/>
      <c r="T521" s="445"/>
      <c r="U521" s="445"/>
      <c r="V521" s="445"/>
      <c r="W521" s="445"/>
      <c r="X521" s="445"/>
      <c r="Y521" s="445"/>
      <c r="Z521" s="445"/>
    </row>
    <row r="522" spans="1:26" ht="15.6" hidden="1" x14ac:dyDescent="0.3">
      <c r="A522" s="445"/>
      <c r="B522" s="445"/>
      <c r="C522" s="445"/>
      <c r="D522" s="445"/>
      <c r="E522" s="505" t="s">
        <v>1210</v>
      </c>
      <c r="F522" s="505" t="s">
        <v>1211</v>
      </c>
      <c r="G522" s="445"/>
      <c r="H522" s="445"/>
      <c r="I522" s="445"/>
      <c r="J522" s="445"/>
      <c r="K522" s="445"/>
      <c r="L522" s="445"/>
      <c r="M522" s="445"/>
      <c r="N522" s="445"/>
      <c r="O522" s="445"/>
      <c r="P522" s="445"/>
      <c r="Q522" s="445"/>
      <c r="R522" s="445"/>
      <c r="S522" s="445"/>
      <c r="T522" s="445"/>
      <c r="U522" s="445"/>
      <c r="V522" s="445"/>
      <c r="W522" s="445"/>
      <c r="X522" s="445"/>
      <c r="Y522" s="445"/>
      <c r="Z522" s="445"/>
    </row>
    <row r="523" spans="1:26" ht="15.6" hidden="1" x14ac:dyDescent="0.3">
      <c r="A523" s="445"/>
      <c r="B523" s="445"/>
      <c r="C523" s="445"/>
      <c r="D523" s="445"/>
      <c r="E523" s="505" t="s">
        <v>1212</v>
      </c>
      <c r="F523" s="505" t="s">
        <v>1213</v>
      </c>
      <c r="G523" s="445"/>
      <c r="H523" s="445"/>
      <c r="I523" s="445"/>
      <c r="J523" s="445"/>
      <c r="K523" s="445"/>
      <c r="L523" s="445"/>
      <c r="M523" s="445"/>
      <c r="N523" s="445"/>
      <c r="O523" s="445"/>
      <c r="P523" s="445"/>
      <c r="Q523" s="445"/>
      <c r="R523" s="445"/>
      <c r="S523" s="445"/>
      <c r="T523" s="445"/>
      <c r="U523" s="445"/>
      <c r="V523" s="445"/>
      <c r="W523" s="445"/>
      <c r="X523" s="445"/>
      <c r="Y523" s="445"/>
      <c r="Z523" s="445"/>
    </row>
    <row r="524" spans="1:26" ht="15.6" hidden="1" x14ac:dyDescent="0.3">
      <c r="A524" s="445"/>
      <c r="B524" s="445"/>
      <c r="C524" s="445"/>
      <c r="D524" s="445"/>
      <c r="E524" s="505" t="s">
        <v>1214</v>
      </c>
      <c r="F524" s="505" t="s">
        <v>1215</v>
      </c>
      <c r="G524" s="445"/>
      <c r="H524" s="445"/>
      <c r="I524" s="445"/>
      <c r="J524" s="445"/>
      <c r="K524" s="445"/>
      <c r="L524" s="445"/>
      <c r="M524" s="445"/>
      <c r="N524" s="445"/>
      <c r="O524" s="445"/>
      <c r="P524" s="445"/>
      <c r="Q524" s="445"/>
      <c r="R524" s="445"/>
      <c r="S524" s="445"/>
      <c r="T524" s="445"/>
      <c r="U524" s="445"/>
      <c r="V524" s="445"/>
      <c r="W524" s="445"/>
      <c r="X524" s="445"/>
      <c r="Y524" s="445"/>
      <c r="Z524" s="445"/>
    </row>
    <row r="525" spans="1:26" ht="15.6" hidden="1" x14ac:dyDescent="0.3">
      <c r="A525" s="445"/>
      <c r="B525" s="445"/>
      <c r="C525" s="445"/>
      <c r="D525" s="445"/>
      <c r="E525" s="505" t="s">
        <v>1216</v>
      </c>
      <c r="F525" s="505" t="s">
        <v>1217</v>
      </c>
      <c r="G525" s="445"/>
      <c r="H525" s="445"/>
      <c r="I525" s="445"/>
      <c r="J525" s="445"/>
      <c r="K525" s="445"/>
      <c r="L525" s="445"/>
      <c r="M525" s="445"/>
      <c r="N525" s="445"/>
      <c r="O525" s="445"/>
      <c r="P525" s="445"/>
      <c r="Q525" s="445"/>
      <c r="R525" s="445"/>
      <c r="S525" s="445"/>
      <c r="T525" s="445"/>
      <c r="U525" s="445"/>
      <c r="V525" s="445"/>
      <c r="W525" s="445"/>
      <c r="X525" s="445"/>
      <c r="Y525" s="445"/>
      <c r="Z525" s="445"/>
    </row>
    <row r="526" spans="1:26" ht="15.6" hidden="1" x14ac:dyDescent="0.3">
      <c r="A526" s="445"/>
      <c r="B526" s="445"/>
      <c r="C526" s="445"/>
      <c r="D526" s="445"/>
      <c r="E526" s="505" t="s">
        <v>1218</v>
      </c>
      <c r="F526" s="505" t="s">
        <v>1219</v>
      </c>
      <c r="G526" s="445"/>
      <c r="H526" s="445"/>
      <c r="I526" s="445"/>
      <c r="J526" s="445"/>
      <c r="K526" s="445"/>
      <c r="L526" s="445"/>
      <c r="M526" s="445"/>
      <c r="N526" s="445"/>
      <c r="O526" s="445"/>
      <c r="P526" s="445"/>
      <c r="Q526" s="445"/>
      <c r="R526" s="445"/>
      <c r="S526" s="445"/>
      <c r="T526" s="445"/>
      <c r="U526" s="445"/>
      <c r="V526" s="445"/>
      <c r="W526" s="445"/>
      <c r="X526" s="445"/>
      <c r="Y526" s="445"/>
      <c r="Z526" s="445"/>
    </row>
    <row r="527" spans="1:26" ht="15.6" hidden="1" x14ac:dyDescent="0.3">
      <c r="A527" s="445"/>
      <c r="B527" s="445"/>
      <c r="C527" s="445"/>
      <c r="D527" s="445"/>
      <c r="E527" s="505" t="s">
        <v>1220</v>
      </c>
      <c r="F527" s="505" t="s">
        <v>1221</v>
      </c>
      <c r="G527" s="445"/>
      <c r="H527" s="445"/>
      <c r="I527" s="445"/>
      <c r="J527" s="445"/>
      <c r="K527" s="445"/>
      <c r="L527" s="445"/>
      <c r="M527" s="445"/>
      <c r="N527" s="445"/>
      <c r="O527" s="445"/>
      <c r="P527" s="445"/>
      <c r="Q527" s="445"/>
      <c r="R527" s="445"/>
      <c r="S527" s="445"/>
      <c r="T527" s="445"/>
      <c r="U527" s="445"/>
      <c r="V527" s="445"/>
      <c r="W527" s="445"/>
      <c r="X527" s="445"/>
      <c r="Y527" s="445"/>
      <c r="Z527" s="445"/>
    </row>
    <row r="528" spans="1:26" ht="15.6" hidden="1" x14ac:dyDescent="0.3">
      <c r="A528" s="445"/>
      <c r="B528" s="445"/>
      <c r="C528" s="445"/>
      <c r="D528" s="445"/>
      <c r="E528" s="505" t="s">
        <v>1222</v>
      </c>
      <c r="F528" s="505" t="s">
        <v>1223</v>
      </c>
      <c r="G528" s="445"/>
      <c r="H528" s="445"/>
      <c r="I528" s="445"/>
      <c r="J528" s="445"/>
      <c r="K528" s="445"/>
      <c r="L528" s="445"/>
      <c r="M528" s="445"/>
      <c r="N528" s="445"/>
      <c r="O528" s="445"/>
      <c r="P528" s="445"/>
      <c r="Q528" s="445"/>
      <c r="R528" s="445"/>
      <c r="S528" s="445"/>
      <c r="T528" s="445"/>
      <c r="U528" s="445"/>
      <c r="V528" s="445"/>
      <c r="W528" s="445"/>
      <c r="X528" s="445"/>
      <c r="Y528" s="445"/>
      <c r="Z528" s="445"/>
    </row>
    <row r="529" spans="1:26" ht="15.6" hidden="1" x14ac:dyDescent="0.3">
      <c r="A529" s="445"/>
      <c r="B529" s="445"/>
      <c r="C529" s="445"/>
      <c r="D529" s="445"/>
      <c r="E529" s="505" t="s">
        <v>1224</v>
      </c>
      <c r="F529" s="505" t="s">
        <v>1225</v>
      </c>
      <c r="G529" s="445"/>
      <c r="H529" s="445"/>
      <c r="I529" s="445"/>
      <c r="J529" s="445"/>
      <c r="K529" s="445"/>
      <c r="L529" s="445"/>
      <c r="M529" s="445"/>
      <c r="N529" s="445"/>
      <c r="O529" s="445"/>
      <c r="P529" s="445"/>
      <c r="Q529" s="445"/>
      <c r="R529" s="445"/>
      <c r="S529" s="445"/>
      <c r="T529" s="445"/>
      <c r="U529" s="445"/>
      <c r="V529" s="445"/>
      <c r="W529" s="445"/>
      <c r="X529" s="445"/>
      <c r="Y529" s="445"/>
      <c r="Z529" s="445"/>
    </row>
    <row r="530" spans="1:26" ht="15.6" hidden="1" x14ac:dyDescent="0.3">
      <c r="A530" s="445"/>
      <c r="B530" s="445"/>
      <c r="C530" s="445"/>
      <c r="D530" s="445"/>
      <c r="E530" s="505" t="s">
        <v>1226</v>
      </c>
      <c r="F530" s="505" t="s">
        <v>1227</v>
      </c>
      <c r="G530" s="445"/>
      <c r="H530" s="445"/>
      <c r="I530" s="445"/>
      <c r="J530" s="445"/>
      <c r="K530" s="445"/>
      <c r="L530" s="445"/>
      <c r="M530" s="445"/>
      <c r="N530" s="445"/>
      <c r="O530" s="445"/>
      <c r="P530" s="445"/>
      <c r="Q530" s="445"/>
      <c r="R530" s="445"/>
      <c r="S530" s="445"/>
      <c r="T530" s="445"/>
      <c r="U530" s="445"/>
      <c r="V530" s="445"/>
      <c r="W530" s="445"/>
      <c r="X530" s="445"/>
      <c r="Y530" s="445"/>
      <c r="Z530" s="445"/>
    </row>
    <row r="531" spans="1:26" ht="15.6" hidden="1" x14ac:dyDescent="0.3">
      <c r="A531" s="445"/>
      <c r="B531" s="445"/>
      <c r="C531" s="445"/>
      <c r="D531" s="445"/>
      <c r="E531" s="505" t="s">
        <v>1228</v>
      </c>
      <c r="F531" s="505" t="s">
        <v>1229</v>
      </c>
      <c r="G531" s="445"/>
      <c r="H531" s="445"/>
      <c r="I531" s="445"/>
      <c r="J531" s="445"/>
      <c r="K531" s="445"/>
      <c r="L531" s="445"/>
      <c r="M531" s="445"/>
      <c r="N531" s="445"/>
      <c r="O531" s="445"/>
      <c r="P531" s="445"/>
      <c r="Q531" s="445"/>
      <c r="R531" s="445"/>
      <c r="S531" s="445"/>
      <c r="T531" s="445"/>
      <c r="U531" s="445"/>
      <c r="V531" s="445"/>
      <c r="W531" s="445"/>
      <c r="X531" s="445"/>
      <c r="Y531" s="445"/>
      <c r="Z531" s="445"/>
    </row>
    <row r="532" spans="1:26" ht="15.6" hidden="1" x14ac:dyDescent="0.3">
      <c r="A532" s="445"/>
      <c r="B532" s="445"/>
      <c r="C532" s="445"/>
      <c r="D532" s="445"/>
      <c r="E532" s="505" t="s">
        <v>1230</v>
      </c>
      <c r="F532" s="505" t="s">
        <v>1231</v>
      </c>
      <c r="G532" s="445"/>
      <c r="H532" s="445"/>
      <c r="I532" s="445"/>
      <c r="J532" s="445"/>
      <c r="K532" s="445"/>
      <c r="L532" s="445"/>
      <c r="M532" s="445"/>
      <c r="N532" s="445"/>
      <c r="O532" s="445"/>
      <c r="P532" s="445"/>
      <c r="Q532" s="445"/>
      <c r="R532" s="445"/>
      <c r="S532" s="445"/>
      <c r="T532" s="445"/>
      <c r="U532" s="445"/>
      <c r="V532" s="445"/>
      <c r="W532" s="445"/>
      <c r="X532" s="445"/>
      <c r="Y532" s="445"/>
      <c r="Z532" s="445"/>
    </row>
    <row r="533" spans="1:26" ht="15.6" hidden="1" x14ac:dyDescent="0.3">
      <c r="A533" s="445"/>
      <c r="B533" s="445"/>
      <c r="C533" s="445"/>
      <c r="D533" s="445"/>
      <c r="E533" s="505" t="s">
        <v>1232</v>
      </c>
      <c r="F533" s="505" t="s">
        <v>1233</v>
      </c>
      <c r="G533" s="445"/>
      <c r="H533" s="445"/>
      <c r="I533" s="445"/>
      <c r="J533" s="445"/>
      <c r="K533" s="445"/>
      <c r="L533" s="445"/>
      <c r="M533" s="445"/>
      <c r="N533" s="445"/>
      <c r="O533" s="445"/>
      <c r="P533" s="445"/>
      <c r="Q533" s="445"/>
      <c r="R533" s="445"/>
      <c r="S533" s="445"/>
      <c r="T533" s="445"/>
      <c r="U533" s="445"/>
      <c r="V533" s="445"/>
      <c r="W533" s="445"/>
      <c r="X533" s="445"/>
      <c r="Y533" s="445"/>
      <c r="Z533" s="445"/>
    </row>
    <row r="534" spans="1:26" ht="15.6" hidden="1" x14ac:dyDescent="0.3">
      <c r="A534" s="445"/>
      <c r="B534" s="445"/>
      <c r="C534" s="445"/>
      <c r="D534" s="445"/>
      <c r="E534" s="505" t="s">
        <v>1234</v>
      </c>
      <c r="F534" s="505" t="s">
        <v>1235</v>
      </c>
      <c r="G534" s="445"/>
      <c r="H534" s="445"/>
      <c r="I534" s="445"/>
      <c r="J534" s="445"/>
      <c r="K534" s="445"/>
      <c r="L534" s="445"/>
      <c r="M534" s="445"/>
      <c r="N534" s="445"/>
      <c r="O534" s="445"/>
      <c r="P534" s="445"/>
      <c r="Q534" s="445"/>
      <c r="R534" s="445"/>
      <c r="S534" s="445"/>
      <c r="T534" s="445"/>
      <c r="U534" s="445"/>
      <c r="V534" s="445"/>
      <c r="W534" s="445"/>
      <c r="X534" s="445"/>
      <c r="Y534" s="445"/>
      <c r="Z534" s="445"/>
    </row>
    <row r="535" spans="1:26" ht="15.6" hidden="1" x14ac:dyDescent="0.3">
      <c r="A535" s="445"/>
      <c r="B535" s="445"/>
      <c r="C535" s="445"/>
      <c r="D535" s="445"/>
      <c r="E535" s="505" t="s">
        <v>1236</v>
      </c>
      <c r="F535" s="505" t="s">
        <v>1237</v>
      </c>
      <c r="G535" s="445"/>
      <c r="H535" s="445"/>
      <c r="I535" s="445"/>
      <c r="J535" s="445"/>
      <c r="K535" s="445"/>
      <c r="L535" s="445"/>
      <c r="M535" s="445"/>
      <c r="N535" s="445"/>
      <c r="O535" s="445"/>
      <c r="P535" s="445"/>
      <c r="Q535" s="445"/>
      <c r="R535" s="445"/>
      <c r="S535" s="445"/>
      <c r="T535" s="445"/>
      <c r="U535" s="445"/>
      <c r="V535" s="445"/>
      <c r="W535" s="445"/>
      <c r="X535" s="445"/>
      <c r="Y535" s="445"/>
      <c r="Z535" s="445"/>
    </row>
    <row r="536" spans="1:26" ht="15.6" hidden="1" x14ac:dyDescent="0.3">
      <c r="A536" s="445"/>
      <c r="B536" s="445"/>
      <c r="C536" s="445"/>
      <c r="D536" s="445"/>
      <c r="E536" s="505" t="s">
        <v>1238</v>
      </c>
      <c r="F536" s="505" t="s">
        <v>1239</v>
      </c>
      <c r="G536" s="445"/>
      <c r="H536" s="445"/>
      <c r="I536" s="445"/>
      <c r="J536" s="445"/>
      <c r="K536" s="445"/>
      <c r="L536" s="445"/>
      <c r="M536" s="445"/>
      <c r="N536" s="445"/>
      <c r="O536" s="445"/>
      <c r="P536" s="445"/>
      <c r="Q536" s="445"/>
      <c r="R536" s="445"/>
      <c r="S536" s="445"/>
      <c r="T536" s="445"/>
      <c r="U536" s="445"/>
      <c r="V536" s="445"/>
      <c r="W536" s="445"/>
      <c r="X536" s="445"/>
      <c r="Y536" s="445"/>
      <c r="Z536" s="445"/>
    </row>
    <row r="537" spans="1:26" ht="15.6" hidden="1" x14ac:dyDescent="0.3">
      <c r="A537" s="445"/>
      <c r="B537" s="445"/>
      <c r="C537" s="445"/>
      <c r="D537" s="445"/>
      <c r="E537" s="505" t="s">
        <v>1240</v>
      </c>
      <c r="F537" s="505" t="s">
        <v>1241</v>
      </c>
      <c r="G537" s="445"/>
      <c r="H537" s="445"/>
      <c r="I537" s="445"/>
      <c r="J537" s="445"/>
      <c r="K537" s="445"/>
      <c r="L537" s="445"/>
      <c r="M537" s="445"/>
      <c r="N537" s="445"/>
      <c r="O537" s="445"/>
      <c r="P537" s="445"/>
      <c r="Q537" s="445"/>
      <c r="R537" s="445"/>
      <c r="S537" s="445"/>
      <c r="T537" s="445"/>
      <c r="U537" s="445"/>
      <c r="V537" s="445"/>
      <c r="W537" s="445"/>
      <c r="X537" s="445"/>
      <c r="Y537" s="445"/>
      <c r="Z537" s="445"/>
    </row>
    <row r="538" spans="1:26" ht="15.6" hidden="1" x14ac:dyDescent="0.3">
      <c r="A538" s="445"/>
      <c r="B538" s="445"/>
      <c r="C538" s="445"/>
      <c r="D538" s="445"/>
      <c r="E538" s="505" t="s">
        <v>1242</v>
      </c>
      <c r="F538" s="505" t="s">
        <v>1243</v>
      </c>
      <c r="G538" s="445"/>
      <c r="H538" s="445"/>
      <c r="I538" s="445"/>
      <c r="J538" s="445"/>
      <c r="K538" s="445"/>
      <c r="L538" s="445"/>
      <c r="M538" s="445"/>
      <c r="N538" s="445"/>
      <c r="O538" s="445"/>
      <c r="P538" s="445"/>
      <c r="Q538" s="445"/>
      <c r="R538" s="445"/>
      <c r="S538" s="445"/>
      <c r="T538" s="445"/>
      <c r="U538" s="445"/>
      <c r="V538" s="445"/>
      <c r="W538" s="445"/>
      <c r="X538" s="445"/>
      <c r="Y538" s="445"/>
      <c r="Z538" s="445"/>
    </row>
    <row r="539" spans="1:26" ht="15.6" hidden="1" x14ac:dyDescent="0.3">
      <c r="A539" s="445"/>
      <c r="B539" s="445"/>
      <c r="C539" s="445"/>
      <c r="D539" s="445"/>
      <c r="E539" s="505" t="s">
        <v>1244</v>
      </c>
      <c r="F539" s="505" t="s">
        <v>1245</v>
      </c>
      <c r="G539" s="445"/>
      <c r="H539" s="445"/>
      <c r="I539" s="445"/>
      <c r="J539" s="445"/>
      <c r="K539" s="445"/>
      <c r="L539" s="445"/>
      <c r="M539" s="445"/>
      <c r="N539" s="445"/>
      <c r="O539" s="445"/>
      <c r="P539" s="445"/>
      <c r="Q539" s="445"/>
      <c r="R539" s="445"/>
      <c r="S539" s="445"/>
      <c r="T539" s="445"/>
      <c r="U539" s="445"/>
      <c r="V539" s="445"/>
      <c r="W539" s="445"/>
      <c r="X539" s="445"/>
      <c r="Y539" s="445"/>
      <c r="Z539" s="445"/>
    </row>
    <row r="540" spans="1:26" ht="15.6" hidden="1" x14ac:dyDescent="0.3">
      <c r="A540" s="445"/>
      <c r="B540" s="445"/>
      <c r="C540" s="445"/>
      <c r="D540" s="445"/>
      <c r="E540" s="505" t="s">
        <v>1246</v>
      </c>
      <c r="F540" s="505" t="s">
        <v>1247</v>
      </c>
      <c r="G540" s="445"/>
      <c r="H540" s="445"/>
      <c r="I540" s="445"/>
      <c r="J540" s="445"/>
      <c r="K540" s="445"/>
      <c r="L540" s="445"/>
      <c r="M540" s="445"/>
      <c r="N540" s="445"/>
      <c r="O540" s="445"/>
      <c r="P540" s="445"/>
      <c r="Q540" s="445"/>
      <c r="R540" s="445"/>
      <c r="S540" s="445"/>
      <c r="T540" s="445"/>
      <c r="U540" s="445"/>
      <c r="V540" s="445"/>
      <c r="W540" s="445"/>
      <c r="X540" s="445"/>
      <c r="Y540" s="445"/>
      <c r="Z540" s="445"/>
    </row>
    <row r="541" spans="1:26" ht="15.6" hidden="1" x14ac:dyDescent="0.3">
      <c r="A541" s="445"/>
      <c r="B541" s="445"/>
      <c r="C541" s="445"/>
      <c r="D541" s="445"/>
      <c r="E541" s="505" t="s">
        <v>1248</v>
      </c>
      <c r="F541" s="505" t="s">
        <v>1249</v>
      </c>
      <c r="G541" s="445"/>
      <c r="H541" s="445"/>
      <c r="I541" s="445"/>
      <c r="J541" s="445"/>
      <c r="K541" s="445"/>
      <c r="L541" s="445"/>
      <c r="M541" s="445"/>
      <c r="N541" s="445"/>
      <c r="O541" s="445"/>
      <c r="P541" s="445"/>
      <c r="Q541" s="445"/>
      <c r="R541" s="445"/>
      <c r="S541" s="445"/>
      <c r="T541" s="445"/>
      <c r="U541" s="445"/>
      <c r="V541" s="445"/>
      <c r="W541" s="445"/>
      <c r="X541" s="445"/>
      <c r="Y541" s="445"/>
      <c r="Z541" s="445"/>
    </row>
    <row r="542" spans="1:26" ht="15.6" hidden="1" x14ac:dyDescent="0.3">
      <c r="A542" s="445"/>
      <c r="B542" s="445"/>
      <c r="C542" s="445"/>
      <c r="D542" s="445"/>
      <c r="E542" s="505" t="s">
        <v>1250</v>
      </c>
      <c r="F542" s="505" t="s">
        <v>1251</v>
      </c>
      <c r="G542" s="445"/>
      <c r="H542" s="445"/>
      <c r="I542" s="445"/>
      <c r="J542" s="445"/>
      <c r="K542" s="445"/>
      <c r="L542" s="445"/>
      <c r="M542" s="445"/>
      <c r="N542" s="445"/>
      <c r="O542" s="445"/>
      <c r="P542" s="445"/>
      <c r="Q542" s="445"/>
      <c r="R542" s="445"/>
      <c r="S542" s="445"/>
      <c r="T542" s="445"/>
      <c r="U542" s="445"/>
      <c r="V542" s="445"/>
      <c r="W542" s="445"/>
      <c r="X542" s="445"/>
      <c r="Y542" s="445"/>
      <c r="Z542" s="445"/>
    </row>
    <row r="543" spans="1:26" ht="15.6" hidden="1" x14ac:dyDescent="0.3">
      <c r="A543" s="445"/>
      <c r="B543" s="445"/>
      <c r="C543" s="445"/>
      <c r="D543" s="445"/>
      <c r="E543" s="505" t="s">
        <v>1252</v>
      </c>
      <c r="F543" s="505" t="s">
        <v>1253</v>
      </c>
      <c r="G543" s="445"/>
      <c r="H543" s="445"/>
      <c r="I543" s="445"/>
      <c r="J543" s="445"/>
      <c r="K543" s="445"/>
      <c r="L543" s="445"/>
      <c r="M543" s="445"/>
      <c r="N543" s="445"/>
      <c r="O543" s="445"/>
      <c r="P543" s="445"/>
      <c r="Q543" s="445"/>
      <c r="R543" s="445"/>
      <c r="S543" s="445"/>
      <c r="T543" s="445"/>
      <c r="U543" s="445"/>
      <c r="V543" s="445"/>
      <c r="W543" s="445"/>
      <c r="X543" s="445"/>
      <c r="Y543" s="445"/>
      <c r="Z543" s="445"/>
    </row>
    <row r="544" spans="1:26" ht="15.6" hidden="1" x14ac:dyDescent="0.3">
      <c r="A544" s="445"/>
      <c r="B544" s="445"/>
      <c r="C544" s="445"/>
      <c r="D544" s="445"/>
      <c r="E544" s="505" t="s">
        <v>1254</v>
      </c>
      <c r="F544" s="505" t="s">
        <v>1255</v>
      </c>
      <c r="G544" s="445"/>
      <c r="H544" s="445"/>
      <c r="I544" s="445"/>
      <c r="J544" s="445"/>
      <c r="K544" s="445"/>
      <c r="L544" s="445"/>
      <c r="M544" s="445"/>
      <c r="N544" s="445"/>
      <c r="O544" s="445"/>
      <c r="P544" s="445"/>
      <c r="Q544" s="445"/>
      <c r="R544" s="445"/>
      <c r="S544" s="445"/>
      <c r="T544" s="445"/>
      <c r="U544" s="445"/>
      <c r="V544" s="445"/>
      <c r="W544" s="445"/>
      <c r="X544" s="445"/>
      <c r="Y544" s="445"/>
      <c r="Z544" s="445"/>
    </row>
    <row r="545" spans="1:26" ht="15.6" hidden="1" x14ac:dyDescent="0.3">
      <c r="A545" s="445"/>
      <c r="B545" s="445"/>
      <c r="C545" s="445"/>
      <c r="D545" s="445"/>
      <c r="E545" s="505" t="s">
        <v>1256</v>
      </c>
      <c r="F545" s="505" t="s">
        <v>1257</v>
      </c>
      <c r="G545" s="445"/>
      <c r="H545" s="445"/>
      <c r="I545" s="445"/>
      <c r="J545" s="445"/>
      <c r="K545" s="445"/>
      <c r="L545" s="445"/>
      <c r="M545" s="445"/>
      <c r="N545" s="445"/>
      <c r="O545" s="445"/>
      <c r="P545" s="445"/>
      <c r="Q545" s="445"/>
      <c r="R545" s="445"/>
      <c r="S545" s="445"/>
      <c r="T545" s="445"/>
      <c r="U545" s="445"/>
      <c r="V545" s="445"/>
      <c r="W545" s="445"/>
      <c r="X545" s="445"/>
      <c r="Y545" s="445"/>
      <c r="Z545" s="445"/>
    </row>
    <row r="546" spans="1:26" ht="15.6" hidden="1" x14ac:dyDescent="0.3">
      <c r="A546" s="445"/>
      <c r="B546" s="445"/>
      <c r="C546" s="445"/>
      <c r="D546" s="445"/>
      <c r="E546" s="505" t="s">
        <v>1258</v>
      </c>
      <c r="F546" s="505" t="s">
        <v>1259</v>
      </c>
      <c r="G546" s="445"/>
      <c r="H546" s="445"/>
      <c r="I546" s="445"/>
      <c r="J546" s="445"/>
      <c r="K546" s="445"/>
      <c r="L546" s="445"/>
      <c r="M546" s="445"/>
      <c r="N546" s="445"/>
      <c r="O546" s="445"/>
      <c r="P546" s="445"/>
      <c r="Q546" s="445"/>
      <c r="R546" s="445"/>
      <c r="S546" s="445"/>
      <c r="T546" s="445"/>
      <c r="U546" s="445"/>
      <c r="V546" s="445"/>
      <c r="W546" s="445"/>
      <c r="X546" s="445"/>
      <c r="Y546" s="445"/>
      <c r="Z546" s="445"/>
    </row>
    <row r="547" spans="1:26" ht="15.6" hidden="1" x14ac:dyDescent="0.3">
      <c r="A547" s="445"/>
      <c r="B547" s="445"/>
      <c r="C547" s="445"/>
      <c r="D547" s="445"/>
      <c r="E547" s="505" t="s">
        <v>1260</v>
      </c>
      <c r="F547" s="505" t="s">
        <v>1261</v>
      </c>
      <c r="G547" s="445"/>
      <c r="H547" s="445"/>
      <c r="I547" s="445"/>
      <c r="J547" s="445"/>
      <c r="K547" s="445"/>
      <c r="L547" s="445"/>
      <c r="M547" s="445"/>
      <c r="N547" s="445"/>
      <c r="O547" s="445"/>
      <c r="P547" s="445"/>
      <c r="Q547" s="445"/>
      <c r="R547" s="445"/>
      <c r="S547" s="445"/>
      <c r="T547" s="445"/>
      <c r="U547" s="445"/>
      <c r="V547" s="445"/>
      <c r="W547" s="445"/>
      <c r="X547" s="445"/>
      <c r="Y547" s="445"/>
      <c r="Z547" s="445"/>
    </row>
    <row r="548" spans="1:26" ht="15.6" hidden="1" x14ac:dyDescent="0.3">
      <c r="A548" s="445"/>
      <c r="B548" s="445"/>
      <c r="C548" s="445"/>
      <c r="D548" s="445"/>
      <c r="E548" s="505" t="s">
        <v>1262</v>
      </c>
      <c r="F548" s="505" t="s">
        <v>1263</v>
      </c>
      <c r="G548" s="445"/>
      <c r="H548" s="445"/>
      <c r="I548" s="445"/>
      <c r="J548" s="445"/>
      <c r="K548" s="445"/>
      <c r="L548" s="445"/>
      <c r="M548" s="445"/>
      <c r="N548" s="445"/>
      <c r="O548" s="445"/>
      <c r="P548" s="445"/>
      <c r="Q548" s="445"/>
      <c r="R548" s="445"/>
      <c r="S548" s="445"/>
      <c r="T548" s="445"/>
      <c r="U548" s="445"/>
      <c r="V548" s="445"/>
      <c r="W548" s="445"/>
      <c r="X548" s="445"/>
      <c r="Y548" s="445"/>
      <c r="Z548" s="445"/>
    </row>
    <row r="549" spans="1:26" ht="15.6" hidden="1" x14ac:dyDescent="0.3">
      <c r="A549" s="445"/>
      <c r="B549" s="445"/>
      <c r="C549" s="445"/>
      <c r="D549" s="445"/>
      <c r="E549" s="505" t="s">
        <v>1264</v>
      </c>
      <c r="F549" s="505" t="s">
        <v>1265</v>
      </c>
      <c r="G549" s="445"/>
      <c r="H549" s="445"/>
      <c r="I549" s="445"/>
      <c r="J549" s="445"/>
      <c r="K549" s="445"/>
      <c r="L549" s="445"/>
      <c r="M549" s="445"/>
      <c r="N549" s="445"/>
      <c r="O549" s="445"/>
      <c r="P549" s="445"/>
      <c r="Q549" s="445"/>
      <c r="R549" s="445"/>
      <c r="S549" s="445"/>
      <c r="T549" s="445"/>
      <c r="U549" s="445"/>
      <c r="V549" s="445"/>
      <c r="W549" s="445"/>
      <c r="X549" s="445"/>
      <c r="Y549" s="445"/>
      <c r="Z549" s="445"/>
    </row>
    <row r="550" spans="1:26" ht="15.6" hidden="1" x14ac:dyDescent="0.3">
      <c r="A550" s="445"/>
      <c r="B550" s="445"/>
      <c r="C550" s="445"/>
      <c r="D550" s="445"/>
      <c r="E550" s="505" t="s">
        <v>1266</v>
      </c>
      <c r="F550" s="505" t="s">
        <v>1267</v>
      </c>
      <c r="G550" s="445"/>
      <c r="H550" s="445"/>
      <c r="I550" s="445"/>
      <c r="J550" s="445"/>
      <c r="K550" s="445"/>
      <c r="L550" s="445"/>
      <c r="M550" s="445"/>
      <c r="N550" s="445"/>
      <c r="O550" s="445"/>
      <c r="P550" s="445"/>
      <c r="Q550" s="445"/>
      <c r="R550" s="445"/>
      <c r="S550" s="445"/>
      <c r="T550" s="445"/>
      <c r="U550" s="445"/>
      <c r="V550" s="445"/>
      <c r="W550" s="445"/>
      <c r="X550" s="445"/>
      <c r="Y550" s="445"/>
      <c r="Z550" s="445"/>
    </row>
    <row r="551" spans="1:26" ht="15.6" hidden="1" x14ac:dyDescent="0.3">
      <c r="A551" s="445"/>
      <c r="B551" s="445"/>
      <c r="C551" s="445"/>
      <c r="D551" s="445"/>
      <c r="E551" s="505" t="s">
        <v>1268</v>
      </c>
      <c r="F551" s="505" t="s">
        <v>1269</v>
      </c>
      <c r="G551" s="445"/>
      <c r="H551" s="445"/>
      <c r="I551" s="445"/>
      <c r="J551" s="445"/>
      <c r="K551" s="445"/>
      <c r="L551" s="445"/>
      <c r="M551" s="445"/>
      <c r="N551" s="445"/>
      <c r="O551" s="445"/>
      <c r="P551" s="445"/>
      <c r="Q551" s="445"/>
      <c r="R551" s="445"/>
      <c r="S551" s="445"/>
      <c r="T551" s="445"/>
      <c r="U551" s="445"/>
      <c r="V551" s="445"/>
      <c r="W551" s="445"/>
      <c r="X551" s="445"/>
      <c r="Y551" s="445"/>
      <c r="Z551" s="445"/>
    </row>
    <row r="552" spans="1:26" ht="15.6" hidden="1" x14ac:dyDescent="0.3">
      <c r="A552" s="445"/>
      <c r="B552" s="445"/>
      <c r="C552" s="445"/>
      <c r="D552" s="445"/>
      <c r="E552" s="505" t="s">
        <v>1270</v>
      </c>
      <c r="F552" s="505" t="s">
        <v>1271</v>
      </c>
      <c r="G552" s="445"/>
      <c r="H552" s="445"/>
      <c r="I552" s="445"/>
      <c r="J552" s="445"/>
      <c r="K552" s="445"/>
      <c r="L552" s="445"/>
      <c r="M552" s="445"/>
      <c r="N552" s="445"/>
      <c r="O552" s="445"/>
      <c r="P552" s="445"/>
      <c r="Q552" s="445"/>
      <c r="R552" s="445"/>
      <c r="S552" s="445"/>
      <c r="T552" s="445"/>
      <c r="U552" s="445"/>
      <c r="V552" s="445"/>
      <c r="W552" s="445"/>
      <c r="X552" s="445"/>
      <c r="Y552" s="445"/>
      <c r="Z552" s="445"/>
    </row>
    <row r="553" spans="1:26" ht="15.6" hidden="1" x14ac:dyDescent="0.3">
      <c r="A553" s="445"/>
      <c r="B553" s="445"/>
      <c r="C553" s="445"/>
      <c r="D553" s="445"/>
      <c r="E553" s="505" t="s">
        <v>1272</v>
      </c>
      <c r="F553" s="505" t="s">
        <v>1273</v>
      </c>
      <c r="G553" s="445"/>
      <c r="H553" s="445"/>
      <c r="I553" s="445"/>
      <c r="J553" s="445"/>
      <c r="K553" s="445"/>
      <c r="L553" s="445"/>
      <c r="M553" s="445"/>
      <c r="N553" s="445"/>
      <c r="O553" s="445"/>
      <c r="P553" s="445"/>
      <c r="Q553" s="445"/>
      <c r="R553" s="445"/>
      <c r="S553" s="445"/>
      <c r="T553" s="445"/>
      <c r="U553" s="445"/>
      <c r="V553" s="445"/>
      <c r="W553" s="445"/>
      <c r="X553" s="445"/>
      <c r="Y553" s="445"/>
      <c r="Z553" s="445"/>
    </row>
    <row r="554" spans="1:26" ht="15.6" hidden="1" x14ac:dyDescent="0.3">
      <c r="A554" s="445"/>
      <c r="B554" s="445"/>
      <c r="C554" s="445"/>
      <c r="D554" s="445"/>
      <c r="E554" s="505" t="s">
        <v>1274</v>
      </c>
      <c r="F554" s="505" t="s">
        <v>1275</v>
      </c>
      <c r="G554" s="445"/>
      <c r="H554" s="445"/>
      <c r="I554" s="445"/>
      <c r="J554" s="445"/>
      <c r="K554" s="445"/>
      <c r="L554" s="445"/>
      <c r="M554" s="445"/>
      <c r="N554" s="445"/>
      <c r="O554" s="445"/>
      <c r="P554" s="445"/>
      <c r="Q554" s="445"/>
      <c r="R554" s="445"/>
      <c r="S554" s="445"/>
      <c r="T554" s="445"/>
      <c r="U554" s="445"/>
      <c r="V554" s="445"/>
      <c r="W554" s="445"/>
      <c r="X554" s="445"/>
      <c r="Y554" s="445"/>
      <c r="Z554" s="445"/>
    </row>
    <row r="555" spans="1:26" ht="15.6" hidden="1" x14ac:dyDescent="0.3">
      <c r="A555" s="445"/>
      <c r="B555" s="445"/>
      <c r="C555" s="445"/>
      <c r="D555" s="445"/>
      <c r="E555" s="505" t="s">
        <v>1276</v>
      </c>
      <c r="F555" s="505" t="s">
        <v>1277</v>
      </c>
      <c r="G555" s="445"/>
      <c r="H555" s="445"/>
      <c r="I555" s="445"/>
      <c r="J555" s="445"/>
      <c r="K555" s="445"/>
      <c r="L555" s="445"/>
      <c r="M555" s="445"/>
      <c r="N555" s="445"/>
      <c r="O555" s="445"/>
      <c r="P555" s="445"/>
      <c r="Q555" s="445"/>
      <c r="R555" s="445"/>
      <c r="S555" s="445"/>
      <c r="T555" s="445"/>
      <c r="U555" s="445"/>
      <c r="V555" s="445"/>
      <c r="W555" s="445"/>
      <c r="X555" s="445"/>
      <c r="Y555" s="445"/>
      <c r="Z555" s="445"/>
    </row>
    <row r="556" spans="1:26" ht="15.6" hidden="1" x14ac:dyDescent="0.3">
      <c r="A556" s="445"/>
      <c r="B556" s="445"/>
      <c r="C556" s="445"/>
      <c r="D556" s="445"/>
      <c r="E556" s="505" t="s">
        <v>1278</v>
      </c>
      <c r="F556" s="505" t="s">
        <v>1279</v>
      </c>
      <c r="G556" s="445"/>
      <c r="H556" s="445"/>
      <c r="I556" s="445"/>
      <c r="J556" s="445"/>
      <c r="K556" s="445"/>
      <c r="L556" s="445"/>
      <c r="M556" s="445"/>
      <c r="N556" s="445"/>
      <c r="O556" s="445"/>
      <c r="P556" s="445"/>
      <c r="Q556" s="445"/>
      <c r="R556" s="445"/>
      <c r="S556" s="445"/>
      <c r="T556" s="445"/>
      <c r="U556" s="445"/>
      <c r="V556" s="445"/>
      <c r="W556" s="445"/>
      <c r="X556" s="445"/>
      <c r="Y556" s="445"/>
      <c r="Z556" s="445"/>
    </row>
    <row r="557" spans="1:26" ht="15.6" hidden="1" x14ac:dyDescent="0.3">
      <c r="A557" s="445"/>
      <c r="B557" s="445"/>
      <c r="C557" s="445"/>
      <c r="D557" s="445"/>
      <c r="E557" s="505" t="s">
        <v>1280</v>
      </c>
      <c r="F557" s="505" t="s">
        <v>1281</v>
      </c>
      <c r="G557" s="445"/>
      <c r="H557" s="445"/>
      <c r="I557" s="445"/>
      <c r="J557" s="445"/>
      <c r="K557" s="445"/>
      <c r="L557" s="445"/>
      <c r="M557" s="445"/>
      <c r="N557" s="445"/>
      <c r="O557" s="445"/>
      <c r="P557" s="445"/>
      <c r="Q557" s="445"/>
      <c r="R557" s="445"/>
      <c r="S557" s="445"/>
      <c r="T557" s="445"/>
      <c r="U557" s="445"/>
      <c r="V557" s="445"/>
      <c r="W557" s="445"/>
      <c r="X557" s="445"/>
      <c r="Y557" s="445"/>
      <c r="Z557" s="445"/>
    </row>
    <row r="558" spans="1:26" ht="15.6" hidden="1" x14ac:dyDescent="0.3">
      <c r="A558" s="445"/>
      <c r="B558" s="445"/>
      <c r="C558" s="445"/>
      <c r="D558" s="445"/>
      <c r="E558" s="505" t="s">
        <v>1282</v>
      </c>
      <c r="F558" s="505" t="s">
        <v>1283</v>
      </c>
      <c r="G558" s="445"/>
      <c r="H558" s="445"/>
      <c r="I558" s="445"/>
      <c r="J558" s="445"/>
      <c r="K558" s="445"/>
      <c r="L558" s="445"/>
      <c r="M558" s="445"/>
      <c r="N558" s="445"/>
      <c r="O558" s="445"/>
      <c r="P558" s="445"/>
      <c r="Q558" s="445"/>
      <c r="R558" s="445"/>
      <c r="S558" s="445"/>
      <c r="T558" s="445"/>
      <c r="U558" s="445"/>
      <c r="V558" s="445"/>
      <c r="W558" s="445"/>
      <c r="X558" s="445"/>
      <c r="Y558" s="445"/>
      <c r="Z558" s="445"/>
    </row>
    <row r="559" spans="1:26" ht="15.6" hidden="1" x14ac:dyDescent="0.3">
      <c r="A559" s="445"/>
      <c r="B559" s="445"/>
      <c r="C559" s="445"/>
      <c r="D559" s="445"/>
      <c r="E559" s="505" t="s">
        <v>1284</v>
      </c>
      <c r="F559" s="505" t="s">
        <v>1285</v>
      </c>
      <c r="G559" s="445"/>
      <c r="H559" s="445"/>
      <c r="I559" s="445"/>
      <c r="J559" s="445"/>
      <c r="K559" s="445"/>
      <c r="L559" s="445"/>
      <c r="M559" s="445"/>
      <c r="N559" s="445"/>
      <c r="O559" s="445"/>
      <c r="P559" s="445"/>
      <c r="Q559" s="445"/>
      <c r="R559" s="445"/>
      <c r="S559" s="445"/>
      <c r="T559" s="445"/>
      <c r="U559" s="445"/>
      <c r="V559" s="445"/>
      <c r="W559" s="445"/>
      <c r="X559" s="445"/>
      <c r="Y559" s="445"/>
      <c r="Z559" s="445"/>
    </row>
    <row r="560" spans="1:26" ht="15.6" hidden="1" x14ac:dyDescent="0.3">
      <c r="A560" s="445"/>
      <c r="B560" s="445"/>
      <c r="C560" s="445"/>
      <c r="D560" s="445"/>
      <c r="E560" s="505" t="s">
        <v>1286</v>
      </c>
      <c r="F560" s="505" t="s">
        <v>1287</v>
      </c>
      <c r="G560" s="445"/>
      <c r="H560" s="445"/>
      <c r="I560" s="445"/>
      <c r="J560" s="445"/>
      <c r="K560" s="445"/>
      <c r="L560" s="445"/>
      <c r="M560" s="445"/>
      <c r="N560" s="445"/>
      <c r="O560" s="445"/>
      <c r="P560" s="445"/>
      <c r="Q560" s="445"/>
      <c r="R560" s="445"/>
      <c r="S560" s="445"/>
      <c r="T560" s="445"/>
      <c r="U560" s="445"/>
      <c r="V560" s="445"/>
      <c r="W560" s="445"/>
      <c r="X560" s="445"/>
      <c r="Y560" s="445"/>
      <c r="Z560" s="445"/>
    </row>
    <row r="561" spans="1:26" ht="15.6" hidden="1" x14ac:dyDescent="0.3">
      <c r="A561" s="445"/>
      <c r="B561" s="445"/>
      <c r="C561" s="445"/>
      <c r="D561" s="445"/>
      <c r="E561" s="505" t="s">
        <v>1288</v>
      </c>
      <c r="F561" s="505" t="s">
        <v>1289</v>
      </c>
      <c r="G561" s="445"/>
      <c r="H561" s="445"/>
      <c r="I561" s="445"/>
      <c r="J561" s="445"/>
      <c r="K561" s="445"/>
      <c r="L561" s="445"/>
      <c r="M561" s="445"/>
      <c r="N561" s="445"/>
      <c r="O561" s="445"/>
      <c r="P561" s="445"/>
      <c r="Q561" s="445"/>
      <c r="R561" s="445"/>
      <c r="S561" s="445"/>
      <c r="T561" s="445"/>
      <c r="U561" s="445"/>
      <c r="V561" s="445"/>
      <c r="W561" s="445"/>
      <c r="X561" s="445"/>
      <c r="Y561" s="445"/>
      <c r="Z561" s="445"/>
    </row>
    <row r="562" spans="1:26" ht="15.6" hidden="1" x14ac:dyDescent="0.3">
      <c r="A562" s="445"/>
      <c r="B562" s="445"/>
      <c r="C562" s="445"/>
      <c r="D562" s="445"/>
      <c r="E562" s="505" t="s">
        <v>1290</v>
      </c>
      <c r="F562" s="505" t="s">
        <v>1291</v>
      </c>
      <c r="G562" s="445"/>
      <c r="H562" s="445"/>
      <c r="I562" s="445"/>
      <c r="J562" s="445"/>
      <c r="K562" s="445"/>
      <c r="L562" s="445"/>
      <c r="M562" s="445"/>
      <c r="N562" s="445"/>
      <c r="O562" s="445"/>
      <c r="P562" s="445"/>
      <c r="Q562" s="445"/>
      <c r="R562" s="445"/>
      <c r="S562" s="445"/>
      <c r="T562" s="445"/>
      <c r="U562" s="445"/>
      <c r="V562" s="445"/>
      <c r="W562" s="445"/>
      <c r="X562" s="445"/>
      <c r="Y562" s="445"/>
      <c r="Z562" s="445"/>
    </row>
    <row r="563" spans="1:26" ht="15.6" hidden="1" x14ac:dyDescent="0.3">
      <c r="A563" s="445"/>
      <c r="B563" s="445"/>
      <c r="C563" s="445"/>
      <c r="D563" s="445"/>
      <c r="E563" s="505" t="s">
        <v>1292</v>
      </c>
      <c r="F563" s="505" t="s">
        <v>1293</v>
      </c>
      <c r="G563" s="445"/>
      <c r="H563" s="445"/>
      <c r="I563" s="445"/>
      <c r="J563" s="445"/>
      <c r="K563" s="445"/>
      <c r="L563" s="445"/>
      <c r="M563" s="445"/>
      <c r="N563" s="445"/>
      <c r="O563" s="445"/>
      <c r="P563" s="445"/>
      <c r="Q563" s="445"/>
      <c r="R563" s="445"/>
      <c r="S563" s="445"/>
      <c r="T563" s="445"/>
      <c r="U563" s="445"/>
      <c r="V563" s="445"/>
      <c r="W563" s="445"/>
      <c r="X563" s="445"/>
      <c r="Y563" s="445"/>
      <c r="Z563" s="445"/>
    </row>
    <row r="564" spans="1:26" ht="15.6" hidden="1" x14ac:dyDescent="0.3">
      <c r="A564" s="445"/>
      <c r="B564" s="445"/>
      <c r="C564" s="445"/>
      <c r="D564" s="445"/>
      <c r="E564" s="505" t="s">
        <v>1294</v>
      </c>
      <c r="F564" s="505" t="s">
        <v>1295</v>
      </c>
      <c r="G564" s="445"/>
      <c r="H564" s="445"/>
      <c r="I564" s="445"/>
      <c r="J564" s="445"/>
      <c r="K564" s="445"/>
      <c r="L564" s="445"/>
      <c r="M564" s="445"/>
      <c r="N564" s="445"/>
      <c r="O564" s="445"/>
      <c r="P564" s="445"/>
      <c r="Q564" s="445"/>
      <c r="R564" s="445"/>
      <c r="S564" s="445"/>
      <c r="T564" s="445"/>
      <c r="U564" s="445"/>
      <c r="V564" s="445"/>
      <c r="W564" s="445"/>
      <c r="X564" s="445"/>
      <c r="Y564" s="445"/>
      <c r="Z564" s="445"/>
    </row>
    <row r="565" spans="1:26" ht="15.6" hidden="1" x14ac:dyDescent="0.3">
      <c r="A565" s="445"/>
      <c r="B565" s="445"/>
      <c r="C565" s="445"/>
      <c r="D565" s="445"/>
      <c r="E565" s="505" t="s">
        <v>1296</v>
      </c>
      <c r="F565" s="505" t="s">
        <v>1297</v>
      </c>
      <c r="G565" s="445"/>
      <c r="H565" s="445"/>
      <c r="I565" s="445"/>
      <c r="J565" s="445"/>
      <c r="K565" s="445"/>
      <c r="L565" s="445"/>
      <c r="M565" s="445"/>
      <c r="N565" s="445"/>
      <c r="O565" s="445"/>
      <c r="P565" s="445"/>
      <c r="Q565" s="445"/>
      <c r="R565" s="445"/>
      <c r="S565" s="445"/>
      <c r="T565" s="445"/>
      <c r="U565" s="445"/>
      <c r="V565" s="445"/>
      <c r="W565" s="445"/>
      <c r="X565" s="445"/>
      <c r="Y565" s="445"/>
      <c r="Z565" s="445"/>
    </row>
    <row r="566" spans="1:26" ht="15.6" hidden="1" x14ac:dyDescent="0.3">
      <c r="A566" s="445"/>
      <c r="B566" s="445"/>
      <c r="C566" s="445"/>
      <c r="D566" s="445"/>
      <c r="E566" s="505" t="s">
        <v>1298</v>
      </c>
      <c r="F566" s="505" t="s">
        <v>1299</v>
      </c>
      <c r="G566" s="445"/>
      <c r="H566" s="445"/>
      <c r="I566" s="445"/>
      <c r="J566" s="445"/>
      <c r="K566" s="445"/>
      <c r="L566" s="445"/>
      <c r="M566" s="445"/>
      <c r="N566" s="445"/>
      <c r="O566" s="445"/>
      <c r="P566" s="445"/>
      <c r="Q566" s="445"/>
      <c r="R566" s="445"/>
      <c r="S566" s="445"/>
      <c r="T566" s="445"/>
      <c r="U566" s="445"/>
      <c r="V566" s="445"/>
      <c r="W566" s="445"/>
      <c r="X566" s="445"/>
      <c r="Y566" s="445"/>
      <c r="Z566" s="445"/>
    </row>
    <row r="567" spans="1:26" ht="15.6" hidden="1" x14ac:dyDescent="0.3">
      <c r="A567" s="445"/>
      <c r="B567" s="445"/>
      <c r="C567" s="445"/>
      <c r="D567" s="445"/>
      <c r="E567" s="505" t="s">
        <v>1300</v>
      </c>
      <c r="F567" s="505" t="s">
        <v>1301</v>
      </c>
      <c r="G567" s="445"/>
      <c r="H567" s="445"/>
      <c r="I567" s="445"/>
      <c r="J567" s="445"/>
      <c r="K567" s="445"/>
      <c r="L567" s="445"/>
      <c r="M567" s="445"/>
      <c r="N567" s="445"/>
      <c r="O567" s="445"/>
      <c r="P567" s="445"/>
      <c r="Q567" s="445"/>
      <c r="R567" s="445"/>
      <c r="S567" s="445"/>
      <c r="T567" s="445"/>
      <c r="U567" s="445"/>
      <c r="V567" s="445"/>
      <c r="W567" s="445"/>
      <c r="X567" s="445"/>
      <c r="Y567" s="445"/>
      <c r="Z567" s="445"/>
    </row>
    <row r="568" spans="1:26" ht="15.6" hidden="1" x14ac:dyDescent="0.3">
      <c r="A568" s="445"/>
      <c r="B568" s="445"/>
      <c r="C568" s="445"/>
      <c r="D568" s="445"/>
      <c r="E568" s="505" t="s">
        <v>1302</v>
      </c>
      <c r="F568" s="505" t="s">
        <v>1303</v>
      </c>
      <c r="G568" s="445"/>
      <c r="H568" s="445"/>
      <c r="I568" s="445"/>
      <c r="J568" s="445"/>
      <c r="K568" s="445"/>
      <c r="L568" s="445"/>
      <c r="M568" s="445"/>
      <c r="N568" s="445"/>
      <c r="O568" s="445"/>
      <c r="P568" s="445"/>
      <c r="Q568" s="445"/>
      <c r="R568" s="445"/>
      <c r="S568" s="445"/>
      <c r="T568" s="445"/>
      <c r="U568" s="445"/>
      <c r="V568" s="445"/>
      <c r="W568" s="445"/>
      <c r="X568" s="445"/>
      <c r="Y568" s="445"/>
      <c r="Z568" s="445"/>
    </row>
    <row r="569" spans="1:26" ht="15.6" hidden="1" x14ac:dyDescent="0.3">
      <c r="A569" s="445"/>
      <c r="B569" s="445"/>
      <c r="C569" s="445"/>
      <c r="D569" s="445"/>
      <c r="E569" s="505" t="s">
        <v>1304</v>
      </c>
      <c r="F569" s="505" t="s">
        <v>1305</v>
      </c>
      <c r="G569" s="445"/>
      <c r="H569" s="445"/>
      <c r="I569" s="445"/>
      <c r="J569" s="445"/>
      <c r="K569" s="445"/>
      <c r="L569" s="445"/>
      <c r="M569" s="445"/>
      <c r="N569" s="445"/>
      <c r="O569" s="445"/>
      <c r="P569" s="445"/>
      <c r="Q569" s="445"/>
      <c r="R569" s="445"/>
      <c r="S569" s="445"/>
      <c r="T569" s="445"/>
      <c r="U569" s="445"/>
      <c r="V569" s="445"/>
      <c r="W569" s="445"/>
      <c r="X569" s="445"/>
      <c r="Y569" s="445"/>
      <c r="Z569" s="445"/>
    </row>
    <row r="570" spans="1:26" ht="15.6" hidden="1" x14ac:dyDescent="0.3">
      <c r="A570" s="445"/>
      <c r="B570" s="445"/>
      <c r="C570" s="445"/>
      <c r="D570" s="445"/>
      <c r="E570" s="505" t="s">
        <v>1306</v>
      </c>
      <c r="F570" s="505" t="s">
        <v>1307</v>
      </c>
      <c r="G570" s="445"/>
      <c r="H570" s="445"/>
      <c r="I570" s="445"/>
      <c r="J570" s="445"/>
      <c r="K570" s="445"/>
      <c r="L570" s="445"/>
      <c r="M570" s="445"/>
      <c r="N570" s="445"/>
      <c r="O570" s="445"/>
      <c r="P570" s="445"/>
      <c r="Q570" s="445"/>
      <c r="R570" s="445"/>
      <c r="S570" s="445"/>
      <c r="T570" s="445"/>
      <c r="U570" s="445"/>
      <c r="V570" s="445"/>
      <c r="W570" s="445"/>
      <c r="X570" s="445"/>
      <c r="Y570" s="445"/>
      <c r="Z570" s="445"/>
    </row>
    <row r="571" spans="1:26" ht="15.6" hidden="1" x14ac:dyDescent="0.3">
      <c r="A571" s="445"/>
      <c r="B571" s="445"/>
      <c r="C571" s="445"/>
      <c r="D571" s="445"/>
      <c r="E571" s="445"/>
      <c r="F571" s="505" t="s">
        <v>1308</v>
      </c>
      <c r="G571" s="445"/>
      <c r="H571" s="445"/>
      <c r="I571" s="445"/>
      <c r="J571" s="445"/>
      <c r="K571" s="445"/>
      <c r="L571" s="445"/>
      <c r="M571" s="445"/>
      <c r="N571" s="445"/>
      <c r="O571" s="445"/>
      <c r="P571" s="445"/>
      <c r="Q571" s="445"/>
      <c r="R571" s="445"/>
      <c r="S571" s="445"/>
      <c r="T571" s="445"/>
      <c r="U571" s="445"/>
      <c r="V571" s="445"/>
      <c r="W571" s="445"/>
      <c r="X571" s="445"/>
      <c r="Y571" s="445"/>
      <c r="Z571" s="445"/>
    </row>
    <row r="572" spans="1:26" ht="15.6" hidden="1" x14ac:dyDescent="0.3">
      <c r="A572" s="445"/>
      <c r="B572" s="445"/>
      <c r="C572" s="445"/>
      <c r="D572" s="445"/>
      <c r="E572" s="445"/>
      <c r="F572" s="505" t="s">
        <v>1309</v>
      </c>
      <c r="G572" s="445"/>
      <c r="H572" s="445"/>
      <c r="I572" s="445"/>
      <c r="J572" s="445"/>
      <c r="K572" s="445"/>
      <c r="L572" s="445"/>
      <c r="M572" s="445"/>
      <c r="N572" s="445"/>
      <c r="O572" s="445"/>
      <c r="P572" s="445"/>
      <c r="Q572" s="445"/>
      <c r="R572" s="445"/>
      <c r="S572" s="445"/>
      <c r="T572" s="445"/>
      <c r="U572" s="445"/>
      <c r="V572" s="445"/>
      <c r="W572" s="445"/>
      <c r="X572" s="445"/>
      <c r="Y572" s="445"/>
      <c r="Z572" s="445"/>
    </row>
    <row r="573" spans="1:26" ht="15.6" hidden="1" x14ac:dyDescent="0.3">
      <c r="A573" s="445"/>
      <c r="B573" s="445"/>
      <c r="C573" s="445"/>
      <c r="D573" s="445"/>
      <c r="E573" s="445"/>
      <c r="F573" s="505" t="s">
        <v>1310</v>
      </c>
      <c r="G573" s="445"/>
      <c r="H573" s="445"/>
      <c r="I573" s="445"/>
      <c r="J573" s="445"/>
      <c r="K573" s="445"/>
      <c r="L573" s="445"/>
      <c r="M573" s="445"/>
      <c r="N573" s="445"/>
      <c r="O573" s="445"/>
      <c r="P573" s="445"/>
      <c r="Q573" s="445"/>
      <c r="R573" s="445"/>
      <c r="S573" s="445"/>
      <c r="T573" s="445"/>
      <c r="U573" s="445"/>
      <c r="V573" s="445"/>
      <c r="W573" s="445"/>
      <c r="X573" s="445"/>
      <c r="Y573" s="445"/>
      <c r="Z573" s="445"/>
    </row>
    <row r="574" spans="1:26" ht="15.6" hidden="1" x14ac:dyDescent="0.3">
      <c r="A574" s="445"/>
      <c r="B574" s="445"/>
      <c r="C574" s="445"/>
      <c r="D574" s="445"/>
      <c r="E574" s="445"/>
      <c r="F574" s="505" t="s">
        <v>1311</v>
      </c>
      <c r="G574" s="445"/>
      <c r="H574" s="445"/>
      <c r="I574" s="445"/>
      <c r="J574" s="445"/>
      <c r="K574" s="445"/>
      <c r="L574" s="445"/>
      <c r="M574" s="445"/>
      <c r="N574" s="445"/>
      <c r="O574" s="445"/>
      <c r="P574" s="445"/>
      <c r="Q574" s="445"/>
      <c r="R574" s="445"/>
      <c r="S574" s="445"/>
      <c r="T574" s="445"/>
      <c r="U574" s="445"/>
      <c r="V574" s="445"/>
      <c r="W574" s="445"/>
      <c r="X574" s="445"/>
      <c r="Y574" s="445"/>
      <c r="Z574" s="445"/>
    </row>
    <row r="575" spans="1:26" ht="15.6" hidden="1" x14ac:dyDescent="0.3">
      <c r="A575" s="445"/>
      <c r="B575" s="445"/>
      <c r="C575" s="445"/>
      <c r="D575" s="445"/>
      <c r="E575" s="445"/>
      <c r="F575" s="445"/>
      <c r="G575" s="445"/>
      <c r="H575" s="445"/>
      <c r="I575" s="445"/>
      <c r="J575" s="445"/>
      <c r="K575" s="445"/>
      <c r="L575" s="445"/>
      <c r="M575" s="445"/>
      <c r="N575" s="445"/>
      <c r="O575" s="445"/>
      <c r="P575" s="445"/>
      <c r="Q575" s="445"/>
      <c r="R575" s="445"/>
      <c r="S575" s="445"/>
      <c r="T575" s="445"/>
      <c r="U575" s="445"/>
      <c r="V575" s="445"/>
      <c r="W575" s="445"/>
      <c r="X575" s="445"/>
      <c r="Y575" s="445"/>
      <c r="Z575" s="445"/>
    </row>
    <row r="576" spans="1:26" ht="15.6" hidden="1" x14ac:dyDescent="0.3">
      <c r="A576" s="445"/>
      <c r="B576" s="445"/>
      <c r="C576" s="445"/>
      <c r="D576" s="445"/>
      <c r="E576" s="445"/>
      <c r="F576" s="445"/>
      <c r="G576" s="445"/>
      <c r="H576" s="445"/>
      <c r="I576" s="445"/>
      <c r="J576" s="445"/>
      <c r="K576" s="445"/>
      <c r="L576" s="445"/>
      <c r="M576" s="445"/>
      <c r="N576" s="445"/>
      <c r="O576" s="445"/>
      <c r="P576" s="445"/>
      <c r="Q576" s="445"/>
      <c r="R576" s="445"/>
      <c r="S576" s="445"/>
      <c r="T576" s="445"/>
      <c r="U576" s="445"/>
      <c r="V576" s="445"/>
      <c r="W576" s="445"/>
      <c r="X576" s="445"/>
      <c r="Y576" s="445"/>
      <c r="Z576" s="445"/>
    </row>
    <row r="577" spans="1:26" ht="15.75" x14ac:dyDescent="0.25">
      <c r="A577" s="445"/>
      <c r="B577" s="445"/>
      <c r="C577" s="445"/>
      <c r="D577" s="445"/>
      <c r="E577" s="445"/>
      <c r="F577" s="445"/>
      <c r="G577" s="445"/>
      <c r="H577" s="445"/>
      <c r="I577" s="445"/>
      <c r="J577" s="445"/>
      <c r="K577" s="445"/>
      <c r="L577" s="445"/>
      <c r="M577" s="445"/>
      <c r="N577" s="445"/>
      <c r="O577" s="445"/>
      <c r="P577" s="445"/>
      <c r="Q577" s="445"/>
      <c r="R577" s="445"/>
      <c r="S577" s="445"/>
      <c r="T577" s="445"/>
      <c r="U577" s="445"/>
      <c r="V577" s="445"/>
      <c r="W577" s="445"/>
      <c r="X577" s="445"/>
      <c r="Y577" s="445"/>
      <c r="Z577" s="445"/>
    </row>
    <row r="578" spans="1:26" ht="15.75" x14ac:dyDescent="0.25">
      <c r="A578" s="445"/>
      <c r="B578" s="445"/>
      <c r="C578" s="445"/>
      <c r="D578" s="445"/>
      <c r="E578" s="445"/>
      <c r="F578" s="445"/>
      <c r="G578" s="445"/>
      <c r="H578" s="445"/>
      <c r="I578" s="445"/>
      <c r="J578" s="445"/>
      <c r="K578" s="445"/>
      <c r="L578" s="445"/>
      <c r="M578" s="445"/>
      <c r="N578" s="445"/>
      <c r="O578" s="445"/>
      <c r="P578" s="445"/>
      <c r="Q578" s="445"/>
      <c r="R578" s="445"/>
      <c r="S578" s="445"/>
      <c r="T578" s="445"/>
      <c r="U578" s="445"/>
      <c r="V578" s="445"/>
      <c r="W578" s="445"/>
      <c r="X578" s="445"/>
      <c r="Y578" s="445"/>
      <c r="Z578" s="445"/>
    </row>
    <row r="579" spans="1:26" ht="15.75" x14ac:dyDescent="0.25">
      <c r="A579" s="445"/>
      <c r="B579" s="445"/>
      <c r="C579" s="445"/>
      <c r="D579" s="445"/>
      <c r="E579" s="445"/>
      <c r="F579" s="445"/>
      <c r="G579" s="445"/>
      <c r="H579" s="445"/>
      <c r="I579" s="445"/>
      <c r="J579" s="445"/>
      <c r="K579" s="445"/>
      <c r="L579" s="445"/>
      <c r="M579" s="445"/>
      <c r="N579" s="445"/>
      <c r="O579" s="445"/>
      <c r="P579" s="445"/>
      <c r="Q579" s="445"/>
      <c r="R579" s="445"/>
      <c r="S579" s="445"/>
      <c r="T579" s="445"/>
      <c r="U579" s="445"/>
      <c r="V579" s="445"/>
      <c r="W579" s="445"/>
      <c r="X579" s="445"/>
      <c r="Y579" s="445"/>
      <c r="Z579" s="445"/>
    </row>
    <row r="580" spans="1:26" ht="15.75" x14ac:dyDescent="0.25">
      <c r="A580" s="445"/>
      <c r="B580" s="445"/>
      <c r="C580" s="445"/>
      <c r="D580" s="445"/>
      <c r="E580" s="445"/>
      <c r="F580" s="445"/>
      <c r="G580" s="445"/>
      <c r="H580" s="445"/>
      <c r="I580" s="445"/>
      <c r="J580" s="445"/>
      <c r="K580" s="445"/>
      <c r="L580" s="445"/>
      <c r="M580" s="445"/>
      <c r="N580" s="445"/>
      <c r="O580" s="445"/>
      <c r="P580" s="445"/>
      <c r="Q580" s="445"/>
      <c r="R580" s="445"/>
      <c r="S580" s="445"/>
      <c r="T580" s="445"/>
      <c r="U580" s="445"/>
      <c r="V580" s="445"/>
      <c r="W580" s="445"/>
      <c r="X580" s="445"/>
      <c r="Y580" s="445"/>
      <c r="Z580" s="445"/>
    </row>
    <row r="581" spans="1:26" ht="15.75" x14ac:dyDescent="0.25">
      <c r="A581" s="445"/>
      <c r="B581" s="445"/>
      <c r="C581" s="445"/>
      <c r="D581" s="445"/>
      <c r="E581" s="445"/>
      <c r="F581" s="445"/>
      <c r="G581" s="445"/>
      <c r="H581" s="445"/>
      <c r="I581" s="445"/>
      <c r="J581" s="445"/>
      <c r="K581" s="445"/>
      <c r="L581" s="445"/>
      <c r="M581" s="445"/>
      <c r="N581" s="445"/>
      <c r="O581" s="445"/>
      <c r="P581" s="445"/>
      <c r="Q581" s="445"/>
      <c r="R581" s="445"/>
      <c r="S581" s="445"/>
      <c r="T581" s="445"/>
      <c r="U581" s="445"/>
      <c r="V581" s="445"/>
      <c r="W581" s="445"/>
      <c r="X581" s="445"/>
      <c r="Y581" s="445"/>
      <c r="Z581" s="445"/>
    </row>
    <row r="582" spans="1:26" ht="15.75" x14ac:dyDescent="0.25">
      <c r="A582" s="445"/>
      <c r="B582" s="445"/>
      <c r="C582" s="445"/>
      <c r="D582" s="445"/>
      <c r="E582" s="445"/>
      <c r="F582" s="445"/>
      <c r="G582" s="445"/>
      <c r="H582" s="445"/>
      <c r="I582" s="445"/>
      <c r="J582" s="445"/>
      <c r="K582" s="445"/>
      <c r="L582" s="445"/>
      <c r="M582" s="445"/>
      <c r="N582" s="445"/>
      <c r="O582" s="445"/>
      <c r="P582" s="445"/>
      <c r="Q582" s="445"/>
      <c r="R582" s="445"/>
      <c r="S582" s="445"/>
      <c r="T582" s="445"/>
      <c r="U582" s="445"/>
      <c r="V582" s="445"/>
      <c r="W582" s="445"/>
      <c r="X582" s="445"/>
      <c r="Y582" s="445"/>
      <c r="Z582" s="445"/>
    </row>
    <row r="583" spans="1:26" ht="15.75" x14ac:dyDescent="0.25">
      <c r="A583" s="445"/>
      <c r="B583" s="445"/>
      <c r="C583" s="445"/>
      <c r="D583" s="445"/>
      <c r="E583" s="445"/>
      <c r="F583" s="445"/>
      <c r="G583" s="445"/>
      <c r="H583" s="445"/>
      <c r="I583" s="445"/>
      <c r="J583" s="445"/>
      <c r="K583" s="445"/>
      <c r="L583" s="445"/>
      <c r="M583" s="445"/>
      <c r="N583" s="445"/>
      <c r="O583" s="445"/>
      <c r="P583" s="445"/>
      <c r="Q583" s="445"/>
      <c r="R583" s="445"/>
      <c r="S583" s="445"/>
      <c r="T583" s="445"/>
      <c r="U583" s="445"/>
      <c r="V583" s="445"/>
      <c r="W583" s="445"/>
      <c r="X583" s="445"/>
      <c r="Y583" s="445"/>
      <c r="Z583" s="445"/>
    </row>
    <row r="584" spans="1:26" ht="15.75" x14ac:dyDescent="0.25">
      <c r="A584" s="445"/>
      <c r="B584" s="445"/>
      <c r="C584" s="445"/>
      <c r="D584" s="445"/>
      <c r="E584" s="445"/>
      <c r="F584" s="445"/>
      <c r="G584" s="445"/>
      <c r="H584" s="445"/>
      <c r="I584" s="445"/>
      <c r="J584" s="445"/>
      <c r="K584" s="445"/>
      <c r="L584" s="445"/>
      <c r="M584" s="445"/>
      <c r="N584" s="445"/>
      <c r="O584" s="445"/>
      <c r="P584" s="445"/>
      <c r="Q584" s="445"/>
      <c r="R584" s="445"/>
      <c r="S584" s="445"/>
      <c r="T584" s="445"/>
      <c r="U584" s="445"/>
      <c r="V584" s="445"/>
      <c r="W584" s="445"/>
      <c r="X584" s="445"/>
      <c r="Y584" s="445"/>
      <c r="Z584" s="445"/>
    </row>
    <row r="585" spans="1:26" ht="15.75" x14ac:dyDescent="0.25">
      <c r="A585" s="445"/>
      <c r="B585" s="445"/>
      <c r="C585" s="445"/>
      <c r="D585" s="445"/>
      <c r="E585" s="445"/>
      <c r="F585" s="445"/>
      <c r="G585" s="445"/>
      <c r="H585" s="445"/>
      <c r="I585" s="445"/>
      <c r="J585" s="445"/>
      <c r="K585" s="445"/>
      <c r="L585" s="445"/>
      <c r="M585" s="445"/>
      <c r="N585" s="445"/>
      <c r="O585" s="445"/>
      <c r="P585" s="445"/>
      <c r="Q585" s="445"/>
      <c r="R585" s="445"/>
      <c r="S585" s="445"/>
      <c r="T585" s="445"/>
      <c r="U585" s="445"/>
      <c r="V585" s="445"/>
      <c r="W585" s="445"/>
      <c r="X585" s="445"/>
      <c r="Y585" s="445"/>
      <c r="Z585" s="445"/>
    </row>
    <row r="586" spans="1:26" ht="15.75" x14ac:dyDescent="0.25">
      <c r="A586" s="445"/>
      <c r="B586" s="445"/>
      <c r="C586" s="445"/>
      <c r="D586" s="445"/>
      <c r="E586" s="445"/>
      <c r="F586" s="445"/>
      <c r="G586" s="445"/>
      <c r="H586" s="445"/>
      <c r="I586" s="445"/>
      <c r="J586" s="445"/>
      <c r="K586" s="445"/>
      <c r="L586" s="445"/>
      <c r="M586" s="445"/>
      <c r="N586" s="445"/>
      <c r="O586" s="445"/>
      <c r="P586" s="445"/>
      <c r="Q586" s="445"/>
      <c r="R586" s="445"/>
      <c r="S586" s="445"/>
      <c r="T586" s="445"/>
      <c r="U586" s="445"/>
      <c r="V586" s="445"/>
      <c r="W586" s="445"/>
      <c r="X586" s="445"/>
      <c r="Y586" s="445"/>
      <c r="Z586" s="445"/>
    </row>
    <row r="587" spans="1:26" ht="15.75" x14ac:dyDescent="0.25">
      <c r="A587" s="445"/>
      <c r="B587" s="445"/>
      <c r="C587" s="445"/>
      <c r="D587" s="445"/>
      <c r="E587" s="445"/>
      <c r="F587" s="445"/>
      <c r="G587" s="445"/>
      <c r="H587" s="445"/>
      <c r="I587" s="445"/>
      <c r="J587" s="445"/>
      <c r="K587" s="445"/>
      <c r="L587" s="445"/>
      <c r="M587" s="445"/>
      <c r="N587" s="445"/>
      <c r="O587" s="445"/>
      <c r="P587" s="445"/>
      <c r="Q587" s="445"/>
      <c r="R587" s="445"/>
      <c r="S587" s="445"/>
      <c r="T587" s="445"/>
      <c r="U587" s="445"/>
      <c r="V587" s="445"/>
      <c r="W587" s="445"/>
      <c r="X587" s="445"/>
      <c r="Y587" s="445"/>
      <c r="Z587" s="445"/>
    </row>
    <row r="588" spans="1:26" ht="15.75" x14ac:dyDescent="0.25">
      <c r="A588" s="445"/>
      <c r="B588" s="445"/>
      <c r="C588" s="445"/>
      <c r="D588" s="445"/>
      <c r="E588" s="445"/>
      <c r="F588" s="445"/>
      <c r="G588" s="445"/>
      <c r="H588" s="445"/>
      <c r="I588" s="445"/>
      <c r="J588" s="445"/>
      <c r="K588" s="445"/>
      <c r="L588" s="445"/>
      <c r="M588" s="445"/>
      <c r="N588" s="445"/>
      <c r="O588" s="445"/>
      <c r="P588" s="445"/>
      <c r="Q588" s="445"/>
      <c r="R588" s="445"/>
      <c r="S588" s="445"/>
      <c r="T588" s="445"/>
      <c r="U588" s="445"/>
      <c r="V588" s="445"/>
      <c r="W588" s="445"/>
      <c r="X588" s="445"/>
      <c r="Y588" s="445"/>
      <c r="Z588" s="445"/>
    </row>
    <row r="589" spans="1:26" ht="15.75" x14ac:dyDescent="0.25">
      <c r="A589" s="445"/>
      <c r="B589" s="445"/>
      <c r="C589" s="445"/>
      <c r="D589" s="445"/>
      <c r="E589" s="445"/>
      <c r="F589" s="445"/>
      <c r="G589" s="445"/>
      <c r="H589" s="445"/>
      <c r="I589" s="445"/>
      <c r="J589" s="445"/>
      <c r="K589" s="445"/>
      <c r="L589" s="445"/>
      <c r="M589" s="445"/>
      <c r="N589" s="445"/>
      <c r="O589" s="445"/>
      <c r="P589" s="445"/>
      <c r="Q589" s="445"/>
      <c r="R589" s="445"/>
      <c r="S589" s="445"/>
      <c r="T589" s="445"/>
      <c r="U589" s="445"/>
      <c r="V589" s="445"/>
      <c r="W589" s="445"/>
      <c r="X589" s="445"/>
      <c r="Y589" s="445"/>
      <c r="Z589" s="445"/>
    </row>
    <row r="590" spans="1:26" ht="15.75" x14ac:dyDescent="0.25">
      <c r="A590" s="445"/>
      <c r="B590" s="445"/>
      <c r="C590" s="445"/>
      <c r="D590" s="445"/>
      <c r="E590" s="445"/>
      <c r="F590" s="445"/>
      <c r="G590" s="445"/>
      <c r="H590" s="445"/>
      <c r="I590" s="445"/>
      <c r="J590" s="445"/>
      <c r="K590" s="445"/>
      <c r="L590" s="445"/>
      <c r="M590" s="445"/>
      <c r="N590" s="445"/>
      <c r="O590" s="445"/>
      <c r="P590" s="445"/>
      <c r="Q590" s="445"/>
      <c r="R590" s="445"/>
      <c r="S590" s="445"/>
      <c r="T590" s="445"/>
      <c r="U590" s="445"/>
      <c r="V590" s="445"/>
      <c r="W590" s="445"/>
      <c r="X590" s="445"/>
      <c r="Y590" s="445"/>
      <c r="Z590" s="445"/>
    </row>
    <row r="591" spans="1:26" ht="15.75" x14ac:dyDescent="0.25">
      <c r="A591" s="445"/>
      <c r="B591" s="445"/>
      <c r="C591" s="445"/>
      <c r="D591" s="445"/>
      <c r="E591" s="445"/>
      <c r="F591" s="445"/>
      <c r="G591" s="445"/>
      <c r="H591" s="445"/>
      <c r="I591" s="445"/>
      <c r="J591" s="445"/>
      <c r="K591" s="445"/>
      <c r="L591" s="445"/>
      <c r="M591" s="445"/>
      <c r="N591" s="445"/>
      <c r="O591" s="445"/>
      <c r="P591" s="445"/>
      <c r="Q591" s="445"/>
      <c r="R591" s="445"/>
      <c r="S591" s="445"/>
      <c r="T591" s="445"/>
      <c r="U591" s="445"/>
      <c r="V591" s="445"/>
      <c r="W591" s="445"/>
      <c r="X591" s="445"/>
      <c r="Y591" s="445"/>
      <c r="Z591" s="445"/>
    </row>
    <row r="592" spans="1:26" ht="15.75" x14ac:dyDescent="0.25">
      <c r="A592" s="445"/>
      <c r="B592" s="445"/>
      <c r="C592" s="445"/>
      <c r="D592" s="445"/>
      <c r="E592" s="445"/>
      <c r="F592" s="445"/>
      <c r="G592" s="445"/>
      <c r="H592" s="445"/>
      <c r="I592" s="445"/>
      <c r="J592" s="445"/>
      <c r="K592" s="445"/>
      <c r="L592" s="445"/>
      <c r="M592" s="445"/>
      <c r="N592" s="445"/>
      <c r="O592" s="445"/>
      <c r="P592" s="445"/>
      <c r="Q592" s="445"/>
      <c r="R592" s="445"/>
      <c r="S592" s="445"/>
      <c r="T592" s="445"/>
      <c r="U592" s="445"/>
      <c r="V592" s="445"/>
      <c r="W592" s="445"/>
      <c r="X592" s="445"/>
      <c r="Y592" s="445"/>
      <c r="Z592" s="445"/>
    </row>
    <row r="593" spans="1:26" ht="15.75" x14ac:dyDescent="0.25">
      <c r="A593" s="445"/>
      <c r="B593" s="445"/>
      <c r="C593" s="445"/>
      <c r="D593" s="445"/>
      <c r="E593" s="445"/>
      <c r="F593" s="445"/>
      <c r="G593" s="445"/>
      <c r="H593" s="445"/>
      <c r="I593" s="445"/>
      <c r="J593" s="445"/>
      <c r="K593" s="445"/>
      <c r="L593" s="445"/>
      <c r="M593" s="445"/>
      <c r="N593" s="445"/>
      <c r="O593" s="445"/>
      <c r="P593" s="445"/>
      <c r="Q593" s="445"/>
      <c r="R593" s="445"/>
      <c r="S593" s="445"/>
      <c r="T593" s="445"/>
      <c r="U593" s="445"/>
      <c r="V593" s="445"/>
      <c r="W593" s="445"/>
      <c r="X593" s="445"/>
      <c r="Y593" s="445"/>
      <c r="Z593" s="445"/>
    </row>
    <row r="594" spans="1:26" ht="15.75" x14ac:dyDescent="0.25">
      <c r="A594" s="445"/>
      <c r="B594" s="445"/>
      <c r="C594" s="445"/>
      <c r="D594" s="445"/>
      <c r="E594" s="445"/>
      <c r="F594" s="445"/>
      <c r="G594" s="445"/>
      <c r="H594" s="445"/>
      <c r="I594" s="445"/>
      <c r="J594" s="445"/>
      <c r="K594" s="445"/>
      <c r="L594" s="445"/>
      <c r="M594" s="445"/>
      <c r="N594" s="445"/>
      <c r="O594" s="445"/>
      <c r="P594" s="445"/>
      <c r="Q594" s="445"/>
      <c r="R594" s="445"/>
      <c r="S594" s="445"/>
      <c r="T594" s="445"/>
      <c r="U594" s="445"/>
      <c r="V594" s="445"/>
      <c r="W594" s="445"/>
      <c r="X594" s="445"/>
      <c r="Y594" s="445"/>
      <c r="Z594" s="445"/>
    </row>
    <row r="595" spans="1:26" ht="15.75" x14ac:dyDescent="0.25">
      <c r="A595" s="445"/>
      <c r="B595" s="445"/>
      <c r="C595" s="445"/>
      <c r="D595" s="445"/>
      <c r="E595" s="445"/>
      <c r="F595" s="445"/>
      <c r="G595" s="445"/>
      <c r="H595" s="445"/>
      <c r="I595" s="445"/>
      <c r="J595" s="445"/>
      <c r="K595" s="445"/>
      <c r="L595" s="445"/>
      <c r="M595" s="445"/>
      <c r="N595" s="445"/>
      <c r="O595" s="445"/>
      <c r="P595" s="445"/>
      <c r="Q595" s="445"/>
      <c r="R595" s="445"/>
      <c r="S595" s="445"/>
      <c r="T595" s="445"/>
      <c r="U595" s="445"/>
      <c r="V595" s="445"/>
      <c r="W595" s="445"/>
      <c r="X595" s="445"/>
      <c r="Y595" s="445"/>
      <c r="Z595" s="445"/>
    </row>
    <row r="596" spans="1:26" ht="15.75" x14ac:dyDescent="0.25">
      <c r="A596" s="445"/>
      <c r="B596" s="445"/>
      <c r="C596" s="445"/>
      <c r="D596" s="445"/>
      <c r="E596" s="445"/>
      <c r="F596" s="445"/>
      <c r="G596" s="445"/>
      <c r="H596" s="445"/>
      <c r="I596" s="445"/>
      <c r="J596" s="445"/>
      <c r="K596" s="445"/>
      <c r="L596" s="445"/>
      <c r="M596" s="445"/>
      <c r="N596" s="445"/>
      <c r="O596" s="445"/>
      <c r="P596" s="445"/>
      <c r="Q596" s="445"/>
      <c r="R596" s="445"/>
      <c r="S596" s="445"/>
      <c r="T596" s="445"/>
      <c r="U596" s="445"/>
      <c r="V596" s="445"/>
      <c r="W596" s="445"/>
      <c r="X596" s="445"/>
      <c r="Y596" s="445"/>
      <c r="Z596" s="445"/>
    </row>
    <row r="597" spans="1:26" ht="15.75" x14ac:dyDescent="0.25">
      <c r="A597" s="445"/>
      <c r="B597" s="445"/>
      <c r="C597" s="445"/>
      <c r="D597" s="445"/>
      <c r="E597" s="445"/>
      <c r="F597" s="445"/>
      <c r="G597" s="445"/>
      <c r="H597" s="445"/>
      <c r="I597" s="445"/>
      <c r="J597" s="445"/>
      <c r="K597" s="445"/>
      <c r="L597" s="445"/>
      <c r="M597" s="445"/>
      <c r="N597" s="445"/>
      <c r="O597" s="445"/>
      <c r="P597" s="445"/>
      <c r="Q597" s="445"/>
      <c r="R597" s="445"/>
      <c r="S597" s="445"/>
      <c r="T597" s="445"/>
      <c r="U597" s="445"/>
      <c r="V597" s="445"/>
      <c r="W597" s="445"/>
      <c r="X597" s="445"/>
      <c r="Y597" s="445"/>
      <c r="Z597" s="445"/>
    </row>
    <row r="598" spans="1:26" ht="15.75" x14ac:dyDescent="0.25">
      <c r="A598" s="445"/>
      <c r="B598" s="445"/>
      <c r="C598" s="445"/>
      <c r="D598" s="445"/>
      <c r="E598" s="445"/>
      <c r="F598" s="445"/>
      <c r="G598" s="445"/>
      <c r="H598" s="445"/>
      <c r="I598" s="445"/>
      <c r="J598" s="445"/>
      <c r="K598" s="445"/>
      <c r="L598" s="445"/>
      <c r="M598" s="445"/>
      <c r="N598" s="445"/>
      <c r="O598" s="445"/>
      <c r="P598" s="445"/>
      <c r="Q598" s="445"/>
      <c r="R598" s="445"/>
      <c r="S598" s="445"/>
      <c r="T598" s="445"/>
      <c r="U598" s="445"/>
      <c r="V598" s="445"/>
      <c r="W598" s="445"/>
      <c r="X598" s="445"/>
      <c r="Y598" s="445"/>
      <c r="Z598" s="445"/>
    </row>
    <row r="599" spans="1:26" ht="15.75" x14ac:dyDescent="0.25">
      <c r="A599" s="445"/>
      <c r="B599" s="445"/>
      <c r="C599" s="445"/>
      <c r="D599" s="445"/>
      <c r="E599" s="445"/>
      <c r="F599" s="445"/>
      <c r="G599" s="445"/>
      <c r="H599" s="445"/>
      <c r="I599" s="445"/>
      <c r="J599" s="445"/>
      <c r="K599" s="445"/>
      <c r="L599" s="445"/>
      <c r="M599" s="445"/>
      <c r="N599" s="445"/>
      <c r="O599" s="445"/>
      <c r="P599" s="445"/>
      <c r="Q599" s="445"/>
      <c r="R599" s="445"/>
      <c r="S599" s="445"/>
      <c r="T599" s="445"/>
      <c r="U599" s="445"/>
      <c r="V599" s="445"/>
      <c r="W599" s="445"/>
      <c r="X599" s="445"/>
      <c r="Y599" s="445"/>
      <c r="Z599" s="445"/>
    </row>
    <row r="600" spans="1:26" ht="15.75" x14ac:dyDescent="0.25">
      <c r="A600" s="445"/>
      <c r="B600" s="445"/>
      <c r="C600" s="445"/>
      <c r="D600" s="445"/>
      <c r="E600" s="445"/>
      <c r="F600" s="445"/>
      <c r="G600" s="445"/>
      <c r="H600" s="445"/>
      <c r="I600" s="445"/>
      <c r="J600" s="445"/>
      <c r="K600" s="445"/>
      <c r="L600" s="445"/>
      <c r="M600" s="445"/>
      <c r="N600" s="445"/>
      <c r="O600" s="445"/>
      <c r="P600" s="445"/>
      <c r="Q600" s="445"/>
      <c r="R600" s="445"/>
      <c r="S600" s="445"/>
      <c r="T600" s="445"/>
      <c r="U600" s="445"/>
      <c r="V600" s="445"/>
      <c r="W600" s="445"/>
      <c r="X600" s="445"/>
      <c r="Y600" s="445"/>
      <c r="Z600" s="445"/>
    </row>
    <row r="601" spans="1:26" ht="15.75" x14ac:dyDescent="0.25">
      <c r="A601" s="445"/>
      <c r="B601" s="445"/>
      <c r="C601" s="445"/>
      <c r="D601" s="445"/>
      <c r="E601" s="445"/>
      <c r="F601" s="445"/>
      <c r="G601" s="445"/>
      <c r="H601" s="445"/>
      <c r="I601" s="445"/>
      <c r="J601" s="445"/>
      <c r="K601" s="445"/>
      <c r="L601" s="445"/>
      <c r="M601" s="445"/>
      <c r="N601" s="445"/>
      <c r="O601" s="445"/>
      <c r="P601" s="445"/>
      <c r="Q601" s="445"/>
      <c r="R601" s="445"/>
      <c r="S601" s="445"/>
      <c r="T601" s="445"/>
      <c r="U601" s="445"/>
      <c r="V601" s="445"/>
      <c r="W601" s="445"/>
      <c r="X601" s="445"/>
      <c r="Y601" s="445"/>
      <c r="Z601" s="445"/>
    </row>
    <row r="602" spans="1:26" ht="15.75" x14ac:dyDescent="0.25">
      <c r="A602" s="445"/>
      <c r="B602" s="445"/>
      <c r="C602" s="445"/>
      <c r="D602" s="445"/>
      <c r="E602" s="445"/>
      <c r="F602" s="445"/>
      <c r="G602" s="445"/>
      <c r="H602" s="445"/>
      <c r="I602" s="445"/>
      <c r="J602" s="445"/>
      <c r="K602" s="445"/>
      <c r="L602" s="445"/>
      <c r="M602" s="445"/>
      <c r="N602" s="445"/>
      <c r="O602" s="445"/>
      <c r="P602" s="445"/>
      <c r="Q602" s="445"/>
      <c r="R602" s="445"/>
      <c r="S602" s="445"/>
      <c r="T602" s="445"/>
      <c r="U602" s="445"/>
      <c r="V602" s="445"/>
      <c r="W602" s="445"/>
      <c r="X602" s="445"/>
      <c r="Y602" s="445"/>
      <c r="Z602" s="445"/>
    </row>
    <row r="603" spans="1:26" ht="15.75" x14ac:dyDescent="0.25">
      <c r="A603" s="445"/>
      <c r="B603" s="445"/>
      <c r="C603" s="445"/>
      <c r="D603" s="445"/>
      <c r="E603" s="445"/>
      <c r="F603" s="445"/>
      <c r="G603" s="445"/>
      <c r="H603" s="445"/>
      <c r="I603" s="445"/>
      <c r="J603" s="445"/>
      <c r="K603" s="445"/>
      <c r="L603" s="445"/>
      <c r="M603" s="445"/>
      <c r="N603" s="445"/>
      <c r="O603" s="445"/>
      <c r="P603" s="445"/>
      <c r="Q603" s="445"/>
      <c r="R603" s="445"/>
      <c r="S603" s="445"/>
      <c r="T603" s="445"/>
      <c r="U603" s="445"/>
      <c r="V603" s="445"/>
      <c r="W603" s="445"/>
      <c r="X603" s="445"/>
      <c r="Y603" s="445"/>
      <c r="Z603" s="445"/>
    </row>
    <row r="604" spans="1:26" ht="15.75" x14ac:dyDescent="0.25">
      <c r="A604" s="445"/>
      <c r="B604" s="445"/>
      <c r="C604" s="445"/>
      <c r="D604" s="445"/>
      <c r="E604" s="445"/>
      <c r="F604" s="445"/>
      <c r="G604" s="445"/>
      <c r="H604" s="445"/>
      <c r="I604" s="445"/>
      <c r="J604" s="445"/>
      <c r="K604" s="445"/>
      <c r="L604" s="445"/>
      <c r="M604" s="445"/>
      <c r="N604" s="445"/>
      <c r="O604" s="445"/>
      <c r="P604" s="445"/>
      <c r="Q604" s="445"/>
      <c r="R604" s="445"/>
      <c r="S604" s="445"/>
      <c r="T604" s="445"/>
      <c r="U604" s="445"/>
      <c r="V604" s="445"/>
      <c r="W604" s="445"/>
      <c r="X604" s="445"/>
      <c r="Y604" s="445"/>
      <c r="Z604" s="445"/>
    </row>
    <row r="605" spans="1:26" ht="15.75" x14ac:dyDescent="0.25">
      <c r="A605" s="445"/>
      <c r="B605" s="445"/>
      <c r="C605" s="445"/>
      <c r="D605" s="445"/>
      <c r="E605" s="445"/>
      <c r="F605" s="445"/>
      <c r="G605" s="445"/>
      <c r="H605" s="445"/>
      <c r="I605" s="445"/>
      <c r="J605" s="445"/>
      <c r="K605" s="445"/>
      <c r="L605" s="445"/>
      <c r="M605" s="445"/>
      <c r="N605" s="445"/>
      <c r="O605" s="445"/>
      <c r="P605" s="445"/>
      <c r="Q605" s="445"/>
      <c r="R605" s="445"/>
      <c r="S605" s="445"/>
      <c r="T605" s="445"/>
      <c r="U605" s="445"/>
      <c r="V605" s="445"/>
      <c r="W605" s="445"/>
      <c r="X605" s="445"/>
      <c r="Y605" s="445"/>
      <c r="Z605" s="445"/>
    </row>
    <row r="606" spans="1:26" ht="15.75" x14ac:dyDescent="0.25">
      <c r="A606" s="445"/>
      <c r="B606" s="445"/>
      <c r="C606" s="445"/>
      <c r="D606" s="445"/>
      <c r="E606" s="445"/>
      <c r="F606" s="445"/>
      <c r="G606" s="445"/>
      <c r="H606" s="445"/>
      <c r="I606" s="445"/>
      <c r="J606" s="445"/>
      <c r="K606" s="445"/>
      <c r="L606" s="445"/>
      <c r="M606" s="445"/>
      <c r="N606" s="445"/>
      <c r="O606" s="445"/>
      <c r="P606" s="445"/>
      <c r="Q606" s="445"/>
      <c r="R606" s="445"/>
      <c r="S606" s="445"/>
      <c r="T606" s="445"/>
      <c r="U606" s="445"/>
      <c r="V606" s="445"/>
      <c r="W606" s="445"/>
      <c r="X606" s="445"/>
      <c r="Y606" s="445"/>
      <c r="Z606" s="445"/>
    </row>
    <row r="607" spans="1:26" ht="15.75" x14ac:dyDescent="0.25">
      <c r="A607" s="445"/>
      <c r="B607" s="445"/>
      <c r="C607" s="445"/>
      <c r="D607" s="445"/>
      <c r="E607" s="445"/>
      <c r="F607" s="445"/>
      <c r="G607" s="445"/>
      <c r="H607" s="445"/>
      <c r="I607" s="445"/>
      <c r="J607" s="445"/>
      <c r="K607" s="445"/>
      <c r="L607" s="445"/>
      <c r="M607" s="445"/>
      <c r="N607" s="445"/>
      <c r="O607" s="445"/>
      <c r="P607" s="445"/>
      <c r="Q607" s="445"/>
      <c r="R607" s="445"/>
      <c r="S607" s="445"/>
      <c r="T607" s="445"/>
      <c r="U607" s="445"/>
      <c r="V607" s="445"/>
      <c r="W607" s="445"/>
      <c r="X607" s="445"/>
      <c r="Y607" s="445"/>
      <c r="Z607" s="445"/>
    </row>
    <row r="608" spans="1:26" ht="15.75" x14ac:dyDescent="0.25">
      <c r="A608" s="445"/>
      <c r="B608" s="445"/>
      <c r="C608" s="445"/>
      <c r="D608" s="445"/>
      <c r="E608" s="445"/>
      <c r="F608" s="445"/>
      <c r="G608" s="445"/>
      <c r="H608" s="445"/>
      <c r="I608" s="445"/>
      <c r="J608" s="445"/>
      <c r="K608" s="445"/>
      <c r="L608" s="445"/>
      <c r="M608" s="445"/>
      <c r="N608" s="445"/>
      <c r="O608" s="445"/>
      <c r="P608" s="445"/>
      <c r="Q608" s="445"/>
      <c r="R608" s="445"/>
      <c r="S608" s="445"/>
      <c r="T608" s="445"/>
      <c r="U608" s="445"/>
      <c r="V608" s="445"/>
      <c r="W608" s="445"/>
      <c r="X608" s="445"/>
      <c r="Y608" s="445"/>
      <c r="Z608" s="445"/>
    </row>
    <row r="609" spans="1:26" ht="15.75" x14ac:dyDescent="0.25">
      <c r="A609" s="445"/>
      <c r="B609" s="445"/>
      <c r="C609" s="445"/>
      <c r="D609" s="445"/>
      <c r="E609" s="445"/>
      <c r="F609" s="445"/>
      <c r="G609" s="445"/>
      <c r="H609" s="445"/>
      <c r="I609" s="445"/>
      <c r="J609" s="445"/>
      <c r="K609" s="445"/>
      <c r="L609" s="445"/>
      <c r="M609" s="445"/>
      <c r="N609" s="445"/>
      <c r="O609" s="445"/>
      <c r="P609" s="445"/>
      <c r="Q609" s="445"/>
      <c r="R609" s="445"/>
      <c r="S609" s="445"/>
      <c r="T609" s="445"/>
      <c r="U609" s="445"/>
      <c r="V609" s="445"/>
      <c r="W609" s="445"/>
      <c r="X609" s="445"/>
      <c r="Y609" s="445"/>
      <c r="Z609" s="445"/>
    </row>
    <row r="610" spans="1:26" ht="15.75" x14ac:dyDescent="0.25">
      <c r="A610" s="445"/>
      <c r="B610" s="445"/>
      <c r="C610" s="445"/>
      <c r="D610" s="445"/>
      <c r="E610" s="445"/>
      <c r="F610" s="445"/>
      <c r="G610" s="445"/>
      <c r="H610" s="445"/>
      <c r="I610" s="445"/>
      <c r="J610" s="445"/>
      <c r="K610" s="445"/>
      <c r="L610" s="445"/>
      <c r="M610" s="445"/>
      <c r="N610" s="445"/>
      <c r="O610" s="445"/>
      <c r="P610" s="445"/>
      <c r="Q610" s="445"/>
      <c r="R610" s="445"/>
      <c r="S610" s="445"/>
      <c r="T610" s="445"/>
      <c r="U610" s="445"/>
      <c r="V610" s="445"/>
      <c r="W610" s="445"/>
      <c r="X610" s="445"/>
      <c r="Y610" s="445"/>
      <c r="Z610" s="445"/>
    </row>
    <row r="611" spans="1:26" ht="15.75" x14ac:dyDescent="0.25">
      <c r="A611" s="445"/>
      <c r="B611" s="445"/>
      <c r="C611" s="445"/>
      <c r="D611" s="445"/>
      <c r="E611" s="445"/>
      <c r="F611" s="445"/>
      <c r="G611" s="445"/>
      <c r="H611" s="445"/>
      <c r="I611" s="445"/>
      <c r="J611" s="445"/>
      <c r="K611" s="445"/>
      <c r="L611" s="445"/>
      <c r="M611" s="445"/>
      <c r="N611" s="445"/>
      <c r="O611" s="445"/>
      <c r="P611" s="445"/>
      <c r="Q611" s="445"/>
      <c r="R611" s="445"/>
      <c r="S611" s="445"/>
      <c r="T611" s="445"/>
      <c r="U611" s="445"/>
      <c r="V611" s="445"/>
      <c r="W611" s="445"/>
      <c r="X611" s="445"/>
      <c r="Y611" s="445"/>
      <c r="Z611" s="445"/>
    </row>
    <row r="612" spans="1:26" ht="15.75" x14ac:dyDescent="0.25">
      <c r="A612" s="445"/>
      <c r="B612" s="445"/>
      <c r="C612" s="445"/>
      <c r="D612" s="445"/>
      <c r="E612" s="445"/>
      <c r="F612" s="445"/>
      <c r="G612" s="445"/>
      <c r="H612" s="445"/>
      <c r="I612" s="445"/>
      <c r="J612" s="445"/>
      <c r="K612" s="445"/>
      <c r="L612" s="445"/>
      <c r="M612" s="445"/>
      <c r="N612" s="445"/>
      <c r="O612" s="445"/>
      <c r="P612" s="445"/>
      <c r="Q612" s="445"/>
      <c r="R612" s="445"/>
      <c r="S612" s="445"/>
      <c r="T612" s="445"/>
      <c r="U612" s="445"/>
      <c r="V612" s="445"/>
      <c r="W612" s="445"/>
      <c r="X612" s="445"/>
      <c r="Y612" s="445"/>
      <c r="Z612" s="445"/>
    </row>
    <row r="613" spans="1:26" ht="15.75" x14ac:dyDescent="0.25">
      <c r="A613" s="445"/>
      <c r="B613" s="445"/>
      <c r="C613" s="445"/>
      <c r="D613" s="445"/>
      <c r="E613" s="445"/>
      <c r="F613" s="445"/>
      <c r="G613" s="445"/>
      <c r="H613" s="445"/>
      <c r="I613" s="445"/>
      <c r="J613" s="445"/>
      <c r="K613" s="445"/>
      <c r="L613" s="445"/>
      <c r="M613" s="445"/>
      <c r="N613" s="445"/>
      <c r="O613" s="445"/>
      <c r="P613" s="445"/>
      <c r="Q613" s="445"/>
      <c r="R613" s="445"/>
      <c r="S613" s="445"/>
      <c r="T613" s="445"/>
      <c r="U613" s="445"/>
      <c r="V613" s="445"/>
      <c r="W613" s="445"/>
      <c r="X613" s="445"/>
      <c r="Y613" s="445"/>
      <c r="Z613" s="445"/>
    </row>
    <row r="614" spans="1:26" ht="15.75" x14ac:dyDescent="0.25">
      <c r="A614" s="445"/>
      <c r="B614" s="445"/>
      <c r="C614" s="445"/>
      <c r="D614" s="445"/>
      <c r="E614" s="445"/>
      <c r="F614" s="445"/>
      <c r="G614" s="445"/>
      <c r="H614" s="445"/>
      <c r="I614" s="445"/>
      <c r="J614" s="445"/>
      <c r="K614" s="445"/>
      <c r="L614" s="445"/>
      <c r="M614" s="445"/>
      <c r="N614" s="445"/>
      <c r="O614" s="445"/>
      <c r="P614" s="445"/>
      <c r="Q614" s="445"/>
      <c r="R614" s="445"/>
      <c r="S614" s="445"/>
      <c r="T614" s="445"/>
      <c r="U614" s="445"/>
      <c r="V614" s="445"/>
      <c r="W614" s="445"/>
      <c r="X614" s="445"/>
      <c r="Y614" s="445"/>
      <c r="Z614" s="445"/>
    </row>
    <row r="615" spans="1:26" ht="15.75" x14ac:dyDescent="0.25">
      <c r="A615" s="445"/>
      <c r="B615" s="445"/>
      <c r="C615" s="445"/>
      <c r="D615" s="445"/>
      <c r="E615" s="445"/>
      <c r="F615" s="445"/>
      <c r="G615" s="445"/>
      <c r="H615" s="445"/>
      <c r="I615" s="445"/>
      <c r="J615" s="445"/>
      <c r="K615" s="445"/>
      <c r="L615" s="445"/>
      <c r="M615" s="445"/>
      <c r="N615" s="445"/>
      <c r="O615" s="445"/>
      <c r="P615" s="445"/>
      <c r="Q615" s="445"/>
      <c r="R615" s="445"/>
      <c r="S615" s="445"/>
      <c r="T615" s="445"/>
      <c r="U615" s="445"/>
      <c r="V615" s="445"/>
      <c r="W615" s="445"/>
      <c r="X615" s="445"/>
      <c r="Y615" s="445"/>
      <c r="Z615" s="445"/>
    </row>
    <row r="616" spans="1:26" ht="15.75" x14ac:dyDescent="0.25">
      <c r="A616" s="445"/>
      <c r="B616" s="445"/>
      <c r="C616" s="445"/>
      <c r="D616" s="445"/>
      <c r="E616" s="445"/>
      <c r="F616" s="445"/>
      <c r="G616" s="445"/>
      <c r="H616" s="445"/>
      <c r="I616" s="445"/>
      <c r="J616" s="445"/>
      <c r="K616" s="445"/>
      <c r="L616" s="445"/>
      <c r="M616" s="445"/>
      <c r="N616" s="445"/>
      <c r="O616" s="445"/>
      <c r="P616" s="445"/>
      <c r="Q616" s="445"/>
      <c r="R616" s="445"/>
      <c r="S616" s="445"/>
      <c r="T616" s="445"/>
      <c r="U616" s="445"/>
      <c r="V616" s="445"/>
      <c r="W616" s="445"/>
      <c r="X616" s="445"/>
      <c r="Y616" s="445"/>
      <c r="Z616" s="445"/>
    </row>
    <row r="617" spans="1:26" ht="15.75" x14ac:dyDescent="0.25">
      <c r="A617" s="445"/>
      <c r="B617" s="445"/>
      <c r="C617" s="445"/>
      <c r="D617" s="445"/>
      <c r="E617" s="445"/>
      <c r="F617" s="445"/>
      <c r="G617" s="445"/>
      <c r="H617" s="445"/>
      <c r="I617" s="445"/>
      <c r="J617" s="445"/>
      <c r="K617" s="445"/>
      <c r="L617" s="445"/>
      <c r="M617" s="445"/>
      <c r="N617" s="445"/>
      <c r="O617" s="445"/>
      <c r="P617" s="445"/>
      <c r="Q617" s="445"/>
      <c r="R617" s="445"/>
      <c r="S617" s="445"/>
      <c r="T617" s="445"/>
      <c r="U617" s="445"/>
      <c r="V617" s="445"/>
      <c r="W617" s="445"/>
      <c r="X617" s="445"/>
      <c r="Y617" s="445"/>
      <c r="Z617" s="445"/>
    </row>
    <row r="618" spans="1:26" ht="15.75" x14ac:dyDescent="0.25">
      <c r="A618" s="445"/>
      <c r="B618" s="445"/>
      <c r="C618" s="445"/>
      <c r="D618" s="445"/>
      <c r="E618" s="445"/>
      <c r="F618" s="445"/>
      <c r="G618" s="445"/>
      <c r="H618" s="445"/>
      <c r="I618" s="445"/>
      <c r="J618" s="445"/>
      <c r="K618" s="445"/>
      <c r="L618" s="445"/>
      <c r="M618" s="445"/>
      <c r="N618" s="445"/>
      <c r="O618" s="445"/>
      <c r="P618" s="445"/>
      <c r="Q618" s="445"/>
      <c r="R618" s="445"/>
      <c r="S618" s="445"/>
      <c r="T618" s="445"/>
      <c r="U618" s="445"/>
      <c r="V618" s="445"/>
      <c r="W618" s="445"/>
      <c r="X618" s="445"/>
      <c r="Y618" s="445"/>
      <c r="Z618" s="445"/>
    </row>
    <row r="619" spans="1:26" ht="15.75" x14ac:dyDescent="0.25">
      <c r="A619" s="445"/>
      <c r="B619" s="445"/>
      <c r="C619" s="445"/>
      <c r="D619" s="445"/>
      <c r="E619" s="445"/>
      <c r="F619" s="445"/>
      <c r="G619" s="445"/>
      <c r="H619" s="445"/>
      <c r="I619" s="445"/>
      <c r="J619" s="445"/>
      <c r="K619" s="445"/>
      <c r="L619" s="445"/>
      <c r="M619" s="445"/>
      <c r="N619" s="445"/>
      <c r="O619" s="445"/>
      <c r="P619" s="445"/>
      <c r="Q619" s="445"/>
      <c r="R619" s="445"/>
      <c r="S619" s="445"/>
      <c r="T619" s="445"/>
      <c r="U619" s="445"/>
      <c r="V619" s="445"/>
      <c r="W619" s="445"/>
      <c r="X619" s="445"/>
      <c r="Y619" s="445"/>
      <c r="Z619" s="445"/>
    </row>
    <row r="620" spans="1:26" ht="15.75" x14ac:dyDescent="0.25">
      <c r="A620" s="445"/>
      <c r="B620" s="445"/>
      <c r="C620" s="445"/>
      <c r="D620" s="445"/>
      <c r="E620" s="445"/>
      <c r="F620" s="445"/>
      <c r="G620" s="445"/>
      <c r="H620" s="445"/>
      <c r="I620" s="445"/>
      <c r="J620" s="445"/>
      <c r="K620" s="445"/>
      <c r="L620" s="445"/>
      <c r="M620" s="445"/>
      <c r="N620" s="445"/>
      <c r="O620" s="445"/>
      <c r="P620" s="445"/>
      <c r="Q620" s="445"/>
      <c r="R620" s="445"/>
      <c r="S620" s="445"/>
      <c r="T620" s="445"/>
      <c r="U620" s="445"/>
      <c r="V620" s="445"/>
      <c r="W620" s="445"/>
      <c r="X620" s="445"/>
      <c r="Y620" s="445"/>
      <c r="Z620" s="445"/>
    </row>
    <row r="621" spans="1:26" ht="15.75" x14ac:dyDescent="0.25">
      <c r="A621" s="445"/>
      <c r="B621" s="445"/>
      <c r="C621" s="445"/>
      <c r="D621" s="445"/>
      <c r="E621" s="445"/>
      <c r="F621" s="445"/>
      <c r="G621" s="445"/>
      <c r="H621" s="445"/>
      <c r="I621" s="445"/>
      <c r="J621" s="445"/>
      <c r="K621" s="445"/>
      <c r="L621" s="445"/>
      <c r="M621" s="445"/>
      <c r="N621" s="445"/>
      <c r="O621" s="445"/>
      <c r="P621" s="445"/>
      <c r="Q621" s="445"/>
      <c r="R621" s="445"/>
      <c r="S621" s="445"/>
      <c r="T621" s="445"/>
      <c r="U621" s="445"/>
      <c r="V621" s="445"/>
      <c r="W621" s="445"/>
      <c r="X621" s="445"/>
      <c r="Y621" s="445"/>
      <c r="Z621" s="445"/>
    </row>
    <row r="622" spans="1:26" ht="15.75" x14ac:dyDescent="0.25">
      <c r="A622" s="445"/>
      <c r="B622" s="445"/>
      <c r="C622" s="445"/>
      <c r="D622" s="445"/>
      <c r="E622" s="445"/>
      <c r="F622" s="445"/>
      <c r="G622" s="445"/>
      <c r="H622" s="445"/>
      <c r="I622" s="445"/>
      <c r="J622" s="445"/>
      <c r="K622" s="445"/>
      <c r="L622" s="445"/>
      <c r="M622" s="445"/>
      <c r="N622" s="445"/>
      <c r="O622" s="445"/>
      <c r="P622" s="445"/>
      <c r="Q622" s="445"/>
      <c r="R622" s="445"/>
      <c r="S622" s="445"/>
      <c r="T622" s="445"/>
      <c r="U622" s="445"/>
      <c r="V622" s="445"/>
      <c r="W622" s="445"/>
      <c r="X622" s="445"/>
      <c r="Y622" s="445"/>
      <c r="Z622" s="445"/>
    </row>
    <row r="623" spans="1:26" ht="15.75" x14ac:dyDescent="0.25">
      <c r="A623" s="445"/>
      <c r="B623" s="445"/>
      <c r="C623" s="445"/>
      <c r="D623" s="445"/>
      <c r="E623" s="445"/>
      <c r="F623" s="445"/>
      <c r="G623" s="445"/>
      <c r="H623" s="445"/>
      <c r="I623" s="445"/>
      <c r="J623" s="445"/>
      <c r="K623" s="445"/>
      <c r="L623" s="445"/>
      <c r="M623" s="445"/>
      <c r="N623" s="445"/>
      <c r="O623" s="445"/>
      <c r="P623" s="445"/>
      <c r="Q623" s="445"/>
      <c r="R623" s="445"/>
      <c r="S623" s="445"/>
      <c r="T623" s="445"/>
      <c r="U623" s="445"/>
      <c r="V623" s="445"/>
      <c r="W623" s="445"/>
      <c r="X623" s="445"/>
      <c r="Y623" s="445"/>
      <c r="Z623" s="445"/>
    </row>
    <row r="624" spans="1:26" ht="15.75" x14ac:dyDescent="0.25">
      <c r="A624" s="445"/>
      <c r="B624" s="445"/>
      <c r="C624" s="445"/>
      <c r="D624" s="445"/>
      <c r="E624" s="445"/>
      <c r="F624" s="445"/>
      <c r="G624" s="445"/>
      <c r="H624" s="445"/>
      <c r="I624" s="445"/>
      <c r="J624" s="445"/>
      <c r="K624" s="445"/>
      <c r="L624" s="445"/>
      <c r="M624" s="445"/>
      <c r="N624" s="445"/>
      <c r="O624" s="445"/>
      <c r="P624" s="445"/>
      <c r="Q624" s="445"/>
      <c r="R624" s="445"/>
      <c r="S624" s="445"/>
      <c r="T624" s="445"/>
      <c r="U624" s="445"/>
      <c r="V624" s="445"/>
      <c r="W624" s="445"/>
      <c r="X624" s="445"/>
      <c r="Y624" s="445"/>
      <c r="Z624" s="445"/>
    </row>
    <row r="625" spans="1:26" ht="15.75" x14ac:dyDescent="0.25">
      <c r="A625" s="445"/>
      <c r="B625" s="445"/>
      <c r="C625" s="445"/>
      <c r="D625" s="445"/>
      <c r="E625" s="445"/>
      <c r="F625" s="445"/>
      <c r="G625" s="445"/>
      <c r="H625" s="445"/>
      <c r="I625" s="445"/>
      <c r="J625" s="445"/>
      <c r="K625" s="445"/>
      <c r="L625" s="445"/>
      <c r="M625" s="445"/>
      <c r="N625" s="445"/>
      <c r="O625" s="445"/>
      <c r="P625" s="445"/>
      <c r="Q625" s="445"/>
      <c r="R625" s="445"/>
      <c r="S625" s="445"/>
      <c r="T625" s="445"/>
      <c r="U625" s="445"/>
      <c r="V625" s="445"/>
      <c r="W625" s="445"/>
      <c r="X625" s="445"/>
      <c r="Y625" s="445"/>
      <c r="Z625" s="445"/>
    </row>
    <row r="626" spans="1:26" ht="15.75" x14ac:dyDescent="0.25">
      <c r="A626" s="445"/>
      <c r="B626" s="445"/>
      <c r="C626" s="445"/>
      <c r="D626" s="445"/>
      <c r="E626" s="445"/>
      <c r="F626" s="445"/>
      <c r="G626" s="445"/>
      <c r="H626" s="445"/>
      <c r="I626" s="445"/>
      <c r="J626" s="445"/>
      <c r="K626" s="445"/>
      <c r="L626" s="445"/>
      <c r="M626" s="445"/>
      <c r="N626" s="445"/>
      <c r="O626" s="445"/>
      <c r="P626" s="445"/>
      <c r="Q626" s="445"/>
      <c r="R626" s="445"/>
      <c r="S626" s="445"/>
      <c r="T626" s="445"/>
      <c r="U626" s="445"/>
      <c r="V626" s="445"/>
      <c r="W626" s="445"/>
      <c r="X626" s="445"/>
      <c r="Y626" s="445"/>
      <c r="Z626" s="445"/>
    </row>
    <row r="627" spans="1:26" ht="15.75" x14ac:dyDescent="0.25">
      <c r="A627" s="445"/>
      <c r="B627" s="445"/>
      <c r="C627" s="445"/>
      <c r="D627" s="445"/>
      <c r="E627" s="445"/>
      <c r="F627" s="445"/>
      <c r="G627" s="445"/>
      <c r="H627" s="445"/>
      <c r="I627" s="445"/>
      <c r="J627" s="445"/>
      <c r="K627" s="445"/>
      <c r="L627" s="445"/>
      <c r="M627" s="445"/>
      <c r="N627" s="445"/>
      <c r="O627" s="445"/>
      <c r="P627" s="445"/>
      <c r="Q627" s="445"/>
      <c r="R627" s="445"/>
      <c r="S627" s="445"/>
      <c r="T627" s="445"/>
      <c r="U627" s="445"/>
      <c r="V627" s="445"/>
      <c r="W627" s="445"/>
      <c r="X627" s="445"/>
      <c r="Y627" s="445"/>
      <c r="Z627" s="445"/>
    </row>
    <row r="628" spans="1:26" ht="15.75" x14ac:dyDescent="0.25">
      <c r="A628" s="445"/>
      <c r="B628" s="445"/>
      <c r="C628" s="445"/>
      <c r="D628" s="445"/>
      <c r="E628" s="445"/>
      <c r="F628" s="445"/>
      <c r="G628" s="445"/>
      <c r="H628" s="445"/>
      <c r="I628" s="445"/>
      <c r="J628" s="445"/>
      <c r="K628" s="445"/>
      <c r="L628" s="445"/>
      <c r="M628" s="445"/>
      <c r="N628" s="445"/>
      <c r="O628" s="445"/>
      <c r="P628" s="445"/>
      <c r="Q628" s="445"/>
      <c r="R628" s="445"/>
      <c r="S628" s="445"/>
      <c r="T628" s="445"/>
      <c r="U628" s="445"/>
      <c r="V628" s="445"/>
      <c r="W628" s="445"/>
      <c r="X628" s="445"/>
      <c r="Y628" s="445"/>
      <c r="Z628" s="445"/>
    </row>
    <row r="629" spans="1:26" ht="15.75" x14ac:dyDescent="0.25">
      <c r="A629" s="445"/>
      <c r="B629" s="445"/>
      <c r="C629" s="445"/>
      <c r="D629" s="445"/>
      <c r="E629" s="445"/>
      <c r="F629" s="445"/>
      <c r="G629" s="445"/>
      <c r="H629" s="445"/>
      <c r="I629" s="445"/>
      <c r="J629" s="445"/>
      <c r="K629" s="445"/>
      <c r="L629" s="445"/>
      <c r="M629" s="445"/>
      <c r="N629" s="445"/>
      <c r="O629" s="445"/>
      <c r="P629" s="445"/>
      <c r="Q629" s="445"/>
      <c r="R629" s="445"/>
      <c r="S629" s="445"/>
      <c r="T629" s="445"/>
      <c r="U629" s="445"/>
      <c r="V629" s="445"/>
      <c r="W629" s="445"/>
      <c r="X629" s="445"/>
      <c r="Y629" s="445"/>
      <c r="Z629" s="445"/>
    </row>
    <row r="630" spans="1:26" ht="15.75" x14ac:dyDescent="0.25">
      <c r="A630" s="445"/>
      <c r="B630" s="445"/>
      <c r="C630" s="445"/>
      <c r="D630" s="445"/>
      <c r="E630" s="445"/>
      <c r="F630" s="445"/>
      <c r="G630" s="445"/>
      <c r="H630" s="445"/>
      <c r="I630" s="445"/>
      <c r="J630" s="445"/>
      <c r="K630" s="445"/>
      <c r="L630" s="445"/>
      <c r="M630" s="445"/>
      <c r="N630" s="445"/>
      <c r="O630" s="445"/>
      <c r="P630" s="445"/>
      <c r="Q630" s="445"/>
      <c r="R630" s="445"/>
      <c r="S630" s="445"/>
      <c r="T630" s="445"/>
      <c r="U630" s="445"/>
      <c r="V630" s="445"/>
      <c r="W630" s="445"/>
      <c r="X630" s="445"/>
      <c r="Y630" s="445"/>
      <c r="Z630" s="445"/>
    </row>
    <row r="631" spans="1:26" ht="15.75" x14ac:dyDescent="0.25">
      <c r="A631" s="445"/>
      <c r="B631" s="445"/>
      <c r="C631" s="445"/>
      <c r="D631" s="445"/>
      <c r="E631" s="445"/>
      <c r="F631" s="445"/>
      <c r="G631" s="445"/>
      <c r="H631" s="445"/>
      <c r="I631" s="445"/>
      <c r="J631" s="445"/>
      <c r="K631" s="445"/>
      <c r="L631" s="445"/>
      <c r="M631" s="445"/>
      <c r="N631" s="445"/>
      <c r="O631" s="445"/>
      <c r="P631" s="445"/>
      <c r="Q631" s="445"/>
      <c r="R631" s="445"/>
      <c r="S631" s="445"/>
      <c r="T631" s="445"/>
      <c r="U631" s="445"/>
      <c r="V631" s="445"/>
      <c r="W631" s="445"/>
      <c r="X631" s="445"/>
      <c r="Y631" s="445"/>
      <c r="Z631" s="445"/>
    </row>
    <row r="632" spans="1:26" ht="15.75" x14ac:dyDescent="0.25">
      <c r="A632" s="445"/>
      <c r="B632" s="445"/>
      <c r="C632" s="445"/>
      <c r="D632" s="445"/>
      <c r="E632" s="445"/>
      <c r="F632" s="445"/>
      <c r="G632" s="445"/>
      <c r="H632" s="445"/>
      <c r="I632" s="445"/>
      <c r="J632" s="445"/>
      <c r="K632" s="445"/>
      <c r="L632" s="445"/>
      <c r="M632" s="445"/>
      <c r="N632" s="445"/>
      <c r="O632" s="445"/>
      <c r="P632" s="445"/>
      <c r="Q632" s="445"/>
      <c r="R632" s="445"/>
      <c r="S632" s="445"/>
      <c r="T632" s="445"/>
      <c r="U632" s="445"/>
      <c r="V632" s="445"/>
      <c r="W632" s="445"/>
      <c r="X632" s="445"/>
      <c r="Y632" s="445"/>
      <c r="Z632" s="445"/>
    </row>
    <row r="633" spans="1:26" ht="15.75" x14ac:dyDescent="0.25">
      <c r="A633" s="445"/>
      <c r="B633" s="445"/>
      <c r="C633" s="445"/>
      <c r="D633" s="445"/>
      <c r="E633" s="445"/>
      <c r="F633" s="445"/>
      <c r="G633" s="445"/>
      <c r="H633" s="445"/>
      <c r="I633" s="445"/>
      <c r="J633" s="445"/>
      <c r="K633" s="445"/>
      <c r="L633" s="445"/>
      <c r="M633" s="445"/>
      <c r="N633" s="445"/>
      <c r="O633" s="445"/>
      <c r="P633" s="445"/>
      <c r="Q633" s="445"/>
      <c r="R633" s="445"/>
      <c r="S633" s="445"/>
      <c r="T633" s="445"/>
      <c r="U633" s="445"/>
      <c r="V633" s="445"/>
      <c r="W633" s="445"/>
      <c r="X633" s="445"/>
      <c r="Y633" s="445"/>
      <c r="Z633" s="445"/>
    </row>
    <row r="634" spans="1:26" ht="15.75" x14ac:dyDescent="0.25">
      <c r="A634" s="445"/>
      <c r="B634" s="445"/>
      <c r="C634" s="445"/>
      <c r="D634" s="445"/>
      <c r="E634" s="445"/>
      <c r="F634" s="445"/>
      <c r="G634" s="445"/>
      <c r="H634" s="445"/>
      <c r="I634" s="445"/>
      <c r="J634" s="445"/>
      <c r="K634" s="445"/>
      <c r="L634" s="445"/>
      <c r="M634" s="445"/>
      <c r="N634" s="445"/>
      <c r="O634" s="445"/>
      <c r="P634" s="445"/>
      <c r="Q634" s="445"/>
      <c r="R634" s="445"/>
      <c r="S634" s="445"/>
      <c r="T634" s="445"/>
      <c r="U634" s="445"/>
      <c r="V634" s="445"/>
      <c r="W634" s="445"/>
      <c r="X634" s="445"/>
      <c r="Y634" s="445"/>
      <c r="Z634" s="445"/>
    </row>
    <row r="635" spans="1:26" ht="15.75" x14ac:dyDescent="0.25">
      <c r="A635" s="445"/>
      <c r="B635" s="445"/>
      <c r="C635" s="445"/>
      <c r="D635" s="445"/>
      <c r="E635" s="445"/>
      <c r="F635" s="445"/>
      <c r="G635" s="445"/>
      <c r="H635" s="445"/>
      <c r="I635" s="445"/>
      <c r="J635" s="445"/>
      <c r="K635" s="445"/>
      <c r="L635" s="445"/>
      <c r="M635" s="445"/>
      <c r="N635" s="445"/>
      <c r="O635" s="445"/>
      <c r="P635" s="445"/>
      <c r="Q635" s="445"/>
      <c r="R635" s="445"/>
      <c r="S635" s="445"/>
      <c r="T635" s="445"/>
      <c r="U635" s="445"/>
      <c r="V635" s="445"/>
      <c r="W635" s="445"/>
      <c r="X635" s="445"/>
      <c r="Y635" s="445"/>
      <c r="Z635" s="445"/>
    </row>
    <row r="636" spans="1:26" ht="15.75" x14ac:dyDescent="0.25">
      <c r="A636" s="445"/>
      <c r="B636" s="445"/>
      <c r="C636" s="445"/>
      <c r="D636" s="445"/>
      <c r="E636" s="445"/>
      <c r="F636" s="445"/>
      <c r="G636" s="445"/>
      <c r="H636" s="445"/>
      <c r="I636" s="445"/>
      <c r="J636" s="445"/>
      <c r="K636" s="445"/>
      <c r="L636" s="445"/>
      <c r="M636" s="445"/>
      <c r="N636" s="445"/>
      <c r="O636" s="445"/>
      <c r="P636" s="445"/>
      <c r="Q636" s="445"/>
      <c r="R636" s="445"/>
      <c r="S636" s="445"/>
      <c r="T636" s="445"/>
      <c r="U636" s="445"/>
      <c r="V636" s="445"/>
      <c r="W636" s="445"/>
      <c r="X636" s="445"/>
      <c r="Y636" s="445"/>
      <c r="Z636" s="445"/>
    </row>
    <row r="637" spans="1:26" ht="15.75" x14ac:dyDescent="0.25">
      <c r="A637" s="445"/>
      <c r="B637" s="445"/>
      <c r="C637" s="445"/>
      <c r="D637" s="445"/>
      <c r="E637" s="445"/>
      <c r="F637" s="445"/>
      <c r="G637" s="445"/>
      <c r="H637" s="445"/>
      <c r="I637" s="445"/>
      <c r="J637" s="445"/>
      <c r="K637" s="445"/>
      <c r="L637" s="445"/>
      <c r="M637" s="445"/>
      <c r="N637" s="445"/>
      <c r="O637" s="445"/>
      <c r="P637" s="445"/>
      <c r="Q637" s="445"/>
      <c r="R637" s="445"/>
      <c r="S637" s="445"/>
      <c r="T637" s="445"/>
      <c r="U637" s="445"/>
      <c r="V637" s="445"/>
      <c r="W637" s="445"/>
      <c r="X637" s="445"/>
      <c r="Y637" s="445"/>
      <c r="Z637" s="445"/>
    </row>
    <row r="638" spans="1:26" ht="15.75" x14ac:dyDescent="0.25">
      <c r="A638" s="445"/>
      <c r="B638" s="445"/>
      <c r="C638" s="445"/>
      <c r="D638" s="445"/>
      <c r="E638" s="445"/>
      <c r="F638" s="445"/>
      <c r="G638" s="445"/>
      <c r="H638" s="445"/>
      <c r="I638" s="445"/>
      <c r="J638" s="445"/>
      <c r="K638" s="445"/>
      <c r="L638" s="445"/>
      <c r="M638" s="445"/>
      <c r="N638" s="445"/>
      <c r="O638" s="445"/>
      <c r="P638" s="445"/>
      <c r="Q638" s="445"/>
      <c r="R638" s="445"/>
      <c r="S638" s="445"/>
      <c r="T638" s="445"/>
      <c r="U638" s="445"/>
      <c r="V638" s="445"/>
      <c r="W638" s="445"/>
      <c r="X638" s="445"/>
      <c r="Y638" s="445"/>
      <c r="Z638" s="445"/>
    </row>
    <row r="639" spans="1:26" ht="15.75" x14ac:dyDescent="0.25">
      <c r="A639" s="445"/>
      <c r="B639" s="445"/>
      <c r="C639" s="445"/>
      <c r="D639" s="445"/>
      <c r="E639" s="445"/>
      <c r="F639" s="445"/>
      <c r="G639" s="445"/>
      <c r="H639" s="445"/>
      <c r="I639" s="445"/>
      <c r="J639" s="445"/>
      <c r="K639" s="445"/>
      <c r="L639" s="445"/>
      <c r="M639" s="445"/>
      <c r="N639" s="445"/>
      <c r="O639" s="445"/>
      <c r="P639" s="445"/>
      <c r="Q639" s="445"/>
      <c r="R639" s="445"/>
      <c r="S639" s="445"/>
      <c r="T639" s="445"/>
      <c r="U639" s="445"/>
      <c r="V639" s="445"/>
      <c r="W639" s="445"/>
      <c r="X639" s="445"/>
      <c r="Y639" s="445"/>
      <c r="Z639" s="445"/>
    </row>
    <row r="640" spans="1:26" ht="15.75" x14ac:dyDescent="0.25">
      <c r="A640" s="445"/>
      <c r="B640" s="445"/>
      <c r="C640" s="445"/>
      <c r="D640" s="445"/>
      <c r="E640" s="445"/>
      <c r="F640" s="445"/>
      <c r="G640" s="445"/>
      <c r="H640" s="445"/>
      <c r="I640" s="445"/>
      <c r="J640" s="445"/>
      <c r="K640" s="445"/>
      <c r="L640" s="445"/>
      <c r="M640" s="445"/>
      <c r="N640" s="445"/>
      <c r="O640" s="445"/>
      <c r="P640" s="445"/>
      <c r="Q640" s="445"/>
      <c r="R640" s="445"/>
      <c r="S640" s="445"/>
      <c r="T640" s="445"/>
      <c r="U640" s="445"/>
      <c r="V640" s="445"/>
      <c r="W640" s="445"/>
      <c r="X640" s="445"/>
      <c r="Y640" s="445"/>
      <c r="Z640" s="445"/>
    </row>
    <row r="641" spans="1:26" ht="15.75" x14ac:dyDescent="0.25">
      <c r="A641" s="445"/>
      <c r="B641" s="445"/>
      <c r="C641" s="445"/>
      <c r="D641" s="445"/>
      <c r="E641" s="445"/>
      <c r="F641" s="445"/>
      <c r="G641" s="445"/>
      <c r="H641" s="445"/>
      <c r="I641" s="445"/>
      <c r="J641" s="445"/>
      <c r="K641" s="445"/>
      <c r="L641" s="445"/>
      <c r="M641" s="445"/>
      <c r="N641" s="445"/>
      <c r="O641" s="445"/>
      <c r="P641" s="445"/>
      <c r="Q641" s="445"/>
      <c r="R641" s="445"/>
      <c r="S641" s="445"/>
      <c r="T641" s="445"/>
      <c r="U641" s="445"/>
      <c r="V641" s="445"/>
      <c r="W641" s="445"/>
      <c r="X641" s="445"/>
      <c r="Y641" s="445"/>
      <c r="Z641" s="445"/>
    </row>
    <row r="642" spans="1:26" ht="15.75" x14ac:dyDescent="0.25">
      <c r="A642" s="445"/>
      <c r="B642" s="445"/>
      <c r="C642" s="445"/>
      <c r="D642" s="445"/>
      <c r="E642" s="445"/>
      <c r="F642" s="445"/>
      <c r="G642" s="445"/>
      <c r="H642" s="445"/>
      <c r="I642" s="445"/>
      <c r="J642" s="445"/>
      <c r="K642" s="445"/>
      <c r="L642" s="445"/>
      <c r="M642" s="445"/>
      <c r="N642" s="445"/>
      <c r="O642" s="445"/>
      <c r="P642" s="445"/>
      <c r="Q642" s="445"/>
      <c r="R642" s="445"/>
      <c r="S642" s="445"/>
      <c r="T642" s="445"/>
      <c r="U642" s="445"/>
      <c r="V642" s="445"/>
      <c r="W642" s="445"/>
      <c r="X642" s="445"/>
      <c r="Y642" s="445"/>
      <c r="Z642" s="445"/>
    </row>
    <row r="643" spans="1:26" ht="15.75" x14ac:dyDescent="0.25">
      <c r="A643" s="445"/>
      <c r="B643" s="445"/>
      <c r="C643" s="445"/>
      <c r="D643" s="445"/>
      <c r="E643" s="445"/>
      <c r="F643" s="445"/>
      <c r="G643" s="445"/>
      <c r="H643" s="445"/>
      <c r="I643" s="445"/>
      <c r="J643" s="445"/>
      <c r="K643" s="445"/>
      <c r="L643" s="445"/>
      <c r="M643" s="445"/>
      <c r="N643" s="445"/>
      <c r="O643" s="445"/>
      <c r="P643" s="445"/>
      <c r="Q643" s="445"/>
      <c r="R643" s="445"/>
      <c r="S643" s="445"/>
      <c r="T643" s="445"/>
      <c r="U643" s="445"/>
      <c r="V643" s="445"/>
      <c r="W643" s="445"/>
      <c r="X643" s="445"/>
      <c r="Y643" s="445"/>
      <c r="Z643" s="445"/>
    </row>
    <row r="644" spans="1:26" ht="15.75" x14ac:dyDescent="0.25">
      <c r="A644" s="445"/>
      <c r="B644" s="445"/>
      <c r="C644" s="445"/>
      <c r="D644" s="445"/>
      <c r="E644" s="445"/>
      <c r="F644" s="445"/>
      <c r="G644" s="445"/>
      <c r="H644" s="445"/>
      <c r="I644" s="445"/>
      <c r="J644" s="445"/>
      <c r="K644" s="445"/>
      <c r="L644" s="445"/>
      <c r="M644" s="445"/>
      <c r="N644" s="445"/>
      <c r="O644" s="445"/>
      <c r="P644" s="445"/>
      <c r="Q644" s="445"/>
      <c r="R644" s="445"/>
      <c r="S644" s="445"/>
      <c r="T644" s="445"/>
      <c r="U644" s="445"/>
      <c r="V644" s="445"/>
      <c r="W644" s="445"/>
      <c r="X644" s="445"/>
      <c r="Y644" s="445"/>
      <c r="Z644" s="445"/>
    </row>
    <row r="645" spans="1:26" ht="15.75" x14ac:dyDescent="0.25">
      <c r="A645" s="445"/>
      <c r="B645" s="445"/>
      <c r="C645" s="445"/>
      <c r="D645" s="445"/>
      <c r="E645" s="445"/>
      <c r="F645" s="445"/>
      <c r="G645" s="445"/>
      <c r="H645" s="445"/>
      <c r="I645" s="445"/>
      <c r="J645" s="445"/>
      <c r="K645" s="445"/>
      <c r="L645" s="445"/>
      <c r="M645" s="445"/>
      <c r="N645" s="445"/>
      <c r="O645" s="445"/>
      <c r="P645" s="445"/>
      <c r="Q645" s="445"/>
      <c r="R645" s="445"/>
      <c r="S645" s="445"/>
      <c r="T645" s="445"/>
      <c r="U645" s="445"/>
      <c r="V645" s="445"/>
      <c r="W645" s="445"/>
      <c r="X645" s="445"/>
      <c r="Y645" s="445"/>
      <c r="Z645" s="445"/>
    </row>
    <row r="646" spans="1:26" ht="15.75" x14ac:dyDescent="0.25">
      <c r="A646" s="445"/>
      <c r="B646" s="445"/>
      <c r="C646" s="445"/>
      <c r="D646" s="445"/>
      <c r="E646" s="445"/>
      <c r="F646" s="445"/>
      <c r="G646" s="445"/>
      <c r="H646" s="445"/>
      <c r="I646" s="445"/>
      <c r="J646" s="445"/>
      <c r="K646" s="445"/>
      <c r="L646" s="445"/>
      <c r="M646" s="445"/>
      <c r="N646" s="445"/>
      <c r="O646" s="445"/>
      <c r="P646" s="445"/>
      <c r="Q646" s="445"/>
      <c r="R646" s="445"/>
      <c r="S646" s="445"/>
      <c r="T646" s="445"/>
      <c r="U646" s="445"/>
      <c r="V646" s="445"/>
      <c r="W646" s="445"/>
      <c r="X646" s="445"/>
      <c r="Y646" s="445"/>
      <c r="Z646" s="445"/>
    </row>
    <row r="647" spans="1:26" ht="15.75" x14ac:dyDescent="0.25">
      <c r="A647" s="445"/>
      <c r="B647" s="445"/>
      <c r="C647" s="445"/>
      <c r="D647" s="445"/>
      <c r="E647" s="445"/>
      <c r="F647" s="445"/>
      <c r="G647" s="445"/>
      <c r="H647" s="445"/>
      <c r="I647" s="445"/>
      <c r="J647" s="445"/>
      <c r="K647" s="445"/>
      <c r="L647" s="445"/>
      <c r="M647" s="445"/>
      <c r="N647" s="445"/>
      <c r="O647" s="445"/>
      <c r="P647" s="445"/>
      <c r="Q647" s="445"/>
      <c r="R647" s="445"/>
      <c r="S647" s="445"/>
      <c r="T647" s="445"/>
      <c r="U647" s="445"/>
      <c r="V647" s="445"/>
      <c r="W647" s="445"/>
      <c r="X647" s="445"/>
      <c r="Y647" s="445"/>
      <c r="Z647" s="445"/>
    </row>
    <row r="648" spans="1:26" ht="15.75" x14ac:dyDescent="0.25">
      <c r="A648" s="445"/>
      <c r="B648" s="445"/>
      <c r="C648" s="445"/>
      <c r="D648" s="445"/>
      <c r="E648" s="445"/>
      <c r="F648" s="445"/>
      <c r="G648" s="445"/>
      <c r="H648" s="445"/>
      <c r="I648" s="445"/>
      <c r="J648" s="445"/>
      <c r="K648" s="445"/>
      <c r="L648" s="445"/>
      <c r="M648" s="445"/>
      <c r="N648" s="445"/>
      <c r="O648" s="445"/>
      <c r="P648" s="445"/>
      <c r="Q648" s="445"/>
      <c r="R648" s="445"/>
      <c r="S648" s="445"/>
      <c r="T648" s="445"/>
      <c r="U648" s="445"/>
      <c r="V648" s="445"/>
      <c r="W648" s="445"/>
      <c r="X648" s="445"/>
      <c r="Y648" s="445"/>
      <c r="Z648" s="445"/>
    </row>
    <row r="649" spans="1:26" ht="15.75" x14ac:dyDescent="0.25">
      <c r="A649" s="445"/>
      <c r="B649" s="445"/>
      <c r="C649" s="445"/>
      <c r="D649" s="445"/>
      <c r="E649" s="445"/>
      <c r="F649" s="445"/>
      <c r="G649" s="445"/>
      <c r="H649" s="445"/>
      <c r="I649" s="445"/>
      <c r="J649" s="445"/>
      <c r="K649" s="445"/>
      <c r="L649" s="445"/>
      <c r="M649" s="445"/>
      <c r="N649" s="445"/>
      <c r="O649" s="445"/>
      <c r="P649" s="445"/>
      <c r="Q649" s="445"/>
      <c r="R649" s="445"/>
      <c r="S649" s="445"/>
      <c r="T649" s="445"/>
      <c r="U649" s="445"/>
      <c r="V649" s="445"/>
      <c r="W649" s="445"/>
      <c r="X649" s="445"/>
      <c r="Y649" s="445"/>
      <c r="Z649" s="445"/>
    </row>
    <row r="650" spans="1:26" ht="15.75" x14ac:dyDescent="0.25">
      <c r="A650" s="445"/>
      <c r="B650" s="445"/>
      <c r="C650" s="445"/>
      <c r="D650" s="445"/>
      <c r="E650" s="445"/>
      <c r="F650" s="445"/>
      <c r="G650" s="445"/>
      <c r="H650" s="445"/>
      <c r="I650" s="445"/>
      <c r="J650" s="445"/>
      <c r="K650" s="445"/>
      <c r="L650" s="445"/>
      <c r="M650" s="445"/>
      <c r="N650" s="445"/>
      <c r="O650" s="445"/>
      <c r="P650" s="445"/>
      <c r="Q650" s="445"/>
      <c r="R650" s="445"/>
      <c r="S650" s="445"/>
      <c r="T650" s="445"/>
      <c r="U650" s="445"/>
      <c r="V650" s="445"/>
      <c r="W650" s="445"/>
      <c r="X650" s="445"/>
      <c r="Y650" s="445"/>
      <c r="Z650" s="445"/>
    </row>
    <row r="651" spans="1:26" ht="15.75" x14ac:dyDescent="0.25">
      <c r="A651" s="445"/>
      <c r="B651" s="445"/>
      <c r="C651" s="445"/>
      <c r="D651" s="445"/>
      <c r="E651" s="445"/>
      <c r="F651" s="445"/>
      <c r="G651" s="445"/>
      <c r="H651" s="445"/>
      <c r="I651" s="445"/>
      <c r="J651" s="445"/>
      <c r="K651" s="445"/>
      <c r="L651" s="445"/>
      <c r="M651" s="445"/>
      <c r="N651" s="445"/>
      <c r="O651" s="445"/>
      <c r="P651" s="445"/>
      <c r="Q651" s="445"/>
      <c r="R651" s="445"/>
      <c r="S651" s="445"/>
      <c r="T651" s="445"/>
      <c r="U651" s="445"/>
      <c r="V651" s="445"/>
      <c r="W651" s="445"/>
      <c r="X651" s="445"/>
      <c r="Y651" s="445"/>
      <c r="Z651" s="445"/>
    </row>
    <row r="652" spans="1:26" ht="15.75" x14ac:dyDescent="0.25">
      <c r="A652" s="445"/>
      <c r="B652" s="445"/>
      <c r="C652" s="445"/>
      <c r="D652" s="445"/>
      <c r="E652" s="445"/>
      <c r="F652" s="445"/>
      <c r="G652" s="445"/>
      <c r="H652" s="445"/>
      <c r="I652" s="445"/>
      <c r="J652" s="445"/>
      <c r="K652" s="445"/>
      <c r="L652" s="445"/>
      <c r="M652" s="445"/>
      <c r="N652" s="445"/>
      <c r="O652" s="445"/>
      <c r="P652" s="445"/>
      <c r="Q652" s="445"/>
      <c r="R652" s="445"/>
      <c r="S652" s="445"/>
      <c r="T652" s="445"/>
      <c r="U652" s="445"/>
      <c r="V652" s="445"/>
      <c r="W652" s="445"/>
      <c r="X652" s="445"/>
      <c r="Y652" s="445"/>
      <c r="Z652" s="445"/>
    </row>
    <row r="653" spans="1:26" ht="15.75" x14ac:dyDescent="0.25">
      <c r="A653" s="445"/>
      <c r="B653" s="445"/>
      <c r="C653" s="445"/>
      <c r="D653" s="445"/>
      <c r="E653" s="445"/>
      <c r="F653" s="445"/>
      <c r="G653" s="445"/>
      <c r="H653" s="445"/>
      <c r="I653" s="445"/>
      <c r="J653" s="445"/>
      <c r="K653" s="445"/>
      <c r="L653" s="445"/>
      <c r="M653" s="445"/>
      <c r="N653" s="445"/>
      <c r="O653" s="445"/>
      <c r="P653" s="445"/>
      <c r="Q653" s="445"/>
      <c r="R653" s="445"/>
      <c r="S653" s="445"/>
      <c r="T653" s="445"/>
      <c r="U653" s="445"/>
      <c r="V653" s="445"/>
      <c r="W653" s="445"/>
      <c r="X653" s="445"/>
      <c r="Y653" s="445"/>
      <c r="Z653" s="445"/>
    </row>
    <row r="654" spans="1:26" ht="15.75" x14ac:dyDescent="0.25">
      <c r="A654" s="445"/>
      <c r="B654" s="445"/>
      <c r="C654" s="445"/>
      <c r="D654" s="445"/>
      <c r="E654" s="445"/>
      <c r="F654" s="445"/>
      <c r="G654" s="445"/>
      <c r="H654" s="445"/>
      <c r="I654" s="445"/>
      <c r="J654" s="445"/>
      <c r="K654" s="445"/>
      <c r="L654" s="445"/>
      <c r="M654" s="445"/>
      <c r="N654" s="445"/>
      <c r="O654" s="445"/>
      <c r="P654" s="445"/>
      <c r="Q654" s="445"/>
      <c r="R654" s="445"/>
      <c r="S654" s="445"/>
      <c r="T654" s="445"/>
      <c r="U654" s="445"/>
      <c r="V654" s="445"/>
      <c r="W654" s="445"/>
      <c r="X654" s="445"/>
      <c r="Y654" s="445"/>
      <c r="Z654" s="445"/>
    </row>
    <row r="655" spans="1:26" ht="15.75" x14ac:dyDescent="0.25">
      <c r="A655" s="445"/>
      <c r="B655" s="445"/>
      <c r="C655" s="445"/>
      <c r="D655" s="445"/>
      <c r="E655" s="445"/>
      <c r="F655" s="445"/>
      <c r="G655" s="445"/>
      <c r="H655" s="445"/>
      <c r="I655" s="445"/>
      <c r="J655" s="445"/>
      <c r="K655" s="445"/>
      <c r="L655" s="445"/>
      <c r="M655" s="445"/>
      <c r="N655" s="445"/>
      <c r="O655" s="445"/>
      <c r="P655" s="445"/>
      <c r="Q655" s="445"/>
      <c r="R655" s="445"/>
      <c r="S655" s="445"/>
      <c r="T655" s="445"/>
      <c r="U655" s="445"/>
      <c r="V655" s="445"/>
      <c r="W655" s="445"/>
      <c r="X655" s="445"/>
      <c r="Y655" s="445"/>
      <c r="Z655" s="445"/>
    </row>
    <row r="656" spans="1:26" ht="15.75" x14ac:dyDescent="0.25">
      <c r="A656" s="445"/>
      <c r="B656" s="445"/>
      <c r="C656" s="445"/>
      <c r="D656" s="445"/>
      <c r="E656" s="445"/>
      <c r="F656" s="445"/>
      <c r="G656" s="445"/>
      <c r="H656" s="445"/>
      <c r="I656" s="445"/>
      <c r="J656" s="445"/>
      <c r="K656" s="445"/>
      <c r="L656" s="445"/>
      <c r="M656" s="445"/>
      <c r="N656" s="445"/>
      <c r="O656" s="445"/>
      <c r="P656" s="445"/>
      <c r="Q656" s="445"/>
      <c r="R656" s="445"/>
      <c r="S656" s="445"/>
      <c r="T656" s="445"/>
      <c r="U656" s="445"/>
      <c r="V656" s="445"/>
      <c r="W656" s="445"/>
      <c r="X656" s="445"/>
      <c r="Y656" s="445"/>
      <c r="Z656" s="445"/>
    </row>
    <row r="657" spans="1:26" ht="15.75" x14ac:dyDescent="0.25">
      <c r="A657" s="445"/>
      <c r="B657" s="445"/>
      <c r="C657" s="445"/>
      <c r="D657" s="445"/>
      <c r="E657" s="445"/>
      <c r="F657" s="445"/>
      <c r="G657" s="445"/>
      <c r="H657" s="445"/>
      <c r="I657" s="445"/>
      <c r="J657" s="445"/>
      <c r="K657" s="445"/>
      <c r="L657" s="445"/>
      <c r="M657" s="445"/>
      <c r="N657" s="445"/>
      <c r="O657" s="445"/>
      <c r="P657" s="445"/>
      <c r="Q657" s="445"/>
      <c r="R657" s="445"/>
      <c r="S657" s="445"/>
      <c r="T657" s="445"/>
      <c r="U657" s="445"/>
      <c r="V657" s="445"/>
      <c r="W657" s="445"/>
      <c r="X657" s="445"/>
      <c r="Y657" s="445"/>
      <c r="Z657" s="445"/>
    </row>
    <row r="658" spans="1:26" ht="15.75" x14ac:dyDescent="0.25">
      <c r="A658" s="445"/>
      <c r="B658" s="445"/>
      <c r="C658" s="445"/>
      <c r="D658" s="445"/>
      <c r="E658" s="445"/>
      <c r="F658" s="445"/>
      <c r="G658" s="445"/>
      <c r="H658" s="445"/>
      <c r="I658" s="445"/>
      <c r="J658" s="445"/>
      <c r="K658" s="445"/>
      <c r="L658" s="445"/>
      <c r="M658" s="445"/>
      <c r="N658" s="445"/>
      <c r="O658" s="445"/>
      <c r="P658" s="445"/>
      <c r="Q658" s="445"/>
      <c r="R658" s="445"/>
      <c r="S658" s="445"/>
      <c r="T658" s="445"/>
      <c r="U658" s="445"/>
      <c r="V658" s="445"/>
      <c r="W658" s="445"/>
      <c r="X658" s="445"/>
      <c r="Y658" s="445"/>
      <c r="Z658" s="445"/>
    </row>
    <row r="659" spans="1:26" ht="15.75" x14ac:dyDescent="0.25">
      <c r="A659" s="445"/>
      <c r="B659" s="445"/>
      <c r="C659" s="445"/>
      <c r="D659" s="445"/>
      <c r="E659" s="445"/>
      <c r="F659" s="445"/>
      <c r="G659" s="445"/>
      <c r="H659" s="445"/>
      <c r="I659" s="445"/>
      <c r="J659" s="445"/>
      <c r="K659" s="445"/>
      <c r="L659" s="445"/>
      <c r="M659" s="445"/>
      <c r="N659" s="445"/>
      <c r="O659" s="445"/>
      <c r="P659" s="445"/>
      <c r="Q659" s="445"/>
      <c r="R659" s="445"/>
      <c r="S659" s="445"/>
      <c r="T659" s="445"/>
      <c r="U659" s="445"/>
      <c r="V659" s="445"/>
      <c r="W659" s="445"/>
      <c r="X659" s="445"/>
      <c r="Y659" s="445"/>
      <c r="Z659" s="445"/>
    </row>
    <row r="660" spans="1:26" ht="15.75" x14ac:dyDescent="0.25">
      <c r="A660" s="445"/>
      <c r="B660" s="445"/>
      <c r="C660" s="445"/>
      <c r="D660" s="445"/>
      <c r="E660" s="445"/>
      <c r="F660" s="445"/>
      <c r="G660" s="445"/>
      <c r="H660" s="445"/>
      <c r="I660" s="445"/>
      <c r="J660" s="445"/>
      <c r="K660" s="445"/>
      <c r="L660" s="445"/>
      <c r="M660" s="445"/>
      <c r="N660" s="445"/>
      <c r="O660" s="445"/>
      <c r="P660" s="445"/>
      <c r="Q660" s="445"/>
      <c r="R660" s="445"/>
      <c r="S660" s="445"/>
      <c r="T660" s="445"/>
      <c r="U660" s="445"/>
      <c r="V660" s="445"/>
      <c r="W660" s="445"/>
      <c r="X660" s="445"/>
      <c r="Y660" s="445"/>
      <c r="Z660" s="445"/>
    </row>
    <row r="661" spans="1:26" ht="15.75" x14ac:dyDescent="0.25">
      <c r="A661" s="445"/>
      <c r="B661" s="445"/>
      <c r="C661" s="445"/>
      <c r="D661" s="445"/>
      <c r="E661" s="445"/>
      <c r="F661" s="445"/>
      <c r="G661" s="445"/>
      <c r="H661" s="445"/>
      <c r="I661" s="445"/>
      <c r="J661" s="445"/>
      <c r="K661" s="445"/>
      <c r="L661" s="445"/>
      <c r="M661" s="445"/>
      <c r="N661" s="445"/>
      <c r="O661" s="445"/>
      <c r="P661" s="445"/>
      <c r="Q661" s="445"/>
      <c r="R661" s="445"/>
      <c r="S661" s="445"/>
      <c r="T661" s="445"/>
      <c r="U661" s="445"/>
      <c r="V661" s="445"/>
      <c r="W661" s="445"/>
      <c r="X661" s="445"/>
      <c r="Y661" s="445"/>
      <c r="Z661" s="445"/>
    </row>
    <row r="662" spans="1:26" ht="15.75" x14ac:dyDescent="0.25">
      <c r="A662" s="445"/>
      <c r="B662" s="445"/>
      <c r="C662" s="445"/>
      <c r="D662" s="445"/>
      <c r="E662" s="445"/>
      <c r="F662" s="445"/>
      <c r="G662" s="445"/>
      <c r="H662" s="445"/>
      <c r="I662" s="445"/>
      <c r="J662" s="445"/>
      <c r="K662" s="445"/>
      <c r="L662" s="445"/>
      <c r="M662" s="445"/>
      <c r="N662" s="445"/>
      <c r="O662" s="445"/>
      <c r="P662" s="445"/>
      <c r="Q662" s="445"/>
      <c r="R662" s="445"/>
      <c r="S662" s="445"/>
      <c r="T662" s="445"/>
      <c r="U662" s="445"/>
      <c r="V662" s="445"/>
      <c r="W662" s="445"/>
      <c r="X662" s="445"/>
      <c r="Y662" s="445"/>
      <c r="Z662" s="445"/>
    </row>
    <row r="663" spans="1:26" ht="15.75" x14ac:dyDescent="0.25">
      <c r="A663" s="445"/>
      <c r="B663" s="445"/>
      <c r="C663" s="445"/>
      <c r="D663" s="445"/>
      <c r="E663" s="445"/>
      <c r="F663" s="445"/>
      <c r="G663" s="445"/>
      <c r="H663" s="445"/>
      <c r="I663" s="445"/>
      <c r="J663" s="445"/>
      <c r="K663" s="445"/>
      <c r="L663" s="445"/>
      <c r="M663" s="445"/>
      <c r="N663" s="445"/>
      <c r="O663" s="445"/>
      <c r="P663" s="445"/>
      <c r="Q663" s="445"/>
      <c r="R663" s="445"/>
      <c r="S663" s="445"/>
      <c r="T663" s="445"/>
      <c r="U663" s="445"/>
      <c r="V663" s="445"/>
      <c r="W663" s="445"/>
      <c r="X663" s="445"/>
      <c r="Y663" s="445"/>
      <c r="Z663" s="445"/>
    </row>
    <row r="664" spans="1:26" ht="15.75" x14ac:dyDescent="0.25">
      <c r="A664" s="445"/>
      <c r="B664" s="445"/>
      <c r="C664" s="445"/>
      <c r="D664" s="445"/>
      <c r="E664" s="445"/>
      <c r="F664" s="445"/>
      <c r="G664" s="445"/>
      <c r="H664" s="445"/>
      <c r="I664" s="445"/>
      <c r="J664" s="445"/>
      <c r="K664" s="445"/>
      <c r="L664" s="445"/>
      <c r="M664" s="445"/>
      <c r="N664" s="445"/>
      <c r="O664" s="445"/>
      <c r="P664" s="445"/>
      <c r="Q664" s="445"/>
      <c r="R664" s="445"/>
      <c r="S664" s="445"/>
      <c r="T664" s="445"/>
      <c r="U664" s="445"/>
      <c r="V664" s="445"/>
      <c r="W664" s="445"/>
      <c r="X664" s="445"/>
      <c r="Y664" s="445"/>
      <c r="Z664" s="445"/>
    </row>
    <row r="665" spans="1:26" ht="15.75" x14ac:dyDescent="0.25">
      <c r="A665" s="445"/>
      <c r="B665" s="445"/>
      <c r="C665" s="445"/>
      <c r="D665" s="445"/>
      <c r="E665" s="445"/>
      <c r="F665" s="445"/>
      <c r="G665" s="445"/>
      <c r="H665" s="445"/>
      <c r="I665" s="445"/>
      <c r="J665" s="445"/>
      <c r="K665" s="445"/>
      <c r="L665" s="445"/>
      <c r="M665" s="445"/>
      <c r="N665" s="445"/>
      <c r="O665" s="445"/>
      <c r="P665" s="445"/>
      <c r="Q665" s="445"/>
      <c r="R665" s="445"/>
      <c r="S665" s="445"/>
      <c r="T665" s="445"/>
      <c r="U665" s="445"/>
      <c r="V665" s="445"/>
      <c r="W665" s="445"/>
      <c r="X665" s="445"/>
      <c r="Y665" s="445"/>
      <c r="Z665" s="445"/>
    </row>
    <row r="666" spans="1:26" ht="15.75" x14ac:dyDescent="0.25">
      <c r="A666" s="445"/>
      <c r="B666" s="445"/>
      <c r="C666" s="445"/>
      <c r="D666" s="445"/>
      <c r="E666" s="445"/>
      <c r="F666" s="445"/>
      <c r="G666" s="445"/>
      <c r="H666" s="445"/>
      <c r="I666" s="445"/>
      <c r="J666" s="445"/>
      <c r="K666" s="445"/>
      <c r="L666" s="445"/>
      <c r="M666" s="445"/>
      <c r="N666" s="445"/>
      <c r="O666" s="445"/>
      <c r="P666" s="445"/>
      <c r="Q666" s="445"/>
      <c r="R666" s="445"/>
      <c r="S666" s="445"/>
      <c r="T666" s="445"/>
      <c r="U666" s="445"/>
      <c r="V666" s="445"/>
      <c r="W666" s="445"/>
      <c r="X666" s="445"/>
      <c r="Y666" s="445"/>
      <c r="Z666" s="445"/>
    </row>
    <row r="667" spans="1:26" ht="15.75" x14ac:dyDescent="0.25">
      <c r="A667" s="445"/>
      <c r="B667" s="445"/>
      <c r="C667" s="445"/>
      <c r="D667" s="445"/>
      <c r="E667" s="445"/>
      <c r="F667" s="445"/>
      <c r="G667" s="445"/>
      <c r="H667" s="445"/>
      <c r="I667" s="445"/>
      <c r="J667" s="445"/>
      <c r="K667" s="445"/>
      <c r="L667" s="445"/>
      <c r="M667" s="445"/>
      <c r="N667" s="445"/>
      <c r="O667" s="445"/>
      <c r="P667" s="445"/>
      <c r="Q667" s="445"/>
      <c r="R667" s="445"/>
      <c r="S667" s="445"/>
      <c r="T667" s="445"/>
      <c r="U667" s="445"/>
      <c r="V667" s="445"/>
      <c r="W667" s="445"/>
      <c r="X667" s="445"/>
      <c r="Y667" s="445"/>
      <c r="Z667" s="445"/>
    </row>
    <row r="668" spans="1:26" ht="15.75" x14ac:dyDescent="0.25">
      <c r="A668" s="445"/>
      <c r="B668" s="445"/>
      <c r="C668" s="445"/>
      <c r="D668" s="445"/>
      <c r="E668" s="445"/>
      <c r="F668" s="445"/>
      <c r="G668" s="445"/>
      <c r="H668" s="445"/>
      <c r="I668" s="445"/>
      <c r="J668" s="445"/>
      <c r="K668" s="445"/>
      <c r="L668" s="445"/>
      <c r="M668" s="445"/>
      <c r="N668" s="445"/>
      <c r="O668" s="445"/>
      <c r="P668" s="445"/>
      <c r="Q668" s="445"/>
      <c r="R668" s="445"/>
      <c r="S668" s="445"/>
      <c r="T668" s="445"/>
      <c r="U668" s="445"/>
      <c r="V668" s="445"/>
      <c r="W668" s="445"/>
      <c r="X668" s="445"/>
      <c r="Y668" s="445"/>
      <c r="Z668" s="445"/>
    </row>
    <row r="669" spans="1:26" ht="15.75" x14ac:dyDescent="0.25">
      <c r="A669" s="445"/>
      <c r="B669" s="445"/>
      <c r="C669" s="445"/>
      <c r="D669" s="445"/>
      <c r="E669" s="445"/>
      <c r="F669" s="445"/>
      <c r="G669" s="445"/>
      <c r="H669" s="445"/>
      <c r="I669" s="445"/>
      <c r="J669" s="445"/>
      <c r="K669" s="445"/>
      <c r="L669" s="445"/>
      <c r="M669" s="445"/>
      <c r="N669" s="445"/>
      <c r="O669" s="445"/>
      <c r="P669" s="445"/>
      <c r="Q669" s="445"/>
      <c r="R669" s="445"/>
      <c r="S669" s="445"/>
      <c r="T669" s="445"/>
      <c r="U669" s="445"/>
      <c r="V669" s="445"/>
      <c r="W669" s="445"/>
      <c r="X669" s="445"/>
      <c r="Y669" s="445"/>
      <c r="Z669" s="445"/>
    </row>
    <row r="670" spans="1:26" ht="15.75" x14ac:dyDescent="0.25">
      <c r="A670" s="445"/>
      <c r="B670" s="445"/>
      <c r="C670" s="445"/>
      <c r="D670" s="445"/>
      <c r="E670" s="445"/>
      <c r="F670" s="445"/>
      <c r="G670" s="445"/>
      <c r="H670" s="445"/>
      <c r="I670" s="445"/>
      <c r="J670" s="445"/>
      <c r="K670" s="445"/>
      <c r="L670" s="445"/>
      <c r="M670" s="445"/>
      <c r="N670" s="445"/>
      <c r="O670" s="445"/>
      <c r="P670" s="445"/>
      <c r="Q670" s="445"/>
      <c r="R670" s="445"/>
      <c r="S670" s="445"/>
      <c r="T670" s="445"/>
      <c r="U670" s="445"/>
      <c r="V670" s="445"/>
      <c r="W670" s="445"/>
      <c r="X670" s="445"/>
      <c r="Y670" s="445"/>
      <c r="Z670" s="445"/>
    </row>
    <row r="671" spans="1:26" ht="15.75" x14ac:dyDescent="0.25">
      <c r="A671" s="445"/>
      <c r="B671" s="445"/>
      <c r="C671" s="445"/>
      <c r="D671" s="445"/>
      <c r="E671" s="445"/>
      <c r="F671" s="445"/>
      <c r="G671" s="445"/>
      <c r="H671" s="445"/>
      <c r="I671" s="445"/>
      <c r="J671" s="445"/>
      <c r="K671" s="445"/>
      <c r="L671" s="445"/>
      <c r="M671" s="445"/>
      <c r="N671" s="445"/>
      <c r="O671" s="445"/>
      <c r="P671" s="445"/>
      <c r="Q671" s="445"/>
      <c r="R671" s="445"/>
      <c r="S671" s="445"/>
      <c r="T671" s="445"/>
      <c r="U671" s="445"/>
      <c r="V671" s="445"/>
      <c r="W671" s="445"/>
      <c r="X671" s="445"/>
      <c r="Y671" s="445"/>
      <c r="Z671" s="445"/>
    </row>
    <row r="672" spans="1:26" ht="15.75" x14ac:dyDescent="0.25">
      <c r="A672" s="445"/>
      <c r="B672" s="445"/>
      <c r="C672" s="445"/>
      <c r="D672" s="445"/>
      <c r="E672" s="445"/>
      <c r="F672" s="445"/>
      <c r="G672" s="445"/>
      <c r="H672" s="445"/>
      <c r="I672" s="445"/>
      <c r="J672" s="445"/>
      <c r="K672" s="445"/>
      <c r="L672" s="445"/>
      <c r="M672" s="445"/>
      <c r="N672" s="445"/>
      <c r="O672" s="445"/>
      <c r="P672" s="445"/>
      <c r="Q672" s="445"/>
      <c r="R672" s="445"/>
      <c r="S672" s="445"/>
      <c r="T672" s="445"/>
      <c r="U672" s="445"/>
      <c r="V672" s="445"/>
      <c r="W672" s="445"/>
      <c r="X672" s="445"/>
      <c r="Y672" s="445"/>
      <c r="Z672" s="445"/>
    </row>
    <row r="673" spans="1:26" ht="15.75" x14ac:dyDescent="0.25">
      <c r="A673" s="445"/>
      <c r="B673" s="445"/>
      <c r="C673" s="445"/>
      <c r="D673" s="445"/>
      <c r="E673" s="445"/>
      <c r="F673" s="445"/>
      <c r="G673" s="445"/>
      <c r="H673" s="445"/>
      <c r="I673" s="445"/>
      <c r="J673" s="445"/>
      <c r="K673" s="445"/>
      <c r="L673" s="445"/>
      <c r="M673" s="445"/>
      <c r="N673" s="445"/>
      <c r="O673" s="445"/>
      <c r="P673" s="445"/>
      <c r="Q673" s="445"/>
      <c r="R673" s="445"/>
      <c r="S673" s="445"/>
      <c r="T673" s="445"/>
      <c r="U673" s="445"/>
      <c r="V673" s="445"/>
      <c r="W673" s="445"/>
      <c r="X673" s="445"/>
      <c r="Y673" s="445"/>
      <c r="Z673" s="445"/>
    </row>
    <row r="674" spans="1:26" ht="15.75" x14ac:dyDescent="0.25">
      <c r="A674" s="445"/>
      <c r="B674" s="445"/>
      <c r="C674" s="445"/>
      <c r="D674" s="445"/>
      <c r="E674" s="445"/>
      <c r="F674" s="445"/>
      <c r="G674" s="445"/>
      <c r="H674" s="445"/>
      <c r="I674" s="445"/>
      <c r="J674" s="445"/>
      <c r="K674" s="445"/>
      <c r="L674" s="445"/>
      <c r="M674" s="445"/>
      <c r="N674" s="445"/>
      <c r="O674" s="445"/>
      <c r="P674" s="445"/>
      <c r="Q674" s="445"/>
      <c r="R674" s="445"/>
      <c r="S674" s="445"/>
      <c r="T674" s="445"/>
      <c r="U674" s="445"/>
      <c r="V674" s="445"/>
      <c r="W674" s="445"/>
      <c r="X674" s="445"/>
      <c r="Y674" s="445"/>
      <c r="Z674" s="445"/>
    </row>
    <row r="675" spans="1:26" ht="15.75" x14ac:dyDescent="0.25">
      <c r="A675" s="445"/>
      <c r="B675" s="445"/>
      <c r="C675" s="445"/>
      <c r="D675" s="445"/>
      <c r="E675" s="445"/>
      <c r="F675" s="445"/>
      <c r="G675" s="445"/>
      <c r="H675" s="445"/>
      <c r="I675" s="445"/>
      <c r="J675" s="445"/>
      <c r="K675" s="445"/>
      <c r="L675" s="445"/>
      <c r="M675" s="445"/>
      <c r="N675" s="445"/>
      <c r="O675" s="445"/>
      <c r="P675" s="445"/>
      <c r="Q675" s="445"/>
      <c r="R675" s="445"/>
      <c r="S675" s="445"/>
      <c r="T675" s="445"/>
      <c r="U675" s="445"/>
      <c r="V675" s="445"/>
      <c r="W675" s="445"/>
      <c r="X675" s="445"/>
      <c r="Y675" s="445"/>
      <c r="Z675" s="445"/>
    </row>
    <row r="676" spans="1:26" ht="15.75" x14ac:dyDescent="0.25">
      <c r="A676" s="445"/>
      <c r="B676" s="445"/>
      <c r="C676" s="445"/>
      <c r="D676" s="445"/>
      <c r="E676" s="445"/>
      <c r="F676" s="445"/>
      <c r="G676" s="445"/>
      <c r="H676" s="445"/>
      <c r="I676" s="445"/>
      <c r="J676" s="445"/>
      <c r="K676" s="445"/>
      <c r="L676" s="445"/>
      <c r="M676" s="445"/>
      <c r="N676" s="445"/>
      <c r="O676" s="445"/>
      <c r="P676" s="445"/>
      <c r="Q676" s="445"/>
      <c r="R676" s="445"/>
      <c r="S676" s="445"/>
      <c r="T676" s="445"/>
      <c r="U676" s="445"/>
      <c r="V676" s="445"/>
      <c r="W676" s="445"/>
      <c r="X676" s="445"/>
      <c r="Y676" s="445"/>
      <c r="Z676" s="445"/>
    </row>
    <row r="677" spans="1:26" ht="15.75" x14ac:dyDescent="0.25">
      <c r="A677" s="445"/>
      <c r="B677" s="445"/>
      <c r="C677" s="445"/>
      <c r="D677" s="445"/>
      <c r="E677" s="445"/>
      <c r="F677" s="445"/>
      <c r="G677" s="445"/>
      <c r="H677" s="445"/>
      <c r="I677" s="445"/>
      <c r="J677" s="445"/>
      <c r="K677" s="445"/>
      <c r="L677" s="445"/>
      <c r="M677" s="445"/>
      <c r="N677" s="445"/>
      <c r="O677" s="445"/>
      <c r="P677" s="445"/>
      <c r="Q677" s="445"/>
      <c r="R677" s="445"/>
      <c r="S677" s="445"/>
      <c r="T677" s="445"/>
      <c r="U677" s="445"/>
      <c r="V677" s="445"/>
      <c r="W677" s="445"/>
      <c r="X677" s="445"/>
      <c r="Y677" s="445"/>
      <c r="Z677" s="445"/>
    </row>
    <row r="678" spans="1:26" ht="15.75" x14ac:dyDescent="0.25">
      <c r="A678" s="445"/>
      <c r="B678" s="445"/>
      <c r="C678" s="445"/>
      <c r="D678" s="445"/>
      <c r="E678" s="445"/>
      <c r="F678" s="445"/>
      <c r="G678" s="445"/>
      <c r="H678" s="445"/>
      <c r="I678" s="445"/>
      <c r="J678" s="445"/>
      <c r="K678" s="445"/>
      <c r="L678" s="445"/>
      <c r="M678" s="445"/>
      <c r="N678" s="445"/>
      <c r="O678" s="445"/>
      <c r="P678" s="445"/>
      <c r="Q678" s="445"/>
      <c r="R678" s="445"/>
      <c r="S678" s="445"/>
      <c r="T678" s="445"/>
      <c r="U678" s="445"/>
      <c r="V678" s="445"/>
      <c r="W678" s="445"/>
      <c r="X678" s="445"/>
      <c r="Y678" s="445"/>
      <c r="Z678" s="445"/>
    </row>
    <row r="679" spans="1:26" ht="15.75" x14ac:dyDescent="0.25">
      <c r="A679" s="445"/>
      <c r="B679" s="445"/>
      <c r="C679" s="445"/>
      <c r="D679" s="445"/>
      <c r="E679" s="445"/>
      <c r="F679" s="445"/>
      <c r="G679" s="445"/>
      <c r="H679" s="445"/>
      <c r="I679" s="445"/>
      <c r="J679" s="445"/>
      <c r="K679" s="445"/>
      <c r="L679" s="445"/>
      <c r="M679" s="445"/>
      <c r="N679" s="445"/>
      <c r="O679" s="445"/>
      <c r="P679" s="445"/>
      <c r="Q679" s="445"/>
      <c r="R679" s="445"/>
      <c r="S679" s="445"/>
      <c r="T679" s="445"/>
      <c r="U679" s="445"/>
      <c r="V679" s="445"/>
      <c r="W679" s="445"/>
      <c r="X679" s="445"/>
      <c r="Y679" s="445"/>
      <c r="Z679" s="445"/>
    </row>
    <row r="680" spans="1:26" ht="15.75" x14ac:dyDescent="0.25">
      <c r="A680" s="445"/>
      <c r="B680" s="445"/>
      <c r="C680" s="445"/>
      <c r="D680" s="445"/>
      <c r="E680" s="445"/>
      <c r="F680" s="445"/>
      <c r="G680" s="445"/>
      <c r="H680" s="445"/>
      <c r="I680" s="445"/>
      <c r="J680" s="445"/>
      <c r="K680" s="445"/>
      <c r="L680" s="445"/>
      <c r="M680" s="445"/>
      <c r="N680" s="445"/>
      <c r="O680" s="445"/>
      <c r="P680" s="445"/>
      <c r="Q680" s="445"/>
      <c r="R680" s="445"/>
      <c r="S680" s="445"/>
      <c r="T680" s="445"/>
      <c r="U680" s="445"/>
      <c r="V680" s="445"/>
      <c r="W680" s="445"/>
      <c r="X680" s="445"/>
      <c r="Y680" s="445"/>
      <c r="Z680" s="445"/>
    </row>
    <row r="681" spans="1:26" ht="15.75" x14ac:dyDescent="0.25">
      <c r="A681" s="445"/>
      <c r="B681" s="445"/>
      <c r="C681" s="445"/>
      <c r="D681" s="445"/>
      <c r="E681" s="445"/>
      <c r="F681" s="445"/>
      <c r="G681" s="445"/>
      <c r="H681" s="445"/>
      <c r="I681" s="445"/>
      <c r="J681" s="445"/>
      <c r="K681" s="445"/>
      <c r="L681" s="445"/>
      <c r="M681" s="445"/>
      <c r="N681" s="445"/>
      <c r="O681" s="445"/>
      <c r="P681" s="445"/>
      <c r="Q681" s="445"/>
      <c r="R681" s="445"/>
      <c r="S681" s="445"/>
      <c r="T681" s="445"/>
      <c r="U681" s="445"/>
      <c r="V681" s="445"/>
      <c r="W681" s="445"/>
      <c r="X681" s="445"/>
      <c r="Y681" s="445"/>
      <c r="Z681" s="445"/>
    </row>
    <row r="682" spans="1:26" ht="15.75" x14ac:dyDescent="0.25">
      <c r="A682" s="445"/>
      <c r="B682" s="445"/>
      <c r="C682" s="445"/>
      <c r="D682" s="445"/>
      <c r="E682" s="445"/>
      <c r="F682" s="445"/>
      <c r="G682" s="445"/>
      <c r="H682" s="445"/>
      <c r="I682" s="445"/>
      <c r="J682" s="445"/>
      <c r="K682" s="445"/>
      <c r="L682" s="445"/>
      <c r="M682" s="445"/>
      <c r="N682" s="445"/>
      <c r="O682" s="445"/>
      <c r="P682" s="445"/>
      <c r="Q682" s="445"/>
      <c r="R682" s="445"/>
      <c r="S682" s="445"/>
      <c r="T682" s="445"/>
      <c r="U682" s="445"/>
      <c r="V682" s="445"/>
      <c r="W682" s="445"/>
      <c r="X682" s="445"/>
      <c r="Y682" s="445"/>
      <c r="Z682" s="445"/>
    </row>
    <row r="683" spans="1:26" ht="15.75" x14ac:dyDescent="0.25">
      <c r="A683" s="445"/>
      <c r="B683" s="445"/>
      <c r="C683" s="445"/>
      <c r="D683" s="445"/>
      <c r="E683" s="445"/>
      <c r="F683" s="445"/>
      <c r="G683" s="445"/>
      <c r="H683" s="445"/>
      <c r="I683" s="445"/>
      <c r="J683" s="445"/>
      <c r="K683" s="445"/>
      <c r="L683" s="445"/>
      <c r="M683" s="445"/>
      <c r="N683" s="445"/>
      <c r="O683" s="445"/>
      <c r="P683" s="445"/>
      <c r="Q683" s="445"/>
      <c r="R683" s="445"/>
      <c r="S683" s="445"/>
      <c r="T683" s="445"/>
      <c r="U683" s="445"/>
      <c r="V683" s="445"/>
      <c r="W683" s="445"/>
      <c r="X683" s="445"/>
      <c r="Y683" s="445"/>
      <c r="Z683" s="445"/>
    </row>
    <row r="684" spans="1:26" ht="15.75" x14ac:dyDescent="0.25">
      <c r="A684" s="445"/>
      <c r="B684" s="445"/>
      <c r="C684" s="445"/>
      <c r="D684" s="445"/>
      <c r="E684" s="445"/>
      <c r="F684" s="445"/>
      <c r="G684" s="445"/>
      <c r="H684" s="445"/>
      <c r="I684" s="445"/>
      <c r="J684" s="445"/>
      <c r="K684" s="445"/>
      <c r="L684" s="445"/>
      <c r="M684" s="445"/>
      <c r="N684" s="445"/>
      <c r="O684" s="445"/>
      <c r="P684" s="445"/>
      <c r="Q684" s="445"/>
      <c r="R684" s="445"/>
      <c r="S684" s="445"/>
      <c r="T684" s="445"/>
      <c r="U684" s="445"/>
      <c r="V684" s="445"/>
      <c r="W684" s="445"/>
      <c r="X684" s="445"/>
      <c r="Y684" s="445"/>
      <c r="Z684" s="445"/>
    </row>
    <row r="685" spans="1:26" ht="15.75" x14ac:dyDescent="0.25">
      <c r="A685" s="445"/>
      <c r="B685" s="445"/>
      <c r="C685" s="445"/>
      <c r="D685" s="445"/>
      <c r="E685" s="445"/>
      <c r="F685" s="445"/>
      <c r="G685" s="445"/>
      <c r="H685" s="445"/>
      <c r="I685" s="445"/>
      <c r="J685" s="445"/>
      <c r="K685" s="445"/>
      <c r="L685" s="445"/>
      <c r="M685" s="445"/>
      <c r="N685" s="445"/>
      <c r="O685" s="445"/>
      <c r="P685" s="445"/>
      <c r="Q685" s="445"/>
      <c r="R685" s="445"/>
      <c r="S685" s="445"/>
      <c r="T685" s="445"/>
      <c r="U685" s="445"/>
      <c r="V685" s="445"/>
      <c r="W685" s="445"/>
      <c r="X685" s="445"/>
      <c r="Y685" s="445"/>
      <c r="Z685" s="445"/>
    </row>
    <row r="686" spans="1:26" ht="15.75" x14ac:dyDescent="0.25">
      <c r="A686" s="445"/>
      <c r="B686" s="445"/>
      <c r="C686" s="445"/>
      <c r="D686" s="445"/>
      <c r="E686" s="445"/>
      <c r="F686" s="445"/>
      <c r="G686" s="445"/>
      <c r="H686" s="445"/>
      <c r="I686" s="445"/>
      <c r="J686" s="445"/>
      <c r="K686" s="445"/>
      <c r="L686" s="445"/>
      <c r="M686" s="445"/>
      <c r="N686" s="445"/>
      <c r="O686" s="445"/>
      <c r="P686" s="445"/>
      <c r="Q686" s="445"/>
      <c r="R686" s="445"/>
      <c r="S686" s="445"/>
      <c r="T686" s="445"/>
      <c r="U686" s="445"/>
      <c r="V686" s="445"/>
      <c r="W686" s="445"/>
      <c r="X686" s="445"/>
      <c r="Y686" s="445"/>
      <c r="Z686" s="445"/>
    </row>
    <row r="687" spans="1:26" ht="15.75" x14ac:dyDescent="0.25">
      <c r="A687" s="445"/>
      <c r="B687" s="445"/>
      <c r="C687" s="445"/>
      <c r="D687" s="445"/>
      <c r="E687" s="445"/>
      <c r="F687" s="445"/>
      <c r="G687" s="445"/>
      <c r="H687" s="445"/>
      <c r="I687" s="445"/>
      <c r="J687" s="445"/>
      <c r="K687" s="445"/>
      <c r="L687" s="445"/>
      <c r="M687" s="445"/>
      <c r="N687" s="445"/>
      <c r="O687" s="445"/>
      <c r="P687" s="445"/>
      <c r="Q687" s="445"/>
      <c r="R687" s="445"/>
      <c r="S687" s="445"/>
      <c r="T687" s="445"/>
      <c r="U687" s="445"/>
      <c r="V687" s="445"/>
      <c r="W687" s="445"/>
      <c r="X687" s="445"/>
      <c r="Y687" s="445"/>
      <c r="Z687" s="445"/>
    </row>
    <row r="688" spans="1:26" ht="15.75" x14ac:dyDescent="0.25">
      <c r="A688" s="445"/>
      <c r="B688" s="445"/>
      <c r="C688" s="445"/>
      <c r="D688" s="445"/>
      <c r="E688" s="445"/>
      <c r="F688" s="445"/>
      <c r="G688" s="445"/>
      <c r="H688" s="445"/>
      <c r="I688" s="445"/>
      <c r="J688" s="445"/>
      <c r="K688" s="445"/>
      <c r="L688" s="445"/>
      <c r="M688" s="445"/>
      <c r="N688" s="445"/>
      <c r="O688" s="445"/>
      <c r="P688" s="445"/>
      <c r="Q688" s="445"/>
      <c r="R688" s="445"/>
      <c r="S688" s="445"/>
      <c r="T688" s="445"/>
      <c r="U688" s="445"/>
      <c r="V688" s="445"/>
      <c r="W688" s="445"/>
      <c r="X688" s="445"/>
      <c r="Y688" s="445"/>
      <c r="Z688" s="445"/>
    </row>
    <row r="689" spans="1:26" ht="15.75" x14ac:dyDescent="0.25">
      <c r="A689" s="445"/>
      <c r="B689" s="445"/>
      <c r="C689" s="445"/>
      <c r="D689" s="445"/>
      <c r="E689" s="445"/>
      <c r="F689" s="445"/>
      <c r="G689" s="445"/>
      <c r="H689" s="445"/>
      <c r="I689" s="445"/>
      <c r="J689" s="445"/>
      <c r="K689" s="445"/>
      <c r="L689" s="445"/>
      <c r="M689" s="445"/>
      <c r="N689" s="445"/>
      <c r="O689" s="445"/>
      <c r="P689" s="445"/>
      <c r="Q689" s="445"/>
      <c r="R689" s="445"/>
      <c r="S689" s="445"/>
      <c r="T689" s="445"/>
      <c r="U689" s="445"/>
      <c r="V689" s="445"/>
      <c r="W689" s="445"/>
      <c r="X689" s="445"/>
      <c r="Y689" s="445"/>
      <c r="Z689" s="445"/>
    </row>
    <row r="690" spans="1:26" ht="15.75" x14ac:dyDescent="0.25">
      <c r="A690" s="445"/>
      <c r="B690" s="445"/>
      <c r="C690" s="445"/>
      <c r="D690" s="445"/>
      <c r="E690" s="445"/>
      <c r="F690" s="445"/>
      <c r="G690" s="445"/>
      <c r="H690" s="445"/>
      <c r="I690" s="445"/>
      <c r="J690" s="445"/>
      <c r="K690" s="445"/>
      <c r="L690" s="445"/>
      <c r="M690" s="445"/>
      <c r="N690" s="445"/>
      <c r="O690" s="445"/>
      <c r="P690" s="445"/>
      <c r="Q690" s="445"/>
      <c r="R690" s="445"/>
      <c r="S690" s="445"/>
      <c r="T690" s="445"/>
      <c r="U690" s="445"/>
      <c r="V690" s="445"/>
      <c r="W690" s="445"/>
      <c r="X690" s="445"/>
      <c r="Y690" s="445"/>
      <c r="Z690" s="445"/>
    </row>
    <row r="691" spans="1:26" ht="15.75" x14ac:dyDescent="0.25">
      <c r="A691" s="445"/>
      <c r="B691" s="445"/>
      <c r="C691" s="445"/>
      <c r="D691" s="445"/>
      <c r="E691" s="445"/>
      <c r="F691" s="445"/>
      <c r="G691" s="445"/>
      <c r="H691" s="445"/>
      <c r="I691" s="445"/>
      <c r="J691" s="445"/>
      <c r="K691" s="445"/>
      <c r="L691" s="445"/>
      <c r="M691" s="445"/>
      <c r="N691" s="445"/>
      <c r="O691" s="445"/>
      <c r="P691" s="445"/>
      <c r="Q691" s="445"/>
      <c r="R691" s="445"/>
      <c r="S691" s="445"/>
      <c r="T691" s="445"/>
      <c r="U691" s="445"/>
      <c r="V691" s="445"/>
      <c r="W691" s="445"/>
      <c r="X691" s="445"/>
      <c r="Y691" s="445"/>
      <c r="Z691" s="445"/>
    </row>
    <row r="692" spans="1:26" ht="15.75" x14ac:dyDescent="0.25">
      <c r="A692" s="445"/>
      <c r="B692" s="445"/>
      <c r="C692" s="445"/>
      <c r="D692" s="445"/>
      <c r="E692" s="445"/>
      <c r="F692" s="445"/>
      <c r="G692" s="445"/>
      <c r="H692" s="445"/>
      <c r="I692" s="445"/>
      <c r="J692" s="445"/>
      <c r="K692" s="445"/>
      <c r="L692" s="445"/>
      <c r="M692" s="445"/>
      <c r="N692" s="445"/>
      <c r="O692" s="445"/>
      <c r="P692" s="445"/>
      <c r="Q692" s="445"/>
      <c r="R692" s="445"/>
      <c r="S692" s="445"/>
      <c r="T692" s="445"/>
      <c r="U692" s="445"/>
      <c r="V692" s="445"/>
      <c r="W692" s="445"/>
      <c r="X692" s="445"/>
      <c r="Y692" s="445"/>
      <c r="Z692" s="445"/>
    </row>
    <row r="693" spans="1:26" ht="15.75" x14ac:dyDescent="0.25">
      <c r="A693" s="445"/>
      <c r="B693" s="445"/>
      <c r="C693" s="445"/>
      <c r="D693" s="445"/>
      <c r="E693" s="445"/>
      <c r="F693" s="445"/>
      <c r="G693" s="445"/>
      <c r="H693" s="445"/>
      <c r="I693" s="445"/>
      <c r="J693" s="445"/>
      <c r="K693" s="445"/>
      <c r="L693" s="445"/>
      <c r="M693" s="445"/>
      <c r="N693" s="445"/>
      <c r="O693" s="445"/>
      <c r="P693" s="445"/>
      <c r="Q693" s="445"/>
      <c r="R693" s="445"/>
      <c r="S693" s="445"/>
      <c r="T693" s="445"/>
      <c r="U693" s="445"/>
      <c r="V693" s="445"/>
      <c r="W693" s="445"/>
      <c r="X693" s="445"/>
      <c r="Y693" s="445"/>
      <c r="Z693" s="445"/>
    </row>
    <row r="694" spans="1:26" ht="15.75" x14ac:dyDescent="0.25">
      <c r="A694" s="445"/>
      <c r="B694" s="445"/>
      <c r="C694" s="445"/>
      <c r="D694" s="445"/>
      <c r="E694" s="445"/>
      <c r="F694" s="445"/>
      <c r="G694" s="445"/>
      <c r="H694" s="445"/>
      <c r="I694" s="445"/>
      <c r="J694" s="445"/>
      <c r="K694" s="445"/>
      <c r="L694" s="445"/>
      <c r="M694" s="445"/>
      <c r="N694" s="445"/>
      <c r="O694" s="445"/>
      <c r="P694" s="445"/>
      <c r="Q694" s="445"/>
      <c r="R694" s="445"/>
      <c r="S694" s="445"/>
      <c r="T694" s="445"/>
      <c r="U694" s="445"/>
      <c r="V694" s="445"/>
      <c r="W694" s="445"/>
      <c r="X694" s="445"/>
      <c r="Y694" s="445"/>
      <c r="Z694" s="445"/>
    </row>
    <row r="695" spans="1:26" ht="15.75" x14ac:dyDescent="0.25">
      <c r="A695" s="445"/>
      <c r="B695" s="445"/>
      <c r="C695" s="445"/>
      <c r="D695" s="445"/>
      <c r="E695" s="445"/>
      <c r="F695" s="445"/>
      <c r="G695" s="445"/>
      <c r="H695" s="445"/>
      <c r="I695" s="445"/>
      <c r="J695" s="445"/>
      <c r="K695" s="445"/>
      <c r="L695" s="445"/>
      <c r="M695" s="445"/>
      <c r="N695" s="445"/>
      <c r="O695" s="445"/>
      <c r="P695" s="445"/>
      <c r="Q695" s="445"/>
      <c r="R695" s="445"/>
      <c r="S695" s="445"/>
      <c r="T695" s="445"/>
      <c r="U695" s="445"/>
      <c r="V695" s="445"/>
      <c r="W695" s="445"/>
      <c r="X695" s="445"/>
      <c r="Y695" s="445"/>
      <c r="Z695" s="445"/>
    </row>
    <row r="696" spans="1:26" ht="15.75" x14ac:dyDescent="0.25">
      <c r="A696" s="445"/>
      <c r="B696" s="445"/>
      <c r="C696" s="445"/>
      <c r="D696" s="445"/>
      <c r="E696" s="445"/>
      <c r="F696" s="445"/>
      <c r="G696" s="445"/>
      <c r="H696" s="445"/>
      <c r="I696" s="445"/>
      <c r="J696" s="445"/>
      <c r="K696" s="445"/>
      <c r="L696" s="445"/>
      <c r="M696" s="445"/>
      <c r="N696" s="445"/>
      <c r="O696" s="445"/>
      <c r="P696" s="445"/>
      <c r="Q696" s="445"/>
      <c r="R696" s="445"/>
      <c r="S696" s="445"/>
      <c r="T696" s="445"/>
      <c r="U696" s="445"/>
      <c r="V696" s="445"/>
      <c r="W696" s="445"/>
      <c r="X696" s="445"/>
      <c r="Y696" s="445"/>
      <c r="Z696" s="445"/>
    </row>
    <row r="697" spans="1:26" ht="15.75" x14ac:dyDescent="0.25">
      <c r="A697" s="445"/>
      <c r="B697" s="445"/>
      <c r="C697" s="445"/>
      <c r="D697" s="445"/>
      <c r="E697" s="445"/>
      <c r="F697" s="445"/>
      <c r="G697" s="445"/>
      <c r="H697" s="445"/>
      <c r="I697" s="445"/>
      <c r="J697" s="445"/>
      <c r="K697" s="445"/>
      <c r="L697" s="445"/>
      <c r="M697" s="445"/>
      <c r="N697" s="445"/>
      <c r="O697" s="445"/>
      <c r="P697" s="445"/>
      <c r="Q697" s="445"/>
      <c r="R697" s="445"/>
      <c r="S697" s="445"/>
      <c r="T697" s="445"/>
      <c r="U697" s="445"/>
      <c r="V697" s="445"/>
      <c r="W697" s="445"/>
      <c r="X697" s="445"/>
      <c r="Y697" s="445"/>
      <c r="Z697" s="445"/>
    </row>
    <row r="698" spans="1:26" ht="15.75" x14ac:dyDescent="0.25">
      <c r="A698" s="445"/>
      <c r="B698" s="445"/>
      <c r="C698" s="445"/>
      <c r="D698" s="445"/>
      <c r="E698" s="445"/>
      <c r="F698" s="445"/>
      <c r="G698" s="445"/>
      <c r="H698" s="445"/>
      <c r="I698" s="445"/>
      <c r="J698" s="445"/>
      <c r="K698" s="445"/>
      <c r="L698" s="445"/>
      <c r="M698" s="445"/>
      <c r="N698" s="445"/>
      <c r="O698" s="445"/>
      <c r="P698" s="445"/>
      <c r="Q698" s="445"/>
      <c r="R698" s="445"/>
      <c r="S698" s="445"/>
      <c r="T698" s="445"/>
      <c r="U698" s="445"/>
      <c r="V698" s="445"/>
      <c r="W698" s="445"/>
      <c r="X698" s="445"/>
      <c r="Y698" s="445"/>
      <c r="Z698" s="445"/>
    </row>
    <row r="699" spans="1:26" ht="15.75" x14ac:dyDescent="0.25">
      <c r="A699" s="445"/>
      <c r="B699" s="445"/>
      <c r="C699" s="445"/>
      <c r="D699" s="445"/>
      <c r="E699" s="445"/>
      <c r="F699" s="445"/>
      <c r="G699" s="445"/>
      <c r="H699" s="445"/>
      <c r="I699" s="445"/>
      <c r="J699" s="445"/>
      <c r="K699" s="445"/>
      <c r="L699" s="445"/>
      <c r="M699" s="445"/>
      <c r="N699" s="445"/>
      <c r="O699" s="445"/>
      <c r="P699" s="445"/>
      <c r="Q699" s="445"/>
      <c r="R699" s="445"/>
      <c r="S699" s="445"/>
      <c r="T699" s="445"/>
      <c r="U699" s="445"/>
      <c r="V699" s="445"/>
      <c r="W699" s="445"/>
      <c r="X699" s="445"/>
      <c r="Y699" s="445"/>
      <c r="Z699" s="445"/>
    </row>
    <row r="700" spans="1:26" ht="15.75" x14ac:dyDescent="0.25">
      <c r="A700" s="445"/>
      <c r="B700" s="445"/>
      <c r="C700" s="445"/>
      <c r="D700" s="445"/>
      <c r="E700" s="445"/>
      <c r="F700" s="445"/>
      <c r="G700" s="445"/>
      <c r="H700" s="445"/>
      <c r="I700" s="445"/>
      <c r="J700" s="445"/>
      <c r="K700" s="445"/>
      <c r="L700" s="445"/>
      <c r="M700" s="445"/>
      <c r="N700" s="445"/>
      <c r="O700" s="445"/>
      <c r="P700" s="445"/>
      <c r="Q700" s="445"/>
      <c r="R700" s="445"/>
      <c r="S700" s="445"/>
      <c r="T700" s="445"/>
      <c r="U700" s="445"/>
      <c r="V700" s="445"/>
      <c r="W700" s="445"/>
      <c r="X700" s="445"/>
      <c r="Y700" s="445"/>
      <c r="Z700" s="445"/>
    </row>
    <row r="701" spans="1:26" ht="15.75" x14ac:dyDescent="0.25">
      <c r="A701" s="445"/>
      <c r="B701" s="445"/>
      <c r="C701" s="445"/>
      <c r="D701" s="445"/>
      <c r="E701" s="445"/>
      <c r="F701" s="445"/>
      <c r="G701" s="445"/>
      <c r="H701" s="445"/>
      <c r="I701" s="445"/>
      <c r="J701" s="445"/>
      <c r="K701" s="445"/>
      <c r="L701" s="445"/>
      <c r="M701" s="445"/>
      <c r="N701" s="445"/>
      <c r="O701" s="445"/>
      <c r="P701" s="445"/>
      <c r="Q701" s="445"/>
      <c r="R701" s="445"/>
      <c r="S701" s="445"/>
      <c r="T701" s="445"/>
      <c r="U701" s="445"/>
      <c r="V701" s="445"/>
      <c r="W701" s="445"/>
      <c r="X701" s="445"/>
      <c r="Y701" s="445"/>
      <c r="Z701" s="445"/>
    </row>
    <row r="702" spans="1:26" ht="15.75" x14ac:dyDescent="0.25">
      <c r="A702" s="445"/>
      <c r="B702" s="445"/>
      <c r="C702" s="445"/>
      <c r="D702" s="445"/>
      <c r="E702" s="445"/>
      <c r="F702" s="445"/>
      <c r="G702" s="445"/>
      <c r="H702" s="445"/>
      <c r="I702" s="445"/>
      <c r="J702" s="445"/>
      <c r="K702" s="445"/>
      <c r="L702" s="445"/>
      <c r="M702" s="445"/>
      <c r="N702" s="445"/>
      <c r="O702" s="445"/>
      <c r="P702" s="445"/>
      <c r="Q702" s="445"/>
      <c r="R702" s="445"/>
      <c r="S702" s="445"/>
      <c r="T702" s="445"/>
      <c r="U702" s="445"/>
      <c r="V702" s="445"/>
      <c r="W702" s="445"/>
      <c r="X702" s="445"/>
      <c r="Y702" s="445"/>
      <c r="Z702" s="445"/>
    </row>
    <row r="703" spans="1:26" ht="15.75" x14ac:dyDescent="0.25">
      <c r="A703" s="445"/>
      <c r="B703" s="445"/>
      <c r="C703" s="445"/>
      <c r="D703" s="445"/>
      <c r="E703" s="445"/>
      <c r="F703" s="445"/>
      <c r="G703" s="445"/>
      <c r="H703" s="445"/>
      <c r="I703" s="445"/>
      <c r="J703" s="445"/>
      <c r="K703" s="445"/>
      <c r="L703" s="445"/>
      <c r="M703" s="445"/>
      <c r="N703" s="445"/>
      <c r="O703" s="445"/>
      <c r="P703" s="445"/>
      <c r="Q703" s="445"/>
      <c r="R703" s="445"/>
      <c r="S703" s="445"/>
      <c r="T703" s="445"/>
      <c r="U703" s="445"/>
      <c r="V703" s="445"/>
      <c r="W703" s="445"/>
      <c r="X703" s="445"/>
      <c r="Y703" s="445"/>
      <c r="Z703" s="445"/>
    </row>
    <row r="704" spans="1:26" ht="15.75" x14ac:dyDescent="0.25">
      <c r="A704" s="445"/>
      <c r="B704" s="445"/>
      <c r="C704" s="445"/>
      <c r="D704" s="445"/>
      <c r="E704" s="445"/>
      <c r="F704" s="445"/>
      <c r="G704" s="445"/>
      <c r="H704" s="445"/>
      <c r="I704" s="445"/>
      <c r="J704" s="445"/>
      <c r="K704" s="445"/>
      <c r="L704" s="445"/>
      <c r="M704" s="445"/>
      <c r="N704" s="445"/>
      <c r="O704" s="445"/>
      <c r="P704" s="445"/>
      <c r="Q704" s="445"/>
      <c r="R704" s="445"/>
      <c r="S704" s="445"/>
      <c r="T704" s="445"/>
      <c r="U704" s="445"/>
      <c r="V704" s="445"/>
      <c r="W704" s="445"/>
      <c r="X704" s="445"/>
      <c r="Y704" s="445"/>
      <c r="Z704" s="445"/>
    </row>
    <row r="705" spans="1:26" ht="15.75" x14ac:dyDescent="0.25">
      <c r="A705" s="445"/>
      <c r="B705" s="445"/>
      <c r="C705" s="445"/>
      <c r="D705" s="445"/>
      <c r="E705" s="445"/>
      <c r="F705" s="445"/>
      <c r="G705" s="445"/>
      <c r="H705" s="445"/>
      <c r="I705" s="445"/>
      <c r="J705" s="445"/>
      <c r="K705" s="445"/>
      <c r="L705" s="445"/>
      <c r="M705" s="445"/>
      <c r="N705" s="445"/>
      <c r="O705" s="445"/>
      <c r="P705" s="445"/>
      <c r="Q705" s="445"/>
      <c r="R705" s="445"/>
      <c r="S705" s="445"/>
      <c r="T705" s="445"/>
      <c r="U705" s="445"/>
      <c r="V705" s="445"/>
      <c r="W705" s="445"/>
      <c r="X705" s="445"/>
      <c r="Y705" s="445"/>
      <c r="Z705" s="445"/>
    </row>
    <row r="706" spans="1:26" ht="15.75" x14ac:dyDescent="0.25">
      <c r="A706" s="445"/>
      <c r="B706" s="445"/>
      <c r="C706" s="445"/>
      <c r="D706" s="445"/>
      <c r="E706" s="445"/>
      <c r="F706" s="445"/>
      <c r="G706" s="445"/>
      <c r="H706" s="445"/>
      <c r="I706" s="445"/>
      <c r="J706" s="445"/>
      <c r="K706" s="445"/>
      <c r="L706" s="445"/>
      <c r="M706" s="445"/>
      <c r="N706" s="445"/>
      <c r="O706" s="445"/>
      <c r="P706" s="445"/>
      <c r="Q706" s="445"/>
      <c r="R706" s="445"/>
      <c r="S706" s="445"/>
      <c r="T706" s="445"/>
      <c r="U706" s="445"/>
      <c r="V706" s="445"/>
      <c r="W706" s="445"/>
      <c r="X706" s="445"/>
      <c r="Y706" s="445"/>
      <c r="Z706" s="445"/>
    </row>
    <row r="707" spans="1:26" ht="15.75" x14ac:dyDescent="0.25">
      <c r="A707" s="445"/>
      <c r="B707" s="445"/>
      <c r="C707" s="445"/>
      <c r="D707" s="445"/>
      <c r="E707" s="445"/>
      <c r="F707" s="445"/>
      <c r="G707" s="445"/>
      <c r="H707" s="445"/>
      <c r="I707" s="445"/>
      <c r="J707" s="445"/>
      <c r="K707" s="445"/>
      <c r="L707" s="445"/>
      <c r="M707" s="445"/>
      <c r="N707" s="445"/>
      <c r="O707" s="445"/>
      <c r="P707" s="445"/>
      <c r="Q707" s="445"/>
      <c r="R707" s="445"/>
      <c r="S707" s="445"/>
      <c r="T707" s="445"/>
      <c r="U707" s="445"/>
      <c r="V707" s="445"/>
      <c r="W707" s="445"/>
      <c r="X707" s="445"/>
      <c r="Y707" s="445"/>
      <c r="Z707" s="445"/>
    </row>
    <row r="708" spans="1:26" ht="15.75" x14ac:dyDescent="0.25">
      <c r="A708" s="445"/>
      <c r="B708" s="445"/>
      <c r="C708" s="445"/>
      <c r="D708" s="445"/>
      <c r="E708" s="445"/>
      <c r="F708" s="445"/>
      <c r="G708" s="445"/>
      <c r="H708" s="445"/>
      <c r="I708" s="445"/>
      <c r="J708" s="445"/>
      <c r="K708" s="445"/>
      <c r="L708" s="445"/>
      <c r="M708" s="445"/>
      <c r="N708" s="445"/>
      <c r="O708" s="445"/>
      <c r="P708" s="445"/>
      <c r="Q708" s="445"/>
      <c r="R708" s="445"/>
      <c r="S708" s="445"/>
      <c r="T708" s="445"/>
      <c r="U708" s="445"/>
      <c r="V708" s="445"/>
      <c r="W708" s="445"/>
      <c r="X708" s="445"/>
      <c r="Y708" s="445"/>
      <c r="Z708" s="445"/>
    </row>
    <row r="709" spans="1:26" ht="15.75" x14ac:dyDescent="0.25">
      <c r="A709" s="445"/>
      <c r="B709" s="445"/>
      <c r="C709" s="445"/>
      <c r="D709" s="445"/>
      <c r="E709" s="445"/>
      <c r="F709" s="445"/>
      <c r="G709" s="445"/>
      <c r="H709" s="445"/>
      <c r="I709" s="445"/>
      <c r="J709" s="445"/>
      <c r="K709" s="445"/>
      <c r="L709" s="445"/>
      <c r="M709" s="445"/>
      <c r="N709" s="445"/>
      <c r="O709" s="445"/>
      <c r="P709" s="445"/>
      <c r="Q709" s="445"/>
      <c r="R709" s="445"/>
      <c r="S709" s="445"/>
      <c r="T709" s="445"/>
      <c r="U709" s="445"/>
      <c r="V709" s="445"/>
      <c r="W709" s="445"/>
      <c r="X709" s="445"/>
      <c r="Y709" s="445"/>
      <c r="Z709" s="445"/>
    </row>
    <row r="710" spans="1:26" ht="15.75" x14ac:dyDescent="0.25">
      <c r="A710" s="445"/>
      <c r="B710" s="445"/>
      <c r="C710" s="445"/>
      <c r="D710" s="445"/>
      <c r="E710" s="445"/>
      <c r="F710" s="445"/>
      <c r="G710" s="445"/>
      <c r="H710" s="445"/>
      <c r="I710" s="445"/>
      <c r="J710" s="445"/>
      <c r="K710" s="445"/>
      <c r="L710" s="445"/>
      <c r="M710" s="445"/>
      <c r="N710" s="445"/>
      <c r="O710" s="445"/>
      <c r="P710" s="445"/>
      <c r="Q710" s="445"/>
      <c r="R710" s="445"/>
      <c r="S710" s="445"/>
      <c r="T710" s="445"/>
      <c r="U710" s="445"/>
      <c r="V710" s="445"/>
      <c r="W710" s="445"/>
      <c r="X710" s="445"/>
      <c r="Y710" s="445"/>
      <c r="Z710" s="445"/>
    </row>
    <row r="711" spans="1:26" ht="15.75" x14ac:dyDescent="0.25">
      <c r="A711" s="445"/>
      <c r="B711" s="445"/>
      <c r="C711" s="445"/>
      <c r="D711" s="445"/>
      <c r="E711" s="445"/>
      <c r="F711" s="445"/>
      <c r="G711" s="445"/>
      <c r="H711" s="445"/>
      <c r="I711" s="445"/>
      <c r="J711" s="445"/>
      <c r="K711" s="445"/>
      <c r="L711" s="445"/>
      <c r="M711" s="445"/>
      <c r="N711" s="445"/>
      <c r="O711" s="445"/>
      <c r="P711" s="445"/>
      <c r="Q711" s="445"/>
      <c r="R711" s="445"/>
      <c r="S711" s="445"/>
      <c r="T711" s="445"/>
      <c r="U711" s="445"/>
      <c r="V711" s="445"/>
      <c r="W711" s="445"/>
      <c r="X711" s="445"/>
      <c r="Y711" s="445"/>
      <c r="Z711" s="445"/>
    </row>
    <row r="712" spans="1:26" ht="15.75" x14ac:dyDescent="0.25">
      <c r="A712" s="445"/>
      <c r="B712" s="445"/>
      <c r="C712" s="445"/>
      <c r="D712" s="445"/>
      <c r="E712" s="445"/>
      <c r="F712" s="445"/>
      <c r="G712" s="445"/>
      <c r="H712" s="445"/>
      <c r="I712" s="445"/>
      <c r="J712" s="445"/>
      <c r="K712" s="445"/>
      <c r="L712" s="445"/>
      <c r="M712" s="445"/>
      <c r="N712" s="445"/>
      <c r="O712" s="445"/>
      <c r="P712" s="445"/>
      <c r="Q712" s="445"/>
      <c r="R712" s="445"/>
      <c r="S712" s="445"/>
      <c r="T712" s="445"/>
      <c r="U712" s="445"/>
      <c r="V712" s="445"/>
      <c r="W712" s="445"/>
      <c r="X712" s="445"/>
      <c r="Y712" s="445"/>
      <c r="Z712" s="445"/>
    </row>
    <row r="713" spans="1:26" ht="15.75" x14ac:dyDescent="0.25">
      <c r="A713" s="445"/>
      <c r="B713" s="445"/>
      <c r="C713" s="445"/>
      <c r="D713" s="445"/>
      <c r="E713" s="445"/>
      <c r="F713" s="445"/>
      <c r="G713" s="445"/>
      <c r="H713" s="445"/>
      <c r="I713" s="445"/>
      <c r="J713" s="445"/>
      <c r="K713" s="445"/>
      <c r="L713" s="445"/>
      <c r="M713" s="445"/>
      <c r="N713" s="445"/>
      <c r="O713" s="445"/>
      <c r="P713" s="445"/>
      <c r="Q713" s="445"/>
      <c r="R713" s="445"/>
      <c r="S713" s="445"/>
      <c r="T713" s="445"/>
      <c r="U713" s="445"/>
      <c r="V713" s="445"/>
      <c r="W713" s="445"/>
      <c r="X713" s="445"/>
      <c r="Y713" s="445"/>
      <c r="Z713" s="445"/>
    </row>
    <row r="714" spans="1:26" ht="15.75" x14ac:dyDescent="0.25">
      <c r="A714" s="445"/>
      <c r="B714" s="445"/>
      <c r="C714" s="445"/>
      <c r="D714" s="445"/>
      <c r="E714" s="445"/>
      <c r="F714" s="445"/>
      <c r="G714" s="445"/>
      <c r="H714" s="445"/>
      <c r="I714" s="445"/>
      <c r="J714" s="445"/>
      <c r="K714" s="445"/>
      <c r="L714" s="445"/>
      <c r="M714" s="445"/>
      <c r="N714" s="445"/>
      <c r="O714" s="445"/>
      <c r="P714" s="445"/>
      <c r="Q714" s="445"/>
      <c r="R714" s="445"/>
      <c r="S714" s="445"/>
      <c r="T714" s="445"/>
      <c r="U714" s="445"/>
      <c r="V714" s="445"/>
      <c r="W714" s="445"/>
      <c r="X714" s="445"/>
      <c r="Y714" s="445"/>
      <c r="Z714" s="445"/>
    </row>
    <row r="715" spans="1:26" ht="15.75" x14ac:dyDescent="0.25">
      <c r="A715" s="445"/>
      <c r="B715" s="445"/>
      <c r="C715" s="445"/>
      <c r="D715" s="445"/>
      <c r="E715" s="445"/>
      <c r="F715" s="445"/>
      <c r="G715" s="445"/>
      <c r="H715" s="445"/>
      <c r="I715" s="445"/>
      <c r="J715" s="445"/>
      <c r="K715" s="445"/>
      <c r="L715" s="445"/>
      <c r="M715" s="445"/>
      <c r="N715" s="445"/>
      <c r="O715" s="445"/>
      <c r="P715" s="445"/>
      <c r="Q715" s="445"/>
      <c r="R715" s="445"/>
      <c r="S715" s="445"/>
      <c r="T715" s="445"/>
      <c r="U715" s="445"/>
      <c r="V715" s="445"/>
      <c r="W715" s="445"/>
      <c r="X715" s="445"/>
      <c r="Y715" s="445"/>
      <c r="Z715" s="445"/>
    </row>
    <row r="716" spans="1:26" ht="15.75" x14ac:dyDescent="0.25">
      <c r="A716" s="445"/>
      <c r="B716" s="445"/>
      <c r="C716" s="445"/>
      <c r="D716" s="445"/>
      <c r="E716" s="445"/>
      <c r="F716" s="445"/>
      <c r="G716" s="445"/>
      <c r="H716" s="445"/>
      <c r="I716" s="445"/>
      <c r="J716" s="445"/>
      <c r="K716" s="445"/>
      <c r="L716" s="445"/>
      <c r="M716" s="445"/>
      <c r="N716" s="445"/>
      <c r="O716" s="445"/>
      <c r="P716" s="445"/>
      <c r="Q716" s="445"/>
      <c r="R716" s="445"/>
      <c r="S716" s="445"/>
      <c r="T716" s="445"/>
      <c r="U716" s="445"/>
      <c r="V716" s="445"/>
      <c r="W716" s="445"/>
      <c r="X716" s="445"/>
      <c r="Y716" s="445"/>
      <c r="Z716" s="445"/>
    </row>
    <row r="717" spans="1:26" ht="15.75" x14ac:dyDescent="0.25">
      <c r="A717" s="445"/>
      <c r="B717" s="445"/>
      <c r="C717" s="445"/>
      <c r="D717" s="445"/>
      <c r="E717" s="445"/>
      <c r="F717" s="445"/>
      <c r="G717" s="445"/>
      <c r="H717" s="445"/>
      <c r="I717" s="445"/>
      <c r="J717" s="445"/>
      <c r="K717" s="445"/>
      <c r="L717" s="445"/>
      <c r="M717" s="445"/>
      <c r="N717" s="445"/>
      <c r="O717" s="445"/>
      <c r="P717" s="445"/>
      <c r="Q717" s="445"/>
      <c r="R717" s="445"/>
      <c r="S717" s="445"/>
      <c r="T717" s="445"/>
      <c r="U717" s="445"/>
      <c r="V717" s="445"/>
      <c r="W717" s="445"/>
      <c r="X717" s="445"/>
      <c r="Y717" s="445"/>
      <c r="Z717" s="445"/>
    </row>
    <row r="718" spans="1:26" ht="15.75" x14ac:dyDescent="0.25">
      <c r="A718" s="445"/>
      <c r="B718" s="445"/>
      <c r="C718" s="445"/>
      <c r="D718" s="445"/>
      <c r="E718" s="445"/>
      <c r="F718" s="445"/>
      <c r="G718" s="445"/>
      <c r="H718" s="445"/>
      <c r="I718" s="445"/>
      <c r="J718" s="445"/>
      <c r="K718" s="445"/>
      <c r="L718" s="445"/>
      <c r="M718" s="445"/>
      <c r="N718" s="445"/>
      <c r="O718" s="445"/>
      <c r="P718" s="445"/>
      <c r="Q718" s="445"/>
      <c r="R718" s="445"/>
      <c r="S718" s="445"/>
      <c r="T718" s="445"/>
      <c r="U718" s="445"/>
      <c r="V718" s="445"/>
      <c r="W718" s="445"/>
      <c r="X718" s="445"/>
      <c r="Y718" s="445"/>
      <c r="Z718" s="445"/>
    </row>
    <row r="719" spans="1:26" ht="15.75" x14ac:dyDescent="0.25">
      <c r="A719" s="445"/>
      <c r="B719" s="445"/>
      <c r="C719" s="445"/>
      <c r="D719" s="445"/>
      <c r="E719" s="445"/>
      <c r="F719" s="445"/>
      <c r="G719" s="445"/>
      <c r="H719" s="445"/>
      <c r="I719" s="445"/>
      <c r="J719" s="445"/>
      <c r="K719" s="445"/>
      <c r="L719" s="445"/>
      <c r="M719" s="445"/>
      <c r="N719" s="445"/>
      <c r="O719" s="445"/>
      <c r="P719" s="445"/>
      <c r="Q719" s="445"/>
      <c r="R719" s="445"/>
      <c r="S719" s="445"/>
      <c r="T719" s="445"/>
      <c r="U719" s="445"/>
      <c r="V719" s="445"/>
      <c r="W719" s="445"/>
      <c r="X719" s="445"/>
      <c r="Y719" s="445"/>
      <c r="Z719" s="445"/>
    </row>
    <row r="720" spans="1:26" ht="15.75" x14ac:dyDescent="0.25">
      <c r="A720" s="445"/>
      <c r="B720" s="445"/>
      <c r="C720" s="445"/>
      <c r="D720" s="445"/>
      <c r="E720" s="445"/>
      <c r="F720" s="445"/>
      <c r="G720" s="445"/>
      <c r="H720" s="445"/>
      <c r="I720" s="445"/>
      <c r="J720" s="445"/>
      <c r="K720" s="445"/>
      <c r="L720" s="445"/>
      <c r="M720" s="445"/>
      <c r="N720" s="445"/>
      <c r="O720" s="445"/>
      <c r="P720" s="445"/>
      <c r="Q720" s="445"/>
      <c r="R720" s="445"/>
      <c r="S720" s="445"/>
      <c r="T720" s="445"/>
      <c r="U720" s="445"/>
      <c r="V720" s="445"/>
      <c r="W720" s="445"/>
      <c r="X720" s="445"/>
      <c r="Y720" s="445"/>
      <c r="Z720" s="445"/>
    </row>
    <row r="721" spans="1:26" ht="15.75" x14ac:dyDescent="0.25">
      <c r="A721" s="445"/>
      <c r="B721" s="445"/>
      <c r="C721" s="445"/>
      <c r="D721" s="445"/>
      <c r="E721" s="445"/>
      <c r="F721" s="445"/>
      <c r="G721" s="445"/>
      <c r="H721" s="445"/>
      <c r="I721" s="445"/>
      <c r="J721" s="445"/>
      <c r="K721" s="445"/>
      <c r="L721" s="445"/>
      <c r="M721" s="445"/>
      <c r="N721" s="445"/>
      <c r="O721" s="445"/>
      <c r="P721" s="445"/>
      <c r="Q721" s="445"/>
      <c r="R721" s="445"/>
      <c r="S721" s="445"/>
      <c r="T721" s="445"/>
      <c r="U721" s="445"/>
      <c r="V721" s="445"/>
      <c r="W721" s="445"/>
      <c r="X721" s="445"/>
      <c r="Y721" s="445"/>
      <c r="Z721" s="445"/>
    </row>
    <row r="722" spans="1:26" ht="15.75" x14ac:dyDescent="0.25">
      <c r="A722" s="445"/>
      <c r="B722" s="445"/>
      <c r="C722" s="445"/>
      <c r="D722" s="445"/>
      <c r="E722" s="445"/>
      <c r="F722" s="445"/>
      <c r="G722" s="445"/>
      <c r="H722" s="445"/>
      <c r="I722" s="445"/>
      <c r="J722" s="445"/>
      <c r="K722" s="445"/>
      <c r="L722" s="445"/>
      <c r="M722" s="445"/>
      <c r="N722" s="445"/>
      <c r="O722" s="445"/>
      <c r="P722" s="445"/>
      <c r="Q722" s="445"/>
      <c r="R722" s="445"/>
      <c r="S722" s="445"/>
      <c r="T722" s="445"/>
      <c r="U722" s="445"/>
      <c r="V722" s="445"/>
      <c r="W722" s="445"/>
      <c r="X722" s="445"/>
      <c r="Y722" s="445"/>
      <c r="Z722" s="445"/>
    </row>
    <row r="723" spans="1:26" ht="15.75" x14ac:dyDescent="0.25">
      <c r="A723" s="445"/>
      <c r="B723" s="445"/>
      <c r="C723" s="445"/>
      <c r="D723" s="445"/>
      <c r="E723" s="445"/>
      <c r="F723" s="445"/>
      <c r="G723" s="445"/>
      <c r="H723" s="445"/>
      <c r="I723" s="445"/>
      <c r="J723" s="445"/>
      <c r="K723" s="445"/>
      <c r="L723" s="445"/>
      <c r="M723" s="445"/>
      <c r="N723" s="445"/>
      <c r="O723" s="445"/>
      <c r="P723" s="445"/>
      <c r="Q723" s="445"/>
      <c r="R723" s="445"/>
      <c r="S723" s="445"/>
      <c r="T723" s="445"/>
      <c r="U723" s="445"/>
      <c r="V723" s="445"/>
      <c r="W723" s="445"/>
      <c r="X723" s="445"/>
      <c r="Y723" s="445"/>
      <c r="Z723" s="445"/>
    </row>
    <row r="724" spans="1:26" ht="15.75" x14ac:dyDescent="0.25">
      <c r="A724" s="445"/>
      <c r="B724" s="445"/>
      <c r="C724" s="445"/>
      <c r="D724" s="445"/>
      <c r="E724" s="445"/>
      <c r="F724" s="445"/>
      <c r="G724" s="445"/>
      <c r="H724" s="445"/>
      <c r="I724" s="445"/>
      <c r="J724" s="445"/>
      <c r="K724" s="445"/>
      <c r="L724" s="445"/>
      <c r="M724" s="445"/>
      <c r="N724" s="445"/>
      <c r="O724" s="445"/>
      <c r="P724" s="445"/>
      <c r="Q724" s="445"/>
      <c r="R724" s="445"/>
      <c r="S724" s="445"/>
      <c r="T724" s="445"/>
      <c r="U724" s="445"/>
      <c r="V724" s="445"/>
      <c r="W724" s="445"/>
      <c r="X724" s="445"/>
      <c r="Y724" s="445"/>
      <c r="Z724" s="445"/>
    </row>
    <row r="725" spans="1:26" ht="15.75" x14ac:dyDescent="0.25">
      <c r="A725" s="445"/>
      <c r="B725" s="445"/>
      <c r="C725" s="445"/>
      <c r="D725" s="445"/>
      <c r="E725" s="445"/>
      <c r="F725" s="445"/>
      <c r="G725" s="445"/>
      <c r="H725" s="445"/>
      <c r="I725" s="445"/>
      <c r="J725" s="445"/>
      <c r="K725" s="445"/>
      <c r="L725" s="445"/>
      <c r="M725" s="445"/>
      <c r="N725" s="445"/>
      <c r="O725" s="445"/>
      <c r="P725" s="445"/>
      <c r="Q725" s="445"/>
      <c r="R725" s="445"/>
      <c r="S725" s="445"/>
      <c r="T725" s="445"/>
      <c r="U725" s="445"/>
      <c r="V725" s="445"/>
      <c r="W725" s="445"/>
      <c r="X725" s="445"/>
      <c r="Y725" s="445"/>
      <c r="Z725" s="445"/>
    </row>
    <row r="726" spans="1:26" ht="15.75" x14ac:dyDescent="0.25">
      <c r="A726" s="445"/>
      <c r="B726" s="445"/>
      <c r="C726" s="445"/>
      <c r="D726" s="445"/>
      <c r="E726" s="445"/>
      <c r="F726" s="445"/>
      <c r="G726" s="445"/>
      <c r="H726" s="445"/>
      <c r="I726" s="445"/>
      <c r="J726" s="445"/>
      <c r="K726" s="445"/>
      <c r="L726" s="445"/>
      <c r="M726" s="445"/>
      <c r="N726" s="445"/>
      <c r="O726" s="445"/>
      <c r="P726" s="445"/>
      <c r="Q726" s="445"/>
      <c r="R726" s="445"/>
      <c r="S726" s="445"/>
      <c r="T726" s="445"/>
      <c r="U726" s="445"/>
      <c r="V726" s="445"/>
      <c r="W726" s="445"/>
      <c r="X726" s="445"/>
      <c r="Y726" s="445"/>
      <c r="Z726" s="445"/>
    </row>
    <row r="727" spans="1:26" ht="15.75" x14ac:dyDescent="0.25">
      <c r="A727" s="445"/>
      <c r="B727" s="445"/>
      <c r="C727" s="445"/>
      <c r="D727" s="445"/>
      <c r="E727" s="445"/>
      <c r="F727" s="445"/>
      <c r="G727" s="445"/>
      <c r="H727" s="445"/>
      <c r="I727" s="445"/>
      <c r="J727" s="445"/>
      <c r="K727" s="445"/>
      <c r="L727" s="445"/>
      <c r="M727" s="445"/>
      <c r="N727" s="445"/>
      <c r="O727" s="445"/>
      <c r="P727" s="445"/>
      <c r="Q727" s="445"/>
      <c r="R727" s="445"/>
      <c r="S727" s="445"/>
      <c r="T727" s="445"/>
      <c r="U727" s="445"/>
      <c r="V727" s="445"/>
      <c r="W727" s="445"/>
      <c r="X727" s="445"/>
      <c r="Y727" s="445"/>
      <c r="Z727" s="445"/>
    </row>
    <row r="728" spans="1:26" ht="15.75" x14ac:dyDescent="0.25">
      <c r="A728" s="445"/>
      <c r="B728" s="445"/>
      <c r="C728" s="445"/>
      <c r="D728" s="445"/>
      <c r="E728" s="445"/>
      <c r="F728" s="445"/>
      <c r="G728" s="445"/>
      <c r="H728" s="445"/>
      <c r="I728" s="445"/>
      <c r="J728" s="445"/>
      <c r="K728" s="445"/>
      <c r="L728" s="445"/>
      <c r="M728" s="445"/>
      <c r="N728" s="445"/>
      <c r="O728" s="445"/>
      <c r="P728" s="445"/>
      <c r="Q728" s="445"/>
      <c r="R728" s="445"/>
      <c r="S728" s="445"/>
      <c r="T728" s="445"/>
      <c r="U728" s="445"/>
      <c r="V728" s="445"/>
      <c r="W728" s="445"/>
      <c r="X728" s="445"/>
      <c r="Y728" s="445"/>
      <c r="Z728" s="445"/>
    </row>
    <row r="729" spans="1:26" ht="15.75" x14ac:dyDescent="0.25">
      <c r="A729" s="445"/>
      <c r="B729" s="445"/>
      <c r="C729" s="445"/>
      <c r="D729" s="445"/>
      <c r="E729" s="445"/>
      <c r="F729" s="445"/>
      <c r="G729" s="445"/>
      <c r="H729" s="445"/>
      <c r="I729" s="445"/>
      <c r="J729" s="445"/>
      <c r="K729" s="445"/>
      <c r="L729" s="445"/>
      <c r="M729" s="445"/>
      <c r="N729" s="445"/>
      <c r="O729" s="445"/>
      <c r="P729" s="445"/>
      <c r="Q729" s="445"/>
      <c r="R729" s="445"/>
      <c r="S729" s="445"/>
      <c r="T729" s="445"/>
      <c r="U729" s="445"/>
      <c r="V729" s="445"/>
      <c r="W729" s="445"/>
      <c r="X729" s="445"/>
      <c r="Y729" s="445"/>
      <c r="Z729" s="445"/>
    </row>
    <row r="730" spans="1:26" ht="15.75" x14ac:dyDescent="0.25">
      <c r="A730" s="445"/>
      <c r="B730" s="445"/>
      <c r="C730" s="445"/>
      <c r="D730" s="445"/>
      <c r="E730" s="445"/>
      <c r="F730" s="445"/>
      <c r="G730" s="445"/>
      <c r="H730" s="445"/>
      <c r="I730" s="445"/>
      <c r="J730" s="445"/>
      <c r="K730" s="445"/>
      <c r="L730" s="445"/>
      <c r="M730" s="445"/>
      <c r="N730" s="445"/>
      <c r="O730" s="445"/>
      <c r="P730" s="445"/>
      <c r="Q730" s="445"/>
      <c r="R730" s="445"/>
      <c r="S730" s="445"/>
      <c r="T730" s="445"/>
      <c r="U730" s="445"/>
      <c r="V730" s="445"/>
      <c r="W730" s="445"/>
      <c r="X730" s="445"/>
      <c r="Y730" s="445"/>
      <c r="Z730" s="445"/>
    </row>
    <row r="731" spans="1:26" ht="15.75" x14ac:dyDescent="0.25">
      <c r="A731" s="445"/>
      <c r="B731" s="445"/>
      <c r="C731" s="445"/>
      <c r="D731" s="445"/>
      <c r="E731" s="445"/>
      <c r="F731" s="445"/>
      <c r="G731" s="445"/>
      <c r="H731" s="445"/>
      <c r="I731" s="445"/>
      <c r="J731" s="445"/>
      <c r="K731" s="445"/>
      <c r="L731" s="445"/>
      <c r="M731" s="445"/>
      <c r="N731" s="445"/>
      <c r="O731" s="445"/>
      <c r="P731" s="445"/>
      <c r="Q731" s="445"/>
      <c r="R731" s="445"/>
      <c r="S731" s="445"/>
      <c r="T731" s="445"/>
      <c r="U731" s="445"/>
      <c r="V731" s="445"/>
      <c r="W731" s="445"/>
      <c r="X731" s="445"/>
      <c r="Y731" s="445"/>
      <c r="Z731" s="445"/>
    </row>
    <row r="732" spans="1:26" ht="15.75" x14ac:dyDescent="0.25">
      <c r="A732" s="445"/>
      <c r="B732" s="445"/>
      <c r="C732" s="445"/>
      <c r="D732" s="445"/>
      <c r="E732" s="445"/>
      <c r="F732" s="445"/>
      <c r="G732" s="445"/>
      <c r="H732" s="445"/>
      <c r="I732" s="445"/>
      <c r="J732" s="445"/>
      <c r="K732" s="445"/>
      <c r="L732" s="445"/>
      <c r="M732" s="445"/>
      <c r="N732" s="445"/>
      <c r="O732" s="445"/>
      <c r="P732" s="445"/>
      <c r="Q732" s="445"/>
      <c r="R732" s="445"/>
      <c r="S732" s="445"/>
      <c r="T732" s="445"/>
      <c r="U732" s="445"/>
      <c r="V732" s="445"/>
      <c r="W732" s="445"/>
      <c r="X732" s="445"/>
      <c r="Y732" s="445"/>
      <c r="Z732" s="445"/>
    </row>
    <row r="733" spans="1:26" ht="15.75" x14ac:dyDescent="0.25">
      <c r="A733" s="445"/>
      <c r="B733" s="445"/>
      <c r="C733" s="445"/>
      <c r="D733" s="445"/>
      <c r="E733" s="445"/>
      <c r="F733" s="445"/>
      <c r="G733" s="445"/>
      <c r="H733" s="445"/>
      <c r="I733" s="445"/>
      <c r="J733" s="445"/>
      <c r="K733" s="445"/>
      <c r="L733" s="445"/>
      <c r="M733" s="445"/>
      <c r="N733" s="445"/>
      <c r="O733" s="445"/>
      <c r="P733" s="445"/>
      <c r="Q733" s="445"/>
      <c r="R733" s="445"/>
      <c r="S733" s="445"/>
      <c r="T733" s="445"/>
      <c r="U733" s="445"/>
      <c r="V733" s="445"/>
      <c r="W733" s="445"/>
      <c r="X733" s="445"/>
      <c r="Y733" s="445"/>
      <c r="Z733" s="445"/>
    </row>
    <row r="734" spans="1:26" ht="15.75" x14ac:dyDescent="0.25">
      <c r="A734" s="445"/>
      <c r="B734" s="445"/>
      <c r="C734" s="445"/>
      <c r="D734" s="445"/>
      <c r="E734" s="445"/>
      <c r="F734" s="445"/>
      <c r="G734" s="445"/>
      <c r="H734" s="445"/>
      <c r="I734" s="445"/>
      <c r="J734" s="445"/>
      <c r="K734" s="445"/>
      <c r="L734" s="445"/>
      <c r="M734" s="445"/>
      <c r="N734" s="445"/>
      <c r="O734" s="445"/>
      <c r="P734" s="445"/>
      <c r="Q734" s="445"/>
      <c r="R734" s="445"/>
      <c r="S734" s="445"/>
      <c r="T734" s="445"/>
      <c r="U734" s="445"/>
      <c r="V734" s="445"/>
      <c r="W734" s="445"/>
      <c r="X734" s="445"/>
      <c r="Y734" s="445"/>
      <c r="Z734" s="445"/>
    </row>
    <row r="735" spans="1:26" ht="15.75" x14ac:dyDescent="0.25">
      <c r="A735" s="445"/>
      <c r="B735" s="445"/>
      <c r="C735" s="445"/>
      <c r="D735" s="445"/>
      <c r="E735" s="445"/>
      <c r="F735" s="445"/>
      <c r="G735" s="445"/>
      <c r="H735" s="445"/>
      <c r="I735" s="445"/>
      <c r="J735" s="445"/>
      <c r="K735" s="445"/>
      <c r="L735" s="445"/>
      <c r="M735" s="445"/>
      <c r="N735" s="445"/>
      <c r="O735" s="445"/>
      <c r="P735" s="445"/>
      <c r="Q735" s="445"/>
      <c r="R735" s="445"/>
      <c r="S735" s="445"/>
      <c r="T735" s="445"/>
      <c r="U735" s="445"/>
      <c r="V735" s="445"/>
      <c r="W735" s="445"/>
      <c r="X735" s="445"/>
      <c r="Y735" s="445"/>
      <c r="Z735" s="445"/>
    </row>
    <row r="736" spans="1:26" ht="15.75" x14ac:dyDescent="0.25">
      <c r="A736" s="445"/>
      <c r="B736" s="445"/>
      <c r="C736" s="445"/>
      <c r="D736" s="445"/>
      <c r="E736" s="445"/>
      <c r="F736" s="445"/>
      <c r="G736" s="445"/>
      <c r="H736" s="445"/>
      <c r="I736" s="445"/>
      <c r="J736" s="445"/>
      <c r="K736" s="445"/>
      <c r="L736" s="445"/>
      <c r="M736" s="445"/>
      <c r="N736" s="445"/>
      <c r="O736" s="445"/>
      <c r="P736" s="445"/>
      <c r="Q736" s="445"/>
      <c r="R736" s="445"/>
      <c r="S736" s="445"/>
      <c r="T736" s="445"/>
      <c r="U736" s="445"/>
      <c r="V736" s="445"/>
      <c r="W736" s="445"/>
      <c r="X736" s="445"/>
      <c r="Y736" s="445"/>
      <c r="Z736" s="445"/>
    </row>
    <row r="737" spans="1:26" ht="15.75" x14ac:dyDescent="0.25">
      <c r="A737" s="445"/>
      <c r="B737" s="445"/>
      <c r="C737" s="445"/>
      <c r="D737" s="445"/>
      <c r="E737" s="445"/>
      <c r="F737" s="445"/>
      <c r="G737" s="445"/>
      <c r="H737" s="445"/>
      <c r="I737" s="445"/>
      <c r="J737" s="445"/>
      <c r="K737" s="445"/>
      <c r="L737" s="445"/>
      <c r="M737" s="445"/>
      <c r="N737" s="445"/>
      <c r="O737" s="445"/>
      <c r="P737" s="445"/>
      <c r="Q737" s="445"/>
      <c r="R737" s="445"/>
      <c r="S737" s="445"/>
      <c r="T737" s="445"/>
      <c r="U737" s="445"/>
      <c r="V737" s="445"/>
      <c r="W737" s="445"/>
      <c r="X737" s="445"/>
      <c r="Y737" s="445"/>
      <c r="Z737" s="445"/>
    </row>
    <row r="738" spans="1:26" ht="15.75" x14ac:dyDescent="0.25">
      <c r="A738" s="445"/>
      <c r="B738" s="445"/>
      <c r="C738" s="445"/>
      <c r="D738" s="445"/>
      <c r="E738" s="445"/>
      <c r="F738" s="445"/>
      <c r="G738" s="445"/>
      <c r="H738" s="445"/>
      <c r="I738" s="445"/>
      <c r="J738" s="445"/>
      <c r="K738" s="445"/>
      <c r="L738" s="445"/>
      <c r="M738" s="445"/>
      <c r="N738" s="445"/>
      <c r="O738" s="445"/>
      <c r="P738" s="445"/>
      <c r="Q738" s="445"/>
      <c r="R738" s="445"/>
      <c r="S738" s="445"/>
      <c r="T738" s="445"/>
      <c r="U738" s="445"/>
      <c r="V738" s="445"/>
      <c r="W738" s="445"/>
      <c r="X738" s="445"/>
      <c r="Y738" s="445"/>
      <c r="Z738" s="445"/>
    </row>
    <row r="739" spans="1:26" ht="15.75" x14ac:dyDescent="0.25">
      <c r="A739" s="445"/>
      <c r="B739" s="445"/>
      <c r="C739" s="445"/>
      <c r="D739" s="445"/>
      <c r="E739" s="445"/>
      <c r="F739" s="445"/>
      <c r="G739" s="445"/>
      <c r="H739" s="445"/>
      <c r="I739" s="445"/>
      <c r="J739" s="445"/>
      <c r="K739" s="445"/>
      <c r="L739" s="445"/>
      <c r="M739" s="445"/>
      <c r="N739" s="445"/>
      <c r="O739" s="445"/>
      <c r="P739" s="445"/>
      <c r="Q739" s="445"/>
      <c r="R739" s="445"/>
      <c r="S739" s="445"/>
      <c r="T739" s="445"/>
      <c r="U739" s="445"/>
      <c r="V739" s="445"/>
      <c r="W739" s="445"/>
      <c r="X739" s="445"/>
      <c r="Y739" s="445"/>
      <c r="Z739" s="445"/>
    </row>
    <row r="740" spans="1:26" ht="15.75" x14ac:dyDescent="0.25">
      <c r="A740" s="445"/>
      <c r="B740" s="445"/>
      <c r="C740" s="445"/>
      <c r="D740" s="445"/>
      <c r="E740" s="445"/>
      <c r="F740" s="445"/>
      <c r="G740" s="445"/>
      <c r="H740" s="445"/>
      <c r="I740" s="445"/>
      <c r="J740" s="445"/>
      <c r="K740" s="445"/>
      <c r="L740" s="445"/>
      <c r="M740" s="445"/>
      <c r="N740" s="445"/>
      <c r="O740" s="445"/>
      <c r="P740" s="445"/>
      <c r="Q740" s="445"/>
      <c r="R740" s="445"/>
      <c r="S740" s="445"/>
      <c r="T740" s="445"/>
      <c r="U740" s="445"/>
      <c r="V740" s="445"/>
      <c r="W740" s="445"/>
      <c r="X740" s="445"/>
      <c r="Y740" s="445"/>
      <c r="Z740" s="445"/>
    </row>
    <row r="741" spans="1:26" ht="15.75" x14ac:dyDescent="0.25">
      <c r="A741" s="445"/>
      <c r="B741" s="445"/>
      <c r="C741" s="445"/>
      <c r="D741" s="445"/>
      <c r="E741" s="445"/>
      <c r="F741" s="445"/>
      <c r="G741" s="445"/>
      <c r="H741" s="445"/>
      <c r="I741" s="445"/>
      <c r="J741" s="445"/>
      <c r="K741" s="445"/>
      <c r="L741" s="445"/>
      <c r="M741" s="445"/>
      <c r="N741" s="445"/>
      <c r="O741" s="445"/>
      <c r="P741" s="445"/>
      <c r="Q741" s="445"/>
      <c r="R741" s="445"/>
      <c r="S741" s="445"/>
      <c r="T741" s="445"/>
      <c r="U741" s="445"/>
      <c r="V741" s="445"/>
      <c r="W741" s="445"/>
      <c r="X741" s="445"/>
      <c r="Y741" s="445"/>
      <c r="Z741" s="445"/>
    </row>
    <row r="742" spans="1:26" ht="15.75" x14ac:dyDescent="0.25">
      <c r="A742" s="445"/>
      <c r="B742" s="445"/>
      <c r="C742" s="445"/>
      <c r="D742" s="445"/>
      <c r="E742" s="445"/>
      <c r="F742" s="445"/>
      <c r="G742" s="445"/>
      <c r="H742" s="445"/>
      <c r="I742" s="445"/>
      <c r="J742" s="445"/>
      <c r="K742" s="445"/>
      <c r="L742" s="445"/>
      <c r="M742" s="445"/>
      <c r="N742" s="445"/>
      <c r="O742" s="445"/>
      <c r="P742" s="445"/>
      <c r="Q742" s="445"/>
      <c r="R742" s="445"/>
      <c r="S742" s="445"/>
      <c r="T742" s="445"/>
      <c r="U742" s="445"/>
      <c r="V742" s="445"/>
      <c r="W742" s="445"/>
      <c r="X742" s="445"/>
      <c r="Y742" s="445"/>
      <c r="Z742" s="445"/>
    </row>
    <row r="743" spans="1:26" ht="15.75" x14ac:dyDescent="0.25">
      <c r="A743" s="445"/>
      <c r="B743" s="445"/>
      <c r="C743" s="445"/>
      <c r="D743" s="445"/>
      <c r="E743" s="445"/>
      <c r="F743" s="445"/>
      <c r="G743" s="445"/>
      <c r="H743" s="445"/>
      <c r="I743" s="445"/>
      <c r="J743" s="445"/>
      <c r="K743" s="445"/>
      <c r="L743" s="445"/>
      <c r="M743" s="445"/>
      <c r="N743" s="445"/>
      <c r="O743" s="445"/>
      <c r="P743" s="445"/>
      <c r="Q743" s="445"/>
      <c r="R743" s="445"/>
      <c r="S743" s="445"/>
      <c r="T743" s="445"/>
      <c r="U743" s="445"/>
      <c r="V743" s="445"/>
      <c r="W743" s="445"/>
      <c r="X743" s="445"/>
      <c r="Y743" s="445"/>
      <c r="Z743" s="445"/>
    </row>
    <row r="744" spans="1:26" ht="15.75" x14ac:dyDescent="0.25">
      <c r="A744" s="445"/>
      <c r="B744" s="445"/>
      <c r="C744" s="445"/>
      <c r="D744" s="445"/>
      <c r="E744" s="445"/>
      <c r="F744" s="445"/>
      <c r="G744" s="445"/>
      <c r="H744" s="445"/>
      <c r="I744" s="445"/>
      <c r="J744" s="445"/>
      <c r="K744" s="445"/>
      <c r="L744" s="445"/>
      <c r="M744" s="445"/>
      <c r="N744" s="445"/>
      <c r="O744" s="445"/>
      <c r="P744" s="445"/>
      <c r="Q744" s="445"/>
      <c r="R744" s="445"/>
      <c r="S744" s="445"/>
      <c r="T744" s="445"/>
      <c r="U744" s="445"/>
      <c r="V744" s="445"/>
      <c r="W744" s="445"/>
      <c r="X744" s="445"/>
      <c r="Y744" s="445"/>
      <c r="Z744" s="445"/>
    </row>
    <row r="745" spans="1:26" ht="15.75" x14ac:dyDescent="0.25">
      <c r="A745" s="445"/>
      <c r="B745" s="445"/>
      <c r="C745" s="445"/>
      <c r="D745" s="445"/>
      <c r="E745" s="445"/>
      <c r="F745" s="445"/>
      <c r="G745" s="445"/>
      <c r="H745" s="445"/>
      <c r="I745" s="445"/>
      <c r="J745" s="445"/>
      <c r="K745" s="445"/>
      <c r="L745" s="445"/>
      <c r="M745" s="445"/>
      <c r="N745" s="445"/>
      <c r="O745" s="445"/>
      <c r="P745" s="445"/>
      <c r="Q745" s="445"/>
      <c r="R745" s="445"/>
      <c r="S745" s="445"/>
      <c r="T745" s="445"/>
      <c r="U745" s="445"/>
      <c r="V745" s="445"/>
      <c r="W745" s="445"/>
      <c r="X745" s="445"/>
      <c r="Y745" s="445"/>
      <c r="Z745" s="445"/>
    </row>
    <row r="746" spans="1:26" ht="15.75" x14ac:dyDescent="0.25">
      <c r="A746" s="445"/>
      <c r="B746" s="445"/>
      <c r="C746" s="445"/>
      <c r="D746" s="445"/>
      <c r="E746" s="445"/>
      <c r="F746" s="445"/>
      <c r="G746" s="445"/>
      <c r="H746" s="445"/>
      <c r="I746" s="445"/>
      <c r="J746" s="445"/>
      <c r="K746" s="445"/>
      <c r="L746" s="445"/>
      <c r="M746" s="445"/>
      <c r="N746" s="445"/>
      <c r="O746" s="445"/>
      <c r="P746" s="445"/>
      <c r="Q746" s="445"/>
      <c r="R746" s="445"/>
      <c r="S746" s="445"/>
      <c r="T746" s="445"/>
      <c r="U746" s="445"/>
      <c r="V746" s="445"/>
      <c r="W746" s="445"/>
      <c r="X746" s="445"/>
      <c r="Y746" s="445"/>
      <c r="Z746" s="445"/>
    </row>
    <row r="747" spans="1:26" ht="15.75" x14ac:dyDescent="0.25">
      <c r="A747" s="445"/>
      <c r="B747" s="445"/>
      <c r="C747" s="445"/>
      <c r="D747" s="445"/>
      <c r="E747" s="445"/>
      <c r="F747" s="445"/>
      <c r="G747" s="445"/>
      <c r="H747" s="445"/>
      <c r="I747" s="445"/>
      <c r="J747" s="445"/>
      <c r="K747" s="445"/>
      <c r="L747" s="445"/>
      <c r="M747" s="445"/>
      <c r="N747" s="445"/>
      <c r="O747" s="445"/>
      <c r="P747" s="445"/>
      <c r="Q747" s="445"/>
      <c r="R747" s="445"/>
      <c r="S747" s="445"/>
      <c r="T747" s="445"/>
      <c r="U747" s="445"/>
      <c r="V747" s="445"/>
      <c r="W747" s="445"/>
      <c r="X747" s="445"/>
      <c r="Y747" s="445"/>
      <c r="Z747" s="445"/>
    </row>
    <row r="748" spans="1:26" ht="15.75" x14ac:dyDescent="0.25">
      <c r="A748" s="445"/>
      <c r="B748" s="445"/>
      <c r="C748" s="445"/>
      <c r="D748" s="445"/>
      <c r="E748" s="445"/>
      <c r="F748" s="445"/>
      <c r="G748" s="445"/>
      <c r="H748" s="445"/>
      <c r="I748" s="445"/>
      <c r="J748" s="445"/>
      <c r="K748" s="445"/>
      <c r="L748" s="445"/>
      <c r="M748" s="445"/>
      <c r="N748" s="445"/>
      <c r="O748" s="445"/>
      <c r="P748" s="445"/>
      <c r="Q748" s="445"/>
      <c r="R748" s="445"/>
      <c r="S748" s="445"/>
      <c r="T748" s="445"/>
      <c r="U748" s="445"/>
      <c r="V748" s="445"/>
      <c r="W748" s="445"/>
      <c r="X748" s="445"/>
      <c r="Y748" s="445"/>
      <c r="Z748" s="445"/>
    </row>
    <row r="749" spans="1:26" ht="15.75" x14ac:dyDescent="0.25">
      <c r="A749" s="445"/>
      <c r="B749" s="445"/>
      <c r="C749" s="445"/>
      <c r="D749" s="445"/>
      <c r="E749" s="445"/>
      <c r="F749" s="445"/>
      <c r="G749" s="445"/>
      <c r="H749" s="445"/>
      <c r="I749" s="445"/>
      <c r="J749" s="445"/>
      <c r="K749" s="445"/>
      <c r="L749" s="445"/>
      <c r="M749" s="445"/>
      <c r="N749" s="445"/>
      <c r="O749" s="445"/>
      <c r="P749" s="445"/>
      <c r="Q749" s="445"/>
      <c r="R749" s="445"/>
      <c r="S749" s="445"/>
      <c r="T749" s="445"/>
      <c r="U749" s="445"/>
      <c r="V749" s="445"/>
      <c r="W749" s="445"/>
      <c r="X749" s="445"/>
      <c r="Y749" s="445"/>
      <c r="Z749" s="445"/>
    </row>
    <row r="750" spans="1:26" ht="15.75" x14ac:dyDescent="0.25">
      <c r="A750" s="445"/>
      <c r="B750" s="445"/>
      <c r="C750" s="445"/>
      <c r="D750" s="445"/>
      <c r="E750" s="445"/>
      <c r="F750" s="445"/>
      <c r="G750" s="445"/>
      <c r="H750" s="445"/>
      <c r="I750" s="445"/>
      <c r="J750" s="445"/>
      <c r="K750" s="445"/>
      <c r="L750" s="445"/>
      <c r="M750" s="445"/>
      <c r="N750" s="445"/>
      <c r="O750" s="445"/>
      <c r="P750" s="445"/>
      <c r="Q750" s="445"/>
      <c r="R750" s="445"/>
      <c r="S750" s="445"/>
      <c r="T750" s="445"/>
      <c r="U750" s="445"/>
      <c r="V750" s="445"/>
      <c r="W750" s="445"/>
      <c r="X750" s="445"/>
      <c r="Y750" s="445"/>
      <c r="Z750" s="445"/>
    </row>
    <row r="751" spans="1:26" ht="15.75" x14ac:dyDescent="0.25">
      <c r="A751" s="445"/>
      <c r="B751" s="445"/>
      <c r="C751" s="445"/>
      <c r="D751" s="445"/>
      <c r="E751" s="445"/>
      <c r="F751" s="445"/>
      <c r="G751" s="445"/>
      <c r="H751" s="445"/>
      <c r="I751" s="445"/>
      <c r="J751" s="445"/>
      <c r="K751" s="445"/>
      <c r="L751" s="445"/>
      <c r="M751" s="445"/>
      <c r="N751" s="445"/>
      <c r="O751" s="445"/>
      <c r="P751" s="445"/>
      <c r="Q751" s="445"/>
      <c r="R751" s="445"/>
      <c r="S751" s="445"/>
      <c r="T751" s="445"/>
      <c r="U751" s="445"/>
      <c r="V751" s="445"/>
      <c r="W751" s="445"/>
      <c r="X751" s="445"/>
      <c r="Y751" s="445"/>
      <c r="Z751" s="445"/>
    </row>
    <row r="752" spans="1:26" ht="15.75" x14ac:dyDescent="0.25">
      <c r="A752" s="445"/>
      <c r="B752" s="445"/>
      <c r="C752" s="445"/>
      <c r="D752" s="445"/>
      <c r="E752" s="445"/>
      <c r="F752" s="445"/>
      <c r="G752" s="445"/>
      <c r="H752" s="445"/>
      <c r="I752" s="445"/>
      <c r="J752" s="445"/>
      <c r="K752" s="445"/>
      <c r="L752" s="445"/>
      <c r="M752" s="445"/>
      <c r="N752" s="445"/>
      <c r="O752" s="445"/>
      <c r="P752" s="445"/>
      <c r="Q752" s="445"/>
      <c r="R752" s="445"/>
      <c r="S752" s="445"/>
      <c r="T752" s="445"/>
      <c r="U752" s="445"/>
      <c r="V752" s="445"/>
      <c r="W752" s="445"/>
      <c r="X752" s="445"/>
      <c r="Y752" s="445"/>
      <c r="Z752" s="445"/>
    </row>
    <row r="753" spans="1:26" ht="15.75" x14ac:dyDescent="0.25">
      <c r="A753" s="445"/>
      <c r="B753" s="445"/>
      <c r="C753" s="445"/>
      <c r="D753" s="445"/>
      <c r="E753" s="445"/>
      <c r="F753" s="445"/>
      <c r="G753" s="445"/>
      <c r="H753" s="445"/>
      <c r="I753" s="445"/>
      <c r="J753" s="445"/>
      <c r="K753" s="445"/>
      <c r="L753" s="445"/>
      <c r="M753" s="445"/>
      <c r="N753" s="445"/>
      <c r="O753" s="445"/>
      <c r="P753" s="445"/>
      <c r="Q753" s="445"/>
      <c r="R753" s="445"/>
      <c r="S753" s="445"/>
      <c r="T753" s="445"/>
      <c r="U753" s="445"/>
      <c r="V753" s="445"/>
      <c r="W753" s="445"/>
      <c r="X753" s="445"/>
      <c r="Y753" s="445"/>
      <c r="Z753" s="445"/>
    </row>
    <row r="754" spans="1:26" ht="15.75" x14ac:dyDescent="0.25">
      <c r="A754" s="445"/>
      <c r="B754" s="445"/>
      <c r="C754" s="445"/>
      <c r="D754" s="445"/>
      <c r="E754" s="445"/>
      <c r="F754" s="445"/>
      <c r="G754" s="445"/>
      <c r="H754" s="445"/>
      <c r="I754" s="445"/>
      <c r="J754" s="445"/>
      <c r="K754" s="445"/>
      <c r="L754" s="445"/>
      <c r="M754" s="445"/>
      <c r="N754" s="445"/>
      <c r="O754" s="445"/>
      <c r="P754" s="445"/>
      <c r="Q754" s="445"/>
      <c r="R754" s="445"/>
      <c r="S754" s="445"/>
      <c r="T754" s="445"/>
      <c r="U754" s="445"/>
      <c r="V754" s="445"/>
      <c r="W754" s="445"/>
      <c r="X754" s="445"/>
      <c r="Y754" s="445"/>
      <c r="Z754" s="445"/>
    </row>
    <row r="755" spans="1:26" ht="15.75" x14ac:dyDescent="0.25">
      <c r="A755" s="445"/>
      <c r="B755" s="445"/>
      <c r="C755" s="445"/>
      <c r="D755" s="445"/>
      <c r="E755" s="445"/>
      <c r="F755" s="445"/>
      <c r="G755" s="445"/>
      <c r="H755" s="445"/>
      <c r="I755" s="445"/>
      <c r="J755" s="445"/>
      <c r="K755" s="445"/>
      <c r="L755" s="445"/>
      <c r="M755" s="445"/>
      <c r="N755" s="445"/>
      <c r="O755" s="445"/>
      <c r="P755" s="445"/>
      <c r="Q755" s="445"/>
      <c r="R755" s="445"/>
      <c r="S755" s="445"/>
      <c r="T755" s="445"/>
      <c r="U755" s="445"/>
      <c r="V755" s="445"/>
      <c r="W755" s="445"/>
      <c r="X755" s="445"/>
      <c r="Y755" s="445"/>
      <c r="Z755" s="445"/>
    </row>
    <row r="756" spans="1:26" ht="15.75" x14ac:dyDescent="0.25">
      <c r="A756" s="445"/>
      <c r="B756" s="445"/>
      <c r="C756" s="445"/>
      <c r="D756" s="445"/>
      <c r="E756" s="445"/>
      <c r="F756" s="445"/>
      <c r="G756" s="445"/>
      <c r="H756" s="445"/>
      <c r="I756" s="445"/>
      <c r="J756" s="445"/>
      <c r="K756" s="445"/>
      <c r="L756" s="445"/>
      <c r="M756" s="445"/>
      <c r="N756" s="445"/>
      <c r="O756" s="445"/>
      <c r="P756" s="445"/>
      <c r="Q756" s="445"/>
      <c r="R756" s="445"/>
      <c r="S756" s="445"/>
      <c r="T756" s="445"/>
      <c r="U756" s="445"/>
      <c r="V756" s="445"/>
      <c r="W756" s="445"/>
      <c r="X756" s="445"/>
      <c r="Y756" s="445"/>
      <c r="Z756" s="445"/>
    </row>
    <row r="757" spans="1:26" ht="15.75" x14ac:dyDescent="0.25">
      <c r="A757" s="445"/>
      <c r="B757" s="445"/>
      <c r="C757" s="445"/>
      <c r="D757" s="445"/>
      <c r="E757" s="445"/>
      <c r="F757" s="445"/>
      <c r="G757" s="445"/>
      <c r="H757" s="445"/>
      <c r="I757" s="445"/>
      <c r="J757" s="445"/>
      <c r="K757" s="445"/>
      <c r="L757" s="445"/>
      <c r="M757" s="445"/>
      <c r="N757" s="445"/>
      <c r="O757" s="445"/>
      <c r="P757" s="445"/>
      <c r="Q757" s="445"/>
      <c r="R757" s="445"/>
      <c r="S757" s="445"/>
      <c r="T757" s="445"/>
      <c r="U757" s="445"/>
      <c r="V757" s="445"/>
      <c r="W757" s="445"/>
      <c r="X757" s="445"/>
      <c r="Y757" s="445"/>
      <c r="Z757" s="445"/>
    </row>
    <row r="758" spans="1:26" ht="15.75" x14ac:dyDescent="0.25">
      <c r="A758" s="445"/>
      <c r="B758" s="445"/>
      <c r="C758" s="445"/>
      <c r="D758" s="445"/>
      <c r="E758" s="445"/>
      <c r="F758" s="445"/>
      <c r="G758" s="445"/>
      <c r="H758" s="445"/>
      <c r="I758" s="445"/>
      <c r="J758" s="445"/>
      <c r="K758" s="445"/>
      <c r="L758" s="445"/>
      <c r="M758" s="445"/>
      <c r="N758" s="445"/>
      <c r="O758" s="445"/>
      <c r="P758" s="445"/>
      <c r="Q758" s="445"/>
      <c r="R758" s="445"/>
      <c r="S758" s="445"/>
      <c r="T758" s="445"/>
      <c r="U758" s="445"/>
      <c r="V758" s="445"/>
      <c r="W758" s="445"/>
      <c r="X758" s="445"/>
      <c r="Y758" s="445"/>
      <c r="Z758" s="445"/>
    </row>
    <row r="759" spans="1:26" ht="15.75" x14ac:dyDescent="0.25">
      <c r="A759" s="445"/>
      <c r="B759" s="445"/>
      <c r="C759" s="445"/>
      <c r="D759" s="445"/>
      <c r="E759" s="445"/>
      <c r="F759" s="445"/>
      <c r="G759" s="445"/>
      <c r="H759" s="445"/>
      <c r="I759" s="445"/>
      <c r="J759" s="445"/>
      <c r="K759" s="445"/>
      <c r="L759" s="445"/>
      <c r="M759" s="445"/>
      <c r="N759" s="445"/>
      <c r="O759" s="445"/>
      <c r="P759" s="445"/>
      <c r="Q759" s="445"/>
      <c r="R759" s="445"/>
      <c r="S759" s="445"/>
      <c r="T759" s="445"/>
      <c r="U759" s="445"/>
      <c r="V759" s="445"/>
      <c r="W759" s="445"/>
      <c r="X759" s="445"/>
      <c r="Y759" s="445"/>
      <c r="Z759" s="445"/>
    </row>
    <row r="760" spans="1:26" ht="15.75" x14ac:dyDescent="0.25">
      <c r="A760" s="445"/>
      <c r="B760" s="445"/>
      <c r="C760" s="445"/>
      <c r="D760" s="445"/>
      <c r="E760" s="445"/>
      <c r="F760" s="445"/>
      <c r="G760" s="445"/>
      <c r="H760" s="445"/>
      <c r="I760" s="445"/>
      <c r="J760" s="445"/>
      <c r="K760" s="445"/>
      <c r="L760" s="445"/>
      <c r="M760" s="445"/>
      <c r="N760" s="445"/>
      <c r="O760" s="445"/>
      <c r="P760" s="445"/>
      <c r="Q760" s="445"/>
      <c r="R760" s="445"/>
      <c r="S760" s="445"/>
      <c r="T760" s="445"/>
      <c r="U760" s="445"/>
      <c r="V760" s="445"/>
      <c r="W760" s="445"/>
      <c r="X760" s="445"/>
      <c r="Y760" s="445"/>
      <c r="Z760" s="445"/>
    </row>
    <row r="761" spans="1:26" ht="15.75" x14ac:dyDescent="0.25">
      <c r="A761" s="445"/>
      <c r="B761" s="445"/>
      <c r="C761" s="445"/>
      <c r="D761" s="445"/>
      <c r="E761" s="445"/>
      <c r="F761" s="445"/>
      <c r="G761" s="445"/>
      <c r="H761" s="445"/>
      <c r="I761" s="445"/>
      <c r="J761" s="445"/>
      <c r="K761" s="445"/>
      <c r="L761" s="445"/>
      <c r="M761" s="445"/>
      <c r="N761" s="445"/>
      <c r="O761" s="445"/>
      <c r="P761" s="445"/>
      <c r="Q761" s="445"/>
      <c r="R761" s="445"/>
      <c r="S761" s="445"/>
      <c r="T761" s="445"/>
      <c r="U761" s="445"/>
      <c r="V761" s="445"/>
      <c r="W761" s="445"/>
      <c r="X761" s="445"/>
      <c r="Y761" s="445"/>
      <c r="Z761" s="445"/>
    </row>
    <row r="762" spans="1:26" ht="15.75" x14ac:dyDescent="0.25">
      <c r="A762" s="445"/>
      <c r="B762" s="445"/>
      <c r="C762" s="445"/>
      <c r="D762" s="445"/>
      <c r="E762" s="445"/>
      <c r="F762" s="445"/>
      <c r="G762" s="445"/>
      <c r="H762" s="445"/>
      <c r="I762" s="445"/>
      <c r="J762" s="445"/>
      <c r="K762" s="445"/>
      <c r="L762" s="445"/>
      <c r="M762" s="445"/>
      <c r="N762" s="445"/>
      <c r="O762" s="445"/>
      <c r="P762" s="445"/>
      <c r="Q762" s="445"/>
      <c r="R762" s="445"/>
      <c r="S762" s="445"/>
      <c r="T762" s="445"/>
      <c r="U762" s="445"/>
      <c r="V762" s="445"/>
      <c r="W762" s="445"/>
      <c r="X762" s="445"/>
      <c r="Y762" s="445"/>
      <c r="Z762" s="445"/>
    </row>
    <row r="763" spans="1:26" ht="15.75" x14ac:dyDescent="0.25">
      <c r="A763" s="445"/>
      <c r="B763" s="445"/>
      <c r="C763" s="445"/>
      <c r="D763" s="445"/>
      <c r="E763" s="445"/>
      <c r="F763" s="445"/>
      <c r="G763" s="445"/>
      <c r="H763" s="445"/>
      <c r="I763" s="445"/>
      <c r="J763" s="445"/>
      <c r="K763" s="445"/>
      <c r="L763" s="445"/>
      <c r="M763" s="445"/>
      <c r="N763" s="445"/>
      <c r="O763" s="445"/>
      <c r="P763" s="445"/>
      <c r="Q763" s="445"/>
      <c r="R763" s="445"/>
      <c r="S763" s="445"/>
      <c r="T763" s="445"/>
      <c r="U763" s="445"/>
      <c r="V763" s="445"/>
      <c r="W763" s="445"/>
      <c r="X763" s="445"/>
      <c r="Y763" s="445"/>
      <c r="Z763" s="445"/>
    </row>
    <row r="764" spans="1:26" ht="15.75" x14ac:dyDescent="0.25">
      <c r="A764" s="445"/>
      <c r="B764" s="445"/>
      <c r="C764" s="445"/>
      <c r="D764" s="445"/>
      <c r="E764" s="445"/>
      <c r="F764" s="445"/>
      <c r="G764" s="445"/>
      <c r="H764" s="445"/>
      <c r="I764" s="445"/>
      <c r="J764" s="445"/>
      <c r="K764" s="445"/>
      <c r="L764" s="445"/>
      <c r="M764" s="445"/>
      <c r="N764" s="445"/>
      <c r="O764" s="445"/>
      <c r="P764" s="445"/>
      <c r="Q764" s="445"/>
      <c r="R764" s="445"/>
      <c r="S764" s="445"/>
      <c r="T764" s="445"/>
      <c r="U764" s="445"/>
      <c r="V764" s="445"/>
      <c r="W764" s="445"/>
      <c r="X764" s="445"/>
      <c r="Y764" s="445"/>
      <c r="Z764" s="445"/>
    </row>
    <row r="765" spans="1:26" ht="15.75" x14ac:dyDescent="0.25">
      <c r="A765" s="445"/>
      <c r="B765" s="445"/>
      <c r="C765" s="445"/>
      <c r="D765" s="445"/>
      <c r="E765" s="445"/>
      <c r="F765" s="445"/>
      <c r="G765" s="445"/>
      <c r="H765" s="445"/>
      <c r="I765" s="445"/>
      <c r="J765" s="445"/>
      <c r="K765" s="445"/>
      <c r="L765" s="445"/>
      <c r="M765" s="445"/>
      <c r="N765" s="445"/>
      <c r="O765" s="445"/>
      <c r="P765" s="445"/>
      <c r="Q765" s="445"/>
      <c r="R765" s="445"/>
      <c r="S765" s="445"/>
      <c r="T765" s="445"/>
      <c r="U765" s="445"/>
      <c r="V765" s="445"/>
      <c r="W765" s="445"/>
      <c r="X765" s="445"/>
      <c r="Y765" s="445"/>
      <c r="Z765" s="445"/>
    </row>
    <row r="766" spans="1:26" ht="15.75" x14ac:dyDescent="0.25">
      <c r="A766" s="445"/>
      <c r="B766" s="445"/>
      <c r="C766" s="445"/>
      <c r="D766" s="445"/>
      <c r="E766" s="445"/>
      <c r="F766" s="445"/>
      <c r="G766" s="445"/>
      <c r="H766" s="445"/>
      <c r="I766" s="445"/>
      <c r="J766" s="445"/>
      <c r="K766" s="445"/>
      <c r="L766" s="445"/>
      <c r="M766" s="445"/>
      <c r="N766" s="445"/>
      <c r="O766" s="445"/>
      <c r="P766" s="445"/>
      <c r="Q766" s="445"/>
      <c r="R766" s="445"/>
      <c r="S766" s="445"/>
      <c r="T766" s="445"/>
      <c r="U766" s="445"/>
      <c r="V766" s="445"/>
      <c r="W766" s="445"/>
      <c r="X766" s="445"/>
      <c r="Y766" s="445"/>
      <c r="Z766" s="445"/>
    </row>
    <row r="767" spans="1:26" ht="15.75" x14ac:dyDescent="0.25">
      <c r="A767" s="445"/>
      <c r="B767" s="445"/>
      <c r="C767" s="445"/>
      <c r="D767" s="445"/>
      <c r="E767" s="445"/>
      <c r="F767" s="445"/>
      <c r="G767" s="445"/>
      <c r="H767" s="445"/>
      <c r="I767" s="445"/>
      <c r="J767" s="445"/>
      <c r="K767" s="445"/>
      <c r="L767" s="445"/>
      <c r="M767" s="445"/>
      <c r="N767" s="445"/>
      <c r="O767" s="445"/>
      <c r="P767" s="445"/>
      <c r="Q767" s="445"/>
      <c r="R767" s="445"/>
      <c r="S767" s="445"/>
      <c r="T767" s="445"/>
      <c r="U767" s="445"/>
      <c r="V767" s="445"/>
      <c r="W767" s="445"/>
      <c r="X767" s="445"/>
      <c r="Y767" s="445"/>
      <c r="Z767" s="445"/>
    </row>
    <row r="768" spans="1:26" ht="15.75" x14ac:dyDescent="0.25">
      <c r="A768" s="445"/>
      <c r="B768" s="445"/>
      <c r="C768" s="445"/>
      <c r="D768" s="445"/>
      <c r="E768" s="445"/>
      <c r="F768" s="445"/>
      <c r="G768" s="445"/>
      <c r="H768" s="445"/>
      <c r="I768" s="445"/>
      <c r="J768" s="445"/>
      <c r="K768" s="445"/>
      <c r="L768" s="445"/>
      <c r="M768" s="445"/>
      <c r="N768" s="445"/>
      <c r="O768" s="445"/>
      <c r="P768" s="445"/>
      <c r="Q768" s="445"/>
      <c r="R768" s="445"/>
      <c r="S768" s="445"/>
      <c r="T768" s="445"/>
      <c r="U768" s="445"/>
      <c r="V768" s="445"/>
      <c r="W768" s="445"/>
      <c r="X768" s="445"/>
      <c r="Y768" s="445"/>
      <c r="Z768" s="445"/>
    </row>
    <row r="769" spans="1:26" ht="15.75" x14ac:dyDescent="0.25">
      <c r="A769" s="445"/>
      <c r="B769" s="445"/>
      <c r="C769" s="445"/>
      <c r="D769" s="445"/>
      <c r="E769" s="445"/>
      <c r="F769" s="445"/>
      <c r="G769" s="445"/>
      <c r="H769" s="445"/>
      <c r="I769" s="445"/>
      <c r="J769" s="445"/>
      <c r="K769" s="445"/>
      <c r="L769" s="445"/>
      <c r="M769" s="445"/>
      <c r="N769" s="445"/>
      <c r="O769" s="445"/>
      <c r="P769" s="445"/>
      <c r="Q769" s="445"/>
      <c r="R769" s="445"/>
      <c r="S769" s="445"/>
      <c r="T769" s="445"/>
      <c r="U769" s="445"/>
      <c r="V769" s="445"/>
      <c r="W769" s="445"/>
      <c r="X769" s="445"/>
      <c r="Y769" s="445"/>
      <c r="Z769" s="445"/>
    </row>
    <row r="770" spans="1:26" ht="15.75" x14ac:dyDescent="0.25">
      <c r="A770" s="445"/>
      <c r="B770" s="445"/>
      <c r="C770" s="445"/>
      <c r="D770" s="445"/>
      <c r="E770" s="445"/>
      <c r="F770" s="445"/>
      <c r="G770" s="445"/>
      <c r="H770" s="445"/>
      <c r="I770" s="445"/>
      <c r="J770" s="445"/>
      <c r="K770" s="445"/>
      <c r="L770" s="445"/>
      <c r="M770" s="445"/>
      <c r="N770" s="445"/>
      <c r="O770" s="445"/>
      <c r="P770" s="445"/>
      <c r="Q770" s="445"/>
      <c r="R770" s="445"/>
      <c r="S770" s="445"/>
      <c r="T770" s="445"/>
      <c r="U770" s="445"/>
      <c r="V770" s="445"/>
      <c r="W770" s="445"/>
      <c r="X770" s="445"/>
      <c r="Y770" s="445"/>
      <c r="Z770" s="445"/>
    </row>
    <row r="771" spans="1:26" ht="15.75" x14ac:dyDescent="0.25">
      <c r="A771" s="445"/>
      <c r="B771" s="445"/>
      <c r="C771" s="445"/>
      <c r="D771" s="445"/>
      <c r="E771" s="445"/>
      <c r="F771" s="445"/>
      <c r="G771" s="445"/>
      <c r="H771" s="445"/>
      <c r="I771" s="445"/>
      <c r="J771" s="445"/>
      <c r="K771" s="445"/>
      <c r="L771" s="445"/>
      <c r="M771" s="445"/>
      <c r="N771" s="445"/>
      <c r="O771" s="445"/>
      <c r="P771" s="445"/>
      <c r="Q771" s="445"/>
      <c r="R771" s="445"/>
      <c r="S771" s="445"/>
      <c r="T771" s="445"/>
      <c r="U771" s="445"/>
      <c r="V771" s="445"/>
      <c r="W771" s="445"/>
      <c r="X771" s="445"/>
      <c r="Y771" s="445"/>
      <c r="Z771" s="445"/>
    </row>
    <row r="772" spans="1:26" ht="15.75" x14ac:dyDescent="0.25">
      <c r="A772" s="445"/>
      <c r="B772" s="445"/>
      <c r="C772" s="445"/>
      <c r="D772" s="445"/>
      <c r="E772" s="445"/>
      <c r="F772" s="445"/>
      <c r="G772" s="445"/>
      <c r="H772" s="445"/>
      <c r="I772" s="445"/>
      <c r="J772" s="445"/>
      <c r="K772" s="445"/>
      <c r="L772" s="445"/>
      <c r="M772" s="445"/>
      <c r="N772" s="445"/>
      <c r="O772" s="445"/>
      <c r="P772" s="445"/>
      <c r="Q772" s="445"/>
      <c r="R772" s="445"/>
      <c r="S772" s="445"/>
      <c r="T772" s="445"/>
      <c r="U772" s="445"/>
      <c r="V772" s="445"/>
      <c r="W772" s="445"/>
      <c r="X772" s="445"/>
      <c r="Y772" s="445"/>
      <c r="Z772" s="445"/>
    </row>
    <row r="773" spans="1:26" ht="15.75" x14ac:dyDescent="0.25">
      <c r="A773" s="445"/>
      <c r="B773" s="445"/>
      <c r="C773" s="445"/>
      <c r="D773" s="445"/>
      <c r="E773" s="445"/>
      <c r="F773" s="445"/>
      <c r="G773" s="445"/>
      <c r="H773" s="445"/>
      <c r="I773" s="445"/>
      <c r="J773" s="445"/>
      <c r="K773" s="445"/>
      <c r="L773" s="445"/>
      <c r="M773" s="445"/>
      <c r="N773" s="445"/>
      <c r="O773" s="445"/>
      <c r="P773" s="445"/>
      <c r="Q773" s="445"/>
      <c r="R773" s="445"/>
      <c r="S773" s="445"/>
      <c r="T773" s="445"/>
      <c r="U773" s="445"/>
      <c r="V773" s="445"/>
      <c r="W773" s="445"/>
      <c r="X773" s="445"/>
      <c r="Y773" s="445"/>
      <c r="Z773" s="445"/>
    </row>
    <row r="774" spans="1:26" ht="15.75" x14ac:dyDescent="0.25">
      <c r="A774" s="445"/>
      <c r="B774" s="445"/>
      <c r="C774" s="445"/>
      <c r="D774" s="445"/>
      <c r="E774" s="445"/>
      <c r="F774" s="445"/>
      <c r="G774" s="445"/>
      <c r="H774" s="445"/>
      <c r="I774" s="445"/>
      <c r="J774" s="445"/>
      <c r="K774" s="445"/>
      <c r="L774" s="445"/>
      <c r="M774" s="445"/>
      <c r="N774" s="445"/>
      <c r="O774" s="445"/>
      <c r="P774" s="445"/>
      <c r="Q774" s="445"/>
      <c r="R774" s="445"/>
      <c r="S774" s="445"/>
      <c r="T774" s="445"/>
      <c r="U774" s="445"/>
      <c r="V774" s="445"/>
      <c r="W774" s="445"/>
      <c r="X774" s="445"/>
      <c r="Y774" s="445"/>
      <c r="Z774" s="445"/>
    </row>
    <row r="775" spans="1:26" ht="15.75" x14ac:dyDescent="0.25">
      <c r="A775" s="445"/>
      <c r="B775" s="445"/>
      <c r="C775" s="445"/>
      <c r="D775" s="445"/>
      <c r="E775" s="445"/>
      <c r="F775" s="445"/>
      <c r="G775" s="445"/>
      <c r="H775" s="445"/>
      <c r="I775" s="445"/>
      <c r="J775" s="445"/>
      <c r="K775" s="445"/>
      <c r="L775" s="445"/>
      <c r="M775" s="445"/>
      <c r="N775" s="445"/>
      <c r="O775" s="445"/>
      <c r="P775" s="445"/>
      <c r="Q775" s="445"/>
      <c r="R775" s="445"/>
      <c r="S775" s="445"/>
      <c r="T775" s="445"/>
      <c r="U775" s="445"/>
      <c r="V775" s="445"/>
      <c r="W775" s="445"/>
      <c r="X775" s="445"/>
      <c r="Y775" s="445"/>
      <c r="Z775" s="445"/>
    </row>
    <row r="776" spans="1:26" ht="15.75" x14ac:dyDescent="0.25">
      <c r="A776" s="445"/>
      <c r="B776" s="445"/>
      <c r="C776" s="445"/>
      <c r="D776" s="445"/>
      <c r="E776" s="445"/>
      <c r="F776" s="445"/>
      <c r="G776" s="445"/>
      <c r="H776" s="445"/>
      <c r="I776" s="445"/>
      <c r="J776" s="445"/>
      <c r="K776" s="445"/>
      <c r="L776" s="445"/>
      <c r="M776" s="445"/>
      <c r="N776" s="445"/>
      <c r="O776" s="445"/>
      <c r="P776" s="445"/>
      <c r="Q776" s="445"/>
      <c r="R776" s="445"/>
      <c r="S776" s="445"/>
      <c r="T776" s="445"/>
      <c r="U776" s="445"/>
      <c r="V776" s="445"/>
      <c r="W776" s="445"/>
      <c r="X776" s="445"/>
      <c r="Y776" s="445"/>
      <c r="Z776" s="445"/>
    </row>
    <row r="777" spans="1:26" ht="15.75" x14ac:dyDescent="0.25">
      <c r="A777" s="445"/>
      <c r="B777" s="445"/>
      <c r="C777" s="445"/>
      <c r="D777" s="445"/>
      <c r="E777" s="445"/>
      <c r="F777" s="445"/>
      <c r="G777" s="445"/>
      <c r="H777" s="445"/>
      <c r="I777" s="445"/>
      <c r="J777" s="445"/>
      <c r="K777" s="445"/>
      <c r="L777" s="445"/>
      <c r="M777" s="445"/>
      <c r="N777" s="445"/>
      <c r="O777" s="445"/>
      <c r="P777" s="445"/>
      <c r="Q777" s="445"/>
      <c r="R777" s="445"/>
      <c r="S777" s="445"/>
      <c r="T777" s="445"/>
      <c r="U777" s="445"/>
      <c r="V777" s="445"/>
      <c r="W777" s="445"/>
      <c r="X777" s="445"/>
      <c r="Y777" s="445"/>
      <c r="Z777" s="445"/>
    </row>
    <row r="778" spans="1:26" ht="15.75" x14ac:dyDescent="0.25">
      <c r="A778" s="445"/>
      <c r="B778" s="445"/>
      <c r="C778" s="445"/>
      <c r="D778" s="445"/>
      <c r="E778" s="445"/>
      <c r="F778" s="445"/>
      <c r="G778" s="445"/>
      <c r="H778" s="445"/>
      <c r="I778" s="445"/>
      <c r="J778" s="445"/>
      <c r="K778" s="445"/>
      <c r="L778" s="445"/>
      <c r="M778" s="445"/>
      <c r="N778" s="445"/>
      <c r="O778" s="445"/>
      <c r="P778" s="445"/>
      <c r="Q778" s="445"/>
      <c r="R778" s="445"/>
      <c r="S778" s="445"/>
      <c r="T778" s="445"/>
      <c r="U778" s="445"/>
      <c r="V778" s="445"/>
      <c r="W778" s="445"/>
      <c r="X778" s="445"/>
      <c r="Y778" s="445"/>
      <c r="Z778" s="445"/>
    </row>
    <row r="779" spans="1:26" ht="15.75" x14ac:dyDescent="0.25">
      <c r="A779" s="445"/>
      <c r="B779" s="445"/>
      <c r="C779" s="445"/>
      <c r="D779" s="445"/>
      <c r="E779" s="445"/>
      <c r="F779" s="445"/>
      <c r="G779" s="445"/>
      <c r="H779" s="445"/>
      <c r="I779" s="445"/>
      <c r="J779" s="445"/>
      <c r="K779" s="445"/>
      <c r="L779" s="445"/>
      <c r="M779" s="445"/>
      <c r="N779" s="445"/>
      <c r="O779" s="445"/>
      <c r="P779" s="445"/>
      <c r="Q779" s="445"/>
      <c r="R779" s="445"/>
      <c r="S779" s="445"/>
      <c r="T779" s="445"/>
      <c r="U779" s="445"/>
      <c r="V779" s="445"/>
      <c r="W779" s="445"/>
      <c r="X779" s="445"/>
      <c r="Y779" s="445"/>
      <c r="Z779" s="445"/>
    </row>
    <row r="780" spans="1:26" ht="15.75" x14ac:dyDescent="0.25">
      <c r="A780" s="445"/>
      <c r="B780" s="445"/>
      <c r="C780" s="445"/>
      <c r="D780" s="445"/>
      <c r="E780" s="445"/>
      <c r="F780" s="445"/>
      <c r="G780" s="445"/>
      <c r="H780" s="445"/>
      <c r="I780" s="445"/>
      <c r="J780" s="445"/>
      <c r="K780" s="445"/>
      <c r="L780" s="445"/>
      <c r="M780" s="445"/>
      <c r="N780" s="445"/>
      <c r="O780" s="445"/>
      <c r="P780" s="445"/>
      <c r="Q780" s="445"/>
      <c r="R780" s="445"/>
      <c r="S780" s="445"/>
      <c r="T780" s="445"/>
      <c r="U780" s="445"/>
      <c r="V780" s="445"/>
      <c r="W780" s="445"/>
      <c r="X780" s="445"/>
      <c r="Y780" s="445"/>
      <c r="Z780" s="445"/>
    </row>
    <row r="781" spans="1:26" ht="15.75" x14ac:dyDescent="0.25">
      <c r="A781" s="445"/>
      <c r="B781" s="445"/>
      <c r="C781" s="445"/>
      <c r="D781" s="445"/>
      <c r="E781" s="445"/>
      <c r="F781" s="445"/>
      <c r="G781" s="445"/>
      <c r="H781" s="445"/>
      <c r="I781" s="445"/>
      <c r="J781" s="445"/>
      <c r="K781" s="445"/>
      <c r="L781" s="445"/>
      <c r="M781" s="445"/>
      <c r="N781" s="445"/>
      <c r="O781" s="445"/>
      <c r="P781" s="445"/>
      <c r="Q781" s="445"/>
      <c r="R781" s="445"/>
      <c r="S781" s="445"/>
      <c r="T781" s="445"/>
      <c r="U781" s="445"/>
      <c r="V781" s="445"/>
      <c r="W781" s="445"/>
      <c r="X781" s="445"/>
      <c r="Y781" s="445"/>
      <c r="Z781" s="445"/>
    </row>
    <row r="782" spans="1:26" ht="15.75" x14ac:dyDescent="0.25">
      <c r="A782" s="445"/>
      <c r="B782" s="445"/>
      <c r="C782" s="445"/>
      <c r="D782" s="445"/>
      <c r="E782" s="445"/>
      <c r="F782" s="445"/>
      <c r="G782" s="445"/>
      <c r="H782" s="445"/>
      <c r="I782" s="445"/>
      <c r="J782" s="445"/>
      <c r="K782" s="445"/>
      <c r="L782" s="445"/>
      <c r="M782" s="445"/>
      <c r="N782" s="445"/>
      <c r="O782" s="445"/>
      <c r="P782" s="445"/>
      <c r="Q782" s="445"/>
      <c r="R782" s="445"/>
      <c r="S782" s="445"/>
      <c r="T782" s="445"/>
      <c r="U782" s="445"/>
      <c r="V782" s="445"/>
      <c r="W782" s="445"/>
      <c r="X782" s="445"/>
      <c r="Y782" s="445"/>
      <c r="Z782" s="445"/>
    </row>
    <row r="783" spans="1:26" ht="15.75" x14ac:dyDescent="0.25">
      <c r="A783" s="445"/>
      <c r="B783" s="445"/>
      <c r="C783" s="445"/>
      <c r="D783" s="445"/>
      <c r="E783" s="445"/>
      <c r="F783" s="445"/>
      <c r="G783" s="445"/>
      <c r="H783" s="445"/>
      <c r="I783" s="445"/>
      <c r="J783" s="445"/>
      <c r="K783" s="445"/>
      <c r="L783" s="445"/>
      <c r="M783" s="445"/>
      <c r="N783" s="445"/>
      <c r="O783" s="445"/>
      <c r="P783" s="445"/>
      <c r="Q783" s="445"/>
      <c r="R783" s="445"/>
      <c r="S783" s="445"/>
      <c r="T783" s="445"/>
      <c r="U783" s="445"/>
      <c r="V783" s="445"/>
      <c r="W783" s="445"/>
      <c r="X783" s="445"/>
      <c r="Y783" s="445"/>
      <c r="Z783" s="445"/>
    </row>
    <row r="784" spans="1:26" ht="15.75" x14ac:dyDescent="0.25">
      <c r="A784" s="445"/>
      <c r="B784" s="445"/>
      <c r="C784" s="445"/>
      <c r="D784" s="445"/>
      <c r="E784" s="445"/>
      <c r="F784" s="445"/>
      <c r="G784" s="445"/>
      <c r="H784" s="445"/>
      <c r="I784" s="445"/>
      <c r="J784" s="445"/>
      <c r="K784" s="445"/>
      <c r="L784" s="445"/>
      <c r="M784" s="445"/>
      <c r="N784" s="445"/>
      <c r="O784" s="445"/>
      <c r="P784" s="445"/>
      <c r="Q784" s="445"/>
      <c r="R784" s="445"/>
      <c r="S784" s="445"/>
      <c r="T784" s="445"/>
      <c r="U784" s="445"/>
      <c r="V784" s="445"/>
      <c r="W784" s="445"/>
      <c r="X784" s="445"/>
      <c r="Y784" s="445"/>
      <c r="Z784" s="445"/>
    </row>
    <row r="785" spans="1:26" ht="15.75" x14ac:dyDescent="0.25">
      <c r="A785" s="445"/>
      <c r="B785" s="445"/>
      <c r="C785" s="445"/>
      <c r="D785" s="445"/>
      <c r="E785" s="445"/>
      <c r="F785" s="445"/>
      <c r="G785" s="445"/>
      <c r="H785" s="445"/>
      <c r="I785" s="445"/>
      <c r="J785" s="445"/>
      <c r="K785" s="445"/>
      <c r="L785" s="445"/>
      <c r="M785" s="445"/>
      <c r="N785" s="445"/>
      <c r="O785" s="445"/>
      <c r="P785" s="445"/>
      <c r="Q785" s="445"/>
      <c r="R785" s="445"/>
      <c r="S785" s="445"/>
      <c r="T785" s="445"/>
      <c r="U785" s="445"/>
      <c r="V785" s="445"/>
      <c r="W785" s="445"/>
      <c r="X785" s="445"/>
      <c r="Y785" s="445"/>
      <c r="Z785" s="445"/>
    </row>
    <row r="786" spans="1:26" ht="15.75" x14ac:dyDescent="0.25">
      <c r="A786" s="445"/>
      <c r="B786" s="445"/>
      <c r="C786" s="445"/>
      <c r="D786" s="445"/>
      <c r="E786" s="445"/>
      <c r="F786" s="445"/>
      <c r="G786" s="445"/>
      <c r="H786" s="445"/>
      <c r="I786" s="445"/>
      <c r="J786" s="445"/>
      <c r="K786" s="445"/>
      <c r="L786" s="445"/>
      <c r="M786" s="445"/>
      <c r="N786" s="445"/>
      <c r="O786" s="445"/>
      <c r="P786" s="445"/>
      <c r="Q786" s="445"/>
      <c r="R786" s="445"/>
      <c r="S786" s="445"/>
      <c r="T786" s="445"/>
      <c r="U786" s="445"/>
      <c r="V786" s="445"/>
      <c r="W786" s="445"/>
      <c r="X786" s="445"/>
      <c r="Y786" s="445"/>
      <c r="Z786" s="445"/>
    </row>
    <row r="787" spans="1:26" ht="15.75" x14ac:dyDescent="0.25">
      <c r="A787" s="445"/>
      <c r="B787" s="445"/>
      <c r="C787" s="445"/>
      <c r="D787" s="445"/>
      <c r="E787" s="445"/>
      <c r="F787" s="445"/>
      <c r="G787" s="445"/>
      <c r="H787" s="445"/>
      <c r="I787" s="445"/>
      <c r="J787" s="445"/>
      <c r="K787" s="445"/>
      <c r="L787" s="445"/>
      <c r="M787" s="445"/>
      <c r="N787" s="445"/>
      <c r="O787" s="445"/>
      <c r="P787" s="445"/>
      <c r="Q787" s="445"/>
      <c r="R787" s="445"/>
      <c r="S787" s="445"/>
      <c r="T787" s="445"/>
      <c r="U787" s="445"/>
      <c r="V787" s="445"/>
      <c r="W787" s="445"/>
      <c r="X787" s="445"/>
      <c r="Y787" s="445"/>
      <c r="Z787" s="445"/>
    </row>
    <row r="788" spans="1:26" ht="15.75" x14ac:dyDescent="0.25">
      <c r="A788" s="445"/>
      <c r="B788" s="445"/>
      <c r="C788" s="445"/>
      <c r="D788" s="445"/>
      <c r="E788" s="445"/>
      <c r="F788" s="445"/>
      <c r="G788" s="445"/>
      <c r="H788" s="445"/>
      <c r="I788" s="445"/>
      <c r="J788" s="445"/>
      <c r="K788" s="445"/>
      <c r="L788" s="445"/>
      <c r="M788" s="445"/>
      <c r="N788" s="445"/>
      <c r="O788" s="445"/>
      <c r="P788" s="445"/>
      <c r="Q788" s="445"/>
      <c r="R788" s="445"/>
      <c r="S788" s="445"/>
      <c r="T788" s="445"/>
      <c r="U788" s="445"/>
      <c r="V788" s="445"/>
      <c r="W788" s="445"/>
      <c r="X788" s="445"/>
      <c r="Y788" s="445"/>
      <c r="Z788" s="445"/>
    </row>
    <row r="789" spans="1:26" ht="15.75" x14ac:dyDescent="0.25">
      <c r="A789" s="445"/>
      <c r="B789" s="445"/>
      <c r="C789" s="445"/>
      <c r="D789" s="445"/>
      <c r="E789" s="445"/>
      <c r="F789" s="445"/>
      <c r="G789" s="445"/>
      <c r="H789" s="445"/>
      <c r="I789" s="445"/>
      <c r="J789" s="445"/>
      <c r="K789" s="445"/>
      <c r="L789" s="445"/>
      <c r="M789" s="445"/>
      <c r="N789" s="445"/>
      <c r="O789" s="445"/>
      <c r="P789" s="445"/>
      <c r="Q789" s="445"/>
      <c r="R789" s="445"/>
      <c r="S789" s="445"/>
      <c r="T789" s="445"/>
      <c r="U789" s="445"/>
      <c r="V789" s="445"/>
      <c r="W789" s="445"/>
      <c r="X789" s="445"/>
      <c r="Y789" s="445"/>
      <c r="Z789" s="445"/>
    </row>
    <row r="790" spans="1:26" ht="15.75" x14ac:dyDescent="0.25">
      <c r="A790" s="445"/>
      <c r="B790" s="445"/>
      <c r="C790" s="445"/>
      <c r="D790" s="445"/>
      <c r="E790" s="445"/>
      <c r="F790" s="445"/>
      <c r="G790" s="445"/>
      <c r="H790" s="445"/>
      <c r="I790" s="445"/>
      <c r="J790" s="445"/>
      <c r="K790" s="445"/>
      <c r="L790" s="445"/>
      <c r="M790" s="445"/>
      <c r="N790" s="445"/>
      <c r="O790" s="445"/>
      <c r="P790" s="445"/>
      <c r="Q790" s="445"/>
      <c r="R790" s="445"/>
      <c r="S790" s="445"/>
      <c r="T790" s="445"/>
      <c r="U790" s="445"/>
      <c r="V790" s="445"/>
      <c r="W790" s="445"/>
      <c r="X790" s="445"/>
      <c r="Y790" s="445"/>
      <c r="Z790" s="445"/>
    </row>
    <row r="791" spans="1:26" ht="15.75" x14ac:dyDescent="0.25">
      <c r="A791" s="445"/>
      <c r="B791" s="445"/>
      <c r="C791" s="445"/>
      <c r="D791" s="445"/>
      <c r="E791" s="445"/>
      <c r="F791" s="445"/>
      <c r="G791" s="445"/>
      <c r="H791" s="445"/>
      <c r="I791" s="445"/>
      <c r="J791" s="445"/>
      <c r="K791" s="445"/>
      <c r="L791" s="445"/>
      <c r="M791" s="445"/>
      <c r="N791" s="445"/>
      <c r="O791" s="445"/>
      <c r="P791" s="445"/>
      <c r="Q791" s="445"/>
      <c r="R791" s="445"/>
      <c r="S791" s="445"/>
      <c r="T791" s="445"/>
      <c r="U791" s="445"/>
      <c r="V791" s="445"/>
      <c r="W791" s="445"/>
      <c r="X791" s="445"/>
      <c r="Y791" s="445"/>
      <c r="Z791" s="445"/>
    </row>
    <row r="792" spans="1:26" ht="15.75" x14ac:dyDescent="0.25">
      <c r="A792" s="445"/>
      <c r="B792" s="445"/>
      <c r="C792" s="445"/>
      <c r="D792" s="445"/>
      <c r="E792" s="445"/>
      <c r="F792" s="445"/>
      <c r="G792" s="445"/>
      <c r="H792" s="445"/>
      <c r="I792" s="445"/>
      <c r="J792" s="445"/>
      <c r="K792" s="445"/>
      <c r="L792" s="445"/>
      <c r="M792" s="445"/>
      <c r="N792" s="445"/>
      <c r="O792" s="445"/>
      <c r="P792" s="445"/>
      <c r="Q792" s="445"/>
      <c r="R792" s="445"/>
      <c r="S792" s="445"/>
      <c r="T792" s="445"/>
      <c r="U792" s="445"/>
      <c r="V792" s="445"/>
      <c r="W792" s="445"/>
      <c r="X792" s="445"/>
      <c r="Y792" s="445"/>
      <c r="Z792" s="445"/>
    </row>
    <row r="793" spans="1:26" ht="15.75" x14ac:dyDescent="0.25">
      <c r="A793" s="445"/>
      <c r="B793" s="445"/>
      <c r="C793" s="445"/>
      <c r="D793" s="445"/>
      <c r="E793" s="445"/>
      <c r="F793" s="445"/>
      <c r="G793" s="445"/>
      <c r="H793" s="445"/>
      <c r="I793" s="445"/>
      <c r="J793" s="445"/>
      <c r="K793" s="445"/>
      <c r="L793" s="445"/>
      <c r="M793" s="445"/>
      <c r="N793" s="445"/>
      <c r="O793" s="445"/>
      <c r="P793" s="445"/>
      <c r="Q793" s="445"/>
      <c r="R793" s="445"/>
      <c r="S793" s="445"/>
      <c r="T793" s="445"/>
      <c r="U793" s="445"/>
      <c r="V793" s="445"/>
      <c r="W793" s="445"/>
      <c r="X793" s="445"/>
      <c r="Y793" s="445"/>
      <c r="Z793" s="445"/>
    </row>
    <row r="794" spans="1:26" ht="15.75" x14ac:dyDescent="0.25">
      <c r="A794" s="445"/>
      <c r="B794" s="445"/>
      <c r="C794" s="445"/>
      <c r="D794" s="445"/>
      <c r="E794" s="445"/>
      <c r="F794" s="445"/>
      <c r="G794" s="445"/>
      <c r="H794" s="445"/>
      <c r="I794" s="445"/>
      <c r="J794" s="445"/>
      <c r="K794" s="445"/>
      <c r="L794" s="445"/>
      <c r="M794" s="445"/>
      <c r="N794" s="445"/>
      <c r="O794" s="445"/>
      <c r="P794" s="445"/>
      <c r="Q794" s="445"/>
      <c r="R794" s="445"/>
      <c r="S794" s="445"/>
      <c r="T794" s="445"/>
      <c r="U794" s="445"/>
      <c r="V794" s="445"/>
      <c r="W794" s="445"/>
      <c r="X794" s="445"/>
      <c r="Y794" s="445"/>
      <c r="Z794" s="445"/>
    </row>
    <row r="795" spans="1:26" ht="15.75" x14ac:dyDescent="0.25">
      <c r="A795" s="445"/>
      <c r="B795" s="445"/>
      <c r="C795" s="445"/>
      <c r="D795" s="445"/>
      <c r="E795" s="445"/>
      <c r="F795" s="445"/>
      <c r="G795" s="445"/>
      <c r="H795" s="445"/>
      <c r="I795" s="445"/>
      <c r="J795" s="445"/>
      <c r="K795" s="445"/>
      <c r="L795" s="445"/>
      <c r="M795" s="445"/>
      <c r="N795" s="445"/>
      <c r="O795" s="445"/>
      <c r="P795" s="445"/>
      <c r="Q795" s="445"/>
      <c r="R795" s="445"/>
      <c r="S795" s="445"/>
      <c r="T795" s="445"/>
      <c r="U795" s="445"/>
      <c r="V795" s="445"/>
      <c r="W795" s="445"/>
      <c r="X795" s="445"/>
      <c r="Y795" s="445"/>
      <c r="Z795" s="445"/>
    </row>
    <row r="796" spans="1:26" ht="15.75" x14ac:dyDescent="0.25">
      <c r="A796" s="445"/>
      <c r="B796" s="445"/>
      <c r="C796" s="445"/>
      <c r="D796" s="445"/>
      <c r="E796" s="445"/>
      <c r="F796" s="445"/>
      <c r="G796" s="445"/>
      <c r="H796" s="445"/>
      <c r="I796" s="445"/>
      <c r="J796" s="445"/>
      <c r="K796" s="445"/>
      <c r="L796" s="445"/>
      <c r="M796" s="445"/>
      <c r="N796" s="445"/>
      <c r="O796" s="445"/>
      <c r="P796" s="445"/>
      <c r="Q796" s="445"/>
      <c r="R796" s="445"/>
      <c r="S796" s="445"/>
      <c r="T796" s="445"/>
      <c r="U796" s="445"/>
      <c r="V796" s="445"/>
      <c r="W796" s="445"/>
      <c r="X796" s="445"/>
      <c r="Y796" s="445"/>
      <c r="Z796" s="445"/>
    </row>
    <row r="797" spans="1:26" ht="15.75" x14ac:dyDescent="0.25">
      <c r="A797" s="445"/>
      <c r="B797" s="445"/>
      <c r="C797" s="445"/>
      <c r="D797" s="445"/>
      <c r="E797" s="445"/>
      <c r="F797" s="445"/>
      <c r="G797" s="445"/>
      <c r="H797" s="445"/>
      <c r="I797" s="445"/>
      <c r="J797" s="445"/>
      <c r="K797" s="445"/>
      <c r="L797" s="445"/>
      <c r="M797" s="445"/>
      <c r="N797" s="445"/>
      <c r="O797" s="445"/>
      <c r="P797" s="445"/>
      <c r="Q797" s="445"/>
      <c r="R797" s="445"/>
      <c r="S797" s="445"/>
      <c r="T797" s="445"/>
      <c r="U797" s="445"/>
      <c r="V797" s="445"/>
      <c r="W797" s="445"/>
      <c r="X797" s="445"/>
      <c r="Y797" s="445"/>
      <c r="Z797" s="445"/>
    </row>
    <row r="798" spans="1:26" ht="15.75" x14ac:dyDescent="0.25">
      <c r="A798" s="445"/>
      <c r="B798" s="445"/>
      <c r="C798" s="445"/>
      <c r="D798" s="445"/>
      <c r="E798" s="445"/>
      <c r="F798" s="445"/>
      <c r="G798" s="445"/>
      <c r="H798" s="445"/>
      <c r="I798" s="445"/>
      <c r="J798" s="445"/>
      <c r="K798" s="445"/>
      <c r="L798" s="445"/>
      <c r="M798" s="445"/>
      <c r="N798" s="445"/>
      <c r="O798" s="445"/>
      <c r="P798" s="445"/>
      <c r="Q798" s="445"/>
      <c r="R798" s="445"/>
      <c r="S798" s="445"/>
      <c r="T798" s="445"/>
      <c r="U798" s="445"/>
      <c r="V798" s="445"/>
      <c r="W798" s="445"/>
      <c r="X798" s="445"/>
      <c r="Y798" s="445"/>
      <c r="Z798" s="445"/>
    </row>
    <row r="799" spans="1:26" ht="15.75" x14ac:dyDescent="0.25">
      <c r="A799" s="445"/>
      <c r="B799" s="445"/>
      <c r="C799" s="445"/>
      <c r="D799" s="445"/>
      <c r="E799" s="445"/>
      <c r="F799" s="445"/>
      <c r="G799" s="445"/>
      <c r="H799" s="445"/>
      <c r="I799" s="445"/>
      <c r="J799" s="445"/>
      <c r="K799" s="445"/>
      <c r="L799" s="445"/>
      <c r="M799" s="445"/>
      <c r="N799" s="445"/>
      <c r="O799" s="445"/>
      <c r="P799" s="445"/>
      <c r="Q799" s="445"/>
      <c r="R799" s="445"/>
      <c r="S799" s="445"/>
      <c r="T799" s="445"/>
      <c r="U799" s="445"/>
      <c r="V799" s="445"/>
      <c r="W799" s="445"/>
      <c r="X799" s="445"/>
      <c r="Y799" s="445"/>
      <c r="Z799" s="445"/>
    </row>
    <row r="800" spans="1:26" ht="15.75" x14ac:dyDescent="0.25">
      <c r="A800" s="445"/>
      <c r="B800" s="445"/>
      <c r="C800" s="445"/>
      <c r="D800" s="445"/>
      <c r="E800" s="445"/>
      <c r="F800" s="445"/>
      <c r="G800" s="445"/>
      <c r="H800" s="445"/>
      <c r="I800" s="445"/>
      <c r="J800" s="445"/>
      <c r="K800" s="445"/>
      <c r="L800" s="445"/>
      <c r="M800" s="445"/>
      <c r="N800" s="445"/>
      <c r="O800" s="445"/>
      <c r="P800" s="445"/>
      <c r="Q800" s="445"/>
      <c r="R800" s="445"/>
      <c r="S800" s="445"/>
      <c r="T800" s="445"/>
      <c r="U800" s="445"/>
      <c r="V800" s="445"/>
      <c r="W800" s="445"/>
      <c r="X800" s="445"/>
      <c r="Y800" s="445"/>
      <c r="Z800" s="445"/>
    </row>
    <row r="801" spans="1:26" ht="15.75" x14ac:dyDescent="0.25">
      <c r="A801" s="445"/>
      <c r="B801" s="445"/>
      <c r="C801" s="445"/>
      <c r="D801" s="445"/>
      <c r="E801" s="445"/>
      <c r="F801" s="445"/>
      <c r="G801" s="445"/>
      <c r="H801" s="445"/>
      <c r="I801" s="445"/>
      <c r="J801" s="445"/>
      <c r="K801" s="445"/>
      <c r="L801" s="445"/>
      <c r="M801" s="445"/>
      <c r="N801" s="445"/>
      <c r="O801" s="445"/>
      <c r="P801" s="445"/>
      <c r="Q801" s="445"/>
      <c r="R801" s="445"/>
      <c r="S801" s="445"/>
      <c r="T801" s="445"/>
      <c r="U801" s="445"/>
      <c r="V801" s="445"/>
      <c r="W801" s="445"/>
      <c r="X801" s="445"/>
      <c r="Y801" s="445"/>
      <c r="Z801" s="445"/>
    </row>
    <row r="802" spans="1:26" ht="15.75" x14ac:dyDescent="0.25">
      <c r="A802" s="445"/>
      <c r="B802" s="445"/>
      <c r="C802" s="445"/>
      <c r="D802" s="445"/>
      <c r="E802" s="445"/>
      <c r="F802" s="445"/>
      <c r="G802" s="445"/>
      <c r="H802" s="445"/>
      <c r="I802" s="445"/>
      <c r="J802" s="445"/>
      <c r="K802" s="445"/>
      <c r="L802" s="445"/>
      <c r="M802" s="445"/>
      <c r="N802" s="445"/>
      <c r="O802" s="445"/>
      <c r="P802" s="445"/>
      <c r="Q802" s="445"/>
      <c r="R802" s="445"/>
      <c r="S802" s="445"/>
      <c r="T802" s="445"/>
      <c r="U802" s="445"/>
      <c r="V802" s="445"/>
      <c r="W802" s="445"/>
      <c r="X802" s="445"/>
      <c r="Y802" s="445"/>
      <c r="Z802" s="445"/>
    </row>
    <row r="803" spans="1:26" ht="15.75" x14ac:dyDescent="0.25">
      <c r="A803" s="445"/>
      <c r="B803" s="445"/>
      <c r="C803" s="445"/>
      <c r="D803" s="445"/>
      <c r="E803" s="445"/>
      <c r="F803" s="445"/>
      <c r="G803" s="445"/>
      <c r="H803" s="445"/>
      <c r="I803" s="445"/>
      <c r="J803" s="445"/>
      <c r="K803" s="445"/>
      <c r="L803" s="445"/>
      <c r="M803" s="445"/>
      <c r="N803" s="445"/>
      <c r="O803" s="445"/>
      <c r="P803" s="445"/>
      <c r="Q803" s="445"/>
      <c r="R803" s="445"/>
      <c r="S803" s="445"/>
      <c r="T803" s="445"/>
      <c r="U803" s="445"/>
      <c r="V803" s="445"/>
      <c r="W803" s="445"/>
      <c r="X803" s="445"/>
      <c r="Y803" s="445"/>
      <c r="Z803" s="445"/>
    </row>
    <row r="804" spans="1:26" ht="15.75" x14ac:dyDescent="0.25">
      <c r="A804" s="445"/>
      <c r="B804" s="445"/>
      <c r="C804" s="445"/>
      <c r="D804" s="445"/>
      <c r="E804" s="445"/>
      <c r="F804" s="445"/>
      <c r="G804" s="445"/>
      <c r="H804" s="445"/>
      <c r="I804" s="445"/>
      <c r="J804" s="445"/>
      <c r="K804" s="445"/>
      <c r="L804" s="445"/>
      <c r="M804" s="445"/>
      <c r="N804" s="445"/>
      <c r="O804" s="445"/>
      <c r="P804" s="445"/>
      <c r="Q804" s="445"/>
      <c r="R804" s="445"/>
      <c r="S804" s="445"/>
      <c r="T804" s="445"/>
      <c r="U804" s="445"/>
      <c r="V804" s="445"/>
      <c r="W804" s="445"/>
      <c r="X804" s="445"/>
      <c r="Y804" s="445"/>
      <c r="Z804" s="445"/>
    </row>
    <row r="805" spans="1:26" ht="15.75" x14ac:dyDescent="0.25">
      <c r="A805" s="445"/>
      <c r="B805" s="445"/>
      <c r="C805" s="445"/>
      <c r="D805" s="445"/>
      <c r="E805" s="445"/>
      <c r="F805" s="445"/>
      <c r="G805" s="445"/>
      <c r="H805" s="445"/>
      <c r="I805" s="445"/>
      <c r="J805" s="445"/>
      <c r="K805" s="445"/>
      <c r="L805" s="445"/>
      <c r="M805" s="445"/>
      <c r="N805" s="445"/>
      <c r="O805" s="445"/>
      <c r="P805" s="445"/>
      <c r="Q805" s="445"/>
      <c r="R805" s="445"/>
      <c r="S805" s="445"/>
      <c r="T805" s="445"/>
      <c r="U805" s="445"/>
      <c r="V805" s="445"/>
      <c r="W805" s="445"/>
      <c r="X805" s="445"/>
      <c r="Y805" s="445"/>
      <c r="Z805" s="445"/>
    </row>
    <row r="806" spans="1:26" ht="15.75" x14ac:dyDescent="0.25">
      <c r="A806" s="445"/>
      <c r="B806" s="445"/>
      <c r="C806" s="445"/>
      <c r="D806" s="445"/>
      <c r="E806" s="445"/>
      <c r="F806" s="445"/>
      <c r="G806" s="445"/>
      <c r="H806" s="445"/>
      <c r="I806" s="445"/>
      <c r="J806" s="445"/>
      <c r="K806" s="445"/>
      <c r="L806" s="445"/>
      <c r="M806" s="445"/>
      <c r="N806" s="445"/>
      <c r="O806" s="445"/>
      <c r="P806" s="445"/>
      <c r="Q806" s="445"/>
      <c r="R806" s="445"/>
      <c r="S806" s="445"/>
      <c r="T806" s="445"/>
      <c r="U806" s="445"/>
      <c r="V806" s="445"/>
      <c r="W806" s="445"/>
      <c r="X806" s="445"/>
      <c r="Y806" s="445"/>
      <c r="Z806" s="445"/>
    </row>
    <row r="807" spans="1:26" ht="15.75" x14ac:dyDescent="0.25">
      <c r="A807" s="445"/>
      <c r="B807" s="445"/>
      <c r="C807" s="445"/>
      <c r="D807" s="445"/>
      <c r="E807" s="445"/>
      <c r="F807" s="445"/>
      <c r="G807" s="445"/>
      <c r="H807" s="445"/>
      <c r="I807" s="445"/>
      <c r="J807" s="445"/>
      <c r="K807" s="445"/>
      <c r="L807" s="445"/>
      <c r="M807" s="445"/>
      <c r="N807" s="445"/>
      <c r="O807" s="445"/>
      <c r="P807" s="445"/>
      <c r="Q807" s="445"/>
      <c r="R807" s="445"/>
      <c r="S807" s="445"/>
      <c r="T807" s="445"/>
      <c r="U807" s="445"/>
      <c r="V807" s="445"/>
      <c r="W807" s="445"/>
      <c r="X807" s="445"/>
      <c r="Y807" s="445"/>
      <c r="Z807" s="445"/>
    </row>
    <row r="808" spans="1:26" ht="15.75" x14ac:dyDescent="0.25">
      <c r="A808" s="445"/>
      <c r="B808" s="445"/>
      <c r="C808" s="445"/>
      <c r="D808" s="445"/>
      <c r="E808" s="445"/>
      <c r="F808" s="445"/>
      <c r="G808" s="445"/>
      <c r="H808" s="445"/>
      <c r="I808" s="445"/>
      <c r="J808" s="445"/>
      <c r="K808" s="445"/>
      <c r="L808" s="445"/>
      <c r="M808" s="445"/>
      <c r="N808" s="445"/>
      <c r="O808" s="445"/>
      <c r="P808" s="445"/>
      <c r="Q808" s="445"/>
      <c r="R808" s="445"/>
      <c r="S808" s="445"/>
      <c r="T808" s="445"/>
      <c r="U808" s="445"/>
      <c r="V808" s="445"/>
      <c r="W808" s="445"/>
      <c r="X808" s="445"/>
      <c r="Y808" s="445"/>
      <c r="Z808" s="445"/>
    </row>
    <row r="809" spans="1:26" ht="15.75" x14ac:dyDescent="0.25">
      <c r="A809" s="445"/>
      <c r="B809" s="445"/>
      <c r="C809" s="445"/>
      <c r="D809" s="445"/>
      <c r="E809" s="445"/>
      <c r="F809" s="445"/>
      <c r="G809" s="445"/>
      <c r="H809" s="445"/>
      <c r="I809" s="445"/>
      <c r="J809" s="445"/>
      <c r="K809" s="445"/>
      <c r="L809" s="445"/>
      <c r="M809" s="445"/>
      <c r="N809" s="445"/>
      <c r="O809" s="445"/>
      <c r="P809" s="445"/>
      <c r="Q809" s="445"/>
      <c r="R809" s="445"/>
      <c r="S809" s="445"/>
      <c r="T809" s="445"/>
      <c r="U809" s="445"/>
      <c r="V809" s="445"/>
      <c r="W809" s="445"/>
      <c r="X809" s="445"/>
      <c r="Y809" s="445"/>
      <c r="Z809" s="445"/>
    </row>
    <row r="810" spans="1:26" ht="15.75" x14ac:dyDescent="0.25">
      <c r="A810" s="445"/>
      <c r="B810" s="445"/>
      <c r="C810" s="445"/>
      <c r="D810" s="445"/>
      <c r="E810" s="445"/>
      <c r="F810" s="445"/>
      <c r="G810" s="445"/>
      <c r="H810" s="445"/>
      <c r="I810" s="445"/>
      <c r="J810" s="445"/>
      <c r="K810" s="445"/>
      <c r="L810" s="445"/>
      <c r="M810" s="445"/>
      <c r="N810" s="445"/>
      <c r="O810" s="445"/>
      <c r="P810" s="445"/>
      <c r="Q810" s="445"/>
      <c r="R810" s="445"/>
      <c r="S810" s="445"/>
      <c r="T810" s="445"/>
      <c r="U810" s="445"/>
      <c r="V810" s="445"/>
      <c r="W810" s="445"/>
      <c r="X810" s="445"/>
      <c r="Y810" s="445"/>
      <c r="Z810" s="445"/>
    </row>
    <row r="811" spans="1:26" ht="15.75" x14ac:dyDescent="0.25">
      <c r="A811" s="445"/>
      <c r="B811" s="445"/>
      <c r="C811" s="445"/>
      <c r="D811" s="445"/>
      <c r="E811" s="445"/>
      <c r="F811" s="445"/>
      <c r="G811" s="445"/>
      <c r="H811" s="445"/>
      <c r="I811" s="445"/>
      <c r="J811" s="445"/>
      <c r="K811" s="445"/>
      <c r="L811" s="445"/>
      <c r="M811" s="445"/>
      <c r="N811" s="445"/>
      <c r="O811" s="445"/>
      <c r="P811" s="445"/>
      <c r="Q811" s="445"/>
      <c r="R811" s="445"/>
      <c r="S811" s="445"/>
      <c r="T811" s="445"/>
      <c r="U811" s="445"/>
      <c r="V811" s="445"/>
      <c r="W811" s="445"/>
      <c r="X811" s="445"/>
      <c r="Y811" s="445"/>
      <c r="Z811" s="445"/>
    </row>
    <row r="812" spans="1:26" ht="15.75" x14ac:dyDescent="0.25">
      <c r="A812" s="445"/>
      <c r="B812" s="445"/>
      <c r="C812" s="445"/>
      <c r="D812" s="445"/>
      <c r="E812" s="445"/>
      <c r="F812" s="445"/>
      <c r="G812" s="445"/>
      <c r="H812" s="445"/>
      <c r="I812" s="445"/>
      <c r="J812" s="445"/>
      <c r="K812" s="445"/>
      <c r="L812" s="445"/>
      <c r="M812" s="445"/>
      <c r="N812" s="445"/>
      <c r="O812" s="445"/>
      <c r="P812" s="445"/>
      <c r="Q812" s="445"/>
      <c r="R812" s="445"/>
      <c r="S812" s="445"/>
      <c r="T812" s="445"/>
      <c r="U812" s="445"/>
      <c r="V812" s="445"/>
      <c r="W812" s="445"/>
      <c r="X812" s="445"/>
      <c r="Y812" s="445"/>
      <c r="Z812" s="445"/>
    </row>
    <row r="813" spans="1:26" ht="15.75" x14ac:dyDescent="0.25">
      <c r="A813" s="445"/>
      <c r="B813" s="445"/>
      <c r="C813" s="445"/>
      <c r="D813" s="445"/>
      <c r="E813" s="445"/>
      <c r="F813" s="445"/>
      <c r="G813" s="445"/>
      <c r="H813" s="445"/>
      <c r="I813" s="445"/>
      <c r="J813" s="445"/>
      <c r="K813" s="445"/>
      <c r="L813" s="445"/>
      <c r="M813" s="445"/>
      <c r="N813" s="445"/>
      <c r="O813" s="445"/>
      <c r="P813" s="445"/>
      <c r="Q813" s="445"/>
      <c r="R813" s="445"/>
      <c r="S813" s="445"/>
      <c r="T813" s="445"/>
      <c r="U813" s="445"/>
      <c r="V813" s="445"/>
      <c r="W813" s="445"/>
      <c r="X813" s="445"/>
      <c r="Y813" s="445"/>
      <c r="Z813" s="445"/>
    </row>
    <row r="814" spans="1:26" ht="15.75" x14ac:dyDescent="0.25">
      <c r="A814" s="445"/>
      <c r="B814" s="445"/>
      <c r="C814" s="445"/>
      <c r="D814" s="445"/>
      <c r="E814" s="445"/>
      <c r="F814" s="445"/>
      <c r="G814" s="445"/>
      <c r="H814" s="445"/>
      <c r="I814" s="445"/>
      <c r="J814" s="445"/>
      <c r="K814" s="445"/>
      <c r="L814" s="445"/>
      <c r="M814" s="445"/>
      <c r="N814" s="445"/>
      <c r="O814" s="445"/>
      <c r="P814" s="445"/>
      <c r="Q814" s="445"/>
      <c r="R814" s="445"/>
      <c r="S814" s="445"/>
      <c r="T814" s="445"/>
      <c r="U814" s="445"/>
      <c r="V814" s="445"/>
      <c r="W814" s="445"/>
      <c r="X814" s="445"/>
      <c r="Y814" s="445"/>
      <c r="Z814" s="445"/>
    </row>
    <row r="815" spans="1:26" ht="15.75" x14ac:dyDescent="0.25">
      <c r="A815" s="445"/>
      <c r="B815" s="445"/>
      <c r="C815" s="445"/>
      <c r="D815" s="445"/>
      <c r="E815" s="445"/>
      <c r="F815" s="445"/>
      <c r="G815" s="445"/>
      <c r="H815" s="445"/>
      <c r="I815" s="445"/>
      <c r="J815" s="445"/>
      <c r="K815" s="445"/>
      <c r="L815" s="445"/>
      <c r="M815" s="445"/>
      <c r="N815" s="445"/>
      <c r="O815" s="445"/>
      <c r="P815" s="445"/>
      <c r="Q815" s="445"/>
      <c r="R815" s="445"/>
      <c r="S815" s="445"/>
      <c r="T815" s="445"/>
      <c r="U815" s="445"/>
      <c r="V815" s="445"/>
      <c r="W815" s="445"/>
      <c r="X815" s="445"/>
      <c r="Y815" s="445"/>
      <c r="Z815" s="445"/>
    </row>
    <row r="816" spans="1:26" ht="15.75" x14ac:dyDescent="0.25">
      <c r="A816" s="445"/>
      <c r="B816" s="445"/>
      <c r="C816" s="445"/>
      <c r="D816" s="445"/>
      <c r="E816" s="445"/>
      <c r="F816" s="445"/>
      <c r="G816" s="445"/>
      <c r="H816" s="445"/>
      <c r="I816" s="445"/>
      <c r="J816" s="445"/>
      <c r="K816" s="445"/>
      <c r="L816" s="445"/>
      <c r="M816" s="445"/>
      <c r="N816" s="445"/>
      <c r="O816" s="445"/>
      <c r="P816" s="445"/>
      <c r="Q816" s="445"/>
      <c r="R816" s="445"/>
      <c r="S816" s="445"/>
      <c r="T816" s="445"/>
      <c r="U816" s="445"/>
      <c r="V816" s="445"/>
      <c r="W816" s="445"/>
      <c r="X816" s="445"/>
      <c r="Y816" s="445"/>
      <c r="Z816" s="445"/>
    </row>
    <row r="817" spans="1:26" ht="15.75" x14ac:dyDescent="0.25">
      <c r="A817" s="445"/>
      <c r="B817" s="445"/>
      <c r="C817" s="445"/>
      <c r="D817" s="445"/>
      <c r="E817" s="445"/>
      <c r="F817" s="445"/>
      <c r="G817" s="445"/>
      <c r="H817" s="445"/>
      <c r="I817" s="445"/>
      <c r="J817" s="445"/>
      <c r="K817" s="445"/>
      <c r="L817" s="445"/>
      <c r="M817" s="445"/>
      <c r="N817" s="445"/>
      <c r="O817" s="445"/>
      <c r="P817" s="445"/>
      <c r="Q817" s="445"/>
      <c r="R817" s="445"/>
      <c r="S817" s="445"/>
      <c r="T817" s="445"/>
      <c r="U817" s="445"/>
      <c r="V817" s="445"/>
      <c r="W817" s="445"/>
      <c r="X817" s="445"/>
      <c r="Y817" s="445"/>
      <c r="Z817" s="445"/>
    </row>
    <row r="818" spans="1:26" ht="15.75" x14ac:dyDescent="0.25">
      <c r="A818" s="445"/>
      <c r="B818" s="445"/>
      <c r="C818" s="445"/>
      <c r="D818" s="445"/>
      <c r="E818" s="445"/>
      <c r="F818" s="445"/>
      <c r="G818" s="445"/>
      <c r="H818" s="445"/>
      <c r="I818" s="445"/>
      <c r="J818" s="445"/>
      <c r="K818" s="445"/>
      <c r="L818" s="445"/>
      <c r="M818" s="445"/>
      <c r="N818" s="445"/>
      <c r="O818" s="445"/>
      <c r="P818" s="445"/>
      <c r="Q818" s="445"/>
      <c r="R818" s="445"/>
      <c r="S818" s="445"/>
      <c r="T818" s="445"/>
      <c r="U818" s="445"/>
      <c r="V818" s="445"/>
      <c r="W818" s="445"/>
      <c r="X818" s="445"/>
      <c r="Y818" s="445"/>
      <c r="Z818" s="445"/>
    </row>
    <row r="819" spans="1:26" ht="15.75" x14ac:dyDescent="0.25">
      <c r="A819" s="445"/>
      <c r="B819" s="445"/>
      <c r="C819" s="445"/>
      <c r="D819" s="445"/>
      <c r="E819" s="445"/>
      <c r="F819" s="445"/>
      <c r="G819" s="445"/>
      <c r="H819" s="445"/>
      <c r="I819" s="445"/>
      <c r="J819" s="445"/>
      <c r="K819" s="445"/>
      <c r="L819" s="445"/>
      <c r="M819" s="445"/>
      <c r="N819" s="445"/>
      <c r="O819" s="445"/>
      <c r="P819" s="445"/>
      <c r="Q819" s="445"/>
      <c r="R819" s="445"/>
      <c r="S819" s="445"/>
      <c r="T819" s="445"/>
      <c r="U819" s="445"/>
      <c r="V819" s="445"/>
      <c r="W819" s="445"/>
      <c r="X819" s="445"/>
      <c r="Y819" s="445"/>
      <c r="Z819" s="445"/>
    </row>
    <row r="820" spans="1:26" ht="15.75" x14ac:dyDescent="0.25">
      <c r="A820" s="445"/>
      <c r="B820" s="445"/>
      <c r="C820" s="445"/>
      <c r="D820" s="445"/>
      <c r="E820" s="445"/>
      <c r="F820" s="445"/>
      <c r="G820" s="445"/>
      <c r="H820" s="445"/>
      <c r="I820" s="445"/>
      <c r="J820" s="445"/>
      <c r="K820" s="445"/>
      <c r="L820" s="445"/>
      <c r="M820" s="445"/>
      <c r="N820" s="445"/>
      <c r="O820" s="445"/>
      <c r="P820" s="445"/>
      <c r="Q820" s="445"/>
      <c r="R820" s="445"/>
      <c r="S820" s="445"/>
      <c r="T820" s="445"/>
      <c r="U820" s="445"/>
      <c r="V820" s="445"/>
      <c r="W820" s="445"/>
      <c r="X820" s="445"/>
      <c r="Y820" s="445"/>
      <c r="Z820" s="445"/>
    </row>
    <row r="821" spans="1:26" ht="15.75" x14ac:dyDescent="0.25">
      <c r="A821" s="445"/>
      <c r="B821" s="445"/>
      <c r="C821" s="445"/>
      <c r="D821" s="445"/>
      <c r="E821" s="445"/>
      <c r="F821" s="445"/>
      <c r="G821" s="445"/>
      <c r="H821" s="445"/>
      <c r="I821" s="445"/>
      <c r="J821" s="445"/>
      <c r="K821" s="445"/>
      <c r="L821" s="445"/>
      <c r="M821" s="445"/>
      <c r="N821" s="445"/>
      <c r="O821" s="445"/>
      <c r="P821" s="445"/>
      <c r="Q821" s="445"/>
      <c r="R821" s="445"/>
      <c r="S821" s="445"/>
      <c r="T821" s="445"/>
      <c r="U821" s="445"/>
      <c r="V821" s="445"/>
      <c r="W821" s="445"/>
      <c r="X821" s="445"/>
      <c r="Y821" s="445"/>
      <c r="Z821" s="445"/>
    </row>
    <row r="822" spans="1:26" ht="15.75" x14ac:dyDescent="0.25">
      <c r="A822" s="445"/>
      <c r="B822" s="445"/>
      <c r="C822" s="445"/>
      <c r="D822" s="445"/>
      <c r="E822" s="445"/>
      <c r="F822" s="445"/>
      <c r="G822" s="445"/>
      <c r="H822" s="445"/>
      <c r="I822" s="445"/>
      <c r="J822" s="445"/>
      <c r="K822" s="445"/>
      <c r="L822" s="445"/>
      <c r="M822" s="445"/>
      <c r="N822" s="445"/>
      <c r="O822" s="445"/>
      <c r="P822" s="445"/>
      <c r="Q822" s="445"/>
      <c r="R822" s="445"/>
      <c r="S822" s="445"/>
      <c r="T822" s="445"/>
      <c r="U822" s="445"/>
      <c r="V822" s="445"/>
      <c r="W822" s="445"/>
      <c r="X822" s="445"/>
      <c r="Y822" s="445"/>
      <c r="Z822" s="445"/>
    </row>
    <row r="823" spans="1:26" ht="15.75" x14ac:dyDescent="0.25">
      <c r="A823" s="445"/>
      <c r="B823" s="445"/>
      <c r="C823" s="445"/>
      <c r="D823" s="445"/>
      <c r="E823" s="445"/>
      <c r="F823" s="445"/>
      <c r="G823" s="445"/>
      <c r="H823" s="445"/>
      <c r="I823" s="445"/>
      <c r="J823" s="445"/>
      <c r="K823" s="445"/>
      <c r="L823" s="445"/>
      <c r="M823" s="445"/>
      <c r="N823" s="445"/>
      <c r="O823" s="445"/>
      <c r="P823" s="445"/>
      <c r="Q823" s="445"/>
      <c r="R823" s="445"/>
      <c r="S823" s="445"/>
      <c r="T823" s="445"/>
      <c r="U823" s="445"/>
      <c r="V823" s="445"/>
      <c r="W823" s="445"/>
      <c r="X823" s="445"/>
      <c r="Y823" s="445"/>
      <c r="Z823" s="445"/>
    </row>
    <row r="824" spans="1:26" ht="15.75" x14ac:dyDescent="0.25">
      <c r="A824" s="445"/>
      <c r="B824" s="445"/>
      <c r="C824" s="445"/>
      <c r="D824" s="445"/>
      <c r="E824" s="445"/>
      <c r="F824" s="445"/>
      <c r="G824" s="445"/>
      <c r="H824" s="445"/>
      <c r="I824" s="445"/>
      <c r="J824" s="445"/>
      <c r="K824" s="445"/>
      <c r="L824" s="445"/>
      <c r="M824" s="445"/>
      <c r="N824" s="445"/>
      <c r="O824" s="445"/>
      <c r="P824" s="445"/>
      <c r="Q824" s="445"/>
      <c r="R824" s="445"/>
      <c r="S824" s="445"/>
      <c r="T824" s="445"/>
      <c r="U824" s="445"/>
      <c r="V824" s="445"/>
      <c r="W824" s="445"/>
      <c r="X824" s="445"/>
      <c r="Y824" s="445"/>
      <c r="Z824" s="445"/>
    </row>
    <row r="825" spans="1:26" ht="15.75" x14ac:dyDescent="0.25">
      <c r="A825" s="445"/>
      <c r="B825" s="445"/>
      <c r="C825" s="445"/>
      <c r="D825" s="445"/>
      <c r="E825" s="445"/>
      <c r="F825" s="445"/>
      <c r="G825" s="445"/>
      <c r="H825" s="445"/>
      <c r="I825" s="445"/>
      <c r="J825" s="445"/>
      <c r="K825" s="445"/>
      <c r="L825" s="445"/>
      <c r="M825" s="445"/>
      <c r="N825" s="445"/>
      <c r="O825" s="445"/>
      <c r="P825" s="445"/>
      <c r="Q825" s="445"/>
      <c r="R825" s="445"/>
      <c r="S825" s="445"/>
      <c r="T825" s="445"/>
      <c r="U825" s="445"/>
      <c r="V825" s="445"/>
      <c r="W825" s="445"/>
      <c r="X825" s="445"/>
      <c r="Y825" s="445"/>
      <c r="Z825" s="445"/>
    </row>
    <row r="826" spans="1:26" ht="15.75" x14ac:dyDescent="0.25">
      <c r="A826" s="445"/>
      <c r="B826" s="445"/>
      <c r="C826" s="445"/>
      <c r="D826" s="445"/>
      <c r="E826" s="445"/>
      <c r="F826" s="445"/>
      <c r="G826" s="445"/>
      <c r="H826" s="445"/>
      <c r="I826" s="445"/>
      <c r="J826" s="445"/>
      <c r="K826" s="445"/>
      <c r="L826" s="445"/>
      <c r="M826" s="445"/>
      <c r="N826" s="445"/>
      <c r="O826" s="445"/>
      <c r="P826" s="445"/>
      <c r="Q826" s="445"/>
      <c r="R826" s="445"/>
      <c r="S826" s="445"/>
      <c r="T826" s="445"/>
      <c r="U826" s="445"/>
      <c r="V826" s="445"/>
      <c r="W826" s="445"/>
      <c r="X826" s="445"/>
      <c r="Y826" s="445"/>
      <c r="Z826" s="445"/>
    </row>
    <row r="827" spans="1:26" ht="15.75" x14ac:dyDescent="0.25">
      <c r="A827" s="445"/>
      <c r="B827" s="445"/>
      <c r="C827" s="445"/>
      <c r="D827" s="445"/>
      <c r="E827" s="445"/>
      <c r="F827" s="445"/>
      <c r="G827" s="445"/>
      <c r="H827" s="445"/>
      <c r="I827" s="445"/>
      <c r="J827" s="445"/>
      <c r="K827" s="445"/>
      <c r="L827" s="445"/>
      <c r="M827" s="445"/>
      <c r="N827" s="445"/>
      <c r="O827" s="445"/>
      <c r="P827" s="445"/>
      <c r="Q827" s="445"/>
      <c r="R827" s="445"/>
      <c r="S827" s="445"/>
      <c r="T827" s="445"/>
      <c r="U827" s="445"/>
      <c r="V827" s="445"/>
      <c r="W827" s="445"/>
      <c r="X827" s="445"/>
      <c r="Y827" s="445"/>
      <c r="Z827" s="445"/>
    </row>
    <row r="828" spans="1:26" ht="15.75" x14ac:dyDescent="0.25">
      <c r="A828" s="445"/>
      <c r="B828" s="445"/>
      <c r="C828" s="445"/>
      <c r="D828" s="445"/>
      <c r="E828" s="445"/>
      <c r="F828" s="445"/>
      <c r="G828" s="445"/>
      <c r="H828" s="445"/>
      <c r="I828" s="445"/>
      <c r="J828" s="445"/>
      <c r="K828" s="445"/>
      <c r="L828" s="445"/>
      <c r="M828" s="445"/>
      <c r="N828" s="445"/>
      <c r="O828" s="445"/>
      <c r="P828" s="445"/>
      <c r="Q828" s="445"/>
      <c r="R828" s="445"/>
      <c r="S828" s="445"/>
      <c r="T828" s="445"/>
      <c r="U828" s="445"/>
      <c r="V828" s="445"/>
      <c r="W828" s="445"/>
      <c r="X828" s="445"/>
      <c r="Y828" s="445"/>
      <c r="Z828" s="445"/>
    </row>
    <row r="829" spans="1:26" ht="15.75" x14ac:dyDescent="0.25">
      <c r="A829" s="445"/>
      <c r="B829" s="445"/>
      <c r="C829" s="445"/>
      <c r="D829" s="445"/>
      <c r="E829" s="445"/>
      <c r="F829" s="445"/>
      <c r="G829" s="445"/>
      <c r="H829" s="445"/>
      <c r="I829" s="445"/>
      <c r="J829" s="445"/>
      <c r="K829" s="445"/>
      <c r="L829" s="445"/>
      <c r="M829" s="445"/>
      <c r="N829" s="445"/>
      <c r="O829" s="445"/>
      <c r="P829" s="445"/>
      <c r="Q829" s="445"/>
      <c r="R829" s="445"/>
      <c r="S829" s="445"/>
      <c r="T829" s="445"/>
      <c r="U829" s="445"/>
      <c r="V829" s="445"/>
      <c r="W829" s="445"/>
      <c r="X829" s="445"/>
      <c r="Y829" s="445"/>
      <c r="Z829" s="445"/>
    </row>
    <row r="830" spans="1:26" ht="15.75" x14ac:dyDescent="0.25">
      <c r="A830" s="445"/>
      <c r="B830" s="445"/>
      <c r="C830" s="445"/>
      <c r="D830" s="445"/>
      <c r="E830" s="445"/>
      <c r="F830" s="445"/>
      <c r="G830" s="445"/>
      <c r="H830" s="445"/>
      <c r="I830" s="445"/>
      <c r="J830" s="445"/>
      <c r="K830" s="445"/>
      <c r="L830" s="445"/>
      <c r="M830" s="445"/>
      <c r="N830" s="445"/>
      <c r="O830" s="445"/>
      <c r="P830" s="445"/>
      <c r="Q830" s="445"/>
      <c r="R830" s="445"/>
      <c r="S830" s="445"/>
      <c r="T830" s="445"/>
      <c r="U830" s="445"/>
      <c r="V830" s="445"/>
      <c r="W830" s="445"/>
      <c r="X830" s="445"/>
      <c r="Y830" s="445"/>
      <c r="Z830" s="445"/>
    </row>
    <row r="831" spans="1:26" ht="15.75" x14ac:dyDescent="0.25">
      <c r="A831" s="445"/>
      <c r="B831" s="445"/>
      <c r="C831" s="445"/>
      <c r="D831" s="445"/>
      <c r="E831" s="445"/>
      <c r="F831" s="445"/>
      <c r="G831" s="445"/>
      <c r="H831" s="445"/>
      <c r="I831" s="445"/>
      <c r="J831" s="445"/>
      <c r="K831" s="445"/>
      <c r="L831" s="445"/>
      <c r="M831" s="445"/>
      <c r="N831" s="445"/>
      <c r="O831" s="445"/>
      <c r="P831" s="445"/>
      <c r="Q831" s="445"/>
      <c r="R831" s="445"/>
      <c r="S831" s="445"/>
      <c r="T831" s="445"/>
      <c r="U831" s="445"/>
      <c r="V831" s="445"/>
      <c r="W831" s="445"/>
      <c r="X831" s="445"/>
      <c r="Y831" s="445"/>
      <c r="Z831" s="445"/>
    </row>
    <row r="832" spans="1:26" ht="15.75" x14ac:dyDescent="0.25">
      <c r="A832" s="445"/>
      <c r="B832" s="445"/>
      <c r="C832" s="445"/>
      <c r="D832" s="445"/>
      <c r="E832" s="445"/>
      <c r="F832" s="445"/>
      <c r="G832" s="445"/>
      <c r="H832" s="445"/>
      <c r="I832" s="445"/>
      <c r="J832" s="445"/>
      <c r="K832" s="445"/>
      <c r="L832" s="445"/>
      <c r="M832" s="445"/>
      <c r="N832" s="445"/>
      <c r="O832" s="445"/>
      <c r="P832" s="445"/>
      <c r="Q832" s="445"/>
      <c r="R832" s="445"/>
      <c r="S832" s="445"/>
      <c r="T832" s="445"/>
      <c r="U832" s="445"/>
      <c r="V832" s="445"/>
      <c r="W832" s="445"/>
      <c r="X832" s="445"/>
      <c r="Y832" s="445"/>
      <c r="Z832" s="445"/>
    </row>
    <row r="833" spans="1:26" ht="15.75" x14ac:dyDescent="0.25">
      <c r="A833" s="445"/>
      <c r="B833" s="445"/>
      <c r="C833" s="445"/>
      <c r="D833" s="445"/>
      <c r="E833" s="445"/>
      <c r="F833" s="445"/>
      <c r="G833" s="445"/>
      <c r="H833" s="445"/>
      <c r="I833" s="445"/>
      <c r="J833" s="445"/>
      <c r="K833" s="445"/>
      <c r="L833" s="445"/>
      <c r="M833" s="445"/>
      <c r="N833" s="445"/>
      <c r="O833" s="445"/>
      <c r="P833" s="445"/>
      <c r="Q833" s="445"/>
      <c r="R833" s="445"/>
      <c r="S833" s="445"/>
      <c r="T833" s="445"/>
      <c r="U833" s="445"/>
      <c r="V833" s="445"/>
      <c r="W833" s="445"/>
      <c r="X833" s="445"/>
      <c r="Y833" s="445"/>
      <c r="Z833" s="445"/>
    </row>
    <row r="834" spans="1:26" ht="15.75" x14ac:dyDescent="0.25">
      <c r="A834" s="445"/>
      <c r="B834" s="445"/>
      <c r="C834" s="445"/>
      <c r="D834" s="445"/>
      <c r="E834" s="445"/>
      <c r="F834" s="445"/>
      <c r="G834" s="445"/>
      <c r="H834" s="445"/>
      <c r="I834" s="445"/>
      <c r="J834" s="445"/>
      <c r="K834" s="445"/>
      <c r="L834" s="445"/>
      <c r="M834" s="445"/>
      <c r="N834" s="445"/>
      <c r="O834" s="445"/>
      <c r="P834" s="445"/>
      <c r="Q834" s="445"/>
      <c r="R834" s="445"/>
      <c r="S834" s="445"/>
      <c r="T834" s="445"/>
      <c r="U834" s="445"/>
      <c r="V834" s="445"/>
      <c r="W834" s="445"/>
      <c r="X834" s="445"/>
      <c r="Y834" s="445"/>
      <c r="Z834" s="445"/>
    </row>
    <row r="835" spans="1:26" ht="15.75" x14ac:dyDescent="0.25">
      <c r="A835" s="445"/>
      <c r="B835" s="445"/>
      <c r="C835" s="445"/>
      <c r="D835" s="445"/>
      <c r="E835" s="445"/>
      <c r="F835" s="445"/>
      <c r="G835" s="445"/>
      <c r="H835" s="445"/>
      <c r="I835" s="445"/>
      <c r="J835" s="445"/>
      <c r="K835" s="445"/>
      <c r="L835" s="445"/>
      <c r="M835" s="445"/>
      <c r="N835" s="445"/>
      <c r="O835" s="445"/>
      <c r="P835" s="445"/>
      <c r="Q835" s="445"/>
      <c r="R835" s="445"/>
      <c r="S835" s="445"/>
      <c r="T835" s="445"/>
      <c r="U835" s="445"/>
      <c r="V835" s="445"/>
      <c r="W835" s="445"/>
      <c r="X835" s="445"/>
      <c r="Y835" s="445"/>
      <c r="Z835" s="445"/>
    </row>
    <row r="836" spans="1:26" ht="15.75" x14ac:dyDescent="0.25">
      <c r="A836" s="445"/>
      <c r="B836" s="445"/>
      <c r="C836" s="445"/>
      <c r="D836" s="445"/>
      <c r="E836" s="445"/>
      <c r="F836" s="445"/>
      <c r="G836" s="445"/>
      <c r="H836" s="445"/>
      <c r="I836" s="445"/>
      <c r="J836" s="445"/>
      <c r="K836" s="445"/>
      <c r="L836" s="445"/>
      <c r="M836" s="445"/>
      <c r="N836" s="445"/>
      <c r="O836" s="445"/>
      <c r="P836" s="445"/>
      <c r="Q836" s="445"/>
      <c r="R836" s="445"/>
      <c r="S836" s="445"/>
      <c r="T836" s="445"/>
      <c r="U836" s="445"/>
      <c r="V836" s="445"/>
      <c r="W836" s="445"/>
      <c r="X836" s="445"/>
      <c r="Y836" s="445"/>
      <c r="Z836" s="445"/>
    </row>
    <row r="837" spans="1:26" ht="15.75" x14ac:dyDescent="0.25">
      <c r="A837" s="445"/>
      <c r="B837" s="445"/>
      <c r="C837" s="445"/>
      <c r="D837" s="445"/>
      <c r="E837" s="445"/>
      <c r="F837" s="445"/>
      <c r="G837" s="445"/>
      <c r="H837" s="445"/>
      <c r="I837" s="445"/>
      <c r="J837" s="445"/>
      <c r="K837" s="445"/>
      <c r="L837" s="445"/>
      <c r="M837" s="445"/>
      <c r="N837" s="445"/>
      <c r="O837" s="445"/>
      <c r="P837" s="445"/>
      <c r="Q837" s="445"/>
      <c r="R837" s="445"/>
      <c r="S837" s="445"/>
      <c r="T837" s="445"/>
      <c r="U837" s="445"/>
      <c r="V837" s="445"/>
      <c r="W837" s="445"/>
      <c r="X837" s="445"/>
      <c r="Y837" s="445"/>
      <c r="Z837" s="445"/>
    </row>
    <row r="838" spans="1:26" ht="15.75" x14ac:dyDescent="0.25">
      <c r="A838" s="445"/>
      <c r="B838" s="445"/>
      <c r="C838" s="445"/>
      <c r="D838" s="445"/>
      <c r="E838" s="445"/>
      <c r="F838" s="445"/>
      <c r="G838" s="445"/>
      <c r="H838" s="445"/>
      <c r="I838" s="445"/>
      <c r="J838" s="445"/>
      <c r="K838" s="445"/>
      <c r="L838" s="445"/>
      <c r="M838" s="445"/>
      <c r="N838" s="445"/>
      <c r="O838" s="445"/>
      <c r="P838" s="445"/>
      <c r="Q838" s="445"/>
      <c r="R838" s="445"/>
      <c r="S838" s="445"/>
      <c r="T838" s="445"/>
      <c r="U838" s="445"/>
      <c r="V838" s="445"/>
      <c r="W838" s="445"/>
      <c r="X838" s="445"/>
      <c r="Y838" s="445"/>
      <c r="Z838" s="445"/>
    </row>
    <row r="839" spans="1:26" ht="15.75" x14ac:dyDescent="0.25">
      <c r="A839" s="445"/>
      <c r="B839" s="445"/>
      <c r="C839" s="445"/>
      <c r="D839" s="445"/>
      <c r="E839" s="445"/>
      <c r="F839" s="445"/>
      <c r="G839" s="445"/>
      <c r="H839" s="445"/>
      <c r="I839" s="445"/>
      <c r="J839" s="445"/>
      <c r="K839" s="445"/>
      <c r="L839" s="445"/>
      <c r="M839" s="445"/>
      <c r="N839" s="445"/>
      <c r="O839" s="445"/>
      <c r="P839" s="445"/>
      <c r="Q839" s="445"/>
      <c r="R839" s="445"/>
      <c r="S839" s="445"/>
      <c r="T839" s="445"/>
      <c r="U839" s="445"/>
      <c r="V839" s="445"/>
      <c r="W839" s="445"/>
      <c r="X839" s="445"/>
      <c r="Y839" s="445"/>
      <c r="Z839" s="445"/>
    </row>
    <row r="840" spans="1:26" ht="15.75" x14ac:dyDescent="0.25">
      <c r="A840" s="445"/>
      <c r="B840" s="445"/>
      <c r="C840" s="445"/>
      <c r="D840" s="445"/>
      <c r="E840" s="445"/>
      <c r="F840" s="445"/>
      <c r="G840" s="445"/>
      <c r="H840" s="445"/>
      <c r="I840" s="445"/>
      <c r="J840" s="445"/>
      <c r="K840" s="445"/>
      <c r="L840" s="445"/>
      <c r="M840" s="445"/>
      <c r="N840" s="445"/>
      <c r="O840" s="445"/>
      <c r="P840" s="445"/>
      <c r="Q840" s="445"/>
      <c r="R840" s="445"/>
      <c r="S840" s="445"/>
      <c r="T840" s="445"/>
      <c r="U840" s="445"/>
      <c r="V840" s="445"/>
      <c r="W840" s="445"/>
      <c r="X840" s="445"/>
      <c r="Y840" s="445"/>
      <c r="Z840" s="445"/>
    </row>
    <row r="841" spans="1:26" ht="15.75" x14ac:dyDescent="0.25">
      <c r="A841" s="445"/>
      <c r="B841" s="445"/>
      <c r="C841" s="445"/>
      <c r="D841" s="445"/>
      <c r="E841" s="445"/>
      <c r="F841" s="445"/>
      <c r="G841" s="445"/>
      <c r="H841" s="445"/>
      <c r="I841" s="445"/>
      <c r="J841" s="445"/>
      <c r="K841" s="445"/>
      <c r="L841" s="445"/>
      <c r="M841" s="445"/>
      <c r="N841" s="445"/>
      <c r="O841" s="445"/>
      <c r="P841" s="445"/>
      <c r="Q841" s="445"/>
      <c r="R841" s="445"/>
      <c r="S841" s="445"/>
      <c r="T841" s="445"/>
      <c r="U841" s="445"/>
      <c r="V841" s="445"/>
      <c r="W841" s="445"/>
      <c r="X841" s="445"/>
      <c r="Y841" s="445"/>
      <c r="Z841" s="445"/>
    </row>
    <row r="842" spans="1:26" ht="15.75" x14ac:dyDescent="0.25">
      <c r="A842" s="445"/>
      <c r="B842" s="445"/>
      <c r="C842" s="445"/>
      <c r="D842" s="445"/>
      <c r="E842" s="445"/>
      <c r="F842" s="445"/>
      <c r="G842" s="445"/>
      <c r="H842" s="445"/>
      <c r="I842" s="445"/>
      <c r="J842" s="445"/>
      <c r="K842" s="445"/>
      <c r="L842" s="445"/>
      <c r="M842" s="445"/>
      <c r="N842" s="445"/>
      <c r="O842" s="445"/>
      <c r="P842" s="445"/>
      <c r="Q842" s="445"/>
      <c r="R842" s="445"/>
      <c r="S842" s="445"/>
      <c r="T842" s="445"/>
      <c r="U842" s="445"/>
      <c r="V842" s="445"/>
      <c r="W842" s="445"/>
      <c r="X842" s="445"/>
      <c r="Y842" s="445"/>
      <c r="Z842" s="445"/>
    </row>
    <row r="843" spans="1:26" ht="15.75" x14ac:dyDescent="0.25">
      <c r="A843" s="445"/>
      <c r="B843" s="445"/>
      <c r="C843" s="445"/>
      <c r="D843" s="445"/>
      <c r="E843" s="445"/>
      <c r="F843" s="445"/>
      <c r="G843" s="445"/>
      <c r="H843" s="445"/>
      <c r="I843" s="445"/>
      <c r="J843" s="445"/>
      <c r="K843" s="445"/>
      <c r="L843" s="445"/>
      <c r="M843" s="445"/>
      <c r="N843" s="445"/>
      <c r="O843" s="445"/>
      <c r="P843" s="445"/>
      <c r="Q843" s="445"/>
      <c r="R843" s="445"/>
      <c r="S843" s="445"/>
      <c r="T843" s="445"/>
      <c r="U843" s="445"/>
      <c r="V843" s="445"/>
      <c r="W843" s="445"/>
      <c r="X843" s="445"/>
      <c r="Y843" s="445"/>
      <c r="Z843" s="445"/>
    </row>
    <row r="844" spans="1:26" ht="15.75" x14ac:dyDescent="0.25">
      <c r="A844" s="445"/>
      <c r="B844" s="445"/>
      <c r="C844" s="445"/>
      <c r="D844" s="445"/>
      <c r="E844" s="445"/>
      <c r="F844" s="445"/>
      <c r="G844" s="445"/>
      <c r="H844" s="445"/>
      <c r="I844" s="445"/>
      <c r="J844" s="445"/>
      <c r="K844" s="445"/>
      <c r="L844" s="445"/>
      <c r="M844" s="445"/>
      <c r="N844" s="445"/>
      <c r="O844" s="445"/>
      <c r="P844" s="445"/>
      <c r="Q844" s="445"/>
      <c r="R844" s="445"/>
      <c r="S844" s="445"/>
      <c r="T844" s="445"/>
      <c r="U844" s="445"/>
      <c r="V844" s="445"/>
      <c r="W844" s="445"/>
      <c r="X844" s="445"/>
      <c r="Y844" s="445"/>
      <c r="Z844" s="445"/>
    </row>
    <row r="845" spans="1:26" ht="15.75" x14ac:dyDescent="0.25">
      <c r="A845" s="445"/>
      <c r="B845" s="445"/>
      <c r="C845" s="445"/>
      <c r="D845" s="445"/>
      <c r="E845" s="445"/>
      <c r="F845" s="445"/>
      <c r="G845" s="445"/>
      <c r="H845" s="445"/>
      <c r="I845" s="445"/>
      <c r="J845" s="445"/>
      <c r="K845" s="445"/>
      <c r="L845" s="445"/>
      <c r="M845" s="445"/>
      <c r="N845" s="445"/>
      <c r="O845" s="445"/>
      <c r="P845" s="445"/>
      <c r="Q845" s="445"/>
      <c r="R845" s="445"/>
      <c r="S845" s="445"/>
      <c r="T845" s="445"/>
      <c r="U845" s="445"/>
      <c r="V845" s="445"/>
      <c r="W845" s="445"/>
      <c r="X845" s="445"/>
      <c r="Y845" s="445"/>
      <c r="Z845" s="445"/>
    </row>
    <row r="846" spans="1:26" ht="15.75" x14ac:dyDescent="0.25">
      <c r="A846" s="445"/>
      <c r="B846" s="445"/>
      <c r="C846" s="445"/>
      <c r="D846" s="445"/>
      <c r="E846" s="445"/>
      <c r="F846" s="445"/>
      <c r="G846" s="445"/>
      <c r="H846" s="445"/>
      <c r="I846" s="445"/>
      <c r="J846" s="445"/>
      <c r="K846" s="445"/>
      <c r="L846" s="445"/>
      <c r="M846" s="445"/>
      <c r="N846" s="445"/>
      <c r="O846" s="445"/>
      <c r="P846" s="445"/>
      <c r="Q846" s="445"/>
      <c r="R846" s="445"/>
      <c r="S846" s="445"/>
      <c r="T846" s="445"/>
      <c r="U846" s="445"/>
      <c r="V846" s="445"/>
      <c r="W846" s="445"/>
      <c r="X846" s="445"/>
      <c r="Y846" s="445"/>
      <c r="Z846" s="445"/>
    </row>
    <row r="847" spans="1:26" ht="15.75" x14ac:dyDescent="0.25">
      <c r="A847" s="445"/>
      <c r="B847" s="445"/>
      <c r="C847" s="445"/>
      <c r="D847" s="445"/>
      <c r="E847" s="445"/>
      <c r="F847" s="445"/>
      <c r="G847" s="445"/>
      <c r="H847" s="445"/>
      <c r="I847" s="445"/>
      <c r="J847" s="445"/>
      <c r="K847" s="445"/>
      <c r="L847" s="445"/>
      <c r="M847" s="445"/>
      <c r="N847" s="445"/>
      <c r="O847" s="445"/>
      <c r="P847" s="445"/>
      <c r="Q847" s="445"/>
      <c r="R847" s="445"/>
      <c r="S847" s="445"/>
      <c r="T847" s="445"/>
      <c r="U847" s="445"/>
      <c r="V847" s="445"/>
      <c r="W847" s="445"/>
      <c r="X847" s="445"/>
      <c r="Y847" s="445"/>
      <c r="Z847" s="445"/>
    </row>
    <row r="848" spans="1:26" ht="15.75" x14ac:dyDescent="0.25">
      <c r="A848" s="445"/>
      <c r="B848" s="445"/>
      <c r="C848" s="445"/>
      <c r="D848" s="445"/>
      <c r="E848" s="445"/>
      <c r="F848" s="445"/>
      <c r="G848" s="445"/>
      <c r="H848" s="445"/>
      <c r="I848" s="445"/>
      <c r="J848" s="445"/>
      <c r="K848" s="445"/>
      <c r="L848" s="445"/>
      <c r="M848" s="445"/>
      <c r="N848" s="445"/>
      <c r="O848" s="445"/>
      <c r="P848" s="445"/>
      <c r="Q848" s="445"/>
      <c r="R848" s="445"/>
      <c r="S848" s="445"/>
      <c r="T848" s="445"/>
      <c r="U848" s="445"/>
      <c r="V848" s="445"/>
      <c r="W848" s="445"/>
      <c r="X848" s="445"/>
      <c r="Y848" s="445"/>
      <c r="Z848" s="445"/>
    </row>
    <row r="849" spans="1:26" ht="15.75" x14ac:dyDescent="0.25">
      <c r="A849" s="445"/>
      <c r="B849" s="445"/>
      <c r="C849" s="445"/>
      <c r="D849" s="445"/>
      <c r="E849" s="445"/>
      <c r="F849" s="445"/>
      <c r="G849" s="445"/>
      <c r="H849" s="445"/>
      <c r="I849" s="445"/>
      <c r="J849" s="445"/>
      <c r="K849" s="445"/>
      <c r="L849" s="445"/>
      <c r="M849" s="445"/>
      <c r="N849" s="445"/>
      <c r="O849" s="445"/>
      <c r="P849" s="445"/>
      <c r="Q849" s="445"/>
      <c r="R849" s="445"/>
      <c r="S849" s="445"/>
      <c r="T849" s="445"/>
      <c r="U849" s="445"/>
      <c r="V849" s="445"/>
      <c r="W849" s="445"/>
      <c r="X849" s="445"/>
      <c r="Y849" s="445"/>
      <c r="Z849" s="445"/>
    </row>
    <row r="850" spans="1:26" ht="15.75" x14ac:dyDescent="0.25">
      <c r="A850" s="445"/>
      <c r="B850" s="445"/>
      <c r="C850" s="445"/>
      <c r="D850" s="445"/>
      <c r="E850" s="445"/>
      <c r="F850" s="445"/>
      <c r="G850" s="445"/>
      <c r="H850" s="445"/>
      <c r="I850" s="445"/>
      <c r="J850" s="445"/>
      <c r="K850" s="445"/>
      <c r="L850" s="445"/>
      <c r="M850" s="445"/>
      <c r="N850" s="445"/>
      <c r="O850" s="445"/>
      <c r="P850" s="445"/>
      <c r="Q850" s="445"/>
      <c r="R850" s="445"/>
      <c r="S850" s="445"/>
      <c r="T850" s="445"/>
      <c r="U850" s="445"/>
      <c r="V850" s="445"/>
      <c r="W850" s="445"/>
      <c r="X850" s="445"/>
      <c r="Y850" s="445"/>
      <c r="Z850" s="445"/>
    </row>
    <row r="851" spans="1:26" ht="15.75" x14ac:dyDescent="0.25">
      <c r="A851" s="445"/>
      <c r="B851" s="445"/>
      <c r="C851" s="445"/>
      <c r="D851" s="445"/>
      <c r="E851" s="445"/>
      <c r="F851" s="445"/>
      <c r="G851" s="445"/>
      <c r="H851" s="445"/>
      <c r="I851" s="445"/>
      <c r="J851" s="445"/>
      <c r="K851" s="445"/>
      <c r="L851" s="445"/>
      <c r="M851" s="445"/>
      <c r="N851" s="445"/>
      <c r="O851" s="445"/>
      <c r="P851" s="445"/>
      <c r="Q851" s="445"/>
      <c r="R851" s="445"/>
      <c r="S851" s="445"/>
      <c r="T851" s="445"/>
      <c r="U851" s="445"/>
      <c r="V851" s="445"/>
      <c r="W851" s="445"/>
      <c r="X851" s="445"/>
      <c r="Y851" s="445"/>
      <c r="Z851" s="445"/>
    </row>
    <row r="852" spans="1:26" ht="15.75" x14ac:dyDescent="0.25">
      <c r="A852" s="445"/>
      <c r="B852" s="445"/>
      <c r="C852" s="445"/>
      <c r="D852" s="445"/>
      <c r="E852" s="445"/>
      <c r="F852" s="445"/>
      <c r="G852" s="445"/>
      <c r="H852" s="445"/>
      <c r="I852" s="445"/>
      <c r="J852" s="445"/>
      <c r="K852" s="445"/>
      <c r="L852" s="445"/>
      <c r="M852" s="445"/>
      <c r="N852" s="445"/>
      <c r="O852" s="445"/>
      <c r="P852" s="445"/>
      <c r="Q852" s="445"/>
      <c r="R852" s="445"/>
      <c r="S852" s="445"/>
      <c r="T852" s="445"/>
      <c r="U852" s="445"/>
      <c r="V852" s="445"/>
      <c r="W852" s="445"/>
      <c r="X852" s="445"/>
      <c r="Y852" s="445"/>
      <c r="Z852" s="445"/>
    </row>
    <row r="853" spans="1:26" ht="15.75" x14ac:dyDescent="0.25">
      <c r="A853" s="445"/>
      <c r="B853" s="445"/>
      <c r="C853" s="445"/>
      <c r="D853" s="445"/>
      <c r="E853" s="445"/>
      <c r="F853" s="445"/>
      <c r="G853" s="445"/>
      <c r="H853" s="445"/>
      <c r="I853" s="445"/>
      <c r="J853" s="445"/>
      <c r="K853" s="445"/>
      <c r="L853" s="445"/>
      <c r="M853" s="445"/>
      <c r="N853" s="445"/>
      <c r="O853" s="445"/>
      <c r="P853" s="445"/>
      <c r="Q853" s="445"/>
      <c r="R853" s="445"/>
      <c r="S853" s="445"/>
      <c r="T853" s="445"/>
      <c r="U853" s="445"/>
      <c r="V853" s="445"/>
      <c r="W853" s="445"/>
      <c r="X853" s="445"/>
      <c r="Y853" s="445"/>
      <c r="Z853" s="445"/>
    </row>
    <row r="854" spans="1:26" ht="15.75" x14ac:dyDescent="0.25">
      <c r="A854" s="445"/>
      <c r="B854" s="445"/>
      <c r="C854" s="445"/>
      <c r="D854" s="445"/>
      <c r="E854" s="445"/>
      <c r="F854" s="445"/>
      <c r="G854" s="445"/>
      <c r="H854" s="445"/>
      <c r="I854" s="445"/>
      <c r="J854" s="445"/>
      <c r="K854" s="445"/>
      <c r="L854" s="445"/>
      <c r="M854" s="445"/>
      <c r="N854" s="445"/>
      <c r="O854" s="445"/>
      <c r="P854" s="445"/>
      <c r="Q854" s="445"/>
      <c r="R854" s="445"/>
      <c r="S854" s="445"/>
      <c r="T854" s="445"/>
      <c r="U854" s="445"/>
      <c r="V854" s="445"/>
      <c r="W854" s="445"/>
      <c r="X854" s="445"/>
      <c r="Y854" s="445"/>
      <c r="Z854" s="445"/>
    </row>
    <row r="855" spans="1:26" ht="15.75" x14ac:dyDescent="0.25">
      <c r="A855" s="445"/>
      <c r="B855" s="445"/>
      <c r="C855" s="445"/>
      <c r="D855" s="445"/>
      <c r="E855" s="445"/>
      <c r="F855" s="445"/>
      <c r="G855" s="445"/>
      <c r="H855" s="445"/>
      <c r="I855" s="445"/>
      <c r="J855" s="445"/>
      <c r="K855" s="445"/>
      <c r="L855" s="445"/>
      <c r="M855" s="445"/>
      <c r="N855" s="445"/>
      <c r="O855" s="445"/>
      <c r="P855" s="445"/>
      <c r="Q855" s="445"/>
      <c r="R855" s="445"/>
      <c r="S855" s="445"/>
      <c r="T855" s="445"/>
      <c r="U855" s="445"/>
      <c r="V855" s="445"/>
      <c r="W855" s="445"/>
      <c r="X855" s="445"/>
      <c r="Y855" s="445"/>
      <c r="Z855" s="445"/>
    </row>
    <row r="856" spans="1:26" ht="15.75" x14ac:dyDescent="0.25">
      <c r="A856" s="445"/>
      <c r="B856" s="445"/>
      <c r="C856" s="445"/>
      <c r="D856" s="445"/>
      <c r="E856" s="445"/>
      <c r="F856" s="445"/>
      <c r="G856" s="445"/>
      <c r="H856" s="445"/>
      <c r="I856" s="445"/>
      <c r="J856" s="445"/>
      <c r="K856" s="445"/>
      <c r="L856" s="445"/>
      <c r="M856" s="445"/>
      <c r="N856" s="445"/>
      <c r="O856" s="445"/>
      <c r="P856" s="445"/>
      <c r="Q856" s="445"/>
      <c r="R856" s="445"/>
      <c r="S856" s="445"/>
      <c r="T856" s="445"/>
      <c r="U856" s="445"/>
      <c r="V856" s="445"/>
      <c r="W856" s="445"/>
      <c r="X856" s="445"/>
      <c r="Y856" s="445"/>
      <c r="Z856" s="445"/>
    </row>
    <row r="857" spans="1:26" ht="15.75" x14ac:dyDescent="0.25">
      <c r="A857" s="445"/>
      <c r="B857" s="445"/>
      <c r="C857" s="445"/>
      <c r="D857" s="445"/>
      <c r="E857" s="445"/>
      <c r="F857" s="445"/>
      <c r="G857" s="445"/>
      <c r="H857" s="445"/>
      <c r="I857" s="445"/>
      <c r="J857" s="445"/>
      <c r="K857" s="445"/>
      <c r="L857" s="445"/>
      <c r="M857" s="445"/>
      <c r="N857" s="445"/>
      <c r="O857" s="445"/>
      <c r="P857" s="445"/>
      <c r="Q857" s="445"/>
      <c r="R857" s="445"/>
      <c r="S857" s="445"/>
      <c r="T857" s="445"/>
      <c r="U857" s="445"/>
      <c r="V857" s="445"/>
      <c r="W857" s="445"/>
      <c r="X857" s="445"/>
      <c r="Y857" s="445"/>
      <c r="Z857" s="445"/>
    </row>
    <row r="858" spans="1:26" ht="15.75" x14ac:dyDescent="0.25">
      <c r="A858" s="445"/>
      <c r="B858" s="445"/>
      <c r="C858" s="445"/>
      <c r="D858" s="445"/>
      <c r="E858" s="445"/>
      <c r="F858" s="445"/>
      <c r="G858" s="445"/>
      <c r="H858" s="445"/>
      <c r="I858" s="445"/>
      <c r="J858" s="445"/>
      <c r="K858" s="445"/>
      <c r="L858" s="445"/>
      <c r="M858" s="445"/>
      <c r="N858" s="445"/>
      <c r="O858" s="445"/>
      <c r="P858" s="445"/>
      <c r="Q858" s="445"/>
      <c r="R858" s="445"/>
      <c r="S858" s="445"/>
      <c r="T858" s="445"/>
      <c r="U858" s="445"/>
      <c r="V858" s="445"/>
      <c r="W858" s="445"/>
      <c r="X858" s="445"/>
      <c r="Y858" s="445"/>
      <c r="Z858" s="445"/>
    </row>
    <row r="859" spans="1:26" ht="15.75" x14ac:dyDescent="0.25">
      <c r="A859" s="445"/>
      <c r="B859" s="445"/>
      <c r="C859" s="445"/>
      <c r="D859" s="445"/>
      <c r="E859" s="445"/>
      <c r="F859" s="445"/>
      <c r="G859" s="445"/>
      <c r="H859" s="445"/>
      <c r="I859" s="445"/>
      <c r="J859" s="445"/>
      <c r="K859" s="445"/>
      <c r="L859" s="445"/>
      <c r="M859" s="445"/>
      <c r="N859" s="445"/>
      <c r="O859" s="445"/>
      <c r="P859" s="445"/>
      <c r="Q859" s="445"/>
      <c r="R859" s="445"/>
      <c r="S859" s="445"/>
      <c r="T859" s="445"/>
      <c r="U859" s="445"/>
      <c r="V859" s="445"/>
      <c r="W859" s="445"/>
      <c r="X859" s="445"/>
      <c r="Y859" s="445"/>
      <c r="Z859" s="445"/>
    </row>
    <row r="860" spans="1:26" ht="15.75" x14ac:dyDescent="0.25">
      <c r="A860" s="445"/>
      <c r="B860" s="445"/>
      <c r="C860" s="445"/>
      <c r="D860" s="445"/>
      <c r="E860" s="445"/>
      <c r="F860" s="445"/>
      <c r="G860" s="445"/>
      <c r="H860" s="445"/>
      <c r="I860" s="445"/>
      <c r="J860" s="445"/>
      <c r="K860" s="445"/>
      <c r="L860" s="445"/>
      <c r="M860" s="445"/>
      <c r="N860" s="445"/>
      <c r="O860" s="445"/>
      <c r="P860" s="445"/>
      <c r="Q860" s="445"/>
      <c r="R860" s="445"/>
      <c r="S860" s="445"/>
      <c r="T860" s="445"/>
      <c r="U860" s="445"/>
      <c r="V860" s="445"/>
      <c r="W860" s="445"/>
      <c r="X860" s="445"/>
      <c r="Y860" s="445"/>
      <c r="Z860" s="445"/>
    </row>
    <row r="861" spans="1:26" ht="15.75" x14ac:dyDescent="0.25">
      <c r="A861" s="445"/>
      <c r="B861" s="445"/>
      <c r="C861" s="445"/>
      <c r="D861" s="445"/>
      <c r="E861" s="445"/>
      <c r="F861" s="445"/>
      <c r="G861" s="445"/>
      <c r="H861" s="445"/>
      <c r="I861" s="445"/>
      <c r="J861" s="445"/>
      <c r="K861" s="445"/>
      <c r="L861" s="445"/>
      <c r="M861" s="445"/>
      <c r="N861" s="445"/>
      <c r="O861" s="445"/>
      <c r="P861" s="445"/>
      <c r="Q861" s="445"/>
      <c r="R861" s="445"/>
      <c r="S861" s="445"/>
      <c r="T861" s="445"/>
      <c r="U861" s="445"/>
      <c r="V861" s="445"/>
      <c r="W861" s="445"/>
      <c r="X861" s="445"/>
      <c r="Y861" s="445"/>
      <c r="Z861" s="445"/>
    </row>
    <row r="862" spans="1:26" ht="15.75" x14ac:dyDescent="0.25">
      <c r="A862" s="445"/>
      <c r="B862" s="445"/>
      <c r="C862" s="445"/>
      <c r="D862" s="445"/>
      <c r="E862" s="445"/>
      <c r="F862" s="445"/>
      <c r="G862" s="445"/>
      <c r="H862" s="445"/>
      <c r="I862" s="445"/>
      <c r="J862" s="445"/>
      <c r="K862" s="445"/>
      <c r="L862" s="445"/>
      <c r="M862" s="445"/>
      <c r="N862" s="445"/>
      <c r="O862" s="445"/>
      <c r="P862" s="445"/>
      <c r="Q862" s="445"/>
      <c r="R862" s="445"/>
      <c r="S862" s="445"/>
      <c r="T862" s="445"/>
      <c r="U862" s="445"/>
      <c r="V862" s="445"/>
      <c r="W862" s="445"/>
      <c r="X862" s="445"/>
      <c r="Y862" s="445"/>
      <c r="Z862" s="445"/>
    </row>
    <row r="863" spans="1:26" ht="15.75" x14ac:dyDescent="0.25">
      <c r="A863" s="445"/>
      <c r="B863" s="445"/>
      <c r="C863" s="445"/>
      <c r="D863" s="445"/>
      <c r="E863" s="445"/>
      <c r="F863" s="445"/>
      <c r="G863" s="445"/>
      <c r="H863" s="445"/>
      <c r="I863" s="445"/>
      <c r="J863" s="445"/>
      <c r="K863" s="445"/>
      <c r="L863" s="445"/>
      <c r="M863" s="445"/>
      <c r="N863" s="445"/>
      <c r="O863" s="445"/>
      <c r="P863" s="445"/>
      <c r="Q863" s="445"/>
      <c r="R863" s="445"/>
      <c r="S863" s="445"/>
      <c r="T863" s="445"/>
      <c r="U863" s="445"/>
      <c r="V863" s="445"/>
      <c r="W863" s="445"/>
      <c r="X863" s="445"/>
      <c r="Y863" s="445"/>
      <c r="Z863" s="445"/>
    </row>
    <row r="864" spans="1:26" ht="15.75" x14ac:dyDescent="0.25">
      <c r="A864" s="445"/>
      <c r="B864" s="445"/>
      <c r="C864" s="445"/>
      <c r="D864" s="445"/>
      <c r="E864" s="445"/>
      <c r="F864" s="445"/>
      <c r="G864" s="445"/>
      <c r="H864" s="445"/>
      <c r="I864" s="445"/>
      <c r="J864" s="445"/>
      <c r="K864" s="445"/>
      <c r="L864" s="445"/>
      <c r="M864" s="445"/>
      <c r="N864" s="445"/>
      <c r="O864" s="445"/>
      <c r="P864" s="445"/>
      <c r="Q864" s="445"/>
      <c r="R864" s="445"/>
      <c r="S864" s="445"/>
      <c r="T864" s="445"/>
      <c r="U864" s="445"/>
      <c r="V864" s="445"/>
      <c r="W864" s="445"/>
      <c r="X864" s="445"/>
      <c r="Y864" s="445"/>
      <c r="Z864" s="445"/>
    </row>
    <row r="865" spans="1:26" ht="15.75" x14ac:dyDescent="0.25">
      <c r="A865" s="445"/>
      <c r="B865" s="445"/>
      <c r="C865" s="445"/>
      <c r="D865" s="445"/>
      <c r="E865" s="445"/>
      <c r="F865" s="445"/>
      <c r="G865" s="445"/>
      <c r="H865" s="445"/>
      <c r="I865" s="445"/>
      <c r="J865" s="445"/>
      <c r="K865" s="445"/>
      <c r="L865" s="445"/>
      <c r="M865" s="445"/>
      <c r="N865" s="445"/>
      <c r="O865" s="445"/>
      <c r="P865" s="445"/>
      <c r="Q865" s="445"/>
      <c r="R865" s="445"/>
      <c r="S865" s="445"/>
      <c r="T865" s="445"/>
      <c r="U865" s="445"/>
      <c r="V865" s="445"/>
      <c r="W865" s="445"/>
      <c r="X865" s="445"/>
      <c r="Y865" s="445"/>
      <c r="Z865" s="445"/>
    </row>
    <row r="866" spans="1:26" ht="15.75" x14ac:dyDescent="0.25">
      <c r="A866" s="445"/>
      <c r="B866" s="445"/>
      <c r="C866" s="445"/>
      <c r="D866" s="445"/>
      <c r="E866" s="445"/>
      <c r="F866" s="445"/>
      <c r="G866" s="445"/>
      <c r="H866" s="445"/>
      <c r="I866" s="445"/>
      <c r="J866" s="445"/>
      <c r="K866" s="445"/>
      <c r="L866" s="445"/>
      <c r="M866" s="445"/>
      <c r="N866" s="445"/>
      <c r="O866" s="445"/>
      <c r="P866" s="445"/>
      <c r="Q866" s="445"/>
      <c r="R866" s="445"/>
      <c r="S866" s="445"/>
      <c r="T866" s="445"/>
      <c r="U866" s="445"/>
      <c r="V866" s="445"/>
      <c r="W866" s="445"/>
      <c r="X866" s="445"/>
      <c r="Y866" s="445"/>
      <c r="Z866" s="445"/>
    </row>
    <row r="867" spans="1:26" ht="15.75" x14ac:dyDescent="0.25">
      <c r="A867" s="445"/>
      <c r="B867" s="445"/>
      <c r="C867" s="445"/>
      <c r="D867" s="445"/>
      <c r="E867" s="445"/>
      <c r="F867" s="445"/>
      <c r="G867" s="445"/>
      <c r="H867" s="445"/>
      <c r="I867" s="445"/>
      <c r="J867" s="445"/>
      <c r="K867" s="445"/>
      <c r="L867" s="445"/>
      <c r="M867" s="445"/>
      <c r="N867" s="445"/>
      <c r="O867" s="445"/>
      <c r="P867" s="445"/>
      <c r="Q867" s="445"/>
      <c r="R867" s="445"/>
      <c r="S867" s="445"/>
      <c r="T867" s="445"/>
      <c r="U867" s="445"/>
      <c r="V867" s="445"/>
      <c r="W867" s="445"/>
      <c r="X867" s="445"/>
      <c r="Y867" s="445"/>
      <c r="Z867" s="445"/>
    </row>
    <row r="868" spans="1:26" ht="15.75" x14ac:dyDescent="0.25">
      <c r="A868" s="445"/>
      <c r="B868" s="445"/>
      <c r="C868" s="445"/>
      <c r="D868" s="445"/>
      <c r="E868" s="445"/>
      <c r="F868" s="445"/>
      <c r="G868" s="445"/>
      <c r="H868" s="445"/>
      <c r="I868" s="445"/>
      <c r="J868" s="445"/>
      <c r="K868" s="445"/>
      <c r="L868" s="445"/>
      <c r="M868" s="445"/>
      <c r="N868" s="445"/>
      <c r="O868" s="445"/>
      <c r="P868" s="445"/>
      <c r="Q868" s="445"/>
      <c r="R868" s="445"/>
      <c r="S868" s="445"/>
      <c r="T868" s="445"/>
      <c r="U868" s="445"/>
      <c r="V868" s="445"/>
      <c r="W868" s="445"/>
      <c r="X868" s="445"/>
      <c r="Y868" s="445"/>
      <c r="Z868" s="445"/>
    </row>
    <row r="869" spans="1:26" ht="15.75" x14ac:dyDescent="0.25">
      <c r="A869" s="445"/>
      <c r="B869" s="445"/>
      <c r="C869" s="445"/>
      <c r="D869" s="445"/>
      <c r="E869" s="445"/>
      <c r="F869" s="445"/>
      <c r="G869" s="445"/>
      <c r="H869" s="445"/>
      <c r="I869" s="445"/>
      <c r="J869" s="445"/>
      <c r="K869" s="445"/>
      <c r="L869" s="445"/>
      <c r="M869" s="445"/>
      <c r="N869" s="445"/>
      <c r="O869" s="445"/>
      <c r="P869" s="445"/>
      <c r="Q869" s="445"/>
      <c r="R869" s="445"/>
      <c r="S869" s="445"/>
      <c r="T869" s="445"/>
      <c r="U869" s="445"/>
      <c r="V869" s="445"/>
      <c r="W869" s="445"/>
      <c r="X869" s="445"/>
      <c r="Y869" s="445"/>
      <c r="Z869" s="445"/>
    </row>
    <row r="870" spans="1:26" ht="15.75" x14ac:dyDescent="0.25">
      <c r="A870" s="445"/>
      <c r="B870" s="445"/>
      <c r="C870" s="445"/>
      <c r="D870" s="445"/>
      <c r="E870" s="445"/>
      <c r="F870" s="445"/>
      <c r="G870" s="445"/>
      <c r="H870" s="445"/>
      <c r="I870" s="445"/>
      <c r="J870" s="445"/>
      <c r="K870" s="445"/>
      <c r="L870" s="445"/>
      <c r="M870" s="445"/>
      <c r="N870" s="445"/>
      <c r="O870" s="445"/>
      <c r="P870" s="445"/>
      <c r="Q870" s="445"/>
      <c r="R870" s="445"/>
      <c r="S870" s="445"/>
      <c r="T870" s="445"/>
      <c r="U870" s="445"/>
      <c r="V870" s="445"/>
      <c r="W870" s="445"/>
      <c r="X870" s="445"/>
      <c r="Y870" s="445"/>
      <c r="Z870" s="445"/>
    </row>
    <row r="871" spans="1:26" ht="15.75" x14ac:dyDescent="0.25">
      <c r="A871" s="445"/>
      <c r="B871" s="445"/>
      <c r="C871" s="445"/>
      <c r="D871" s="445"/>
      <c r="E871" s="445"/>
      <c r="F871" s="445"/>
      <c r="G871" s="445"/>
      <c r="H871" s="445"/>
      <c r="I871" s="445"/>
      <c r="J871" s="445"/>
      <c r="K871" s="445"/>
      <c r="L871" s="445"/>
      <c r="M871" s="445"/>
      <c r="N871" s="445"/>
      <c r="O871" s="445"/>
      <c r="P871" s="445"/>
      <c r="Q871" s="445"/>
      <c r="R871" s="445"/>
      <c r="S871" s="445"/>
      <c r="T871" s="445"/>
      <c r="U871" s="445"/>
      <c r="V871" s="445"/>
      <c r="W871" s="445"/>
      <c r="X871" s="445"/>
      <c r="Y871" s="445"/>
      <c r="Z871" s="445"/>
    </row>
    <row r="872" spans="1:26" ht="15.75" x14ac:dyDescent="0.25">
      <c r="A872" s="445"/>
      <c r="B872" s="445"/>
      <c r="C872" s="445"/>
      <c r="D872" s="445"/>
      <c r="E872" s="445"/>
      <c r="F872" s="445"/>
      <c r="G872" s="445"/>
      <c r="H872" s="445"/>
      <c r="I872" s="445"/>
      <c r="J872" s="445"/>
      <c r="K872" s="445"/>
      <c r="L872" s="445"/>
      <c r="M872" s="445"/>
      <c r="N872" s="445"/>
      <c r="O872" s="445"/>
      <c r="P872" s="445"/>
      <c r="Q872" s="445"/>
      <c r="R872" s="445"/>
      <c r="S872" s="445"/>
      <c r="T872" s="445"/>
      <c r="U872" s="445"/>
      <c r="V872" s="445"/>
      <c r="W872" s="445"/>
      <c r="X872" s="445"/>
      <c r="Y872" s="445"/>
      <c r="Z872" s="445"/>
    </row>
    <row r="873" spans="1:26" ht="15.75" x14ac:dyDescent="0.25">
      <c r="A873" s="445"/>
      <c r="B873" s="445"/>
      <c r="C873" s="445"/>
      <c r="D873" s="445"/>
      <c r="E873" s="445"/>
      <c r="F873" s="445"/>
      <c r="G873" s="445"/>
      <c r="H873" s="445"/>
      <c r="I873" s="445"/>
      <c r="J873" s="445"/>
      <c r="K873" s="445"/>
      <c r="L873" s="445"/>
      <c r="M873" s="445"/>
      <c r="N873" s="445"/>
      <c r="O873" s="445"/>
      <c r="P873" s="445"/>
      <c r="Q873" s="445"/>
      <c r="R873" s="445"/>
      <c r="S873" s="445"/>
      <c r="T873" s="445"/>
      <c r="U873" s="445"/>
      <c r="V873" s="445"/>
      <c r="W873" s="445"/>
      <c r="X873" s="445"/>
      <c r="Y873" s="445"/>
      <c r="Z873" s="445"/>
    </row>
    <row r="874" spans="1:26" ht="15.75" x14ac:dyDescent="0.25">
      <c r="A874" s="445"/>
      <c r="B874" s="445"/>
      <c r="C874" s="445"/>
      <c r="D874" s="445"/>
      <c r="E874" s="445"/>
      <c r="F874" s="445"/>
      <c r="G874" s="445"/>
      <c r="H874" s="445"/>
      <c r="I874" s="445"/>
      <c r="J874" s="445"/>
      <c r="K874" s="445"/>
      <c r="L874" s="445"/>
      <c r="M874" s="445"/>
      <c r="N874" s="445"/>
      <c r="O874" s="445"/>
      <c r="P874" s="445"/>
      <c r="Q874" s="445"/>
      <c r="R874" s="445"/>
      <c r="S874" s="445"/>
      <c r="T874" s="445"/>
      <c r="U874" s="445"/>
      <c r="V874" s="445"/>
      <c r="W874" s="445"/>
      <c r="X874" s="445"/>
      <c r="Y874" s="445"/>
      <c r="Z874" s="445"/>
    </row>
    <row r="875" spans="1:26" ht="15.75" x14ac:dyDescent="0.25">
      <c r="A875" s="445"/>
      <c r="B875" s="445"/>
      <c r="C875" s="445"/>
      <c r="D875" s="445"/>
      <c r="E875" s="445"/>
      <c r="F875" s="445"/>
      <c r="G875" s="445"/>
      <c r="H875" s="445"/>
      <c r="I875" s="445"/>
      <c r="J875" s="445"/>
      <c r="K875" s="445"/>
      <c r="L875" s="445"/>
      <c r="M875" s="445"/>
      <c r="N875" s="445"/>
      <c r="O875" s="445"/>
      <c r="P875" s="445"/>
      <c r="Q875" s="445"/>
      <c r="R875" s="445"/>
      <c r="S875" s="445"/>
      <c r="T875" s="445"/>
      <c r="U875" s="445"/>
      <c r="V875" s="445"/>
      <c r="W875" s="445"/>
      <c r="X875" s="445"/>
      <c r="Y875" s="445"/>
      <c r="Z875" s="445"/>
    </row>
    <row r="876" spans="1:26" ht="15.75" x14ac:dyDescent="0.25">
      <c r="A876" s="445"/>
      <c r="B876" s="445"/>
      <c r="C876" s="445"/>
      <c r="D876" s="445"/>
      <c r="E876" s="445"/>
      <c r="F876" s="445"/>
      <c r="G876" s="445"/>
      <c r="H876" s="445"/>
      <c r="I876" s="445"/>
      <c r="J876" s="445"/>
      <c r="K876" s="445"/>
      <c r="L876" s="445"/>
      <c r="M876" s="445"/>
      <c r="N876" s="445"/>
      <c r="O876" s="445"/>
      <c r="P876" s="445"/>
      <c r="Q876" s="445"/>
      <c r="R876" s="445"/>
      <c r="S876" s="445"/>
      <c r="T876" s="445"/>
      <c r="U876" s="445"/>
      <c r="V876" s="445"/>
      <c r="W876" s="445"/>
      <c r="X876" s="445"/>
      <c r="Y876" s="445"/>
      <c r="Z876" s="445"/>
    </row>
    <row r="877" spans="1:26" ht="15.75" x14ac:dyDescent="0.25">
      <c r="A877" s="445"/>
      <c r="B877" s="445"/>
      <c r="C877" s="445"/>
      <c r="D877" s="445"/>
      <c r="E877" s="445"/>
      <c r="F877" s="445"/>
      <c r="G877" s="445"/>
      <c r="H877" s="445"/>
      <c r="I877" s="445"/>
      <c r="J877" s="445"/>
      <c r="K877" s="445"/>
      <c r="L877" s="445"/>
      <c r="M877" s="445"/>
      <c r="N877" s="445"/>
      <c r="O877" s="445"/>
      <c r="P877" s="445"/>
      <c r="Q877" s="445"/>
      <c r="R877" s="445"/>
      <c r="S877" s="445"/>
      <c r="T877" s="445"/>
      <c r="U877" s="445"/>
      <c r="V877" s="445"/>
      <c r="W877" s="445"/>
      <c r="X877" s="445"/>
      <c r="Y877" s="445"/>
      <c r="Z877" s="445"/>
    </row>
    <row r="878" spans="1:26" ht="15.75" x14ac:dyDescent="0.25">
      <c r="A878" s="445"/>
      <c r="B878" s="445"/>
      <c r="C878" s="445"/>
      <c r="D878" s="445"/>
      <c r="E878" s="445"/>
      <c r="F878" s="445"/>
      <c r="G878" s="445"/>
      <c r="H878" s="445"/>
      <c r="I878" s="445"/>
      <c r="J878" s="445"/>
      <c r="K878" s="445"/>
      <c r="L878" s="445"/>
      <c r="M878" s="445"/>
      <c r="N878" s="445"/>
      <c r="O878" s="445"/>
      <c r="P878" s="445"/>
      <c r="Q878" s="445"/>
      <c r="R878" s="445"/>
      <c r="S878" s="445"/>
      <c r="T878" s="445"/>
      <c r="U878" s="445"/>
      <c r="V878" s="445"/>
      <c r="W878" s="445"/>
      <c r="X878" s="445"/>
      <c r="Y878" s="445"/>
      <c r="Z878" s="445"/>
    </row>
    <row r="879" spans="1:26" ht="15.75" x14ac:dyDescent="0.25">
      <c r="A879" s="445"/>
      <c r="B879" s="445"/>
      <c r="C879" s="445"/>
      <c r="D879" s="445"/>
      <c r="E879" s="445"/>
      <c r="F879" s="445"/>
      <c r="G879" s="445"/>
      <c r="H879" s="445"/>
      <c r="I879" s="445"/>
      <c r="J879" s="445"/>
      <c r="K879" s="445"/>
      <c r="L879" s="445"/>
      <c r="M879" s="445"/>
      <c r="N879" s="445"/>
      <c r="O879" s="445"/>
      <c r="P879" s="445"/>
      <c r="Q879" s="445"/>
      <c r="R879" s="445"/>
      <c r="S879" s="445"/>
      <c r="T879" s="445"/>
      <c r="U879" s="445"/>
      <c r="V879" s="445"/>
      <c r="W879" s="445"/>
      <c r="X879" s="445"/>
      <c r="Y879" s="445"/>
      <c r="Z879" s="445"/>
    </row>
    <row r="880" spans="1:26" ht="15.75" x14ac:dyDescent="0.25">
      <c r="A880" s="445"/>
      <c r="B880" s="445"/>
      <c r="C880" s="445"/>
      <c r="D880" s="445"/>
      <c r="E880" s="445"/>
      <c r="F880" s="445"/>
      <c r="G880" s="445"/>
      <c r="H880" s="445"/>
      <c r="I880" s="445"/>
      <c r="J880" s="445"/>
      <c r="K880" s="445"/>
      <c r="L880" s="445"/>
      <c r="M880" s="445"/>
      <c r="N880" s="445"/>
      <c r="O880" s="445"/>
      <c r="P880" s="445"/>
      <c r="Q880" s="445"/>
      <c r="R880" s="445"/>
      <c r="S880" s="445"/>
      <c r="T880" s="445"/>
      <c r="U880" s="445"/>
      <c r="V880" s="445"/>
      <c r="W880" s="445"/>
      <c r="X880" s="445"/>
      <c r="Y880" s="445"/>
      <c r="Z880" s="445"/>
    </row>
    <row r="881" spans="1:26" ht="15.75" x14ac:dyDescent="0.25">
      <c r="A881" s="445"/>
      <c r="B881" s="445"/>
      <c r="C881" s="445"/>
      <c r="D881" s="445"/>
      <c r="E881" s="445"/>
      <c r="F881" s="445"/>
      <c r="G881" s="445"/>
      <c r="H881" s="445"/>
      <c r="I881" s="445"/>
      <c r="J881" s="445"/>
      <c r="K881" s="445"/>
      <c r="L881" s="445"/>
      <c r="M881" s="445"/>
      <c r="N881" s="445"/>
      <c r="O881" s="445"/>
      <c r="P881" s="445"/>
      <c r="Q881" s="445"/>
      <c r="R881" s="445"/>
      <c r="S881" s="445"/>
      <c r="T881" s="445"/>
      <c r="U881" s="445"/>
      <c r="V881" s="445"/>
      <c r="W881" s="445"/>
      <c r="X881" s="445"/>
      <c r="Y881" s="445"/>
      <c r="Z881" s="445"/>
    </row>
    <row r="882" spans="1:26" ht="15.75" x14ac:dyDescent="0.25">
      <c r="A882" s="445"/>
      <c r="B882" s="445"/>
      <c r="C882" s="445"/>
      <c r="D882" s="445"/>
      <c r="E882" s="445"/>
      <c r="F882" s="445"/>
      <c r="G882" s="445"/>
      <c r="H882" s="445"/>
      <c r="I882" s="445"/>
      <c r="J882" s="445"/>
      <c r="K882" s="445"/>
      <c r="L882" s="445"/>
      <c r="M882" s="445"/>
      <c r="N882" s="445"/>
      <c r="O882" s="445"/>
      <c r="P882" s="445"/>
      <c r="Q882" s="445"/>
      <c r="R882" s="445"/>
      <c r="S882" s="445"/>
      <c r="T882" s="445"/>
      <c r="U882" s="445"/>
      <c r="V882" s="445"/>
      <c r="W882" s="445"/>
      <c r="X882" s="445"/>
      <c r="Y882" s="445"/>
      <c r="Z882" s="445"/>
    </row>
    <row r="883" spans="1:26" ht="15.75" x14ac:dyDescent="0.25">
      <c r="A883" s="445"/>
      <c r="B883" s="445"/>
      <c r="C883" s="445"/>
      <c r="D883" s="445"/>
      <c r="E883" s="445"/>
      <c r="F883" s="445"/>
      <c r="G883" s="445"/>
      <c r="H883" s="445"/>
      <c r="I883" s="445"/>
      <c r="J883" s="445"/>
      <c r="K883" s="445"/>
      <c r="L883" s="445"/>
      <c r="M883" s="445"/>
      <c r="N883" s="445"/>
      <c r="O883" s="445"/>
      <c r="P883" s="445"/>
      <c r="Q883" s="445"/>
      <c r="R883" s="445"/>
      <c r="S883" s="445"/>
      <c r="T883" s="445"/>
      <c r="U883" s="445"/>
      <c r="V883" s="445"/>
      <c r="W883" s="445"/>
      <c r="X883" s="445"/>
      <c r="Y883" s="445"/>
      <c r="Z883" s="445"/>
    </row>
    <row r="884" spans="1:26" ht="15.75" x14ac:dyDescent="0.25">
      <c r="A884" s="445"/>
      <c r="B884" s="445"/>
      <c r="C884" s="445"/>
      <c r="D884" s="445"/>
      <c r="E884" s="445"/>
      <c r="F884" s="445"/>
      <c r="G884" s="445"/>
      <c r="H884" s="445"/>
      <c r="I884" s="445"/>
      <c r="J884" s="445"/>
      <c r="K884" s="445"/>
      <c r="L884" s="445"/>
      <c r="M884" s="445"/>
      <c r="N884" s="445"/>
      <c r="O884" s="445"/>
      <c r="P884" s="445"/>
      <c r="Q884" s="445"/>
      <c r="R884" s="445"/>
      <c r="S884" s="445"/>
      <c r="T884" s="445"/>
      <c r="U884" s="445"/>
      <c r="V884" s="445"/>
      <c r="W884" s="445"/>
      <c r="X884" s="445"/>
      <c r="Y884" s="445"/>
      <c r="Z884" s="445"/>
    </row>
    <row r="885" spans="1:26" ht="15.75" x14ac:dyDescent="0.25">
      <c r="A885" s="445"/>
      <c r="B885" s="445"/>
      <c r="C885" s="445"/>
      <c r="D885" s="445"/>
      <c r="E885" s="445"/>
      <c r="F885" s="445"/>
      <c r="G885" s="445"/>
      <c r="H885" s="445"/>
      <c r="I885" s="445"/>
      <c r="J885" s="445"/>
      <c r="K885" s="445"/>
      <c r="L885" s="445"/>
      <c r="M885" s="445"/>
      <c r="N885" s="445"/>
      <c r="O885" s="445"/>
      <c r="P885" s="445"/>
      <c r="Q885" s="445"/>
      <c r="R885" s="445"/>
      <c r="S885" s="445"/>
      <c r="T885" s="445"/>
      <c r="U885" s="445"/>
      <c r="V885" s="445"/>
      <c r="W885" s="445"/>
      <c r="X885" s="445"/>
      <c r="Y885" s="445"/>
      <c r="Z885" s="445"/>
    </row>
    <row r="886" spans="1:26" ht="15.75" x14ac:dyDescent="0.25">
      <c r="A886" s="445"/>
      <c r="B886" s="445"/>
      <c r="C886" s="445"/>
      <c r="D886" s="445"/>
      <c r="E886" s="445"/>
      <c r="F886" s="445"/>
      <c r="G886" s="445"/>
      <c r="H886" s="445"/>
      <c r="I886" s="445"/>
      <c r="J886" s="445"/>
      <c r="K886" s="445"/>
      <c r="L886" s="445"/>
      <c r="M886" s="445"/>
      <c r="N886" s="445"/>
      <c r="O886" s="445"/>
      <c r="P886" s="445"/>
      <c r="Q886" s="445"/>
      <c r="R886" s="445"/>
      <c r="S886" s="445"/>
      <c r="T886" s="445"/>
      <c r="U886" s="445"/>
      <c r="V886" s="445"/>
      <c r="W886" s="445"/>
      <c r="X886" s="445"/>
      <c r="Y886" s="445"/>
      <c r="Z886" s="445"/>
    </row>
    <row r="887" spans="1:26" ht="15.75" x14ac:dyDescent="0.25">
      <c r="A887" s="445"/>
      <c r="B887" s="445"/>
      <c r="C887" s="445"/>
      <c r="D887" s="445"/>
      <c r="E887" s="445"/>
      <c r="F887" s="445"/>
      <c r="G887" s="445"/>
      <c r="H887" s="445"/>
      <c r="I887" s="445"/>
      <c r="J887" s="445"/>
      <c r="K887" s="445"/>
      <c r="L887" s="445"/>
      <c r="M887" s="445"/>
      <c r="N887" s="445"/>
      <c r="O887" s="445"/>
      <c r="P887" s="445"/>
      <c r="Q887" s="445"/>
      <c r="R887" s="445"/>
      <c r="S887" s="445"/>
      <c r="T887" s="445"/>
      <c r="U887" s="445"/>
      <c r="V887" s="445"/>
      <c r="W887" s="445"/>
      <c r="X887" s="445"/>
      <c r="Y887" s="445"/>
      <c r="Z887" s="445"/>
    </row>
    <row r="888" spans="1:26" ht="15.75" x14ac:dyDescent="0.25">
      <c r="A888" s="445"/>
      <c r="B888" s="445"/>
      <c r="C888" s="445"/>
      <c r="D888" s="445"/>
      <c r="E888" s="445"/>
      <c r="F888" s="445"/>
      <c r="G888" s="445"/>
      <c r="H888" s="445"/>
      <c r="I888" s="445"/>
      <c r="J888" s="445"/>
      <c r="K888" s="445"/>
      <c r="L888" s="445"/>
      <c r="M888" s="445"/>
      <c r="N888" s="445"/>
      <c r="O888" s="445"/>
      <c r="P888" s="445"/>
      <c r="Q888" s="445"/>
      <c r="R888" s="445"/>
      <c r="S888" s="445"/>
      <c r="T888" s="445"/>
      <c r="U888" s="445"/>
      <c r="V888" s="445"/>
      <c r="W888" s="445"/>
      <c r="X888" s="445"/>
      <c r="Y888" s="445"/>
      <c r="Z888" s="445"/>
    </row>
    <row r="889" spans="1:26" ht="15.75" x14ac:dyDescent="0.25">
      <c r="A889" s="445"/>
      <c r="B889" s="445"/>
      <c r="C889" s="445"/>
      <c r="D889" s="445"/>
      <c r="E889" s="445"/>
      <c r="F889" s="445"/>
      <c r="G889" s="445"/>
      <c r="H889" s="445"/>
      <c r="I889" s="445"/>
      <c r="J889" s="445"/>
      <c r="K889" s="445"/>
      <c r="L889" s="445"/>
      <c r="M889" s="445"/>
      <c r="N889" s="445"/>
      <c r="O889" s="445"/>
      <c r="P889" s="445"/>
      <c r="Q889" s="445"/>
      <c r="R889" s="445"/>
      <c r="S889" s="445"/>
      <c r="T889" s="445"/>
      <c r="U889" s="445"/>
      <c r="V889" s="445"/>
      <c r="W889" s="445"/>
      <c r="X889" s="445"/>
      <c r="Y889" s="445"/>
      <c r="Z889" s="445"/>
    </row>
    <row r="890" spans="1:26" ht="15.75" x14ac:dyDescent="0.25">
      <c r="A890" s="445"/>
      <c r="B890" s="445"/>
      <c r="C890" s="445"/>
      <c r="D890" s="445"/>
      <c r="E890" s="445"/>
      <c r="F890" s="445"/>
      <c r="G890" s="445"/>
      <c r="H890" s="445"/>
      <c r="I890" s="445"/>
      <c r="J890" s="445"/>
      <c r="K890" s="445"/>
      <c r="L890" s="445"/>
      <c r="M890" s="445"/>
      <c r="N890" s="445"/>
      <c r="O890" s="445"/>
      <c r="P890" s="445"/>
      <c r="Q890" s="445"/>
      <c r="R890" s="445"/>
      <c r="S890" s="445"/>
      <c r="T890" s="445"/>
      <c r="U890" s="445"/>
      <c r="V890" s="445"/>
      <c r="W890" s="445"/>
      <c r="X890" s="445"/>
      <c r="Y890" s="445"/>
      <c r="Z890" s="445"/>
    </row>
    <row r="891" spans="1:26" ht="15.75" x14ac:dyDescent="0.25">
      <c r="A891" s="445"/>
      <c r="B891" s="445"/>
      <c r="C891" s="445"/>
      <c r="D891" s="445"/>
      <c r="E891" s="445"/>
      <c r="F891" s="445"/>
      <c r="G891" s="445"/>
      <c r="H891" s="445"/>
      <c r="I891" s="445"/>
      <c r="J891" s="445"/>
      <c r="K891" s="445"/>
      <c r="L891" s="445"/>
      <c r="M891" s="445"/>
      <c r="N891" s="445"/>
      <c r="O891" s="445"/>
      <c r="P891" s="445"/>
      <c r="Q891" s="445"/>
      <c r="R891" s="445"/>
      <c r="S891" s="445"/>
      <c r="T891" s="445"/>
      <c r="U891" s="445"/>
      <c r="V891" s="445"/>
      <c r="W891" s="445"/>
      <c r="X891" s="445"/>
      <c r="Y891" s="445"/>
      <c r="Z891" s="445"/>
    </row>
    <row r="892" spans="1:26" ht="15.75" x14ac:dyDescent="0.25">
      <c r="A892" s="445"/>
      <c r="B892" s="445"/>
      <c r="C892" s="445"/>
      <c r="D892" s="445"/>
      <c r="E892" s="445"/>
      <c r="F892" s="445"/>
      <c r="G892" s="445"/>
      <c r="H892" s="445"/>
      <c r="I892" s="445"/>
      <c r="J892" s="445"/>
      <c r="K892" s="445"/>
      <c r="L892" s="445"/>
      <c r="M892" s="445"/>
      <c r="N892" s="445"/>
      <c r="O892" s="445"/>
      <c r="P892" s="445"/>
      <c r="Q892" s="445"/>
      <c r="R892" s="445"/>
      <c r="S892" s="445"/>
      <c r="T892" s="445"/>
      <c r="U892" s="445"/>
      <c r="V892" s="445"/>
      <c r="W892" s="445"/>
      <c r="X892" s="445"/>
      <c r="Y892" s="445"/>
      <c r="Z892" s="445"/>
    </row>
    <row r="893" spans="1:26" ht="15.75" x14ac:dyDescent="0.25">
      <c r="A893" s="445"/>
      <c r="B893" s="445"/>
      <c r="C893" s="445"/>
      <c r="D893" s="445"/>
      <c r="E893" s="445"/>
      <c r="F893" s="445"/>
      <c r="G893" s="445"/>
      <c r="H893" s="445"/>
      <c r="I893" s="445"/>
      <c r="J893" s="445"/>
      <c r="K893" s="445"/>
      <c r="L893" s="445"/>
      <c r="M893" s="445"/>
      <c r="N893" s="445"/>
      <c r="O893" s="445"/>
      <c r="P893" s="445"/>
      <c r="Q893" s="445"/>
      <c r="R893" s="445"/>
      <c r="S893" s="445"/>
      <c r="T893" s="445"/>
      <c r="U893" s="445"/>
      <c r="V893" s="445"/>
      <c r="W893" s="445"/>
      <c r="X893" s="445"/>
      <c r="Y893" s="445"/>
      <c r="Z893" s="445"/>
    </row>
    <row r="894" spans="1:26" ht="15.75" x14ac:dyDescent="0.25">
      <c r="A894" s="445"/>
      <c r="B894" s="445"/>
      <c r="C894" s="445"/>
      <c r="D894" s="445"/>
      <c r="E894" s="445"/>
      <c r="F894" s="445"/>
      <c r="G894" s="445"/>
      <c r="H894" s="445"/>
      <c r="I894" s="445"/>
      <c r="J894" s="445"/>
      <c r="K894" s="445"/>
      <c r="L894" s="445"/>
      <c r="M894" s="445"/>
      <c r="N894" s="445"/>
      <c r="O894" s="445"/>
      <c r="P894" s="445"/>
      <c r="Q894" s="445"/>
      <c r="R894" s="445"/>
      <c r="S894" s="445"/>
      <c r="T894" s="445"/>
      <c r="U894" s="445"/>
      <c r="V894" s="445"/>
      <c r="W894" s="445"/>
      <c r="X894" s="445"/>
      <c r="Y894" s="445"/>
      <c r="Z894" s="445"/>
    </row>
    <row r="895" spans="1:26" ht="15.75" x14ac:dyDescent="0.25">
      <c r="A895" s="445"/>
      <c r="B895" s="445"/>
      <c r="C895" s="445"/>
      <c r="D895" s="445"/>
      <c r="E895" s="445"/>
      <c r="F895" s="445"/>
      <c r="G895" s="445"/>
      <c r="H895" s="445"/>
      <c r="I895" s="445"/>
      <c r="J895" s="445"/>
      <c r="K895" s="445"/>
      <c r="L895" s="445"/>
      <c r="M895" s="445"/>
      <c r="N895" s="445"/>
      <c r="O895" s="445"/>
      <c r="P895" s="445"/>
      <c r="Q895" s="445"/>
      <c r="R895" s="445"/>
      <c r="S895" s="445"/>
      <c r="T895" s="445"/>
      <c r="U895" s="445"/>
      <c r="V895" s="445"/>
      <c r="W895" s="445"/>
      <c r="X895" s="445"/>
      <c r="Y895" s="445"/>
      <c r="Z895" s="445"/>
    </row>
    <row r="896" spans="1:26" ht="15.75" x14ac:dyDescent="0.25">
      <c r="A896" s="445"/>
      <c r="B896" s="445"/>
      <c r="C896" s="445"/>
      <c r="D896" s="445"/>
      <c r="E896" s="445"/>
      <c r="F896" s="445"/>
      <c r="G896" s="445"/>
      <c r="H896" s="445"/>
      <c r="I896" s="445"/>
      <c r="J896" s="445"/>
      <c r="K896" s="445"/>
      <c r="L896" s="445"/>
      <c r="M896" s="445"/>
      <c r="N896" s="445"/>
      <c r="O896" s="445"/>
      <c r="P896" s="445"/>
      <c r="Q896" s="445"/>
      <c r="R896" s="445"/>
      <c r="S896" s="445"/>
      <c r="T896" s="445"/>
      <c r="U896" s="445"/>
      <c r="V896" s="445"/>
      <c r="W896" s="445"/>
      <c r="X896" s="445"/>
      <c r="Y896" s="445"/>
      <c r="Z896" s="445"/>
    </row>
    <row r="897" spans="1:26" ht="15.75" x14ac:dyDescent="0.25">
      <c r="A897" s="445"/>
      <c r="B897" s="445"/>
      <c r="C897" s="445"/>
      <c r="D897" s="445"/>
      <c r="E897" s="445"/>
      <c r="F897" s="445"/>
      <c r="G897" s="445"/>
      <c r="H897" s="445"/>
      <c r="I897" s="445"/>
      <c r="J897" s="445"/>
      <c r="K897" s="445"/>
      <c r="L897" s="445"/>
      <c r="M897" s="445"/>
      <c r="N897" s="445"/>
      <c r="O897" s="445"/>
      <c r="P897" s="445"/>
      <c r="Q897" s="445"/>
      <c r="R897" s="445"/>
      <c r="S897" s="445"/>
      <c r="T897" s="445"/>
      <c r="U897" s="445"/>
      <c r="V897" s="445"/>
      <c r="W897" s="445"/>
      <c r="X897" s="445"/>
      <c r="Y897" s="445"/>
      <c r="Z897" s="445"/>
    </row>
    <row r="898" spans="1:26" ht="15.75" x14ac:dyDescent="0.25">
      <c r="A898" s="445"/>
      <c r="B898" s="445"/>
      <c r="C898" s="445"/>
      <c r="D898" s="445"/>
      <c r="E898" s="445"/>
      <c r="F898" s="445"/>
      <c r="G898" s="445"/>
      <c r="H898" s="445"/>
      <c r="I898" s="445"/>
      <c r="J898" s="445"/>
      <c r="K898" s="445"/>
      <c r="L898" s="445"/>
      <c r="M898" s="445"/>
      <c r="N898" s="445"/>
      <c r="O898" s="445"/>
      <c r="P898" s="445"/>
      <c r="Q898" s="445"/>
      <c r="R898" s="445"/>
      <c r="S898" s="445"/>
      <c r="T898" s="445"/>
      <c r="U898" s="445"/>
      <c r="V898" s="445"/>
      <c r="W898" s="445"/>
      <c r="X898" s="445"/>
      <c r="Y898" s="445"/>
      <c r="Z898" s="445"/>
    </row>
    <row r="899" spans="1:26" ht="15.75" x14ac:dyDescent="0.25">
      <c r="A899" s="445"/>
      <c r="B899" s="445"/>
      <c r="C899" s="445"/>
      <c r="D899" s="445"/>
      <c r="E899" s="445"/>
      <c r="F899" s="445"/>
      <c r="G899" s="445"/>
      <c r="H899" s="445"/>
      <c r="I899" s="445"/>
      <c r="J899" s="445"/>
      <c r="K899" s="445"/>
      <c r="L899" s="445"/>
      <c r="M899" s="445"/>
      <c r="N899" s="445"/>
      <c r="O899" s="445"/>
      <c r="P899" s="445"/>
      <c r="Q899" s="445"/>
      <c r="R899" s="445"/>
      <c r="S899" s="445"/>
      <c r="T899" s="445"/>
      <c r="U899" s="445"/>
      <c r="V899" s="445"/>
      <c r="W899" s="445"/>
      <c r="X899" s="445"/>
      <c r="Y899" s="445"/>
      <c r="Z899" s="445"/>
    </row>
    <row r="900" spans="1:26" ht="15.75" x14ac:dyDescent="0.25">
      <c r="A900" s="445"/>
      <c r="B900" s="445"/>
      <c r="C900" s="445"/>
      <c r="D900" s="445"/>
      <c r="E900" s="445"/>
      <c r="F900" s="445"/>
      <c r="G900" s="445"/>
      <c r="H900" s="445"/>
      <c r="I900" s="445"/>
      <c r="J900" s="445"/>
      <c r="K900" s="445"/>
      <c r="L900" s="445"/>
      <c r="M900" s="445"/>
      <c r="N900" s="445"/>
      <c r="O900" s="445"/>
      <c r="P900" s="445"/>
      <c r="Q900" s="445"/>
      <c r="R900" s="445"/>
      <c r="S900" s="445"/>
      <c r="T900" s="445"/>
      <c r="U900" s="445"/>
      <c r="V900" s="445"/>
      <c r="W900" s="445"/>
      <c r="X900" s="445"/>
      <c r="Y900" s="445"/>
      <c r="Z900" s="445"/>
    </row>
    <row r="901" spans="1:26" ht="15.75" x14ac:dyDescent="0.25">
      <c r="A901" s="445"/>
      <c r="B901" s="445"/>
      <c r="C901" s="445"/>
      <c r="D901" s="445"/>
      <c r="E901" s="445"/>
      <c r="F901" s="445"/>
      <c r="G901" s="445"/>
      <c r="H901" s="445"/>
      <c r="I901" s="445"/>
      <c r="J901" s="445"/>
      <c r="K901" s="445"/>
      <c r="L901" s="445"/>
      <c r="M901" s="445"/>
      <c r="N901" s="445"/>
      <c r="O901" s="445"/>
      <c r="P901" s="445"/>
      <c r="Q901" s="445"/>
      <c r="R901" s="445"/>
      <c r="S901" s="445"/>
      <c r="T901" s="445"/>
      <c r="U901" s="445"/>
      <c r="V901" s="445"/>
      <c r="W901" s="445"/>
      <c r="X901" s="445"/>
      <c r="Y901" s="445"/>
      <c r="Z901" s="445"/>
    </row>
    <row r="902" spans="1:26" ht="15.75" x14ac:dyDescent="0.25">
      <c r="A902" s="445"/>
      <c r="B902" s="445"/>
      <c r="C902" s="445"/>
      <c r="D902" s="445"/>
      <c r="E902" s="445"/>
      <c r="F902" s="445"/>
      <c r="G902" s="445"/>
      <c r="H902" s="445"/>
      <c r="I902" s="445"/>
      <c r="J902" s="445"/>
      <c r="K902" s="445"/>
      <c r="L902" s="445"/>
      <c r="M902" s="445"/>
      <c r="N902" s="445"/>
      <c r="O902" s="445"/>
      <c r="P902" s="445"/>
      <c r="Q902" s="445"/>
      <c r="R902" s="445"/>
      <c r="S902" s="445"/>
      <c r="T902" s="445"/>
      <c r="U902" s="445"/>
      <c r="V902" s="445"/>
      <c r="W902" s="445"/>
      <c r="X902" s="445"/>
      <c r="Y902" s="445"/>
      <c r="Z902" s="445"/>
    </row>
    <row r="903" spans="1:26" ht="15.75" x14ac:dyDescent="0.25">
      <c r="A903" s="445"/>
      <c r="B903" s="445"/>
      <c r="C903" s="445"/>
      <c r="D903" s="445"/>
      <c r="E903" s="445"/>
      <c r="F903" s="445"/>
      <c r="G903" s="445"/>
      <c r="H903" s="445"/>
      <c r="I903" s="445"/>
      <c r="J903" s="445"/>
      <c r="K903" s="445"/>
      <c r="L903" s="445"/>
      <c r="M903" s="445"/>
      <c r="N903" s="445"/>
      <c r="O903" s="445"/>
      <c r="P903" s="445"/>
      <c r="Q903" s="445"/>
      <c r="R903" s="445"/>
      <c r="S903" s="445"/>
      <c r="T903" s="445"/>
      <c r="U903" s="445"/>
      <c r="V903" s="445"/>
      <c r="W903" s="445"/>
      <c r="X903" s="445"/>
      <c r="Y903" s="445"/>
      <c r="Z903" s="445"/>
    </row>
    <row r="904" spans="1:26" ht="15.75" x14ac:dyDescent="0.25">
      <c r="A904" s="445"/>
      <c r="B904" s="445"/>
      <c r="C904" s="445"/>
      <c r="D904" s="445"/>
      <c r="E904" s="445"/>
      <c r="F904" s="445"/>
      <c r="G904" s="445"/>
      <c r="H904" s="445"/>
      <c r="I904" s="445"/>
      <c r="J904" s="445"/>
      <c r="K904" s="445"/>
      <c r="L904" s="445"/>
      <c r="M904" s="445"/>
      <c r="N904" s="445"/>
      <c r="O904" s="445"/>
      <c r="P904" s="445"/>
      <c r="Q904" s="445"/>
      <c r="R904" s="445"/>
      <c r="S904" s="445"/>
      <c r="T904" s="445"/>
      <c r="U904" s="445"/>
      <c r="V904" s="445"/>
      <c r="W904" s="445"/>
      <c r="X904" s="445"/>
      <c r="Y904" s="445"/>
      <c r="Z904" s="445"/>
    </row>
    <row r="905" spans="1:26" ht="15.75" x14ac:dyDescent="0.25">
      <c r="A905" s="445"/>
      <c r="B905" s="445"/>
      <c r="C905" s="445"/>
      <c r="D905" s="445"/>
      <c r="E905" s="445"/>
      <c r="F905" s="445"/>
      <c r="G905" s="445"/>
      <c r="H905" s="445"/>
      <c r="I905" s="445"/>
      <c r="J905" s="445"/>
      <c r="K905" s="445"/>
      <c r="L905" s="445"/>
      <c r="M905" s="445"/>
      <c r="N905" s="445"/>
      <c r="O905" s="445"/>
      <c r="P905" s="445"/>
      <c r="Q905" s="445"/>
      <c r="R905" s="445"/>
      <c r="S905" s="445"/>
      <c r="T905" s="445"/>
      <c r="U905" s="445"/>
      <c r="V905" s="445"/>
      <c r="W905" s="445"/>
      <c r="X905" s="445"/>
      <c r="Y905" s="445"/>
      <c r="Z905" s="445"/>
    </row>
    <row r="906" spans="1:26" ht="15.75" x14ac:dyDescent="0.25">
      <c r="A906" s="445"/>
      <c r="B906" s="445"/>
      <c r="C906" s="445"/>
      <c r="D906" s="445"/>
      <c r="E906" s="445"/>
      <c r="F906" s="445"/>
      <c r="G906" s="445"/>
      <c r="H906" s="445"/>
      <c r="I906" s="445"/>
      <c r="J906" s="445"/>
      <c r="K906" s="445"/>
      <c r="L906" s="445"/>
      <c r="M906" s="445"/>
      <c r="N906" s="445"/>
      <c r="O906" s="445"/>
      <c r="P906" s="445"/>
      <c r="Q906" s="445"/>
      <c r="R906" s="445"/>
      <c r="S906" s="445"/>
      <c r="T906" s="445"/>
      <c r="U906" s="445"/>
      <c r="V906" s="445"/>
      <c r="W906" s="445"/>
      <c r="X906" s="445"/>
      <c r="Y906" s="445"/>
      <c r="Z906" s="445"/>
    </row>
    <row r="907" spans="1:26" ht="15.75" x14ac:dyDescent="0.25">
      <c r="A907" s="445"/>
      <c r="B907" s="445"/>
      <c r="C907" s="445"/>
      <c r="D907" s="445"/>
      <c r="E907" s="445"/>
      <c r="F907" s="445"/>
      <c r="G907" s="445"/>
      <c r="H907" s="445"/>
      <c r="I907" s="445"/>
      <c r="J907" s="445"/>
      <c r="K907" s="445"/>
      <c r="L907" s="445"/>
      <c r="M907" s="445"/>
      <c r="N907" s="445"/>
      <c r="O907" s="445"/>
      <c r="P907" s="445"/>
      <c r="Q907" s="445"/>
      <c r="R907" s="445"/>
      <c r="S907" s="445"/>
      <c r="T907" s="445"/>
      <c r="U907" s="445"/>
      <c r="V907" s="445"/>
      <c r="W907" s="445"/>
      <c r="X907" s="445"/>
      <c r="Y907" s="445"/>
      <c r="Z907" s="445"/>
    </row>
    <row r="908" spans="1:26" ht="15.75" x14ac:dyDescent="0.25">
      <c r="A908" s="445"/>
      <c r="B908" s="445"/>
      <c r="C908" s="445"/>
      <c r="D908" s="445"/>
      <c r="E908" s="445"/>
      <c r="F908" s="445"/>
      <c r="G908" s="445"/>
      <c r="H908" s="445"/>
      <c r="I908" s="445"/>
      <c r="J908" s="445"/>
      <c r="K908" s="445"/>
      <c r="L908" s="445"/>
      <c r="M908" s="445"/>
      <c r="N908" s="445"/>
      <c r="O908" s="445"/>
      <c r="P908" s="445"/>
      <c r="Q908" s="445"/>
      <c r="R908" s="445"/>
      <c r="S908" s="445"/>
      <c r="T908" s="445"/>
      <c r="U908" s="445"/>
      <c r="V908" s="445"/>
      <c r="W908" s="445"/>
      <c r="X908" s="445"/>
      <c r="Y908" s="445"/>
      <c r="Z908" s="445"/>
    </row>
    <row r="909" spans="1:26" ht="15.75" x14ac:dyDescent="0.25">
      <c r="A909" s="445"/>
      <c r="B909" s="445"/>
      <c r="C909" s="445"/>
      <c r="D909" s="445"/>
      <c r="E909" s="445"/>
      <c r="F909" s="445"/>
      <c r="G909" s="445"/>
      <c r="H909" s="445"/>
      <c r="I909" s="445"/>
      <c r="J909" s="445"/>
      <c r="K909" s="445"/>
      <c r="L909" s="445"/>
      <c r="M909" s="445"/>
      <c r="N909" s="445"/>
      <c r="O909" s="445"/>
      <c r="P909" s="445"/>
      <c r="Q909" s="445"/>
      <c r="R909" s="445"/>
      <c r="S909" s="445"/>
      <c r="T909" s="445"/>
      <c r="U909" s="445"/>
      <c r="V909" s="445"/>
      <c r="W909" s="445"/>
      <c r="X909" s="445"/>
      <c r="Y909" s="445"/>
      <c r="Z909" s="445"/>
    </row>
    <row r="910" spans="1:26" ht="15.75" x14ac:dyDescent="0.25">
      <c r="A910" s="445"/>
      <c r="B910" s="445"/>
      <c r="C910" s="445"/>
      <c r="D910" s="445"/>
      <c r="E910" s="445"/>
      <c r="F910" s="445"/>
      <c r="G910" s="445"/>
      <c r="H910" s="445"/>
      <c r="I910" s="445"/>
      <c r="J910" s="445"/>
      <c r="K910" s="445"/>
      <c r="L910" s="445"/>
      <c r="M910" s="445"/>
      <c r="N910" s="445"/>
      <c r="O910" s="445"/>
      <c r="P910" s="445"/>
      <c r="Q910" s="445"/>
      <c r="R910" s="445"/>
      <c r="S910" s="445"/>
      <c r="T910" s="445"/>
      <c r="U910" s="445"/>
      <c r="V910" s="445"/>
      <c r="W910" s="445"/>
      <c r="X910" s="445"/>
      <c r="Y910" s="445"/>
      <c r="Z910" s="445"/>
    </row>
    <row r="911" spans="1:26" ht="15.75" x14ac:dyDescent="0.25">
      <c r="A911" s="445"/>
      <c r="B911" s="445"/>
      <c r="C911" s="445"/>
      <c r="D911" s="445"/>
      <c r="E911" s="445"/>
      <c r="F911" s="445"/>
      <c r="G911" s="445"/>
      <c r="H911" s="445"/>
      <c r="I911" s="445"/>
      <c r="J911" s="445"/>
      <c r="K911" s="445"/>
      <c r="L911" s="445"/>
      <c r="M911" s="445"/>
      <c r="N911" s="445"/>
      <c r="O911" s="445"/>
      <c r="P911" s="445"/>
      <c r="Q911" s="445"/>
      <c r="R911" s="445"/>
      <c r="S911" s="445"/>
      <c r="T911" s="445"/>
      <c r="U911" s="445"/>
      <c r="V911" s="445"/>
      <c r="W911" s="445"/>
      <c r="X911" s="445"/>
      <c r="Y911" s="445"/>
      <c r="Z911" s="445"/>
    </row>
    <row r="912" spans="1:26" ht="15.75" x14ac:dyDescent="0.25">
      <c r="A912" s="445"/>
      <c r="B912" s="445"/>
      <c r="C912" s="445"/>
      <c r="D912" s="445"/>
      <c r="E912" s="445"/>
      <c r="F912" s="445"/>
      <c r="G912" s="445"/>
      <c r="H912" s="445"/>
      <c r="I912" s="445"/>
      <c r="J912" s="445"/>
      <c r="K912" s="445"/>
      <c r="L912" s="445"/>
      <c r="M912" s="445"/>
      <c r="N912" s="445"/>
      <c r="O912" s="445"/>
      <c r="P912" s="445"/>
      <c r="Q912" s="445"/>
      <c r="R912" s="445"/>
      <c r="S912" s="445"/>
      <c r="T912" s="445"/>
      <c r="U912" s="445"/>
      <c r="V912" s="445"/>
      <c r="W912" s="445"/>
      <c r="X912" s="445"/>
      <c r="Y912" s="445"/>
      <c r="Z912" s="445"/>
    </row>
    <row r="913" spans="1:26" ht="15.75" x14ac:dyDescent="0.25">
      <c r="A913" s="445"/>
      <c r="B913" s="445"/>
      <c r="C913" s="445"/>
      <c r="D913" s="445"/>
      <c r="E913" s="445"/>
      <c r="F913" s="445"/>
      <c r="G913" s="445"/>
      <c r="H913" s="445"/>
      <c r="I913" s="445"/>
      <c r="J913" s="445"/>
      <c r="K913" s="445"/>
      <c r="L913" s="445"/>
      <c r="M913" s="445"/>
      <c r="N913" s="445"/>
      <c r="O913" s="445"/>
      <c r="P913" s="445"/>
      <c r="Q913" s="445"/>
      <c r="R913" s="445"/>
      <c r="S913" s="445"/>
      <c r="T913" s="445"/>
      <c r="U913" s="445"/>
      <c r="V913" s="445"/>
      <c r="W913" s="445"/>
      <c r="X913" s="445"/>
      <c r="Y913" s="445"/>
      <c r="Z913" s="445"/>
    </row>
    <row r="914" spans="1:26" ht="15.75" x14ac:dyDescent="0.25">
      <c r="A914" s="445"/>
      <c r="B914" s="445"/>
      <c r="C914" s="445"/>
      <c r="D914" s="445"/>
      <c r="E914" s="445"/>
      <c r="F914" s="445"/>
      <c r="G914" s="445"/>
      <c r="H914" s="445"/>
      <c r="I914" s="445"/>
      <c r="J914" s="445"/>
      <c r="K914" s="445"/>
      <c r="L914" s="445"/>
      <c r="M914" s="445"/>
      <c r="N914" s="445"/>
      <c r="O914" s="445"/>
      <c r="P914" s="445"/>
      <c r="Q914" s="445"/>
      <c r="R914" s="445"/>
      <c r="S914" s="445"/>
      <c r="T914" s="445"/>
      <c r="U914" s="445"/>
      <c r="V914" s="445"/>
      <c r="W914" s="445"/>
      <c r="X914" s="445"/>
      <c r="Y914" s="445"/>
      <c r="Z914" s="445"/>
    </row>
    <row r="915" spans="1:26" ht="15.75" x14ac:dyDescent="0.25">
      <c r="A915" s="445"/>
      <c r="B915" s="445"/>
      <c r="C915" s="445"/>
      <c r="D915" s="445"/>
      <c r="E915" s="445"/>
      <c r="F915" s="445"/>
      <c r="G915" s="445"/>
      <c r="H915" s="445"/>
      <c r="I915" s="445"/>
      <c r="J915" s="445"/>
      <c r="K915" s="445"/>
      <c r="L915" s="445"/>
      <c r="M915" s="445"/>
      <c r="N915" s="445"/>
      <c r="O915" s="445"/>
      <c r="P915" s="445"/>
      <c r="Q915" s="445"/>
      <c r="R915" s="445"/>
      <c r="S915" s="445"/>
      <c r="T915" s="445"/>
      <c r="U915" s="445"/>
      <c r="V915" s="445"/>
      <c r="W915" s="445"/>
      <c r="X915" s="445"/>
      <c r="Y915" s="445"/>
      <c r="Z915" s="445"/>
    </row>
    <row r="916" spans="1:26" ht="15.75" x14ac:dyDescent="0.25">
      <c r="A916" s="445"/>
      <c r="B916" s="445"/>
      <c r="C916" s="445"/>
      <c r="D916" s="445"/>
      <c r="E916" s="445"/>
      <c r="F916" s="445"/>
      <c r="G916" s="445"/>
      <c r="H916" s="445"/>
      <c r="I916" s="445"/>
      <c r="J916" s="445"/>
      <c r="K916" s="445"/>
      <c r="L916" s="445"/>
      <c r="M916" s="445"/>
      <c r="N916" s="445"/>
      <c r="O916" s="445"/>
      <c r="P916" s="445"/>
      <c r="Q916" s="445"/>
      <c r="R916" s="445"/>
      <c r="S916" s="445"/>
      <c r="T916" s="445"/>
      <c r="U916" s="445"/>
      <c r="V916" s="445"/>
      <c r="W916" s="445"/>
      <c r="X916" s="445"/>
      <c r="Y916" s="445"/>
      <c r="Z916" s="445"/>
    </row>
    <row r="917" spans="1:26" ht="15.75" x14ac:dyDescent="0.25">
      <c r="A917" s="445"/>
      <c r="B917" s="445"/>
      <c r="C917" s="445"/>
      <c r="D917" s="445"/>
      <c r="E917" s="445"/>
      <c r="F917" s="445"/>
      <c r="G917" s="445"/>
      <c r="H917" s="445"/>
      <c r="I917" s="445"/>
      <c r="J917" s="445"/>
      <c r="K917" s="445"/>
      <c r="L917" s="445"/>
      <c r="M917" s="445"/>
      <c r="N917" s="445"/>
      <c r="O917" s="445"/>
      <c r="P917" s="445"/>
      <c r="Q917" s="445"/>
      <c r="R917" s="445"/>
      <c r="S917" s="445"/>
      <c r="T917" s="445"/>
      <c r="U917" s="445"/>
      <c r="V917" s="445"/>
      <c r="W917" s="445"/>
      <c r="X917" s="445"/>
      <c r="Y917" s="445"/>
      <c r="Z917" s="445"/>
    </row>
    <row r="918" spans="1:26" ht="15.75" x14ac:dyDescent="0.25">
      <c r="A918" s="445"/>
      <c r="B918" s="445"/>
      <c r="C918" s="445"/>
      <c r="D918" s="445"/>
      <c r="E918" s="445"/>
      <c r="F918" s="445"/>
      <c r="G918" s="445"/>
      <c r="H918" s="445"/>
      <c r="I918" s="445"/>
      <c r="J918" s="445"/>
      <c r="K918" s="445"/>
      <c r="L918" s="445"/>
      <c r="M918" s="445"/>
      <c r="N918" s="445"/>
      <c r="O918" s="445"/>
      <c r="P918" s="445"/>
      <c r="Q918" s="445"/>
      <c r="R918" s="445"/>
      <c r="S918" s="445"/>
      <c r="T918" s="445"/>
      <c r="U918" s="445"/>
      <c r="V918" s="445"/>
      <c r="W918" s="445"/>
      <c r="X918" s="445"/>
      <c r="Y918" s="445"/>
      <c r="Z918" s="445"/>
    </row>
    <row r="919" spans="1:26" ht="15.75" x14ac:dyDescent="0.25">
      <c r="A919" s="445"/>
      <c r="B919" s="445"/>
      <c r="C919" s="445"/>
      <c r="D919" s="445"/>
      <c r="E919" s="445"/>
      <c r="F919" s="445"/>
      <c r="G919" s="445"/>
      <c r="H919" s="445"/>
      <c r="I919" s="445"/>
      <c r="J919" s="445"/>
      <c r="K919" s="445"/>
      <c r="L919" s="445"/>
      <c r="M919" s="445"/>
      <c r="N919" s="445"/>
      <c r="O919" s="445"/>
      <c r="P919" s="445"/>
      <c r="Q919" s="445"/>
      <c r="R919" s="445"/>
      <c r="S919" s="445"/>
      <c r="T919" s="445"/>
      <c r="U919" s="445"/>
      <c r="V919" s="445"/>
      <c r="W919" s="445"/>
      <c r="X919" s="445"/>
      <c r="Y919" s="445"/>
      <c r="Z919" s="445"/>
    </row>
    <row r="920" spans="1:26" ht="15.75" x14ac:dyDescent="0.25">
      <c r="A920" s="445"/>
      <c r="B920" s="445"/>
      <c r="C920" s="445"/>
      <c r="D920" s="445"/>
      <c r="E920" s="445"/>
      <c r="F920" s="445"/>
      <c r="G920" s="445"/>
      <c r="H920" s="445"/>
      <c r="I920" s="445"/>
      <c r="J920" s="445"/>
      <c r="K920" s="445"/>
      <c r="L920" s="445"/>
      <c r="M920" s="445"/>
      <c r="N920" s="445"/>
      <c r="O920" s="445"/>
      <c r="P920" s="445"/>
      <c r="Q920" s="445"/>
      <c r="R920" s="445"/>
      <c r="S920" s="445"/>
      <c r="T920" s="445"/>
      <c r="U920" s="445"/>
      <c r="V920" s="445"/>
      <c r="W920" s="445"/>
      <c r="X920" s="445"/>
      <c r="Y920" s="445"/>
      <c r="Z920" s="445"/>
    </row>
    <row r="921" spans="1:26" ht="15.75" x14ac:dyDescent="0.25">
      <c r="A921" s="445"/>
      <c r="B921" s="445"/>
      <c r="C921" s="445"/>
      <c r="D921" s="445"/>
      <c r="E921" s="445"/>
      <c r="F921" s="445"/>
      <c r="G921" s="445"/>
      <c r="H921" s="445"/>
      <c r="I921" s="445"/>
      <c r="J921" s="445"/>
      <c r="K921" s="445"/>
      <c r="L921" s="445"/>
      <c r="M921" s="445"/>
      <c r="N921" s="445"/>
      <c r="O921" s="445"/>
      <c r="P921" s="445"/>
      <c r="Q921" s="445"/>
      <c r="R921" s="445"/>
      <c r="S921" s="445"/>
      <c r="T921" s="445"/>
      <c r="U921" s="445"/>
      <c r="V921" s="445"/>
      <c r="W921" s="445"/>
      <c r="X921" s="445"/>
      <c r="Y921" s="445"/>
      <c r="Z921" s="445"/>
    </row>
    <row r="922" spans="1:26" ht="15.75" x14ac:dyDescent="0.25">
      <c r="A922" s="445"/>
      <c r="B922" s="445"/>
      <c r="C922" s="445"/>
      <c r="D922" s="445"/>
      <c r="E922" s="445"/>
      <c r="F922" s="445"/>
      <c r="G922" s="445"/>
      <c r="H922" s="445"/>
      <c r="I922" s="445"/>
      <c r="J922" s="445"/>
      <c r="K922" s="445"/>
      <c r="L922" s="445"/>
      <c r="M922" s="445"/>
      <c r="N922" s="445"/>
      <c r="O922" s="445"/>
      <c r="P922" s="445"/>
      <c r="Q922" s="445"/>
      <c r="R922" s="445"/>
      <c r="S922" s="445"/>
      <c r="T922" s="445"/>
      <c r="U922" s="445"/>
      <c r="V922" s="445"/>
      <c r="W922" s="445"/>
      <c r="X922" s="445"/>
      <c r="Y922" s="445"/>
      <c r="Z922" s="445"/>
    </row>
    <row r="923" spans="1:26" ht="15.75" x14ac:dyDescent="0.25">
      <c r="A923" s="445"/>
      <c r="B923" s="445"/>
      <c r="C923" s="445"/>
      <c r="D923" s="445"/>
      <c r="E923" s="445"/>
      <c r="F923" s="445"/>
      <c r="G923" s="445"/>
      <c r="H923" s="445"/>
      <c r="I923" s="445"/>
      <c r="J923" s="445"/>
      <c r="K923" s="445"/>
      <c r="L923" s="445"/>
      <c r="M923" s="445"/>
      <c r="N923" s="445"/>
      <c r="O923" s="445"/>
      <c r="P923" s="445"/>
      <c r="Q923" s="445"/>
      <c r="R923" s="445"/>
      <c r="S923" s="445"/>
      <c r="T923" s="445"/>
      <c r="U923" s="445"/>
      <c r="V923" s="445"/>
      <c r="W923" s="445"/>
      <c r="X923" s="445"/>
      <c r="Y923" s="445"/>
      <c r="Z923" s="445"/>
    </row>
    <row r="924" spans="1:26" ht="15.75" x14ac:dyDescent="0.25">
      <c r="A924" s="445"/>
      <c r="B924" s="445"/>
      <c r="C924" s="445"/>
      <c r="D924" s="445"/>
      <c r="E924" s="445"/>
      <c r="F924" s="445"/>
      <c r="G924" s="445"/>
      <c r="H924" s="445"/>
      <c r="I924" s="445"/>
      <c r="J924" s="445"/>
      <c r="K924" s="445"/>
      <c r="L924" s="445"/>
      <c r="M924" s="445"/>
      <c r="N924" s="445"/>
      <c r="O924" s="445"/>
      <c r="P924" s="445"/>
      <c r="Q924" s="445"/>
      <c r="R924" s="445"/>
      <c r="S924" s="445"/>
      <c r="T924" s="445"/>
      <c r="U924" s="445"/>
      <c r="V924" s="445"/>
      <c r="W924" s="445"/>
      <c r="X924" s="445"/>
      <c r="Y924" s="445"/>
      <c r="Z924" s="445"/>
    </row>
    <row r="925" spans="1:26" ht="15.75" x14ac:dyDescent="0.25">
      <c r="A925" s="445"/>
      <c r="B925" s="445"/>
      <c r="C925" s="445"/>
      <c r="D925" s="445"/>
      <c r="E925" s="445"/>
      <c r="F925" s="445"/>
      <c r="G925" s="445"/>
      <c r="H925" s="445"/>
      <c r="I925" s="445"/>
      <c r="J925" s="445"/>
      <c r="K925" s="445"/>
      <c r="L925" s="445"/>
      <c r="M925" s="445"/>
      <c r="N925" s="445"/>
      <c r="O925" s="445"/>
      <c r="P925" s="445"/>
      <c r="Q925" s="445"/>
      <c r="R925" s="445"/>
      <c r="S925" s="445"/>
      <c r="T925" s="445"/>
      <c r="U925" s="445"/>
      <c r="V925" s="445"/>
      <c r="W925" s="445"/>
      <c r="X925" s="445"/>
      <c r="Y925" s="445"/>
      <c r="Z925" s="445"/>
    </row>
    <row r="926" spans="1:26" ht="15.75" x14ac:dyDescent="0.25">
      <c r="A926" s="445"/>
      <c r="B926" s="445"/>
      <c r="C926" s="445"/>
      <c r="D926" s="445"/>
      <c r="E926" s="445"/>
      <c r="F926" s="445"/>
      <c r="G926" s="445"/>
      <c r="H926" s="445"/>
      <c r="I926" s="445"/>
      <c r="J926" s="445"/>
      <c r="K926" s="445"/>
      <c r="L926" s="445"/>
      <c r="M926" s="445"/>
      <c r="N926" s="445"/>
      <c r="O926" s="445"/>
      <c r="P926" s="445"/>
      <c r="Q926" s="445"/>
      <c r="R926" s="445"/>
      <c r="S926" s="445"/>
      <c r="T926" s="445"/>
      <c r="U926" s="445"/>
      <c r="V926" s="445"/>
      <c r="W926" s="445"/>
      <c r="X926" s="445"/>
      <c r="Y926" s="445"/>
      <c r="Z926" s="445"/>
    </row>
    <row r="927" spans="1:26" ht="15.75" x14ac:dyDescent="0.25">
      <c r="A927" s="445"/>
      <c r="B927" s="445"/>
      <c r="C927" s="445"/>
      <c r="D927" s="445"/>
      <c r="E927" s="445"/>
      <c r="F927" s="445"/>
      <c r="G927" s="445"/>
      <c r="H927" s="445"/>
      <c r="I927" s="445"/>
      <c r="J927" s="445"/>
      <c r="K927" s="445"/>
      <c r="L927" s="445"/>
      <c r="M927" s="445"/>
      <c r="N927" s="445"/>
      <c r="O927" s="445"/>
      <c r="P927" s="445"/>
      <c r="Q927" s="445"/>
      <c r="R927" s="445"/>
      <c r="S927" s="445"/>
      <c r="T927" s="445"/>
      <c r="U927" s="445"/>
      <c r="V927" s="445"/>
      <c r="W927" s="445"/>
      <c r="X927" s="445"/>
      <c r="Y927" s="445"/>
      <c r="Z927" s="445"/>
    </row>
    <row r="928" spans="1:26" ht="15.75" x14ac:dyDescent="0.25">
      <c r="A928" s="445"/>
      <c r="B928" s="445"/>
      <c r="C928" s="445"/>
      <c r="D928" s="445"/>
      <c r="E928" s="445"/>
      <c r="F928" s="445"/>
      <c r="G928" s="445"/>
      <c r="H928" s="445"/>
      <c r="I928" s="445"/>
      <c r="J928" s="445"/>
      <c r="K928" s="445"/>
      <c r="L928" s="445"/>
      <c r="M928" s="445"/>
      <c r="N928" s="445"/>
      <c r="O928" s="445"/>
      <c r="P928" s="445"/>
      <c r="Q928" s="445"/>
      <c r="R928" s="445"/>
      <c r="S928" s="445"/>
      <c r="T928" s="445"/>
      <c r="U928" s="445"/>
      <c r="V928" s="445"/>
      <c r="W928" s="445"/>
      <c r="X928" s="445"/>
      <c r="Y928" s="445"/>
      <c r="Z928" s="445"/>
    </row>
    <row r="929" spans="1:26" ht="15.75" x14ac:dyDescent="0.25">
      <c r="A929" s="445"/>
      <c r="B929" s="445"/>
      <c r="C929" s="445"/>
      <c r="D929" s="445"/>
      <c r="E929" s="445"/>
      <c r="F929" s="445"/>
      <c r="G929" s="445"/>
      <c r="H929" s="445"/>
      <c r="I929" s="445"/>
      <c r="J929" s="445"/>
      <c r="K929" s="445"/>
      <c r="L929" s="445"/>
      <c r="M929" s="445"/>
      <c r="N929" s="445"/>
      <c r="O929" s="445"/>
      <c r="P929" s="445"/>
      <c r="Q929" s="445"/>
      <c r="R929" s="445"/>
      <c r="S929" s="445"/>
      <c r="T929" s="445"/>
      <c r="U929" s="445"/>
      <c r="V929" s="445"/>
      <c r="W929" s="445"/>
      <c r="X929" s="445"/>
      <c r="Y929" s="445"/>
      <c r="Z929" s="445"/>
    </row>
    <row r="930" spans="1:26" ht="15.75" x14ac:dyDescent="0.25">
      <c r="A930" s="445"/>
      <c r="B930" s="445"/>
      <c r="C930" s="445"/>
      <c r="D930" s="445"/>
      <c r="E930" s="445"/>
      <c r="F930" s="445"/>
      <c r="G930" s="445"/>
      <c r="H930" s="445"/>
      <c r="I930" s="445"/>
      <c r="J930" s="445"/>
      <c r="K930" s="445"/>
      <c r="L930" s="445"/>
      <c r="M930" s="445"/>
      <c r="N930" s="445"/>
      <c r="O930" s="445"/>
      <c r="P930" s="445"/>
      <c r="Q930" s="445"/>
      <c r="R930" s="445"/>
      <c r="S930" s="445"/>
      <c r="T930" s="445"/>
      <c r="U930" s="445"/>
      <c r="V930" s="445"/>
      <c r="W930" s="445"/>
      <c r="X930" s="445"/>
      <c r="Y930" s="445"/>
      <c r="Z930" s="445"/>
    </row>
    <row r="931" spans="1:26" ht="15.75" x14ac:dyDescent="0.25">
      <c r="A931" s="445"/>
      <c r="B931" s="445"/>
      <c r="C931" s="445"/>
      <c r="D931" s="445"/>
      <c r="E931" s="445"/>
      <c r="F931" s="445"/>
      <c r="G931" s="445"/>
      <c r="H931" s="445"/>
      <c r="I931" s="445"/>
      <c r="J931" s="445"/>
      <c r="K931" s="445"/>
      <c r="L931" s="445"/>
      <c r="M931" s="445"/>
      <c r="N931" s="445"/>
      <c r="O931" s="445"/>
      <c r="P931" s="445"/>
      <c r="Q931" s="445"/>
      <c r="R931" s="445"/>
      <c r="S931" s="445"/>
      <c r="T931" s="445"/>
      <c r="U931" s="445"/>
      <c r="V931" s="445"/>
      <c r="W931" s="445"/>
      <c r="X931" s="445"/>
      <c r="Y931" s="445"/>
      <c r="Z931" s="445"/>
    </row>
    <row r="932" spans="1:26" ht="15.75" x14ac:dyDescent="0.25">
      <c r="A932" s="445"/>
      <c r="B932" s="445"/>
      <c r="C932" s="445"/>
      <c r="D932" s="445"/>
      <c r="E932" s="445"/>
      <c r="F932" s="445"/>
      <c r="G932" s="445"/>
      <c r="H932" s="445"/>
      <c r="I932" s="445"/>
      <c r="J932" s="445"/>
      <c r="K932" s="445"/>
      <c r="L932" s="445"/>
      <c r="M932" s="445"/>
      <c r="N932" s="445"/>
      <c r="O932" s="445"/>
      <c r="P932" s="445"/>
      <c r="Q932" s="445"/>
      <c r="R932" s="445"/>
      <c r="S932" s="445"/>
      <c r="T932" s="445"/>
      <c r="U932" s="445"/>
      <c r="V932" s="445"/>
      <c r="W932" s="445"/>
      <c r="X932" s="445"/>
      <c r="Y932" s="445"/>
      <c r="Z932" s="445"/>
    </row>
    <row r="933" spans="1:26" ht="15.75" x14ac:dyDescent="0.25">
      <c r="A933" s="445"/>
      <c r="B933" s="445"/>
      <c r="C933" s="445"/>
      <c r="D933" s="445"/>
      <c r="E933" s="445"/>
      <c r="F933" s="445"/>
      <c r="G933" s="445"/>
      <c r="H933" s="445"/>
      <c r="I933" s="445"/>
      <c r="J933" s="445"/>
      <c r="K933" s="445"/>
      <c r="L933" s="445"/>
      <c r="M933" s="445"/>
      <c r="N933" s="445"/>
      <c r="O933" s="445"/>
      <c r="P933" s="445"/>
      <c r="Q933" s="445"/>
      <c r="R933" s="445"/>
      <c r="S933" s="445"/>
      <c r="T933" s="445"/>
      <c r="U933" s="445"/>
      <c r="V933" s="445"/>
      <c r="W933" s="445"/>
      <c r="X933" s="445"/>
      <c r="Y933" s="445"/>
      <c r="Z933" s="445"/>
    </row>
    <row r="934" spans="1:26" ht="15.75" x14ac:dyDescent="0.25">
      <c r="A934" s="445"/>
      <c r="B934" s="445"/>
      <c r="C934" s="445"/>
      <c r="D934" s="445"/>
      <c r="E934" s="445"/>
      <c r="F934" s="445"/>
      <c r="G934" s="445"/>
      <c r="H934" s="445"/>
      <c r="I934" s="445"/>
      <c r="J934" s="445"/>
      <c r="K934" s="445"/>
      <c r="L934" s="445"/>
      <c r="M934" s="445"/>
      <c r="N934" s="445"/>
      <c r="O934" s="445"/>
      <c r="P934" s="445"/>
      <c r="Q934" s="445"/>
      <c r="R934" s="445"/>
      <c r="S934" s="445"/>
      <c r="T934" s="445"/>
      <c r="U934" s="445"/>
      <c r="V934" s="445"/>
      <c r="W934" s="445"/>
      <c r="X934" s="445"/>
      <c r="Y934" s="445"/>
      <c r="Z934" s="445"/>
    </row>
    <row r="935" spans="1:26" ht="15.75" x14ac:dyDescent="0.25">
      <c r="A935" s="445"/>
      <c r="B935" s="445"/>
      <c r="C935" s="445"/>
      <c r="D935" s="445"/>
      <c r="E935" s="445"/>
      <c r="F935" s="445"/>
      <c r="G935" s="445"/>
      <c r="H935" s="445"/>
      <c r="I935" s="445"/>
      <c r="J935" s="445"/>
      <c r="K935" s="445"/>
      <c r="L935" s="445"/>
      <c r="M935" s="445"/>
      <c r="N935" s="445"/>
      <c r="O935" s="445"/>
      <c r="P935" s="445"/>
      <c r="Q935" s="445"/>
      <c r="R935" s="445"/>
      <c r="S935" s="445"/>
      <c r="T935" s="445"/>
      <c r="U935" s="445"/>
      <c r="V935" s="445"/>
      <c r="W935" s="445"/>
      <c r="X935" s="445"/>
      <c r="Y935" s="445"/>
      <c r="Z935" s="445"/>
    </row>
    <row r="936" spans="1:26" ht="15.75" x14ac:dyDescent="0.25">
      <c r="A936" s="445"/>
      <c r="B936" s="445"/>
      <c r="C936" s="445"/>
      <c r="D936" s="445"/>
      <c r="E936" s="445"/>
      <c r="F936" s="445"/>
      <c r="G936" s="445"/>
      <c r="H936" s="445"/>
      <c r="I936" s="445"/>
      <c r="J936" s="445"/>
      <c r="K936" s="445"/>
      <c r="L936" s="445"/>
      <c r="M936" s="445"/>
      <c r="N936" s="445"/>
      <c r="O936" s="445"/>
      <c r="P936" s="445"/>
      <c r="Q936" s="445"/>
      <c r="R936" s="445"/>
      <c r="S936" s="445"/>
      <c r="T936" s="445"/>
      <c r="U936" s="445"/>
      <c r="V936" s="445"/>
      <c r="W936" s="445"/>
      <c r="X936" s="445"/>
      <c r="Y936" s="445"/>
      <c r="Z936" s="445"/>
    </row>
    <row r="937" spans="1:26" ht="15.75" x14ac:dyDescent="0.25">
      <c r="A937" s="445"/>
      <c r="B937" s="445"/>
      <c r="C937" s="445"/>
      <c r="D937" s="445"/>
      <c r="E937" s="445"/>
      <c r="F937" s="445"/>
      <c r="G937" s="445"/>
      <c r="H937" s="445"/>
      <c r="I937" s="445"/>
      <c r="J937" s="445"/>
      <c r="K937" s="445"/>
      <c r="L937" s="445"/>
      <c r="M937" s="445"/>
      <c r="N937" s="445"/>
      <c r="O937" s="445"/>
      <c r="P937" s="445"/>
      <c r="Q937" s="445"/>
      <c r="R937" s="445"/>
      <c r="S937" s="445"/>
      <c r="T937" s="445"/>
      <c r="U937" s="445"/>
      <c r="V937" s="445"/>
      <c r="W937" s="445"/>
      <c r="X937" s="445"/>
      <c r="Y937" s="445"/>
      <c r="Z937" s="445"/>
    </row>
    <row r="938" spans="1:26" ht="15.75" x14ac:dyDescent="0.25">
      <c r="A938" s="445"/>
      <c r="B938" s="445"/>
      <c r="C938" s="445"/>
      <c r="D938" s="445"/>
      <c r="E938" s="445"/>
      <c r="F938" s="445"/>
      <c r="G938" s="445"/>
      <c r="H938" s="445"/>
      <c r="I938" s="445"/>
      <c r="J938" s="445"/>
      <c r="K938" s="445"/>
      <c r="L938" s="445"/>
      <c r="M938" s="445"/>
      <c r="N938" s="445"/>
      <c r="O938" s="445"/>
      <c r="P938" s="445"/>
      <c r="Q938" s="445"/>
      <c r="R938" s="445"/>
      <c r="S938" s="445"/>
      <c r="T938" s="445"/>
      <c r="U938" s="445"/>
      <c r="V938" s="445"/>
      <c r="W938" s="445"/>
      <c r="X938" s="445"/>
      <c r="Y938" s="445"/>
      <c r="Z938" s="445"/>
    </row>
    <row r="939" spans="1:26" ht="15.75" x14ac:dyDescent="0.25">
      <c r="A939" s="445"/>
      <c r="B939" s="445"/>
      <c r="C939" s="445"/>
      <c r="D939" s="445"/>
      <c r="E939" s="445"/>
      <c r="F939" s="445"/>
      <c r="G939" s="445"/>
      <c r="H939" s="445"/>
      <c r="I939" s="445"/>
      <c r="J939" s="445"/>
      <c r="K939" s="445"/>
      <c r="L939" s="445"/>
      <c r="M939" s="445"/>
      <c r="N939" s="445"/>
      <c r="O939" s="445"/>
      <c r="P939" s="445"/>
      <c r="Q939" s="445"/>
      <c r="R939" s="445"/>
      <c r="S939" s="445"/>
      <c r="T939" s="445"/>
      <c r="U939" s="445"/>
      <c r="V939" s="445"/>
      <c r="W939" s="445"/>
      <c r="X939" s="445"/>
      <c r="Y939" s="445"/>
      <c r="Z939" s="445"/>
    </row>
    <row r="940" spans="1:26" ht="15.75" x14ac:dyDescent="0.25">
      <c r="A940" s="445"/>
      <c r="B940" s="445"/>
      <c r="C940" s="445"/>
      <c r="D940" s="445"/>
      <c r="E940" s="445"/>
      <c r="F940" s="445"/>
      <c r="G940" s="445"/>
      <c r="H940" s="445"/>
      <c r="I940" s="445"/>
      <c r="J940" s="445"/>
      <c r="K940" s="445"/>
      <c r="L940" s="445"/>
      <c r="M940" s="445"/>
      <c r="N940" s="445"/>
      <c r="O940" s="445"/>
      <c r="P940" s="445"/>
      <c r="Q940" s="445"/>
      <c r="R940" s="445"/>
      <c r="S940" s="445"/>
      <c r="T940" s="445"/>
      <c r="U940" s="445"/>
      <c r="V940" s="445"/>
      <c r="W940" s="445"/>
      <c r="X940" s="445"/>
      <c r="Y940" s="445"/>
      <c r="Z940" s="445"/>
    </row>
    <row r="941" spans="1:26" ht="15.75" x14ac:dyDescent="0.25">
      <c r="A941" s="445"/>
      <c r="B941" s="445"/>
      <c r="C941" s="445"/>
      <c r="D941" s="445"/>
      <c r="E941" s="445"/>
      <c r="F941" s="445"/>
      <c r="G941" s="445"/>
      <c r="H941" s="445"/>
      <c r="I941" s="445"/>
      <c r="J941" s="445"/>
      <c r="K941" s="445"/>
      <c r="L941" s="445"/>
      <c r="M941" s="445"/>
      <c r="N941" s="445"/>
      <c r="O941" s="445"/>
      <c r="P941" s="445"/>
      <c r="Q941" s="445"/>
      <c r="R941" s="445"/>
      <c r="S941" s="445"/>
      <c r="T941" s="445"/>
      <c r="U941" s="445"/>
      <c r="V941" s="445"/>
      <c r="W941" s="445"/>
      <c r="X941" s="445"/>
      <c r="Y941" s="445"/>
      <c r="Z941" s="445"/>
    </row>
    <row r="942" spans="1:26" ht="15.75" x14ac:dyDescent="0.25">
      <c r="A942" s="445"/>
      <c r="B942" s="445"/>
      <c r="C942" s="445"/>
      <c r="D942" s="445"/>
      <c r="E942" s="445"/>
      <c r="F942" s="445"/>
      <c r="G942" s="445"/>
      <c r="H942" s="445"/>
      <c r="I942" s="445"/>
      <c r="J942" s="445"/>
      <c r="K942" s="445"/>
      <c r="L942" s="445"/>
      <c r="M942" s="445"/>
      <c r="N942" s="445"/>
      <c r="O942" s="445"/>
      <c r="P942" s="445"/>
      <c r="Q942" s="445"/>
      <c r="R942" s="445"/>
      <c r="S942" s="445"/>
      <c r="T942" s="445"/>
      <c r="U942" s="445"/>
      <c r="V942" s="445"/>
      <c r="W942" s="445"/>
      <c r="X942" s="445"/>
      <c r="Y942" s="445"/>
      <c r="Z942" s="445"/>
    </row>
    <row r="943" spans="1:26" ht="15.75" x14ac:dyDescent="0.25">
      <c r="A943" s="445"/>
      <c r="B943" s="445"/>
      <c r="C943" s="445"/>
      <c r="D943" s="445"/>
      <c r="E943" s="445"/>
      <c r="F943" s="445"/>
      <c r="G943" s="445"/>
      <c r="H943" s="445"/>
      <c r="I943" s="445"/>
      <c r="J943" s="445"/>
      <c r="K943" s="445"/>
      <c r="L943" s="445"/>
      <c r="M943" s="445"/>
      <c r="N943" s="445"/>
      <c r="O943" s="445"/>
      <c r="P943" s="445"/>
      <c r="Q943" s="445"/>
      <c r="R943" s="445"/>
      <c r="S943" s="445"/>
      <c r="T943" s="445"/>
      <c r="U943" s="445"/>
      <c r="V943" s="445"/>
      <c r="W943" s="445"/>
      <c r="X943" s="445"/>
      <c r="Y943" s="445"/>
      <c r="Z943" s="445"/>
    </row>
    <row r="944" spans="1:26" ht="15.75" x14ac:dyDescent="0.25">
      <c r="A944" s="445"/>
      <c r="B944" s="445"/>
      <c r="C944" s="445"/>
      <c r="D944" s="445"/>
      <c r="E944" s="445"/>
      <c r="F944" s="445"/>
      <c r="G944" s="445"/>
      <c r="H944" s="445"/>
      <c r="I944" s="445"/>
      <c r="J944" s="445"/>
      <c r="K944" s="445"/>
      <c r="L944" s="445"/>
      <c r="M944" s="445"/>
      <c r="N944" s="445"/>
      <c r="O944" s="445"/>
      <c r="P944" s="445"/>
      <c r="Q944" s="445"/>
      <c r="R944" s="445"/>
      <c r="S944" s="445"/>
      <c r="T944" s="445"/>
      <c r="U944" s="445"/>
      <c r="V944" s="445"/>
      <c r="W944" s="445"/>
      <c r="X944" s="445"/>
      <c r="Y944" s="445"/>
      <c r="Z944" s="445"/>
    </row>
    <row r="945" spans="1:26" ht="15.75" x14ac:dyDescent="0.25">
      <c r="A945" s="445"/>
      <c r="B945" s="445"/>
      <c r="C945" s="445"/>
      <c r="D945" s="445"/>
      <c r="E945" s="445"/>
      <c r="F945" s="445"/>
      <c r="G945" s="445"/>
      <c r="H945" s="445"/>
      <c r="I945" s="445"/>
      <c r="J945" s="445"/>
      <c r="K945" s="445"/>
      <c r="L945" s="445"/>
      <c r="M945" s="445"/>
      <c r="N945" s="445"/>
      <c r="O945" s="445"/>
      <c r="P945" s="445"/>
      <c r="Q945" s="445"/>
      <c r="R945" s="445"/>
      <c r="S945" s="445"/>
      <c r="T945" s="445"/>
      <c r="U945" s="445"/>
      <c r="V945" s="445"/>
      <c r="W945" s="445"/>
      <c r="X945" s="445"/>
      <c r="Y945" s="445"/>
      <c r="Z945" s="445"/>
    </row>
    <row r="946" spans="1:26" ht="15.75" x14ac:dyDescent="0.25">
      <c r="A946" s="445"/>
      <c r="B946" s="445"/>
      <c r="C946" s="445"/>
      <c r="D946" s="445"/>
      <c r="E946" s="445"/>
      <c r="F946" s="445"/>
      <c r="G946" s="445"/>
      <c r="H946" s="445"/>
      <c r="I946" s="445"/>
      <c r="J946" s="445"/>
      <c r="K946" s="445"/>
      <c r="L946" s="445"/>
      <c r="M946" s="445"/>
      <c r="N946" s="445"/>
      <c r="O946" s="445"/>
      <c r="P946" s="445"/>
      <c r="Q946" s="445"/>
      <c r="R946" s="445"/>
      <c r="S946" s="445"/>
      <c r="T946" s="445"/>
      <c r="U946" s="445"/>
      <c r="V946" s="445"/>
      <c r="W946" s="445"/>
      <c r="X946" s="445"/>
      <c r="Y946" s="445"/>
      <c r="Z946" s="445"/>
    </row>
    <row r="947" spans="1:26" ht="15.75" x14ac:dyDescent="0.25">
      <c r="A947" s="445"/>
      <c r="B947" s="445"/>
      <c r="C947" s="445"/>
      <c r="D947" s="445"/>
      <c r="E947" s="445"/>
      <c r="F947" s="445"/>
      <c r="G947" s="445"/>
      <c r="H947" s="445"/>
      <c r="I947" s="445"/>
      <c r="J947" s="445"/>
      <c r="K947" s="445"/>
      <c r="L947" s="445"/>
      <c r="M947" s="445"/>
      <c r="N947" s="445"/>
      <c r="O947" s="445"/>
      <c r="P947" s="445"/>
      <c r="Q947" s="445"/>
      <c r="R947" s="445"/>
      <c r="S947" s="445"/>
      <c r="T947" s="445"/>
      <c r="U947" s="445"/>
      <c r="V947" s="445"/>
      <c r="W947" s="445"/>
      <c r="X947" s="445"/>
      <c r="Y947" s="445"/>
      <c r="Z947" s="445"/>
    </row>
    <row r="948" spans="1:26" ht="15.75" x14ac:dyDescent="0.25">
      <c r="A948" s="445"/>
      <c r="B948" s="445"/>
      <c r="C948" s="445"/>
      <c r="D948" s="445"/>
      <c r="E948" s="445"/>
      <c r="F948" s="445"/>
      <c r="G948" s="445"/>
      <c r="H948" s="445"/>
      <c r="I948" s="445"/>
      <c r="J948" s="445"/>
      <c r="K948" s="445"/>
      <c r="L948" s="445"/>
      <c r="M948" s="445"/>
      <c r="N948" s="445"/>
      <c r="O948" s="445"/>
      <c r="P948" s="445"/>
      <c r="Q948" s="445"/>
      <c r="R948" s="445"/>
      <c r="S948" s="445"/>
      <c r="T948" s="445"/>
      <c r="U948" s="445"/>
      <c r="V948" s="445"/>
      <c r="W948" s="445"/>
      <c r="X948" s="445"/>
      <c r="Y948" s="445"/>
      <c r="Z948" s="445"/>
    </row>
    <row r="949" spans="1:26" ht="15.75" x14ac:dyDescent="0.25">
      <c r="A949" s="445"/>
      <c r="B949" s="445"/>
      <c r="C949" s="445"/>
      <c r="D949" s="445"/>
      <c r="E949" s="445"/>
      <c r="F949" s="445"/>
      <c r="G949" s="445"/>
      <c r="H949" s="445"/>
      <c r="I949" s="445"/>
      <c r="J949" s="445"/>
      <c r="K949" s="445"/>
      <c r="L949" s="445"/>
      <c r="M949" s="445"/>
      <c r="N949" s="445"/>
      <c r="O949" s="445"/>
      <c r="P949" s="445"/>
      <c r="Q949" s="445"/>
      <c r="R949" s="445"/>
      <c r="S949" s="445"/>
      <c r="T949" s="445"/>
      <c r="U949" s="445"/>
      <c r="V949" s="445"/>
      <c r="W949" s="445"/>
      <c r="X949" s="445"/>
      <c r="Y949" s="445"/>
      <c r="Z949" s="445"/>
    </row>
    <row r="950" spans="1:26" ht="15.75" x14ac:dyDescent="0.25">
      <c r="A950" s="445"/>
      <c r="B950" s="445"/>
      <c r="C950" s="445"/>
      <c r="D950" s="445"/>
      <c r="E950" s="445"/>
      <c r="F950" s="445"/>
      <c r="G950" s="445"/>
      <c r="H950" s="445"/>
      <c r="I950" s="445"/>
      <c r="J950" s="445"/>
      <c r="K950" s="445"/>
      <c r="L950" s="445"/>
      <c r="M950" s="445"/>
      <c r="N950" s="445"/>
      <c r="O950" s="445"/>
      <c r="P950" s="445"/>
      <c r="Q950" s="445"/>
      <c r="R950" s="445"/>
      <c r="S950" s="445"/>
      <c r="T950" s="445"/>
      <c r="U950" s="445"/>
      <c r="V950" s="445"/>
      <c r="W950" s="445"/>
      <c r="X950" s="445"/>
      <c r="Y950" s="445"/>
      <c r="Z950" s="445"/>
    </row>
    <row r="951" spans="1:26" ht="15.75" x14ac:dyDescent="0.25">
      <c r="A951" s="445"/>
      <c r="B951" s="445"/>
      <c r="C951" s="445"/>
      <c r="D951" s="445"/>
      <c r="E951" s="445"/>
      <c r="F951" s="445"/>
      <c r="G951" s="445"/>
      <c r="H951" s="445"/>
      <c r="I951" s="445"/>
      <c r="J951" s="445"/>
      <c r="K951" s="445"/>
      <c r="L951" s="445"/>
      <c r="M951" s="445"/>
      <c r="N951" s="445"/>
      <c r="O951" s="445"/>
      <c r="P951" s="445"/>
      <c r="Q951" s="445"/>
      <c r="R951" s="445"/>
      <c r="S951" s="445"/>
      <c r="T951" s="445"/>
      <c r="U951" s="445"/>
      <c r="V951" s="445"/>
      <c r="W951" s="445"/>
      <c r="X951" s="445"/>
      <c r="Y951" s="445"/>
      <c r="Z951" s="445"/>
    </row>
    <row r="952" spans="1:26" ht="15.75" x14ac:dyDescent="0.25">
      <c r="A952" s="445"/>
      <c r="B952" s="445"/>
      <c r="C952" s="445"/>
      <c r="D952" s="445"/>
      <c r="E952" s="445"/>
      <c r="F952" s="445"/>
      <c r="G952" s="445"/>
      <c r="H952" s="445"/>
      <c r="I952" s="445"/>
      <c r="J952" s="445"/>
      <c r="K952" s="445"/>
      <c r="L952" s="445"/>
      <c r="M952" s="445"/>
      <c r="N952" s="445"/>
      <c r="O952" s="445"/>
      <c r="P952" s="445"/>
      <c r="Q952" s="445"/>
      <c r="R952" s="445"/>
      <c r="S952" s="445"/>
      <c r="T952" s="445"/>
      <c r="U952" s="445"/>
      <c r="V952" s="445"/>
      <c r="W952" s="445"/>
      <c r="X952" s="445"/>
      <c r="Y952" s="445"/>
      <c r="Z952" s="445"/>
    </row>
    <row r="953" spans="1:26" ht="15.75" x14ac:dyDescent="0.25">
      <c r="A953" s="445"/>
      <c r="B953" s="445"/>
      <c r="C953" s="445"/>
      <c r="D953" s="445"/>
      <c r="E953" s="445"/>
      <c r="F953" s="445"/>
      <c r="G953" s="445"/>
      <c r="H953" s="445"/>
      <c r="I953" s="445"/>
      <c r="J953" s="445"/>
      <c r="K953" s="445"/>
      <c r="L953" s="445"/>
      <c r="M953" s="445"/>
      <c r="N953" s="445"/>
      <c r="O953" s="445"/>
      <c r="P953" s="445"/>
      <c r="Q953" s="445"/>
      <c r="R953" s="445"/>
      <c r="S953" s="445"/>
      <c r="T953" s="445"/>
      <c r="U953" s="445"/>
      <c r="V953" s="445"/>
      <c r="W953" s="445"/>
      <c r="X953" s="445"/>
      <c r="Y953" s="445"/>
      <c r="Z953" s="445"/>
    </row>
    <row r="954" spans="1:26" ht="15.75" x14ac:dyDescent="0.25">
      <c r="A954" s="445"/>
      <c r="B954" s="445"/>
      <c r="C954" s="445"/>
      <c r="D954" s="445"/>
      <c r="E954" s="445"/>
      <c r="F954" s="445"/>
      <c r="G954" s="445"/>
      <c r="H954" s="445"/>
      <c r="I954" s="445"/>
      <c r="J954" s="445"/>
      <c r="K954" s="445"/>
      <c r="L954" s="445"/>
      <c r="M954" s="445"/>
      <c r="N954" s="445"/>
      <c r="O954" s="445"/>
      <c r="P954" s="445"/>
      <c r="Q954" s="445"/>
      <c r="R954" s="445"/>
      <c r="S954" s="445"/>
      <c r="T954" s="445"/>
      <c r="U954" s="445"/>
      <c r="V954" s="445"/>
      <c r="W954" s="445"/>
      <c r="X954" s="445"/>
      <c r="Y954" s="445"/>
      <c r="Z954" s="445"/>
    </row>
    <row r="955" spans="1:26" ht="15.75" x14ac:dyDescent="0.25">
      <c r="A955" s="445"/>
      <c r="B955" s="445"/>
      <c r="C955" s="445"/>
      <c r="D955" s="445"/>
      <c r="E955" s="445"/>
      <c r="F955" s="445"/>
      <c r="G955" s="445"/>
      <c r="H955" s="445"/>
      <c r="I955" s="445"/>
      <c r="J955" s="445"/>
      <c r="K955" s="445"/>
      <c r="L955" s="445"/>
      <c r="M955" s="445"/>
      <c r="N955" s="445"/>
      <c r="O955" s="445"/>
      <c r="P955" s="445"/>
      <c r="Q955" s="445"/>
      <c r="R955" s="445"/>
      <c r="S955" s="445"/>
      <c r="T955" s="445"/>
      <c r="U955" s="445"/>
      <c r="V955" s="445"/>
      <c r="W955" s="445"/>
      <c r="X955" s="445"/>
      <c r="Y955" s="445"/>
      <c r="Z955" s="445"/>
    </row>
    <row r="956" spans="1:26" ht="15.75" x14ac:dyDescent="0.25">
      <c r="A956" s="445"/>
      <c r="B956" s="445"/>
      <c r="C956" s="445"/>
      <c r="D956" s="445"/>
      <c r="E956" s="445"/>
      <c r="F956" s="445"/>
      <c r="G956" s="445"/>
      <c r="H956" s="445"/>
      <c r="I956" s="445"/>
      <c r="J956" s="445"/>
      <c r="K956" s="445"/>
      <c r="L956" s="445"/>
      <c r="M956" s="445"/>
      <c r="N956" s="445"/>
      <c r="O956" s="445"/>
      <c r="P956" s="445"/>
      <c r="Q956" s="445"/>
      <c r="R956" s="445"/>
      <c r="S956" s="445"/>
      <c r="T956" s="445"/>
      <c r="U956" s="445"/>
      <c r="V956" s="445"/>
      <c r="W956" s="445"/>
      <c r="X956" s="445"/>
      <c r="Y956" s="445"/>
      <c r="Z956" s="445"/>
    </row>
    <row r="957" spans="1:26" ht="15.75" x14ac:dyDescent="0.25">
      <c r="A957" s="445"/>
      <c r="B957" s="445"/>
      <c r="C957" s="445"/>
      <c r="D957" s="445"/>
      <c r="E957" s="445"/>
      <c r="F957" s="445"/>
      <c r="G957" s="445"/>
      <c r="H957" s="445"/>
      <c r="I957" s="445"/>
      <c r="J957" s="445"/>
      <c r="K957" s="445"/>
      <c r="L957" s="445"/>
      <c r="M957" s="445"/>
      <c r="N957" s="445"/>
      <c r="O957" s="445"/>
      <c r="P957" s="445"/>
      <c r="Q957" s="445"/>
      <c r="R957" s="445"/>
      <c r="S957" s="445"/>
      <c r="T957" s="445"/>
      <c r="U957" s="445"/>
      <c r="V957" s="445"/>
      <c r="W957" s="445"/>
      <c r="X957" s="445"/>
      <c r="Y957" s="445"/>
      <c r="Z957" s="445"/>
    </row>
    <row r="958" spans="1:26" ht="15.75" x14ac:dyDescent="0.25">
      <c r="A958" s="445"/>
      <c r="B958" s="445"/>
      <c r="C958" s="445"/>
      <c r="D958" s="445"/>
      <c r="E958" s="445"/>
      <c r="F958" s="445"/>
      <c r="G958" s="445"/>
      <c r="H958" s="445"/>
      <c r="I958" s="445"/>
      <c r="J958" s="445"/>
      <c r="K958" s="445"/>
      <c r="L958" s="445"/>
      <c r="M958" s="445"/>
      <c r="N958" s="445"/>
      <c r="O958" s="445"/>
      <c r="P958" s="445"/>
      <c r="Q958" s="445"/>
      <c r="R958" s="445"/>
      <c r="S958" s="445"/>
      <c r="T958" s="445"/>
      <c r="U958" s="445"/>
      <c r="V958" s="445"/>
      <c r="W958" s="445"/>
      <c r="X958" s="445"/>
      <c r="Y958" s="445"/>
      <c r="Z958" s="445"/>
    </row>
    <row r="959" spans="1:26" ht="15.75" x14ac:dyDescent="0.25">
      <c r="A959" s="445"/>
      <c r="B959" s="445"/>
      <c r="C959" s="445"/>
      <c r="D959" s="445"/>
      <c r="E959" s="445"/>
      <c r="F959" s="445"/>
      <c r="G959" s="445"/>
      <c r="H959" s="445"/>
      <c r="I959" s="445"/>
      <c r="J959" s="445"/>
      <c r="K959" s="445"/>
      <c r="L959" s="445"/>
      <c r="M959" s="445"/>
      <c r="N959" s="445"/>
      <c r="O959" s="445"/>
      <c r="P959" s="445"/>
      <c r="Q959" s="445"/>
      <c r="R959" s="445"/>
      <c r="S959" s="445"/>
      <c r="T959" s="445"/>
      <c r="U959" s="445"/>
      <c r="V959" s="445"/>
      <c r="W959" s="445"/>
      <c r="X959" s="445"/>
      <c r="Y959" s="445"/>
      <c r="Z959" s="445"/>
    </row>
    <row r="960" spans="1:26" ht="15.75" x14ac:dyDescent="0.25">
      <c r="A960" s="445"/>
      <c r="B960" s="445"/>
      <c r="C960" s="445"/>
      <c r="D960" s="445"/>
      <c r="E960" s="445"/>
      <c r="F960" s="445"/>
      <c r="G960" s="445"/>
      <c r="H960" s="445"/>
      <c r="I960" s="445"/>
      <c r="J960" s="445"/>
      <c r="K960" s="445"/>
      <c r="L960" s="445"/>
      <c r="M960" s="445"/>
      <c r="N960" s="445"/>
      <c r="O960" s="445"/>
      <c r="P960" s="445"/>
      <c r="Q960" s="445"/>
      <c r="R960" s="445"/>
      <c r="S960" s="445"/>
      <c r="T960" s="445"/>
      <c r="U960" s="445"/>
      <c r="V960" s="445"/>
      <c r="W960" s="445"/>
      <c r="X960" s="445"/>
      <c r="Y960" s="445"/>
      <c r="Z960" s="445"/>
    </row>
    <row r="961" spans="1:26" ht="15.75" x14ac:dyDescent="0.25">
      <c r="A961" s="445"/>
      <c r="B961" s="445"/>
      <c r="C961" s="445"/>
      <c r="D961" s="445"/>
      <c r="E961" s="445"/>
      <c r="F961" s="445"/>
      <c r="G961" s="445"/>
      <c r="H961" s="445"/>
      <c r="I961" s="445"/>
      <c r="J961" s="445"/>
      <c r="K961" s="445"/>
      <c r="L961" s="445"/>
      <c r="M961" s="445"/>
      <c r="N961" s="445"/>
      <c r="O961" s="445"/>
      <c r="P961" s="445"/>
      <c r="Q961" s="445"/>
      <c r="R961" s="445"/>
      <c r="S961" s="445"/>
      <c r="T961" s="445"/>
      <c r="U961" s="445"/>
      <c r="V961" s="445"/>
      <c r="W961" s="445"/>
      <c r="X961" s="445"/>
      <c r="Y961" s="445"/>
      <c r="Z961" s="445"/>
    </row>
    <row r="962" spans="1:26" ht="15.75" x14ac:dyDescent="0.25">
      <c r="A962" s="445"/>
      <c r="B962" s="445"/>
      <c r="C962" s="445"/>
      <c r="D962" s="445"/>
      <c r="E962" s="445"/>
      <c r="F962" s="445"/>
      <c r="G962" s="445"/>
      <c r="H962" s="445"/>
      <c r="I962" s="445"/>
      <c r="J962" s="445"/>
      <c r="K962" s="445"/>
      <c r="L962" s="445"/>
      <c r="M962" s="445"/>
      <c r="N962" s="445"/>
      <c r="O962" s="445"/>
      <c r="P962" s="445"/>
      <c r="Q962" s="445"/>
      <c r="R962" s="445"/>
      <c r="S962" s="445"/>
      <c r="T962" s="445"/>
      <c r="U962" s="445"/>
      <c r="V962" s="445"/>
      <c r="W962" s="445"/>
      <c r="X962" s="445"/>
      <c r="Y962" s="445"/>
      <c r="Z962" s="445"/>
    </row>
    <row r="963" spans="1:26" ht="15.75" x14ac:dyDescent="0.25">
      <c r="A963" s="445"/>
      <c r="B963" s="445"/>
      <c r="C963" s="445"/>
      <c r="D963" s="445"/>
      <c r="E963" s="445"/>
      <c r="F963" s="445"/>
      <c r="G963" s="445"/>
      <c r="H963" s="445"/>
      <c r="I963" s="445"/>
      <c r="J963" s="445"/>
      <c r="K963" s="445"/>
      <c r="L963" s="445"/>
      <c r="M963" s="445"/>
      <c r="N963" s="445"/>
      <c r="O963" s="445"/>
      <c r="P963" s="445"/>
      <c r="Q963" s="445"/>
      <c r="R963" s="445"/>
      <c r="S963" s="445"/>
      <c r="T963" s="445"/>
      <c r="U963" s="445"/>
      <c r="V963" s="445"/>
      <c r="W963" s="445"/>
      <c r="X963" s="445"/>
      <c r="Y963" s="445"/>
      <c r="Z963" s="445"/>
    </row>
    <row r="964" spans="1:26" ht="15.75" x14ac:dyDescent="0.25">
      <c r="A964" s="445"/>
      <c r="B964" s="445"/>
      <c r="C964" s="445"/>
      <c r="D964" s="445"/>
      <c r="E964" s="445"/>
      <c r="F964" s="445"/>
      <c r="G964" s="445"/>
      <c r="H964" s="445"/>
      <c r="I964" s="445"/>
      <c r="J964" s="445"/>
      <c r="K964" s="445"/>
      <c r="L964" s="445"/>
      <c r="M964" s="445"/>
      <c r="N964" s="445"/>
      <c r="O964" s="445"/>
      <c r="P964" s="445"/>
      <c r="Q964" s="445"/>
      <c r="R964" s="445"/>
      <c r="S964" s="445"/>
      <c r="T964" s="445"/>
      <c r="U964" s="445"/>
      <c r="V964" s="445"/>
      <c r="W964" s="445"/>
      <c r="X964" s="445"/>
      <c r="Y964" s="445"/>
      <c r="Z964" s="445"/>
    </row>
    <row r="965" spans="1:26" ht="15.75" x14ac:dyDescent="0.25">
      <c r="A965" s="445"/>
      <c r="B965" s="445"/>
      <c r="C965" s="445"/>
      <c r="D965" s="445"/>
      <c r="E965" s="445"/>
      <c r="F965" s="445"/>
      <c r="G965" s="445"/>
      <c r="H965" s="445"/>
      <c r="I965" s="445"/>
      <c r="J965" s="445"/>
      <c r="K965" s="445"/>
      <c r="L965" s="445"/>
      <c r="M965" s="445"/>
      <c r="N965" s="445"/>
      <c r="O965" s="445"/>
      <c r="P965" s="445"/>
      <c r="Q965" s="445"/>
      <c r="R965" s="445"/>
      <c r="S965" s="445"/>
      <c r="T965" s="445"/>
      <c r="U965" s="445"/>
      <c r="V965" s="445"/>
      <c r="W965" s="445"/>
      <c r="X965" s="445"/>
      <c r="Y965" s="445"/>
      <c r="Z965" s="445"/>
    </row>
    <row r="966" spans="1:26" ht="15.75" x14ac:dyDescent="0.25">
      <c r="A966" s="445"/>
      <c r="B966" s="445"/>
      <c r="C966" s="445"/>
      <c r="D966" s="445"/>
      <c r="E966" s="445"/>
      <c r="F966" s="445"/>
      <c r="G966" s="445"/>
      <c r="H966" s="445"/>
      <c r="I966" s="445"/>
      <c r="J966" s="445"/>
      <c r="K966" s="445"/>
      <c r="L966" s="445"/>
      <c r="M966" s="445"/>
      <c r="N966" s="445"/>
      <c r="O966" s="445"/>
      <c r="P966" s="445"/>
      <c r="Q966" s="445"/>
      <c r="R966" s="445"/>
      <c r="S966" s="445"/>
      <c r="T966" s="445"/>
      <c r="U966" s="445"/>
      <c r="V966" s="445"/>
      <c r="W966" s="445"/>
      <c r="X966" s="445"/>
      <c r="Y966" s="445"/>
      <c r="Z966" s="445"/>
    </row>
    <row r="967" spans="1:26" ht="15.75" x14ac:dyDescent="0.25">
      <c r="A967" s="445"/>
      <c r="B967" s="445"/>
      <c r="C967" s="445"/>
      <c r="D967" s="445"/>
      <c r="E967" s="445"/>
      <c r="F967" s="445"/>
      <c r="G967" s="445"/>
      <c r="H967" s="445"/>
      <c r="I967" s="445"/>
      <c r="J967" s="445"/>
      <c r="K967" s="445"/>
      <c r="L967" s="445"/>
      <c r="M967" s="445"/>
      <c r="N967" s="445"/>
      <c r="O967" s="445"/>
      <c r="P967" s="445"/>
      <c r="Q967" s="445"/>
      <c r="R967" s="445"/>
      <c r="S967" s="445"/>
      <c r="T967" s="445"/>
      <c r="U967" s="445"/>
      <c r="V967" s="445"/>
      <c r="W967" s="445"/>
      <c r="X967" s="445"/>
      <c r="Y967" s="445"/>
      <c r="Z967" s="445"/>
    </row>
    <row r="968" spans="1:26" ht="15.75" x14ac:dyDescent="0.25">
      <c r="A968" s="445"/>
      <c r="B968" s="445"/>
      <c r="C968" s="445"/>
      <c r="D968" s="445"/>
      <c r="E968" s="445"/>
      <c r="F968" s="445"/>
      <c r="G968" s="445"/>
      <c r="H968" s="445"/>
      <c r="I968" s="445"/>
      <c r="J968" s="445"/>
      <c r="K968" s="445"/>
      <c r="L968" s="445"/>
      <c r="M968" s="445"/>
      <c r="N968" s="445"/>
      <c r="O968" s="445"/>
      <c r="P968" s="445"/>
      <c r="Q968" s="445"/>
      <c r="R968" s="445"/>
      <c r="S968" s="445"/>
      <c r="T968" s="445"/>
      <c r="U968" s="445"/>
      <c r="V968" s="445"/>
      <c r="W968" s="445"/>
      <c r="X968" s="445"/>
      <c r="Y968" s="445"/>
      <c r="Z968" s="445"/>
    </row>
    <row r="969" spans="1:26" ht="15.75" x14ac:dyDescent="0.25">
      <c r="A969" s="445"/>
      <c r="B969" s="445"/>
      <c r="C969" s="445"/>
      <c r="D969" s="445"/>
      <c r="E969" s="445"/>
      <c r="F969" s="445"/>
      <c r="G969" s="445"/>
      <c r="H969" s="445"/>
      <c r="I969" s="445"/>
      <c r="J969" s="445"/>
      <c r="K969" s="445"/>
      <c r="L969" s="445"/>
      <c r="M969" s="445"/>
      <c r="N969" s="445"/>
      <c r="O969" s="445"/>
      <c r="P969" s="445"/>
      <c r="Q969" s="445"/>
      <c r="R969" s="445"/>
      <c r="S969" s="445"/>
      <c r="T969" s="445"/>
      <c r="U969" s="445"/>
      <c r="V969" s="445"/>
      <c r="W969" s="445"/>
      <c r="X969" s="445"/>
      <c r="Y969" s="445"/>
      <c r="Z969" s="445"/>
    </row>
    <row r="970" spans="1:26" ht="15.75" x14ac:dyDescent="0.25">
      <c r="A970" s="445"/>
      <c r="B970" s="445"/>
      <c r="C970" s="445"/>
      <c r="D970" s="445"/>
      <c r="E970" s="445"/>
      <c r="F970" s="445"/>
      <c r="G970" s="445"/>
      <c r="H970" s="445"/>
      <c r="I970" s="445"/>
      <c r="J970" s="445"/>
      <c r="K970" s="445"/>
      <c r="L970" s="445"/>
      <c r="M970" s="445"/>
      <c r="N970" s="445"/>
      <c r="O970" s="445"/>
      <c r="P970" s="445"/>
      <c r="Q970" s="445"/>
      <c r="R970" s="445"/>
      <c r="S970" s="445"/>
      <c r="T970" s="445"/>
      <c r="U970" s="445"/>
      <c r="V970" s="445"/>
      <c r="W970" s="445"/>
      <c r="X970" s="445"/>
      <c r="Y970" s="445"/>
      <c r="Z970" s="445"/>
    </row>
    <row r="971" spans="1:26" ht="15.75" x14ac:dyDescent="0.25">
      <c r="A971" s="445"/>
      <c r="B971" s="445"/>
      <c r="C971" s="445"/>
      <c r="D971" s="445"/>
      <c r="E971" s="445"/>
      <c r="F971" s="445"/>
      <c r="G971" s="445"/>
      <c r="H971" s="445"/>
      <c r="I971" s="445"/>
      <c r="J971" s="445"/>
      <c r="K971" s="445"/>
      <c r="L971" s="445"/>
      <c r="M971" s="445"/>
      <c r="N971" s="445"/>
      <c r="O971" s="445"/>
      <c r="P971" s="445"/>
      <c r="Q971" s="445"/>
      <c r="R971" s="445"/>
      <c r="S971" s="445"/>
      <c r="T971" s="445"/>
      <c r="U971" s="445"/>
      <c r="V971" s="445"/>
      <c r="W971" s="445"/>
      <c r="X971" s="445"/>
      <c r="Y971" s="445"/>
      <c r="Z971" s="445"/>
    </row>
    <row r="972" spans="1:26" ht="15.75" x14ac:dyDescent="0.25">
      <c r="A972" s="445"/>
      <c r="B972" s="445"/>
      <c r="C972" s="445"/>
      <c r="D972" s="445"/>
      <c r="E972" s="445"/>
      <c r="F972" s="445"/>
      <c r="G972" s="445"/>
      <c r="H972" s="445"/>
      <c r="I972" s="445"/>
      <c r="J972" s="445"/>
      <c r="K972" s="445"/>
      <c r="L972" s="445"/>
      <c r="M972" s="445"/>
      <c r="N972" s="445"/>
      <c r="O972" s="445"/>
      <c r="P972" s="445"/>
      <c r="Q972" s="445"/>
      <c r="R972" s="445"/>
      <c r="S972" s="445"/>
      <c r="T972" s="445"/>
      <c r="U972" s="445"/>
      <c r="V972" s="445"/>
      <c r="W972" s="445"/>
      <c r="X972" s="445"/>
      <c r="Y972" s="445"/>
      <c r="Z972" s="445"/>
    </row>
    <row r="973" spans="1:26" ht="15.75" x14ac:dyDescent="0.25">
      <c r="A973" s="445"/>
      <c r="B973" s="445"/>
      <c r="C973" s="445"/>
      <c r="D973" s="445"/>
      <c r="E973" s="445"/>
      <c r="F973" s="445"/>
      <c r="G973" s="445"/>
      <c r="H973" s="445"/>
      <c r="I973" s="445"/>
      <c r="J973" s="445"/>
      <c r="K973" s="445"/>
      <c r="L973" s="445"/>
      <c r="M973" s="445"/>
      <c r="N973" s="445"/>
      <c r="O973" s="445"/>
      <c r="P973" s="445"/>
      <c r="Q973" s="445"/>
      <c r="R973" s="445"/>
      <c r="S973" s="445"/>
      <c r="T973" s="445"/>
      <c r="U973" s="445"/>
      <c r="V973" s="445"/>
      <c r="W973" s="445"/>
      <c r="X973" s="445"/>
      <c r="Y973" s="445"/>
      <c r="Z973" s="445"/>
    </row>
    <row r="974" spans="1:26" ht="15.75" x14ac:dyDescent="0.25">
      <c r="A974" s="445"/>
      <c r="B974" s="445"/>
      <c r="C974" s="445"/>
      <c r="D974" s="445"/>
      <c r="E974" s="445"/>
      <c r="F974" s="445"/>
      <c r="G974" s="445"/>
      <c r="H974" s="445"/>
      <c r="I974" s="445"/>
      <c r="J974" s="445"/>
      <c r="K974" s="445"/>
      <c r="L974" s="445"/>
      <c r="M974" s="445"/>
      <c r="N974" s="445"/>
      <c r="O974" s="445"/>
      <c r="P974" s="445"/>
      <c r="Q974" s="445"/>
      <c r="R974" s="445"/>
      <c r="S974" s="445"/>
      <c r="T974" s="445"/>
      <c r="U974" s="445"/>
      <c r="V974" s="445"/>
      <c r="W974" s="445"/>
      <c r="X974" s="445"/>
      <c r="Y974" s="445"/>
      <c r="Z974" s="445"/>
    </row>
    <row r="975" spans="1:26" ht="15.75" x14ac:dyDescent="0.25">
      <c r="A975" s="445"/>
      <c r="B975" s="445"/>
      <c r="C975" s="445"/>
      <c r="D975" s="445"/>
      <c r="E975" s="445"/>
      <c r="F975" s="445"/>
      <c r="G975" s="445"/>
      <c r="H975" s="445"/>
      <c r="I975" s="445"/>
      <c r="J975" s="445"/>
      <c r="K975" s="445"/>
      <c r="L975" s="445"/>
      <c r="M975" s="445"/>
      <c r="N975" s="445"/>
      <c r="O975" s="445"/>
      <c r="P975" s="445"/>
      <c r="Q975" s="445"/>
      <c r="R975" s="445"/>
      <c r="S975" s="445"/>
      <c r="T975" s="445"/>
      <c r="U975" s="445"/>
      <c r="V975" s="445"/>
      <c r="W975" s="445"/>
      <c r="X975" s="445"/>
      <c r="Y975" s="445"/>
      <c r="Z975" s="445"/>
    </row>
    <row r="976" spans="1:26" ht="15.75" x14ac:dyDescent="0.25">
      <c r="A976" s="445"/>
      <c r="B976" s="445"/>
      <c r="C976" s="445"/>
      <c r="D976" s="445"/>
      <c r="E976" s="445"/>
      <c r="F976" s="445"/>
      <c r="G976" s="445"/>
      <c r="H976" s="445"/>
      <c r="I976" s="445"/>
      <c r="J976" s="445"/>
      <c r="K976" s="445"/>
      <c r="L976" s="445"/>
      <c r="M976" s="445"/>
      <c r="N976" s="445"/>
      <c r="O976" s="445"/>
      <c r="P976" s="445"/>
      <c r="Q976" s="445"/>
      <c r="R976" s="445"/>
      <c r="S976" s="445"/>
      <c r="T976" s="445"/>
      <c r="U976" s="445"/>
      <c r="V976" s="445"/>
      <c r="W976" s="445"/>
      <c r="X976" s="445"/>
      <c r="Y976" s="445"/>
      <c r="Z976" s="445"/>
    </row>
    <row r="977" spans="1:26" ht="15.75" x14ac:dyDescent="0.25">
      <c r="A977" s="445"/>
      <c r="B977" s="445"/>
      <c r="C977" s="445"/>
      <c r="D977" s="445"/>
      <c r="E977" s="445"/>
      <c r="F977" s="445"/>
      <c r="G977" s="445"/>
      <c r="H977" s="445"/>
      <c r="I977" s="445"/>
      <c r="J977" s="445"/>
      <c r="K977" s="445"/>
      <c r="L977" s="445"/>
      <c r="M977" s="445"/>
      <c r="N977" s="445"/>
      <c r="O977" s="445"/>
      <c r="P977" s="445"/>
      <c r="Q977" s="445"/>
      <c r="R977" s="445"/>
      <c r="S977" s="445"/>
      <c r="T977" s="445"/>
      <c r="U977" s="445"/>
      <c r="V977" s="445"/>
      <c r="W977" s="445"/>
      <c r="X977" s="445"/>
      <c r="Y977" s="445"/>
      <c r="Z977" s="445"/>
    </row>
    <row r="978" spans="1:26" ht="15.75" x14ac:dyDescent="0.25">
      <c r="A978" s="445"/>
      <c r="B978" s="445"/>
      <c r="C978" s="445"/>
      <c r="D978" s="445"/>
      <c r="E978" s="445"/>
      <c r="F978" s="445"/>
      <c r="G978" s="445"/>
      <c r="H978" s="445"/>
      <c r="I978" s="445"/>
      <c r="J978" s="445"/>
      <c r="K978" s="445"/>
      <c r="L978" s="445"/>
      <c r="M978" s="445"/>
      <c r="N978" s="445"/>
      <c r="O978" s="445"/>
      <c r="P978" s="445"/>
      <c r="Q978" s="445"/>
      <c r="R978" s="445"/>
      <c r="S978" s="445"/>
      <c r="T978" s="445"/>
      <c r="U978" s="445"/>
      <c r="V978" s="445"/>
      <c r="W978" s="445"/>
      <c r="X978" s="445"/>
      <c r="Y978" s="445"/>
      <c r="Z978" s="445"/>
    </row>
    <row r="979" spans="1:26" ht="15.75" x14ac:dyDescent="0.25">
      <c r="A979" s="445"/>
      <c r="B979" s="445"/>
      <c r="C979" s="445"/>
      <c r="D979" s="445"/>
      <c r="E979" s="445"/>
      <c r="F979" s="445"/>
      <c r="G979" s="445"/>
      <c r="H979" s="445"/>
      <c r="I979" s="445"/>
      <c r="J979" s="445"/>
      <c r="K979" s="445"/>
      <c r="L979" s="445"/>
      <c r="M979" s="445"/>
      <c r="N979" s="445"/>
      <c r="O979" s="445"/>
      <c r="P979" s="445"/>
      <c r="Q979" s="445"/>
      <c r="R979" s="445"/>
      <c r="S979" s="445"/>
      <c r="T979" s="445"/>
      <c r="U979" s="445"/>
      <c r="V979" s="445"/>
      <c r="W979" s="445"/>
      <c r="X979" s="445"/>
      <c r="Y979" s="445"/>
      <c r="Z979" s="445"/>
    </row>
    <row r="980" spans="1:26" ht="15.75" x14ac:dyDescent="0.25">
      <c r="A980" s="445"/>
      <c r="B980" s="445"/>
      <c r="C980" s="445"/>
      <c r="D980" s="445"/>
      <c r="E980" s="445"/>
      <c r="F980" s="445"/>
      <c r="G980" s="445"/>
      <c r="H980" s="445"/>
      <c r="I980" s="445"/>
      <c r="J980" s="445"/>
      <c r="K980" s="445"/>
      <c r="L980" s="445"/>
      <c r="M980" s="445"/>
      <c r="N980" s="445"/>
      <c r="O980" s="445"/>
      <c r="P980" s="445"/>
      <c r="Q980" s="445"/>
      <c r="R980" s="445"/>
      <c r="S980" s="445"/>
      <c r="T980" s="445"/>
      <c r="U980" s="445"/>
      <c r="V980" s="445"/>
      <c r="W980" s="445"/>
      <c r="X980" s="445"/>
      <c r="Y980" s="445"/>
      <c r="Z980" s="445"/>
    </row>
    <row r="981" spans="1:26" ht="15.75" x14ac:dyDescent="0.25">
      <c r="A981" s="445"/>
      <c r="B981" s="445"/>
      <c r="C981" s="445"/>
      <c r="D981" s="445"/>
      <c r="E981" s="445"/>
      <c r="F981" s="445"/>
      <c r="G981" s="445"/>
      <c r="H981" s="445"/>
      <c r="I981" s="445"/>
      <c r="J981" s="445"/>
      <c r="K981" s="445"/>
      <c r="L981" s="445"/>
      <c r="M981" s="445"/>
      <c r="N981" s="445"/>
      <c r="O981" s="445"/>
      <c r="P981" s="445"/>
      <c r="Q981" s="445"/>
      <c r="R981" s="445"/>
      <c r="S981" s="445"/>
      <c r="T981" s="445"/>
      <c r="U981" s="445"/>
      <c r="V981" s="445"/>
      <c r="W981" s="445"/>
      <c r="X981" s="445"/>
      <c r="Y981" s="445"/>
      <c r="Z981" s="445"/>
    </row>
    <row r="982" spans="1:26" ht="15.75" x14ac:dyDescent="0.25">
      <c r="A982" s="445"/>
      <c r="B982" s="445"/>
      <c r="C982" s="445"/>
      <c r="D982" s="445"/>
      <c r="E982" s="445"/>
      <c r="F982" s="445"/>
      <c r="G982" s="445"/>
      <c r="H982" s="445"/>
      <c r="I982" s="445"/>
      <c r="J982" s="445"/>
      <c r="K982" s="445"/>
      <c r="L982" s="445"/>
      <c r="M982" s="445"/>
      <c r="N982" s="445"/>
      <c r="O982" s="445"/>
      <c r="P982" s="445"/>
      <c r="Q982" s="445"/>
      <c r="R982" s="445"/>
      <c r="S982" s="445"/>
      <c r="T982" s="445"/>
      <c r="U982" s="445"/>
      <c r="V982" s="445"/>
      <c r="W982" s="445"/>
      <c r="X982" s="445"/>
      <c r="Y982" s="445"/>
      <c r="Z982" s="445"/>
    </row>
    <row r="983" spans="1:26" ht="15.75" x14ac:dyDescent="0.25">
      <c r="A983" s="445"/>
      <c r="B983" s="445"/>
      <c r="C983" s="445"/>
      <c r="D983" s="445"/>
      <c r="E983" s="445"/>
      <c r="F983" s="445"/>
      <c r="G983" s="445"/>
      <c r="H983" s="445"/>
      <c r="I983" s="445"/>
      <c r="J983" s="445"/>
      <c r="K983" s="445"/>
      <c r="L983" s="445"/>
      <c r="M983" s="445"/>
      <c r="N983" s="445"/>
      <c r="O983" s="445"/>
      <c r="P983" s="445"/>
      <c r="Q983" s="445"/>
      <c r="R983" s="445"/>
      <c r="S983" s="445"/>
      <c r="T983" s="445"/>
      <c r="U983" s="445"/>
      <c r="V983" s="445"/>
      <c r="W983" s="445"/>
      <c r="X983" s="445"/>
      <c r="Y983" s="445"/>
      <c r="Z983" s="445"/>
    </row>
    <row r="984" spans="1:26" ht="15.75" x14ac:dyDescent="0.25">
      <c r="A984" s="445"/>
      <c r="B984" s="445"/>
      <c r="C984" s="445"/>
      <c r="D984" s="445"/>
      <c r="E984" s="445"/>
      <c r="F984" s="445"/>
      <c r="G984" s="445"/>
      <c r="H984" s="445"/>
      <c r="I984" s="445"/>
      <c r="J984" s="445"/>
      <c r="K984" s="445"/>
      <c r="L984" s="445"/>
      <c r="M984" s="445"/>
      <c r="N984" s="445"/>
      <c r="O984" s="445"/>
      <c r="P984" s="445"/>
      <c r="Q984" s="445"/>
      <c r="R984" s="445"/>
      <c r="S984" s="445"/>
      <c r="T984" s="445"/>
      <c r="U984" s="445"/>
      <c r="V984" s="445"/>
      <c r="W984" s="445"/>
      <c r="X984" s="445"/>
      <c r="Y984" s="445"/>
      <c r="Z984" s="445"/>
    </row>
    <row r="985" spans="1:26" ht="15.75" x14ac:dyDescent="0.25">
      <c r="A985" s="445"/>
      <c r="B985" s="445"/>
      <c r="C985" s="445"/>
      <c r="D985" s="445"/>
      <c r="E985" s="445"/>
      <c r="F985" s="445"/>
      <c r="G985" s="445"/>
      <c r="H985" s="445"/>
      <c r="I985" s="445"/>
      <c r="J985" s="445"/>
      <c r="K985" s="445"/>
      <c r="L985" s="445"/>
      <c r="M985" s="445"/>
      <c r="N985" s="445"/>
      <c r="O985" s="445"/>
      <c r="P985" s="445"/>
      <c r="Q985" s="445"/>
      <c r="R985" s="445"/>
      <c r="S985" s="445"/>
      <c r="T985" s="445"/>
      <c r="U985" s="445"/>
      <c r="V985" s="445"/>
      <c r="W985" s="445"/>
      <c r="X985" s="445"/>
      <c r="Y985" s="445"/>
      <c r="Z985" s="445"/>
    </row>
    <row r="986" spans="1:26" ht="15.75" x14ac:dyDescent="0.25">
      <c r="A986" s="445"/>
      <c r="B986" s="445"/>
      <c r="C986" s="445"/>
      <c r="D986" s="445"/>
      <c r="E986" s="445"/>
      <c r="F986" s="445"/>
      <c r="G986" s="445"/>
      <c r="H986" s="445"/>
      <c r="I986" s="445"/>
      <c r="J986" s="445"/>
      <c r="K986" s="445"/>
      <c r="L986" s="445"/>
      <c r="M986" s="445"/>
      <c r="N986" s="445"/>
      <c r="O986" s="445"/>
      <c r="P986" s="445"/>
      <c r="Q986" s="445"/>
      <c r="R986" s="445"/>
      <c r="S986" s="445"/>
      <c r="T986" s="445"/>
      <c r="U986" s="445"/>
      <c r="V986" s="445"/>
      <c r="W986" s="445"/>
      <c r="X986" s="445"/>
      <c r="Y986" s="445"/>
      <c r="Z986" s="445"/>
    </row>
    <row r="987" spans="1:26" ht="15.75" x14ac:dyDescent="0.25">
      <c r="A987" s="445"/>
      <c r="B987" s="445"/>
      <c r="C987" s="445"/>
      <c r="D987" s="445"/>
      <c r="E987" s="445"/>
      <c r="F987" s="445"/>
      <c r="G987" s="445"/>
      <c r="H987" s="445"/>
      <c r="I987" s="445"/>
      <c r="J987" s="445"/>
      <c r="K987" s="445"/>
      <c r="L987" s="445"/>
      <c r="M987" s="445"/>
      <c r="N987" s="445"/>
      <c r="O987" s="445"/>
      <c r="P987" s="445"/>
      <c r="Q987" s="445"/>
      <c r="R987" s="445"/>
      <c r="S987" s="445"/>
      <c r="T987" s="445"/>
      <c r="U987" s="445"/>
      <c r="V987" s="445"/>
      <c r="W987" s="445"/>
      <c r="X987" s="445"/>
      <c r="Y987" s="445"/>
      <c r="Z987" s="445"/>
    </row>
    <row r="988" spans="1:26" ht="15.75" x14ac:dyDescent="0.25">
      <c r="A988" s="445"/>
      <c r="B988" s="445"/>
      <c r="C988" s="445"/>
      <c r="D988" s="445"/>
      <c r="E988" s="445"/>
      <c r="F988" s="445"/>
      <c r="G988" s="445"/>
      <c r="H988" s="445"/>
      <c r="I988" s="445"/>
      <c r="J988" s="445"/>
      <c r="K988" s="445"/>
      <c r="L988" s="445"/>
      <c r="M988" s="445"/>
      <c r="N988" s="445"/>
      <c r="O988" s="445"/>
      <c r="P988" s="445"/>
      <c r="Q988" s="445"/>
      <c r="R988" s="445"/>
      <c r="S988" s="445"/>
      <c r="T988" s="445"/>
      <c r="U988" s="445"/>
      <c r="V988" s="445"/>
      <c r="W988" s="445"/>
      <c r="X988" s="445"/>
      <c r="Y988" s="445"/>
      <c r="Z988" s="445"/>
    </row>
    <row r="989" spans="1:26" ht="15.75" x14ac:dyDescent="0.25">
      <c r="A989" s="445"/>
      <c r="B989" s="445"/>
      <c r="C989" s="445"/>
      <c r="D989" s="445"/>
      <c r="E989" s="445"/>
      <c r="F989" s="445"/>
      <c r="G989" s="445"/>
      <c r="H989" s="445"/>
      <c r="I989" s="445"/>
      <c r="J989" s="445"/>
      <c r="K989" s="445"/>
      <c r="L989" s="445"/>
      <c r="M989" s="445"/>
      <c r="N989" s="445"/>
      <c r="O989" s="445"/>
      <c r="P989" s="445"/>
      <c r="Q989" s="445"/>
      <c r="R989" s="445"/>
      <c r="S989" s="445"/>
      <c r="T989" s="445"/>
      <c r="U989" s="445"/>
      <c r="V989" s="445"/>
      <c r="W989" s="445"/>
      <c r="X989" s="445"/>
      <c r="Y989" s="445"/>
      <c r="Z989" s="445"/>
    </row>
    <row r="990" spans="1:26" ht="15.75" x14ac:dyDescent="0.25">
      <c r="A990" s="445"/>
      <c r="B990" s="445"/>
      <c r="C990" s="445"/>
      <c r="D990" s="445"/>
      <c r="E990" s="445"/>
      <c r="F990" s="445"/>
      <c r="G990" s="445"/>
      <c r="H990" s="445"/>
      <c r="I990" s="445"/>
      <c r="J990" s="445"/>
      <c r="K990" s="445"/>
      <c r="L990" s="445"/>
      <c r="M990" s="445"/>
      <c r="N990" s="445"/>
      <c r="O990" s="445"/>
      <c r="P990" s="445"/>
      <c r="Q990" s="445"/>
      <c r="R990" s="445"/>
      <c r="S990" s="445"/>
      <c r="T990" s="445"/>
      <c r="U990" s="445"/>
      <c r="V990" s="445"/>
      <c r="W990" s="445"/>
      <c r="X990" s="445"/>
      <c r="Y990" s="445"/>
      <c r="Z990" s="445"/>
    </row>
    <row r="991" spans="1:26" ht="15.75" x14ac:dyDescent="0.25">
      <c r="A991" s="445"/>
      <c r="B991" s="445"/>
      <c r="C991" s="445"/>
      <c r="D991" s="445"/>
      <c r="E991" s="445"/>
      <c r="F991" s="445"/>
      <c r="G991" s="445"/>
      <c r="H991" s="445"/>
      <c r="I991" s="445"/>
      <c r="J991" s="445"/>
      <c r="K991" s="445"/>
      <c r="L991" s="445"/>
      <c r="M991" s="445"/>
      <c r="N991" s="445"/>
      <c r="O991" s="445"/>
      <c r="P991" s="445"/>
      <c r="Q991" s="445"/>
      <c r="R991" s="445"/>
      <c r="S991" s="445"/>
      <c r="T991" s="445"/>
      <c r="U991" s="445"/>
      <c r="V991" s="445"/>
      <c r="W991" s="445"/>
      <c r="X991" s="445"/>
      <c r="Y991" s="445"/>
      <c r="Z991" s="445"/>
    </row>
    <row r="992" spans="1:26" ht="15.75" x14ac:dyDescent="0.25">
      <c r="A992" s="445"/>
      <c r="B992" s="445"/>
      <c r="C992" s="445"/>
      <c r="D992" s="445"/>
      <c r="E992" s="445"/>
      <c r="F992" s="445"/>
      <c r="G992" s="445"/>
      <c r="H992" s="445"/>
      <c r="I992" s="445"/>
      <c r="J992" s="445"/>
      <c r="K992" s="445"/>
      <c r="L992" s="445"/>
      <c r="M992" s="445"/>
      <c r="N992" s="445"/>
      <c r="O992" s="445"/>
      <c r="P992" s="445"/>
      <c r="Q992" s="445"/>
      <c r="R992" s="445"/>
      <c r="S992" s="445"/>
      <c r="T992" s="445"/>
      <c r="U992" s="445"/>
      <c r="V992" s="445"/>
      <c r="W992" s="445"/>
      <c r="X992" s="445"/>
      <c r="Y992" s="445"/>
      <c r="Z992" s="445"/>
    </row>
    <row r="993" spans="1:26" ht="15.75" x14ac:dyDescent="0.25">
      <c r="A993" s="445"/>
      <c r="B993" s="445"/>
      <c r="C993" s="445"/>
      <c r="D993" s="445"/>
      <c r="E993" s="445"/>
      <c r="F993" s="445"/>
      <c r="G993" s="445"/>
      <c r="H993" s="445"/>
      <c r="I993" s="445"/>
      <c r="J993" s="445"/>
      <c r="K993" s="445"/>
      <c r="L993" s="445"/>
      <c r="M993" s="445"/>
      <c r="N993" s="445"/>
      <c r="O993" s="445"/>
      <c r="P993" s="445"/>
      <c r="Q993" s="445"/>
      <c r="R993" s="445"/>
      <c r="S993" s="445"/>
      <c r="T993" s="445"/>
      <c r="U993" s="445"/>
      <c r="V993" s="445"/>
      <c r="W993" s="445"/>
      <c r="X993" s="445"/>
      <c r="Y993" s="445"/>
      <c r="Z993" s="445"/>
    </row>
    <row r="994" spans="1:26" ht="15.75" x14ac:dyDescent="0.25">
      <c r="A994" s="445"/>
      <c r="B994" s="445"/>
      <c r="C994" s="445"/>
      <c r="D994" s="445"/>
      <c r="E994" s="445"/>
      <c r="F994" s="445"/>
      <c r="G994" s="445"/>
      <c r="H994" s="445"/>
      <c r="I994" s="445"/>
      <c r="J994" s="445"/>
      <c r="K994" s="445"/>
      <c r="L994" s="445"/>
      <c r="M994" s="445"/>
      <c r="N994" s="445"/>
      <c r="O994" s="445"/>
      <c r="P994" s="445"/>
      <c r="Q994" s="445"/>
      <c r="R994" s="445"/>
      <c r="S994" s="445"/>
      <c r="T994" s="445"/>
      <c r="U994" s="445"/>
      <c r="V994" s="445"/>
      <c r="W994" s="445"/>
      <c r="X994" s="445"/>
      <c r="Y994" s="445"/>
      <c r="Z994" s="445"/>
    </row>
    <row r="995" spans="1:26" ht="15.75" x14ac:dyDescent="0.25">
      <c r="A995" s="445"/>
      <c r="B995" s="445"/>
      <c r="C995" s="445"/>
      <c r="D995" s="445"/>
      <c r="E995" s="445"/>
      <c r="F995" s="445"/>
      <c r="G995" s="445"/>
      <c r="H995" s="445"/>
      <c r="I995" s="445"/>
      <c r="J995" s="445"/>
      <c r="K995" s="445"/>
      <c r="L995" s="445"/>
      <c r="M995" s="445"/>
      <c r="N995" s="445"/>
      <c r="O995" s="445"/>
      <c r="P995" s="445"/>
      <c r="Q995" s="445"/>
      <c r="R995" s="445"/>
      <c r="S995" s="445"/>
      <c r="T995" s="445"/>
      <c r="U995" s="445"/>
      <c r="V995" s="445"/>
      <c r="W995" s="445"/>
      <c r="X995" s="445"/>
      <c r="Y995" s="445"/>
      <c r="Z995" s="445"/>
    </row>
    <row r="996" spans="1:26" ht="15.75" x14ac:dyDescent="0.25">
      <c r="A996" s="445"/>
      <c r="B996" s="445"/>
      <c r="C996" s="445"/>
      <c r="D996" s="445"/>
      <c r="E996" s="445"/>
      <c r="F996" s="445"/>
      <c r="G996" s="445"/>
      <c r="H996" s="445"/>
      <c r="I996" s="445"/>
      <c r="J996" s="445"/>
      <c r="K996" s="445"/>
      <c r="L996" s="445"/>
      <c r="M996" s="445"/>
      <c r="N996" s="445"/>
      <c r="O996" s="445"/>
      <c r="P996" s="445"/>
      <c r="Q996" s="445"/>
      <c r="R996" s="445"/>
      <c r="S996" s="445"/>
      <c r="T996" s="445"/>
      <c r="U996" s="445"/>
      <c r="V996" s="445"/>
      <c r="W996" s="445"/>
      <c r="X996" s="445"/>
      <c r="Y996" s="445"/>
      <c r="Z996" s="445"/>
    </row>
    <row r="997" spans="1:26" ht="15.75" x14ac:dyDescent="0.25">
      <c r="A997" s="445"/>
      <c r="B997" s="445"/>
      <c r="C997" s="445"/>
      <c r="D997" s="445"/>
      <c r="E997" s="445"/>
      <c r="F997" s="445"/>
      <c r="G997" s="445"/>
      <c r="H997" s="445"/>
      <c r="I997" s="445"/>
      <c r="J997" s="445"/>
      <c r="K997" s="445"/>
      <c r="L997" s="445"/>
      <c r="M997" s="445"/>
      <c r="N997" s="445"/>
      <c r="O997" s="445"/>
      <c r="P997" s="445"/>
      <c r="Q997" s="445"/>
      <c r="R997" s="445"/>
      <c r="S997" s="445"/>
      <c r="T997" s="445"/>
      <c r="U997" s="445"/>
      <c r="V997" s="445"/>
      <c r="W997" s="445"/>
      <c r="X997" s="445"/>
      <c r="Y997" s="445"/>
      <c r="Z997" s="445"/>
    </row>
  </sheetData>
  <mergeCells count="44">
    <mergeCell ref="C17:G17"/>
    <mergeCell ref="B3:G3"/>
    <mergeCell ref="B4:G4"/>
    <mergeCell ref="B5:D5"/>
    <mergeCell ref="B6:G6"/>
    <mergeCell ref="B7:D7"/>
    <mergeCell ref="C8:G8"/>
    <mergeCell ref="C9:G9"/>
    <mergeCell ref="B10:B13"/>
    <mergeCell ref="C14:G14"/>
    <mergeCell ref="C15:G15"/>
    <mergeCell ref="C16:G16"/>
    <mergeCell ref="C30:G30"/>
    <mergeCell ref="C18:G18"/>
    <mergeCell ref="C19:G19"/>
    <mergeCell ref="C20:G20"/>
    <mergeCell ref="E21:G21"/>
    <mergeCell ref="C22:G22"/>
    <mergeCell ref="C23:G23"/>
    <mergeCell ref="B24:D24"/>
    <mergeCell ref="B25:G25"/>
    <mergeCell ref="C27:G27"/>
    <mergeCell ref="C28:G28"/>
    <mergeCell ref="C29:G29"/>
    <mergeCell ref="C43:G43"/>
    <mergeCell ref="B31:D31"/>
    <mergeCell ref="B32:G32"/>
    <mergeCell ref="B33:D33"/>
    <mergeCell ref="C34:G34"/>
    <mergeCell ref="C35:G35"/>
    <mergeCell ref="C36:G36"/>
    <mergeCell ref="C37:G37"/>
    <mergeCell ref="C38:G38"/>
    <mergeCell ref="C39:G39"/>
    <mergeCell ref="B40:D40"/>
    <mergeCell ref="B41:G41"/>
    <mergeCell ref="C52:G52"/>
    <mergeCell ref="B112:F112"/>
    <mergeCell ref="C44:G44"/>
    <mergeCell ref="C45:G45"/>
    <mergeCell ref="B47:G47"/>
    <mergeCell ref="C49:G49"/>
    <mergeCell ref="C50:G50"/>
    <mergeCell ref="C51:G51"/>
  </mergeCells>
  <dataValidations count="15">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
      <formula1>$B$113:$B$118</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
      <formula1>$C$113:$C$133</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
      <formula1>$D$113:$D$172</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
      <formula1>$E$113:$E$669</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
      <formula1>$F$113:$F$669</formula1>
    </dataValidation>
    <dataValidation type="list" allowBlank="1" showInputMessage="1" showErrorMessage="1" prompt="Componente según MDEA - Por favor seleccione el componente a que considere hace referencia la estadística o el indicador." sqref="C12:C13">
      <formula1>$B$114:$B$119</formula1>
    </dataValidation>
    <dataValidation type="list" allowBlank="1" showInputMessage="1" showErrorMessage="1" prompt="Marco FMPEIR - Por favor seleccione si la estadística o indicador  permite medir la Fuerza Motriz, Presión, Estado, Impacto, o Respuesta (FMPEIR)  sobre el medio ambiente." sqref="C17">
      <formula1>$H$114:$H$118</formula1>
    </dataValidation>
    <dataValidation type="list" allowBlank="1" showInputMessage="1" showErrorMessage="1"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2:F13">
      <formula1>$E$114:$E$570</formula1>
    </dataValidation>
    <dataValidation type="list" allowBlank="1" showInputMessage="1" showErrorMessage="1" prompt="Tópico MDEA: - Por favor seleccione el tópico MDEA al cual pertenece la estadística o el indicador." sqref="E12:E13">
      <formula1>$D$114:$D$173</formula1>
    </dataValidation>
    <dataValidation type="list" allowBlank="1" showInputMessage="1" showErrorMessage="1" prompt="Tipo de producto - Por favor seleccione el tipo de producto al que se refiere esta hoja metodológica." sqref="C8">
      <formula1>'[1]HM 1.3.2.b.1'!Tipodeproducto</formula1>
    </dataValidation>
    <dataValidation type="list" allowBlank="1" showInputMessage="1" showErrorMessage="1" prompt="Nombre de la variable - Por favor seleciones el nombre de la variable MDEA." sqref="G12:G13">
      <formula1>$F$114:$F$574</formula1>
    </dataValidation>
    <dataValidation type="list" allowBlank="1" showInputMessage="1" showErrorMessage="1" prompt="Subcomponente según MDEA. - Por favor seleccione el subcomponente del MDEA al que hace referencia la estadística o el indicador." sqref="D12:D13">
      <formula1>$C$114:$C$134</formula1>
    </dataValidation>
    <dataValidation type="list" allowBlank="1" showInputMessage="1" showErrorMessage="1" prompt="Tipo de fuente - Por favor selecione el tipo de fuente de la estadística o el indicador." sqref="C29">
      <formula1>$I$114:$I$121</formula1>
    </dataValidation>
    <dataValidation type="list" allowBlank="1" showInputMessage="1" showErrorMessage="1" prompt="Unidad de medida - Por favor seleccione la unidad de medida de la estadística o el indicador." sqref="C14">
      <formula1>$G$114:$G$116</formula1>
    </dataValidation>
    <dataValidation type="list" allowBlank="1" showInputMessage="1" showErrorMessage="1" prompt="Tipo de disponibilidad - Por favor seleccione el tipo de disponibilidad de los datos de la estadística o el indicador." sqref="C30">
      <formula1>$J$114:$J$115</formula1>
    </dataValidation>
  </dataValidations>
  <hyperlinks>
    <hyperlink ref="A1" location="'1.3.2.b.1'!A1" display="Regresar"/>
    <hyperlink ref="C38" r:id="rId1"/>
  </hyperlinks>
  <printOptions horizontalCentered="1" verticalCentered="1"/>
  <pageMargins left="0.70866141732283472" right="0.70866141732283472" top="0.74803149606299213" bottom="0.74803149606299213" header="0.31496062992125984" footer="0.31496062992125984"/>
  <pageSetup scale="33" orientation="portrait" r:id="rId2"/>
  <drawing r:id="rId3"/>
  <legacyDrawing r:id="rId4"/>
  <tableParts count="10">
    <tablePart r:id="rId5"/>
    <tablePart r:id="rId6"/>
    <tablePart r:id="rId7"/>
    <tablePart r:id="rId8"/>
    <tablePart r:id="rId9"/>
    <tablePart r:id="rId10"/>
    <tablePart r:id="rId11"/>
    <tablePart r:id="rId12"/>
    <tablePart r:id="rId13"/>
    <tablePart r:id="rId1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M573"/>
  <sheetViews>
    <sheetView showGridLines="0" topLeftCell="A153" zoomScale="90" zoomScaleNormal="90" workbookViewId="0">
      <selection activeCell="E24" sqref="E24"/>
    </sheetView>
  </sheetViews>
  <sheetFormatPr baseColWidth="10" defaultColWidth="14.42578125" defaultRowHeight="15" x14ac:dyDescent="0.25"/>
  <cols>
    <col min="1" max="1" width="10.7109375" style="800" customWidth="1"/>
    <col min="2" max="2" width="13" style="799" customWidth="1"/>
    <col min="3" max="8" width="15.7109375" style="799" customWidth="1"/>
    <col min="9" max="9" width="16.28515625" style="799" customWidth="1"/>
    <col min="10" max="10" width="12.42578125" style="822" customWidth="1"/>
    <col min="11" max="13" width="10.7109375" style="822" customWidth="1"/>
    <col min="14" max="19" width="10.7109375" style="799" customWidth="1"/>
    <col min="20" max="16384" width="14.42578125" style="799"/>
  </cols>
  <sheetData>
    <row r="1" spans="1:13" s="820" customFormat="1" ht="14.1" customHeight="1" x14ac:dyDescent="0.3">
      <c r="A1" s="795" t="s">
        <v>32</v>
      </c>
      <c r="G1" s="795" t="s">
        <v>61</v>
      </c>
      <c r="J1" s="821"/>
      <c r="K1" s="821"/>
      <c r="L1" s="821"/>
      <c r="M1" s="821"/>
    </row>
    <row r="2" spans="1:13" ht="14.25" customHeight="1" x14ac:dyDescent="0.25">
      <c r="B2" s="21" t="s">
        <v>1535</v>
      </c>
    </row>
    <row r="3" spans="1:13" ht="14.25" customHeight="1" x14ac:dyDescent="0.3">
      <c r="B3" s="352" t="s">
        <v>5</v>
      </c>
      <c r="I3" s="352"/>
    </row>
    <row r="4" spans="1:13" ht="14.25" customHeight="1" x14ac:dyDescent="0.3">
      <c r="B4" s="352" t="s">
        <v>337</v>
      </c>
      <c r="I4" s="352"/>
    </row>
    <row r="5" spans="1:13" ht="14.25" customHeight="1" x14ac:dyDescent="0.25">
      <c r="B5" s="352" t="s">
        <v>99</v>
      </c>
      <c r="I5" s="352"/>
    </row>
    <row r="6" spans="1:13" ht="14.25" customHeight="1" x14ac:dyDescent="0.25">
      <c r="B6" s="87" t="s">
        <v>3545</v>
      </c>
      <c r="I6" s="352"/>
    </row>
    <row r="7" spans="1:13" ht="14.25" customHeight="1" x14ac:dyDescent="0.25">
      <c r="B7" s="87" t="s">
        <v>3551</v>
      </c>
      <c r="I7" s="352"/>
    </row>
    <row r="8" spans="1:13" ht="14.25" customHeight="1" x14ac:dyDescent="0.3">
      <c r="B8" s="352"/>
      <c r="I8" s="352"/>
    </row>
    <row r="9" spans="1:13" ht="14.25" customHeight="1" x14ac:dyDescent="0.25">
      <c r="B9" s="352" t="s">
        <v>1537</v>
      </c>
    </row>
    <row r="10" spans="1:13" ht="14.25" customHeight="1" x14ac:dyDescent="0.3">
      <c r="B10" s="352"/>
    </row>
    <row r="11" spans="1:13" ht="14.25" customHeight="1" x14ac:dyDescent="0.3">
      <c r="B11" s="823"/>
      <c r="C11" s="388"/>
      <c r="D11" s="388"/>
      <c r="E11" s="388"/>
      <c r="F11" s="388"/>
      <c r="G11" s="388"/>
      <c r="H11" s="388"/>
    </row>
    <row r="12" spans="1:13" ht="16.5" customHeight="1" x14ac:dyDescent="0.25">
      <c r="B12" s="138" t="s">
        <v>3552</v>
      </c>
    </row>
    <row r="13" spans="1:13" ht="14.25" customHeight="1" x14ac:dyDescent="0.3">
      <c r="B13" s="352" t="s">
        <v>1720</v>
      </c>
      <c r="C13" s="352"/>
      <c r="D13" s="352"/>
      <c r="E13" s="352"/>
    </row>
    <row r="14" spans="1:13" ht="14.25" customHeight="1" x14ac:dyDescent="0.25">
      <c r="B14" s="825"/>
      <c r="C14" s="1485" t="s">
        <v>106</v>
      </c>
      <c r="D14" s="1485" t="s">
        <v>107</v>
      </c>
      <c r="E14" s="1487" t="s">
        <v>3331</v>
      </c>
      <c r="F14" s="1488"/>
      <c r="G14" s="1488"/>
      <c r="H14" s="1488"/>
      <c r="I14" s="1488"/>
      <c r="J14" s="1487" t="s">
        <v>3553</v>
      </c>
      <c r="K14" s="1499"/>
      <c r="L14" s="1499"/>
      <c r="M14" s="1499"/>
    </row>
    <row r="15" spans="1:13" ht="25.5" customHeight="1" x14ac:dyDescent="0.25">
      <c r="B15" s="1441" t="s">
        <v>115</v>
      </c>
      <c r="C15" s="1480"/>
      <c r="D15" s="1480"/>
      <c r="E15" s="826" t="s">
        <v>116</v>
      </c>
      <c r="F15" s="826" t="s">
        <v>117</v>
      </c>
      <c r="G15" s="1448" t="s">
        <v>39</v>
      </c>
      <c r="H15" s="1448" t="s">
        <v>65</v>
      </c>
      <c r="I15" s="1448" t="s">
        <v>118</v>
      </c>
      <c r="J15" s="880" t="s">
        <v>1721</v>
      </c>
      <c r="K15" s="880" t="s">
        <v>1722</v>
      </c>
      <c r="L15" s="880" t="s">
        <v>1722</v>
      </c>
      <c r="M15" s="880" t="s">
        <v>1722</v>
      </c>
    </row>
    <row r="16" spans="1:13" ht="14.25" customHeight="1" x14ac:dyDescent="0.25">
      <c r="B16" s="1486"/>
      <c r="C16" s="1486"/>
      <c r="D16" s="1486"/>
      <c r="E16" s="827" t="s">
        <v>136</v>
      </c>
      <c r="F16" s="827" t="s">
        <v>136</v>
      </c>
      <c r="G16" s="1486"/>
      <c r="H16" s="1486"/>
      <c r="I16" s="1486"/>
      <c r="J16" s="828" t="s">
        <v>138</v>
      </c>
      <c r="K16" s="828" t="s">
        <v>139</v>
      </c>
      <c r="L16" s="828" t="s">
        <v>140</v>
      </c>
      <c r="M16" s="828" t="s">
        <v>141</v>
      </c>
    </row>
    <row r="17" spans="1:13" ht="14.25" customHeight="1" x14ac:dyDescent="0.25">
      <c r="A17" s="1473" t="s">
        <v>3332</v>
      </c>
      <c r="B17" s="1496" t="s">
        <v>142</v>
      </c>
      <c r="C17" s="829" t="s">
        <v>143</v>
      </c>
      <c r="D17" s="829" t="s">
        <v>144</v>
      </c>
      <c r="E17" s="830">
        <v>478577</v>
      </c>
      <c r="F17" s="830">
        <v>1053258</v>
      </c>
      <c r="G17" s="830" t="s">
        <v>38</v>
      </c>
      <c r="H17" s="830" t="s">
        <v>76</v>
      </c>
      <c r="I17" s="830" t="s">
        <v>76</v>
      </c>
      <c r="J17" s="831" t="s">
        <v>3333</v>
      </c>
      <c r="K17" s="831" t="s">
        <v>3333</v>
      </c>
      <c r="L17" s="831" t="s">
        <v>3333</v>
      </c>
      <c r="M17" s="831" t="s">
        <v>3333</v>
      </c>
    </row>
    <row r="18" spans="1:13" ht="14.25" customHeight="1" x14ac:dyDescent="0.25">
      <c r="A18" s="1474"/>
      <c r="B18" s="1477"/>
      <c r="C18" s="832" t="s">
        <v>143</v>
      </c>
      <c r="D18" s="832" t="s">
        <v>145</v>
      </c>
      <c r="E18" s="833">
        <v>475877</v>
      </c>
      <c r="F18" s="833">
        <v>1051840</v>
      </c>
      <c r="G18" s="833" t="s">
        <v>38</v>
      </c>
      <c r="H18" s="833" t="s">
        <v>76</v>
      </c>
      <c r="I18" s="833" t="s">
        <v>76</v>
      </c>
      <c r="J18" s="834">
        <v>9.9</v>
      </c>
      <c r="K18" s="834">
        <v>0</v>
      </c>
      <c r="L18" s="834">
        <v>9.9</v>
      </c>
      <c r="M18" s="834">
        <v>24</v>
      </c>
    </row>
    <row r="19" spans="1:13" ht="14.25" customHeight="1" x14ac:dyDescent="0.25">
      <c r="A19" s="1474"/>
      <c r="B19" s="1477"/>
      <c r="C19" s="832" t="s">
        <v>146</v>
      </c>
      <c r="D19" s="832" t="s">
        <v>147</v>
      </c>
      <c r="E19" s="833">
        <v>489634</v>
      </c>
      <c r="F19" s="833">
        <v>1051066</v>
      </c>
      <c r="G19" s="833" t="s">
        <v>38</v>
      </c>
      <c r="H19" s="833" t="s">
        <v>74</v>
      </c>
      <c r="I19" s="833" t="s">
        <v>148</v>
      </c>
      <c r="J19" s="834">
        <v>0</v>
      </c>
      <c r="K19" s="834">
        <v>16</v>
      </c>
      <c r="L19" s="834">
        <v>0</v>
      </c>
      <c r="M19" s="834">
        <v>0</v>
      </c>
    </row>
    <row r="20" spans="1:13" ht="14.25" customHeight="1" x14ac:dyDescent="0.25">
      <c r="A20" s="1474"/>
      <c r="B20" s="1478"/>
      <c r="C20" s="835" t="s">
        <v>146</v>
      </c>
      <c r="D20" s="835" t="s">
        <v>149</v>
      </c>
      <c r="E20" s="836">
        <v>480470</v>
      </c>
      <c r="F20" s="836">
        <v>1046523</v>
      </c>
      <c r="G20" s="836" t="s">
        <v>38</v>
      </c>
      <c r="H20" s="836" t="s">
        <v>74</v>
      </c>
      <c r="I20" s="836" t="s">
        <v>75</v>
      </c>
      <c r="J20" s="837">
        <v>9.9</v>
      </c>
      <c r="K20" s="837">
        <v>18</v>
      </c>
      <c r="L20" s="837">
        <v>9.9</v>
      </c>
      <c r="M20" s="837">
        <v>15</v>
      </c>
    </row>
    <row r="21" spans="1:13" ht="14.25" customHeight="1" x14ac:dyDescent="0.25">
      <c r="A21" s="1474"/>
      <c r="B21" s="1497" t="s">
        <v>150</v>
      </c>
      <c r="C21" s="838" t="s">
        <v>151</v>
      </c>
      <c r="D21" s="838" t="s">
        <v>152</v>
      </c>
      <c r="E21" s="839">
        <v>430273</v>
      </c>
      <c r="F21" s="839">
        <v>1074425</v>
      </c>
      <c r="G21" s="839" t="s">
        <v>38</v>
      </c>
      <c r="H21" s="839" t="s">
        <v>77</v>
      </c>
      <c r="I21" s="839" t="s">
        <v>83</v>
      </c>
      <c r="J21" s="840" t="s">
        <v>3333</v>
      </c>
      <c r="K21" s="840" t="s">
        <v>3333</v>
      </c>
      <c r="L21" s="840" t="s">
        <v>3333</v>
      </c>
      <c r="M21" s="840" t="s">
        <v>3333</v>
      </c>
    </row>
    <row r="22" spans="1:13" ht="14.25" customHeight="1" x14ac:dyDescent="0.25">
      <c r="A22" s="1474"/>
      <c r="B22" s="1480"/>
      <c r="C22" s="838" t="s">
        <v>153</v>
      </c>
      <c r="D22" s="838" t="s">
        <v>154</v>
      </c>
      <c r="E22" s="839">
        <v>431757</v>
      </c>
      <c r="F22" s="839">
        <v>1064259</v>
      </c>
      <c r="G22" s="839" t="s">
        <v>38</v>
      </c>
      <c r="H22" s="839" t="s">
        <v>77</v>
      </c>
      <c r="I22" s="839" t="s">
        <v>155</v>
      </c>
      <c r="J22" s="840" t="s">
        <v>3333</v>
      </c>
      <c r="K22" s="840" t="s">
        <v>3333</v>
      </c>
      <c r="L22" s="840" t="s">
        <v>3333</v>
      </c>
      <c r="M22" s="840" t="s">
        <v>3333</v>
      </c>
    </row>
    <row r="23" spans="1:13" ht="14.25" customHeight="1" x14ac:dyDescent="0.25">
      <c r="A23" s="1474"/>
      <c r="B23" s="1480"/>
      <c r="C23" s="838" t="s">
        <v>156</v>
      </c>
      <c r="D23" s="838" t="s">
        <v>157</v>
      </c>
      <c r="E23" s="839">
        <v>442810</v>
      </c>
      <c r="F23" s="839">
        <v>1064763</v>
      </c>
      <c r="G23" s="839" t="s">
        <v>36</v>
      </c>
      <c r="H23" s="839" t="s">
        <v>158</v>
      </c>
      <c r="I23" s="839" t="s">
        <v>159</v>
      </c>
      <c r="J23" s="840" t="s">
        <v>3333</v>
      </c>
      <c r="K23" s="840" t="s">
        <v>3333</v>
      </c>
      <c r="L23" s="840" t="s">
        <v>3333</v>
      </c>
      <c r="M23" s="840" t="s">
        <v>3333</v>
      </c>
    </row>
    <row r="24" spans="1:13" ht="14.25" customHeight="1" x14ac:dyDescent="0.25">
      <c r="A24" s="1474"/>
      <c r="B24" s="1480"/>
      <c r="C24" s="838" t="s">
        <v>160</v>
      </c>
      <c r="D24" s="838" t="s">
        <v>161</v>
      </c>
      <c r="E24" s="839">
        <v>446879</v>
      </c>
      <c r="F24" s="839">
        <v>1064096</v>
      </c>
      <c r="G24" s="839" t="s">
        <v>38</v>
      </c>
      <c r="H24" s="839" t="s">
        <v>70</v>
      </c>
      <c r="I24" s="839" t="s">
        <v>162</v>
      </c>
      <c r="J24" s="840" t="s">
        <v>3333</v>
      </c>
      <c r="K24" s="840" t="s">
        <v>3333</v>
      </c>
      <c r="L24" s="840" t="s">
        <v>3333</v>
      </c>
      <c r="M24" s="840" t="s">
        <v>3333</v>
      </c>
    </row>
    <row r="25" spans="1:13" ht="14.25" customHeight="1" x14ac:dyDescent="0.25">
      <c r="A25" s="1474"/>
      <c r="B25" s="1480"/>
      <c r="C25" s="838" t="s">
        <v>160</v>
      </c>
      <c r="D25" s="838" t="s">
        <v>163</v>
      </c>
      <c r="E25" s="839">
        <v>442563</v>
      </c>
      <c r="F25" s="839">
        <v>1058628</v>
      </c>
      <c r="G25" s="839" t="s">
        <v>38</v>
      </c>
      <c r="H25" s="839" t="s">
        <v>76</v>
      </c>
      <c r="I25" s="839" t="s">
        <v>76</v>
      </c>
      <c r="J25" s="840" t="s">
        <v>3333</v>
      </c>
      <c r="K25" s="840" t="s">
        <v>3333</v>
      </c>
      <c r="L25" s="840" t="s">
        <v>3333</v>
      </c>
      <c r="M25" s="840" t="s">
        <v>3333</v>
      </c>
    </row>
    <row r="26" spans="1:13" ht="14.25" customHeight="1" x14ac:dyDescent="0.25">
      <c r="A26" s="1474"/>
      <c r="B26" s="1480"/>
      <c r="C26" s="838" t="s">
        <v>164</v>
      </c>
      <c r="D26" s="838" t="s">
        <v>165</v>
      </c>
      <c r="E26" s="839">
        <v>441801</v>
      </c>
      <c r="F26" s="839">
        <v>1058697</v>
      </c>
      <c r="G26" s="839" t="s">
        <v>38</v>
      </c>
      <c r="H26" s="839" t="s">
        <v>76</v>
      </c>
      <c r="I26" s="839" t="s">
        <v>76</v>
      </c>
      <c r="J26" s="840">
        <v>9.9</v>
      </c>
      <c r="K26" s="840">
        <v>41</v>
      </c>
      <c r="L26" s="840">
        <v>9.9</v>
      </c>
      <c r="M26" s="840">
        <v>120</v>
      </c>
    </row>
    <row r="27" spans="1:13" ht="14.25" customHeight="1" x14ac:dyDescent="0.25">
      <c r="A27" s="1474"/>
      <c r="B27" s="1480"/>
      <c r="C27" s="838" t="s">
        <v>160</v>
      </c>
      <c r="D27" s="838" t="s">
        <v>166</v>
      </c>
      <c r="E27" s="839">
        <v>454785</v>
      </c>
      <c r="F27" s="839">
        <v>1059635</v>
      </c>
      <c r="G27" s="839" t="s">
        <v>35</v>
      </c>
      <c r="H27" s="839" t="s">
        <v>70</v>
      </c>
      <c r="I27" s="839" t="s">
        <v>162</v>
      </c>
      <c r="J27" s="840" t="s">
        <v>3333</v>
      </c>
      <c r="K27" s="840" t="s">
        <v>3333</v>
      </c>
      <c r="L27" s="840" t="s">
        <v>3333</v>
      </c>
      <c r="M27" s="840" t="s">
        <v>3333</v>
      </c>
    </row>
    <row r="28" spans="1:13" ht="14.25" customHeight="1" x14ac:dyDescent="0.25">
      <c r="A28" s="1474"/>
      <c r="B28" s="1480"/>
      <c r="C28" s="838" t="s">
        <v>167</v>
      </c>
      <c r="D28" s="838" t="s">
        <v>168</v>
      </c>
      <c r="E28" s="839">
        <v>458078</v>
      </c>
      <c r="F28" s="839">
        <v>1069926</v>
      </c>
      <c r="G28" s="839" t="s">
        <v>35</v>
      </c>
      <c r="H28" s="839" t="s">
        <v>70</v>
      </c>
      <c r="I28" s="839" t="s">
        <v>162</v>
      </c>
      <c r="J28" s="840" t="s">
        <v>3333</v>
      </c>
      <c r="K28" s="840" t="s">
        <v>3333</v>
      </c>
      <c r="L28" s="840" t="s">
        <v>3333</v>
      </c>
      <c r="M28" s="840" t="s">
        <v>3333</v>
      </c>
    </row>
    <row r="29" spans="1:13" ht="14.25" customHeight="1" x14ac:dyDescent="0.25">
      <c r="A29" s="1474"/>
      <c r="B29" s="1498" t="s">
        <v>83</v>
      </c>
      <c r="C29" s="841" t="s">
        <v>169</v>
      </c>
      <c r="D29" s="841" t="s">
        <v>170</v>
      </c>
      <c r="E29" s="842">
        <v>505940</v>
      </c>
      <c r="F29" s="842">
        <v>1104290</v>
      </c>
      <c r="G29" s="842" t="s">
        <v>35</v>
      </c>
      <c r="H29" s="842" t="s">
        <v>171</v>
      </c>
      <c r="I29" s="842" t="s">
        <v>172</v>
      </c>
      <c r="J29" s="843" t="s">
        <v>3333</v>
      </c>
      <c r="K29" s="843" t="s">
        <v>3333</v>
      </c>
      <c r="L29" s="843">
        <v>118.1</v>
      </c>
      <c r="M29" s="843">
        <v>0.5</v>
      </c>
    </row>
    <row r="30" spans="1:13" ht="14.25" customHeight="1" x14ac:dyDescent="0.25">
      <c r="A30" s="1474"/>
      <c r="B30" s="1477"/>
      <c r="C30" s="832" t="s">
        <v>169</v>
      </c>
      <c r="D30" s="832" t="s">
        <v>173</v>
      </c>
      <c r="E30" s="833">
        <v>499343</v>
      </c>
      <c r="F30" s="833">
        <v>1103594</v>
      </c>
      <c r="G30" s="833" t="s">
        <v>35</v>
      </c>
      <c r="H30" s="833" t="s">
        <v>171</v>
      </c>
      <c r="I30" s="833" t="s">
        <v>66</v>
      </c>
      <c r="J30" s="834" t="s">
        <v>3333</v>
      </c>
      <c r="K30" s="834" t="s">
        <v>3333</v>
      </c>
      <c r="L30" s="834" t="s">
        <v>3333</v>
      </c>
      <c r="M30" s="834" t="s">
        <v>3333</v>
      </c>
    </row>
    <row r="31" spans="1:13" ht="14.25" customHeight="1" x14ac:dyDescent="0.25">
      <c r="A31" s="1474"/>
      <c r="B31" s="1477"/>
      <c r="C31" s="832" t="s">
        <v>169</v>
      </c>
      <c r="D31" s="832" t="s">
        <v>174</v>
      </c>
      <c r="E31" s="833">
        <v>491495</v>
      </c>
      <c r="F31" s="833">
        <v>1102221</v>
      </c>
      <c r="G31" s="833" t="s">
        <v>35</v>
      </c>
      <c r="H31" s="833" t="s">
        <v>175</v>
      </c>
      <c r="I31" s="833" t="s">
        <v>68</v>
      </c>
      <c r="J31" s="834" t="s">
        <v>3333</v>
      </c>
      <c r="K31" s="834" t="s">
        <v>3333</v>
      </c>
      <c r="L31" s="834" t="s">
        <v>3333</v>
      </c>
      <c r="M31" s="834" t="s">
        <v>3333</v>
      </c>
    </row>
    <row r="32" spans="1:13" ht="14.25" customHeight="1" x14ac:dyDescent="0.25">
      <c r="A32" s="1474"/>
      <c r="B32" s="1477"/>
      <c r="C32" s="832" t="s">
        <v>169</v>
      </c>
      <c r="D32" s="832" t="s">
        <v>176</v>
      </c>
      <c r="E32" s="833">
        <v>480338</v>
      </c>
      <c r="F32" s="833">
        <v>1102283</v>
      </c>
      <c r="G32" s="833" t="s">
        <v>37</v>
      </c>
      <c r="H32" s="833" t="s">
        <v>177</v>
      </c>
      <c r="I32" s="833" t="s">
        <v>178</v>
      </c>
      <c r="J32" s="834" t="s">
        <v>3333</v>
      </c>
      <c r="K32" s="834" t="s">
        <v>3333</v>
      </c>
      <c r="L32" s="834">
        <v>79</v>
      </c>
      <c r="M32" s="834">
        <v>18</v>
      </c>
    </row>
    <row r="33" spans="1:13" ht="14.25" customHeight="1" x14ac:dyDescent="0.25">
      <c r="A33" s="1474"/>
      <c r="B33" s="1477"/>
      <c r="C33" s="832" t="s">
        <v>169</v>
      </c>
      <c r="D33" s="832" t="s">
        <v>179</v>
      </c>
      <c r="E33" s="833">
        <v>470780</v>
      </c>
      <c r="F33" s="833">
        <v>1098167</v>
      </c>
      <c r="G33" s="833" t="s">
        <v>37</v>
      </c>
      <c r="H33" s="833" t="s">
        <v>180</v>
      </c>
      <c r="I33" s="833" t="s">
        <v>181</v>
      </c>
      <c r="J33" s="834" t="s">
        <v>3333</v>
      </c>
      <c r="K33" s="834" t="s">
        <v>3333</v>
      </c>
      <c r="L33" s="834" t="s">
        <v>3333</v>
      </c>
      <c r="M33" s="834" t="s">
        <v>3333</v>
      </c>
    </row>
    <row r="34" spans="1:13" ht="14.25" customHeight="1" x14ac:dyDescent="0.25">
      <c r="A34" s="1474"/>
      <c r="B34" s="1477"/>
      <c r="C34" s="832" t="s">
        <v>182</v>
      </c>
      <c r="D34" s="832" t="s">
        <v>183</v>
      </c>
      <c r="E34" s="833">
        <v>450165</v>
      </c>
      <c r="F34" s="833">
        <v>1097109</v>
      </c>
      <c r="G34" s="833" t="s">
        <v>36</v>
      </c>
      <c r="H34" s="833" t="s">
        <v>36</v>
      </c>
      <c r="I34" s="833" t="s">
        <v>184</v>
      </c>
      <c r="J34" s="834" t="s">
        <v>3333</v>
      </c>
      <c r="K34" s="834" t="s">
        <v>3333</v>
      </c>
      <c r="L34" s="834" t="s">
        <v>3333</v>
      </c>
      <c r="M34" s="834" t="s">
        <v>3333</v>
      </c>
    </row>
    <row r="35" spans="1:13" ht="14.25" customHeight="1" x14ac:dyDescent="0.25">
      <c r="A35" s="1474"/>
      <c r="B35" s="1477"/>
      <c r="C35" s="832" t="s">
        <v>185</v>
      </c>
      <c r="D35" s="832" t="s">
        <v>186</v>
      </c>
      <c r="E35" s="833">
        <v>461417</v>
      </c>
      <c r="F35" s="833">
        <v>1102524</v>
      </c>
      <c r="G35" s="833" t="s">
        <v>36</v>
      </c>
      <c r="H35" s="833" t="s">
        <v>69</v>
      </c>
      <c r="I35" s="833" t="s">
        <v>187</v>
      </c>
      <c r="J35" s="834" t="s">
        <v>3333</v>
      </c>
      <c r="K35" s="834" t="s">
        <v>3333</v>
      </c>
      <c r="L35" s="834">
        <v>23</v>
      </c>
      <c r="M35" s="834">
        <v>20.7</v>
      </c>
    </row>
    <row r="36" spans="1:13" ht="14.25" customHeight="1" x14ac:dyDescent="0.25">
      <c r="A36" s="1474"/>
      <c r="B36" s="1482"/>
      <c r="C36" s="844" t="s">
        <v>182</v>
      </c>
      <c r="D36" s="844" t="s">
        <v>188</v>
      </c>
      <c r="E36" s="845">
        <v>442305</v>
      </c>
      <c r="F36" s="845">
        <v>1092780</v>
      </c>
      <c r="G36" s="845" t="s">
        <v>36</v>
      </c>
      <c r="H36" s="845" t="s">
        <v>189</v>
      </c>
      <c r="I36" s="845" t="s">
        <v>189</v>
      </c>
      <c r="J36" s="846" t="s">
        <v>3333</v>
      </c>
      <c r="K36" s="846" t="s">
        <v>3333</v>
      </c>
      <c r="L36" s="846" t="s">
        <v>3333</v>
      </c>
      <c r="M36" s="846" t="s">
        <v>3333</v>
      </c>
    </row>
    <row r="37" spans="1:13" ht="14.25" customHeight="1" x14ac:dyDescent="0.25">
      <c r="A37" s="1474"/>
      <c r="B37" s="1497" t="s">
        <v>190</v>
      </c>
      <c r="C37" s="838" t="s">
        <v>85</v>
      </c>
      <c r="D37" s="838" t="s">
        <v>191</v>
      </c>
      <c r="E37" s="839">
        <v>494958</v>
      </c>
      <c r="F37" s="839">
        <v>1049620</v>
      </c>
      <c r="G37" s="839" t="s">
        <v>38</v>
      </c>
      <c r="H37" s="839" t="s">
        <v>74</v>
      </c>
      <c r="I37" s="839" t="s">
        <v>75</v>
      </c>
      <c r="J37" s="840" t="s">
        <v>3333</v>
      </c>
      <c r="K37" s="840" t="s">
        <v>3333</v>
      </c>
      <c r="L37" s="840" t="s">
        <v>3333</v>
      </c>
      <c r="M37" s="840" t="s">
        <v>3333</v>
      </c>
    </row>
    <row r="38" spans="1:13" ht="14.25" customHeight="1" x14ac:dyDescent="0.25">
      <c r="A38" s="1474"/>
      <c r="B38" s="1480"/>
      <c r="C38" s="838" t="s">
        <v>85</v>
      </c>
      <c r="D38" s="838" t="s">
        <v>192</v>
      </c>
      <c r="E38" s="839">
        <v>492323</v>
      </c>
      <c r="F38" s="839">
        <v>1046307</v>
      </c>
      <c r="G38" s="839" t="s">
        <v>38</v>
      </c>
      <c r="H38" s="839" t="s">
        <v>74</v>
      </c>
      <c r="I38" s="839" t="s">
        <v>75</v>
      </c>
      <c r="J38" s="840" t="s">
        <v>3333</v>
      </c>
      <c r="K38" s="840" t="s">
        <v>3333</v>
      </c>
      <c r="L38" s="840" t="s">
        <v>3333</v>
      </c>
      <c r="M38" s="840" t="s">
        <v>3333</v>
      </c>
    </row>
    <row r="39" spans="1:13" ht="14.25" customHeight="1" x14ac:dyDescent="0.25">
      <c r="A39" s="1474"/>
      <c r="B39" s="1480"/>
      <c r="C39" s="838" t="s">
        <v>85</v>
      </c>
      <c r="D39" s="838" t="s">
        <v>193</v>
      </c>
      <c r="E39" s="839">
        <v>487152</v>
      </c>
      <c r="F39" s="839">
        <v>1042701</v>
      </c>
      <c r="G39" s="839" t="s">
        <v>38</v>
      </c>
      <c r="H39" s="839" t="s">
        <v>74</v>
      </c>
      <c r="I39" s="839" t="s">
        <v>75</v>
      </c>
      <c r="J39" s="840" t="s">
        <v>3333</v>
      </c>
      <c r="K39" s="840" t="s">
        <v>3333</v>
      </c>
      <c r="L39" s="840" t="s">
        <v>3333</v>
      </c>
      <c r="M39" s="840" t="s">
        <v>3333</v>
      </c>
    </row>
    <row r="40" spans="1:13" ht="14.25" customHeight="1" x14ac:dyDescent="0.25">
      <c r="A40" s="1474"/>
      <c r="B40" s="1480"/>
      <c r="C40" s="838" t="s">
        <v>194</v>
      </c>
      <c r="D40" s="838" t="s">
        <v>195</v>
      </c>
      <c r="E40" s="839">
        <v>493052</v>
      </c>
      <c r="F40" s="839">
        <v>1038399</v>
      </c>
      <c r="G40" s="839" t="s">
        <v>38</v>
      </c>
      <c r="H40" s="839" t="s">
        <v>74</v>
      </c>
      <c r="I40" s="839" t="s">
        <v>75</v>
      </c>
      <c r="J40" s="840" t="s">
        <v>3333</v>
      </c>
      <c r="K40" s="840" t="s">
        <v>3333</v>
      </c>
      <c r="L40" s="840" t="s">
        <v>3333</v>
      </c>
      <c r="M40" s="840" t="s">
        <v>3333</v>
      </c>
    </row>
    <row r="41" spans="1:13" ht="14.25" customHeight="1" x14ac:dyDescent="0.25">
      <c r="A41" s="1474"/>
      <c r="B41" s="1498" t="s">
        <v>196</v>
      </c>
      <c r="C41" s="841" t="s">
        <v>197</v>
      </c>
      <c r="D41" s="841" t="s">
        <v>198</v>
      </c>
      <c r="E41" s="842">
        <v>438645</v>
      </c>
      <c r="F41" s="842">
        <v>1103798</v>
      </c>
      <c r="G41" s="842" t="s">
        <v>36</v>
      </c>
      <c r="H41" s="842" t="s">
        <v>72</v>
      </c>
      <c r="I41" s="842" t="s">
        <v>72</v>
      </c>
      <c r="J41" s="843" t="s">
        <v>3333</v>
      </c>
      <c r="K41" s="843" t="s">
        <v>3333</v>
      </c>
      <c r="L41" s="843" t="s">
        <v>3333</v>
      </c>
      <c r="M41" s="843" t="s">
        <v>3333</v>
      </c>
    </row>
    <row r="42" spans="1:13" ht="14.25" customHeight="1" x14ac:dyDescent="0.25">
      <c r="A42" s="1474"/>
      <c r="B42" s="1477"/>
      <c r="C42" s="832" t="s">
        <v>197</v>
      </c>
      <c r="D42" s="832" t="s">
        <v>199</v>
      </c>
      <c r="E42" s="833">
        <v>433449</v>
      </c>
      <c r="F42" s="833">
        <v>1101403</v>
      </c>
      <c r="G42" s="833" t="s">
        <v>36</v>
      </c>
      <c r="H42" s="833" t="s">
        <v>72</v>
      </c>
      <c r="I42" s="833" t="s">
        <v>72</v>
      </c>
      <c r="J42" s="834" t="s">
        <v>3333</v>
      </c>
      <c r="K42" s="834" t="s">
        <v>3333</v>
      </c>
      <c r="L42" s="834">
        <v>30</v>
      </c>
      <c r="M42" s="834">
        <v>0</v>
      </c>
    </row>
    <row r="43" spans="1:13" ht="14.25" customHeight="1" x14ac:dyDescent="0.25">
      <c r="A43" s="1474"/>
      <c r="B43" s="1477"/>
      <c r="C43" s="832" t="s">
        <v>197</v>
      </c>
      <c r="D43" s="832" t="s">
        <v>200</v>
      </c>
      <c r="E43" s="833">
        <v>427002</v>
      </c>
      <c r="F43" s="833">
        <v>1096916</v>
      </c>
      <c r="G43" s="833" t="s">
        <v>36</v>
      </c>
      <c r="H43" s="833" t="s">
        <v>72</v>
      </c>
      <c r="I43" s="833" t="s">
        <v>72</v>
      </c>
      <c r="J43" s="834" t="s">
        <v>3333</v>
      </c>
      <c r="K43" s="834" t="s">
        <v>3333</v>
      </c>
      <c r="L43" s="834">
        <v>0</v>
      </c>
      <c r="M43" s="834">
        <v>0</v>
      </c>
    </row>
    <row r="44" spans="1:13" ht="14.25" customHeight="1" x14ac:dyDescent="0.25">
      <c r="A44" s="1474"/>
      <c r="B44" s="1477"/>
      <c r="C44" s="832" t="s">
        <v>197</v>
      </c>
      <c r="D44" s="832" t="s">
        <v>201</v>
      </c>
      <c r="E44" s="833">
        <v>426346</v>
      </c>
      <c r="F44" s="833">
        <v>1096040</v>
      </c>
      <c r="G44" s="833" t="s">
        <v>38</v>
      </c>
      <c r="H44" s="833" t="s">
        <v>73</v>
      </c>
      <c r="I44" s="833" t="s">
        <v>202</v>
      </c>
      <c r="J44" s="834" t="s">
        <v>3333</v>
      </c>
      <c r="K44" s="834" t="s">
        <v>3333</v>
      </c>
      <c r="L44" s="834">
        <v>30</v>
      </c>
      <c r="M44" s="834">
        <v>30</v>
      </c>
    </row>
    <row r="45" spans="1:13" ht="14.25" customHeight="1" x14ac:dyDescent="0.25">
      <c r="A45" s="1474"/>
      <c r="B45" s="1477"/>
      <c r="C45" s="832" t="s">
        <v>203</v>
      </c>
      <c r="D45" s="832" t="s">
        <v>204</v>
      </c>
      <c r="E45" s="833">
        <v>442899</v>
      </c>
      <c r="F45" s="833">
        <v>1097938</v>
      </c>
      <c r="G45" s="833" t="s">
        <v>36</v>
      </c>
      <c r="H45" s="833" t="s">
        <v>72</v>
      </c>
      <c r="I45" s="833" t="s">
        <v>196</v>
      </c>
      <c r="J45" s="834" t="s">
        <v>3333</v>
      </c>
      <c r="K45" s="834" t="s">
        <v>3333</v>
      </c>
      <c r="L45" s="834">
        <v>0</v>
      </c>
      <c r="M45" s="834">
        <v>0</v>
      </c>
    </row>
    <row r="46" spans="1:13" ht="14.25" customHeight="1" x14ac:dyDescent="0.25">
      <c r="A46" s="1474"/>
      <c r="B46" s="1477"/>
      <c r="C46" s="832" t="s">
        <v>197</v>
      </c>
      <c r="D46" s="832" t="s">
        <v>205</v>
      </c>
      <c r="E46" s="833">
        <v>424452</v>
      </c>
      <c r="F46" s="833">
        <v>1095218</v>
      </c>
      <c r="G46" s="833" t="s">
        <v>36</v>
      </c>
      <c r="H46" s="833" t="s">
        <v>189</v>
      </c>
      <c r="I46" s="833" t="s">
        <v>206</v>
      </c>
      <c r="J46" s="834" t="s">
        <v>3333</v>
      </c>
      <c r="K46" s="834" t="s">
        <v>3333</v>
      </c>
      <c r="L46" s="834">
        <v>0</v>
      </c>
      <c r="M46" s="834">
        <v>30</v>
      </c>
    </row>
    <row r="47" spans="1:13" ht="14.25" customHeight="1" x14ac:dyDescent="0.25">
      <c r="A47" s="1474"/>
      <c r="B47" s="1482"/>
      <c r="C47" s="844" t="s">
        <v>197</v>
      </c>
      <c r="D47" s="844" t="s">
        <v>207</v>
      </c>
      <c r="E47" s="845">
        <v>424914</v>
      </c>
      <c r="F47" s="845">
        <v>1093895</v>
      </c>
      <c r="G47" s="845" t="s">
        <v>36</v>
      </c>
      <c r="H47" s="845" t="s">
        <v>189</v>
      </c>
      <c r="I47" s="845" t="s">
        <v>206</v>
      </c>
      <c r="J47" s="846" t="s">
        <v>3333</v>
      </c>
      <c r="K47" s="846" t="s">
        <v>3333</v>
      </c>
      <c r="L47" s="846">
        <v>0</v>
      </c>
      <c r="M47" s="846">
        <v>0</v>
      </c>
    </row>
    <row r="48" spans="1:13" ht="14.25" customHeight="1" x14ac:dyDescent="0.25">
      <c r="A48" s="1474"/>
      <c r="B48" s="1497" t="s">
        <v>208</v>
      </c>
      <c r="C48" s="838" t="s">
        <v>209</v>
      </c>
      <c r="D48" s="838" t="s">
        <v>210</v>
      </c>
      <c r="E48" s="839">
        <v>523586</v>
      </c>
      <c r="F48" s="839">
        <v>1024342</v>
      </c>
      <c r="G48" s="839" t="s">
        <v>35</v>
      </c>
      <c r="H48" s="839" t="s">
        <v>211</v>
      </c>
      <c r="I48" s="839" t="s">
        <v>208</v>
      </c>
      <c r="J48" s="840" t="s">
        <v>3333</v>
      </c>
      <c r="K48" s="840" t="s">
        <v>3333</v>
      </c>
      <c r="L48" s="840">
        <v>0</v>
      </c>
      <c r="M48" s="840">
        <v>0</v>
      </c>
    </row>
    <row r="49" spans="1:13" ht="14.25" customHeight="1" x14ac:dyDescent="0.25">
      <c r="A49" s="1474"/>
      <c r="B49" s="1480"/>
      <c r="C49" s="838" t="s">
        <v>212</v>
      </c>
      <c r="D49" s="838" t="s">
        <v>213</v>
      </c>
      <c r="E49" s="839">
        <v>519598</v>
      </c>
      <c r="F49" s="839">
        <v>1024524</v>
      </c>
      <c r="G49" s="839" t="s">
        <v>35</v>
      </c>
      <c r="H49" s="839" t="s">
        <v>211</v>
      </c>
      <c r="I49" s="839" t="s">
        <v>208</v>
      </c>
      <c r="J49" s="840" t="s">
        <v>3333</v>
      </c>
      <c r="K49" s="840" t="s">
        <v>3333</v>
      </c>
      <c r="L49" s="840">
        <v>30</v>
      </c>
      <c r="M49" s="840">
        <v>0</v>
      </c>
    </row>
    <row r="50" spans="1:13" ht="14.25" customHeight="1" x14ac:dyDescent="0.25">
      <c r="A50" s="1474"/>
      <c r="B50" s="1480"/>
      <c r="C50" s="838" t="s">
        <v>212</v>
      </c>
      <c r="D50" s="838" t="s">
        <v>214</v>
      </c>
      <c r="E50" s="839">
        <v>515570</v>
      </c>
      <c r="F50" s="839">
        <v>1025242</v>
      </c>
      <c r="G50" s="839" t="s">
        <v>38</v>
      </c>
      <c r="H50" s="839" t="s">
        <v>67</v>
      </c>
      <c r="I50" s="839" t="s">
        <v>215</v>
      </c>
      <c r="J50" s="840" t="s">
        <v>3333</v>
      </c>
      <c r="K50" s="840" t="s">
        <v>3333</v>
      </c>
      <c r="L50" s="840">
        <v>30</v>
      </c>
      <c r="M50" s="840">
        <v>0</v>
      </c>
    </row>
    <row r="51" spans="1:13" ht="14.25" customHeight="1" x14ac:dyDescent="0.25">
      <c r="A51" s="1474"/>
      <c r="B51" s="1498" t="s">
        <v>76</v>
      </c>
      <c r="C51" s="841" t="s">
        <v>216</v>
      </c>
      <c r="D51" s="841" t="s">
        <v>217</v>
      </c>
      <c r="E51" s="842">
        <v>507465</v>
      </c>
      <c r="F51" s="842">
        <v>1066603</v>
      </c>
      <c r="G51" s="842" t="s">
        <v>35</v>
      </c>
      <c r="H51" s="842" t="s">
        <v>218</v>
      </c>
      <c r="I51" s="842" t="s">
        <v>219</v>
      </c>
      <c r="J51" s="843" t="s">
        <v>3333</v>
      </c>
      <c r="K51" s="843" t="s">
        <v>3333</v>
      </c>
      <c r="L51" s="843">
        <v>0</v>
      </c>
      <c r="M51" s="843">
        <v>30</v>
      </c>
    </row>
    <row r="52" spans="1:13" ht="14.25" customHeight="1" x14ac:dyDescent="0.25">
      <c r="A52" s="1474"/>
      <c r="B52" s="1477"/>
      <c r="C52" s="832" t="s">
        <v>216</v>
      </c>
      <c r="D52" s="832" t="s">
        <v>220</v>
      </c>
      <c r="E52" s="833">
        <v>494664</v>
      </c>
      <c r="F52" s="833">
        <v>1067818</v>
      </c>
      <c r="G52" s="833" t="s">
        <v>35</v>
      </c>
      <c r="H52" s="833" t="s">
        <v>221</v>
      </c>
      <c r="I52" s="833" t="s">
        <v>222</v>
      </c>
      <c r="J52" s="834" t="s">
        <v>3333</v>
      </c>
      <c r="K52" s="834" t="s">
        <v>3333</v>
      </c>
      <c r="L52" s="834">
        <v>0</v>
      </c>
      <c r="M52" s="834">
        <v>30</v>
      </c>
    </row>
    <row r="53" spans="1:13" ht="14.25" customHeight="1" x14ac:dyDescent="0.25">
      <c r="A53" s="1474"/>
      <c r="B53" s="1477"/>
      <c r="C53" s="832" t="s">
        <v>216</v>
      </c>
      <c r="D53" s="832" t="s">
        <v>223</v>
      </c>
      <c r="E53" s="833">
        <v>470906</v>
      </c>
      <c r="F53" s="833">
        <v>1067483</v>
      </c>
      <c r="G53" s="833" t="s">
        <v>35</v>
      </c>
      <c r="H53" s="833" t="s">
        <v>71</v>
      </c>
      <c r="I53" s="833" t="s">
        <v>224</v>
      </c>
      <c r="J53" s="834" t="s">
        <v>3333</v>
      </c>
      <c r="K53" s="834" t="s">
        <v>3333</v>
      </c>
      <c r="L53" s="834" t="s">
        <v>3333</v>
      </c>
      <c r="M53" s="834" t="s">
        <v>3333</v>
      </c>
    </row>
    <row r="54" spans="1:13" ht="14.25" customHeight="1" x14ac:dyDescent="0.25">
      <c r="A54" s="1474"/>
      <c r="B54" s="1477"/>
      <c r="C54" s="832" t="s">
        <v>225</v>
      </c>
      <c r="D54" s="832" t="s">
        <v>226</v>
      </c>
      <c r="E54" s="833">
        <v>479275</v>
      </c>
      <c r="F54" s="833">
        <v>1081225</v>
      </c>
      <c r="G54" s="833" t="s">
        <v>35</v>
      </c>
      <c r="H54" s="833" t="s">
        <v>71</v>
      </c>
      <c r="I54" s="833" t="s">
        <v>227</v>
      </c>
      <c r="J54" s="834" t="s">
        <v>3333</v>
      </c>
      <c r="K54" s="834" t="s">
        <v>3333</v>
      </c>
      <c r="L54" s="834" t="s">
        <v>3333</v>
      </c>
      <c r="M54" s="834" t="s">
        <v>3333</v>
      </c>
    </row>
    <row r="55" spans="1:13" ht="14.25" customHeight="1" x14ac:dyDescent="0.25">
      <c r="A55" s="1474"/>
      <c r="B55" s="1482"/>
      <c r="C55" s="844" t="s">
        <v>225</v>
      </c>
      <c r="D55" s="844" t="s">
        <v>228</v>
      </c>
      <c r="E55" s="845">
        <v>464126</v>
      </c>
      <c r="F55" s="845">
        <v>1080033</v>
      </c>
      <c r="G55" s="845" t="s">
        <v>35</v>
      </c>
      <c r="H55" s="845" t="s">
        <v>71</v>
      </c>
      <c r="I55" s="845" t="s">
        <v>224</v>
      </c>
      <c r="J55" s="846" t="s">
        <v>3333</v>
      </c>
      <c r="K55" s="846" t="s">
        <v>3333</v>
      </c>
      <c r="L55" s="846" t="s">
        <v>3333</v>
      </c>
      <c r="M55" s="846" t="s">
        <v>3333</v>
      </c>
    </row>
    <row r="56" spans="1:13" ht="14.25" customHeight="1" x14ac:dyDescent="0.25">
      <c r="A56" s="1474"/>
      <c r="B56" s="1495" t="s">
        <v>84</v>
      </c>
      <c r="C56" s="832" t="s">
        <v>86</v>
      </c>
      <c r="D56" s="832" t="s">
        <v>229</v>
      </c>
      <c r="E56" s="833">
        <v>521484</v>
      </c>
      <c r="F56" s="833">
        <v>1056755</v>
      </c>
      <c r="G56" s="833" t="s">
        <v>35</v>
      </c>
      <c r="H56" s="833" t="s">
        <v>218</v>
      </c>
      <c r="I56" s="833" t="s">
        <v>230</v>
      </c>
      <c r="J56" s="834" t="s">
        <v>3333</v>
      </c>
      <c r="K56" s="834" t="s">
        <v>3333</v>
      </c>
      <c r="L56" s="834" t="s">
        <v>3333</v>
      </c>
      <c r="M56" s="834" t="s">
        <v>3333</v>
      </c>
    </row>
    <row r="57" spans="1:13" ht="14.25" customHeight="1" x14ac:dyDescent="0.25">
      <c r="A57" s="1474"/>
      <c r="B57" s="1477"/>
      <c r="C57" s="832" t="s">
        <v>86</v>
      </c>
      <c r="D57" s="832" t="s">
        <v>231</v>
      </c>
      <c r="E57" s="833">
        <v>520293</v>
      </c>
      <c r="F57" s="833">
        <v>1055374</v>
      </c>
      <c r="G57" s="833" t="s">
        <v>35</v>
      </c>
      <c r="H57" s="833" t="s">
        <v>218</v>
      </c>
      <c r="I57" s="833" t="s">
        <v>230</v>
      </c>
      <c r="J57" s="834" t="s">
        <v>3333</v>
      </c>
      <c r="K57" s="834" t="s">
        <v>3333</v>
      </c>
      <c r="L57" s="834" t="s">
        <v>3333</v>
      </c>
      <c r="M57" s="834" t="s">
        <v>3333</v>
      </c>
    </row>
    <row r="58" spans="1:13" ht="14.25" customHeight="1" x14ac:dyDescent="0.25">
      <c r="A58" s="1474"/>
      <c r="B58" s="1477"/>
      <c r="C58" s="832" t="s">
        <v>86</v>
      </c>
      <c r="D58" s="832" t="s">
        <v>232</v>
      </c>
      <c r="E58" s="833">
        <v>504072</v>
      </c>
      <c r="F58" s="833">
        <v>1043116</v>
      </c>
      <c r="G58" s="833" t="s">
        <v>38</v>
      </c>
      <c r="H58" s="833" t="s">
        <v>74</v>
      </c>
      <c r="I58" s="833" t="s">
        <v>84</v>
      </c>
      <c r="J58" s="834" t="s">
        <v>3333</v>
      </c>
      <c r="K58" s="834" t="s">
        <v>3333</v>
      </c>
      <c r="L58" s="834">
        <v>86.4</v>
      </c>
      <c r="M58" s="834" t="s">
        <v>3333</v>
      </c>
    </row>
    <row r="59" spans="1:13" ht="14.25" customHeight="1" x14ac:dyDescent="0.25">
      <c r="A59" s="1474"/>
      <c r="B59" s="1477"/>
      <c r="C59" s="832" t="s">
        <v>86</v>
      </c>
      <c r="D59" s="832" t="s">
        <v>233</v>
      </c>
      <c r="E59" s="833">
        <v>495894</v>
      </c>
      <c r="F59" s="833">
        <v>1037499</v>
      </c>
      <c r="G59" s="833" t="s">
        <v>38</v>
      </c>
      <c r="H59" s="833" t="s">
        <v>74</v>
      </c>
      <c r="I59" s="833" t="s">
        <v>84</v>
      </c>
      <c r="J59" s="834" t="s">
        <v>3333</v>
      </c>
      <c r="K59" s="834" t="s">
        <v>3333</v>
      </c>
      <c r="L59" s="834">
        <v>142.69999999999999</v>
      </c>
      <c r="M59" s="834" t="s">
        <v>3333</v>
      </c>
    </row>
    <row r="60" spans="1:13" ht="14.25" customHeight="1" x14ac:dyDescent="0.25">
      <c r="A60" s="1474"/>
      <c r="B60" s="1477"/>
      <c r="C60" s="832" t="s">
        <v>234</v>
      </c>
      <c r="D60" s="832" t="s">
        <v>235</v>
      </c>
      <c r="E60" s="833">
        <v>526378</v>
      </c>
      <c r="F60" s="833">
        <v>1049217</v>
      </c>
      <c r="G60" s="833" t="s">
        <v>35</v>
      </c>
      <c r="H60" s="833" t="s">
        <v>236</v>
      </c>
      <c r="I60" s="833" t="s">
        <v>237</v>
      </c>
      <c r="J60" s="834" t="s">
        <v>3333</v>
      </c>
      <c r="K60" s="834" t="s">
        <v>3333</v>
      </c>
      <c r="L60" s="834" t="s">
        <v>3333</v>
      </c>
      <c r="M60" s="834" t="s">
        <v>3333</v>
      </c>
    </row>
    <row r="61" spans="1:13" ht="14.25" customHeight="1" x14ac:dyDescent="0.25">
      <c r="A61" s="1474"/>
      <c r="B61" s="1478"/>
      <c r="C61" s="835" t="s">
        <v>86</v>
      </c>
      <c r="D61" s="835" t="s">
        <v>238</v>
      </c>
      <c r="E61" s="836">
        <v>495005</v>
      </c>
      <c r="F61" s="836">
        <v>1041790</v>
      </c>
      <c r="G61" s="836" t="s">
        <v>38</v>
      </c>
      <c r="H61" s="836" t="s">
        <v>74</v>
      </c>
      <c r="I61" s="836" t="s">
        <v>75</v>
      </c>
      <c r="J61" s="837" t="s">
        <v>3333</v>
      </c>
      <c r="K61" s="837" t="s">
        <v>3333</v>
      </c>
      <c r="L61" s="837" t="s">
        <v>3333</v>
      </c>
      <c r="M61" s="837" t="s">
        <v>3333</v>
      </c>
    </row>
    <row r="62" spans="1:13" s="850" customFormat="1" ht="14.25" customHeight="1" x14ac:dyDescent="0.3">
      <c r="A62" s="881"/>
      <c r="B62" s="581"/>
      <c r="C62" s="847"/>
      <c r="D62" s="847"/>
      <c r="E62" s="848"/>
      <c r="F62" s="848"/>
      <c r="G62" s="848"/>
      <c r="H62" s="848"/>
      <c r="I62" s="848"/>
      <c r="J62" s="849"/>
      <c r="K62" s="849"/>
      <c r="L62" s="849"/>
      <c r="M62" s="849"/>
    </row>
    <row r="63" spans="1:13" ht="14.25" customHeight="1" x14ac:dyDescent="0.25">
      <c r="B63" s="825"/>
      <c r="C63" s="1485" t="s">
        <v>106</v>
      </c>
      <c r="D63" s="1485" t="s">
        <v>107</v>
      </c>
      <c r="E63" s="1487" t="s">
        <v>3331</v>
      </c>
      <c r="F63" s="1488"/>
      <c r="G63" s="1488"/>
      <c r="H63" s="1488"/>
      <c r="I63" s="1488"/>
      <c r="J63" s="1489" t="s">
        <v>3553</v>
      </c>
      <c r="K63" s="1490"/>
      <c r="L63" s="1490"/>
      <c r="M63" s="1490"/>
    </row>
    <row r="64" spans="1:13" ht="25.5" customHeight="1" x14ac:dyDescent="0.25">
      <c r="B64" s="1441" t="s">
        <v>115</v>
      </c>
      <c r="C64" s="1480"/>
      <c r="D64" s="1480"/>
      <c r="E64" s="826" t="s">
        <v>116</v>
      </c>
      <c r="F64" s="826" t="s">
        <v>117</v>
      </c>
      <c r="G64" s="1448" t="s">
        <v>39</v>
      </c>
      <c r="H64" s="1448" t="s">
        <v>65</v>
      </c>
      <c r="I64" s="1448" t="s">
        <v>118</v>
      </c>
      <c r="J64" s="882" t="s">
        <v>1721</v>
      </c>
      <c r="K64" s="882" t="s">
        <v>1722</v>
      </c>
      <c r="L64" s="882" t="s">
        <v>1722</v>
      </c>
      <c r="M64" s="882" t="s">
        <v>1722</v>
      </c>
    </row>
    <row r="65" spans="1:13" ht="14.25" customHeight="1" x14ac:dyDescent="0.25">
      <c r="B65" s="1486"/>
      <c r="C65" s="1486"/>
      <c r="D65" s="1486"/>
      <c r="E65" s="827" t="s">
        <v>136</v>
      </c>
      <c r="F65" s="827" t="s">
        <v>136</v>
      </c>
      <c r="G65" s="1486"/>
      <c r="H65" s="1486"/>
      <c r="I65" s="1486"/>
      <c r="J65" s="851" t="s">
        <v>3334</v>
      </c>
      <c r="K65" s="851" t="s">
        <v>3335</v>
      </c>
      <c r="L65" s="851" t="s">
        <v>3336</v>
      </c>
      <c r="M65" s="851" t="s">
        <v>3337</v>
      </c>
    </row>
    <row r="66" spans="1:13" ht="14.25" customHeight="1" x14ac:dyDescent="0.25">
      <c r="A66" s="1491" t="s">
        <v>3338</v>
      </c>
      <c r="B66" s="1492" t="s">
        <v>1638</v>
      </c>
      <c r="C66" s="852" t="s">
        <v>3339</v>
      </c>
      <c r="D66" s="853" t="s">
        <v>3340</v>
      </c>
      <c r="E66" s="854">
        <v>506671.89854899998</v>
      </c>
      <c r="F66" s="854">
        <v>1092705.08678</v>
      </c>
      <c r="G66" s="852" t="s">
        <v>1689</v>
      </c>
      <c r="H66" s="853" t="s">
        <v>1689</v>
      </c>
      <c r="I66" s="853" t="s">
        <v>3341</v>
      </c>
      <c r="J66" s="855">
        <v>15</v>
      </c>
      <c r="K66" s="855">
        <v>9.9</v>
      </c>
      <c r="L66" s="855">
        <v>10</v>
      </c>
      <c r="M66" s="855">
        <v>70</v>
      </c>
    </row>
    <row r="67" spans="1:13" ht="14.25" customHeight="1" x14ac:dyDescent="0.25">
      <c r="A67" s="1474"/>
      <c r="B67" s="1477"/>
      <c r="C67" s="770" t="s">
        <v>3342</v>
      </c>
      <c r="D67" s="777" t="s">
        <v>3343</v>
      </c>
      <c r="E67" s="856">
        <v>499318.84782000002</v>
      </c>
      <c r="F67" s="856">
        <v>1087030.56436</v>
      </c>
      <c r="G67" s="770" t="s">
        <v>1689</v>
      </c>
      <c r="H67" s="777" t="s">
        <v>1689</v>
      </c>
      <c r="I67" s="777" t="s">
        <v>3344</v>
      </c>
      <c r="J67" s="857" t="s">
        <v>3333</v>
      </c>
      <c r="K67" s="857" t="s">
        <v>3333</v>
      </c>
      <c r="L67" s="857" t="s">
        <v>3333</v>
      </c>
      <c r="M67" s="857" t="s">
        <v>3333</v>
      </c>
    </row>
    <row r="68" spans="1:13" ht="14.25" customHeight="1" x14ac:dyDescent="0.25">
      <c r="A68" s="1474"/>
      <c r="B68" s="1477"/>
      <c r="C68" s="770" t="s">
        <v>3342</v>
      </c>
      <c r="D68" s="777" t="s">
        <v>3345</v>
      </c>
      <c r="E68" s="856">
        <v>505246</v>
      </c>
      <c r="F68" s="856">
        <v>1087450</v>
      </c>
      <c r="G68" s="770" t="s">
        <v>1689</v>
      </c>
      <c r="H68" s="777" t="s">
        <v>3346</v>
      </c>
      <c r="I68" s="777" t="s">
        <v>66</v>
      </c>
      <c r="J68" s="857">
        <v>17</v>
      </c>
      <c r="K68" s="857">
        <v>9.9</v>
      </c>
      <c r="L68" s="857">
        <v>10</v>
      </c>
      <c r="M68" s="857">
        <v>20</v>
      </c>
    </row>
    <row r="69" spans="1:13" ht="14.25" customHeight="1" x14ac:dyDescent="0.25">
      <c r="A69" s="1474"/>
      <c r="B69" s="1477"/>
      <c r="C69" s="770" t="s">
        <v>3347</v>
      </c>
      <c r="D69" s="777" t="s">
        <v>3348</v>
      </c>
      <c r="E69" s="856">
        <v>514164.19604399998</v>
      </c>
      <c r="F69" s="856">
        <v>1084516.13619</v>
      </c>
      <c r="G69" s="770" t="s">
        <v>1689</v>
      </c>
      <c r="H69" s="777" t="s">
        <v>1689</v>
      </c>
      <c r="I69" s="777" t="s">
        <v>3349</v>
      </c>
      <c r="J69" s="857">
        <v>18</v>
      </c>
      <c r="K69" s="857">
        <v>9.9</v>
      </c>
      <c r="L69" s="857">
        <v>10</v>
      </c>
      <c r="M69" s="857">
        <v>22</v>
      </c>
    </row>
    <row r="70" spans="1:13" ht="14.25" customHeight="1" x14ac:dyDescent="0.25">
      <c r="A70" s="1474"/>
      <c r="B70" s="1477"/>
      <c r="C70" s="770" t="s">
        <v>3350</v>
      </c>
      <c r="D70" s="777" t="s">
        <v>3351</v>
      </c>
      <c r="E70" s="856">
        <v>516802.37727400003</v>
      </c>
      <c r="F70" s="856">
        <v>1082233.6014099999</v>
      </c>
      <c r="G70" s="770" t="s">
        <v>1689</v>
      </c>
      <c r="H70" s="777" t="s">
        <v>3352</v>
      </c>
      <c r="I70" s="777" t="s">
        <v>3353</v>
      </c>
      <c r="J70" s="857" t="s">
        <v>3333</v>
      </c>
      <c r="K70" s="857" t="s">
        <v>3333</v>
      </c>
      <c r="L70" s="857" t="s">
        <v>3333</v>
      </c>
      <c r="M70" s="857" t="s">
        <v>3333</v>
      </c>
    </row>
    <row r="71" spans="1:13" ht="14.25" customHeight="1" x14ac:dyDescent="0.25">
      <c r="A71" s="1474"/>
      <c r="B71" s="1477"/>
      <c r="C71" s="770" t="s">
        <v>3354</v>
      </c>
      <c r="D71" s="777" t="s">
        <v>3355</v>
      </c>
      <c r="E71" s="856">
        <v>534974.92869600002</v>
      </c>
      <c r="F71" s="856">
        <v>1087583.00351</v>
      </c>
      <c r="G71" s="770" t="s">
        <v>1689</v>
      </c>
      <c r="H71" s="777" t="s">
        <v>3356</v>
      </c>
      <c r="I71" s="777" t="s">
        <v>3357</v>
      </c>
      <c r="J71" s="857" t="s">
        <v>3333</v>
      </c>
      <c r="K71" s="857" t="s">
        <v>3333</v>
      </c>
      <c r="L71" s="857" t="s">
        <v>3333</v>
      </c>
      <c r="M71" s="857" t="s">
        <v>3333</v>
      </c>
    </row>
    <row r="72" spans="1:13" ht="14.25" customHeight="1" x14ac:dyDescent="0.25">
      <c r="A72" s="1474"/>
      <c r="B72" s="1477"/>
      <c r="C72" s="770" t="s">
        <v>3358</v>
      </c>
      <c r="D72" s="777" t="s">
        <v>3359</v>
      </c>
      <c r="E72" s="856">
        <v>538084.02751199994</v>
      </c>
      <c r="F72" s="856">
        <v>1087094.59916</v>
      </c>
      <c r="G72" s="770" t="s">
        <v>1689</v>
      </c>
      <c r="H72" s="777" t="s">
        <v>1695</v>
      </c>
      <c r="I72" s="777" t="s">
        <v>3360</v>
      </c>
      <c r="J72" s="857" t="s">
        <v>3333</v>
      </c>
      <c r="K72" s="857" t="s">
        <v>3333</v>
      </c>
      <c r="L72" s="857" t="s">
        <v>3333</v>
      </c>
      <c r="M72" s="857" t="s">
        <v>3333</v>
      </c>
    </row>
    <row r="73" spans="1:13" ht="14.25" customHeight="1" x14ac:dyDescent="0.25">
      <c r="A73" s="1474"/>
      <c r="B73" s="1477"/>
      <c r="C73" s="770" t="s">
        <v>3361</v>
      </c>
      <c r="D73" s="777" t="s">
        <v>3362</v>
      </c>
      <c r="E73" s="856">
        <v>539801</v>
      </c>
      <c r="F73" s="856">
        <v>1091071</v>
      </c>
      <c r="G73" s="770" t="s">
        <v>1689</v>
      </c>
      <c r="H73" s="777" t="s">
        <v>1695</v>
      </c>
      <c r="I73" s="777" t="s">
        <v>3360</v>
      </c>
      <c r="J73" s="857" t="s">
        <v>3333</v>
      </c>
      <c r="K73" s="857" t="s">
        <v>3333</v>
      </c>
      <c r="L73" s="857" t="s">
        <v>3333</v>
      </c>
      <c r="M73" s="857" t="s">
        <v>3333</v>
      </c>
    </row>
    <row r="74" spans="1:13" ht="14.25" customHeight="1" x14ac:dyDescent="0.25">
      <c r="A74" s="1474"/>
      <c r="B74" s="1477"/>
      <c r="C74" s="770" t="s">
        <v>3363</v>
      </c>
      <c r="D74" s="777" t="s">
        <v>3364</v>
      </c>
      <c r="E74" s="856">
        <v>533672.54728499998</v>
      </c>
      <c r="F74" s="856">
        <v>1096155.5043899999</v>
      </c>
      <c r="G74" s="770" t="s">
        <v>1689</v>
      </c>
      <c r="H74" s="777" t="s">
        <v>1695</v>
      </c>
      <c r="I74" s="777" t="s">
        <v>1695</v>
      </c>
      <c r="J74" s="857">
        <v>9.9</v>
      </c>
      <c r="K74" s="857">
        <v>36</v>
      </c>
      <c r="L74" s="857">
        <v>10</v>
      </c>
      <c r="M74" s="857">
        <v>10</v>
      </c>
    </row>
    <row r="75" spans="1:13" ht="14.25" customHeight="1" x14ac:dyDescent="0.25">
      <c r="A75" s="1474"/>
      <c r="B75" s="1477"/>
      <c r="C75" s="770" t="s">
        <v>3365</v>
      </c>
      <c r="D75" s="777" t="s">
        <v>3366</v>
      </c>
      <c r="E75" s="856">
        <v>515725.17498800001</v>
      </c>
      <c r="F75" s="856">
        <v>1088402.9497799999</v>
      </c>
      <c r="G75" s="770" t="s">
        <v>1689</v>
      </c>
      <c r="H75" s="777" t="s">
        <v>3352</v>
      </c>
      <c r="I75" s="777" t="s">
        <v>3352</v>
      </c>
      <c r="J75" s="857">
        <v>10</v>
      </c>
      <c r="K75" s="857">
        <v>9.9</v>
      </c>
      <c r="L75" s="857">
        <v>10</v>
      </c>
      <c r="M75" s="857">
        <v>264</v>
      </c>
    </row>
    <row r="76" spans="1:13" ht="14.25" customHeight="1" x14ac:dyDescent="0.25">
      <c r="A76" s="1474"/>
      <c r="B76" s="1477"/>
      <c r="C76" s="770" t="s">
        <v>1640</v>
      </c>
      <c r="D76" s="777" t="s">
        <v>3367</v>
      </c>
      <c r="E76" s="856">
        <v>538321</v>
      </c>
      <c r="F76" s="856">
        <v>1094946</v>
      </c>
      <c r="G76" s="770" t="s">
        <v>1689</v>
      </c>
      <c r="H76" s="777" t="s">
        <v>1695</v>
      </c>
      <c r="I76" s="777" t="s">
        <v>1695</v>
      </c>
      <c r="J76" s="857">
        <v>0.5</v>
      </c>
      <c r="K76" s="857">
        <v>60</v>
      </c>
      <c r="L76" s="857">
        <v>0.5</v>
      </c>
      <c r="M76" s="857">
        <v>161.6</v>
      </c>
    </row>
    <row r="77" spans="1:13" ht="14.25" customHeight="1" x14ac:dyDescent="0.25">
      <c r="A77" s="1474"/>
      <c r="B77" s="1477"/>
      <c r="C77" s="770" t="s">
        <v>1640</v>
      </c>
      <c r="D77" s="777" t="s">
        <v>3368</v>
      </c>
      <c r="E77" s="856">
        <v>551179</v>
      </c>
      <c r="F77" s="856">
        <v>1117583</v>
      </c>
      <c r="G77" s="777" t="s">
        <v>3369</v>
      </c>
      <c r="H77" s="777" t="s">
        <v>1697</v>
      </c>
      <c r="I77" s="777" t="s">
        <v>3370</v>
      </c>
      <c r="J77" s="857">
        <v>18</v>
      </c>
      <c r="K77" s="857">
        <v>60</v>
      </c>
      <c r="L77" s="857">
        <v>18</v>
      </c>
      <c r="M77" s="857">
        <v>130.4</v>
      </c>
    </row>
    <row r="78" spans="1:13" ht="14.25" customHeight="1" x14ac:dyDescent="0.25">
      <c r="A78" s="1474"/>
      <c r="B78" s="1478"/>
      <c r="C78" s="858" t="s">
        <v>1640</v>
      </c>
      <c r="D78" s="859" t="s">
        <v>3371</v>
      </c>
      <c r="E78" s="859">
        <v>555993</v>
      </c>
      <c r="F78" s="859">
        <v>1125844</v>
      </c>
      <c r="G78" s="859" t="s">
        <v>3369</v>
      </c>
      <c r="H78" s="858" t="s">
        <v>1697</v>
      </c>
      <c r="I78" s="859" t="s">
        <v>3370</v>
      </c>
      <c r="J78" s="860">
        <v>18</v>
      </c>
      <c r="K78" s="860">
        <v>60</v>
      </c>
      <c r="L78" s="860">
        <v>0.5</v>
      </c>
      <c r="M78" s="860">
        <v>131</v>
      </c>
    </row>
    <row r="79" spans="1:13" ht="14.25" customHeight="1" x14ac:dyDescent="0.25">
      <c r="A79" s="1474"/>
      <c r="B79" s="1493" t="s">
        <v>3372</v>
      </c>
      <c r="C79" s="784" t="s">
        <v>3281</v>
      </c>
      <c r="D79" s="761" t="s">
        <v>3373</v>
      </c>
      <c r="E79" s="761">
        <v>564448</v>
      </c>
      <c r="F79" s="761">
        <v>1114320</v>
      </c>
      <c r="G79" s="761" t="s">
        <v>3369</v>
      </c>
      <c r="H79" s="761" t="s">
        <v>1696</v>
      </c>
      <c r="I79" s="761" t="s">
        <v>3374</v>
      </c>
      <c r="J79" s="883" t="s">
        <v>3333</v>
      </c>
      <c r="K79" s="883" t="s">
        <v>3333</v>
      </c>
      <c r="L79" s="883" t="s">
        <v>3333</v>
      </c>
      <c r="M79" s="883" t="s">
        <v>3333</v>
      </c>
    </row>
    <row r="80" spans="1:13" ht="14.25" customHeight="1" x14ac:dyDescent="0.25">
      <c r="A80" s="1474"/>
      <c r="B80" s="1480"/>
      <c r="C80" s="784" t="s">
        <v>3375</v>
      </c>
      <c r="D80" s="761" t="s">
        <v>3376</v>
      </c>
      <c r="E80" s="761">
        <v>569791</v>
      </c>
      <c r="F80" s="761">
        <v>1121546</v>
      </c>
      <c r="G80" s="761" t="s">
        <v>3369</v>
      </c>
      <c r="H80" s="761" t="s">
        <v>1697</v>
      </c>
      <c r="I80" s="761" t="s">
        <v>3377</v>
      </c>
      <c r="J80" s="883">
        <v>18</v>
      </c>
      <c r="K80" s="883">
        <v>18</v>
      </c>
      <c r="L80" s="883" t="s">
        <v>3529</v>
      </c>
      <c r="M80" s="883" t="s">
        <v>3529</v>
      </c>
    </row>
    <row r="81" spans="1:13" ht="14.25" customHeight="1" x14ac:dyDescent="0.25">
      <c r="A81" s="1474"/>
      <c r="B81" s="1480"/>
      <c r="C81" s="784" t="s">
        <v>3281</v>
      </c>
      <c r="D81" s="761" t="s">
        <v>3378</v>
      </c>
      <c r="E81" s="761">
        <v>569864</v>
      </c>
      <c r="F81" s="761">
        <v>1121460</v>
      </c>
      <c r="G81" s="761" t="s">
        <v>3369</v>
      </c>
      <c r="H81" s="761" t="s">
        <v>1696</v>
      </c>
      <c r="I81" s="761" t="s">
        <v>3374</v>
      </c>
      <c r="J81" s="883">
        <v>18</v>
      </c>
      <c r="K81" s="883">
        <v>18</v>
      </c>
      <c r="L81" s="883">
        <v>1.4</v>
      </c>
      <c r="M81" s="883">
        <v>47</v>
      </c>
    </row>
    <row r="82" spans="1:13" ht="14.25" customHeight="1" x14ac:dyDescent="0.25">
      <c r="A82" s="1474"/>
      <c r="B82" s="1494" t="s">
        <v>3379</v>
      </c>
      <c r="C82" s="862" t="s">
        <v>3380</v>
      </c>
      <c r="D82" s="863" t="s">
        <v>3381</v>
      </c>
      <c r="E82" s="864">
        <v>591520.71426963026</v>
      </c>
      <c r="F82" s="864">
        <v>1099004.6167526627</v>
      </c>
      <c r="G82" s="863" t="s">
        <v>3369</v>
      </c>
      <c r="H82" s="863" t="s">
        <v>3369</v>
      </c>
      <c r="I82" s="863" t="s">
        <v>3382</v>
      </c>
      <c r="J82" s="865" t="s">
        <v>3333</v>
      </c>
      <c r="K82" s="865" t="s">
        <v>3333</v>
      </c>
      <c r="L82" s="865" t="s">
        <v>3333</v>
      </c>
      <c r="M82" s="865" t="s">
        <v>3333</v>
      </c>
    </row>
    <row r="83" spans="1:13" ht="14.25" customHeight="1" x14ac:dyDescent="0.25">
      <c r="A83" s="1474"/>
      <c r="B83" s="1477"/>
      <c r="C83" s="770" t="s">
        <v>3383</v>
      </c>
      <c r="D83" s="777" t="s">
        <v>3384</v>
      </c>
      <c r="E83" s="856">
        <v>595924.74767325248</v>
      </c>
      <c r="F83" s="856">
        <v>1104968.4121655016</v>
      </c>
      <c r="G83" s="777" t="s">
        <v>3369</v>
      </c>
      <c r="H83" s="777" t="s">
        <v>3369</v>
      </c>
      <c r="I83" s="777" t="s">
        <v>3382</v>
      </c>
      <c r="J83" s="857">
        <v>37</v>
      </c>
      <c r="K83" s="857">
        <v>30</v>
      </c>
      <c r="L83" s="857">
        <v>30</v>
      </c>
      <c r="M83" s="857">
        <v>30</v>
      </c>
    </row>
    <row r="84" spans="1:13" ht="14.25" customHeight="1" x14ac:dyDescent="0.25">
      <c r="A84" s="1474"/>
      <c r="B84" s="1477"/>
      <c r="C84" s="770" t="s">
        <v>3385</v>
      </c>
      <c r="D84" s="777" t="s">
        <v>3386</v>
      </c>
      <c r="E84" s="856">
        <v>602652.52525066072</v>
      </c>
      <c r="F84" s="856">
        <v>1100493.3765315467</v>
      </c>
      <c r="G84" s="777" t="s">
        <v>3369</v>
      </c>
      <c r="H84" s="777" t="s">
        <v>3369</v>
      </c>
      <c r="I84" s="777" t="s">
        <v>3387</v>
      </c>
      <c r="J84" s="857" t="s">
        <v>3333</v>
      </c>
      <c r="K84" s="857" t="s">
        <v>3333</v>
      </c>
      <c r="L84" s="857" t="s">
        <v>3333</v>
      </c>
      <c r="M84" s="857" t="s">
        <v>3333</v>
      </c>
    </row>
    <row r="85" spans="1:13" ht="14.25" customHeight="1" x14ac:dyDescent="0.25">
      <c r="A85" s="1474"/>
      <c r="B85" s="1482"/>
      <c r="C85" s="771" t="s">
        <v>3385</v>
      </c>
      <c r="D85" s="866" t="s">
        <v>3388</v>
      </c>
      <c r="E85" s="867">
        <v>604923.94574288733</v>
      </c>
      <c r="F85" s="867">
        <v>1104152.7542006073</v>
      </c>
      <c r="G85" s="866" t="s">
        <v>3369</v>
      </c>
      <c r="H85" s="866" t="s">
        <v>3369</v>
      </c>
      <c r="I85" s="866" t="s">
        <v>3369</v>
      </c>
      <c r="J85" s="868">
        <v>30</v>
      </c>
      <c r="K85" s="868">
        <v>30</v>
      </c>
      <c r="L85" s="868">
        <v>30</v>
      </c>
      <c r="M85" s="868">
        <v>30</v>
      </c>
    </row>
    <row r="86" spans="1:13" ht="14.25" customHeight="1" x14ac:dyDescent="0.25">
      <c r="A86" s="1474"/>
      <c r="B86" s="1493" t="s">
        <v>3389</v>
      </c>
      <c r="C86" s="784" t="s">
        <v>3390</v>
      </c>
      <c r="D86" s="761" t="s">
        <v>3391</v>
      </c>
      <c r="E86" s="783">
        <v>606552.14130791917</v>
      </c>
      <c r="F86" s="783">
        <v>1095138.5711386923</v>
      </c>
      <c r="G86" s="761" t="s">
        <v>3369</v>
      </c>
      <c r="H86" s="761" t="s">
        <v>3369</v>
      </c>
      <c r="I86" s="761" t="s">
        <v>3387</v>
      </c>
      <c r="J86" s="883">
        <v>30</v>
      </c>
      <c r="K86" s="883">
        <v>30</v>
      </c>
      <c r="L86" s="883">
        <v>30</v>
      </c>
      <c r="M86" s="883">
        <v>30</v>
      </c>
    </row>
    <row r="87" spans="1:13" ht="14.25" customHeight="1" x14ac:dyDescent="0.25">
      <c r="A87" s="1474"/>
      <c r="B87" s="1480"/>
      <c r="C87" s="784" t="s">
        <v>3287</v>
      </c>
      <c r="D87" s="761" t="s">
        <v>3392</v>
      </c>
      <c r="E87" s="783">
        <v>608827.68570771674</v>
      </c>
      <c r="F87" s="783">
        <v>1092270.7315434166</v>
      </c>
      <c r="G87" s="761" t="s">
        <v>3369</v>
      </c>
      <c r="H87" s="761" t="s">
        <v>3369</v>
      </c>
      <c r="I87" s="761" t="s">
        <v>3387</v>
      </c>
      <c r="J87" s="883" t="s">
        <v>3333</v>
      </c>
      <c r="K87" s="883" t="s">
        <v>3333</v>
      </c>
      <c r="L87" s="883" t="s">
        <v>3333</v>
      </c>
      <c r="M87" s="883" t="s">
        <v>3333</v>
      </c>
    </row>
    <row r="88" spans="1:13" ht="14.25" customHeight="1" x14ac:dyDescent="0.25">
      <c r="A88" s="1474"/>
      <c r="B88" s="1480"/>
      <c r="C88" s="784" t="s">
        <v>3287</v>
      </c>
      <c r="D88" s="761" t="s">
        <v>3393</v>
      </c>
      <c r="E88" s="783">
        <v>611005.1219393136</v>
      </c>
      <c r="F88" s="783">
        <v>1094210.1141867936</v>
      </c>
      <c r="G88" s="761" t="s">
        <v>3369</v>
      </c>
      <c r="H88" s="761" t="s">
        <v>3369</v>
      </c>
      <c r="I88" s="761" t="s">
        <v>3387</v>
      </c>
      <c r="J88" s="883">
        <v>30</v>
      </c>
      <c r="K88" s="883">
        <v>30</v>
      </c>
      <c r="L88" s="883">
        <v>30</v>
      </c>
      <c r="M88" s="883">
        <v>30</v>
      </c>
    </row>
    <row r="89" spans="1:13" ht="14.25" customHeight="1" x14ac:dyDescent="0.25">
      <c r="A89" s="1474"/>
      <c r="B89" s="1480"/>
      <c r="C89" s="784" t="s">
        <v>3394</v>
      </c>
      <c r="D89" s="761" t="s">
        <v>3395</v>
      </c>
      <c r="E89" s="783">
        <v>615309.394813983</v>
      </c>
      <c r="F89" s="783">
        <v>1089459.641124723</v>
      </c>
      <c r="G89" s="761" t="s">
        <v>3369</v>
      </c>
      <c r="H89" s="761" t="s">
        <v>3369</v>
      </c>
      <c r="I89" s="761" t="s">
        <v>3387</v>
      </c>
      <c r="J89" s="883" t="s">
        <v>3333</v>
      </c>
      <c r="K89" s="883" t="s">
        <v>3333</v>
      </c>
      <c r="L89" s="883" t="s">
        <v>3333</v>
      </c>
      <c r="M89" s="883" t="s">
        <v>3333</v>
      </c>
    </row>
    <row r="90" spans="1:13" ht="14.25" customHeight="1" x14ac:dyDescent="0.25">
      <c r="A90" s="1474"/>
      <c r="B90" s="1494" t="s">
        <v>1696</v>
      </c>
      <c r="C90" s="862" t="s">
        <v>3283</v>
      </c>
      <c r="D90" s="863" t="s">
        <v>3396</v>
      </c>
      <c r="E90" s="864">
        <v>584311</v>
      </c>
      <c r="F90" s="864">
        <v>1119663</v>
      </c>
      <c r="G90" s="863" t="s">
        <v>3369</v>
      </c>
      <c r="H90" s="863" t="s">
        <v>1696</v>
      </c>
      <c r="I90" s="863" t="s">
        <v>1696</v>
      </c>
      <c r="J90" s="865" t="s">
        <v>3529</v>
      </c>
      <c r="K90" s="865">
        <v>48.7</v>
      </c>
      <c r="L90" s="865">
        <v>1</v>
      </c>
      <c r="M90" s="865">
        <v>39</v>
      </c>
    </row>
    <row r="91" spans="1:13" ht="14.25" customHeight="1" x14ac:dyDescent="0.25">
      <c r="A91" s="1474"/>
      <c r="B91" s="1477"/>
      <c r="C91" s="770" t="s">
        <v>3283</v>
      </c>
      <c r="D91" s="777" t="s">
        <v>3397</v>
      </c>
      <c r="E91" s="856">
        <v>587660</v>
      </c>
      <c r="F91" s="856">
        <v>1119040</v>
      </c>
      <c r="G91" s="777" t="s">
        <v>3369</v>
      </c>
      <c r="H91" s="777" t="s">
        <v>1696</v>
      </c>
      <c r="I91" s="777" t="s">
        <v>1696</v>
      </c>
      <c r="J91" s="857">
        <v>18</v>
      </c>
      <c r="K91" s="857">
        <v>18</v>
      </c>
      <c r="L91" s="857">
        <v>1</v>
      </c>
      <c r="M91" s="857">
        <v>136</v>
      </c>
    </row>
    <row r="92" spans="1:13" ht="14.25" customHeight="1" x14ac:dyDescent="0.25">
      <c r="A92" s="1474"/>
      <c r="B92" s="1477"/>
      <c r="C92" s="770" t="s">
        <v>3283</v>
      </c>
      <c r="D92" s="777" t="s">
        <v>3398</v>
      </c>
      <c r="E92" s="856">
        <v>579394</v>
      </c>
      <c r="F92" s="856">
        <v>1114132</v>
      </c>
      <c r="G92" s="777" t="s">
        <v>3369</v>
      </c>
      <c r="H92" s="777" t="s">
        <v>1696</v>
      </c>
      <c r="I92" s="777" t="s">
        <v>1696</v>
      </c>
      <c r="J92" s="857">
        <v>18</v>
      </c>
      <c r="K92" s="857">
        <v>18</v>
      </c>
      <c r="L92" s="857">
        <v>1</v>
      </c>
      <c r="M92" s="857">
        <v>43</v>
      </c>
    </row>
    <row r="93" spans="1:13" ht="14.25" customHeight="1" x14ac:dyDescent="0.25">
      <c r="A93" s="1474"/>
      <c r="B93" s="1477"/>
      <c r="C93" s="770" t="s">
        <v>3399</v>
      </c>
      <c r="D93" s="777" t="s">
        <v>3400</v>
      </c>
      <c r="E93" s="856">
        <v>568897</v>
      </c>
      <c r="F93" s="856">
        <v>1112449</v>
      </c>
      <c r="G93" s="777" t="s">
        <v>3369</v>
      </c>
      <c r="H93" s="777" t="s">
        <v>1696</v>
      </c>
      <c r="I93" s="777" t="s">
        <v>3374</v>
      </c>
      <c r="J93" s="857" t="s">
        <v>3333</v>
      </c>
      <c r="K93" s="857" t="s">
        <v>3333</v>
      </c>
      <c r="L93" s="857" t="s">
        <v>3333</v>
      </c>
      <c r="M93" s="857" t="s">
        <v>3333</v>
      </c>
    </row>
    <row r="94" spans="1:13" ht="14.25" customHeight="1" x14ac:dyDescent="0.25">
      <c r="A94" s="1474"/>
      <c r="B94" s="1477"/>
      <c r="C94" s="770" t="s">
        <v>3274</v>
      </c>
      <c r="D94" s="777" t="s">
        <v>3401</v>
      </c>
      <c r="E94" s="856">
        <v>576526</v>
      </c>
      <c r="F94" s="856">
        <v>1105216</v>
      </c>
      <c r="G94" s="777" t="s">
        <v>3369</v>
      </c>
      <c r="H94" s="777" t="s">
        <v>1696</v>
      </c>
      <c r="I94" s="777" t="s">
        <v>1696</v>
      </c>
      <c r="J94" s="857" t="s">
        <v>3333</v>
      </c>
      <c r="K94" s="857" t="s">
        <v>3333</v>
      </c>
      <c r="L94" s="857" t="s">
        <v>3333</v>
      </c>
      <c r="M94" s="857" t="s">
        <v>3333</v>
      </c>
    </row>
    <row r="95" spans="1:13" ht="14.25" customHeight="1" x14ac:dyDescent="0.25">
      <c r="A95" s="1474"/>
      <c r="B95" s="1477"/>
      <c r="C95" s="770" t="s">
        <v>3274</v>
      </c>
      <c r="D95" s="777" t="s">
        <v>3402</v>
      </c>
      <c r="E95" s="856">
        <v>572276</v>
      </c>
      <c r="F95" s="856">
        <v>1101262</v>
      </c>
      <c r="G95" s="777" t="s">
        <v>3369</v>
      </c>
      <c r="H95" s="777" t="s">
        <v>1696</v>
      </c>
      <c r="I95" s="777" t="s">
        <v>1696</v>
      </c>
      <c r="J95" s="857">
        <v>18</v>
      </c>
      <c r="K95" s="857" t="s">
        <v>3529</v>
      </c>
      <c r="L95" s="857" t="s">
        <v>3529</v>
      </c>
      <c r="M95" s="857" t="s">
        <v>3333</v>
      </c>
    </row>
    <row r="96" spans="1:13" ht="14.25" customHeight="1" x14ac:dyDescent="0.25">
      <c r="A96" s="1474"/>
      <c r="B96" s="1477"/>
      <c r="C96" s="770" t="s">
        <v>3274</v>
      </c>
      <c r="D96" s="777" t="s">
        <v>3403</v>
      </c>
      <c r="E96" s="856">
        <v>570379</v>
      </c>
      <c r="F96" s="856">
        <v>1083192</v>
      </c>
      <c r="G96" s="770" t="s">
        <v>1689</v>
      </c>
      <c r="H96" s="777" t="s">
        <v>1695</v>
      </c>
      <c r="I96" s="777" t="s">
        <v>3404</v>
      </c>
      <c r="J96" s="857" t="s">
        <v>3333</v>
      </c>
      <c r="K96" s="857" t="s">
        <v>3333</v>
      </c>
      <c r="L96" s="857" t="s">
        <v>3333</v>
      </c>
      <c r="M96" s="857" t="s">
        <v>3333</v>
      </c>
    </row>
    <row r="97" spans="1:13" ht="14.25" customHeight="1" x14ac:dyDescent="0.25">
      <c r="A97" s="1474"/>
      <c r="B97" s="1482"/>
      <c r="C97" s="771" t="s">
        <v>3274</v>
      </c>
      <c r="D97" s="866" t="s">
        <v>3405</v>
      </c>
      <c r="E97" s="867">
        <v>569987</v>
      </c>
      <c r="F97" s="867">
        <v>1082807</v>
      </c>
      <c r="G97" s="771" t="s">
        <v>1689</v>
      </c>
      <c r="H97" s="866" t="s">
        <v>1695</v>
      </c>
      <c r="I97" s="866" t="s">
        <v>3404</v>
      </c>
      <c r="J97" s="868" t="s">
        <v>3333</v>
      </c>
      <c r="K97" s="868" t="s">
        <v>3333</v>
      </c>
      <c r="L97" s="868" t="s">
        <v>3333</v>
      </c>
      <c r="M97" s="868" t="s">
        <v>3333</v>
      </c>
    </row>
    <row r="98" spans="1:13" ht="14.25" customHeight="1" x14ac:dyDescent="0.25">
      <c r="A98" s="1474"/>
      <c r="B98" s="1493" t="s">
        <v>1632</v>
      </c>
      <c r="C98" s="784" t="s">
        <v>3279</v>
      </c>
      <c r="D98" s="761" t="s">
        <v>3406</v>
      </c>
      <c r="E98" s="783">
        <v>553952.78625700006</v>
      </c>
      <c r="F98" s="783">
        <v>1086598.7197799999</v>
      </c>
      <c r="G98" s="784" t="s">
        <v>1689</v>
      </c>
      <c r="H98" s="761" t="s">
        <v>1695</v>
      </c>
      <c r="I98" s="761" t="s">
        <v>3407</v>
      </c>
      <c r="J98" s="883" t="s">
        <v>3333</v>
      </c>
      <c r="K98" s="883" t="s">
        <v>3333</v>
      </c>
      <c r="L98" s="883" t="s">
        <v>3333</v>
      </c>
      <c r="M98" s="883" t="s">
        <v>3333</v>
      </c>
    </row>
    <row r="99" spans="1:13" ht="14.25" customHeight="1" x14ac:dyDescent="0.25">
      <c r="A99" s="1474"/>
      <c r="B99" s="1480"/>
      <c r="C99" s="784" t="s">
        <v>3279</v>
      </c>
      <c r="D99" s="761" t="s">
        <v>3408</v>
      </c>
      <c r="E99" s="783">
        <v>549561.67938325589</v>
      </c>
      <c r="F99" s="783">
        <v>1104203.6085808857</v>
      </c>
      <c r="G99" s="784" t="s">
        <v>1689</v>
      </c>
      <c r="H99" s="761" t="s">
        <v>1695</v>
      </c>
      <c r="I99" s="761" t="s">
        <v>3409</v>
      </c>
      <c r="J99" s="883" t="s">
        <v>3333</v>
      </c>
      <c r="K99" s="883" t="s">
        <v>3333</v>
      </c>
      <c r="L99" s="883" t="s">
        <v>3333</v>
      </c>
      <c r="M99" s="883" t="s">
        <v>3333</v>
      </c>
    </row>
    <row r="100" spans="1:13" ht="14.25" customHeight="1" x14ac:dyDescent="0.25">
      <c r="A100" s="1474"/>
      <c r="B100" s="1480"/>
      <c r="C100" s="784" t="s">
        <v>3410</v>
      </c>
      <c r="D100" s="761" t="s">
        <v>3411</v>
      </c>
      <c r="E100" s="783">
        <v>561423.24358003505</v>
      </c>
      <c r="F100" s="783">
        <v>1122417.3554679255</v>
      </c>
      <c r="G100" s="761" t="s">
        <v>3369</v>
      </c>
      <c r="H100" s="761" t="s">
        <v>1697</v>
      </c>
      <c r="I100" s="761" t="s">
        <v>1697</v>
      </c>
      <c r="J100" s="883">
        <v>30</v>
      </c>
      <c r="K100" s="883">
        <v>30</v>
      </c>
      <c r="L100" s="883">
        <v>30</v>
      </c>
      <c r="M100" s="883">
        <v>56</v>
      </c>
    </row>
    <row r="101" spans="1:13" ht="14.25" customHeight="1" x14ac:dyDescent="0.25">
      <c r="A101" s="1474"/>
      <c r="B101" s="1480"/>
      <c r="C101" s="784" t="s">
        <v>3279</v>
      </c>
      <c r="D101" s="761" t="s">
        <v>3412</v>
      </c>
      <c r="E101" s="783">
        <v>556395</v>
      </c>
      <c r="F101" s="783">
        <v>1116515</v>
      </c>
      <c r="G101" s="761" t="s">
        <v>3369</v>
      </c>
      <c r="H101" s="761" t="s">
        <v>1697</v>
      </c>
      <c r="I101" s="761" t="s">
        <v>3377</v>
      </c>
      <c r="J101" s="883">
        <v>1</v>
      </c>
      <c r="K101" s="883" t="s">
        <v>3529</v>
      </c>
      <c r="L101" s="883" t="s">
        <v>3529</v>
      </c>
      <c r="M101" s="883" t="s">
        <v>3333</v>
      </c>
    </row>
    <row r="102" spans="1:13" ht="14.25" customHeight="1" x14ac:dyDescent="0.25">
      <c r="A102" s="1474"/>
      <c r="B102" s="1480"/>
      <c r="C102" s="784" t="s">
        <v>3279</v>
      </c>
      <c r="D102" s="761" t="s">
        <v>3413</v>
      </c>
      <c r="E102" s="783">
        <v>559157</v>
      </c>
      <c r="F102" s="783">
        <v>1118911</v>
      </c>
      <c r="G102" s="761" t="s">
        <v>3369</v>
      </c>
      <c r="H102" s="761" t="s">
        <v>1697</v>
      </c>
      <c r="I102" s="761" t="s">
        <v>3377</v>
      </c>
      <c r="J102" s="883">
        <v>1</v>
      </c>
      <c r="K102" s="883">
        <v>18</v>
      </c>
      <c r="L102" s="883">
        <v>10</v>
      </c>
      <c r="M102" s="883" t="s">
        <v>3529</v>
      </c>
    </row>
    <row r="103" spans="1:13" ht="14.25" customHeight="1" x14ac:dyDescent="0.25">
      <c r="A103" s="1474"/>
      <c r="B103" s="1480"/>
      <c r="C103" s="784" t="s">
        <v>3279</v>
      </c>
      <c r="D103" s="761" t="s">
        <v>3414</v>
      </c>
      <c r="E103" s="783">
        <v>573103</v>
      </c>
      <c r="F103" s="783">
        <v>1128204</v>
      </c>
      <c r="G103" s="761" t="s">
        <v>3369</v>
      </c>
      <c r="H103" s="761" t="s">
        <v>1697</v>
      </c>
      <c r="I103" s="761" t="s">
        <v>3377</v>
      </c>
      <c r="J103" s="883">
        <v>1</v>
      </c>
      <c r="K103" s="883">
        <v>19.3</v>
      </c>
      <c r="L103" s="883">
        <v>1</v>
      </c>
      <c r="M103" s="883">
        <v>88</v>
      </c>
    </row>
    <row r="104" spans="1:13" ht="14.25" customHeight="1" x14ac:dyDescent="0.25">
      <c r="A104" s="1474"/>
      <c r="B104" s="1480"/>
      <c r="C104" s="784" t="s">
        <v>3279</v>
      </c>
      <c r="D104" s="761" t="s">
        <v>3415</v>
      </c>
      <c r="E104" s="783">
        <v>573104</v>
      </c>
      <c r="F104" s="783">
        <v>1128204</v>
      </c>
      <c r="G104" s="761" t="s">
        <v>3369</v>
      </c>
      <c r="H104" s="761" t="s">
        <v>1697</v>
      </c>
      <c r="I104" s="761" t="s">
        <v>3377</v>
      </c>
      <c r="J104" s="883" t="s">
        <v>3333</v>
      </c>
      <c r="K104" s="883" t="s">
        <v>3333</v>
      </c>
      <c r="L104" s="883" t="s">
        <v>3333</v>
      </c>
      <c r="M104" s="883" t="s">
        <v>3529</v>
      </c>
    </row>
    <row r="105" spans="1:13" ht="14.25" customHeight="1" x14ac:dyDescent="0.25">
      <c r="A105" s="1474"/>
      <c r="B105" s="1494" t="s">
        <v>3416</v>
      </c>
      <c r="C105" s="862" t="s">
        <v>3289</v>
      </c>
      <c r="D105" s="863" t="s">
        <v>3417</v>
      </c>
      <c r="E105" s="864">
        <v>600425.51656381693</v>
      </c>
      <c r="F105" s="864">
        <v>1096342.995986542</v>
      </c>
      <c r="G105" s="863" t="s">
        <v>3369</v>
      </c>
      <c r="H105" s="863" t="s">
        <v>3369</v>
      </c>
      <c r="I105" s="863" t="s">
        <v>3387</v>
      </c>
      <c r="J105" s="865" t="s">
        <v>3333</v>
      </c>
      <c r="K105" s="865" t="s">
        <v>3333</v>
      </c>
      <c r="L105" s="865" t="s">
        <v>3333</v>
      </c>
      <c r="M105" s="865" t="s">
        <v>3333</v>
      </c>
    </row>
    <row r="106" spans="1:13" ht="14.25" customHeight="1" x14ac:dyDescent="0.25">
      <c r="A106" s="1474"/>
      <c r="B106" s="1482"/>
      <c r="C106" s="771" t="s">
        <v>3289</v>
      </c>
      <c r="D106" s="866" t="s">
        <v>3418</v>
      </c>
      <c r="E106" s="867">
        <v>607646.82591882814</v>
      </c>
      <c r="F106" s="867">
        <v>1096504.2731407266</v>
      </c>
      <c r="G106" s="866" t="s">
        <v>3369</v>
      </c>
      <c r="H106" s="866" t="s">
        <v>3369</v>
      </c>
      <c r="I106" s="866" t="s">
        <v>3387</v>
      </c>
      <c r="J106" s="868">
        <v>30</v>
      </c>
      <c r="K106" s="868">
        <v>30</v>
      </c>
      <c r="L106" s="868">
        <v>30</v>
      </c>
      <c r="M106" s="868">
        <v>30</v>
      </c>
    </row>
    <row r="107" spans="1:13" ht="14.25" customHeight="1" x14ac:dyDescent="0.25">
      <c r="A107" s="1474"/>
      <c r="B107" s="1493" t="s">
        <v>3419</v>
      </c>
      <c r="C107" s="784" t="s">
        <v>3420</v>
      </c>
      <c r="D107" s="761" t="s">
        <v>3421</v>
      </c>
      <c r="E107" s="783">
        <v>592527.17399299995</v>
      </c>
      <c r="F107" s="783">
        <v>1075888.68053</v>
      </c>
      <c r="G107" s="784" t="s">
        <v>3369</v>
      </c>
      <c r="H107" s="761" t="s">
        <v>3369</v>
      </c>
      <c r="I107" s="761" t="s">
        <v>3422</v>
      </c>
      <c r="J107" s="883" t="s">
        <v>3333</v>
      </c>
      <c r="K107" s="883" t="s">
        <v>3333</v>
      </c>
      <c r="L107" s="883" t="s">
        <v>3333</v>
      </c>
      <c r="M107" s="883" t="s">
        <v>3333</v>
      </c>
    </row>
    <row r="108" spans="1:13" ht="14.25" customHeight="1" x14ac:dyDescent="0.25">
      <c r="A108" s="1474"/>
      <c r="B108" s="1480"/>
      <c r="C108" s="784" t="s">
        <v>3423</v>
      </c>
      <c r="D108" s="761" t="s">
        <v>3424</v>
      </c>
      <c r="E108" s="783">
        <v>597935.684289</v>
      </c>
      <c r="F108" s="783">
        <v>1075672.9735900001</v>
      </c>
      <c r="G108" s="784" t="s">
        <v>3369</v>
      </c>
      <c r="H108" s="761" t="s">
        <v>3369</v>
      </c>
      <c r="I108" s="761" t="s">
        <v>3422</v>
      </c>
      <c r="J108" s="883">
        <v>14</v>
      </c>
      <c r="K108" s="883" t="s">
        <v>3529</v>
      </c>
      <c r="L108" s="883">
        <v>10</v>
      </c>
      <c r="M108" s="883">
        <v>10</v>
      </c>
    </row>
    <row r="109" spans="1:13" ht="14.25" customHeight="1" x14ac:dyDescent="0.25">
      <c r="A109" s="1474"/>
      <c r="B109" s="1480"/>
      <c r="C109" s="784" t="s">
        <v>3423</v>
      </c>
      <c r="D109" s="761" t="s">
        <v>3425</v>
      </c>
      <c r="E109" s="783">
        <v>615149.50571000006</v>
      </c>
      <c r="F109" s="783">
        <v>1078051.2324600001</v>
      </c>
      <c r="G109" s="784" t="s">
        <v>3369</v>
      </c>
      <c r="H109" s="761" t="s">
        <v>3369</v>
      </c>
      <c r="I109" s="761" t="s">
        <v>3422</v>
      </c>
      <c r="J109" s="883">
        <v>56</v>
      </c>
      <c r="K109" s="883">
        <v>9.9</v>
      </c>
      <c r="L109" s="883">
        <v>10</v>
      </c>
      <c r="M109" s="883">
        <v>10</v>
      </c>
    </row>
    <row r="110" spans="1:13" ht="14.25" customHeight="1" x14ac:dyDescent="0.25">
      <c r="A110" s="1474"/>
      <c r="B110" s="1480"/>
      <c r="C110" s="784" t="s">
        <v>3423</v>
      </c>
      <c r="D110" s="761" t="s">
        <v>3426</v>
      </c>
      <c r="E110" s="783">
        <v>619158.21645099996</v>
      </c>
      <c r="F110" s="783">
        <v>1082458.2407500001</v>
      </c>
      <c r="G110" s="784" t="s">
        <v>3369</v>
      </c>
      <c r="H110" s="761" t="s">
        <v>3369</v>
      </c>
      <c r="I110" s="761" t="s">
        <v>3422</v>
      </c>
      <c r="J110" s="883" t="s">
        <v>3333</v>
      </c>
      <c r="K110" s="883" t="s">
        <v>3333</v>
      </c>
      <c r="L110" s="883" t="s">
        <v>3333</v>
      </c>
      <c r="M110" s="883" t="s">
        <v>3333</v>
      </c>
    </row>
    <row r="111" spans="1:13" ht="14.25" customHeight="1" x14ac:dyDescent="0.25">
      <c r="A111" s="1474"/>
      <c r="B111" s="1494" t="s">
        <v>1678</v>
      </c>
      <c r="C111" s="862" t="s">
        <v>3235</v>
      </c>
      <c r="D111" s="863" t="s">
        <v>3427</v>
      </c>
      <c r="E111" s="864">
        <v>624974.12809500005</v>
      </c>
      <c r="F111" s="864">
        <v>1062379.17001</v>
      </c>
      <c r="G111" s="863" t="s">
        <v>3369</v>
      </c>
      <c r="H111" s="863" t="s">
        <v>3428</v>
      </c>
      <c r="I111" s="863" t="s">
        <v>3429</v>
      </c>
      <c r="J111" s="865" t="s">
        <v>3333</v>
      </c>
      <c r="K111" s="865" t="s">
        <v>3333</v>
      </c>
      <c r="L111" s="865" t="s">
        <v>3333</v>
      </c>
      <c r="M111" s="865" t="s">
        <v>3333</v>
      </c>
    </row>
    <row r="112" spans="1:13" ht="14.25" customHeight="1" x14ac:dyDescent="0.25">
      <c r="A112" s="1474"/>
      <c r="B112" s="1477"/>
      <c r="C112" s="770" t="s">
        <v>3235</v>
      </c>
      <c r="D112" s="777" t="s">
        <v>3430</v>
      </c>
      <c r="E112" s="856">
        <v>624971.39812400006</v>
      </c>
      <c r="F112" s="856">
        <v>1060351.15711</v>
      </c>
      <c r="G112" s="777" t="s">
        <v>3369</v>
      </c>
      <c r="H112" s="777" t="s">
        <v>3428</v>
      </c>
      <c r="I112" s="777" t="s">
        <v>3429</v>
      </c>
      <c r="J112" s="857">
        <v>12</v>
      </c>
      <c r="K112" s="857">
        <v>9.9</v>
      </c>
      <c r="L112" s="857">
        <v>10</v>
      </c>
      <c r="M112" s="857">
        <v>14</v>
      </c>
    </row>
    <row r="113" spans="1:13" ht="14.25" customHeight="1" x14ac:dyDescent="0.25">
      <c r="A113" s="1474"/>
      <c r="B113" s="1482"/>
      <c r="C113" s="771" t="s">
        <v>3235</v>
      </c>
      <c r="D113" s="866" t="s">
        <v>3431</v>
      </c>
      <c r="E113" s="867">
        <v>652225.83105200005</v>
      </c>
      <c r="F113" s="867">
        <v>1050611.6472499999</v>
      </c>
      <c r="G113" s="866" t="s">
        <v>3369</v>
      </c>
      <c r="H113" s="866" t="s">
        <v>3428</v>
      </c>
      <c r="I113" s="866" t="s">
        <v>1678</v>
      </c>
      <c r="J113" s="868">
        <v>9.9</v>
      </c>
      <c r="K113" s="868">
        <v>9.9</v>
      </c>
      <c r="L113" s="868">
        <v>9.9</v>
      </c>
      <c r="M113" s="868">
        <v>10</v>
      </c>
    </row>
    <row r="114" spans="1:13" ht="14.25" customHeight="1" x14ac:dyDescent="0.25">
      <c r="A114" s="1474"/>
      <c r="B114" s="1493" t="s">
        <v>3432</v>
      </c>
      <c r="C114" s="784" t="s">
        <v>3276</v>
      </c>
      <c r="D114" s="761" t="s">
        <v>3433</v>
      </c>
      <c r="E114" s="783">
        <v>520825.42225943832</v>
      </c>
      <c r="F114" s="783">
        <v>1130420.8807922739</v>
      </c>
      <c r="G114" s="761" t="s">
        <v>3369</v>
      </c>
      <c r="H114" s="761" t="s">
        <v>3434</v>
      </c>
      <c r="I114" s="761" t="s">
        <v>3435</v>
      </c>
      <c r="J114" s="883">
        <v>30</v>
      </c>
      <c r="K114" s="883">
        <v>30</v>
      </c>
      <c r="L114" s="883">
        <v>30</v>
      </c>
      <c r="M114" s="883">
        <v>30</v>
      </c>
    </row>
    <row r="115" spans="1:13" ht="14.25" customHeight="1" x14ac:dyDescent="0.25">
      <c r="A115" s="1474"/>
      <c r="B115" s="1480"/>
      <c r="C115" s="784" t="s">
        <v>3276</v>
      </c>
      <c r="D115" s="761" t="s">
        <v>3436</v>
      </c>
      <c r="E115" s="783">
        <v>521255.62175536982</v>
      </c>
      <c r="F115" s="783">
        <v>1128763.54850037</v>
      </c>
      <c r="G115" s="761" t="s">
        <v>3369</v>
      </c>
      <c r="H115" s="761" t="s">
        <v>3434</v>
      </c>
      <c r="I115" s="761" t="s">
        <v>3435</v>
      </c>
      <c r="J115" s="883">
        <v>30</v>
      </c>
      <c r="K115" s="883">
        <v>34.9</v>
      </c>
      <c r="L115" s="883" t="s">
        <v>3529</v>
      </c>
      <c r="M115" s="883">
        <v>30</v>
      </c>
    </row>
    <row r="116" spans="1:13" ht="14.25" customHeight="1" x14ac:dyDescent="0.25">
      <c r="A116" s="1474"/>
      <c r="B116" s="1480"/>
      <c r="C116" s="784" t="s">
        <v>3276</v>
      </c>
      <c r="D116" s="761" t="s">
        <v>3437</v>
      </c>
      <c r="E116" s="783">
        <v>523998.05564395263</v>
      </c>
      <c r="F116" s="783">
        <v>1137805.9637596633</v>
      </c>
      <c r="G116" s="761" t="s">
        <v>3369</v>
      </c>
      <c r="H116" s="761" t="s">
        <v>3434</v>
      </c>
      <c r="I116" s="761" t="s">
        <v>3438</v>
      </c>
      <c r="J116" s="883">
        <v>30</v>
      </c>
      <c r="K116" s="883">
        <v>30</v>
      </c>
      <c r="L116" s="883">
        <v>30</v>
      </c>
      <c r="M116" s="883">
        <v>222</v>
      </c>
    </row>
    <row r="117" spans="1:13" ht="14.25" customHeight="1" x14ac:dyDescent="0.25">
      <c r="A117" s="1474"/>
      <c r="B117" s="1480"/>
      <c r="C117" s="784" t="s">
        <v>3276</v>
      </c>
      <c r="D117" s="761" t="s">
        <v>3439</v>
      </c>
      <c r="E117" s="783">
        <v>534432.40908333356</v>
      </c>
      <c r="F117" s="783">
        <v>1147242.2668981161</v>
      </c>
      <c r="G117" s="761" t="s">
        <v>3369</v>
      </c>
      <c r="H117" s="761" t="s">
        <v>3434</v>
      </c>
      <c r="I117" s="761" t="s">
        <v>3440</v>
      </c>
      <c r="J117" s="883">
        <v>30</v>
      </c>
      <c r="K117" s="883">
        <v>30</v>
      </c>
      <c r="L117" s="883">
        <v>30</v>
      </c>
      <c r="M117" s="883">
        <v>42</v>
      </c>
    </row>
    <row r="118" spans="1:13" ht="13.5" customHeight="1" x14ac:dyDescent="0.25">
      <c r="A118" s="1475"/>
      <c r="B118" s="1486"/>
      <c r="C118" s="869" t="s">
        <v>3276</v>
      </c>
      <c r="D118" s="786" t="s">
        <v>3441</v>
      </c>
      <c r="E118" s="785">
        <v>536063.47043958877</v>
      </c>
      <c r="F118" s="785">
        <v>1149276.4199238133</v>
      </c>
      <c r="G118" s="786" t="s">
        <v>3369</v>
      </c>
      <c r="H118" s="786" t="s">
        <v>3434</v>
      </c>
      <c r="I118" s="786" t="s">
        <v>3440</v>
      </c>
      <c r="J118" s="870">
        <v>30</v>
      </c>
      <c r="K118" s="870">
        <v>30</v>
      </c>
      <c r="L118" s="870">
        <v>30</v>
      </c>
      <c r="M118" s="870">
        <v>30</v>
      </c>
    </row>
    <row r="119" spans="1:13" s="850" customFormat="1" ht="13.5" customHeight="1" x14ac:dyDescent="0.3">
      <c r="A119" s="881"/>
      <c r="B119" s="581"/>
      <c r="C119" s="871"/>
      <c r="D119" s="872"/>
      <c r="E119" s="873"/>
      <c r="F119" s="873"/>
      <c r="G119" s="874"/>
      <c r="H119" s="874"/>
      <c r="I119" s="874"/>
      <c r="J119" s="875"/>
      <c r="K119" s="875"/>
      <c r="L119" s="875"/>
      <c r="M119" s="875"/>
    </row>
    <row r="120" spans="1:13" ht="14.25" customHeight="1" x14ac:dyDescent="0.25">
      <c r="B120" s="825"/>
      <c r="C120" s="1485" t="s">
        <v>106</v>
      </c>
      <c r="D120" s="1485" t="s">
        <v>107</v>
      </c>
      <c r="E120" s="1487" t="s">
        <v>3331</v>
      </c>
      <c r="F120" s="1488"/>
      <c r="G120" s="1488"/>
      <c r="H120" s="1488"/>
      <c r="I120" s="1488"/>
      <c r="J120" s="1489" t="s">
        <v>3553</v>
      </c>
      <c r="K120" s="1490"/>
      <c r="L120" s="1490"/>
      <c r="M120" s="1490"/>
    </row>
    <row r="121" spans="1:13" ht="25.5" customHeight="1" x14ac:dyDescent="0.25">
      <c r="B121" s="1441" t="s">
        <v>115</v>
      </c>
      <c r="C121" s="1480"/>
      <c r="D121" s="1480"/>
      <c r="E121" s="826" t="s">
        <v>116</v>
      </c>
      <c r="F121" s="826" t="s">
        <v>117</v>
      </c>
      <c r="G121" s="1448" t="s">
        <v>39</v>
      </c>
      <c r="H121" s="1448" t="s">
        <v>65</v>
      </c>
      <c r="I121" s="1448" t="s">
        <v>118</v>
      </c>
      <c r="J121" s="882" t="s">
        <v>1721</v>
      </c>
      <c r="K121" s="882" t="s">
        <v>1722</v>
      </c>
      <c r="L121" s="882" t="s">
        <v>1722</v>
      </c>
      <c r="M121" s="882" t="s">
        <v>1722</v>
      </c>
    </row>
    <row r="122" spans="1:13" ht="14.25" customHeight="1" x14ac:dyDescent="0.25">
      <c r="B122" s="1486"/>
      <c r="C122" s="1486"/>
      <c r="D122" s="1486"/>
      <c r="E122" s="827" t="s">
        <v>136</v>
      </c>
      <c r="F122" s="827" t="s">
        <v>136</v>
      </c>
      <c r="G122" s="1486"/>
      <c r="H122" s="1486"/>
      <c r="I122" s="1486"/>
      <c r="J122" s="851" t="s">
        <v>3442</v>
      </c>
      <c r="K122" s="851" t="s">
        <v>3443</v>
      </c>
      <c r="L122" s="851" t="s">
        <v>3444</v>
      </c>
      <c r="M122" s="851" t="s">
        <v>3445</v>
      </c>
    </row>
    <row r="123" spans="1:13" ht="14.25" customHeight="1" x14ac:dyDescent="0.25">
      <c r="A123" s="1473" t="s">
        <v>3446</v>
      </c>
      <c r="B123" s="1476" t="s">
        <v>3447</v>
      </c>
      <c r="C123" s="852" t="s">
        <v>3448</v>
      </c>
      <c r="D123" s="853" t="s">
        <v>3449</v>
      </c>
      <c r="E123" s="854">
        <v>349842</v>
      </c>
      <c r="F123" s="854">
        <v>1117119</v>
      </c>
      <c r="G123" s="852" t="s">
        <v>3450</v>
      </c>
      <c r="H123" s="853" t="s">
        <v>3451</v>
      </c>
      <c r="I123" s="853" t="s">
        <v>3452</v>
      </c>
      <c r="J123" s="855" t="s">
        <v>3529</v>
      </c>
      <c r="K123" s="855">
        <v>41.2</v>
      </c>
      <c r="L123" s="855" t="s">
        <v>3529</v>
      </c>
      <c r="M123" s="855">
        <v>16.43</v>
      </c>
    </row>
    <row r="124" spans="1:13" ht="14.25" customHeight="1" x14ac:dyDescent="0.25">
      <c r="A124" s="1474"/>
      <c r="B124" s="1477"/>
      <c r="C124" s="770" t="s">
        <v>3448</v>
      </c>
      <c r="D124" s="777" t="s">
        <v>3453</v>
      </c>
      <c r="E124" s="856">
        <v>355309</v>
      </c>
      <c r="F124" s="856">
        <v>1113777</v>
      </c>
      <c r="G124" s="770" t="s">
        <v>3450</v>
      </c>
      <c r="H124" s="777" t="s">
        <v>3451</v>
      </c>
      <c r="I124" s="777" t="s">
        <v>3452</v>
      </c>
      <c r="J124" s="857">
        <v>18</v>
      </c>
      <c r="K124" s="857">
        <v>18.5</v>
      </c>
      <c r="L124" s="857">
        <v>18.8</v>
      </c>
      <c r="M124" s="857">
        <v>25.43</v>
      </c>
    </row>
    <row r="125" spans="1:13" ht="14.25" customHeight="1" x14ac:dyDescent="0.25">
      <c r="A125" s="1474"/>
      <c r="B125" s="1477"/>
      <c r="C125" s="770" t="s">
        <v>3448</v>
      </c>
      <c r="D125" s="777" t="s">
        <v>3454</v>
      </c>
      <c r="E125" s="856">
        <v>365172</v>
      </c>
      <c r="F125" s="856">
        <v>1112633</v>
      </c>
      <c r="G125" s="770" t="s">
        <v>3450</v>
      </c>
      <c r="H125" s="777" t="s">
        <v>3451</v>
      </c>
      <c r="I125" s="777" t="s">
        <v>3451</v>
      </c>
      <c r="J125" s="857" t="s">
        <v>3529</v>
      </c>
      <c r="K125" s="857">
        <v>38.5</v>
      </c>
      <c r="L125" s="857" t="s">
        <v>3529</v>
      </c>
      <c r="M125" s="857">
        <v>15.9</v>
      </c>
    </row>
    <row r="126" spans="1:13" ht="14.25" customHeight="1" x14ac:dyDescent="0.25">
      <c r="A126" s="1474"/>
      <c r="B126" s="1477"/>
      <c r="C126" s="770" t="s">
        <v>3455</v>
      </c>
      <c r="D126" s="777" t="s">
        <v>3456</v>
      </c>
      <c r="E126" s="856">
        <v>317976</v>
      </c>
      <c r="F126" s="856">
        <v>1102883</v>
      </c>
      <c r="G126" s="770" t="s">
        <v>3450</v>
      </c>
      <c r="H126" s="777" t="s">
        <v>3451</v>
      </c>
      <c r="I126" s="777" t="s">
        <v>3455</v>
      </c>
      <c r="J126" s="857" t="s">
        <v>3529</v>
      </c>
      <c r="K126" s="857">
        <v>33.200000000000003</v>
      </c>
      <c r="L126" s="857">
        <v>18.8</v>
      </c>
      <c r="M126" s="857">
        <v>11</v>
      </c>
    </row>
    <row r="127" spans="1:13" ht="14.25" customHeight="1" x14ac:dyDescent="0.25">
      <c r="A127" s="1474"/>
      <c r="B127" s="1477"/>
      <c r="C127" s="770" t="s">
        <v>3457</v>
      </c>
      <c r="D127" s="777" t="s">
        <v>3458</v>
      </c>
      <c r="E127" s="856">
        <v>331169</v>
      </c>
      <c r="F127" s="856">
        <v>1109457</v>
      </c>
      <c r="G127" s="770" t="s">
        <v>3450</v>
      </c>
      <c r="H127" s="777" t="s">
        <v>3451</v>
      </c>
      <c r="I127" s="777" t="s">
        <v>3455</v>
      </c>
      <c r="J127" s="857" t="s">
        <v>3529</v>
      </c>
      <c r="K127" s="857">
        <v>19</v>
      </c>
      <c r="L127" s="857" t="s">
        <v>3529</v>
      </c>
      <c r="M127" s="857">
        <v>15.4</v>
      </c>
    </row>
    <row r="128" spans="1:13" ht="14.25" customHeight="1" x14ac:dyDescent="0.25">
      <c r="A128" s="1474"/>
      <c r="B128" s="1477"/>
      <c r="C128" s="770" t="s">
        <v>3459</v>
      </c>
      <c r="D128" s="777" t="s">
        <v>3460</v>
      </c>
      <c r="E128" s="856">
        <v>367100</v>
      </c>
      <c r="F128" s="856">
        <v>1077698</v>
      </c>
      <c r="G128" s="770" t="s">
        <v>3450</v>
      </c>
      <c r="H128" s="777" t="s">
        <v>3461</v>
      </c>
      <c r="I128" s="777" t="s">
        <v>1666</v>
      </c>
      <c r="J128" s="857" t="s">
        <v>3333</v>
      </c>
      <c r="K128" s="857" t="s">
        <v>3333</v>
      </c>
      <c r="L128" s="857" t="s">
        <v>3333</v>
      </c>
      <c r="M128" s="857" t="s">
        <v>3333</v>
      </c>
    </row>
    <row r="129" spans="1:13" ht="14.25" customHeight="1" x14ac:dyDescent="0.25">
      <c r="A129" s="1474"/>
      <c r="B129" s="1477"/>
      <c r="C129" s="770" t="s">
        <v>3462</v>
      </c>
      <c r="D129" s="777" t="s">
        <v>3463</v>
      </c>
      <c r="E129" s="856">
        <v>369901</v>
      </c>
      <c r="F129" s="856">
        <v>1088599</v>
      </c>
      <c r="G129" s="770" t="s">
        <v>38</v>
      </c>
      <c r="H129" s="770" t="s">
        <v>38</v>
      </c>
      <c r="I129" s="777" t="s">
        <v>1671</v>
      </c>
      <c r="J129" s="857" t="s">
        <v>3333</v>
      </c>
      <c r="K129" s="857" t="s">
        <v>3333</v>
      </c>
      <c r="L129" s="857" t="s">
        <v>3333</v>
      </c>
      <c r="M129" s="857" t="s">
        <v>3333</v>
      </c>
    </row>
    <row r="130" spans="1:13" ht="14.25" customHeight="1" x14ac:dyDescent="0.25">
      <c r="A130" s="1474"/>
      <c r="B130" s="1477"/>
      <c r="C130" s="770" t="s">
        <v>3464</v>
      </c>
      <c r="D130" s="777" t="s">
        <v>3465</v>
      </c>
      <c r="E130" s="856">
        <v>369108</v>
      </c>
      <c r="F130" s="856">
        <v>1075466</v>
      </c>
      <c r="G130" s="770" t="s">
        <v>38</v>
      </c>
      <c r="H130" s="770" t="s">
        <v>38</v>
      </c>
      <c r="I130" s="777" t="s">
        <v>1670</v>
      </c>
      <c r="J130" s="857" t="s">
        <v>3333</v>
      </c>
      <c r="K130" s="857" t="s">
        <v>3333</v>
      </c>
      <c r="L130" s="857" t="s">
        <v>3333</v>
      </c>
      <c r="M130" s="857" t="s">
        <v>3333</v>
      </c>
    </row>
    <row r="131" spans="1:13" ht="14.25" customHeight="1" x14ac:dyDescent="0.25">
      <c r="A131" s="1474"/>
      <c r="B131" s="1478"/>
      <c r="C131" s="858" t="s">
        <v>3464</v>
      </c>
      <c r="D131" s="859" t="s">
        <v>3466</v>
      </c>
      <c r="E131" s="876">
        <v>377981</v>
      </c>
      <c r="F131" s="876">
        <v>1077549</v>
      </c>
      <c r="G131" s="858" t="s">
        <v>38</v>
      </c>
      <c r="H131" s="858" t="s">
        <v>38</v>
      </c>
      <c r="I131" s="859" t="s">
        <v>1670</v>
      </c>
      <c r="J131" s="860" t="s">
        <v>3333</v>
      </c>
      <c r="K131" s="860" t="s">
        <v>3333</v>
      </c>
      <c r="L131" s="860" t="s">
        <v>3333</v>
      </c>
      <c r="M131" s="860" t="s">
        <v>3333</v>
      </c>
    </row>
    <row r="132" spans="1:13" ht="14.25" customHeight="1" x14ac:dyDescent="0.25">
      <c r="A132" s="1474"/>
      <c r="B132" s="1479" t="s">
        <v>1653</v>
      </c>
      <c r="C132" s="784" t="s">
        <v>3467</v>
      </c>
      <c r="D132" s="761" t="s">
        <v>3468</v>
      </c>
      <c r="E132" s="783">
        <v>331594</v>
      </c>
      <c r="F132" s="783">
        <v>1196861</v>
      </c>
      <c r="G132" s="784" t="s">
        <v>3450</v>
      </c>
      <c r="H132" s="784" t="s">
        <v>3469</v>
      </c>
      <c r="I132" s="784" t="s">
        <v>3469</v>
      </c>
      <c r="J132" s="883" t="s">
        <v>3333</v>
      </c>
      <c r="K132" s="883" t="s">
        <v>3333</v>
      </c>
      <c r="L132" s="883" t="s">
        <v>3333</v>
      </c>
      <c r="M132" s="883">
        <v>0.1</v>
      </c>
    </row>
    <row r="133" spans="1:13" ht="14.25" customHeight="1" x14ac:dyDescent="0.25">
      <c r="A133" s="1474"/>
      <c r="B133" s="1480"/>
      <c r="C133" s="784" t="s">
        <v>3470</v>
      </c>
      <c r="D133" s="761" t="s">
        <v>3471</v>
      </c>
      <c r="E133" s="783">
        <v>341394</v>
      </c>
      <c r="F133" s="783">
        <v>1198407</v>
      </c>
      <c r="G133" s="784" t="s">
        <v>3450</v>
      </c>
      <c r="H133" s="784" t="s">
        <v>3469</v>
      </c>
      <c r="I133" s="784" t="s">
        <v>3469</v>
      </c>
      <c r="J133" s="883" t="s">
        <v>3333</v>
      </c>
      <c r="K133" s="883" t="s">
        <v>3333</v>
      </c>
      <c r="L133" s="883" t="s">
        <v>3333</v>
      </c>
      <c r="M133" s="883">
        <v>0.4</v>
      </c>
    </row>
    <row r="134" spans="1:13" ht="14.25" customHeight="1" x14ac:dyDescent="0.25">
      <c r="A134" s="1474"/>
      <c r="B134" s="1480"/>
      <c r="C134" s="784" t="s">
        <v>3472</v>
      </c>
      <c r="D134" s="761" t="s">
        <v>3473</v>
      </c>
      <c r="E134" s="783">
        <v>329305</v>
      </c>
      <c r="F134" s="783">
        <v>1176957</v>
      </c>
      <c r="G134" s="784" t="s">
        <v>3450</v>
      </c>
      <c r="H134" s="784" t="s">
        <v>3469</v>
      </c>
      <c r="I134" s="784" t="s">
        <v>3469</v>
      </c>
      <c r="J134" s="883">
        <v>18</v>
      </c>
      <c r="K134" s="883">
        <v>18</v>
      </c>
      <c r="L134" s="883">
        <v>29.8</v>
      </c>
      <c r="M134" s="883">
        <v>1.7</v>
      </c>
    </row>
    <row r="135" spans="1:13" ht="14.25" customHeight="1" x14ac:dyDescent="0.25">
      <c r="A135" s="1474"/>
      <c r="B135" s="1480"/>
      <c r="C135" s="784" t="s">
        <v>3469</v>
      </c>
      <c r="D135" s="761" t="s">
        <v>3474</v>
      </c>
      <c r="E135" s="761">
        <v>344627</v>
      </c>
      <c r="F135" s="761">
        <v>1176883</v>
      </c>
      <c r="G135" s="784" t="s">
        <v>3450</v>
      </c>
      <c r="H135" s="784" t="s">
        <v>3469</v>
      </c>
      <c r="I135" s="784" t="s">
        <v>3469</v>
      </c>
      <c r="J135" s="883" t="s">
        <v>3529</v>
      </c>
      <c r="K135" s="883" t="s">
        <v>3529</v>
      </c>
      <c r="L135" s="883" t="s">
        <v>3529</v>
      </c>
      <c r="M135" s="883">
        <v>12.6</v>
      </c>
    </row>
    <row r="136" spans="1:13" ht="14.25" customHeight="1" x14ac:dyDescent="0.25">
      <c r="A136" s="1474"/>
      <c r="B136" s="1480"/>
      <c r="C136" s="784" t="s">
        <v>1653</v>
      </c>
      <c r="D136" s="761" t="s">
        <v>3475</v>
      </c>
      <c r="E136" s="761">
        <v>328127</v>
      </c>
      <c r="F136" s="761">
        <v>1160366</v>
      </c>
      <c r="G136" s="784" t="s">
        <v>3450</v>
      </c>
      <c r="H136" s="784" t="s">
        <v>3476</v>
      </c>
      <c r="I136" s="784" t="s">
        <v>3477</v>
      </c>
      <c r="J136" s="883">
        <v>30.3</v>
      </c>
      <c r="K136" s="883">
        <v>19</v>
      </c>
      <c r="L136" s="883">
        <v>25.3</v>
      </c>
      <c r="M136" s="883">
        <v>44.9</v>
      </c>
    </row>
    <row r="137" spans="1:13" ht="14.25" customHeight="1" x14ac:dyDescent="0.25">
      <c r="A137" s="1474"/>
      <c r="B137" s="1480"/>
      <c r="C137" s="784" t="s">
        <v>1653</v>
      </c>
      <c r="D137" s="761" t="s">
        <v>3478</v>
      </c>
      <c r="E137" s="761">
        <v>331385</v>
      </c>
      <c r="F137" s="761">
        <v>1154818</v>
      </c>
      <c r="G137" s="784" t="s">
        <v>3450</v>
      </c>
      <c r="H137" s="784" t="s">
        <v>3476</v>
      </c>
      <c r="I137" s="784" t="s">
        <v>3477</v>
      </c>
      <c r="J137" s="883">
        <v>18</v>
      </c>
      <c r="K137" s="883">
        <v>10.7</v>
      </c>
      <c r="L137" s="883">
        <v>39.5</v>
      </c>
      <c r="M137" s="883">
        <v>3.7</v>
      </c>
    </row>
    <row r="138" spans="1:13" ht="14.25" customHeight="1" x14ac:dyDescent="0.25">
      <c r="A138" s="1474"/>
      <c r="B138" s="1480"/>
      <c r="C138" s="784" t="s">
        <v>1653</v>
      </c>
      <c r="D138" s="761" t="s">
        <v>3479</v>
      </c>
      <c r="E138" s="761">
        <v>346688</v>
      </c>
      <c r="F138" s="761">
        <v>1148109</v>
      </c>
      <c r="G138" s="784" t="s">
        <v>3450</v>
      </c>
      <c r="H138" s="761" t="s">
        <v>3480</v>
      </c>
      <c r="I138" s="761" t="s">
        <v>3481</v>
      </c>
      <c r="J138" s="883">
        <v>28.5</v>
      </c>
      <c r="K138" s="883">
        <v>8.9</v>
      </c>
      <c r="L138" s="883">
        <v>40.5</v>
      </c>
      <c r="M138" s="883">
        <v>41</v>
      </c>
    </row>
    <row r="139" spans="1:13" ht="14.25" customHeight="1" x14ac:dyDescent="0.25">
      <c r="A139" s="1474"/>
      <c r="B139" s="1480"/>
      <c r="C139" s="784" t="s">
        <v>3481</v>
      </c>
      <c r="D139" s="761" t="s">
        <v>3482</v>
      </c>
      <c r="E139" s="761">
        <v>340111</v>
      </c>
      <c r="F139" s="761">
        <v>1147032</v>
      </c>
      <c r="G139" s="784" t="s">
        <v>3450</v>
      </c>
      <c r="H139" s="761" t="s">
        <v>3480</v>
      </c>
      <c r="I139" s="761" t="s">
        <v>3481</v>
      </c>
      <c r="J139" s="883">
        <v>24.4</v>
      </c>
      <c r="K139" s="883">
        <v>12.7</v>
      </c>
      <c r="L139" s="883">
        <v>31.2</v>
      </c>
      <c r="M139" s="883">
        <v>72.400000000000006</v>
      </c>
    </row>
    <row r="140" spans="1:13" ht="14.25" customHeight="1" x14ac:dyDescent="0.25">
      <c r="A140" s="1474"/>
      <c r="B140" s="1480"/>
      <c r="C140" s="784" t="s">
        <v>3483</v>
      </c>
      <c r="D140" s="761" t="s">
        <v>3484</v>
      </c>
      <c r="E140" s="761">
        <v>325936</v>
      </c>
      <c r="F140" s="761">
        <v>1135312</v>
      </c>
      <c r="G140" s="784" t="s">
        <v>3450</v>
      </c>
      <c r="H140" s="761" t="s">
        <v>3480</v>
      </c>
      <c r="I140" s="761" t="s">
        <v>3485</v>
      </c>
      <c r="J140" s="883">
        <v>25.8</v>
      </c>
      <c r="K140" s="883">
        <v>16.8</v>
      </c>
      <c r="L140" s="883">
        <v>41.8</v>
      </c>
      <c r="M140" s="883" t="s">
        <v>3529</v>
      </c>
    </row>
    <row r="141" spans="1:13" ht="14.25" customHeight="1" x14ac:dyDescent="0.25">
      <c r="A141" s="1474"/>
      <c r="B141" s="1480"/>
      <c r="C141" s="784" t="s">
        <v>3486</v>
      </c>
      <c r="D141" s="761" t="s">
        <v>3487</v>
      </c>
      <c r="E141" s="761">
        <v>328051</v>
      </c>
      <c r="F141" s="761">
        <v>1144877</v>
      </c>
      <c r="G141" s="784" t="s">
        <v>3450</v>
      </c>
      <c r="H141" s="761" t="s">
        <v>3480</v>
      </c>
      <c r="I141" s="761" t="s">
        <v>3485</v>
      </c>
      <c r="J141" s="883">
        <v>32.1</v>
      </c>
      <c r="K141" s="883">
        <v>18</v>
      </c>
      <c r="L141" s="883">
        <v>25.5</v>
      </c>
      <c r="M141" s="883">
        <v>20.100000000000001</v>
      </c>
    </row>
    <row r="142" spans="1:13" ht="14.25" customHeight="1" x14ac:dyDescent="0.25">
      <c r="A142" s="1474"/>
      <c r="B142" s="1480"/>
      <c r="C142" s="784" t="s">
        <v>3486</v>
      </c>
      <c r="D142" s="761" t="s">
        <v>3488</v>
      </c>
      <c r="E142" s="761">
        <v>318168</v>
      </c>
      <c r="F142" s="761">
        <v>1140501</v>
      </c>
      <c r="G142" s="784" t="s">
        <v>3450</v>
      </c>
      <c r="H142" s="761" t="s">
        <v>3480</v>
      </c>
      <c r="I142" s="761" t="s">
        <v>3485</v>
      </c>
      <c r="J142" s="883">
        <v>28</v>
      </c>
      <c r="K142" s="883">
        <v>18</v>
      </c>
      <c r="L142" s="883">
        <v>24.3</v>
      </c>
      <c r="M142" s="883">
        <v>26.3</v>
      </c>
    </row>
    <row r="143" spans="1:13" ht="14.25" customHeight="1" x14ac:dyDescent="0.25">
      <c r="A143" s="1474"/>
      <c r="B143" s="1481" t="s">
        <v>1606</v>
      </c>
      <c r="C143" s="862" t="s">
        <v>3489</v>
      </c>
      <c r="D143" s="863" t="s">
        <v>3490</v>
      </c>
      <c r="E143" s="864">
        <v>400868.82</v>
      </c>
      <c r="F143" s="864">
        <v>1140315.75</v>
      </c>
      <c r="G143" s="862" t="s">
        <v>3450</v>
      </c>
      <c r="H143" s="863" t="s">
        <v>1606</v>
      </c>
      <c r="I143" s="863" t="s">
        <v>68</v>
      </c>
      <c r="J143" s="865" t="s">
        <v>3333</v>
      </c>
      <c r="K143" s="865" t="s">
        <v>3333</v>
      </c>
      <c r="L143" s="865" t="s">
        <v>3333</v>
      </c>
      <c r="M143" s="865" t="s">
        <v>3333</v>
      </c>
    </row>
    <row r="144" spans="1:13" ht="14.25" customHeight="1" x14ac:dyDescent="0.25">
      <c r="A144" s="1474"/>
      <c r="B144" s="1477"/>
      <c r="C144" s="770" t="s">
        <v>1606</v>
      </c>
      <c r="D144" s="777" t="s">
        <v>3491</v>
      </c>
      <c r="E144" s="856">
        <v>398847.55</v>
      </c>
      <c r="F144" s="856">
        <v>1137200.72</v>
      </c>
      <c r="G144" s="770" t="s">
        <v>3450</v>
      </c>
      <c r="H144" s="777" t="s">
        <v>1606</v>
      </c>
      <c r="I144" s="770" t="s">
        <v>3492</v>
      </c>
      <c r="J144" s="857" t="s">
        <v>3333</v>
      </c>
      <c r="K144" s="857" t="s">
        <v>3333</v>
      </c>
      <c r="L144" s="857" t="s">
        <v>3333</v>
      </c>
      <c r="M144" s="857" t="s">
        <v>3333</v>
      </c>
    </row>
    <row r="145" spans="1:13" ht="14.25" customHeight="1" x14ac:dyDescent="0.25">
      <c r="A145" s="1474"/>
      <c r="B145" s="1477"/>
      <c r="C145" s="770" t="s">
        <v>1606</v>
      </c>
      <c r="D145" s="777" t="s">
        <v>3493</v>
      </c>
      <c r="E145" s="856">
        <v>393838.02</v>
      </c>
      <c r="F145" s="856">
        <v>1136985.83</v>
      </c>
      <c r="G145" s="770" t="s">
        <v>3450</v>
      </c>
      <c r="H145" s="777" t="s">
        <v>1606</v>
      </c>
      <c r="I145" s="777" t="s">
        <v>1703</v>
      </c>
      <c r="J145" s="857" t="s">
        <v>3333</v>
      </c>
      <c r="K145" s="857" t="s">
        <v>3333</v>
      </c>
      <c r="L145" s="857" t="s">
        <v>3333</v>
      </c>
      <c r="M145" s="857" t="s">
        <v>3333</v>
      </c>
    </row>
    <row r="146" spans="1:13" ht="14.25" customHeight="1" x14ac:dyDescent="0.25">
      <c r="A146" s="1474"/>
      <c r="B146" s="1477"/>
      <c r="C146" s="770" t="s">
        <v>1606</v>
      </c>
      <c r="D146" s="777" t="s">
        <v>3494</v>
      </c>
      <c r="E146" s="856">
        <v>390196.46</v>
      </c>
      <c r="F146" s="856">
        <v>1135715.47</v>
      </c>
      <c r="G146" s="770" t="s">
        <v>3450</v>
      </c>
      <c r="H146" s="777" t="s">
        <v>1606</v>
      </c>
      <c r="I146" s="777" t="s">
        <v>1703</v>
      </c>
      <c r="J146" s="857">
        <v>76</v>
      </c>
      <c r="K146" s="857">
        <v>30</v>
      </c>
      <c r="L146" s="857">
        <v>30</v>
      </c>
      <c r="M146" s="857">
        <v>30</v>
      </c>
    </row>
    <row r="147" spans="1:13" ht="14.25" customHeight="1" x14ac:dyDescent="0.25">
      <c r="A147" s="1474"/>
      <c r="B147" s="1477"/>
      <c r="C147" s="770" t="s">
        <v>1606</v>
      </c>
      <c r="D147" s="777" t="s">
        <v>3495</v>
      </c>
      <c r="E147" s="856">
        <v>386965.28</v>
      </c>
      <c r="F147" s="856">
        <v>1130793.43</v>
      </c>
      <c r="G147" s="770" t="s">
        <v>3450</v>
      </c>
      <c r="H147" s="777" t="s">
        <v>1606</v>
      </c>
      <c r="I147" s="777" t="s">
        <v>1703</v>
      </c>
      <c r="J147" s="857">
        <v>52</v>
      </c>
      <c r="K147" s="857">
        <v>30</v>
      </c>
      <c r="L147" s="857">
        <v>30</v>
      </c>
      <c r="M147" s="857">
        <v>30</v>
      </c>
    </row>
    <row r="148" spans="1:13" ht="14.25" customHeight="1" x14ac:dyDescent="0.25">
      <c r="A148" s="1474"/>
      <c r="B148" s="1477"/>
      <c r="C148" s="770" t="s">
        <v>1606</v>
      </c>
      <c r="D148" s="777" t="s">
        <v>3496</v>
      </c>
      <c r="E148" s="856">
        <v>386110.34</v>
      </c>
      <c r="F148" s="856">
        <v>1126878.02</v>
      </c>
      <c r="G148" s="770" t="s">
        <v>3450</v>
      </c>
      <c r="H148" s="777" t="s">
        <v>1606</v>
      </c>
      <c r="I148" s="777" t="s">
        <v>3472</v>
      </c>
      <c r="J148" s="857">
        <v>75</v>
      </c>
      <c r="K148" s="857">
        <v>30</v>
      </c>
      <c r="L148" s="857">
        <v>30</v>
      </c>
      <c r="M148" s="857">
        <v>30</v>
      </c>
    </row>
    <row r="149" spans="1:13" ht="14.25" customHeight="1" x14ac:dyDescent="0.25">
      <c r="A149" s="1474"/>
      <c r="B149" s="1482"/>
      <c r="C149" s="771" t="s">
        <v>1606</v>
      </c>
      <c r="D149" s="866" t="s">
        <v>3497</v>
      </c>
      <c r="E149" s="867">
        <v>386127.09</v>
      </c>
      <c r="F149" s="867">
        <v>1123542.79</v>
      </c>
      <c r="G149" s="771" t="s">
        <v>38</v>
      </c>
      <c r="H149" s="866" t="s">
        <v>38</v>
      </c>
      <c r="I149" s="866" t="s">
        <v>3498</v>
      </c>
      <c r="J149" s="868">
        <v>116</v>
      </c>
      <c r="K149" s="868">
        <v>30</v>
      </c>
      <c r="L149" s="868">
        <v>30</v>
      </c>
      <c r="M149" s="868">
        <v>30</v>
      </c>
    </row>
    <row r="150" spans="1:13" ht="14.25" customHeight="1" x14ac:dyDescent="0.25">
      <c r="A150" s="1474"/>
      <c r="B150" s="1483" t="s">
        <v>1614</v>
      </c>
      <c r="C150" s="784" t="s">
        <v>3499</v>
      </c>
      <c r="D150" s="761" t="s">
        <v>210</v>
      </c>
      <c r="E150" s="783">
        <v>435084</v>
      </c>
      <c r="F150" s="783">
        <v>1119313</v>
      </c>
      <c r="G150" s="784" t="s">
        <v>36</v>
      </c>
      <c r="H150" s="761" t="s">
        <v>3500</v>
      </c>
      <c r="I150" s="784" t="s">
        <v>3501</v>
      </c>
      <c r="J150" s="883">
        <v>10</v>
      </c>
      <c r="K150" s="883">
        <v>10</v>
      </c>
      <c r="L150" s="883">
        <v>16</v>
      </c>
      <c r="M150" s="883" t="s">
        <v>3529</v>
      </c>
    </row>
    <row r="151" spans="1:13" ht="14.25" customHeight="1" x14ac:dyDescent="0.25">
      <c r="A151" s="1474"/>
      <c r="B151" s="1480"/>
      <c r="C151" s="784" t="s">
        <v>3502</v>
      </c>
      <c r="D151" s="761" t="s">
        <v>213</v>
      </c>
      <c r="E151" s="783">
        <v>431170</v>
      </c>
      <c r="F151" s="783">
        <v>1116259</v>
      </c>
      <c r="G151" s="784" t="s">
        <v>36</v>
      </c>
      <c r="H151" s="761" t="s">
        <v>3500</v>
      </c>
      <c r="I151" s="784" t="s">
        <v>3501</v>
      </c>
      <c r="J151" s="883">
        <v>10</v>
      </c>
      <c r="K151" s="883">
        <v>10</v>
      </c>
      <c r="L151" s="883">
        <v>16</v>
      </c>
      <c r="M151" s="883">
        <v>10</v>
      </c>
    </row>
    <row r="152" spans="1:13" ht="14.25" customHeight="1" x14ac:dyDescent="0.25">
      <c r="A152" s="1474"/>
      <c r="B152" s="1480"/>
      <c r="C152" s="784" t="s">
        <v>3503</v>
      </c>
      <c r="D152" s="761" t="s">
        <v>214</v>
      </c>
      <c r="E152" s="783">
        <v>429923</v>
      </c>
      <c r="F152" s="783">
        <v>1114448</v>
      </c>
      <c r="G152" s="784" t="s">
        <v>36</v>
      </c>
      <c r="H152" s="761" t="s">
        <v>3500</v>
      </c>
      <c r="I152" s="761" t="s">
        <v>3504</v>
      </c>
      <c r="J152" s="883" t="s">
        <v>3333</v>
      </c>
      <c r="K152" s="883" t="s">
        <v>3333</v>
      </c>
      <c r="L152" s="883" t="s">
        <v>3333</v>
      </c>
      <c r="M152" s="883" t="s">
        <v>3333</v>
      </c>
    </row>
    <row r="153" spans="1:13" ht="14.25" customHeight="1" x14ac:dyDescent="0.25">
      <c r="A153" s="1474"/>
      <c r="B153" s="1480"/>
      <c r="C153" s="784" t="s">
        <v>1614</v>
      </c>
      <c r="D153" s="761" t="s">
        <v>3505</v>
      </c>
      <c r="E153" s="783">
        <v>459288</v>
      </c>
      <c r="F153" s="783">
        <v>1123742</v>
      </c>
      <c r="G153" s="784" t="s">
        <v>36</v>
      </c>
      <c r="H153" s="761" t="s">
        <v>190</v>
      </c>
      <c r="I153" s="761" t="s">
        <v>3506</v>
      </c>
      <c r="J153" s="883">
        <v>10</v>
      </c>
      <c r="K153" s="883">
        <v>10</v>
      </c>
      <c r="L153" s="883">
        <v>10</v>
      </c>
      <c r="M153" s="883">
        <v>10</v>
      </c>
    </row>
    <row r="154" spans="1:13" ht="14.25" customHeight="1" x14ac:dyDescent="0.25">
      <c r="A154" s="1474"/>
      <c r="B154" s="1480"/>
      <c r="C154" s="784" t="s">
        <v>3507</v>
      </c>
      <c r="D154" s="761" t="s">
        <v>3508</v>
      </c>
      <c r="E154" s="783">
        <v>441837</v>
      </c>
      <c r="F154" s="783">
        <v>1113776</v>
      </c>
      <c r="G154" s="784" t="s">
        <v>36</v>
      </c>
      <c r="H154" s="761" t="s">
        <v>3500</v>
      </c>
      <c r="I154" s="761" t="s">
        <v>3509</v>
      </c>
      <c r="J154" s="883">
        <v>36</v>
      </c>
      <c r="K154" s="883">
        <v>10</v>
      </c>
      <c r="L154" s="883">
        <v>17</v>
      </c>
      <c r="M154" s="883">
        <v>18</v>
      </c>
    </row>
    <row r="155" spans="1:13" ht="14.25" customHeight="1" x14ac:dyDescent="0.25">
      <c r="A155" s="1474"/>
      <c r="B155" s="1480"/>
      <c r="C155" s="784" t="s">
        <v>3507</v>
      </c>
      <c r="D155" s="761" t="s">
        <v>3510</v>
      </c>
      <c r="E155" s="783">
        <v>430232</v>
      </c>
      <c r="F155" s="783">
        <v>1107699</v>
      </c>
      <c r="G155" s="784" t="s">
        <v>38</v>
      </c>
      <c r="H155" s="761" t="s">
        <v>73</v>
      </c>
      <c r="I155" s="761" t="s">
        <v>3511</v>
      </c>
      <c r="J155" s="883">
        <v>10</v>
      </c>
      <c r="K155" s="883">
        <v>10</v>
      </c>
      <c r="L155" s="883">
        <v>39</v>
      </c>
      <c r="M155" s="883">
        <v>10</v>
      </c>
    </row>
    <row r="156" spans="1:13" ht="14.25" customHeight="1" x14ac:dyDescent="0.25">
      <c r="A156" s="1474"/>
      <c r="B156" s="1480"/>
      <c r="C156" s="784" t="s">
        <v>3507</v>
      </c>
      <c r="D156" s="761" t="s">
        <v>3512</v>
      </c>
      <c r="E156" s="783">
        <v>423874</v>
      </c>
      <c r="F156" s="783">
        <v>1105780</v>
      </c>
      <c r="G156" s="784" t="s">
        <v>38</v>
      </c>
      <c r="H156" s="761" t="s">
        <v>38</v>
      </c>
      <c r="I156" s="761" t="s">
        <v>1614</v>
      </c>
      <c r="J156" s="883">
        <v>10</v>
      </c>
      <c r="K156" s="883">
        <v>10</v>
      </c>
      <c r="L156" s="883">
        <v>15</v>
      </c>
      <c r="M156" s="883">
        <v>10</v>
      </c>
    </row>
    <row r="157" spans="1:13" ht="14.25" customHeight="1" x14ac:dyDescent="0.25">
      <c r="A157" s="1474"/>
      <c r="B157" s="1480"/>
      <c r="C157" s="784" t="s">
        <v>3507</v>
      </c>
      <c r="D157" s="761" t="s">
        <v>3513</v>
      </c>
      <c r="E157" s="783">
        <v>422334</v>
      </c>
      <c r="F157" s="783">
        <v>1104536</v>
      </c>
      <c r="G157" s="784" t="s">
        <v>38</v>
      </c>
      <c r="H157" s="784" t="s">
        <v>38</v>
      </c>
      <c r="I157" s="761" t="s">
        <v>1614</v>
      </c>
      <c r="J157" s="883">
        <v>10</v>
      </c>
      <c r="K157" s="883">
        <v>10</v>
      </c>
      <c r="L157" s="883">
        <v>15</v>
      </c>
      <c r="M157" s="883">
        <v>10</v>
      </c>
    </row>
    <row r="158" spans="1:13" ht="14.25" customHeight="1" x14ac:dyDescent="0.25">
      <c r="A158" s="1474"/>
      <c r="B158" s="1484" t="s">
        <v>1655</v>
      </c>
      <c r="C158" s="852" t="s">
        <v>3514</v>
      </c>
      <c r="D158" s="853" t="s">
        <v>3515</v>
      </c>
      <c r="E158" s="854">
        <v>380766.86</v>
      </c>
      <c r="F158" s="854">
        <v>1152545.4099999999</v>
      </c>
      <c r="G158" s="852" t="s">
        <v>3450</v>
      </c>
      <c r="H158" s="853" t="s">
        <v>3514</v>
      </c>
      <c r="I158" s="853" t="s">
        <v>3514</v>
      </c>
      <c r="J158" s="855" t="s">
        <v>3333</v>
      </c>
      <c r="K158" s="855" t="s">
        <v>3333</v>
      </c>
      <c r="L158" s="855" t="s">
        <v>3333</v>
      </c>
      <c r="M158" s="855" t="s">
        <v>3333</v>
      </c>
    </row>
    <row r="159" spans="1:13" ht="14.25" customHeight="1" x14ac:dyDescent="0.25">
      <c r="A159" s="1474"/>
      <c r="B159" s="1477"/>
      <c r="C159" s="770" t="s">
        <v>3516</v>
      </c>
      <c r="D159" s="777" t="s">
        <v>3517</v>
      </c>
      <c r="E159" s="856">
        <v>367338.22</v>
      </c>
      <c r="F159" s="856">
        <v>1149747.29</v>
      </c>
      <c r="G159" s="770" t="s">
        <v>3450</v>
      </c>
      <c r="H159" s="777" t="s">
        <v>3518</v>
      </c>
      <c r="I159" s="777" t="s">
        <v>3518</v>
      </c>
      <c r="J159" s="857" t="s">
        <v>3333</v>
      </c>
      <c r="K159" s="857" t="s">
        <v>3333</v>
      </c>
      <c r="L159" s="857" t="s">
        <v>3333</v>
      </c>
      <c r="M159" s="857" t="s">
        <v>3333</v>
      </c>
    </row>
    <row r="160" spans="1:13" ht="14.25" customHeight="1" x14ac:dyDescent="0.25">
      <c r="A160" s="1474"/>
      <c r="B160" s="1477"/>
      <c r="C160" s="770" t="s">
        <v>1655</v>
      </c>
      <c r="D160" s="777" t="s">
        <v>3519</v>
      </c>
      <c r="E160" s="856">
        <v>368908.16</v>
      </c>
      <c r="F160" s="856">
        <v>1146581.26</v>
      </c>
      <c r="G160" s="770" t="s">
        <v>3450</v>
      </c>
      <c r="H160" s="777" t="s">
        <v>3514</v>
      </c>
      <c r="I160" s="777" t="s">
        <v>1655</v>
      </c>
      <c r="J160" s="857">
        <v>45</v>
      </c>
      <c r="K160" s="857">
        <v>30</v>
      </c>
      <c r="L160" s="857">
        <v>30</v>
      </c>
      <c r="M160" s="857">
        <v>30</v>
      </c>
    </row>
    <row r="161" spans="1:13" ht="14.25" customHeight="1" x14ac:dyDescent="0.25">
      <c r="A161" s="1474"/>
      <c r="B161" s="1477"/>
      <c r="C161" s="770" t="s">
        <v>3520</v>
      </c>
      <c r="D161" s="777" t="s">
        <v>3521</v>
      </c>
      <c r="E161" s="856">
        <v>393740.93</v>
      </c>
      <c r="F161" s="856">
        <v>1159078.99</v>
      </c>
      <c r="G161" s="770" t="s">
        <v>3450</v>
      </c>
      <c r="H161" s="777" t="s">
        <v>3522</v>
      </c>
      <c r="I161" s="777" t="s">
        <v>3520</v>
      </c>
      <c r="J161" s="857" t="s">
        <v>3333</v>
      </c>
      <c r="K161" s="857" t="s">
        <v>3333</v>
      </c>
      <c r="L161" s="857" t="s">
        <v>3333</v>
      </c>
      <c r="M161" s="857" t="s">
        <v>3333</v>
      </c>
    </row>
    <row r="162" spans="1:13" ht="14.25" customHeight="1" x14ac:dyDescent="0.25">
      <c r="A162" s="1475"/>
      <c r="B162" s="1478"/>
      <c r="C162" s="858" t="s">
        <v>3462</v>
      </c>
      <c r="D162" s="859" t="s">
        <v>3523</v>
      </c>
      <c r="E162" s="876">
        <v>367653.27</v>
      </c>
      <c r="F162" s="876">
        <v>1181807.9099999999</v>
      </c>
      <c r="G162" s="858" t="s">
        <v>3450</v>
      </c>
      <c r="H162" s="859" t="s">
        <v>3518</v>
      </c>
      <c r="I162" s="859" t="s">
        <v>3524</v>
      </c>
      <c r="J162" s="860" t="s">
        <v>3333</v>
      </c>
      <c r="K162" s="860" t="s">
        <v>3333</v>
      </c>
      <c r="L162" s="860" t="s">
        <v>3333</v>
      </c>
      <c r="M162" s="860" t="s">
        <v>3333</v>
      </c>
    </row>
    <row r="163" spans="1:13" ht="14.25" customHeight="1" x14ac:dyDescent="0.3"/>
    <row r="164" spans="1:13" ht="14.25" customHeight="1" x14ac:dyDescent="0.25">
      <c r="B164" s="12" t="s">
        <v>3525</v>
      </c>
    </row>
    <row r="165" spans="1:13" ht="14.25" customHeight="1" x14ac:dyDescent="0.3"/>
    <row r="166" spans="1:13" ht="14.25" customHeight="1" x14ac:dyDescent="0.25">
      <c r="B166" s="877" t="s">
        <v>3526</v>
      </c>
      <c r="C166" s="1420" t="s">
        <v>3527</v>
      </c>
      <c r="D166" s="1420"/>
    </row>
    <row r="167" spans="1:13" ht="14.25" customHeight="1" x14ac:dyDescent="0.3">
      <c r="B167" s="878" t="s">
        <v>2058</v>
      </c>
      <c r="C167" s="1421" t="s">
        <v>3528</v>
      </c>
      <c r="D167" s="1421"/>
    </row>
    <row r="168" spans="1:13" ht="14.25" customHeight="1" x14ac:dyDescent="0.3">
      <c r="B168" s="878" t="s">
        <v>3529</v>
      </c>
      <c r="C168" s="1421" t="s">
        <v>3530</v>
      </c>
      <c r="D168" s="1421"/>
    </row>
    <row r="169" spans="1:13" ht="24" customHeight="1" x14ac:dyDescent="0.25">
      <c r="B169" s="879" t="s">
        <v>3333</v>
      </c>
      <c r="C169" s="1422" t="s">
        <v>3531</v>
      </c>
      <c r="D169" s="1422"/>
    </row>
    <row r="170" spans="1:13" ht="14.25" customHeight="1" x14ac:dyDescent="0.3"/>
    <row r="171" spans="1:13" ht="14.25" customHeight="1" x14ac:dyDescent="0.3"/>
    <row r="172" spans="1:13" ht="14.25" customHeight="1" x14ac:dyDescent="0.3"/>
    <row r="173" spans="1:13" ht="14.25" customHeight="1" x14ac:dyDescent="0.3"/>
    <row r="174" spans="1:13" ht="14.25" customHeight="1" x14ac:dyDescent="0.3"/>
    <row r="175" spans="1:13" ht="14.25" customHeight="1" x14ac:dyDescent="0.3"/>
    <row r="176" spans="1:13" ht="14.25" customHeight="1" x14ac:dyDescent="0.3"/>
    <row r="177" ht="14.25" customHeight="1" x14ac:dyDescent="0.3"/>
    <row r="178" ht="14.25" customHeight="1" x14ac:dyDescent="0.3"/>
    <row r="179" ht="14.25" customHeight="1" x14ac:dyDescent="0.3"/>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sheetData>
  <mergeCells count="54">
    <mergeCell ref="B29:B36"/>
    <mergeCell ref="J14:M14"/>
    <mergeCell ref="C14:C16"/>
    <mergeCell ref="D14:D16"/>
    <mergeCell ref="E14:I14"/>
    <mergeCell ref="B15:B16"/>
    <mergeCell ref="G15:G16"/>
    <mergeCell ref="H15:H16"/>
    <mergeCell ref="I15:I16"/>
    <mergeCell ref="A17:A61"/>
    <mergeCell ref="C63:C65"/>
    <mergeCell ref="D63:D65"/>
    <mergeCell ref="E63:I63"/>
    <mergeCell ref="J63:M63"/>
    <mergeCell ref="B64:B65"/>
    <mergeCell ref="G64:G65"/>
    <mergeCell ref="H64:H65"/>
    <mergeCell ref="I64:I65"/>
    <mergeCell ref="B56:B61"/>
    <mergeCell ref="B17:B20"/>
    <mergeCell ref="B21:B28"/>
    <mergeCell ref="B37:B40"/>
    <mergeCell ref="B41:B47"/>
    <mergeCell ref="B48:B50"/>
    <mergeCell ref="B51:B55"/>
    <mergeCell ref="A66:A118"/>
    <mergeCell ref="B66:B78"/>
    <mergeCell ref="B79:B81"/>
    <mergeCell ref="B82:B85"/>
    <mergeCell ref="B86:B89"/>
    <mergeCell ref="B90:B97"/>
    <mergeCell ref="B98:B104"/>
    <mergeCell ref="B105:B106"/>
    <mergeCell ref="B107:B110"/>
    <mergeCell ref="B111:B113"/>
    <mergeCell ref="B114:B118"/>
    <mergeCell ref="C120:C122"/>
    <mergeCell ref="D120:D122"/>
    <mergeCell ref="E120:I120"/>
    <mergeCell ref="J120:M120"/>
    <mergeCell ref="B121:B122"/>
    <mergeCell ref="G121:G122"/>
    <mergeCell ref="H121:H122"/>
    <mergeCell ref="I121:I122"/>
    <mergeCell ref="C166:D166"/>
    <mergeCell ref="C167:D167"/>
    <mergeCell ref="C168:D168"/>
    <mergeCell ref="C169:D169"/>
    <mergeCell ref="A123:A162"/>
    <mergeCell ref="B123:B131"/>
    <mergeCell ref="B132:B142"/>
    <mergeCell ref="B143:B149"/>
    <mergeCell ref="B150:B157"/>
    <mergeCell ref="B158:B162"/>
  </mergeCells>
  <hyperlinks>
    <hyperlink ref="A1" location="'C1'!A1" display="Regresar"/>
    <hyperlink ref="G1" location="'HM 1.3.2.b.2'!A1" display="Ver metadato"/>
  </hyperlinks>
  <pageMargins left="0.7" right="0.7" top="0.75" bottom="0.75" header="0.3" footer="0.3"/>
  <pageSetup orientation="portrait" horizontalDpi="90" verticalDpi="90"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tabColor theme="8" tint="-0.499984740745262"/>
    <pageSetUpPr fitToPage="1"/>
  </sheetPr>
  <dimension ref="A1:Z997"/>
  <sheetViews>
    <sheetView showGridLines="0" topLeftCell="B1" zoomScale="90" zoomScaleNormal="90" workbookViewId="0">
      <selection activeCell="E24" sqref="E24"/>
    </sheetView>
  </sheetViews>
  <sheetFormatPr baseColWidth="10" defaultColWidth="14.42578125" defaultRowHeight="15" x14ac:dyDescent="0.25"/>
  <cols>
    <col min="1" max="1" width="12.28515625" style="134" customWidth="1"/>
    <col min="2" max="2" width="30.28515625" style="134" customWidth="1"/>
    <col min="3" max="3" width="37.7109375" style="134" customWidth="1"/>
    <col min="4" max="4" width="34.28515625" style="134" customWidth="1"/>
    <col min="5" max="5" width="25.42578125" style="134" customWidth="1"/>
    <col min="6" max="6" width="24.7109375" style="134" customWidth="1"/>
    <col min="7" max="7" width="21.42578125" style="134" customWidth="1"/>
    <col min="8" max="8" width="16" style="134" customWidth="1"/>
    <col min="9" max="9" width="16.28515625" style="134" customWidth="1"/>
    <col min="10" max="10" width="21.7109375" style="134" customWidth="1"/>
    <col min="11" max="26" width="11.42578125" style="134" customWidth="1"/>
    <col min="27" max="16384" width="14.42578125" style="134"/>
  </cols>
  <sheetData>
    <row r="1" spans="1:26" s="501" customFormat="1" ht="15.6" x14ac:dyDescent="0.25">
      <c r="A1" s="23" t="s">
        <v>32</v>
      </c>
      <c r="B1" s="502"/>
      <c r="C1" s="502"/>
      <c r="D1" s="502"/>
      <c r="E1" s="502"/>
      <c r="F1" s="502"/>
      <c r="G1" s="502"/>
      <c r="H1" s="502"/>
      <c r="I1" s="502"/>
      <c r="J1" s="502"/>
      <c r="K1" s="502"/>
      <c r="L1" s="502"/>
      <c r="M1" s="502"/>
      <c r="N1" s="502"/>
      <c r="O1" s="502"/>
      <c r="P1" s="502"/>
      <c r="Q1" s="502"/>
      <c r="R1" s="502"/>
      <c r="S1" s="502"/>
      <c r="T1" s="502"/>
      <c r="U1" s="502"/>
      <c r="V1" s="502"/>
      <c r="W1" s="502"/>
      <c r="X1" s="502"/>
      <c r="Y1" s="502"/>
      <c r="Z1" s="502"/>
    </row>
    <row r="2" spans="1:26" ht="42" customHeight="1" x14ac:dyDescent="0.25">
      <c r="A2" s="445"/>
      <c r="B2" s="445"/>
      <c r="C2" s="445"/>
      <c r="D2" s="445"/>
      <c r="E2" s="445"/>
      <c r="F2" s="446" t="s">
        <v>264</v>
      </c>
      <c r="G2" s="447"/>
      <c r="H2" s="445"/>
      <c r="I2" s="445"/>
      <c r="J2" s="445"/>
      <c r="K2" s="445"/>
      <c r="L2" s="445"/>
      <c r="M2" s="445"/>
      <c r="N2" s="445"/>
      <c r="O2" s="445"/>
      <c r="P2" s="445"/>
      <c r="Q2" s="445"/>
      <c r="R2" s="445"/>
      <c r="S2" s="445"/>
      <c r="T2" s="445"/>
      <c r="U2" s="445"/>
      <c r="V2" s="445"/>
      <c r="W2" s="445"/>
      <c r="X2" s="445"/>
      <c r="Y2" s="445"/>
      <c r="Z2" s="445"/>
    </row>
    <row r="3" spans="1:26" ht="45.75" customHeight="1" x14ac:dyDescent="0.25">
      <c r="A3" s="445"/>
      <c r="B3" s="1401" t="s">
        <v>265</v>
      </c>
      <c r="C3" s="1402"/>
      <c r="D3" s="1402"/>
      <c r="E3" s="1402"/>
      <c r="F3" s="1402"/>
      <c r="G3" s="1402"/>
      <c r="H3" s="445"/>
      <c r="I3" s="445"/>
      <c r="J3" s="445"/>
      <c r="K3" s="445"/>
      <c r="L3" s="445"/>
      <c r="M3" s="445"/>
      <c r="N3" s="445"/>
      <c r="O3" s="445"/>
      <c r="P3" s="445"/>
      <c r="Q3" s="445"/>
      <c r="R3" s="445"/>
      <c r="S3" s="445"/>
      <c r="T3" s="445"/>
      <c r="U3" s="445"/>
      <c r="V3" s="445"/>
      <c r="W3" s="445"/>
      <c r="X3" s="445"/>
      <c r="Y3" s="445"/>
      <c r="Z3" s="445"/>
    </row>
    <row r="4" spans="1:26" ht="15.6" x14ac:dyDescent="0.3">
      <c r="A4" s="445"/>
      <c r="B4" s="1403" t="s">
        <v>266</v>
      </c>
      <c r="C4" s="1402"/>
      <c r="D4" s="1402"/>
      <c r="E4" s="1402"/>
      <c r="F4" s="1402"/>
      <c r="G4" s="1402"/>
      <c r="H4" s="445"/>
      <c r="I4" s="445"/>
      <c r="J4" s="445"/>
      <c r="K4" s="445"/>
      <c r="L4" s="445"/>
      <c r="M4" s="445"/>
      <c r="N4" s="445"/>
      <c r="O4" s="445"/>
      <c r="P4" s="445"/>
      <c r="Q4" s="445"/>
      <c r="R4" s="445"/>
      <c r="S4" s="445"/>
      <c r="T4" s="445"/>
      <c r="U4" s="445"/>
      <c r="V4" s="445"/>
      <c r="W4" s="445"/>
      <c r="X4" s="445"/>
      <c r="Y4" s="445"/>
      <c r="Z4" s="445"/>
    </row>
    <row r="5" spans="1:26" ht="15.6" x14ac:dyDescent="0.3">
      <c r="A5" s="445"/>
      <c r="B5" s="1404"/>
      <c r="C5" s="1405"/>
      <c r="D5" s="1405"/>
      <c r="E5" s="445"/>
      <c r="F5" s="503"/>
      <c r="G5" s="503"/>
      <c r="H5" s="445"/>
      <c r="I5" s="445"/>
      <c r="J5" s="445"/>
      <c r="K5" s="445"/>
      <c r="L5" s="445"/>
      <c r="M5" s="445"/>
      <c r="N5" s="445"/>
      <c r="O5" s="445"/>
      <c r="P5" s="445"/>
      <c r="Q5" s="445"/>
      <c r="R5" s="445"/>
      <c r="S5" s="445"/>
      <c r="T5" s="445"/>
      <c r="U5" s="445"/>
      <c r="V5" s="445"/>
      <c r="W5" s="445"/>
      <c r="X5" s="445"/>
      <c r="Y5" s="445"/>
      <c r="Z5" s="445"/>
    </row>
    <row r="6" spans="1:26" ht="15.75" x14ac:dyDescent="0.25">
      <c r="A6" s="445"/>
      <c r="B6" s="1406" t="s">
        <v>267</v>
      </c>
      <c r="C6" s="1402"/>
      <c r="D6" s="1402"/>
      <c r="E6" s="1402"/>
      <c r="F6" s="1402"/>
      <c r="G6" s="1402"/>
      <c r="H6" s="445"/>
      <c r="I6" s="445"/>
      <c r="J6" s="445"/>
      <c r="K6" s="445"/>
      <c r="L6" s="445"/>
      <c r="M6" s="445"/>
      <c r="N6" s="445"/>
      <c r="O6" s="445"/>
      <c r="P6" s="445"/>
      <c r="Q6" s="445"/>
      <c r="R6" s="445"/>
      <c r="S6" s="445"/>
      <c r="T6" s="445"/>
      <c r="U6" s="445"/>
      <c r="V6" s="445"/>
      <c r="W6" s="445"/>
      <c r="X6" s="445"/>
      <c r="Y6" s="445"/>
      <c r="Z6" s="445"/>
    </row>
    <row r="7" spans="1:26" ht="15.6" x14ac:dyDescent="0.3">
      <c r="A7" s="445"/>
      <c r="B7" s="1404"/>
      <c r="C7" s="1405"/>
      <c r="D7" s="1405"/>
      <c r="E7" s="445"/>
      <c r="F7" s="503"/>
      <c r="G7" s="503"/>
      <c r="H7" s="445"/>
      <c r="I7" s="445"/>
      <c r="J7" s="445"/>
      <c r="K7" s="445"/>
      <c r="L7" s="445"/>
      <c r="M7" s="445"/>
      <c r="N7" s="445"/>
      <c r="O7" s="445"/>
      <c r="P7" s="445"/>
      <c r="Q7" s="445"/>
      <c r="R7" s="445"/>
      <c r="S7" s="445"/>
      <c r="T7" s="445"/>
      <c r="U7" s="445"/>
      <c r="V7" s="445"/>
      <c r="W7" s="445"/>
      <c r="X7" s="445"/>
      <c r="Y7" s="445"/>
      <c r="Z7" s="445"/>
    </row>
    <row r="8" spans="1:26" ht="15.6" x14ac:dyDescent="0.3">
      <c r="A8" s="445"/>
      <c r="B8" s="504" t="s">
        <v>268</v>
      </c>
      <c r="C8" s="1460" t="s">
        <v>324</v>
      </c>
      <c r="D8" s="1457"/>
      <c r="E8" s="1457"/>
      <c r="F8" s="1457"/>
      <c r="G8" s="1458"/>
      <c r="H8" s="445"/>
      <c r="I8" s="445"/>
      <c r="J8" s="445"/>
      <c r="K8" s="445"/>
      <c r="L8" s="445"/>
      <c r="M8" s="445"/>
      <c r="N8" s="445"/>
      <c r="O8" s="445"/>
      <c r="P8" s="445"/>
      <c r="Q8" s="445"/>
      <c r="R8" s="445"/>
      <c r="S8" s="445"/>
      <c r="T8" s="445"/>
      <c r="U8" s="445"/>
      <c r="V8" s="445"/>
      <c r="W8" s="445"/>
      <c r="X8" s="445"/>
      <c r="Y8" s="445"/>
      <c r="Z8" s="445"/>
    </row>
    <row r="9" spans="1:26" ht="31.5" x14ac:dyDescent="0.25">
      <c r="A9" s="445"/>
      <c r="B9" s="504" t="s">
        <v>270</v>
      </c>
      <c r="C9" s="1460" t="s">
        <v>3203</v>
      </c>
      <c r="D9" s="1457"/>
      <c r="E9" s="1457"/>
      <c r="F9" s="1457"/>
      <c r="G9" s="1458"/>
      <c r="H9" s="445"/>
      <c r="I9" s="445"/>
      <c r="J9" s="445"/>
      <c r="K9" s="445"/>
      <c r="L9" s="445"/>
      <c r="M9" s="445"/>
      <c r="N9" s="445"/>
      <c r="O9" s="445"/>
      <c r="P9" s="445"/>
      <c r="Q9" s="445"/>
      <c r="R9" s="445"/>
      <c r="S9" s="445"/>
      <c r="T9" s="445"/>
      <c r="U9" s="445"/>
      <c r="V9" s="445"/>
      <c r="W9" s="445"/>
      <c r="X9" s="445"/>
      <c r="Y9" s="445"/>
      <c r="Z9" s="445"/>
    </row>
    <row r="10" spans="1:26" ht="31.5" x14ac:dyDescent="0.25">
      <c r="A10" s="445"/>
      <c r="B10" s="1466" t="s">
        <v>271</v>
      </c>
      <c r="C10" s="818" t="s">
        <v>272</v>
      </c>
      <c r="D10" s="818" t="s">
        <v>273</v>
      </c>
      <c r="E10" s="818" t="s">
        <v>274</v>
      </c>
      <c r="F10" s="818" t="s">
        <v>275</v>
      </c>
      <c r="G10" s="818" t="s">
        <v>276</v>
      </c>
      <c r="H10" s="445"/>
      <c r="I10" s="445"/>
      <c r="J10" s="445"/>
      <c r="K10" s="445"/>
      <c r="L10" s="445"/>
      <c r="M10" s="445"/>
      <c r="N10" s="445"/>
      <c r="O10" s="445"/>
      <c r="P10" s="445"/>
      <c r="Q10" s="445"/>
      <c r="R10" s="445"/>
      <c r="S10" s="445"/>
      <c r="T10" s="445"/>
      <c r="U10" s="445"/>
      <c r="V10" s="445"/>
      <c r="W10" s="445"/>
      <c r="X10" s="445"/>
      <c r="Y10" s="445"/>
      <c r="Z10" s="445"/>
    </row>
    <row r="11" spans="1:26" ht="66.75" customHeight="1" x14ac:dyDescent="0.25">
      <c r="A11" s="445"/>
      <c r="B11" s="1467"/>
      <c r="C11" s="819" t="s">
        <v>325</v>
      </c>
      <c r="D11" s="819" t="s">
        <v>337</v>
      </c>
      <c r="E11" s="819" t="s">
        <v>99</v>
      </c>
      <c r="F11" s="819" t="s">
        <v>101</v>
      </c>
      <c r="G11" s="819" t="s">
        <v>612</v>
      </c>
      <c r="H11" s="445"/>
      <c r="I11" s="445"/>
      <c r="J11" s="445"/>
      <c r="K11" s="445"/>
      <c r="L11" s="445"/>
      <c r="M11" s="445"/>
      <c r="N11" s="445"/>
      <c r="O11" s="445"/>
      <c r="P11" s="445"/>
      <c r="Q11" s="445"/>
      <c r="R11" s="445"/>
      <c r="S11" s="445"/>
      <c r="T11" s="445"/>
      <c r="U11" s="445"/>
      <c r="V11" s="445"/>
      <c r="W11" s="445"/>
      <c r="X11" s="445"/>
      <c r="Y11" s="445"/>
      <c r="Z11" s="445"/>
    </row>
    <row r="12" spans="1:26" ht="17.25" customHeight="1" x14ac:dyDescent="0.25">
      <c r="A12" s="445"/>
      <c r="B12" s="1467"/>
      <c r="C12" s="819"/>
      <c r="D12" s="819"/>
      <c r="E12" s="819"/>
      <c r="F12" s="819" t="s">
        <v>282</v>
      </c>
      <c r="G12" s="819"/>
      <c r="H12" s="445"/>
      <c r="I12" s="445"/>
      <c r="J12" s="445"/>
      <c r="K12" s="445"/>
      <c r="L12" s="445"/>
      <c r="M12" s="445"/>
      <c r="N12" s="445"/>
      <c r="O12" s="445"/>
      <c r="P12" s="445"/>
      <c r="Q12" s="445"/>
      <c r="R12" s="445"/>
      <c r="S12" s="445"/>
      <c r="T12" s="445"/>
      <c r="U12" s="445"/>
      <c r="V12" s="445"/>
      <c r="W12" s="445"/>
      <c r="X12" s="445"/>
      <c r="Y12" s="445"/>
      <c r="Z12" s="445"/>
    </row>
    <row r="13" spans="1:26" ht="17.25" customHeight="1" x14ac:dyDescent="0.25">
      <c r="A13" s="445"/>
      <c r="B13" s="1468"/>
      <c r="C13" s="819"/>
      <c r="D13" s="819"/>
      <c r="E13" s="819"/>
      <c r="F13" s="819" t="s">
        <v>282</v>
      </c>
      <c r="G13" s="819"/>
      <c r="H13" s="445"/>
      <c r="I13" s="445"/>
      <c r="J13" s="445"/>
      <c r="K13" s="445"/>
      <c r="L13" s="445"/>
      <c r="M13" s="445"/>
      <c r="N13" s="445"/>
      <c r="O13" s="445"/>
      <c r="P13" s="445"/>
      <c r="Q13" s="445"/>
      <c r="R13" s="445"/>
      <c r="S13" s="445"/>
      <c r="T13" s="445"/>
      <c r="U13" s="445"/>
      <c r="V13" s="445"/>
      <c r="W13" s="445"/>
      <c r="X13" s="445"/>
      <c r="Y13" s="445"/>
      <c r="Z13" s="445"/>
    </row>
    <row r="14" spans="1:26" ht="15.6" x14ac:dyDescent="0.3">
      <c r="A14" s="445"/>
      <c r="B14" s="504" t="s">
        <v>283</v>
      </c>
      <c r="C14" s="1460" t="s">
        <v>341</v>
      </c>
      <c r="D14" s="1457"/>
      <c r="E14" s="1457"/>
      <c r="F14" s="1457"/>
      <c r="G14" s="1458"/>
      <c r="H14" s="445"/>
      <c r="I14" s="445"/>
      <c r="J14" s="445"/>
      <c r="K14" s="445"/>
      <c r="L14" s="445"/>
      <c r="M14" s="445"/>
      <c r="N14" s="445"/>
      <c r="O14" s="445"/>
      <c r="P14" s="445"/>
      <c r="Q14" s="445"/>
      <c r="R14" s="445"/>
      <c r="S14" s="445"/>
      <c r="T14" s="445"/>
      <c r="U14" s="445"/>
      <c r="V14" s="445"/>
      <c r="W14" s="445"/>
      <c r="X14" s="445"/>
      <c r="Y14" s="445"/>
      <c r="Z14" s="445"/>
    </row>
    <row r="15" spans="1:26" ht="15.75" x14ac:dyDescent="0.25">
      <c r="A15" s="445"/>
      <c r="B15" s="504" t="s">
        <v>284</v>
      </c>
      <c r="C15" s="1460" t="s">
        <v>3532</v>
      </c>
      <c r="D15" s="1457"/>
      <c r="E15" s="1457"/>
      <c r="F15" s="1457"/>
      <c r="G15" s="1458"/>
      <c r="H15" s="445"/>
      <c r="I15" s="445"/>
      <c r="J15" s="445"/>
      <c r="K15" s="445"/>
      <c r="L15" s="445"/>
      <c r="M15" s="445"/>
      <c r="N15" s="445"/>
      <c r="O15" s="445"/>
      <c r="P15" s="445"/>
      <c r="Q15" s="445"/>
      <c r="R15" s="445"/>
      <c r="S15" s="445"/>
      <c r="T15" s="445"/>
      <c r="U15" s="445"/>
      <c r="V15" s="445"/>
      <c r="W15" s="445"/>
      <c r="X15" s="445"/>
      <c r="Y15" s="445"/>
      <c r="Z15" s="445"/>
    </row>
    <row r="16" spans="1:26" ht="45" customHeight="1" x14ac:dyDescent="0.25">
      <c r="A16" s="445"/>
      <c r="B16" s="504" t="s">
        <v>285</v>
      </c>
      <c r="C16" s="1460" t="s">
        <v>3554</v>
      </c>
      <c r="D16" s="1457"/>
      <c r="E16" s="1457"/>
      <c r="F16" s="1457"/>
      <c r="G16" s="1458"/>
      <c r="H16" s="445"/>
      <c r="I16" s="445"/>
      <c r="J16" s="445"/>
      <c r="K16" s="445"/>
      <c r="L16" s="445"/>
      <c r="M16" s="445"/>
      <c r="N16" s="445"/>
      <c r="O16" s="445"/>
      <c r="P16" s="445"/>
      <c r="Q16" s="445"/>
      <c r="R16" s="445"/>
      <c r="S16" s="445"/>
      <c r="T16" s="445"/>
      <c r="U16" s="445"/>
      <c r="V16" s="445"/>
      <c r="W16" s="445"/>
      <c r="X16" s="445"/>
      <c r="Y16" s="445"/>
      <c r="Z16" s="445"/>
    </row>
    <row r="17" spans="1:26" ht="15.75" x14ac:dyDescent="0.25">
      <c r="A17" s="445"/>
      <c r="B17" s="504" t="s">
        <v>286</v>
      </c>
      <c r="C17" s="1460" t="s">
        <v>342</v>
      </c>
      <c r="D17" s="1457"/>
      <c r="E17" s="1457"/>
      <c r="F17" s="1457"/>
      <c r="G17" s="1458"/>
      <c r="H17" s="445"/>
      <c r="I17" s="445"/>
      <c r="J17" s="445"/>
      <c r="K17" s="445"/>
      <c r="L17" s="445"/>
      <c r="M17" s="445"/>
      <c r="N17" s="445"/>
      <c r="O17" s="445"/>
      <c r="P17" s="445"/>
      <c r="Q17" s="445"/>
      <c r="R17" s="445"/>
      <c r="S17" s="445"/>
      <c r="T17" s="445"/>
      <c r="U17" s="445"/>
      <c r="V17" s="445"/>
      <c r="W17" s="445"/>
      <c r="X17" s="445"/>
      <c r="Y17" s="445"/>
      <c r="Z17" s="445"/>
    </row>
    <row r="18" spans="1:26" ht="15.75" x14ac:dyDescent="0.25">
      <c r="A18" s="445"/>
      <c r="B18" s="504" t="s">
        <v>288</v>
      </c>
      <c r="C18" s="1460" t="s">
        <v>3534</v>
      </c>
      <c r="D18" s="1457"/>
      <c r="E18" s="1457"/>
      <c r="F18" s="1457"/>
      <c r="G18" s="1458"/>
      <c r="H18" s="445"/>
      <c r="I18" s="445"/>
      <c r="J18" s="445"/>
      <c r="K18" s="445"/>
      <c r="L18" s="445"/>
      <c r="M18" s="445"/>
      <c r="N18" s="445"/>
      <c r="O18" s="445"/>
      <c r="P18" s="445"/>
      <c r="Q18" s="445"/>
      <c r="R18" s="445"/>
      <c r="S18" s="445"/>
      <c r="T18" s="445"/>
      <c r="U18" s="445"/>
      <c r="V18" s="445"/>
      <c r="W18" s="445"/>
      <c r="X18" s="445"/>
      <c r="Y18" s="445"/>
      <c r="Z18" s="445"/>
    </row>
    <row r="19" spans="1:26" ht="36.75" customHeight="1" x14ac:dyDescent="0.25">
      <c r="A19" s="445"/>
      <c r="B19" s="504" t="s">
        <v>289</v>
      </c>
      <c r="C19" s="1460" t="s">
        <v>1603</v>
      </c>
      <c r="D19" s="1457"/>
      <c r="E19" s="1457"/>
      <c r="F19" s="1457"/>
      <c r="G19" s="1458"/>
      <c r="H19" s="445"/>
      <c r="I19" s="445"/>
      <c r="J19" s="445"/>
      <c r="K19" s="445"/>
      <c r="L19" s="445"/>
      <c r="M19" s="445"/>
      <c r="N19" s="445"/>
      <c r="O19" s="445"/>
      <c r="P19" s="445"/>
      <c r="Q19" s="445"/>
      <c r="R19" s="445"/>
      <c r="S19" s="445"/>
      <c r="T19" s="445"/>
      <c r="U19" s="445"/>
      <c r="V19" s="445"/>
      <c r="W19" s="445"/>
      <c r="X19" s="445"/>
      <c r="Y19" s="445"/>
      <c r="Z19" s="445"/>
    </row>
    <row r="20" spans="1:26" ht="15.75" x14ac:dyDescent="0.25">
      <c r="A20" s="445"/>
      <c r="B20" s="504" t="s">
        <v>290</v>
      </c>
      <c r="C20" s="1460"/>
      <c r="D20" s="1457"/>
      <c r="E20" s="1457"/>
      <c r="F20" s="1457"/>
      <c r="G20" s="1458"/>
      <c r="H20" s="445"/>
      <c r="I20" s="445"/>
      <c r="J20" s="445"/>
      <c r="K20" s="445"/>
      <c r="L20" s="445"/>
      <c r="M20" s="445"/>
      <c r="N20" s="445"/>
      <c r="O20" s="445"/>
      <c r="P20" s="445"/>
      <c r="Q20" s="445"/>
      <c r="R20" s="445"/>
      <c r="S20" s="445"/>
      <c r="T20" s="445"/>
      <c r="U20" s="445"/>
      <c r="V20" s="445"/>
      <c r="W20" s="445"/>
      <c r="X20" s="445"/>
      <c r="Y20" s="445"/>
      <c r="Z20" s="445"/>
    </row>
    <row r="21" spans="1:26" ht="43.5" customHeight="1" x14ac:dyDescent="0.25">
      <c r="A21" s="445"/>
      <c r="B21" s="504" t="s">
        <v>291</v>
      </c>
      <c r="C21" s="507" t="s">
        <v>1312</v>
      </c>
      <c r="D21" s="508" t="s">
        <v>1313</v>
      </c>
      <c r="E21" s="1456" t="s">
        <v>3535</v>
      </c>
      <c r="F21" s="1457"/>
      <c r="G21" s="1458"/>
      <c r="H21" s="445"/>
      <c r="I21" s="445"/>
      <c r="J21" s="445"/>
      <c r="K21" s="445"/>
      <c r="L21" s="445"/>
      <c r="M21" s="445"/>
      <c r="N21" s="445"/>
      <c r="O21" s="445"/>
      <c r="P21" s="445"/>
      <c r="Q21" s="445"/>
      <c r="R21" s="445"/>
      <c r="S21" s="445"/>
      <c r="T21" s="445"/>
      <c r="U21" s="445"/>
      <c r="V21" s="445"/>
      <c r="W21" s="445"/>
      <c r="X21" s="445"/>
      <c r="Y21" s="445"/>
      <c r="Z21" s="445"/>
    </row>
    <row r="22" spans="1:26" ht="36.75" customHeight="1" x14ac:dyDescent="0.25">
      <c r="A22" s="445"/>
      <c r="B22" s="504" t="s">
        <v>293</v>
      </c>
      <c r="C22" s="1460" t="s">
        <v>3536</v>
      </c>
      <c r="D22" s="1457"/>
      <c r="E22" s="1457"/>
      <c r="F22" s="1457"/>
      <c r="G22" s="1458"/>
      <c r="H22" s="445"/>
      <c r="I22" s="445"/>
      <c r="J22" s="445"/>
      <c r="K22" s="445"/>
      <c r="L22" s="445"/>
      <c r="M22" s="445"/>
      <c r="N22" s="445"/>
      <c r="O22" s="445"/>
      <c r="P22" s="445"/>
      <c r="Q22" s="445"/>
      <c r="R22" s="445"/>
      <c r="S22" s="445"/>
      <c r="T22" s="445"/>
      <c r="U22" s="445"/>
      <c r="V22" s="445"/>
      <c r="W22" s="445"/>
      <c r="X22" s="445"/>
      <c r="Y22" s="445"/>
      <c r="Z22" s="445"/>
    </row>
    <row r="23" spans="1:26" ht="21" customHeight="1" x14ac:dyDescent="0.25">
      <c r="A23" s="445"/>
      <c r="B23" s="504" t="s">
        <v>294</v>
      </c>
      <c r="C23" s="1460" t="s">
        <v>3537</v>
      </c>
      <c r="D23" s="1457"/>
      <c r="E23" s="1457"/>
      <c r="F23" s="1457"/>
      <c r="G23" s="1458"/>
      <c r="H23" s="445"/>
      <c r="I23" s="445"/>
      <c r="J23" s="445"/>
      <c r="K23" s="445"/>
      <c r="L23" s="445"/>
      <c r="M23" s="445"/>
      <c r="N23" s="445"/>
      <c r="O23" s="445"/>
      <c r="P23" s="445"/>
      <c r="Q23" s="445"/>
      <c r="R23" s="445"/>
      <c r="S23" s="445"/>
      <c r="T23" s="445"/>
      <c r="U23" s="445"/>
      <c r="V23" s="445"/>
      <c r="W23" s="445"/>
      <c r="X23" s="445"/>
      <c r="Y23" s="445"/>
      <c r="Z23" s="445"/>
    </row>
    <row r="24" spans="1:26" ht="15.75" x14ac:dyDescent="0.25">
      <c r="A24" s="445"/>
      <c r="B24" s="1463"/>
      <c r="C24" s="1405"/>
      <c r="D24" s="1405"/>
      <c r="E24" s="509"/>
      <c r="F24" s="510"/>
      <c r="G24" s="510"/>
      <c r="H24" s="445"/>
      <c r="I24" s="445"/>
      <c r="J24" s="445"/>
      <c r="K24" s="445"/>
      <c r="L24" s="445"/>
      <c r="M24" s="445"/>
      <c r="N24" s="445"/>
      <c r="O24" s="445"/>
      <c r="P24" s="445"/>
      <c r="Q24" s="445"/>
      <c r="R24" s="445"/>
      <c r="S24" s="445"/>
      <c r="T24" s="445"/>
      <c r="U24" s="445"/>
      <c r="V24" s="445"/>
      <c r="W24" s="445"/>
      <c r="X24" s="445"/>
      <c r="Y24" s="445"/>
      <c r="Z24" s="445"/>
    </row>
    <row r="25" spans="1:26" ht="15.75" x14ac:dyDescent="0.25">
      <c r="A25" s="445"/>
      <c r="B25" s="1461" t="s">
        <v>295</v>
      </c>
      <c r="C25" s="1402"/>
      <c r="D25" s="1402"/>
      <c r="E25" s="1402"/>
      <c r="F25" s="1402"/>
      <c r="G25" s="1402"/>
      <c r="H25" s="445"/>
      <c r="I25" s="445"/>
      <c r="J25" s="445"/>
      <c r="K25" s="445"/>
      <c r="L25" s="445"/>
      <c r="M25" s="445"/>
      <c r="N25" s="445"/>
      <c r="O25" s="445"/>
      <c r="P25" s="445"/>
      <c r="Q25" s="445"/>
      <c r="R25" s="445"/>
      <c r="S25" s="445"/>
      <c r="T25" s="445"/>
      <c r="U25" s="445"/>
      <c r="V25" s="445"/>
      <c r="W25" s="445"/>
      <c r="X25" s="445"/>
      <c r="Y25" s="445"/>
      <c r="Z25" s="445"/>
    </row>
    <row r="26" spans="1:26" ht="15.75" x14ac:dyDescent="0.25">
      <c r="A26" s="445"/>
      <c r="B26" s="511"/>
      <c r="C26" s="511"/>
      <c r="D26" s="511"/>
      <c r="E26" s="509"/>
      <c r="F26" s="509"/>
      <c r="G26" s="509"/>
      <c r="H26" s="445"/>
      <c r="I26" s="445" t="s">
        <v>296</v>
      </c>
      <c r="J26" s="445"/>
      <c r="K26" s="445"/>
      <c r="L26" s="445"/>
      <c r="M26" s="445"/>
      <c r="N26" s="445"/>
      <c r="O26" s="445"/>
      <c r="P26" s="445"/>
      <c r="Q26" s="445"/>
      <c r="R26" s="445"/>
      <c r="S26" s="445"/>
      <c r="T26" s="445"/>
      <c r="U26" s="445"/>
      <c r="V26" s="445"/>
      <c r="W26" s="445"/>
      <c r="X26" s="445"/>
      <c r="Y26" s="445"/>
      <c r="Z26" s="445"/>
    </row>
    <row r="27" spans="1:26" ht="15.75" x14ac:dyDescent="0.25">
      <c r="A27" s="445"/>
      <c r="B27" s="504" t="s">
        <v>297</v>
      </c>
      <c r="C27" s="1460" t="s">
        <v>3221</v>
      </c>
      <c r="D27" s="1457"/>
      <c r="E27" s="1457"/>
      <c r="F27" s="1457"/>
      <c r="G27" s="1458"/>
      <c r="H27" s="445"/>
      <c r="I27" s="445"/>
      <c r="J27" s="445"/>
      <c r="K27" s="445"/>
      <c r="L27" s="445"/>
      <c r="M27" s="445"/>
      <c r="N27" s="445"/>
      <c r="O27" s="445"/>
      <c r="P27" s="445"/>
      <c r="Q27" s="445"/>
      <c r="R27" s="445"/>
      <c r="S27" s="445"/>
      <c r="T27" s="445"/>
      <c r="U27" s="445"/>
      <c r="V27" s="445"/>
      <c r="W27" s="445"/>
      <c r="X27" s="445"/>
      <c r="Y27" s="445"/>
      <c r="Z27" s="445"/>
    </row>
    <row r="28" spans="1:26" ht="31.5" x14ac:dyDescent="0.25">
      <c r="A28" s="445"/>
      <c r="B28" s="504" t="s">
        <v>298</v>
      </c>
      <c r="C28" s="1460" t="s">
        <v>3538</v>
      </c>
      <c r="D28" s="1457"/>
      <c r="E28" s="1457"/>
      <c r="F28" s="1457"/>
      <c r="G28" s="1458"/>
      <c r="H28" s="445"/>
      <c r="I28" s="445"/>
      <c r="J28" s="445"/>
      <c r="K28" s="445"/>
      <c r="L28" s="445"/>
      <c r="M28" s="445"/>
      <c r="N28" s="445"/>
      <c r="O28" s="445"/>
      <c r="P28" s="445"/>
      <c r="Q28" s="445"/>
      <c r="R28" s="445"/>
      <c r="S28" s="445"/>
      <c r="T28" s="445"/>
      <c r="U28" s="445"/>
      <c r="V28" s="445"/>
      <c r="W28" s="445"/>
      <c r="X28" s="445"/>
      <c r="Y28" s="445"/>
      <c r="Z28" s="445"/>
    </row>
    <row r="29" spans="1:26" ht="15.75" x14ac:dyDescent="0.25">
      <c r="A29" s="445"/>
      <c r="B29" s="504" t="s">
        <v>299</v>
      </c>
      <c r="C29" s="1460" t="s">
        <v>360</v>
      </c>
      <c r="D29" s="1457"/>
      <c r="E29" s="1457"/>
      <c r="F29" s="1457"/>
      <c r="G29" s="1458"/>
      <c r="H29" s="445"/>
      <c r="I29" s="445"/>
      <c r="J29" s="445"/>
      <c r="K29" s="445"/>
      <c r="L29" s="445"/>
      <c r="M29" s="445"/>
      <c r="N29" s="445"/>
      <c r="O29" s="445"/>
      <c r="P29" s="445"/>
      <c r="Q29" s="445"/>
      <c r="R29" s="445"/>
      <c r="S29" s="445"/>
      <c r="T29" s="445"/>
      <c r="U29" s="445"/>
      <c r="V29" s="445"/>
      <c r="W29" s="445"/>
      <c r="X29" s="445"/>
      <c r="Y29" s="445"/>
      <c r="Z29" s="445"/>
    </row>
    <row r="30" spans="1:26" ht="15.75" x14ac:dyDescent="0.25">
      <c r="A30" s="445"/>
      <c r="B30" s="504" t="s">
        <v>301</v>
      </c>
      <c r="C30" s="1465" t="s">
        <v>331</v>
      </c>
      <c r="D30" s="1457"/>
      <c r="E30" s="1457"/>
      <c r="F30" s="1457"/>
      <c r="G30" s="1458"/>
      <c r="H30" s="445"/>
      <c r="I30" s="445"/>
      <c r="J30" s="445"/>
      <c r="K30" s="445"/>
      <c r="L30" s="445"/>
      <c r="M30" s="445"/>
      <c r="N30" s="445"/>
      <c r="O30" s="445"/>
      <c r="P30" s="445"/>
      <c r="Q30" s="445"/>
      <c r="R30" s="445"/>
      <c r="S30" s="445"/>
      <c r="T30" s="445"/>
      <c r="U30" s="445"/>
      <c r="V30" s="445"/>
      <c r="W30" s="445"/>
      <c r="X30" s="445"/>
      <c r="Y30" s="445"/>
      <c r="Z30" s="445"/>
    </row>
    <row r="31" spans="1:26" ht="15.75" x14ac:dyDescent="0.25">
      <c r="A31" s="445"/>
      <c r="B31" s="1462"/>
      <c r="C31" s="1405"/>
      <c r="D31" s="1405"/>
      <c r="E31" s="509"/>
      <c r="F31" s="509"/>
      <c r="G31" s="509"/>
      <c r="H31" s="445"/>
      <c r="I31" s="445"/>
      <c r="J31" s="445"/>
      <c r="K31" s="445"/>
      <c r="L31" s="445"/>
      <c r="M31" s="445"/>
      <c r="N31" s="445"/>
      <c r="O31" s="445"/>
      <c r="P31" s="445"/>
      <c r="Q31" s="445"/>
      <c r="R31" s="445"/>
      <c r="S31" s="445"/>
      <c r="T31" s="445"/>
      <c r="U31" s="445"/>
      <c r="V31" s="445"/>
      <c r="W31" s="445"/>
      <c r="X31" s="445"/>
      <c r="Y31" s="445"/>
      <c r="Z31" s="445"/>
    </row>
    <row r="32" spans="1:26" ht="15.75" x14ac:dyDescent="0.25">
      <c r="A32" s="445"/>
      <c r="B32" s="1461" t="s">
        <v>303</v>
      </c>
      <c r="C32" s="1402"/>
      <c r="D32" s="1402"/>
      <c r="E32" s="1402"/>
      <c r="F32" s="1402"/>
      <c r="G32" s="1402"/>
      <c r="H32" s="445"/>
      <c r="I32" s="445"/>
      <c r="J32" s="445"/>
      <c r="K32" s="445"/>
      <c r="L32" s="445"/>
      <c r="M32" s="445"/>
      <c r="N32" s="445"/>
      <c r="O32" s="445"/>
      <c r="P32" s="445"/>
      <c r="Q32" s="445"/>
      <c r="R32" s="445"/>
      <c r="S32" s="445"/>
      <c r="T32" s="445"/>
      <c r="U32" s="445"/>
      <c r="V32" s="445"/>
      <c r="W32" s="445"/>
      <c r="X32" s="445"/>
      <c r="Y32" s="445"/>
      <c r="Z32" s="445"/>
    </row>
    <row r="33" spans="1:26" ht="15.75" x14ac:dyDescent="0.25">
      <c r="A33" s="445"/>
      <c r="B33" s="1463"/>
      <c r="C33" s="1405"/>
      <c r="D33" s="1405"/>
      <c r="E33" s="509"/>
      <c r="F33" s="509"/>
      <c r="G33" s="509"/>
      <c r="H33" s="445"/>
      <c r="I33" s="445"/>
      <c r="J33" s="445"/>
      <c r="K33" s="445"/>
      <c r="L33" s="445"/>
      <c r="M33" s="445"/>
      <c r="N33" s="445"/>
      <c r="O33" s="445"/>
      <c r="P33" s="445"/>
      <c r="Q33" s="445"/>
      <c r="R33" s="445"/>
      <c r="S33" s="445"/>
      <c r="T33" s="445"/>
      <c r="U33" s="445"/>
      <c r="V33" s="445"/>
      <c r="W33" s="445"/>
      <c r="X33" s="445"/>
      <c r="Y33" s="445"/>
      <c r="Z33" s="445"/>
    </row>
    <row r="34" spans="1:26" ht="18" customHeight="1" x14ac:dyDescent="0.25">
      <c r="A34" s="445"/>
      <c r="B34" s="504" t="s">
        <v>304</v>
      </c>
      <c r="C34" s="1460" t="s">
        <v>1914</v>
      </c>
      <c r="D34" s="1457"/>
      <c r="E34" s="1457"/>
      <c r="F34" s="1457"/>
      <c r="G34" s="1458"/>
      <c r="H34" s="445"/>
      <c r="I34" s="445"/>
      <c r="J34" s="445"/>
      <c r="K34" s="445"/>
      <c r="L34" s="445"/>
      <c r="M34" s="445"/>
      <c r="N34" s="445"/>
      <c r="O34" s="445"/>
      <c r="P34" s="445"/>
      <c r="Q34" s="445"/>
      <c r="R34" s="445"/>
      <c r="S34" s="445"/>
      <c r="T34" s="445"/>
      <c r="U34" s="445"/>
      <c r="V34" s="445"/>
      <c r="W34" s="445"/>
      <c r="X34" s="445"/>
      <c r="Y34" s="445"/>
      <c r="Z34" s="445"/>
    </row>
    <row r="35" spans="1:26" ht="18" customHeight="1" x14ac:dyDescent="0.25">
      <c r="A35" s="445"/>
      <c r="B35" s="504" t="s">
        <v>305</v>
      </c>
      <c r="C35" s="1460" t="s">
        <v>3221</v>
      </c>
      <c r="D35" s="1457"/>
      <c r="E35" s="1457"/>
      <c r="F35" s="1457"/>
      <c r="G35" s="1458"/>
      <c r="H35" s="445"/>
      <c r="I35" s="445"/>
      <c r="J35" s="445"/>
      <c r="K35" s="445"/>
      <c r="L35" s="445"/>
      <c r="M35" s="445"/>
      <c r="N35" s="445"/>
      <c r="O35" s="445"/>
      <c r="P35" s="445"/>
      <c r="Q35" s="445"/>
      <c r="R35" s="445"/>
      <c r="S35" s="445"/>
      <c r="T35" s="445"/>
      <c r="U35" s="445"/>
      <c r="V35" s="445"/>
      <c r="W35" s="445"/>
      <c r="X35" s="445"/>
      <c r="Y35" s="445"/>
      <c r="Z35" s="445"/>
    </row>
    <row r="36" spans="1:26" ht="18" customHeight="1" x14ac:dyDescent="0.25">
      <c r="A36" s="445"/>
      <c r="B36" s="504" t="s">
        <v>306</v>
      </c>
      <c r="C36" s="1460" t="s">
        <v>3539</v>
      </c>
      <c r="D36" s="1457"/>
      <c r="E36" s="1457"/>
      <c r="F36" s="1457"/>
      <c r="G36" s="1458"/>
      <c r="H36" s="445"/>
      <c r="I36" s="445"/>
      <c r="J36" s="445"/>
      <c r="K36" s="445"/>
      <c r="L36" s="445"/>
      <c r="M36" s="445"/>
      <c r="N36" s="445"/>
      <c r="O36" s="445"/>
      <c r="P36" s="445"/>
      <c r="Q36" s="445"/>
      <c r="R36" s="445"/>
      <c r="S36" s="445"/>
      <c r="T36" s="445"/>
      <c r="U36" s="445"/>
      <c r="V36" s="445"/>
      <c r="W36" s="445"/>
      <c r="X36" s="445"/>
      <c r="Y36" s="445"/>
      <c r="Z36" s="445"/>
    </row>
    <row r="37" spans="1:26" ht="18" customHeight="1" x14ac:dyDescent="0.25">
      <c r="A37" s="445"/>
      <c r="B37" s="504" t="s">
        <v>307</v>
      </c>
      <c r="C37" s="1460" t="s">
        <v>1915</v>
      </c>
      <c r="D37" s="1457"/>
      <c r="E37" s="1457"/>
      <c r="F37" s="1457"/>
      <c r="G37" s="1458"/>
      <c r="H37" s="445"/>
      <c r="I37" s="445"/>
      <c r="J37" s="509"/>
      <c r="K37" s="445"/>
      <c r="L37" s="445"/>
      <c r="M37" s="445"/>
      <c r="N37" s="445"/>
      <c r="O37" s="445"/>
      <c r="P37" s="445"/>
      <c r="Q37" s="445"/>
      <c r="R37" s="445"/>
      <c r="S37" s="445"/>
      <c r="T37" s="445"/>
      <c r="U37" s="445"/>
      <c r="V37" s="445"/>
      <c r="W37" s="445"/>
      <c r="X37" s="445"/>
      <c r="Y37" s="445"/>
      <c r="Z37" s="445"/>
    </row>
    <row r="38" spans="1:26" ht="18" customHeight="1" x14ac:dyDescent="0.25">
      <c r="A38" s="445"/>
      <c r="B38" s="504" t="s">
        <v>308</v>
      </c>
      <c r="C38" s="1464" t="s">
        <v>1918</v>
      </c>
      <c r="D38" s="1457"/>
      <c r="E38" s="1457"/>
      <c r="F38" s="1457"/>
      <c r="G38" s="1458"/>
      <c r="H38" s="445"/>
      <c r="I38" s="445"/>
      <c r="J38" s="445"/>
      <c r="K38" s="445"/>
      <c r="L38" s="445"/>
      <c r="M38" s="445"/>
      <c r="N38" s="445"/>
      <c r="O38" s="445"/>
      <c r="P38" s="445"/>
      <c r="Q38" s="445"/>
      <c r="R38" s="445"/>
      <c r="S38" s="445"/>
      <c r="T38" s="445"/>
      <c r="U38" s="445"/>
      <c r="V38" s="445"/>
      <c r="W38" s="445"/>
      <c r="X38" s="445"/>
      <c r="Y38" s="445"/>
      <c r="Z38" s="445"/>
    </row>
    <row r="39" spans="1:26" ht="18" customHeight="1" x14ac:dyDescent="0.25">
      <c r="A39" s="445"/>
      <c r="B39" s="504" t="s">
        <v>309</v>
      </c>
      <c r="C39" s="1460" t="s">
        <v>1981</v>
      </c>
      <c r="D39" s="1457"/>
      <c r="E39" s="1457"/>
      <c r="F39" s="1457"/>
      <c r="G39" s="1458"/>
      <c r="H39" s="445"/>
      <c r="I39" s="445"/>
      <c r="J39" s="445"/>
      <c r="K39" s="445"/>
      <c r="L39" s="445"/>
      <c r="M39" s="445"/>
      <c r="N39" s="445"/>
      <c r="O39" s="445"/>
      <c r="P39" s="445"/>
      <c r="Q39" s="445"/>
      <c r="R39" s="445"/>
      <c r="S39" s="445"/>
      <c r="T39" s="445"/>
      <c r="U39" s="445"/>
      <c r="V39" s="445"/>
      <c r="W39" s="445"/>
      <c r="X39" s="445"/>
      <c r="Y39" s="445"/>
      <c r="Z39" s="445"/>
    </row>
    <row r="40" spans="1:26" ht="15.75" x14ac:dyDescent="0.25">
      <c r="A40" s="445"/>
      <c r="B40" s="1462"/>
      <c r="C40" s="1405"/>
      <c r="D40" s="1405"/>
      <c r="E40" s="509"/>
      <c r="F40" s="510"/>
      <c r="G40" s="510"/>
      <c r="H40" s="445"/>
      <c r="I40" s="445"/>
      <c r="J40" s="445"/>
      <c r="K40" s="445"/>
      <c r="L40" s="445"/>
      <c r="M40" s="445"/>
      <c r="N40" s="445"/>
      <c r="O40" s="445"/>
      <c r="P40" s="445"/>
      <c r="Q40" s="445"/>
      <c r="R40" s="445"/>
      <c r="S40" s="445"/>
      <c r="T40" s="445"/>
      <c r="U40" s="445"/>
      <c r="V40" s="445"/>
      <c r="W40" s="445"/>
      <c r="X40" s="445"/>
      <c r="Y40" s="445"/>
      <c r="Z40" s="445"/>
    </row>
    <row r="41" spans="1:26" ht="15.75" x14ac:dyDescent="0.25">
      <c r="A41" s="445"/>
      <c r="B41" s="1461" t="s">
        <v>310</v>
      </c>
      <c r="C41" s="1402"/>
      <c r="D41" s="1402"/>
      <c r="E41" s="1402"/>
      <c r="F41" s="1402"/>
      <c r="G41" s="1402"/>
      <c r="H41" s="445"/>
      <c r="I41" s="445"/>
      <c r="J41" s="445"/>
      <c r="K41" s="445"/>
      <c r="L41" s="445"/>
      <c r="M41" s="445"/>
      <c r="N41" s="445"/>
      <c r="O41" s="445"/>
      <c r="P41" s="445"/>
      <c r="Q41" s="445"/>
      <c r="R41" s="445"/>
      <c r="S41" s="445"/>
      <c r="T41" s="445"/>
      <c r="U41" s="445"/>
      <c r="V41" s="445"/>
      <c r="W41" s="445"/>
      <c r="X41" s="445"/>
      <c r="Y41" s="445"/>
      <c r="Z41" s="445"/>
    </row>
    <row r="42" spans="1:26" ht="15.75" x14ac:dyDescent="0.25">
      <c r="A42" s="445"/>
      <c r="B42" s="512"/>
      <c r="C42" s="512"/>
      <c r="D42" s="512"/>
      <c r="E42" s="509"/>
      <c r="F42" s="509"/>
      <c r="G42" s="509"/>
      <c r="H42" s="445"/>
      <c r="I42" s="445"/>
      <c r="J42" s="445"/>
      <c r="K42" s="445"/>
      <c r="L42" s="445"/>
      <c r="M42" s="445"/>
      <c r="N42" s="445"/>
      <c r="O42" s="445"/>
      <c r="P42" s="445"/>
      <c r="Q42" s="445"/>
      <c r="R42" s="445"/>
      <c r="S42" s="445"/>
      <c r="T42" s="445"/>
      <c r="U42" s="445"/>
      <c r="V42" s="445"/>
      <c r="W42" s="445"/>
      <c r="X42" s="445"/>
      <c r="Y42" s="445"/>
      <c r="Z42" s="445"/>
    </row>
    <row r="43" spans="1:26" ht="31.5" x14ac:dyDescent="0.25">
      <c r="A43" s="445"/>
      <c r="B43" s="504" t="s">
        <v>311</v>
      </c>
      <c r="C43" s="1460" t="s">
        <v>3540</v>
      </c>
      <c r="D43" s="1457"/>
      <c r="E43" s="1457"/>
      <c r="F43" s="1457"/>
      <c r="G43" s="1458"/>
      <c r="H43" s="445"/>
      <c r="I43" s="445"/>
      <c r="J43" s="445"/>
      <c r="K43" s="445"/>
      <c r="L43" s="445"/>
      <c r="M43" s="445"/>
      <c r="N43" s="445"/>
      <c r="O43" s="445"/>
      <c r="P43" s="445"/>
      <c r="Q43" s="445"/>
      <c r="R43" s="445"/>
      <c r="S43" s="445"/>
      <c r="T43" s="445"/>
      <c r="U43" s="445"/>
      <c r="V43" s="445"/>
      <c r="W43" s="445"/>
      <c r="X43" s="445"/>
      <c r="Y43" s="445"/>
      <c r="Z43" s="445"/>
    </row>
    <row r="44" spans="1:26" ht="36" customHeight="1" x14ac:dyDescent="0.25">
      <c r="A44" s="445"/>
      <c r="B44" s="504" t="s">
        <v>312</v>
      </c>
      <c r="C44" s="1460" t="s">
        <v>3541</v>
      </c>
      <c r="D44" s="1457"/>
      <c r="E44" s="1457"/>
      <c r="F44" s="1457"/>
      <c r="G44" s="1458"/>
      <c r="H44" s="445"/>
      <c r="I44" s="445"/>
      <c r="J44" s="445"/>
      <c r="K44" s="445"/>
      <c r="L44" s="445"/>
      <c r="M44" s="445"/>
      <c r="N44" s="445"/>
      <c r="O44" s="445"/>
      <c r="P44" s="445"/>
      <c r="Q44" s="445"/>
      <c r="R44" s="445"/>
      <c r="S44" s="445"/>
      <c r="T44" s="445"/>
      <c r="U44" s="445"/>
      <c r="V44" s="445"/>
      <c r="W44" s="445"/>
      <c r="X44" s="445"/>
      <c r="Y44" s="445"/>
      <c r="Z44" s="445"/>
    </row>
    <row r="45" spans="1:26" ht="21" customHeight="1" x14ac:dyDescent="0.25">
      <c r="A45" s="445"/>
      <c r="B45" s="504" t="s">
        <v>313</v>
      </c>
      <c r="C45" s="1460" t="s">
        <v>3224</v>
      </c>
      <c r="D45" s="1457"/>
      <c r="E45" s="1457"/>
      <c r="F45" s="1457"/>
      <c r="G45" s="1458"/>
      <c r="H45" s="445"/>
      <c r="I45" s="445"/>
      <c r="J45" s="445"/>
      <c r="K45" s="445"/>
      <c r="L45" s="445"/>
      <c r="M45" s="445"/>
      <c r="N45" s="445"/>
      <c r="O45" s="445"/>
      <c r="P45" s="445"/>
      <c r="Q45" s="445"/>
      <c r="R45" s="445"/>
      <c r="S45" s="445"/>
      <c r="T45" s="445"/>
      <c r="U45" s="445"/>
      <c r="V45" s="445"/>
      <c r="W45" s="445"/>
      <c r="X45" s="445"/>
      <c r="Y45" s="445"/>
      <c r="Z45" s="445"/>
    </row>
    <row r="46" spans="1:26" ht="15.75" x14ac:dyDescent="0.25">
      <c r="A46" s="445"/>
      <c r="B46" s="513"/>
      <c r="C46" s="514"/>
      <c r="D46" s="515"/>
      <c r="E46" s="509"/>
      <c r="F46" s="509"/>
      <c r="G46" s="509"/>
      <c r="H46" s="445"/>
      <c r="I46" s="445"/>
      <c r="J46" s="445"/>
      <c r="K46" s="445"/>
      <c r="L46" s="445"/>
      <c r="M46" s="445"/>
      <c r="N46" s="445"/>
      <c r="O46" s="445"/>
      <c r="P46" s="445"/>
      <c r="Q46" s="445"/>
      <c r="R46" s="445"/>
      <c r="S46" s="445"/>
      <c r="T46" s="445"/>
      <c r="U46" s="445"/>
      <c r="V46" s="445"/>
      <c r="W46" s="445"/>
      <c r="X46" s="445"/>
      <c r="Y46" s="445"/>
      <c r="Z46" s="445"/>
    </row>
    <row r="47" spans="1:26" ht="15.75" x14ac:dyDescent="0.25">
      <c r="A47" s="445"/>
      <c r="B47" s="1461" t="s">
        <v>314</v>
      </c>
      <c r="C47" s="1402"/>
      <c r="D47" s="1402"/>
      <c r="E47" s="1402"/>
      <c r="F47" s="1402"/>
      <c r="G47" s="1402"/>
      <c r="H47" s="445"/>
      <c r="I47" s="445"/>
      <c r="J47" s="445"/>
      <c r="K47" s="445"/>
      <c r="L47" s="445"/>
      <c r="M47" s="445"/>
      <c r="N47" s="445"/>
      <c r="O47" s="445"/>
      <c r="P47" s="445"/>
      <c r="Q47" s="445"/>
      <c r="R47" s="445"/>
      <c r="S47" s="445"/>
      <c r="T47" s="445"/>
      <c r="U47" s="445"/>
      <c r="V47" s="445"/>
      <c r="W47" s="445"/>
      <c r="X47" s="445"/>
      <c r="Y47" s="445"/>
      <c r="Z47" s="445"/>
    </row>
    <row r="48" spans="1:26" ht="15.75" x14ac:dyDescent="0.25">
      <c r="A48" s="445"/>
      <c r="B48" s="516"/>
      <c r="C48" s="516"/>
      <c r="D48" s="516"/>
      <c r="E48" s="509"/>
      <c r="F48" s="509"/>
      <c r="G48" s="517"/>
      <c r="H48" s="445"/>
      <c r="I48" s="445"/>
      <c r="J48" s="445"/>
      <c r="K48" s="445"/>
      <c r="L48" s="445"/>
      <c r="M48" s="445"/>
      <c r="N48" s="445"/>
      <c r="O48" s="445"/>
      <c r="P48" s="445"/>
      <c r="Q48" s="445"/>
      <c r="R48" s="445"/>
      <c r="S48" s="445"/>
      <c r="T48" s="445"/>
      <c r="U48" s="445"/>
      <c r="V48" s="445"/>
      <c r="W48" s="445"/>
      <c r="X48" s="445"/>
      <c r="Y48" s="445"/>
      <c r="Z48" s="445"/>
    </row>
    <row r="49" spans="1:26" ht="31.5" x14ac:dyDescent="0.25">
      <c r="A49" s="445"/>
      <c r="B49" s="518" t="s">
        <v>315</v>
      </c>
      <c r="C49" s="1456" t="s">
        <v>3542</v>
      </c>
      <c r="D49" s="1457"/>
      <c r="E49" s="1457"/>
      <c r="F49" s="1457"/>
      <c r="G49" s="1458"/>
      <c r="H49" s="445"/>
      <c r="I49" s="445"/>
      <c r="J49" s="445"/>
      <c r="K49" s="445"/>
      <c r="L49" s="445"/>
      <c r="M49" s="445"/>
      <c r="N49" s="445"/>
      <c r="O49" s="445"/>
      <c r="P49" s="445"/>
      <c r="Q49" s="445"/>
      <c r="R49" s="445"/>
      <c r="S49" s="445"/>
      <c r="T49" s="445"/>
      <c r="U49" s="445"/>
      <c r="V49" s="445"/>
      <c r="W49" s="445"/>
      <c r="X49" s="445"/>
      <c r="Y49" s="445"/>
      <c r="Z49" s="445"/>
    </row>
    <row r="50" spans="1:26" ht="31.5" x14ac:dyDescent="0.25">
      <c r="A50" s="445"/>
      <c r="B50" s="518" t="s">
        <v>316</v>
      </c>
      <c r="C50" s="1456" t="s">
        <v>3543</v>
      </c>
      <c r="D50" s="1457"/>
      <c r="E50" s="1457"/>
      <c r="F50" s="1457"/>
      <c r="G50" s="1458"/>
      <c r="H50" s="445"/>
      <c r="I50" s="445"/>
      <c r="J50" s="445"/>
      <c r="K50" s="445"/>
      <c r="L50" s="445"/>
      <c r="M50" s="445"/>
      <c r="N50" s="445"/>
      <c r="O50" s="445"/>
      <c r="P50" s="445"/>
      <c r="Q50" s="445"/>
      <c r="R50" s="445"/>
      <c r="S50" s="445"/>
      <c r="T50" s="445"/>
      <c r="U50" s="445"/>
      <c r="V50" s="445"/>
      <c r="W50" s="445"/>
      <c r="X50" s="445"/>
      <c r="Y50" s="445"/>
      <c r="Z50" s="445"/>
    </row>
    <row r="51" spans="1:26" ht="15.75" x14ac:dyDescent="0.25">
      <c r="A51" s="445"/>
      <c r="B51" s="518" t="s">
        <v>317</v>
      </c>
      <c r="C51" s="1456"/>
      <c r="D51" s="1457"/>
      <c r="E51" s="1457"/>
      <c r="F51" s="1457"/>
      <c r="G51" s="1458"/>
      <c r="H51" s="445"/>
      <c r="I51" s="445"/>
      <c r="J51" s="445"/>
      <c r="K51" s="445"/>
      <c r="L51" s="445"/>
      <c r="M51" s="445"/>
      <c r="N51" s="445"/>
      <c r="O51" s="445"/>
      <c r="P51" s="445"/>
      <c r="Q51" s="445"/>
      <c r="R51" s="445"/>
      <c r="S51" s="445"/>
      <c r="T51" s="445"/>
      <c r="U51" s="445"/>
      <c r="V51" s="445"/>
      <c r="W51" s="445"/>
      <c r="X51" s="445"/>
      <c r="Y51" s="445"/>
      <c r="Z51" s="445"/>
    </row>
    <row r="52" spans="1:26" ht="31.5" x14ac:dyDescent="0.25">
      <c r="A52" s="445"/>
      <c r="B52" s="518" t="s">
        <v>318</v>
      </c>
      <c r="C52" s="1456" t="s">
        <v>3544</v>
      </c>
      <c r="D52" s="1457"/>
      <c r="E52" s="1457"/>
      <c r="F52" s="1457"/>
      <c r="G52" s="1458"/>
      <c r="H52" s="445"/>
      <c r="I52" s="445"/>
      <c r="J52" s="445"/>
      <c r="K52" s="445"/>
      <c r="L52" s="445"/>
      <c r="M52" s="445"/>
      <c r="N52" s="445"/>
      <c r="O52" s="445"/>
      <c r="P52" s="445"/>
      <c r="Q52" s="445"/>
      <c r="R52" s="445"/>
      <c r="S52" s="445"/>
      <c r="T52" s="445"/>
      <c r="U52" s="445"/>
      <c r="V52" s="445"/>
      <c r="W52" s="445"/>
      <c r="X52" s="445"/>
      <c r="Y52" s="445"/>
      <c r="Z52" s="445"/>
    </row>
    <row r="53" spans="1:26" ht="15.75" x14ac:dyDescent="0.25">
      <c r="A53" s="445"/>
      <c r="B53" s="509"/>
      <c r="C53" s="509"/>
      <c r="D53" s="509"/>
      <c r="E53" s="509"/>
      <c r="F53" s="509"/>
      <c r="G53" s="509"/>
      <c r="H53" s="445"/>
      <c r="I53" s="445"/>
      <c r="J53" s="445"/>
      <c r="K53" s="445"/>
      <c r="L53" s="445"/>
      <c r="M53" s="445"/>
      <c r="N53" s="445"/>
      <c r="O53" s="445"/>
      <c r="P53" s="445"/>
      <c r="Q53" s="445"/>
      <c r="R53" s="445"/>
      <c r="S53" s="445"/>
      <c r="T53" s="445"/>
      <c r="U53" s="445"/>
      <c r="V53" s="445"/>
      <c r="W53" s="445"/>
      <c r="X53" s="445"/>
      <c r="Y53" s="445"/>
      <c r="Z53" s="445"/>
    </row>
    <row r="54" spans="1:26" ht="15.75" x14ac:dyDescent="0.25">
      <c r="A54" s="445"/>
      <c r="B54" s="445"/>
      <c r="C54" s="445"/>
      <c r="D54" s="445"/>
      <c r="E54" s="445"/>
      <c r="F54" s="445"/>
      <c r="G54" s="445"/>
      <c r="H54" s="445"/>
      <c r="I54" s="445"/>
      <c r="J54" s="445"/>
      <c r="K54" s="445"/>
      <c r="L54" s="445"/>
      <c r="M54" s="445"/>
      <c r="N54" s="445"/>
      <c r="O54" s="445"/>
      <c r="P54" s="445"/>
      <c r="Q54" s="445"/>
      <c r="R54" s="445"/>
      <c r="S54" s="445"/>
      <c r="T54" s="445"/>
      <c r="U54" s="445"/>
      <c r="V54" s="445"/>
      <c r="W54" s="445"/>
      <c r="X54" s="445"/>
      <c r="Y54" s="445"/>
      <c r="Z54" s="445"/>
    </row>
    <row r="55" spans="1:26" ht="15.75" x14ac:dyDescent="0.25">
      <c r="A55" s="445"/>
      <c r="B55" s="445"/>
      <c r="C55" s="445"/>
      <c r="D55" s="445"/>
      <c r="E55" s="445"/>
      <c r="F55" s="445"/>
      <c r="G55" s="445"/>
      <c r="H55" s="445"/>
      <c r="I55" s="445"/>
      <c r="J55" s="445"/>
      <c r="K55" s="445"/>
      <c r="L55" s="445"/>
      <c r="M55" s="445"/>
      <c r="N55" s="445"/>
      <c r="O55" s="445"/>
      <c r="P55" s="445"/>
      <c r="Q55" s="445"/>
      <c r="R55" s="445"/>
      <c r="S55" s="445"/>
      <c r="T55" s="445"/>
      <c r="U55" s="445"/>
      <c r="V55" s="445"/>
      <c r="W55" s="445"/>
      <c r="X55" s="445"/>
      <c r="Y55" s="445"/>
      <c r="Z55" s="445"/>
    </row>
    <row r="56" spans="1:26" ht="15.75" x14ac:dyDescent="0.25">
      <c r="A56" s="445"/>
      <c r="B56" s="445"/>
      <c r="C56" s="445"/>
      <c r="D56" s="445"/>
      <c r="E56" s="445"/>
      <c r="F56" s="445"/>
      <c r="G56" s="445"/>
      <c r="H56" s="445"/>
      <c r="I56" s="445"/>
      <c r="J56" s="445"/>
      <c r="K56" s="445"/>
      <c r="L56" s="445"/>
      <c r="M56" s="445"/>
      <c r="N56" s="445"/>
      <c r="O56" s="445"/>
      <c r="P56" s="445"/>
      <c r="Q56" s="445"/>
      <c r="R56" s="445"/>
      <c r="S56" s="445"/>
      <c r="T56" s="445"/>
      <c r="U56" s="445"/>
      <c r="V56" s="445"/>
      <c r="W56" s="445"/>
      <c r="X56" s="445"/>
      <c r="Y56" s="445"/>
      <c r="Z56" s="445"/>
    </row>
    <row r="57" spans="1:26" ht="15.75" x14ac:dyDescent="0.25">
      <c r="A57" s="445"/>
      <c r="B57" s="445"/>
      <c r="C57" s="445"/>
      <c r="D57" s="445"/>
      <c r="E57" s="445"/>
      <c r="F57" s="445"/>
      <c r="G57" s="445"/>
      <c r="H57" s="445"/>
      <c r="I57" s="445"/>
      <c r="J57" s="445"/>
      <c r="K57" s="445"/>
      <c r="L57" s="445"/>
      <c r="M57" s="445"/>
      <c r="N57" s="445"/>
      <c r="O57" s="445"/>
      <c r="P57" s="445"/>
      <c r="Q57" s="445"/>
      <c r="R57" s="445"/>
      <c r="S57" s="445"/>
      <c r="T57" s="445"/>
      <c r="U57" s="445"/>
      <c r="V57" s="445"/>
      <c r="W57" s="445"/>
      <c r="X57" s="445"/>
      <c r="Y57" s="445"/>
      <c r="Z57" s="445"/>
    </row>
    <row r="58" spans="1:26" ht="15.75" x14ac:dyDescent="0.25">
      <c r="A58" s="445"/>
      <c r="B58" s="445"/>
      <c r="C58" s="445"/>
      <c r="D58" s="445"/>
      <c r="E58" s="445"/>
      <c r="F58" s="445"/>
      <c r="G58" s="445"/>
      <c r="H58" s="445"/>
      <c r="I58" s="445"/>
      <c r="J58" s="445"/>
      <c r="K58" s="445"/>
      <c r="L58" s="445"/>
      <c r="M58" s="445"/>
      <c r="N58" s="445"/>
      <c r="O58" s="445"/>
      <c r="P58" s="445"/>
      <c r="Q58" s="445"/>
      <c r="R58" s="445"/>
      <c r="S58" s="445"/>
      <c r="T58" s="445"/>
      <c r="U58" s="445"/>
      <c r="V58" s="445"/>
      <c r="W58" s="445"/>
      <c r="X58" s="445"/>
      <c r="Y58" s="445"/>
      <c r="Z58" s="445"/>
    </row>
    <row r="59" spans="1:26" ht="15.75" x14ac:dyDescent="0.25">
      <c r="A59" s="445"/>
      <c r="B59" s="445"/>
      <c r="C59" s="445"/>
      <c r="D59" s="445"/>
      <c r="E59" s="445"/>
      <c r="F59" s="445"/>
      <c r="G59" s="445"/>
      <c r="H59" s="445"/>
      <c r="I59" s="445"/>
      <c r="J59" s="445"/>
      <c r="K59" s="445"/>
      <c r="L59" s="445"/>
      <c r="M59" s="445"/>
      <c r="N59" s="445"/>
      <c r="O59" s="445"/>
      <c r="P59" s="445"/>
      <c r="Q59" s="445"/>
      <c r="R59" s="445"/>
      <c r="S59" s="445"/>
      <c r="T59" s="445"/>
      <c r="U59" s="445"/>
      <c r="V59" s="445"/>
      <c r="W59" s="445"/>
      <c r="X59" s="445"/>
      <c r="Y59" s="445"/>
      <c r="Z59" s="445"/>
    </row>
    <row r="60" spans="1:26" ht="15.75" x14ac:dyDescent="0.25">
      <c r="A60" s="445"/>
      <c r="B60" s="445"/>
      <c r="C60" s="445"/>
      <c r="D60" s="445"/>
      <c r="E60" s="445"/>
      <c r="F60" s="445"/>
      <c r="G60" s="445"/>
      <c r="H60" s="445"/>
      <c r="I60" s="445"/>
      <c r="J60" s="445"/>
      <c r="K60" s="445"/>
      <c r="L60" s="445"/>
      <c r="M60" s="445"/>
      <c r="N60" s="445"/>
      <c r="O60" s="445"/>
      <c r="P60" s="445"/>
      <c r="Q60" s="445"/>
      <c r="R60" s="445"/>
      <c r="S60" s="445"/>
      <c r="T60" s="445"/>
      <c r="U60" s="445"/>
      <c r="V60" s="445"/>
      <c r="W60" s="445"/>
      <c r="X60" s="445"/>
      <c r="Y60" s="445"/>
      <c r="Z60" s="445"/>
    </row>
    <row r="61" spans="1:26" ht="15.75" x14ac:dyDescent="0.25">
      <c r="A61" s="445"/>
      <c r="B61" s="445"/>
      <c r="C61" s="445"/>
      <c r="D61" s="445"/>
      <c r="E61" s="445"/>
      <c r="F61" s="445"/>
      <c r="G61" s="445"/>
      <c r="H61" s="445"/>
      <c r="I61" s="445"/>
      <c r="J61" s="445"/>
      <c r="K61" s="445"/>
      <c r="L61" s="445"/>
      <c r="M61" s="445"/>
      <c r="N61" s="445"/>
      <c r="O61" s="445"/>
      <c r="P61" s="445"/>
      <c r="Q61" s="445"/>
      <c r="R61" s="445"/>
      <c r="S61" s="445"/>
      <c r="T61" s="445"/>
      <c r="U61" s="445"/>
      <c r="V61" s="445"/>
      <c r="W61" s="445"/>
      <c r="X61" s="445"/>
      <c r="Y61" s="445"/>
      <c r="Z61" s="445"/>
    </row>
    <row r="62" spans="1:26" ht="15.75" x14ac:dyDescent="0.25">
      <c r="A62" s="445"/>
      <c r="B62" s="445"/>
      <c r="C62" s="445"/>
      <c r="D62" s="445"/>
      <c r="E62" s="445"/>
      <c r="F62" s="445"/>
      <c r="G62" s="445"/>
      <c r="H62" s="445"/>
      <c r="I62" s="445"/>
      <c r="J62" s="445"/>
      <c r="K62" s="445"/>
      <c r="L62" s="445"/>
      <c r="M62" s="445"/>
      <c r="N62" s="445"/>
      <c r="O62" s="445"/>
      <c r="P62" s="445"/>
      <c r="Q62" s="445"/>
      <c r="R62" s="445"/>
      <c r="S62" s="445"/>
      <c r="T62" s="445"/>
      <c r="U62" s="445"/>
      <c r="V62" s="445"/>
      <c r="W62" s="445"/>
      <c r="X62" s="445"/>
      <c r="Y62" s="445"/>
      <c r="Z62" s="445"/>
    </row>
    <row r="63" spans="1:26" ht="15.75" x14ac:dyDescent="0.25">
      <c r="A63" s="445"/>
      <c r="B63" s="445"/>
      <c r="C63" s="445"/>
      <c r="D63" s="445"/>
      <c r="E63" s="445"/>
      <c r="F63" s="445"/>
      <c r="G63" s="445"/>
      <c r="H63" s="445"/>
      <c r="I63" s="445"/>
      <c r="J63" s="445"/>
      <c r="K63" s="445"/>
      <c r="L63" s="445"/>
      <c r="M63" s="445"/>
      <c r="N63" s="445"/>
      <c r="O63" s="445"/>
      <c r="P63" s="445"/>
      <c r="Q63" s="445"/>
      <c r="R63" s="445"/>
      <c r="S63" s="445"/>
      <c r="T63" s="445"/>
      <c r="U63" s="445"/>
      <c r="V63" s="445"/>
      <c r="W63" s="445"/>
      <c r="X63" s="445"/>
      <c r="Y63" s="445"/>
      <c r="Z63" s="445"/>
    </row>
    <row r="64" spans="1:26" ht="15.75" x14ac:dyDescent="0.25">
      <c r="A64" s="445"/>
      <c r="B64" s="445"/>
      <c r="C64" s="445"/>
      <c r="D64" s="445"/>
      <c r="E64" s="445"/>
      <c r="F64" s="445"/>
      <c r="G64" s="445"/>
      <c r="H64" s="445"/>
      <c r="I64" s="445"/>
      <c r="J64" s="445"/>
      <c r="K64" s="445"/>
      <c r="L64" s="445"/>
      <c r="M64" s="445"/>
      <c r="N64" s="445"/>
      <c r="O64" s="445"/>
      <c r="P64" s="445"/>
      <c r="Q64" s="445"/>
      <c r="R64" s="445"/>
      <c r="S64" s="445"/>
      <c r="T64" s="445"/>
      <c r="U64" s="445"/>
      <c r="V64" s="445"/>
      <c r="W64" s="445"/>
      <c r="X64" s="445"/>
      <c r="Y64" s="445"/>
      <c r="Z64" s="445"/>
    </row>
    <row r="65" spans="1:26" ht="15.75" x14ac:dyDescent="0.25">
      <c r="A65" s="445"/>
      <c r="B65" s="445"/>
      <c r="C65" s="445"/>
      <c r="D65" s="445"/>
      <c r="E65" s="445"/>
      <c r="F65" s="445"/>
      <c r="G65" s="445"/>
      <c r="H65" s="445"/>
      <c r="I65" s="445"/>
      <c r="J65" s="445"/>
      <c r="K65" s="445"/>
      <c r="L65" s="445"/>
      <c r="M65" s="445"/>
      <c r="N65" s="445"/>
      <c r="O65" s="445"/>
      <c r="P65" s="445"/>
      <c r="Q65" s="445"/>
      <c r="R65" s="445"/>
      <c r="S65" s="445"/>
      <c r="T65" s="445"/>
      <c r="U65" s="445"/>
      <c r="V65" s="445"/>
      <c r="W65" s="445"/>
      <c r="X65" s="445"/>
      <c r="Y65" s="445"/>
      <c r="Z65" s="445"/>
    </row>
    <row r="66" spans="1:26" ht="15.75" x14ac:dyDescent="0.25">
      <c r="A66" s="445"/>
      <c r="B66" s="445"/>
      <c r="C66" s="445"/>
      <c r="D66" s="445"/>
      <c r="E66" s="445"/>
      <c r="F66" s="445"/>
      <c r="G66" s="445"/>
      <c r="H66" s="445"/>
      <c r="I66" s="445"/>
      <c r="J66" s="445"/>
      <c r="K66" s="445"/>
      <c r="L66" s="445"/>
      <c r="M66" s="445"/>
      <c r="N66" s="445"/>
      <c r="O66" s="445"/>
      <c r="P66" s="445"/>
      <c r="Q66" s="445"/>
      <c r="R66" s="445"/>
      <c r="S66" s="445"/>
      <c r="T66" s="445"/>
      <c r="U66" s="445"/>
      <c r="V66" s="445"/>
      <c r="W66" s="445"/>
      <c r="X66" s="445"/>
      <c r="Y66" s="445"/>
      <c r="Z66" s="445"/>
    </row>
    <row r="67" spans="1:26" ht="15.75" x14ac:dyDescent="0.25">
      <c r="A67" s="445"/>
      <c r="B67" s="445"/>
      <c r="C67" s="445"/>
      <c r="D67" s="445"/>
      <c r="E67" s="445"/>
      <c r="F67" s="445"/>
      <c r="G67" s="445"/>
      <c r="H67" s="445"/>
      <c r="I67" s="445"/>
      <c r="J67" s="445"/>
      <c r="K67" s="445"/>
      <c r="L67" s="445"/>
      <c r="M67" s="445"/>
      <c r="N67" s="445"/>
      <c r="O67" s="445"/>
      <c r="P67" s="445"/>
      <c r="Q67" s="445"/>
      <c r="R67" s="445"/>
      <c r="S67" s="445"/>
      <c r="T67" s="445"/>
      <c r="U67" s="445"/>
      <c r="V67" s="445"/>
      <c r="W67" s="445"/>
      <c r="X67" s="445"/>
      <c r="Y67" s="445"/>
      <c r="Z67" s="445"/>
    </row>
    <row r="68" spans="1:26" ht="15.75" x14ac:dyDescent="0.25">
      <c r="A68" s="445"/>
      <c r="B68" s="445"/>
      <c r="C68" s="445"/>
      <c r="D68" s="445"/>
      <c r="E68" s="445"/>
      <c r="F68" s="445"/>
      <c r="G68" s="445"/>
      <c r="H68" s="445"/>
      <c r="I68" s="445"/>
      <c r="J68" s="445"/>
      <c r="K68" s="445"/>
      <c r="L68" s="445"/>
      <c r="M68" s="445"/>
      <c r="N68" s="445"/>
      <c r="O68" s="445"/>
      <c r="P68" s="445"/>
      <c r="Q68" s="445"/>
      <c r="R68" s="445"/>
      <c r="S68" s="445"/>
      <c r="T68" s="445"/>
      <c r="U68" s="445"/>
      <c r="V68" s="445"/>
      <c r="W68" s="445"/>
      <c r="X68" s="445"/>
      <c r="Y68" s="445"/>
      <c r="Z68" s="445"/>
    </row>
    <row r="69" spans="1:26" ht="15.75" x14ac:dyDescent="0.25">
      <c r="A69" s="445"/>
      <c r="B69" s="445"/>
      <c r="C69" s="445"/>
      <c r="D69" s="445"/>
      <c r="E69" s="445"/>
      <c r="F69" s="445"/>
      <c r="G69" s="445"/>
      <c r="H69" s="445"/>
      <c r="I69" s="445"/>
      <c r="J69" s="445"/>
      <c r="K69" s="445"/>
      <c r="L69" s="445"/>
      <c r="M69" s="445"/>
      <c r="N69" s="445"/>
      <c r="O69" s="445"/>
      <c r="P69" s="445"/>
      <c r="Q69" s="445"/>
      <c r="R69" s="445"/>
      <c r="S69" s="445"/>
      <c r="T69" s="445"/>
      <c r="U69" s="445"/>
      <c r="V69" s="445"/>
      <c r="W69" s="445"/>
      <c r="X69" s="445"/>
      <c r="Y69" s="445"/>
      <c r="Z69" s="445"/>
    </row>
    <row r="70" spans="1:26" ht="15.75" x14ac:dyDescent="0.25">
      <c r="A70" s="445"/>
      <c r="B70" s="445"/>
      <c r="C70" s="445"/>
      <c r="D70" s="445"/>
      <c r="E70" s="445"/>
      <c r="F70" s="445"/>
      <c r="G70" s="445"/>
      <c r="H70" s="445"/>
      <c r="I70" s="445"/>
      <c r="J70" s="445"/>
      <c r="K70" s="445"/>
      <c r="L70" s="445"/>
      <c r="M70" s="445"/>
      <c r="N70" s="445"/>
      <c r="O70" s="445"/>
      <c r="P70" s="445"/>
      <c r="Q70" s="445"/>
      <c r="R70" s="445"/>
      <c r="S70" s="445"/>
      <c r="T70" s="445"/>
      <c r="U70" s="445"/>
      <c r="V70" s="445"/>
      <c r="W70" s="445"/>
      <c r="X70" s="445"/>
      <c r="Y70" s="445"/>
      <c r="Z70" s="445"/>
    </row>
    <row r="71" spans="1:26" ht="15.75" x14ac:dyDescent="0.25">
      <c r="A71" s="445"/>
      <c r="B71" s="445"/>
      <c r="C71" s="445"/>
      <c r="D71" s="445"/>
      <c r="E71" s="445"/>
      <c r="F71" s="445"/>
      <c r="G71" s="445"/>
      <c r="H71" s="445"/>
      <c r="I71" s="445"/>
      <c r="J71" s="445"/>
      <c r="K71" s="445"/>
      <c r="L71" s="445"/>
      <c r="M71" s="445"/>
      <c r="N71" s="445"/>
      <c r="O71" s="445"/>
      <c r="P71" s="445"/>
      <c r="Q71" s="445"/>
      <c r="R71" s="445"/>
      <c r="S71" s="445"/>
      <c r="T71" s="445"/>
      <c r="U71" s="445"/>
      <c r="V71" s="445"/>
      <c r="W71" s="445"/>
      <c r="X71" s="445"/>
      <c r="Y71" s="445"/>
      <c r="Z71" s="445"/>
    </row>
    <row r="72" spans="1:26" ht="15.75" x14ac:dyDescent="0.25">
      <c r="A72" s="445"/>
      <c r="B72" s="445"/>
      <c r="C72" s="445"/>
      <c r="D72" s="445"/>
      <c r="E72" s="445"/>
      <c r="F72" s="445"/>
      <c r="G72" s="445"/>
      <c r="H72" s="445"/>
      <c r="I72" s="445"/>
      <c r="J72" s="445"/>
      <c r="K72" s="445"/>
      <c r="L72" s="445"/>
      <c r="M72" s="445"/>
      <c r="N72" s="445"/>
      <c r="O72" s="445"/>
      <c r="P72" s="445"/>
      <c r="Q72" s="445"/>
      <c r="R72" s="445"/>
      <c r="S72" s="445"/>
      <c r="T72" s="445"/>
      <c r="U72" s="445"/>
      <c r="V72" s="445"/>
      <c r="W72" s="445"/>
      <c r="X72" s="445"/>
      <c r="Y72" s="445"/>
      <c r="Z72" s="445"/>
    </row>
    <row r="73" spans="1:26" ht="15.75" x14ac:dyDescent="0.25">
      <c r="A73" s="445"/>
      <c r="B73" s="445"/>
      <c r="C73" s="445"/>
      <c r="D73" s="445"/>
      <c r="E73" s="445"/>
      <c r="F73" s="445"/>
      <c r="G73" s="445"/>
      <c r="H73" s="445"/>
      <c r="I73" s="445"/>
      <c r="J73" s="445"/>
      <c r="K73" s="445"/>
      <c r="L73" s="445"/>
      <c r="M73" s="445"/>
      <c r="N73" s="445"/>
      <c r="O73" s="445"/>
      <c r="P73" s="445"/>
      <c r="Q73" s="445"/>
      <c r="R73" s="445"/>
      <c r="S73" s="445"/>
      <c r="T73" s="445"/>
      <c r="U73" s="445"/>
      <c r="V73" s="445"/>
      <c r="W73" s="445"/>
      <c r="X73" s="445"/>
      <c r="Y73" s="445"/>
      <c r="Z73" s="445"/>
    </row>
    <row r="74" spans="1:26" ht="15.75" x14ac:dyDescent="0.25">
      <c r="A74" s="445"/>
      <c r="B74" s="445"/>
      <c r="C74" s="445"/>
      <c r="D74" s="445"/>
      <c r="E74" s="445"/>
      <c r="F74" s="445"/>
      <c r="G74" s="445"/>
      <c r="H74" s="445"/>
      <c r="I74" s="445"/>
      <c r="J74" s="445"/>
      <c r="K74" s="445"/>
      <c r="L74" s="445"/>
      <c r="M74" s="445"/>
      <c r="N74" s="445"/>
      <c r="O74" s="445"/>
      <c r="P74" s="445"/>
      <c r="Q74" s="445"/>
      <c r="R74" s="445"/>
      <c r="S74" s="445"/>
      <c r="T74" s="445"/>
      <c r="U74" s="445"/>
      <c r="V74" s="445"/>
      <c r="W74" s="445"/>
      <c r="X74" s="445"/>
      <c r="Y74" s="445"/>
      <c r="Z74" s="445"/>
    </row>
    <row r="75" spans="1:26" ht="15.75" x14ac:dyDescent="0.25">
      <c r="A75" s="445"/>
      <c r="B75" s="445"/>
      <c r="C75" s="445"/>
      <c r="D75" s="445"/>
      <c r="E75" s="445"/>
      <c r="F75" s="445"/>
      <c r="G75" s="445"/>
      <c r="H75" s="445"/>
      <c r="I75" s="445"/>
      <c r="J75" s="445"/>
      <c r="K75" s="445"/>
      <c r="L75" s="445"/>
      <c r="M75" s="445"/>
      <c r="N75" s="445"/>
      <c r="O75" s="445"/>
      <c r="P75" s="445"/>
      <c r="Q75" s="445"/>
      <c r="R75" s="445"/>
      <c r="S75" s="445"/>
      <c r="T75" s="445"/>
      <c r="U75" s="445"/>
      <c r="V75" s="445"/>
      <c r="W75" s="445"/>
      <c r="X75" s="445"/>
      <c r="Y75" s="445"/>
      <c r="Z75" s="445"/>
    </row>
    <row r="76" spans="1:26" ht="15.75" x14ac:dyDescent="0.25">
      <c r="A76" s="445"/>
      <c r="B76" s="445"/>
      <c r="C76" s="445"/>
      <c r="D76" s="445"/>
      <c r="E76" s="445"/>
      <c r="F76" s="445"/>
      <c r="G76" s="445"/>
      <c r="H76" s="445"/>
      <c r="I76" s="445"/>
      <c r="J76" s="445"/>
      <c r="K76" s="445"/>
      <c r="L76" s="445"/>
      <c r="M76" s="445"/>
      <c r="N76" s="445"/>
      <c r="O76" s="445"/>
      <c r="P76" s="445"/>
      <c r="Q76" s="445"/>
      <c r="R76" s="445"/>
      <c r="S76" s="445"/>
      <c r="T76" s="445"/>
      <c r="U76" s="445"/>
      <c r="V76" s="445"/>
      <c r="W76" s="445"/>
      <c r="X76" s="445"/>
      <c r="Y76" s="445"/>
      <c r="Z76" s="445"/>
    </row>
    <row r="77" spans="1:26" ht="15.75" x14ac:dyDescent="0.25">
      <c r="A77" s="445"/>
      <c r="B77" s="445"/>
      <c r="C77" s="445"/>
      <c r="D77" s="445"/>
      <c r="E77" s="445"/>
      <c r="F77" s="445"/>
      <c r="G77" s="445"/>
      <c r="H77" s="445"/>
      <c r="I77" s="445"/>
      <c r="J77" s="445"/>
      <c r="K77" s="445"/>
      <c r="L77" s="445"/>
      <c r="M77" s="445"/>
      <c r="N77" s="445"/>
      <c r="O77" s="445"/>
      <c r="P77" s="445"/>
      <c r="Q77" s="445"/>
      <c r="R77" s="445"/>
      <c r="S77" s="445"/>
      <c r="T77" s="445"/>
      <c r="U77" s="445"/>
      <c r="V77" s="445"/>
      <c r="W77" s="445"/>
      <c r="X77" s="445"/>
      <c r="Y77" s="445"/>
      <c r="Z77" s="445"/>
    </row>
    <row r="78" spans="1:26" ht="15.75" x14ac:dyDescent="0.25">
      <c r="A78" s="445"/>
      <c r="B78" s="445"/>
      <c r="C78" s="445"/>
      <c r="D78" s="445"/>
      <c r="E78" s="445"/>
      <c r="F78" s="445"/>
      <c r="G78" s="445"/>
      <c r="H78" s="445"/>
      <c r="I78" s="445"/>
      <c r="J78" s="445"/>
      <c r="K78" s="445"/>
      <c r="L78" s="445"/>
      <c r="M78" s="445"/>
      <c r="N78" s="445"/>
      <c r="O78" s="445"/>
      <c r="P78" s="445"/>
      <c r="Q78" s="445"/>
      <c r="R78" s="445"/>
      <c r="S78" s="445"/>
      <c r="T78" s="445"/>
      <c r="U78" s="445"/>
      <c r="V78" s="445"/>
      <c r="W78" s="445"/>
      <c r="X78" s="445"/>
      <c r="Y78" s="445"/>
      <c r="Z78" s="445"/>
    </row>
    <row r="79" spans="1:26" ht="15.75" x14ac:dyDescent="0.25">
      <c r="A79" s="445"/>
      <c r="B79" s="445"/>
      <c r="C79" s="445"/>
      <c r="D79" s="445"/>
      <c r="E79" s="445"/>
      <c r="F79" s="445"/>
      <c r="G79" s="445"/>
      <c r="H79" s="445"/>
      <c r="I79" s="445"/>
      <c r="J79" s="445"/>
      <c r="K79" s="445"/>
      <c r="L79" s="445"/>
      <c r="M79" s="445"/>
      <c r="N79" s="445"/>
      <c r="O79" s="445"/>
      <c r="P79" s="445"/>
      <c r="Q79" s="445"/>
      <c r="R79" s="445"/>
      <c r="S79" s="445"/>
      <c r="T79" s="445"/>
      <c r="U79" s="445"/>
      <c r="V79" s="445"/>
      <c r="W79" s="445"/>
      <c r="X79" s="445"/>
      <c r="Y79" s="445"/>
      <c r="Z79" s="445"/>
    </row>
    <row r="80" spans="1:26" ht="15.75" x14ac:dyDescent="0.25">
      <c r="A80" s="445"/>
      <c r="B80" s="445"/>
      <c r="C80" s="445"/>
      <c r="D80" s="445"/>
      <c r="E80" s="445"/>
      <c r="F80" s="445"/>
      <c r="G80" s="445"/>
      <c r="H80" s="445"/>
      <c r="I80" s="445"/>
      <c r="J80" s="445"/>
      <c r="K80" s="445"/>
      <c r="L80" s="445"/>
      <c r="M80" s="445"/>
      <c r="N80" s="445"/>
      <c r="O80" s="445"/>
      <c r="P80" s="445"/>
      <c r="Q80" s="445"/>
      <c r="R80" s="445"/>
      <c r="S80" s="445"/>
      <c r="T80" s="445"/>
      <c r="U80" s="445"/>
      <c r="V80" s="445"/>
      <c r="W80" s="445"/>
      <c r="X80" s="445"/>
      <c r="Y80" s="445"/>
      <c r="Z80" s="445"/>
    </row>
    <row r="81" spans="1:26" ht="15.75" x14ac:dyDescent="0.25">
      <c r="A81" s="445"/>
      <c r="B81" s="445"/>
      <c r="C81" s="445"/>
      <c r="D81" s="445"/>
      <c r="E81" s="445"/>
      <c r="F81" s="445"/>
      <c r="G81" s="445"/>
      <c r="H81" s="445"/>
      <c r="I81" s="445"/>
      <c r="J81" s="445"/>
      <c r="K81" s="445"/>
      <c r="L81" s="445"/>
      <c r="M81" s="445"/>
      <c r="N81" s="445"/>
      <c r="O81" s="445"/>
      <c r="P81" s="445"/>
      <c r="Q81" s="445"/>
      <c r="R81" s="445"/>
      <c r="S81" s="445"/>
      <c r="T81" s="445"/>
      <c r="U81" s="445"/>
      <c r="V81" s="445"/>
      <c r="W81" s="445"/>
      <c r="X81" s="445"/>
      <c r="Y81" s="445"/>
      <c r="Z81" s="445"/>
    </row>
    <row r="82" spans="1:26" ht="15.75" x14ac:dyDescent="0.25">
      <c r="A82" s="445"/>
      <c r="B82" s="445"/>
      <c r="C82" s="445"/>
      <c r="D82" s="445"/>
      <c r="E82" s="445"/>
      <c r="F82" s="445"/>
      <c r="G82" s="445"/>
      <c r="H82" s="445"/>
      <c r="I82" s="445"/>
      <c r="J82" s="445"/>
      <c r="K82" s="445"/>
      <c r="L82" s="445"/>
      <c r="M82" s="445"/>
      <c r="N82" s="445"/>
      <c r="O82" s="445"/>
      <c r="P82" s="445"/>
      <c r="Q82" s="445"/>
      <c r="R82" s="445"/>
      <c r="S82" s="445"/>
      <c r="T82" s="445"/>
      <c r="U82" s="445"/>
      <c r="V82" s="445"/>
      <c r="W82" s="445"/>
      <c r="X82" s="445"/>
      <c r="Y82" s="445"/>
      <c r="Z82" s="445"/>
    </row>
    <row r="83" spans="1:26" ht="15.75" x14ac:dyDescent="0.25">
      <c r="A83" s="445"/>
      <c r="B83" s="445"/>
      <c r="C83" s="445"/>
      <c r="D83" s="445"/>
      <c r="E83" s="445"/>
      <c r="F83" s="445"/>
      <c r="G83" s="445"/>
      <c r="H83" s="445"/>
      <c r="I83" s="445"/>
      <c r="J83" s="445"/>
      <c r="K83" s="445"/>
      <c r="L83" s="445"/>
      <c r="M83" s="445"/>
      <c r="N83" s="445"/>
      <c r="O83" s="445"/>
      <c r="P83" s="445"/>
      <c r="Q83" s="445"/>
      <c r="R83" s="445"/>
      <c r="S83" s="445"/>
      <c r="T83" s="445"/>
      <c r="U83" s="445"/>
      <c r="V83" s="445"/>
      <c r="W83" s="445"/>
      <c r="X83" s="445"/>
      <c r="Y83" s="445"/>
      <c r="Z83" s="445"/>
    </row>
    <row r="84" spans="1:26" ht="15.75" x14ac:dyDescent="0.25">
      <c r="A84" s="445"/>
      <c r="B84" s="445"/>
      <c r="C84" s="445"/>
      <c r="D84" s="445"/>
      <c r="E84" s="445"/>
      <c r="F84" s="445"/>
      <c r="G84" s="445"/>
      <c r="H84" s="445"/>
      <c r="I84" s="445"/>
      <c r="J84" s="445"/>
      <c r="K84" s="445"/>
      <c r="L84" s="445"/>
      <c r="M84" s="445"/>
      <c r="N84" s="445"/>
      <c r="O84" s="445"/>
      <c r="P84" s="445"/>
      <c r="Q84" s="445"/>
      <c r="R84" s="445"/>
      <c r="S84" s="445"/>
      <c r="T84" s="445"/>
      <c r="U84" s="445"/>
      <c r="V84" s="445"/>
      <c r="W84" s="445"/>
      <c r="X84" s="445"/>
      <c r="Y84" s="445"/>
      <c r="Z84" s="445"/>
    </row>
    <row r="85" spans="1:26" ht="15.75" x14ac:dyDescent="0.25">
      <c r="A85" s="445"/>
      <c r="B85" s="445"/>
      <c r="C85" s="445"/>
      <c r="D85" s="445"/>
      <c r="E85" s="445"/>
      <c r="F85" s="445"/>
      <c r="G85" s="445"/>
      <c r="H85" s="445"/>
      <c r="I85" s="445"/>
      <c r="J85" s="445"/>
      <c r="K85" s="445"/>
      <c r="L85" s="445"/>
      <c r="M85" s="445"/>
      <c r="N85" s="445"/>
      <c r="O85" s="445"/>
      <c r="P85" s="445"/>
      <c r="Q85" s="445"/>
      <c r="R85" s="445"/>
      <c r="S85" s="445"/>
      <c r="T85" s="445"/>
      <c r="U85" s="445"/>
      <c r="V85" s="445"/>
      <c r="W85" s="445"/>
      <c r="X85" s="445"/>
      <c r="Y85" s="445"/>
      <c r="Z85" s="445"/>
    </row>
    <row r="86" spans="1:26" ht="15.75" x14ac:dyDescent="0.25">
      <c r="A86" s="445"/>
      <c r="B86" s="445"/>
      <c r="C86" s="445"/>
      <c r="D86" s="445"/>
      <c r="E86" s="445"/>
      <c r="F86" s="445"/>
      <c r="G86" s="445"/>
      <c r="H86" s="445"/>
      <c r="I86" s="445"/>
      <c r="J86" s="445"/>
      <c r="K86" s="445"/>
      <c r="L86" s="445"/>
      <c r="M86" s="445"/>
      <c r="N86" s="445"/>
      <c r="O86" s="445"/>
      <c r="P86" s="445"/>
      <c r="Q86" s="445"/>
      <c r="R86" s="445"/>
      <c r="S86" s="445"/>
      <c r="T86" s="445"/>
      <c r="U86" s="445"/>
      <c r="V86" s="445"/>
      <c r="W86" s="445"/>
      <c r="X86" s="445"/>
      <c r="Y86" s="445"/>
      <c r="Z86" s="445"/>
    </row>
    <row r="87" spans="1:26" ht="15.75" x14ac:dyDescent="0.25">
      <c r="A87" s="445"/>
      <c r="B87" s="445"/>
      <c r="C87" s="445"/>
      <c r="D87" s="445"/>
      <c r="E87" s="445"/>
      <c r="F87" s="445"/>
      <c r="G87" s="445"/>
      <c r="H87" s="445"/>
      <c r="I87" s="445"/>
      <c r="J87" s="445"/>
      <c r="K87" s="445"/>
      <c r="L87" s="445"/>
      <c r="M87" s="445"/>
      <c r="N87" s="445"/>
      <c r="O87" s="445"/>
      <c r="P87" s="445"/>
      <c r="Q87" s="445"/>
      <c r="R87" s="445"/>
      <c r="S87" s="445"/>
      <c r="T87" s="445"/>
      <c r="U87" s="445"/>
      <c r="V87" s="445"/>
      <c r="W87" s="445"/>
      <c r="X87" s="445"/>
      <c r="Y87" s="445"/>
      <c r="Z87" s="445"/>
    </row>
    <row r="88" spans="1:26" ht="15.75" x14ac:dyDescent="0.25">
      <c r="A88" s="445"/>
      <c r="B88" s="445"/>
      <c r="C88" s="445"/>
      <c r="D88" s="445"/>
      <c r="E88" s="445"/>
      <c r="F88" s="445"/>
      <c r="G88" s="445"/>
      <c r="H88" s="445"/>
      <c r="I88" s="445"/>
      <c r="J88" s="445"/>
      <c r="K88" s="445"/>
      <c r="L88" s="445"/>
      <c r="M88" s="445"/>
      <c r="N88" s="445"/>
      <c r="O88" s="445"/>
      <c r="P88" s="445"/>
      <c r="Q88" s="445"/>
      <c r="R88" s="445"/>
      <c r="S88" s="445"/>
      <c r="T88" s="445"/>
      <c r="U88" s="445"/>
      <c r="V88" s="445"/>
      <c r="W88" s="445"/>
      <c r="X88" s="445"/>
      <c r="Y88" s="445"/>
      <c r="Z88" s="445"/>
    </row>
    <row r="89" spans="1:26" ht="15.75" x14ac:dyDescent="0.25">
      <c r="A89" s="445"/>
      <c r="B89" s="445"/>
      <c r="C89" s="445"/>
      <c r="D89" s="445"/>
      <c r="E89" s="445"/>
      <c r="F89" s="445"/>
      <c r="G89" s="445"/>
      <c r="H89" s="445"/>
      <c r="I89" s="445"/>
      <c r="J89" s="445"/>
      <c r="K89" s="445"/>
      <c r="L89" s="445"/>
      <c r="M89" s="445"/>
      <c r="N89" s="445"/>
      <c r="O89" s="445"/>
      <c r="P89" s="445"/>
      <c r="Q89" s="445"/>
      <c r="R89" s="445"/>
      <c r="S89" s="445"/>
      <c r="T89" s="445"/>
      <c r="U89" s="445"/>
      <c r="V89" s="445"/>
      <c r="W89" s="445"/>
      <c r="X89" s="445"/>
      <c r="Y89" s="445"/>
      <c r="Z89" s="445"/>
    </row>
    <row r="90" spans="1:26" ht="15.75" x14ac:dyDescent="0.25">
      <c r="A90" s="445"/>
      <c r="B90" s="445"/>
      <c r="C90" s="445"/>
      <c r="D90" s="445"/>
      <c r="E90" s="445"/>
      <c r="F90" s="445"/>
      <c r="G90" s="445"/>
      <c r="H90" s="445"/>
      <c r="I90" s="445"/>
      <c r="J90" s="445"/>
      <c r="K90" s="445"/>
      <c r="L90" s="445"/>
      <c r="M90" s="445"/>
      <c r="N90" s="445"/>
      <c r="O90" s="445"/>
      <c r="P90" s="445"/>
      <c r="Q90" s="445"/>
      <c r="R90" s="445"/>
      <c r="S90" s="445"/>
      <c r="T90" s="445"/>
      <c r="U90" s="445"/>
      <c r="V90" s="445"/>
      <c r="W90" s="445"/>
      <c r="X90" s="445"/>
      <c r="Y90" s="445"/>
      <c r="Z90" s="445"/>
    </row>
    <row r="91" spans="1:26" ht="15.75" x14ac:dyDescent="0.25">
      <c r="A91" s="445"/>
      <c r="B91" s="445"/>
      <c r="C91" s="445"/>
      <c r="D91" s="445"/>
      <c r="E91" s="445"/>
      <c r="F91" s="445"/>
      <c r="G91" s="445"/>
      <c r="H91" s="445"/>
      <c r="I91" s="445"/>
      <c r="J91" s="445"/>
      <c r="K91" s="445"/>
      <c r="L91" s="445"/>
      <c r="M91" s="445"/>
      <c r="N91" s="445"/>
      <c r="O91" s="445"/>
      <c r="P91" s="445"/>
      <c r="Q91" s="445"/>
      <c r="R91" s="445"/>
      <c r="S91" s="445"/>
      <c r="T91" s="445"/>
      <c r="U91" s="445"/>
      <c r="V91" s="445"/>
      <c r="W91" s="445"/>
      <c r="X91" s="445"/>
      <c r="Y91" s="445"/>
      <c r="Z91" s="445"/>
    </row>
    <row r="92" spans="1:26" ht="15.75" x14ac:dyDescent="0.25">
      <c r="A92" s="445"/>
      <c r="B92" s="445"/>
      <c r="C92" s="445"/>
      <c r="D92" s="445"/>
      <c r="E92" s="445"/>
      <c r="F92" s="445"/>
      <c r="G92" s="445"/>
      <c r="H92" s="445"/>
      <c r="I92" s="445"/>
      <c r="J92" s="445"/>
      <c r="K92" s="445"/>
      <c r="L92" s="445"/>
      <c r="M92" s="445"/>
      <c r="N92" s="445"/>
      <c r="O92" s="445"/>
      <c r="P92" s="445"/>
      <c r="Q92" s="445"/>
      <c r="R92" s="445"/>
      <c r="S92" s="445"/>
      <c r="T92" s="445"/>
      <c r="U92" s="445"/>
      <c r="V92" s="445"/>
      <c r="W92" s="445"/>
      <c r="X92" s="445"/>
      <c r="Y92" s="445"/>
      <c r="Z92" s="445"/>
    </row>
    <row r="93" spans="1:26" ht="15.75" x14ac:dyDescent="0.25">
      <c r="A93" s="445"/>
      <c r="B93" s="445"/>
      <c r="C93" s="445"/>
      <c r="D93" s="445"/>
      <c r="E93" s="445"/>
      <c r="F93" s="445"/>
      <c r="G93" s="445"/>
      <c r="H93" s="445"/>
      <c r="I93" s="445"/>
      <c r="J93" s="445"/>
      <c r="K93" s="445"/>
      <c r="L93" s="445"/>
      <c r="M93" s="445"/>
      <c r="N93" s="445"/>
      <c r="O93" s="445"/>
      <c r="P93" s="445"/>
      <c r="Q93" s="445"/>
      <c r="R93" s="445"/>
      <c r="S93" s="445"/>
      <c r="T93" s="445"/>
      <c r="U93" s="445"/>
      <c r="V93" s="445"/>
      <c r="W93" s="445"/>
      <c r="X93" s="445"/>
      <c r="Y93" s="445"/>
      <c r="Z93" s="445"/>
    </row>
    <row r="94" spans="1:26" ht="15.75" x14ac:dyDescent="0.25">
      <c r="A94" s="445"/>
      <c r="B94" s="445"/>
      <c r="C94" s="445"/>
      <c r="D94" s="445"/>
      <c r="E94" s="445"/>
      <c r="F94" s="445"/>
      <c r="G94" s="445"/>
      <c r="H94" s="445"/>
      <c r="I94" s="445"/>
      <c r="J94" s="445"/>
      <c r="K94" s="445"/>
      <c r="L94" s="445"/>
      <c r="M94" s="445"/>
      <c r="N94" s="445"/>
      <c r="O94" s="445"/>
      <c r="P94" s="445"/>
      <c r="Q94" s="445"/>
      <c r="R94" s="445"/>
      <c r="S94" s="445"/>
      <c r="T94" s="445"/>
      <c r="U94" s="445"/>
      <c r="V94" s="445"/>
      <c r="W94" s="445"/>
      <c r="X94" s="445"/>
      <c r="Y94" s="445"/>
      <c r="Z94" s="445"/>
    </row>
    <row r="95" spans="1:26" ht="15.75" x14ac:dyDescent="0.25">
      <c r="A95" s="445"/>
      <c r="B95" s="445"/>
      <c r="C95" s="445"/>
      <c r="D95" s="445"/>
      <c r="E95" s="445"/>
      <c r="F95" s="445"/>
      <c r="G95" s="445"/>
      <c r="H95" s="445"/>
      <c r="I95" s="445"/>
      <c r="J95" s="445"/>
      <c r="K95" s="445"/>
      <c r="L95" s="445"/>
      <c r="M95" s="445"/>
      <c r="N95" s="445"/>
      <c r="O95" s="445"/>
      <c r="P95" s="445"/>
      <c r="Q95" s="445"/>
      <c r="R95" s="445"/>
      <c r="S95" s="445"/>
      <c r="T95" s="445"/>
      <c r="U95" s="445"/>
      <c r="V95" s="445"/>
      <c r="W95" s="445"/>
      <c r="X95" s="445"/>
      <c r="Y95" s="445"/>
      <c r="Z95" s="445"/>
    </row>
    <row r="96" spans="1:26" ht="15.75" x14ac:dyDescent="0.25">
      <c r="A96" s="445"/>
      <c r="B96" s="445"/>
      <c r="C96" s="445"/>
      <c r="D96" s="445"/>
      <c r="E96" s="445"/>
      <c r="F96" s="445"/>
      <c r="G96" s="445"/>
      <c r="H96" s="445"/>
      <c r="I96" s="445"/>
      <c r="J96" s="445"/>
      <c r="K96" s="445"/>
      <c r="L96" s="445"/>
      <c r="M96" s="445"/>
      <c r="N96" s="445"/>
      <c r="O96" s="445"/>
      <c r="P96" s="445"/>
      <c r="Q96" s="445"/>
      <c r="R96" s="445"/>
      <c r="S96" s="445"/>
      <c r="T96" s="445"/>
      <c r="U96" s="445"/>
      <c r="V96" s="445"/>
      <c r="W96" s="445"/>
      <c r="X96" s="445"/>
      <c r="Y96" s="445"/>
      <c r="Z96" s="445"/>
    </row>
    <row r="97" spans="1:26" ht="15.75" x14ac:dyDescent="0.25">
      <c r="A97" s="445"/>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row>
    <row r="98" spans="1:26" ht="15.75" x14ac:dyDescent="0.25">
      <c r="A98" s="445"/>
      <c r="B98" s="445"/>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row>
    <row r="99" spans="1:26" ht="15.75" x14ac:dyDescent="0.25">
      <c r="A99" s="445"/>
      <c r="B99" s="445"/>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row>
    <row r="100" spans="1:26" ht="15.75" x14ac:dyDescent="0.25">
      <c r="A100" s="445"/>
      <c r="B100" s="445"/>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row>
    <row r="101" spans="1:26" ht="15.75" x14ac:dyDescent="0.25">
      <c r="A101" s="445"/>
      <c r="B101" s="445"/>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row>
    <row r="102" spans="1:26" ht="15.75" x14ac:dyDescent="0.25">
      <c r="A102" s="445"/>
      <c r="B102" s="445"/>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row>
    <row r="103" spans="1:26" ht="15.75" x14ac:dyDescent="0.25">
      <c r="A103" s="445"/>
      <c r="B103" s="445"/>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row>
    <row r="104" spans="1:26" ht="15.75" x14ac:dyDescent="0.25">
      <c r="A104" s="445"/>
      <c r="B104" s="445"/>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row>
    <row r="105" spans="1:26" ht="15.75" x14ac:dyDescent="0.25">
      <c r="A105" s="445"/>
      <c r="B105" s="445"/>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row>
    <row r="106" spans="1:26" ht="15.75" x14ac:dyDescent="0.25">
      <c r="A106" s="445"/>
      <c r="B106" s="445"/>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row>
    <row r="107" spans="1:26" ht="15.75" x14ac:dyDescent="0.25">
      <c r="A107" s="445"/>
      <c r="B107" s="445"/>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row>
    <row r="108" spans="1:26" ht="15.75" x14ac:dyDescent="0.25">
      <c r="A108" s="445"/>
      <c r="B108" s="445"/>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row>
    <row r="109" spans="1:26" ht="15.75" x14ac:dyDescent="0.25">
      <c r="A109" s="445"/>
      <c r="B109" s="445"/>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row>
    <row r="110" spans="1:26" ht="15.75" x14ac:dyDescent="0.25">
      <c r="A110" s="445"/>
      <c r="B110" s="445"/>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row>
    <row r="111" spans="1:26" ht="15.75" x14ac:dyDescent="0.25">
      <c r="A111" s="445"/>
      <c r="B111" s="445"/>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row>
    <row r="112" spans="1:26" ht="15.6" hidden="1" x14ac:dyDescent="0.3">
      <c r="A112" s="445"/>
      <c r="B112" s="1459" t="s">
        <v>271</v>
      </c>
      <c r="C112" s="1457"/>
      <c r="D112" s="1457"/>
      <c r="E112" s="1457"/>
      <c r="F112" s="1458"/>
      <c r="G112" s="445"/>
      <c r="H112" s="445"/>
      <c r="I112" s="445"/>
      <c r="J112" s="445"/>
      <c r="K112" s="445"/>
      <c r="L112" s="445"/>
      <c r="M112" s="445"/>
      <c r="N112" s="445"/>
      <c r="O112" s="445"/>
      <c r="P112" s="445"/>
      <c r="Q112" s="445"/>
      <c r="R112" s="445"/>
      <c r="S112" s="445"/>
      <c r="T112" s="445"/>
      <c r="U112" s="445"/>
      <c r="V112" s="445"/>
      <c r="W112" s="445"/>
      <c r="X112" s="445"/>
      <c r="Y112" s="445"/>
      <c r="Z112" s="445"/>
    </row>
    <row r="113" spans="1:26" ht="31.15" hidden="1" x14ac:dyDescent="0.3">
      <c r="A113" s="519" t="s">
        <v>321</v>
      </c>
      <c r="B113" s="519" t="s">
        <v>272</v>
      </c>
      <c r="C113" s="519" t="s">
        <v>273</v>
      </c>
      <c r="D113" s="519" t="s">
        <v>274</v>
      </c>
      <c r="E113" s="519" t="s">
        <v>322</v>
      </c>
      <c r="F113" s="519" t="s">
        <v>276</v>
      </c>
      <c r="G113" s="519" t="s">
        <v>283</v>
      </c>
      <c r="H113" s="519" t="s">
        <v>286</v>
      </c>
      <c r="I113" s="519" t="s">
        <v>323</v>
      </c>
      <c r="J113" s="519" t="s">
        <v>301</v>
      </c>
      <c r="K113" s="509"/>
      <c r="L113" s="509"/>
      <c r="M113" s="445"/>
      <c r="N113" s="445"/>
      <c r="O113" s="445"/>
      <c r="P113" s="445"/>
      <c r="Q113" s="445"/>
      <c r="R113" s="445"/>
      <c r="S113" s="445"/>
      <c r="T113" s="445"/>
      <c r="U113" s="445"/>
      <c r="V113" s="445"/>
      <c r="W113" s="445"/>
      <c r="X113" s="445"/>
      <c r="Y113" s="445"/>
      <c r="Z113" s="445"/>
    </row>
    <row r="114" spans="1:26" ht="15.6" hidden="1" x14ac:dyDescent="0.3">
      <c r="A114" s="445" t="s">
        <v>324</v>
      </c>
      <c r="B114" s="505" t="s">
        <v>325</v>
      </c>
      <c r="C114" s="505" t="s">
        <v>326</v>
      </c>
      <c r="D114" s="505" t="s">
        <v>87</v>
      </c>
      <c r="E114" s="505" t="s">
        <v>327</v>
      </c>
      <c r="F114" s="505" t="s">
        <v>328</v>
      </c>
      <c r="G114" s="445" t="s">
        <v>2</v>
      </c>
      <c r="H114" s="445" t="s">
        <v>329</v>
      </c>
      <c r="I114" s="445" t="s">
        <v>330</v>
      </c>
      <c r="J114" s="445" t="s">
        <v>331</v>
      </c>
      <c r="K114" s="445"/>
      <c r="L114" s="445"/>
      <c r="M114" s="445"/>
      <c r="N114" s="445"/>
      <c r="O114" s="445"/>
      <c r="P114" s="445"/>
      <c r="Q114" s="445"/>
      <c r="R114" s="445"/>
      <c r="S114" s="445"/>
      <c r="T114" s="445"/>
      <c r="U114" s="445"/>
      <c r="V114" s="445"/>
      <c r="W114" s="445"/>
      <c r="X114" s="445"/>
      <c r="Y114" s="445"/>
      <c r="Z114" s="445"/>
    </row>
    <row r="115" spans="1:26" ht="15.6" hidden="1" x14ac:dyDescent="0.3">
      <c r="A115" s="445" t="s">
        <v>269</v>
      </c>
      <c r="B115" s="505" t="s">
        <v>277</v>
      </c>
      <c r="C115" s="505" t="s">
        <v>332</v>
      </c>
      <c r="D115" s="505" t="s">
        <v>333</v>
      </c>
      <c r="E115" s="505" t="s">
        <v>334</v>
      </c>
      <c r="F115" s="505" t="s">
        <v>335</v>
      </c>
      <c r="G115" s="445" t="s">
        <v>0</v>
      </c>
      <c r="H115" s="445" t="s">
        <v>287</v>
      </c>
      <c r="I115" s="445" t="s">
        <v>336</v>
      </c>
      <c r="J115" s="445" t="s">
        <v>302</v>
      </c>
      <c r="K115" s="445"/>
      <c r="L115" s="445"/>
      <c r="M115" s="445"/>
      <c r="N115" s="445"/>
      <c r="O115" s="445"/>
      <c r="P115" s="445"/>
      <c r="Q115" s="445"/>
      <c r="R115" s="445"/>
      <c r="S115" s="445"/>
      <c r="T115" s="445"/>
      <c r="U115" s="445"/>
      <c r="V115" s="445"/>
      <c r="W115" s="445"/>
      <c r="X115" s="445"/>
      <c r="Y115" s="445"/>
      <c r="Z115" s="445"/>
    </row>
    <row r="116" spans="1:26" ht="15.6" hidden="1" x14ac:dyDescent="0.3">
      <c r="A116" s="445"/>
      <c r="B116" s="505" t="s">
        <v>25</v>
      </c>
      <c r="C116" s="505" t="s">
        <v>337</v>
      </c>
      <c r="D116" s="505" t="s">
        <v>338</v>
      </c>
      <c r="E116" s="505" t="s">
        <v>339</v>
      </c>
      <c r="F116" s="505" t="s">
        <v>340</v>
      </c>
      <c r="G116" s="445" t="s">
        <v>341</v>
      </c>
      <c r="H116" s="445" t="s">
        <v>342</v>
      </c>
      <c r="I116" s="445" t="s">
        <v>343</v>
      </c>
      <c r="J116" s="445"/>
      <c r="K116" s="445"/>
      <c r="L116" s="445"/>
      <c r="M116" s="445"/>
      <c r="N116" s="445"/>
      <c r="O116" s="445"/>
      <c r="P116" s="445"/>
      <c r="Q116" s="445"/>
      <c r="R116" s="445"/>
      <c r="S116" s="445"/>
      <c r="T116" s="445"/>
      <c r="U116" s="445"/>
      <c r="V116" s="445"/>
      <c r="W116" s="445"/>
      <c r="X116" s="445"/>
      <c r="Y116" s="445"/>
      <c r="Z116" s="445"/>
    </row>
    <row r="117" spans="1:26" ht="15.6" hidden="1" x14ac:dyDescent="0.3">
      <c r="A117" s="445"/>
      <c r="B117" s="505" t="s">
        <v>344</v>
      </c>
      <c r="C117" s="505" t="s">
        <v>278</v>
      </c>
      <c r="D117" s="505" t="s">
        <v>345</v>
      </c>
      <c r="E117" s="505" t="s">
        <v>88</v>
      </c>
      <c r="F117" s="505" t="s">
        <v>346</v>
      </c>
      <c r="G117" s="445"/>
      <c r="H117" s="445" t="s">
        <v>347</v>
      </c>
      <c r="I117" s="445" t="s">
        <v>348</v>
      </c>
      <c r="J117" s="445"/>
      <c r="K117" s="445"/>
      <c r="L117" s="445"/>
      <c r="M117" s="445"/>
      <c r="N117" s="445"/>
      <c r="O117" s="445"/>
      <c r="P117" s="445"/>
      <c r="Q117" s="445"/>
      <c r="R117" s="445"/>
      <c r="S117" s="445"/>
      <c r="T117" s="445"/>
      <c r="U117" s="445"/>
      <c r="V117" s="445"/>
      <c r="W117" s="445"/>
      <c r="X117" s="445"/>
      <c r="Y117" s="445"/>
      <c r="Z117" s="445"/>
    </row>
    <row r="118" spans="1:26" ht="15.6" hidden="1" x14ac:dyDescent="0.3">
      <c r="A118" s="445"/>
      <c r="B118" s="505" t="s">
        <v>349</v>
      </c>
      <c r="C118" s="505" t="s">
        <v>350</v>
      </c>
      <c r="D118" s="505" t="s">
        <v>351</v>
      </c>
      <c r="E118" s="505" t="s">
        <v>352</v>
      </c>
      <c r="F118" s="505" t="s">
        <v>353</v>
      </c>
      <c r="G118" s="445"/>
      <c r="H118" s="445" t="s">
        <v>354</v>
      </c>
      <c r="I118" s="445" t="s">
        <v>300</v>
      </c>
      <c r="J118" s="445"/>
      <c r="K118" s="445"/>
      <c r="L118" s="445"/>
      <c r="M118" s="445"/>
      <c r="N118" s="445"/>
      <c r="O118" s="445"/>
      <c r="P118" s="445"/>
      <c r="Q118" s="445"/>
      <c r="R118" s="445"/>
      <c r="S118" s="445"/>
      <c r="T118" s="445"/>
      <c r="U118" s="445"/>
      <c r="V118" s="445"/>
      <c r="W118" s="445"/>
      <c r="X118" s="445"/>
      <c r="Y118" s="445"/>
      <c r="Z118" s="445"/>
    </row>
    <row r="119" spans="1:26" ht="15.6" hidden="1" x14ac:dyDescent="0.3">
      <c r="A119" s="445"/>
      <c r="B119" s="505" t="s">
        <v>355</v>
      </c>
      <c r="C119" s="505" t="s">
        <v>356</v>
      </c>
      <c r="D119" s="505" t="s">
        <v>357</v>
      </c>
      <c r="E119" s="505" t="s">
        <v>358</v>
      </c>
      <c r="F119" s="505" t="s">
        <v>359</v>
      </c>
      <c r="G119" s="445"/>
      <c r="H119" s="445"/>
      <c r="I119" s="445" t="s">
        <v>360</v>
      </c>
      <c r="J119" s="445"/>
      <c r="K119" s="445"/>
      <c r="L119" s="445"/>
      <c r="M119" s="445"/>
      <c r="N119" s="445"/>
      <c r="O119" s="445"/>
      <c r="P119" s="445"/>
      <c r="Q119" s="445"/>
      <c r="R119" s="445"/>
      <c r="S119" s="445"/>
      <c r="T119" s="445"/>
      <c r="U119" s="445"/>
      <c r="V119" s="445"/>
      <c r="W119" s="445"/>
      <c r="X119" s="445"/>
      <c r="Y119" s="445"/>
      <c r="Z119" s="445"/>
    </row>
    <row r="120" spans="1:26" ht="15.6" hidden="1" x14ac:dyDescent="0.3">
      <c r="A120" s="445"/>
      <c r="B120" s="445"/>
      <c r="C120" s="505" t="s">
        <v>361</v>
      </c>
      <c r="D120" s="505" t="s">
        <v>362</v>
      </c>
      <c r="E120" s="505" t="s">
        <v>363</v>
      </c>
      <c r="F120" s="505" t="s">
        <v>364</v>
      </c>
      <c r="G120" s="445"/>
      <c r="H120" s="445"/>
      <c r="I120" s="445" t="s">
        <v>365</v>
      </c>
      <c r="J120" s="445"/>
      <c r="K120" s="445"/>
      <c r="L120" s="445"/>
      <c r="M120" s="445"/>
      <c r="N120" s="445"/>
      <c r="O120" s="445"/>
      <c r="P120" s="445"/>
      <c r="Q120" s="445"/>
      <c r="R120" s="445"/>
      <c r="S120" s="445"/>
      <c r="T120" s="445"/>
      <c r="U120" s="445"/>
      <c r="V120" s="445"/>
      <c r="W120" s="445"/>
      <c r="X120" s="445"/>
      <c r="Y120" s="445"/>
      <c r="Z120" s="445"/>
    </row>
    <row r="121" spans="1:26" ht="15.6" hidden="1" x14ac:dyDescent="0.3">
      <c r="A121" s="445"/>
      <c r="B121" s="445"/>
      <c r="C121" s="505" t="s">
        <v>366</v>
      </c>
      <c r="D121" s="505" t="s">
        <v>367</v>
      </c>
      <c r="E121" s="505" t="s">
        <v>368</v>
      </c>
      <c r="F121" s="505" t="s">
        <v>369</v>
      </c>
      <c r="G121" s="445"/>
      <c r="H121" s="445"/>
      <c r="I121" s="445" t="s">
        <v>370</v>
      </c>
      <c r="J121" s="445"/>
      <c r="K121" s="445"/>
      <c r="L121" s="445"/>
      <c r="M121" s="445"/>
      <c r="N121" s="445"/>
      <c r="O121" s="445"/>
      <c r="P121" s="445"/>
      <c r="Q121" s="445"/>
      <c r="R121" s="445"/>
      <c r="S121" s="445"/>
      <c r="T121" s="445"/>
      <c r="U121" s="445"/>
      <c r="V121" s="445"/>
      <c r="W121" s="445"/>
      <c r="X121" s="445"/>
      <c r="Y121" s="445"/>
      <c r="Z121" s="445"/>
    </row>
    <row r="122" spans="1:26" ht="15.6" hidden="1" x14ac:dyDescent="0.3">
      <c r="A122" s="445"/>
      <c r="B122" s="445"/>
      <c r="C122" s="505" t="s">
        <v>48</v>
      </c>
      <c r="D122" s="505" t="s">
        <v>99</v>
      </c>
      <c r="E122" s="505" t="s">
        <v>371</v>
      </c>
      <c r="F122" s="505" t="s">
        <v>372</v>
      </c>
      <c r="G122" s="445"/>
      <c r="H122" s="445"/>
      <c r="I122" s="445"/>
      <c r="J122" s="445"/>
      <c r="K122" s="445"/>
      <c r="L122" s="445"/>
      <c r="M122" s="445"/>
      <c r="N122" s="445"/>
      <c r="O122" s="445"/>
      <c r="P122" s="445"/>
      <c r="Q122" s="445"/>
      <c r="R122" s="445"/>
      <c r="S122" s="445"/>
      <c r="T122" s="445"/>
      <c r="U122" s="445"/>
      <c r="V122" s="445"/>
      <c r="W122" s="445"/>
      <c r="X122" s="445"/>
      <c r="Y122" s="445"/>
      <c r="Z122" s="445"/>
    </row>
    <row r="123" spans="1:26" ht="15.6" hidden="1" x14ac:dyDescent="0.3">
      <c r="A123" s="445"/>
      <c r="B123" s="445"/>
      <c r="C123" s="505" t="s">
        <v>373</v>
      </c>
      <c r="D123" s="505" t="s">
        <v>374</v>
      </c>
      <c r="E123" s="505" t="s">
        <v>375</v>
      </c>
      <c r="F123" s="505" t="s">
        <v>376</v>
      </c>
      <c r="G123" s="445"/>
      <c r="H123" s="445"/>
      <c r="I123" s="445"/>
      <c r="J123" s="445"/>
      <c r="K123" s="445"/>
      <c r="L123" s="445"/>
      <c r="M123" s="445"/>
      <c r="N123" s="445"/>
      <c r="O123" s="445"/>
      <c r="P123" s="445"/>
      <c r="Q123" s="445"/>
      <c r="R123" s="445"/>
      <c r="S123" s="445"/>
      <c r="T123" s="445"/>
      <c r="U123" s="445"/>
      <c r="V123" s="445"/>
      <c r="W123" s="445"/>
      <c r="X123" s="445"/>
      <c r="Y123" s="445"/>
      <c r="Z123" s="445"/>
    </row>
    <row r="124" spans="1:26" ht="15.6" hidden="1" x14ac:dyDescent="0.3">
      <c r="A124" s="445"/>
      <c r="B124" s="445"/>
      <c r="C124" s="505" t="s">
        <v>377</v>
      </c>
      <c r="D124" s="505" t="s">
        <v>378</v>
      </c>
      <c r="E124" s="505" t="s">
        <v>379</v>
      </c>
      <c r="F124" s="505" t="s">
        <v>380</v>
      </c>
      <c r="G124" s="445"/>
      <c r="H124" s="445"/>
      <c r="I124" s="445"/>
      <c r="J124" s="445"/>
      <c r="K124" s="445"/>
      <c r="L124" s="445"/>
      <c r="M124" s="445"/>
      <c r="N124" s="445"/>
      <c r="O124" s="445"/>
      <c r="P124" s="445"/>
      <c r="Q124" s="445"/>
      <c r="R124" s="445"/>
      <c r="S124" s="445"/>
      <c r="T124" s="445"/>
      <c r="U124" s="445"/>
      <c r="V124" s="445"/>
      <c r="W124" s="445"/>
      <c r="X124" s="445"/>
      <c r="Y124" s="445"/>
      <c r="Z124" s="445"/>
    </row>
    <row r="125" spans="1:26" ht="15.6" hidden="1" x14ac:dyDescent="0.3">
      <c r="A125" s="445"/>
      <c r="B125" s="445"/>
      <c r="C125" s="505" t="s">
        <v>381</v>
      </c>
      <c r="D125" s="505" t="s">
        <v>382</v>
      </c>
      <c r="E125" s="505" t="s">
        <v>383</v>
      </c>
      <c r="F125" s="505" t="s">
        <v>384</v>
      </c>
      <c r="G125" s="445"/>
      <c r="H125" s="445"/>
      <c r="I125" s="445"/>
      <c r="J125" s="445"/>
      <c r="K125" s="445"/>
      <c r="L125" s="445"/>
      <c r="M125" s="445"/>
      <c r="N125" s="445"/>
      <c r="O125" s="445"/>
      <c r="P125" s="445"/>
      <c r="Q125" s="445"/>
      <c r="R125" s="445"/>
      <c r="S125" s="445"/>
      <c r="T125" s="445"/>
      <c r="U125" s="445"/>
      <c r="V125" s="445"/>
      <c r="W125" s="445"/>
      <c r="X125" s="445"/>
      <c r="Y125" s="445"/>
      <c r="Z125" s="445"/>
    </row>
    <row r="126" spans="1:26" ht="15.6" hidden="1" x14ac:dyDescent="0.3">
      <c r="A126" s="445"/>
      <c r="B126" s="445"/>
      <c r="C126" s="505" t="s">
        <v>385</v>
      </c>
      <c r="D126" s="505" t="s">
        <v>386</v>
      </c>
      <c r="E126" s="505" t="s">
        <v>387</v>
      </c>
      <c r="F126" s="505" t="s">
        <v>388</v>
      </c>
      <c r="G126" s="445"/>
      <c r="H126" s="445"/>
      <c r="I126" s="445"/>
      <c r="J126" s="445"/>
      <c r="K126" s="445"/>
      <c r="L126" s="445"/>
      <c r="M126" s="445"/>
      <c r="N126" s="445"/>
      <c r="O126" s="445"/>
      <c r="P126" s="445"/>
      <c r="Q126" s="445"/>
      <c r="R126" s="445"/>
      <c r="S126" s="445"/>
      <c r="T126" s="445"/>
      <c r="U126" s="445"/>
      <c r="V126" s="445"/>
      <c r="W126" s="445"/>
      <c r="X126" s="445"/>
      <c r="Y126" s="445"/>
      <c r="Z126" s="445"/>
    </row>
    <row r="127" spans="1:26" ht="15.6" hidden="1" x14ac:dyDescent="0.3">
      <c r="A127" s="445"/>
      <c r="B127" s="445"/>
      <c r="C127" s="505" t="s">
        <v>389</v>
      </c>
      <c r="D127" s="505" t="s">
        <v>279</v>
      </c>
      <c r="E127" s="505" t="s">
        <v>390</v>
      </c>
      <c r="F127" s="505" t="s">
        <v>391</v>
      </c>
      <c r="G127" s="445"/>
      <c r="H127" s="445"/>
      <c r="I127" s="445"/>
      <c r="J127" s="445"/>
      <c r="K127" s="445"/>
      <c r="L127" s="445"/>
      <c r="M127" s="445"/>
      <c r="N127" s="445"/>
      <c r="O127" s="445"/>
      <c r="P127" s="445"/>
      <c r="Q127" s="445"/>
      <c r="R127" s="445"/>
      <c r="S127" s="445"/>
      <c r="T127" s="445"/>
      <c r="U127" s="445"/>
      <c r="V127" s="445"/>
      <c r="W127" s="445"/>
      <c r="X127" s="445"/>
      <c r="Y127" s="445"/>
      <c r="Z127" s="445"/>
    </row>
    <row r="128" spans="1:26" ht="15.6" hidden="1" x14ac:dyDescent="0.3">
      <c r="A128" s="445"/>
      <c r="B128" s="445"/>
      <c r="C128" s="505" t="s">
        <v>392</v>
      </c>
      <c r="D128" s="505" t="s">
        <v>393</v>
      </c>
      <c r="E128" s="505" t="s">
        <v>394</v>
      </c>
      <c r="F128" s="505" t="s">
        <v>395</v>
      </c>
      <c r="G128" s="445"/>
      <c r="H128" s="445"/>
      <c r="I128" s="445"/>
      <c r="J128" s="445"/>
      <c r="K128" s="445"/>
      <c r="L128" s="445"/>
      <c r="M128" s="445"/>
      <c r="N128" s="445"/>
      <c r="O128" s="445"/>
      <c r="P128" s="445"/>
      <c r="Q128" s="445"/>
      <c r="R128" s="445"/>
      <c r="S128" s="445"/>
      <c r="T128" s="445"/>
      <c r="U128" s="445"/>
      <c r="V128" s="445"/>
      <c r="W128" s="445"/>
      <c r="X128" s="445"/>
      <c r="Y128" s="445"/>
      <c r="Z128" s="445"/>
    </row>
    <row r="129" spans="1:26" ht="15.6" hidden="1" x14ac:dyDescent="0.3">
      <c r="A129" s="445"/>
      <c r="B129" s="445"/>
      <c r="C129" s="505" t="s">
        <v>50</v>
      </c>
      <c r="D129" s="505" t="s">
        <v>396</v>
      </c>
      <c r="E129" s="505" t="s">
        <v>397</v>
      </c>
      <c r="F129" s="505" t="s">
        <v>398</v>
      </c>
      <c r="G129" s="445"/>
      <c r="H129" s="445"/>
      <c r="I129" s="445"/>
      <c r="J129" s="445"/>
      <c r="K129" s="445"/>
      <c r="L129" s="445"/>
      <c r="M129" s="445"/>
      <c r="N129" s="445"/>
      <c r="O129" s="445"/>
      <c r="P129" s="445"/>
      <c r="Q129" s="445"/>
      <c r="R129" s="445"/>
      <c r="S129" s="445"/>
      <c r="T129" s="445"/>
      <c r="U129" s="445"/>
      <c r="V129" s="445"/>
      <c r="W129" s="445"/>
      <c r="X129" s="445"/>
      <c r="Y129" s="445"/>
      <c r="Z129" s="445"/>
    </row>
    <row r="130" spans="1:26" ht="15.6" hidden="1" x14ac:dyDescent="0.3">
      <c r="A130" s="445"/>
      <c r="B130" s="445"/>
      <c r="C130" s="505" t="s">
        <v>399</v>
      </c>
      <c r="D130" s="505" t="s">
        <v>400</v>
      </c>
      <c r="E130" s="505" t="s">
        <v>401</v>
      </c>
      <c r="F130" s="505" t="s">
        <v>402</v>
      </c>
      <c r="G130" s="445"/>
      <c r="H130" s="445"/>
      <c r="I130" s="445"/>
      <c r="J130" s="445"/>
      <c r="K130" s="445"/>
      <c r="L130" s="445"/>
      <c r="M130" s="445"/>
      <c r="N130" s="445"/>
      <c r="O130" s="445"/>
      <c r="P130" s="445"/>
      <c r="Q130" s="445"/>
      <c r="R130" s="445"/>
      <c r="S130" s="445"/>
      <c r="T130" s="445"/>
      <c r="U130" s="445"/>
      <c r="V130" s="445"/>
      <c r="W130" s="445"/>
      <c r="X130" s="445"/>
      <c r="Y130" s="445"/>
      <c r="Z130" s="445"/>
    </row>
    <row r="131" spans="1:26" ht="15.6" hidden="1" x14ac:dyDescent="0.3">
      <c r="A131" s="445"/>
      <c r="B131" s="445"/>
      <c r="C131" s="505" t="s">
        <v>403</v>
      </c>
      <c r="D131" s="505" t="s">
        <v>404</v>
      </c>
      <c r="E131" s="505" t="s">
        <v>405</v>
      </c>
      <c r="F131" s="505" t="s">
        <v>406</v>
      </c>
      <c r="G131" s="445"/>
      <c r="H131" s="445"/>
      <c r="I131" s="445"/>
      <c r="J131" s="445"/>
      <c r="K131" s="445"/>
      <c r="L131" s="445"/>
      <c r="M131" s="445"/>
      <c r="N131" s="445"/>
      <c r="O131" s="445"/>
      <c r="P131" s="445"/>
      <c r="Q131" s="445"/>
      <c r="R131" s="445"/>
      <c r="S131" s="445"/>
      <c r="T131" s="445"/>
      <c r="U131" s="445"/>
      <c r="V131" s="445"/>
      <c r="W131" s="445"/>
      <c r="X131" s="445"/>
      <c r="Y131" s="445"/>
      <c r="Z131" s="445"/>
    </row>
    <row r="132" spans="1:26" ht="15.6" hidden="1" x14ac:dyDescent="0.3">
      <c r="A132" s="445"/>
      <c r="B132" s="445"/>
      <c r="C132" s="505" t="s">
        <v>407</v>
      </c>
      <c r="D132" s="505" t="s">
        <v>408</v>
      </c>
      <c r="E132" s="505" t="s">
        <v>409</v>
      </c>
      <c r="F132" s="505" t="s">
        <v>410</v>
      </c>
      <c r="G132" s="445"/>
      <c r="H132" s="445"/>
      <c r="I132" s="445"/>
      <c r="J132" s="445"/>
      <c r="K132" s="445"/>
      <c r="L132" s="445"/>
      <c r="M132" s="445"/>
      <c r="N132" s="445"/>
      <c r="O132" s="445"/>
      <c r="P132" s="445"/>
      <c r="Q132" s="445"/>
      <c r="R132" s="445"/>
      <c r="S132" s="445"/>
      <c r="T132" s="445"/>
      <c r="U132" s="445"/>
      <c r="V132" s="445"/>
      <c r="W132" s="445"/>
      <c r="X132" s="445"/>
      <c r="Y132" s="445"/>
      <c r="Z132" s="445"/>
    </row>
    <row r="133" spans="1:26" ht="15.6" hidden="1" x14ac:dyDescent="0.3">
      <c r="A133" s="445"/>
      <c r="B133" s="445"/>
      <c r="C133" s="505" t="s">
        <v>411</v>
      </c>
      <c r="D133" s="505" t="s">
        <v>412</v>
      </c>
      <c r="E133" s="505" t="s">
        <v>413</v>
      </c>
      <c r="F133" s="505" t="s">
        <v>414</v>
      </c>
      <c r="G133" s="445"/>
      <c r="H133" s="445"/>
      <c r="I133" s="445"/>
      <c r="J133" s="445"/>
      <c r="K133" s="445"/>
      <c r="L133" s="445"/>
      <c r="M133" s="445"/>
      <c r="N133" s="445"/>
      <c r="O133" s="445"/>
      <c r="P133" s="445"/>
      <c r="Q133" s="445"/>
      <c r="R133" s="445"/>
      <c r="S133" s="445"/>
      <c r="T133" s="445"/>
      <c r="U133" s="445"/>
      <c r="V133" s="445"/>
      <c r="W133" s="445"/>
      <c r="X133" s="445"/>
      <c r="Y133" s="445"/>
      <c r="Z133" s="445"/>
    </row>
    <row r="134" spans="1:26" ht="15.6" hidden="1" x14ac:dyDescent="0.3">
      <c r="A134" s="445"/>
      <c r="B134" s="445"/>
      <c r="C134" s="505" t="s">
        <v>415</v>
      </c>
      <c r="D134" s="505" t="s">
        <v>416</v>
      </c>
      <c r="E134" s="505" t="s">
        <v>417</v>
      </c>
      <c r="F134" s="505" t="s">
        <v>418</v>
      </c>
      <c r="G134" s="445"/>
      <c r="H134" s="445"/>
      <c r="I134" s="445"/>
      <c r="J134" s="445"/>
      <c r="K134" s="445"/>
      <c r="L134" s="445"/>
      <c r="M134" s="445"/>
      <c r="N134" s="445"/>
      <c r="O134" s="445"/>
      <c r="P134" s="445"/>
      <c r="Q134" s="445"/>
      <c r="R134" s="445"/>
      <c r="S134" s="445"/>
      <c r="T134" s="445"/>
      <c r="U134" s="445"/>
      <c r="V134" s="445"/>
      <c r="W134" s="445"/>
      <c r="X134" s="445"/>
      <c r="Y134" s="445"/>
      <c r="Z134" s="445"/>
    </row>
    <row r="135" spans="1:26" ht="15.6" hidden="1" x14ac:dyDescent="0.3">
      <c r="A135" s="445"/>
      <c r="B135" s="445"/>
      <c r="C135" s="445"/>
      <c r="D135" s="505" t="s">
        <v>419</v>
      </c>
      <c r="E135" s="505" t="s">
        <v>420</v>
      </c>
      <c r="F135" s="505" t="s">
        <v>421</v>
      </c>
      <c r="G135" s="445"/>
      <c r="H135" s="445"/>
      <c r="I135" s="445"/>
      <c r="J135" s="445"/>
      <c r="K135" s="445"/>
      <c r="L135" s="445"/>
      <c r="M135" s="445"/>
      <c r="N135" s="445"/>
      <c r="O135" s="445"/>
      <c r="P135" s="445"/>
      <c r="Q135" s="445"/>
      <c r="R135" s="445"/>
      <c r="S135" s="445"/>
      <c r="T135" s="445"/>
      <c r="U135" s="445"/>
      <c r="V135" s="445"/>
      <c r="W135" s="445"/>
      <c r="X135" s="445"/>
      <c r="Y135" s="445"/>
      <c r="Z135" s="445"/>
    </row>
    <row r="136" spans="1:26" ht="15.6" hidden="1" x14ac:dyDescent="0.3">
      <c r="A136" s="445"/>
      <c r="B136" s="445"/>
      <c r="C136" s="445"/>
      <c r="D136" s="505" t="s">
        <v>422</v>
      </c>
      <c r="E136" s="505" t="s">
        <v>423</v>
      </c>
      <c r="F136" s="505" t="s">
        <v>424</v>
      </c>
      <c r="G136" s="445"/>
      <c r="H136" s="445"/>
      <c r="I136" s="445"/>
      <c r="J136" s="445"/>
      <c r="K136" s="445"/>
      <c r="L136" s="445"/>
      <c r="M136" s="445"/>
      <c r="N136" s="445"/>
      <c r="O136" s="445"/>
      <c r="P136" s="445"/>
      <c r="Q136" s="445"/>
      <c r="R136" s="445"/>
      <c r="S136" s="445"/>
      <c r="T136" s="445"/>
      <c r="U136" s="445"/>
      <c r="V136" s="445"/>
      <c r="W136" s="445"/>
      <c r="X136" s="445"/>
      <c r="Y136" s="445"/>
      <c r="Z136" s="445"/>
    </row>
    <row r="137" spans="1:26" ht="15.6" hidden="1" x14ac:dyDescent="0.3">
      <c r="A137" s="445"/>
      <c r="B137" s="445"/>
      <c r="C137" s="445"/>
      <c r="D137" s="505" t="s">
        <v>425</v>
      </c>
      <c r="E137" s="505" t="s">
        <v>426</v>
      </c>
      <c r="F137" s="505" t="s">
        <v>427</v>
      </c>
      <c r="G137" s="445"/>
      <c r="H137" s="445"/>
      <c r="I137" s="445"/>
      <c r="J137" s="445"/>
      <c r="K137" s="445"/>
      <c r="L137" s="445"/>
      <c r="M137" s="445"/>
      <c r="N137" s="445"/>
      <c r="O137" s="445"/>
      <c r="P137" s="445"/>
      <c r="Q137" s="445"/>
      <c r="R137" s="445"/>
      <c r="S137" s="445"/>
      <c r="T137" s="445"/>
      <c r="U137" s="445"/>
      <c r="V137" s="445"/>
      <c r="W137" s="445"/>
      <c r="X137" s="445"/>
      <c r="Y137" s="445"/>
      <c r="Z137" s="445"/>
    </row>
    <row r="138" spans="1:26" ht="15.6" hidden="1" x14ac:dyDescent="0.3">
      <c r="A138" s="445"/>
      <c r="B138" s="445"/>
      <c r="C138" s="445"/>
      <c r="D138" s="505" t="s">
        <v>428</v>
      </c>
      <c r="E138" s="505" t="s">
        <v>429</v>
      </c>
      <c r="F138" s="505" t="s">
        <v>430</v>
      </c>
      <c r="G138" s="445"/>
      <c r="H138" s="445"/>
      <c r="I138" s="445"/>
      <c r="J138" s="445"/>
      <c r="K138" s="445"/>
      <c r="L138" s="445"/>
      <c r="M138" s="445"/>
      <c r="N138" s="445"/>
      <c r="O138" s="445"/>
      <c r="P138" s="445"/>
      <c r="Q138" s="445"/>
      <c r="R138" s="445"/>
      <c r="S138" s="445"/>
      <c r="T138" s="445"/>
      <c r="U138" s="445"/>
      <c r="V138" s="445"/>
      <c r="W138" s="445"/>
      <c r="X138" s="445"/>
      <c r="Y138" s="445"/>
      <c r="Z138" s="445"/>
    </row>
    <row r="139" spans="1:26" ht="15.6" hidden="1" x14ac:dyDescent="0.3">
      <c r="A139" s="445"/>
      <c r="B139" s="445"/>
      <c r="C139" s="445"/>
      <c r="D139" s="505" t="s">
        <v>431</v>
      </c>
      <c r="E139" s="505" t="s">
        <v>82</v>
      </c>
      <c r="F139" s="505" t="s">
        <v>432</v>
      </c>
      <c r="G139" s="445"/>
      <c r="H139" s="445"/>
      <c r="I139" s="445"/>
      <c r="J139" s="445"/>
      <c r="K139" s="445"/>
      <c r="L139" s="445"/>
      <c r="M139" s="445"/>
      <c r="N139" s="445"/>
      <c r="O139" s="445"/>
      <c r="P139" s="445"/>
      <c r="Q139" s="445"/>
      <c r="R139" s="445"/>
      <c r="S139" s="445"/>
      <c r="T139" s="445"/>
      <c r="U139" s="445"/>
      <c r="V139" s="445"/>
      <c r="W139" s="445"/>
      <c r="X139" s="445"/>
      <c r="Y139" s="445"/>
      <c r="Z139" s="445"/>
    </row>
    <row r="140" spans="1:26" ht="15.6" hidden="1" x14ac:dyDescent="0.3">
      <c r="A140" s="445"/>
      <c r="B140" s="445"/>
      <c r="C140" s="445"/>
      <c r="D140" s="505" t="s">
        <v>433</v>
      </c>
      <c r="E140" s="505" t="s">
        <v>434</v>
      </c>
      <c r="F140" s="505" t="s">
        <v>435</v>
      </c>
      <c r="G140" s="445"/>
      <c r="H140" s="445"/>
      <c r="I140" s="445"/>
      <c r="J140" s="445"/>
      <c r="K140" s="445"/>
      <c r="L140" s="445"/>
      <c r="M140" s="445"/>
      <c r="N140" s="445"/>
      <c r="O140" s="445"/>
      <c r="P140" s="445"/>
      <c r="Q140" s="445"/>
      <c r="R140" s="445"/>
      <c r="S140" s="445"/>
      <c r="T140" s="445"/>
      <c r="U140" s="445"/>
      <c r="V140" s="445"/>
      <c r="W140" s="445"/>
      <c r="X140" s="445"/>
      <c r="Y140" s="445"/>
      <c r="Z140" s="445"/>
    </row>
    <row r="141" spans="1:26" ht="15.6" hidden="1" x14ac:dyDescent="0.3">
      <c r="A141" s="445"/>
      <c r="B141" s="445"/>
      <c r="C141" s="445"/>
      <c r="D141" s="505" t="s">
        <v>436</v>
      </c>
      <c r="E141" s="505" t="s">
        <v>437</v>
      </c>
      <c r="F141" s="505" t="s">
        <v>438</v>
      </c>
      <c r="G141" s="445"/>
      <c r="H141" s="445"/>
      <c r="I141" s="445"/>
      <c r="J141" s="445"/>
      <c r="K141" s="445"/>
      <c r="L141" s="445"/>
      <c r="M141" s="445"/>
      <c r="N141" s="445"/>
      <c r="O141" s="445"/>
      <c r="P141" s="445"/>
      <c r="Q141" s="445"/>
      <c r="R141" s="445"/>
      <c r="S141" s="445"/>
      <c r="T141" s="445"/>
      <c r="U141" s="445"/>
      <c r="V141" s="445"/>
      <c r="W141" s="445"/>
      <c r="X141" s="445"/>
      <c r="Y141" s="445"/>
      <c r="Z141" s="445"/>
    </row>
    <row r="142" spans="1:26" ht="15.6" hidden="1" x14ac:dyDescent="0.3">
      <c r="A142" s="445"/>
      <c r="B142" s="445"/>
      <c r="C142" s="445"/>
      <c r="D142" s="505" t="s">
        <v>439</v>
      </c>
      <c r="E142" s="505" t="s">
        <v>89</v>
      </c>
      <c r="F142" s="505" t="s">
        <v>440</v>
      </c>
      <c r="G142" s="445"/>
      <c r="H142" s="445"/>
      <c r="I142" s="445"/>
      <c r="J142" s="445"/>
      <c r="K142" s="445"/>
      <c r="L142" s="445"/>
      <c r="M142" s="445"/>
      <c r="N142" s="445"/>
      <c r="O142" s="445"/>
      <c r="P142" s="445"/>
      <c r="Q142" s="445"/>
      <c r="R142" s="445"/>
      <c r="S142" s="445"/>
      <c r="T142" s="445"/>
      <c r="U142" s="445"/>
      <c r="V142" s="445"/>
      <c r="W142" s="445"/>
      <c r="X142" s="445"/>
      <c r="Y142" s="445"/>
      <c r="Z142" s="445"/>
    </row>
    <row r="143" spans="1:26" ht="15.6" hidden="1" x14ac:dyDescent="0.3">
      <c r="A143" s="445"/>
      <c r="B143" s="445"/>
      <c r="C143" s="445"/>
      <c r="D143" s="505" t="s">
        <v>441</v>
      </c>
      <c r="E143" s="505" t="s">
        <v>442</v>
      </c>
      <c r="F143" s="505" t="s">
        <v>443</v>
      </c>
      <c r="G143" s="445"/>
      <c r="H143" s="445"/>
      <c r="I143" s="445"/>
      <c r="J143" s="445"/>
      <c r="K143" s="445"/>
      <c r="L143" s="445"/>
      <c r="M143" s="445"/>
      <c r="N143" s="445"/>
      <c r="O143" s="445"/>
      <c r="P143" s="445"/>
      <c r="Q143" s="445"/>
      <c r="R143" s="445"/>
      <c r="S143" s="445"/>
      <c r="T143" s="445"/>
      <c r="U143" s="445"/>
      <c r="V143" s="445"/>
      <c r="W143" s="445"/>
      <c r="X143" s="445"/>
      <c r="Y143" s="445"/>
      <c r="Z143" s="445"/>
    </row>
    <row r="144" spans="1:26" ht="15.6" hidden="1" x14ac:dyDescent="0.3">
      <c r="A144" s="445"/>
      <c r="B144" s="445"/>
      <c r="C144" s="445"/>
      <c r="D144" s="505" t="s">
        <v>53</v>
      </c>
      <c r="E144" s="505" t="s">
        <v>444</v>
      </c>
      <c r="F144" s="505" t="s">
        <v>445</v>
      </c>
      <c r="G144" s="445"/>
      <c r="H144" s="445"/>
      <c r="I144" s="445"/>
      <c r="J144" s="445"/>
      <c r="K144" s="445"/>
      <c r="L144" s="445"/>
      <c r="M144" s="445"/>
      <c r="N144" s="445"/>
      <c r="O144" s="445"/>
      <c r="P144" s="445"/>
      <c r="Q144" s="445"/>
      <c r="R144" s="445"/>
      <c r="S144" s="445"/>
      <c r="T144" s="445"/>
      <c r="U144" s="445"/>
      <c r="V144" s="445"/>
      <c r="W144" s="445"/>
      <c r="X144" s="445"/>
      <c r="Y144" s="445"/>
      <c r="Z144" s="445"/>
    </row>
    <row r="145" spans="1:26" ht="15.6" hidden="1" x14ac:dyDescent="0.3">
      <c r="A145" s="445"/>
      <c r="B145" s="445"/>
      <c r="C145" s="445"/>
      <c r="D145" s="505" t="s">
        <v>446</v>
      </c>
      <c r="E145" s="505" t="s">
        <v>447</v>
      </c>
      <c r="F145" s="505" t="s">
        <v>448</v>
      </c>
      <c r="G145" s="445"/>
      <c r="H145" s="445"/>
      <c r="I145" s="445"/>
      <c r="J145" s="445"/>
      <c r="K145" s="445"/>
      <c r="L145" s="445"/>
      <c r="M145" s="445"/>
      <c r="N145" s="445"/>
      <c r="O145" s="445"/>
      <c r="P145" s="445"/>
      <c r="Q145" s="445"/>
      <c r="R145" s="445"/>
      <c r="S145" s="445"/>
      <c r="T145" s="445"/>
      <c r="U145" s="445"/>
      <c r="V145" s="445"/>
      <c r="W145" s="445"/>
      <c r="X145" s="445"/>
      <c r="Y145" s="445"/>
      <c r="Z145" s="445"/>
    </row>
    <row r="146" spans="1:26" ht="15.6" hidden="1" x14ac:dyDescent="0.3">
      <c r="A146" s="445"/>
      <c r="B146" s="445"/>
      <c r="C146" s="445"/>
      <c r="D146" s="505" t="s">
        <v>449</v>
      </c>
      <c r="E146" s="505" t="s">
        <v>450</v>
      </c>
      <c r="F146" s="505" t="s">
        <v>451</v>
      </c>
      <c r="G146" s="445"/>
      <c r="H146" s="445"/>
      <c r="I146" s="445"/>
      <c r="J146" s="445"/>
      <c r="K146" s="445"/>
      <c r="L146" s="445"/>
      <c r="M146" s="445"/>
      <c r="N146" s="445"/>
      <c r="O146" s="445"/>
      <c r="P146" s="445"/>
      <c r="Q146" s="445"/>
      <c r="R146" s="445"/>
      <c r="S146" s="445"/>
      <c r="T146" s="445"/>
      <c r="U146" s="445"/>
      <c r="V146" s="445"/>
      <c r="W146" s="445"/>
      <c r="X146" s="445"/>
      <c r="Y146" s="445"/>
      <c r="Z146" s="445"/>
    </row>
    <row r="147" spans="1:26" ht="15.6" hidden="1" x14ac:dyDescent="0.3">
      <c r="A147" s="445"/>
      <c r="B147" s="445"/>
      <c r="C147" s="445"/>
      <c r="D147" s="505" t="s">
        <v>452</v>
      </c>
      <c r="E147" s="505" t="s">
        <v>453</v>
      </c>
      <c r="F147" s="505" t="s">
        <v>454</v>
      </c>
      <c r="G147" s="445"/>
      <c r="H147" s="445"/>
      <c r="I147" s="445"/>
      <c r="J147" s="445"/>
      <c r="K147" s="445"/>
      <c r="L147" s="445"/>
      <c r="M147" s="445"/>
      <c r="N147" s="445"/>
      <c r="O147" s="445"/>
      <c r="P147" s="445"/>
      <c r="Q147" s="445"/>
      <c r="R147" s="445"/>
      <c r="S147" s="445"/>
      <c r="T147" s="445"/>
      <c r="U147" s="445"/>
      <c r="V147" s="445"/>
      <c r="W147" s="445"/>
      <c r="X147" s="445"/>
      <c r="Y147" s="445"/>
      <c r="Z147" s="445"/>
    </row>
    <row r="148" spans="1:26" ht="15.6" hidden="1" x14ac:dyDescent="0.3">
      <c r="A148" s="445"/>
      <c r="B148" s="445"/>
      <c r="C148" s="445"/>
      <c r="D148" s="505" t="s">
        <v>455</v>
      </c>
      <c r="E148" s="505" t="s">
        <v>456</v>
      </c>
      <c r="F148" s="505" t="s">
        <v>457</v>
      </c>
      <c r="G148" s="445"/>
      <c r="H148" s="445"/>
      <c r="I148" s="445"/>
      <c r="J148" s="445"/>
      <c r="K148" s="445"/>
      <c r="L148" s="445"/>
      <c r="M148" s="445"/>
      <c r="N148" s="445"/>
      <c r="O148" s="445"/>
      <c r="P148" s="445"/>
      <c r="Q148" s="445"/>
      <c r="R148" s="445"/>
      <c r="S148" s="445"/>
      <c r="T148" s="445"/>
      <c r="U148" s="445"/>
      <c r="V148" s="445"/>
      <c r="W148" s="445"/>
      <c r="X148" s="445"/>
      <c r="Y148" s="445"/>
      <c r="Z148" s="445"/>
    </row>
    <row r="149" spans="1:26" ht="15.6" hidden="1" x14ac:dyDescent="0.3">
      <c r="A149" s="445"/>
      <c r="B149" s="445"/>
      <c r="C149" s="445"/>
      <c r="D149" s="505" t="s">
        <v>458</v>
      </c>
      <c r="E149" s="505" t="s">
        <v>459</v>
      </c>
      <c r="F149" s="505" t="s">
        <v>460</v>
      </c>
      <c r="G149" s="445"/>
      <c r="H149" s="445"/>
      <c r="I149" s="445"/>
      <c r="J149" s="445"/>
      <c r="K149" s="445"/>
      <c r="L149" s="445"/>
      <c r="M149" s="445"/>
      <c r="N149" s="445"/>
      <c r="O149" s="445"/>
      <c r="P149" s="445"/>
      <c r="Q149" s="445"/>
      <c r="R149" s="445"/>
      <c r="S149" s="445"/>
      <c r="T149" s="445"/>
      <c r="U149" s="445"/>
      <c r="V149" s="445"/>
      <c r="W149" s="445"/>
      <c r="X149" s="445"/>
      <c r="Y149" s="445"/>
      <c r="Z149" s="445"/>
    </row>
    <row r="150" spans="1:26" ht="15.6" hidden="1" x14ac:dyDescent="0.3">
      <c r="A150" s="445"/>
      <c r="B150" s="445"/>
      <c r="C150" s="445"/>
      <c r="D150" s="505" t="s">
        <v>461</v>
      </c>
      <c r="E150" s="505" t="s">
        <v>462</v>
      </c>
      <c r="F150" s="505" t="s">
        <v>463</v>
      </c>
      <c r="G150" s="445"/>
      <c r="H150" s="445"/>
      <c r="I150" s="445"/>
      <c r="J150" s="445"/>
      <c r="K150" s="445"/>
      <c r="L150" s="445"/>
      <c r="M150" s="445"/>
      <c r="N150" s="445"/>
      <c r="O150" s="445"/>
      <c r="P150" s="445"/>
      <c r="Q150" s="445"/>
      <c r="R150" s="445"/>
      <c r="S150" s="445"/>
      <c r="T150" s="445"/>
      <c r="U150" s="445"/>
      <c r="V150" s="445"/>
      <c r="W150" s="445"/>
      <c r="X150" s="445"/>
      <c r="Y150" s="445"/>
      <c r="Z150" s="445"/>
    </row>
    <row r="151" spans="1:26" ht="15.6" hidden="1" x14ac:dyDescent="0.3">
      <c r="A151" s="445"/>
      <c r="B151" s="445"/>
      <c r="C151" s="445"/>
      <c r="D151" s="505" t="s">
        <v>464</v>
      </c>
      <c r="E151" s="505" t="s">
        <v>465</v>
      </c>
      <c r="F151" s="505" t="s">
        <v>466</v>
      </c>
      <c r="G151" s="445"/>
      <c r="H151" s="445"/>
      <c r="I151" s="445"/>
      <c r="J151" s="445"/>
      <c r="K151" s="445"/>
      <c r="L151" s="445"/>
      <c r="M151" s="445"/>
      <c r="N151" s="445"/>
      <c r="O151" s="445"/>
      <c r="P151" s="445"/>
      <c r="Q151" s="445"/>
      <c r="R151" s="445"/>
      <c r="S151" s="445"/>
      <c r="T151" s="445"/>
      <c r="U151" s="445"/>
      <c r="V151" s="445"/>
      <c r="W151" s="445"/>
      <c r="X151" s="445"/>
      <c r="Y151" s="445"/>
      <c r="Z151" s="445"/>
    </row>
    <row r="152" spans="1:26" ht="15.6" hidden="1" x14ac:dyDescent="0.3">
      <c r="A152" s="445"/>
      <c r="B152" s="445"/>
      <c r="C152" s="445"/>
      <c r="D152" s="505" t="s">
        <v>467</v>
      </c>
      <c r="E152" s="505" t="s">
        <v>468</v>
      </c>
      <c r="F152" s="505" t="s">
        <v>469</v>
      </c>
      <c r="G152" s="445"/>
      <c r="H152" s="445"/>
      <c r="I152" s="445"/>
      <c r="J152" s="445"/>
      <c r="K152" s="445"/>
      <c r="L152" s="445"/>
      <c r="M152" s="445"/>
      <c r="N152" s="445"/>
      <c r="O152" s="445"/>
      <c r="P152" s="445"/>
      <c r="Q152" s="445"/>
      <c r="R152" s="445"/>
      <c r="S152" s="445"/>
      <c r="T152" s="445"/>
      <c r="U152" s="445"/>
      <c r="V152" s="445"/>
      <c r="W152" s="445"/>
      <c r="X152" s="445"/>
      <c r="Y152" s="445"/>
      <c r="Z152" s="445"/>
    </row>
    <row r="153" spans="1:26" ht="15.6" hidden="1" x14ac:dyDescent="0.3">
      <c r="A153" s="445"/>
      <c r="B153" s="445"/>
      <c r="C153" s="445"/>
      <c r="D153" s="505" t="s">
        <v>470</v>
      </c>
      <c r="E153" s="505" t="s">
        <v>471</v>
      </c>
      <c r="F153" s="505" t="s">
        <v>472</v>
      </c>
      <c r="G153" s="445"/>
      <c r="H153" s="445"/>
      <c r="I153" s="445"/>
      <c r="J153" s="445"/>
      <c r="K153" s="445"/>
      <c r="L153" s="445"/>
      <c r="M153" s="445"/>
      <c r="N153" s="445"/>
      <c r="O153" s="445"/>
      <c r="P153" s="445"/>
      <c r="Q153" s="445"/>
      <c r="R153" s="445"/>
      <c r="S153" s="445"/>
      <c r="T153" s="445"/>
      <c r="U153" s="445"/>
      <c r="V153" s="445"/>
      <c r="W153" s="445"/>
      <c r="X153" s="445"/>
      <c r="Y153" s="445"/>
      <c r="Z153" s="445"/>
    </row>
    <row r="154" spans="1:26" ht="15.6" hidden="1" x14ac:dyDescent="0.3">
      <c r="A154" s="445"/>
      <c r="B154" s="445"/>
      <c r="C154" s="445"/>
      <c r="D154" s="505" t="s">
        <v>473</v>
      </c>
      <c r="E154" s="505" t="s">
        <v>474</v>
      </c>
      <c r="F154" s="505" t="s">
        <v>475</v>
      </c>
      <c r="G154" s="445"/>
      <c r="H154" s="445"/>
      <c r="I154" s="445"/>
      <c r="J154" s="445"/>
      <c r="K154" s="445"/>
      <c r="L154" s="445"/>
      <c r="M154" s="445"/>
      <c r="N154" s="445"/>
      <c r="O154" s="445"/>
      <c r="P154" s="445"/>
      <c r="Q154" s="445"/>
      <c r="R154" s="445"/>
      <c r="S154" s="445"/>
      <c r="T154" s="445"/>
      <c r="U154" s="445"/>
      <c r="V154" s="445"/>
      <c r="W154" s="445"/>
      <c r="X154" s="445"/>
      <c r="Y154" s="445"/>
      <c r="Z154" s="445"/>
    </row>
    <row r="155" spans="1:26" ht="15.6" hidden="1" x14ac:dyDescent="0.3">
      <c r="A155" s="445"/>
      <c r="B155" s="445"/>
      <c r="C155" s="445"/>
      <c r="D155" s="505" t="s">
        <v>476</v>
      </c>
      <c r="E155" s="505" t="s">
        <v>477</v>
      </c>
      <c r="F155" s="505" t="s">
        <v>478</v>
      </c>
      <c r="G155" s="445"/>
      <c r="H155" s="445"/>
      <c r="I155" s="445"/>
      <c r="J155" s="445"/>
      <c r="K155" s="445"/>
      <c r="L155" s="445"/>
      <c r="M155" s="445"/>
      <c r="N155" s="445"/>
      <c r="O155" s="445"/>
      <c r="P155" s="445"/>
      <c r="Q155" s="445"/>
      <c r="R155" s="445"/>
      <c r="S155" s="445"/>
      <c r="T155" s="445"/>
      <c r="U155" s="445"/>
      <c r="V155" s="445"/>
      <c r="W155" s="445"/>
      <c r="X155" s="445"/>
      <c r="Y155" s="445"/>
      <c r="Z155" s="445"/>
    </row>
    <row r="156" spans="1:26" ht="15.6" hidden="1" x14ac:dyDescent="0.3">
      <c r="A156" s="445"/>
      <c r="B156" s="445"/>
      <c r="C156" s="445"/>
      <c r="D156" s="505" t="s">
        <v>479</v>
      </c>
      <c r="E156" s="505" t="s">
        <v>480</v>
      </c>
      <c r="F156" s="505" t="s">
        <v>481</v>
      </c>
      <c r="G156" s="445"/>
      <c r="H156" s="445"/>
      <c r="I156" s="445"/>
      <c r="J156" s="445"/>
      <c r="K156" s="445"/>
      <c r="L156" s="445"/>
      <c r="M156" s="445"/>
      <c r="N156" s="445"/>
      <c r="O156" s="445"/>
      <c r="P156" s="445"/>
      <c r="Q156" s="445"/>
      <c r="R156" s="445"/>
      <c r="S156" s="445"/>
      <c r="T156" s="445"/>
      <c r="U156" s="445"/>
      <c r="V156" s="445"/>
      <c r="W156" s="445"/>
      <c r="X156" s="445"/>
      <c r="Y156" s="445"/>
      <c r="Z156" s="445"/>
    </row>
    <row r="157" spans="1:26" ht="15.6" hidden="1" x14ac:dyDescent="0.3">
      <c r="A157" s="445"/>
      <c r="B157" s="445"/>
      <c r="C157" s="445"/>
      <c r="D157" s="505" t="s">
        <v>56</v>
      </c>
      <c r="E157" s="505" t="s">
        <v>482</v>
      </c>
      <c r="F157" s="505" t="s">
        <v>483</v>
      </c>
      <c r="G157" s="445"/>
      <c r="H157" s="445"/>
      <c r="I157" s="445"/>
      <c r="J157" s="445"/>
      <c r="K157" s="445"/>
      <c r="L157" s="445"/>
      <c r="M157" s="445"/>
      <c r="N157" s="445"/>
      <c r="O157" s="445"/>
      <c r="P157" s="445"/>
      <c r="Q157" s="445"/>
      <c r="R157" s="445"/>
      <c r="S157" s="445"/>
      <c r="T157" s="445"/>
      <c r="U157" s="445"/>
      <c r="V157" s="445"/>
      <c r="W157" s="445"/>
      <c r="X157" s="445"/>
      <c r="Y157" s="445"/>
      <c r="Z157" s="445"/>
    </row>
    <row r="158" spans="1:26" ht="15.6" hidden="1" x14ac:dyDescent="0.3">
      <c r="A158" s="445"/>
      <c r="B158" s="445"/>
      <c r="C158" s="445"/>
      <c r="D158" s="505" t="s">
        <v>484</v>
      </c>
      <c r="E158" s="505" t="s">
        <v>485</v>
      </c>
      <c r="F158" s="505" t="s">
        <v>486</v>
      </c>
      <c r="G158" s="445"/>
      <c r="H158" s="445"/>
      <c r="I158" s="445"/>
      <c r="J158" s="445"/>
      <c r="K158" s="445"/>
      <c r="L158" s="445"/>
      <c r="M158" s="445"/>
      <c r="N158" s="445"/>
      <c r="O158" s="445"/>
      <c r="P158" s="445"/>
      <c r="Q158" s="445"/>
      <c r="R158" s="445"/>
      <c r="S158" s="445"/>
      <c r="T158" s="445"/>
      <c r="U158" s="445"/>
      <c r="V158" s="445"/>
      <c r="W158" s="445"/>
      <c r="X158" s="445"/>
      <c r="Y158" s="445"/>
      <c r="Z158" s="445"/>
    </row>
    <row r="159" spans="1:26" ht="15.6" hidden="1" x14ac:dyDescent="0.3">
      <c r="A159" s="445"/>
      <c r="B159" s="445"/>
      <c r="C159" s="445"/>
      <c r="D159" s="505" t="s">
        <v>45</v>
      </c>
      <c r="E159" s="505" t="s">
        <v>487</v>
      </c>
      <c r="F159" s="505" t="s">
        <v>488</v>
      </c>
      <c r="G159" s="445"/>
      <c r="H159" s="445"/>
      <c r="I159" s="445"/>
      <c r="J159" s="445"/>
      <c r="K159" s="445"/>
      <c r="L159" s="445"/>
      <c r="M159" s="445"/>
      <c r="N159" s="445"/>
      <c r="O159" s="445"/>
      <c r="P159" s="445"/>
      <c r="Q159" s="445"/>
      <c r="R159" s="445"/>
      <c r="S159" s="445"/>
      <c r="T159" s="445"/>
      <c r="U159" s="445"/>
      <c r="V159" s="445"/>
      <c r="W159" s="445"/>
      <c r="X159" s="445"/>
      <c r="Y159" s="445"/>
      <c r="Z159" s="445"/>
    </row>
    <row r="160" spans="1:26" ht="15.6" hidden="1" x14ac:dyDescent="0.3">
      <c r="A160" s="445"/>
      <c r="B160" s="445"/>
      <c r="C160" s="445"/>
      <c r="D160" s="505" t="s">
        <v>489</v>
      </c>
      <c r="E160" s="505" t="s">
        <v>490</v>
      </c>
      <c r="F160" s="505" t="s">
        <v>491</v>
      </c>
      <c r="G160" s="445"/>
      <c r="H160" s="445"/>
      <c r="I160" s="445"/>
      <c r="J160" s="445"/>
      <c r="K160" s="445"/>
      <c r="L160" s="445"/>
      <c r="M160" s="445"/>
      <c r="N160" s="445"/>
      <c r="O160" s="445"/>
      <c r="P160" s="445"/>
      <c r="Q160" s="445"/>
      <c r="R160" s="445"/>
      <c r="S160" s="445"/>
      <c r="T160" s="445"/>
      <c r="U160" s="445"/>
      <c r="V160" s="445"/>
      <c r="W160" s="445"/>
      <c r="X160" s="445"/>
      <c r="Y160" s="445"/>
      <c r="Z160" s="445"/>
    </row>
    <row r="161" spans="1:26" ht="15.6" hidden="1" x14ac:dyDescent="0.3">
      <c r="A161" s="445"/>
      <c r="B161" s="445"/>
      <c r="C161" s="445"/>
      <c r="D161" s="505" t="s">
        <v>492</v>
      </c>
      <c r="E161" s="505" t="s">
        <v>493</v>
      </c>
      <c r="F161" s="505" t="s">
        <v>494</v>
      </c>
      <c r="G161" s="445"/>
      <c r="H161" s="445"/>
      <c r="I161" s="445"/>
      <c r="J161" s="445"/>
      <c r="K161" s="445"/>
      <c r="L161" s="445"/>
      <c r="M161" s="445"/>
      <c r="N161" s="445"/>
      <c r="O161" s="445"/>
      <c r="P161" s="445"/>
      <c r="Q161" s="445"/>
      <c r="R161" s="445"/>
      <c r="S161" s="445"/>
      <c r="T161" s="445"/>
      <c r="U161" s="445"/>
      <c r="V161" s="445"/>
      <c r="W161" s="445"/>
      <c r="X161" s="445"/>
      <c r="Y161" s="445"/>
      <c r="Z161" s="445"/>
    </row>
    <row r="162" spans="1:26" ht="15.6" hidden="1" x14ac:dyDescent="0.3">
      <c r="A162" s="445"/>
      <c r="B162" s="445"/>
      <c r="C162" s="445"/>
      <c r="D162" s="505" t="s">
        <v>495</v>
      </c>
      <c r="E162" s="505" t="s">
        <v>496</v>
      </c>
      <c r="F162" s="505" t="s">
        <v>497</v>
      </c>
      <c r="G162" s="445"/>
      <c r="H162" s="445"/>
      <c r="I162" s="445"/>
      <c r="J162" s="445"/>
      <c r="K162" s="445"/>
      <c r="L162" s="445"/>
      <c r="M162" s="445"/>
      <c r="N162" s="445"/>
      <c r="O162" s="445"/>
      <c r="P162" s="445"/>
      <c r="Q162" s="445"/>
      <c r="R162" s="445"/>
      <c r="S162" s="445"/>
      <c r="T162" s="445"/>
      <c r="U162" s="445"/>
      <c r="V162" s="445"/>
      <c r="W162" s="445"/>
      <c r="X162" s="445"/>
      <c r="Y162" s="445"/>
      <c r="Z162" s="445"/>
    </row>
    <row r="163" spans="1:26" ht="15.6" hidden="1" x14ac:dyDescent="0.3">
      <c r="A163" s="445"/>
      <c r="B163" s="445"/>
      <c r="C163" s="445"/>
      <c r="D163" s="505" t="s">
        <v>498</v>
      </c>
      <c r="E163" s="505" t="s">
        <v>499</v>
      </c>
      <c r="F163" s="505" t="s">
        <v>500</v>
      </c>
      <c r="G163" s="445"/>
      <c r="H163" s="445"/>
      <c r="I163" s="445"/>
      <c r="J163" s="445"/>
      <c r="K163" s="445"/>
      <c r="L163" s="445"/>
      <c r="M163" s="445"/>
      <c r="N163" s="445"/>
      <c r="O163" s="445"/>
      <c r="P163" s="445"/>
      <c r="Q163" s="445"/>
      <c r="R163" s="445"/>
      <c r="S163" s="445"/>
      <c r="T163" s="445"/>
      <c r="U163" s="445"/>
      <c r="V163" s="445"/>
      <c r="W163" s="445"/>
      <c r="X163" s="445"/>
      <c r="Y163" s="445"/>
      <c r="Z163" s="445"/>
    </row>
    <row r="164" spans="1:26" ht="15.6" hidden="1" x14ac:dyDescent="0.3">
      <c r="A164" s="445"/>
      <c r="B164" s="445"/>
      <c r="C164" s="445"/>
      <c r="D164" s="505" t="s">
        <v>501</v>
      </c>
      <c r="E164" s="505" t="s">
        <v>502</v>
      </c>
      <c r="F164" s="505" t="s">
        <v>503</v>
      </c>
      <c r="G164" s="445"/>
      <c r="H164" s="445"/>
      <c r="I164" s="445"/>
      <c r="J164" s="445"/>
      <c r="K164" s="445"/>
      <c r="L164" s="445"/>
      <c r="M164" s="445"/>
      <c r="N164" s="445"/>
      <c r="O164" s="445"/>
      <c r="P164" s="445"/>
      <c r="Q164" s="445"/>
      <c r="R164" s="445"/>
      <c r="S164" s="445"/>
      <c r="T164" s="445"/>
      <c r="U164" s="445"/>
      <c r="V164" s="445"/>
      <c r="W164" s="445"/>
      <c r="X164" s="445"/>
      <c r="Y164" s="445"/>
      <c r="Z164" s="445"/>
    </row>
    <row r="165" spans="1:26" ht="15.6" hidden="1" x14ac:dyDescent="0.3">
      <c r="A165" s="445"/>
      <c r="B165" s="445"/>
      <c r="C165" s="445"/>
      <c r="D165" s="505" t="s">
        <v>504</v>
      </c>
      <c r="E165" s="505" t="s">
        <v>505</v>
      </c>
      <c r="F165" s="505" t="s">
        <v>506</v>
      </c>
      <c r="G165" s="445"/>
      <c r="H165" s="445"/>
      <c r="I165" s="445"/>
      <c r="J165" s="445"/>
      <c r="K165" s="445"/>
      <c r="L165" s="445"/>
      <c r="M165" s="445"/>
      <c r="N165" s="445"/>
      <c r="O165" s="445"/>
      <c r="P165" s="445"/>
      <c r="Q165" s="445"/>
      <c r="R165" s="445"/>
      <c r="S165" s="445"/>
      <c r="T165" s="445"/>
      <c r="U165" s="445"/>
      <c r="V165" s="445"/>
      <c r="W165" s="445"/>
      <c r="X165" s="445"/>
      <c r="Y165" s="445"/>
      <c r="Z165" s="445"/>
    </row>
    <row r="166" spans="1:26" ht="15.6" hidden="1" x14ac:dyDescent="0.3">
      <c r="A166" s="445"/>
      <c r="B166" s="445"/>
      <c r="C166" s="445"/>
      <c r="D166" s="505" t="s">
        <v>507</v>
      </c>
      <c r="E166" s="505" t="s">
        <v>508</v>
      </c>
      <c r="F166" s="505" t="s">
        <v>509</v>
      </c>
      <c r="G166" s="445"/>
      <c r="H166" s="445"/>
      <c r="I166" s="445"/>
      <c r="J166" s="445"/>
      <c r="K166" s="445"/>
      <c r="L166" s="445"/>
      <c r="M166" s="445"/>
      <c r="N166" s="445"/>
      <c r="O166" s="445"/>
      <c r="P166" s="445"/>
      <c r="Q166" s="445"/>
      <c r="R166" s="445"/>
      <c r="S166" s="445"/>
      <c r="T166" s="445"/>
      <c r="U166" s="445"/>
      <c r="V166" s="445"/>
      <c r="W166" s="445"/>
      <c r="X166" s="445"/>
      <c r="Y166" s="445"/>
      <c r="Z166" s="445"/>
    </row>
    <row r="167" spans="1:26" ht="15.6" hidden="1" x14ac:dyDescent="0.3">
      <c r="A167" s="445"/>
      <c r="B167" s="445"/>
      <c r="C167" s="445"/>
      <c r="D167" s="505" t="s">
        <v>510</v>
      </c>
      <c r="E167" s="505" t="s">
        <v>511</v>
      </c>
      <c r="F167" s="505" t="s">
        <v>512</v>
      </c>
      <c r="G167" s="445"/>
      <c r="H167" s="445"/>
      <c r="I167" s="445"/>
      <c r="J167" s="445"/>
      <c r="K167" s="445"/>
      <c r="L167" s="445"/>
      <c r="M167" s="445"/>
      <c r="N167" s="445"/>
      <c r="O167" s="445"/>
      <c r="P167" s="445"/>
      <c r="Q167" s="445"/>
      <c r="R167" s="445"/>
      <c r="S167" s="445"/>
      <c r="T167" s="445"/>
      <c r="U167" s="445"/>
      <c r="V167" s="445"/>
      <c r="W167" s="445"/>
      <c r="X167" s="445"/>
      <c r="Y167" s="445"/>
      <c r="Z167" s="445"/>
    </row>
    <row r="168" spans="1:26" ht="15.6" hidden="1" x14ac:dyDescent="0.3">
      <c r="A168" s="445"/>
      <c r="B168" s="445"/>
      <c r="C168" s="445"/>
      <c r="D168" s="505" t="s">
        <v>513</v>
      </c>
      <c r="E168" s="505" t="s">
        <v>514</v>
      </c>
      <c r="F168" s="505" t="s">
        <v>515</v>
      </c>
      <c r="G168" s="445"/>
      <c r="H168" s="445"/>
      <c r="I168" s="445"/>
      <c r="J168" s="445"/>
      <c r="K168" s="445"/>
      <c r="L168" s="445"/>
      <c r="M168" s="445"/>
      <c r="N168" s="445"/>
      <c r="O168" s="445"/>
      <c r="P168" s="445"/>
      <c r="Q168" s="445"/>
      <c r="R168" s="445"/>
      <c r="S168" s="445"/>
      <c r="T168" s="445"/>
      <c r="U168" s="445"/>
      <c r="V168" s="445"/>
      <c r="W168" s="445"/>
      <c r="X168" s="445"/>
      <c r="Y168" s="445"/>
      <c r="Z168" s="445"/>
    </row>
    <row r="169" spans="1:26" ht="15.6" hidden="1" x14ac:dyDescent="0.3">
      <c r="A169" s="445"/>
      <c r="B169" s="445"/>
      <c r="C169" s="445"/>
      <c r="D169" s="505" t="s">
        <v>516</v>
      </c>
      <c r="E169" s="505" t="s">
        <v>517</v>
      </c>
      <c r="F169" s="505" t="s">
        <v>518</v>
      </c>
      <c r="G169" s="445"/>
      <c r="H169" s="445"/>
      <c r="I169" s="445"/>
      <c r="J169" s="445"/>
      <c r="K169" s="445"/>
      <c r="L169" s="445"/>
      <c r="M169" s="445"/>
      <c r="N169" s="445"/>
      <c r="O169" s="445"/>
      <c r="P169" s="445"/>
      <c r="Q169" s="445"/>
      <c r="R169" s="445"/>
      <c r="S169" s="445"/>
      <c r="T169" s="445"/>
      <c r="U169" s="445"/>
      <c r="V169" s="445"/>
      <c r="W169" s="445"/>
      <c r="X169" s="445"/>
      <c r="Y169" s="445"/>
      <c r="Z169" s="445"/>
    </row>
    <row r="170" spans="1:26" ht="15.6" hidden="1" x14ac:dyDescent="0.3">
      <c r="A170" s="445"/>
      <c r="B170" s="445"/>
      <c r="C170" s="445"/>
      <c r="D170" s="505" t="s">
        <v>519</v>
      </c>
      <c r="E170" s="505" t="s">
        <v>520</v>
      </c>
      <c r="F170" s="505" t="s">
        <v>521</v>
      </c>
      <c r="G170" s="445"/>
      <c r="H170" s="445"/>
      <c r="I170" s="445"/>
      <c r="J170" s="445"/>
      <c r="K170" s="445"/>
      <c r="L170" s="445"/>
      <c r="M170" s="445"/>
      <c r="N170" s="445"/>
      <c r="O170" s="445"/>
      <c r="P170" s="445"/>
      <c r="Q170" s="445"/>
      <c r="R170" s="445"/>
      <c r="S170" s="445"/>
      <c r="T170" s="445"/>
      <c r="U170" s="445"/>
      <c r="V170" s="445"/>
      <c r="W170" s="445"/>
      <c r="X170" s="445"/>
      <c r="Y170" s="445"/>
      <c r="Z170" s="445"/>
    </row>
    <row r="171" spans="1:26" ht="15.6" hidden="1" x14ac:dyDescent="0.3">
      <c r="A171" s="445"/>
      <c r="B171" s="445"/>
      <c r="C171" s="445"/>
      <c r="D171" s="505" t="s">
        <v>522</v>
      </c>
      <c r="E171" s="505" t="s">
        <v>523</v>
      </c>
      <c r="F171" s="505" t="s">
        <v>524</v>
      </c>
      <c r="G171" s="445"/>
      <c r="H171" s="445"/>
      <c r="I171" s="445"/>
      <c r="J171" s="445"/>
      <c r="K171" s="445"/>
      <c r="L171" s="445"/>
      <c r="M171" s="445"/>
      <c r="N171" s="445"/>
      <c r="O171" s="445"/>
      <c r="P171" s="445"/>
      <c r="Q171" s="445"/>
      <c r="R171" s="445"/>
      <c r="S171" s="445"/>
      <c r="T171" s="445"/>
      <c r="U171" s="445"/>
      <c r="V171" s="445"/>
      <c r="W171" s="445"/>
      <c r="X171" s="445"/>
      <c r="Y171" s="445"/>
      <c r="Z171" s="445"/>
    </row>
    <row r="172" spans="1:26" ht="15.6" hidden="1" x14ac:dyDescent="0.3">
      <c r="A172" s="445"/>
      <c r="B172" s="445"/>
      <c r="C172" s="445"/>
      <c r="D172" s="505" t="s">
        <v>525</v>
      </c>
      <c r="E172" s="505" t="s">
        <v>526</v>
      </c>
      <c r="F172" s="505" t="s">
        <v>527</v>
      </c>
      <c r="G172" s="445"/>
      <c r="H172" s="445"/>
      <c r="I172" s="445"/>
      <c r="J172" s="445"/>
      <c r="K172" s="445"/>
      <c r="L172" s="445"/>
      <c r="M172" s="445"/>
      <c r="N172" s="445"/>
      <c r="O172" s="445"/>
      <c r="P172" s="445"/>
      <c r="Q172" s="445"/>
      <c r="R172" s="445"/>
      <c r="S172" s="445"/>
      <c r="T172" s="445"/>
      <c r="U172" s="445"/>
      <c r="V172" s="445"/>
      <c r="W172" s="445"/>
      <c r="X172" s="445"/>
      <c r="Y172" s="445"/>
      <c r="Z172" s="445"/>
    </row>
    <row r="173" spans="1:26" ht="15.6" hidden="1" x14ac:dyDescent="0.3">
      <c r="A173" s="445"/>
      <c r="B173" s="445"/>
      <c r="C173" s="445"/>
      <c r="D173" s="505" t="s">
        <v>528</v>
      </c>
      <c r="E173" s="505" t="s">
        <v>529</v>
      </c>
      <c r="F173" s="505" t="s">
        <v>530</v>
      </c>
      <c r="G173" s="445"/>
      <c r="H173" s="445"/>
      <c r="I173" s="445"/>
      <c r="J173" s="445"/>
      <c r="K173" s="445"/>
      <c r="L173" s="445"/>
      <c r="M173" s="445"/>
      <c r="N173" s="445"/>
      <c r="O173" s="445"/>
      <c r="P173" s="445"/>
      <c r="Q173" s="445"/>
      <c r="R173" s="445"/>
      <c r="S173" s="445"/>
      <c r="T173" s="445"/>
      <c r="U173" s="445"/>
      <c r="V173" s="445"/>
      <c r="W173" s="445"/>
      <c r="X173" s="445"/>
      <c r="Y173" s="445"/>
      <c r="Z173" s="445"/>
    </row>
    <row r="174" spans="1:26" ht="15.6" hidden="1" x14ac:dyDescent="0.3">
      <c r="A174" s="445"/>
      <c r="B174" s="445"/>
      <c r="C174" s="445"/>
      <c r="D174" s="445"/>
      <c r="E174" s="505" t="s">
        <v>531</v>
      </c>
      <c r="F174" s="505" t="s">
        <v>532</v>
      </c>
      <c r="G174" s="445"/>
      <c r="H174" s="445"/>
      <c r="I174" s="445"/>
      <c r="J174" s="445"/>
      <c r="K174" s="445"/>
      <c r="L174" s="445"/>
      <c r="M174" s="445"/>
      <c r="N174" s="445"/>
      <c r="O174" s="445"/>
      <c r="P174" s="445"/>
      <c r="Q174" s="445"/>
      <c r="R174" s="445"/>
      <c r="S174" s="445"/>
      <c r="T174" s="445"/>
      <c r="U174" s="445"/>
      <c r="V174" s="445"/>
      <c r="W174" s="445"/>
      <c r="X174" s="445"/>
      <c r="Y174" s="445"/>
      <c r="Z174" s="445"/>
    </row>
    <row r="175" spans="1:26" ht="15.6" hidden="1" x14ac:dyDescent="0.3">
      <c r="A175" s="445"/>
      <c r="B175" s="445"/>
      <c r="C175" s="445"/>
      <c r="D175" s="445"/>
      <c r="E175" s="505" t="s">
        <v>533</v>
      </c>
      <c r="F175" s="505" t="s">
        <v>534</v>
      </c>
      <c r="G175" s="445"/>
      <c r="H175" s="445"/>
      <c r="I175" s="445"/>
      <c r="J175" s="445"/>
      <c r="K175" s="445"/>
      <c r="L175" s="445"/>
      <c r="M175" s="445"/>
      <c r="N175" s="445"/>
      <c r="O175" s="445"/>
      <c r="P175" s="445"/>
      <c r="Q175" s="445"/>
      <c r="R175" s="445"/>
      <c r="S175" s="445"/>
      <c r="T175" s="445"/>
      <c r="U175" s="445"/>
      <c r="V175" s="445"/>
      <c r="W175" s="445"/>
      <c r="X175" s="445"/>
      <c r="Y175" s="445"/>
      <c r="Z175" s="445"/>
    </row>
    <row r="176" spans="1:26" ht="15.6" hidden="1" x14ac:dyDescent="0.3">
      <c r="A176" s="445"/>
      <c r="B176" s="445"/>
      <c r="C176" s="445"/>
      <c r="D176" s="445"/>
      <c r="E176" s="505" t="s">
        <v>535</v>
      </c>
      <c r="F176" s="505" t="s">
        <v>536</v>
      </c>
      <c r="G176" s="445"/>
      <c r="H176" s="445"/>
      <c r="I176" s="445"/>
      <c r="J176" s="445"/>
      <c r="K176" s="445"/>
      <c r="L176" s="445"/>
      <c r="M176" s="445"/>
      <c r="N176" s="445"/>
      <c r="O176" s="445"/>
      <c r="P176" s="445"/>
      <c r="Q176" s="445"/>
      <c r="R176" s="445"/>
      <c r="S176" s="445"/>
      <c r="T176" s="445"/>
      <c r="U176" s="445"/>
      <c r="V176" s="445"/>
      <c r="W176" s="445"/>
      <c r="X176" s="445"/>
      <c r="Y176" s="445"/>
      <c r="Z176" s="445"/>
    </row>
    <row r="177" spans="1:26" ht="15.6" hidden="1" x14ac:dyDescent="0.3">
      <c r="A177" s="445"/>
      <c r="B177" s="445"/>
      <c r="C177" s="445"/>
      <c r="D177" s="445"/>
      <c r="E177" s="505" t="s">
        <v>537</v>
      </c>
      <c r="F177" s="505" t="s">
        <v>538</v>
      </c>
      <c r="G177" s="445"/>
      <c r="H177" s="445"/>
      <c r="I177" s="445"/>
      <c r="J177" s="445"/>
      <c r="K177" s="445"/>
      <c r="L177" s="445"/>
      <c r="M177" s="445"/>
      <c r="N177" s="445"/>
      <c r="O177" s="445"/>
      <c r="P177" s="445"/>
      <c r="Q177" s="445"/>
      <c r="R177" s="445"/>
      <c r="S177" s="445"/>
      <c r="T177" s="445"/>
      <c r="U177" s="445"/>
      <c r="V177" s="445"/>
      <c r="W177" s="445"/>
      <c r="X177" s="445"/>
      <c r="Y177" s="445"/>
      <c r="Z177" s="445"/>
    </row>
    <row r="178" spans="1:26" ht="15.6" hidden="1" x14ac:dyDescent="0.3">
      <c r="A178" s="445"/>
      <c r="B178" s="445"/>
      <c r="C178" s="445"/>
      <c r="D178" s="445"/>
      <c r="E178" s="505" t="s">
        <v>539</v>
      </c>
      <c r="F178" s="505" t="s">
        <v>540</v>
      </c>
      <c r="G178" s="445"/>
      <c r="H178" s="445"/>
      <c r="I178" s="445"/>
      <c r="J178" s="445"/>
      <c r="K178" s="445"/>
      <c r="L178" s="445"/>
      <c r="M178" s="445"/>
      <c r="N178" s="445"/>
      <c r="O178" s="445"/>
      <c r="P178" s="445"/>
      <c r="Q178" s="445"/>
      <c r="R178" s="445"/>
      <c r="S178" s="445"/>
      <c r="T178" s="445"/>
      <c r="U178" s="445"/>
      <c r="V178" s="445"/>
      <c r="W178" s="445"/>
      <c r="X178" s="445"/>
      <c r="Y178" s="445"/>
      <c r="Z178" s="445"/>
    </row>
    <row r="179" spans="1:26" ht="15.6" hidden="1" x14ac:dyDescent="0.3">
      <c r="A179" s="445"/>
      <c r="B179" s="445"/>
      <c r="C179" s="445"/>
      <c r="D179" s="445"/>
      <c r="E179" s="505" t="s">
        <v>541</v>
      </c>
      <c r="F179" s="505" t="s">
        <v>542</v>
      </c>
      <c r="G179" s="445"/>
      <c r="H179" s="445"/>
      <c r="I179" s="445"/>
      <c r="J179" s="445"/>
      <c r="K179" s="445"/>
      <c r="L179" s="445"/>
      <c r="M179" s="445"/>
      <c r="N179" s="445"/>
      <c r="O179" s="445"/>
      <c r="P179" s="445"/>
      <c r="Q179" s="445"/>
      <c r="R179" s="445"/>
      <c r="S179" s="445"/>
      <c r="T179" s="445"/>
      <c r="U179" s="445"/>
      <c r="V179" s="445"/>
      <c r="W179" s="445"/>
      <c r="X179" s="445"/>
      <c r="Y179" s="445"/>
      <c r="Z179" s="445"/>
    </row>
    <row r="180" spans="1:26" ht="15.6" hidden="1" x14ac:dyDescent="0.3">
      <c r="A180" s="445"/>
      <c r="B180" s="445"/>
      <c r="C180" s="445"/>
      <c r="D180" s="445"/>
      <c r="E180" s="505" t="s">
        <v>543</v>
      </c>
      <c r="F180" s="505" t="s">
        <v>544</v>
      </c>
      <c r="G180" s="445"/>
      <c r="H180" s="445"/>
      <c r="I180" s="445"/>
      <c r="J180" s="445"/>
      <c r="K180" s="445"/>
      <c r="L180" s="445"/>
      <c r="M180" s="445"/>
      <c r="N180" s="445"/>
      <c r="O180" s="445"/>
      <c r="P180" s="445"/>
      <c r="Q180" s="445"/>
      <c r="R180" s="445"/>
      <c r="S180" s="445"/>
      <c r="T180" s="445"/>
      <c r="U180" s="445"/>
      <c r="V180" s="445"/>
      <c r="W180" s="445"/>
      <c r="X180" s="445"/>
      <c r="Y180" s="445"/>
      <c r="Z180" s="445"/>
    </row>
    <row r="181" spans="1:26" ht="15.6" hidden="1" x14ac:dyDescent="0.3">
      <c r="A181" s="445"/>
      <c r="B181" s="445"/>
      <c r="C181" s="445"/>
      <c r="D181" s="445"/>
      <c r="E181" s="505" t="s">
        <v>545</v>
      </c>
      <c r="F181" s="505" t="s">
        <v>546</v>
      </c>
      <c r="G181" s="445"/>
      <c r="H181" s="445"/>
      <c r="I181" s="445"/>
      <c r="J181" s="445"/>
      <c r="K181" s="445"/>
      <c r="L181" s="445"/>
      <c r="M181" s="445"/>
      <c r="N181" s="445"/>
      <c r="O181" s="445"/>
      <c r="P181" s="445"/>
      <c r="Q181" s="445"/>
      <c r="R181" s="445"/>
      <c r="S181" s="445"/>
      <c r="T181" s="445"/>
      <c r="U181" s="445"/>
      <c r="V181" s="445"/>
      <c r="W181" s="445"/>
      <c r="X181" s="445"/>
      <c r="Y181" s="445"/>
      <c r="Z181" s="445"/>
    </row>
    <row r="182" spans="1:26" ht="15.6" hidden="1" x14ac:dyDescent="0.3">
      <c r="A182" s="445"/>
      <c r="B182" s="445"/>
      <c r="C182" s="445"/>
      <c r="D182" s="445"/>
      <c r="E182" s="505" t="s">
        <v>547</v>
      </c>
      <c r="F182" s="505" t="s">
        <v>548</v>
      </c>
      <c r="G182" s="445"/>
      <c r="H182" s="445"/>
      <c r="I182" s="445"/>
      <c r="J182" s="445"/>
      <c r="K182" s="445"/>
      <c r="L182" s="445"/>
      <c r="M182" s="445"/>
      <c r="N182" s="445"/>
      <c r="O182" s="445"/>
      <c r="P182" s="445"/>
      <c r="Q182" s="445"/>
      <c r="R182" s="445"/>
      <c r="S182" s="445"/>
      <c r="T182" s="445"/>
      <c r="U182" s="445"/>
      <c r="V182" s="445"/>
      <c r="W182" s="445"/>
      <c r="X182" s="445"/>
      <c r="Y182" s="445"/>
      <c r="Z182" s="445"/>
    </row>
    <row r="183" spans="1:26" ht="15.6" hidden="1" x14ac:dyDescent="0.3">
      <c r="A183" s="445"/>
      <c r="B183" s="445"/>
      <c r="C183" s="445"/>
      <c r="D183" s="445"/>
      <c r="E183" s="505" t="s">
        <v>549</v>
      </c>
      <c r="F183" s="505" t="s">
        <v>550</v>
      </c>
      <c r="G183" s="445"/>
      <c r="H183" s="445"/>
      <c r="I183" s="445"/>
      <c r="J183" s="445"/>
      <c r="K183" s="445"/>
      <c r="L183" s="445"/>
      <c r="M183" s="445"/>
      <c r="N183" s="445"/>
      <c r="O183" s="445"/>
      <c r="P183" s="445"/>
      <c r="Q183" s="445"/>
      <c r="R183" s="445"/>
      <c r="S183" s="445"/>
      <c r="T183" s="445"/>
      <c r="U183" s="445"/>
      <c r="V183" s="445"/>
      <c r="W183" s="445"/>
      <c r="X183" s="445"/>
      <c r="Y183" s="445"/>
      <c r="Z183" s="445"/>
    </row>
    <row r="184" spans="1:26" ht="15.6" hidden="1" x14ac:dyDescent="0.3">
      <c r="A184" s="445"/>
      <c r="B184" s="445"/>
      <c r="C184" s="445"/>
      <c r="D184" s="445"/>
      <c r="E184" s="505" t="s">
        <v>551</v>
      </c>
      <c r="F184" s="505" t="s">
        <v>552</v>
      </c>
      <c r="G184" s="445"/>
      <c r="H184" s="445"/>
      <c r="I184" s="445"/>
      <c r="J184" s="445"/>
      <c r="K184" s="445"/>
      <c r="L184" s="445"/>
      <c r="M184" s="445"/>
      <c r="N184" s="445"/>
      <c r="O184" s="445"/>
      <c r="P184" s="445"/>
      <c r="Q184" s="445"/>
      <c r="R184" s="445"/>
      <c r="S184" s="445"/>
      <c r="T184" s="445"/>
      <c r="U184" s="445"/>
      <c r="V184" s="445"/>
      <c r="W184" s="445"/>
      <c r="X184" s="445"/>
      <c r="Y184" s="445"/>
      <c r="Z184" s="445"/>
    </row>
    <row r="185" spans="1:26" ht="15.6" hidden="1" x14ac:dyDescent="0.3">
      <c r="A185" s="445"/>
      <c r="B185" s="445"/>
      <c r="C185" s="445"/>
      <c r="D185" s="445"/>
      <c r="E185" s="505" t="s">
        <v>553</v>
      </c>
      <c r="F185" s="505" t="s">
        <v>554</v>
      </c>
      <c r="G185" s="445"/>
      <c r="H185" s="445"/>
      <c r="I185" s="445"/>
      <c r="J185" s="445"/>
      <c r="K185" s="445"/>
      <c r="L185" s="445"/>
      <c r="M185" s="445"/>
      <c r="N185" s="445"/>
      <c r="O185" s="445"/>
      <c r="P185" s="445"/>
      <c r="Q185" s="445"/>
      <c r="R185" s="445"/>
      <c r="S185" s="445"/>
      <c r="T185" s="445"/>
      <c r="U185" s="445"/>
      <c r="V185" s="445"/>
      <c r="W185" s="445"/>
      <c r="X185" s="445"/>
      <c r="Y185" s="445"/>
      <c r="Z185" s="445"/>
    </row>
    <row r="186" spans="1:26" ht="15.6" hidden="1" x14ac:dyDescent="0.3">
      <c r="A186" s="445"/>
      <c r="B186" s="445"/>
      <c r="C186" s="445"/>
      <c r="D186" s="445"/>
      <c r="E186" s="505" t="s">
        <v>555</v>
      </c>
      <c r="F186" s="505" t="s">
        <v>556</v>
      </c>
      <c r="G186" s="445"/>
      <c r="H186" s="445"/>
      <c r="I186" s="445"/>
      <c r="J186" s="445"/>
      <c r="K186" s="445"/>
      <c r="L186" s="445"/>
      <c r="M186" s="445"/>
      <c r="N186" s="445"/>
      <c r="O186" s="445"/>
      <c r="P186" s="445"/>
      <c r="Q186" s="445"/>
      <c r="R186" s="445"/>
      <c r="S186" s="445"/>
      <c r="T186" s="445"/>
      <c r="U186" s="445"/>
      <c r="V186" s="445"/>
      <c r="W186" s="445"/>
      <c r="X186" s="445"/>
      <c r="Y186" s="445"/>
      <c r="Z186" s="445"/>
    </row>
    <row r="187" spans="1:26" ht="15.6" hidden="1" x14ac:dyDescent="0.3">
      <c r="A187" s="445"/>
      <c r="B187" s="445"/>
      <c r="C187" s="445"/>
      <c r="D187" s="445"/>
      <c r="E187" s="505" t="s">
        <v>557</v>
      </c>
      <c r="F187" s="505" t="s">
        <v>558</v>
      </c>
      <c r="G187" s="445"/>
      <c r="H187" s="445"/>
      <c r="I187" s="445"/>
      <c r="J187" s="445"/>
      <c r="K187" s="445"/>
      <c r="L187" s="445"/>
      <c r="M187" s="445"/>
      <c r="N187" s="445"/>
      <c r="O187" s="445"/>
      <c r="P187" s="445"/>
      <c r="Q187" s="445"/>
      <c r="R187" s="445"/>
      <c r="S187" s="445"/>
      <c r="T187" s="445"/>
      <c r="U187" s="445"/>
      <c r="V187" s="445"/>
      <c r="W187" s="445"/>
      <c r="X187" s="445"/>
      <c r="Y187" s="445"/>
      <c r="Z187" s="445"/>
    </row>
    <row r="188" spans="1:26" ht="15.6" hidden="1" x14ac:dyDescent="0.3">
      <c r="A188" s="445"/>
      <c r="B188" s="445"/>
      <c r="C188" s="445"/>
      <c r="D188" s="445"/>
      <c r="E188" s="505" t="s">
        <v>559</v>
      </c>
      <c r="F188" s="505" t="s">
        <v>560</v>
      </c>
      <c r="G188" s="445"/>
      <c r="H188" s="445"/>
      <c r="I188" s="445"/>
      <c r="J188" s="445"/>
      <c r="K188" s="445"/>
      <c r="L188" s="445"/>
      <c r="M188" s="445"/>
      <c r="N188" s="445"/>
      <c r="O188" s="445"/>
      <c r="P188" s="445"/>
      <c r="Q188" s="445"/>
      <c r="R188" s="445"/>
      <c r="S188" s="445"/>
      <c r="T188" s="445"/>
      <c r="U188" s="445"/>
      <c r="V188" s="445"/>
      <c r="W188" s="445"/>
      <c r="X188" s="445"/>
      <c r="Y188" s="445"/>
      <c r="Z188" s="445"/>
    </row>
    <row r="189" spans="1:26" ht="15.6" hidden="1" x14ac:dyDescent="0.3">
      <c r="A189" s="445"/>
      <c r="B189" s="445"/>
      <c r="C189" s="445"/>
      <c r="D189" s="445"/>
      <c r="E189" s="505" t="s">
        <v>561</v>
      </c>
      <c r="F189" s="505" t="s">
        <v>562</v>
      </c>
      <c r="G189" s="445"/>
      <c r="H189" s="445"/>
      <c r="I189" s="445"/>
      <c r="J189" s="445"/>
      <c r="K189" s="445"/>
      <c r="L189" s="445"/>
      <c r="M189" s="445"/>
      <c r="N189" s="445"/>
      <c r="O189" s="445"/>
      <c r="P189" s="445"/>
      <c r="Q189" s="445"/>
      <c r="R189" s="445"/>
      <c r="S189" s="445"/>
      <c r="T189" s="445"/>
      <c r="U189" s="445"/>
      <c r="V189" s="445"/>
      <c r="W189" s="445"/>
      <c r="X189" s="445"/>
      <c r="Y189" s="445"/>
      <c r="Z189" s="445"/>
    </row>
    <row r="190" spans="1:26" ht="15.6" hidden="1" x14ac:dyDescent="0.3">
      <c r="A190" s="445"/>
      <c r="B190" s="445"/>
      <c r="C190" s="445"/>
      <c r="D190" s="445"/>
      <c r="E190" s="505" t="s">
        <v>563</v>
      </c>
      <c r="F190" s="505" t="s">
        <v>564</v>
      </c>
      <c r="G190" s="445"/>
      <c r="H190" s="445"/>
      <c r="I190" s="445"/>
      <c r="J190" s="445"/>
      <c r="K190" s="445"/>
      <c r="L190" s="445"/>
      <c r="M190" s="445"/>
      <c r="N190" s="445"/>
      <c r="O190" s="445"/>
      <c r="P190" s="445"/>
      <c r="Q190" s="445"/>
      <c r="R190" s="445"/>
      <c r="S190" s="445"/>
      <c r="T190" s="445"/>
      <c r="U190" s="445"/>
      <c r="V190" s="445"/>
      <c r="W190" s="445"/>
      <c r="X190" s="445"/>
      <c r="Y190" s="445"/>
      <c r="Z190" s="445"/>
    </row>
    <row r="191" spans="1:26" ht="15.6" hidden="1" x14ac:dyDescent="0.3">
      <c r="A191" s="445"/>
      <c r="B191" s="445"/>
      <c r="C191" s="445"/>
      <c r="D191" s="445"/>
      <c r="E191" s="505" t="s">
        <v>565</v>
      </c>
      <c r="F191" s="505" t="s">
        <v>566</v>
      </c>
      <c r="G191" s="445"/>
      <c r="H191" s="445"/>
      <c r="I191" s="445"/>
      <c r="J191" s="445"/>
      <c r="K191" s="445"/>
      <c r="L191" s="445"/>
      <c r="M191" s="445"/>
      <c r="N191" s="445"/>
      <c r="O191" s="445"/>
      <c r="P191" s="445"/>
      <c r="Q191" s="445"/>
      <c r="R191" s="445"/>
      <c r="S191" s="445"/>
      <c r="T191" s="445"/>
      <c r="U191" s="445"/>
      <c r="V191" s="445"/>
      <c r="W191" s="445"/>
      <c r="X191" s="445"/>
      <c r="Y191" s="445"/>
      <c r="Z191" s="445"/>
    </row>
    <row r="192" spans="1:26" ht="15.6" hidden="1" x14ac:dyDescent="0.3">
      <c r="A192" s="445"/>
      <c r="B192" s="445"/>
      <c r="C192" s="445"/>
      <c r="D192" s="445"/>
      <c r="E192" s="505" t="s">
        <v>567</v>
      </c>
      <c r="F192" s="505" t="s">
        <v>568</v>
      </c>
      <c r="G192" s="445"/>
      <c r="H192" s="445"/>
      <c r="I192" s="445"/>
      <c r="J192" s="445"/>
      <c r="K192" s="445"/>
      <c r="L192" s="445"/>
      <c r="M192" s="445"/>
      <c r="N192" s="445"/>
      <c r="O192" s="445"/>
      <c r="P192" s="445"/>
      <c r="Q192" s="445"/>
      <c r="R192" s="445"/>
      <c r="S192" s="445"/>
      <c r="T192" s="445"/>
      <c r="U192" s="445"/>
      <c r="V192" s="445"/>
      <c r="W192" s="445"/>
      <c r="X192" s="445"/>
      <c r="Y192" s="445"/>
      <c r="Z192" s="445"/>
    </row>
    <row r="193" spans="1:26" ht="15.6" hidden="1" x14ac:dyDescent="0.3">
      <c r="A193" s="445"/>
      <c r="B193" s="445"/>
      <c r="C193" s="445"/>
      <c r="D193" s="445"/>
      <c r="E193" s="505" t="s">
        <v>569</v>
      </c>
      <c r="F193" s="505" t="s">
        <v>570</v>
      </c>
      <c r="G193" s="445"/>
      <c r="H193" s="445"/>
      <c r="I193" s="445"/>
      <c r="J193" s="445"/>
      <c r="K193" s="445"/>
      <c r="L193" s="445"/>
      <c r="M193" s="445"/>
      <c r="N193" s="445"/>
      <c r="O193" s="445"/>
      <c r="P193" s="445"/>
      <c r="Q193" s="445"/>
      <c r="R193" s="445"/>
      <c r="S193" s="445"/>
      <c r="T193" s="445"/>
      <c r="U193" s="445"/>
      <c r="V193" s="445"/>
      <c r="W193" s="445"/>
      <c r="X193" s="445"/>
      <c r="Y193" s="445"/>
      <c r="Z193" s="445"/>
    </row>
    <row r="194" spans="1:26" ht="15.6" hidden="1" x14ac:dyDescent="0.3">
      <c r="A194" s="445"/>
      <c r="B194" s="445"/>
      <c r="C194" s="445"/>
      <c r="D194" s="445"/>
      <c r="E194" s="505" t="s">
        <v>571</v>
      </c>
      <c r="F194" s="505" t="s">
        <v>572</v>
      </c>
      <c r="G194" s="445"/>
      <c r="H194" s="445"/>
      <c r="I194" s="445"/>
      <c r="J194" s="445"/>
      <c r="K194" s="445"/>
      <c r="L194" s="445"/>
      <c r="M194" s="445"/>
      <c r="N194" s="445"/>
      <c r="O194" s="445"/>
      <c r="P194" s="445"/>
      <c r="Q194" s="445"/>
      <c r="R194" s="445"/>
      <c r="S194" s="445"/>
      <c r="T194" s="445"/>
      <c r="U194" s="445"/>
      <c r="V194" s="445"/>
      <c r="W194" s="445"/>
      <c r="X194" s="445"/>
      <c r="Y194" s="445"/>
      <c r="Z194" s="445"/>
    </row>
    <row r="195" spans="1:26" ht="15.6" hidden="1" x14ac:dyDescent="0.3">
      <c r="A195" s="445"/>
      <c r="B195" s="445"/>
      <c r="C195" s="445"/>
      <c r="D195" s="445"/>
      <c r="E195" s="505" t="s">
        <v>573</v>
      </c>
      <c r="F195" s="505" t="s">
        <v>574</v>
      </c>
      <c r="G195" s="445"/>
      <c r="H195" s="445"/>
      <c r="I195" s="445"/>
      <c r="J195" s="445"/>
      <c r="K195" s="445"/>
      <c r="L195" s="445"/>
      <c r="M195" s="445"/>
      <c r="N195" s="445"/>
      <c r="O195" s="445"/>
      <c r="P195" s="445"/>
      <c r="Q195" s="445"/>
      <c r="R195" s="445"/>
      <c r="S195" s="445"/>
      <c r="T195" s="445"/>
      <c r="U195" s="445"/>
      <c r="V195" s="445"/>
      <c r="W195" s="445"/>
      <c r="X195" s="445"/>
      <c r="Y195" s="445"/>
      <c r="Z195" s="445"/>
    </row>
    <row r="196" spans="1:26" ht="15.6" hidden="1" x14ac:dyDescent="0.3">
      <c r="A196" s="445"/>
      <c r="B196" s="445"/>
      <c r="C196" s="445"/>
      <c r="D196" s="445"/>
      <c r="E196" s="505" t="s">
        <v>575</v>
      </c>
      <c r="F196" s="505" t="s">
        <v>576</v>
      </c>
      <c r="G196" s="445"/>
      <c r="H196" s="445"/>
      <c r="I196" s="445"/>
      <c r="J196" s="445"/>
      <c r="K196" s="445"/>
      <c r="L196" s="445"/>
      <c r="M196" s="445"/>
      <c r="N196" s="445"/>
      <c r="O196" s="445"/>
      <c r="P196" s="445"/>
      <c r="Q196" s="445"/>
      <c r="R196" s="445"/>
      <c r="S196" s="445"/>
      <c r="T196" s="445"/>
      <c r="U196" s="445"/>
      <c r="V196" s="445"/>
      <c r="W196" s="445"/>
      <c r="X196" s="445"/>
      <c r="Y196" s="445"/>
      <c r="Z196" s="445"/>
    </row>
    <row r="197" spans="1:26" ht="15.6" hidden="1" x14ac:dyDescent="0.3">
      <c r="A197" s="445"/>
      <c r="B197" s="445"/>
      <c r="C197" s="445"/>
      <c r="D197" s="445"/>
      <c r="E197" s="505" t="s">
        <v>577</v>
      </c>
      <c r="F197" s="505" t="s">
        <v>578</v>
      </c>
      <c r="G197" s="445"/>
      <c r="H197" s="445"/>
      <c r="I197" s="445"/>
      <c r="J197" s="445"/>
      <c r="K197" s="445"/>
      <c r="L197" s="445"/>
      <c r="M197" s="445"/>
      <c r="N197" s="445"/>
      <c r="O197" s="445"/>
      <c r="P197" s="445"/>
      <c r="Q197" s="445"/>
      <c r="R197" s="445"/>
      <c r="S197" s="445"/>
      <c r="T197" s="445"/>
      <c r="U197" s="445"/>
      <c r="V197" s="445"/>
      <c r="W197" s="445"/>
      <c r="X197" s="445"/>
      <c r="Y197" s="445"/>
      <c r="Z197" s="445"/>
    </row>
    <row r="198" spans="1:26" ht="15.6" hidden="1" x14ac:dyDescent="0.3">
      <c r="A198" s="445"/>
      <c r="B198" s="445"/>
      <c r="C198" s="445"/>
      <c r="D198" s="445"/>
      <c r="E198" s="505" t="s">
        <v>579</v>
      </c>
      <c r="F198" s="505" t="s">
        <v>580</v>
      </c>
      <c r="G198" s="445"/>
      <c r="H198" s="445"/>
      <c r="I198" s="445"/>
      <c r="J198" s="445"/>
      <c r="K198" s="445"/>
      <c r="L198" s="445"/>
      <c r="M198" s="445"/>
      <c r="N198" s="445"/>
      <c r="O198" s="445"/>
      <c r="P198" s="445"/>
      <c r="Q198" s="445"/>
      <c r="R198" s="445"/>
      <c r="S198" s="445"/>
      <c r="T198" s="445"/>
      <c r="U198" s="445"/>
      <c r="V198" s="445"/>
      <c r="W198" s="445"/>
      <c r="X198" s="445"/>
      <c r="Y198" s="445"/>
      <c r="Z198" s="445"/>
    </row>
    <row r="199" spans="1:26" ht="15.6" hidden="1" x14ac:dyDescent="0.3">
      <c r="A199" s="445"/>
      <c r="B199" s="445"/>
      <c r="C199" s="445"/>
      <c r="D199" s="445"/>
      <c r="E199" s="505" t="s">
        <v>581</v>
      </c>
      <c r="F199" s="505" t="s">
        <v>582</v>
      </c>
      <c r="G199" s="445"/>
      <c r="H199" s="445"/>
      <c r="I199" s="445"/>
      <c r="J199" s="445"/>
      <c r="K199" s="445"/>
      <c r="L199" s="445"/>
      <c r="M199" s="445"/>
      <c r="N199" s="445"/>
      <c r="O199" s="445"/>
      <c r="P199" s="445"/>
      <c r="Q199" s="445"/>
      <c r="R199" s="445"/>
      <c r="S199" s="445"/>
      <c r="T199" s="445"/>
      <c r="U199" s="445"/>
      <c r="V199" s="445"/>
      <c r="W199" s="445"/>
      <c r="X199" s="445"/>
      <c r="Y199" s="445"/>
      <c r="Z199" s="445"/>
    </row>
    <row r="200" spans="1:26" ht="15.6" hidden="1" x14ac:dyDescent="0.3">
      <c r="A200" s="445"/>
      <c r="B200" s="445"/>
      <c r="C200" s="445"/>
      <c r="D200" s="445"/>
      <c r="E200" s="505" t="s">
        <v>583</v>
      </c>
      <c r="F200" s="505" t="s">
        <v>584</v>
      </c>
      <c r="G200" s="445"/>
      <c r="H200" s="445"/>
      <c r="I200" s="445"/>
      <c r="J200" s="445"/>
      <c r="K200" s="445"/>
      <c r="L200" s="445"/>
      <c r="M200" s="445"/>
      <c r="N200" s="445"/>
      <c r="O200" s="445"/>
      <c r="P200" s="445"/>
      <c r="Q200" s="445"/>
      <c r="R200" s="445"/>
      <c r="S200" s="445"/>
      <c r="T200" s="445"/>
      <c r="U200" s="445"/>
      <c r="V200" s="445"/>
      <c r="W200" s="445"/>
      <c r="X200" s="445"/>
      <c r="Y200" s="445"/>
      <c r="Z200" s="445"/>
    </row>
    <row r="201" spans="1:26" ht="15.6" hidden="1" x14ac:dyDescent="0.3">
      <c r="A201" s="445"/>
      <c r="B201" s="445"/>
      <c r="C201" s="445"/>
      <c r="D201" s="445"/>
      <c r="E201" s="505" t="s">
        <v>585</v>
      </c>
      <c r="F201" s="505" t="s">
        <v>586</v>
      </c>
      <c r="G201" s="445"/>
      <c r="H201" s="445"/>
      <c r="I201" s="445"/>
      <c r="J201" s="445"/>
      <c r="K201" s="445"/>
      <c r="L201" s="445"/>
      <c r="M201" s="445"/>
      <c r="N201" s="445"/>
      <c r="O201" s="445"/>
      <c r="P201" s="445"/>
      <c r="Q201" s="445"/>
      <c r="R201" s="445"/>
      <c r="S201" s="445"/>
      <c r="T201" s="445"/>
      <c r="U201" s="445"/>
      <c r="V201" s="445"/>
      <c r="W201" s="445"/>
      <c r="X201" s="445"/>
      <c r="Y201" s="445"/>
      <c r="Z201" s="445"/>
    </row>
    <row r="202" spans="1:26" ht="15.6" hidden="1" x14ac:dyDescent="0.3">
      <c r="A202" s="445"/>
      <c r="B202" s="445"/>
      <c r="C202" s="445"/>
      <c r="D202" s="445"/>
      <c r="E202" s="505" t="s">
        <v>587</v>
      </c>
      <c r="F202" s="505" t="s">
        <v>588</v>
      </c>
      <c r="G202" s="445"/>
      <c r="H202" s="445"/>
      <c r="I202" s="445"/>
      <c r="J202" s="445"/>
      <c r="K202" s="445"/>
      <c r="L202" s="445"/>
      <c r="M202" s="445"/>
      <c r="N202" s="445"/>
      <c r="O202" s="445"/>
      <c r="P202" s="445"/>
      <c r="Q202" s="445"/>
      <c r="R202" s="445"/>
      <c r="S202" s="445"/>
      <c r="T202" s="445"/>
      <c r="U202" s="445"/>
      <c r="V202" s="445"/>
      <c r="W202" s="445"/>
      <c r="X202" s="445"/>
      <c r="Y202" s="445"/>
      <c r="Z202" s="445"/>
    </row>
    <row r="203" spans="1:26" ht="15.6" hidden="1" x14ac:dyDescent="0.3">
      <c r="A203" s="445"/>
      <c r="B203" s="445"/>
      <c r="C203" s="445"/>
      <c r="D203" s="445"/>
      <c r="E203" s="505" t="s">
        <v>589</v>
      </c>
      <c r="F203" s="505" t="s">
        <v>590</v>
      </c>
      <c r="G203" s="445"/>
      <c r="H203" s="445"/>
      <c r="I203" s="445"/>
      <c r="J203" s="445"/>
      <c r="K203" s="445"/>
      <c r="L203" s="445"/>
      <c r="M203" s="445"/>
      <c r="N203" s="445"/>
      <c r="O203" s="445"/>
      <c r="P203" s="445"/>
      <c r="Q203" s="445"/>
      <c r="R203" s="445"/>
      <c r="S203" s="445"/>
      <c r="T203" s="445"/>
      <c r="U203" s="445"/>
      <c r="V203" s="445"/>
      <c r="W203" s="445"/>
      <c r="X203" s="445"/>
      <c r="Y203" s="445"/>
      <c r="Z203" s="445"/>
    </row>
    <row r="204" spans="1:26" ht="15.6" hidden="1" x14ac:dyDescent="0.3">
      <c r="A204" s="445"/>
      <c r="B204" s="445"/>
      <c r="C204" s="445"/>
      <c r="D204" s="445"/>
      <c r="E204" s="505" t="s">
        <v>591</v>
      </c>
      <c r="F204" s="505" t="s">
        <v>592</v>
      </c>
      <c r="G204" s="445"/>
      <c r="H204" s="445"/>
      <c r="I204" s="445"/>
      <c r="J204" s="445"/>
      <c r="K204" s="445"/>
      <c r="L204" s="445"/>
      <c r="M204" s="445"/>
      <c r="N204" s="445"/>
      <c r="O204" s="445"/>
      <c r="P204" s="445"/>
      <c r="Q204" s="445"/>
      <c r="R204" s="445"/>
      <c r="S204" s="445"/>
      <c r="T204" s="445"/>
      <c r="U204" s="445"/>
      <c r="V204" s="445"/>
      <c r="W204" s="445"/>
      <c r="X204" s="445"/>
      <c r="Y204" s="445"/>
      <c r="Z204" s="445"/>
    </row>
    <row r="205" spans="1:26" ht="15.6" hidden="1" x14ac:dyDescent="0.3">
      <c r="A205" s="445"/>
      <c r="B205" s="445"/>
      <c r="C205" s="445"/>
      <c r="D205" s="445"/>
      <c r="E205" s="505" t="s">
        <v>593</v>
      </c>
      <c r="F205" s="505" t="s">
        <v>594</v>
      </c>
      <c r="G205" s="445"/>
      <c r="H205" s="445"/>
      <c r="I205" s="445"/>
      <c r="J205" s="445"/>
      <c r="K205" s="445"/>
      <c r="L205" s="445"/>
      <c r="M205" s="445"/>
      <c r="N205" s="445"/>
      <c r="O205" s="445"/>
      <c r="P205" s="445"/>
      <c r="Q205" s="445"/>
      <c r="R205" s="445"/>
      <c r="S205" s="445"/>
      <c r="T205" s="445"/>
      <c r="U205" s="445"/>
      <c r="V205" s="445"/>
      <c r="W205" s="445"/>
      <c r="X205" s="445"/>
      <c r="Y205" s="445"/>
      <c r="Z205" s="445"/>
    </row>
    <row r="206" spans="1:26" ht="15.6" hidden="1" x14ac:dyDescent="0.3">
      <c r="A206" s="445"/>
      <c r="B206" s="445"/>
      <c r="C206" s="445"/>
      <c r="D206" s="445"/>
      <c r="E206" s="505" t="s">
        <v>595</v>
      </c>
      <c r="F206" s="505" t="s">
        <v>596</v>
      </c>
      <c r="G206" s="445"/>
      <c r="H206" s="445"/>
      <c r="I206" s="445"/>
      <c r="J206" s="445"/>
      <c r="K206" s="445"/>
      <c r="L206" s="445"/>
      <c r="M206" s="445"/>
      <c r="N206" s="445"/>
      <c r="O206" s="445"/>
      <c r="P206" s="445"/>
      <c r="Q206" s="445"/>
      <c r="R206" s="445"/>
      <c r="S206" s="445"/>
      <c r="T206" s="445"/>
      <c r="U206" s="445"/>
      <c r="V206" s="445"/>
      <c r="W206" s="445"/>
      <c r="X206" s="445"/>
      <c r="Y206" s="445"/>
      <c r="Z206" s="445"/>
    </row>
    <row r="207" spans="1:26" ht="15.6" hidden="1" x14ac:dyDescent="0.3">
      <c r="A207" s="445"/>
      <c r="B207" s="445"/>
      <c r="C207" s="445"/>
      <c r="D207" s="445"/>
      <c r="E207" s="505" t="s">
        <v>597</v>
      </c>
      <c r="F207" s="505" t="s">
        <v>598</v>
      </c>
      <c r="G207" s="445"/>
      <c r="H207" s="445"/>
      <c r="I207" s="445"/>
      <c r="J207" s="445"/>
      <c r="K207" s="445"/>
      <c r="L207" s="445"/>
      <c r="M207" s="445"/>
      <c r="N207" s="445"/>
      <c r="O207" s="445"/>
      <c r="P207" s="445"/>
      <c r="Q207" s="445"/>
      <c r="R207" s="445"/>
      <c r="S207" s="445"/>
      <c r="T207" s="445"/>
      <c r="U207" s="445"/>
      <c r="V207" s="445"/>
      <c r="W207" s="445"/>
      <c r="X207" s="445"/>
      <c r="Y207" s="445"/>
      <c r="Z207" s="445"/>
    </row>
    <row r="208" spans="1:26" ht="15.6" hidden="1" x14ac:dyDescent="0.3">
      <c r="A208" s="445"/>
      <c r="B208" s="445"/>
      <c r="C208" s="445"/>
      <c r="D208" s="445"/>
      <c r="E208" s="505" t="s">
        <v>599</v>
      </c>
      <c r="F208" s="505" t="s">
        <v>600</v>
      </c>
      <c r="G208" s="445"/>
      <c r="H208" s="445"/>
      <c r="I208" s="445"/>
      <c r="J208" s="445"/>
      <c r="K208" s="445"/>
      <c r="L208" s="445"/>
      <c r="M208" s="445"/>
      <c r="N208" s="445"/>
      <c r="O208" s="445"/>
      <c r="P208" s="445"/>
      <c r="Q208" s="445"/>
      <c r="R208" s="445"/>
      <c r="S208" s="445"/>
      <c r="T208" s="445"/>
      <c r="U208" s="445"/>
      <c r="V208" s="445"/>
      <c r="W208" s="445"/>
      <c r="X208" s="445"/>
      <c r="Y208" s="445"/>
      <c r="Z208" s="445"/>
    </row>
    <row r="209" spans="1:26" ht="15.6" hidden="1" x14ac:dyDescent="0.3">
      <c r="A209" s="445"/>
      <c r="B209" s="445"/>
      <c r="C209" s="445"/>
      <c r="D209" s="445"/>
      <c r="E209" s="505" t="s">
        <v>601</v>
      </c>
      <c r="F209" s="505" t="s">
        <v>602</v>
      </c>
      <c r="G209" s="445"/>
      <c r="H209" s="445"/>
      <c r="I209" s="445"/>
      <c r="J209" s="445"/>
      <c r="K209" s="445"/>
      <c r="L209" s="445"/>
      <c r="M209" s="445"/>
      <c r="N209" s="445"/>
      <c r="O209" s="445"/>
      <c r="P209" s="445"/>
      <c r="Q209" s="445"/>
      <c r="R209" s="445"/>
      <c r="S209" s="445"/>
      <c r="T209" s="445"/>
      <c r="U209" s="445"/>
      <c r="V209" s="445"/>
      <c r="W209" s="445"/>
      <c r="X209" s="445"/>
      <c r="Y209" s="445"/>
      <c r="Z209" s="445"/>
    </row>
    <row r="210" spans="1:26" ht="15.6" hidden="1" x14ac:dyDescent="0.3">
      <c r="A210" s="445"/>
      <c r="B210" s="445"/>
      <c r="C210" s="445"/>
      <c r="D210" s="445"/>
      <c r="E210" s="505" t="s">
        <v>603</v>
      </c>
      <c r="F210" s="505" t="s">
        <v>604</v>
      </c>
      <c r="G210" s="445"/>
      <c r="H210" s="445"/>
      <c r="I210" s="445"/>
      <c r="J210" s="445"/>
      <c r="K210" s="445"/>
      <c r="L210" s="445"/>
      <c r="M210" s="445"/>
      <c r="N210" s="445"/>
      <c r="O210" s="445"/>
      <c r="P210" s="445"/>
      <c r="Q210" s="445"/>
      <c r="R210" s="445"/>
      <c r="S210" s="445"/>
      <c r="T210" s="445"/>
      <c r="U210" s="445"/>
      <c r="V210" s="445"/>
      <c r="W210" s="445"/>
      <c r="X210" s="445"/>
      <c r="Y210" s="445"/>
      <c r="Z210" s="445"/>
    </row>
    <row r="211" spans="1:26" ht="15.6" hidden="1" x14ac:dyDescent="0.3">
      <c r="A211" s="445"/>
      <c r="B211" s="445"/>
      <c r="C211" s="445"/>
      <c r="D211" s="445"/>
      <c r="E211" s="505" t="s">
        <v>605</v>
      </c>
      <c r="F211" s="505" t="s">
        <v>606</v>
      </c>
      <c r="G211" s="445"/>
      <c r="H211" s="445"/>
      <c r="I211" s="445"/>
      <c r="J211" s="445"/>
      <c r="K211" s="445"/>
      <c r="L211" s="445"/>
      <c r="M211" s="445"/>
      <c r="N211" s="445"/>
      <c r="O211" s="445"/>
      <c r="P211" s="445"/>
      <c r="Q211" s="445"/>
      <c r="R211" s="445"/>
      <c r="S211" s="445"/>
      <c r="T211" s="445"/>
      <c r="U211" s="445"/>
      <c r="V211" s="445"/>
      <c r="W211" s="445"/>
      <c r="X211" s="445"/>
      <c r="Y211" s="445"/>
      <c r="Z211" s="445"/>
    </row>
    <row r="212" spans="1:26" ht="15.6" hidden="1" x14ac:dyDescent="0.3">
      <c r="A212" s="445"/>
      <c r="B212" s="445"/>
      <c r="C212" s="445"/>
      <c r="D212" s="445"/>
      <c r="E212" s="505" t="s">
        <v>607</v>
      </c>
      <c r="F212" s="505" t="s">
        <v>608</v>
      </c>
      <c r="G212" s="445"/>
      <c r="H212" s="445"/>
      <c r="I212" s="445"/>
      <c r="J212" s="445"/>
      <c r="K212" s="445"/>
      <c r="L212" s="445"/>
      <c r="M212" s="445"/>
      <c r="N212" s="445"/>
      <c r="O212" s="445"/>
      <c r="P212" s="445"/>
      <c r="Q212" s="445"/>
      <c r="R212" s="445"/>
      <c r="S212" s="445"/>
      <c r="T212" s="445"/>
      <c r="U212" s="445"/>
      <c r="V212" s="445"/>
      <c r="W212" s="445"/>
      <c r="X212" s="445"/>
      <c r="Y212" s="445"/>
      <c r="Z212" s="445"/>
    </row>
    <row r="213" spans="1:26" ht="15.6" hidden="1" x14ac:dyDescent="0.3">
      <c r="A213" s="445"/>
      <c r="B213" s="445"/>
      <c r="C213" s="445"/>
      <c r="D213" s="445"/>
      <c r="E213" s="505" t="s">
        <v>609</v>
      </c>
      <c r="F213" s="505" t="s">
        <v>610</v>
      </c>
      <c r="G213" s="445"/>
      <c r="H213" s="445"/>
      <c r="I213" s="445"/>
      <c r="J213" s="445"/>
      <c r="K213" s="445"/>
      <c r="L213" s="445"/>
      <c r="M213" s="445"/>
      <c r="N213" s="445"/>
      <c r="O213" s="445"/>
      <c r="P213" s="445"/>
      <c r="Q213" s="445"/>
      <c r="R213" s="445"/>
      <c r="S213" s="445"/>
      <c r="T213" s="445"/>
      <c r="U213" s="445"/>
      <c r="V213" s="445"/>
      <c r="W213" s="445"/>
      <c r="X213" s="445"/>
      <c r="Y213" s="445"/>
      <c r="Z213" s="445"/>
    </row>
    <row r="214" spans="1:26" ht="15.6" hidden="1" x14ac:dyDescent="0.3">
      <c r="A214" s="445"/>
      <c r="B214" s="445"/>
      <c r="C214" s="445"/>
      <c r="D214" s="445"/>
      <c r="E214" s="505" t="s">
        <v>100</v>
      </c>
      <c r="F214" s="505" t="s">
        <v>611</v>
      </c>
      <c r="G214" s="445"/>
      <c r="H214" s="445"/>
      <c r="I214" s="445"/>
      <c r="J214" s="445"/>
      <c r="K214" s="445"/>
      <c r="L214" s="445"/>
      <c r="M214" s="445"/>
      <c r="N214" s="445"/>
      <c r="O214" s="445"/>
      <c r="P214" s="445"/>
      <c r="Q214" s="445"/>
      <c r="R214" s="445"/>
      <c r="S214" s="445"/>
      <c r="T214" s="445"/>
      <c r="U214" s="445"/>
      <c r="V214" s="445"/>
      <c r="W214" s="445"/>
      <c r="X214" s="445"/>
      <c r="Y214" s="445"/>
      <c r="Z214" s="445"/>
    </row>
    <row r="215" spans="1:26" ht="15.6" hidden="1" x14ac:dyDescent="0.3">
      <c r="A215" s="445"/>
      <c r="B215" s="445"/>
      <c r="C215" s="445"/>
      <c r="D215" s="445"/>
      <c r="E215" s="505" t="s">
        <v>101</v>
      </c>
      <c r="F215" s="505" t="s">
        <v>612</v>
      </c>
      <c r="G215" s="445"/>
      <c r="H215" s="445"/>
      <c r="I215" s="445"/>
      <c r="J215" s="445"/>
      <c r="K215" s="445"/>
      <c r="L215" s="445"/>
      <c r="M215" s="445"/>
      <c r="N215" s="445"/>
      <c r="O215" s="445"/>
      <c r="P215" s="445"/>
      <c r="Q215" s="445"/>
      <c r="R215" s="445"/>
      <c r="S215" s="445"/>
      <c r="T215" s="445"/>
      <c r="U215" s="445"/>
      <c r="V215" s="445"/>
      <c r="W215" s="445"/>
      <c r="X215" s="445"/>
      <c r="Y215" s="445"/>
      <c r="Z215" s="445"/>
    </row>
    <row r="216" spans="1:26" ht="15.6" hidden="1" x14ac:dyDescent="0.3">
      <c r="A216" s="445"/>
      <c r="B216" s="445"/>
      <c r="C216" s="445"/>
      <c r="D216" s="445"/>
      <c r="E216" s="505" t="s">
        <v>613</v>
      </c>
      <c r="F216" s="505" t="s">
        <v>614</v>
      </c>
      <c r="G216" s="445"/>
      <c r="H216" s="445"/>
      <c r="I216" s="445"/>
      <c r="J216" s="445"/>
      <c r="K216" s="445"/>
      <c r="L216" s="445"/>
      <c r="M216" s="445"/>
      <c r="N216" s="445"/>
      <c r="O216" s="445"/>
      <c r="P216" s="445"/>
      <c r="Q216" s="445"/>
      <c r="R216" s="445"/>
      <c r="S216" s="445"/>
      <c r="T216" s="445"/>
      <c r="U216" s="445"/>
      <c r="V216" s="445"/>
      <c r="W216" s="445"/>
      <c r="X216" s="445"/>
      <c r="Y216" s="445"/>
      <c r="Z216" s="445"/>
    </row>
    <row r="217" spans="1:26" ht="15.6" hidden="1" x14ac:dyDescent="0.3">
      <c r="A217" s="445"/>
      <c r="B217" s="445"/>
      <c r="C217" s="445"/>
      <c r="D217" s="445"/>
      <c r="E217" s="505" t="s">
        <v>615</v>
      </c>
      <c r="F217" s="505" t="s">
        <v>616</v>
      </c>
      <c r="G217" s="445"/>
      <c r="H217" s="445"/>
      <c r="I217" s="445"/>
      <c r="J217" s="445"/>
      <c r="K217" s="445"/>
      <c r="L217" s="445"/>
      <c r="M217" s="445"/>
      <c r="N217" s="445"/>
      <c r="O217" s="445"/>
      <c r="P217" s="445"/>
      <c r="Q217" s="445"/>
      <c r="R217" s="445"/>
      <c r="S217" s="445"/>
      <c r="T217" s="445"/>
      <c r="U217" s="445"/>
      <c r="V217" s="445"/>
      <c r="W217" s="445"/>
      <c r="X217" s="445"/>
      <c r="Y217" s="445"/>
      <c r="Z217" s="445"/>
    </row>
    <row r="218" spans="1:26" ht="15.6" hidden="1" x14ac:dyDescent="0.3">
      <c r="A218" s="445"/>
      <c r="B218" s="445"/>
      <c r="C218" s="445"/>
      <c r="D218" s="445"/>
      <c r="E218" s="505" t="s">
        <v>617</v>
      </c>
      <c r="F218" s="505" t="s">
        <v>618</v>
      </c>
      <c r="G218" s="445"/>
      <c r="H218" s="445"/>
      <c r="I218" s="445"/>
      <c r="J218" s="445"/>
      <c r="K218" s="445"/>
      <c r="L218" s="445"/>
      <c r="M218" s="445"/>
      <c r="N218" s="445"/>
      <c r="O218" s="445"/>
      <c r="P218" s="445"/>
      <c r="Q218" s="445"/>
      <c r="R218" s="445"/>
      <c r="S218" s="445"/>
      <c r="T218" s="445"/>
      <c r="U218" s="445"/>
      <c r="V218" s="445"/>
      <c r="W218" s="445"/>
      <c r="X218" s="445"/>
      <c r="Y218" s="445"/>
      <c r="Z218" s="445"/>
    </row>
    <row r="219" spans="1:26" ht="15.6" hidden="1" x14ac:dyDescent="0.3">
      <c r="A219" s="445"/>
      <c r="B219" s="445"/>
      <c r="C219" s="445"/>
      <c r="D219" s="445"/>
      <c r="E219" s="505" t="s">
        <v>619</v>
      </c>
      <c r="F219" s="505" t="s">
        <v>620</v>
      </c>
      <c r="G219" s="445"/>
      <c r="H219" s="445"/>
      <c r="I219" s="445"/>
      <c r="J219" s="445"/>
      <c r="K219" s="445"/>
      <c r="L219" s="445"/>
      <c r="M219" s="445"/>
      <c r="N219" s="445"/>
      <c r="O219" s="445"/>
      <c r="P219" s="445"/>
      <c r="Q219" s="445"/>
      <c r="R219" s="445"/>
      <c r="S219" s="445"/>
      <c r="T219" s="445"/>
      <c r="U219" s="445"/>
      <c r="V219" s="445"/>
      <c r="W219" s="445"/>
      <c r="X219" s="445"/>
      <c r="Y219" s="445"/>
      <c r="Z219" s="445"/>
    </row>
    <row r="220" spans="1:26" ht="15.6" hidden="1" x14ac:dyDescent="0.3">
      <c r="A220" s="445"/>
      <c r="B220" s="445"/>
      <c r="C220" s="445"/>
      <c r="D220" s="445"/>
      <c r="E220" s="505" t="s">
        <v>621</v>
      </c>
      <c r="F220" s="505" t="s">
        <v>622</v>
      </c>
      <c r="G220" s="445"/>
      <c r="H220" s="445"/>
      <c r="I220" s="445"/>
      <c r="J220" s="445"/>
      <c r="K220" s="445"/>
      <c r="L220" s="445"/>
      <c r="M220" s="445"/>
      <c r="N220" s="445"/>
      <c r="O220" s="445"/>
      <c r="P220" s="445"/>
      <c r="Q220" s="445"/>
      <c r="R220" s="445"/>
      <c r="S220" s="445"/>
      <c r="T220" s="445"/>
      <c r="U220" s="445"/>
      <c r="V220" s="445"/>
      <c r="W220" s="445"/>
      <c r="X220" s="445"/>
      <c r="Y220" s="445"/>
      <c r="Z220" s="445"/>
    </row>
    <row r="221" spans="1:26" ht="15.6" hidden="1" x14ac:dyDescent="0.3">
      <c r="A221" s="445"/>
      <c r="B221" s="445"/>
      <c r="C221" s="445"/>
      <c r="D221" s="445"/>
      <c r="E221" s="505" t="s">
        <v>102</v>
      </c>
      <c r="F221" s="505" t="s">
        <v>623</v>
      </c>
      <c r="G221" s="445"/>
      <c r="H221" s="445"/>
      <c r="I221" s="445"/>
      <c r="J221" s="445"/>
      <c r="K221" s="445"/>
      <c r="L221" s="445"/>
      <c r="M221" s="445"/>
      <c r="N221" s="445"/>
      <c r="O221" s="445"/>
      <c r="P221" s="445"/>
      <c r="Q221" s="445"/>
      <c r="R221" s="445"/>
      <c r="S221" s="445"/>
      <c r="T221" s="445"/>
      <c r="U221" s="445"/>
      <c r="V221" s="445"/>
      <c r="W221" s="445"/>
      <c r="X221" s="445"/>
      <c r="Y221" s="445"/>
      <c r="Z221" s="445"/>
    </row>
    <row r="222" spans="1:26" ht="15.6" hidden="1" x14ac:dyDescent="0.3">
      <c r="A222" s="445"/>
      <c r="B222" s="445"/>
      <c r="C222" s="445"/>
      <c r="D222" s="445"/>
      <c r="E222" s="505" t="s">
        <v>103</v>
      </c>
      <c r="F222" s="505" t="s">
        <v>624</v>
      </c>
      <c r="G222" s="445"/>
      <c r="H222" s="445"/>
      <c r="I222" s="445"/>
      <c r="J222" s="445"/>
      <c r="K222" s="445"/>
      <c r="L222" s="445"/>
      <c r="M222" s="445"/>
      <c r="N222" s="445"/>
      <c r="O222" s="445"/>
      <c r="P222" s="445"/>
      <c r="Q222" s="445"/>
      <c r="R222" s="445"/>
      <c r="S222" s="445"/>
      <c r="T222" s="445"/>
      <c r="U222" s="445"/>
      <c r="V222" s="445"/>
      <c r="W222" s="445"/>
      <c r="X222" s="445"/>
      <c r="Y222" s="445"/>
      <c r="Z222" s="445"/>
    </row>
    <row r="223" spans="1:26" ht="15.6" hidden="1" x14ac:dyDescent="0.3">
      <c r="A223" s="445"/>
      <c r="B223" s="445"/>
      <c r="C223" s="445"/>
      <c r="D223" s="445"/>
      <c r="E223" s="505" t="s">
        <v>104</v>
      </c>
      <c r="F223" s="505" t="s">
        <v>625</v>
      </c>
      <c r="G223" s="445"/>
      <c r="H223" s="445"/>
      <c r="I223" s="445"/>
      <c r="J223" s="445"/>
      <c r="K223" s="445"/>
      <c r="L223" s="445"/>
      <c r="M223" s="445"/>
      <c r="N223" s="445"/>
      <c r="O223" s="445"/>
      <c r="P223" s="445"/>
      <c r="Q223" s="445"/>
      <c r="R223" s="445"/>
      <c r="S223" s="445"/>
      <c r="T223" s="445"/>
      <c r="U223" s="445"/>
      <c r="V223" s="445"/>
      <c r="W223" s="445"/>
      <c r="X223" s="445"/>
      <c r="Y223" s="445"/>
      <c r="Z223" s="445"/>
    </row>
    <row r="224" spans="1:26" ht="15.6" hidden="1" x14ac:dyDescent="0.3">
      <c r="A224" s="445"/>
      <c r="B224" s="445"/>
      <c r="C224" s="445"/>
      <c r="D224" s="445"/>
      <c r="E224" s="505" t="s">
        <v>626</v>
      </c>
      <c r="F224" s="505" t="s">
        <v>627</v>
      </c>
      <c r="G224" s="445"/>
      <c r="H224" s="445"/>
      <c r="I224" s="445"/>
      <c r="J224" s="445"/>
      <c r="K224" s="445"/>
      <c r="L224" s="445"/>
      <c r="M224" s="445"/>
      <c r="N224" s="445"/>
      <c r="O224" s="445"/>
      <c r="P224" s="445"/>
      <c r="Q224" s="445"/>
      <c r="R224" s="445"/>
      <c r="S224" s="445"/>
      <c r="T224" s="445"/>
      <c r="U224" s="445"/>
      <c r="V224" s="445"/>
      <c r="W224" s="445"/>
      <c r="X224" s="445"/>
      <c r="Y224" s="445"/>
      <c r="Z224" s="445"/>
    </row>
    <row r="225" spans="1:26" ht="15.6" hidden="1" x14ac:dyDescent="0.3">
      <c r="A225" s="445"/>
      <c r="B225" s="445"/>
      <c r="C225" s="445"/>
      <c r="D225" s="445"/>
      <c r="E225" s="505" t="s">
        <v>105</v>
      </c>
      <c r="F225" s="505" t="s">
        <v>628</v>
      </c>
      <c r="G225" s="445"/>
      <c r="H225" s="445"/>
      <c r="I225" s="445"/>
      <c r="J225" s="445"/>
      <c r="K225" s="445"/>
      <c r="L225" s="445"/>
      <c r="M225" s="445"/>
      <c r="N225" s="445"/>
      <c r="O225" s="445"/>
      <c r="P225" s="445"/>
      <c r="Q225" s="445"/>
      <c r="R225" s="445"/>
      <c r="S225" s="445"/>
      <c r="T225" s="445"/>
      <c r="U225" s="445"/>
      <c r="V225" s="445"/>
      <c r="W225" s="445"/>
      <c r="X225" s="445"/>
      <c r="Y225" s="445"/>
      <c r="Z225" s="445"/>
    </row>
    <row r="226" spans="1:26" ht="15.6" hidden="1" x14ac:dyDescent="0.3">
      <c r="A226" s="445"/>
      <c r="B226" s="445"/>
      <c r="C226" s="445"/>
      <c r="D226" s="445"/>
      <c r="E226" s="505" t="s">
        <v>629</v>
      </c>
      <c r="F226" s="505" t="s">
        <v>630</v>
      </c>
      <c r="G226" s="445"/>
      <c r="H226" s="445"/>
      <c r="I226" s="445"/>
      <c r="J226" s="445"/>
      <c r="K226" s="445"/>
      <c r="L226" s="445"/>
      <c r="M226" s="445"/>
      <c r="N226" s="445"/>
      <c r="O226" s="445"/>
      <c r="P226" s="445"/>
      <c r="Q226" s="445"/>
      <c r="R226" s="445"/>
      <c r="S226" s="445"/>
      <c r="T226" s="445"/>
      <c r="U226" s="445"/>
      <c r="V226" s="445"/>
      <c r="W226" s="445"/>
      <c r="X226" s="445"/>
      <c r="Y226" s="445"/>
      <c r="Z226" s="445"/>
    </row>
    <row r="227" spans="1:26" ht="15.6" hidden="1" x14ac:dyDescent="0.3">
      <c r="A227" s="445"/>
      <c r="B227" s="445"/>
      <c r="C227" s="445"/>
      <c r="D227" s="445"/>
      <c r="E227" s="505" t="s">
        <v>631</v>
      </c>
      <c r="F227" s="505" t="s">
        <v>632</v>
      </c>
      <c r="G227" s="445"/>
      <c r="H227" s="445"/>
      <c r="I227" s="445"/>
      <c r="J227" s="445"/>
      <c r="K227" s="445"/>
      <c r="L227" s="445"/>
      <c r="M227" s="445"/>
      <c r="N227" s="445"/>
      <c r="O227" s="445"/>
      <c r="P227" s="445"/>
      <c r="Q227" s="445"/>
      <c r="R227" s="445"/>
      <c r="S227" s="445"/>
      <c r="T227" s="445"/>
      <c r="U227" s="445"/>
      <c r="V227" s="445"/>
      <c r="W227" s="445"/>
      <c r="X227" s="445"/>
      <c r="Y227" s="445"/>
      <c r="Z227" s="445"/>
    </row>
    <row r="228" spans="1:26" ht="15.6" hidden="1" x14ac:dyDescent="0.3">
      <c r="A228" s="445"/>
      <c r="B228" s="445"/>
      <c r="C228" s="445"/>
      <c r="D228" s="445"/>
      <c r="E228" s="505" t="s">
        <v>633</v>
      </c>
      <c r="F228" s="505" t="s">
        <v>634</v>
      </c>
      <c r="G228" s="445"/>
      <c r="H228" s="445"/>
      <c r="I228" s="445"/>
      <c r="J228" s="445"/>
      <c r="K228" s="445"/>
      <c r="L228" s="445"/>
      <c r="M228" s="445"/>
      <c r="N228" s="445"/>
      <c r="O228" s="445"/>
      <c r="P228" s="445"/>
      <c r="Q228" s="445"/>
      <c r="R228" s="445"/>
      <c r="S228" s="445"/>
      <c r="T228" s="445"/>
      <c r="U228" s="445"/>
      <c r="V228" s="445"/>
      <c r="W228" s="445"/>
      <c r="X228" s="445"/>
      <c r="Y228" s="445"/>
      <c r="Z228" s="445"/>
    </row>
    <row r="229" spans="1:26" ht="15.6" hidden="1" x14ac:dyDescent="0.3">
      <c r="A229" s="445"/>
      <c r="B229" s="445"/>
      <c r="C229" s="445"/>
      <c r="D229" s="445"/>
      <c r="E229" s="505" t="s">
        <v>635</v>
      </c>
      <c r="F229" s="505" t="s">
        <v>636</v>
      </c>
      <c r="G229" s="445"/>
      <c r="H229" s="445"/>
      <c r="I229" s="445"/>
      <c r="J229" s="445"/>
      <c r="K229" s="445"/>
      <c r="L229" s="445"/>
      <c r="M229" s="445"/>
      <c r="N229" s="445"/>
      <c r="O229" s="445"/>
      <c r="P229" s="445"/>
      <c r="Q229" s="445"/>
      <c r="R229" s="445"/>
      <c r="S229" s="445"/>
      <c r="T229" s="445"/>
      <c r="U229" s="445"/>
      <c r="V229" s="445"/>
      <c r="W229" s="445"/>
      <c r="X229" s="445"/>
      <c r="Y229" s="445"/>
      <c r="Z229" s="445"/>
    </row>
    <row r="230" spans="1:26" ht="15.6" hidden="1" x14ac:dyDescent="0.3">
      <c r="A230" s="445"/>
      <c r="B230" s="445"/>
      <c r="C230" s="445"/>
      <c r="D230" s="445"/>
      <c r="E230" s="505" t="s">
        <v>637</v>
      </c>
      <c r="F230" s="505" t="s">
        <v>638</v>
      </c>
      <c r="G230" s="445"/>
      <c r="H230" s="445"/>
      <c r="I230" s="445"/>
      <c r="J230" s="445"/>
      <c r="K230" s="445"/>
      <c r="L230" s="445"/>
      <c r="M230" s="445"/>
      <c r="N230" s="445"/>
      <c r="O230" s="445"/>
      <c r="P230" s="445"/>
      <c r="Q230" s="445"/>
      <c r="R230" s="445"/>
      <c r="S230" s="445"/>
      <c r="T230" s="445"/>
      <c r="U230" s="445"/>
      <c r="V230" s="445"/>
      <c r="W230" s="445"/>
      <c r="X230" s="445"/>
      <c r="Y230" s="445"/>
      <c r="Z230" s="445"/>
    </row>
    <row r="231" spans="1:26" ht="15.6" hidden="1" x14ac:dyDescent="0.3">
      <c r="A231" s="445"/>
      <c r="B231" s="445"/>
      <c r="C231" s="445"/>
      <c r="D231" s="445"/>
      <c r="E231" s="505" t="s">
        <v>639</v>
      </c>
      <c r="F231" s="505" t="s">
        <v>640</v>
      </c>
      <c r="G231" s="445"/>
      <c r="H231" s="445"/>
      <c r="I231" s="445"/>
      <c r="J231" s="445"/>
      <c r="K231" s="445"/>
      <c r="L231" s="445"/>
      <c r="M231" s="445"/>
      <c r="N231" s="445"/>
      <c r="O231" s="445"/>
      <c r="P231" s="445"/>
      <c r="Q231" s="445"/>
      <c r="R231" s="445"/>
      <c r="S231" s="445"/>
      <c r="T231" s="445"/>
      <c r="U231" s="445"/>
      <c r="V231" s="445"/>
      <c r="W231" s="445"/>
      <c r="X231" s="445"/>
      <c r="Y231" s="445"/>
      <c r="Z231" s="445"/>
    </row>
    <row r="232" spans="1:26" ht="15.6" hidden="1" x14ac:dyDescent="0.3">
      <c r="A232" s="445"/>
      <c r="B232" s="445"/>
      <c r="C232" s="445"/>
      <c r="D232" s="445"/>
      <c r="E232" s="505" t="s">
        <v>641</v>
      </c>
      <c r="F232" s="505" t="s">
        <v>642</v>
      </c>
      <c r="G232" s="445"/>
      <c r="H232" s="445"/>
      <c r="I232" s="445"/>
      <c r="J232" s="445"/>
      <c r="K232" s="445"/>
      <c r="L232" s="445"/>
      <c r="M232" s="445"/>
      <c r="N232" s="445"/>
      <c r="O232" s="445"/>
      <c r="P232" s="445"/>
      <c r="Q232" s="445"/>
      <c r="R232" s="445"/>
      <c r="S232" s="445"/>
      <c r="T232" s="445"/>
      <c r="U232" s="445"/>
      <c r="V232" s="445"/>
      <c r="W232" s="445"/>
      <c r="X232" s="445"/>
      <c r="Y232" s="445"/>
      <c r="Z232" s="445"/>
    </row>
    <row r="233" spans="1:26" ht="15.6" hidden="1" x14ac:dyDescent="0.3">
      <c r="A233" s="445"/>
      <c r="B233" s="445"/>
      <c r="C233" s="445"/>
      <c r="D233" s="445"/>
      <c r="E233" s="505" t="s">
        <v>643</v>
      </c>
      <c r="F233" s="505" t="s">
        <v>644</v>
      </c>
      <c r="G233" s="445"/>
      <c r="H233" s="445"/>
      <c r="I233" s="445"/>
      <c r="J233" s="445"/>
      <c r="K233" s="445"/>
      <c r="L233" s="445"/>
      <c r="M233" s="445"/>
      <c r="N233" s="445"/>
      <c r="O233" s="445"/>
      <c r="P233" s="445"/>
      <c r="Q233" s="445"/>
      <c r="R233" s="445"/>
      <c r="S233" s="445"/>
      <c r="T233" s="445"/>
      <c r="U233" s="445"/>
      <c r="V233" s="445"/>
      <c r="W233" s="445"/>
      <c r="X233" s="445"/>
      <c r="Y233" s="445"/>
      <c r="Z233" s="445"/>
    </row>
    <row r="234" spans="1:26" ht="15.6" hidden="1" x14ac:dyDescent="0.3">
      <c r="A234" s="445"/>
      <c r="B234" s="445"/>
      <c r="C234" s="445"/>
      <c r="D234" s="445"/>
      <c r="E234" s="505" t="s">
        <v>645</v>
      </c>
      <c r="F234" s="505" t="s">
        <v>646</v>
      </c>
      <c r="G234" s="445"/>
      <c r="H234" s="445"/>
      <c r="I234" s="445"/>
      <c r="J234" s="445"/>
      <c r="K234" s="445"/>
      <c r="L234" s="445"/>
      <c r="M234" s="445"/>
      <c r="N234" s="445"/>
      <c r="O234" s="445"/>
      <c r="P234" s="445"/>
      <c r="Q234" s="445"/>
      <c r="R234" s="445"/>
      <c r="S234" s="445"/>
      <c r="T234" s="445"/>
      <c r="U234" s="445"/>
      <c r="V234" s="445"/>
      <c r="W234" s="445"/>
      <c r="X234" s="445"/>
      <c r="Y234" s="445"/>
      <c r="Z234" s="445"/>
    </row>
    <row r="235" spans="1:26" ht="15.6" hidden="1" x14ac:dyDescent="0.3">
      <c r="A235" s="445"/>
      <c r="B235" s="445"/>
      <c r="C235" s="445"/>
      <c r="D235" s="445"/>
      <c r="E235" s="505" t="s">
        <v>647</v>
      </c>
      <c r="F235" s="505" t="s">
        <v>648</v>
      </c>
      <c r="G235" s="445"/>
      <c r="H235" s="445"/>
      <c r="I235" s="445"/>
      <c r="J235" s="445"/>
      <c r="K235" s="445"/>
      <c r="L235" s="445"/>
      <c r="M235" s="445"/>
      <c r="N235" s="445"/>
      <c r="O235" s="445"/>
      <c r="P235" s="445"/>
      <c r="Q235" s="445"/>
      <c r="R235" s="445"/>
      <c r="S235" s="445"/>
      <c r="T235" s="445"/>
      <c r="U235" s="445"/>
      <c r="V235" s="445"/>
      <c r="W235" s="445"/>
      <c r="X235" s="445"/>
      <c r="Y235" s="445"/>
      <c r="Z235" s="445"/>
    </row>
    <row r="236" spans="1:26" ht="15.6" hidden="1" x14ac:dyDescent="0.3">
      <c r="A236" s="445"/>
      <c r="B236" s="445"/>
      <c r="C236" s="445"/>
      <c r="D236" s="445"/>
      <c r="E236" s="505" t="s">
        <v>649</v>
      </c>
      <c r="F236" s="505" t="s">
        <v>650</v>
      </c>
      <c r="G236" s="445"/>
      <c r="H236" s="445"/>
      <c r="I236" s="445"/>
      <c r="J236" s="445"/>
      <c r="K236" s="445"/>
      <c r="L236" s="445"/>
      <c r="M236" s="445"/>
      <c r="N236" s="445"/>
      <c r="O236" s="445"/>
      <c r="P236" s="445"/>
      <c r="Q236" s="445"/>
      <c r="R236" s="445"/>
      <c r="S236" s="445"/>
      <c r="T236" s="445"/>
      <c r="U236" s="445"/>
      <c r="V236" s="445"/>
      <c r="W236" s="445"/>
      <c r="X236" s="445"/>
      <c r="Y236" s="445"/>
      <c r="Z236" s="445"/>
    </row>
    <row r="237" spans="1:26" ht="15.6" hidden="1" x14ac:dyDescent="0.3">
      <c r="A237" s="445"/>
      <c r="B237" s="445"/>
      <c r="C237" s="445"/>
      <c r="D237" s="445"/>
      <c r="E237" s="505" t="s">
        <v>651</v>
      </c>
      <c r="F237" s="505" t="s">
        <v>652</v>
      </c>
      <c r="G237" s="445"/>
      <c r="H237" s="445"/>
      <c r="I237" s="445"/>
      <c r="J237" s="445"/>
      <c r="K237" s="445"/>
      <c r="L237" s="445"/>
      <c r="M237" s="445"/>
      <c r="N237" s="445"/>
      <c r="O237" s="445"/>
      <c r="P237" s="445"/>
      <c r="Q237" s="445"/>
      <c r="R237" s="445"/>
      <c r="S237" s="445"/>
      <c r="T237" s="445"/>
      <c r="U237" s="445"/>
      <c r="V237" s="445"/>
      <c r="W237" s="445"/>
      <c r="X237" s="445"/>
      <c r="Y237" s="445"/>
      <c r="Z237" s="445"/>
    </row>
    <row r="238" spans="1:26" ht="15.6" hidden="1" x14ac:dyDescent="0.3">
      <c r="A238" s="445"/>
      <c r="B238" s="445"/>
      <c r="C238" s="445"/>
      <c r="D238" s="445"/>
      <c r="E238" s="505" t="s">
        <v>653</v>
      </c>
      <c r="F238" s="505" t="s">
        <v>654</v>
      </c>
      <c r="G238" s="445"/>
      <c r="H238" s="445"/>
      <c r="I238" s="445"/>
      <c r="J238" s="445"/>
      <c r="K238" s="445"/>
      <c r="L238" s="445"/>
      <c r="M238" s="445"/>
      <c r="N238" s="445"/>
      <c r="O238" s="445"/>
      <c r="P238" s="445"/>
      <c r="Q238" s="445"/>
      <c r="R238" s="445"/>
      <c r="S238" s="445"/>
      <c r="T238" s="445"/>
      <c r="U238" s="445"/>
      <c r="V238" s="445"/>
      <c r="W238" s="445"/>
      <c r="X238" s="445"/>
      <c r="Y238" s="445"/>
      <c r="Z238" s="445"/>
    </row>
    <row r="239" spans="1:26" ht="15.6" hidden="1" x14ac:dyDescent="0.3">
      <c r="A239" s="445"/>
      <c r="B239" s="445"/>
      <c r="C239" s="445"/>
      <c r="D239" s="445"/>
      <c r="E239" s="505" t="s">
        <v>655</v>
      </c>
      <c r="F239" s="505" t="s">
        <v>656</v>
      </c>
      <c r="G239" s="445"/>
      <c r="H239" s="445"/>
      <c r="I239" s="445"/>
      <c r="J239" s="445"/>
      <c r="K239" s="445"/>
      <c r="L239" s="445"/>
      <c r="M239" s="445"/>
      <c r="N239" s="445"/>
      <c r="O239" s="445"/>
      <c r="P239" s="445"/>
      <c r="Q239" s="445"/>
      <c r="R239" s="445"/>
      <c r="S239" s="445"/>
      <c r="T239" s="445"/>
      <c r="U239" s="445"/>
      <c r="V239" s="445"/>
      <c r="W239" s="445"/>
      <c r="X239" s="445"/>
      <c r="Y239" s="445"/>
      <c r="Z239" s="445"/>
    </row>
    <row r="240" spans="1:26" ht="15.6" hidden="1" x14ac:dyDescent="0.3">
      <c r="A240" s="445"/>
      <c r="B240" s="445"/>
      <c r="C240" s="445"/>
      <c r="D240" s="445"/>
      <c r="E240" s="505" t="s">
        <v>657</v>
      </c>
      <c r="F240" s="505" t="s">
        <v>658</v>
      </c>
      <c r="G240" s="445"/>
      <c r="H240" s="445"/>
      <c r="I240" s="445"/>
      <c r="J240" s="445"/>
      <c r="K240" s="445"/>
      <c r="L240" s="445"/>
      <c r="M240" s="445"/>
      <c r="N240" s="445"/>
      <c r="O240" s="445"/>
      <c r="P240" s="445"/>
      <c r="Q240" s="445"/>
      <c r="R240" s="445"/>
      <c r="S240" s="445"/>
      <c r="T240" s="445"/>
      <c r="U240" s="445"/>
      <c r="V240" s="445"/>
      <c r="W240" s="445"/>
      <c r="X240" s="445"/>
      <c r="Y240" s="445"/>
      <c r="Z240" s="445"/>
    </row>
    <row r="241" spans="1:26" ht="15.6" hidden="1" x14ac:dyDescent="0.3">
      <c r="A241" s="445"/>
      <c r="B241" s="445"/>
      <c r="C241" s="445"/>
      <c r="D241" s="445"/>
      <c r="E241" s="505" t="s">
        <v>659</v>
      </c>
      <c r="F241" s="505" t="s">
        <v>660</v>
      </c>
      <c r="G241" s="445"/>
      <c r="H241" s="445"/>
      <c r="I241" s="445"/>
      <c r="J241" s="445"/>
      <c r="K241" s="445"/>
      <c r="L241" s="445"/>
      <c r="M241" s="445"/>
      <c r="N241" s="445"/>
      <c r="O241" s="445"/>
      <c r="P241" s="445"/>
      <c r="Q241" s="445"/>
      <c r="R241" s="445"/>
      <c r="S241" s="445"/>
      <c r="T241" s="445"/>
      <c r="U241" s="445"/>
      <c r="V241" s="445"/>
      <c r="W241" s="445"/>
      <c r="X241" s="445"/>
      <c r="Y241" s="445"/>
      <c r="Z241" s="445"/>
    </row>
    <row r="242" spans="1:26" ht="15.6" hidden="1" x14ac:dyDescent="0.3">
      <c r="A242" s="445"/>
      <c r="B242" s="445"/>
      <c r="C242" s="445"/>
      <c r="D242" s="445"/>
      <c r="E242" s="505" t="s">
        <v>661</v>
      </c>
      <c r="F242" s="505" t="s">
        <v>662</v>
      </c>
      <c r="G242" s="445"/>
      <c r="H242" s="445"/>
      <c r="I242" s="445"/>
      <c r="J242" s="445"/>
      <c r="K242" s="445"/>
      <c r="L242" s="445"/>
      <c r="M242" s="445"/>
      <c r="N242" s="445"/>
      <c r="O242" s="445"/>
      <c r="P242" s="445"/>
      <c r="Q242" s="445"/>
      <c r="R242" s="445"/>
      <c r="S242" s="445"/>
      <c r="T242" s="445"/>
      <c r="U242" s="445"/>
      <c r="V242" s="445"/>
      <c r="W242" s="445"/>
      <c r="X242" s="445"/>
      <c r="Y242" s="445"/>
      <c r="Z242" s="445"/>
    </row>
    <row r="243" spans="1:26" ht="15.6" hidden="1" x14ac:dyDescent="0.3">
      <c r="A243" s="445"/>
      <c r="B243" s="445"/>
      <c r="C243" s="445"/>
      <c r="D243" s="445"/>
      <c r="E243" s="505" t="s">
        <v>663</v>
      </c>
      <c r="F243" s="505" t="s">
        <v>664</v>
      </c>
      <c r="G243" s="445"/>
      <c r="H243" s="445"/>
      <c r="I243" s="445"/>
      <c r="J243" s="445"/>
      <c r="K243" s="445"/>
      <c r="L243" s="445"/>
      <c r="M243" s="445"/>
      <c r="N243" s="445"/>
      <c r="O243" s="445"/>
      <c r="P243" s="445"/>
      <c r="Q243" s="445"/>
      <c r="R243" s="445"/>
      <c r="S243" s="445"/>
      <c r="T243" s="445"/>
      <c r="U243" s="445"/>
      <c r="V243" s="445"/>
      <c r="W243" s="445"/>
      <c r="X243" s="445"/>
      <c r="Y243" s="445"/>
      <c r="Z243" s="445"/>
    </row>
    <row r="244" spans="1:26" ht="15.6" hidden="1" x14ac:dyDescent="0.3">
      <c r="A244" s="445"/>
      <c r="B244" s="445"/>
      <c r="C244" s="445"/>
      <c r="D244" s="445"/>
      <c r="E244" s="505" t="s">
        <v>665</v>
      </c>
      <c r="F244" s="505" t="s">
        <v>666</v>
      </c>
      <c r="G244" s="445"/>
      <c r="H244" s="445"/>
      <c r="I244" s="445"/>
      <c r="J244" s="445"/>
      <c r="K244" s="445"/>
      <c r="L244" s="445"/>
      <c r="M244" s="445"/>
      <c r="N244" s="445"/>
      <c r="O244" s="445"/>
      <c r="P244" s="445"/>
      <c r="Q244" s="445"/>
      <c r="R244" s="445"/>
      <c r="S244" s="445"/>
      <c r="T244" s="445"/>
      <c r="U244" s="445"/>
      <c r="V244" s="445"/>
      <c r="W244" s="445"/>
      <c r="X244" s="445"/>
      <c r="Y244" s="445"/>
      <c r="Z244" s="445"/>
    </row>
    <row r="245" spans="1:26" ht="15.6" hidden="1" x14ac:dyDescent="0.3">
      <c r="A245" s="445"/>
      <c r="B245" s="445"/>
      <c r="C245" s="445"/>
      <c r="D245" s="445"/>
      <c r="E245" s="505" t="s">
        <v>667</v>
      </c>
      <c r="F245" s="505" t="s">
        <v>668</v>
      </c>
      <c r="G245" s="445"/>
      <c r="H245" s="445"/>
      <c r="I245" s="445"/>
      <c r="J245" s="445"/>
      <c r="K245" s="445"/>
      <c r="L245" s="445"/>
      <c r="M245" s="445"/>
      <c r="N245" s="445"/>
      <c r="O245" s="445"/>
      <c r="P245" s="445"/>
      <c r="Q245" s="445"/>
      <c r="R245" s="445"/>
      <c r="S245" s="445"/>
      <c r="T245" s="445"/>
      <c r="U245" s="445"/>
      <c r="V245" s="445"/>
      <c r="W245" s="445"/>
      <c r="X245" s="445"/>
      <c r="Y245" s="445"/>
      <c r="Z245" s="445"/>
    </row>
    <row r="246" spans="1:26" ht="15.6" hidden="1" x14ac:dyDescent="0.3">
      <c r="A246" s="445"/>
      <c r="B246" s="445"/>
      <c r="C246" s="445"/>
      <c r="D246" s="445"/>
      <c r="E246" s="505" t="s">
        <v>669</v>
      </c>
      <c r="F246" s="505" t="s">
        <v>670</v>
      </c>
      <c r="G246" s="445"/>
      <c r="H246" s="445"/>
      <c r="I246" s="445"/>
      <c r="J246" s="445"/>
      <c r="K246" s="445"/>
      <c r="L246" s="445"/>
      <c r="M246" s="445"/>
      <c r="N246" s="445"/>
      <c r="O246" s="445"/>
      <c r="P246" s="445"/>
      <c r="Q246" s="445"/>
      <c r="R246" s="445"/>
      <c r="S246" s="445"/>
      <c r="T246" s="445"/>
      <c r="U246" s="445"/>
      <c r="V246" s="445"/>
      <c r="W246" s="445"/>
      <c r="X246" s="445"/>
      <c r="Y246" s="445"/>
      <c r="Z246" s="445"/>
    </row>
    <row r="247" spans="1:26" ht="15.6" hidden="1" x14ac:dyDescent="0.3">
      <c r="A247" s="445"/>
      <c r="B247" s="445"/>
      <c r="C247" s="445"/>
      <c r="D247" s="445"/>
      <c r="E247" s="505" t="s">
        <v>671</v>
      </c>
      <c r="F247" s="505" t="s">
        <v>672</v>
      </c>
      <c r="G247" s="445"/>
      <c r="H247" s="445"/>
      <c r="I247" s="445"/>
      <c r="J247" s="445"/>
      <c r="K247" s="445"/>
      <c r="L247" s="445"/>
      <c r="M247" s="445"/>
      <c r="N247" s="445"/>
      <c r="O247" s="445"/>
      <c r="P247" s="445"/>
      <c r="Q247" s="445"/>
      <c r="R247" s="445"/>
      <c r="S247" s="445"/>
      <c r="T247" s="445"/>
      <c r="U247" s="445"/>
      <c r="V247" s="445"/>
      <c r="W247" s="445"/>
      <c r="X247" s="445"/>
      <c r="Y247" s="445"/>
      <c r="Z247" s="445"/>
    </row>
    <row r="248" spans="1:26" ht="15.6" hidden="1" x14ac:dyDescent="0.3">
      <c r="A248" s="445"/>
      <c r="B248" s="445"/>
      <c r="C248" s="445"/>
      <c r="D248" s="445"/>
      <c r="E248" s="505" t="s">
        <v>673</v>
      </c>
      <c r="F248" s="505" t="s">
        <v>674</v>
      </c>
      <c r="G248" s="445"/>
      <c r="H248" s="445"/>
      <c r="I248" s="445"/>
      <c r="J248" s="445"/>
      <c r="K248" s="445"/>
      <c r="L248" s="445"/>
      <c r="M248" s="445"/>
      <c r="N248" s="445"/>
      <c r="O248" s="445"/>
      <c r="P248" s="445"/>
      <c r="Q248" s="445"/>
      <c r="R248" s="445"/>
      <c r="S248" s="445"/>
      <c r="T248" s="445"/>
      <c r="U248" s="445"/>
      <c r="V248" s="445"/>
      <c r="W248" s="445"/>
      <c r="X248" s="445"/>
      <c r="Y248" s="445"/>
      <c r="Z248" s="445"/>
    </row>
    <row r="249" spans="1:26" ht="15.6" hidden="1" x14ac:dyDescent="0.3">
      <c r="A249" s="445"/>
      <c r="B249" s="445"/>
      <c r="C249" s="445"/>
      <c r="D249" s="445"/>
      <c r="E249" s="505" t="s">
        <v>675</v>
      </c>
      <c r="F249" s="505" t="s">
        <v>676</v>
      </c>
      <c r="G249" s="445"/>
      <c r="H249" s="445"/>
      <c r="I249" s="445"/>
      <c r="J249" s="445"/>
      <c r="K249" s="445"/>
      <c r="L249" s="445"/>
      <c r="M249" s="445"/>
      <c r="N249" s="445"/>
      <c r="O249" s="445"/>
      <c r="P249" s="445"/>
      <c r="Q249" s="445"/>
      <c r="R249" s="445"/>
      <c r="S249" s="445"/>
      <c r="T249" s="445"/>
      <c r="U249" s="445"/>
      <c r="V249" s="445"/>
      <c r="W249" s="445"/>
      <c r="X249" s="445"/>
      <c r="Y249" s="445"/>
      <c r="Z249" s="445"/>
    </row>
    <row r="250" spans="1:26" ht="15.6" hidden="1" x14ac:dyDescent="0.3">
      <c r="A250" s="445"/>
      <c r="B250" s="445"/>
      <c r="C250" s="445"/>
      <c r="D250" s="445"/>
      <c r="E250" s="505" t="s">
        <v>677</v>
      </c>
      <c r="F250" s="505" t="s">
        <v>678</v>
      </c>
      <c r="G250" s="445"/>
      <c r="H250" s="445"/>
      <c r="I250" s="445"/>
      <c r="J250" s="445"/>
      <c r="K250" s="445"/>
      <c r="L250" s="445"/>
      <c r="M250" s="445"/>
      <c r="N250" s="445"/>
      <c r="O250" s="445"/>
      <c r="P250" s="445"/>
      <c r="Q250" s="445"/>
      <c r="R250" s="445"/>
      <c r="S250" s="445"/>
      <c r="T250" s="445"/>
      <c r="U250" s="445"/>
      <c r="V250" s="445"/>
      <c r="W250" s="445"/>
      <c r="X250" s="445"/>
      <c r="Y250" s="445"/>
      <c r="Z250" s="445"/>
    </row>
    <row r="251" spans="1:26" ht="15.6" hidden="1" x14ac:dyDescent="0.3">
      <c r="A251" s="445"/>
      <c r="B251" s="445"/>
      <c r="C251" s="445"/>
      <c r="D251" s="445"/>
      <c r="E251" s="505" t="s">
        <v>679</v>
      </c>
      <c r="F251" s="505" t="s">
        <v>680</v>
      </c>
      <c r="G251" s="445"/>
      <c r="H251" s="445"/>
      <c r="I251" s="445"/>
      <c r="J251" s="445"/>
      <c r="K251" s="445"/>
      <c r="L251" s="445"/>
      <c r="M251" s="445"/>
      <c r="N251" s="445"/>
      <c r="O251" s="445"/>
      <c r="P251" s="445"/>
      <c r="Q251" s="445"/>
      <c r="R251" s="445"/>
      <c r="S251" s="445"/>
      <c r="T251" s="445"/>
      <c r="U251" s="445"/>
      <c r="V251" s="445"/>
      <c r="W251" s="445"/>
      <c r="X251" s="445"/>
      <c r="Y251" s="445"/>
      <c r="Z251" s="445"/>
    </row>
    <row r="252" spans="1:26" ht="15.6" hidden="1" x14ac:dyDescent="0.3">
      <c r="A252" s="445"/>
      <c r="B252" s="445"/>
      <c r="C252" s="445"/>
      <c r="D252" s="445"/>
      <c r="E252" s="505" t="s">
        <v>681</v>
      </c>
      <c r="F252" s="505" t="s">
        <v>682</v>
      </c>
      <c r="G252" s="445"/>
      <c r="H252" s="445"/>
      <c r="I252" s="445"/>
      <c r="J252" s="445"/>
      <c r="K252" s="445"/>
      <c r="L252" s="445"/>
      <c r="M252" s="445"/>
      <c r="N252" s="445"/>
      <c r="O252" s="445"/>
      <c r="P252" s="445"/>
      <c r="Q252" s="445"/>
      <c r="R252" s="445"/>
      <c r="S252" s="445"/>
      <c r="T252" s="445"/>
      <c r="U252" s="445"/>
      <c r="V252" s="445"/>
      <c r="W252" s="445"/>
      <c r="X252" s="445"/>
      <c r="Y252" s="445"/>
      <c r="Z252" s="445"/>
    </row>
    <row r="253" spans="1:26" ht="15.6" hidden="1" x14ac:dyDescent="0.3">
      <c r="A253" s="445"/>
      <c r="B253" s="445"/>
      <c r="C253" s="445"/>
      <c r="D253" s="445"/>
      <c r="E253" s="505" t="s">
        <v>683</v>
      </c>
      <c r="F253" s="505" t="s">
        <v>684</v>
      </c>
      <c r="G253" s="445"/>
      <c r="H253" s="445"/>
      <c r="I253" s="445"/>
      <c r="J253" s="445"/>
      <c r="K253" s="445"/>
      <c r="L253" s="445"/>
      <c r="M253" s="445"/>
      <c r="N253" s="445"/>
      <c r="O253" s="445"/>
      <c r="P253" s="445"/>
      <c r="Q253" s="445"/>
      <c r="R253" s="445"/>
      <c r="S253" s="445"/>
      <c r="T253" s="445"/>
      <c r="U253" s="445"/>
      <c r="V253" s="445"/>
      <c r="W253" s="445"/>
      <c r="X253" s="445"/>
      <c r="Y253" s="445"/>
      <c r="Z253" s="445"/>
    </row>
    <row r="254" spans="1:26" ht="15.6" hidden="1" x14ac:dyDescent="0.3">
      <c r="A254" s="445"/>
      <c r="B254" s="445"/>
      <c r="C254" s="445"/>
      <c r="D254" s="445"/>
      <c r="E254" s="505" t="s">
        <v>685</v>
      </c>
      <c r="F254" s="505" t="s">
        <v>686</v>
      </c>
      <c r="G254" s="445"/>
      <c r="H254" s="445"/>
      <c r="I254" s="445"/>
      <c r="J254" s="445"/>
      <c r="K254" s="445"/>
      <c r="L254" s="445"/>
      <c r="M254" s="445"/>
      <c r="N254" s="445"/>
      <c r="O254" s="445"/>
      <c r="P254" s="445"/>
      <c r="Q254" s="445"/>
      <c r="R254" s="445"/>
      <c r="S254" s="445"/>
      <c r="T254" s="445"/>
      <c r="U254" s="445"/>
      <c r="V254" s="445"/>
      <c r="W254" s="445"/>
      <c r="X254" s="445"/>
      <c r="Y254" s="445"/>
      <c r="Z254" s="445"/>
    </row>
    <row r="255" spans="1:26" ht="15.6" hidden="1" x14ac:dyDescent="0.3">
      <c r="A255" s="445"/>
      <c r="B255" s="445"/>
      <c r="C255" s="445"/>
      <c r="D255" s="445"/>
      <c r="E255" s="505" t="s">
        <v>687</v>
      </c>
      <c r="F255" s="505" t="s">
        <v>688</v>
      </c>
      <c r="G255" s="445"/>
      <c r="H255" s="445"/>
      <c r="I255" s="445"/>
      <c r="J255" s="445"/>
      <c r="K255" s="445"/>
      <c r="L255" s="445"/>
      <c r="M255" s="445"/>
      <c r="N255" s="445"/>
      <c r="O255" s="445"/>
      <c r="P255" s="445"/>
      <c r="Q255" s="445"/>
      <c r="R255" s="445"/>
      <c r="S255" s="445"/>
      <c r="T255" s="445"/>
      <c r="U255" s="445"/>
      <c r="V255" s="445"/>
      <c r="W255" s="445"/>
      <c r="X255" s="445"/>
      <c r="Y255" s="445"/>
      <c r="Z255" s="445"/>
    </row>
    <row r="256" spans="1:26" ht="15.6" hidden="1" x14ac:dyDescent="0.3">
      <c r="A256" s="445"/>
      <c r="B256" s="445"/>
      <c r="C256" s="445"/>
      <c r="D256" s="445"/>
      <c r="E256" s="505" t="s">
        <v>689</v>
      </c>
      <c r="F256" s="505" t="s">
        <v>690</v>
      </c>
      <c r="G256" s="445"/>
      <c r="H256" s="445"/>
      <c r="I256" s="445"/>
      <c r="J256" s="445"/>
      <c r="K256" s="445"/>
      <c r="L256" s="445"/>
      <c r="M256" s="445"/>
      <c r="N256" s="445"/>
      <c r="O256" s="445"/>
      <c r="P256" s="445"/>
      <c r="Q256" s="445"/>
      <c r="R256" s="445"/>
      <c r="S256" s="445"/>
      <c r="T256" s="445"/>
      <c r="U256" s="445"/>
      <c r="V256" s="445"/>
      <c r="W256" s="445"/>
      <c r="X256" s="445"/>
      <c r="Y256" s="445"/>
      <c r="Z256" s="445"/>
    </row>
    <row r="257" spans="1:26" ht="15.6" hidden="1" x14ac:dyDescent="0.3">
      <c r="A257" s="445"/>
      <c r="B257" s="445"/>
      <c r="C257" s="445"/>
      <c r="D257" s="445"/>
      <c r="E257" s="505" t="s">
        <v>691</v>
      </c>
      <c r="F257" s="505" t="s">
        <v>692</v>
      </c>
      <c r="G257" s="445"/>
      <c r="H257" s="445"/>
      <c r="I257" s="445"/>
      <c r="J257" s="445"/>
      <c r="K257" s="445"/>
      <c r="L257" s="445"/>
      <c r="M257" s="445"/>
      <c r="N257" s="445"/>
      <c r="O257" s="445"/>
      <c r="P257" s="445"/>
      <c r="Q257" s="445"/>
      <c r="R257" s="445"/>
      <c r="S257" s="445"/>
      <c r="T257" s="445"/>
      <c r="U257" s="445"/>
      <c r="V257" s="445"/>
      <c r="W257" s="445"/>
      <c r="X257" s="445"/>
      <c r="Y257" s="445"/>
      <c r="Z257" s="445"/>
    </row>
    <row r="258" spans="1:26" ht="15.6" hidden="1" x14ac:dyDescent="0.3">
      <c r="A258" s="445"/>
      <c r="B258" s="445"/>
      <c r="C258" s="445"/>
      <c r="D258" s="445"/>
      <c r="E258" s="505" t="s">
        <v>693</v>
      </c>
      <c r="F258" s="505" t="s">
        <v>694</v>
      </c>
      <c r="G258" s="445"/>
      <c r="H258" s="445"/>
      <c r="I258" s="445"/>
      <c r="J258" s="445"/>
      <c r="K258" s="445"/>
      <c r="L258" s="445"/>
      <c r="M258" s="445"/>
      <c r="N258" s="445"/>
      <c r="O258" s="445"/>
      <c r="P258" s="445"/>
      <c r="Q258" s="445"/>
      <c r="R258" s="445"/>
      <c r="S258" s="445"/>
      <c r="T258" s="445"/>
      <c r="U258" s="445"/>
      <c r="V258" s="445"/>
      <c r="W258" s="445"/>
      <c r="X258" s="445"/>
      <c r="Y258" s="445"/>
      <c r="Z258" s="445"/>
    </row>
    <row r="259" spans="1:26" ht="15.6" hidden="1" x14ac:dyDescent="0.3">
      <c r="A259" s="445"/>
      <c r="B259" s="445"/>
      <c r="C259" s="445"/>
      <c r="D259" s="445"/>
      <c r="E259" s="505" t="s">
        <v>695</v>
      </c>
      <c r="F259" s="505" t="s">
        <v>696</v>
      </c>
      <c r="G259" s="445"/>
      <c r="H259" s="445"/>
      <c r="I259" s="445"/>
      <c r="J259" s="445"/>
      <c r="K259" s="445"/>
      <c r="L259" s="445"/>
      <c r="M259" s="445"/>
      <c r="N259" s="445"/>
      <c r="O259" s="445"/>
      <c r="P259" s="445"/>
      <c r="Q259" s="445"/>
      <c r="R259" s="445"/>
      <c r="S259" s="445"/>
      <c r="T259" s="445"/>
      <c r="U259" s="445"/>
      <c r="V259" s="445"/>
      <c r="W259" s="445"/>
      <c r="X259" s="445"/>
      <c r="Y259" s="445"/>
      <c r="Z259" s="445"/>
    </row>
    <row r="260" spans="1:26" ht="15.6" hidden="1" x14ac:dyDescent="0.3">
      <c r="A260" s="445"/>
      <c r="B260" s="445"/>
      <c r="C260" s="445"/>
      <c r="D260" s="445"/>
      <c r="E260" s="505" t="s">
        <v>697</v>
      </c>
      <c r="F260" s="505" t="s">
        <v>698</v>
      </c>
      <c r="G260" s="445"/>
      <c r="H260" s="445"/>
      <c r="I260" s="445"/>
      <c r="J260" s="445"/>
      <c r="K260" s="445"/>
      <c r="L260" s="445"/>
      <c r="M260" s="445"/>
      <c r="N260" s="445"/>
      <c r="O260" s="445"/>
      <c r="P260" s="445"/>
      <c r="Q260" s="445"/>
      <c r="R260" s="445"/>
      <c r="S260" s="445"/>
      <c r="T260" s="445"/>
      <c r="U260" s="445"/>
      <c r="V260" s="445"/>
      <c r="W260" s="445"/>
      <c r="X260" s="445"/>
      <c r="Y260" s="445"/>
      <c r="Z260" s="445"/>
    </row>
    <row r="261" spans="1:26" ht="15.6" hidden="1" x14ac:dyDescent="0.3">
      <c r="A261" s="445"/>
      <c r="B261" s="445"/>
      <c r="C261" s="445"/>
      <c r="D261" s="445"/>
      <c r="E261" s="505" t="s">
        <v>699</v>
      </c>
      <c r="F261" s="505" t="s">
        <v>700</v>
      </c>
      <c r="G261" s="445"/>
      <c r="H261" s="445"/>
      <c r="I261" s="445"/>
      <c r="J261" s="445"/>
      <c r="K261" s="445"/>
      <c r="L261" s="445"/>
      <c r="M261" s="445"/>
      <c r="N261" s="445"/>
      <c r="O261" s="445"/>
      <c r="P261" s="445"/>
      <c r="Q261" s="445"/>
      <c r="R261" s="445"/>
      <c r="S261" s="445"/>
      <c r="T261" s="445"/>
      <c r="U261" s="445"/>
      <c r="V261" s="445"/>
      <c r="W261" s="445"/>
      <c r="X261" s="445"/>
      <c r="Y261" s="445"/>
      <c r="Z261" s="445"/>
    </row>
    <row r="262" spans="1:26" ht="15.6" hidden="1" x14ac:dyDescent="0.3">
      <c r="A262" s="445"/>
      <c r="B262" s="445"/>
      <c r="C262" s="445"/>
      <c r="D262" s="445"/>
      <c r="E262" s="505" t="s">
        <v>701</v>
      </c>
      <c r="F262" s="505" t="s">
        <v>702</v>
      </c>
      <c r="G262" s="445"/>
      <c r="H262" s="445"/>
      <c r="I262" s="445"/>
      <c r="J262" s="445"/>
      <c r="K262" s="445"/>
      <c r="L262" s="445"/>
      <c r="M262" s="445"/>
      <c r="N262" s="445"/>
      <c r="O262" s="445"/>
      <c r="P262" s="445"/>
      <c r="Q262" s="445"/>
      <c r="R262" s="445"/>
      <c r="S262" s="445"/>
      <c r="T262" s="445"/>
      <c r="U262" s="445"/>
      <c r="V262" s="445"/>
      <c r="W262" s="445"/>
      <c r="X262" s="445"/>
      <c r="Y262" s="445"/>
      <c r="Z262" s="445"/>
    </row>
    <row r="263" spans="1:26" ht="15.6" hidden="1" x14ac:dyDescent="0.3">
      <c r="A263" s="445"/>
      <c r="B263" s="445"/>
      <c r="C263" s="445"/>
      <c r="D263" s="445"/>
      <c r="E263" s="505" t="s">
        <v>703</v>
      </c>
      <c r="F263" s="505" t="s">
        <v>704</v>
      </c>
      <c r="G263" s="445"/>
      <c r="H263" s="445"/>
      <c r="I263" s="445"/>
      <c r="J263" s="445"/>
      <c r="K263" s="445"/>
      <c r="L263" s="445"/>
      <c r="M263" s="445"/>
      <c r="N263" s="445"/>
      <c r="O263" s="445"/>
      <c r="P263" s="445"/>
      <c r="Q263" s="445"/>
      <c r="R263" s="445"/>
      <c r="S263" s="445"/>
      <c r="T263" s="445"/>
      <c r="U263" s="445"/>
      <c r="V263" s="445"/>
      <c r="W263" s="445"/>
      <c r="X263" s="445"/>
      <c r="Y263" s="445"/>
      <c r="Z263" s="445"/>
    </row>
    <row r="264" spans="1:26" ht="15.6" hidden="1" x14ac:dyDescent="0.3">
      <c r="A264" s="445"/>
      <c r="B264" s="445"/>
      <c r="C264" s="445"/>
      <c r="D264" s="445"/>
      <c r="E264" s="505" t="s">
        <v>705</v>
      </c>
      <c r="F264" s="505" t="s">
        <v>706</v>
      </c>
      <c r="G264" s="445"/>
      <c r="H264" s="445"/>
      <c r="I264" s="445"/>
      <c r="J264" s="445"/>
      <c r="K264" s="445"/>
      <c r="L264" s="445"/>
      <c r="M264" s="445"/>
      <c r="N264" s="445"/>
      <c r="O264" s="445"/>
      <c r="P264" s="445"/>
      <c r="Q264" s="445"/>
      <c r="R264" s="445"/>
      <c r="S264" s="445"/>
      <c r="T264" s="445"/>
      <c r="U264" s="445"/>
      <c r="V264" s="445"/>
      <c r="W264" s="445"/>
      <c r="X264" s="445"/>
      <c r="Y264" s="445"/>
      <c r="Z264" s="445"/>
    </row>
    <row r="265" spans="1:26" ht="15.6" hidden="1" x14ac:dyDescent="0.3">
      <c r="A265" s="445"/>
      <c r="B265" s="445"/>
      <c r="C265" s="445"/>
      <c r="D265" s="445"/>
      <c r="E265" s="505" t="s">
        <v>707</v>
      </c>
      <c r="F265" s="505" t="s">
        <v>708</v>
      </c>
      <c r="G265" s="445"/>
      <c r="H265" s="445"/>
      <c r="I265" s="445"/>
      <c r="J265" s="445"/>
      <c r="K265" s="445"/>
      <c r="L265" s="445"/>
      <c r="M265" s="445"/>
      <c r="N265" s="445"/>
      <c r="O265" s="445"/>
      <c r="P265" s="445"/>
      <c r="Q265" s="445"/>
      <c r="R265" s="445"/>
      <c r="S265" s="445"/>
      <c r="T265" s="445"/>
      <c r="U265" s="445"/>
      <c r="V265" s="445"/>
      <c r="W265" s="445"/>
      <c r="X265" s="445"/>
      <c r="Y265" s="445"/>
      <c r="Z265" s="445"/>
    </row>
    <row r="266" spans="1:26" ht="15.6" hidden="1" x14ac:dyDescent="0.3">
      <c r="A266" s="445"/>
      <c r="B266" s="445"/>
      <c r="C266" s="445"/>
      <c r="D266" s="445"/>
      <c r="E266" s="505" t="s">
        <v>709</v>
      </c>
      <c r="F266" s="505" t="s">
        <v>710</v>
      </c>
      <c r="G266" s="445"/>
      <c r="H266" s="445"/>
      <c r="I266" s="445"/>
      <c r="J266" s="445"/>
      <c r="K266" s="445"/>
      <c r="L266" s="445"/>
      <c r="M266" s="445"/>
      <c r="N266" s="445"/>
      <c r="O266" s="445"/>
      <c r="P266" s="445"/>
      <c r="Q266" s="445"/>
      <c r="R266" s="445"/>
      <c r="S266" s="445"/>
      <c r="T266" s="445"/>
      <c r="U266" s="445"/>
      <c r="V266" s="445"/>
      <c r="W266" s="445"/>
      <c r="X266" s="445"/>
      <c r="Y266" s="445"/>
      <c r="Z266" s="445"/>
    </row>
    <row r="267" spans="1:26" ht="15.6" hidden="1" x14ac:dyDescent="0.3">
      <c r="A267" s="445"/>
      <c r="B267" s="445"/>
      <c r="C267" s="445"/>
      <c r="D267" s="445"/>
      <c r="E267" s="505" t="s">
        <v>280</v>
      </c>
      <c r="F267" s="505" t="s">
        <v>281</v>
      </c>
      <c r="G267" s="445"/>
      <c r="H267" s="445"/>
      <c r="I267" s="445"/>
      <c r="J267" s="445"/>
      <c r="K267" s="445"/>
      <c r="L267" s="445"/>
      <c r="M267" s="445"/>
      <c r="N267" s="445"/>
      <c r="O267" s="445"/>
      <c r="P267" s="445"/>
      <c r="Q267" s="445"/>
      <c r="R267" s="445"/>
      <c r="S267" s="445"/>
      <c r="T267" s="445"/>
      <c r="U267" s="445"/>
      <c r="V267" s="445"/>
      <c r="W267" s="445"/>
      <c r="X267" s="445"/>
      <c r="Y267" s="445"/>
      <c r="Z267" s="445"/>
    </row>
    <row r="268" spans="1:26" ht="15.6" hidden="1" x14ac:dyDescent="0.3">
      <c r="A268" s="445"/>
      <c r="B268" s="445"/>
      <c r="C268" s="445"/>
      <c r="D268" s="445"/>
      <c r="E268" s="505" t="s">
        <v>711</v>
      </c>
      <c r="F268" s="505" t="s">
        <v>712</v>
      </c>
      <c r="G268" s="445"/>
      <c r="H268" s="445"/>
      <c r="I268" s="445"/>
      <c r="J268" s="445"/>
      <c r="K268" s="445"/>
      <c r="L268" s="445"/>
      <c r="M268" s="445"/>
      <c r="N268" s="445"/>
      <c r="O268" s="445"/>
      <c r="P268" s="445"/>
      <c r="Q268" s="445"/>
      <c r="R268" s="445"/>
      <c r="S268" s="445"/>
      <c r="T268" s="445"/>
      <c r="U268" s="445"/>
      <c r="V268" s="445"/>
      <c r="W268" s="445"/>
      <c r="X268" s="445"/>
      <c r="Y268" s="445"/>
      <c r="Z268" s="445"/>
    </row>
    <row r="269" spans="1:26" ht="15.6" hidden="1" x14ac:dyDescent="0.3">
      <c r="A269" s="445"/>
      <c r="B269" s="445"/>
      <c r="C269" s="445"/>
      <c r="D269" s="445"/>
      <c r="E269" s="505" t="s">
        <v>713</v>
      </c>
      <c r="F269" s="505" t="s">
        <v>714</v>
      </c>
      <c r="G269" s="445"/>
      <c r="H269" s="445"/>
      <c r="I269" s="445"/>
      <c r="J269" s="445"/>
      <c r="K269" s="445"/>
      <c r="L269" s="445"/>
      <c r="M269" s="445"/>
      <c r="N269" s="445"/>
      <c r="O269" s="445"/>
      <c r="P269" s="445"/>
      <c r="Q269" s="445"/>
      <c r="R269" s="445"/>
      <c r="S269" s="445"/>
      <c r="T269" s="445"/>
      <c r="U269" s="445"/>
      <c r="V269" s="445"/>
      <c r="W269" s="445"/>
      <c r="X269" s="445"/>
      <c r="Y269" s="445"/>
      <c r="Z269" s="445"/>
    </row>
    <row r="270" spans="1:26" ht="15.6" hidden="1" x14ac:dyDescent="0.3">
      <c r="A270" s="445"/>
      <c r="B270" s="445"/>
      <c r="C270" s="445"/>
      <c r="D270" s="445"/>
      <c r="E270" s="505" t="s">
        <v>715</v>
      </c>
      <c r="F270" s="505" t="s">
        <v>716</v>
      </c>
      <c r="G270" s="445"/>
      <c r="H270" s="445"/>
      <c r="I270" s="445"/>
      <c r="J270" s="445"/>
      <c r="K270" s="445"/>
      <c r="L270" s="445"/>
      <c r="M270" s="445"/>
      <c r="N270" s="445"/>
      <c r="O270" s="445"/>
      <c r="P270" s="445"/>
      <c r="Q270" s="445"/>
      <c r="R270" s="445"/>
      <c r="S270" s="445"/>
      <c r="T270" s="445"/>
      <c r="U270" s="445"/>
      <c r="V270" s="445"/>
      <c r="W270" s="445"/>
      <c r="X270" s="445"/>
      <c r="Y270" s="445"/>
      <c r="Z270" s="445"/>
    </row>
    <row r="271" spans="1:26" ht="15.6" hidden="1" x14ac:dyDescent="0.3">
      <c r="A271" s="445"/>
      <c r="B271" s="445"/>
      <c r="C271" s="445"/>
      <c r="D271" s="445"/>
      <c r="E271" s="505" t="s">
        <v>717</v>
      </c>
      <c r="F271" s="505" t="s">
        <v>718</v>
      </c>
      <c r="G271" s="445"/>
      <c r="H271" s="445"/>
      <c r="I271" s="445"/>
      <c r="J271" s="445"/>
      <c r="K271" s="445"/>
      <c r="L271" s="445"/>
      <c r="M271" s="445"/>
      <c r="N271" s="445"/>
      <c r="O271" s="445"/>
      <c r="P271" s="445"/>
      <c r="Q271" s="445"/>
      <c r="R271" s="445"/>
      <c r="S271" s="445"/>
      <c r="T271" s="445"/>
      <c r="U271" s="445"/>
      <c r="V271" s="445"/>
      <c r="W271" s="445"/>
      <c r="X271" s="445"/>
      <c r="Y271" s="445"/>
      <c r="Z271" s="445"/>
    </row>
    <row r="272" spans="1:26" ht="15.6" hidden="1" x14ac:dyDescent="0.3">
      <c r="A272" s="445"/>
      <c r="B272" s="445"/>
      <c r="C272" s="445"/>
      <c r="D272" s="445"/>
      <c r="E272" s="505" t="s">
        <v>719</v>
      </c>
      <c r="F272" s="505" t="s">
        <v>720</v>
      </c>
      <c r="G272" s="445"/>
      <c r="H272" s="445"/>
      <c r="I272" s="445"/>
      <c r="J272" s="445"/>
      <c r="K272" s="445"/>
      <c r="L272" s="445"/>
      <c r="M272" s="445"/>
      <c r="N272" s="445"/>
      <c r="O272" s="445"/>
      <c r="P272" s="445"/>
      <c r="Q272" s="445"/>
      <c r="R272" s="445"/>
      <c r="S272" s="445"/>
      <c r="T272" s="445"/>
      <c r="U272" s="445"/>
      <c r="V272" s="445"/>
      <c r="W272" s="445"/>
      <c r="X272" s="445"/>
      <c r="Y272" s="445"/>
      <c r="Z272" s="445"/>
    </row>
    <row r="273" spans="1:26" ht="15.6" hidden="1" x14ac:dyDescent="0.3">
      <c r="A273" s="445"/>
      <c r="B273" s="445"/>
      <c r="C273" s="445"/>
      <c r="D273" s="445"/>
      <c r="E273" s="505" t="s">
        <v>721</v>
      </c>
      <c r="F273" s="505" t="s">
        <v>722</v>
      </c>
      <c r="G273" s="445"/>
      <c r="H273" s="445"/>
      <c r="I273" s="445"/>
      <c r="J273" s="445"/>
      <c r="K273" s="445"/>
      <c r="L273" s="445"/>
      <c r="M273" s="445"/>
      <c r="N273" s="445"/>
      <c r="O273" s="445"/>
      <c r="P273" s="445"/>
      <c r="Q273" s="445"/>
      <c r="R273" s="445"/>
      <c r="S273" s="445"/>
      <c r="T273" s="445"/>
      <c r="U273" s="445"/>
      <c r="V273" s="445"/>
      <c r="W273" s="445"/>
      <c r="X273" s="445"/>
      <c r="Y273" s="445"/>
      <c r="Z273" s="445"/>
    </row>
    <row r="274" spans="1:26" ht="15.6" hidden="1" x14ac:dyDescent="0.3">
      <c r="A274" s="445"/>
      <c r="B274" s="445"/>
      <c r="C274" s="445"/>
      <c r="D274" s="445"/>
      <c r="E274" s="505" t="s">
        <v>723</v>
      </c>
      <c r="F274" s="505" t="s">
        <v>724</v>
      </c>
      <c r="G274" s="445"/>
      <c r="H274" s="445"/>
      <c r="I274" s="445"/>
      <c r="J274" s="445"/>
      <c r="K274" s="445"/>
      <c r="L274" s="445"/>
      <c r="M274" s="445"/>
      <c r="N274" s="445"/>
      <c r="O274" s="445"/>
      <c r="P274" s="445"/>
      <c r="Q274" s="445"/>
      <c r="R274" s="445"/>
      <c r="S274" s="445"/>
      <c r="T274" s="445"/>
      <c r="U274" s="445"/>
      <c r="V274" s="445"/>
      <c r="W274" s="445"/>
      <c r="X274" s="445"/>
      <c r="Y274" s="445"/>
      <c r="Z274" s="445"/>
    </row>
    <row r="275" spans="1:26" ht="15.6" hidden="1" x14ac:dyDescent="0.3">
      <c r="A275" s="445"/>
      <c r="B275" s="445"/>
      <c r="C275" s="445"/>
      <c r="D275" s="445"/>
      <c r="E275" s="505" t="s">
        <v>725</v>
      </c>
      <c r="F275" s="505" t="s">
        <v>726</v>
      </c>
      <c r="G275" s="445"/>
      <c r="H275" s="445"/>
      <c r="I275" s="445"/>
      <c r="J275" s="445"/>
      <c r="K275" s="445"/>
      <c r="L275" s="445"/>
      <c r="M275" s="445"/>
      <c r="N275" s="445"/>
      <c r="O275" s="445"/>
      <c r="P275" s="445"/>
      <c r="Q275" s="445"/>
      <c r="R275" s="445"/>
      <c r="S275" s="445"/>
      <c r="T275" s="445"/>
      <c r="U275" s="445"/>
      <c r="V275" s="445"/>
      <c r="W275" s="445"/>
      <c r="X275" s="445"/>
      <c r="Y275" s="445"/>
      <c r="Z275" s="445"/>
    </row>
    <row r="276" spans="1:26" ht="15.6" hidden="1" x14ac:dyDescent="0.3">
      <c r="A276" s="445"/>
      <c r="B276" s="445"/>
      <c r="C276" s="445"/>
      <c r="D276" s="445"/>
      <c r="E276" s="505" t="s">
        <v>727</v>
      </c>
      <c r="F276" s="505" t="s">
        <v>728</v>
      </c>
      <c r="G276" s="445"/>
      <c r="H276" s="445"/>
      <c r="I276" s="445"/>
      <c r="J276" s="445"/>
      <c r="K276" s="445"/>
      <c r="L276" s="445"/>
      <c r="M276" s="445"/>
      <c r="N276" s="445"/>
      <c r="O276" s="445"/>
      <c r="P276" s="445"/>
      <c r="Q276" s="445"/>
      <c r="R276" s="445"/>
      <c r="S276" s="445"/>
      <c r="T276" s="445"/>
      <c r="U276" s="445"/>
      <c r="V276" s="445"/>
      <c r="W276" s="445"/>
      <c r="X276" s="445"/>
      <c r="Y276" s="445"/>
      <c r="Z276" s="445"/>
    </row>
    <row r="277" spans="1:26" ht="15.6" hidden="1" x14ac:dyDescent="0.3">
      <c r="A277" s="445"/>
      <c r="B277" s="445"/>
      <c r="C277" s="445"/>
      <c r="D277" s="445"/>
      <c r="E277" s="505" t="s">
        <v>729</v>
      </c>
      <c r="F277" s="505" t="s">
        <v>730</v>
      </c>
      <c r="G277" s="445"/>
      <c r="H277" s="445"/>
      <c r="I277" s="445"/>
      <c r="J277" s="445"/>
      <c r="K277" s="445"/>
      <c r="L277" s="445"/>
      <c r="M277" s="445"/>
      <c r="N277" s="445"/>
      <c r="O277" s="445"/>
      <c r="P277" s="445"/>
      <c r="Q277" s="445"/>
      <c r="R277" s="445"/>
      <c r="S277" s="445"/>
      <c r="T277" s="445"/>
      <c r="U277" s="445"/>
      <c r="V277" s="445"/>
      <c r="W277" s="445"/>
      <c r="X277" s="445"/>
      <c r="Y277" s="445"/>
      <c r="Z277" s="445"/>
    </row>
    <row r="278" spans="1:26" ht="15.6" hidden="1" x14ac:dyDescent="0.3">
      <c r="A278" s="445"/>
      <c r="B278" s="445"/>
      <c r="C278" s="445"/>
      <c r="D278" s="445"/>
      <c r="E278" s="505" t="s">
        <v>731</v>
      </c>
      <c r="F278" s="505" t="s">
        <v>732</v>
      </c>
      <c r="G278" s="445"/>
      <c r="H278" s="445"/>
      <c r="I278" s="445"/>
      <c r="J278" s="445"/>
      <c r="K278" s="445"/>
      <c r="L278" s="445"/>
      <c r="M278" s="445"/>
      <c r="N278" s="445"/>
      <c r="O278" s="445"/>
      <c r="P278" s="445"/>
      <c r="Q278" s="445"/>
      <c r="R278" s="445"/>
      <c r="S278" s="445"/>
      <c r="T278" s="445"/>
      <c r="U278" s="445"/>
      <c r="V278" s="445"/>
      <c r="W278" s="445"/>
      <c r="X278" s="445"/>
      <c r="Y278" s="445"/>
      <c r="Z278" s="445"/>
    </row>
    <row r="279" spans="1:26" ht="15.6" hidden="1" x14ac:dyDescent="0.3">
      <c r="A279" s="445"/>
      <c r="B279" s="445"/>
      <c r="C279" s="445"/>
      <c r="D279" s="445"/>
      <c r="E279" s="505" t="s">
        <v>733</v>
      </c>
      <c r="F279" s="505" t="s">
        <v>734</v>
      </c>
      <c r="G279" s="445"/>
      <c r="H279" s="445"/>
      <c r="I279" s="445"/>
      <c r="J279" s="445"/>
      <c r="K279" s="445"/>
      <c r="L279" s="445"/>
      <c r="M279" s="445"/>
      <c r="N279" s="445"/>
      <c r="O279" s="445"/>
      <c r="P279" s="445"/>
      <c r="Q279" s="445"/>
      <c r="R279" s="445"/>
      <c r="S279" s="445"/>
      <c r="T279" s="445"/>
      <c r="U279" s="445"/>
      <c r="V279" s="445"/>
      <c r="W279" s="445"/>
      <c r="X279" s="445"/>
      <c r="Y279" s="445"/>
      <c r="Z279" s="445"/>
    </row>
    <row r="280" spans="1:26" ht="15.6" hidden="1" x14ac:dyDescent="0.3">
      <c r="A280" s="445"/>
      <c r="B280" s="445"/>
      <c r="C280" s="445"/>
      <c r="D280" s="445"/>
      <c r="E280" s="505" t="s">
        <v>735</v>
      </c>
      <c r="F280" s="505" t="s">
        <v>736</v>
      </c>
      <c r="G280" s="445"/>
      <c r="H280" s="445"/>
      <c r="I280" s="445"/>
      <c r="J280" s="445"/>
      <c r="K280" s="445"/>
      <c r="L280" s="445"/>
      <c r="M280" s="445"/>
      <c r="N280" s="445"/>
      <c r="O280" s="445"/>
      <c r="P280" s="445"/>
      <c r="Q280" s="445"/>
      <c r="R280" s="445"/>
      <c r="S280" s="445"/>
      <c r="T280" s="445"/>
      <c r="U280" s="445"/>
      <c r="V280" s="445"/>
      <c r="W280" s="445"/>
      <c r="X280" s="445"/>
      <c r="Y280" s="445"/>
      <c r="Z280" s="445"/>
    </row>
    <row r="281" spans="1:26" ht="15.6" hidden="1" x14ac:dyDescent="0.3">
      <c r="A281" s="445"/>
      <c r="B281" s="445"/>
      <c r="C281" s="445"/>
      <c r="D281" s="445"/>
      <c r="E281" s="505" t="s">
        <v>737</v>
      </c>
      <c r="F281" s="505" t="s">
        <v>738</v>
      </c>
      <c r="G281" s="445"/>
      <c r="H281" s="445"/>
      <c r="I281" s="445"/>
      <c r="J281" s="445"/>
      <c r="K281" s="445"/>
      <c r="L281" s="445"/>
      <c r="M281" s="445"/>
      <c r="N281" s="445"/>
      <c r="O281" s="445"/>
      <c r="P281" s="445"/>
      <c r="Q281" s="445"/>
      <c r="R281" s="445"/>
      <c r="S281" s="445"/>
      <c r="T281" s="445"/>
      <c r="U281" s="445"/>
      <c r="V281" s="445"/>
      <c r="W281" s="445"/>
      <c r="X281" s="445"/>
      <c r="Y281" s="445"/>
      <c r="Z281" s="445"/>
    </row>
    <row r="282" spans="1:26" ht="15.6" hidden="1" x14ac:dyDescent="0.3">
      <c r="A282" s="445"/>
      <c r="B282" s="445"/>
      <c r="C282" s="445"/>
      <c r="D282" s="445"/>
      <c r="E282" s="505" t="s">
        <v>739</v>
      </c>
      <c r="F282" s="505" t="s">
        <v>740</v>
      </c>
      <c r="G282" s="445"/>
      <c r="H282" s="445"/>
      <c r="I282" s="445"/>
      <c r="J282" s="445"/>
      <c r="K282" s="445"/>
      <c r="L282" s="445"/>
      <c r="M282" s="445"/>
      <c r="N282" s="445"/>
      <c r="O282" s="445"/>
      <c r="P282" s="445"/>
      <c r="Q282" s="445"/>
      <c r="R282" s="445"/>
      <c r="S282" s="445"/>
      <c r="T282" s="445"/>
      <c r="U282" s="445"/>
      <c r="V282" s="445"/>
      <c r="W282" s="445"/>
      <c r="X282" s="445"/>
      <c r="Y282" s="445"/>
      <c r="Z282" s="445"/>
    </row>
    <row r="283" spans="1:26" ht="15.6" hidden="1" x14ac:dyDescent="0.3">
      <c r="A283" s="445"/>
      <c r="B283" s="445"/>
      <c r="C283" s="445"/>
      <c r="D283" s="445"/>
      <c r="E283" s="505" t="s">
        <v>741</v>
      </c>
      <c r="F283" s="505" t="s">
        <v>742</v>
      </c>
      <c r="G283" s="445"/>
      <c r="H283" s="445"/>
      <c r="I283" s="445"/>
      <c r="J283" s="445"/>
      <c r="K283" s="445"/>
      <c r="L283" s="445"/>
      <c r="M283" s="445"/>
      <c r="N283" s="445"/>
      <c r="O283" s="445"/>
      <c r="P283" s="445"/>
      <c r="Q283" s="445"/>
      <c r="R283" s="445"/>
      <c r="S283" s="445"/>
      <c r="T283" s="445"/>
      <c r="U283" s="445"/>
      <c r="V283" s="445"/>
      <c r="W283" s="445"/>
      <c r="X283" s="445"/>
      <c r="Y283" s="445"/>
      <c r="Z283" s="445"/>
    </row>
    <row r="284" spans="1:26" ht="15.6" hidden="1" x14ac:dyDescent="0.3">
      <c r="A284" s="445"/>
      <c r="B284" s="445"/>
      <c r="C284" s="445"/>
      <c r="D284" s="445"/>
      <c r="E284" s="505" t="s">
        <v>743</v>
      </c>
      <c r="F284" s="505" t="s">
        <v>744</v>
      </c>
      <c r="G284" s="445"/>
      <c r="H284" s="445"/>
      <c r="I284" s="445"/>
      <c r="J284" s="445"/>
      <c r="K284" s="445"/>
      <c r="L284" s="445"/>
      <c r="M284" s="445"/>
      <c r="N284" s="445"/>
      <c r="O284" s="445"/>
      <c r="P284" s="445"/>
      <c r="Q284" s="445"/>
      <c r="R284" s="445"/>
      <c r="S284" s="445"/>
      <c r="T284" s="445"/>
      <c r="U284" s="445"/>
      <c r="V284" s="445"/>
      <c r="W284" s="445"/>
      <c r="X284" s="445"/>
      <c r="Y284" s="445"/>
      <c r="Z284" s="445"/>
    </row>
    <row r="285" spans="1:26" ht="15.6" hidden="1" x14ac:dyDescent="0.3">
      <c r="A285" s="445"/>
      <c r="B285" s="445"/>
      <c r="C285" s="445"/>
      <c r="D285" s="445"/>
      <c r="E285" s="505" t="s">
        <v>745</v>
      </c>
      <c r="F285" s="505" t="s">
        <v>746</v>
      </c>
      <c r="G285" s="445"/>
      <c r="H285" s="445"/>
      <c r="I285" s="445"/>
      <c r="J285" s="445"/>
      <c r="K285" s="445"/>
      <c r="L285" s="445"/>
      <c r="M285" s="445"/>
      <c r="N285" s="445"/>
      <c r="O285" s="445"/>
      <c r="P285" s="445"/>
      <c r="Q285" s="445"/>
      <c r="R285" s="445"/>
      <c r="S285" s="445"/>
      <c r="T285" s="445"/>
      <c r="U285" s="445"/>
      <c r="V285" s="445"/>
      <c r="W285" s="445"/>
      <c r="X285" s="445"/>
      <c r="Y285" s="445"/>
      <c r="Z285" s="445"/>
    </row>
    <row r="286" spans="1:26" ht="15.6" hidden="1" x14ac:dyDescent="0.3">
      <c r="A286" s="445"/>
      <c r="B286" s="445"/>
      <c r="C286" s="445"/>
      <c r="D286" s="445"/>
      <c r="E286" s="505" t="s">
        <v>747</v>
      </c>
      <c r="F286" s="505" t="s">
        <v>748</v>
      </c>
      <c r="G286" s="445"/>
      <c r="H286" s="445"/>
      <c r="I286" s="445"/>
      <c r="J286" s="445"/>
      <c r="K286" s="445"/>
      <c r="L286" s="445"/>
      <c r="M286" s="445"/>
      <c r="N286" s="445"/>
      <c r="O286" s="445"/>
      <c r="P286" s="445"/>
      <c r="Q286" s="445"/>
      <c r="R286" s="445"/>
      <c r="S286" s="445"/>
      <c r="T286" s="445"/>
      <c r="U286" s="445"/>
      <c r="V286" s="445"/>
      <c r="W286" s="445"/>
      <c r="X286" s="445"/>
      <c r="Y286" s="445"/>
      <c r="Z286" s="445"/>
    </row>
    <row r="287" spans="1:26" ht="15.6" hidden="1" x14ac:dyDescent="0.3">
      <c r="A287" s="445"/>
      <c r="B287" s="445"/>
      <c r="C287" s="445"/>
      <c r="D287" s="445"/>
      <c r="E287" s="505" t="s">
        <v>749</v>
      </c>
      <c r="F287" s="505" t="s">
        <v>750</v>
      </c>
      <c r="G287" s="445"/>
      <c r="H287" s="445"/>
      <c r="I287" s="445"/>
      <c r="J287" s="445"/>
      <c r="K287" s="445"/>
      <c r="L287" s="445"/>
      <c r="M287" s="445"/>
      <c r="N287" s="445"/>
      <c r="O287" s="445"/>
      <c r="P287" s="445"/>
      <c r="Q287" s="445"/>
      <c r="R287" s="445"/>
      <c r="S287" s="445"/>
      <c r="T287" s="445"/>
      <c r="U287" s="445"/>
      <c r="V287" s="445"/>
      <c r="W287" s="445"/>
      <c r="X287" s="445"/>
      <c r="Y287" s="445"/>
      <c r="Z287" s="445"/>
    </row>
    <row r="288" spans="1:26" ht="15.6" hidden="1" x14ac:dyDescent="0.3">
      <c r="A288" s="445"/>
      <c r="B288" s="445"/>
      <c r="C288" s="445"/>
      <c r="D288" s="445"/>
      <c r="E288" s="505" t="s">
        <v>751</v>
      </c>
      <c r="F288" s="505" t="s">
        <v>752</v>
      </c>
      <c r="G288" s="445"/>
      <c r="H288" s="445"/>
      <c r="I288" s="445"/>
      <c r="J288" s="445"/>
      <c r="K288" s="445"/>
      <c r="L288" s="445"/>
      <c r="M288" s="445"/>
      <c r="N288" s="445"/>
      <c r="O288" s="445"/>
      <c r="P288" s="445"/>
      <c r="Q288" s="445"/>
      <c r="R288" s="445"/>
      <c r="S288" s="445"/>
      <c r="T288" s="445"/>
      <c r="U288" s="445"/>
      <c r="V288" s="445"/>
      <c r="W288" s="445"/>
      <c r="X288" s="445"/>
      <c r="Y288" s="445"/>
      <c r="Z288" s="445"/>
    </row>
    <row r="289" spans="1:26" ht="15.6" hidden="1" x14ac:dyDescent="0.3">
      <c r="A289" s="445"/>
      <c r="B289" s="445"/>
      <c r="C289" s="445"/>
      <c r="D289" s="445"/>
      <c r="E289" s="505" t="s">
        <v>753</v>
      </c>
      <c r="F289" s="505" t="s">
        <v>754</v>
      </c>
      <c r="G289" s="445"/>
      <c r="H289" s="445"/>
      <c r="I289" s="445"/>
      <c r="J289" s="445"/>
      <c r="K289" s="445"/>
      <c r="L289" s="445"/>
      <c r="M289" s="445"/>
      <c r="N289" s="445"/>
      <c r="O289" s="445"/>
      <c r="P289" s="445"/>
      <c r="Q289" s="445"/>
      <c r="R289" s="445"/>
      <c r="S289" s="445"/>
      <c r="T289" s="445"/>
      <c r="U289" s="445"/>
      <c r="V289" s="445"/>
      <c r="W289" s="445"/>
      <c r="X289" s="445"/>
      <c r="Y289" s="445"/>
      <c r="Z289" s="445"/>
    </row>
    <row r="290" spans="1:26" ht="15.6" hidden="1" x14ac:dyDescent="0.3">
      <c r="A290" s="445"/>
      <c r="B290" s="445"/>
      <c r="C290" s="445"/>
      <c r="D290" s="445"/>
      <c r="E290" s="505" t="s">
        <v>755</v>
      </c>
      <c r="F290" s="505" t="s">
        <v>756</v>
      </c>
      <c r="G290" s="445"/>
      <c r="H290" s="445"/>
      <c r="I290" s="445"/>
      <c r="J290" s="445"/>
      <c r="K290" s="445"/>
      <c r="L290" s="445"/>
      <c r="M290" s="445"/>
      <c r="N290" s="445"/>
      <c r="O290" s="445"/>
      <c r="P290" s="445"/>
      <c r="Q290" s="445"/>
      <c r="R290" s="445"/>
      <c r="S290" s="445"/>
      <c r="T290" s="445"/>
      <c r="U290" s="445"/>
      <c r="V290" s="445"/>
      <c r="W290" s="445"/>
      <c r="X290" s="445"/>
      <c r="Y290" s="445"/>
      <c r="Z290" s="445"/>
    </row>
    <row r="291" spans="1:26" ht="15.6" hidden="1" x14ac:dyDescent="0.3">
      <c r="A291" s="445"/>
      <c r="B291" s="445"/>
      <c r="C291" s="445"/>
      <c r="D291" s="445"/>
      <c r="E291" s="505" t="s">
        <v>757</v>
      </c>
      <c r="F291" s="505" t="s">
        <v>758</v>
      </c>
      <c r="G291" s="445"/>
      <c r="H291" s="445"/>
      <c r="I291" s="445"/>
      <c r="J291" s="445"/>
      <c r="K291" s="445"/>
      <c r="L291" s="445"/>
      <c r="M291" s="445"/>
      <c r="N291" s="445"/>
      <c r="O291" s="445"/>
      <c r="P291" s="445"/>
      <c r="Q291" s="445"/>
      <c r="R291" s="445"/>
      <c r="S291" s="445"/>
      <c r="T291" s="445"/>
      <c r="U291" s="445"/>
      <c r="V291" s="445"/>
      <c r="W291" s="445"/>
      <c r="X291" s="445"/>
      <c r="Y291" s="445"/>
      <c r="Z291" s="445"/>
    </row>
    <row r="292" spans="1:26" ht="15.6" hidden="1" x14ac:dyDescent="0.3">
      <c r="A292" s="445"/>
      <c r="B292" s="445"/>
      <c r="C292" s="445"/>
      <c r="D292" s="445"/>
      <c r="E292" s="505" t="s">
        <v>759</v>
      </c>
      <c r="F292" s="505" t="s">
        <v>760</v>
      </c>
      <c r="G292" s="445"/>
      <c r="H292" s="445"/>
      <c r="I292" s="445"/>
      <c r="J292" s="445"/>
      <c r="K292" s="445"/>
      <c r="L292" s="445"/>
      <c r="M292" s="445"/>
      <c r="N292" s="445"/>
      <c r="O292" s="445"/>
      <c r="P292" s="445"/>
      <c r="Q292" s="445"/>
      <c r="R292" s="445"/>
      <c r="S292" s="445"/>
      <c r="T292" s="445"/>
      <c r="U292" s="445"/>
      <c r="V292" s="445"/>
      <c r="W292" s="445"/>
      <c r="X292" s="445"/>
      <c r="Y292" s="445"/>
      <c r="Z292" s="445"/>
    </row>
    <row r="293" spans="1:26" ht="15.6" hidden="1" x14ac:dyDescent="0.3">
      <c r="A293" s="445"/>
      <c r="B293" s="445"/>
      <c r="C293" s="445"/>
      <c r="D293" s="445"/>
      <c r="E293" s="505" t="s">
        <v>761</v>
      </c>
      <c r="F293" s="505" t="s">
        <v>762</v>
      </c>
      <c r="G293" s="445"/>
      <c r="H293" s="445"/>
      <c r="I293" s="445"/>
      <c r="J293" s="445"/>
      <c r="K293" s="445"/>
      <c r="L293" s="445"/>
      <c r="M293" s="445"/>
      <c r="N293" s="445"/>
      <c r="O293" s="445"/>
      <c r="P293" s="445"/>
      <c r="Q293" s="445"/>
      <c r="R293" s="445"/>
      <c r="S293" s="445"/>
      <c r="T293" s="445"/>
      <c r="U293" s="445"/>
      <c r="V293" s="445"/>
      <c r="W293" s="445"/>
      <c r="X293" s="445"/>
      <c r="Y293" s="445"/>
      <c r="Z293" s="445"/>
    </row>
    <row r="294" spans="1:26" ht="15.6" hidden="1" x14ac:dyDescent="0.3">
      <c r="A294" s="445"/>
      <c r="B294" s="445"/>
      <c r="C294" s="445"/>
      <c r="D294" s="445"/>
      <c r="E294" s="505" t="s">
        <v>763</v>
      </c>
      <c r="F294" s="505" t="s">
        <v>764</v>
      </c>
      <c r="G294" s="445"/>
      <c r="H294" s="445"/>
      <c r="I294" s="445"/>
      <c r="J294" s="445"/>
      <c r="K294" s="445"/>
      <c r="L294" s="445"/>
      <c r="M294" s="445"/>
      <c r="N294" s="445"/>
      <c r="O294" s="445"/>
      <c r="P294" s="445"/>
      <c r="Q294" s="445"/>
      <c r="R294" s="445"/>
      <c r="S294" s="445"/>
      <c r="T294" s="445"/>
      <c r="U294" s="445"/>
      <c r="V294" s="445"/>
      <c r="W294" s="445"/>
      <c r="X294" s="445"/>
      <c r="Y294" s="445"/>
      <c r="Z294" s="445"/>
    </row>
    <row r="295" spans="1:26" ht="15.6" hidden="1" x14ac:dyDescent="0.3">
      <c r="A295" s="445"/>
      <c r="B295" s="445"/>
      <c r="C295" s="445"/>
      <c r="D295" s="445"/>
      <c r="E295" s="505" t="s">
        <v>765</v>
      </c>
      <c r="F295" s="505" t="s">
        <v>766</v>
      </c>
      <c r="G295" s="445"/>
      <c r="H295" s="445"/>
      <c r="I295" s="445"/>
      <c r="J295" s="445"/>
      <c r="K295" s="445"/>
      <c r="L295" s="445"/>
      <c r="M295" s="445"/>
      <c r="N295" s="445"/>
      <c r="O295" s="445"/>
      <c r="P295" s="445"/>
      <c r="Q295" s="445"/>
      <c r="R295" s="445"/>
      <c r="S295" s="445"/>
      <c r="T295" s="445"/>
      <c r="U295" s="445"/>
      <c r="V295" s="445"/>
      <c r="W295" s="445"/>
      <c r="X295" s="445"/>
      <c r="Y295" s="445"/>
      <c r="Z295" s="445"/>
    </row>
    <row r="296" spans="1:26" ht="15.6" hidden="1" x14ac:dyDescent="0.3">
      <c r="A296" s="445"/>
      <c r="B296" s="445"/>
      <c r="C296" s="445"/>
      <c r="D296" s="445"/>
      <c r="E296" s="505" t="s">
        <v>767</v>
      </c>
      <c r="F296" s="505" t="s">
        <v>768</v>
      </c>
      <c r="G296" s="445"/>
      <c r="H296" s="445"/>
      <c r="I296" s="445"/>
      <c r="J296" s="445"/>
      <c r="K296" s="445"/>
      <c r="L296" s="445"/>
      <c r="M296" s="445"/>
      <c r="N296" s="445"/>
      <c r="O296" s="445"/>
      <c r="P296" s="445"/>
      <c r="Q296" s="445"/>
      <c r="R296" s="445"/>
      <c r="S296" s="445"/>
      <c r="T296" s="445"/>
      <c r="U296" s="445"/>
      <c r="V296" s="445"/>
      <c r="W296" s="445"/>
      <c r="X296" s="445"/>
      <c r="Y296" s="445"/>
      <c r="Z296" s="445"/>
    </row>
    <row r="297" spans="1:26" ht="15.6" hidden="1" x14ac:dyDescent="0.3">
      <c r="A297" s="445"/>
      <c r="B297" s="445"/>
      <c r="C297" s="445"/>
      <c r="D297" s="445"/>
      <c r="E297" s="505" t="s">
        <v>769</v>
      </c>
      <c r="F297" s="505" t="s">
        <v>770</v>
      </c>
      <c r="G297" s="445"/>
      <c r="H297" s="445"/>
      <c r="I297" s="445"/>
      <c r="J297" s="445"/>
      <c r="K297" s="445"/>
      <c r="L297" s="445"/>
      <c r="M297" s="445"/>
      <c r="N297" s="445"/>
      <c r="O297" s="445"/>
      <c r="P297" s="445"/>
      <c r="Q297" s="445"/>
      <c r="R297" s="445"/>
      <c r="S297" s="445"/>
      <c r="T297" s="445"/>
      <c r="U297" s="445"/>
      <c r="V297" s="445"/>
      <c r="W297" s="445"/>
      <c r="X297" s="445"/>
      <c r="Y297" s="445"/>
      <c r="Z297" s="445"/>
    </row>
    <row r="298" spans="1:26" ht="15.6" hidden="1" x14ac:dyDescent="0.3">
      <c r="A298" s="445"/>
      <c r="B298" s="445"/>
      <c r="C298" s="445"/>
      <c r="D298" s="445"/>
      <c r="E298" s="505" t="s">
        <v>771</v>
      </c>
      <c r="F298" s="505" t="s">
        <v>772</v>
      </c>
      <c r="G298" s="445"/>
      <c r="H298" s="445"/>
      <c r="I298" s="445"/>
      <c r="J298" s="445"/>
      <c r="K298" s="445"/>
      <c r="L298" s="445"/>
      <c r="M298" s="445"/>
      <c r="N298" s="445"/>
      <c r="O298" s="445"/>
      <c r="P298" s="445"/>
      <c r="Q298" s="445"/>
      <c r="R298" s="445"/>
      <c r="S298" s="445"/>
      <c r="T298" s="445"/>
      <c r="U298" s="445"/>
      <c r="V298" s="445"/>
      <c r="W298" s="445"/>
      <c r="X298" s="445"/>
      <c r="Y298" s="445"/>
      <c r="Z298" s="445"/>
    </row>
    <row r="299" spans="1:26" ht="15.6" hidden="1" x14ac:dyDescent="0.3">
      <c r="A299" s="445"/>
      <c r="B299" s="445"/>
      <c r="C299" s="445"/>
      <c r="D299" s="445"/>
      <c r="E299" s="505" t="s">
        <v>773</v>
      </c>
      <c r="F299" s="505" t="s">
        <v>774</v>
      </c>
      <c r="G299" s="445"/>
      <c r="H299" s="445"/>
      <c r="I299" s="445"/>
      <c r="J299" s="445"/>
      <c r="K299" s="445"/>
      <c r="L299" s="445"/>
      <c r="M299" s="445"/>
      <c r="N299" s="445"/>
      <c r="O299" s="445"/>
      <c r="P299" s="445"/>
      <c r="Q299" s="445"/>
      <c r="R299" s="445"/>
      <c r="S299" s="445"/>
      <c r="T299" s="445"/>
      <c r="U299" s="445"/>
      <c r="V299" s="445"/>
      <c r="W299" s="445"/>
      <c r="X299" s="445"/>
      <c r="Y299" s="445"/>
      <c r="Z299" s="445"/>
    </row>
    <row r="300" spans="1:26" ht="15.6" hidden="1" x14ac:dyDescent="0.3">
      <c r="A300" s="445"/>
      <c r="B300" s="445"/>
      <c r="C300" s="445"/>
      <c r="D300" s="445"/>
      <c r="E300" s="505" t="s">
        <v>775</v>
      </c>
      <c r="F300" s="505" t="s">
        <v>776</v>
      </c>
      <c r="G300" s="445"/>
      <c r="H300" s="445"/>
      <c r="I300" s="445"/>
      <c r="J300" s="445"/>
      <c r="K300" s="445"/>
      <c r="L300" s="445"/>
      <c r="M300" s="445"/>
      <c r="N300" s="445"/>
      <c r="O300" s="445"/>
      <c r="P300" s="445"/>
      <c r="Q300" s="445"/>
      <c r="R300" s="445"/>
      <c r="S300" s="445"/>
      <c r="T300" s="445"/>
      <c r="U300" s="445"/>
      <c r="V300" s="445"/>
      <c r="W300" s="445"/>
      <c r="X300" s="445"/>
      <c r="Y300" s="445"/>
      <c r="Z300" s="445"/>
    </row>
    <row r="301" spans="1:26" ht="15.6" hidden="1" x14ac:dyDescent="0.3">
      <c r="A301" s="445"/>
      <c r="B301" s="445"/>
      <c r="C301" s="445"/>
      <c r="D301" s="445"/>
      <c r="E301" s="505" t="s">
        <v>777</v>
      </c>
      <c r="F301" s="505" t="s">
        <v>778</v>
      </c>
      <c r="G301" s="445"/>
      <c r="H301" s="445"/>
      <c r="I301" s="445"/>
      <c r="J301" s="445"/>
      <c r="K301" s="445"/>
      <c r="L301" s="445"/>
      <c r="M301" s="445"/>
      <c r="N301" s="445"/>
      <c r="O301" s="445"/>
      <c r="P301" s="445"/>
      <c r="Q301" s="445"/>
      <c r="R301" s="445"/>
      <c r="S301" s="445"/>
      <c r="T301" s="445"/>
      <c r="U301" s="445"/>
      <c r="V301" s="445"/>
      <c r="W301" s="445"/>
      <c r="X301" s="445"/>
      <c r="Y301" s="445"/>
      <c r="Z301" s="445"/>
    </row>
    <row r="302" spans="1:26" ht="15.6" hidden="1" x14ac:dyDescent="0.3">
      <c r="A302" s="445"/>
      <c r="B302" s="445"/>
      <c r="C302" s="445"/>
      <c r="D302" s="445"/>
      <c r="E302" s="505" t="s">
        <v>779</v>
      </c>
      <c r="F302" s="505" t="s">
        <v>780</v>
      </c>
      <c r="G302" s="445"/>
      <c r="H302" s="445"/>
      <c r="I302" s="445"/>
      <c r="J302" s="445"/>
      <c r="K302" s="445"/>
      <c r="L302" s="445"/>
      <c r="M302" s="445"/>
      <c r="N302" s="445"/>
      <c r="O302" s="445"/>
      <c r="P302" s="445"/>
      <c r="Q302" s="445"/>
      <c r="R302" s="445"/>
      <c r="S302" s="445"/>
      <c r="T302" s="445"/>
      <c r="U302" s="445"/>
      <c r="V302" s="445"/>
      <c r="W302" s="445"/>
      <c r="X302" s="445"/>
      <c r="Y302" s="445"/>
      <c r="Z302" s="445"/>
    </row>
    <row r="303" spans="1:26" ht="15.6" hidden="1" x14ac:dyDescent="0.3">
      <c r="A303" s="445"/>
      <c r="B303" s="445"/>
      <c r="C303" s="445"/>
      <c r="D303" s="445"/>
      <c r="E303" s="505" t="s">
        <v>781</v>
      </c>
      <c r="F303" s="505" t="s">
        <v>782</v>
      </c>
      <c r="G303" s="445"/>
      <c r="H303" s="445"/>
      <c r="I303" s="445"/>
      <c r="J303" s="445"/>
      <c r="K303" s="445"/>
      <c r="L303" s="445"/>
      <c r="M303" s="445"/>
      <c r="N303" s="445"/>
      <c r="O303" s="445"/>
      <c r="P303" s="445"/>
      <c r="Q303" s="445"/>
      <c r="R303" s="445"/>
      <c r="S303" s="445"/>
      <c r="T303" s="445"/>
      <c r="U303" s="445"/>
      <c r="V303" s="445"/>
      <c r="W303" s="445"/>
      <c r="X303" s="445"/>
      <c r="Y303" s="445"/>
      <c r="Z303" s="445"/>
    </row>
    <row r="304" spans="1:26" ht="15.6" hidden="1" x14ac:dyDescent="0.3">
      <c r="A304" s="445"/>
      <c r="B304" s="445"/>
      <c r="C304" s="445"/>
      <c r="D304" s="445"/>
      <c r="E304" s="505" t="s">
        <v>783</v>
      </c>
      <c r="F304" s="505" t="s">
        <v>784</v>
      </c>
      <c r="G304" s="445"/>
      <c r="H304" s="445"/>
      <c r="I304" s="445"/>
      <c r="J304" s="445"/>
      <c r="K304" s="445"/>
      <c r="L304" s="445"/>
      <c r="M304" s="445"/>
      <c r="N304" s="445"/>
      <c r="O304" s="445"/>
      <c r="P304" s="445"/>
      <c r="Q304" s="445"/>
      <c r="R304" s="445"/>
      <c r="S304" s="445"/>
      <c r="T304" s="445"/>
      <c r="U304" s="445"/>
      <c r="V304" s="445"/>
      <c r="W304" s="445"/>
      <c r="X304" s="445"/>
      <c r="Y304" s="445"/>
      <c r="Z304" s="445"/>
    </row>
    <row r="305" spans="1:26" ht="15.6" hidden="1" x14ac:dyDescent="0.3">
      <c r="A305" s="445"/>
      <c r="B305" s="445"/>
      <c r="C305" s="445"/>
      <c r="D305" s="445"/>
      <c r="E305" s="505" t="s">
        <v>785</v>
      </c>
      <c r="F305" s="505" t="s">
        <v>786</v>
      </c>
      <c r="G305" s="445"/>
      <c r="H305" s="445"/>
      <c r="I305" s="445"/>
      <c r="J305" s="445"/>
      <c r="K305" s="445"/>
      <c r="L305" s="445"/>
      <c r="M305" s="445"/>
      <c r="N305" s="445"/>
      <c r="O305" s="445"/>
      <c r="P305" s="445"/>
      <c r="Q305" s="445"/>
      <c r="R305" s="445"/>
      <c r="S305" s="445"/>
      <c r="T305" s="445"/>
      <c r="U305" s="445"/>
      <c r="V305" s="445"/>
      <c r="W305" s="445"/>
      <c r="X305" s="445"/>
      <c r="Y305" s="445"/>
      <c r="Z305" s="445"/>
    </row>
    <row r="306" spans="1:26" ht="15.6" hidden="1" x14ac:dyDescent="0.3">
      <c r="A306" s="445"/>
      <c r="B306" s="445"/>
      <c r="C306" s="445"/>
      <c r="D306" s="445"/>
      <c r="E306" s="505" t="s">
        <v>787</v>
      </c>
      <c r="F306" s="505" t="s">
        <v>788</v>
      </c>
      <c r="G306" s="445"/>
      <c r="H306" s="445"/>
      <c r="I306" s="445"/>
      <c r="J306" s="445"/>
      <c r="K306" s="445"/>
      <c r="L306" s="445"/>
      <c r="M306" s="445"/>
      <c r="N306" s="445"/>
      <c r="O306" s="445"/>
      <c r="P306" s="445"/>
      <c r="Q306" s="445"/>
      <c r="R306" s="445"/>
      <c r="S306" s="445"/>
      <c r="T306" s="445"/>
      <c r="U306" s="445"/>
      <c r="V306" s="445"/>
      <c r="W306" s="445"/>
      <c r="X306" s="445"/>
      <c r="Y306" s="445"/>
      <c r="Z306" s="445"/>
    </row>
    <row r="307" spans="1:26" ht="15.6" hidden="1" x14ac:dyDescent="0.3">
      <c r="A307" s="445"/>
      <c r="B307" s="445"/>
      <c r="C307" s="445"/>
      <c r="D307" s="445"/>
      <c r="E307" s="505" t="s">
        <v>789</v>
      </c>
      <c r="F307" s="505" t="s">
        <v>790</v>
      </c>
      <c r="G307" s="445"/>
      <c r="H307" s="445"/>
      <c r="I307" s="445"/>
      <c r="J307" s="445"/>
      <c r="K307" s="445"/>
      <c r="L307" s="445"/>
      <c r="M307" s="445"/>
      <c r="N307" s="445"/>
      <c r="O307" s="445"/>
      <c r="P307" s="445"/>
      <c r="Q307" s="445"/>
      <c r="R307" s="445"/>
      <c r="S307" s="445"/>
      <c r="T307" s="445"/>
      <c r="U307" s="445"/>
      <c r="V307" s="445"/>
      <c r="W307" s="445"/>
      <c r="X307" s="445"/>
      <c r="Y307" s="445"/>
      <c r="Z307" s="445"/>
    </row>
    <row r="308" spans="1:26" ht="15.6" hidden="1" x14ac:dyDescent="0.3">
      <c r="A308" s="445"/>
      <c r="B308" s="445"/>
      <c r="C308" s="445"/>
      <c r="D308" s="445"/>
      <c r="E308" s="505" t="s">
        <v>791</v>
      </c>
      <c r="F308" s="505" t="s">
        <v>792</v>
      </c>
      <c r="G308" s="445"/>
      <c r="H308" s="445"/>
      <c r="I308" s="445"/>
      <c r="J308" s="445"/>
      <c r="K308" s="445"/>
      <c r="L308" s="445"/>
      <c r="M308" s="445"/>
      <c r="N308" s="445"/>
      <c r="O308" s="445"/>
      <c r="P308" s="445"/>
      <c r="Q308" s="445"/>
      <c r="R308" s="445"/>
      <c r="S308" s="445"/>
      <c r="T308" s="445"/>
      <c r="U308" s="445"/>
      <c r="V308" s="445"/>
      <c r="W308" s="445"/>
      <c r="X308" s="445"/>
      <c r="Y308" s="445"/>
      <c r="Z308" s="445"/>
    </row>
    <row r="309" spans="1:26" ht="15.6" hidden="1" x14ac:dyDescent="0.3">
      <c r="A309" s="445"/>
      <c r="B309" s="445"/>
      <c r="C309" s="445"/>
      <c r="D309" s="445"/>
      <c r="E309" s="505" t="s">
        <v>793</v>
      </c>
      <c r="F309" s="505" t="s">
        <v>794</v>
      </c>
      <c r="G309" s="445"/>
      <c r="H309" s="445"/>
      <c r="I309" s="445"/>
      <c r="J309" s="445"/>
      <c r="K309" s="445"/>
      <c r="L309" s="445"/>
      <c r="M309" s="445"/>
      <c r="N309" s="445"/>
      <c r="O309" s="445"/>
      <c r="P309" s="445"/>
      <c r="Q309" s="445"/>
      <c r="R309" s="445"/>
      <c r="S309" s="445"/>
      <c r="T309" s="445"/>
      <c r="U309" s="445"/>
      <c r="V309" s="445"/>
      <c r="W309" s="445"/>
      <c r="X309" s="445"/>
      <c r="Y309" s="445"/>
      <c r="Z309" s="445"/>
    </row>
    <row r="310" spans="1:26" ht="15.6" hidden="1" x14ac:dyDescent="0.3">
      <c r="A310" s="445"/>
      <c r="B310" s="445"/>
      <c r="C310" s="445"/>
      <c r="D310" s="445"/>
      <c r="E310" s="505" t="s">
        <v>795</v>
      </c>
      <c r="F310" s="505" t="s">
        <v>796</v>
      </c>
      <c r="G310" s="445"/>
      <c r="H310" s="445"/>
      <c r="I310" s="445"/>
      <c r="J310" s="445"/>
      <c r="K310" s="445"/>
      <c r="L310" s="445"/>
      <c r="M310" s="445"/>
      <c r="N310" s="445"/>
      <c r="O310" s="445"/>
      <c r="P310" s="445"/>
      <c r="Q310" s="445"/>
      <c r="R310" s="445"/>
      <c r="S310" s="445"/>
      <c r="T310" s="445"/>
      <c r="U310" s="445"/>
      <c r="V310" s="445"/>
      <c r="W310" s="445"/>
      <c r="X310" s="445"/>
      <c r="Y310" s="445"/>
      <c r="Z310" s="445"/>
    </row>
    <row r="311" spans="1:26" ht="15.6" hidden="1" x14ac:dyDescent="0.3">
      <c r="A311" s="445"/>
      <c r="B311" s="445"/>
      <c r="C311" s="445"/>
      <c r="D311" s="445"/>
      <c r="E311" s="505" t="s">
        <v>797</v>
      </c>
      <c r="F311" s="505" t="s">
        <v>798</v>
      </c>
      <c r="G311" s="445"/>
      <c r="H311" s="445"/>
      <c r="I311" s="445"/>
      <c r="J311" s="445"/>
      <c r="K311" s="445"/>
      <c r="L311" s="445"/>
      <c r="M311" s="445"/>
      <c r="N311" s="445"/>
      <c r="O311" s="445"/>
      <c r="P311" s="445"/>
      <c r="Q311" s="445"/>
      <c r="R311" s="445"/>
      <c r="S311" s="445"/>
      <c r="T311" s="445"/>
      <c r="U311" s="445"/>
      <c r="V311" s="445"/>
      <c r="W311" s="445"/>
      <c r="X311" s="445"/>
      <c r="Y311" s="445"/>
      <c r="Z311" s="445"/>
    </row>
    <row r="312" spans="1:26" ht="15.6" hidden="1" x14ac:dyDescent="0.3">
      <c r="A312" s="445"/>
      <c r="B312" s="445"/>
      <c r="C312" s="445"/>
      <c r="D312" s="445"/>
      <c r="E312" s="505" t="s">
        <v>799</v>
      </c>
      <c r="F312" s="505" t="s">
        <v>800</v>
      </c>
      <c r="G312" s="445"/>
      <c r="H312" s="445"/>
      <c r="I312" s="445"/>
      <c r="J312" s="445"/>
      <c r="K312" s="445"/>
      <c r="L312" s="445"/>
      <c r="M312" s="445"/>
      <c r="N312" s="445"/>
      <c r="O312" s="445"/>
      <c r="P312" s="445"/>
      <c r="Q312" s="445"/>
      <c r="R312" s="445"/>
      <c r="S312" s="445"/>
      <c r="T312" s="445"/>
      <c r="U312" s="445"/>
      <c r="V312" s="445"/>
      <c r="W312" s="445"/>
      <c r="X312" s="445"/>
      <c r="Y312" s="445"/>
      <c r="Z312" s="445"/>
    </row>
    <row r="313" spans="1:26" ht="15.6" hidden="1" x14ac:dyDescent="0.3">
      <c r="A313" s="445"/>
      <c r="B313" s="445"/>
      <c r="C313" s="445"/>
      <c r="D313" s="445"/>
      <c r="E313" s="505" t="s">
        <v>801</v>
      </c>
      <c r="F313" s="505" t="s">
        <v>802</v>
      </c>
      <c r="G313" s="445"/>
      <c r="H313" s="445"/>
      <c r="I313" s="445"/>
      <c r="J313" s="445"/>
      <c r="K313" s="445"/>
      <c r="L313" s="445"/>
      <c r="M313" s="445"/>
      <c r="N313" s="445"/>
      <c r="O313" s="445"/>
      <c r="P313" s="445"/>
      <c r="Q313" s="445"/>
      <c r="R313" s="445"/>
      <c r="S313" s="445"/>
      <c r="T313" s="445"/>
      <c r="U313" s="445"/>
      <c r="V313" s="445"/>
      <c r="W313" s="445"/>
      <c r="X313" s="445"/>
      <c r="Y313" s="445"/>
      <c r="Z313" s="445"/>
    </row>
    <row r="314" spans="1:26" ht="15.6" hidden="1" x14ac:dyDescent="0.3">
      <c r="A314" s="445"/>
      <c r="B314" s="445"/>
      <c r="C314" s="445"/>
      <c r="D314" s="445"/>
      <c r="E314" s="505" t="s">
        <v>803</v>
      </c>
      <c r="F314" s="505" t="s">
        <v>804</v>
      </c>
      <c r="G314" s="445"/>
      <c r="H314" s="445"/>
      <c r="I314" s="445"/>
      <c r="J314" s="445"/>
      <c r="K314" s="445"/>
      <c r="L314" s="445"/>
      <c r="M314" s="445"/>
      <c r="N314" s="445"/>
      <c r="O314" s="445"/>
      <c r="P314" s="445"/>
      <c r="Q314" s="445"/>
      <c r="R314" s="445"/>
      <c r="S314" s="445"/>
      <c r="T314" s="445"/>
      <c r="U314" s="445"/>
      <c r="V314" s="445"/>
      <c r="W314" s="445"/>
      <c r="X314" s="445"/>
      <c r="Y314" s="445"/>
      <c r="Z314" s="445"/>
    </row>
    <row r="315" spans="1:26" ht="15.6" hidden="1" x14ac:dyDescent="0.3">
      <c r="A315" s="445"/>
      <c r="B315" s="445"/>
      <c r="C315" s="445"/>
      <c r="D315" s="445"/>
      <c r="E315" s="505" t="s">
        <v>805</v>
      </c>
      <c r="F315" s="505" t="s">
        <v>806</v>
      </c>
      <c r="G315" s="445"/>
      <c r="H315" s="445"/>
      <c r="I315" s="445"/>
      <c r="J315" s="445"/>
      <c r="K315" s="445"/>
      <c r="L315" s="445"/>
      <c r="M315" s="445"/>
      <c r="N315" s="445"/>
      <c r="O315" s="445"/>
      <c r="P315" s="445"/>
      <c r="Q315" s="445"/>
      <c r="R315" s="445"/>
      <c r="S315" s="445"/>
      <c r="T315" s="445"/>
      <c r="U315" s="445"/>
      <c r="V315" s="445"/>
      <c r="W315" s="445"/>
      <c r="X315" s="445"/>
      <c r="Y315" s="445"/>
      <c r="Z315" s="445"/>
    </row>
    <row r="316" spans="1:26" ht="15.6" hidden="1" x14ac:dyDescent="0.3">
      <c r="A316" s="445"/>
      <c r="B316" s="445"/>
      <c r="C316" s="445"/>
      <c r="D316" s="445"/>
      <c r="E316" s="505" t="s">
        <v>807</v>
      </c>
      <c r="F316" s="505" t="s">
        <v>808</v>
      </c>
      <c r="G316" s="445"/>
      <c r="H316" s="445"/>
      <c r="I316" s="445"/>
      <c r="J316" s="445"/>
      <c r="K316" s="445"/>
      <c r="L316" s="445"/>
      <c r="M316" s="445"/>
      <c r="N316" s="445"/>
      <c r="O316" s="445"/>
      <c r="P316" s="445"/>
      <c r="Q316" s="445"/>
      <c r="R316" s="445"/>
      <c r="S316" s="445"/>
      <c r="T316" s="445"/>
      <c r="U316" s="445"/>
      <c r="V316" s="445"/>
      <c r="W316" s="445"/>
      <c r="X316" s="445"/>
      <c r="Y316" s="445"/>
      <c r="Z316" s="445"/>
    </row>
    <row r="317" spans="1:26" ht="15.6" hidden="1" x14ac:dyDescent="0.3">
      <c r="A317" s="445"/>
      <c r="B317" s="445"/>
      <c r="C317" s="445"/>
      <c r="D317" s="445"/>
      <c r="E317" s="505" t="s">
        <v>809</v>
      </c>
      <c r="F317" s="505" t="s">
        <v>810</v>
      </c>
      <c r="G317" s="445"/>
      <c r="H317" s="445"/>
      <c r="I317" s="445"/>
      <c r="J317" s="445"/>
      <c r="K317" s="445"/>
      <c r="L317" s="445"/>
      <c r="M317" s="445"/>
      <c r="N317" s="445"/>
      <c r="O317" s="445"/>
      <c r="P317" s="445"/>
      <c r="Q317" s="445"/>
      <c r="R317" s="445"/>
      <c r="S317" s="445"/>
      <c r="T317" s="445"/>
      <c r="U317" s="445"/>
      <c r="V317" s="445"/>
      <c r="W317" s="445"/>
      <c r="X317" s="445"/>
      <c r="Y317" s="445"/>
      <c r="Z317" s="445"/>
    </row>
    <row r="318" spans="1:26" ht="15.6" hidden="1" x14ac:dyDescent="0.3">
      <c r="A318" s="445"/>
      <c r="B318" s="445"/>
      <c r="C318" s="445"/>
      <c r="D318" s="445"/>
      <c r="E318" s="505" t="s">
        <v>811</v>
      </c>
      <c r="F318" s="505" t="s">
        <v>812</v>
      </c>
      <c r="G318" s="445"/>
      <c r="H318" s="445"/>
      <c r="I318" s="445"/>
      <c r="J318" s="445"/>
      <c r="K318" s="445"/>
      <c r="L318" s="445"/>
      <c r="M318" s="445"/>
      <c r="N318" s="445"/>
      <c r="O318" s="445"/>
      <c r="P318" s="445"/>
      <c r="Q318" s="445"/>
      <c r="R318" s="445"/>
      <c r="S318" s="445"/>
      <c r="T318" s="445"/>
      <c r="U318" s="445"/>
      <c r="V318" s="445"/>
      <c r="W318" s="445"/>
      <c r="X318" s="445"/>
      <c r="Y318" s="445"/>
      <c r="Z318" s="445"/>
    </row>
    <row r="319" spans="1:26" ht="15.6" hidden="1" x14ac:dyDescent="0.3">
      <c r="A319" s="445"/>
      <c r="B319" s="445"/>
      <c r="C319" s="445"/>
      <c r="D319" s="445"/>
      <c r="E319" s="505" t="s">
        <v>813</v>
      </c>
      <c r="F319" s="505" t="s">
        <v>814</v>
      </c>
      <c r="G319" s="445"/>
      <c r="H319" s="445"/>
      <c r="I319" s="445"/>
      <c r="J319" s="445"/>
      <c r="K319" s="445"/>
      <c r="L319" s="445"/>
      <c r="M319" s="445"/>
      <c r="N319" s="445"/>
      <c r="O319" s="445"/>
      <c r="P319" s="445"/>
      <c r="Q319" s="445"/>
      <c r="R319" s="445"/>
      <c r="S319" s="445"/>
      <c r="T319" s="445"/>
      <c r="U319" s="445"/>
      <c r="V319" s="445"/>
      <c r="W319" s="445"/>
      <c r="X319" s="445"/>
      <c r="Y319" s="445"/>
      <c r="Z319" s="445"/>
    </row>
    <row r="320" spans="1:26" ht="15.6" hidden="1" x14ac:dyDescent="0.3">
      <c r="A320" s="445"/>
      <c r="B320" s="445"/>
      <c r="C320" s="445"/>
      <c r="D320" s="445"/>
      <c r="E320" s="505" t="s">
        <v>815</v>
      </c>
      <c r="F320" s="505" t="s">
        <v>816</v>
      </c>
      <c r="G320" s="445"/>
      <c r="H320" s="445"/>
      <c r="I320" s="445"/>
      <c r="J320" s="445"/>
      <c r="K320" s="445"/>
      <c r="L320" s="445"/>
      <c r="M320" s="445"/>
      <c r="N320" s="445"/>
      <c r="O320" s="445"/>
      <c r="P320" s="445"/>
      <c r="Q320" s="445"/>
      <c r="R320" s="445"/>
      <c r="S320" s="445"/>
      <c r="T320" s="445"/>
      <c r="U320" s="445"/>
      <c r="V320" s="445"/>
      <c r="W320" s="445"/>
      <c r="X320" s="445"/>
      <c r="Y320" s="445"/>
      <c r="Z320" s="445"/>
    </row>
    <row r="321" spans="1:26" ht="15.6" hidden="1" x14ac:dyDescent="0.3">
      <c r="A321" s="445"/>
      <c r="B321" s="445"/>
      <c r="C321" s="445"/>
      <c r="D321" s="445"/>
      <c r="E321" s="505" t="s">
        <v>817</v>
      </c>
      <c r="F321" s="505" t="s">
        <v>818</v>
      </c>
      <c r="G321" s="445"/>
      <c r="H321" s="445"/>
      <c r="I321" s="445"/>
      <c r="J321" s="445"/>
      <c r="K321" s="445"/>
      <c r="L321" s="445"/>
      <c r="M321" s="445"/>
      <c r="N321" s="445"/>
      <c r="O321" s="445"/>
      <c r="P321" s="445"/>
      <c r="Q321" s="445"/>
      <c r="R321" s="445"/>
      <c r="S321" s="445"/>
      <c r="T321" s="445"/>
      <c r="U321" s="445"/>
      <c r="V321" s="445"/>
      <c r="W321" s="445"/>
      <c r="X321" s="445"/>
      <c r="Y321" s="445"/>
      <c r="Z321" s="445"/>
    </row>
    <row r="322" spans="1:26" ht="15.6" hidden="1" x14ac:dyDescent="0.3">
      <c r="A322" s="445"/>
      <c r="B322" s="445"/>
      <c r="C322" s="445"/>
      <c r="D322" s="445"/>
      <c r="E322" s="505" t="s">
        <v>819</v>
      </c>
      <c r="F322" s="505" t="s">
        <v>820</v>
      </c>
      <c r="G322" s="445"/>
      <c r="H322" s="445"/>
      <c r="I322" s="445"/>
      <c r="J322" s="445"/>
      <c r="K322" s="445"/>
      <c r="L322" s="445"/>
      <c r="M322" s="445"/>
      <c r="N322" s="445"/>
      <c r="O322" s="445"/>
      <c r="P322" s="445"/>
      <c r="Q322" s="445"/>
      <c r="R322" s="445"/>
      <c r="S322" s="445"/>
      <c r="T322" s="445"/>
      <c r="U322" s="445"/>
      <c r="V322" s="445"/>
      <c r="W322" s="445"/>
      <c r="X322" s="445"/>
      <c r="Y322" s="445"/>
      <c r="Z322" s="445"/>
    </row>
    <row r="323" spans="1:26" ht="15.6" hidden="1" x14ac:dyDescent="0.3">
      <c r="A323" s="445"/>
      <c r="B323" s="445"/>
      <c r="C323" s="445"/>
      <c r="D323" s="445"/>
      <c r="E323" s="505" t="s">
        <v>821</v>
      </c>
      <c r="F323" s="505" t="s">
        <v>822</v>
      </c>
      <c r="G323" s="445"/>
      <c r="H323" s="445"/>
      <c r="I323" s="445"/>
      <c r="J323" s="445"/>
      <c r="K323" s="445"/>
      <c r="L323" s="445"/>
      <c r="M323" s="445"/>
      <c r="N323" s="445"/>
      <c r="O323" s="445"/>
      <c r="P323" s="445"/>
      <c r="Q323" s="445"/>
      <c r="R323" s="445"/>
      <c r="S323" s="445"/>
      <c r="T323" s="445"/>
      <c r="U323" s="445"/>
      <c r="V323" s="445"/>
      <c r="W323" s="445"/>
      <c r="X323" s="445"/>
      <c r="Y323" s="445"/>
      <c r="Z323" s="445"/>
    </row>
    <row r="324" spans="1:26" ht="15.6" hidden="1" x14ac:dyDescent="0.3">
      <c r="A324" s="445"/>
      <c r="B324" s="445"/>
      <c r="C324" s="445"/>
      <c r="D324" s="445"/>
      <c r="E324" s="505" t="s">
        <v>823</v>
      </c>
      <c r="F324" s="505" t="s">
        <v>824</v>
      </c>
      <c r="G324" s="445"/>
      <c r="H324" s="445"/>
      <c r="I324" s="445"/>
      <c r="J324" s="445"/>
      <c r="K324" s="445"/>
      <c r="L324" s="445"/>
      <c r="M324" s="445"/>
      <c r="N324" s="445"/>
      <c r="O324" s="445"/>
      <c r="P324" s="445"/>
      <c r="Q324" s="445"/>
      <c r="R324" s="445"/>
      <c r="S324" s="445"/>
      <c r="T324" s="445"/>
      <c r="U324" s="445"/>
      <c r="V324" s="445"/>
      <c r="W324" s="445"/>
      <c r="X324" s="445"/>
      <c r="Y324" s="445"/>
      <c r="Z324" s="445"/>
    </row>
    <row r="325" spans="1:26" ht="15.6" hidden="1" x14ac:dyDescent="0.3">
      <c r="A325" s="445"/>
      <c r="B325" s="445"/>
      <c r="C325" s="445"/>
      <c r="D325" s="445"/>
      <c r="E325" s="505" t="s">
        <v>825</v>
      </c>
      <c r="F325" s="505" t="s">
        <v>826</v>
      </c>
      <c r="G325" s="445"/>
      <c r="H325" s="445"/>
      <c r="I325" s="445"/>
      <c r="J325" s="445"/>
      <c r="K325" s="445"/>
      <c r="L325" s="445"/>
      <c r="M325" s="445"/>
      <c r="N325" s="445"/>
      <c r="O325" s="445"/>
      <c r="P325" s="445"/>
      <c r="Q325" s="445"/>
      <c r="R325" s="445"/>
      <c r="S325" s="445"/>
      <c r="T325" s="445"/>
      <c r="U325" s="445"/>
      <c r="V325" s="445"/>
      <c r="W325" s="445"/>
      <c r="X325" s="445"/>
      <c r="Y325" s="445"/>
      <c r="Z325" s="445"/>
    </row>
    <row r="326" spans="1:26" ht="15.6" hidden="1" x14ac:dyDescent="0.3">
      <c r="A326" s="445"/>
      <c r="B326" s="445"/>
      <c r="C326" s="445"/>
      <c r="D326" s="445"/>
      <c r="E326" s="505" t="s">
        <v>827</v>
      </c>
      <c r="F326" s="505" t="s">
        <v>828</v>
      </c>
      <c r="G326" s="445"/>
      <c r="H326" s="445"/>
      <c r="I326" s="445"/>
      <c r="J326" s="445"/>
      <c r="K326" s="445"/>
      <c r="L326" s="445"/>
      <c r="M326" s="445"/>
      <c r="N326" s="445"/>
      <c r="O326" s="445"/>
      <c r="P326" s="445"/>
      <c r="Q326" s="445"/>
      <c r="R326" s="445"/>
      <c r="S326" s="445"/>
      <c r="T326" s="445"/>
      <c r="U326" s="445"/>
      <c r="V326" s="445"/>
      <c r="W326" s="445"/>
      <c r="X326" s="445"/>
      <c r="Y326" s="445"/>
      <c r="Z326" s="445"/>
    </row>
    <row r="327" spans="1:26" ht="15.6" hidden="1" x14ac:dyDescent="0.3">
      <c r="A327" s="445"/>
      <c r="B327" s="445"/>
      <c r="C327" s="445"/>
      <c r="D327" s="445"/>
      <c r="E327" s="505" t="s">
        <v>829</v>
      </c>
      <c r="F327" s="505" t="s">
        <v>830</v>
      </c>
      <c r="G327" s="445"/>
      <c r="H327" s="445"/>
      <c r="I327" s="445"/>
      <c r="J327" s="445"/>
      <c r="K327" s="445"/>
      <c r="L327" s="445"/>
      <c r="M327" s="445"/>
      <c r="N327" s="445"/>
      <c r="O327" s="445"/>
      <c r="P327" s="445"/>
      <c r="Q327" s="445"/>
      <c r="R327" s="445"/>
      <c r="S327" s="445"/>
      <c r="T327" s="445"/>
      <c r="U327" s="445"/>
      <c r="V327" s="445"/>
      <c r="W327" s="445"/>
      <c r="X327" s="445"/>
      <c r="Y327" s="445"/>
      <c r="Z327" s="445"/>
    </row>
    <row r="328" spans="1:26" ht="15.6" hidden="1" x14ac:dyDescent="0.3">
      <c r="A328" s="445"/>
      <c r="B328" s="445"/>
      <c r="C328" s="445"/>
      <c r="D328" s="445"/>
      <c r="E328" s="505" t="s">
        <v>831</v>
      </c>
      <c r="F328" s="505" t="s">
        <v>832</v>
      </c>
      <c r="G328" s="445"/>
      <c r="H328" s="445"/>
      <c r="I328" s="445"/>
      <c r="J328" s="445"/>
      <c r="K328" s="445"/>
      <c r="L328" s="445"/>
      <c r="M328" s="445"/>
      <c r="N328" s="445"/>
      <c r="O328" s="445"/>
      <c r="P328" s="445"/>
      <c r="Q328" s="445"/>
      <c r="R328" s="445"/>
      <c r="S328" s="445"/>
      <c r="T328" s="445"/>
      <c r="U328" s="445"/>
      <c r="V328" s="445"/>
      <c r="W328" s="445"/>
      <c r="X328" s="445"/>
      <c r="Y328" s="445"/>
      <c r="Z328" s="445"/>
    </row>
    <row r="329" spans="1:26" ht="15.6" hidden="1" x14ac:dyDescent="0.3">
      <c r="A329" s="445"/>
      <c r="B329" s="445"/>
      <c r="C329" s="445"/>
      <c r="D329" s="445"/>
      <c r="E329" s="505" t="s">
        <v>833</v>
      </c>
      <c r="F329" s="505" t="s">
        <v>834</v>
      </c>
      <c r="G329" s="445"/>
      <c r="H329" s="445"/>
      <c r="I329" s="445"/>
      <c r="J329" s="445"/>
      <c r="K329" s="445"/>
      <c r="L329" s="445"/>
      <c r="M329" s="445"/>
      <c r="N329" s="445"/>
      <c r="O329" s="445"/>
      <c r="P329" s="445"/>
      <c r="Q329" s="445"/>
      <c r="R329" s="445"/>
      <c r="S329" s="445"/>
      <c r="T329" s="445"/>
      <c r="U329" s="445"/>
      <c r="V329" s="445"/>
      <c r="W329" s="445"/>
      <c r="X329" s="445"/>
      <c r="Y329" s="445"/>
      <c r="Z329" s="445"/>
    </row>
    <row r="330" spans="1:26" ht="15.6" hidden="1" x14ac:dyDescent="0.3">
      <c r="A330" s="445"/>
      <c r="B330" s="445"/>
      <c r="C330" s="445"/>
      <c r="D330" s="445"/>
      <c r="E330" s="505" t="s">
        <v>835</v>
      </c>
      <c r="F330" s="505" t="s">
        <v>836</v>
      </c>
      <c r="G330" s="445"/>
      <c r="H330" s="445"/>
      <c r="I330" s="445"/>
      <c r="J330" s="445"/>
      <c r="K330" s="445"/>
      <c r="L330" s="445"/>
      <c r="M330" s="445"/>
      <c r="N330" s="445"/>
      <c r="O330" s="445"/>
      <c r="P330" s="445"/>
      <c r="Q330" s="445"/>
      <c r="R330" s="445"/>
      <c r="S330" s="445"/>
      <c r="T330" s="445"/>
      <c r="U330" s="445"/>
      <c r="V330" s="445"/>
      <c r="W330" s="445"/>
      <c r="X330" s="445"/>
      <c r="Y330" s="445"/>
      <c r="Z330" s="445"/>
    </row>
    <row r="331" spans="1:26" ht="15.6" hidden="1" x14ac:dyDescent="0.3">
      <c r="A331" s="445"/>
      <c r="B331" s="445"/>
      <c r="C331" s="445"/>
      <c r="D331" s="445"/>
      <c r="E331" s="505" t="s">
        <v>837</v>
      </c>
      <c r="F331" s="505" t="s">
        <v>838</v>
      </c>
      <c r="G331" s="445"/>
      <c r="H331" s="445"/>
      <c r="I331" s="445"/>
      <c r="J331" s="445"/>
      <c r="K331" s="445"/>
      <c r="L331" s="445"/>
      <c r="M331" s="445"/>
      <c r="N331" s="445"/>
      <c r="O331" s="445"/>
      <c r="P331" s="445"/>
      <c r="Q331" s="445"/>
      <c r="R331" s="445"/>
      <c r="S331" s="445"/>
      <c r="T331" s="445"/>
      <c r="U331" s="445"/>
      <c r="V331" s="445"/>
      <c r="W331" s="445"/>
      <c r="X331" s="445"/>
      <c r="Y331" s="445"/>
      <c r="Z331" s="445"/>
    </row>
    <row r="332" spans="1:26" ht="15.6" hidden="1" x14ac:dyDescent="0.3">
      <c r="A332" s="445"/>
      <c r="B332" s="445"/>
      <c r="C332" s="445"/>
      <c r="D332" s="445"/>
      <c r="E332" s="505" t="s">
        <v>839</v>
      </c>
      <c r="F332" s="505" t="s">
        <v>840</v>
      </c>
      <c r="G332" s="445"/>
      <c r="H332" s="445"/>
      <c r="I332" s="445"/>
      <c r="J332" s="445"/>
      <c r="K332" s="445"/>
      <c r="L332" s="445"/>
      <c r="M332" s="445"/>
      <c r="N332" s="445"/>
      <c r="O332" s="445"/>
      <c r="P332" s="445"/>
      <c r="Q332" s="445"/>
      <c r="R332" s="445"/>
      <c r="S332" s="445"/>
      <c r="T332" s="445"/>
      <c r="U332" s="445"/>
      <c r="V332" s="445"/>
      <c r="W332" s="445"/>
      <c r="X332" s="445"/>
      <c r="Y332" s="445"/>
      <c r="Z332" s="445"/>
    </row>
    <row r="333" spans="1:26" ht="15.6" hidden="1" x14ac:dyDescent="0.3">
      <c r="A333" s="445"/>
      <c r="B333" s="445"/>
      <c r="C333" s="445"/>
      <c r="D333" s="445"/>
      <c r="E333" s="505" t="s">
        <v>841</v>
      </c>
      <c r="F333" s="505" t="s">
        <v>842</v>
      </c>
      <c r="G333" s="445"/>
      <c r="H333" s="445"/>
      <c r="I333" s="445"/>
      <c r="J333" s="445"/>
      <c r="K333" s="445"/>
      <c r="L333" s="445"/>
      <c r="M333" s="445"/>
      <c r="N333" s="445"/>
      <c r="O333" s="445"/>
      <c r="P333" s="445"/>
      <c r="Q333" s="445"/>
      <c r="R333" s="445"/>
      <c r="S333" s="445"/>
      <c r="T333" s="445"/>
      <c r="U333" s="445"/>
      <c r="V333" s="445"/>
      <c r="W333" s="445"/>
      <c r="X333" s="445"/>
      <c r="Y333" s="445"/>
      <c r="Z333" s="445"/>
    </row>
    <row r="334" spans="1:26" ht="15.6" hidden="1" x14ac:dyDescent="0.3">
      <c r="A334" s="445"/>
      <c r="B334" s="445"/>
      <c r="C334" s="445"/>
      <c r="D334" s="445"/>
      <c r="E334" s="505" t="s">
        <v>843</v>
      </c>
      <c r="F334" s="505" t="s">
        <v>844</v>
      </c>
      <c r="G334" s="445"/>
      <c r="H334" s="445"/>
      <c r="I334" s="445"/>
      <c r="J334" s="445"/>
      <c r="K334" s="445"/>
      <c r="L334" s="445"/>
      <c r="M334" s="445"/>
      <c r="N334" s="445"/>
      <c r="O334" s="445"/>
      <c r="P334" s="445"/>
      <c r="Q334" s="445"/>
      <c r="R334" s="445"/>
      <c r="S334" s="445"/>
      <c r="T334" s="445"/>
      <c r="U334" s="445"/>
      <c r="V334" s="445"/>
      <c r="W334" s="445"/>
      <c r="X334" s="445"/>
      <c r="Y334" s="445"/>
      <c r="Z334" s="445"/>
    </row>
    <row r="335" spans="1:26" ht="15.6" hidden="1" x14ac:dyDescent="0.3">
      <c r="A335" s="445"/>
      <c r="B335" s="445"/>
      <c r="C335" s="445"/>
      <c r="D335" s="445"/>
      <c r="E335" s="505" t="s">
        <v>845</v>
      </c>
      <c r="F335" s="505" t="s">
        <v>846</v>
      </c>
      <c r="G335" s="445"/>
      <c r="H335" s="445"/>
      <c r="I335" s="445"/>
      <c r="J335" s="445"/>
      <c r="K335" s="445"/>
      <c r="L335" s="445"/>
      <c r="M335" s="445"/>
      <c r="N335" s="445"/>
      <c r="O335" s="445"/>
      <c r="P335" s="445"/>
      <c r="Q335" s="445"/>
      <c r="R335" s="445"/>
      <c r="S335" s="445"/>
      <c r="T335" s="445"/>
      <c r="U335" s="445"/>
      <c r="V335" s="445"/>
      <c r="W335" s="445"/>
      <c r="X335" s="445"/>
      <c r="Y335" s="445"/>
      <c r="Z335" s="445"/>
    </row>
    <row r="336" spans="1:26" ht="15.6" hidden="1" x14ac:dyDescent="0.3">
      <c r="A336" s="445"/>
      <c r="B336" s="445"/>
      <c r="C336" s="445"/>
      <c r="D336" s="445"/>
      <c r="E336" s="505" t="s">
        <v>847</v>
      </c>
      <c r="F336" s="505" t="s">
        <v>848</v>
      </c>
      <c r="G336" s="445"/>
      <c r="H336" s="445"/>
      <c r="I336" s="445"/>
      <c r="J336" s="445"/>
      <c r="K336" s="445"/>
      <c r="L336" s="445"/>
      <c r="M336" s="445"/>
      <c r="N336" s="445"/>
      <c r="O336" s="445"/>
      <c r="P336" s="445"/>
      <c r="Q336" s="445"/>
      <c r="R336" s="445"/>
      <c r="S336" s="445"/>
      <c r="T336" s="445"/>
      <c r="U336" s="445"/>
      <c r="V336" s="445"/>
      <c r="W336" s="445"/>
      <c r="X336" s="445"/>
      <c r="Y336" s="445"/>
      <c r="Z336" s="445"/>
    </row>
    <row r="337" spans="1:26" ht="15.6" hidden="1" x14ac:dyDescent="0.3">
      <c r="A337" s="445"/>
      <c r="B337" s="445"/>
      <c r="C337" s="445"/>
      <c r="D337" s="445"/>
      <c r="E337" s="505" t="s">
        <v>849</v>
      </c>
      <c r="F337" s="505" t="s">
        <v>850</v>
      </c>
      <c r="G337" s="445"/>
      <c r="H337" s="445"/>
      <c r="I337" s="445"/>
      <c r="J337" s="445"/>
      <c r="K337" s="445"/>
      <c r="L337" s="445"/>
      <c r="M337" s="445"/>
      <c r="N337" s="445"/>
      <c r="O337" s="445"/>
      <c r="P337" s="445"/>
      <c r="Q337" s="445"/>
      <c r="R337" s="445"/>
      <c r="S337" s="445"/>
      <c r="T337" s="445"/>
      <c r="U337" s="445"/>
      <c r="V337" s="445"/>
      <c r="W337" s="445"/>
      <c r="X337" s="445"/>
      <c r="Y337" s="445"/>
      <c r="Z337" s="445"/>
    </row>
    <row r="338" spans="1:26" ht="15.6" hidden="1" x14ac:dyDescent="0.3">
      <c r="A338" s="445"/>
      <c r="B338" s="445"/>
      <c r="C338" s="445"/>
      <c r="D338" s="445"/>
      <c r="E338" s="505" t="s">
        <v>851</v>
      </c>
      <c r="F338" s="505" t="s">
        <v>852</v>
      </c>
      <c r="G338" s="445"/>
      <c r="H338" s="445"/>
      <c r="I338" s="445"/>
      <c r="J338" s="445"/>
      <c r="K338" s="445"/>
      <c r="L338" s="445"/>
      <c r="M338" s="445"/>
      <c r="N338" s="445"/>
      <c r="O338" s="445"/>
      <c r="P338" s="445"/>
      <c r="Q338" s="445"/>
      <c r="R338" s="445"/>
      <c r="S338" s="445"/>
      <c r="T338" s="445"/>
      <c r="U338" s="445"/>
      <c r="V338" s="445"/>
      <c r="W338" s="445"/>
      <c r="X338" s="445"/>
      <c r="Y338" s="445"/>
      <c r="Z338" s="445"/>
    </row>
    <row r="339" spans="1:26" ht="15.6" hidden="1" x14ac:dyDescent="0.3">
      <c r="A339" s="445"/>
      <c r="B339" s="445"/>
      <c r="C339" s="445"/>
      <c r="D339" s="445"/>
      <c r="E339" s="505" t="s">
        <v>853</v>
      </c>
      <c r="F339" s="505" t="s">
        <v>854</v>
      </c>
      <c r="G339" s="445"/>
      <c r="H339" s="445"/>
      <c r="I339" s="445"/>
      <c r="J339" s="445"/>
      <c r="K339" s="445"/>
      <c r="L339" s="445"/>
      <c r="M339" s="445"/>
      <c r="N339" s="445"/>
      <c r="O339" s="445"/>
      <c r="P339" s="445"/>
      <c r="Q339" s="445"/>
      <c r="R339" s="445"/>
      <c r="S339" s="445"/>
      <c r="T339" s="445"/>
      <c r="U339" s="445"/>
      <c r="V339" s="445"/>
      <c r="W339" s="445"/>
      <c r="X339" s="445"/>
      <c r="Y339" s="445"/>
      <c r="Z339" s="445"/>
    </row>
    <row r="340" spans="1:26" ht="15.6" hidden="1" x14ac:dyDescent="0.3">
      <c r="A340" s="445"/>
      <c r="B340" s="445"/>
      <c r="C340" s="445"/>
      <c r="D340" s="445"/>
      <c r="E340" s="505" t="s">
        <v>855</v>
      </c>
      <c r="F340" s="505" t="s">
        <v>856</v>
      </c>
      <c r="G340" s="445"/>
      <c r="H340" s="445"/>
      <c r="I340" s="445"/>
      <c r="J340" s="445"/>
      <c r="K340" s="445"/>
      <c r="L340" s="445"/>
      <c r="M340" s="445"/>
      <c r="N340" s="445"/>
      <c r="O340" s="445"/>
      <c r="P340" s="445"/>
      <c r="Q340" s="445"/>
      <c r="R340" s="445"/>
      <c r="S340" s="445"/>
      <c r="T340" s="445"/>
      <c r="U340" s="445"/>
      <c r="V340" s="445"/>
      <c r="W340" s="445"/>
      <c r="X340" s="445"/>
      <c r="Y340" s="445"/>
      <c r="Z340" s="445"/>
    </row>
    <row r="341" spans="1:26" ht="15.6" hidden="1" x14ac:dyDescent="0.3">
      <c r="A341" s="445"/>
      <c r="B341" s="445"/>
      <c r="C341" s="445"/>
      <c r="D341" s="445"/>
      <c r="E341" s="505" t="s">
        <v>857</v>
      </c>
      <c r="F341" s="505" t="s">
        <v>858</v>
      </c>
      <c r="G341" s="445"/>
      <c r="H341" s="445"/>
      <c r="I341" s="445"/>
      <c r="J341" s="445"/>
      <c r="K341" s="445"/>
      <c r="L341" s="445"/>
      <c r="M341" s="445"/>
      <c r="N341" s="445"/>
      <c r="O341" s="445"/>
      <c r="P341" s="445"/>
      <c r="Q341" s="445"/>
      <c r="R341" s="445"/>
      <c r="S341" s="445"/>
      <c r="T341" s="445"/>
      <c r="U341" s="445"/>
      <c r="V341" s="445"/>
      <c r="W341" s="445"/>
      <c r="X341" s="445"/>
      <c r="Y341" s="445"/>
      <c r="Z341" s="445"/>
    </row>
    <row r="342" spans="1:26" ht="15.6" hidden="1" x14ac:dyDescent="0.3">
      <c r="A342" s="445"/>
      <c r="B342" s="445"/>
      <c r="C342" s="445"/>
      <c r="D342" s="445"/>
      <c r="E342" s="505" t="s">
        <v>859</v>
      </c>
      <c r="F342" s="505" t="s">
        <v>860</v>
      </c>
      <c r="G342" s="445"/>
      <c r="H342" s="445"/>
      <c r="I342" s="445"/>
      <c r="J342" s="445"/>
      <c r="K342" s="445"/>
      <c r="L342" s="445"/>
      <c r="M342" s="445"/>
      <c r="N342" s="445"/>
      <c r="O342" s="445"/>
      <c r="P342" s="445"/>
      <c r="Q342" s="445"/>
      <c r="R342" s="445"/>
      <c r="S342" s="445"/>
      <c r="T342" s="445"/>
      <c r="U342" s="445"/>
      <c r="V342" s="445"/>
      <c r="W342" s="445"/>
      <c r="X342" s="445"/>
      <c r="Y342" s="445"/>
      <c r="Z342" s="445"/>
    </row>
    <row r="343" spans="1:26" ht="15.6" hidden="1" x14ac:dyDescent="0.3">
      <c r="A343" s="445"/>
      <c r="B343" s="445"/>
      <c r="C343" s="445"/>
      <c r="D343" s="445"/>
      <c r="E343" s="505" t="s">
        <v>861</v>
      </c>
      <c r="F343" s="505" t="s">
        <v>862</v>
      </c>
      <c r="G343" s="445"/>
      <c r="H343" s="445"/>
      <c r="I343" s="445"/>
      <c r="J343" s="445"/>
      <c r="K343" s="445"/>
      <c r="L343" s="445"/>
      <c r="M343" s="445"/>
      <c r="N343" s="445"/>
      <c r="O343" s="445"/>
      <c r="P343" s="445"/>
      <c r="Q343" s="445"/>
      <c r="R343" s="445"/>
      <c r="S343" s="445"/>
      <c r="T343" s="445"/>
      <c r="U343" s="445"/>
      <c r="V343" s="445"/>
      <c r="W343" s="445"/>
      <c r="X343" s="445"/>
      <c r="Y343" s="445"/>
      <c r="Z343" s="445"/>
    </row>
    <row r="344" spans="1:26" ht="15.6" hidden="1" x14ac:dyDescent="0.3">
      <c r="A344" s="445"/>
      <c r="B344" s="445"/>
      <c r="C344" s="445"/>
      <c r="D344" s="445"/>
      <c r="E344" s="505" t="s">
        <v>863</v>
      </c>
      <c r="F344" s="505" t="s">
        <v>864</v>
      </c>
      <c r="G344" s="445"/>
      <c r="H344" s="445"/>
      <c r="I344" s="445"/>
      <c r="J344" s="445"/>
      <c r="K344" s="445"/>
      <c r="L344" s="445"/>
      <c r="M344" s="445"/>
      <c r="N344" s="445"/>
      <c r="O344" s="445"/>
      <c r="P344" s="445"/>
      <c r="Q344" s="445"/>
      <c r="R344" s="445"/>
      <c r="S344" s="445"/>
      <c r="T344" s="445"/>
      <c r="U344" s="445"/>
      <c r="V344" s="445"/>
      <c r="W344" s="445"/>
      <c r="X344" s="445"/>
      <c r="Y344" s="445"/>
      <c r="Z344" s="445"/>
    </row>
    <row r="345" spans="1:26" ht="15.6" hidden="1" x14ac:dyDescent="0.3">
      <c r="A345" s="445"/>
      <c r="B345" s="445"/>
      <c r="C345" s="445"/>
      <c r="D345" s="445"/>
      <c r="E345" s="505" t="s">
        <v>865</v>
      </c>
      <c r="F345" s="505" t="s">
        <v>866</v>
      </c>
      <c r="G345" s="445"/>
      <c r="H345" s="445"/>
      <c r="I345" s="445"/>
      <c r="J345" s="445"/>
      <c r="K345" s="445"/>
      <c r="L345" s="445"/>
      <c r="M345" s="445"/>
      <c r="N345" s="445"/>
      <c r="O345" s="445"/>
      <c r="P345" s="445"/>
      <c r="Q345" s="445"/>
      <c r="R345" s="445"/>
      <c r="S345" s="445"/>
      <c r="T345" s="445"/>
      <c r="U345" s="445"/>
      <c r="V345" s="445"/>
      <c r="W345" s="445"/>
      <c r="X345" s="445"/>
      <c r="Y345" s="445"/>
      <c r="Z345" s="445"/>
    </row>
    <row r="346" spans="1:26" ht="15.6" hidden="1" x14ac:dyDescent="0.3">
      <c r="A346" s="445"/>
      <c r="B346" s="445"/>
      <c r="C346" s="445"/>
      <c r="D346" s="445"/>
      <c r="E346" s="505" t="s">
        <v>867</v>
      </c>
      <c r="F346" s="505" t="s">
        <v>868</v>
      </c>
      <c r="G346" s="445"/>
      <c r="H346" s="445"/>
      <c r="I346" s="445"/>
      <c r="J346" s="445"/>
      <c r="K346" s="445"/>
      <c r="L346" s="445"/>
      <c r="M346" s="445"/>
      <c r="N346" s="445"/>
      <c r="O346" s="445"/>
      <c r="P346" s="445"/>
      <c r="Q346" s="445"/>
      <c r="R346" s="445"/>
      <c r="S346" s="445"/>
      <c r="T346" s="445"/>
      <c r="U346" s="445"/>
      <c r="V346" s="445"/>
      <c r="W346" s="445"/>
      <c r="X346" s="445"/>
      <c r="Y346" s="445"/>
      <c r="Z346" s="445"/>
    </row>
    <row r="347" spans="1:26" ht="15.6" hidden="1" x14ac:dyDescent="0.3">
      <c r="A347" s="445"/>
      <c r="B347" s="445"/>
      <c r="C347" s="445"/>
      <c r="D347" s="445"/>
      <c r="E347" s="505" t="s">
        <v>869</v>
      </c>
      <c r="F347" s="505" t="s">
        <v>870</v>
      </c>
      <c r="G347" s="445"/>
      <c r="H347" s="445"/>
      <c r="I347" s="445"/>
      <c r="J347" s="445"/>
      <c r="K347" s="445"/>
      <c r="L347" s="445"/>
      <c r="M347" s="445"/>
      <c r="N347" s="445"/>
      <c r="O347" s="445"/>
      <c r="P347" s="445"/>
      <c r="Q347" s="445"/>
      <c r="R347" s="445"/>
      <c r="S347" s="445"/>
      <c r="T347" s="445"/>
      <c r="U347" s="445"/>
      <c r="V347" s="445"/>
      <c r="W347" s="445"/>
      <c r="X347" s="445"/>
      <c r="Y347" s="445"/>
      <c r="Z347" s="445"/>
    </row>
    <row r="348" spans="1:26" ht="15.6" hidden="1" x14ac:dyDescent="0.3">
      <c r="A348" s="445"/>
      <c r="B348" s="445"/>
      <c r="C348" s="445"/>
      <c r="D348" s="445"/>
      <c r="E348" s="505" t="s">
        <v>871</v>
      </c>
      <c r="F348" s="505" t="s">
        <v>872</v>
      </c>
      <c r="G348" s="445"/>
      <c r="H348" s="445"/>
      <c r="I348" s="445"/>
      <c r="J348" s="445"/>
      <c r="K348" s="445"/>
      <c r="L348" s="445"/>
      <c r="M348" s="445"/>
      <c r="N348" s="445"/>
      <c r="O348" s="445"/>
      <c r="P348" s="445"/>
      <c r="Q348" s="445"/>
      <c r="R348" s="445"/>
      <c r="S348" s="445"/>
      <c r="T348" s="445"/>
      <c r="U348" s="445"/>
      <c r="V348" s="445"/>
      <c r="W348" s="445"/>
      <c r="X348" s="445"/>
      <c r="Y348" s="445"/>
      <c r="Z348" s="445"/>
    </row>
    <row r="349" spans="1:26" ht="15.6" hidden="1" x14ac:dyDescent="0.3">
      <c r="A349" s="445"/>
      <c r="B349" s="445"/>
      <c r="C349" s="445"/>
      <c r="D349" s="445"/>
      <c r="E349" s="505" t="s">
        <v>873</v>
      </c>
      <c r="F349" s="505" t="s">
        <v>874</v>
      </c>
      <c r="G349" s="445"/>
      <c r="H349" s="445"/>
      <c r="I349" s="445"/>
      <c r="J349" s="445"/>
      <c r="K349" s="445"/>
      <c r="L349" s="445"/>
      <c r="M349" s="445"/>
      <c r="N349" s="445"/>
      <c r="O349" s="445"/>
      <c r="P349" s="445"/>
      <c r="Q349" s="445"/>
      <c r="R349" s="445"/>
      <c r="S349" s="445"/>
      <c r="T349" s="445"/>
      <c r="U349" s="445"/>
      <c r="V349" s="445"/>
      <c r="W349" s="445"/>
      <c r="X349" s="445"/>
      <c r="Y349" s="445"/>
      <c r="Z349" s="445"/>
    </row>
    <row r="350" spans="1:26" ht="15.6" hidden="1" x14ac:dyDescent="0.3">
      <c r="A350" s="445"/>
      <c r="B350" s="445"/>
      <c r="C350" s="445"/>
      <c r="D350" s="445"/>
      <c r="E350" s="505" t="s">
        <v>875</v>
      </c>
      <c r="F350" s="505" t="s">
        <v>876</v>
      </c>
      <c r="G350" s="445"/>
      <c r="H350" s="445"/>
      <c r="I350" s="445"/>
      <c r="J350" s="445"/>
      <c r="K350" s="445"/>
      <c r="L350" s="445"/>
      <c r="M350" s="445"/>
      <c r="N350" s="445"/>
      <c r="O350" s="445"/>
      <c r="P350" s="445"/>
      <c r="Q350" s="445"/>
      <c r="R350" s="445"/>
      <c r="S350" s="445"/>
      <c r="T350" s="445"/>
      <c r="U350" s="445"/>
      <c r="V350" s="445"/>
      <c r="W350" s="445"/>
      <c r="X350" s="445"/>
      <c r="Y350" s="445"/>
      <c r="Z350" s="445"/>
    </row>
    <row r="351" spans="1:26" ht="15.6" hidden="1" x14ac:dyDescent="0.3">
      <c r="A351" s="445"/>
      <c r="B351" s="445"/>
      <c r="C351" s="445"/>
      <c r="D351" s="445"/>
      <c r="E351" s="505" t="s">
        <v>877</v>
      </c>
      <c r="F351" s="505" t="s">
        <v>878</v>
      </c>
      <c r="G351" s="445"/>
      <c r="H351" s="445"/>
      <c r="I351" s="445"/>
      <c r="J351" s="445"/>
      <c r="K351" s="445"/>
      <c r="L351" s="445"/>
      <c r="M351" s="445"/>
      <c r="N351" s="445"/>
      <c r="O351" s="445"/>
      <c r="P351" s="445"/>
      <c r="Q351" s="445"/>
      <c r="R351" s="445"/>
      <c r="S351" s="445"/>
      <c r="T351" s="445"/>
      <c r="U351" s="445"/>
      <c r="V351" s="445"/>
      <c r="W351" s="445"/>
      <c r="X351" s="445"/>
      <c r="Y351" s="445"/>
      <c r="Z351" s="445"/>
    </row>
    <row r="352" spans="1:26" ht="15.6" hidden="1" x14ac:dyDescent="0.3">
      <c r="A352" s="445"/>
      <c r="B352" s="445"/>
      <c r="C352" s="445"/>
      <c r="D352" s="445"/>
      <c r="E352" s="505" t="s">
        <v>879</v>
      </c>
      <c r="F352" s="505" t="s">
        <v>880</v>
      </c>
      <c r="G352" s="445"/>
      <c r="H352" s="445"/>
      <c r="I352" s="445"/>
      <c r="J352" s="445"/>
      <c r="K352" s="445"/>
      <c r="L352" s="445"/>
      <c r="M352" s="445"/>
      <c r="N352" s="445"/>
      <c r="O352" s="445"/>
      <c r="P352" s="445"/>
      <c r="Q352" s="445"/>
      <c r="R352" s="445"/>
      <c r="S352" s="445"/>
      <c r="T352" s="445"/>
      <c r="U352" s="445"/>
      <c r="V352" s="445"/>
      <c r="W352" s="445"/>
      <c r="X352" s="445"/>
      <c r="Y352" s="445"/>
      <c r="Z352" s="445"/>
    </row>
    <row r="353" spans="1:26" ht="15.6" hidden="1" x14ac:dyDescent="0.3">
      <c r="A353" s="445"/>
      <c r="B353" s="445"/>
      <c r="C353" s="445"/>
      <c r="D353" s="445"/>
      <c r="E353" s="505" t="s">
        <v>239</v>
      </c>
      <c r="F353" s="505" t="s">
        <v>881</v>
      </c>
      <c r="G353" s="445"/>
      <c r="H353" s="445"/>
      <c r="I353" s="445"/>
      <c r="J353" s="445"/>
      <c r="K353" s="445"/>
      <c r="L353" s="445"/>
      <c r="M353" s="445"/>
      <c r="N353" s="445"/>
      <c r="O353" s="445"/>
      <c r="P353" s="445"/>
      <c r="Q353" s="445"/>
      <c r="R353" s="445"/>
      <c r="S353" s="445"/>
      <c r="T353" s="445"/>
      <c r="U353" s="445"/>
      <c r="V353" s="445"/>
      <c r="W353" s="445"/>
      <c r="X353" s="445"/>
      <c r="Y353" s="445"/>
      <c r="Z353" s="445"/>
    </row>
    <row r="354" spans="1:26" ht="15.6" hidden="1" x14ac:dyDescent="0.3">
      <c r="A354" s="445"/>
      <c r="B354" s="445"/>
      <c r="C354" s="445"/>
      <c r="D354" s="445"/>
      <c r="E354" s="505" t="s">
        <v>882</v>
      </c>
      <c r="F354" s="505" t="s">
        <v>883</v>
      </c>
      <c r="G354" s="445"/>
      <c r="H354" s="445"/>
      <c r="I354" s="445"/>
      <c r="J354" s="445"/>
      <c r="K354" s="445"/>
      <c r="L354" s="445"/>
      <c r="M354" s="445"/>
      <c r="N354" s="445"/>
      <c r="O354" s="445"/>
      <c r="P354" s="445"/>
      <c r="Q354" s="445"/>
      <c r="R354" s="445"/>
      <c r="S354" s="445"/>
      <c r="T354" s="445"/>
      <c r="U354" s="445"/>
      <c r="V354" s="445"/>
      <c r="W354" s="445"/>
      <c r="X354" s="445"/>
      <c r="Y354" s="445"/>
      <c r="Z354" s="445"/>
    </row>
    <row r="355" spans="1:26" ht="15.6" hidden="1" x14ac:dyDescent="0.3">
      <c r="A355" s="445"/>
      <c r="B355" s="445"/>
      <c r="C355" s="445"/>
      <c r="D355" s="445"/>
      <c r="E355" s="505" t="s">
        <v>884</v>
      </c>
      <c r="F355" s="505" t="s">
        <v>885</v>
      </c>
      <c r="G355" s="445"/>
      <c r="H355" s="445"/>
      <c r="I355" s="445"/>
      <c r="J355" s="445"/>
      <c r="K355" s="445"/>
      <c r="L355" s="445"/>
      <c r="M355" s="445"/>
      <c r="N355" s="445"/>
      <c r="O355" s="445"/>
      <c r="P355" s="445"/>
      <c r="Q355" s="445"/>
      <c r="R355" s="445"/>
      <c r="S355" s="445"/>
      <c r="T355" s="445"/>
      <c r="U355" s="445"/>
      <c r="V355" s="445"/>
      <c r="W355" s="445"/>
      <c r="X355" s="445"/>
      <c r="Y355" s="445"/>
      <c r="Z355" s="445"/>
    </row>
    <row r="356" spans="1:26" ht="15.6" hidden="1" x14ac:dyDescent="0.3">
      <c r="A356" s="445"/>
      <c r="B356" s="445"/>
      <c r="C356" s="445"/>
      <c r="D356" s="445"/>
      <c r="E356" s="505" t="s">
        <v>90</v>
      </c>
      <c r="F356" s="505" t="s">
        <v>886</v>
      </c>
      <c r="G356" s="445"/>
      <c r="H356" s="445"/>
      <c r="I356" s="445"/>
      <c r="J356" s="445"/>
      <c r="K356" s="445"/>
      <c r="L356" s="445"/>
      <c r="M356" s="445"/>
      <c r="N356" s="445"/>
      <c r="O356" s="445"/>
      <c r="P356" s="445"/>
      <c r="Q356" s="445"/>
      <c r="R356" s="445"/>
      <c r="S356" s="445"/>
      <c r="T356" s="445"/>
      <c r="U356" s="445"/>
      <c r="V356" s="445"/>
      <c r="W356" s="445"/>
      <c r="X356" s="445"/>
      <c r="Y356" s="445"/>
      <c r="Z356" s="445"/>
    </row>
    <row r="357" spans="1:26" ht="15.6" hidden="1" x14ac:dyDescent="0.3">
      <c r="A357" s="445"/>
      <c r="B357" s="445"/>
      <c r="C357" s="445"/>
      <c r="D357" s="445"/>
      <c r="E357" s="505" t="s">
        <v>242</v>
      </c>
      <c r="F357" s="505" t="s">
        <v>887</v>
      </c>
      <c r="G357" s="445"/>
      <c r="H357" s="445"/>
      <c r="I357" s="445"/>
      <c r="J357" s="445"/>
      <c r="K357" s="445"/>
      <c r="L357" s="445"/>
      <c r="M357" s="445"/>
      <c r="N357" s="445"/>
      <c r="O357" s="445"/>
      <c r="P357" s="445"/>
      <c r="Q357" s="445"/>
      <c r="R357" s="445"/>
      <c r="S357" s="445"/>
      <c r="T357" s="445"/>
      <c r="U357" s="445"/>
      <c r="V357" s="445"/>
      <c r="W357" s="445"/>
      <c r="X357" s="445"/>
      <c r="Y357" s="445"/>
      <c r="Z357" s="445"/>
    </row>
    <row r="358" spans="1:26" ht="15.6" hidden="1" x14ac:dyDescent="0.3">
      <c r="A358" s="445"/>
      <c r="B358" s="445"/>
      <c r="C358" s="445"/>
      <c r="D358" s="445"/>
      <c r="E358" s="505" t="s">
        <v>888</v>
      </c>
      <c r="F358" s="505" t="s">
        <v>889</v>
      </c>
      <c r="G358" s="445"/>
      <c r="H358" s="445"/>
      <c r="I358" s="445"/>
      <c r="J358" s="445"/>
      <c r="K358" s="445"/>
      <c r="L358" s="445"/>
      <c r="M358" s="445"/>
      <c r="N358" s="445"/>
      <c r="O358" s="445"/>
      <c r="P358" s="445"/>
      <c r="Q358" s="445"/>
      <c r="R358" s="445"/>
      <c r="S358" s="445"/>
      <c r="T358" s="445"/>
      <c r="U358" s="445"/>
      <c r="V358" s="445"/>
      <c r="W358" s="445"/>
      <c r="X358" s="445"/>
      <c r="Y358" s="445"/>
      <c r="Z358" s="445"/>
    </row>
    <row r="359" spans="1:26" ht="15.6" hidden="1" x14ac:dyDescent="0.3">
      <c r="A359" s="445"/>
      <c r="B359" s="445"/>
      <c r="C359" s="445"/>
      <c r="D359" s="445"/>
      <c r="E359" s="505" t="s">
        <v>243</v>
      </c>
      <c r="F359" s="505" t="s">
        <v>890</v>
      </c>
      <c r="G359" s="445"/>
      <c r="H359" s="445"/>
      <c r="I359" s="445"/>
      <c r="J359" s="445"/>
      <c r="K359" s="445"/>
      <c r="L359" s="445"/>
      <c r="M359" s="445"/>
      <c r="N359" s="445"/>
      <c r="O359" s="445"/>
      <c r="P359" s="445"/>
      <c r="Q359" s="445"/>
      <c r="R359" s="445"/>
      <c r="S359" s="445"/>
      <c r="T359" s="445"/>
      <c r="U359" s="445"/>
      <c r="V359" s="445"/>
      <c r="W359" s="445"/>
      <c r="X359" s="445"/>
      <c r="Y359" s="445"/>
      <c r="Z359" s="445"/>
    </row>
    <row r="360" spans="1:26" ht="15.6" hidden="1" x14ac:dyDescent="0.3">
      <c r="A360" s="445"/>
      <c r="B360" s="445"/>
      <c r="C360" s="445"/>
      <c r="D360" s="445"/>
      <c r="E360" s="505" t="s">
        <v>891</v>
      </c>
      <c r="F360" s="505" t="s">
        <v>892</v>
      </c>
      <c r="G360" s="445"/>
      <c r="H360" s="445"/>
      <c r="I360" s="445"/>
      <c r="J360" s="445"/>
      <c r="K360" s="445"/>
      <c r="L360" s="445"/>
      <c r="M360" s="445"/>
      <c r="N360" s="445"/>
      <c r="O360" s="445"/>
      <c r="P360" s="445"/>
      <c r="Q360" s="445"/>
      <c r="R360" s="445"/>
      <c r="S360" s="445"/>
      <c r="T360" s="445"/>
      <c r="U360" s="445"/>
      <c r="V360" s="445"/>
      <c r="W360" s="445"/>
      <c r="X360" s="445"/>
      <c r="Y360" s="445"/>
      <c r="Z360" s="445"/>
    </row>
    <row r="361" spans="1:26" ht="15.6" hidden="1" x14ac:dyDescent="0.3">
      <c r="A361" s="445"/>
      <c r="B361" s="445"/>
      <c r="C361" s="445"/>
      <c r="D361" s="445"/>
      <c r="E361" s="505" t="s">
        <v>893</v>
      </c>
      <c r="F361" s="505" t="s">
        <v>894</v>
      </c>
      <c r="G361" s="445"/>
      <c r="H361" s="445"/>
      <c r="I361" s="445"/>
      <c r="J361" s="445"/>
      <c r="K361" s="445"/>
      <c r="L361" s="445"/>
      <c r="M361" s="445"/>
      <c r="N361" s="445"/>
      <c r="O361" s="445"/>
      <c r="P361" s="445"/>
      <c r="Q361" s="445"/>
      <c r="R361" s="445"/>
      <c r="S361" s="445"/>
      <c r="T361" s="445"/>
      <c r="U361" s="445"/>
      <c r="V361" s="445"/>
      <c r="W361" s="445"/>
      <c r="X361" s="445"/>
      <c r="Y361" s="445"/>
      <c r="Z361" s="445"/>
    </row>
    <row r="362" spans="1:26" ht="15.6" hidden="1" x14ac:dyDescent="0.3">
      <c r="A362" s="445"/>
      <c r="B362" s="445"/>
      <c r="C362" s="445"/>
      <c r="D362" s="445"/>
      <c r="E362" s="505" t="s">
        <v>895</v>
      </c>
      <c r="F362" s="505" t="s">
        <v>896</v>
      </c>
      <c r="G362" s="445"/>
      <c r="H362" s="445"/>
      <c r="I362" s="445"/>
      <c r="J362" s="445"/>
      <c r="K362" s="445"/>
      <c r="L362" s="445"/>
      <c r="M362" s="445"/>
      <c r="N362" s="445"/>
      <c r="O362" s="445"/>
      <c r="P362" s="445"/>
      <c r="Q362" s="445"/>
      <c r="R362" s="445"/>
      <c r="S362" s="445"/>
      <c r="T362" s="445"/>
      <c r="U362" s="445"/>
      <c r="V362" s="445"/>
      <c r="W362" s="445"/>
      <c r="X362" s="445"/>
      <c r="Y362" s="445"/>
      <c r="Z362" s="445"/>
    </row>
    <row r="363" spans="1:26" ht="15.6" hidden="1" x14ac:dyDescent="0.3">
      <c r="A363" s="445"/>
      <c r="B363" s="445"/>
      <c r="C363" s="445"/>
      <c r="D363" s="445"/>
      <c r="E363" s="505" t="s">
        <v>897</v>
      </c>
      <c r="F363" s="505" t="s">
        <v>898</v>
      </c>
      <c r="G363" s="445"/>
      <c r="H363" s="445"/>
      <c r="I363" s="445"/>
      <c r="J363" s="445"/>
      <c r="K363" s="445"/>
      <c r="L363" s="445"/>
      <c r="M363" s="445"/>
      <c r="N363" s="445"/>
      <c r="O363" s="445"/>
      <c r="P363" s="445"/>
      <c r="Q363" s="445"/>
      <c r="R363" s="445"/>
      <c r="S363" s="445"/>
      <c r="T363" s="445"/>
      <c r="U363" s="445"/>
      <c r="V363" s="445"/>
      <c r="W363" s="445"/>
      <c r="X363" s="445"/>
      <c r="Y363" s="445"/>
      <c r="Z363" s="445"/>
    </row>
    <row r="364" spans="1:26" ht="15.6" hidden="1" x14ac:dyDescent="0.3">
      <c r="A364" s="445"/>
      <c r="B364" s="445"/>
      <c r="C364" s="445"/>
      <c r="D364" s="445"/>
      <c r="E364" s="505" t="s">
        <v>899</v>
      </c>
      <c r="F364" s="505" t="s">
        <v>900</v>
      </c>
      <c r="G364" s="445"/>
      <c r="H364" s="445"/>
      <c r="I364" s="445"/>
      <c r="J364" s="445"/>
      <c r="K364" s="445"/>
      <c r="L364" s="445"/>
      <c r="M364" s="445"/>
      <c r="N364" s="445"/>
      <c r="O364" s="445"/>
      <c r="P364" s="445"/>
      <c r="Q364" s="445"/>
      <c r="R364" s="445"/>
      <c r="S364" s="445"/>
      <c r="T364" s="445"/>
      <c r="U364" s="445"/>
      <c r="V364" s="445"/>
      <c r="W364" s="445"/>
      <c r="X364" s="445"/>
      <c r="Y364" s="445"/>
      <c r="Z364" s="445"/>
    </row>
    <row r="365" spans="1:26" ht="15.6" hidden="1" x14ac:dyDescent="0.3">
      <c r="A365" s="445"/>
      <c r="B365" s="445"/>
      <c r="C365" s="445"/>
      <c r="D365" s="445"/>
      <c r="E365" s="505" t="s">
        <v>901</v>
      </c>
      <c r="F365" s="505" t="s">
        <v>902</v>
      </c>
      <c r="G365" s="445"/>
      <c r="H365" s="445"/>
      <c r="I365" s="445"/>
      <c r="J365" s="445"/>
      <c r="K365" s="445"/>
      <c r="L365" s="445"/>
      <c r="M365" s="445"/>
      <c r="N365" s="445"/>
      <c r="O365" s="445"/>
      <c r="P365" s="445"/>
      <c r="Q365" s="445"/>
      <c r="R365" s="445"/>
      <c r="S365" s="445"/>
      <c r="T365" s="445"/>
      <c r="U365" s="445"/>
      <c r="V365" s="445"/>
      <c r="W365" s="445"/>
      <c r="X365" s="445"/>
      <c r="Y365" s="445"/>
      <c r="Z365" s="445"/>
    </row>
    <row r="366" spans="1:26" ht="15.6" hidden="1" x14ac:dyDescent="0.3">
      <c r="A366" s="445"/>
      <c r="B366" s="445"/>
      <c r="C366" s="445"/>
      <c r="D366" s="445"/>
      <c r="E366" s="505" t="s">
        <v>903</v>
      </c>
      <c r="F366" s="505" t="s">
        <v>904</v>
      </c>
      <c r="G366" s="445"/>
      <c r="H366" s="445"/>
      <c r="I366" s="445"/>
      <c r="J366" s="445"/>
      <c r="K366" s="445"/>
      <c r="L366" s="445"/>
      <c r="M366" s="445"/>
      <c r="N366" s="445"/>
      <c r="O366" s="445"/>
      <c r="P366" s="445"/>
      <c r="Q366" s="445"/>
      <c r="R366" s="445"/>
      <c r="S366" s="445"/>
      <c r="T366" s="445"/>
      <c r="U366" s="445"/>
      <c r="V366" s="445"/>
      <c r="W366" s="445"/>
      <c r="X366" s="445"/>
      <c r="Y366" s="445"/>
      <c r="Z366" s="445"/>
    </row>
    <row r="367" spans="1:26" ht="15.6" hidden="1" x14ac:dyDescent="0.3">
      <c r="A367" s="445"/>
      <c r="B367" s="445"/>
      <c r="C367" s="445"/>
      <c r="D367" s="445"/>
      <c r="E367" s="505" t="s">
        <v>905</v>
      </c>
      <c r="F367" s="505" t="s">
        <v>906</v>
      </c>
      <c r="G367" s="445"/>
      <c r="H367" s="445"/>
      <c r="I367" s="445"/>
      <c r="J367" s="445"/>
      <c r="K367" s="445"/>
      <c r="L367" s="445"/>
      <c r="M367" s="445"/>
      <c r="N367" s="445"/>
      <c r="O367" s="445"/>
      <c r="P367" s="445"/>
      <c r="Q367" s="445"/>
      <c r="R367" s="445"/>
      <c r="S367" s="445"/>
      <c r="T367" s="445"/>
      <c r="U367" s="445"/>
      <c r="V367" s="445"/>
      <c r="W367" s="445"/>
      <c r="X367" s="445"/>
      <c r="Y367" s="445"/>
      <c r="Z367" s="445"/>
    </row>
    <row r="368" spans="1:26" ht="15.6" hidden="1" x14ac:dyDescent="0.3">
      <c r="A368" s="445"/>
      <c r="B368" s="445"/>
      <c r="C368" s="445"/>
      <c r="D368" s="445"/>
      <c r="E368" s="505" t="s">
        <v>907</v>
      </c>
      <c r="F368" s="505" t="s">
        <v>908</v>
      </c>
      <c r="G368" s="445"/>
      <c r="H368" s="445"/>
      <c r="I368" s="445"/>
      <c r="J368" s="445"/>
      <c r="K368" s="445"/>
      <c r="L368" s="445"/>
      <c r="M368" s="445"/>
      <c r="N368" s="445"/>
      <c r="O368" s="445"/>
      <c r="P368" s="445"/>
      <c r="Q368" s="445"/>
      <c r="R368" s="445"/>
      <c r="S368" s="445"/>
      <c r="T368" s="445"/>
      <c r="U368" s="445"/>
      <c r="V368" s="445"/>
      <c r="W368" s="445"/>
      <c r="X368" s="445"/>
      <c r="Y368" s="445"/>
      <c r="Z368" s="445"/>
    </row>
    <row r="369" spans="1:26" ht="15.6" hidden="1" x14ac:dyDescent="0.3">
      <c r="A369" s="445"/>
      <c r="B369" s="445"/>
      <c r="C369" s="445"/>
      <c r="D369" s="445"/>
      <c r="E369" s="505" t="s">
        <v>909</v>
      </c>
      <c r="F369" s="505" t="s">
        <v>910</v>
      </c>
      <c r="G369" s="445"/>
      <c r="H369" s="445"/>
      <c r="I369" s="445"/>
      <c r="J369" s="445"/>
      <c r="K369" s="445"/>
      <c r="L369" s="445"/>
      <c r="M369" s="445"/>
      <c r="N369" s="445"/>
      <c r="O369" s="445"/>
      <c r="P369" s="445"/>
      <c r="Q369" s="445"/>
      <c r="R369" s="445"/>
      <c r="S369" s="445"/>
      <c r="T369" s="445"/>
      <c r="U369" s="445"/>
      <c r="V369" s="445"/>
      <c r="W369" s="445"/>
      <c r="X369" s="445"/>
      <c r="Y369" s="445"/>
      <c r="Z369" s="445"/>
    </row>
    <row r="370" spans="1:26" ht="15.6" hidden="1" x14ac:dyDescent="0.3">
      <c r="A370" s="445"/>
      <c r="B370" s="445"/>
      <c r="C370" s="445"/>
      <c r="D370" s="445"/>
      <c r="E370" s="505" t="s">
        <v>911</v>
      </c>
      <c r="F370" s="505" t="s">
        <v>912</v>
      </c>
      <c r="G370" s="445"/>
      <c r="H370" s="445"/>
      <c r="I370" s="445"/>
      <c r="J370" s="445"/>
      <c r="K370" s="445"/>
      <c r="L370" s="445"/>
      <c r="M370" s="445"/>
      <c r="N370" s="445"/>
      <c r="O370" s="445"/>
      <c r="P370" s="445"/>
      <c r="Q370" s="445"/>
      <c r="R370" s="445"/>
      <c r="S370" s="445"/>
      <c r="T370" s="445"/>
      <c r="U370" s="445"/>
      <c r="V370" s="445"/>
      <c r="W370" s="445"/>
      <c r="X370" s="445"/>
      <c r="Y370" s="445"/>
      <c r="Z370" s="445"/>
    </row>
    <row r="371" spans="1:26" ht="15.6" hidden="1" x14ac:dyDescent="0.3">
      <c r="A371" s="445"/>
      <c r="B371" s="445"/>
      <c r="C371" s="445"/>
      <c r="D371" s="445"/>
      <c r="E371" s="505" t="s">
        <v>913</v>
      </c>
      <c r="F371" s="505" t="s">
        <v>914</v>
      </c>
      <c r="G371" s="445"/>
      <c r="H371" s="445"/>
      <c r="I371" s="445"/>
      <c r="J371" s="445"/>
      <c r="K371" s="445"/>
      <c r="L371" s="445"/>
      <c r="M371" s="445"/>
      <c r="N371" s="445"/>
      <c r="O371" s="445"/>
      <c r="P371" s="445"/>
      <c r="Q371" s="445"/>
      <c r="R371" s="445"/>
      <c r="S371" s="445"/>
      <c r="T371" s="445"/>
      <c r="U371" s="445"/>
      <c r="V371" s="445"/>
      <c r="W371" s="445"/>
      <c r="X371" s="445"/>
      <c r="Y371" s="445"/>
      <c r="Z371" s="445"/>
    </row>
    <row r="372" spans="1:26" ht="15.6" hidden="1" x14ac:dyDescent="0.3">
      <c r="A372" s="445"/>
      <c r="B372" s="445"/>
      <c r="C372" s="445"/>
      <c r="D372" s="445"/>
      <c r="E372" s="505" t="s">
        <v>915</v>
      </c>
      <c r="F372" s="505" t="s">
        <v>916</v>
      </c>
      <c r="G372" s="445"/>
      <c r="H372" s="445"/>
      <c r="I372" s="445"/>
      <c r="J372" s="445"/>
      <c r="K372" s="445"/>
      <c r="L372" s="445"/>
      <c r="M372" s="445"/>
      <c r="N372" s="445"/>
      <c r="O372" s="445"/>
      <c r="P372" s="445"/>
      <c r="Q372" s="445"/>
      <c r="R372" s="445"/>
      <c r="S372" s="445"/>
      <c r="T372" s="445"/>
      <c r="U372" s="445"/>
      <c r="V372" s="445"/>
      <c r="W372" s="445"/>
      <c r="X372" s="445"/>
      <c r="Y372" s="445"/>
      <c r="Z372" s="445"/>
    </row>
    <row r="373" spans="1:26" ht="15.6" hidden="1" x14ac:dyDescent="0.3">
      <c r="A373" s="445"/>
      <c r="B373" s="445"/>
      <c r="C373" s="445"/>
      <c r="D373" s="445"/>
      <c r="E373" s="505" t="s">
        <v>917</v>
      </c>
      <c r="F373" s="505" t="s">
        <v>918</v>
      </c>
      <c r="G373" s="445"/>
      <c r="H373" s="445"/>
      <c r="I373" s="445"/>
      <c r="J373" s="445"/>
      <c r="K373" s="445"/>
      <c r="L373" s="445"/>
      <c r="M373" s="445"/>
      <c r="N373" s="445"/>
      <c r="O373" s="445"/>
      <c r="P373" s="445"/>
      <c r="Q373" s="445"/>
      <c r="R373" s="445"/>
      <c r="S373" s="445"/>
      <c r="T373" s="445"/>
      <c r="U373" s="445"/>
      <c r="V373" s="445"/>
      <c r="W373" s="445"/>
      <c r="X373" s="445"/>
      <c r="Y373" s="445"/>
      <c r="Z373" s="445"/>
    </row>
    <row r="374" spans="1:26" ht="15.6" hidden="1" x14ac:dyDescent="0.3">
      <c r="A374" s="445"/>
      <c r="B374" s="445"/>
      <c r="C374" s="445"/>
      <c r="D374" s="445"/>
      <c r="E374" s="505" t="s">
        <v>257</v>
      </c>
      <c r="F374" s="505" t="s">
        <v>919</v>
      </c>
      <c r="G374" s="445"/>
      <c r="H374" s="445"/>
      <c r="I374" s="445"/>
      <c r="J374" s="445"/>
      <c r="K374" s="445"/>
      <c r="L374" s="445"/>
      <c r="M374" s="445"/>
      <c r="N374" s="445"/>
      <c r="O374" s="445"/>
      <c r="P374" s="445"/>
      <c r="Q374" s="445"/>
      <c r="R374" s="445"/>
      <c r="S374" s="445"/>
      <c r="T374" s="445"/>
      <c r="U374" s="445"/>
      <c r="V374" s="445"/>
      <c r="W374" s="445"/>
      <c r="X374" s="445"/>
      <c r="Y374" s="445"/>
      <c r="Z374" s="445"/>
    </row>
    <row r="375" spans="1:26" ht="15.6" hidden="1" x14ac:dyDescent="0.3">
      <c r="A375" s="445"/>
      <c r="B375" s="445"/>
      <c r="C375" s="445"/>
      <c r="D375" s="445"/>
      <c r="E375" s="505" t="s">
        <v>920</v>
      </c>
      <c r="F375" s="505" t="s">
        <v>921</v>
      </c>
      <c r="G375" s="445"/>
      <c r="H375" s="445"/>
      <c r="I375" s="445"/>
      <c r="J375" s="445"/>
      <c r="K375" s="445"/>
      <c r="L375" s="445"/>
      <c r="M375" s="445"/>
      <c r="N375" s="445"/>
      <c r="O375" s="445"/>
      <c r="P375" s="445"/>
      <c r="Q375" s="445"/>
      <c r="R375" s="445"/>
      <c r="S375" s="445"/>
      <c r="T375" s="445"/>
      <c r="U375" s="445"/>
      <c r="V375" s="445"/>
      <c r="W375" s="445"/>
      <c r="X375" s="445"/>
      <c r="Y375" s="445"/>
      <c r="Z375" s="445"/>
    </row>
    <row r="376" spans="1:26" ht="15.6" hidden="1" x14ac:dyDescent="0.3">
      <c r="A376" s="445"/>
      <c r="B376" s="445"/>
      <c r="C376" s="445"/>
      <c r="D376" s="445"/>
      <c r="E376" s="505" t="s">
        <v>922</v>
      </c>
      <c r="F376" s="505" t="s">
        <v>923</v>
      </c>
      <c r="G376" s="445"/>
      <c r="H376" s="445"/>
      <c r="I376" s="445"/>
      <c r="J376" s="445"/>
      <c r="K376" s="445"/>
      <c r="L376" s="445"/>
      <c r="M376" s="445"/>
      <c r="N376" s="445"/>
      <c r="O376" s="445"/>
      <c r="P376" s="445"/>
      <c r="Q376" s="445"/>
      <c r="R376" s="445"/>
      <c r="S376" s="445"/>
      <c r="T376" s="445"/>
      <c r="U376" s="445"/>
      <c r="V376" s="445"/>
      <c r="W376" s="445"/>
      <c r="X376" s="445"/>
      <c r="Y376" s="445"/>
      <c r="Z376" s="445"/>
    </row>
    <row r="377" spans="1:26" ht="15.6" hidden="1" x14ac:dyDescent="0.3">
      <c r="A377" s="445"/>
      <c r="B377" s="445"/>
      <c r="C377" s="445"/>
      <c r="D377" s="445"/>
      <c r="E377" s="505" t="s">
        <v>258</v>
      </c>
      <c r="F377" s="505" t="s">
        <v>924</v>
      </c>
      <c r="G377" s="445"/>
      <c r="H377" s="445"/>
      <c r="I377" s="445"/>
      <c r="J377" s="445"/>
      <c r="K377" s="445"/>
      <c r="L377" s="445"/>
      <c r="M377" s="445"/>
      <c r="N377" s="445"/>
      <c r="O377" s="445"/>
      <c r="P377" s="445"/>
      <c r="Q377" s="445"/>
      <c r="R377" s="445"/>
      <c r="S377" s="445"/>
      <c r="T377" s="445"/>
      <c r="U377" s="445"/>
      <c r="V377" s="445"/>
      <c r="W377" s="445"/>
      <c r="X377" s="445"/>
      <c r="Y377" s="445"/>
      <c r="Z377" s="445"/>
    </row>
    <row r="378" spans="1:26" ht="15.6" hidden="1" x14ac:dyDescent="0.3">
      <c r="A378" s="445"/>
      <c r="B378" s="445"/>
      <c r="C378" s="445"/>
      <c r="D378" s="445"/>
      <c r="E378" s="505" t="s">
        <v>925</v>
      </c>
      <c r="F378" s="505" t="s">
        <v>926</v>
      </c>
      <c r="G378" s="445"/>
      <c r="H378" s="445"/>
      <c r="I378" s="445"/>
      <c r="J378" s="445"/>
      <c r="K378" s="445"/>
      <c r="L378" s="445"/>
      <c r="M378" s="445"/>
      <c r="N378" s="445"/>
      <c r="O378" s="445"/>
      <c r="P378" s="445"/>
      <c r="Q378" s="445"/>
      <c r="R378" s="445"/>
      <c r="S378" s="445"/>
      <c r="T378" s="445"/>
      <c r="U378" s="445"/>
      <c r="V378" s="445"/>
      <c r="W378" s="445"/>
      <c r="X378" s="445"/>
      <c r="Y378" s="445"/>
      <c r="Z378" s="445"/>
    </row>
    <row r="379" spans="1:26" ht="15.6" hidden="1" x14ac:dyDescent="0.3">
      <c r="A379" s="445"/>
      <c r="B379" s="445"/>
      <c r="C379" s="445"/>
      <c r="D379" s="445"/>
      <c r="E379" s="505" t="s">
        <v>927</v>
      </c>
      <c r="F379" s="505" t="s">
        <v>928</v>
      </c>
      <c r="G379" s="445"/>
      <c r="H379" s="445"/>
      <c r="I379" s="445"/>
      <c r="J379" s="445"/>
      <c r="K379" s="445"/>
      <c r="L379" s="445"/>
      <c r="M379" s="445"/>
      <c r="N379" s="445"/>
      <c r="O379" s="445"/>
      <c r="P379" s="445"/>
      <c r="Q379" s="445"/>
      <c r="R379" s="445"/>
      <c r="S379" s="445"/>
      <c r="T379" s="445"/>
      <c r="U379" s="445"/>
      <c r="V379" s="445"/>
      <c r="W379" s="445"/>
      <c r="X379" s="445"/>
      <c r="Y379" s="445"/>
      <c r="Z379" s="445"/>
    </row>
    <row r="380" spans="1:26" ht="15.6" hidden="1" x14ac:dyDescent="0.3">
      <c r="A380" s="445"/>
      <c r="B380" s="445"/>
      <c r="C380" s="445"/>
      <c r="D380" s="445"/>
      <c r="E380" s="505" t="s">
        <v>929</v>
      </c>
      <c r="F380" s="505" t="s">
        <v>930</v>
      </c>
      <c r="G380" s="445"/>
      <c r="H380" s="445"/>
      <c r="I380" s="445"/>
      <c r="J380" s="445"/>
      <c r="K380" s="445"/>
      <c r="L380" s="445"/>
      <c r="M380" s="445"/>
      <c r="N380" s="445"/>
      <c r="O380" s="445"/>
      <c r="P380" s="445"/>
      <c r="Q380" s="445"/>
      <c r="R380" s="445"/>
      <c r="S380" s="445"/>
      <c r="T380" s="445"/>
      <c r="U380" s="445"/>
      <c r="V380" s="445"/>
      <c r="W380" s="445"/>
      <c r="X380" s="445"/>
      <c r="Y380" s="445"/>
      <c r="Z380" s="445"/>
    </row>
    <row r="381" spans="1:26" ht="15.6" hidden="1" x14ac:dyDescent="0.3">
      <c r="A381" s="445"/>
      <c r="B381" s="445"/>
      <c r="C381" s="445"/>
      <c r="D381" s="445"/>
      <c r="E381" s="505" t="s">
        <v>931</v>
      </c>
      <c r="F381" s="505" t="s">
        <v>932</v>
      </c>
      <c r="G381" s="445"/>
      <c r="H381" s="445"/>
      <c r="I381" s="445"/>
      <c r="J381" s="445"/>
      <c r="K381" s="445"/>
      <c r="L381" s="445"/>
      <c r="M381" s="445"/>
      <c r="N381" s="445"/>
      <c r="O381" s="445"/>
      <c r="P381" s="445"/>
      <c r="Q381" s="445"/>
      <c r="R381" s="445"/>
      <c r="S381" s="445"/>
      <c r="T381" s="445"/>
      <c r="U381" s="445"/>
      <c r="V381" s="445"/>
      <c r="W381" s="445"/>
      <c r="X381" s="445"/>
      <c r="Y381" s="445"/>
      <c r="Z381" s="445"/>
    </row>
    <row r="382" spans="1:26" ht="15.6" hidden="1" x14ac:dyDescent="0.3">
      <c r="A382" s="445"/>
      <c r="B382" s="445"/>
      <c r="C382" s="445"/>
      <c r="D382" s="445"/>
      <c r="E382" s="505" t="s">
        <v>933</v>
      </c>
      <c r="F382" s="505" t="s">
        <v>934</v>
      </c>
      <c r="G382" s="445"/>
      <c r="H382" s="445"/>
      <c r="I382" s="445"/>
      <c r="J382" s="445"/>
      <c r="K382" s="445"/>
      <c r="L382" s="445"/>
      <c r="M382" s="445"/>
      <c r="N382" s="445"/>
      <c r="O382" s="445"/>
      <c r="P382" s="445"/>
      <c r="Q382" s="445"/>
      <c r="R382" s="445"/>
      <c r="S382" s="445"/>
      <c r="T382" s="445"/>
      <c r="U382" s="445"/>
      <c r="V382" s="445"/>
      <c r="W382" s="445"/>
      <c r="X382" s="445"/>
      <c r="Y382" s="445"/>
      <c r="Z382" s="445"/>
    </row>
    <row r="383" spans="1:26" ht="15.6" hidden="1" x14ac:dyDescent="0.3">
      <c r="A383" s="445"/>
      <c r="B383" s="445"/>
      <c r="C383" s="445"/>
      <c r="D383" s="445"/>
      <c r="E383" s="505" t="s">
        <v>935</v>
      </c>
      <c r="F383" s="505" t="s">
        <v>936</v>
      </c>
      <c r="G383" s="445"/>
      <c r="H383" s="445"/>
      <c r="I383" s="445"/>
      <c r="J383" s="445"/>
      <c r="K383" s="445"/>
      <c r="L383" s="445"/>
      <c r="M383" s="445"/>
      <c r="N383" s="445"/>
      <c r="O383" s="445"/>
      <c r="P383" s="445"/>
      <c r="Q383" s="445"/>
      <c r="R383" s="445"/>
      <c r="S383" s="445"/>
      <c r="T383" s="445"/>
      <c r="U383" s="445"/>
      <c r="V383" s="445"/>
      <c r="W383" s="445"/>
      <c r="X383" s="445"/>
      <c r="Y383" s="445"/>
      <c r="Z383" s="445"/>
    </row>
    <row r="384" spans="1:26" ht="15.6" hidden="1" x14ac:dyDescent="0.3">
      <c r="A384" s="445"/>
      <c r="B384" s="445"/>
      <c r="C384" s="445"/>
      <c r="D384" s="445"/>
      <c r="E384" s="505" t="s">
        <v>937</v>
      </c>
      <c r="F384" s="505" t="s">
        <v>938</v>
      </c>
      <c r="G384" s="445"/>
      <c r="H384" s="445"/>
      <c r="I384" s="445"/>
      <c r="J384" s="445"/>
      <c r="K384" s="445"/>
      <c r="L384" s="445"/>
      <c r="M384" s="445"/>
      <c r="N384" s="445"/>
      <c r="O384" s="445"/>
      <c r="P384" s="445"/>
      <c r="Q384" s="445"/>
      <c r="R384" s="445"/>
      <c r="S384" s="445"/>
      <c r="T384" s="445"/>
      <c r="U384" s="445"/>
      <c r="V384" s="445"/>
      <c r="W384" s="445"/>
      <c r="X384" s="445"/>
      <c r="Y384" s="445"/>
      <c r="Z384" s="445"/>
    </row>
    <row r="385" spans="1:26" ht="15.6" hidden="1" x14ac:dyDescent="0.3">
      <c r="A385" s="445"/>
      <c r="B385" s="445"/>
      <c r="C385" s="445"/>
      <c r="D385" s="445"/>
      <c r="E385" s="505" t="s">
        <v>939</v>
      </c>
      <c r="F385" s="505" t="s">
        <v>940</v>
      </c>
      <c r="G385" s="445"/>
      <c r="H385" s="445"/>
      <c r="I385" s="445"/>
      <c r="J385" s="445"/>
      <c r="K385" s="445"/>
      <c r="L385" s="445"/>
      <c r="M385" s="445"/>
      <c r="N385" s="445"/>
      <c r="O385" s="445"/>
      <c r="P385" s="445"/>
      <c r="Q385" s="445"/>
      <c r="R385" s="445"/>
      <c r="S385" s="445"/>
      <c r="T385" s="445"/>
      <c r="U385" s="445"/>
      <c r="V385" s="445"/>
      <c r="W385" s="445"/>
      <c r="X385" s="445"/>
      <c r="Y385" s="445"/>
      <c r="Z385" s="445"/>
    </row>
    <row r="386" spans="1:26" ht="15.6" hidden="1" x14ac:dyDescent="0.3">
      <c r="A386" s="445"/>
      <c r="B386" s="445"/>
      <c r="C386" s="445"/>
      <c r="D386" s="445"/>
      <c r="E386" s="505" t="s">
        <v>941</v>
      </c>
      <c r="F386" s="505" t="s">
        <v>942</v>
      </c>
      <c r="G386" s="445"/>
      <c r="H386" s="445"/>
      <c r="I386" s="445"/>
      <c r="J386" s="445"/>
      <c r="K386" s="445"/>
      <c r="L386" s="445"/>
      <c r="M386" s="445"/>
      <c r="N386" s="445"/>
      <c r="O386" s="445"/>
      <c r="P386" s="445"/>
      <c r="Q386" s="445"/>
      <c r="R386" s="445"/>
      <c r="S386" s="445"/>
      <c r="T386" s="445"/>
      <c r="U386" s="445"/>
      <c r="V386" s="445"/>
      <c r="W386" s="445"/>
      <c r="X386" s="445"/>
      <c r="Y386" s="445"/>
      <c r="Z386" s="445"/>
    </row>
    <row r="387" spans="1:26" ht="15.6" hidden="1" x14ac:dyDescent="0.3">
      <c r="A387" s="445"/>
      <c r="B387" s="445"/>
      <c r="C387" s="445"/>
      <c r="D387" s="445"/>
      <c r="E387" s="505" t="s">
        <v>943</v>
      </c>
      <c r="F387" s="505" t="s">
        <v>944</v>
      </c>
      <c r="G387" s="445"/>
      <c r="H387" s="445"/>
      <c r="I387" s="445"/>
      <c r="J387" s="445"/>
      <c r="K387" s="445"/>
      <c r="L387" s="445"/>
      <c r="M387" s="445"/>
      <c r="N387" s="445"/>
      <c r="O387" s="445"/>
      <c r="P387" s="445"/>
      <c r="Q387" s="445"/>
      <c r="R387" s="445"/>
      <c r="S387" s="445"/>
      <c r="T387" s="445"/>
      <c r="U387" s="445"/>
      <c r="V387" s="445"/>
      <c r="W387" s="445"/>
      <c r="X387" s="445"/>
      <c r="Y387" s="445"/>
      <c r="Z387" s="445"/>
    </row>
    <row r="388" spans="1:26" ht="15.6" hidden="1" x14ac:dyDescent="0.3">
      <c r="A388" s="445"/>
      <c r="B388" s="445"/>
      <c r="C388" s="445"/>
      <c r="D388" s="445"/>
      <c r="E388" s="505" t="s">
        <v>945</v>
      </c>
      <c r="F388" s="505" t="s">
        <v>946</v>
      </c>
      <c r="G388" s="445"/>
      <c r="H388" s="445"/>
      <c r="I388" s="445"/>
      <c r="J388" s="445"/>
      <c r="K388" s="445"/>
      <c r="L388" s="445"/>
      <c r="M388" s="445"/>
      <c r="N388" s="445"/>
      <c r="O388" s="445"/>
      <c r="P388" s="445"/>
      <c r="Q388" s="445"/>
      <c r="R388" s="445"/>
      <c r="S388" s="445"/>
      <c r="T388" s="445"/>
      <c r="U388" s="445"/>
      <c r="V388" s="445"/>
      <c r="W388" s="445"/>
      <c r="X388" s="445"/>
      <c r="Y388" s="445"/>
      <c r="Z388" s="445"/>
    </row>
    <row r="389" spans="1:26" ht="15.6" hidden="1" x14ac:dyDescent="0.3">
      <c r="A389" s="445"/>
      <c r="B389" s="445"/>
      <c r="C389" s="445"/>
      <c r="D389" s="445"/>
      <c r="E389" s="505" t="s">
        <v>947</v>
      </c>
      <c r="F389" s="505" t="s">
        <v>948</v>
      </c>
      <c r="G389" s="445"/>
      <c r="H389" s="445"/>
      <c r="I389" s="445"/>
      <c r="J389" s="445"/>
      <c r="K389" s="445"/>
      <c r="L389" s="445"/>
      <c r="M389" s="445"/>
      <c r="N389" s="445"/>
      <c r="O389" s="445"/>
      <c r="P389" s="445"/>
      <c r="Q389" s="445"/>
      <c r="R389" s="445"/>
      <c r="S389" s="445"/>
      <c r="T389" s="445"/>
      <c r="U389" s="445"/>
      <c r="V389" s="445"/>
      <c r="W389" s="445"/>
      <c r="X389" s="445"/>
      <c r="Y389" s="445"/>
      <c r="Z389" s="445"/>
    </row>
    <row r="390" spans="1:26" ht="15.6" hidden="1" x14ac:dyDescent="0.3">
      <c r="A390" s="445"/>
      <c r="B390" s="445"/>
      <c r="C390" s="445"/>
      <c r="D390" s="445"/>
      <c r="E390" s="505" t="s">
        <v>949</v>
      </c>
      <c r="F390" s="505" t="s">
        <v>950</v>
      </c>
      <c r="G390" s="445"/>
      <c r="H390" s="445"/>
      <c r="I390" s="445"/>
      <c r="J390" s="445"/>
      <c r="K390" s="445"/>
      <c r="L390" s="445"/>
      <c r="M390" s="445"/>
      <c r="N390" s="445"/>
      <c r="O390" s="445"/>
      <c r="P390" s="445"/>
      <c r="Q390" s="445"/>
      <c r="R390" s="445"/>
      <c r="S390" s="445"/>
      <c r="T390" s="445"/>
      <c r="U390" s="445"/>
      <c r="V390" s="445"/>
      <c r="W390" s="445"/>
      <c r="X390" s="445"/>
      <c r="Y390" s="445"/>
      <c r="Z390" s="445"/>
    </row>
    <row r="391" spans="1:26" ht="15.6" hidden="1" x14ac:dyDescent="0.3">
      <c r="A391" s="445"/>
      <c r="B391" s="445"/>
      <c r="C391" s="445"/>
      <c r="D391" s="445"/>
      <c r="E391" s="505" t="s">
        <v>951</v>
      </c>
      <c r="F391" s="505" t="s">
        <v>952</v>
      </c>
      <c r="G391" s="445"/>
      <c r="H391" s="445"/>
      <c r="I391" s="445"/>
      <c r="J391" s="445"/>
      <c r="K391" s="445"/>
      <c r="L391" s="445"/>
      <c r="M391" s="445"/>
      <c r="N391" s="445"/>
      <c r="O391" s="445"/>
      <c r="P391" s="445"/>
      <c r="Q391" s="445"/>
      <c r="R391" s="445"/>
      <c r="S391" s="445"/>
      <c r="T391" s="445"/>
      <c r="U391" s="445"/>
      <c r="V391" s="445"/>
      <c r="W391" s="445"/>
      <c r="X391" s="445"/>
      <c r="Y391" s="445"/>
      <c r="Z391" s="445"/>
    </row>
    <row r="392" spans="1:26" ht="15.6" hidden="1" x14ac:dyDescent="0.3">
      <c r="A392" s="445"/>
      <c r="B392" s="445"/>
      <c r="C392" s="445"/>
      <c r="D392" s="445"/>
      <c r="E392" s="505" t="s">
        <v>953</v>
      </c>
      <c r="F392" s="505" t="s">
        <v>954</v>
      </c>
      <c r="G392" s="445"/>
      <c r="H392" s="445"/>
      <c r="I392" s="445"/>
      <c r="J392" s="445"/>
      <c r="K392" s="445"/>
      <c r="L392" s="445"/>
      <c r="M392" s="445"/>
      <c r="N392" s="445"/>
      <c r="O392" s="445"/>
      <c r="P392" s="445"/>
      <c r="Q392" s="445"/>
      <c r="R392" s="445"/>
      <c r="S392" s="445"/>
      <c r="T392" s="445"/>
      <c r="U392" s="445"/>
      <c r="V392" s="445"/>
      <c r="W392" s="445"/>
      <c r="X392" s="445"/>
      <c r="Y392" s="445"/>
      <c r="Z392" s="445"/>
    </row>
    <row r="393" spans="1:26" ht="15.6" hidden="1" x14ac:dyDescent="0.3">
      <c r="A393" s="445"/>
      <c r="B393" s="445"/>
      <c r="C393" s="445"/>
      <c r="D393" s="445"/>
      <c r="E393" s="505" t="s">
        <v>955</v>
      </c>
      <c r="F393" s="505" t="s">
        <v>956</v>
      </c>
      <c r="G393" s="445"/>
      <c r="H393" s="445"/>
      <c r="I393" s="445"/>
      <c r="J393" s="445"/>
      <c r="K393" s="445"/>
      <c r="L393" s="445"/>
      <c r="M393" s="445"/>
      <c r="N393" s="445"/>
      <c r="O393" s="445"/>
      <c r="P393" s="445"/>
      <c r="Q393" s="445"/>
      <c r="R393" s="445"/>
      <c r="S393" s="445"/>
      <c r="T393" s="445"/>
      <c r="U393" s="445"/>
      <c r="V393" s="445"/>
      <c r="W393" s="445"/>
      <c r="X393" s="445"/>
      <c r="Y393" s="445"/>
      <c r="Z393" s="445"/>
    </row>
    <row r="394" spans="1:26" ht="15.6" hidden="1" x14ac:dyDescent="0.3">
      <c r="A394" s="445"/>
      <c r="B394" s="445"/>
      <c r="C394" s="445"/>
      <c r="D394" s="445"/>
      <c r="E394" s="505" t="s">
        <v>957</v>
      </c>
      <c r="F394" s="505" t="s">
        <v>958</v>
      </c>
      <c r="G394" s="445"/>
      <c r="H394" s="445"/>
      <c r="I394" s="445"/>
      <c r="J394" s="445"/>
      <c r="K394" s="445"/>
      <c r="L394" s="445"/>
      <c r="M394" s="445"/>
      <c r="N394" s="445"/>
      <c r="O394" s="445"/>
      <c r="P394" s="445"/>
      <c r="Q394" s="445"/>
      <c r="R394" s="445"/>
      <c r="S394" s="445"/>
      <c r="T394" s="445"/>
      <c r="U394" s="445"/>
      <c r="V394" s="445"/>
      <c r="W394" s="445"/>
      <c r="X394" s="445"/>
      <c r="Y394" s="445"/>
      <c r="Z394" s="445"/>
    </row>
    <row r="395" spans="1:26" ht="15.6" hidden="1" x14ac:dyDescent="0.3">
      <c r="A395" s="445"/>
      <c r="B395" s="445"/>
      <c r="C395" s="445"/>
      <c r="D395" s="445"/>
      <c r="E395" s="505" t="s">
        <v>959</v>
      </c>
      <c r="F395" s="505" t="s">
        <v>960</v>
      </c>
      <c r="G395" s="445"/>
      <c r="H395" s="445"/>
      <c r="I395" s="445"/>
      <c r="J395" s="445"/>
      <c r="K395" s="445"/>
      <c r="L395" s="445"/>
      <c r="M395" s="445"/>
      <c r="N395" s="445"/>
      <c r="O395" s="445"/>
      <c r="P395" s="445"/>
      <c r="Q395" s="445"/>
      <c r="R395" s="445"/>
      <c r="S395" s="445"/>
      <c r="T395" s="445"/>
      <c r="U395" s="445"/>
      <c r="V395" s="445"/>
      <c r="W395" s="445"/>
      <c r="X395" s="445"/>
      <c r="Y395" s="445"/>
      <c r="Z395" s="445"/>
    </row>
    <row r="396" spans="1:26" ht="15.6" hidden="1" x14ac:dyDescent="0.3">
      <c r="A396" s="445"/>
      <c r="B396" s="445"/>
      <c r="C396" s="445"/>
      <c r="D396" s="445"/>
      <c r="E396" s="505" t="s">
        <v>961</v>
      </c>
      <c r="F396" s="505" t="s">
        <v>962</v>
      </c>
      <c r="G396" s="445"/>
      <c r="H396" s="445"/>
      <c r="I396" s="445"/>
      <c r="J396" s="445"/>
      <c r="K396" s="445"/>
      <c r="L396" s="445"/>
      <c r="M396" s="445"/>
      <c r="N396" s="445"/>
      <c r="O396" s="445"/>
      <c r="P396" s="445"/>
      <c r="Q396" s="445"/>
      <c r="R396" s="445"/>
      <c r="S396" s="445"/>
      <c r="T396" s="445"/>
      <c r="U396" s="445"/>
      <c r="V396" s="445"/>
      <c r="W396" s="445"/>
      <c r="X396" s="445"/>
      <c r="Y396" s="445"/>
      <c r="Z396" s="445"/>
    </row>
    <row r="397" spans="1:26" ht="15.6" hidden="1" x14ac:dyDescent="0.3">
      <c r="A397" s="445"/>
      <c r="B397" s="445"/>
      <c r="C397" s="445"/>
      <c r="D397" s="445"/>
      <c r="E397" s="505" t="s">
        <v>963</v>
      </c>
      <c r="F397" s="505" t="s">
        <v>964</v>
      </c>
      <c r="G397" s="445"/>
      <c r="H397" s="445"/>
      <c r="I397" s="445"/>
      <c r="J397" s="445"/>
      <c r="K397" s="445"/>
      <c r="L397" s="445"/>
      <c r="M397" s="445"/>
      <c r="N397" s="445"/>
      <c r="O397" s="445"/>
      <c r="P397" s="445"/>
      <c r="Q397" s="445"/>
      <c r="R397" s="445"/>
      <c r="S397" s="445"/>
      <c r="T397" s="445"/>
      <c r="U397" s="445"/>
      <c r="V397" s="445"/>
      <c r="W397" s="445"/>
      <c r="X397" s="445"/>
      <c r="Y397" s="445"/>
      <c r="Z397" s="445"/>
    </row>
    <row r="398" spans="1:26" ht="15.6" hidden="1" x14ac:dyDescent="0.3">
      <c r="A398" s="445"/>
      <c r="B398" s="445"/>
      <c r="C398" s="445"/>
      <c r="D398" s="445"/>
      <c r="E398" s="505" t="s">
        <v>965</v>
      </c>
      <c r="F398" s="505" t="s">
        <v>966</v>
      </c>
      <c r="G398" s="445"/>
      <c r="H398" s="445"/>
      <c r="I398" s="445"/>
      <c r="J398" s="445"/>
      <c r="K398" s="445"/>
      <c r="L398" s="445"/>
      <c r="M398" s="445"/>
      <c r="N398" s="445"/>
      <c r="O398" s="445"/>
      <c r="P398" s="445"/>
      <c r="Q398" s="445"/>
      <c r="R398" s="445"/>
      <c r="S398" s="445"/>
      <c r="T398" s="445"/>
      <c r="U398" s="445"/>
      <c r="V398" s="445"/>
      <c r="W398" s="445"/>
      <c r="X398" s="445"/>
      <c r="Y398" s="445"/>
      <c r="Z398" s="445"/>
    </row>
    <row r="399" spans="1:26" ht="15.6" hidden="1" x14ac:dyDescent="0.3">
      <c r="A399" s="445"/>
      <c r="B399" s="445"/>
      <c r="C399" s="445"/>
      <c r="D399" s="445"/>
      <c r="E399" s="505" t="s">
        <v>967</v>
      </c>
      <c r="F399" s="505" t="s">
        <v>968</v>
      </c>
      <c r="G399" s="445"/>
      <c r="H399" s="445"/>
      <c r="I399" s="445"/>
      <c r="J399" s="445"/>
      <c r="K399" s="445"/>
      <c r="L399" s="445"/>
      <c r="M399" s="445"/>
      <c r="N399" s="445"/>
      <c r="O399" s="445"/>
      <c r="P399" s="445"/>
      <c r="Q399" s="445"/>
      <c r="R399" s="445"/>
      <c r="S399" s="445"/>
      <c r="T399" s="445"/>
      <c r="U399" s="445"/>
      <c r="V399" s="445"/>
      <c r="W399" s="445"/>
      <c r="X399" s="445"/>
      <c r="Y399" s="445"/>
      <c r="Z399" s="445"/>
    </row>
    <row r="400" spans="1:26" ht="15.6" hidden="1" x14ac:dyDescent="0.3">
      <c r="A400" s="445"/>
      <c r="B400" s="445"/>
      <c r="C400" s="445"/>
      <c r="D400" s="445"/>
      <c r="E400" s="505" t="s">
        <v>969</v>
      </c>
      <c r="F400" s="505" t="s">
        <v>970</v>
      </c>
      <c r="G400" s="445"/>
      <c r="H400" s="445"/>
      <c r="I400" s="445"/>
      <c r="J400" s="445"/>
      <c r="K400" s="445"/>
      <c r="L400" s="445"/>
      <c r="M400" s="445"/>
      <c r="N400" s="445"/>
      <c r="O400" s="445"/>
      <c r="P400" s="445"/>
      <c r="Q400" s="445"/>
      <c r="R400" s="445"/>
      <c r="S400" s="445"/>
      <c r="T400" s="445"/>
      <c r="U400" s="445"/>
      <c r="V400" s="445"/>
      <c r="W400" s="445"/>
      <c r="X400" s="445"/>
      <c r="Y400" s="445"/>
      <c r="Z400" s="445"/>
    </row>
    <row r="401" spans="1:26" ht="15.6" hidden="1" x14ac:dyDescent="0.3">
      <c r="A401" s="445"/>
      <c r="B401" s="445"/>
      <c r="C401" s="445"/>
      <c r="D401" s="445"/>
      <c r="E401" s="505" t="s">
        <v>971</v>
      </c>
      <c r="F401" s="505" t="s">
        <v>972</v>
      </c>
      <c r="G401" s="445"/>
      <c r="H401" s="445"/>
      <c r="I401" s="445"/>
      <c r="J401" s="445"/>
      <c r="K401" s="445"/>
      <c r="L401" s="445"/>
      <c r="M401" s="445"/>
      <c r="N401" s="445"/>
      <c r="O401" s="445"/>
      <c r="P401" s="445"/>
      <c r="Q401" s="445"/>
      <c r="R401" s="445"/>
      <c r="S401" s="445"/>
      <c r="T401" s="445"/>
      <c r="U401" s="445"/>
      <c r="V401" s="445"/>
      <c r="W401" s="445"/>
      <c r="X401" s="445"/>
      <c r="Y401" s="445"/>
      <c r="Z401" s="445"/>
    </row>
    <row r="402" spans="1:26" ht="15.6" hidden="1" x14ac:dyDescent="0.3">
      <c r="A402" s="445"/>
      <c r="B402" s="445"/>
      <c r="C402" s="445"/>
      <c r="D402" s="445"/>
      <c r="E402" s="505" t="s">
        <v>973</v>
      </c>
      <c r="F402" s="505" t="s">
        <v>974</v>
      </c>
      <c r="G402" s="445"/>
      <c r="H402" s="445"/>
      <c r="I402" s="445"/>
      <c r="J402" s="445"/>
      <c r="K402" s="445"/>
      <c r="L402" s="445"/>
      <c r="M402" s="445"/>
      <c r="N402" s="445"/>
      <c r="O402" s="445"/>
      <c r="P402" s="445"/>
      <c r="Q402" s="445"/>
      <c r="R402" s="445"/>
      <c r="S402" s="445"/>
      <c r="T402" s="445"/>
      <c r="U402" s="445"/>
      <c r="V402" s="445"/>
      <c r="W402" s="445"/>
      <c r="X402" s="445"/>
      <c r="Y402" s="445"/>
      <c r="Z402" s="445"/>
    </row>
    <row r="403" spans="1:26" ht="15.6" hidden="1" x14ac:dyDescent="0.3">
      <c r="A403" s="445"/>
      <c r="B403" s="445"/>
      <c r="C403" s="445"/>
      <c r="D403" s="445"/>
      <c r="E403" s="505" t="s">
        <v>975</v>
      </c>
      <c r="F403" s="505" t="s">
        <v>976</v>
      </c>
      <c r="G403" s="445"/>
      <c r="H403" s="445"/>
      <c r="I403" s="445"/>
      <c r="J403" s="445"/>
      <c r="K403" s="445"/>
      <c r="L403" s="445"/>
      <c r="M403" s="445"/>
      <c r="N403" s="445"/>
      <c r="O403" s="445"/>
      <c r="P403" s="445"/>
      <c r="Q403" s="445"/>
      <c r="R403" s="445"/>
      <c r="S403" s="445"/>
      <c r="T403" s="445"/>
      <c r="U403" s="445"/>
      <c r="V403" s="445"/>
      <c r="W403" s="445"/>
      <c r="X403" s="445"/>
      <c r="Y403" s="445"/>
      <c r="Z403" s="445"/>
    </row>
    <row r="404" spans="1:26" ht="15.6" hidden="1" x14ac:dyDescent="0.3">
      <c r="A404" s="445"/>
      <c r="B404" s="445"/>
      <c r="C404" s="445"/>
      <c r="D404" s="445"/>
      <c r="E404" s="505" t="s">
        <v>977</v>
      </c>
      <c r="F404" s="505" t="s">
        <v>978</v>
      </c>
      <c r="G404" s="445"/>
      <c r="H404" s="445"/>
      <c r="I404" s="445"/>
      <c r="J404" s="445"/>
      <c r="K404" s="445"/>
      <c r="L404" s="445"/>
      <c r="M404" s="445"/>
      <c r="N404" s="445"/>
      <c r="O404" s="445"/>
      <c r="P404" s="445"/>
      <c r="Q404" s="445"/>
      <c r="R404" s="445"/>
      <c r="S404" s="445"/>
      <c r="T404" s="445"/>
      <c r="U404" s="445"/>
      <c r="V404" s="445"/>
      <c r="W404" s="445"/>
      <c r="X404" s="445"/>
      <c r="Y404" s="445"/>
      <c r="Z404" s="445"/>
    </row>
    <row r="405" spans="1:26" ht="15.6" hidden="1" x14ac:dyDescent="0.3">
      <c r="A405" s="445"/>
      <c r="B405" s="445"/>
      <c r="C405" s="445"/>
      <c r="D405" s="445"/>
      <c r="E405" s="505" t="s">
        <v>979</v>
      </c>
      <c r="F405" s="505" t="s">
        <v>980</v>
      </c>
      <c r="G405" s="445"/>
      <c r="H405" s="445"/>
      <c r="I405" s="445"/>
      <c r="J405" s="445"/>
      <c r="K405" s="445"/>
      <c r="L405" s="445"/>
      <c r="M405" s="445"/>
      <c r="N405" s="445"/>
      <c r="O405" s="445"/>
      <c r="P405" s="445"/>
      <c r="Q405" s="445"/>
      <c r="R405" s="445"/>
      <c r="S405" s="445"/>
      <c r="T405" s="445"/>
      <c r="U405" s="445"/>
      <c r="V405" s="445"/>
      <c r="W405" s="445"/>
      <c r="X405" s="445"/>
      <c r="Y405" s="445"/>
      <c r="Z405" s="445"/>
    </row>
    <row r="406" spans="1:26" ht="15.6" hidden="1" x14ac:dyDescent="0.3">
      <c r="A406" s="445"/>
      <c r="B406" s="445"/>
      <c r="C406" s="445"/>
      <c r="D406" s="445"/>
      <c r="E406" s="505" t="s">
        <v>57</v>
      </c>
      <c r="F406" s="505" t="s">
        <v>981</v>
      </c>
      <c r="G406" s="445"/>
      <c r="H406" s="445"/>
      <c r="I406" s="445"/>
      <c r="J406" s="445"/>
      <c r="K406" s="445"/>
      <c r="L406" s="445"/>
      <c r="M406" s="445"/>
      <c r="N406" s="445"/>
      <c r="O406" s="445"/>
      <c r="P406" s="445"/>
      <c r="Q406" s="445"/>
      <c r="R406" s="445"/>
      <c r="S406" s="445"/>
      <c r="T406" s="445"/>
      <c r="U406" s="445"/>
      <c r="V406" s="445"/>
      <c r="W406" s="445"/>
      <c r="X406" s="445"/>
      <c r="Y406" s="445"/>
      <c r="Z406" s="445"/>
    </row>
    <row r="407" spans="1:26" ht="15.6" hidden="1" x14ac:dyDescent="0.3">
      <c r="A407" s="445"/>
      <c r="B407" s="445"/>
      <c r="C407" s="445"/>
      <c r="D407" s="445"/>
      <c r="E407" s="505" t="s">
        <v>982</v>
      </c>
      <c r="F407" s="505" t="s">
        <v>983</v>
      </c>
      <c r="G407" s="445"/>
      <c r="H407" s="445"/>
      <c r="I407" s="445"/>
      <c r="J407" s="445"/>
      <c r="K407" s="445"/>
      <c r="L407" s="445"/>
      <c r="M407" s="445"/>
      <c r="N407" s="445"/>
      <c r="O407" s="445"/>
      <c r="P407" s="445"/>
      <c r="Q407" s="445"/>
      <c r="R407" s="445"/>
      <c r="S407" s="445"/>
      <c r="T407" s="445"/>
      <c r="U407" s="445"/>
      <c r="V407" s="445"/>
      <c r="W407" s="445"/>
      <c r="X407" s="445"/>
      <c r="Y407" s="445"/>
      <c r="Z407" s="445"/>
    </row>
    <row r="408" spans="1:26" ht="15.6" hidden="1" x14ac:dyDescent="0.3">
      <c r="A408" s="445"/>
      <c r="B408" s="445"/>
      <c r="C408" s="445"/>
      <c r="D408" s="445"/>
      <c r="E408" s="505" t="s">
        <v>984</v>
      </c>
      <c r="F408" s="505" t="s">
        <v>985</v>
      </c>
      <c r="G408" s="445"/>
      <c r="H408" s="445"/>
      <c r="I408" s="445"/>
      <c r="J408" s="445"/>
      <c r="K408" s="445"/>
      <c r="L408" s="445"/>
      <c r="M408" s="445"/>
      <c r="N408" s="445"/>
      <c r="O408" s="445"/>
      <c r="P408" s="445"/>
      <c r="Q408" s="445"/>
      <c r="R408" s="445"/>
      <c r="S408" s="445"/>
      <c r="T408" s="445"/>
      <c r="U408" s="445"/>
      <c r="V408" s="445"/>
      <c r="W408" s="445"/>
      <c r="X408" s="445"/>
      <c r="Y408" s="445"/>
      <c r="Z408" s="445"/>
    </row>
    <row r="409" spans="1:26" ht="15.6" hidden="1" x14ac:dyDescent="0.3">
      <c r="A409" s="445"/>
      <c r="B409" s="445"/>
      <c r="C409" s="445"/>
      <c r="D409" s="445"/>
      <c r="E409" s="505" t="s">
        <v>986</v>
      </c>
      <c r="F409" s="505" t="s">
        <v>987</v>
      </c>
      <c r="G409" s="445"/>
      <c r="H409" s="445"/>
      <c r="I409" s="445"/>
      <c r="J409" s="445"/>
      <c r="K409" s="445"/>
      <c r="L409" s="445"/>
      <c r="M409" s="445"/>
      <c r="N409" s="445"/>
      <c r="O409" s="445"/>
      <c r="P409" s="445"/>
      <c r="Q409" s="445"/>
      <c r="R409" s="445"/>
      <c r="S409" s="445"/>
      <c r="T409" s="445"/>
      <c r="U409" s="445"/>
      <c r="V409" s="445"/>
      <c r="W409" s="445"/>
      <c r="X409" s="445"/>
      <c r="Y409" s="445"/>
      <c r="Z409" s="445"/>
    </row>
    <row r="410" spans="1:26" ht="15.6" hidden="1" x14ac:dyDescent="0.3">
      <c r="A410" s="445"/>
      <c r="B410" s="445"/>
      <c r="C410" s="445"/>
      <c r="D410" s="445"/>
      <c r="E410" s="505" t="s">
        <v>988</v>
      </c>
      <c r="F410" s="505" t="s">
        <v>989</v>
      </c>
      <c r="G410" s="445"/>
      <c r="H410" s="445"/>
      <c r="I410" s="445"/>
      <c r="J410" s="445"/>
      <c r="K410" s="445"/>
      <c r="L410" s="445"/>
      <c r="M410" s="445"/>
      <c r="N410" s="445"/>
      <c r="O410" s="445"/>
      <c r="P410" s="445"/>
      <c r="Q410" s="445"/>
      <c r="R410" s="445"/>
      <c r="S410" s="445"/>
      <c r="T410" s="445"/>
      <c r="U410" s="445"/>
      <c r="V410" s="445"/>
      <c r="W410" s="445"/>
      <c r="X410" s="445"/>
      <c r="Y410" s="445"/>
      <c r="Z410" s="445"/>
    </row>
    <row r="411" spans="1:26" ht="15.6" hidden="1" x14ac:dyDescent="0.3">
      <c r="A411" s="445"/>
      <c r="B411" s="445"/>
      <c r="C411" s="445"/>
      <c r="D411" s="445"/>
      <c r="E411" s="505" t="s">
        <v>990</v>
      </c>
      <c r="F411" s="505" t="s">
        <v>991</v>
      </c>
      <c r="G411" s="445"/>
      <c r="H411" s="445"/>
      <c r="I411" s="445"/>
      <c r="J411" s="445"/>
      <c r="K411" s="445"/>
      <c r="L411" s="445"/>
      <c r="M411" s="445"/>
      <c r="N411" s="445"/>
      <c r="O411" s="445"/>
      <c r="P411" s="445"/>
      <c r="Q411" s="445"/>
      <c r="R411" s="445"/>
      <c r="S411" s="445"/>
      <c r="T411" s="445"/>
      <c r="U411" s="445"/>
      <c r="V411" s="445"/>
      <c r="W411" s="445"/>
      <c r="X411" s="445"/>
      <c r="Y411" s="445"/>
      <c r="Z411" s="445"/>
    </row>
    <row r="412" spans="1:26" ht="15.6" hidden="1" x14ac:dyDescent="0.3">
      <c r="A412" s="445"/>
      <c r="B412" s="445"/>
      <c r="C412" s="445"/>
      <c r="D412" s="445"/>
      <c r="E412" s="505" t="s">
        <v>992</v>
      </c>
      <c r="F412" s="505" t="s">
        <v>993</v>
      </c>
      <c r="G412" s="445"/>
      <c r="H412" s="445"/>
      <c r="I412" s="445"/>
      <c r="J412" s="445"/>
      <c r="K412" s="445"/>
      <c r="L412" s="445"/>
      <c r="M412" s="445"/>
      <c r="N412" s="445"/>
      <c r="O412" s="445"/>
      <c r="P412" s="445"/>
      <c r="Q412" s="445"/>
      <c r="R412" s="445"/>
      <c r="S412" s="445"/>
      <c r="T412" s="445"/>
      <c r="U412" s="445"/>
      <c r="V412" s="445"/>
      <c r="W412" s="445"/>
      <c r="X412" s="445"/>
      <c r="Y412" s="445"/>
      <c r="Z412" s="445"/>
    </row>
    <row r="413" spans="1:26" ht="15.6" hidden="1" x14ac:dyDescent="0.3">
      <c r="A413" s="445"/>
      <c r="B413" s="445"/>
      <c r="C413" s="445"/>
      <c r="D413" s="445"/>
      <c r="E413" s="505" t="s">
        <v>994</v>
      </c>
      <c r="F413" s="505" t="s">
        <v>995</v>
      </c>
      <c r="G413" s="445"/>
      <c r="H413" s="445"/>
      <c r="I413" s="445"/>
      <c r="J413" s="445"/>
      <c r="K413" s="445"/>
      <c r="L413" s="445"/>
      <c r="M413" s="445"/>
      <c r="N413" s="445"/>
      <c r="O413" s="445"/>
      <c r="P413" s="445"/>
      <c r="Q413" s="445"/>
      <c r="R413" s="445"/>
      <c r="S413" s="445"/>
      <c r="T413" s="445"/>
      <c r="U413" s="445"/>
      <c r="V413" s="445"/>
      <c r="W413" s="445"/>
      <c r="X413" s="445"/>
      <c r="Y413" s="445"/>
      <c r="Z413" s="445"/>
    </row>
    <row r="414" spans="1:26" ht="15.6" hidden="1" x14ac:dyDescent="0.3">
      <c r="A414" s="445"/>
      <c r="B414" s="445"/>
      <c r="C414" s="445"/>
      <c r="D414" s="445"/>
      <c r="E414" s="505" t="s">
        <v>996</v>
      </c>
      <c r="F414" s="505" t="s">
        <v>997</v>
      </c>
      <c r="G414" s="445"/>
      <c r="H414" s="445"/>
      <c r="I414" s="445"/>
      <c r="J414" s="445"/>
      <c r="K414" s="445"/>
      <c r="L414" s="445"/>
      <c r="M414" s="445"/>
      <c r="N414" s="445"/>
      <c r="O414" s="445"/>
      <c r="P414" s="445"/>
      <c r="Q414" s="445"/>
      <c r="R414" s="445"/>
      <c r="S414" s="445"/>
      <c r="T414" s="445"/>
      <c r="U414" s="445"/>
      <c r="V414" s="445"/>
      <c r="W414" s="445"/>
      <c r="X414" s="445"/>
      <c r="Y414" s="445"/>
      <c r="Z414" s="445"/>
    </row>
    <row r="415" spans="1:26" ht="15.6" hidden="1" x14ac:dyDescent="0.3">
      <c r="A415" s="445"/>
      <c r="B415" s="445"/>
      <c r="C415" s="445"/>
      <c r="D415" s="445"/>
      <c r="E415" s="505" t="s">
        <v>998</v>
      </c>
      <c r="F415" s="505" t="s">
        <v>999</v>
      </c>
      <c r="G415" s="445"/>
      <c r="H415" s="445"/>
      <c r="I415" s="445"/>
      <c r="J415" s="445"/>
      <c r="K415" s="445"/>
      <c r="L415" s="445"/>
      <c r="M415" s="445"/>
      <c r="N415" s="445"/>
      <c r="O415" s="445"/>
      <c r="P415" s="445"/>
      <c r="Q415" s="445"/>
      <c r="R415" s="445"/>
      <c r="S415" s="445"/>
      <c r="T415" s="445"/>
      <c r="U415" s="445"/>
      <c r="V415" s="445"/>
      <c r="W415" s="445"/>
      <c r="X415" s="445"/>
      <c r="Y415" s="445"/>
      <c r="Z415" s="445"/>
    </row>
    <row r="416" spans="1:26" ht="15.6" hidden="1" x14ac:dyDescent="0.3">
      <c r="A416" s="445"/>
      <c r="B416" s="445"/>
      <c r="C416" s="445"/>
      <c r="D416" s="445"/>
      <c r="E416" s="505" t="s">
        <v>1000</v>
      </c>
      <c r="F416" s="505" t="s">
        <v>1001</v>
      </c>
      <c r="G416" s="445"/>
      <c r="H416" s="445"/>
      <c r="I416" s="445"/>
      <c r="J416" s="445"/>
      <c r="K416" s="445"/>
      <c r="L416" s="445"/>
      <c r="M416" s="445"/>
      <c r="N416" s="445"/>
      <c r="O416" s="445"/>
      <c r="P416" s="445"/>
      <c r="Q416" s="445"/>
      <c r="R416" s="445"/>
      <c r="S416" s="445"/>
      <c r="T416" s="445"/>
      <c r="U416" s="445"/>
      <c r="V416" s="445"/>
      <c r="W416" s="445"/>
      <c r="X416" s="445"/>
      <c r="Y416" s="445"/>
      <c r="Z416" s="445"/>
    </row>
    <row r="417" spans="1:26" ht="15.6" hidden="1" x14ac:dyDescent="0.3">
      <c r="A417" s="445"/>
      <c r="B417" s="445"/>
      <c r="C417" s="445"/>
      <c r="D417" s="445"/>
      <c r="E417" s="505" t="s">
        <v>1002</v>
      </c>
      <c r="F417" s="505" t="s">
        <v>1003</v>
      </c>
      <c r="G417" s="445"/>
      <c r="H417" s="445"/>
      <c r="I417" s="445"/>
      <c r="J417" s="445"/>
      <c r="K417" s="445"/>
      <c r="L417" s="445"/>
      <c r="M417" s="445"/>
      <c r="N417" s="445"/>
      <c r="O417" s="445"/>
      <c r="P417" s="445"/>
      <c r="Q417" s="445"/>
      <c r="R417" s="445"/>
      <c r="S417" s="445"/>
      <c r="T417" s="445"/>
      <c r="U417" s="445"/>
      <c r="V417" s="445"/>
      <c r="W417" s="445"/>
      <c r="X417" s="445"/>
      <c r="Y417" s="445"/>
      <c r="Z417" s="445"/>
    </row>
    <row r="418" spans="1:26" ht="15.6" hidden="1" x14ac:dyDescent="0.3">
      <c r="A418" s="445"/>
      <c r="B418" s="445"/>
      <c r="C418" s="445"/>
      <c r="D418" s="445"/>
      <c r="E418" s="505" t="s">
        <v>1004</v>
      </c>
      <c r="F418" s="505" t="s">
        <v>1005</v>
      </c>
      <c r="G418" s="445"/>
      <c r="H418" s="445"/>
      <c r="I418" s="445"/>
      <c r="J418" s="445"/>
      <c r="K418" s="445"/>
      <c r="L418" s="445"/>
      <c r="M418" s="445"/>
      <c r="N418" s="445"/>
      <c r="O418" s="445"/>
      <c r="P418" s="445"/>
      <c r="Q418" s="445"/>
      <c r="R418" s="445"/>
      <c r="S418" s="445"/>
      <c r="T418" s="445"/>
      <c r="U418" s="445"/>
      <c r="V418" s="445"/>
      <c r="W418" s="445"/>
      <c r="X418" s="445"/>
      <c r="Y418" s="445"/>
      <c r="Z418" s="445"/>
    </row>
    <row r="419" spans="1:26" ht="15.6" hidden="1" x14ac:dyDescent="0.3">
      <c r="A419" s="445"/>
      <c r="B419" s="445"/>
      <c r="C419" s="445"/>
      <c r="D419" s="445"/>
      <c r="E419" s="505" t="s">
        <v>1006</v>
      </c>
      <c r="F419" s="505" t="s">
        <v>1007</v>
      </c>
      <c r="G419" s="445"/>
      <c r="H419" s="445"/>
      <c r="I419" s="445"/>
      <c r="J419" s="445"/>
      <c r="K419" s="445"/>
      <c r="L419" s="445"/>
      <c r="M419" s="445"/>
      <c r="N419" s="445"/>
      <c r="O419" s="445"/>
      <c r="P419" s="445"/>
      <c r="Q419" s="445"/>
      <c r="R419" s="445"/>
      <c r="S419" s="445"/>
      <c r="T419" s="445"/>
      <c r="U419" s="445"/>
      <c r="V419" s="445"/>
      <c r="W419" s="445"/>
      <c r="X419" s="445"/>
      <c r="Y419" s="445"/>
      <c r="Z419" s="445"/>
    </row>
    <row r="420" spans="1:26" ht="15.6" hidden="1" x14ac:dyDescent="0.3">
      <c r="A420" s="445"/>
      <c r="B420" s="445"/>
      <c r="C420" s="445"/>
      <c r="D420" s="445"/>
      <c r="E420" s="505" t="s">
        <v>1008</v>
      </c>
      <c r="F420" s="505" t="s">
        <v>1009</v>
      </c>
      <c r="G420" s="445"/>
      <c r="H420" s="445"/>
      <c r="I420" s="445"/>
      <c r="J420" s="445"/>
      <c r="K420" s="445"/>
      <c r="L420" s="445"/>
      <c r="M420" s="445"/>
      <c r="N420" s="445"/>
      <c r="O420" s="445"/>
      <c r="P420" s="445"/>
      <c r="Q420" s="445"/>
      <c r="R420" s="445"/>
      <c r="S420" s="445"/>
      <c r="T420" s="445"/>
      <c r="U420" s="445"/>
      <c r="V420" s="445"/>
      <c r="W420" s="445"/>
      <c r="X420" s="445"/>
      <c r="Y420" s="445"/>
      <c r="Z420" s="445"/>
    </row>
    <row r="421" spans="1:26" ht="15.6" hidden="1" x14ac:dyDescent="0.3">
      <c r="A421" s="445"/>
      <c r="B421" s="445"/>
      <c r="C421" s="445"/>
      <c r="D421" s="445"/>
      <c r="E421" s="505" t="s">
        <v>1010</v>
      </c>
      <c r="F421" s="505" t="s">
        <v>1011</v>
      </c>
      <c r="G421" s="445"/>
      <c r="H421" s="445"/>
      <c r="I421" s="445"/>
      <c r="J421" s="445"/>
      <c r="K421" s="445"/>
      <c r="L421" s="445"/>
      <c r="M421" s="445"/>
      <c r="N421" s="445"/>
      <c r="O421" s="445"/>
      <c r="P421" s="445"/>
      <c r="Q421" s="445"/>
      <c r="R421" s="445"/>
      <c r="S421" s="445"/>
      <c r="T421" s="445"/>
      <c r="U421" s="445"/>
      <c r="V421" s="445"/>
      <c r="W421" s="445"/>
      <c r="X421" s="445"/>
      <c r="Y421" s="445"/>
      <c r="Z421" s="445"/>
    </row>
    <row r="422" spans="1:26" ht="15.6" hidden="1" x14ac:dyDescent="0.3">
      <c r="A422" s="445"/>
      <c r="B422" s="445"/>
      <c r="C422" s="445"/>
      <c r="D422" s="445"/>
      <c r="E422" s="505" t="s">
        <v>1012</v>
      </c>
      <c r="F422" s="505" t="s">
        <v>1013</v>
      </c>
      <c r="G422" s="445"/>
      <c r="H422" s="445"/>
      <c r="I422" s="445"/>
      <c r="J422" s="445"/>
      <c r="K422" s="445"/>
      <c r="L422" s="445"/>
      <c r="M422" s="445"/>
      <c r="N422" s="445"/>
      <c r="O422" s="445"/>
      <c r="P422" s="445"/>
      <c r="Q422" s="445"/>
      <c r="R422" s="445"/>
      <c r="S422" s="445"/>
      <c r="T422" s="445"/>
      <c r="U422" s="445"/>
      <c r="V422" s="445"/>
      <c r="W422" s="445"/>
      <c r="X422" s="445"/>
      <c r="Y422" s="445"/>
      <c r="Z422" s="445"/>
    </row>
    <row r="423" spans="1:26" ht="15.6" hidden="1" x14ac:dyDescent="0.3">
      <c r="A423" s="445"/>
      <c r="B423" s="445"/>
      <c r="C423" s="445"/>
      <c r="D423" s="445"/>
      <c r="E423" s="505" t="s">
        <v>1014</v>
      </c>
      <c r="F423" s="505" t="s">
        <v>1015</v>
      </c>
      <c r="G423" s="445"/>
      <c r="H423" s="445"/>
      <c r="I423" s="445"/>
      <c r="J423" s="445"/>
      <c r="K423" s="445"/>
      <c r="L423" s="445"/>
      <c r="M423" s="445"/>
      <c r="N423" s="445"/>
      <c r="O423" s="445"/>
      <c r="P423" s="445"/>
      <c r="Q423" s="445"/>
      <c r="R423" s="445"/>
      <c r="S423" s="445"/>
      <c r="T423" s="445"/>
      <c r="U423" s="445"/>
      <c r="V423" s="445"/>
      <c r="W423" s="445"/>
      <c r="X423" s="445"/>
      <c r="Y423" s="445"/>
      <c r="Z423" s="445"/>
    </row>
    <row r="424" spans="1:26" ht="15.6" hidden="1" x14ac:dyDescent="0.3">
      <c r="A424" s="445"/>
      <c r="B424" s="445"/>
      <c r="C424" s="445"/>
      <c r="D424" s="445"/>
      <c r="E424" s="505" t="s">
        <v>1016</v>
      </c>
      <c r="F424" s="505" t="s">
        <v>1017</v>
      </c>
      <c r="G424" s="445"/>
      <c r="H424" s="445"/>
      <c r="I424" s="445"/>
      <c r="J424" s="445"/>
      <c r="K424" s="445"/>
      <c r="L424" s="445"/>
      <c r="M424" s="445"/>
      <c r="N424" s="445"/>
      <c r="O424" s="445"/>
      <c r="P424" s="445"/>
      <c r="Q424" s="445"/>
      <c r="R424" s="445"/>
      <c r="S424" s="445"/>
      <c r="T424" s="445"/>
      <c r="U424" s="445"/>
      <c r="V424" s="445"/>
      <c r="W424" s="445"/>
      <c r="X424" s="445"/>
      <c r="Y424" s="445"/>
      <c r="Z424" s="445"/>
    </row>
    <row r="425" spans="1:26" ht="15.6" hidden="1" x14ac:dyDescent="0.3">
      <c r="A425" s="445"/>
      <c r="B425" s="445"/>
      <c r="C425" s="445"/>
      <c r="D425" s="445"/>
      <c r="E425" s="505" t="s">
        <v>1018</v>
      </c>
      <c r="F425" s="505" t="s">
        <v>1019</v>
      </c>
      <c r="G425" s="445"/>
      <c r="H425" s="445"/>
      <c r="I425" s="445"/>
      <c r="J425" s="445"/>
      <c r="K425" s="445"/>
      <c r="L425" s="445"/>
      <c r="M425" s="445"/>
      <c r="N425" s="445"/>
      <c r="O425" s="445"/>
      <c r="P425" s="445"/>
      <c r="Q425" s="445"/>
      <c r="R425" s="445"/>
      <c r="S425" s="445"/>
      <c r="T425" s="445"/>
      <c r="U425" s="445"/>
      <c r="V425" s="445"/>
      <c r="W425" s="445"/>
      <c r="X425" s="445"/>
      <c r="Y425" s="445"/>
      <c r="Z425" s="445"/>
    </row>
    <row r="426" spans="1:26" ht="15.6" hidden="1" x14ac:dyDescent="0.3">
      <c r="A426" s="445"/>
      <c r="B426" s="445"/>
      <c r="C426" s="445"/>
      <c r="D426" s="445"/>
      <c r="E426" s="505" t="s">
        <v>1020</v>
      </c>
      <c r="F426" s="505" t="s">
        <v>1021</v>
      </c>
      <c r="G426" s="445"/>
      <c r="H426" s="445"/>
      <c r="I426" s="445"/>
      <c r="J426" s="445"/>
      <c r="K426" s="445"/>
      <c r="L426" s="445"/>
      <c r="M426" s="445"/>
      <c r="N426" s="445"/>
      <c r="O426" s="445"/>
      <c r="P426" s="445"/>
      <c r="Q426" s="445"/>
      <c r="R426" s="445"/>
      <c r="S426" s="445"/>
      <c r="T426" s="445"/>
      <c r="U426" s="445"/>
      <c r="V426" s="445"/>
      <c r="W426" s="445"/>
      <c r="X426" s="445"/>
      <c r="Y426" s="445"/>
      <c r="Z426" s="445"/>
    </row>
    <row r="427" spans="1:26" ht="15.6" hidden="1" x14ac:dyDescent="0.3">
      <c r="A427" s="445"/>
      <c r="B427" s="445"/>
      <c r="C427" s="445"/>
      <c r="D427" s="445"/>
      <c r="E427" s="505" t="s">
        <v>1022</v>
      </c>
      <c r="F427" s="505" t="s">
        <v>1023</v>
      </c>
      <c r="G427" s="445"/>
      <c r="H427" s="445"/>
      <c r="I427" s="445"/>
      <c r="J427" s="445"/>
      <c r="K427" s="445"/>
      <c r="L427" s="445"/>
      <c r="M427" s="445"/>
      <c r="N427" s="445"/>
      <c r="O427" s="445"/>
      <c r="P427" s="445"/>
      <c r="Q427" s="445"/>
      <c r="R427" s="445"/>
      <c r="S427" s="445"/>
      <c r="T427" s="445"/>
      <c r="U427" s="445"/>
      <c r="V427" s="445"/>
      <c r="W427" s="445"/>
      <c r="X427" s="445"/>
      <c r="Y427" s="445"/>
      <c r="Z427" s="445"/>
    </row>
    <row r="428" spans="1:26" ht="15.6" hidden="1" x14ac:dyDescent="0.3">
      <c r="A428" s="445"/>
      <c r="B428" s="445"/>
      <c r="C428" s="445"/>
      <c r="D428" s="445"/>
      <c r="E428" s="505" t="s">
        <v>1024</v>
      </c>
      <c r="F428" s="505" t="s">
        <v>1025</v>
      </c>
      <c r="G428" s="445"/>
      <c r="H428" s="445"/>
      <c r="I428" s="445"/>
      <c r="J428" s="445"/>
      <c r="K428" s="445"/>
      <c r="L428" s="445"/>
      <c r="M428" s="445"/>
      <c r="N428" s="445"/>
      <c r="O428" s="445"/>
      <c r="P428" s="445"/>
      <c r="Q428" s="445"/>
      <c r="R428" s="445"/>
      <c r="S428" s="445"/>
      <c r="T428" s="445"/>
      <c r="U428" s="445"/>
      <c r="V428" s="445"/>
      <c r="W428" s="445"/>
      <c r="X428" s="445"/>
      <c r="Y428" s="445"/>
      <c r="Z428" s="445"/>
    </row>
    <row r="429" spans="1:26" ht="15.6" hidden="1" x14ac:dyDescent="0.3">
      <c r="A429" s="445"/>
      <c r="B429" s="445"/>
      <c r="C429" s="445"/>
      <c r="D429" s="445"/>
      <c r="E429" s="505" t="s">
        <v>1026</v>
      </c>
      <c r="F429" s="505" t="s">
        <v>1027</v>
      </c>
      <c r="G429" s="445"/>
      <c r="H429" s="445"/>
      <c r="I429" s="445"/>
      <c r="J429" s="445"/>
      <c r="K429" s="445"/>
      <c r="L429" s="445"/>
      <c r="M429" s="445"/>
      <c r="N429" s="445"/>
      <c r="O429" s="445"/>
      <c r="P429" s="445"/>
      <c r="Q429" s="445"/>
      <c r="R429" s="445"/>
      <c r="S429" s="445"/>
      <c r="T429" s="445"/>
      <c r="U429" s="445"/>
      <c r="V429" s="445"/>
      <c r="W429" s="445"/>
      <c r="X429" s="445"/>
      <c r="Y429" s="445"/>
      <c r="Z429" s="445"/>
    </row>
    <row r="430" spans="1:26" ht="15.6" hidden="1" x14ac:dyDescent="0.3">
      <c r="A430" s="445"/>
      <c r="B430" s="445"/>
      <c r="C430" s="445"/>
      <c r="D430" s="445"/>
      <c r="E430" s="505" t="s">
        <v>1028</v>
      </c>
      <c r="F430" s="505" t="s">
        <v>1029</v>
      </c>
      <c r="G430" s="445"/>
      <c r="H430" s="445"/>
      <c r="I430" s="445"/>
      <c r="J430" s="445"/>
      <c r="K430" s="445"/>
      <c r="L430" s="445"/>
      <c r="M430" s="445"/>
      <c r="N430" s="445"/>
      <c r="O430" s="445"/>
      <c r="P430" s="445"/>
      <c r="Q430" s="445"/>
      <c r="R430" s="445"/>
      <c r="S430" s="445"/>
      <c r="T430" s="445"/>
      <c r="U430" s="445"/>
      <c r="V430" s="445"/>
      <c r="W430" s="445"/>
      <c r="X430" s="445"/>
      <c r="Y430" s="445"/>
      <c r="Z430" s="445"/>
    </row>
    <row r="431" spans="1:26" ht="15.6" hidden="1" x14ac:dyDescent="0.3">
      <c r="A431" s="445"/>
      <c r="B431" s="445"/>
      <c r="C431" s="445"/>
      <c r="D431" s="445"/>
      <c r="E431" s="505" t="s">
        <v>1030</v>
      </c>
      <c r="F431" s="505" t="s">
        <v>1031</v>
      </c>
      <c r="G431" s="445"/>
      <c r="H431" s="445"/>
      <c r="I431" s="445"/>
      <c r="J431" s="445"/>
      <c r="K431" s="445"/>
      <c r="L431" s="445"/>
      <c r="M431" s="445"/>
      <c r="N431" s="445"/>
      <c r="O431" s="445"/>
      <c r="P431" s="445"/>
      <c r="Q431" s="445"/>
      <c r="R431" s="445"/>
      <c r="S431" s="445"/>
      <c r="T431" s="445"/>
      <c r="U431" s="445"/>
      <c r="V431" s="445"/>
      <c r="W431" s="445"/>
      <c r="X431" s="445"/>
      <c r="Y431" s="445"/>
      <c r="Z431" s="445"/>
    </row>
    <row r="432" spans="1:26" ht="15.6" hidden="1" x14ac:dyDescent="0.3">
      <c r="A432" s="445"/>
      <c r="B432" s="445"/>
      <c r="C432" s="445"/>
      <c r="D432" s="445"/>
      <c r="E432" s="505" t="s">
        <v>1032</v>
      </c>
      <c r="F432" s="505" t="s">
        <v>1033</v>
      </c>
      <c r="G432" s="445"/>
      <c r="H432" s="445"/>
      <c r="I432" s="445"/>
      <c r="J432" s="445"/>
      <c r="K432" s="445"/>
      <c r="L432" s="445"/>
      <c r="M432" s="445"/>
      <c r="N432" s="445"/>
      <c r="O432" s="445"/>
      <c r="P432" s="445"/>
      <c r="Q432" s="445"/>
      <c r="R432" s="445"/>
      <c r="S432" s="445"/>
      <c r="T432" s="445"/>
      <c r="U432" s="445"/>
      <c r="V432" s="445"/>
      <c r="W432" s="445"/>
      <c r="X432" s="445"/>
      <c r="Y432" s="445"/>
      <c r="Z432" s="445"/>
    </row>
    <row r="433" spans="1:26" ht="15.6" hidden="1" x14ac:dyDescent="0.3">
      <c r="A433" s="445"/>
      <c r="B433" s="445"/>
      <c r="C433" s="445"/>
      <c r="D433" s="445"/>
      <c r="E433" s="505" t="s">
        <v>1034</v>
      </c>
      <c r="F433" s="505" t="s">
        <v>1035</v>
      </c>
      <c r="G433" s="445"/>
      <c r="H433" s="445"/>
      <c r="I433" s="445"/>
      <c r="J433" s="445"/>
      <c r="K433" s="445"/>
      <c r="L433" s="445"/>
      <c r="M433" s="445"/>
      <c r="N433" s="445"/>
      <c r="O433" s="445"/>
      <c r="P433" s="445"/>
      <c r="Q433" s="445"/>
      <c r="R433" s="445"/>
      <c r="S433" s="445"/>
      <c r="T433" s="445"/>
      <c r="U433" s="445"/>
      <c r="V433" s="445"/>
      <c r="W433" s="445"/>
      <c r="X433" s="445"/>
      <c r="Y433" s="445"/>
      <c r="Z433" s="445"/>
    </row>
    <row r="434" spans="1:26" ht="15.6" hidden="1" x14ac:dyDescent="0.3">
      <c r="A434" s="445"/>
      <c r="B434" s="445"/>
      <c r="C434" s="445"/>
      <c r="D434" s="445"/>
      <c r="E434" s="505" t="s">
        <v>1036</v>
      </c>
      <c r="F434" s="505" t="s">
        <v>1037</v>
      </c>
      <c r="G434" s="445"/>
      <c r="H434" s="445"/>
      <c r="I434" s="445"/>
      <c r="J434" s="445"/>
      <c r="K434" s="445"/>
      <c r="L434" s="445"/>
      <c r="M434" s="445"/>
      <c r="N434" s="445"/>
      <c r="O434" s="445"/>
      <c r="P434" s="445"/>
      <c r="Q434" s="445"/>
      <c r="R434" s="445"/>
      <c r="S434" s="445"/>
      <c r="T434" s="445"/>
      <c r="U434" s="445"/>
      <c r="V434" s="445"/>
      <c r="W434" s="445"/>
      <c r="X434" s="445"/>
      <c r="Y434" s="445"/>
      <c r="Z434" s="445"/>
    </row>
    <row r="435" spans="1:26" ht="15.6" hidden="1" x14ac:dyDescent="0.3">
      <c r="A435" s="445"/>
      <c r="B435" s="445"/>
      <c r="C435" s="445"/>
      <c r="D435" s="445"/>
      <c r="E435" s="505" t="s">
        <v>58</v>
      </c>
      <c r="F435" s="505" t="s">
        <v>1038</v>
      </c>
      <c r="G435" s="445"/>
      <c r="H435" s="445"/>
      <c r="I435" s="445"/>
      <c r="J435" s="445"/>
      <c r="K435" s="445"/>
      <c r="L435" s="445"/>
      <c r="M435" s="445"/>
      <c r="N435" s="445"/>
      <c r="O435" s="445"/>
      <c r="P435" s="445"/>
      <c r="Q435" s="445"/>
      <c r="R435" s="445"/>
      <c r="S435" s="445"/>
      <c r="T435" s="445"/>
      <c r="U435" s="445"/>
      <c r="V435" s="445"/>
      <c r="W435" s="445"/>
      <c r="X435" s="445"/>
      <c r="Y435" s="445"/>
      <c r="Z435" s="445"/>
    </row>
    <row r="436" spans="1:26" ht="15.6" hidden="1" x14ac:dyDescent="0.3">
      <c r="A436" s="445"/>
      <c r="B436" s="445"/>
      <c r="C436" s="445"/>
      <c r="D436" s="445"/>
      <c r="E436" s="505" t="s">
        <v>1039</v>
      </c>
      <c r="F436" s="505" t="s">
        <v>1040</v>
      </c>
      <c r="G436" s="445"/>
      <c r="H436" s="445"/>
      <c r="I436" s="445"/>
      <c r="J436" s="445"/>
      <c r="K436" s="445"/>
      <c r="L436" s="445"/>
      <c r="M436" s="445"/>
      <c r="N436" s="445"/>
      <c r="O436" s="445"/>
      <c r="P436" s="445"/>
      <c r="Q436" s="445"/>
      <c r="R436" s="445"/>
      <c r="S436" s="445"/>
      <c r="T436" s="445"/>
      <c r="U436" s="445"/>
      <c r="V436" s="445"/>
      <c r="W436" s="445"/>
      <c r="X436" s="445"/>
      <c r="Y436" s="445"/>
      <c r="Z436" s="445"/>
    </row>
    <row r="437" spans="1:26" ht="15.6" hidden="1" x14ac:dyDescent="0.3">
      <c r="A437" s="445"/>
      <c r="B437" s="445"/>
      <c r="C437" s="445"/>
      <c r="D437" s="445"/>
      <c r="E437" s="505" t="s">
        <v>1041</v>
      </c>
      <c r="F437" s="505" t="s">
        <v>1042</v>
      </c>
      <c r="G437" s="445"/>
      <c r="H437" s="445"/>
      <c r="I437" s="445"/>
      <c r="J437" s="445"/>
      <c r="K437" s="445"/>
      <c r="L437" s="445"/>
      <c r="M437" s="445"/>
      <c r="N437" s="445"/>
      <c r="O437" s="445"/>
      <c r="P437" s="445"/>
      <c r="Q437" s="445"/>
      <c r="R437" s="445"/>
      <c r="S437" s="445"/>
      <c r="T437" s="445"/>
      <c r="U437" s="445"/>
      <c r="V437" s="445"/>
      <c r="W437" s="445"/>
      <c r="X437" s="445"/>
      <c r="Y437" s="445"/>
      <c r="Z437" s="445"/>
    </row>
    <row r="438" spans="1:26" ht="15.6" hidden="1" x14ac:dyDescent="0.3">
      <c r="A438" s="445"/>
      <c r="B438" s="445"/>
      <c r="C438" s="445"/>
      <c r="D438" s="445"/>
      <c r="E438" s="505" t="s">
        <v>1043</v>
      </c>
      <c r="F438" s="505" t="s">
        <v>1044</v>
      </c>
      <c r="G438" s="445"/>
      <c r="H438" s="445"/>
      <c r="I438" s="445"/>
      <c r="J438" s="445"/>
      <c r="K438" s="445"/>
      <c r="L438" s="445"/>
      <c r="M438" s="445"/>
      <c r="N438" s="445"/>
      <c r="O438" s="445"/>
      <c r="P438" s="445"/>
      <c r="Q438" s="445"/>
      <c r="R438" s="445"/>
      <c r="S438" s="445"/>
      <c r="T438" s="445"/>
      <c r="U438" s="445"/>
      <c r="V438" s="445"/>
      <c r="W438" s="445"/>
      <c r="X438" s="445"/>
      <c r="Y438" s="445"/>
      <c r="Z438" s="445"/>
    </row>
    <row r="439" spans="1:26" ht="15.6" hidden="1" x14ac:dyDescent="0.3">
      <c r="A439" s="445"/>
      <c r="B439" s="445"/>
      <c r="C439" s="445"/>
      <c r="D439" s="445"/>
      <c r="E439" s="505" t="s">
        <v>1045</v>
      </c>
      <c r="F439" s="505" t="s">
        <v>1046</v>
      </c>
      <c r="G439" s="445"/>
      <c r="H439" s="445"/>
      <c r="I439" s="445"/>
      <c r="J439" s="445"/>
      <c r="K439" s="445"/>
      <c r="L439" s="445"/>
      <c r="M439" s="445"/>
      <c r="N439" s="445"/>
      <c r="O439" s="445"/>
      <c r="P439" s="445"/>
      <c r="Q439" s="445"/>
      <c r="R439" s="445"/>
      <c r="S439" s="445"/>
      <c r="T439" s="445"/>
      <c r="U439" s="445"/>
      <c r="V439" s="445"/>
      <c r="W439" s="445"/>
      <c r="X439" s="445"/>
      <c r="Y439" s="445"/>
      <c r="Z439" s="445"/>
    </row>
    <row r="440" spans="1:26" ht="15.6" hidden="1" x14ac:dyDescent="0.3">
      <c r="A440" s="445"/>
      <c r="B440" s="445"/>
      <c r="C440" s="445"/>
      <c r="D440" s="445"/>
      <c r="E440" s="505" t="s">
        <v>1047</v>
      </c>
      <c r="F440" s="505" t="s">
        <v>1048</v>
      </c>
      <c r="G440" s="445"/>
      <c r="H440" s="445"/>
      <c r="I440" s="445"/>
      <c r="J440" s="445"/>
      <c r="K440" s="445"/>
      <c r="L440" s="445"/>
      <c r="M440" s="445"/>
      <c r="N440" s="445"/>
      <c r="O440" s="445"/>
      <c r="P440" s="445"/>
      <c r="Q440" s="445"/>
      <c r="R440" s="445"/>
      <c r="S440" s="445"/>
      <c r="T440" s="445"/>
      <c r="U440" s="445"/>
      <c r="V440" s="445"/>
      <c r="W440" s="445"/>
      <c r="X440" s="445"/>
      <c r="Y440" s="445"/>
      <c r="Z440" s="445"/>
    </row>
    <row r="441" spans="1:26" ht="15.6" hidden="1" x14ac:dyDescent="0.3">
      <c r="A441" s="445"/>
      <c r="B441" s="445"/>
      <c r="C441" s="445"/>
      <c r="D441" s="445"/>
      <c r="E441" s="505" t="s">
        <v>1049</v>
      </c>
      <c r="F441" s="505" t="s">
        <v>1050</v>
      </c>
      <c r="G441" s="445"/>
      <c r="H441" s="445"/>
      <c r="I441" s="445"/>
      <c r="J441" s="445"/>
      <c r="K441" s="445"/>
      <c r="L441" s="445"/>
      <c r="M441" s="445"/>
      <c r="N441" s="445"/>
      <c r="O441" s="445"/>
      <c r="P441" s="445"/>
      <c r="Q441" s="445"/>
      <c r="R441" s="445"/>
      <c r="S441" s="445"/>
      <c r="T441" s="445"/>
      <c r="U441" s="445"/>
      <c r="V441" s="445"/>
      <c r="W441" s="445"/>
      <c r="X441" s="445"/>
      <c r="Y441" s="445"/>
      <c r="Z441" s="445"/>
    </row>
    <row r="442" spans="1:26" ht="15.6" hidden="1" x14ac:dyDescent="0.3">
      <c r="A442" s="445"/>
      <c r="B442" s="445"/>
      <c r="C442" s="445"/>
      <c r="D442" s="445"/>
      <c r="E442" s="505" t="s">
        <v>1051</v>
      </c>
      <c r="F442" s="505" t="s">
        <v>1052</v>
      </c>
      <c r="G442" s="445"/>
      <c r="H442" s="445"/>
      <c r="I442" s="445"/>
      <c r="J442" s="445"/>
      <c r="K442" s="445"/>
      <c r="L442" s="445"/>
      <c r="M442" s="445"/>
      <c r="N442" s="445"/>
      <c r="O442" s="445"/>
      <c r="P442" s="445"/>
      <c r="Q442" s="445"/>
      <c r="R442" s="445"/>
      <c r="S442" s="445"/>
      <c r="T442" s="445"/>
      <c r="U442" s="445"/>
      <c r="V442" s="445"/>
      <c r="W442" s="445"/>
      <c r="X442" s="445"/>
      <c r="Y442" s="445"/>
      <c r="Z442" s="445"/>
    </row>
    <row r="443" spans="1:26" ht="15.6" hidden="1" x14ac:dyDescent="0.3">
      <c r="A443" s="445"/>
      <c r="B443" s="445"/>
      <c r="C443" s="445"/>
      <c r="D443" s="445"/>
      <c r="E443" s="505" t="s">
        <v>1053</v>
      </c>
      <c r="F443" s="505" t="s">
        <v>1054</v>
      </c>
      <c r="G443" s="445"/>
      <c r="H443" s="445"/>
      <c r="I443" s="445"/>
      <c r="J443" s="445"/>
      <c r="K443" s="445"/>
      <c r="L443" s="445"/>
      <c r="M443" s="445"/>
      <c r="N443" s="445"/>
      <c r="O443" s="445"/>
      <c r="P443" s="445"/>
      <c r="Q443" s="445"/>
      <c r="R443" s="445"/>
      <c r="S443" s="445"/>
      <c r="T443" s="445"/>
      <c r="U443" s="445"/>
      <c r="V443" s="445"/>
      <c r="W443" s="445"/>
      <c r="X443" s="445"/>
      <c r="Y443" s="445"/>
      <c r="Z443" s="445"/>
    </row>
    <row r="444" spans="1:26" ht="15.6" hidden="1" x14ac:dyDescent="0.3">
      <c r="A444" s="445"/>
      <c r="B444" s="445"/>
      <c r="C444" s="445"/>
      <c r="D444" s="445"/>
      <c r="E444" s="505" t="s">
        <v>1055</v>
      </c>
      <c r="F444" s="505" t="s">
        <v>1056</v>
      </c>
      <c r="G444" s="445"/>
      <c r="H444" s="445"/>
      <c r="I444" s="445"/>
      <c r="J444" s="445"/>
      <c r="K444" s="445"/>
      <c r="L444" s="445"/>
      <c r="M444" s="445"/>
      <c r="N444" s="445"/>
      <c r="O444" s="445"/>
      <c r="P444" s="445"/>
      <c r="Q444" s="445"/>
      <c r="R444" s="445"/>
      <c r="S444" s="445"/>
      <c r="T444" s="445"/>
      <c r="U444" s="445"/>
      <c r="V444" s="445"/>
      <c r="W444" s="445"/>
      <c r="X444" s="445"/>
      <c r="Y444" s="445"/>
      <c r="Z444" s="445"/>
    </row>
    <row r="445" spans="1:26" ht="15.6" hidden="1" x14ac:dyDescent="0.3">
      <c r="A445" s="445"/>
      <c r="B445" s="445"/>
      <c r="C445" s="445"/>
      <c r="D445" s="445"/>
      <c r="E445" s="505" t="s">
        <v>1057</v>
      </c>
      <c r="F445" s="505" t="s">
        <v>1058</v>
      </c>
      <c r="G445" s="445"/>
      <c r="H445" s="445"/>
      <c r="I445" s="445"/>
      <c r="J445" s="445"/>
      <c r="K445" s="445"/>
      <c r="L445" s="445"/>
      <c r="M445" s="445"/>
      <c r="N445" s="445"/>
      <c r="O445" s="445"/>
      <c r="P445" s="445"/>
      <c r="Q445" s="445"/>
      <c r="R445" s="445"/>
      <c r="S445" s="445"/>
      <c r="T445" s="445"/>
      <c r="U445" s="445"/>
      <c r="V445" s="445"/>
      <c r="W445" s="445"/>
      <c r="X445" s="445"/>
      <c r="Y445" s="445"/>
      <c r="Z445" s="445"/>
    </row>
    <row r="446" spans="1:26" ht="15.6" hidden="1" x14ac:dyDescent="0.3">
      <c r="A446" s="445"/>
      <c r="B446" s="445"/>
      <c r="C446" s="445"/>
      <c r="D446" s="445"/>
      <c r="E446" s="505" t="s">
        <v>1059</v>
      </c>
      <c r="F446" s="505" t="s">
        <v>1060</v>
      </c>
      <c r="G446" s="445"/>
      <c r="H446" s="445"/>
      <c r="I446" s="445"/>
      <c r="J446" s="445"/>
      <c r="K446" s="445"/>
      <c r="L446" s="445"/>
      <c r="M446" s="445"/>
      <c r="N446" s="445"/>
      <c r="O446" s="445"/>
      <c r="P446" s="445"/>
      <c r="Q446" s="445"/>
      <c r="R446" s="445"/>
      <c r="S446" s="445"/>
      <c r="T446" s="445"/>
      <c r="U446" s="445"/>
      <c r="V446" s="445"/>
      <c r="W446" s="445"/>
      <c r="X446" s="445"/>
      <c r="Y446" s="445"/>
      <c r="Z446" s="445"/>
    </row>
    <row r="447" spans="1:26" ht="15.6" hidden="1" x14ac:dyDescent="0.3">
      <c r="A447" s="445"/>
      <c r="B447" s="445"/>
      <c r="C447" s="445"/>
      <c r="D447" s="445"/>
      <c r="E447" s="505" t="s">
        <v>1061</v>
      </c>
      <c r="F447" s="505" t="s">
        <v>1062</v>
      </c>
      <c r="G447" s="445"/>
      <c r="H447" s="445"/>
      <c r="I447" s="445"/>
      <c r="J447" s="445"/>
      <c r="K447" s="445"/>
      <c r="L447" s="445"/>
      <c r="M447" s="445"/>
      <c r="N447" s="445"/>
      <c r="O447" s="445"/>
      <c r="P447" s="445"/>
      <c r="Q447" s="445"/>
      <c r="R447" s="445"/>
      <c r="S447" s="445"/>
      <c r="T447" s="445"/>
      <c r="U447" s="445"/>
      <c r="V447" s="445"/>
      <c r="W447" s="445"/>
      <c r="X447" s="445"/>
      <c r="Y447" s="445"/>
      <c r="Z447" s="445"/>
    </row>
    <row r="448" spans="1:26" ht="15.6" hidden="1" x14ac:dyDescent="0.3">
      <c r="A448" s="445"/>
      <c r="B448" s="445"/>
      <c r="C448" s="445"/>
      <c r="D448" s="445"/>
      <c r="E448" s="505" t="s">
        <v>1063</v>
      </c>
      <c r="F448" s="505" t="s">
        <v>1064</v>
      </c>
      <c r="G448" s="445"/>
      <c r="H448" s="445"/>
      <c r="I448" s="445"/>
      <c r="J448" s="445"/>
      <c r="K448" s="445"/>
      <c r="L448" s="445"/>
      <c r="M448" s="445"/>
      <c r="N448" s="445"/>
      <c r="O448" s="445"/>
      <c r="P448" s="445"/>
      <c r="Q448" s="445"/>
      <c r="R448" s="445"/>
      <c r="S448" s="445"/>
      <c r="T448" s="445"/>
      <c r="U448" s="445"/>
      <c r="V448" s="445"/>
      <c r="W448" s="445"/>
      <c r="X448" s="445"/>
      <c r="Y448" s="445"/>
      <c r="Z448" s="445"/>
    </row>
    <row r="449" spans="1:26" ht="15.6" hidden="1" x14ac:dyDescent="0.3">
      <c r="A449" s="445"/>
      <c r="B449" s="445"/>
      <c r="C449" s="445"/>
      <c r="D449" s="445"/>
      <c r="E449" s="505" t="s">
        <v>1065</v>
      </c>
      <c r="F449" s="505" t="s">
        <v>1066</v>
      </c>
      <c r="G449" s="445"/>
      <c r="H449" s="445"/>
      <c r="I449" s="445"/>
      <c r="J449" s="445"/>
      <c r="K449" s="445"/>
      <c r="L449" s="445"/>
      <c r="M449" s="445"/>
      <c r="N449" s="445"/>
      <c r="O449" s="445"/>
      <c r="P449" s="445"/>
      <c r="Q449" s="445"/>
      <c r="R449" s="445"/>
      <c r="S449" s="445"/>
      <c r="T449" s="445"/>
      <c r="U449" s="445"/>
      <c r="V449" s="445"/>
      <c r="W449" s="445"/>
      <c r="X449" s="445"/>
      <c r="Y449" s="445"/>
      <c r="Z449" s="445"/>
    </row>
    <row r="450" spans="1:26" ht="15.6" hidden="1" x14ac:dyDescent="0.3">
      <c r="A450" s="445"/>
      <c r="B450" s="445"/>
      <c r="C450" s="445"/>
      <c r="D450" s="445"/>
      <c r="E450" s="505" t="s">
        <v>1067</v>
      </c>
      <c r="F450" s="505" t="s">
        <v>1068</v>
      </c>
      <c r="G450" s="445"/>
      <c r="H450" s="445"/>
      <c r="I450" s="445"/>
      <c r="J450" s="445"/>
      <c r="K450" s="445"/>
      <c r="L450" s="445"/>
      <c r="M450" s="445"/>
      <c r="N450" s="445"/>
      <c r="O450" s="445"/>
      <c r="P450" s="445"/>
      <c r="Q450" s="445"/>
      <c r="R450" s="445"/>
      <c r="S450" s="445"/>
      <c r="T450" s="445"/>
      <c r="U450" s="445"/>
      <c r="V450" s="445"/>
      <c r="W450" s="445"/>
      <c r="X450" s="445"/>
      <c r="Y450" s="445"/>
      <c r="Z450" s="445"/>
    </row>
    <row r="451" spans="1:26" ht="15.6" hidden="1" x14ac:dyDescent="0.3">
      <c r="A451" s="445"/>
      <c r="B451" s="445"/>
      <c r="C451" s="445"/>
      <c r="D451" s="445"/>
      <c r="E451" s="505" t="s">
        <v>1069</v>
      </c>
      <c r="F451" s="505" t="s">
        <v>1070</v>
      </c>
      <c r="G451" s="445"/>
      <c r="H451" s="445"/>
      <c r="I451" s="445"/>
      <c r="J451" s="445"/>
      <c r="K451" s="445"/>
      <c r="L451" s="445"/>
      <c r="M451" s="445"/>
      <c r="N451" s="445"/>
      <c r="O451" s="445"/>
      <c r="P451" s="445"/>
      <c r="Q451" s="445"/>
      <c r="R451" s="445"/>
      <c r="S451" s="445"/>
      <c r="T451" s="445"/>
      <c r="U451" s="445"/>
      <c r="V451" s="445"/>
      <c r="W451" s="445"/>
      <c r="X451" s="445"/>
      <c r="Y451" s="445"/>
      <c r="Z451" s="445"/>
    </row>
    <row r="452" spans="1:26" ht="15.6" hidden="1" x14ac:dyDescent="0.3">
      <c r="A452" s="445"/>
      <c r="B452" s="445"/>
      <c r="C452" s="445"/>
      <c r="D452" s="445"/>
      <c r="E452" s="505" t="s">
        <v>1071</v>
      </c>
      <c r="F452" s="505" t="s">
        <v>1072</v>
      </c>
      <c r="G452" s="445"/>
      <c r="H452" s="445"/>
      <c r="I452" s="445"/>
      <c r="J452" s="445"/>
      <c r="K452" s="445"/>
      <c r="L452" s="445"/>
      <c r="M452" s="445"/>
      <c r="N452" s="445"/>
      <c r="O452" s="445"/>
      <c r="P452" s="445"/>
      <c r="Q452" s="445"/>
      <c r="R452" s="445"/>
      <c r="S452" s="445"/>
      <c r="T452" s="445"/>
      <c r="U452" s="445"/>
      <c r="V452" s="445"/>
      <c r="W452" s="445"/>
      <c r="X452" s="445"/>
      <c r="Y452" s="445"/>
      <c r="Z452" s="445"/>
    </row>
    <row r="453" spans="1:26" ht="15.6" hidden="1" x14ac:dyDescent="0.3">
      <c r="A453" s="445"/>
      <c r="B453" s="445"/>
      <c r="C453" s="445"/>
      <c r="D453" s="445"/>
      <c r="E453" s="505" t="s">
        <v>1073</v>
      </c>
      <c r="F453" s="505" t="s">
        <v>1074</v>
      </c>
      <c r="G453" s="445"/>
      <c r="H453" s="445"/>
      <c r="I453" s="445"/>
      <c r="J453" s="445"/>
      <c r="K453" s="445"/>
      <c r="L453" s="445"/>
      <c r="M453" s="445"/>
      <c r="N453" s="445"/>
      <c r="O453" s="445"/>
      <c r="P453" s="445"/>
      <c r="Q453" s="445"/>
      <c r="R453" s="445"/>
      <c r="S453" s="445"/>
      <c r="T453" s="445"/>
      <c r="U453" s="445"/>
      <c r="V453" s="445"/>
      <c r="W453" s="445"/>
      <c r="X453" s="445"/>
      <c r="Y453" s="445"/>
      <c r="Z453" s="445"/>
    </row>
    <row r="454" spans="1:26" ht="15.6" hidden="1" x14ac:dyDescent="0.3">
      <c r="A454" s="445"/>
      <c r="B454" s="445"/>
      <c r="C454" s="445"/>
      <c r="D454" s="445"/>
      <c r="E454" s="505" t="s">
        <v>1075</v>
      </c>
      <c r="F454" s="505" t="s">
        <v>1076</v>
      </c>
      <c r="G454" s="445"/>
      <c r="H454" s="445"/>
      <c r="I454" s="445"/>
      <c r="J454" s="445"/>
      <c r="K454" s="445"/>
      <c r="L454" s="445"/>
      <c r="M454" s="445"/>
      <c r="N454" s="445"/>
      <c r="O454" s="445"/>
      <c r="P454" s="445"/>
      <c r="Q454" s="445"/>
      <c r="R454" s="445"/>
      <c r="S454" s="445"/>
      <c r="T454" s="445"/>
      <c r="U454" s="445"/>
      <c r="V454" s="445"/>
      <c r="W454" s="445"/>
      <c r="X454" s="445"/>
      <c r="Y454" s="445"/>
      <c r="Z454" s="445"/>
    </row>
    <row r="455" spans="1:26" ht="15.6" hidden="1" x14ac:dyDescent="0.3">
      <c r="A455" s="445"/>
      <c r="B455" s="445"/>
      <c r="C455" s="445"/>
      <c r="D455" s="445"/>
      <c r="E455" s="505" t="s">
        <v>1077</v>
      </c>
      <c r="F455" s="505" t="s">
        <v>1078</v>
      </c>
      <c r="G455" s="445"/>
      <c r="H455" s="445"/>
      <c r="I455" s="445"/>
      <c r="J455" s="445"/>
      <c r="K455" s="445"/>
      <c r="L455" s="445"/>
      <c r="M455" s="445"/>
      <c r="N455" s="445"/>
      <c r="O455" s="445"/>
      <c r="P455" s="445"/>
      <c r="Q455" s="445"/>
      <c r="R455" s="445"/>
      <c r="S455" s="445"/>
      <c r="T455" s="445"/>
      <c r="U455" s="445"/>
      <c r="V455" s="445"/>
      <c r="W455" s="445"/>
      <c r="X455" s="445"/>
      <c r="Y455" s="445"/>
      <c r="Z455" s="445"/>
    </row>
    <row r="456" spans="1:26" ht="15.6" hidden="1" x14ac:dyDescent="0.3">
      <c r="A456" s="445"/>
      <c r="B456" s="445"/>
      <c r="C456" s="445"/>
      <c r="D456" s="445"/>
      <c r="E456" s="505" t="s">
        <v>1079</v>
      </c>
      <c r="F456" s="505" t="s">
        <v>1080</v>
      </c>
      <c r="G456" s="445"/>
      <c r="H456" s="445"/>
      <c r="I456" s="445"/>
      <c r="J456" s="445"/>
      <c r="K456" s="445"/>
      <c r="L456" s="445"/>
      <c r="M456" s="445"/>
      <c r="N456" s="445"/>
      <c r="O456" s="445"/>
      <c r="P456" s="445"/>
      <c r="Q456" s="445"/>
      <c r="R456" s="445"/>
      <c r="S456" s="445"/>
      <c r="T456" s="445"/>
      <c r="U456" s="445"/>
      <c r="V456" s="445"/>
      <c r="W456" s="445"/>
      <c r="X456" s="445"/>
      <c r="Y456" s="445"/>
      <c r="Z456" s="445"/>
    </row>
    <row r="457" spans="1:26" ht="15.6" hidden="1" x14ac:dyDescent="0.3">
      <c r="A457" s="445"/>
      <c r="B457" s="445"/>
      <c r="C457" s="445"/>
      <c r="D457" s="445"/>
      <c r="E457" s="505" t="s">
        <v>1081</v>
      </c>
      <c r="F457" s="505" t="s">
        <v>1082</v>
      </c>
      <c r="G457" s="445"/>
      <c r="H457" s="445"/>
      <c r="I457" s="445"/>
      <c r="J457" s="445"/>
      <c r="K457" s="445"/>
      <c r="L457" s="445"/>
      <c r="M457" s="445"/>
      <c r="N457" s="445"/>
      <c r="O457" s="445"/>
      <c r="P457" s="445"/>
      <c r="Q457" s="445"/>
      <c r="R457" s="445"/>
      <c r="S457" s="445"/>
      <c r="T457" s="445"/>
      <c r="U457" s="445"/>
      <c r="V457" s="445"/>
      <c r="W457" s="445"/>
      <c r="X457" s="445"/>
      <c r="Y457" s="445"/>
      <c r="Z457" s="445"/>
    </row>
    <row r="458" spans="1:26" ht="15.6" hidden="1" x14ac:dyDescent="0.3">
      <c r="A458" s="445"/>
      <c r="B458" s="445"/>
      <c r="C458" s="445"/>
      <c r="D458" s="445"/>
      <c r="E458" s="505" t="s">
        <v>1083</v>
      </c>
      <c r="F458" s="505" t="s">
        <v>1084</v>
      </c>
      <c r="G458" s="445"/>
      <c r="H458" s="445"/>
      <c r="I458" s="445"/>
      <c r="J458" s="445"/>
      <c r="K458" s="445"/>
      <c r="L458" s="445"/>
      <c r="M458" s="445"/>
      <c r="N458" s="445"/>
      <c r="O458" s="445"/>
      <c r="P458" s="445"/>
      <c r="Q458" s="445"/>
      <c r="R458" s="445"/>
      <c r="S458" s="445"/>
      <c r="T458" s="445"/>
      <c r="U458" s="445"/>
      <c r="V458" s="445"/>
      <c r="W458" s="445"/>
      <c r="X458" s="445"/>
      <c r="Y458" s="445"/>
      <c r="Z458" s="445"/>
    </row>
    <row r="459" spans="1:26" ht="15.6" hidden="1" x14ac:dyDescent="0.3">
      <c r="A459" s="445"/>
      <c r="B459" s="445"/>
      <c r="C459" s="445"/>
      <c r="D459" s="445"/>
      <c r="E459" s="505" t="s">
        <v>1085</v>
      </c>
      <c r="F459" s="505" t="s">
        <v>1086</v>
      </c>
      <c r="G459" s="445"/>
      <c r="H459" s="445"/>
      <c r="I459" s="445"/>
      <c r="J459" s="445"/>
      <c r="K459" s="445"/>
      <c r="L459" s="445"/>
      <c r="M459" s="445"/>
      <c r="N459" s="445"/>
      <c r="O459" s="445"/>
      <c r="P459" s="445"/>
      <c r="Q459" s="445"/>
      <c r="R459" s="445"/>
      <c r="S459" s="445"/>
      <c r="T459" s="445"/>
      <c r="U459" s="445"/>
      <c r="V459" s="445"/>
      <c r="W459" s="445"/>
      <c r="X459" s="445"/>
      <c r="Y459" s="445"/>
      <c r="Z459" s="445"/>
    </row>
    <row r="460" spans="1:26" ht="15.6" hidden="1" x14ac:dyDescent="0.3">
      <c r="A460" s="445"/>
      <c r="B460" s="445"/>
      <c r="C460" s="445"/>
      <c r="D460" s="445"/>
      <c r="E460" s="505" t="s">
        <v>1087</v>
      </c>
      <c r="F460" s="505" t="s">
        <v>1088</v>
      </c>
      <c r="G460" s="445"/>
      <c r="H460" s="445"/>
      <c r="I460" s="445"/>
      <c r="J460" s="445"/>
      <c r="K460" s="445"/>
      <c r="L460" s="445"/>
      <c r="M460" s="445"/>
      <c r="N460" s="445"/>
      <c r="O460" s="445"/>
      <c r="P460" s="445"/>
      <c r="Q460" s="445"/>
      <c r="R460" s="445"/>
      <c r="S460" s="445"/>
      <c r="T460" s="445"/>
      <c r="U460" s="445"/>
      <c r="V460" s="445"/>
      <c r="W460" s="445"/>
      <c r="X460" s="445"/>
      <c r="Y460" s="445"/>
      <c r="Z460" s="445"/>
    </row>
    <row r="461" spans="1:26" ht="15.6" hidden="1" x14ac:dyDescent="0.3">
      <c r="A461" s="445"/>
      <c r="B461" s="445"/>
      <c r="C461" s="445"/>
      <c r="D461" s="445"/>
      <c r="E461" s="505" t="s">
        <v>1089</v>
      </c>
      <c r="F461" s="505" t="s">
        <v>1090</v>
      </c>
      <c r="G461" s="445"/>
      <c r="H461" s="445"/>
      <c r="I461" s="445"/>
      <c r="J461" s="445"/>
      <c r="K461" s="445"/>
      <c r="L461" s="445"/>
      <c r="M461" s="445"/>
      <c r="N461" s="445"/>
      <c r="O461" s="445"/>
      <c r="P461" s="445"/>
      <c r="Q461" s="445"/>
      <c r="R461" s="445"/>
      <c r="S461" s="445"/>
      <c r="T461" s="445"/>
      <c r="U461" s="445"/>
      <c r="V461" s="445"/>
      <c r="W461" s="445"/>
      <c r="X461" s="445"/>
      <c r="Y461" s="445"/>
      <c r="Z461" s="445"/>
    </row>
    <row r="462" spans="1:26" ht="15.6" hidden="1" x14ac:dyDescent="0.3">
      <c r="A462" s="445"/>
      <c r="B462" s="445"/>
      <c r="C462" s="445"/>
      <c r="D462" s="445"/>
      <c r="E462" s="505" t="s">
        <v>1091</v>
      </c>
      <c r="F462" s="505" t="s">
        <v>1092</v>
      </c>
      <c r="G462" s="445"/>
      <c r="H462" s="445"/>
      <c r="I462" s="445"/>
      <c r="J462" s="445"/>
      <c r="K462" s="445"/>
      <c r="L462" s="445"/>
      <c r="M462" s="445"/>
      <c r="N462" s="445"/>
      <c r="O462" s="445"/>
      <c r="P462" s="445"/>
      <c r="Q462" s="445"/>
      <c r="R462" s="445"/>
      <c r="S462" s="445"/>
      <c r="T462" s="445"/>
      <c r="U462" s="445"/>
      <c r="V462" s="445"/>
      <c r="W462" s="445"/>
      <c r="X462" s="445"/>
      <c r="Y462" s="445"/>
      <c r="Z462" s="445"/>
    </row>
    <row r="463" spans="1:26" ht="15.6" hidden="1" x14ac:dyDescent="0.3">
      <c r="A463" s="445"/>
      <c r="B463" s="445"/>
      <c r="C463" s="445"/>
      <c r="D463" s="445"/>
      <c r="E463" s="505" t="s">
        <v>1093</v>
      </c>
      <c r="F463" s="505" t="s">
        <v>1094</v>
      </c>
      <c r="G463" s="445"/>
      <c r="H463" s="445"/>
      <c r="I463" s="445"/>
      <c r="J463" s="445"/>
      <c r="K463" s="445"/>
      <c r="L463" s="445"/>
      <c r="M463" s="445"/>
      <c r="N463" s="445"/>
      <c r="O463" s="445"/>
      <c r="P463" s="445"/>
      <c r="Q463" s="445"/>
      <c r="R463" s="445"/>
      <c r="S463" s="445"/>
      <c r="T463" s="445"/>
      <c r="U463" s="445"/>
      <c r="V463" s="445"/>
      <c r="W463" s="445"/>
      <c r="X463" s="445"/>
      <c r="Y463" s="445"/>
      <c r="Z463" s="445"/>
    </row>
    <row r="464" spans="1:26" ht="15.6" hidden="1" x14ac:dyDescent="0.3">
      <c r="A464" s="445"/>
      <c r="B464" s="445"/>
      <c r="C464" s="445"/>
      <c r="D464" s="445"/>
      <c r="E464" s="505" t="s">
        <v>1095</v>
      </c>
      <c r="F464" s="505" t="s">
        <v>1096</v>
      </c>
      <c r="G464" s="445"/>
      <c r="H464" s="445"/>
      <c r="I464" s="445"/>
      <c r="J464" s="445"/>
      <c r="K464" s="445"/>
      <c r="L464" s="445"/>
      <c r="M464" s="445"/>
      <c r="N464" s="445"/>
      <c r="O464" s="445"/>
      <c r="P464" s="445"/>
      <c r="Q464" s="445"/>
      <c r="R464" s="445"/>
      <c r="S464" s="445"/>
      <c r="T464" s="445"/>
      <c r="U464" s="445"/>
      <c r="V464" s="445"/>
      <c r="W464" s="445"/>
      <c r="X464" s="445"/>
      <c r="Y464" s="445"/>
      <c r="Z464" s="445"/>
    </row>
    <row r="465" spans="1:26" ht="15.6" hidden="1" x14ac:dyDescent="0.3">
      <c r="A465" s="445"/>
      <c r="B465" s="445"/>
      <c r="C465" s="445"/>
      <c r="D465" s="445"/>
      <c r="E465" s="505" t="s">
        <v>1097</v>
      </c>
      <c r="F465" s="505" t="s">
        <v>1098</v>
      </c>
      <c r="G465" s="445"/>
      <c r="H465" s="445"/>
      <c r="I465" s="445"/>
      <c r="J465" s="445"/>
      <c r="K465" s="445"/>
      <c r="L465" s="445"/>
      <c r="M465" s="445"/>
      <c r="N465" s="445"/>
      <c r="O465" s="445"/>
      <c r="P465" s="445"/>
      <c r="Q465" s="445"/>
      <c r="R465" s="445"/>
      <c r="S465" s="445"/>
      <c r="T465" s="445"/>
      <c r="U465" s="445"/>
      <c r="V465" s="445"/>
      <c r="W465" s="445"/>
      <c r="X465" s="445"/>
      <c r="Y465" s="445"/>
      <c r="Z465" s="445"/>
    </row>
    <row r="466" spans="1:26" ht="15.6" hidden="1" x14ac:dyDescent="0.3">
      <c r="A466" s="445"/>
      <c r="B466" s="445"/>
      <c r="C466" s="445"/>
      <c r="D466" s="445"/>
      <c r="E466" s="505" t="s">
        <v>1099</v>
      </c>
      <c r="F466" s="505" t="s">
        <v>1100</v>
      </c>
      <c r="G466" s="445"/>
      <c r="H466" s="445"/>
      <c r="I466" s="445"/>
      <c r="J466" s="445"/>
      <c r="K466" s="445"/>
      <c r="L466" s="445"/>
      <c r="M466" s="445"/>
      <c r="N466" s="445"/>
      <c r="O466" s="445"/>
      <c r="P466" s="445"/>
      <c r="Q466" s="445"/>
      <c r="R466" s="445"/>
      <c r="S466" s="445"/>
      <c r="T466" s="445"/>
      <c r="U466" s="445"/>
      <c r="V466" s="445"/>
      <c r="W466" s="445"/>
      <c r="X466" s="445"/>
      <c r="Y466" s="445"/>
      <c r="Z466" s="445"/>
    </row>
    <row r="467" spans="1:26" ht="15.6" hidden="1" x14ac:dyDescent="0.3">
      <c r="A467" s="445"/>
      <c r="B467" s="445"/>
      <c r="C467" s="445"/>
      <c r="D467" s="445"/>
      <c r="E467" s="505" t="s">
        <v>1101</v>
      </c>
      <c r="F467" s="505" t="s">
        <v>1102</v>
      </c>
      <c r="G467" s="445"/>
      <c r="H467" s="445"/>
      <c r="I467" s="445"/>
      <c r="J467" s="445"/>
      <c r="K467" s="445"/>
      <c r="L467" s="445"/>
      <c r="M467" s="445"/>
      <c r="N467" s="445"/>
      <c r="O467" s="445"/>
      <c r="P467" s="445"/>
      <c r="Q467" s="445"/>
      <c r="R467" s="445"/>
      <c r="S467" s="445"/>
      <c r="T467" s="445"/>
      <c r="U467" s="445"/>
      <c r="V467" s="445"/>
      <c r="W467" s="445"/>
      <c r="X467" s="445"/>
      <c r="Y467" s="445"/>
      <c r="Z467" s="445"/>
    </row>
    <row r="468" spans="1:26" ht="15.6" hidden="1" x14ac:dyDescent="0.3">
      <c r="A468" s="445"/>
      <c r="B468" s="445"/>
      <c r="C468" s="445"/>
      <c r="D468" s="445"/>
      <c r="E468" s="505" t="s">
        <v>1103</v>
      </c>
      <c r="F468" s="505" t="s">
        <v>1104</v>
      </c>
      <c r="G468" s="445"/>
      <c r="H468" s="445"/>
      <c r="I468" s="445"/>
      <c r="J468" s="445"/>
      <c r="K468" s="445"/>
      <c r="L468" s="445"/>
      <c r="M468" s="445"/>
      <c r="N468" s="445"/>
      <c r="O468" s="445"/>
      <c r="P468" s="445"/>
      <c r="Q468" s="445"/>
      <c r="R468" s="445"/>
      <c r="S468" s="445"/>
      <c r="T468" s="445"/>
      <c r="U468" s="445"/>
      <c r="V468" s="445"/>
      <c r="W468" s="445"/>
      <c r="X468" s="445"/>
      <c r="Y468" s="445"/>
      <c r="Z468" s="445"/>
    </row>
    <row r="469" spans="1:26" ht="15.6" hidden="1" x14ac:dyDescent="0.3">
      <c r="A469" s="445"/>
      <c r="B469" s="445"/>
      <c r="C469" s="445"/>
      <c r="D469" s="445"/>
      <c r="E469" s="505" t="s">
        <v>1105</v>
      </c>
      <c r="F469" s="505" t="s">
        <v>1106</v>
      </c>
      <c r="G469" s="445"/>
      <c r="H469" s="445"/>
      <c r="I469" s="445"/>
      <c r="J469" s="445"/>
      <c r="K469" s="445"/>
      <c r="L469" s="445"/>
      <c r="M469" s="445"/>
      <c r="N469" s="445"/>
      <c r="O469" s="445"/>
      <c r="P469" s="445"/>
      <c r="Q469" s="445"/>
      <c r="R469" s="445"/>
      <c r="S469" s="445"/>
      <c r="T469" s="445"/>
      <c r="U469" s="445"/>
      <c r="V469" s="445"/>
      <c r="W469" s="445"/>
      <c r="X469" s="445"/>
      <c r="Y469" s="445"/>
      <c r="Z469" s="445"/>
    </row>
    <row r="470" spans="1:26" ht="15.6" hidden="1" x14ac:dyDescent="0.3">
      <c r="A470" s="445"/>
      <c r="B470" s="445"/>
      <c r="C470" s="445"/>
      <c r="D470" s="445"/>
      <c r="E470" s="505" t="s">
        <v>1107</v>
      </c>
      <c r="F470" s="505" t="s">
        <v>1108</v>
      </c>
      <c r="G470" s="445"/>
      <c r="H470" s="445"/>
      <c r="I470" s="445"/>
      <c r="J470" s="445"/>
      <c r="K470" s="445"/>
      <c r="L470" s="445"/>
      <c r="M470" s="445"/>
      <c r="N470" s="445"/>
      <c r="O470" s="445"/>
      <c r="P470" s="445"/>
      <c r="Q470" s="445"/>
      <c r="R470" s="445"/>
      <c r="S470" s="445"/>
      <c r="T470" s="445"/>
      <c r="U470" s="445"/>
      <c r="V470" s="445"/>
      <c r="W470" s="445"/>
      <c r="X470" s="445"/>
      <c r="Y470" s="445"/>
      <c r="Z470" s="445"/>
    </row>
    <row r="471" spans="1:26" ht="15.6" hidden="1" x14ac:dyDescent="0.3">
      <c r="A471" s="445"/>
      <c r="B471" s="445"/>
      <c r="C471" s="445"/>
      <c r="D471" s="445"/>
      <c r="E471" s="505" t="s">
        <v>1109</v>
      </c>
      <c r="F471" s="505" t="s">
        <v>1110</v>
      </c>
      <c r="G471" s="445"/>
      <c r="H471" s="445"/>
      <c r="I471" s="445"/>
      <c r="J471" s="445"/>
      <c r="K471" s="445"/>
      <c r="L471" s="445"/>
      <c r="M471" s="445"/>
      <c r="N471" s="445"/>
      <c r="O471" s="445"/>
      <c r="P471" s="445"/>
      <c r="Q471" s="445"/>
      <c r="R471" s="445"/>
      <c r="S471" s="445"/>
      <c r="T471" s="445"/>
      <c r="U471" s="445"/>
      <c r="V471" s="445"/>
      <c r="W471" s="445"/>
      <c r="X471" s="445"/>
      <c r="Y471" s="445"/>
      <c r="Z471" s="445"/>
    </row>
    <row r="472" spans="1:26" ht="15.6" hidden="1" x14ac:dyDescent="0.3">
      <c r="A472" s="445"/>
      <c r="B472" s="445"/>
      <c r="C472" s="445"/>
      <c r="D472" s="445"/>
      <c r="E472" s="505" t="s">
        <v>1111</v>
      </c>
      <c r="F472" s="505" t="s">
        <v>1112</v>
      </c>
      <c r="G472" s="445"/>
      <c r="H472" s="445"/>
      <c r="I472" s="445"/>
      <c r="J472" s="445"/>
      <c r="K472" s="445"/>
      <c r="L472" s="445"/>
      <c r="M472" s="445"/>
      <c r="N472" s="445"/>
      <c r="O472" s="445"/>
      <c r="P472" s="445"/>
      <c r="Q472" s="445"/>
      <c r="R472" s="445"/>
      <c r="S472" s="445"/>
      <c r="T472" s="445"/>
      <c r="U472" s="445"/>
      <c r="V472" s="445"/>
      <c r="W472" s="445"/>
      <c r="X472" s="445"/>
      <c r="Y472" s="445"/>
      <c r="Z472" s="445"/>
    </row>
    <row r="473" spans="1:26" ht="15.6" hidden="1" x14ac:dyDescent="0.3">
      <c r="A473" s="445"/>
      <c r="B473" s="445"/>
      <c r="C473" s="445"/>
      <c r="D473" s="445"/>
      <c r="E473" s="505" t="s">
        <v>1113</v>
      </c>
      <c r="F473" s="505" t="s">
        <v>1114</v>
      </c>
      <c r="G473" s="445"/>
      <c r="H473" s="445"/>
      <c r="I473" s="445"/>
      <c r="J473" s="445"/>
      <c r="K473" s="445"/>
      <c r="L473" s="445"/>
      <c r="M473" s="445"/>
      <c r="N473" s="445"/>
      <c r="O473" s="445"/>
      <c r="P473" s="445"/>
      <c r="Q473" s="445"/>
      <c r="R473" s="445"/>
      <c r="S473" s="445"/>
      <c r="T473" s="445"/>
      <c r="U473" s="445"/>
      <c r="V473" s="445"/>
      <c r="W473" s="445"/>
      <c r="X473" s="445"/>
      <c r="Y473" s="445"/>
      <c r="Z473" s="445"/>
    </row>
    <row r="474" spans="1:26" ht="15.6" hidden="1" x14ac:dyDescent="0.3">
      <c r="A474" s="445"/>
      <c r="B474" s="445"/>
      <c r="C474" s="445"/>
      <c r="D474" s="445"/>
      <c r="E474" s="505" t="s">
        <v>1115</v>
      </c>
      <c r="F474" s="505" t="s">
        <v>1116</v>
      </c>
      <c r="G474" s="445"/>
      <c r="H474" s="445"/>
      <c r="I474" s="445"/>
      <c r="J474" s="445"/>
      <c r="K474" s="445"/>
      <c r="L474" s="445"/>
      <c r="M474" s="445"/>
      <c r="N474" s="445"/>
      <c r="O474" s="445"/>
      <c r="P474" s="445"/>
      <c r="Q474" s="445"/>
      <c r="R474" s="445"/>
      <c r="S474" s="445"/>
      <c r="T474" s="445"/>
      <c r="U474" s="445"/>
      <c r="V474" s="445"/>
      <c r="W474" s="445"/>
      <c r="X474" s="445"/>
      <c r="Y474" s="445"/>
      <c r="Z474" s="445"/>
    </row>
    <row r="475" spans="1:26" ht="15.6" hidden="1" x14ac:dyDescent="0.3">
      <c r="A475" s="445"/>
      <c r="B475" s="445"/>
      <c r="C475" s="445"/>
      <c r="D475" s="445"/>
      <c r="E475" s="505" t="s">
        <v>1117</v>
      </c>
      <c r="F475" s="505" t="s">
        <v>1118</v>
      </c>
      <c r="G475" s="445"/>
      <c r="H475" s="445"/>
      <c r="I475" s="445"/>
      <c r="J475" s="445"/>
      <c r="K475" s="445"/>
      <c r="L475" s="445"/>
      <c r="M475" s="445"/>
      <c r="N475" s="445"/>
      <c r="O475" s="445"/>
      <c r="P475" s="445"/>
      <c r="Q475" s="445"/>
      <c r="R475" s="445"/>
      <c r="S475" s="445"/>
      <c r="T475" s="445"/>
      <c r="U475" s="445"/>
      <c r="V475" s="445"/>
      <c r="W475" s="445"/>
      <c r="X475" s="445"/>
      <c r="Y475" s="445"/>
      <c r="Z475" s="445"/>
    </row>
    <row r="476" spans="1:26" ht="15.6" hidden="1" x14ac:dyDescent="0.3">
      <c r="A476" s="445"/>
      <c r="B476" s="445"/>
      <c r="C476" s="445"/>
      <c r="D476" s="445"/>
      <c r="E476" s="505" t="s">
        <v>1119</v>
      </c>
      <c r="F476" s="505" t="s">
        <v>1120</v>
      </c>
      <c r="G476" s="445"/>
      <c r="H476" s="445"/>
      <c r="I476" s="445"/>
      <c r="J476" s="445"/>
      <c r="K476" s="445"/>
      <c r="L476" s="445"/>
      <c r="M476" s="445"/>
      <c r="N476" s="445"/>
      <c r="O476" s="445"/>
      <c r="P476" s="445"/>
      <c r="Q476" s="445"/>
      <c r="R476" s="445"/>
      <c r="S476" s="445"/>
      <c r="T476" s="445"/>
      <c r="U476" s="445"/>
      <c r="V476" s="445"/>
      <c r="W476" s="445"/>
      <c r="X476" s="445"/>
      <c r="Y476" s="445"/>
      <c r="Z476" s="445"/>
    </row>
    <row r="477" spans="1:26" ht="15.6" hidden="1" x14ac:dyDescent="0.3">
      <c r="A477" s="445"/>
      <c r="B477" s="445"/>
      <c r="C477" s="445"/>
      <c r="D477" s="445"/>
      <c r="E477" s="505" t="s">
        <v>1121</v>
      </c>
      <c r="F477" s="505" t="s">
        <v>1122</v>
      </c>
      <c r="G477" s="445"/>
      <c r="H477" s="445"/>
      <c r="I477" s="445"/>
      <c r="J477" s="445"/>
      <c r="K477" s="445"/>
      <c r="L477" s="445"/>
      <c r="M477" s="445"/>
      <c r="N477" s="445"/>
      <c r="O477" s="445"/>
      <c r="P477" s="445"/>
      <c r="Q477" s="445"/>
      <c r="R477" s="445"/>
      <c r="S477" s="445"/>
      <c r="T477" s="445"/>
      <c r="U477" s="445"/>
      <c r="V477" s="445"/>
      <c r="W477" s="445"/>
      <c r="X477" s="445"/>
      <c r="Y477" s="445"/>
      <c r="Z477" s="445"/>
    </row>
    <row r="478" spans="1:26" ht="15.6" hidden="1" x14ac:dyDescent="0.3">
      <c r="A478" s="445"/>
      <c r="B478" s="445"/>
      <c r="C478" s="445"/>
      <c r="D478" s="445"/>
      <c r="E478" s="505" t="s">
        <v>1123</v>
      </c>
      <c r="F478" s="505" t="s">
        <v>1124</v>
      </c>
      <c r="G478" s="445"/>
      <c r="H478" s="445"/>
      <c r="I478" s="445"/>
      <c r="J478" s="445"/>
      <c r="K478" s="445"/>
      <c r="L478" s="445"/>
      <c r="M478" s="445"/>
      <c r="N478" s="445"/>
      <c r="O478" s="445"/>
      <c r="P478" s="445"/>
      <c r="Q478" s="445"/>
      <c r="R478" s="445"/>
      <c r="S478" s="445"/>
      <c r="T478" s="445"/>
      <c r="U478" s="445"/>
      <c r="V478" s="445"/>
      <c r="W478" s="445"/>
      <c r="X478" s="445"/>
      <c r="Y478" s="445"/>
      <c r="Z478" s="445"/>
    </row>
    <row r="479" spans="1:26" ht="15.6" hidden="1" x14ac:dyDescent="0.3">
      <c r="A479" s="445"/>
      <c r="B479" s="445"/>
      <c r="C479" s="445"/>
      <c r="D479" s="445"/>
      <c r="E479" s="505" t="s">
        <v>1125</v>
      </c>
      <c r="F479" s="505" t="s">
        <v>1126</v>
      </c>
      <c r="G479" s="445"/>
      <c r="H479" s="445"/>
      <c r="I479" s="445"/>
      <c r="J479" s="445"/>
      <c r="K479" s="445"/>
      <c r="L479" s="445"/>
      <c r="M479" s="445"/>
      <c r="N479" s="445"/>
      <c r="O479" s="445"/>
      <c r="P479" s="445"/>
      <c r="Q479" s="445"/>
      <c r="R479" s="445"/>
      <c r="S479" s="445"/>
      <c r="T479" s="445"/>
      <c r="U479" s="445"/>
      <c r="V479" s="445"/>
      <c r="W479" s="445"/>
      <c r="X479" s="445"/>
      <c r="Y479" s="445"/>
      <c r="Z479" s="445"/>
    </row>
    <row r="480" spans="1:26" ht="15.6" hidden="1" x14ac:dyDescent="0.3">
      <c r="A480" s="445"/>
      <c r="B480" s="445"/>
      <c r="C480" s="445"/>
      <c r="D480" s="445"/>
      <c r="E480" s="505" t="s">
        <v>1127</v>
      </c>
      <c r="F480" s="505" t="s">
        <v>1128</v>
      </c>
      <c r="G480" s="445"/>
      <c r="H480" s="445"/>
      <c r="I480" s="445"/>
      <c r="J480" s="445"/>
      <c r="K480" s="445"/>
      <c r="L480" s="445"/>
      <c r="M480" s="445"/>
      <c r="N480" s="445"/>
      <c r="O480" s="445"/>
      <c r="P480" s="445"/>
      <c r="Q480" s="445"/>
      <c r="R480" s="445"/>
      <c r="S480" s="445"/>
      <c r="T480" s="445"/>
      <c r="U480" s="445"/>
      <c r="V480" s="445"/>
      <c r="W480" s="445"/>
      <c r="X480" s="445"/>
      <c r="Y480" s="445"/>
      <c r="Z480" s="445"/>
    </row>
    <row r="481" spans="1:26" ht="15.6" hidden="1" x14ac:dyDescent="0.3">
      <c r="A481" s="445"/>
      <c r="B481" s="445"/>
      <c r="C481" s="445"/>
      <c r="D481" s="445"/>
      <c r="E481" s="505" t="s">
        <v>1129</v>
      </c>
      <c r="F481" s="505" t="s">
        <v>1130</v>
      </c>
      <c r="G481" s="445"/>
      <c r="H481" s="445"/>
      <c r="I481" s="445"/>
      <c r="J481" s="445"/>
      <c r="K481" s="445"/>
      <c r="L481" s="445"/>
      <c r="M481" s="445"/>
      <c r="N481" s="445"/>
      <c r="O481" s="445"/>
      <c r="P481" s="445"/>
      <c r="Q481" s="445"/>
      <c r="R481" s="445"/>
      <c r="S481" s="445"/>
      <c r="T481" s="445"/>
      <c r="U481" s="445"/>
      <c r="V481" s="445"/>
      <c r="W481" s="445"/>
      <c r="X481" s="445"/>
      <c r="Y481" s="445"/>
      <c r="Z481" s="445"/>
    </row>
    <row r="482" spans="1:26" ht="15.6" hidden="1" x14ac:dyDescent="0.3">
      <c r="A482" s="445"/>
      <c r="B482" s="445"/>
      <c r="C482" s="445"/>
      <c r="D482" s="445"/>
      <c r="E482" s="505" t="s">
        <v>1131</v>
      </c>
      <c r="F482" s="505" t="s">
        <v>1132</v>
      </c>
      <c r="G482" s="445"/>
      <c r="H482" s="445"/>
      <c r="I482" s="445"/>
      <c r="J482" s="445"/>
      <c r="K482" s="445"/>
      <c r="L482" s="445"/>
      <c r="M482" s="445"/>
      <c r="N482" s="445"/>
      <c r="O482" s="445"/>
      <c r="P482" s="445"/>
      <c r="Q482" s="445"/>
      <c r="R482" s="445"/>
      <c r="S482" s="445"/>
      <c r="T482" s="445"/>
      <c r="U482" s="445"/>
      <c r="V482" s="445"/>
      <c r="W482" s="445"/>
      <c r="X482" s="445"/>
      <c r="Y482" s="445"/>
      <c r="Z482" s="445"/>
    </row>
    <row r="483" spans="1:26" ht="15.6" hidden="1" x14ac:dyDescent="0.3">
      <c r="A483" s="445"/>
      <c r="B483" s="445"/>
      <c r="C483" s="445"/>
      <c r="D483" s="445"/>
      <c r="E483" s="505" t="s">
        <v>1133</v>
      </c>
      <c r="F483" s="505" t="s">
        <v>1134</v>
      </c>
      <c r="G483" s="445"/>
      <c r="H483" s="445"/>
      <c r="I483" s="445"/>
      <c r="J483" s="445"/>
      <c r="K483" s="445"/>
      <c r="L483" s="445"/>
      <c r="M483" s="445"/>
      <c r="N483" s="445"/>
      <c r="O483" s="445"/>
      <c r="P483" s="445"/>
      <c r="Q483" s="445"/>
      <c r="R483" s="445"/>
      <c r="S483" s="445"/>
      <c r="T483" s="445"/>
      <c r="U483" s="445"/>
      <c r="V483" s="445"/>
      <c r="W483" s="445"/>
      <c r="X483" s="445"/>
      <c r="Y483" s="445"/>
      <c r="Z483" s="445"/>
    </row>
    <row r="484" spans="1:26" ht="15.6" hidden="1" x14ac:dyDescent="0.3">
      <c r="A484" s="445"/>
      <c r="B484" s="445"/>
      <c r="C484" s="445"/>
      <c r="D484" s="445"/>
      <c r="E484" s="505" t="s">
        <v>1135</v>
      </c>
      <c r="F484" s="505" t="s">
        <v>1136</v>
      </c>
      <c r="G484" s="445"/>
      <c r="H484" s="445"/>
      <c r="I484" s="445"/>
      <c r="J484" s="445"/>
      <c r="K484" s="445"/>
      <c r="L484" s="445"/>
      <c r="M484" s="445"/>
      <c r="N484" s="445"/>
      <c r="O484" s="445"/>
      <c r="P484" s="445"/>
      <c r="Q484" s="445"/>
      <c r="R484" s="445"/>
      <c r="S484" s="445"/>
      <c r="T484" s="445"/>
      <c r="U484" s="445"/>
      <c r="V484" s="445"/>
      <c r="W484" s="445"/>
      <c r="X484" s="445"/>
      <c r="Y484" s="445"/>
      <c r="Z484" s="445"/>
    </row>
    <row r="485" spans="1:26" ht="15.6" hidden="1" x14ac:dyDescent="0.3">
      <c r="A485" s="445"/>
      <c r="B485" s="445"/>
      <c r="C485" s="445"/>
      <c r="D485" s="445"/>
      <c r="E485" s="505" t="s">
        <v>1137</v>
      </c>
      <c r="F485" s="505" t="s">
        <v>1138</v>
      </c>
      <c r="G485" s="445"/>
      <c r="H485" s="445"/>
      <c r="I485" s="445"/>
      <c r="J485" s="445"/>
      <c r="K485" s="445"/>
      <c r="L485" s="445"/>
      <c r="M485" s="445"/>
      <c r="N485" s="445"/>
      <c r="O485" s="445"/>
      <c r="P485" s="445"/>
      <c r="Q485" s="445"/>
      <c r="R485" s="445"/>
      <c r="S485" s="445"/>
      <c r="T485" s="445"/>
      <c r="U485" s="445"/>
      <c r="V485" s="445"/>
      <c r="W485" s="445"/>
      <c r="X485" s="445"/>
      <c r="Y485" s="445"/>
      <c r="Z485" s="445"/>
    </row>
    <row r="486" spans="1:26" ht="15.6" hidden="1" x14ac:dyDescent="0.3">
      <c r="A486" s="445"/>
      <c r="B486" s="445"/>
      <c r="C486" s="445"/>
      <c r="D486" s="445"/>
      <c r="E486" s="505" t="s">
        <v>1139</v>
      </c>
      <c r="F486" s="505" t="s">
        <v>1140</v>
      </c>
      <c r="G486" s="445"/>
      <c r="H486" s="445"/>
      <c r="I486" s="445"/>
      <c r="J486" s="445"/>
      <c r="K486" s="445"/>
      <c r="L486" s="445"/>
      <c r="M486" s="445"/>
      <c r="N486" s="445"/>
      <c r="O486" s="445"/>
      <c r="P486" s="445"/>
      <c r="Q486" s="445"/>
      <c r="R486" s="445"/>
      <c r="S486" s="445"/>
      <c r="T486" s="445"/>
      <c r="U486" s="445"/>
      <c r="V486" s="445"/>
      <c r="W486" s="445"/>
      <c r="X486" s="445"/>
      <c r="Y486" s="445"/>
      <c r="Z486" s="445"/>
    </row>
    <row r="487" spans="1:26" ht="15.6" hidden="1" x14ac:dyDescent="0.3">
      <c r="A487" s="445"/>
      <c r="B487" s="445"/>
      <c r="C487" s="445"/>
      <c r="D487" s="445"/>
      <c r="E487" s="505" t="s">
        <v>1141</v>
      </c>
      <c r="F487" s="505" t="s">
        <v>1142</v>
      </c>
      <c r="G487" s="445"/>
      <c r="H487" s="445"/>
      <c r="I487" s="445"/>
      <c r="J487" s="445"/>
      <c r="K487" s="445"/>
      <c r="L487" s="445"/>
      <c r="M487" s="445"/>
      <c r="N487" s="445"/>
      <c r="O487" s="445"/>
      <c r="P487" s="445"/>
      <c r="Q487" s="445"/>
      <c r="R487" s="445"/>
      <c r="S487" s="445"/>
      <c r="T487" s="445"/>
      <c r="U487" s="445"/>
      <c r="V487" s="445"/>
      <c r="W487" s="445"/>
      <c r="X487" s="445"/>
      <c r="Y487" s="445"/>
      <c r="Z487" s="445"/>
    </row>
    <row r="488" spans="1:26" ht="15.6" hidden="1" x14ac:dyDescent="0.3">
      <c r="A488" s="445"/>
      <c r="B488" s="445"/>
      <c r="C488" s="445"/>
      <c r="D488" s="445"/>
      <c r="E488" s="505" t="s">
        <v>1143</v>
      </c>
      <c r="F488" s="505" t="s">
        <v>1144</v>
      </c>
      <c r="G488" s="445"/>
      <c r="H488" s="445"/>
      <c r="I488" s="445"/>
      <c r="J488" s="445"/>
      <c r="K488" s="445"/>
      <c r="L488" s="445"/>
      <c r="M488" s="445"/>
      <c r="N488" s="445"/>
      <c r="O488" s="445"/>
      <c r="P488" s="445"/>
      <c r="Q488" s="445"/>
      <c r="R488" s="445"/>
      <c r="S488" s="445"/>
      <c r="T488" s="445"/>
      <c r="U488" s="445"/>
      <c r="V488" s="445"/>
      <c r="W488" s="445"/>
      <c r="X488" s="445"/>
      <c r="Y488" s="445"/>
      <c r="Z488" s="445"/>
    </row>
    <row r="489" spans="1:26" ht="15.6" hidden="1" x14ac:dyDescent="0.3">
      <c r="A489" s="445"/>
      <c r="B489" s="445"/>
      <c r="C489" s="445"/>
      <c r="D489" s="445"/>
      <c r="E489" s="505" t="s">
        <v>1145</v>
      </c>
      <c r="F489" s="505" t="s">
        <v>1146</v>
      </c>
      <c r="G489" s="445"/>
      <c r="H489" s="445"/>
      <c r="I489" s="445"/>
      <c r="J489" s="445"/>
      <c r="K489" s="445"/>
      <c r="L489" s="445"/>
      <c r="M489" s="445"/>
      <c r="N489" s="445"/>
      <c r="O489" s="445"/>
      <c r="P489" s="445"/>
      <c r="Q489" s="445"/>
      <c r="R489" s="445"/>
      <c r="S489" s="445"/>
      <c r="T489" s="445"/>
      <c r="U489" s="445"/>
      <c r="V489" s="445"/>
      <c r="W489" s="445"/>
      <c r="X489" s="445"/>
      <c r="Y489" s="445"/>
      <c r="Z489" s="445"/>
    </row>
    <row r="490" spans="1:26" ht="15.6" hidden="1" x14ac:dyDescent="0.3">
      <c r="A490" s="445"/>
      <c r="B490" s="445"/>
      <c r="C490" s="445"/>
      <c r="D490" s="445"/>
      <c r="E490" s="505" t="s">
        <v>1147</v>
      </c>
      <c r="F490" s="505" t="s">
        <v>1148</v>
      </c>
      <c r="G490" s="445"/>
      <c r="H490" s="445"/>
      <c r="I490" s="445"/>
      <c r="J490" s="445"/>
      <c r="K490" s="445"/>
      <c r="L490" s="445"/>
      <c r="M490" s="445"/>
      <c r="N490" s="445"/>
      <c r="O490" s="445"/>
      <c r="P490" s="445"/>
      <c r="Q490" s="445"/>
      <c r="R490" s="445"/>
      <c r="S490" s="445"/>
      <c r="T490" s="445"/>
      <c r="U490" s="445"/>
      <c r="V490" s="445"/>
      <c r="W490" s="445"/>
      <c r="X490" s="445"/>
      <c r="Y490" s="445"/>
      <c r="Z490" s="445"/>
    </row>
    <row r="491" spans="1:26" ht="15.6" hidden="1" x14ac:dyDescent="0.3">
      <c r="A491" s="445"/>
      <c r="B491" s="445"/>
      <c r="C491" s="445"/>
      <c r="D491" s="445"/>
      <c r="E491" s="505" t="s">
        <v>1149</v>
      </c>
      <c r="F491" s="505" t="s">
        <v>1150</v>
      </c>
      <c r="G491" s="445"/>
      <c r="H491" s="445"/>
      <c r="I491" s="445"/>
      <c r="J491" s="445"/>
      <c r="K491" s="445"/>
      <c r="L491" s="445"/>
      <c r="M491" s="445"/>
      <c r="N491" s="445"/>
      <c r="O491" s="445"/>
      <c r="P491" s="445"/>
      <c r="Q491" s="445"/>
      <c r="R491" s="445"/>
      <c r="S491" s="445"/>
      <c r="T491" s="445"/>
      <c r="U491" s="445"/>
      <c r="V491" s="445"/>
      <c r="W491" s="445"/>
      <c r="X491" s="445"/>
      <c r="Y491" s="445"/>
      <c r="Z491" s="445"/>
    </row>
    <row r="492" spans="1:26" ht="15.6" hidden="1" x14ac:dyDescent="0.3">
      <c r="A492" s="445"/>
      <c r="B492" s="445"/>
      <c r="C492" s="445"/>
      <c r="D492" s="445"/>
      <c r="E492" s="505" t="s">
        <v>1151</v>
      </c>
      <c r="F492" s="505" t="s">
        <v>1152</v>
      </c>
      <c r="G492" s="445"/>
      <c r="H492" s="445"/>
      <c r="I492" s="445"/>
      <c r="J492" s="445"/>
      <c r="K492" s="445"/>
      <c r="L492" s="445"/>
      <c r="M492" s="445"/>
      <c r="N492" s="445"/>
      <c r="O492" s="445"/>
      <c r="P492" s="445"/>
      <c r="Q492" s="445"/>
      <c r="R492" s="445"/>
      <c r="S492" s="445"/>
      <c r="T492" s="445"/>
      <c r="U492" s="445"/>
      <c r="V492" s="445"/>
      <c r="W492" s="445"/>
      <c r="X492" s="445"/>
      <c r="Y492" s="445"/>
      <c r="Z492" s="445"/>
    </row>
    <row r="493" spans="1:26" ht="15.6" hidden="1" x14ac:dyDescent="0.3">
      <c r="A493" s="445"/>
      <c r="B493" s="445"/>
      <c r="C493" s="445"/>
      <c r="D493" s="445"/>
      <c r="E493" s="505" t="s">
        <v>1153</v>
      </c>
      <c r="F493" s="505" t="s">
        <v>1154</v>
      </c>
      <c r="G493" s="445"/>
      <c r="H493" s="445"/>
      <c r="I493" s="445"/>
      <c r="J493" s="445"/>
      <c r="K493" s="445"/>
      <c r="L493" s="445"/>
      <c r="M493" s="445"/>
      <c r="N493" s="445"/>
      <c r="O493" s="445"/>
      <c r="P493" s="445"/>
      <c r="Q493" s="445"/>
      <c r="R493" s="445"/>
      <c r="S493" s="445"/>
      <c r="T493" s="445"/>
      <c r="U493" s="445"/>
      <c r="V493" s="445"/>
      <c r="W493" s="445"/>
      <c r="X493" s="445"/>
      <c r="Y493" s="445"/>
      <c r="Z493" s="445"/>
    </row>
    <row r="494" spans="1:26" ht="15.6" hidden="1" x14ac:dyDescent="0.3">
      <c r="A494" s="445"/>
      <c r="B494" s="445"/>
      <c r="C494" s="445"/>
      <c r="D494" s="445"/>
      <c r="E494" s="505" t="s">
        <v>1155</v>
      </c>
      <c r="F494" s="505" t="s">
        <v>1156</v>
      </c>
      <c r="G494" s="445"/>
      <c r="H494" s="445"/>
      <c r="I494" s="445"/>
      <c r="J494" s="445"/>
      <c r="K494" s="445"/>
      <c r="L494" s="445"/>
      <c r="M494" s="445"/>
      <c r="N494" s="445"/>
      <c r="O494" s="445"/>
      <c r="P494" s="445"/>
      <c r="Q494" s="445"/>
      <c r="R494" s="445"/>
      <c r="S494" s="445"/>
      <c r="T494" s="445"/>
      <c r="U494" s="445"/>
      <c r="V494" s="445"/>
      <c r="W494" s="445"/>
      <c r="X494" s="445"/>
      <c r="Y494" s="445"/>
      <c r="Z494" s="445"/>
    </row>
    <row r="495" spans="1:26" ht="15.6" hidden="1" x14ac:dyDescent="0.3">
      <c r="A495" s="445"/>
      <c r="B495" s="445"/>
      <c r="C495" s="445"/>
      <c r="D495" s="445"/>
      <c r="E495" s="505" t="s">
        <v>1157</v>
      </c>
      <c r="F495" s="505" t="s">
        <v>1158</v>
      </c>
      <c r="G495" s="445"/>
      <c r="H495" s="445"/>
      <c r="I495" s="445"/>
      <c r="J495" s="445"/>
      <c r="K495" s="445"/>
      <c r="L495" s="445"/>
      <c r="M495" s="445"/>
      <c r="N495" s="445"/>
      <c r="O495" s="445"/>
      <c r="P495" s="445"/>
      <c r="Q495" s="445"/>
      <c r="R495" s="445"/>
      <c r="S495" s="445"/>
      <c r="T495" s="445"/>
      <c r="U495" s="445"/>
      <c r="V495" s="445"/>
      <c r="W495" s="445"/>
      <c r="X495" s="445"/>
      <c r="Y495" s="445"/>
      <c r="Z495" s="445"/>
    </row>
    <row r="496" spans="1:26" ht="15.6" hidden="1" x14ac:dyDescent="0.3">
      <c r="A496" s="445"/>
      <c r="B496" s="445"/>
      <c r="C496" s="445"/>
      <c r="D496" s="445"/>
      <c r="E496" s="505" t="s">
        <v>1159</v>
      </c>
      <c r="F496" s="505" t="s">
        <v>1160</v>
      </c>
      <c r="G496" s="445"/>
      <c r="H496" s="445"/>
      <c r="I496" s="445"/>
      <c r="J496" s="445"/>
      <c r="K496" s="445"/>
      <c r="L496" s="445"/>
      <c r="M496" s="445"/>
      <c r="N496" s="445"/>
      <c r="O496" s="445"/>
      <c r="P496" s="445"/>
      <c r="Q496" s="445"/>
      <c r="R496" s="445"/>
      <c r="S496" s="445"/>
      <c r="T496" s="445"/>
      <c r="U496" s="445"/>
      <c r="V496" s="445"/>
      <c r="W496" s="445"/>
      <c r="X496" s="445"/>
      <c r="Y496" s="445"/>
      <c r="Z496" s="445"/>
    </row>
    <row r="497" spans="1:26" ht="15.6" hidden="1" x14ac:dyDescent="0.3">
      <c r="A497" s="445"/>
      <c r="B497" s="445"/>
      <c r="C497" s="445"/>
      <c r="D497" s="445"/>
      <c r="E497" s="505" t="s">
        <v>1161</v>
      </c>
      <c r="F497" s="505" t="s">
        <v>1162</v>
      </c>
      <c r="G497" s="445"/>
      <c r="H497" s="445"/>
      <c r="I497" s="445"/>
      <c r="J497" s="445"/>
      <c r="K497" s="445"/>
      <c r="L497" s="445"/>
      <c r="M497" s="445"/>
      <c r="N497" s="445"/>
      <c r="O497" s="445"/>
      <c r="P497" s="445"/>
      <c r="Q497" s="445"/>
      <c r="R497" s="445"/>
      <c r="S497" s="445"/>
      <c r="T497" s="445"/>
      <c r="U497" s="445"/>
      <c r="V497" s="445"/>
      <c r="W497" s="445"/>
      <c r="X497" s="445"/>
      <c r="Y497" s="445"/>
      <c r="Z497" s="445"/>
    </row>
    <row r="498" spans="1:26" ht="15.6" hidden="1" x14ac:dyDescent="0.3">
      <c r="A498" s="445"/>
      <c r="B498" s="445"/>
      <c r="C498" s="445"/>
      <c r="D498" s="445"/>
      <c r="E498" s="505" t="s">
        <v>1163</v>
      </c>
      <c r="F498" s="505" t="s">
        <v>1164</v>
      </c>
      <c r="G498" s="445"/>
      <c r="H498" s="445"/>
      <c r="I498" s="445"/>
      <c r="J498" s="445"/>
      <c r="K498" s="445"/>
      <c r="L498" s="445"/>
      <c r="M498" s="445"/>
      <c r="N498" s="445"/>
      <c r="O498" s="445"/>
      <c r="P498" s="445"/>
      <c r="Q498" s="445"/>
      <c r="R498" s="445"/>
      <c r="S498" s="445"/>
      <c r="T498" s="445"/>
      <c r="U498" s="445"/>
      <c r="V498" s="445"/>
      <c r="W498" s="445"/>
      <c r="X498" s="445"/>
      <c r="Y498" s="445"/>
      <c r="Z498" s="445"/>
    </row>
    <row r="499" spans="1:26" ht="15.6" hidden="1" x14ac:dyDescent="0.3">
      <c r="A499" s="445"/>
      <c r="B499" s="445"/>
      <c r="C499" s="445"/>
      <c r="D499" s="445"/>
      <c r="E499" s="505" t="s">
        <v>1165</v>
      </c>
      <c r="F499" s="505" t="s">
        <v>1166</v>
      </c>
      <c r="G499" s="445"/>
      <c r="H499" s="445"/>
      <c r="I499" s="445"/>
      <c r="J499" s="445"/>
      <c r="K499" s="445"/>
      <c r="L499" s="445"/>
      <c r="M499" s="445"/>
      <c r="N499" s="445"/>
      <c r="O499" s="445"/>
      <c r="P499" s="445"/>
      <c r="Q499" s="445"/>
      <c r="R499" s="445"/>
      <c r="S499" s="445"/>
      <c r="T499" s="445"/>
      <c r="U499" s="445"/>
      <c r="V499" s="445"/>
      <c r="W499" s="445"/>
      <c r="X499" s="445"/>
      <c r="Y499" s="445"/>
      <c r="Z499" s="445"/>
    </row>
    <row r="500" spans="1:26" ht="15.6" hidden="1" x14ac:dyDescent="0.3">
      <c r="A500" s="445"/>
      <c r="B500" s="445"/>
      <c r="C500" s="445"/>
      <c r="D500" s="445"/>
      <c r="E500" s="505" t="s">
        <v>1167</v>
      </c>
      <c r="F500" s="505" t="s">
        <v>1168</v>
      </c>
      <c r="G500" s="445"/>
      <c r="H500" s="445"/>
      <c r="I500" s="445"/>
      <c r="J500" s="445"/>
      <c r="K500" s="445"/>
      <c r="L500" s="445"/>
      <c r="M500" s="445"/>
      <c r="N500" s="445"/>
      <c r="O500" s="445"/>
      <c r="P500" s="445"/>
      <c r="Q500" s="445"/>
      <c r="R500" s="445"/>
      <c r="S500" s="445"/>
      <c r="T500" s="445"/>
      <c r="U500" s="445"/>
      <c r="V500" s="445"/>
      <c r="W500" s="445"/>
      <c r="X500" s="445"/>
      <c r="Y500" s="445"/>
      <c r="Z500" s="445"/>
    </row>
    <row r="501" spans="1:26" ht="15.6" hidden="1" x14ac:dyDescent="0.3">
      <c r="A501" s="445"/>
      <c r="B501" s="445"/>
      <c r="C501" s="445"/>
      <c r="D501" s="445"/>
      <c r="E501" s="505" t="s">
        <v>1169</v>
      </c>
      <c r="F501" s="505" t="s">
        <v>1170</v>
      </c>
      <c r="G501" s="445"/>
      <c r="H501" s="445"/>
      <c r="I501" s="445"/>
      <c r="J501" s="445"/>
      <c r="K501" s="445"/>
      <c r="L501" s="445"/>
      <c r="M501" s="445"/>
      <c r="N501" s="445"/>
      <c r="O501" s="445"/>
      <c r="P501" s="445"/>
      <c r="Q501" s="445"/>
      <c r="R501" s="445"/>
      <c r="S501" s="445"/>
      <c r="T501" s="445"/>
      <c r="U501" s="445"/>
      <c r="V501" s="445"/>
      <c r="W501" s="445"/>
      <c r="X501" s="445"/>
      <c r="Y501" s="445"/>
      <c r="Z501" s="445"/>
    </row>
    <row r="502" spans="1:26" ht="15.6" hidden="1" x14ac:dyDescent="0.3">
      <c r="A502" s="445"/>
      <c r="B502" s="445"/>
      <c r="C502" s="445"/>
      <c r="D502" s="445"/>
      <c r="E502" s="505" t="s">
        <v>1171</v>
      </c>
      <c r="F502" s="505" t="s">
        <v>1172</v>
      </c>
      <c r="G502" s="445"/>
      <c r="H502" s="445"/>
      <c r="I502" s="445"/>
      <c r="J502" s="445"/>
      <c r="K502" s="445"/>
      <c r="L502" s="445"/>
      <c r="M502" s="445"/>
      <c r="N502" s="445"/>
      <c r="O502" s="445"/>
      <c r="P502" s="445"/>
      <c r="Q502" s="445"/>
      <c r="R502" s="445"/>
      <c r="S502" s="445"/>
      <c r="T502" s="445"/>
      <c r="U502" s="445"/>
      <c r="V502" s="445"/>
      <c r="W502" s="445"/>
      <c r="X502" s="445"/>
      <c r="Y502" s="445"/>
      <c r="Z502" s="445"/>
    </row>
    <row r="503" spans="1:26" ht="15.6" hidden="1" x14ac:dyDescent="0.3">
      <c r="A503" s="445"/>
      <c r="B503" s="445"/>
      <c r="C503" s="445"/>
      <c r="D503" s="445"/>
      <c r="E503" s="505" t="s">
        <v>1173</v>
      </c>
      <c r="F503" s="505" t="s">
        <v>1174</v>
      </c>
      <c r="G503" s="445"/>
      <c r="H503" s="445"/>
      <c r="I503" s="445"/>
      <c r="J503" s="445"/>
      <c r="K503" s="445"/>
      <c r="L503" s="445"/>
      <c r="M503" s="445"/>
      <c r="N503" s="445"/>
      <c r="O503" s="445"/>
      <c r="P503" s="445"/>
      <c r="Q503" s="445"/>
      <c r="R503" s="445"/>
      <c r="S503" s="445"/>
      <c r="T503" s="445"/>
      <c r="U503" s="445"/>
      <c r="V503" s="445"/>
      <c r="W503" s="445"/>
      <c r="X503" s="445"/>
      <c r="Y503" s="445"/>
      <c r="Z503" s="445"/>
    </row>
    <row r="504" spans="1:26" ht="15.6" hidden="1" x14ac:dyDescent="0.3">
      <c r="A504" s="445"/>
      <c r="B504" s="445"/>
      <c r="C504" s="445"/>
      <c r="D504" s="445"/>
      <c r="E504" s="505" t="s">
        <v>46</v>
      </c>
      <c r="F504" s="505" t="s">
        <v>1175</v>
      </c>
      <c r="G504" s="445"/>
      <c r="H504" s="445"/>
      <c r="I504" s="445"/>
      <c r="J504" s="445"/>
      <c r="K504" s="445"/>
      <c r="L504" s="445"/>
      <c r="M504" s="445"/>
      <c r="N504" s="445"/>
      <c r="O504" s="445"/>
      <c r="P504" s="445"/>
      <c r="Q504" s="445"/>
      <c r="R504" s="445"/>
      <c r="S504" s="445"/>
      <c r="T504" s="445"/>
      <c r="U504" s="445"/>
      <c r="V504" s="445"/>
      <c r="W504" s="445"/>
      <c r="X504" s="445"/>
      <c r="Y504" s="445"/>
      <c r="Z504" s="445"/>
    </row>
    <row r="505" spans="1:26" ht="15.6" hidden="1" x14ac:dyDescent="0.3">
      <c r="A505" s="445"/>
      <c r="B505" s="445"/>
      <c r="C505" s="445"/>
      <c r="D505" s="445"/>
      <c r="E505" s="505" t="s">
        <v>1176</v>
      </c>
      <c r="F505" s="505" t="s">
        <v>1177</v>
      </c>
      <c r="G505" s="445"/>
      <c r="H505" s="445"/>
      <c r="I505" s="445"/>
      <c r="J505" s="445"/>
      <c r="K505" s="445"/>
      <c r="L505" s="445"/>
      <c r="M505" s="445"/>
      <c r="N505" s="445"/>
      <c r="O505" s="445"/>
      <c r="P505" s="445"/>
      <c r="Q505" s="445"/>
      <c r="R505" s="445"/>
      <c r="S505" s="445"/>
      <c r="T505" s="445"/>
      <c r="U505" s="445"/>
      <c r="V505" s="445"/>
      <c r="W505" s="445"/>
      <c r="X505" s="445"/>
      <c r="Y505" s="445"/>
      <c r="Z505" s="445"/>
    </row>
    <row r="506" spans="1:26" ht="15.6" hidden="1" x14ac:dyDescent="0.3">
      <c r="A506" s="445"/>
      <c r="B506" s="445"/>
      <c r="C506" s="445"/>
      <c r="D506" s="445"/>
      <c r="E506" s="505" t="s">
        <v>1178</v>
      </c>
      <c r="F506" s="505" t="s">
        <v>1179</v>
      </c>
      <c r="G506" s="445"/>
      <c r="H506" s="445"/>
      <c r="I506" s="445"/>
      <c r="J506" s="445"/>
      <c r="K506" s="445"/>
      <c r="L506" s="445"/>
      <c r="M506" s="445"/>
      <c r="N506" s="445"/>
      <c r="O506" s="445"/>
      <c r="P506" s="445"/>
      <c r="Q506" s="445"/>
      <c r="R506" s="445"/>
      <c r="S506" s="445"/>
      <c r="T506" s="445"/>
      <c r="U506" s="445"/>
      <c r="V506" s="445"/>
      <c r="W506" s="445"/>
      <c r="X506" s="445"/>
      <c r="Y506" s="445"/>
      <c r="Z506" s="445"/>
    </row>
    <row r="507" spans="1:26" ht="15.6" hidden="1" x14ac:dyDescent="0.3">
      <c r="A507" s="445"/>
      <c r="B507" s="445"/>
      <c r="C507" s="445"/>
      <c r="D507" s="445"/>
      <c r="E507" s="505" t="s">
        <v>1180</v>
      </c>
      <c r="F507" s="505" t="s">
        <v>1181</v>
      </c>
      <c r="G507" s="445"/>
      <c r="H507" s="445"/>
      <c r="I507" s="445"/>
      <c r="J507" s="445"/>
      <c r="K507" s="445"/>
      <c r="L507" s="445"/>
      <c r="M507" s="445"/>
      <c r="N507" s="445"/>
      <c r="O507" s="445"/>
      <c r="P507" s="445"/>
      <c r="Q507" s="445"/>
      <c r="R507" s="445"/>
      <c r="S507" s="445"/>
      <c r="T507" s="445"/>
      <c r="U507" s="445"/>
      <c r="V507" s="445"/>
      <c r="W507" s="445"/>
      <c r="X507" s="445"/>
      <c r="Y507" s="445"/>
      <c r="Z507" s="445"/>
    </row>
    <row r="508" spans="1:26" ht="15.6" hidden="1" x14ac:dyDescent="0.3">
      <c r="A508" s="445"/>
      <c r="B508" s="445"/>
      <c r="C508" s="445"/>
      <c r="D508" s="445"/>
      <c r="E508" s="505" t="s">
        <v>1182</v>
      </c>
      <c r="F508" s="505" t="s">
        <v>1183</v>
      </c>
      <c r="G508" s="445"/>
      <c r="H508" s="445"/>
      <c r="I508" s="445"/>
      <c r="J508" s="445"/>
      <c r="K508" s="445"/>
      <c r="L508" s="445"/>
      <c r="M508" s="445"/>
      <c r="N508" s="445"/>
      <c r="O508" s="445"/>
      <c r="P508" s="445"/>
      <c r="Q508" s="445"/>
      <c r="R508" s="445"/>
      <c r="S508" s="445"/>
      <c r="T508" s="445"/>
      <c r="U508" s="445"/>
      <c r="V508" s="445"/>
      <c r="W508" s="445"/>
      <c r="X508" s="445"/>
      <c r="Y508" s="445"/>
      <c r="Z508" s="445"/>
    </row>
    <row r="509" spans="1:26" ht="15.6" hidden="1" x14ac:dyDescent="0.3">
      <c r="A509" s="445"/>
      <c r="B509" s="445"/>
      <c r="C509" s="445"/>
      <c r="D509" s="445"/>
      <c r="E509" s="505" t="s">
        <v>1184</v>
      </c>
      <c r="F509" s="505" t="s">
        <v>1185</v>
      </c>
      <c r="G509" s="445"/>
      <c r="H509" s="445"/>
      <c r="I509" s="445"/>
      <c r="J509" s="445"/>
      <c r="K509" s="445"/>
      <c r="L509" s="445"/>
      <c r="M509" s="445"/>
      <c r="N509" s="445"/>
      <c r="O509" s="445"/>
      <c r="P509" s="445"/>
      <c r="Q509" s="445"/>
      <c r="R509" s="445"/>
      <c r="S509" s="445"/>
      <c r="T509" s="445"/>
      <c r="U509" s="445"/>
      <c r="V509" s="445"/>
      <c r="W509" s="445"/>
      <c r="X509" s="445"/>
      <c r="Y509" s="445"/>
      <c r="Z509" s="445"/>
    </row>
    <row r="510" spans="1:26" ht="15.6" hidden="1" x14ac:dyDescent="0.3">
      <c r="A510" s="445"/>
      <c r="B510" s="445"/>
      <c r="C510" s="445"/>
      <c r="D510" s="445"/>
      <c r="E510" s="505" t="s">
        <v>1186</v>
      </c>
      <c r="F510" s="505" t="s">
        <v>1187</v>
      </c>
      <c r="G510" s="445"/>
      <c r="H510" s="445"/>
      <c r="I510" s="445"/>
      <c r="J510" s="445"/>
      <c r="K510" s="445"/>
      <c r="L510" s="445"/>
      <c r="M510" s="445"/>
      <c r="N510" s="445"/>
      <c r="O510" s="445"/>
      <c r="P510" s="445"/>
      <c r="Q510" s="445"/>
      <c r="R510" s="445"/>
      <c r="S510" s="445"/>
      <c r="T510" s="445"/>
      <c r="U510" s="445"/>
      <c r="V510" s="445"/>
      <c r="W510" s="445"/>
      <c r="X510" s="445"/>
      <c r="Y510" s="445"/>
      <c r="Z510" s="445"/>
    </row>
    <row r="511" spans="1:26" ht="15.6" hidden="1" x14ac:dyDescent="0.3">
      <c r="A511" s="445"/>
      <c r="B511" s="445"/>
      <c r="C511" s="445"/>
      <c r="D511" s="445"/>
      <c r="E511" s="505" t="s">
        <v>1188</v>
      </c>
      <c r="F511" s="505" t="s">
        <v>1189</v>
      </c>
      <c r="G511" s="445"/>
      <c r="H511" s="445"/>
      <c r="I511" s="445"/>
      <c r="J511" s="445"/>
      <c r="K511" s="445"/>
      <c r="L511" s="445"/>
      <c r="M511" s="445"/>
      <c r="N511" s="445"/>
      <c r="O511" s="445"/>
      <c r="P511" s="445"/>
      <c r="Q511" s="445"/>
      <c r="R511" s="445"/>
      <c r="S511" s="445"/>
      <c r="T511" s="445"/>
      <c r="U511" s="445"/>
      <c r="V511" s="445"/>
      <c r="W511" s="445"/>
      <c r="X511" s="445"/>
      <c r="Y511" s="445"/>
      <c r="Z511" s="445"/>
    </row>
    <row r="512" spans="1:26" ht="15.6" hidden="1" x14ac:dyDescent="0.3">
      <c r="A512" s="445"/>
      <c r="B512" s="445"/>
      <c r="C512" s="445"/>
      <c r="D512" s="445"/>
      <c r="E512" s="505" t="s">
        <v>1190</v>
      </c>
      <c r="F512" s="505" t="s">
        <v>1191</v>
      </c>
      <c r="G512" s="445"/>
      <c r="H512" s="445"/>
      <c r="I512" s="445"/>
      <c r="J512" s="445"/>
      <c r="K512" s="445"/>
      <c r="L512" s="445"/>
      <c r="M512" s="445"/>
      <c r="N512" s="445"/>
      <c r="O512" s="445"/>
      <c r="P512" s="445"/>
      <c r="Q512" s="445"/>
      <c r="R512" s="445"/>
      <c r="S512" s="445"/>
      <c r="T512" s="445"/>
      <c r="U512" s="445"/>
      <c r="V512" s="445"/>
      <c r="W512" s="445"/>
      <c r="X512" s="445"/>
      <c r="Y512" s="445"/>
      <c r="Z512" s="445"/>
    </row>
    <row r="513" spans="1:26" ht="15.6" hidden="1" x14ac:dyDescent="0.3">
      <c r="A513" s="445"/>
      <c r="B513" s="445"/>
      <c r="C513" s="445"/>
      <c r="D513" s="445"/>
      <c r="E513" s="505" t="s">
        <v>1192</v>
      </c>
      <c r="F513" s="505" t="s">
        <v>1193</v>
      </c>
      <c r="G513" s="445"/>
      <c r="H513" s="445"/>
      <c r="I513" s="445"/>
      <c r="J513" s="445"/>
      <c r="K513" s="445"/>
      <c r="L513" s="445"/>
      <c r="M513" s="445"/>
      <c r="N513" s="445"/>
      <c r="O513" s="445"/>
      <c r="P513" s="445"/>
      <c r="Q513" s="445"/>
      <c r="R513" s="445"/>
      <c r="S513" s="445"/>
      <c r="T513" s="445"/>
      <c r="U513" s="445"/>
      <c r="V513" s="445"/>
      <c r="W513" s="445"/>
      <c r="X513" s="445"/>
      <c r="Y513" s="445"/>
      <c r="Z513" s="445"/>
    </row>
    <row r="514" spans="1:26" ht="15.6" hidden="1" x14ac:dyDescent="0.3">
      <c r="A514" s="445"/>
      <c r="B514" s="445"/>
      <c r="C514" s="445"/>
      <c r="D514" s="445"/>
      <c r="E514" s="505" t="s">
        <v>1194</v>
      </c>
      <c r="F514" s="505" t="s">
        <v>1195</v>
      </c>
      <c r="G514" s="445"/>
      <c r="H514" s="445"/>
      <c r="I514" s="445"/>
      <c r="J514" s="445"/>
      <c r="K514" s="445"/>
      <c r="L514" s="445"/>
      <c r="M514" s="445"/>
      <c r="N514" s="445"/>
      <c r="O514" s="445"/>
      <c r="P514" s="445"/>
      <c r="Q514" s="445"/>
      <c r="R514" s="445"/>
      <c r="S514" s="445"/>
      <c r="T514" s="445"/>
      <c r="U514" s="445"/>
      <c r="V514" s="445"/>
      <c r="W514" s="445"/>
      <c r="X514" s="445"/>
      <c r="Y514" s="445"/>
      <c r="Z514" s="445"/>
    </row>
    <row r="515" spans="1:26" ht="15.6" hidden="1" x14ac:dyDescent="0.3">
      <c r="A515" s="445"/>
      <c r="B515" s="445"/>
      <c r="C515" s="445"/>
      <c r="D515" s="445"/>
      <c r="E515" s="505" t="s">
        <v>1196</v>
      </c>
      <c r="F515" s="505" t="s">
        <v>1197</v>
      </c>
      <c r="G515" s="445"/>
      <c r="H515" s="445"/>
      <c r="I515" s="445"/>
      <c r="J515" s="445"/>
      <c r="K515" s="445"/>
      <c r="L515" s="445"/>
      <c r="M515" s="445"/>
      <c r="N515" s="445"/>
      <c r="O515" s="445"/>
      <c r="P515" s="445"/>
      <c r="Q515" s="445"/>
      <c r="R515" s="445"/>
      <c r="S515" s="445"/>
      <c r="T515" s="445"/>
      <c r="U515" s="445"/>
      <c r="V515" s="445"/>
      <c r="W515" s="445"/>
      <c r="X515" s="445"/>
      <c r="Y515" s="445"/>
      <c r="Z515" s="445"/>
    </row>
    <row r="516" spans="1:26" ht="15.6" hidden="1" x14ac:dyDescent="0.3">
      <c r="A516" s="445"/>
      <c r="B516" s="445"/>
      <c r="C516" s="445"/>
      <c r="D516" s="445"/>
      <c r="E516" s="505" t="s">
        <v>1198</v>
      </c>
      <c r="F516" s="505" t="s">
        <v>1199</v>
      </c>
      <c r="G516" s="445"/>
      <c r="H516" s="445"/>
      <c r="I516" s="445"/>
      <c r="J516" s="445"/>
      <c r="K516" s="445"/>
      <c r="L516" s="445"/>
      <c r="M516" s="445"/>
      <c r="N516" s="445"/>
      <c r="O516" s="445"/>
      <c r="P516" s="445"/>
      <c r="Q516" s="445"/>
      <c r="R516" s="445"/>
      <c r="S516" s="445"/>
      <c r="T516" s="445"/>
      <c r="U516" s="445"/>
      <c r="V516" s="445"/>
      <c r="W516" s="445"/>
      <c r="X516" s="445"/>
      <c r="Y516" s="445"/>
      <c r="Z516" s="445"/>
    </row>
    <row r="517" spans="1:26" ht="15.6" hidden="1" x14ac:dyDescent="0.3">
      <c r="A517" s="445"/>
      <c r="B517" s="445"/>
      <c r="C517" s="445"/>
      <c r="D517" s="445"/>
      <c r="E517" s="505" t="s">
        <v>1200</v>
      </c>
      <c r="F517" s="505" t="s">
        <v>1201</v>
      </c>
      <c r="G517" s="445"/>
      <c r="H517" s="445"/>
      <c r="I517" s="445"/>
      <c r="J517" s="445"/>
      <c r="K517" s="445"/>
      <c r="L517" s="445"/>
      <c r="M517" s="445"/>
      <c r="N517" s="445"/>
      <c r="O517" s="445"/>
      <c r="P517" s="445"/>
      <c r="Q517" s="445"/>
      <c r="R517" s="445"/>
      <c r="S517" s="445"/>
      <c r="T517" s="445"/>
      <c r="U517" s="445"/>
      <c r="V517" s="445"/>
      <c r="W517" s="445"/>
      <c r="X517" s="445"/>
      <c r="Y517" s="445"/>
      <c r="Z517" s="445"/>
    </row>
    <row r="518" spans="1:26" ht="15.6" hidden="1" x14ac:dyDescent="0.3">
      <c r="A518" s="445"/>
      <c r="B518" s="445"/>
      <c r="C518" s="445"/>
      <c r="D518" s="445"/>
      <c r="E518" s="505" t="s">
        <v>1202</v>
      </c>
      <c r="F518" s="505" t="s">
        <v>1203</v>
      </c>
      <c r="G518" s="445"/>
      <c r="H518" s="445"/>
      <c r="I518" s="445"/>
      <c r="J518" s="445"/>
      <c r="K518" s="445"/>
      <c r="L518" s="445"/>
      <c r="M518" s="445"/>
      <c r="N518" s="445"/>
      <c r="O518" s="445"/>
      <c r="P518" s="445"/>
      <c r="Q518" s="445"/>
      <c r="R518" s="445"/>
      <c r="S518" s="445"/>
      <c r="T518" s="445"/>
      <c r="U518" s="445"/>
      <c r="V518" s="445"/>
      <c r="W518" s="445"/>
      <c r="X518" s="445"/>
      <c r="Y518" s="445"/>
      <c r="Z518" s="445"/>
    </row>
    <row r="519" spans="1:26" ht="15.6" hidden="1" x14ac:dyDescent="0.3">
      <c r="A519" s="445"/>
      <c r="B519" s="445"/>
      <c r="C519" s="445"/>
      <c r="D519" s="445"/>
      <c r="E519" s="505" t="s">
        <v>1204</v>
      </c>
      <c r="F519" s="505" t="s">
        <v>1205</v>
      </c>
      <c r="G519" s="445"/>
      <c r="H519" s="445"/>
      <c r="I519" s="445"/>
      <c r="J519" s="445"/>
      <c r="K519" s="445"/>
      <c r="L519" s="445"/>
      <c r="M519" s="445"/>
      <c r="N519" s="445"/>
      <c r="O519" s="445"/>
      <c r="P519" s="445"/>
      <c r="Q519" s="445"/>
      <c r="R519" s="445"/>
      <c r="S519" s="445"/>
      <c r="T519" s="445"/>
      <c r="U519" s="445"/>
      <c r="V519" s="445"/>
      <c r="W519" s="445"/>
      <c r="X519" s="445"/>
      <c r="Y519" s="445"/>
      <c r="Z519" s="445"/>
    </row>
    <row r="520" spans="1:26" ht="15.6" hidden="1" x14ac:dyDescent="0.3">
      <c r="A520" s="445"/>
      <c r="B520" s="445"/>
      <c r="C520" s="445"/>
      <c r="D520" s="445"/>
      <c r="E520" s="505" t="s">
        <v>1206</v>
      </c>
      <c r="F520" s="505" t="s">
        <v>1207</v>
      </c>
      <c r="G520" s="445"/>
      <c r="H520" s="445"/>
      <c r="I520" s="445"/>
      <c r="J520" s="445"/>
      <c r="K520" s="445"/>
      <c r="L520" s="445"/>
      <c r="M520" s="445"/>
      <c r="N520" s="445"/>
      <c r="O520" s="445"/>
      <c r="P520" s="445"/>
      <c r="Q520" s="445"/>
      <c r="R520" s="445"/>
      <c r="S520" s="445"/>
      <c r="T520" s="445"/>
      <c r="U520" s="445"/>
      <c r="V520" s="445"/>
      <c r="W520" s="445"/>
      <c r="X520" s="445"/>
      <c r="Y520" s="445"/>
      <c r="Z520" s="445"/>
    </row>
    <row r="521" spans="1:26" ht="15.6" hidden="1" x14ac:dyDescent="0.3">
      <c r="A521" s="445"/>
      <c r="B521" s="445"/>
      <c r="C521" s="445"/>
      <c r="D521" s="445"/>
      <c r="E521" s="505" t="s">
        <v>1208</v>
      </c>
      <c r="F521" s="505" t="s">
        <v>1209</v>
      </c>
      <c r="G521" s="445"/>
      <c r="H521" s="445"/>
      <c r="I521" s="445"/>
      <c r="J521" s="445"/>
      <c r="K521" s="445"/>
      <c r="L521" s="445"/>
      <c r="M521" s="445"/>
      <c r="N521" s="445"/>
      <c r="O521" s="445"/>
      <c r="P521" s="445"/>
      <c r="Q521" s="445"/>
      <c r="R521" s="445"/>
      <c r="S521" s="445"/>
      <c r="T521" s="445"/>
      <c r="U521" s="445"/>
      <c r="V521" s="445"/>
      <c r="W521" s="445"/>
      <c r="X521" s="445"/>
      <c r="Y521" s="445"/>
      <c r="Z521" s="445"/>
    </row>
    <row r="522" spans="1:26" ht="15.6" hidden="1" x14ac:dyDescent="0.3">
      <c r="A522" s="445"/>
      <c r="B522" s="445"/>
      <c r="C522" s="445"/>
      <c r="D522" s="445"/>
      <c r="E522" s="505" t="s">
        <v>1210</v>
      </c>
      <c r="F522" s="505" t="s">
        <v>1211</v>
      </c>
      <c r="G522" s="445"/>
      <c r="H522" s="445"/>
      <c r="I522" s="445"/>
      <c r="J522" s="445"/>
      <c r="K522" s="445"/>
      <c r="L522" s="445"/>
      <c r="M522" s="445"/>
      <c r="N522" s="445"/>
      <c r="O522" s="445"/>
      <c r="P522" s="445"/>
      <c r="Q522" s="445"/>
      <c r="R522" s="445"/>
      <c r="S522" s="445"/>
      <c r="T522" s="445"/>
      <c r="U522" s="445"/>
      <c r="V522" s="445"/>
      <c r="W522" s="445"/>
      <c r="X522" s="445"/>
      <c r="Y522" s="445"/>
      <c r="Z522" s="445"/>
    </row>
    <row r="523" spans="1:26" ht="15.6" hidden="1" x14ac:dyDescent="0.3">
      <c r="A523" s="445"/>
      <c r="B523" s="445"/>
      <c r="C523" s="445"/>
      <c r="D523" s="445"/>
      <c r="E523" s="505" t="s">
        <v>1212</v>
      </c>
      <c r="F523" s="505" t="s">
        <v>1213</v>
      </c>
      <c r="G523" s="445"/>
      <c r="H523" s="445"/>
      <c r="I523" s="445"/>
      <c r="J523" s="445"/>
      <c r="K523" s="445"/>
      <c r="L523" s="445"/>
      <c r="M523" s="445"/>
      <c r="N523" s="445"/>
      <c r="O523" s="445"/>
      <c r="P523" s="445"/>
      <c r="Q523" s="445"/>
      <c r="R523" s="445"/>
      <c r="S523" s="445"/>
      <c r="T523" s="445"/>
      <c r="U523" s="445"/>
      <c r="V523" s="445"/>
      <c r="W523" s="445"/>
      <c r="X523" s="445"/>
      <c r="Y523" s="445"/>
      <c r="Z523" s="445"/>
    </row>
    <row r="524" spans="1:26" ht="15.6" hidden="1" x14ac:dyDescent="0.3">
      <c r="A524" s="445"/>
      <c r="B524" s="445"/>
      <c r="C524" s="445"/>
      <c r="D524" s="445"/>
      <c r="E524" s="505" t="s">
        <v>1214</v>
      </c>
      <c r="F524" s="505" t="s">
        <v>1215</v>
      </c>
      <c r="G524" s="445"/>
      <c r="H524" s="445"/>
      <c r="I524" s="445"/>
      <c r="J524" s="445"/>
      <c r="K524" s="445"/>
      <c r="L524" s="445"/>
      <c r="M524" s="445"/>
      <c r="N524" s="445"/>
      <c r="O524" s="445"/>
      <c r="P524" s="445"/>
      <c r="Q524" s="445"/>
      <c r="R524" s="445"/>
      <c r="S524" s="445"/>
      <c r="T524" s="445"/>
      <c r="U524" s="445"/>
      <c r="V524" s="445"/>
      <c r="W524" s="445"/>
      <c r="X524" s="445"/>
      <c r="Y524" s="445"/>
      <c r="Z524" s="445"/>
    </row>
    <row r="525" spans="1:26" ht="15.6" hidden="1" x14ac:dyDescent="0.3">
      <c r="A525" s="445"/>
      <c r="B525" s="445"/>
      <c r="C525" s="445"/>
      <c r="D525" s="445"/>
      <c r="E525" s="505" t="s">
        <v>1216</v>
      </c>
      <c r="F525" s="505" t="s">
        <v>1217</v>
      </c>
      <c r="G525" s="445"/>
      <c r="H525" s="445"/>
      <c r="I525" s="445"/>
      <c r="J525" s="445"/>
      <c r="K525" s="445"/>
      <c r="L525" s="445"/>
      <c r="M525" s="445"/>
      <c r="N525" s="445"/>
      <c r="O525" s="445"/>
      <c r="P525" s="445"/>
      <c r="Q525" s="445"/>
      <c r="R525" s="445"/>
      <c r="S525" s="445"/>
      <c r="T525" s="445"/>
      <c r="U525" s="445"/>
      <c r="V525" s="445"/>
      <c r="W525" s="445"/>
      <c r="X525" s="445"/>
      <c r="Y525" s="445"/>
      <c r="Z525" s="445"/>
    </row>
    <row r="526" spans="1:26" ht="15.6" hidden="1" x14ac:dyDescent="0.3">
      <c r="A526" s="445"/>
      <c r="B526" s="445"/>
      <c r="C526" s="445"/>
      <c r="D526" s="445"/>
      <c r="E526" s="505" t="s">
        <v>1218</v>
      </c>
      <c r="F526" s="505" t="s">
        <v>1219</v>
      </c>
      <c r="G526" s="445"/>
      <c r="H526" s="445"/>
      <c r="I526" s="445"/>
      <c r="J526" s="445"/>
      <c r="K526" s="445"/>
      <c r="L526" s="445"/>
      <c r="M526" s="445"/>
      <c r="N526" s="445"/>
      <c r="O526" s="445"/>
      <c r="P526" s="445"/>
      <c r="Q526" s="445"/>
      <c r="R526" s="445"/>
      <c r="S526" s="445"/>
      <c r="T526" s="445"/>
      <c r="U526" s="445"/>
      <c r="V526" s="445"/>
      <c r="W526" s="445"/>
      <c r="X526" s="445"/>
      <c r="Y526" s="445"/>
      <c r="Z526" s="445"/>
    </row>
    <row r="527" spans="1:26" ht="15.6" hidden="1" x14ac:dyDescent="0.3">
      <c r="A527" s="445"/>
      <c r="B527" s="445"/>
      <c r="C527" s="445"/>
      <c r="D527" s="445"/>
      <c r="E527" s="505" t="s">
        <v>1220</v>
      </c>
      <c r="F527" s="505" t="s">
        <v>1221</v>
      </c>
      <c r="G527" s="445"/>
      <c r="H527" s="445"/>
      <c r="I527" s="445"/>
      <c r="J527" s="445"/>
      <c r="K527" s="445"/>
      <c r="L527" s="445"/>
      <c r="M527" s="445"/>
      <c r="N527" s="445"/>
      <c r="O527" s="445"/>
      <c r="P527" s="445"/>
      <c r="Q527" s="445"/>
      <c r="R527" s="445"/>
      <c r="S527" s="445"/>
      <c r="T527" s="445"/>
      <c r="U527" s="445"/>
      <c r="V527" s="445"/>
      <c r="W527" s="445"/>
      <c r="X527" s="445"/>
      <c r="Y527" s="445"/>
      <c r="Z527" s="445"/>
    </row>
    <row r="528" spans="1:26" ht="15.6" hidden="1" x14ac:dyDescent="0.3">
      <c r="A528" s="445"/>
      <c r="B528" s="445"/>
      <c r="C528" s="445"/>
      <c r="D528" s="445"/>
      <c r="E528" s="505" t="s">
        <v>1222</v>
      </c>
      <c r="F528" s="505" t="s">
        <v>1223</v>
      </c>
      <c r="G528" s="445"/>
      <c r="H528" s="445"/>
      <c r="I528" s="445"/>
      <c r="J528" s="445"/>
      <c r="K528" s="445"/>
      <c r="L528" s="445"/>
      <c r="M528" s="445"/>
      <c r="N528" s="445"/>
      <c r="O528" s="445"/>
      <c r="P528" s="445"/>
      <c r="Q528" s="445"/>
      <c r="R528" s="445"/>
      <c r="S528" s="445"/>
      <c r="T528" s="445"/>
      <c r="U528" s="445"/>
      <c r="V528" s="445"/>
      <c r="W528" s="445"/>
      <c r="X528" s="445"/>
      <c r="Y528" s="445"/>
      <c r="Z528" s="445"/>
    </row>
    <row r="529" spans="1:26" ht="15.6" hidden="1" x14ac:dyDescent="0.3">
      <c r="A529" s="445"/>
      <c r="B529" s="445"/>
      <c r="C529" s="445"/>
      <c r="D529" s="445"/>
      <c r="E529" s="505" t="s">
        <v>1224</v>
      </c>
      <c r="F529" s="505" t="s">
        <v>1225</v>
      </c>
      <c r="G529" s="445"/>
      <c r="H529" s="445"/>
      <c r="I529" s="445"/>
      <c r="J529" s="445"/>
      <c r="K529" s="445"/>
      <c r="L529" s="445"/>
      <c r="M529" s="445"/>
      <c r="N529" s="445"/>
      <c r="O529" s="445"/>
      <c r="P529" s="445"/>
      <c r="Q529" s="445"/>
      <c r="R529" s="445"/>
      <c r="S529" s="445"/>
      <c r="T529" s="445"/>
      <c r="U529" s="445"/>
      <c r="V529" s="445"/>
      <c r="W529" s="445"/>
      <c r="X529" s="445"/>
      <c r="Y529" s="445"/>
      <c r="Z529" s="445"/>
    </row>
    <row r="530" spans="1:26" ht="15.6" hidden="1" x14ac:dyDescent="0.3">
      <c r="A530" s="445"/>
      <c r="B530" s="445"/>
      <c r="C530" s="445"/>
      <c r="D530" s="445"/>
      <c r="E530" s="505" t="s">
        <v>1226</v>
      </c>
      <c r="F530" s="505" t="s">
        <v>1227</v>
      </c>
      <c r="G530" s="445"/>
      <c r="H530" s="445"/>
      <c r="I530" s="445"/>
      <c r="J530" s="445"/>
      <c r="K530" s="445"/>
      <c r="L530" s="445"/>
      <c r="M530" s="445"/>
      <c r="N530" s="445"/>
      <c r="O530" s="445"/>
      <c r="P530" s="445"/>
      <c r="Q530" s="445"/>
      <c r="R530" s="445"/>
      <c r="S530" s="445"/>
      <c r="T530" s="445"/>
      <c r="U530" s="445"/>
      <c r="V530" s="445"/>
      <c r="W530" s="445"/>
      <c r="X530" s="445"/>
      <c r="Y530" s="445"/>
      <c r="Z530" s="445"/>
    </row>
    <row r="531" spans="1:26" ht="15.6" hidden="1" x14ac:dyDescent="0.3">
      <c r="A531" s="445"/>
      <c r="B531" s="445"/>
      <c r="C531" s="445"/>
      <c r="D531" s="445"/>
      <c r="E531" s="505" t="s">
        <v>1228</v>
      </c>
      <c r="F531" s="505" t="s">
        <v>1229</v>
      </c>
      <c r="G531" s="445"/>
      <c r="H531" s="445"/>
      <c r="I531" s="445"/>
      <c r="J531" s="445"/>
      <c r="K531" s="445"/>
      <c r="L531" s="445"/>
      <c r="M531" s="445"/>
      <c r="N531" s="445"/>
      <c r="O531" s="445"/>
      <c r="P531" s="445"/>
      <c r="Q531" s="445"/>
      <c r="R531" s="445"/>
      <c r="S531" s="445"/>
      <c r="T531" s="445"/>
      <c r="U531" s="445"/>
      <c r="V531" s="445"/>
      <c r="W531" s="445"/>
      <c r="X531" s="445"/>
      <c r="Y531" s="445"/>
      <c r="Z531" s="445"/>
    </row>
    <row r="532" spans="1:26" ht="15.6" hidden="1" x14ac:dyDescent="0.3">
      <c r="A532" s="445"/>
      <c r="B532" s="445"/>
      <c r="C532" s="445"/>
      <c r="D532" s="445"/>
      <c r="E532" s="505" t="s">
        <v>1230</v>
      </c>
      <c r="F532" s="505" t="s">
        <v>1231</v>
      </c>
      <c r="G532" s="445"/>
      <c r="H532" s="445"/>
      <c r="I532" s="445"/>
      <c r="J532" s="445"/>
      <c r="K532" s="445"/>
      <c r="L532" s="445"/>
      <c r="M532" s="445"/>
      <c r="N532" s="445"/>
      <c r="O532" s="445"/>
      <c r="P532" s="445"/>
      <c r="Q532" s="445"/>
      <c r="R532" s="445"/>
      <c r="S532" s="445"/>
      <c r="T532" s="445"/>
      <c r="U532" s="445"/>
      <c r="V532" s="445"/>
      <c r="W532" s="445"/>
      <c r="X532" s="445"/>
      <c r="Y532" s="445"/>
      <c r="Z532" s="445"/>
    </row>
    <row r="533" spans="1:26" ht="15.6" hidden="1" x14ac:dyDescent="0.3">
      <c r="A533" s="445"/>
      <c r="B533" s="445"/>
      <c r="C533" s="445"/>
      <c r="D533" s="445"/>
      <c r="E533" s="505" t="s">
        <v>1232</v>
      </c>
      <c r="F533" s="505" t="s">
        <v>1233</v>
      </c>
      <c r="G533" s="445"/>
      <c r="H533" s="445"/>
      <c r="I533" s="445"/>
      <c r="J533" s="445"/>
      <c r="K533" s="445"/>
      <c r="L533" s="445"/>
      <c r="M533" s="445"/>
      <c r="N533" s="445"/>
      <c r="O533" s="445"/>
      <c r="P533" s="445"/>
      <c r="Q533" s="445"/>
      <c r="R533" s="445"/>
      <c r="S533" s="445"/>
      <c r="T533" s="445"/>
      <c r="U533" s="445"/>
      <c r="V533" s="445"/>
      <c r="W533" s="445"/>
      <c r="X533" s="445"/>
      <c r="Y533" s="445"/>
      <c r="Z533" s="445"/>
    </row>
    <row r="534" spans="1:26" ht="15.6" hidden="1" x14ac:dyDescent="0.3">
      <c r="A534" s="445"/>
      <c r="B534" s="445"/>
      <c r="C534" s="445"/>
      <c r="D534" s="445"/>
      <c r="E534" s="505" t="s">
        <v>1234</v>
      </c>
      <c r="F534" s="505" t="s">
        <v>1235</v>
      </c>
      <c r="G534" s="445"/>
      <c r="H534" s="445"/>
      <c r="I534" s="445"/>
      <c r="J534" s="445"/>
      <c r="K534" s="445"/>
      <c r="L534" s="445"/>
      <c r="M534" s="445"/>
      <c r="N534" s="445"/>
      <c r="O534" s="445"/>
      <c r="P534" s="445"/>
      <c r="Q534" s="445"/>
      <c r="R534" s="445"/>
      <c r="S534" s="445"/>
      <c r="T534" s="445"/>
      <c r="U534" s="445"/>
      <c r="V534" s="445"/>
      <c r="W534" s="445"/>
      <c r="X534" s="445"/>
      <c r="Y534" s="445"/>
      <c r="Z534" s="445"/>
    </row>
    <row r="535" spans="1:26" ht="15.6" hidden="1" x14ac:dyDescent="0.3">
      <c r="A535" s="445"/>
      <c r="B535" s="445"/>
      <c r="C535" s="445"/>
      <c r="D535" s="445"/>
      <c r="E535" s="505" t="s">
        <v>1236</v>
      </c>
      <c r="F535" s="505" t="s">
        <v>1237</v>
      </c>
      <c r="G535" s="445"/>
      <c r="H535" s="445"/>
      <c r="I535" s="445"/>
      <c r="J535" s="445"/>
      <c r="K535" s="445"/>
      <c r="L535" s="445"/>
      <c r="M535" s="445"/>
      <c r="N535" s="445"/>
      <c r="O535" s="445"/>
      <c r="P535" s="445"/>
      <c r="Q535" s="445"/>
      <c r="R535" s="445"/>
      <c r="S535" s="445"/>
      <c r="T535" s="445"/>
      <c r="U535" s="445"/>
      <c r="V535" s="445"/>
      <c r="W535" s="445"/>
      <c r="X535" s="445"/>
      <c r="Y535" s="445"/>
      <c r="Z535" s="445"/>
    </row>
    <row r="536" spans="1:26" ht="15.6" hidden="1" x14ac:dyDescent="0.3">
      <c r="A536" s="445"/>
      <c r="B536" s="445"/>
      <c r="C536" s="445"/>
      <c r="D536" s="445"/>
      <c r="E536" s="505" t="s">
        <v>1238</v>
      </c>
      <c r="F536" s="505" t="s">
        <v>1239</v>
      </c>
      <c r="G536" s="445"/>
      <c r="H536" s="445"/>
      <c r="I536" s="445"/>
      <c r="J536" s="445"/>
      <c r="K536" s="445"/>
      <c r="L536" s="445"/>
      <c r="M536" s="445"/>
      <c r="N536" s="445"/>
      <c r="O536" s="445"/>
      <c r="P536" s="445"/>
      <c r="Q536" s="445"/>
      <c r="R536" s="445"/>
      <c r="S536" s="445"/>
      <c r="T536" s="445"/>
      <c r="U536" s="445"/>
      <c r="V536" s="445"/>
      <c r="W536" s="445"/>
      <c r="X536" s="445"/>
      <c r="Y536" s="445"/>
      <c r="Z536" s="445"/>
    </row>
    <row r="537" spans="1:26" ht="15.6" hidden="1" x14ac:dyDescent="0.3">
      <c r="A537" s="445"/>
      <c r="B537" s="445"/>
      <c r="C537" s="445"/>
      <c r="D537" s="445"/>
      <c r="E537" s="505" t="s">
        <v>1240</v>
      </c>
      <c r="F537" s="505" t="s">
        <v>1241</v>
      </c>
      <c r="G537" s="445"/>
      <c r="H537" s="445"/>
      <c r="I537" s="445"/>
      <c r="J537" s="445"/>
      <c r="K537" s="445"/>
      <c r="L537" s="445"/>
      <c r="M537" s="445"/>
      <c r="N537" s="445"/>
      <c r="O537" s="445"/>
      <c r="P537" s="445"/>
      <c r="Q537" s="445"/>
      <c r="R537" s="445"/>
      <c r="S537" s="445"/>
      <c r="T537" s="445"/>
      <c r="U537" s="445"/>
      <c r="V537" s="445"/>
      <c r="W537" s="445"/>
      <c r="X537" s="445"/>
      <c r="Y537" s="445"/>
      <c r="Z537" s="445"/>
    </row>
    <row r="538" spans="1:26" ht="15.6" hidden="1" x14ac:dyDescent="0.3">
      <c r="A538" s="445"/>
      <c r="B538" s="445"/>
      <c r="C538" s="445"/>
      <c r="D538" s="445"/>
      <c r="E538" s="505" t="s">
        <v>1242</v>
      </c>
      <c r="F538" s="505" t="s">
        <v>1243</v>
      </c>
      <c r="G538" s="445"/>
      <c r="H538" s="445"/>
      <c r="I538" s="445"/>
      <c r="J538" s="445"/>
      <c r="K538" s="445"/>
      <c r="L538" s="445"/>
      <c r="M538" s="445"/>
      <c r="N538" s="445"/>
      <c r="O538" s="445"/>
      <c r="P538" s="445"/>
      <c r="Q538" s="445"/>
      <c r="R538" s="445"/>
      <c r="S538" s="445"/>
      <c r="T538" s="445"/>
      <c r="U538" s="445"/>
      <c r="V538" s="445"/>
      <c r="W538" s="445"/>
      <c r="X538" s="445"/>
      <c r="Y538" s="445"/>
      <c r="Z538" s="445"/>
    </row>
    <row r="539" spans="1:26" ht="15.6" hidden="1" x14ac:dyDescent="0.3">
      <c r="A539" s="445"/>
      <c r="B539" s="445"/>
      <c r="C539" s="445"/>
      <c r="D539" s="445"/>
      <c r="E539" s="505" t="s">
        <v>1244</v>
      </c>
      <c r="F539" s="505" t="s">
        <v>1245</v>
      </c>
      <c r="G539" s="445"/>
      <c r="H539" s="445"/>
      <c r="I539" s="445"/>
      <c r="J539" s="445"/>
      <c r="K539" s="445"/>
      <c r="L539" s="445"/>
      <c r="M539" s="445"/>
      <c r="N539" s="445"/>
      <c r="O539" s="445"/>
      <c r="P539" s="445"/>
      <c r="Q539" s="445"/>
      <c r="R539" s="445"/>
      <c r="S539" s="445"/>
      <c r="T539" s="445"/>
      <c r="U539" s="445"/>
      <c r="V539" s="445"/>
      <c r="W539" s="445"/>
      <c r="X539" s="445"/>
      <c r="Y539" s="445"/>
      <c r="Z539" s="445"/>
    </row>
    <row r="540" spans="1:26" ht="15.6" hidden="1" x14ac:dyDescent="0.3">
      <c r="A540" s="445"/>
      <c r="B540" s="445"/>
      <c r="C540" s="445"/>
      <c r="D540" s="445"/>
      <c r="E540" s="505" t="s">
        <v>1246</v>
      </c>
      <c r="F540" s="505" t="s">
        <v>1247</v>
      </c>
      <c r="G540" s="445"/>
      <c r="H540" s="445"/>
      <c r="I540" s="445"/>
      <c r="J540" s="445"/>
      <c r="K540" s="445"/>
      <c r="L540" s="445"/>
      <c r="M540" s="445"/>
      <c r="N540" s="445"/>
      <c r="O540" s="445"/>
      <c r="P540" s="445"/>
      <c r="Q540" s="445"/>
      <c r="R540" s="445"/>
      <c r="S540" s="445"/>
      <c r="T540" s="445"/>
      <c r="U540" s="445"/>
      <c r="V540" s="445"/>
      <c r="W540" s="445"/>
      <c r="X540" s="445"/>
      <c r="Y540" s="445"/>
      <c r="Z540" s="445"/>
    </row>
    <row r="541" spans="1:26" ht="15.6" hidden="1" x14ac:dyDescent="0.3">
      <c r="A541" s="445"/>
      <c r="B541" s="445"/>
      <c r="C541" s="445"/>
      <c r="D541" s="445"/>
      <c r="E541" s="505" t="s">
        <v>1248</v>
      </c>
      <c r="F541" s="505" t="s">
        <v>1249</v>
      </c>
      <c r="G541" s="445"/>
      <c r="H541" s="445"/>
      <c r="I541" s="445"/>
      <c r="J541" s="445"/>
      <c r="K541" s="445"/>
      <c r="L541" s="445"/>
      <c r="M541" s="445"/>
      <c r="N541" s="445"/>
      <c r="O541" s="445"/>
      <c r="P541" s="445"/>
      <c r="Q541" s="445"/>
      <c r="R541" s="445"/>
      <c r="S541" s="445"/>
      <c r="T541" s="445"/>
      <c r="U541" s="445"/>
      <c r="V541" s="445"/>
      <c r="W541" s="445"/>
      <c r="X541" s="445"/>
      <c r="Y541" s="445"/>
      <c r="Z541" s="445"/>
    </row>
    <row r="542" spans="1:26" ht="15.6" hidden="1" x14ac:dyDescent="0.3">
      <c r="A542" s="445"/>
      <c r="B542" s="445"/>
      <c r="C542" s="445"/>
      <c r="D542" s="445"/>
      <c r="E542" s="505" t="s">
        <v>1250</v>
      </c>
      <c r="F542" s="505" t="s">
        <v>1251</v>
      </c>
      <c r="G542" s="445"/>
      <c r="H542" s="445"/>
      <c r="I542" s="445"/>
      <c r="J542" s="445"/>
      <c r="K542" s="445"/>
      <c r="L542" s="445"/>
      <c r="M542" s="445"/>
      <c r="N542" s="445"/>
      <c r="O542" s="445"/>
      <c r="P542" s="445"/>
      <c r="Q542" s="445"/>
      <c r="R542" s="445"/>
      <c r="S542" s="445"/>
      <c r="T542" s="445"/>
      <c r="U542" s="445"/>
      <c r="V542" s="445"/>
      <c r="W542" s="445"/>
      <c r="X542" s="445"/>
      <c r="Y542" s="445"/>
      <c r="Z542" s="445"/>
    </row>
    <row r="543" spans="1:26" ht="15.6" hidden="1" x14ac:dyDescent="0.3">
      <c r="A543" s="445"/>
      <c r="B543" s="445"/>
      <c r="C543" s="445"/>
      <c r="D543" s="445"/>
      <c r="E543" s="505" t="s">
        <v>1252</v>
      </c>
      <c r="F543" s="505" t="s">
        <v>1253</v>
      </c>
      <c r="G543" s="445"/>
      <c r="H543" s="445"/>
      <c r="I543" s="445"/>
      <c r="J543" s="445"/>
      <c r="K543" s="445"/>
      <c r="L543" s="445"/>
      <c r="M543" s="445"/>
      <c r="N543" s="445"/>
      <c r="O543" s="445"/>
      <c r="P543" s="445"/>
      <c r="Q543" s="445"/>
      <c r="R543" s="445"/>
      <c r="S543" s="445"/>
      <c r="T543" s="445"/>
      <c r="U543" s="445"/>
      <c r="V543" s="445"/>
      <c r="W543" s="445"/>
      <c r="X543" s="445"/>
      <c r="Y543" s="445"/>
      <c r="Z543" s="445"/>
    </row>
    <row r="544" spans="1:26" ht="15.6" hidden="1" x14ac:dyDescent="0.3">
      <c r="A544" s="445"/>
      <c r="B544" s="445"/>
      <c r="C544" s="445"/>
      <c r="D544" s="445"/>
      <c r="E544" s="505" t="s">
        <v>1254</v>
      </c>
      <c r="F544" s="505" t="s">
        <v>1255</v>
      </c>
      <c r="G544" s="445"/>
      <c r="H544" s="445"/>
      <c r="I544" s="445"/>
      <c r="J544" s="445"/>
      <c r="K544" s="445"/>
      <c r="L544" s="445"/>
      <c r="M544" s="445"/>
      <c r="N544" s="445"/>
      <c r="O544" s="445"/>
      <c r="P544" s="445"/>
      <c r="Q544" s="445"/>
      <c r="R544" s="445"/>
      <c r="S544" s="445"/>
      <c r="T544" s="445"/>
      <c r="U544" s="445"/>
      <c r="V544" s="445"/>
      <c r="W544" s="445"/>
      <c r="X544" s="445"/>
      <c r="Y544" s="445"/>
      <c r="Z544" s="445"/>
    </row>
    <row r="545" spans="1:26" ht="15.6" hidden="1" x14ac:dyDescent="0.3">
      <c r="A545" s="445"/>
      <c r="B545" s="445"/>
      <c r="C545" s="445"/>
      <c r="D545" s="445"/>
      <c r="E545" s="505" t="s">
        <v>1256</v>
      </c>
      <c r="F545" s="505" t="s">
        <v>1257</v>
      </c>
      <c r="G545" s="445"/>
      <c r="H545" s="445"/>
      <c r="I545" s="445"/>
      <c r="J545" s="445"/>
      <c r="K545" s="445"/>
      <c r="L545" s="445"/>
      <c r="M545" s="445"/>
      <c r="N545" s="445"/>
      <c r="O545" s="445"/>
      <c r="P545" s="445"/>
      <c r="Q545" s="445"/>
      <c r="R545" s="445"/>
      <c r="S545" s="445"/>
      <c r="T545" s="445"/>
      <c r="U545" s="445"/>
      <c r="V545" s="445"/>
      <c r="W545" s="445"/>
      <c r="X545" s="445"/>
      <c r="Y545" s="445"/>
      <c r="Z545" s="445"/>
    </row>
    <row r="546" spans="1:26" ht="15.6" hidden="1" x14ac:dyDescent="0.3">
      <c r="A546" s="445"/>
      <c r="B546" s="445"/>
      <c r="C546" s="445"/>
      <c r="D546" s="445"/>
      <c r="E546" s="505" t="s">
        <v>1258</v>
      </c>
      <c r="F546" s="505" t="s">
        <v>1259</v>
      </c>
      <c r="G546" s="445"/>
      <c r="H546" s="445"/>
      <c r="I546" s="445"/>
      <c r="J546" s="445"/>
      <c r="K546" s="445"/>
      <c r="L546" s="445"/>
      <c r="M546" s="445"/>
      <c r="N546" s="445"/>
      <c r="O546" s="445"/>
      <c r="P546" s="445"/>
      <c r="Q546" s="445"/>
      <c r="R546" s="445"/>
      <c r="S546" s="445"/>
      <c r="T546" s="445"/>
      <c r="U546" s="445"/>
      <c r="V546" s="445"/>
      <c r="W546" s="445"/>
      <c r="X546" s="445"/>
      <c r="Y546" s="445"/>
      <c r="Z546" s="445"/>
    </row>
    <row r="547" spans="1:26" ht="15.6" hidden="1" x14ac:dyDescent="0.3">
      <c r="A547" s="445"/>
      <c r="B547" s="445"/>
      <c r="C547" s="445"/>
      <c r="D547" s="445"/>
      <c r="E547" s="505" t="s">
        <v>1260</v>
      </c>
      <c r="F547" s="505" t="s">
        <v>1261</v>
      </c>
      <c r="G547" s="445"/>
      <c r="H547" s="445"/>
      <c r="I547" s="445"/>
      <c r="J547" s="445"/>
      <c r="K547" s="445"/>
      <c r="L547" s="445"/>
      <c r="M547" s="445"/>
      <c r="N547" s="445"/>
      <c r="O547" s="445"/>
      <c r="P547" s="445"/>
      <c r="Q547" s="445"/>
      <c r="R547" s="445"/>
      <c r="S547" s="445"/>
      <c r="T547" s="445"/>
      <c r="U547" s="445"/>
      <c r="V547" s="445"/>
      <c r="W547" s="445"/>
      <c r="X547" s="445"/>
      <c r="Y547" s="445"/>
      <c r="Z547" s="445"/>
    </row>
    <row r="548" spans="1:26" ht="15.6" hidden="1" x14ac:dyDescent="0.3">
      <c r="A548" s="445"/>
      <c r="B548" s="445"/>
      <c r="C548" s="445"/>
      <c r="D548" s="445"/>
      <c r="E548" s="505" t="s">
        <v>1262</v>
      </c>
      <c r="F548" s="505" t="s">
        <v>1263</v>
      </c>
      <c r="G548" s="445"/>
      <c r="H548" s="445"/>
      <c r="I548" s="445"/>
      <c r="J548" s="445"/>
      <c r="K548" s="445"/>
      <c r="L548" s="445"/>
      <c r="M548" s="445"/>
      <c r="N548" s="445"/>
      <c r="O548" s="445"/>
      <c r="P548" s="445"/>
      <c r="Q548" s="445"/>
      <c r="R548" s="445"/>
      <c r="S548" s="445"/>
      <c r="T548" s="445"/>
      <c r="U548" s="445"/>
      <c r="V548" s="445"/>
      <c r="W548" s="445"/>
      <c r="X548" s="445"/>
      <c r="Y548" s="445"/>
      <c r="Z548" s="445"/>
    </row>
    <row r="549" spans="1:26" ht="15.6" hidden="1" x14ac:dyDescent="0.3">
      <c r="A549" s="445"/>
      <c r="B549" s="445"/>
      <c r="C549" s="445"/>
      <c r="D549" s="445"/>
      <c r="E549" s="505" t="s">
        <v>1264</v>
      </c>
      <c r="F549" s="505" t="s">
        <v>1265</v>
      </c>
      <c r="G549" s="445"/>
      <c r="H549" s="445"/>
      <c r="I549" s="445"/>
      <c r="J549" s="445"/>
      <c r="K549" s="445"/>
      <c r="L549" s="445"/>
      <c r="M549" s="445"/>
      <c r="N549" s="445"/>
      <c r="O549" s="445"/>
      <c r="P549" s="445"/>
      <c r="Q549" s="445"/>
      <c r="R549" s="445"/>
      <c r="S549" s="445"/>
      <c r="T549" s="445"/>
      <c r="U549" s="445"/>
      <c r="V549" s="445"/>
      <c r="W549" s="445"/>
      <c r="X549" s="445"/>
      <c r="Y549" s="445"/>
      <c r="Z549" s="445"/>
    </row>
    <row r="550" spans="1:26" ht="15.6" hidden="1" x14ac:dyDescent="0.3">
      <c r="A550" s="445"/>
      <c r="B550" s="445"/>
      <c r="C550" s="445"/>
      <c r="D550" s="445"/>
      <c r="E550" s="505" t="s">
        <v>1266</v>
      </c>
      <c r="F550" s="505" t="s">
        <v>1267</v>
      </c>
      <c r="G550" s="445"/>
      <c r="H550" s="445"/>
      <c r="I550" s="445"/>
      <c r="J550" s="445"/>
      <c r="K550" s="445"/>
      <c r="L550" s="445"/>
      <c r="M550" s="445"/>
      <c r="N550" s="445"/>
      <c r="O550" s="445"/>
      <c r="P550" s="445"/>
      <c r="Q550" s="445"/>
      <c r="R550" s="445"/>
      <c r="S550" s="445"/>
      <c r="T550" s="445"/>
      <c r="U550" s="445"/>
      <c r="V550" s="445"/>
      <c r="W550" s="445"/>
      <c r="X550" s="445"/>
      <c r="Y550" s="445"/>
      <c r="Z550" s="445"/>
    </row>
    <row r="551" spans="1:26" ht="15.6" hidden="1" x14ac:dyDescent="0.3">
      <c r="A551" s="445"/>
      <c r="B551" s="445"/>
      <c r="C551" s="445"/>
      <c r="D551" s="445"/>
      <c r="E551" s="505" t="s">
        <v>1268</v>
      </c>
      <c r="F551" s="505" t="s">
        <v>1269</v>
      </c>
      <c r="G551" s="445"/>
      <c r="H551" s="445"/>
      <c r="I551" s="445"/>
      <c r="J551" s="445"/>
      <c r="K551" s="445"/>
      <c r="L551" s="445"/>
      <c r="M551" s="445"/>
      <c r="N551" s="445"/>
      <c r="O551" s="445"/>
      <c r="P551" s="445"/>
      <c r="Q551" s="445"/>
      <c r="R551" s="445"/>
      <c r="S551" s="445"/>
      <c r="T551" s="445"/>
      <c r="U551" s="445"/>
      <c r="V551" s="445"/>
      <c r="W551" s="445"/>
      <c r="X551" s="445"/>
      <c r="Y551" s="445"/>
      <c r="Z551" s="445"/>
    </row>
    <row r="552" spans="1:26" ht="15.6" hidden="1" x14ac:dyDescent="0.3">
      <c r="A552" s="445"/>
      <c r="B552" s="445"/>
      <c r="C552" s="445"/>
      <c r="D552" s="445"/>
      <c r="E552" s="505" t="s">
        <v>1270</v>
      </c>
      <c r="F552" s="505" t="s">
        <v>1271</v>
      </c>
      <c r="G552" s="445"/>
      <c r="H552" s="445"/>
      <c r="I552" s="445"/>
      <c r="J552" s="445"/>
      <c r="K552" s="445"/>
      <c r="L552" s="445"/>
      <c r="M552" s="445"/>
      <c r="N552" s="445"/>
      <c r="O552" s="445"/>
      <c r="P552" s="445"/>
      <c r="Q552" s="445"/>
      <c r="R552" s="445"/>
      <c r="S552" s="445"/>
      <c r="T552" s="445"/>
      <c r="U552" s="445"/>
      <c r="V552" s="445"/>
      <c r="W552" s="445"/>
      <c r="X552" s="445"/>
      <c r="Y552" s="445"/>
      <c r="Z552" s="445"/>
    </row>
    <row r="553" spans="1:26" ht="15.6" hidden="1" x14ac:dyDescent="0.3">
      <c r="A553" s="445"/>
      <c r="B553" s="445"/>
      <c r="C553" s="445"/>
      <c r="D553" s="445"/>
      <c r="E553" s="505" t="s">
        <v>1272</v>
      </c>
      <c r="F553" s="505" t="s">
        <v>1273</v>
      </c>
      <c r="G553" s="445"/>
      <c r="H553" s="445"/>
      <c r="I553" s="445"/>
      <c r="J553" s="445"/>
      <c r="K553" s="445"/>
      <c r="L553" s="445"/>
      <c r="M553" s="445"/>
      <c r="N553" s="445"/>
      <c r="O553" s="445"/>
      <c r="P553" s="445"/>
      <c r="Q553" s="445"/>
      <c r="R553" s="445"/>
      <c r="S553" s="445"/>
      <c r="T553" s="445"/>
      <c r="U553" s="445"/>
      <c r="V553" s="445"/>
      <c r="W553" s="445"/>
      <c r="X553" s="445"/>
      <c r="Y553" s="445"/>
      <c r="Z553" s="445"/>
    </row>
    <row r="554" spans="1:26" ht="15.6" hidden="1" x14ac:dyDescent="0.3">
      <c r="A554" s="445"/>
      <c r="B554" s="445"/>
      <c r="C554" s="445"/>
      <c r="D554" s="445"/>
      <c r="E554" s="505" t="s">
        <v>1274</v>
      </c>
      <c r="F554" s="505" t="s">
        <v>1275</v>
      </c>
      <c r="G554" s="445"/>
      <c r="H554" s="445"/>
      <c r="I554" s="445"/>
      <c r="J554" s="445"/>
      <c r="K554" s="445"/>
      <c r="L554" s="445"/>
      <c r="M554" s="445"/>
      <c r="N554" s="445"/>
      <c r="O554" s="445"/>
      <c r="P554" s="445"/>
      <c r="Q554" s="445"/>
      <c r="R554" s="445"/>
      <c r="S554" s="445"/>
      <c r="T554" s="445"/>
      <c r="U554" s="445"/>
      <c r="V554" s="445"/>
      <c r="W554" s="445"/>
      <c r="X554" s="445"/>
      <c r="Y554" s="445"/>
      <c r="Z554" s="445"/>
    </row>
    <row r="555" spans="1:26" ht="15.6" hidden="1" x14ac:dyDescent="0.3">
      <c r="A555" s="445"/>
      <c r="B555" s="445"/>
      <c r="C555" s="445"/>
      <c r="D555" s="445"/>
      <c r="E555" s="505" t="s">
        <v>1276</v>
      </c>
      <c r="F555" s="505" t="s">
        <v>1277</v>
      </c>
      <c r="G555" s="445"/>
      <c r="H555" s="445"/>
      <c r="I555" s="445"/>
      <c r="J555" s="445"/>
      <c r="K555" s="445"/>
      <c r="L555" s="445"/>
      <c r="M555" s="445"/>
      <c r="N555" s="445"/>
      <c r="O555" s="445"/>
      <c r="P555" s="445"/>
      <c r="Q555" s="445"/>
      <c r="R555" s="445"/>
      <c r="S555" s="445"/>
      <c r="T555" s="445"/>
      <c r="U555" s="445"/>
      <c r="V555" s="445"/>
      <c r="W555" s="445"/>
      <c r="X555" s="445"/>
      <c r="Y555" s="445"/>
      <c r="Z555" s="445"/>
    </row>
    <row r="556" spans="1:26" ht="15.6" hidden="1" x14ac:dyDescent="0.3">
      <c r="A556" s="445"/>
      <c r="B556" s="445"/>
      <c r="C556" s="445"/>
      <c r="D556" s="445"/>
      <c r="E556" s="505" t="s">
        <v>1278</v>
      </c>
      <c r="F556" s="505" t="s">
        <v>1279</v>
      </c>
      <c r="G556" s="445"/>
      <c r="H556" s="445"/>
      <c r="I556" s="445"/>
      <c r="J556" s="445"/>
      <c r="K556" s="445"/>
      <c r="L556" s="445"/>
      <c r="M556" s="445"/>
      <c r="N556" s="445"/>
      <c r="O556" s="445"/>
      <c r="P556" s="445"/>
      <c r="Q556" s="445"/>
      <c r="R556" s="445"/>
      <c r="S556" s="445"/>
      <c r="T556" s="445"/>
      <c r="U556" s="445"/>
      <c r="V556" s="445"/>
      <c r="W556" s="445"/>
      <c r="X556" s="445"/>
      <c r="Y556" s="445"/>
      <c r="Z556" s="445"/>
    </row>
    <row r="557" spans="1:26" ht="15.6" hidden="1" x14ac:dyDescent="0.3">
      <c r="A557" s="445"/>
      <c r="B557" s="445"/>
      <c r="C557" s="445"/>
      <c r="D557" s="445"/>
      <c r="E557" s="505" t="s">
        <v>1280</v>
      </c>
      <c r="F557" s="505" t="s">
        <v>1281</v>
      </c>
      <c r="G557" s="445"/>
      <c r="H557" s="445"/>
      <c r="I557" s="445"/>
      <c r="J557" s="445"/>
      <c r="K557" s="445"/>
      <c r="L557" s="445"/>
      <c r="M557" s="445"/>
      <c r="N557" s="445"/>
      <c r="O557" s="445"/>
      <c r="P557" s="445"/>
      <c r="Q557" s="445"/>
      <c r="R557" s="445"/>
      <c r="S557" s="445"/>
      <c r="T557" s="445"/>
      <c r="U557" s="445"/>
      <c r="V557" s="445"/>
      <c r="W557" s="445"/>
      <c r="X557" s="445"/>
      <c r="Y557" s="445"/>
      <c r="Z557" s="445"/>
    </row>
    <row r="558" spans="1:26" ht="15.6" hidden="1" x14ac:dyDescent="0.3">
      <c r="A558" s="445"/>
      <c r="B558" s="445"/>
      <c r="C558" s="445"/>
      <c r="D558" s="445"/>
      <c r="E558" s="505" t="s">
        <v>1282</v>
      </c>
      <c r="F558" s="505" t="s">
        <v>1283</v>
      </c>
      <c r="G558" s="445"/>
      <c r="H558" s="445"/>
      <c r="I558" s="445"/>
      <c r="J558" s="445"/>
      <c r="K558" s="445"/>
      <c r="L558" s="445"/>
      <c r="M558" s="445"/>
      <c r="N558" s="445"/>
      <c r="O558" s="445"/>
      <c r="P558" s="445"/>
      <c r="Q558" s="445"/>
      <c r="R558" s="445"/>
      <c r="S558" s="445"/>
      <c r="T558" s="445"/>
      <c r="U558" s="445"/>
      <c r="V558" s="445"/>
      <c r="W558" s="445"/>
      <c r="X558" s="445"/>
      <c r="Y558" s="445"/>
      <c r="Z558" s="445"/>
    </row>
    <row r="559" spans="1:26" ht="15.6" hidden="1" x14ac:dyDescent="0.3">
      <c r="A559" s="445"/>
      <c r="B559" s="445"/>
      <c r="C559" s="445"/>
      <c r="D559" s="445"/>
      <c r="E559" s="505" t="s">
        <v>1284</v>
      </c>
      <c r="F559" s="505" t="s">
        <v>1285</v>
      </c>
      <c r="G559" s="445"/>
      <c r="H559" s="445"/>
      <c r="I559" s="445"/>
      <c r="J559" s="445"/>
      <c r="K559" s="445"/>
      <c r="L559" s="445"/>
      <c r="M559" s="445"/>
      <c r="N559" s="445"/>
      <c r="O559" s="445"/>
      <c r="P559" s="445"/>
      <c r="Q559" s="445"/>
      <c r="R559" s="445"/>
      <c r="S559" s="445"/>
      <c r="T559" s="445"/>
      <c r="U559" s="445"/>
      <c r="V559" s="445"/>
      <c r="W559" s="445"/>
      <c r="X559" s="445"/>
      <c r="Y559" s="445"/>
      <c r="Z559" s="445"/>
    </row>
    <row r="560" spans="1:26" ht="15.6" hidden="1" x14ac:dyDescent="0.3">
      <c r="A560" s="445"/>
      <c r="B560" s="445"/>
      <c r="C560" s="445"/>
      <c r="D560" s="445"/>
      <c r="E560" s="505" t="s">
        <v>1286</v>
      </c>
      <c r="F560" s="505" t="s">
        <v>1287</v>
      </c>
      <c r="G560" s="445"/>
      <c r="H560" s="445"/>
      <c r="I560" s="445"/>
      <c r="J560" s="445"/>
      <c r="K560" s="445"/>
      <c r="L560" s="445"/>
      <c r="M560" s="445"/>
      <c r="N560" s="445"/>
      <c r="O560" s="445"/>
      <c r="P560" s="445"/>
      <c r="Q560" s="445"/>
      <c r="R560" s="445"/>
      <c r="S560" s="445"/>
      <c r="T560" s="445"/>
      <c r="U560" s="445"/>
      <c r="V560" s="445"/>
      <c r="W560" s="445"/>
      <c r="X560" s="445"/>
      <c r="Y560" s="445"/>
      <c r="Z560" s="445"/>
    </row>
    <row r="561" spans="1:26" ht="15.6" hidden="1" x14ac:dyDescent="0.3">
      <c r="A561" s="445"/>
      <c r="B561" s="445"/>
      <c r="C561" s="445"/>
      <c r="D561" s="445"/>
      <c r="E561" s="505" t="s">
        <v>1288</v>
      </c>
      <c r="F561" s="505" t="s">
        <v>1289</v>
      </c>
      <c r="G561" s="445"/>
      <c r="H561" s="445"/>
      <c r="I561" s="445"/>
      <c r="J561" s="445"/>
      <c r="K561" s="445"/>
      <c r="L561" s="445"/>
      <c r="M561" s="445"/>
      <c r="N561" s="445"/>
      <c r="O561" s="445"/>
      <c r="P561" s="445"/>
      <c r="Q561" s="445"/>
      <c r="R561" s="445"/>
      <c r="S561" s="445"/>
      <c r="T561" s="445"/>
      <c r="U561" s="445"/>
      <c r="V561" s="445"/>
      <c r="W561" s="445"/>
      <c r="X561" s="445"/>
      <c r="Y561" s="445"/>
      <c r="Z561" s="445"/>
    </row>
    <row r="562" spans="1:26" ht="15.6" hidden="1" x14ac:dyDescent="0.3">
      <c r="A562" s="445"/>
      <c r="B562" s="445"/>
      <c r="C562" s="445"/>
      <c r="D562" s="445"/>
      <c r="E562" s="505" t="s">
        <v>1290</v>
      </c>
      <c r="F562" s="505" t="s">
        <v>1291</v>
      </c>
      <c r="G562" s="445"/>
      <c r="H562" s="445"/>
      <c r="I562" s="445"/>
      <c r="J562" s="445"/>
      <c r="K562" s="445"/>
      <c r="L562" s="445"/>
      <c r="M562" s="445"/>
      <c r="N562" s="445"/>
      <c r="O562" s="445"/>
      <c r="P562" s="445"/>
      <c r="Q562" s="445"/>
      <c r="R562" s="445"/>
      <c r="S562" s="445"/>
      <c r="T562" s="445"/>
      <c r="U562" s="445"/>
      <c r="V562" s="445"/>
      <c r="W562" s="445"/>
      <c r="X562" s="445"/>
      <c r="Y562" s="445"/>
      <c r="Z562" s="445"/>
    </row>
    <row r="563" spans="1:26" ht="15.6" hidden="1" x14ac:dyDescent="0.3">
      <c r="A563" s="445"/>
      <c r="B563" s="445"/>
      <c r="C563" s="445"/>
      <c r="D563" s="445"/>
      <c r="E563" s="505" t="s">
        <v>1292</v>
      </c>
      <c r="F563" s="505" t="s">
        <v>1293</v>
      </c>
      <c r="G563" s="445"/>
      <c r="H563" s="445"/>
      <c r="I563" s="445"/>
      <c r="J563" s="445"/>
      <c r="K563" s="445"/>
      <c r="L563" s="445"/>
      <c r="M563" s="445"/>
      <c r="N563" s="445"/>
      <c r="O563" s="445"/>
      <c r="P563" s="445"/>
      <c r="Q563" s="445"/>
      <c r="R563" s="445"/>
      <c r="S563" s="445"/>
      <c r="T563" s="445"/>
      <c r="U563" s="445"/>
      <c r="V563" s="445"/>
      <c r="W563" s="445"/>
      <c r="X563" s="445"/>
      <c r="Y563" s="445"/>
      <c r="Z563" s="445"/>
    </row>
    <row r="564" spans="1:26" ht="15.6" hidden="1" x14ac:dyDescent="0.3">
      <c r="A564" s="445"/>
      <c r="B564" s="445"/>
      <c r="C564" s="445"/>
      <c r="D564" s="445"/>
      <c r="E564" s="505" t="s">
        <v>1294</v>
      </c>
      <c r="F564" s="505" t="s">
        <v>1295</v>
      </c>
      <c r="G564" s="445"/>
      <c r="H564" s="445"/>
      <c r="I564" s="445"/>
      <c r="J564" s="445"/>
      <c r="K564" s="445"/>
      <c r="L564" s="445"/>
      <c r="M564" s="445"/>
      <c r="N564" s="445"/>
      <c r="O564" s="445"/>
      <c r="P564" s="445"/>
      <c r="Q564" s="445"/>
      <c r="R564" s="445"/>
      <c r="S564" s="445"/>
      <c r="T564" s="445"/>
      <c r="U564" s="445"/>
      <c r="V564" s="445"/>
      <c r="W564" s="445"/>
      <c r="X564" s="445"/>
      <c r="Y564" s="445"/>
      <c r="Z564" s="445"/>
    </row>
    <row r="565" spans="1:26" ht="15.6" hidden="1" x14ac:dyDescent="0.3">
      <c r="A565" s="445"/>
      <c r="B565" s="445"/>
      <c r="C565" s="445"/>
      <c r="D565" s="445"/>
      <c r="E565" s="505" t="s">
        <v>1296</v>
      </c>
      <c r="F565" s="505" t="s">
        <v>1297</v>
      </c>
      <c r="G565" s="445"/>
      <c r="H565" s="445"/>
      <c r="I565" s="445"/>
      <c r="J565" s="445"/>
      <c r="K565" s="445"/>
      <c r="L565" s="445"/>
      <c r="M565" s="445"/>
      <c r="N565" s="445"/>
      <c r="O565" s="445"/>
      <c r="P565" s="445"/>
      <c r="Q565" s="445"/>
      <c r="R565" s="445"/>
      <c r="S565" s="445"/>
      <c r="T565" s="445"/>
      <c r="U565" s="445"/>
      <c r="V565" s="445"/>
      <c r="W565" s="445"/>
      <c r="X565" s="445"/>
      <c r="Y565" s="445"/>
      <c r="Z565" s="445"/>
    </row>
    <row r="566" spans="1:26" ht="15.6" hidden="1" x14ac:dyDescent="0.3">
      <c r="A566" s="445"/>
      <c r="B566" s="445"/>
      <c r="C566" s="445"/>
      <c r="D566" s="445"/>
      <c r="E566" s="505" t="s">
        <v>1298</v>
      </c>
      <c r="F566" s="505" t="s">
        <v>1299</v>
      </c>
      <c r="G566" s="445"/>
      <c r="H566" s="445"/>
      <c r="I566" s="445"/>
      <c r="J566" s="445"/>
      <c r="K566" s="445"/>
      <c r="L566" s="445"/>
      <c r="M566" s="445"/>
      <c r="N566" s="445"/>
      <c r="O566" s="445"/>
      <c r="P566" s="445"/>
      <c r="Q566" s="445"/>
      <c r="R566" s="445"/>
      <c r="S566" s="445"/>
      <c r="T566" s="445"/>
      <c r="U566" s="445"/>
      <c r="V566" s="445"/>
      <c r="W566" s="445"/>
      <c r="X566" s="445"/>
      <c r="Y566" s="445"/>
      <c r="Z566" s="445"/>
    </row>
    <row r="567" spans="1:26" ht="15.6" hidden="1" x14ac:dyDescent="0.3">
      <c r="A567" s="445"/>
      <c r="B567" s="445"/>
      <c r="C567" s="445"/>
      <c r="D567" s="445"/>
      <c r="E567" s="505" t="s">
        <v>1300</v>
      </c>
      <c r="F567" s="505" t="s">
        <v>1301</v>
      </c>
      <c r="G567" s="445"/>
      <c r="H567" s="445"/>
      <c r="I567" s="445"/>
      <c r="J567" s="445"/>
      <c r="K567" s="445"/>
      <c r="L567" s="445"/>
      <c r="M567" s="445"/>
      <c r="N567" s="445"/>
      <c r="O567" s="445"/>
      <c r="P567" s="445"/>
      <c r="Q567" s="445"/>
      <c r="R567" s="445"/>
      <c r="S567" s="445"/>
      <c r="T567" s="445"/>
      <c r="U567" s="445"/>
      <c r="V567" s="445"/>
      <c r="W567" s="445"/>
      <c r="X567" s="445"/>
      <c r="Y567" s="445"/>
      <c r="Z567" s="445"/>
    </row>
    <row r="568" spans="1:26" ht="15.6" hidden="1" x14ac:dyDescent="0.3">
      <c r="A568" s="445"/>
      <c r="B568" s="445"/>
      <c r="C568" s="445"/>
      <c r="D568" s="445"/>
      <c r="E568" s="505" t="s">
        <v>1302</v>
      </c>
      <c r="F568" s="505" t="s">
        <v>1303</v>
      </c>
      <c r="G568" s="445"/>
      <c r="H568" s="445"/>
      <c r="I568" s="445"/>
      <c r="J568" s="445"/>
      <c r="K568" s="445"/>
      <c r="L568" s="445"/>
      <c r="M568" s="445"/>
      <c r="N568" s="445"/>
      <c r="O568" s="445"/>
      <c r="P568" s="445"/>
      <c r="Q568" s="445"/>
      <c r="R568" s="445"/>
      <c r="S568" s="445"/>
      <c r="T568" s="445"/>
      <c r="U568" s="445"/>
      <c r="V568" s="445"/>
      <c r="W568" s="445"/>
      <c r="X568" s="445"/>
      <c r="Y568" s="445"/>
      <c r="Z568" s="445"/>
    </row>
    <row r="569" spans="1:26" ht="15.6" hidden="1" x14ac:dyDescent="0.3">
      <c r="A569" s="445"/>
      <c r="B569" s="445"/>
      <c r="C569" s="445"/>
      <c r="D569" s="445"/>
      <c r="E569" s="505" t="s">
        <v>1304</v>
      </c>
      <c r="F569" s="505" t="s">
        <v>1305</v>
      </c>
      <c r="G569" s="445"/>
      <c r="H569" s="445"/>
      <c r="I569" s="445"/>
      <c r="J569" s="445"/>
      <c r="K569" s="445"/>
      <c r="L569" s="445"/>
      <c r="M569" s="445"/>
      <c r="N569" s="445"/>
      <c r="O569" s="445"/>
      <c r="P569" s="445"/>
      <c r="Q569" s="445"/>
      <c r="R569" s="445"/>
      <c r="S569" s="445"/>
      <c r="T569" s="445"/>
      <c r="U569" s="445"/>
      <c r="V569" s="445"/>
      <c r="W569" s="445"/>
      <c r="X569" s="445"/>
      <c r="Y569" s="445"/>
      <c r="Z569" s="445"/>
    </row>
    <row r="570" spans="1:26" ht="15.6" hidden="1" x14ac:dyDescent="0.3">
      <c r="A570" s="445"/>
      <c r="B570" s="445"/>
      <c r="C570" s="445"/>
      <c r="D570" s="445"/>
      <c r="E570" s="505" t="s">
        <v>1306</v>
      </c>
      <c r="F570" s="505" t="s">
        <v>1307</v>
      </c>
      <c r="G570" s="445"/>
      <c r="H570" s="445"/>
      <c r="I570" s="445"/>
      <c r="J570" s="445"/>
      <c r="K570" s="445"/>
      <c r="L570" s="445"/>
      <c r="M570" s="445"/>
      <c r="N570" s="445"/>
      <c r="O570" s="445"/>
      <c r="P570" s="445"/>
      <c r="Q570" s="445"/>
      <c r="R570" s="445"/>
      <c r="S570" s="445"/>
      <c r="T570" s="445"/>
      <c r="U570" s="445"/>
      <c r="V570" s="445"/>
      <c r="W570" s="445"/>
      <c r="X570" s="445"/>
      <c r="Y570" s="445"/>
      <c r="Z570" s="445"/>
    </row>
    <row r="571" spans="1:26" ht="15.6" hidden="1" x14ac:dyDescent="0.3">
      <c r="A571" s="445"/>
      <c r="B571" s="445"/>
      <c r="C571" s="445"/>
      <c r="D571" s="445"/>
      <c r="E571" s="445"/>
      <c r="F571" s="505" t="s">
        <v>1308</v>
      </c>
      <c r="G571" s="445"/>
      <c r="H571" s="445"/>
      <c r="I571" s="445"/>
      <c r="J571" s="445"/>
      <c r="K571" s="445"/>
      <c r="L571" s="445"/>
      <c r="M571" s="445"/>
      <c r="N571" s="445"/>
      <c r="O571" s="445"/>
      <c r="P571" s="445"/>
      <c r="Q571" s="445"/>
      <c r="R571" s="445"/>
      <c r="S571" s="445"/>
      <c r="T571" s="445"/>
      <c r="U571" s="445"/>
      <c r="V571" s="445"/>
      <c r="W571" s="445"/>
      <c r="X571" s="445"/>
      <c r="Y571" s="445"/>
      <c r="Z571" s="445"/>
    </row>
    <row r="572" spans="1:26" ht="15.6" hidden="1" x14ac:dyDescent="0.3">
      <c r="A572" s="445"/>
      <c r="B572" s="445"/>
      <c r="C572" s="445"/>
      <c r="D572" s="445"/>
      <c r="E572" s="445"/>
      <c r="F572" s="505" t="s">
        <v>1309</v>
      </c>
      <c r="G572" s="445"/>
      <c r="H572" s="445"/>
      <c r="I572" s="445"/>
      <c r="J572" s="445"/>
      <c r="K572" s="445"/>
      <c r="L572" s="445"/>
      <c r="M572" s="445"/>
      <c r="N572" s="445"/>
      <c r="O572" s="445"/>
      <c r="P572" s="445"/>
      <c r="Q572" s="445"/>
      <c r="R572" s="445"/>
      <c r="S572" s="445"/>
      <c r="T572" s="445"/>
      <c r="U572" s="445"/>
      <c r="V572" s="445"/>
      <c r="W572" s="445"/>
      <c r="X572" s="445"/>
      <c r="Y572" s="445"/>
      <c r="Z572" s="445"/>
    </row>
    <row r="573" spans="1:26" ht="15.6" hidden="1" x14ac:dyDescent="0.3">
      <c r="A573" s="445"/>
      <c r="B573" s="445"/>
      <c r="C573" s="445"/>
      <c r="D573" s="445"/>
      <c r="E573" s="445"/>
      <c r="F573" s="505" t="s">
        <v>1310</v>
      </c>
      <c r="G573" s="445"/>
      <c r="H573" s="445"/>
      <c r="I573" s="445"/>
      <c r="J573" s="445"/>
      <c r="K573" s="445"/>
      <c r="L573" s="445"/>
      <c r="M573" s="445"/>
      <c r="N573" s="445"/>
      <c r="O573" s="445"/>
      <c r="P573" s="445"/>
      <c r="Q573" s="445"/>
      <c r="R573" s="445"/>
      <c r="S573" s="445"/>
      <c r="T573" s="445"/>
      <c r="U573" s="445"/>
      <c r="V573" s="445"/>
      <c r="W573" s="445"/>
      <c r="X573" s="445"/>
      <c r="Y573" s="445"/>
      <c r="Z573" s="445"/>
    </row>
    <row r="574" spans="1:26" ht="15.6" hidden="1" x14ac:dyDescent="0.3">
      <c r="A574" s="445"/>
      <c r="B574" s="445"/>
      <c r="C574" s="445"/>
      <c r="D574" s="445"/>
      <c r="E574" s="445"/>
      <c r="F574" s="505" t="s">
        <v>1311</v>
      </c>
      <c r="G574" s="445"/>
      <c r="H574" s="445"/>
      <c r="I574" s="445"/>
      <c r="J574" s="445"/>
      <c r="K574" s="445"/>
      <c r="L574" s="445"/>
      <c r="M574" s="445"/>
      <c r="N574" s="445"/>
      <c r="O574" s="445"/>
      <c r="P574" s="445"/>
      <c r="Q574" s="445"/>
      <c r="R574" s="445"/>
      <c r="S574" s="445"/>
      <c r="T574" s="445"/>
      <c r="U574" s="445"/>
      <c r="V574" s="445"/>
      <c r="W574" s="445"/>
      <c r="X574" s="445"/>
      <c r="Y574" s="445"/>
      <c r="Z574" s="445"/>
    </row>
    <row r="575" spans="1:26" ht="15.6" hidden="1" x14ac:dyDescent="0.3">
      <c r="A575" s="445"/>
      <c r="B575" s="445"/>
      <c r="C575" s="445"/>
      <c r="D575" s="445"/>
      <c r="E575" s="445"/>
      <c r="F575" s="445"/>
      <c r="G575" s="445"/>
      <c r="H575" s="445"/>
      <c r="I575" s="445"/>
      <c r="J575" s="445"/>
      <c r="K575" s="445"/>
      <c r="L575" s="445"/>
      <c r="M575" s="445"/>
      <c r="N575" s="445"/>
      <c r="O575" s="445"/>
      <c r="P575" s="445"/>
      <c r="Q575" s="445"/>
      <c r="R575" s="445"/>
      <c r="S575" s="445"/>
      <c r="T575" s="445"/>
      <c r="U575" s="445"/>
      <c r="V575" s="445"/>
      <c r="W575" s="445"/>
      <c r="X575" s="445"/>
      <c r="Y575" s="445"/>
      <c r="Z575" s="445"/>
    </row>
    <row r="576" spans="1:26" ht="15.6" hidden="1" x14ac:dyDescent="0.3">
      <c r="A576" s="445"/>
      <c r="B576" s="445"/>
      <c r="C576" s="445"/>
      <c r="D576" s="445"/>
      <c r="E576" s="445"/>
      <c r="F576" s="445"/>
      <c r="G576" s="445"/>
      <c r="H576" s="445"/>
      <c r="I576" s="445"/>
      <c r="J576" s="445"/>
      <c r="K576" s="445"/>
      <c r="L576" s="445"/>
      <c r="M576" s="445"/>
      <c r="N576" s="445"/>
      <c r="O576" s="445"/>
      <c r="P576" s="445"/>
      <c r="Q576" s="445"/>
      <c r="R576" s="445"/>
      <c r="S576" s="445"/>
      <c r="T576" s="445"/>
      <c r="U576" s="445"/>
      <c r="V576" s="445"/>
      <c r="W576" s="445"/>
      <c r="X576" s="445"/>
      <c r="Y576" s="445"/>
      <c r="Z576" s="445"/>
    </row>
    <row r="577" spans="1:26" ht="15.75" x14ac:dyDescent="0.25">
      <c r="A577" s="445"/>
      <c r="B577" s="445"/>
      <c r="C577" s="445"/>
      <c r="D577" s="445"/>
      <c r="E577" s="445"/>
      <c r="F577" s="445"/>
      <c r="G577" s="445"/>
      <c r="H577" s="445"/>
      <c r="I577" s="445"/>
      <c r="J577" s="445"/>
      <c r="K577" s="445"/>
      <c r="L577" s="445"/>
      <c r="M577" s="445"/>
      <c r="N577" s="445"/>
      <c r="O577" s="445"/>
      <c r="P577" s="445"/>
      <c r="Q577" s="445"/>
      <c r="R577" s="445"/>
      <c r="S577" s="445"/>
      <c r="T577" s="445"/>
      <c r="U577" s="445"/>
      <c r="V577" s="445"/>
      <c r="W577" s="445"/>
      <c r="X577" s="445"/>
      <c r="Y577" s="445"/>
      <c r="Z577" s="445"/>
    </row>
    <row r="578" spans="1:26" ht="15.75" x14ac:dyDescent="0.25">
      <c r="A578" s="445"/>
      <c r="B578" s="445"/>
      <c r="C578" s="445"/>
      <c r="D578" s="445"/>
      <c r="E578" s="445"/>
      <c r="F578" s="445"/>
      <c r="G578" s="445"/>
      <c r="H578" s="445"/>
      <c r="I578" s="445"/>
      <c r="J578" s="445"/>
      <c r="K578" s="445"/>
      <c r="L578" s="445"/>
      <c r="M578" s="445"/>
      <c r="N578" s="445"/>
      <c r="O578" s="445"/>
      <c r="P578" s="445"/>
      <c r="Q578" s="445"/>
      <c r="R578" s="445"/>
      <c r="S578" s="445"/>
      <c r="T578" s="445"/>
      <c r="U578" s="445"/>
      <c r="V578" s="445"/>
      <c r="W578" s="445"/>
      <c r="X578" s="445"/>
      <c r="Y578" s="445"/>
      <c r="Z578" s="445"/>
    </row>
    <row r="579" spans="1:26" ht="15.75" x14ac:dyDescent="0.25">
      <c r="A579" s="445"/>
      <c r="B579" s="445"/>
      <c r="C579" s="445"/>
      <c r="D579" s="445"/>
      <c r="E579" s="445"/>
      <c r="F579" s="445"/>
      <c r="G579" s="445"/>
      <c r="H579" s="445"/>
      <c r="I579" s="445"/>
      <c r="J579" s="445"/>
      <c r="K579" s="445"/>
      <c r="L579" s="445"/>
      <c r="M579" s="445"/>
      <c r="N579" s="445"/>
      <c r="O579" s="445"/>
      <c r="P579" s="445"/>
      <c r="Q579" s="445"/>
      <c r="R579" s="445"/>
      <c r="S579" s="445"/>
      <c r="T579" s="445"/>
      <c r="U579" s="445"/>
      <c r="V579" s="445"/>
      <c r="W579" s="445"/>
      <c r="X579" s="445"/>
      <c r="Y579" s="445"/>
      <c r="Z579" s="445"/>
    </row>
    <row r="580" spans="1:26" ht="15.75" x14ac:dyDescent="0.25">
      <c r="A580" s="445"/>
      <c r="B580" s="445"/>
      <c r="C580" s="445"/>
      <c r="D580" s="445"/>
      <c r="E580" s="445"/>
      <c r="F580" s="445"/>
      <c r="G580" s="445"/>
      <c r="H580" s="445"/>
      <c r="I580" s="445"/>
      <c r="J580" s="445"/>
      <c r="K580" s="445"/>
      <c r="L580" s="445"/>
      <c r="M580" s="445"/>
      <c r="N580" s="445"/>
      <c r="O580" s="445"/>
      <c r="P580" s="445"/>
      <c r="Q580" s="445"/>
      <c r="R580" s="445"/>
      <c r="S580" s="445"/>
      <c r="T580" s="445"/>
      <c r="U580" s="445"/>
      <c r="V580" s="445"/>
      <c r="W580" s="445"/>
      <c r="X580" s="445"/>
      <c r="Y580" s="445"/>
      <c r="Z580" s="445"/>
    </row>
    <row r="581" spans="1:26" ht="15.75" x14ac:dyDescent="0.25">
      <c r="A581" s="445"/>
      <c r="B581" s="445"/>
      <c r="C581" s="445"/>
      <c r="D581" s="445"/>
      <c r="E581" s="445"/>
      <c r="F581" s="445"/>
      <c r="G581" s="445"/>
      <c r="H581" s="445"/>
      <c r="I581" s="445"/>
      <c r="J581" s="445"/>
      <c r="K581" s="445"/>
      <c r="L581" s="445"/>
      <c r="M581" s="445"/>
      <c r="N581" s="445"/>
      <c r="O581" s="445"/>
      <c r="P581" s="445"/>
      <c r="Q581" s="445"/>
      <c r="R581" s="445"/>
      <c r="S581" s="445"/>
      <c r="T581" s="445"/>
      <c r="U581" s="445"/>
      <c r="V581" s="445"/>
      <c r="W581" s="445"/>
      <c r="X581" s="445"/>
      <c r="Y581" s="445"/>
      <c r="Z581" s="445"/>
    </row>
    <row r="582" spans="1:26" ht="15.75" x14ac:dyDescent="0.25">
      <c r="A582" s="445"/>
      <c r="B582" s="445"/>
      <c r="C582" s="445"/>
      <c r="D582" s="445"/>
      <c r="E582" s="445"/>
      <c r="F582" s="445"/>
      <c r="G582" s="445"/>
      <c r="H582" s="445"/>
      <c r="I582" s="445"/>
      <c r="J582" s="445"/>
      <c r="K582" s="445"/>
      <c r="L582" s="445"/>
      <c r="M582" s="445"/>
      <c r="N582" s="445"/>
      <c r="O582" s="445"/>
      <c r="P582" s="445"/>
      <c r="Q582" s="445"/>
      <c r="R582" s="445"/>
      <c r="S582" s="445"/>
      <c r="T582" s="445"/>
      <c r="U582" s="445"/>
      <c r="V582" s="445"/>
      <c r="W582" s="445"/>
      <c r="X582" s="445"/>
      <c r="Y582" s="445"/>
      <c r="Z582" s="445"/>
    </row>
    <row r="583" spans="1:26" ht="15.75" x14ac:dyDescent="0.25">
      <c r="A583" s="445"/>
      <c r="B583" s="445"/>
      <c r="C583" s="445"/>
      <c r="D583" s="445"/>
      <c r="E583" s="445"/>
      <c r="F583" s="445"/>
      <c r="G583" s="445"/>
      <c r="H583" s="445"/>
      <c r="I583" s="445"/>
      <c r="J583" s="445"/>
      <c r="K583" s="445"/>
      <c r="L583" s="445"/>
      <c r="M583" s="445"/>
      <c r="N583" s="445"/>
      <c r="O583" s="445"/>
      <c r="P583" s="445"/>
      <c r="Q583" s="445"/>
      <c r="R583" s="445"/>
      <c r="S583" s="445"/>
      <c r="T583" s="445"/>
      <c r="U583" s="445"/>
      <c r="V583" s="445"/>
      <c r="W583" s="445"/>
      <c r="X583" s="445"/>
      <c r="Y583" s="445"/>
      <c r="Z583" s="445"/>
    </row>
    <row r="584" spans="1:26" ht="15.75" x14ac:dyDescent="0.25">
      <c r="A584" s="445"/>
      <c r="B584" s="445"/>
      <c r="C584" s="445"/>
      <c r="D584" s="445"/>
      <c r="E584" s="445"/>
      <c r="F584" s="445"/>
      <c r="G584" s="445"/>
      <c r="H584" s="445"/>
      <c r="I584" s="445"/>
      <c r="J584" s="445"/>
      <c r="K584" s="445"/>
      <c r="L584" s="445"/>
      <c r="M584" s="445"/>
      <c r="N584" s="445"/>
      <c r="O584" s="445"/>
      <c r="P584" s="445"/>
      <c r="Q584" s="445"/>
      <c r="R584" s="445"/>
      <c r="S584" s="445"/>
      <c r="T584" s="445"/>
      <c r="U584" s="445"/>
      <c r="V584" s="445"/>
      <c r="W584" s="445"/>
      <c r="X584" s="445"/>
      <c r="Y584" s="445"/>
      <c r="Z584" s="445"/>
    </row>
    <row r="585" spans="1:26" ht="15.75" x14ac:dyDescent="0.25">
      <c r="A585" s="445"/>
      <c r="B585" s="445"/>
      <c r="C585" s="445"/>
      <c r="D585" s="445"/>
      <c r="E585" s="445"/>
      <c r="F585" s="445"/>
      <c r="G585" s="445"/>
      <c r="H585" s="445"/>
      <c r="I585" s="445"/>
      <c r="J585" s="445"/>
      <c r="K585" s="445"/>
      <c r="L585" s="445"/>
      <c r="M585" s="445"/>
      <c r="N585" s="445"/>
      <c r="O585" s="445"/>
      <c r="P585" s="445"/>
      <c r="Q585" s="445"/>
      <c r="R585" s="445"/>
      <c r="S585" s="445"/>
      <c r="T585" s="445"/>
      <c r="U585" s="445"/>
      <c r="V585" s="445"/>
      <c r="W585" s="445"/>
      <c r="X585" s="445"/>
      <c r="Y585" s="445"/>
      <c r="Z585" s="445"/>
    </row>
    <row r="586" spans="1:26" ht="15.75" x14ac:dyDescent="0.25">
      <c r="A586" s="445"/>
      <c r="B586" s="445"/>
      <c r="C586" s="445"/>
      <c r="D586" s="445"/>
      <c r="E586" s="445"/>
      <c r="F586" s="445"/>
      <c r="G586" s="445"/>
      <c r="H586" s="445"/>
      <c r="I586" s="445"/>
      <c r="J586" s="445"/>
      <c r="K586" s="445"/>
      <c r="L586" s="445"/>
      <c r="M586" s="445"/>
      <c r="N586" s="445"/>
      <c r="O586" s="445"/>
      <c r="P586" s="445"/>
      <c r="Q586" s="445"/>
      <c r="R586" s="445"/>
      <c r="S586" s="445"/>
      <c r="T586" s="445"/>
      <c r="U586" s="445"/>
      <c r="V586" s="445"/>
      <c r="W586" s="445"/>
      <c r="X586" s="445"/>
      <c r="Y586" s="445"/>
      <c r="Z586" s="445"/>
    </row>
    <row r="587" spans="1:26" ht="15.75" x14ac:dyDescent="0.25">
      <c r="A587" s="445"/>
      <c r="B587" s="445"/>
      <c r="C587" s="445"/>
      <c r="D587" s="445"/>
      <c r="E587" s="445"/>
      <c r="F587" s="445"/>
      <c r="G587" s="445"/>
      <c r="H587" s="445"/>
      <c r="I587" s="445"/>
      <c r="J587" s="445"/>
      <c r="K587" s="445"/>
      <c r="L587" s="445"/>
      <c r="M587" s="445"/>
      <c r="N587" s="445"/>
      <c r="O587" s="445"/>
      <c r="P587" s="445"/>
      <c r="Q587" s="445"/>
      <c r="R587" s="445"/>
      <c r="S587" s="445"/>
      <c r="T587" s="445"/>
      <c r="U587" s="445"/>
      <c r="V587" s="445"/>
      <c r="W587" s="445"/>
      <c r="X587" s="445"/>
      <c r="Y587" s="445"/>
      <c r="Z587" s="445"/>
    </row>
    <row r="588" spans="1:26" ht="15.75" x14ac:dyDescent="0.25">
      <c r="A588" s="445"/>
      <c r="B588" s="445"/>
      <c r="C588" s="445"/>
      <c r="D588" s="445"/>
      <c r="E588" s="445"/>
      <c r="F588" s="445"/>
      <c r="G588" s="445"/>
      <c r="H588" s="445"/>
      <c r="I588" s="445"/>
      <c r="J588" s="445"/>
      <c r="K588" s="445"/>
      <c r="L588" s="445"/>
      <c r="M588" s="445"/>
      <c r="N588" s="445"/>
      <c r="O588" s="445"/>
      <c r="P588" s="445"/>
      <c r="Q588" s="445"/>
      <c r="R588" s="445"/>
      <c r="S588" s="445"/>
      <c r="T588" s="445"/>
      <c r="U588" s="445"/>
      <c r="V588" s="445"/>
      <c r="W588" s="445"/>
      <c r="X588" s="445"/>
      <c r="Y588" s="445"/>
      <c r="Z588" s="445"/>
    </row>
    <row r="589" spans="1:26" ht="15.75" x14ac:dyDescent="0.25">
      <c r="A589" s="445"/>
      <c r="B589" s="445"/>
      <c r="C589" s="445"/>
      <c r="D589" s="445"/>
      <c r="E589" s="445"/>
      <c r="F589" s="445"/>
      <c r="G589" s="445"/>
      <c r="H589" s="445"/>
      <c r="I589" s="445"/>
      <c r="J589" s="445"/>
      <c r="K589" s="445"/>
      <c r="L589" s="445"/>
      <c r="M589" s="445"/>
      <c r="N589" s="445"/>
      <c r="O589" s="445"/>
      <c r="P589" s="445"/>
      <c r="Q589" s="445"/>
      <c r="R589" s="445"/>
      <c r="S589" s="445"/>
      <c r="T589" s="445"/>
      <c r="U589" s="445"/>
      <c r="V589" s="445"/>
      <c r="W589" s="445"/>
      <c r="X589" s="445"/>
      <c r="Y589" s="445"/>
      <c r="Z589" s="445"/>
    </row>
    <row r="590" spans="1:26" ht="15.75" x14ac:dyDescent="0.25">
      <c r="A590" s="445"/>
      <c r="B590" s="445"/>
      <c r="C590" s="445"/>
      <c r="D590" s="445"/>
      <c r="E590" s="445"/>
      <c r="F590" s="445"/>
      <c r="G590" s="445"/>
      <c r="H590" s="445"/>
      <c r="I590" s="445"/>
      <c r="J590" s="445"/>
      <c r="K590" s="445"/>
      <c r="L590" s="445"/>
      <c r="M590" s="445"/>
      <c r="N590" s="445"/>
      <c r="O590" s="445"/>
      <c r="P590" s="445"/>
      <c r="Q590" s="445"/>
      <c r="R590" s="445"/>
      <c r="S590" s="445"/>
      <c r="T590" s="445"/>
      <c r="U590" s="445"/>
      <c r="V590" s="445"/>
      <c r="W590" s="445"/>
      <c r="X590" s="445"/>
      <c r="Y590" s="445"/>
      <c r="Z590" s="445"/>
    </row>
    <row r="591" spans="1:26" ht="15.75" x14ac:dyDescent="0.25">
      <c r="A591" s="445"/>
      <c r="B591" s="445"/>
      <c r="C591" s="445"/>
      <c r="D591" s="445"/>
      <c r="E591" s="445"/>
      <c r="F591" s="445"/>
      <c r="G591" s="445"/>
      <c r="H591" s="445"/>
      <c r="I591" s="445"/>
      <c r="J591" s="445"/>
      <c r="K591" s="445"/>
      <c r="L591" s="445"/>
      <c r="M591" s="445"/>
      <c r="N591" s="445"/>
      <c r="O591" s="445"/>
      <c r="P591" s="445"/>
      <c r="Q591" s="445"/>
      <c r="R591" s="445"/>
      <c r="S591" s="445"/>
      <c r="T591" s="445"/>
      <c r="U591" s="445"/>
      <c r="V591" s="445"/>
      <c r="W591" s="445"/>
      <c r="X591" s="445"/>
      <c r="Y591" s="445"/>
      <c r="Z591" s="445"/>
    </row>
    <row r="592" spans="1:26" ht="15.75" x14ac:dyDescent="0.25">
      <c r="A592" s="445"/>
      <c r="B592" s="445"/>
      <c r="C592" s="445"/>
      <c r="D592" s="445"/>
      <c r="E592" s="445"/>
      <c r="F592" s="445"/>
      <c r="G592" s="445"/>
      <c r="H592" s="445"/>
      <c r="I592" s="445"/>
      <c r="J592" s="445"/>
      <c r="K592" s="445"/>
      <c r="L592" s="445"/>
      <c r="M592" s="445"/>
      <c r="N592" s="445"/>
      <c r="O592" s="445"/>
      <c r="P592" s="445"/>
      <c r="Q592" s="445"/>
      <c r="R592" s="445"/>
      <c r="S592" s="445"/>
      <c r="T592" s="445"/>
      <c r="U592" s="445"/>
      <c r="V592" s="445"/>
      <c r="W592" s="445"/>
      <c r="X592" s="445"/>
      <c r="Y592" s="445"/>
      <c r="Z592" s="445"/>
    </row>
    <row r="593" spans="1:26" ht="15.75" x14ac:dyDescent="0.25">
      <c r="A593" s="445"/>
      <c r="B593" s="445"/>
      <c r="C593" s="445"/>
      <c r="D593" s="445"/>
      <c r="E593" s="445"/>
      <c r="F593" s="445"/>
      <c r="G593" s="445"/>
      <c r="H593" s="445"/>
      <c r="I593" s="445"/>
      <c r="J593" s="445"/>
      <c r="K593" s="445"/>
      <c r="L593" s="445"/>
      <c r="M593" s="445"/>
      <c r="N593" s="445"/>
      <c r="O593" s="445"/>
      <c r="P593" s="445"/>
      <c r="Q593" s="445"/>
      <c r="R593" s="445"/>
      <c r="S593" s="445"/>
      <c r="T593" s="445"/>
      <c r="U593" s="445"/>
      <c r="V593" s="445"/>
      <c r="W593" s="445"/>
      <c r="X593" s="445"/>
      <c r="Y593" s="445"/>
      <c r="Z593" s="445"/>
    </row>
    <row r="594" spans="1:26" ht="15.75" x14ac:dyDescent="0.25">
      <c r="A594" s="445"/>
      <c r="B594" s="445"/>
      <c r="C594" s="445"/>
      <c r="D594" s="445"/>
      <c r="E594" s="445"/>
      <c r="F594" s="445"/>
      <c r="G594" s="445"/>
      <c r="H594" s="445"/>
      <c r="I594" s="445"/>
      <c r="J594" s="445"/>
      <c r="K594" s="445"/>
      <c r="L594" s="445"/>
      <c r="M594" s="445"/>
      <c r="N594" s="445"/>
      <c r="O594" s="445"/>
      <c r="P594" s="445"/>
      <c r="Q594" s="445"/>
      <c r="R594" s="445"/>
      <c r="S594" s="445"/>
      <c r="T594" s="445"/>
      <c r="U594" s="445"/>
      <c r="V594" s="445"/>
      <c r="W594" s="445"/>
      <c r="X594" s="445"/>
      <c r="Y594" s="445"/>
      <c r="Z594" s="445"/>
    </row>
    <row r="595" spans="1:26" ht="15.75" x14ac:dyDescent="0.25">
      <c r="A595" s="445"/>
      <c r="B595" s="445"/>
      <c r="C595" s="445"/>
      <c r="D595" s="445"/>
      <c r="E595" s="445"/>
      <c r="F595" s="445"/>
      <c r="G595" s="445"/>
      <c r="H595" s="445"/>
      <c r="I595" s="445"/>
      <c r="J595" s="445"/>
      <c r="K595" s="445"/>
      <c r="L595" s="445"/>
      <c r="M595" s="445"/>
      <c r="N595" s="445"/>
      <c r="O595" s="445"/>
      <c r="P595" s="445"/>
      <c r="Q595" s="445"/>
      <c r="R595" s="445"/>
      <c r="S595" s="445"/>
      <c r="T595" s="445"/>
      <c r="U595" s="445"/>
      <c r="V595" s="445"/>
      <c r="W595" s="445"/>
      <c r="X595" s="445"/>
      <c r="Y595" s="445"/>
      <c r="Z595" s="445"/>
    </row>
    <row r="596" spans="1:26" ht="15.75" x14ac:dyDescent="0.25">
      <c r="A596" s="445"/>
      <c r="B596" s="445"/>
      <c r="C596" s="445"/>
      <c r="D596" s="445"/>
      <c r="E596" s="445"/>
      <c r="F596" s="445"/>
      <c r="G596" s="445"/>
      <c r="H596" s="445"/>
      <c r="I596" s="445"/>
      <c r="J596" s="445"/>
      <c r="K596" s="445"/>
      <c r="L596" s="445"/>
      <c r="M596" s="445"/>
      <c r="N596" s="445"/>
      <c r="O596" s="445"/>
      <c r="P596" s="445"/>
      <c r="Q596" s="445"/>
      <c r="R596" s="445"/>
      <c r="S596" s="445"/>
      <c r="T596" s="445"/>
      <c r="U596" s="445"/>
      <c r="V596" s="445"/>
      <c r="W596" s="445"/>
      <c r="X596" s="445"/>
      <c r="Y596" s="445"/>
      <c r="Z596" s="445"/>
    </row>
    <row r="597" spans="1:26" ht="15.75" x14ac:dyDescent="0.25">
      <c r="A597" s="445"/>
      <c r="B597" s="445"/>
      <c r="C597" s="445"/>
      <c r="D597" s="445"/>
      <c r="E597" s="445"/>
      <c r="F597" s="445"/>
      <c r="G597" s="445"/>
      <c r="H597" s="445"/>
      <c r="I597" s="445"/>
      <c r="J597" s="445"/>
      <c r="K597" s="445"/>
      <c r="L597" s="445"/>
      <c r="M597" s="445"/>
      <c r="N597" s="445"/>
      <c r="O597" s="445"/>
      <c r="P597" s="445"/>
      <c r="Q597" s="445"/>
      <c r="R597" s="445"/>
      <c r="S597" s="445"/>
      <c r="T597" s="445"/>
      <c r="U597" s="445"/>
      <c r="V597" s="445"/>
      <c r="W597" s="445"/>
      <c r="X597" s="445"/>
      <c r="Y597" s="445"/>
      <c r="Z597" s="445"/>
    </row>
    <row r="598" spans="1:26" ht="15.75" x14ac:dyDescent="0.25">
      <c r="A598" s="445"/>
      <c r="B598" s="445"/>
      <c r="C598" s="445"/>
      <c r="D598" s="445"/>
      <c r="E598" s="445"/>
      <c r="F598" s="445"/>
      <c r="G598" s="445"/>
      <c r="H598" s="445"/>
      <c r="I598" s="445"/>
      <c r="J598" s="445"/>
      <c r="K598" s="445"/>
      <c r="L598" s="445"/>
      <c r="M598" s="445"/>
      <c r="N598" s="445"/>
      <c r="O598" s="445"/>
      <c r="P598" s="445"/>
      <c r="Q598" s="445"/>
      <c r="R598" s="445"/>
      <c r="S598" s="445"/>
      <c r="T598" s="445"/>
      <c r="U598" s="445"/>
      <c r="V598" s="445"/>
      <c r="W598" s="445"/>
      <c r="X598" s="445"/>
      <c r="Y598" s="445"/>
      <c r="Z598" s="445"/>
    </row>
    <row r="599" spans="1:26" ht="15.75" x14ac:dyDescent="0.25">
      <c r="A599" s="445"/>
      <c r="B599" s="445"/>
      <c r="C599" s="445"/>
      <c r="D599" s="445"/>
      <c r="E599" s="445"/>
      <c r="F599" s="445"/>
      <c r="G599" s="445"/>
      <c r="H599" s="445"/>
      <c r="I599" s="445"/>
      <c r="J599" s="445"/>
      <c r="K599" s="445"/>
      <c r="L599" s="445"/>
      <c r="M599" s="445"/>
      <c r="N599" s="445"/>
      <c r="O599" s="445"/>
      <c r="P599" s="445"/>
      <c r="Q599" s="445"/>
      <c r="R599" s="445"/>
      <c r="S599" s="445"/>
      <c r="T599" s="445"/>
      <c r="U599" s="445"/>
      <c r="V599" s="445"/>
      <c r="W599" s="445"/>
      <c r="X599" s="445"/>
      <c r="Y599" s="445"/>
      <c r="Z599" s="445"/>
    </row>
    <row r="600" spans="1:26" ht="15.75" x14ac:dyDescent="0.25">
      <c r="A600" s="445"/>
      <c r="B600" s="445"/>
      <c r="C600" s="445"/>
      <c r="D600" s="445"/>
      <c r="E600" s="445"/>
      <c r="F600" s="445"/>
      <c r="G600" s="445"/>
      <c r="H600" s="445"/>
      <c r="I600" s="445"/>
      <c r="J600" s="445"/>
      <c r="K600" s="445"/>
      <c r="L600" s="445"/>
      <c r="M600" s="445"/>
      <c r="N600" s="445"/>
      <c r="O600" s="445"/>
      <c r="P600" s="445"/>
      <c r="Q600" s="445"/>
      <c r="R600" s="445"/>
      <c r="S600" s="445"/>
      <c r="T600" s="445"/>
      <c r="U600" s="445"/>
      <c r="V600" s="445"/>
      <c r="W600" s="445"/>
      <c r="X600" s="445"/>
      <c r="Y600" s="445"/>
      <c r="Z600" s="445"/>
    </row>
    <row r="601" spans="1:26" ht="15.75" x14ac:dyDescent="0.25">
      <c r="A601" s="445"/>
      <c r="B601" s="445"/>
      <c r="C601" s="445"/>
      <c r="D601" s="445"/>
      <c r="E601" s="445"/>
      <c r="F601" s="445"/>
      <c r="G601" s="445"/>
      <c r="H601" s="445"/>
      <c r="I601" s="445"/>
      <c r="J601" s="445"/>
      <c r="K601" s="445"/>
      <c r="L601" s="445"/>
      <c r="M601" s="445"/>
      <c r="N601" s="445"/>
      <c r="O601" s="445"/>
      <c r="P601" s="445"/>
      <c r="Q601" s="445"/>
      <c r="R601" s="445"/>
      <c r="S601" s="445"/>
      <c r="T601" s="445"/>
      <c r="U601" s="445"/>
      <c r="V601" s="445"/>
      <c r="W601" s="445"/>
      <c r="X601" s="445"/>
      <c r="Y601" s="445"/>
      <c r="Z601" s="445"/>
    </row>
    <row r="602" spans="1:26" ht="15.75" x14ac:dyDescent="0.25">
      <c r="A602" s="445"/>
      <c r="B602" s="445"/>
      <c r="C602" s="445"/>
      <c r="D602" s="445"/>
      <c r="E602" s="445"/>
      <c r="F602" s="445"/>
      <c r="G602" s="445"/>
      <c r="H602" s="445"/>
      <c r="I602" s="445"/>
      <c r="J602" s="445"/>
      <c r="K602" s="445"/>
      <c r="L602" s="445"/>
      <c r="M602" s="445"/>
      <c r="N602" s="445"/>
      <c r="O602" s="445"/>
      <c r="P602" s="445"/>
      <c r="Q602" s="445"/>
      <c r="R602" s="445"/>
      <c r="S602" s="445"/>
      <c r="T602" s="445"/>
      <c r="U602" s="445"/>
      <c r="V602" s="445"/>
      <c r="W602" s="445"/>
      <c r="X602" s="445"/>
      <c r="Y602" s="445"/>
      <c r="Z602" s="445"/>
    </row>
    <row r="603" spans="1:26" ht="15.75" x14ac:dyDescent="0.25">
      <c r="A603" s="445"/>
      <c r="B603" s="445"/>
      <c r="C603" s="445"/>
      <c r="D603" s="445"/>
      <c r="E603" s="445"/>
      <c r="F603" s="445"/>
      <c r="G603" s="445"/>
      <c r="H603" s="445"/>
      <c r="I603" s="445"/>
      <c r="J603" s="445"/>
      <c r="K603" s="445"/>
      <c r="L603" s="445"/>
      <c r="M603" s="445"/>
      <c r="N603" s="445"/>
      <c r="O603" s="445"/>
      <c r="P603" s="445"/>
      <c r="Q603" s="445"/>
      <c r="R603" s="445"/>
      <c r="S603" s="445"/>
      <c r="T603" s="445"/>
      <c r="U603" s="445"/>
      <c r="V603" s="445"/>
      <c r="W603" s="445"/>
      <c r="X603" s="445"/>
      <c r="Y603" s="445"/>
      <c r="Z603" s="445"/>
    </row>
    <row r="604" spans="1:26" ht="15.75" x14ac:dyDescent="0.25">
      <c r="A604" s="445"/>
      <c r="B604" s="445"/>
      <c r="C604" s="445"/>
      <c r="D604" s="445"/>
      <c r="E604" s="445"/>
      <c r="F604" s="445"/>
      <c r="G604" s="445"/>
      <c r="H604" s="445"/>
      <c r="I604" s="445"/>
      <c r="J604" s="445"/>
      <c r="K604" s="445"/>
      <c r="L604" s="445"/>
      <c r="M604" s="445"/>
      <c r="N604" s="445"/>
      <c r="O604" s="445"/>
      <c r="P604" s="445"/>
      <c r="Q604" s="445"/>
      <c r="R604" s="445"/>
      <c r="S604" s="445"/>
      <c r="T604" s="445"/>
      <c r="U604" s="445"/>
      <c r="V604" s="445"/>
      <c r="W604" s="445"/>
      <c r="X604" s="445"/>
      <c r="Y604" s="445"/>
      <c r="Z604" s="445"/>
    </row>
    <row r="605" spans="1:26" ht="15.75" x14ac:dyDescent="0.25">
      <c r="A605" s="445"/>
      <c r="B605" s="445"/>
      <c r="C605" s="445"/>
      <c r="D605" s="445"/>
      <c r="E605" s="445"/>
      <c r="F605" s="445"/>
      <c r="G605" s="445"/>
      <c r="H605" s="445"/>
      <c r="I605" s="445"/>
      <c r="J605" s="445"/>
      <c r="K605" s="445"/>
      <c r="L605" s="445"/>
      <c r="M605" s="445"/>
      <c r="N605" s="445"/>
      <c r="O605" s="445"/>
      <c r="P605" s="445"/>
      <c r="Q605" s="445"/>
      <c r="R605" s="445"/>
      <c r="S605" s="445"/>
      <c r="T605" s="445"/>
      <c r="U605" s="445"/>
      <c r="V605" s="445"/>
      <c r="W605" s="445"/>
      <c r="X605" s="445"/>
      <c r="Y605" s="445"/>
      <c r="Z605" s="445"/>
    </row>
    <row r="606" spans="1:26" ht="15.75" x14ac:dyDescent="0.25">
      <c r="A606" s="445"/>
      <c r="B606" s="445"/>
      <c r="C606" s="445"/>
      <c r="D606" s="445"/>
      <c r="E606" s="445"/>
      <c r="F606" s="445"/>
      <c r="G606" s="445"/>
      <c r="H606" s="445"/>
      <c r="I606" s="445"/>
      <c r="J606" s="445"/>
      <c r="K606" s="445"/>
      <c r="L606" s="445"/>
      <c r="M606" s="445"/>
      <c r="N606" s="445"/>
      <c r="O606" s="445"/>
      <c r="P606" s="445"/>
      <c r="Q606" s="445"/>
      <c r="R606" s="445"/>
      <c r="S606" s="445"/>
      <c r="T606" s="445"/>
      <c r="U606" s="445"/>
      <c r="V606" s="445"/>
      <c r="W606" s="445"/>
      <c r="X606" s="445"/>
      <c r="Y606" s="445"/>
      <c r="Z606" s="445"/>
    </row>
    <row r="607" spans="1:26" ht="15.75" x14ac:dyDescent="0.25">
      <c r="A607" s="445"/>
      <c r="B607" s="445"/>
      <c r="C607" s="445"/>
      <c r="D607" s="445"/>
      <c r="E607" s="445"/>
      <c r="F607" s="445"/>
      <c r="G607" s="445"/>
      <c r="H607" s="445"/>
      <c r="I607" s="445"/>
      <c r="J607" s="445"/>
      <c r="K607" s="445"/>
      <c r="L607" s="445"/>
      <c r="M607" s="445"/>
      <c r="N607" s="445"/>
      <c r="O607" s="445"/>
      <c r="P607" s="445"/>
      <c r="Q607" s="445"/>
      <c r="R607" s="445"/>
      <c r="S607" s="445"/>
      <c r="T607" s="445"/>
      <c r="U607" s="445"/>
      <c r="V607" s="445"/>
      <c r="W607" s="445"/>
      <c r="X607" s="445"/>
      <c r="Y607" s="445"/>
      <c r="Z607" s="445"/>
    </row>
    <row r="608" spans="1:26" ht="15.75" x14ac:dyDescent="0.25">
      <c r="A608" s="445"/>
      <c r="B608" s="445"/>
      <c r="C608" s="445"/>
      <c r="D608" s="445"/>
      <c r="E608" s="445"/>
      <c r="F608" s="445"/>
      <c r="G608" s="445"/>
      <c r="H608" s="445"/>
      <c r="I608" s="445"/>
      <c r="J608" s="445"/>
      <c r="K608" s="445"/>
      <c r="L608" s="445"/>
      <c r="M608" s="445"/>
      <c r="N608" s="445"/>
      <c r="O608" s="445"/>
      <c r="P608" s="445"/>
      <c r="Q608" s="445"/>
      <c r="R608" s="445"/>
      <c r="S608" s="445"/>
      <c r="T608" s="445"/>
      <c r="U608" s="445"/>
      <c r="V608" s="445"/>
      <c r="W608" s="445"/>
      <c r="X608" s="445"/>
      <c r="Y608" s="445"/>
      <c r="Z608" s="445"/>
    </row>
    <row r="609" spans="1:26" ht="15.75" x14ac:dyDescent="0.25">
      <c r="A609" s="445"/>
      <c r="B609" s="445"/>
      <c r="C609" s="445"/>
      <c r="D609" s="445"/>
      <c r="E609" s="445"/>
      <c r="F609" s="445"/>
      <c r="G609" s="445"/>
      <c r="H609" s="445"/>
      <c r="I609" s="445"/>
      <c r="J609" s="445"/>
      <c r="K609" s="445"/>
      <c r="L609" s="445"/>
      <c r="M609" s="445"/>
      <c r="N609" s="445"/>
      <c r="O609" s="445"/>
      <c r="P609" s="445"/>
      <c r="Q609" s="445"/>
      <c r="R609" s="445"/>
      <c r="S609" s="445"/>
      <c r="T609" s="445"/>
      <c r="U609" s="445"/>
      <c r="V609" s="445"/>
      <c r="W609" s="445"/>
      <c r="X609" s="445"/>
      <c r="Y609" s="445"/>
      <c r="Z609" s="445"/>
    </row>
    <row r="610" spans="1:26" ht="15.75" x14ac:dyDescent="0.25">
      <c r="A610" s="445"/>
      <c r="B610" s="445"/>
      <c r="C610" s="445"/>
      <c r="D610" s="445"/>
      <c r="E610" s="445"/>
      <c r="F610" s="445"/>
      <c r="G610" s="445"/>
      <c r="H610" s="445"/>
      <c r="I610" s="445"/>
      <c r="J610" s="445"/>
      <c r="K610" s="445"/>
      <c r="L610" s="445"/>
      <c r="M610" s="445"/>
      <c r="N610" s="445"/>
      <c r="O610" s="445"/>
      <c r="P610" s="445"/>
      <c r="Q610" s="445"/>
      <c r="R610" s="445"/>
      <c r="S610" s="445"/>
      <c r="T610" s="445"/>
      <c r="U610" s="445"/>
      <c r="V610" s="445"/>
      <c r="W610" s="445"/>
      <c r="X610" s="445"/>
      <c r="Y610" s="445"/>
      <c r="Z610" s="445"/>
    </row>
    <row r="611" spans="1:26" ht="15.75" x14ac:dyDescent="0.25">
      <c r="A611" s="445"/>
      <c r="B611" s="445"/>
      <c r="C611" s="445"/>
      <c r="D611" s="445"/>
      <c r="E611" s="445"/>
      <c r="F611" s="445"/>
      <c r="G611" s="445"/>
      <c r="H611" s="445"/>
      <c r="I611" s="445"/>
      <c r="J611" s="445"/>
      <c r="K611" s="445"/>
      <c r="L611" s="445"/>
      <c r="M611" s="445"/>
      <c r="N611" s="445"/>
      <c r="O611" s="445"/>
      <c r="P611" s="445"/>
      <c r="Q611" s="445"/>
      <c r="R611" s="445"/>
      <c r="S611" s="445"/>
      <c r="T611" s="445"/>
      <c r="U611" s="445"/>
      <c r="V611" s="445"/>
      <c r="W611" s="445"/>
      <c r="X611" s="445"/>
      <c r="Y611" s="445"/>
      <c r="Z611" s="445"/>
    </row>
    <row r="612" spans="1:26" ht="15.75" x14ac:dyDescent="0.25">
      <c r="A612" s="445"/>
      <c r="B612" s="445"/>
      <c r="C612" s="445"/>
      <c r="D612" s="445"/>
      <c r="E612" s="445"/>
      <c r="F612" s="445"/>
      <c r="G612" s="445"/>
      <c r="H612" s="445"/>
      <c r="I612" s="445"/>
      <c r="J612" s="445"/>
      <c r="K612" s="445"/>
      <c r="L612" s="445"/>
      <c r="M612" s="445"/>
      <c r="N612" s="445"/>
      <c r="O612" s="445"/>
      <c r="P612" s="445"/>
      <c r="Q612" s="445"/>
      <c r="R612" s="445"/>
      <c r="S612" s="445"/>
      <c r="T612" s="445"/>
      <c r="U612" s="445"/>
      <c r="V612" s="445"/>
      <c r="W612" s="445"/>
      <c r="X612" s="445"/>
      <c r="Y612" s="445"/>
      <c r="Z612" s="445"/>
    </row>
    <row r="613" spans="1:26" ht="15.75" x14ac:dyDescent="0.25">
      <c r="A613" s="445"/>
      <c r="B613" s="445"/>
      <c r="C613" s="445"/>
      <c r="D613" s="445"/>
      <c r="E613" s="445"/>
      <c r="F613" s="445"/>
      <c r="G613" s="445"/>
      <c r="H613" s="445"/>
      <c r="I613" s="445"/>
      <c r="J613" s="445"/>
      <c r="K613" s="445"/>
      <c r="L613" s="445"/>
      <c r="M613" s="445"/>
      <c r="N613" s="445"/>
      <c r="O613" s="445"/>
      <c r="P613" s="445"/>
      <c r="Q613" s="445"/>
      <c r="R613" s="445"/>
      <c r="S613" s="445"/>
      <c r="T613" s="445"/>
      <c r="U613" s="445"/>
      <c r="V613" s="445"/>
      <c r="W613" s="445"/>
      <c r="X613" s="445"/>
      <c r="Y613" s="445"/>
      <c r="Z613" s="445"/>
    </row>
    <row r="614" spans="1:26" ht="15.75" x14ac:dyDescent="0.25">
      <c r="A614" s="445"/>
      <c r="B614" s="445"/>
      <c r="C614" s="445"/>
      <c r="D614" s="445"/>
      <c r="E614" s="445"/>
      <c r="F614" s="445"/>
      <c r="G614" s="445"/>
      <c r="H614" s="445"/>
      <c r="I614" s="445"/>
      <c r="J614" s="445"/>
      <c r="K614" s="445"/>
      <c r="L614" s="445"/>
      <c r="M614" s="445"/>
      <c r="N614" s="445"/>
      <c r="O614" s="445"/>
      <c r="P614" s="445"/>
      <c r="Q614" s="445"/>
      <c r="R614" s="445"/>
      <c r="S614" s="445"/>
      <c r="T614" s="445"/>
      <c r="U614" s="445"/>
      <c r="V614" s="445"/>
      <c r="W614" s="445"/>
      <c r="X614" s="445"/>
      <c r="Y614" s="445"/>
      <c r="Z614" s="445"/>
    </row>
    <row r="615" spans="1:26" ht="15.75" x14ac:dyDescent="0.25">
      <c r="A615" s="445"/>
      <c r="B615" s="445"/>
      <c r="C615" s="445"/>
      <c r="D615" s="445"/>
      <c r="E615" s="445"/>
      <c r="F615" s="445"/>
      <c r="G615" s="445"/>
      <c r="H615" s="445"/>
      <c r="I615" s="445"/>
      <c r="J615" s="445"/>
      <c r="K615" s="445"/>
      <c r="L615" s="445"/>
      <c r="M615" s="445"/>
      <c r="N615" s="445"/>
      <c r="O615" s="445"/>
      <c r="P615" s="445"/>
      <c r="Q615" s="445"/>
      <c r="R615" s="445"/>
      <c r="S615" s="445"/>
      <c r="T615" s="445"/>
      <c r="U615" s="445"/>
      <c r="V615" s="445"/>
      <c r="W615" s="445"/>
      <c r="X615" s="445"/>
      <c r="Y615" s="445"/>
      <c r="Z615" s="445"/>
    </row>
    <row r="616" spans="1:26" ht="15.75" x14ac:dyDescent="0.25">
      <c r="A616" s="445"/>
      <c r="B616" s="445"/>
      <c r="C616" s="445"/>
      <c r="D616" s="445"/>
      <c r="E616" s="445"/>
      <c r="F616" s="445"/>
      <c r="G616" s="445"/>
      <c r="H616" s="445"/>
      <c r="I616" s="445"/>
      <c r="J616" s="445"/>
      <c r="K616" s="445"/>
      <c r="L616" s="445"/>
      <c r="M616" s="445"/>
      <c r="N616" s="445"/>
      <c r="O616" s="445"/>
      <c r="P616" s="445"/>
      <c r="Q616" s="445"/>
      <c r="R616" s="445"/>
      <c r="S616" s="445"/>
      <c r="T616" s="445"/>
      <c r="U616" s="445"/>
      <c r="V616" s="445"/>
      <c r="W616" s="445"/>
      <c r="X616" s="445"/>
      <c r="Y616" s="445"/>
      <c r="Z616" s="445"/>
    </row>
    <row r="617" spans="1:26" ht="15.75" x14ac:dyDescent="0.25">
      <c r="A617" s="445"/>
      <c r="B617" s="445"/>
      <c r="C617" s="445"/>
      <c r="D617" s="445"/>
      <c r="E617" s="445"/>
      <c r="F617" s="445"/>
      <c r="G617" s="445"/>
      <c r="H617" s="445"/>
      <c r="I617" s="445"/>
      <c r="J617" s="445"/>
      <c r="K617" s="445"/>
      <c r="L617" s="445"/>
      <c r="M617" s="445"/>
      <c r="N617" s="445"/>
      <c r="O617" s="445"/>
      <c r="P617" s="445"/>
      <c r="Q617" s="445"/>
      <c r="R617" s="445"/>
      <c r="S617" s="445"/>
      <c r="T617" s="445"/>
      <c r="U617" s="445"/>
      <c r="V617" s="445"/>
      <c r="W617" s="445"/>
      <c r="X617" s="445"/>
      <c r="Y617" s="445"/>
      <c r="Z617" s="445"/>
    </row>
    <row r="618" spans="1:26" ht="15.75" x14ac:dyDescent="0.25">
      <c r="A618" s="445"/>
      <c r="B618" s="445"/>
      <c r="C618" s="445"/>
      <c r="D618" s="445"/>
      <c r="E618" s="445"/>
      <c r="F618" s="445"/>
      <c r="G618" s="445"/>
      <c r="H618" s="445"/>
      <c r="I618" s="445"/>
      <c r="J618" s="445"/>
      <c r="K618" s="445"/>
      <c r="L618" s="445"/>
      <c r="M618" s="445"/>
      <c r="N618" s="445"/>
      <c r="O618" s="445"/>
      <c r="P618" s="445"/>
      <c r="Q618" s="445"/>
      <c r="R618" s="445"/>
      <c r="S618" s="445"/>
      <c r="T618" s="445"/>
      <c r="U618" s="445"/>
      <c r="V618" s="445"/>
      <c r="W618" s="445"/>
      <c r="X618" s="445"/>
      <c r="Y618" s="445"/>
      <c r="Z618" s="445"/>
    </row>
    <row r="619" spans="1:26" ht="15.75" x14ac:dyDescent="0.25">
      <c r="A619" s="445"/>
      <c r="B619" s="445"/>
      <c r="C619" s="445"/>
      <c r="D619" s="445"/>
      <c r="E619" s="445"/>
      <c r="F619" s="445"/>
      <c r="G619" s="445"/>
      <c r="H619" s="445"/>
      <c r="I619" s="445"/>
      <c r="J619" s="445"/>
      <c r="K619" s="445"/>
      <c r="L619" s="445"/>
      <c r="M619" s="445"/>
      <c r="N619" s="445"/>
      <c r="O619" s="445"/>
      <c r="P619" s="445"/>
      <c r="Q619" s="445"/>
      <c r="R619" s="445"/>
      <c r="S619" s="445"/>
      <c r="T619" s="445"/>
      <c r="U619" s="445"/>
      <c r="V619" s="445"/>
      <c r="W619" s="445"/>
      <c r="X619" s="445"/>
      <c r="Y619" s="445"/>
      <c r="Z619" s="445"/>
    </row>
    <row r="620" spans="1:26" ht="15.75" x14ac:dyDescent="0.25">
      <c r="A620" s="445"/>
      <c r="B620" s="445"/>
      <c r="C620" s="445"/>
      <c r="D620" s="445"/>
      <c r="E620" s="445"/>
      <c r="F620" s="445"/>
      <c r="G620" s="445"/>
      <c r="H620" s="445"/>
      <c r="I620" s="445"/>
      <c r="J620" s="445"/>
      <c r="K620" s="445"/>
      <c r="L620" s="445"/>
      <c r="M620" s="445"/>
      <c r="N620" s="445"/>
      <c r="O620" s="445"/>
      <c r="P620" s="445"/>
      <c r="Q620" s="445"/>
      <c r="R620" s="445"/>
      <c r="S620" s="445"/>
      <c r="T620" s="445"/>
      <c r="U620" s="445"/>
      <c r="V620" s="445"/>
      <c r="W620" s="445"/>
      <c r="X620" s="445"/>
      <c r="Y620" s="445"/>
      <c r="Z620" s="445"/>
    </row>
    <row r="621" spans="1:26" ht="15.75" x14ac:dyDescent="0.25">
      <c r="A621" s="445"/>
      <c r="B621" s="445"/>
      <c r="C621" s="445"/>
      <c r="D621" s="445"/>
      <c r="E621" s="445"/>
      <c r="F621" s="445"/>
      <c r="G621" s="445"/>
      <c r="H621" s="445"/>
      <c r="I621" s="445"/>
      <c r="J621" s="445"/>
      <c r="K621" s="445"/>
      <c r="L621" s="445"/>
      <c r="M621" s="445"/>
      <c r="N621" s="445"/>
      <c r="O621" s="445"/>
      <c r="P621" s="445"/>
      <c r="Q621" s="445"/>
      <c r="R621" s="445"/>
      <c r="S621" s="445"/>
      <c r="T621" s="445"/>
      <c r="U621" s="445"/>
      <c r="V621" s="445"/>
      <c r="W621" s="445"/>
      <c r="X621" s="445"/>
      <c r="Y621" s="445"/>
      <c r="Z621" s="445"/>
    </row>
    <row r="622" spans="1:26" ht="15.75" x14ac:dyDescent="0.25">
      <c r="A622" s="445"/>
      <c r="B622" s="445"/>
      <c r="C622" s="445"/>
      <c r="D622" s="445"/>
      <c r="E622" s="445"/>
      <c r="F622" s="445"/>
      <c r="G622" s="445"/>
      <c r="H622" s="445"/>
      <c r="I622" s="445"/>
      <c r="J622" s="445"/>
      <c r="K622" s="445"/>
      <c r="L622" s="445"/>
      <c r="M622" s="445"/>
      <c r="N622" s="445"/>
      <c r="O622" s="445"/>
      <c r="P622" s="445"/>
      <c r="Q622" s="445"/>
      <c r="R622" s="445"/>
      <c r="S622" s="445"/>
      <c r="T622" s="445"/>
      <c r="U622" s="445"/>
      <c r="V622" s="445"/>
      <c r="W622" s="445"/>
      <c r="X622" s="445"/>
      <c r="Y622" s="445"/>
      <c r="Z622" s="445"/>
    </row>
    <row r="623" spans="1:26" ht="15.75" x14ac:dyDescent="0.25">
      <c r="A623" s="445"/>
      <c r="B623" s="445"/>
      <c r="C623" s="445"/>
      <c r="D623" s="445"/>
      <c r="E623" s="445"/>
      <c r="F623" s="445"/>
      <c r="G623" s="445"/>
      <c r="H623" s="445"/>
      <c r="I623" s="445"/>
      <c r="J623" s="445"/>
      <c r="K623" s="445"/>
      <c r="L623" s="445"/>
      <c r="M623" s="445"/>
      <c r="N623" s="445"/>
      <c r="O623" s="445"/>
      <c r="P623" s="445"/>
      <c r="Q623" s="445"/>
      <c r="R623" s="445"/>
      <c r="S623" s="445"/>
      <c r="T623" s="445"/>
      <c r="U623" s="445"/>
      <c r="V623" s="445"/>
      <c r="W623" s="445"/>
      <c r="X623" s="445"/>
      <c r="Y623" s="445"/>
      <c r="Z623" s="445"/>
    </row>
    <row r="624" spans="1:26" ht="15.75" x14ac:dyDescent="0.25">
      <c r="A624" s="445"/>
      <c r="B624" s="445"/>
      <c r="C624" s="445"/>
      <c r="D624" s="445"/>
      <c r="E624" s="445"/>
      <c r="F624" s="445"/>
      <c r="G624" s="445"/>
      <c r="H624" s="445"/>
      <c r="I624" s="445"/>
      <c r="J624" s="445"/>
      <c r="K624" s="445"/>
      <c r="L624" s="445"/>
      <c r="M624" s="445"/>
      <c r="N624" s="445"/>
      <c r="O624" s="445"/>
      <c r="P624" s="445"/>
      <c r="Q624" s="445"/>
      <c r="R624" s="445"/>
      <c r="S624" s="445"/>
      <c r="T624" s="445"/>
      <c r="U624" s="445"/>
      <c r="V624" s="445"/>
      <c r="W624" s="445"/>
      <c r="X624" s="445"/>
      <c r="Y624" s="445"/>
      <c r="Z624" s="445"/>
    </row>
    <row r="625" spans="1:26" ht="15.75" x14ac:dyDescent="0.25">
      <c r="A625" s="445"/>
      <c r="B625" s="445"/>
      <c r="C625" s="445"/>
      <c r="D625" s="445"/>
      <c r="E625" s="445"/>
      <c r="F625" s="445"/>
      <c r="G625" s="445"/>
      <c r="H625" s="445"/>
      <c r="I625" s="445"/>
      <c r="J625" s="445"/>
      <c r="K625" s="445"/>
      <c r="L625" s="445"/>
      <c r="M625" s="445"/>
      <c r="N625" s="445"/>
      <c r="O625" s="445"/>
      <c r="P625" s="445"/>
      <c r="Q625" s="445"/>
      <c r="R625" s="445"/>
      <c r="S625" s="445"/>
      <c r="T625" s="445"/>
      <c r="U625" s="445"/>
      <c r="V625" s="445"/>
      <c r="W625" s="445"/>
      <c r="X625" s="445"/>
      <c r="Y625" s="445"/>
      <c r="Z625" s="445"/>
    </row>
    <row r="626" spans="1:26" ht="15.75" x14ac:dyDescent="0.25">
      <c r="A626" s="445"/>
      <c r="B626" s="445"/>
      <c r="C626" s="445"/>
      <c r="D626" s="445"/>
      <c r="E626" s="445"/>
      <c r="F626" s="445"/>
      <c r="G626" s="445"/>
      <c r="H626" s="445"/>
      <c r="I626" s="445"/>
      <c r="J626" s="445"/>
      <c r="K626" s="445"/>
      <c r="L626" s="445"/>
      <c r="M626" s="445"/>
      <c r="N626" s="445"/>
      <c r="O626" s="445"/>
      <c r="P626" s="445"/>
      <c r="Q626" s="445"/>
      <c r="R626" s="445"/>
      <c r="S626" s="445"/>
      <c r="T626" s="445"/>
      <c r="U626" s="445"/>
      <c r="V626" s="445"/>
      <c r="W626" s="445"/>
      <c r="X626" s="445"/>
      <c r="Y626" s="445"/>
      <c r="Z626" s="445"/>
    </row>
    <row r="627" spans="1:26" ht="15.75" x14ac:dyDescent="0.25">
      <c r="A627" s="445"/>
      <c r="B627" s="445"/>
      <c r="C627" s="445"/>
      <c r="D627" s="445"/>
      <c r="E627" s="445"/>
      <c r="F627" s="445"/>
      <c r="G627" s="445"/>
      <c r="H627" s="445"/>
      <c r="I627" s="445"/>
      <c r="J627" s="445"/>
      <c r="K627" s="445"/>
      <c r="L627" s="445"/>
      <c r="M627" s="445"/>
      <c r="N627" s="445"/>
      <c r="O627" s="445"/>
      <c r="P627" s="445"/>
      <c r="Q627" s="445"/>
      <c r="R627" s="445"/>
      <c r="S627" s="445"/>
      <c r="T627" s="445"/>
      <c r="U627" s="445"/>
      <c r="V627" s="445"/>
      <c r="W627" s="445"/>
      <c r="X627" s="445"/>
      <c r="Y627" s="445"/>
      <c r="Z627" s="445"/>
    </row>
    <row r="628" spans="1:26" ht="15.75" x14ac:dyDescent="0.25">
      <c r="A628" s="445"/>
      <c r="B628" s="445"/>
      <c r="C628" s="445"/>
      <c r="D628" s="445"/>
      <c r="E628" s="445"/>
      <c r="F628" s="445"/>
      <c r="G628" s="445"/>
      <c r="H628" s="445"/>
      <c r="I628" s="445"/>
      <c r="J628" s="445"/>
      <c r="K628" s="445"/>
      <c r="L628" s="445"/>
      <c r="M628" s="445"/>
      <c r="N628" s="445"/>
      <c r="O628" s="445"/>
      <c r="P628" s="445"/>
      <c r="Q628" s="445"/>
      <c r="R628" s="445"/>
      <c r="S628" s="445"/>
      <c r="T628" s="445"/>
      <c r="U628" s="445"/>
      <c r="V628" s="445"/>
      <c r="W628" s="445"/>
      <c r="X628" s="445"/>
      <c r="Y628" s="445"/>
      <c r="Z628" s="445"/>
    </row>
    <row r="629" spans="1:26" ht="15.75" x14ac:dyDescent="0.25">
      <c r="A629" s="445"/>
      <c r="B629" s="445"/>
      <c r="C629" s="445"/>
      <c r="D629" s="445"/>
      <c r="E629" s="445"/>
      <c r="F629" s="445"/>
      <c r="G629" s="445"/>
      <c r="H629" s="445"/>
      <c r="I629" s="445"/>
      <c r="J629" s="445"/>
      <c r="K629" s="445"/>
      <c r="L629" s="445"/>
      <c r="M629" s="445"/>
      <c r="N629" s="445"/>
      <c r="O629" s="445"/>
      <c r="P629" s="445"/>
      <c r="Q629" s="445"/>
      <c r="R629" s="445"/>
      <c r="S629" s="445"/>
      <c r="T629" s="445"/>
      <c r="U629" s="445"/>
      <c r="V629" s="445"/>
      <c r="W629" s="445"/>
      <c r="X629" s="445"/>
      <c r="Y629" s="445"/>
      <c r="Z629" s="445"/>
    </row>
    <row r="630" spans="1:26" ht="15.75" x14ac:dyDescent="0.25">
      <c r="A630" s="445"/>
      <c r="B630" s="445"/>
      <c r="C630" s="445"/>
      <c r="D630" s="445"/>
      <c r="E630" s="445"/>
      <c r="F630" s="445"/>
      <c r="G630" s="445"/>
      <c r="H630" s="445"/>
      <c r="I630" s="445"/>
      <c r="J630" s="445"/>
      <c r="K630" s="445"/>
      <c r="L630" s="445"/>
      <c r="M630" s="445"/>
      <c r="N630" s="445"/>
      <c r="O630" s="445"/>
      <c r="P630" s="445"/>
      <c r="Q630" s="445"/>
      <c r="R630" s="445"/>
      <c r="S630" s="445"/>
      <c r="T630" s="445"/>
      <c r="U630" s="445"/>
      <c r="V630" s="445"/>
      <c r="W630" s="445"/>
      <c r="X630" s="445"/>
      <c r="Y630" s="445"/>
      <c r="Z630" s="445"/>
    </row>
    <row r="631" spans="1:26" ht="15.75" x14ac:dyDescent="0.25">
      <c r="A631" s="445"/>
      <c r="B631" s="445"/>
      <c r="C631" s="445"/>
      <c r="D631" s="445"/>
      <c r="E631" s="445"/>
      <c r="F631" s="445"/>
      <c r="G631" s="445"/>
      <c r="H631" s="445"/>
      <c r="I631" s="445"/>
      <c r="J631" s="445"/>
      <c r="K631" s="445"/>
      <c r="L631" s="445"/>
      <c r="M631" s="445"/>
      <c r="N631" s="445"/>
      <c r="O631" s="445"/>
      <c r="P631" s="445"/>
      <c r="Q631" s="445"/>
      <c r="R631" s="445"/>
      <c r="S631" s="445"/>
      <c r="T631" s="445"/>
      <c r="U631" s="445"/>
      <c r="V631" s="445"/>
      <c r="W631" s="445"/>
      <c r="X631" s="445"/>
      <c r="Y631" s="445"/>
      <c r="Z631" s="445"/>
    </row>
    <row r="632" spans="1:26" ht="15.75" x14ac:dyDescent="0.25">
      <c r="A632" s="445"/>
      <c r="B632" s="445"/>
      <c r="C632" s="445"/>
      <c r="D632" s="445"/>
      <c r="E632" s="445"/>
      <c r="F632" s="445"/>
      <c r="G632" s="445"/>
      <c r="H632" s="445"/>
      <c r="I632" s="445"/>
      <c r="J632" s="445"/>
      <c r="K632" s="445"/>
      <c r="L632" s="445"/>
      <c r="M632" s="445"/>
      <c r="N632" s="445"/>
      <c r="O632" s="445"/>
      <c r="P632" s="445"/>
      <c r="Q632" s="445"/>
      <c r="R632" s="445"/>
      <c r="S632" s="445"/>
      <c r="T632" s="445"/>
      <c r="U632" s="445"/>
      <c r="V632" s="445"/>
      <c r="W632" s="445"/>
      <c r="X632" s="445"/>
      <c r="Y632" s="445"/>
      <c r="Z632" s="445"/>
    </row>
    <row r="633" spans="1:26" ht="15.75" x14ac:dyDescent="0.25">
      <c r="A633" s="445"/>
      <c r="B633" s="445"/>
      <c r="C633" s="445"/>
      <c r="D633" s="445"/>
      <c r="E633" s="445"/>
      <c r="F633" s="445"/>
      <c r="G633" s="445"/>
      <c r="H633" s="445"/>
      <c r="I633" s="445"/>
      <c r="J633" s="445"/>
      <c r="K633" s="445"/>
      <c r="L633" s="445"/>
      <c r="M633" s="445"/>
      <c r="N633" s="445"/>
      <c r="O633" s="445"/>
      <c r="P633" s="445"/>
      <c r="Q633" s="445"/>
      <c r="R633" s="445"/>
      <c r="S633" s="445"/>
      <c r="T633" s="445"/>
      <c r="U633" s="445"/>
      <c r="V633" s="445"/>
      <c r="W633" s="445"/>
      <c r="X633" s="445"/>
      <c r="Y633" s="445"/>
      <c r="Z633" s="445"/>
    </row>
    <row r="634" spans="1:26" ht="15.75" x14ac:dyDescent="0.25">
      <c r="A634" s="445"/>
      <c r="B634" s="445"/>
      <c r="C634" s="445"/>
      <c r="D634" s="445"/>
      <c r="E634" s="445"/>
      <c r="F634" s="445"/>
      <c r="G634" s="445"/>
      <c r="H634" s="445"/>
      <c r="I634" s="445"/>
      <c r="J634" s="445"/>
      <c r="K634" s="445"/>
      <c r="L634" s="445"/>
      <c r="M634" s="445"/>
      <c r="N634" s="445"/>
      <c r="O634" s="445"/>
      <c r="P634" s="445"/>
      <c r="Q634" s="445"/>
      <c r="R634" s="445"/>
      <c r="S634" s="445"/>
      <c r="T634" s="445"/>
      <c r="U634" s="445"/>
      <c r="V634" s="445"/>
      <c r="W634" s="445"/>
      <c r="X634" s="445"/>
      <c r="Y634" s="445"/>
      <c r="Z634" s="445"/>
    </row>
    <row r="635" spans="1:26" ht="15.75" x14ac:dyDescent="0.25">
      <c r="A635" s="445"/>
      <c r="B635" s="445"/>
      <c r="C635" s="445"/>
      <c r="D635" s="445"/>
      <c r="E635" s="445"/>
      <c r="F635" s="445"/>
      <c r="G635" s="445"/>
      <c r="H635" s="445"/>
      <c r="I635" s="445"/>
      <c r="J635" s="445"/>
      <c r="K635" s="445"/>
      <c r="L635" s="445"/>
      <c r="M635" s="445"/>
      <c r="N635" s="445"/>
      <c r="O635" s="445"/>
      <c r="P635" s="445"/>
      <c r="Q635" s="445"/>
      <c r="R635" s="445"/>
      <c r="S635" s="445"/>
      <c r="T635" s="445"/>
      <c r="U635" s="445"/>
      <c r="V635" s="445"/>
      <c r="W635" s="445"/>
      <c r="X635" s="445"/>
      <c r="Y635" s="445"/>
      <c r="Z635" s="445"/>
    </row>
    <row r="636" spans="1:26" ht="15.75" x14ac:dyDescent="0.25">
      <c r="A636" s="445"/>
      <c r="B636" s="445"/>
      <c r="C636" s="445"/>
      <c r="D636" s="445"/>
      <c r="E636" s="445"/>
      <c r="F636" s="445"/>
      <c r="G636" s="445"/>
      <c r="H636" s="445"/>
      <c r="I636" s="445"/>
      <c r="J636" s="445"/>
      <c r="K636" s="445"/>
      <c r="L636" s="445"/>
      <c r="M636" s="445"/>
      <c r="N636" s="445"/>
      <c r="O636" s="445"/>
      <c r="P636" s="445"/>
      <c r="Q636" s="445"/>
      <c r="R636" s="445"/>
      <c r="S636" s="445"/>
      <c r="T636" s="445"/>
      <c r="U636" s="445"/>
      <c r="V636" s="445"/>
      <c r="W636" s="445"/>
      <c r="X636" s="445"/>
      <c r="Y636" s="445"/>
      <c r="Z636" s="445"/>
    </row>
    <row r="637" spans="1:26" ht="15.75" x14ac:dyDescent="0.25">
      <c r="A637" s="445"/>
      <c r="B637" s="445"/>
      <c r="C637" s="445"/>
      <c r="D637" s="445"/>
      <c r="E637" s="445"/>
      <c r="F637" s="445"/>
      <c r="G637" s="445"/>
      <c r="H637" s="445"/>
      <c r="I637" s="445"/>
      <c r="J637" s="445"/>
      <c r="K637" s="445"/>
      <c r="L637" s="445"/>
      <c r="M637" s="445"/>
      <c r="N637" s="445"/>
      <c r="O637" s="445"/>
      <c r="P637" s="445"/>
      <c r="Q637" s="445"/>
      <c r="R637" s="445"/>
      <c r="S637" s="445"/>
      <c r="T637" s="445"/>
      <c r="U637" s="445"/>
      <c r="V637" s="445"/>
      <c r="W637" s="445"/>
      <c r="X637" s="445"/>
      <c r="Y637" s="445"/>
      <c r="Z637" s="445"/>
    </row>
    <row r="638" spans="1:26" ht="15.75" x14ac:dyDescent="0.25">
      <c r="A638" s="445"/>
      <c r="B638" s="445"/>
      <c r="C638" s="445"/>
      <c r="D638" s="445"/>
      <c r="E638" s="445"/>
      <c r="F638" s="445"/>
      <c r="G638" s="445"/>
      <c r="H638" s="445"/>
      <c r="I638" s="445"/>
      <c r="J638" s="445"/>
      <c r="K638" s="445"/>
      <c r="L638" s="445"/>
      <c r="M638" s="445"/>
      <c r="N638" s="445"/>
      <c r="O638" s="445"/>
      <c r="P638" s="445"/>
      <c r="Q638" s="445"/>
      <c r="R638" s="445"/>
      <c r="S638" s="445"/>
      <c r="T638" s="445"/>
      <c r="U638" s="445"/>
      <c r="V638" s="445"/>
      <c r="W638" s="445"/>
      <c r="X638" s="445"/>
      <c r="Y638" s="445"/>
      <c r="Z638" s="445"/>
    </row>
    <row r="639" spans="1:26" ht="15.75" x14ac:dyDescent="0.25">
      <c r="A639" s="445"/>
      <c r="B639" s="445"/>
      <c r="C639" s="445"/>
      <c r="D639" s="445"/>
      <c r="E639" s="445"/>
      <c r="F639" s="445"/>
      <c r="G639" s="445"/>
      <c r="H639" s="445"/>
      <c r="I639" s="445"/>
      <c r="J639" s="445"/>
      <c r="K639" s="445"/>
      <c r="L639" s="445"/>
      <c r="M639" s="445"/>
      <c r="N639" s="445"/>
      <c r="O639" s="445"/>
      <c r="P639" s="445"/>
      <c r="Q639" s="445"/>
      <c r="R639" s="445"/>
      <c r="S639" s="445"/>
      <c r="T639" s="445"/>
      <c r="U639" s="445"/>
      <c r="V639" s="445"/>
      <c r="W639" s="445"/>
      <c r="X639" s="445"/>
      <c r="Y639" s="445"/>
      <c r="Z639" s="445"/>
    </row>
    <row r="640" spans="1:26" ht="15.75" x14ac:dyDescent="0.25">
      <c r="A640" s="445"/>
      <c r="B640" s="445"/>
      <c r="C640" s="445"/>
      <c r="D640" s="445"/>
      <c r="E640" s="445"/>
      <c r="F640" s="445"/>
      <c r="G640" s="445"/>
      <c r="H640" s="445"/>
      <c r="I640" s="445"/>
      <c r="J640" s="445"/>
      <c r="K640" s="445"/>
      <c r="L640" s="445"/>
      <c r="M640" s="445"/>
      <c r="N640" s="445"/>
      <c r="O640" s="445"/>
      <c r="P640" s="445"/>
      <c r="Q640" s="445"/>
      <c r="R640" s="445"/>
      <c r="S640" s="445"/>
      <c r="T640" s="445"/>
      <c r="U640" s="445"/>
      <c r="V640" s="445"/>
      <c r="W640" s="445"/>
      <c r="X640" s="445"/>
      <c r="Y640" s="445"/>
      <c r="Z640" s="445"/>
    </row>
    <row r="641" spans="1:26" ht="15.75" x14ac:dyDescent="0.25">
      <c r="A641" s="445"/>
      <c r="B641" s="445"/>
      <c r="C641" s="445"/>
      <c r="D641" s="445"/>
      <c r="E641" s="445"/>
      <c r="F641" s="445"/>
      <c r="G641" s="445"/>
      <c r="H641" s="445"/>
      <c r="I641" s="445"/>
      <c r="J641" s="445"/>
      <c r="K641" s="445"/>
      <c r="L641" s="445"/>
      <c r="M641" s="445"/>
      <c r="N641" s="445"/>
      <c r="O641" s="445"/>
      <c r="P641" s="445"/>
      <c r="Q641" s="445"/>
      <c r="R641" s="445"/>
      <c r="S641" s="445"/>
      <c r="T641" s="445"/>
      <c r="U641" s="445"/>
      <c r="V641" s="445"/>
      <c r="W641" s="445"/>
      <c r="X641" s="445"/>
      <c r="Y641" s="445"/>
      <c r="Z641" s="445"/>
    </row>
    <row r="642" spans="1:26" ht="15.75" x14ac:dyDescent="0.25">
      <c r="A642" s="445"/>
      <c r="B642" s="445"/>
      <c r="C642" s="445"/>
      <c r="D642" s="445"/>
      <c r="E642" s="445"/>
      <c r="F642" s="445"/>
      <c r="G642" s="445"/>
      <c r="H642" s="445"/>
      <c r="I642" s="445"/>
      <c r="J642" s="445"/>
      <c r="K642" s="445"/>
      <c r="L642" s="445"/>
      <c r="M642" s="445"/>
      <c r="N642" s="445"/>
      <c r="O642" s="445"/>
      <c r="P642" s="445"/>
      <c r="Q642" s="445"/>
      <c r="R642" s="445"/>
      <c r="S642" s="445"/>
      <c r="T642" s="445"/>
      <c r="U642" s="445"/>
      <c r="V642" s="445"/>
      <c r="W642" s="445"/>
      <c r="X642" s="445"/>
      <c r="Y642" s="445"/>
      <c r="Z642" s="445"/>
    </row>
    <row r="643" spans="1:26" ht="15.75" x14ac:dyDescent="0.25">
      <c r="A643" s="445"/>
      <c r="B643" s="445"/>
      <c r="C643" s="445"/>
      <c r="D643" s="445"/>
      <c r="E643" s="445"/>
      <c r="F643" s="445"/>
      <c r="G643" s="445"/>
      <c r="H643" s="445"/>
      <c r="I643" s="445"/>
      <c r="J643" s="445"/>
      <c r="K643" s="445"/>
      <c r="L643" s="445"/>
      <c r="M643" s="445"/>
      <c r="N643" s="445"/>
      <c r="O643" s="445"/>
      <c r="P643" s="445"/>
      <c r="Q643" s="445"/>
      <c r="R643" s="445"/>
      <c r="S643" s="445"/>
      <c r="T643" s="445"/>
      <c r="U643" s="445"/>
      <c r="V643" s="445"/>
      <c r="W643" s="445"/>
      <c r="X643" s="445"/>
      <c r="Y643" s="445"/>
      <c r="Z643" s="445"/>
    </row>
    <row r="644" spans="1:26" ht="15.75" x14ac:dyDescent="0.25">
      <c r="A644" s="445"/>
      <c r="B644" s="445"/>
      <c r="C644" s="445"/>
      <c r="D644" s="445"/>
      <c r="E644" s="445"/>
      <c r="F644" s="445"/>
      <c r="G644" s="445"/>
      <c r="H644" s="445"/>
      <c r="I644" s="445"/>
      <c r="J644" s="445"/>
      <c r="K644" s="445"/>
      <c r="L644" s="445"/>
      <c r="M644" s="445"/>
      <c r="N644" s="445"/>
      <c r="O644" s="445"/>
      <c r="P644" s="445"/>
      <c r="Q644" s="445"/>
      <c r="R644" s="445"/>
      <c r="S644" s="445"/>
      <c r="T644" s="445"/>
      <c r="U644" s="445"/>
      <c r="V644" s="445"/>
      <c r="W644" s="445"/>
      <c r="X644" s="445"/>
      <c r="Y644" s="445"/>
      <c r="Z644" s="445"/>
    </row>
    <row r="645" spans="1:26" ht="15.75" x14ac:dyDescent="0.25">
      <c r="A645" s="445"/>
      <c r="B645" s="445"/>
      <c r="C645" s="445"/>
      <c r="D645" s="445"/>
      <c r="E645" s="445"/>
      <c r="F645" s="445"/>
      <c r="G645" s="445"/>
      <c r="H645" s="445"/>
      <c r="I645" s="445"/>
      <c r="J645" s="445"/>
      <c r="K645" s="445"/>
      <c r="L645" s="445"/>
      <c r="M645" s="445"/>
      <c r="N645" s="445"/>
      <c r="O645" s="445"/>
      <c r="P645" s="445"/>
      <c r="Q645" s="445"/>
      <c r="R645" s="445"/>
      <c r="S645" s="445"/>
      <c r="T645" s="445"/>
      <c r="U645" s="445"/>
      <c r="V645" s="445"/>
      <c r="W645" s="445"/>
      <c r="X645" s="445"/>
      <c r="Y645" s="445"/>
      <c r="Z645" s="445"/>
    </row>
    <row r="646" spans="1:26" ht="15.75" x14ac:dyDescent="0.25">
      <c r="A646" s="445"/>
      <c r="B646" s="445"/>
      <c r="C646" s="445"/>
      <c r="D646" s="445"/>
      <c r="E646" s="445"/>
      <c r="F646" s="445"/>
      <c r="G646" s="445"/>
      <c r="H646" s="445"/>
      <c r="I646" s="445"/>
      <c r="J646" s="445"/>
      <c r="K646" s="445"/>
      <c r="L646" s="445"/>
      <c r="M646" s="445"/>
      <c r="N646" s="445"/>
      <c r="O646" s="445"/>
      <c r="P646" s="445"/>
      <c r="Q646" s="445"/>
      <c r="R646" s="445"/>
      <c r="S646" s="445"/>
      <c r="T646" s="445"/>
      <c r="U646" s="445"/>
      <c r="V646" s="445"/>
      <c r="W646" s="445"/>
      <c r="X646" s="445"/>
      <c r="Y646" s="445"/>
      <c r="Z646" s="445"/>
    </row>
    <row r="647" spans="1:26" ht="15.75" x14ac:dyDescent="0.25">
      <c r="A647" s="445"/>
      <c r="B647" s="445"/>
      <c r="C647" s="445"/>
      <c r="D647" s="445"/>
      <c r="E647" s="445"/>
      <c r="F647" s="445"/>
      <c r="G647" s="445"/>
      <c r="H647" s="445"/>
      <c r="I647" s="445"/>
      <c r="J647" s="445"/>
      <c r="K647" s="445"/>
      <c r="L647" s="445"/>
      <c r="M647" s="445"/>
      <c r="N647" s="445"/>
      <c r="O647" s="445"/>
      <c r="P647" s="445"/>
      <c r="Q647" s="445"/>
      <c r="R647" s="445"/>
      <c r="S647" s="445"/>
      <c r="T647" s="445"/>
      <c r="U647" s="445"/>
      <c r="V647" s="445"/>
      <c r="W647" s="445"/>
      <c r="X647" s="445"/>
      <c r="Y647" s="445"/>
      <c r="Z647" s="445"/>
    </row>
    <row r="648" spans="1:26" ht="15.75" x14ac:dyDescent="0.25">
      <c r="A648" s="445"/>
      <c r="B648" s="445"/>
      <c r="C648" s="445"/>
      <c r="D648" s="445"/>
      <c r="E648" s="445"/>
      <c r="F648" s="445"/>
      <c r="G648" s="445"/>
      <c r="H648" s="445"/>
      <c r="I648" s="445"/>
      <c r="J648" s="445"/>
      <c r="K648" s="445"/>
      <c r="L648" s="445"/>
      <c r="M648" s="445"/>
      <c r="N648" s="445"/>
      <c r="O648" s="445"/>
      <c r="P648" s="445"/>
      <c r="Q648" s="445"/>
      <c r="R648" s="445"/>
      <c r="S648" s="445"/>
      <c r="T648" s="445"/>
      <c r="U648" s="445"/>
      <c r="V648" s="445"/>
      <c r="W648" s="445"/>
      <c r="X648" s="445"/>
      <c r="Y648" s="445"/>
      <c r="Z648" s="445"/>
    </row>
    <row r="649" spans="1:26" ht="15.75" x14ac:dyDescent="0.25">
      <c r="A649" s="445"/>
      <c r="B649" s="445"/>
      <c r="C649" s="445"/>
      <c r="D649" s="445"/>
      <c r="E649" s="445"/>
      <c r="F649" s="445"/>
      <c r="G649" s="445"/>
      <c r="H649" s="445"/>
      <c r="I649" s="445"/>
      <c r="J649" s="445"/>
      <c r="K649" s="445"/>
      <c r="L649" s="445"/>
      <c r="M649" s="445"/>
      <c r="N649" s="445"/>
      <c r="O649" s="445"/>
      <c r="P649" s="445"/>
      <c r="Q649" s="445"/>
      <c r="R649" s="445"/>
      <c r="S649" s="445"/>
      <c r="T649" s="445"/>
      <c r="U649" s="445"/>
      <c r="V649" s="445"/>
      <c r="W649" s="445"/>
      <c r="X649" s="445"/>
      <c r="Y649" s="445"/>
      <c r="Z649" s="445"/>
    </row>
    <row r="650" spans="1:26" ht="15.75" x14ac:dyDescent="0.25">
      <c r="A650" s="445"/>
      <c r="B650" s="445"/>
      <c r="C650" s="445"/>
      <c r="D650" s="445"/>
      <c r="E650" s="445"/>
      <c r="F650" s="445"/>
      <c r="G650" s="445"/>
      <c r="H650" s="445"/>
      <c r="I650" s="445"/>
      <c r="J650" s="445"/>
      <c r="K650" s="445"/>
      <c r="L650" s="445"/>
      <c r="M650" s="445"/>
      <c r="N650" s="445"/>
      <c r="O650" s="445"/>
      <c r="P650" s="445"/>
      <c r="Q650" s="445"/>
      <c r="R650" s="445"/>
      <c r="S650" s="445"/>
      <c r="T650" s="445"/>
      <c r="U650" s="445"/>
      <c r="V650" s="445"/>
      <c r="W650" s="445"/>
      <c r="X650" s="445"/>
      <c r="Y650" s="445"/>
      <c r="Z650" s="445"/>
    </row>
    <row r="651" spans="1:26" ht="15.75" x14ac:dyDescent="0.25">
      <c r="A651" s="445"/>
      <c r="B651" s="445"/>
      <c r="C651" s="445"/>
      <c r="D651" s="445"/>
      <c r="E651" s="445"/>
      <c r="F651" s="445"/>
      <c r="G651" s="445"/>
      <c r="H651" s="445"/>
      <c r="I651" s="445"/>
      <c r="J651" s="445"/>
      <c r="K651" s="445"/>
      <c r="L651" s="445"/>
      <c r="M651" s="445"/>
      <c r="N651" s="445"/>
      <c r="O651" s="445"/>
      <c r="P651" s="445"/>
      <c r="Q651" s="445"/>
      <c r="R651" s="445"/>
      <c r="S651" s="445"/>
      <c r="T651" s="445"/>
      <c r="U651" s="445"/>
      <c r="V651" s="445"/>
      <c r="W651" s="445"/>
      <c r="X651" s="445"/>
      <c r="Y651" s="445"/>
      <c r="Z651" s="445"/>
    </row>
    <row r="652" spans="1:26" ht="15.75" x14ac:dyDescent="0.25">
      <c r="A652" s="445"/>
      <c r="B652" s="445"/>
      <c r="C652" s="445"/>
      <c r="D652" s="445"/>
      <c r="E652" s="445"/>
      <c r="F652" s="445"/>
      <c r="G652" s="445"/>
      <c r="H652" s="445"/>
      <c r="I652" s="445"/>
      <c r="J652" s="445"/>
      <c r="K652" s="445"/>
      <c r="L652" s="445"/>
      <c r="M652" s="445"/>
      <c r="N652" s="445"/>
      <c r="O652" s="445"/>
      <c r="P652" s="445"/>
      <c r="Q652" s="445"/>
      <c r="R652" s="445"/>
      <c r="S652" s="445"/>
      <c r="T652" s="445"/>
      <c r="U652" s="445"/>
      <c r="V652" s="445"/>
      <c r="W652" s="445"/>
      <c r="X652" s="445"/>
      <c r="Y652" s="445"/>
      <c r="Z652" s="445"/>
    </row>
    <row r="653" spans="1:26" ht="15.75" x14ac:dyDescent="0.25">
      <c r="A653" s="445"/>
      <c r="B653" s="445"/>
      <c r="C653" s="445"/>
      <c r="D653" s="445"/>
      <c r="E653" s="445"/>
      <c r="F653" s="445"/>
      <c r="G653" s="445"/>
      <c r="H653" s="445"/>
      <c r="I653" s="445"/>
      <c r="J653" s="445"/>
      <c r="K653" s="445"/>
      <c r="L653" s="445"/>
      <c r="M653" s="445"/>
      <c r="N653" s="445"/>
      <c r="O653" s="445"/>
      <c r="P653" s="445"/>
      <c r="Q653" s="445"/>
      <c r="R653" s="445"/>
      <c r="S653" s="445"/>
      <c r="T653" s="445"/>
      <c r="U653" s="445"/>
      <c r="V653" s="445"/>
      <c r="W653" s="445"/>
      <c r="X653" s="445"/>
      <c r="Y653" s="445"/>
      <c r="Z653" s="445"/>
    </row>
    <row r="654" spans="1:26" ht="15.75" x14ac:dyDescent="0.25">
      <c r="A654" s="445"/>
      <c r="B654" s="445"/>
      <c r="C654" s="445"/>
      <c r="D654" s="445"/>
      <c r="E654" s="445"/>
      <c r="F654" s="445"/>
      <c r="G654" s="445"/>
      <c r="H654" s="445"/>
      <c r="I654" s="445"/>
      <c r="J654" s="445"/>
      <c r="K654" s="445"/>
      <c r="L654" s="445"/>
      <c r="M654" s="445"/>
      <c r="N654" s="445"/>
      <c r="O654" s="445"/>
      <c r="P654" s="445"/>
      <c r="Q654" s="445"/>
      <c r="R654" s="445"/>
      <c r="S654" s="445"/>
      <c r="T654" s="445"/>
      <c r="U654" s="445"/>
      <c r="V654" s="445"/>
      <c r="W654" s="445"/>
      <c r="X654" s="445"/>
      <c r="Y654" s="445"/>
      <c r="Z654" s="445"/>
    </row>
    <row r="655" spans="1:26" ht="15.75" x14ac:dyDescent="0.25">
      <c r="A655" s="445"/>
      <c r="B655" s="445"/>
      <c r="C655" s="445"/>
      <c r="D655" s="445"/>
      <c r="E655" s="445"/>
      <c r="F655" s="445"/>
      <c r="G655" s="445"/>
      <c r="H655" s="445"/>
      <c r="I655" s="445"/>
      <c r="J655" s="445"/>
      <c r="K655" s="445"/>
      <c r="L655" s="445"/>
      <c r="M655" s="445"/>
      <c r="N655" s="445"/>
      <c r="O655" s="445"/>
      <c r="P655" s="445"/>
      <c r="Q655" s="445"/>
      <c r="R655" s="445"/>
      <c r="S655" s="445"/>
      <c r="T655" s="445"/>
      <c r="U655" s="445"/>
      <c r="V655" s="445"/>
      <c r="W655" s="445"/>
      <c r="X655" s="445"/>
      <c r="Y655" s="445"/>
      <c r="Z655" s="445"/>
    </row>
    <row r="656" spans="1:26" ht="15.75" x14ac:dyDescent="0.25">
      <c r="A656" s="445"/>
      <c r="B656" s="445"/>
      <c r="C656" s="445"/>
      <c r="D656" s="445"/>
      <c r="E656" s="445"/>
      <c r="F656" s="445"/>
      <c r="G656" s="445"/>
      <c r="H656" s="445"/>
      <c r="I656" s="445"/>
      <c r="J656" s="445"/>
      <c r="K656" s="445"/>
      <c r="L656" s="445"/>
      <c r="M656" s="445"/>
      <c r="N656" s="445"/>
      <c r="O656" s="445"/>
      <c r="P656" s="445"/>
      <c r="Q656" s="445"/>
      <c r="R656" s="445"/>
      <c r="S656" s="445"/>
      <c r="T656" s="445"/>
      <c r="U656" s="445"/>
      <c r="V656" s="445"/>
      <c r="W656" s="445"/>
      <c r="X656" s="445"/>
      <c r="Y656" s="445"/>
      <c r="Z656" s="445"/>
    </row>
    <row r="657" spans="1:26" ht="15.75" x14ac:dyDescent="0.25">
      <c r="A657" s="445"/>
      <c r="B657" s="445"/>
      <c r="C657" s="445"/>
      <c r="D657" s="445"/>
      <c r="E657" s="445"/>
      <c r="F657" s="445"/>
      <c r="G657" s="445"/>
      <c r="H657" s="445"/>
      <c r="I657" s="445"/>
      <c r="J657" s="445"/>
      <c r="K657" s="445"/>
      <c r="L657" s="445"/>
      <c r="M657" s="445"/>
      <c r="N657" s="445"/>
      <c r="O657" s="445"/>
      <c r="P657" s="445"/>
      <c r="Q657" s="445"/>
      <c r="R657" s="445"/>
      <c r="S657" s="445"/>
      <c r="T657" s="445"/>
      <c r="U657" s="445"/>
      <c r="V657" s="445"/>
      <c r="W657" s="445"/>
      <c r="X657" s="445"/>
      <c r="Y657" s="445"/>
      <c r="Z657" s="445"/>
    </row>
    <row r="658" spans="1:26" ht="15.75" x14ac:dyDescent="0.25">
      <c r="A658" s="445"/>
      <c r="B658" s="445"/>
      <c r="C658" s="445"/>
      <c r="D658" s="445"/>
      <c r="E658" s="445"/>
      <c r="F658" s="445"/>
      <c r="G658" s="445"/>
      <c r="H658" s="445"/>
      <c r="I658" s="445"/>
      <c r="J658" s="445"/>
      <c r="K658" s="445"/>
      <c r="L658" s="445"/>
      <c r="M658" s="445"/>
      <c r="N658" s="445"/>
      <c r="O658" s="445"/>
      <c r="P658" s="445"/>
      <c r="Q658" s="445"/>
      <c r="R658" s="445"/>
      <c r="S658" s="445"/>
      <c r="T658" s="445"/>
      <c r="U658" s="445"/>
      <c r="V658" s="445"/>
      <c r="W658" s="445"/>
      <c r="X658" s="445"/>
      <c r="Y658" s="445"/>
      <c r="Z658" s="445"/>
    </row>
    <row r="659" spans="1:26" ht="15.75" x14ac:dyDescent="0.25">
      <c r="A659" s="445"/>
      <c r="B659" s="445"/>
      <c r="C659" s="445"/>
      <c r="D659" s="445"/>
      <c r="E659" s="445"/>
      <c r="F659" s="445"/>
      <c r="G659" s="445"/>
      <c r="H659" s="445"/>
      <c r="I659" s="445"/>
      <c r="J659" s="445"/>
      <c r="K659" s="445"/>
      <c r="L659" s="445"/>
      <c r="M659" s="445"/>
      <c r="N659" s="445"/>
      <c r="O659" s="445"/>
      <c r="P659" s="445"/>
      <c r="Q659" s="445"/>
      <c r="R659" s="445"/>
      <c r="S659" s="445"/>
      <c r="T659" s="445"/>
      <c r="U659" s="445"/>
      <c r="V659" s="445"/>
      <c r="W659" s="445"/>
      <c r="X659" s="445"/>
      <c r="Y659" s="445"/>
      <c r="Z659" s="445"/>
    </row>
    <row r="660" spans="1:26" ht="15.75" x14ac:dyDescent="0.25">
      <c r="A660" s="445"/>
      <c r="B660" s="445"/>
      <c r="C660" s="445"/>
      <c r="D660" s="445"/>
      <c r="E660" s="445"/>
      <c r="F660" s="445"/>
      <c r="G660" s="445"/>
      <c r="H660" s="445"/>
      <c r="I660" s="445"/>
      <c r="J660" s="445"/>
      <c r="K660" s="445"/>
      <c r="L660" s="445"/>
      <c r="M660" s="445"/>
      <c r="N660" s="445"/>
      <c r="O660" s="445"/>
      <c r="P660" s="445"/>
      <c r="Q660" s="445"/>
      <c r="R660" s="445"/>
      <c r="S660" s="445"/>
      <c r="T660" s="445"/>
      <c r="U660" s="445"/>
      <c r="V660" s="445"/>
      <c r="W660" s="445"/>
      <c r="X660" s="445"/>
      <c r="Y660" s="445"/>
      <c r="Z660" s="445"/>
    </row>
    <row r="661" spans="1:26" ht="15.75" x14ac:dyDescent="0.25">
      <c r="A661" s="445"/>
      <c r="B661" s="445"/>
      <c r="C661" s="445"/>
      <c r="D661" s="445"/>
      <c r="E661" s="445"/>
      <c r="F661" s="445"/>
      <c r="G661" s="445"/>
      <c r="H661" s="445"/>
      <c r="I661" s="445"/>
      <c r="J661" s="445"/>
      <c r="K661" s="445"/>
      <c r="L661" s="445"/>
      <c r="M661" s="445"/>
      <c r="N661" s="445"/>
      <c r="O661" s="445"/>
      <c r="P661" s="445"/>
      <c r="Q661" s="445"/>
      <c r="R661" s="445"/>
      <c r="S661" s="445"/>
      <c r="T661" s="445"/>
      <c r="U661" s="445"/>
      <c r="V661" s="445"/>
      <c r="W661" s="445"/>
      <c r="X661" s="445"/>
      <c r="Y661" s="445"/>
      <c r="Z661" s="445"/>
    </row>
    <row r="662" spans="1:26" ht="15.75" x14ac:dyDescent="0.25">
      <c r="A662" s="445"/>
      <c r="B662" s="445"/>
      <c r="C662" s="445"/>
      <c r="D662" s="445"/>
      <c r="E662" s="445"/>
      <c r="F662" s="445"/>
      <c r="G662" s="445"/>
      <c r="H662" s="445"/>
      <c r="I662" s="445"/>
      <c r="J662" s="445"/>
      <c r="K662" s="445"/>
      <c r="L662" s="445"/>
      <c r="M662" s="445"/>
      <c r="N662" s="445"/>
      <c r="O662" s="445"/>
      <c r="P662" s="445"/>
      <c r="Q662" s="445"/>
      <c r="R662" s="445"/>
      <c r="S662" s="445"/>
      <c r="T662" s="445"/>
      <c r="U662" s="445"/>
      <c r="V662" s="445"/>
      <c r="W662" s="445"/>
      <c r="X662" s="445"/>
      <c r="Y662" s="445"/>
      <c r="Z662" s="445"/>
    </row>
    <row r="663" spans="1:26" ht="15.75" x14ac:dyDescent="0.25">
      <c r="A663" s="445"/>
      <c r="B663" s="445"/>
      <c r="C663" s="445"/>
      <c r="D663" s="445"/>
      <c r="E663" s="445"/>
      <c r="F663" s="445"/>
      <c r="G663" s="445"/>
      <c r="H663" s="445"/>
      <c r="I663" s="445"/>
      <c r="J663" s="445"/>
      <c r="K663" s="445"/>
      <c r="L663" s="445"/>
      <c r="M663" s="445"/>
      <c r="N663" s="445"/>
      <c r="O663" s="445"/>
      <c r="P663" s="445"/>
      <c r="Q663" s="445"/>
      <c r="R663" s="445"/>
      <c r="S663" s="445"/>
      <c r="T663" s="445"/>
      <c r="U663" s="445"/>
      <c r="V663" s="445"/>
      <c r="W663" s="445"/>
      <c r="X663" s="445"/>
      <c r="Y663" s="445"/>
      <c r="Z663" s="445"/>
    </row>
    <row r="664" spans="1:26" ht="15.75" x14ac:dyDescent="0.25">
      <c r="A664" s="445"/>
      <c r="B664" s="445"/>
      <c r="C664" s="445"/>
      <c r="D664" s="445"/>
      <c r="E664" s="445"/>
      <c r="F664" s="445"/>
      <c r="G664" s="445"/>
      <c r="H664" s="445"/>
      <c r="I664" s="445"/>
      <c r="J664" s="445"/>
      <c r="K664" s="445"/>
      <c r="L664" s="445"/>
      <c r="M664" s="445"/>
      <c r="N664" s="445"/>
      <c r="O664" s="445"/>
      <c r="P664" s="445"/>
      <c r="Q664" s="445"/>
      <c r="R664" s="445"/>
      <c r="S664" s="445"/>
      <c r="T664" s="445"/>
      <c r="U664" s="445"/>
      <c r="V664" s="445"/>
      <c r="W664" s="445"/>
      <c r="X664" s="445"/>
      <c r="Y664" s="445"/>
      <c r="Z664" s="445"/>
    </row>
    <row r="665" spans="1:26" ht="15.75" x14ac:dyDescent="0.25">
      <c r="A665" s="445"/>
      <c r="B665" s="445"/>
      <c r="C665" s="445"/>
      <c r="D665" s="445"/>
      <c r="E665" s="445"/>
      <c r="F665" s="445"/>
      <c r="G665" s="445"/>
      <c r="H665" s="445"/>
      <c r="I665" s="445"/>
      <c r="J665" s="445"/>
      <c r="K665" s="445"/>
      <c r="L665" s="445"/>
      <c r="M665" s="445"/>
      <c r="N665" s="445"/>
      <c r="O665" s="445"/>
      <c r="P665" s="445"/>
      <c r="Q665" s="445"/>
      <c r="R665" s="445"/>
      <c r="S665" s="445"/>
      <c r="T665" s="445"/>
      <c r="U665" s="445"/>
      <c r="V665" s="445"/>
      <c r="W665" s="445"/>
      <c r="X665" s="445"/>
      <c r="Y665" s="445"/>
      <c r="Z665" s="445"/>
    </row>
    <row r="666" spans="1:26" ht="15.75" x14ac:dyDescent="0.25">
      <c r="A666" s="445"/>
      <c r="B666" s="445"/>
      <c r="C666" s="445"/>
      <c r="D666" s="445"/>
      <c r="E666" s="445"/>
      <c r="F666" s="445"/>
      <c r="G666" s="445"/>
      <c r="H666" s="445"/>
      <c r="I666" s="445"/>
      <c r="J666" s="445"/>
      <c r="K666" s="445"/>
      <c r="L666" s="445"/>
      <c r="M666" s="445"/>
      <c r="N666" s="445"/>
      <c r="O666" s="445"/>
      <c r="P666" s="445"/>
      <c r="Q666" s="445"/>
      <c r="R666" s="445"/>
      <c r="S666" s="445"/>
      <c r="T666" s="445"/>
      <c r="U666" s="445"/>
      <c r="V666" s="445"/>
      <c r="W666" s="445"/>
      <c r="X666" s="445"/>
      <c r="Y666" s="445"/>
      <c r="Z666" s="445"/>
    </row>
    <row r="667" spans="1:26" ht="15.75" x14ac:dyDescent="0.25">
      <c r="A667" s="445"/>
      <c r="B667" s="445"/>
      <c r="C667" s="445"/>
      <c r="D667" s="445"/>
      <c r="E667" s="445"/>
      <c r="F667" s="445"/>
      <c r="G667" s="445"/>
      <c r="H667" s="445"/>
      <c r="I667" s="445"/>
      <c r="J667" s="445"/>
      <c r="K667" s="445"/>
      <c r="L667" s="445"/>
      <c r="M667" s="445"/>
      <c r="N667" s="445"/>
      <c r="O667" s="445"/>
      <c r="P667" s="445"/>
      <c r="Q667" s="445"/>
      <c r="R667" s="445"/>
      <c r="S667" s="445"/>
      <c r="T667" s="445"/>
      <c r="U667" s="445"/>
      <c r="V667" s="445"/>
      <c r="W667" s="445"/>
      <c r="X667" s="445"/>
      <c r="Y667" s="445"/>
      <c r="Z667" s="445"/>
    </row>
    <row r="668" spans="1:26" ht="15.75" x14ac:dyDescent="0.25">
      <c r="A668" s="445"/>
      <c r="B668" s="445"/>
      <c r="C668" s="445"/>
      <c r="D668" s="445"/>
      <c r="E668" s="445"/>
      <c r="F668" s="445"/>
      <c r="G668" s="445"/>
      <c r="H668" s="445"/>
      <c r="I668" s="445"/>
      <c r="J668" s="445"/>
      <c r="K668" s="445"/>
      <c r="L668" s="445"/>
      <c r="M668" s="445"/>
      <c r="N668" s="445"/>
      <c r="O668" s="445"/>
      <c r="P668" s="445"/>
      <c r="Q668" s="445"/>
      <c r="R668" s="445"/>
      <c r="S668" s="445"/>
      <c r="T668" s="445"/>
      <c r="U668" s="445"/>
      <c r="V668" s="445"/>
      <c r="W668" s="445"/>
      <c r="X668" s="445"/>
      <c r="Y668" s="445"/>
      <c r="Z668" s="445"/>
    </row>
    <row r="669" spans="1:26" ht="15.75" x14ac:dyDescent="0.25">
      <c r="A669" s="445"/>
      <c r="B669" s="445"/>
      <c r="C669" s="445"/>
      <c r="D669" s="445"/>
      <c r="E669" s="445"/>
      <c r="F669" s="445"/>
      <c r="G669" s="445"/>
      <c r="H669" s="445"/>
      <c r="I669" s="445"/>
      <c r="J669" s="445"/>
      <c r="K669" s="445"/>
      <c r="L669" s="445"/>
      <c r="M669" s="445"/>
      <c r="N669" s="445"/>
      <c r="O669" s="445"/>
      <c r="P669" s="445"/>
      <c r="Q669" s="445"/>
      <c r="R669" s="445"/>
      <c r="S669" s="445"/>
      <c r="T669" s="445"/>
      <c r="U669" s="445"/>
      <c r="V669" s="445"/>
      <c r="W669" s="445"/>
      <c r="X669" s="445"/>
      <c r="Y669" s="445"/>
      <c r="Z669" s="445"/>
    </row>
    <row r="670" spans="1:26" ht="15.75" x14ac:dyDescent="0.25">
      <c r="A670" s="445"/>
      <c r="B670" s="445"/>
      <c r="C670" s="445"/>
      <c r="D670" s="445"/>
      <c r="E670" s="445"/>
      <c r="F670" s="445"/>
      <c r="G670" s="445"/>
      <c r="H670" s="445"/>
      <c r="I670" s="445"/>
      <c r="J670" s="445"/>
      <c r="K670" s="445"/>
      <c r="L670" s="445"/>
      <c r="M670" s="445"/>
      <c r="N670" s="445"/>
      <c r="O670" s="445"/>
      <c r="P670" s="445"/>
      <c r="Q670" s="445"/>
      <c r="R670" s="445"/>
      <c r="S670" s="445"/>
      <c r="T670" s="445"/>
      <c r="U670" s="445"/>
      <c r="V670" s="445"/>
      <c r="W670" s="445"/>
      <c r="X670" s="445"/>
      <c r="Y670" s="445"/>
      <c r="Z670" s="445"/>
    </row>
    <row r="671" spans="1:26" ht="15.75" x14ac:dyDescent="0.25">
      <c r="A671" s="445"/>
      <c r="B671" s="445"/>
      <c r="C671" s="445"/>
      <c r="D671" s="445"/>
      <c r="E671" s="445"/>
      <c r="F671" s="445"/>
      <c r="G671" s="445"/>
      <c r="H671" s="445"/>
      <c r="I671" s="445"/>
      <c r="J671" s="445"/>
      <c r="K671" s="445"/>
      <c r="L671" s="445"/>
      <c r="M671" s="445"/>
      <c r="N671" s="445"/>
      <c r="O671" s="445"/>
      <c r="P671" s="445"/>
      <c r="Q671" s="445"/>
      <c r="R671" s="445"/>
      <c r="S671" s="445"/>
      <c r="T671" s="445"/>
      <c r="U671" s="445"/>
      <c r="V671" s="445"/>
      <c r="W671" s="445"/>
      <c r="X671" s="445"/>
      <c r="Y671" s="445"/>
      <c r="Z671" s="445"/>
    </row>
    <row r="672" spans="1:26" ht="15.75" x14ac:dyDescent="0.25">
      <c r="A672" s="445"/>
      <c r="B672" s="445"/>
      <c r="C672" s="445"/>
      <c r="D672" s="445"/>
      <c r="E672" s="445"/>
      <c r="F672" s="445"/>
      <c r="G672" s="445"/>
      <c r="H672" s="445"/>
      <c r="I672" s="445"/>
      <c r="J672" s="445"/>
      <c r="K672" s="445"/>
      <c r="L672" s="445"/>
      <c r="M672" s="445"/>
      <c r="N672" s="445"/>
      <c r="O672" s="445"/>
      <c r="P672" s="445"/>
      <c r="Q672" s="445"/>
      <c r="R672" s="445"/>
      <c r="S672" s="445"/>
      <c r="T672" s="445"/>
      <c r="U672" s="445"/>
      <c r="V672" s="445"/>
      <c r="W672" s="445"/>
      <c r="X672" s="445"/>
      <c r="Y672" s="445"/>
      <c r="Z672" s="445"/>
    </row>
    <row r="673" spans="1:26" ht="15.75" x14ac:dyDescent="0.25">
      <c r="A673" s="445"/>
      <c r="B673" s="445"/>
      <c r="C673" s="445"/>
      <c r="D673" s="445"/>
      <c r="E673" s="445"/>
      <c r="F673" s="445"/>
      <c r="G673" s="445"/>
      <c r="H673" s="445"/>
      <c r="I673" s="445"/>
      <c r="J673" s="445"/>
      <c r="K673" s="445"/>
      <c r="L673" s="445"/>
      <c r="M673" s="445"/>
      <c r="N673" s="445"/>
      <c r="O673" s="445"/>
      <c r="P673" s="445"/>
      <c r="Q673" s="445"/>
      <c r="R673" s="445"/>
      <c r="S673" s="445"/>
      <c r="T673" s="445"/>
      <c r="U673" s="445"/>
      <c r="V673" s="445"/>
      <c r="W673" s="445"/>
      <c r="X673" s="445"/>
      <c r="Y673" s="445"/>
      <c r="Z673" s="445"/>
    </row>
    <row r="674" spans="1:26" ht="15.75" x14ac:dyDescent="0.25">
      <c r="A674" s="445"/>
      <c r="B674" s="445"/>
      <c r="C674" s="445"/>
      <c r="D674" s="445"/>
      <c r="E674" s="445"/>
      <c r="F674" s="445"/>
      <c r="G674" s="445"/>
      <c r="H674" s="445"/>
      <c r="I674" s="445"/>
      <c r="J674" s="445"/>
      <c r="K674" s="445"/>
      <c r="L674" s="445"/>
      <c r="M674" s="445"/>
      <c r="N674" s="445"/>
      <c r="O674" s="445"/>
      <c r="P674" s="445"/>
      <c r="Q674" s="445"/>
      <c r="R674" s="445"/>
      <c r="S674" s="445"/>
      <c r="T674" s="445"/>
      <c r="U674" s="445"/>
      <c r="V674" s="445"/>
      <c r="W674" s="445"/>
      <c r="X674" s="445"/>
      <c r="Y674" s="445"/>
      <c r="Z674" s="445"/>
    </row>
    <row r="675" spans="1:26" ht="15.75" x14ac:dyDescent="0.25">
      <c r="A675" s="445"/>
      <c r="B675" s="445"/>
      <c r="C675" s="445"/>
      <c r="D675" s="445"/>
      <c r="E675" s="445"/>
      <c r="F675" s="445"/>
      <c r="G675" s="445"/>
      <c r="H675" s="445"/>
      <c r="I675" s="445"/>
      <c r="J675" s="445"/>
      <c r="K675" s="445"/>
      <c r="L675" s="445"/>
      <c r="M675" s="445"/>
      <c r="N675" s="445"/>
      <c r="O675" s="445"/>
      <c r="P675" s="445"/>
      <c r="Q675" s="445"/>
      <c r="R675" s="445"/>
      <c r="S675" s="445"/>
      <c r="T675" s="445"/>
      <c r="U675" s="445"/>
      <c r="V675" s="445"/>
      <c r="W675" s="445"/>
      <c r="X675" s="445"/>
      <c r="Y675" s="445"/>
      <c r="Z675" s="445"/>
    </row>
    <row r="676" spans="1:26" ht="15.75" x14ac:dyDescent="0.25">
      <c r="A676" s="445"/>
      <c r="B676" s="445"/>
      <c r="C676" s="445"/>
      <c r="D676" s="445"/>
      <c r="E676" s="445"/>
      <c r="F676" s="445"/>
      <c r="G676" s="445"/>
      <c r="H676" s="445"/>
      <c r="I676" s="445"/>
      <c r="J676" s="445"/>
      <c r="K676" s="445"/>
      <c r="L676" s="445"/>
      <c r="M676" s="445"/>
      <c r="N676" s="445"/>
      <c r="O676" s="445"/>
      <c r="P676" s="445"/>
      <c r="Q676" s="445"/>
      <c r="R676" s="445"/>
      <c r="S676" s="445"/>
      <c r="T676" s="445"/>
      <c r="U676" s="445"/>
      <c r="V676" s="445"/>
      <c r="W676" s="445"/>
      <c r="X676" s="445"/>
      <c r="Y676" s="445"/>
      <c r="Z676" s="445"/>
    </row>
    <row r="677" spans="1:26" ht="15.75" x14ac:dyDescent="0.25">
      <c r="A677" s="445"/>
      <c r="B677" s="445"/>
      <c r="C677" s="445"/>
      <c r="D677" s="445"/>
      <c r="E677" s="445"/>
      <c r="F677" s="445"/>
      <c r="G677" s="445"/>
      <c r="H677" s="445"/>
      <c r="I677" s="445"/>
      <c r="J677" s="445"/>
      <c r="K677" s="445"/>
      <c r="L677" s="445"/>
      <c r="M677" s="445"/>
      <c r="N677" s="445"/>
      <c r="O677" s="445"/>
      <c r="P677" s="445"/>
      <c r="Q677" s="445"/>
      <c r="R677" s="445"/>
      <c r="S677" s="445"/>
      <c r="T677" s="445"/>
      <c r="U677" s="445"/>
      <c r="V677" s="445"/>
      <c r="W677" s="445"/>
      <c r="X677" s="445"/>
      <c r="Y677" s="445"/>
      <c r="Z677" s="445"/>
    </row>
    <row r="678" spans="1:26" ht="15.75" x14ac:dyDescent="0.25">
      <c r="A678" s="445"/>
      <c r="B678" s="445"/>
      <c r="C678" s="445"/>
      <c r="D678" s="445"/>
      <c r="E678" s="445"/>
      <c r="F678" s="445"/>
      <c r="G678" s="445"/>
      <c r="H678" s="445"/>
      <c r="I678" s="445"/>
      <c r="J678" s="445"/>
      <c r="K678" s="445"/>
      <c r="L678" s="445"/>
      <c r="M678" s="445"/>
      <c r="N678" s="445"/>
      <c r="O678" s="445"/>
      <c r="P678" s="445"/>
      <c r="Q678" s="445"/>
      <c r="R678" s="445"/>
      <c r="S678" s="445"/>
      <c r="T678" s="445"/>
      <c r="U678" s="445"/>
      <c r="V678" s="445"/>
      <c r="W678" s="445"/>
      <c r="X678" s="445"/>
      <c r="Y678" s="445"/>
      <c r="Z678" s="445"/>
    </row>
    <row r="679" spans="1:26" ht="15.75" x14ac:dyDescent="0.25">
      <c r="A679" s="445"/>
      <c r="B679" s="445"/>
      <c r="C679" s="445"/>
      <c r="D679" s="445"/>
      <c r="E679" s="445"/>
      <c r="F679" s="445"/>
      <c r="G679" s="445"/>
      <c r="H679" s="445"/>
      <c r="I679" s="445"/>
      <c r="J679" s="445"/>
      <c r="K679" s="445"/>
      <c r="L679" s="445"/>
      <c r="M679" s="445"/>
      <c r="N679" s="445"/>
      <c r="O679" s="445"/>
      <c r="P679" s="445"/>
      <c r="Q679" s="445"/>
      <c r="R679" s="445"/>
      <c r="S679" s="445"/>
      <c r="T679" s="445"/>
      <c r="U679" s="445"/>
      <c r="V679" s="445"/>
      <c r="W679" s="445"/>
      <c r="X679" s="445"/>
      <c r="Y679" s="445"/>
      <c r="Z679" s="445"/>
    </row>
    <row r="680" spans="1:26" ht="15.75" x14ac:dyDescent="0.25">
      <c r="A680" s="445"/>
      <c r="B680" s="445"/>
      <c r="C680" s="445"/>
      <c r="D680" s="445"/>
      <c r="E680" s="445"/>
      <c r="F680" s="445"/>
      <c r="G680" s="445"/>
      <c r="H680" s="445"/>
      <c r="I680" s="445"/>
      <c r="J680" s="445"/>
      <c r="K680" s="445"/>
      <c r="L680" s="445"/>
      <c r="M680" s="445"/>
      <c r="N680" s="445"/>
      <c r="O680" s="445"/>
      <c r="P680" s="445"/>
      <c r="Q680" s="445"/>
      <c r="R680" s="445"/>
      <c r="S680" s="445"/>
      <c r="T680" s="445"/>
      <c r="U680" s="445"/>
      <c r="V680" s="445"/>
      <c r="W680" s="445"/>
      <c r="X680" s="445"/>
      <c r="Y680" s="445"/>
      <c r="Z680" s="445"/>
    </row>
    <row r="681" spans="1:26" ht="15.75" x14ac:dyDescent="0.25">
      <c r="A681" s="445"/>
      <c r="B681" s="445"/>
      <c r="C681" s="445"/>
      <c r="D681" s="445"/>
      <c r="E681" s="445"/>
      <c r="F681" s="445"/>
      <c r="G681" s="445"/>
      <c r="H681" s="445"/>
      <c r="I681" s="445"/>
      <c r="J681" s="445"/>
      <c r="K681" s="445"/>
      <c r="L681" s="445"/>
      <c r="M681" s="445"/>
      <c r="N681" s="445"/>
      <c r="O681" s="445"/>
      <c r="P681" s="445"/>
      <c r="Q681" s="445"/>
      <c r="R681" s="445"/>
      <c r="S681" s="445"/>
      <c r="T681" s="445"/>
      <c r="U681" s="445"/>
      <c r="V681" s="445"/>
      <c r="W681" s="445"/>
      <c r="X681" s="445"/>
      <c r="Y681" s="445"/>
      <c r="Z681" s="445"/>
    </row>
    <row r="682" spans="1:26" ht="15.75" x14ac:dyDescent="0.25">
      <c r="A682" s="445"/>
      <c r="B682" s="445"/>
      <c r="C682" s="445"/>
      <c r="D682" s="445"/>
      <c r="E682" s="445"/>
      <c r="F682" s="445"/>
      <c r="G682" s="445"/>
      <c r="H682" s="445"/>
      <c r="I682" s="445"/>
      <c r="J682" s="445"/>
      <c r="K682" s="445"/>
      <c r="L682" s="445"/>
      <c r="M682" s="445"/>
      <c r="N682" s="445"/>
      <c r="O682" s="445"/>
      <c r="P682" s="445"/>
      <c r="Q682" s="445"/>
      <c r="R682" s="445"/>
      <c r="S682" s="445"/>
      <c r="T682" s="445"/>
      <c r="U682" s="445"/>
      <c r="V682" s="445"/>
      <c r="W682" s="445"/>
      <c r="X682" s="445"/>
      <c r="Y682" s="445"/>
      <c r="Z682" s="445"/>
    </row>
    <row r="683" spans="1:26" ht="15.75" x14ac:dyDescent="0.25">
      <c r="A683" s="445"/>
      <c r="B683" s="445"/>
      <c r="C683" s="445"/>
      <c r="D683" s="445"/>
      <c r="E683" s="445"/>
      <c r="F683" s="445"/>
      <c r="G683" s="445"/>
      <c r="H683" s="445"/>
      <c r="I683" s="445"/>
      <c r="J683" s="445"/>
      <c r="K683" s="445"/>
      <c r="L683" s="445"/>
      <c r="M683" s="445"/>
      <c r="N683" s="445"/>
      <c r="O683" s="445"/>
      <c r="P683" s="445"/>
      <c r="Q683" s="445"/>
      <c r="R683" s="445"/>
      <c r="S683" s="445"/>
      <c r="T683" s="445"/>
      <c r="U683" s="445"/>
      <c r="V683" s="445"/>
      <c r="W683" s="445"/>
      <c r="X683" s="445"/>
      <c r="Y683" s="445"/>
      <c r="Z683" s="445"/>
    </row>
    <row r="684" spans="1:26" ht="15.75" x14ac:dyDescent="0.25">
      <c r="A684" s="445"/>
      <c r="B684" s="445"/>
      <c r="C684" s="445"/>
      <c r="D684" s="445"/>
      <c r="E684" s="445"/>
      <c r="F684" s="445"/>
      <c r="G684" s="445"/>
      <c r="H684" s="445"/>
      <c r="I684" s="445"/>
      <c r="J684" s="445"/>
      <c r="K684" s="445"/>
      <c r="L684" s="445"/>
      <c r="M684" s="445"/>
      <c r="N684" s="445"/>
      <c r="O684" s="445"/>
      <c r="P684" s="445"/>
      <c r="Q684" s="445"/>
      <c r="R684" s="445"/>
      <c r="S684" s="445"/>
      <c r="T684" s="445"/>
      <c r="U684" s="445"/>
      <c r="V684" s="445"/>
      <c r="W684" s="445"/>
      <c r="X684" s="445"/>
      <c r="Y684" s="445"/>
      <c r="Z684" s="445"/>
    </row>
    <row r="685" spans="1:26" ht="15.75" x14ac:dyDescent="0.25">
      <c r="A685" s="445"/>
      <c r="B685" s="445"/>
      <c r="C685" s="445"/>
      <c r="D685" s="445"/>
      <c r="E685" s="445"/>
      <c r="F685" s="445"/>
      <c r="G685" s="445"/>
      <c r="H685" s="445"/>
      <c r="I685" s="445"/>
      <c r="J685" s="445"/>
      <c r="K685" s="445"/>
      <c r="L685" s="445"/>
      <c r="M685" s="445"/>
      <c r="N685" s="445"/>
      <c r="O685" s="445"/>
      <c r="P685" s="445"/>
      <c r="Q685" s="445"/>
      <c r="R685" s="445"/>
      <c r="S685" s="445"/>
      <c r="T685" s="445"/>
      <c r="U685" s="445"/>
      <c r="V685" s="445"/>
      <c r="W685" s="445"/>
      <c r="X685" s="445"/>
      <c r="Y685" s="445"/>
      <c r="Z685" s="445"/>
    </row>
    <row r="686" spans="1:26" ht="15.75" x14ac:dyDescent="0.25">
      <c r="A686" s="445"/>
      <c r="B686" s="445"/>
      <c r="C686" s="445"/>
      <c r="D686" s="445"/>
      <c r="E686" s="445"/>
      <c r="F686" s="445"/>
      <c r="G686" s="445"/>
      <c r="H686" s="445"/>
      <c r="I686" s="445"/>
      <c r="J686" s="445"/>
      <c r="K686" s="445"/>
      <c r="L686" s="445"/>
      <c r="M686" s="445"/>
      <c r="N686" s="445"/>
      <c r="O686" s="445"/>
      <c r="P686" s="445"/>
      <c r="Q686" s="445"/>
      <c r="R686" s="445"/>
      <c r="S686" s="445"/>
      <c r="T686" s="445"/>
      <c r="U686" s="445"/>
      <c r="V686" s="445"/>
      <c r="W686" s="445"/>
      <c r="X686" s="445"/>
      <c r="Y686" s="445"/>
      <c r="Z686" s="445"/>
    </row>
    <row r="687" spans="1:26" ht="15.75" x14ac:dyDescent="0.25">
      <c r="A687" s="445"/>
      <c r="B687" s="445"/>
      <c r="C687" s="445"/>
      <c r="D687" s="445"/>
      <c r="E687" s="445"/>
      <c r="F687" s="445"/>
      <c r="G687" s="445"/>
      <c r="H687" s="445"/>
      <c r="I687" s="445"/>
      <c r="J687" s="445"/>
      <c r="K687" s="445"/>
      <c r="L687" s="445"/>
      <c r="M687" s="445"/>
      <c r="N687" s="445"/>
      <c r="O687" s="445"/>
      <c r="P687" s="445"/>
      <c r="Q687" s="445"/>
      <c r="R687" s="445"/>
      <c r="S687" s="445"/>
      <c r="T687" s="445"/>
      <c r="U687" s="445"/>
      <c r="V687" s="445"/>
      <c r="W687" s="445"/>
      <c r="X687" s="445"/>
      <c r="Y687" s="445"/>
      <c r="Z687" s="445"/>
    </row>
    <row r="688" spans="1:26" ht="15.75" x14ac:dyDescent="0.25">
      <c r="A688" s="445"/>
      <c r="B688" s="445"/>
      <c r="C688" s="445"/>
      <c r="D688" s="445"/>
      <c r="E688" s="445"/>
      <c r="F688" s="445"/>
      <c r="G688" s="445"/>
      <c r="H688" s="445"/>
      <c r="I688" s="445"/>
      <c r="J688" s="445"/>
      <c r="K688" s="445"/>
      <c r="L688" s="445"/>
      <c r="M688" s="445"/>
      <c r="N688" s="445"/>
      <c r="O688" s="445"/>
      <c r="P688" s="445"/>
      <c r="Q688" s="445"/>
      <c r="R688" s="445"/>
      <c r="S688" s="445"/>
      <c r="T688" s="445"/>
      <c r="U688" s="445"/>
      <c r="V688" s="445"/>
      <c r="W688" s="445"/>
      <c r="X688" s="445"/>
      <c r="Y688" s="445"/>
      <c r="Z688" s="445"/>
    </row>
    <row r="689" spans="1:26" ht="15.75" x14ac:dyDescent="0.25">
      <c r="A689" s="445"/>
      <c r="B689" s="445"/>
      <c r="C689" s="445"/>
      <c r="D689" s="445"/>
      <c r="E689" s="445"/>
      <c r="F689" s="445"/>
      <c r="G689" s="445"/>
      <c r="H689" s="445"/>
      <c r="I689" s="445"/>
      <c r="J689" s="445"/>
      <c r="K689" s="445"/>
      <c r="L689" s="445"/>
      <c r="M689" s="445"/>
      <c r="N689" s="445"/>
      <c r="O689" s="445"/>
      <c r="P689" s="445"/>
      <c r="Q689" s="445"/>
      <c r="R689" s="445"/>
      <c r="S689" s="445"/>
      <c r="T689" s="445"/>
      <c r="U689" s="445"/>
      <c r="V689" s="445"/>
      <c r="W689" s="445"/>
      <c r="X689" s="445"/>
      <c r="Y689" s="445"/>
      <c r="Z689" s="445"/>
    </row>
    <row r="690" spans="1:26" ht="15.75" x14ac:dyDescent="0.25">
      <c r="A690" s="445"/>
      <c r="B690" s="445"/>
      <c r="C690" s="445"/>
      <c r="D690" s="445"/>
      <c r="E690" s="445"/>
      <c r="F690" s="445"/>
      <c r="G690" s="445"/>
      <c r="H690" s="445"/>
      <c r="I690" s="445"/>
      <c r="J690" s="445"/>
      <c r="K690" s="445"/>
      <c r="L690" s="445"/>
      <c r="M690" s="445"/>
      <c r="N690" s="445"/>
      <c r="O690" s="445"/>
      <c r="P690" s="445"/>
      <c r="Q690" s="445"/>
      <c r="R690" s="445"/>
      <c r="S690" s="445"/>
      <c r="T690" s="445"/>
      <c r="U690" s="445"/>
      <c r="V690" s="445"/>
      <c r="W690" s="445"/>
      <c r="X690" s="445"/>
      <c r="Y690" s="445"/>
      <c r="Z690" s="445"/>
    </row>
    <row r="691" spans="1:26" ht="15.75" x14ac:dyDescent="0.25">
      <c r="A691" s="445"/>
      <c r="B691" s="445"/>
      <c r="C691" s="445"/>
      <c r="D691" s="445"/>
      <c r="E691" s="445"/>
      <c r="F691" s="445"/>
      <c r="G691" s="445"/>
      <c r="H691" s="445"/>
      <c r="I691" s="445"/>
      <c r="J691" s="445"/>
      <c r="K691" s="445"/>
      <c r="L691" s="445"/>
      <c r="M691" s="445"/>
      <c r="N691" s="445"/>
      <c r="O691" s="445"/>
      <c r="P691" s="445"/>
      <c r="Q691" s="445"/>
      <c r="R691" s="445"/>
      <c r="S691" s="445"/>
      <c r="T691" s="445"/>
      <c r="U691" s="445"/>
      <c r="V691" s="445"/>
      <c r="W691" s="445"/>
      <c r="X691" s="445"/>
      <c r="Y691" s="445"/>
      <c r="Z691" s="445"/>
    </row>
    <row r="692" spans="1:26" ht="15.75" x14ac:dyDescent="0.25">
      <c r="A692" s="445"/>
      <c r="B692" s="445"/>
      <c r="C692" s="445"/>
      <c r="D692" s="445"/>
      <c r="E692" s="445"/>
      <c r="F692" s="445"/>
      <c r="G692" s="445"/>
      <c r="H692" s="445"/>
      <c r="I692" s="445"/>
      <c r="J692" s="445"/>
      <c r="K692" s="445"/>
      <c r="L692" s="445"/>
      <c r="M692" s="445"/>
      <c r="N692" s="445"/>
      <c r="O692" s="445"/>
      <c r="P692" s="445"/>
      <c r="Q692" s="445"/>
      <c r="R692" s="445"/>
      <c r="S692" s="445"/>
      <c r="T692" s="445"/>
      <c r="U692" s="445"/>
      <c r="V692" s="445"/>
      <c r="W692" s="445"/>
      <c r="X692" s="445"/>
      <c r="Y692" s="445"/>
      <c r="Z692" s="445"/>
    </row>
    <row r="693" spans="1:26" ht="15.75" x14ac:dyDescent="0.25">
      <c r="A693" s="445"/>
      <c r="B693" s="445"/>
      <c r="C693" s="445"/>
      <c r="D693" s="445"/>
      <c r="E693" s="445"/>
      <c r="F693" s="445"/>
      <c r="G693" s="445"/>
      <c r="H693" s="445"/>
      <c r="I693" s="445"/>
      <c r="J693" s="445"/>
      <c r="K693" s="445"/>
      <c r="L693" s="445"/>
      <c r="M693" s="445"/>
      <c r="N693" s="445"/>
      <c r="O693" s="445"/>
      <c r="P693" s="445"/>
      <c r="Q693" s="445"/>
      <c r="R693" s="445"/>
      <c r="S693" s="445"/>
      <c r="T693" s="445"/>
      <c r="U693" s="445"/>
      <c r="V693" s="445"/>
      <c r="W693" s="445"/>
      <c r="X693" s="445"/>
      <c r="Y693" s="445"/>
      <c r="Z693" s="445"/>
    </row>
    <row r="694" spans="1:26" ht="15.75" x14ac:dyDescent="0.25">
      <c r="A694" s="445"/>
      <c r="B694" s="445"/>
      <c r="C694" s="445"/>
      <c r="D694" s="445"/>
      <c r="E694" s="445"/>
      <c r="F694" s="445"/>
      <c r="G694" s="445"/>
      <c r="H694" s="445"/>
      <c r="I694" s="445"/>
      <c r="J694" s="445"/>
      <c r="K694" s="445"/>
      <c r="L694" s="445"/>
      <c r="M694" s="445"/>
      <c r="N694" s="445"/>
      <c r="O694" s="445"/>
      <c r="P694" s="445"/>
      <c r="Q694" s="445"/>
      <c r="R694" s="445"/>
      <c r="S694" s="445"/>
      <c r="T694" s="445"/>
      <c r="U694" s="445"/>
      <c r="V694" s="445"/>
      <c r="W694" s="445"/>
      <c r="X694" s="445"/>
      <c r="Y694" s="445"/>
      <c r="Z694" s="445"/>
    </row>
    <row r="695" spans="1:26" ht="15.75" x14ac:dyDescent="0.25">
      <c r="A695" s="445"/>
      <c r="B695" s="445"/>
      <c r="C695" s="445"/>
      <c r="D695" s="445"/>
      <c r="E695" s="445"/>
      <c r="F695" s="445"/>
      <c r="G695" s="445"/>
      <c r="H695" s="445"/>
      <c r="I695" s="445"/>
      <c r="J695" s="445"/>
      <c r="K695" s="445"/>
      <c r="L695" s="445"/>
      <c r="M695" s="445"/>
      <c r="N695" s="445"/>
      <c r="O695" s="445"/>
      <c r="P695" s="445"/>
      <c r="Q695" s="445"/>
      <c r="R695" s="445"/>
      <c r="S695" s="445"/>
      <c r="T695" s="445"/>
      <c r="U695" s="445"/>
      <c r="V695" s="445"/>
      <c r="W695" s="445"/>
      <c r="X695" s="445"/>
      <c r="Y695" s="445"/>
      <c r="Z695" s="445"/>
    </row>
    <row r="696" spans="1:26" ht="15.75" x14ac:dyDescent="0.25">
      <c r="A696" s="445"/>
      <c r="B696" s="445"/>
      <c r="C696" s="445"/>
      <c r="D696" s="445"/>
      <c r="E696" s="445"/>
      <c r="F696" s="445"/>
      <c r="G696" s="445"/>
      <c r="H696" s="445"/>
      <c r="I696" s="445"/>
      <c r="J696" s="445"/>
      <c r="K696" s="445"/>
      <c r="L696" s="445"/>
      <c r="M696" s="445"/>
      <c r="N696" s="445"/>
      <c r="O696" s="445"/>
      <c r="P696" s="445"/>
      <c r="Q696" s="445"/>
      <c r="R696" s="445"/>
      <c r="S696" s="445"/>
      <c r="T696" s="445"/>
      <c r="U696" s="445"/>
      <c r="V696" s="445"/>
      <c r="W696" s="445"/>
      <c r="X696" s="445"/>
      <c r="Y696" s="445"/>
      <c r="Z696" s="445"/>
    </row>
    <row r="697" spans="1:26" ht="15.75" x14ac:dyDescent="0.25">
      <c r="A697" s="445"/>
      <c r="B697" s="445"/>
      <c r="C697" s="445"/>
      <c r="D697" s="445"/>
      <c r="E697" s="445"/>
      <c r="F697" s="445"/>
      <c r="G697" s="445"/>
      <c r="H697" s="445"/>
      <c r="I697" s="445"/>
      <c r="J697" s="445"/>
      <c r="K697" s="445"/>
      <c r="L697" s="445"/>
      <c r="M697" s="445"/>
      <c r="N697" s="445"/>
      <c r="O697" s="445"/>
      <c r="P697" s="445"/>
      <c r="Q697" s="445"/>
      <c r="R697" s="445"/>
      <c r="S697" s="445"/>
      <c r="T697" s="445"/>
      <c r="U697" s="445"/>
      <c r="V697" s="445"/>
      <c r="W697" s="445"/>
      <c r="X697" s="445"/>
      <c r="Y697" s="445"/>
      <c r="Z697" s="445"/>
    </row>
    <row r="698" spans="1:26" ht="15.75" x14ac:dyDescent="0.25">
      <c r="A698" s="445"/>
      <c r="B698" s="445"/>
      <c r="C698" s="445"/>
      <c r="D698" s="445"/>
      <c r="E698" s="445"/>
      <c r="F698" s="445"/>
      <c r="G698" s="445"/>
      <c r="H698" s="445"/>
      <c r="I698" s="445"/>
      <c r="J698" s="445"/>
      <c r="K698" s="445"/>
      <c r="L698" s="445"/>
      <c r="M698" s="445"/>
      <c r="N698" s="445"/>
      <c r="O698" s="445"/>
      <c r="P698" s="445"/>
      <c r="Q698" s="445"/>
      <c r="R698" s="445"/>
      <c r="S698" s="445"/>
      <c r="T698" s="445"/>
      <c r="U698" s="445"/>
      <c r="V698" s="445"/>
      <c r="W698" s="445"/>
      <c r="X698" s="445"/>
      <c r="Y698" s="445"/>
      <c r="Z698" s="445"/>
    </row>
    <row r="699" spans="1:26" ht="15.75" x14ac:dyDescent="0.25">
      <c r="A699" s="445"/>
      <c r="B699" s="445"/>
      <c r="C699" s="445"/>
      <c r="D699" s="445"/>
      <c r="E699" s="445"/>
      <c r="F699" s="445"/>
      <c r="G699" s="445"/>
      <c r="H699" s="445"/>
      <c r="I699" s="445"/>
      <c r="J699" s="445"/>
      <c r="K699" s="445"/>
      <c r="L699" s="445"/>
      <c r="M699" s="445"/>
      <c r="N699" s="445"/>
      <c r="O699" s="445"/>
      <c r="P699" s="445"/>
      <c r="Q699" s="445"/>
      <c r="R699" s="445"/>
      <c r="S699" s="445"/>
      <c r="T699" s="445"/>
      <c r="U699" s="445"/>
      <c r="V699" s="445"/>
      <c r="W699" s="445"/>
      <c r="X699" s="445"/>
      <c r="Y699" s="445"/>
      <c r="Z699" s="445"/>
    </row>
    <row r="700" spans="1:26" ht="15.75" x14ac:dyDescent="0.25">
      <c r="A700" s="445"/>
      <c r="B700" s="445"/>
      <c r="C700" s="445"/>
      <c r="D700" s="445"/>
      <c r="E700" s="445"/>
      <c r="F700" s="445"/>
      <c r="G700" s="445"/>
      <c r="H700" s="445"/>
      <c r="I700" s="445"/>
      <c r="J700" s="445"/>
      <c r="K700" s="445"/>
      <c r="L700" s="445"/>
      <c r="M700" s="445"/>
      <c r="N700" s="445"/>
      <c r="O700" s="445"/>
      <c r="P700" s="445"/>
      <c r="Q700" s="445"/>
      <c r="R700" s="445"/>
      <c r="S700" s="445"/>
      <c r="T700" s="445"/>
      <c r="U700" s="445"/>
      <c r="V700" s="445"/>
      <c r="W700" s="445"/>
      <c r="X700" s="445"/>
      <c r="Y700" s="445"/>
      <c r="Z700" s="445"/>
    </row>
    <row r="701" spans="1:26" ht="15.75" x14ac:dyDescent="0.25">
      <c r="A701" s="445"/>
      <c r="B701" s="445"/>
      <c r="C701" s="445"/>
      <c r="D701" s="445"/>
      <c r="E701" s="445"/>
      <c r="F701" s="445"/>
      <c r="G701" s="445"/>
      <c r="H701" s="445"/>
      <c r="I701" s="445"/>
      <c r="J701" s="445"/>
      <c r="K701" s="445"/>
      <c r="L701" s="445"/>
      <c r="M701" s="445"/>
      <c r="N701" s="445"/>
      <c r="O701" s="445"/>
      <c r="P701" s="445"/>
      <c r="Q701" s="445"/>
      <c r="R701" s="445"/>
      <c r="S701" s="445"/>
      <c r="T701" s="445"/>
      <c r="U701" s="445"/>
      <c r="V701" s="445"/>
      <c r="W701" s="445"/>
      <c r="X701" s="445"/>
      <c r="Y701" s="445"/>
      <c r="Z701" s="445"/>
    </row>
    <row r="702" spans="1:26" ht="15.75" x14ac:dyDescent="0.25">
      <c r="A702" s="445"/>
      <c r="B702" s="445"/>
      <c r="C702" s="445"/>
      <c r="D702" s="445"/>
      <c r="E702" s="445"/>
      <c r="F702" s="445"/>
      <c r="G702" s="445"/>
      <c r="H702" s="445"/>
      <c r="I702" s="445"/>
      <c r="J702" s="445"/>
      <c r="K702" s="445"/>
      <c r="L702" s="445"/>
      <c r="M702" s="445"/>
      <c r="N702" s="445"/>
      <c r="O702" s="445"/>
      <c r="P702" s="445"/>
      <c r="Q702" s="445"/>
      <c r="R702" s="445"/>
      <c r="S702" s="445"/>
      <c r="T702" s="445"/>
      <c r="U702" s="445"/>
      <c r="V702" s="445"/>
      <c r="W702" s="445"/>
      <c r="X702" s="445"/>
      <c r="Y702" s="445"/>
      <c r="Z702" s="445"/>
    </row>
    <row r="703" spans="1:26" ht="15.75" x14ac:dyDescent="0.25">
      <c r="A703" s="445"/>
      <c r="B703" s="445"/>
      <c r="C703" s="445"/>
      <c r="D703" s="445"/>
      <c r="E703" s="445"/>
      <c r="F703" s="445"/>
      <c r="G703" s="445"/>
      <c r="H703" s="445"/>
      <c r="I703" s="445"/>
      <c r="J703" s="445"/>
      <c r="K703" s="445"/>
      <c r="L703" s="445"/>
      <c r="M703" s="445"/>
      <c r="N703" s="445"/>
      <c r="O703" s="445"/>
      <c r="P703" s="445"/>
      <c r="Q703" s="445"/>
      <c r="R703" s="445"/>
      <c r="S703" s="445"/>
      <c r="T703" s="445"/>
      <c r="U703" s="445"/>
      <c r="V703" s="445"/>
      <c r="W703" s="445"/>
      <c r="X703" s="445"/>
      <c r="Y703" s="445"/>
      <c r="Z703" s="445"/>
    </row>
    <row r="704" spans="1:26" ht="15.75" x14ac:dyDescent="0.25">
      <c r="A704" s="445"/>
      <c r="B704" s="445"/>
      <c r="C704" s="445"/>
      <c r="D704" s="445"/>
      <c r="E704" s="445"/>
      <c r="F704" s="445"/>
      <c r="G704" s="445"/>
      <c r="H704" s="445"/>
      <c r="I704" s="445"/>
      <c r="J704" s="445"/>
      <c r="K704" s="445"/>
      <c r="L704" s="445"/>
      <c r="M704" s="445"/>
      <c r="N704" s="445"/>
      <c r="O704" s="445"/>
      <c r="P704" s="445"/>
      <c r="Q704" s="445"/>
      <c r="R704" s="445"/>
      <c r="S704" s="445"/>
      <c r="T704" s="445"/>
      <c r="U704" s="445"/>
      <c r="V704" s="445"/>
      <c r="W704" s="445"/>
      <c r="X704" s="445"/>
      <c r="Y704" s="445"/>
      <c r="Z704" s="445"/>
    </row>
    <row r="705" spans="1:26" ht="15.75" x14ac:dyDescent="0.25">
      <c r="A705" s="445"/>
      <c r="B705" s="445"/>
      <c r="C705" s="445"/>
      <c r="D705" s="445"/>
      <c r="E705" s="445"/>
      <c r="F705" s="445"/>
      <c r="G705" s="445"/>
      <c r="H705" s="445"/>
      <c r="I705" s="445"/>
      <c r="J705" s="445"/>
      <c r="K705" s="445"/>
      <c r="L705" s="445"/>
      <c r="M705" s="445"/>
      <c r="N705" s="445"/>
      <c r="O705" s="445"/>
      <c r="P705" s="445"/>
      <c r="Q705" s="445"/>
      <c r="R705" s="445"/>
      <c r="S705" s="445"/>
      <c r="T705" s="445"/>
      <c r="U705" s="445"/>
      <c r="V705" s="445"/>
      <c r="W705" s="445"/>
      <c r="X705" s="445"/>
      <c r="Y705" s="445"/>
      <c r="Z705" s="445"/>
    </row>
    <row r="706" spans="1:26" ht="15.75" x14ac:dyDescent="0.25">
      <c r="A706" s="445"/>
      <c r="B706" s="445"/>
      <c r="C706" s="445"/>
      <c r="D706" s="445"/>
      <c r="E706" s="445"/>
      <c r="F706" s="445"/>
      <c r="G706" s="445"/>
      <c r="H706" s="445"/>
      <c r="I706" s="445"/>
      <c r="J706" s="445"/>
      <c r="K706" s="445"/>
      <c r="L706" s="445"/>
      <c r="M706" s="445"/>
      <c r="N706" s="445"/>
      <c r="O706" s="445"/>
      <c r="P706" s="445"/>
      <c r="Q706" s="445"/>
      <c r="R706" s="445"/>
      <c r="S706" s="445"/>
      <c r="T706" s="445"/>
      <c r="U706" s="445"/>
      <c r="V706" s="445"/>
      <c r="W706" s="445"/>
      <c r="X706" s="445"/>
      <c r="Y706" s="445"/>
      <c r="Z706" s="445"/>
    </row>
    <row r="707" spans="1:26" ht="15.75" x14ac:dyDescent="0.25">
      <c r="A707" s="445"/>
      <c r="B707" s="445"/>
      <c r="C707" s="445"/>
      <c r="D707" s="445"/>
      <c r="E707" s="445"/>
      <c r="F707" s="445"/>
      <c r="G707" s="445"/>
      <c r="H707" s="445"/>
      <c r="I707" s="445"/>
      <c r="J707" s="445"/>
      <c r="K707" s="445"/>
      <c r="L707" s="445"/>
      <c r="M707" s="445"/>
      <c r="N707" s="445"/>
      <c r="O707" s="445"/>
      <c r="P707" s="445"/>
      <c r="Q707" s="445"/>
      <c r="R707" s="445"/>
      <c r="S707" s="445"/>
      <c r="T707" s="445"/>
      <c r="U707" s="445"/>
      <c r="V707" s="445"/>
      <c r="W707" s="445"/>
      <c r="X707" s="445"/>
      <c r="Y707" s="445"/>
      <c r="Z707" s="445"/>
    </row>
    <row r="708" spans="1:26" ht="15.75" x14ac:dyDescent="0.25">
      <c r="A708" s="445"/>
      <c r="B708" s="445"/>
      <c r="C708" s="445"/>
      <c r="D708" s="445"/>
      <c r="E708" s="445"/>
      <c r="F708" s="445"/>
      <c r="G708" s="445"/>
      <c r="H708" s="445"/>
      <c r="I708" s="445"/>
      <c r="J708" s="445"/>
      <c r="K708" s="445"/>
      <c r="L708" s="445"/>
      <c r="M708" s="445"/>
      <c r="N708" s="445"/>
      <c r="O708" s="445"/>
      <c r="P708" s="445"/>
      <c r="Q708" s="445"/>
      <c r="R708" s="445"/>
      <c r="S708" s="445"/>
      <c r="T708" s="445"/>
      <c r="U708" s="445"/>
      <c r="V708" s="445"/>
      <c r="W708" s="445"/>
      <c r="X708" s="445"/>
      <c r="Y708" s="445"/>
      <c r="Z708" s="445"/>
    </row>
    <row r="709" spans="1:26" ht="15.75" x14ac:dyDescent="0.25">
      <c r="A709" s="445"/>
      <c r="B709" s="445"/>
      <c r="C709" s="445"/>
      <c r="D709" s="445"/>
      <c r="E709" s="445"/>
      <c r="F709" s="445"/>
      <c r="G709" s="445"/>
      <c r="H709" s="445"/>
      <c r="I709" s="445"/>
      <c r="J709" s="445"/>
      <c r="K709" s="445"/>
      <c r="L709" s="445"/>
      <c r="M709" s="445"/>
      <c r="N709" s="445"/>
      <c r="O709" s="445"/>
      <c r="P709" s="445"/>
      <c r="Q709" s="445"/>
      <c r="R709" s="445"/>
      <c r="S709" s="445"/>
      <c r="T709" s="445"/>
      <c r="U709" s="445"/>
      <c r="V709" s="445"/>
      <c r="W709" s="445"/>
      <c r="X709" s="445"/>
      <c r="Y709" s="445"/>
      <c r="Z709" s="445"/>
    </row>
    <row r="710" spans="1:26" ht="15.75" x14ac:dyDescent="0.25">
      <c r="A710" s="445"/>
      <c r="B710" s="445"/>
      <c r="C710" s="445"/>
      <c r="D710" s="445"/>
      <c r="E710" s="445"/>
      <c r="F710" s="445"/>
      <c r="G710" s="445"/>
      <c r="H710" s="445"/>
      <c r="I710" s="445"/>
      <c r="J710" s="445"/>
      <c r="K710" s="445"/>
      <c r="L710" s="445"/>
      <c r="M710" s="445"/>
      <c r="N710" s="445"/>
      <c r="O710" s="445"/>
      <c r="P710" s="445"/>
      <c r="Q710" s="445"/>
      <c r="R710" s="445"/>
      <c r="S710" s="445"/>
      <c r="T710" s="445"/>
      <c r="U710" s="445"/>
      <c r="V710" s="445"/>
      <c r="W710" s="445"/>
      <c r="X710" s="445"/>
      <c r="Y710" s="445"/>
      <c r="Z710" s="445"/>
    </row>
    <row r="711" spans="1:26" ht="15.75" x14ac:dyDescent="0.25">
      <c r="A711" s="445"/>
      <c r="B711" s="445"/>
      <c r="C711" s="445"/>
      <c r="D711" s="445"/>
      <c r="E711" s="445"/>
      <c r="F711" s="445"/>
      <c r="G711" s="445"/>
      <c r="H711" s="445"/>
      <c r="I711" s="445"/>
      <c r="J711" s="445"/>
      <c r="K711" s="445"/>
      <c r="L711" s="445"/>
      <c r="M711" s="445"/>
      <c r="N711" s="445"/>
      <c r="O711" s="445"/>
      <c r="P711" s="445"/>
      <c r="Q711" s="445"/>
      <c r="R711" s="445"/>
      <c r="S711" s="445"/>
      <c r="T711" s="445"/>
      <c r="U711" s="445"/>
      <c r="V711" s="445"/>
      <c r="W711" s="445"/>
      <c r="X711" s="445"/>
      <c r="Y711" s="445"/>
      <c r="Z711" s="445"/>
    </row>
    <row r="712" spans="1:26" ht="15.75" x14ac:dyDescent="0.25">
      <c r="A712" s="445"/>
      <c r="B712" s="445"/>
      <c r="C712" s="445"/>
      <c r="D712" s="445"/>
      <c r="E712" s="445"/>
      <c r="F712" s="445"/>
      <c r="G712" s="445"/>
      <c r="H712" s="445"/>
      <c r="I712" s="445"/>
      <c r="J712" s="445"/>
      <c r="K712" s="445"/>
      <c r="L712" s="445"/>
      <c r="M712" s="445"/>
      <c r="N712" s="445"/>
      <c r="O712" s="445"/>
      <c r="P712" s="445"/>
      <c r="Q712" s="445"/>
      <c r="R712" s="445"/>
      <c r="S712" s="445"/>
      <c r="T712" s="445"/>
      <c r="U712" s="445"/>
      <c r="V712" s="445"/>
      <c r="W712" s="445"/>
      <c r="X712" s="445"/>
      <c r="Y712" s="445"/>
      <c r="Z712" s="445"/>
    </row>
    <row r="713" spans="1:26" ht="15.75" x14ac:dyDescent="0.25">
      <c r="A713" s="445"/>
      <c r="B713" s="445"/>
      <c r="C713" s="445"/>
      <c r="D713" s="445"/>
      <c r="E713" s="445"/>
      <c r="F713" s="445"/>
      <c r="G713" s="445"/>
      <c r="H713" s="445"/>
      <c r="I713" s="445"/>
      <c r="J713" s="445"/>
      <c r="K713" s="445"/>
      <c r="L713" s="445"/>
      <c r="M713" s="445"/>
      <c r="N713" s="445"/>
      <c r="O713" s="445"/>
      <c r="P713" s="445"/>
      <c r="Q713" s="445"/>
      <c r="R713" s="445"/>
      <c r="S713" s="445"/>
      <c r="T713" s="445"/>
      <c r="U713" s="445"/>
      <c r="V713" s="445"/>
      <c r="W713" s="445"/>
      <c r="X713" s="445"/>
      <c r="Y713" s="445"/>
      <c r="Z713" s="445"/>
    </row>
    <row r="714" spans="1:26" ht="15.75" x14ac:dyDescent="0.25">
      <c r="A714" s="445"/>
      <c r="B714" s="445"/>
      <c r="C714" s="445"/>
      <c r="D714" s="445"/>
      <c r="E714" s="445"/>
      <c r="F714" s="445"/>
      <c r="G714" s="445"/>
      <c r="H714" s="445"/>
      <c r="I714" s="445"/>
      <c r="J714" s="445"/>
      <c r="K714" s="445"/>
      <c r="L714" s="445"/>
      <c r="M714" s="445"/>
      <c r="N714" s="445"/>
      <c r="O714" s="445"/>
      <c r="P714" s="445"/>
      <c r="Q714" s="445"/>
      <c r="R714" s="445"/>
      <c r="S714" s="445"/>
      <c r="T714" s="445"/>
      <c r="U714" s="445"/>
      <c r="V714" s="445"/>
      <c r="W714" s="445"/>
      <c r="X714" s="445"/>
      <c r="Y714" s="445"/>
      <c r="Z714" s="445"/>
    </row>
    <row r="715" spans="1:26" ht="15.75" x14ac:dyDescent="0.25">
      <c r="A715" s="445"/>
      <c r="B715" s="445"/>
      <c r="C715" s="445"/>
      <c r="D715" s="445"/>
      <c r="E715" s="445"/>
      <c r="F715" s="445"/>
      <c r="G715" s="445"/>
      <c r="H715" s="445"/>
      <c r="I715" s="445"/>
      <c r="J715" s="445"/>
      <c r="K715" s="445"/>
      <c r="L715" s="445"/>
      <c r="M715" s="445"/>
      <c r="N715" s="445"/>
      <c r="O715" s="445"/>
      <c r="P715" s="445"/>
      <c r="Q715" s="445"/>
      <c r="R715" s="445"/>
      <c r="S715" s="445"/>
      <c r="T715" s="445"/>
      <c r="U715" s="445"/>
      <c r="V715" s="445"/>
      <c r="W715" s="445"/>
      <c r="X715" s="445"/>
      <c r="Y715" s="445"/>
      <c r="Z715" s="445"/>
    </row>
    <row r="716" spans="1:26" ht="15.75" x14ac:dyDescent="0.25">
      <c r="A716" s="445"/>
      <c r="B716" s="445"/>
      <c r="C716" s="445"/>
      <c r="D716" s="445"/>
      <c r="E716" s="445"/>
      <c r="F716" s="445"/>
      <c r="G716" s="445"/>
      <c r="H716" s="445"/>
      <c r="I716" s="445"/>
      <c r="J716" s="445"/>
      <c r="K716" s="445"/>
      <c r="L716" s="445"/>
      <c r="M716" s="445"/>
      <c r="N716" s="445"/>
      <c r="O716" s="445"/>
      <c r="P716" s="445"/>
      <c r="Q716" s="445"/>
      <c r="R716" s="445"/>
      <c r="S716" s="445"/>
      <c r="T716" s="445"/>
      <c r="U716" s="445"/>
      <c r="V716" s="445"/>
      <c r="W716" s="445"/>
      <c r="X716" s="445"/>
      <c r="Y716" s="445"/>
      <c r="Z716" s="445"/>
    </row>
    <row r="717" spans="1:26" ht="15.75" x14ac:dyDescent="0.25">
      <c r="A717" s="445"/>
      <c r="B717" s="445"/>
      <c r="C717" s="445"/>
      <c r="D717" s="445"/>
      <c r="E717" s="445"/>
      <c r="F717" s="445"/>
      <c r="G717" s="445"/>
      <c r="H717" s="445"/>
      <c r="I717" s="445"/>
      <c r="J717" s="445"/>
      <c r="K717" s="445"/>
      <c r="L717" s="445"/>
      <c r="M717" s="445"/>
      <c r="N717" s="445"/>
      <c r="O717" s="445"/>
      <c r="P717" s="445"/>
      <c r="Q717" s="445"/>
      <c r="R717" s="445"/>
      <c r="S717" s="445"/>
      <c r="T717" s="445"/>
      <c r="U717" s="445"/>
      <c r="V717" s="445"/>
      <c r="W717" s="445"/>
      <c r="X717" s="445"/>
      <c r="Y717" s="445"/>
      <c r="Z717" s="445"/>
    </row>
    <row r="718" spans="1:26" ht="15.75" x14ac:dyDescent="0.25">
      <c r="A718" s="445"/>
      <c r="B718" s="445"/>
      <c r="C718" s="445"/>
      <c r="D718" s="445"/>
      <c r="E718" s="445"/>
      <c r="F718" s="445"/>
      <c r="G718" s="445"/>
      <c r="H718" s="445"/>
      <c r="I718" s="445"/>
      <c r="J718" s="445"/>
      <c r="K718" s="445"/>
      <c r="L718" s="445"/>
      <c r="M718" s="445"/>
      <c r="N718" s="445"/>
      <c r="O718" s="445"/>
      <c r="P718" s="445"/>
      <c r="Q718" s="445"/>
      <c r="R718" s="445"/>
      <c r="S718" s="445"/>
      <c r="T718" s="445"/>
      <c r="U718" s="445"/>
      <c r="V718" s="445"/>
      <c r="W718" s="445"/>
      <c r="X718" s="445"/>
      <c r="Y718" s="445"/>
      <c r="Z718" s="445"/>
    </row>
    <row r="719" spans="1:26" ht="15.75" x14ac:dyDescent="0.25">
      <c r="A719" s="445"/>
      <c r="B719" s="445"/>
      <c r="C719" s="445"/>
      <c r="D719" s="445"/>
      <c r="E719" s="445"/>
      <c r="F719" s="445"/>
      <c r="G719" s="445"/>
      <c r="H719" s="445"/>
      <c r="I719" s="445"/>
      <c r="J719" s="445"/>
      <c r="K719" s="445"/>
      <c r="L719" s="445"/>
      <c r="M719" s="445"/>
      <c r="N719" s="445"/>
      <c r="O719" s="445"/>
      <c r="P719" s="445"/>
      <c r="Q719" s="445"/>
      <c r="R719" s="445"/>
      <c r="S719" s="445"/>
      <c r="T719" s="445"/>
      <c r="U719" s="445"/>
      <c r="V719" s="445"/>
      <c r="W719" s="445"/>
      <c r="X719" s="445"/>
      <c r="Y719" s="445"/>
      <c r="Z719" s="445"/>
    </row>
    <row r="720" spans="1:26" ht="15.75" x14ac:dyDescent="0.25">
      <c r="A720" s="445"/>
      <c r="B720" s="445"/>
      <c r="C720" s="445"/>
      <c r="D720" s="445"/>
      <c r="E720" s="445"/>
      <c r="F720" s="445"/>
      <c r="G720" s="445"/>
      <c r="H720" s="445"/>
      <c r="I720" s="445"/>
      <c r="J720" s="445"/>
      <c r="K720" s="445"/>
      <c r="L720" s="445"/>
      <c r="M720" s="445"/>
      <c r="N720" s="445"/>
      <c r="O720" s="445"/>
      <c r="P720" s="445"/>
      <c r="Q720" s="445"/>
      <c r="R720" s="445"/>
      <c r="S720" s="445"/>
      <c r="T720" s="445"/>
      <c r="U720" s="445"/>
      <c r="V720" s="445"/>
      <c r="W720" s="445"/>
      <c r="X720" s="445"/>
      <c r="Y720" s="445"/>
      <c r="Z720" s="445"/>
    </row>
    <row r="721" spans="1:26" ht="15.75" x14ac:dyDescent="0.25">
      <c r="A721" s="445"/>
      <c r="B721" s="445"/>
      <c r="C721" s="445"/>
      <c r="D721" s="445"/>
      <c r="E721" s="445"/>
      <c r="F721" s="445"/>
      <c r="G721" s="445"/>
      <c r="H721" s="445"/>
      <c r="I721" s="445"/>
      <c r="J721" s="445"/>
      <c r="K721" s="445"/>
      <c r="L721" s="445"/>
      <c r="M721" s="445"/>
      <c r="N721" s="445"/>
      <c r="O721" s="445"/>
      <c r="P721" s="445"/>
      <c r="Q721" s="445"/>
      <c r="R721" s="445"/>
      <c r="S721" s="445"/>
      <c r="T721" s="445"/>
      <c r="U721" s="445"/>
      <c r="V721" s="445"/>
      <c r="W721" s="445"/>
      <c r="X721" s="445"/>
      <c r="Y721" s="445"/>
      <c r="Z721" s="445"/>
    </row>
    <row r="722" spans="1:26" ht="15.75" x14ac:dyDescent="0.25">
      <c r="A722" s="445"/>
      <c r="B722" s="445"/>
      <c r="C722" s="445"/>
      <c r="D722" s="445"/>
      <c r="E722" s="445"/>
      <c r="F722" s="445"/>
      <c r="G722" s="445"/>
      <c r="H722" s="445"/>
      <c r="I722" s="445"/>
      <c r="J722" s="445"/>
      <c r="K722" s="445"/>
      <c r="L722" s="445"/>
      <c r="M722" s="445"/>
      <c r="N722" s="445"/>
      <c r="O722" s="445"/>
      <c r="P722" s="445"/>
      <c r="Q722" s="445"/>
      <c r="R722" s="445"/>
      <c r="S722" s="445"/>
      <c r="T722" s="445"/>
      <c r="U722" s="445"/>
      <c r="V722" s="445"/>
      <c r="W722" s="445"/>
      <c r="X722" s="445"/>
      <c r="Y722" s="445"/>
      <c r="Z722" s="445"/>
    </row>
    <row r="723" spans="1:26" ht="15.75" x14ac:dyDescent="0.25">
      <c r="A723" s="445"/>
      <c r="B723" s="445"/>
      <c r="C723" s="445"/>
      <c r="D723" s="445"/>
      <c r="E723" s="445"/>
      <c r="F723" s="445"/>
      <c r="G723" s="445"/>
      <c r="H723" s="445"/>
      <c r="I723" s="445"/>
      <c r="J723" s="445"/>
      <c r="K723" s="445"/>
      <c r="L723" s="445"/>
      <c r="M723" s="445"/>
      <c r="N723" s="445"/>
      <c r="O723" s="445"/>
      <c r="P723" s="445"/>
      <c r="Q723" s="445"/>
      <c r="R723" s="445"/>
      <c r="S723" s="445"/>
      <c r="T723" s="445"/>
      <c r="U723" s="445"/>
      <c r="V723" s="445"/>
      <c r="W723" s="445"/>
      <c r="X723" s="445"/>
      <c r="Y723" s="445"/>
      <c r="Z723" s="445"/>
    </row>
    <row r="724" spans="1:26" ht="15.75" x14ac:dyDescent="0.25">
      <c r="A724" s="445"/>
      <c r="B724" s="445"/>
      <c r="C724" s="445"/>
      <c r="D724" s="445"/>
      <c r="E724" s="445"/>
      <c r="F724" s="445"/>
      <c r="G724" s="445"/>
      <c r="H724" s="445"/>
      <c r="I724" s="445"/>
      <c r="J724" s="445"/>
      <c r="K724" s="445"/>
      <c r="L724" s="445"/>
      <c r="M724" s="445"/>
      <c r="N724" s="445"/>
      <c r="O724" s="445"/>
      <c r="P724" s="445"/>
      <c r="Q724" s="445"/>
      <c r="R724" s="445"/>
      <c r="S724" s="445"/>
      <c r="T724" s="445"/>
      <c r="U724" s="445"/>
      <c r="V724" s="445"/>
      <c r="W724" s="445"/>
      <c r="X724" s="445"/>
      <c r="Y724" s="445"/>
      <c r="Z724" s="445"/>
    </row>
    <row r="725" spans="1:26" ht="15.75" x14ac:dyDescent="0.25">
      <c r="A725" s="445"/>
      <c r="B725" s="445"/>
      <c r="C725" s="445"/>
      <c r="D725" s="445"/>
      <c r="E725" s="445"/>
      <c r="F725" s="445"/>
      <c r="G725" s="445"/>
      <c r="H725" s="445"/>
      <c r="I725" s="445"/>
      <c r="J725" s="445"/>
      <c r="K725" s="445"/>
      <c r="L725" s="445"/>
      <c r="M725" s="445"/>
      <c r="N725" s="445"/>
      <c r="O725" s="445"/>
      <c r="P725" s="445"/>
      <c r="Q725" s="445"/>
      <c r="R725" s="445"/>
      <c r="S725" s="445"/>
      <c r="T725" s="445"/>
      <c r="U725" s="445"/>
      <c r="V725" s="445"/>
      <c r="W725" s="445"/>
      <c r="X725" s="445"/>
      <c r="Y725" s="445"/>
      <c r="Z725" s="445"/>
    </row>
    <row r="726" spans="1:26" ht="15.75" x14ac:dyDescent="0.25">
      <c r="A726" s="445"/>
      <c r="B726" s="445"/>
      <c r="C726" s="445"/>
      <c r="D726" s="445"/>
      <c r="E726" s="445"/>
      <c r="F726" s="445"/>
      <c r="G726" s="445"/>
      <c r="H726" s="445"/>
      <c r="I726" s="445"/>
      <c r="J726" s="445"/>
      <c r="K726" s="445"/>
      <c r="L726" s="445"/>
      <c r="M726" s="445"/>
      <c r="N726" s="445"/>
      <c r="O726" s="445"/>
      <c r="P726" s="445"/>
      <c r="Q726" s="445"/>
      <c r="R726" s="445"/>
      <c r="S726" s="445"/>
      <c r="T726" s="445"/>
      <c r="U726" s="445"/>
      <c r="V726" s="445"/>
      <c r="W726" s="445"/>
      <c r="X726" s="445"/>
      <c r="Y726" s="445"/>
      <c r="Z726" s="445"/>
    </row>
    <row r="727" spans="1:26" ht="15.75" x14ac:dyDescent="0.25">
      <c r="A727" s="445"/>
      <c r="B727" s="445"/>
      <c r="C727" s="445"/>
      <c r="D727" s="445"/>
      <c r="E727" s="445"/>
      <c r="F727" s="445"/>
      <c r="G727" s="445"/>
      <c r="H727" s="445"/>
      <c r="I727" s="445"/>
      <c r="J727" s="445"/>
      <c r="K727" s="445"/>
      <c r="L727" s="445"/>
      <c r="M727" s="445"/>
      <c r="N727" s="445"/>
      <c r="O727" s="445"/>
      <c r="P727" s="445"/>
      <c r="Q727" s="445"/>
      <c r="R727" s="445"/>
      <c r="S727" s="445"/>
      <c r="T727" s="445"/>
      <c r="U727" s="445"/>
      <c r="V727" s="445"/>
      <c r="W727" s="445"/>
      <c r="X727" s="445"/>
      <c r="Y727" s="445"/>
      <c r="Z727" s="445"/>
    </row>
    <row r="728" spans="1:26" ht="15.75" x14ac:dyDescent="0.25">
      <c r="A728" s="445"/>
      <c r="B728" s="445"/>
      <c r="C728" s="445"/>
      <c r="D728" s="445"/>
      <c r="E728" s="445"/>
      <c r="F728" s="445"/>
      <c r="G728" s="445"/>
      <c r="H728" s="445"/>
      <c r="I728" s="445"/>
      <c r="J728" s="445"/>
      <c r="K728" s="445"/>
      <c r="L728" s="445"/>
      <c r="M728" s="445"/>
      <c r="N728" s="445"/>
      <c r="O728" s="445"/>
      <c r="P728" s="445"/>
      <c r="Q728" s="445"/>
      <c r="R728" s="445"/>
      <c r="S728" s="445"/>
      <c r="T728" s="445"/>
      <c r="U728" s="445"/>
      <c r="V728" s="445"/>
      <c r="W728" s="445"/>
      <c r="X728" s="445"/>
      <c r="Y728" s="445"/>
      <c r="Z728" s="445"/>
    </row>
    <row r="729" spans="1:26" ht="15.75" x14ac:dyDescent="0.25">
      <c r="A729" s="445"/>
      <c r="B729" s="445"/>
      <c r="C729" s="445"/>
      <c r="D729" s="445"/>
      <c r="E729" s="445"/>
      <c r="F729" s="445"/>
      <c r="G729" s="445"/>
      <c r="H729" s="445"/>
      <c r="I729" s="445"/>
      <c r="J729" s="445"/>
      <c r="K729" s="445"/>
      <c r="L729" s="445"/>
      <c r="M729" s="445"/>
      <c r="N729" s="445"/>
      <c r="O729" s="445"/>
      <c r="P729" s="445"/>
      <c r="Q729" s="445"/>
      <c r="R729" s="445"/>
      <c r="S729" s="445"/>
      <c r="T729" s="445"/>
      <c r="U729" s="445"/>
      <c r="V729" s="445"/>
      <c r="W729" s="445"/>
      <c r="X729" s="445"/>
      <c r="Y729" s="445"/>
      <c r="Z729" s="445"/>
    </row>
    <row r="730" spans="1:26" ht="15.75" x14ac:dyDescent="0.25">
      <c r="A730" s="445"/>
      <c r="B730" s="445"/>
      <c r="C730" s="445"/>
      <c r="D730" s="445"/>
      <c r="E730" s="445"/>
      <c r="F730" s="445"/>
      <c r="G730" s="445"/>
      <c r="H730" s="445"/>
      <c r="I730" s="445"/>
      <c r="J730" s="445"/>
      <c r="K730" s="445"/>
      <c r="L730" s="445"/>
      <c r="M730" s="445"/>
      <c r="N730" s="445"/>
      <c r="O730" s="445"/>
      <c r="P730" s="445"/>
      <c r="Q730" s="445"/>
      <c r="R730" s="445"/>
      <c r="S730" s="445"/>
      <c r="T730" s="445"/>
      <c r="U730" s="445"/>
      <c r="V730" s="445"/>
      <c r="W730" s="445"/>
      <c r="X730" s="445"/>
      <c r="Y730" s="445"/>
      <c r="Z730" s="445"/>
    </row>
    <row r="731" spans="1:26" ht="15.75" x14ac:dyDescent="0.25">
      <c r="A731" s="445"/>
      <c r="B731" s="445"/>
      <c r="C731" s="445"/>
      <c r="D731" s="445"/>
      <c r="E731" s="445"/>
      <c r="F731" s="445"/>
      <c r="G731" s="445"/>
      <c r="H731" s="445"/>
      <c r="I731" s="445"/>
      <c r="J731" s="445"/>
      <c r="K731" s="445"/>
      <c r="L731" s="445"/>
      <c r="M731" s="445"/>
      <c r="N731" s="445"/>
      <c r="O731" s="445"/>
      <c r="P731" s="445"/>
      <c r="Q731" s="445"/>
      <c r="R731" s="445"/>
      <c r="S731" s="445"/>
      <c r="T731" s="445"/>
      <c r="U731" s="445"/>
      <c r="V731" s="445"/>
      <c r="W731" s="445"/>
      <c r="X731" s="445"/>
      <c r="Y731" s="445"/>
      <c r="Z731" s="445"/>
    </row>
    <row r="732" spans="1:26" ht="15.75" x14ac:dyDescent="0.25">
      <c r="A732" s="445"/>
      <c r="B732" s="445"/>
      <c r="C732" s="445"/>
      <c r="D732" s="445"/>
      <c r="E732" s="445"/>
      <c r="F732" s="445"/>
      <c r="G732" s="445"/>
      <c r="H732" s="445"/>
      <c r="I732" s="445"/>
      <c r="J732" s="445"/>
      <c r="K732" s="445"/>
      <c r="L732" s="445"/>
      <c r="M732" s="445"/>
      <c r="N732" s="445"/>
      <c r="O732" s="445"/>
      <c r="P732" s="445"/>
      <c r="Q732" s="445"/>
      <c r="R732" s="445"/>
      <c r="S732" s="445"/>
      <c r="T732" s="445"/>
      <c r="U732" s="445"/>
      <c r="V732" s="445"/>
      <c r="W732" s="445"/>
      <c r="X732" s="445"/>
      <c r="Y732" s="445"/>
      <c r="Z732" s="445"/>
    </row>
    <row r="733" spans="1:26" ht="15.75" x14ac:dyDescent="0.25">
      <c r="A733" s="445"/>
      <c r="B733" s="445"/>
      <c r="C733" s="445"/>
      <c r="D733" s="445"/>
      <c r="E733" s="445"/>
      <c r="F733" s="445"/>
      <c r="G733" s="445"/>
      <c r="H733" s="445"/>
      <c r="I733" s="445"/>
      <c r="J733" s="445"/>
      <c r="K733" s="445"/>
      <c r="L733" s="445"/>
      <c r="M733" s="445"/>
      <c r="N733" s="445"/>
      <c r="O733" s="445"/>
      <c r="P733" s="445"/>
      <c r="Q733" s="445"/>
      <c r="R733" s="445"/>
      <c r="S733" s="445"/>
      <c r="T733" s="445"/>
      <c r="U733" s="445"/>
      <c r="V733" s="445"/>
      <c r="W733" s="445"/>
      <c r="X733" s="445"/>
      <c r="Y733" s="445"/>
      <c r="Z733" s="445"/>
    </row>
    <row r="734" spans="1:26" ht="15.75" x14ac:dyDescent="0.25">
      <c r="A734" s="445"/>
      <c r="B734" s="445"/>
      <c r="C734" s="445"/>
      <c r="D734" s="445"/>
      <c r="E734" s="445"/>
      <c r="F734" s="445"/>
      <c r="G734" s="445"/>
      <c r="H734" s="445"/>
      <c r="I734" s="445"/>
      <c r="J734" s="445"/>
      <c r="K734" s="445"/>
      <c r="L734" s="445"/>
      <c r="M734" s="445"/>
      <c r="N734" s="445"/>
      <c r="O734" s="445"/>
      <c r="P734" s="445"/>
      <c r="Q734" s="445"/>
      <c r="R734" s="445"/>
      <c r="S734" s="445"/>
      <c r="T734" s="445"/>
      <c r="U734" s="445"/>
      <c r="V734" s="445"/>
      <c r="W734" s="445"/>
      <c r="X734" s="445"/>
      <c r="Y734" s="445"/>
      <c r="Z734" s="445"/>
    </row>
    <row r="735" spans="1:26" ht="15.75" x14ac:dyDescent="0.25">
      <c r="A735" s="445"/>
      <c r="B735" s="445"/>
      <c r="C735" s="445"/>
      <c r="D735" s="445"/>
      <c r="E735" s="445"/>
      <c r="F735" s="445"/>
      <c r="G735" s="445"/>
      <c r="H735" s="445"/>
      <c r="I735" s="445"/>
      <c r="J735" s="445"/>
      <c r="K735" s="445"/>
      <c r="L735" s="445"/>
      <c r="M735" s="445"/>
      <c r="N735" s="445"/>
      <c r="O735" s="445"/>
      <c r="P735" s="445"/>
      <c r="Q735" s="445"/>
      <c r="R735" s="445"/>
      <c r="S735" s="445"/>
      <c r="T735" s="445"/>
      <c r="U735" s="445"/>
      <c r="V735" s="445"/>
      <c r="W735" s="445"/>
      <c r="X735" s="445"/>
      <c r="Y735" s="445"/>
      <c r="Z735" s="445"/>
    </row>
    <row r="736" spans="1:26" ht="15.75" x14ac:dyDescent="0.25">
      <c r="A736" s="445"/>
      <c r="B736" s="445"/>
      <c r="C736" s="445"/>
      <c r="D736" s="445"/>
      <c r="E736" s="445"/>
      <c r="F736" s="445"/>
      <c r="G736" s="445"/>
      <c r="H736" s="445"/>
      <c r="I736" s="445"/>
      <c r="J736" s="445"/>
      <c r="K736" s="445"/>
      <c r="L736" s="445"/>
      <c r="M736" s="445"/>
      <c r="N736" s="445"/>
      <c r="O736" s="445"/>
      <c r="P736" s="445"/>
      <c r="Q736" s="445"/>
      <c r="R736" s="445"/>
      <c r="S736" s="445"/>
      <c r="T736" s="445"/>
      <c r="U736" s="445"/>
      <c r="V736" s="445"/>
      <c r="W736" s="445"/>
      <c r="X736" s="445"/>
      <c r="Y736" s="445"/>
      <c r="Z736" s="445"/>
    </row>
    <row r="737" spans="1:26" ht="15.75" x14ac:dyDescent="0.25">
      <c r="A737" s="445"/>
      <c r="B737" s="445"/>
      <c r="C737" s="445"/>
      <c r="D737" s="445"/>
      <c r="E737" s="445"/>
      <c r="F737" s="445"/>
      <c r="G737" s="445"/>
      <c r="H737" s="445"/>
      <c r="I737" s="445"/>
      <c r="J737" s="445"/>
      <c r="K737" s="445"/>
      <c r="L737" s="445"/>
      <c r="M737" s="445"/>
      <c r="N737" s="445"/>
      <c r="O737" s="445"/>
      <c r="P737" s="445"/>
      <c r="Q737" s="445"/>
      <c r="R737" s="445"/>
      <c r="S737" s="445"/>
      <c r="T737" s="445"/>
      <c r="U737" s="445"/>
      <c r="V737" s="445"/>
      <c r="W737" s="445"/>
      <c r="X737" s="445"/>
      <c r="Y737" s="445"/>
      <c r="Z737" s="445"/>
    </row>
    <row r="738" spans="1:26" ht="15.75" x14ac:dyDescent="0.25">
      <c r="A738" s="445"/>
      <c r="B738" s="445"/>
      <c r="C738" s="445"/>
      <c r="D738" s="445"/>
      <c r="E738" s="445"/>
      <c r="F738" s="445"/>
      <c r="G738" s="445"/>
      <c r="H738" s="445"/>
      <c r="I738" s="445"/>
      <c r="J738" s="445"/>
      <c r="K738" s="445"/>
      <c r="L738" s="445"/>
      <c r="M738" s="445"/>
      <c r="N738" s="445"/>
      <c r="O738" s="445"/>
      <c r="P738" s="445"/>
      <c r="Q738" s="445"/>
      <c r="R738" s="445"/>
      <c r="S738" s="445"/>
      <c r="T738" s="445"/>
      <c r="U738" s="445"/>
      <c r="V738" s="445"/>
      <c r="W738" s="445"/>
      <c r="X738" s="445"/>
      <c r="Y738" s="445"/>
      <c r="Z738" s="445"/>
    </row>
    <row r="739" spans="1:26" ht="15.75" x14ac:dyDescent="0.25">
      <c r="A739" s="445"/>
      <c r="B739" s="445"/>
      <c r="C739" s="445"/>
      <c r="D739" s="445"/>
      <c r="E739" s="445"/>
      <c r="F739" s="445"/>
      <c r="G739" s="445"/>
      <c r="H739" s="445"/>
      <c r="I739" s="445"/>
      <c r="J739" s="445"/>
      <c r="K739" s="445"/>
      <c r="L739" s="445"/>
      <c r="M739" s="445"/>
      <c r="N739" s="445"/>
      <c r="O739" s="445"/>
      <c r="P739" s="445"/>
      <c r="Q739" s="445"/>
      <c r="R739" s="445"/>
      <c r="S739" s="445"/>
      <c r="T739" s="445"/>
      <c r="U739" s="445"/>
      <c r="V739" s="445"/>
      <c r="W739" s="445"/>
      <c r="X739" s="445"/>
      <c r="Y739" s="445"/>
      <c r="Z739" s="445"/>
    </row>
    <row r="740" spans="1:26" ht="15.75" x14ac:dyDescent="0.25">
      <c r="A740" s="445"/>
      <c r="B740" s="445"/>
      <c r="C740" s="445"/>
      <c r="D740" s="445"/>
      <c r="E740" s="445"/>
      <c r="F740" s="445"/>
      <c r="G740" s="445"/>
      <c r="H740" s="445"/>
      <c r="I740" s="445"/>
      <c r="J740" s="445"/>
      <c r="K740" s="445"/>
      <c r="L740" s="445"/>
      <c r="M740" s="445"/>
      <c r="N740" s="445"/>
      <c r="O740" s="445"/>
      <c r="P740" s="445"/>
      <c r="Q740" s="445"/>
      <c r="R740" s="445"/>
      <c r="S740" s="445"/>
      <c r="T740" s="445"/>
      <c r="U740" s="445"/>
      <c r="V740" s="445"/>
      <c r="W740" s="445"/>
      <c r="X740" s="445"/>
      <c r="Y740" s="445"/>
      <c r="Z740" s="445"/>
    </row>
    <row r="741" spans="1:26" ht="15.75" x14ac:dyDescent="0.25">
      <c r="A741" s="445"/>
      <c r="B741" s="445"/>
      <c r="C741" s="445"/>
      <c r="D741" s="445"/>
      <c r="E741" s="445"/>
      <c r="F741" s="445"/>
      <c r="G741" s="445"/>
      <c r="H741" s="445"/>
      <c r="I741" s="445"/>
      <c r="J741" s="445"/>
      <c r="K741" s="445"/>
      <c r="L741" s="445"/>
      <c r="M741" s="445"/>
      <c r="N741" s="445"/>
      <c r="O741" s="445"/>
      <c r="P741" s="445"/>
      <c r="Q741" s="445"/>
      <c r="R741" s="445"/>
      <c r="S741" s="445"/>
      <c r="T741" s="445"/>
      <c r="U741" s="445"/>
      <c r="V741" s="445"/>
      <c r="W741" s="445"/>
      <c r="X741" s="445"/>
      <c r="Y741" s="445"/>
      <c r="Z741" s="445"/>
    </row>
    <row r="742" spans="1:26" ht="15.75" x14ac:dyDescent="0.25">
      <c r="A742" s="445"/>
      <c r="B742" s="445"/>
      <c r="C742" s="445"/>
      <c r="D742" s="445"/>
      <c r="E742" s="445"/>
      <c r="F742" s="445"/>
      <c r="G742" s="445"/>
      <c r="H742" s="445"/>
      <c r="I742" s="445"/>
      <c r="J742" s="445"/>
      <c r="K742" s="445"/>
      <c r="L742" s="445"/>
      <c r="M742" s="445"/>
      <c r="N742" s="445"/>
      <c r="O742" s="445"/>
      <c r="P742" s="445"/>
      <c r="Q742" s="445"/>
      <c r="R742" s="445"/>
      <c r="S742" s="445"/>
      <c r="T742" s="445"/>
      <c r="U742" s="445"/>
      <c r="V742" s="445"/>
      <c r="W742" s="445"/>
      <c r="X742" s="445"/>
      <c r="Y742" s="445"/>
      <c r="Z742" s="445"/>
    </row>
    <row r="743" spans="1:26" ht="15.75" x14ac:dyDescent="0.25">
      <c r="A743" s="445"/>
      <c r="B743" s="445"/>
      <c r="C743" s="445"/>
      <c r="D743" s="445"/>
      <c r="E743" s="445"/>
      <c r="F743" s="445"/>
      <c r="G743" s="445"/>
      <c r="H743" s="445"/>
      <c r="I743" s="445"/>
      <c r="J743" s="445"/>
      <c r="K743" s="445"/>
      <c r="L743" s="445"/>
      <c r="M743" s="445"/>
      <c r="N743" s="445"/>
      <c r="O743" s="445"/>
      <c r="P743" s="445"/>
      <c r="Q743" s="445"/>
      <c r="R743" s="445"/>
      <c r="S743" s="445"/>
      <c r="T743" s="445"/>
      <c r="U743" s="445"/>
      <c r="V743" s="445"/>
      <c r="W743" s="445"/>
      <c r="X743" s="445"/>
      <c r="Y743" s="445"/>
      <c r="Z743" s="445"/>
    </row>
    <row r="744" spans="1:26" ht="15.75" x14ac:dyDescent="0.25">
      <c r="A744" s="445"/>
      <c r="B744" s="445"/>
      <c r="C744" s="445"/>
      <c r="D744" s="445"/>
      <c r="E744" s="445"/>
      <c r="F744" s="445"/>
      <c r="G744" s="445"/>
      <c r="H744" s="445"/>
      <c r="I744" s="445"/>
      <c r="J744" s="445"/>
      <c r="K744" s="445"/>
      <c r="L744" s="445"/>
      <c r="M744" s="445"/>
      <c r="N744" s="445"/>
      <c r="O744" s="445"/>
      <c r="P744" s="445"/>
      <c r="Q744" s="445"/>
      <c r="R744" s="445"/>
      <c r="S744" s="445"/>
      <c r="T744" s="445"/>
      <c r="U744" s="445"/>
      <c r="V744" s="445"/>
      <c r="W744" s="445"/>
      <c r="X744" s="445"/>
      <c r="Y744" s="445"/>
      <c r="Z744" s="445"/>
    </row>
    <row r="745" spans="1:26" ht="15.75" x14ac:dyDescent="0.25">
      <c r="A745" s="445"/>
      <c r="B745" s="445"/>
      <c r="C745" s="445"/>
      <c r="D745" s="445"/>
      <c r="E745" s="445"/>
      <c r="F745" s="445"/>
      <c r="G745" s="445"/>
      <c r="H745" s="445"/>
      <c r="I745" s="445"/>
      <c r="J745" s="445"/>
      <c r="K745" s="445"/>
      <c r="L745" s="445"/>
      <c r="M745" s="445"/>
      <c r="N745" s="445"/>
      <c r="O745" s="445"/>
      <c r="P745" s="445"/>
      <c r="Q745" s="445"/>
      <c r="R745" s="445"/>
      <c r="S745" s="445"/>
      <c r="T745" s="445"/>
      <c r="U745" s="445"/>
      <c r="V745" s="445"/>
      <c r="W745" s="445"/>
      <c r="X745" s="445"/>
      <c r="Y745" s="445"/>
      <c r="Z745" s="445"/>
    </row>
    <row r="746" spans="1:26" ht="15.75" x14ac:dyDescent="0.25">
      <c r="A746" s="445"/>
      <c r="B746" s="445"/>
      <c r="C746" s="445"/>
      <c r="D746" s="445"/>
      <c r="E746" s="445"/>
      <c r="F746" s="445"/>
      <c r="G746" s="445"/>
      <c r="H746" s="445"/>
      <c r="I746" s="445"/>
      <c r="J746" s="445"/>
      <c r="K746" s="445"/>
      <c r="L746" s="445"/>
      <c r="M746" s="445"/>
      <c r="N746" s="445"/>
      <c r="O746" s="445"/>
      <c r="P746" s="445"/>
      <c r="Q746" s="445"/>
      <c r="R746" s="445"/>
      <c r="S746" s="445"/>
      <c r="T746" s="445"/>
      <c r="U746" s="445"/>
      <c r="V746" s="445"/>
      <c r="W746" s="445"/>
      <c r="X746" s="445"/>
      <c r="Y746" s="445"/>
      <c r="Z746" s="445"/>
    </row>
    <row r="747" spans="1:26" ht="15.75" x14ac:dyDescent="0.25">
      <c r="A747" s="445"/>
      <c r="B747" s="445"/>
      <c r="C747" s="445"/>
      <c r="D747" s="445"/>
      <c r="E747" s="445"/>
      <c r="F747" s="445"/>
      <c r="G747" s="445"/>
      <c r="H747" s="445"/>
      <c r="I747" s="445"/>
      <c r="J747" s="445"/>
      <c r="K747" s="445"/>
      <c r="L747" s="445"/>
      <c r="M747" s="445"/>
      <c r="N747" s="445"/>
      <c r="O747" s="445"/>
      <c r="P747" s="445"/>
      <c r="Q747" s="445"/>
      <c r="R747" s="445"/>
      <c r="S747" s="445"/>
      <c r="T747" s="445"/>
      <c r="U747" s="445"/>
      <c r="V747" s="445"/>
      <c r="W747" s="445"/>
      <c r="X747" s="445"/>
      <c r="Y747" s="445"/>
      <c r="Z747" s="445"/>
    </row>
    <row r="748" spans="1:26" ht="15.75" x14ac:dyDescent="0.25">
      <c r="A748" s="445"/>
      <c r="B748" s="445"/>
      <c r="C748" s="445"/>
      <c r="D748" s="445"/>
      <c r="E748" s="445"/>
      <c r="F748" s="445"/>
      <c r="G748" s="445"/>
      <c r="H748" s="445"/>
      <c r="I748" s="445"/>
      <c r="J748" s="445"/>
      <c r="K748" s="445"/>
      <c r="L748" s="445"/>
      <c r="M748" s="445"/>
      <c r="N748" s="445"/>
      <c r="O748" s="445"/>
      <c r="P748" s="445"/>
      <c r="Q748" s="445"/>
      <c r="R748" s="445"/>
      <c r="S748" s="445"/>
      <c r="T748" s="445"/>
      <c r="U748" s="445"/>
      <c r="V748" s="445"/>
      <c r="W748" s="445"/>
      <c r="X748" s="445"/>
      <c r="Y748" s="445"/>
      <c r="Z748" s="445"/>
    </row>
    <row r="749" spans="1:26" ht="15.75" x14ac:dyDescent="0.25">
      <c r="A749" s="445"/>
      <c r="B749" s="445"/>
      <c r="C749" s="445"/>
      <c r="D749" s="445"/>
      <c r="E749" s="445"/>
      <c r="F749" s="445"/>
      <c r="G749" s="445"/>
      <c r="H749" s="445"/>
      <c r="I749" s="445"/>
      <c r="J749" s="445"/>
      <c r="K749" s="445"/>
      <c r="L749" s="445"/>
      <c r="M749" s="445"/>
      <c r="N749" s="445"/>
      <c r="O749" s="445"/>
      <c r="P749" s="445"/>
      <c r="Q749" s="445"/>
      <c r="R749" s="445"/>
      <c r="S749" s="445"/>
      <c r="T749" s="445"/>
      <c r="U749" s="445"/>
      <c r="V749" s="445"/>
      <c r="W749" s="445"/>
      <c r="X749" s="445"/>
      <c r="Y749" s="445"/>
      <c r="Z749" s="445"/>
    </row>
    <row r="750" spans="1:26" ht="15.75" x14ac:dyDescent="0.25">
      <c r="A750" s="445"/>
      <c r="B750" s="445"/>
      <c r="C750" s="445"/>
      <c r="D750" s="445"/>
      <c r="E750" s="445"/>
      <c r="F750" s="445"/>
      <c r="G750" s="445"/>
      <c r="H750" s="445"/>
      <c r="I750" s="445"/>
      <c r="J750" s="445"/>
      <c r="K750" s="445"/>
      <c r="L750" s="445"/>
      <c r="M750" s="445"/>
      <c r="N750" s="445"/>
      <c r="O750" s="445"/>
      <c r="P750" s="445"/>
      <c r="Q750" s="445"/>
      <c r="R750" s="445"/>
      <c r="S750" s="445"/>
      <c r="T750" s="445"/>
      <c r="U750" s="445"/>
      <c r="V750" s="445"/>
      <c r="W750" s="445"/>
      <c r="X750" s="445"/>
      <c r="Y750" s="445"/>
      <c r="Z750" s="445"/>
    </row>
    <row r="751" spans="1:26" ht="15.75" x14ac:dyDescent="0.25">
      <c r="A751" s="445"/>
      <c r="B751" s="445"/>
      <c r="C751" s="445"/>
      <c r="D751" s="445"/>
      <c r="E751" s="445"/>
      <c r="F751" s="445"/>
      <c r="G751" s="445"/>
      <c r="H751" s="445"/>
      <c r="I751" s="445"/>
      <c r="J751" s="445"/>
      <c r="K751" s="445"/>
      <c r="L751" s="445"/>
      <c r="M751" s="445"/>
      <c r="N751" s="445"/>
      <c r="O751" s="445"/>
      <c r="P751" s="445"/>
      <c r="Q751" s="445"/>
      <c r="R751" s="445"/>
      <c r="S751" s="445"/>
      <c r="T751" s="445"/>
      <c r="U751" s="445"/>
      <c r="V751" s="445"/>
      <c r="W751" s="445"/>
      <c r="X751" s="445"/>
      <c r="Y751" s="445"/>
      <c r="Z751" s="445"/>
    </row>
    <row r="752" spans="1:26" ht="15.75" x14ac:dyDescent="0.25">
      <c r="A752" s="445"/>
      <c r="B752" s="445"/>
      <c r="C752" s="445"/>
      <c r="D752" s="445"/>
      <c r="E752" s="445"/>
      <c r="F752" s="445"/>
      <c r="G752" s="445"/>
      <c r="H752" s="445"/>
      <c r="I752" s="445"/>
      <c r="J752" s="445"/>
      <c r="K752" s="445"/>
      <c r="L752" s="445"/>
      <c r="M752" s="445"/>
      <c r="N752" s="445"/>
      <c r="O752" s="445"/>
      <c r="P752" s="445"/>
      <c r="Q752" s="445"/>
      <c r="R752" s="445"/>
      <c r="S752" s="445"/>
      <c r="T752" s="445"/>
      <c r="U752" s="445"/>
      <c r="V752" s="445"/>
      <c r="W752" s="445"/>
      <c r="X752" s="445"/>
      <c r="Y752" s="445"/>
      <c r="Z752" s="445"/>
    </row>
    <row r="753" spans="1:26" ht="15.75" x14ac:dyDescent="0.25">
      <c r="A753" s="445"/>
      <c r="B753" s="445"/>
      <c r="C753" s="445"/>
      <c r="D753" s="445"/>
      <c r="E753" s="445"/>
      <c r="F753" s="445"/>
      <c r="G753" s="445"/>
      <c r="H753" s="445"/>
      <c r="I753" s="445"/>
      <c r="J753" s="445"/>
      <c r="K753" s="445"/>
      <c r="L753" s="445"/>
      <c r="M753" s="445"/>
      <c r="N753" s="445"/>
      <c r="O753" s="445"/>
      <c r="P753" s="445"/>
      <c r="Q753" s="445"/>
      <c r="R753" s="445"/>
      <c r="S753" s="445"/>
      <c r="T753" s="445"/>
      <c r="U753" s="445"/>
      <c r="V753" s="445"/>
      <c r="W753" s="445"/>
      <c r="X753" s="445"/>
      <c r="Y753" s="445"/>
      <c r="Z753" s="445"/>
    </row>
    <row r="754" spans="1:26" ht="15.75" x14ac:dyDescent="0.25">
      <c r="A754" s="445"/>
      <c r="B754" s="445"/>
      <c r="C754" s="445"/>
      <c r="D754" s="445"/>
      <c r="E754" s="445"/>
      <c r="F754" s="445"/>
      <c r="G754" s="445"/>
      <c r="H754" s="445"/>
      <c r="I754" s="445"/>
      <c r="J754" s="445"/>
      <c r="K754" s="445"/>
      <c r="L754" s="445"/>
      <c r="M754" s="445"/>
      <c r="N754" s="445"/>
      <c r="O754" s="445"/>
      <c r="P754" s="445"/>
      <c r="Q754" s="445"/>
      <c r="R754" s="445"/>
      <c r="S754" s="445"/>
      <c r="T754" s="445"/>
      <c r="U754" s="445"/>
      <c r="V754" s="445"/>
      <c r="W754" s="445"/>
      <c r="X754" s="445"/>
      <c r="Y754" s="445"/>
      <c r="Z754" s="445"/>
    </row>
    <row r="755" spans="1:26" ht="15.75" x14ac:dyDescent="0.25">
      <c r="A755" s="445"/>
      <c r="B755" s="445"/>
      <c r="C755" s="445"/>
      <c r="D755" s="445"/>
      <c r="E755" s="445"/>
      <c r="F755" s="445"/>
      <c r="G755" s="445"/>
      <c r="H755" s="445"/>
      <c r="I755" s="445"/>
      <c r="J755" s="445"/>
      <c r="K755" s="445"/>
      <c r="L755" s="445"/>
      <c r="M755" s="445"/>
      <c r="N755" s="445"/>
      <c r="O755" s="445"/>
      <c r="P755" s="445"/>
      <c r="Q755" s="445"/>
      <c r="R755" s="445"/>
      <c r="S755" s="445"/>
      <c r="T755" s="445"/>
      <c r="U755" s="445"/>
      <c r="V755" s="445"/>
      <c r="W755" s="445"/>
      <c r="X755" s="445"/>
      <c r="Y755" s="445"/>
      <c r="Z755" s="445"/>
    </row>
    <row r="756" spans="1:26" ht="15.75" x14ac:dyDescent="0.25">
      <c r="A756" s="445"/>
      <c r="B756" s="445"/>
      <c r="C756" s="445"/>
      <c r="D756" s="445"/>
      <c r="E756" s="445"/>
      <c r="F756" s="445"/>
      <c r="G756" s="445"/>
      <c r="H756" s="445"/>
      <c r="I756" s="445"/>
      <c r="J756" s="445"/>
      <c r="K756" s="445"/>
      <c r="L756" s="445"/>
      <c r="M756" s="445"/>
      <c r="N756" s="445"/>
      <c r="O756" s="445"/>
      <c r="P756" s="445"/>
      <c r="Q756" s="445"/>
      <c r="R756" s="445"/>
      <c r="S756" s="445"/>
      <c r="T756" s="445"/>
      <c r="U756" s="445"/>
      <c r="V756" s="445"/>
      <c r="W756" s="445"/>
      <c r="X756" s="445"/>
      <c r="Y756" s="445"/>
      <c r="Z756" s="445"/>
    </row>
    <row r="757" spans="1:26" ht="15.75" x14ac:dyDescent="0.25">
      <c r="A757" s="445"/>
      <c r="B757" s="445"/>
      <c r="C757" s="445"/>
      <c r="D757" s="445"/>
      <c r="E757" s="445"/>
      <c r="F757" s="445"/>
      <c r="G757" s="445"/>
      <c r="H757" s="445"/>
      <c r="I757" s="445"/>
      <c r="J757" s="445"/>
      <c r="K757" s="445"/>
      <c r="L757" s="445"/>
      <c r="M757" s="445"/>
      <c r="N757" s="445"/>
      <c r="O757" s="445"/>
      <c r="P757" s="445"/>
      <c r="Q757" s="445"/>
      <c r="R757" s="445"/>
      <c r="S757" s="445"/>
      <c r="T757" s="445"/>
      <c r="U757" s="445"/>
      <c r="V757" s="445"/>
      <c r="W757" s="445"/>
      <c r="X757" s="445"/>
      <c r="Y757" s="445"/>
      <c r="Z757" s="445"/>
    </row>
    <row r="758" spans="1:26" ht="15.75" x14ac:dyDescent="0.25">
      <c r="A758" s="445"/>
      <c r="B758" s="445"/>
      <c r="C758" s="445"/>
      <c r="D758" s="445"/>
      <c r="E758" s="445"/>
      <c r="F758" s="445"/>
      <c r="G758" s="445"/>
      <c r="H758" s="445"/>
      <c r="I758" s="445"/>
      <c r="J758" s="445"/>
      <c r="K758" s="445"/>
      <c r="L758" s="445"/>
      <c r="M758" s="445"/>
      <c r="N758" s="445"/>
      <c r="O758" s="445"/>
      <c r="P758" s="445"/>
      <c r="Q758" s="445"/>
      <c r="R758" s="445"/>
      <c r="S758" s="445"/>
      <c r="T758" s="445"/>
      <c r="U758" s="445"/>
      <c r="V758" s="445"/>
      <c r="W758" s="445"/>
      <c r="X758" s="445"/>
      <c r="Y758" s="445"/>
      <c r="Z758" s="445"/>
    </row>
    <row r="759" spans="1:26" ht="15.75" x14ac:dyDescent="0.25">
      <c r="A759" s="445"/>
      <c r="B759" s="445"/>
      <c r="C759" s="445"/>
      <c r="D759" s="445"/>
      <c r="E759" s="445"/>
      <c r="F759" s="445"/>
      <c r="G759" s="445"/>
      <c r="H759" s="445"/>
      <c r="I759" s="445"/>
      <c r="J759" s="445"/>
      <c r="K759" s="445"/>
      <c r="L759" s="445"/>
      <c r="M759" s="445"/>
      <c r="N759" s="445"/>
      <c r="O759" s="445"/>
      <c r="P759" s="445"/>
      <c r="Q759" s="445"/>
      <c r="R759" s="445"/>
      <c r="S759" s="445"/>
      <c r="T759" s="445"/>
      <c r="U759" s="445"/>
      <c r="V759" s="445"/>
      <c r="W759" s="445"/>
      <c r="X759" s="445"/>
      <c r="Y759" s="445"/>
      <c r="Z759" s="445"/>
    </row>
    <row r="760" spans="1:26" ht="15.75" x14ac:dyDescent="0.25">
      <c r="A760" s="445"/>
      <c r="B760" s="445"/>
      <c r="C760" s="445"/>
      <c r="D760" s="445"/>
      <c r="E760" s="445"/>
      <c r="F760" s="445"/>
      <c r="G760" s="445"/>
      <c r="H760" s="445"/>
      <c r="I760" s="445"/>
      <c r="J760" s="445"/>
      <c r="K760" s="445"/>
      <c r="L760" s="445"/>
      <c r="M760" s="445"/>
      <c r="N760" s="445"/>
      <c r="O760" s="445"/>
      <c r="P760" s="445"/>
      <c r="Q760" s="445"/>
      <c r="R760" s="445"/>
      <c r="S760" s="445"/>
      <c r="T760" s="445"/>
      <c r="U760" s="445"/>
      <c r="V760" s="445"/>
      <c r="W760" s="445"/>
      <c r="X760" s="445"/>
      <c r="Y760" s="445"/>
      <c r="Z760" s="445"/>
    </row>
    <row r="761" spans="1:26" ht="15.75" x14ac:dyDescent="0.25">
      <c r="A761" s="445"/>
      <c r="B761" s="445"/>
      <c r="C761" s="445"/>
      <c r="D761" s="445"/>
      <c r="E761" s="445"/>
      <c r="F761" s="445"/>
      <c r="G761" s="445"/>
      <c r="H761" s="445"/>
      <c r="I761" s="445"/>
      <c r="J761" s="445"/>
      <c r="K761" s="445"/>
      <c r="L761" s="445"/>
      <c r="M761" s="445"/>
      <c r="N761" s="445"/>
      <c r="O761" s="445"/>
      <c r="P761" s="445"/>
      <c r="Q761" s="445"/>
      <c r="R761" s="445"/>
      <c r="S761" s="445"/>
      <c r="T761" s="445"/>
      <c r="U761" s="445"/>
      <c r="V761" s="445"/>
      <c r="W761" s="445"/>
      <c r="X761" s="445"/>
      <c r="Y761" s="445"/>
      <c r="Z761" s="445"/>
    </row>
    <row r="762" spans="1:26" ht="15.75" x14ac:dyDescent="0.25">
      <c r="A762" s="445"/>
      <c r="B762" s="445"/>
      <c r="C762" s="445"/>
      <c r="D762" s="445"/>
      <c r="E762" s="445"/>
      <c r="F762" s="445"/>
      <c r="G762" s="445"/>
      <c r="H762" s="445"/>
      <c r="I762" s="445"/>
      <c r="J762" s="445"/>
      <c r="K762" s="445"/>
      <c r="L762" s="445"/>
      <c r="M762" s="445"/>
      <c r="N762" s="445"/>
      <c r="O762" s="445"/>
      <c r="P762" s="445"/>
      <c r="Q762" s="445"/>
      <c r="R762" s="445"/>
      <c r="S762" s="445"/>
      <c r="T762" s="445"/>
      <c r="U762" s="445"/>
      <c r="V762" s="445"/>
      <c r="W762" s="445"/>
      <c r="X762" s="445"/>
      <c r="Y762" s="445"/>
      <c r="Z762" s="445"/>
    </row>
    <row r="763" spans="1:26" ht="15.75" x14ac:dyDescent="0.25">
      <c r="A763" s="445"/>
      <c r="B763" s="445"/>
      <c r="C763" s="445"/>
      <c r="D763" s="445"/>
      <c r="E763" s="445"/>
      <c r="F763" s="445"/>
      <c r="G763" s="445"/>
      <c r="H763" s="445"/>
      <c r="I763" s="445"/>
      <c r="J763" s="445"/>
      <c r="K763" s="445"/>
      <c r="L763" s="445"/>
      <c r="M763" s="445"/>
      <c r="N763" s="445"/>
      <c r="O763" s="445"/>
      <c r="P763" s="445"/>
      <c r="Q763" s="445"/>
      <c r="R763" s="445"/>
      <c r="S763" s="445"/>
      <c r="T763" s="445"/>
      <c r="U763" s="445"/>
      <c r="V763" s="445"/>
      <c r="W763" s="445"/>
      <c r="X763" s="445"/>
      <c r="Y763" s="445"/>
      <c r="Z763" s="445"/>
    </row>
    <row r="764" spans="1:26" ht="15.75" x14ac:dyDescent="0.25">
      <c r="A764" s="445"/>
      <c r="B764" s="445"/>
      <c r="C764" s="445"/>
      <c r="D764" s="445"/>
      <c r="E764" s="445"/>
      <c r="F764" s="445"/>
      <c r="G764" s="445"/>
      <c r="H764" s="445"/>
      <c r="I764" s="445"/>
      <c r="J764" s="445"/>
      <c r="K764" s="445"/>
      <c r="L764" s="445"/>
      <c r="M764" s="445"/>
      <c r="N764" s="445"/>
      <c r="O764" s="445"/>
      <c r="P764" s="445"/>
      <c r="Q764" s="445"/>
      <c r="R764" s="445"/>
      <c r="S764" s="445"/>
      <c r="T764" s="445"/>
      <c r="U764" s="445"/>
      <c r="V764" s="445"/>
      <c r="W764" s="445"/>
      <c r="X764" s="445"/>
      <c r="Y764" s="445"/>
      <c r="Z764" s="445"/>
    </row>
    <row r="765" spans="1:26" ht="15.75" x14ac:dyDescent="0.25">
      <c r="A765" s="445"/>
      <c r="B765" s="445"/>
      <c r="C765" s="445"/>
      <c r="D765" s="445"/>
      <c r="E765" s="445"/>
      <c r="F765" s="445"/>
      <c r="G765" s="445"/>
      <c r="H765" s="445"/>
      <c r="I765" s="445"/>
      <c r="J765" s="445"/>
      <c r="K765" s="445"/>
      <c r="L765" s="445"/>
      <c r="M765" s="445"/>
      <c r="N765" s="445"/>
      <c r="O765" s="445"/>
      <c r="P765" s="445"/>
      <c r="Q765" s="445"/>
      <c r="R765" s="445"/>
      <c r="S765" s="445"/>
      <c r="T765" s="445"/>
      <c r="U765" s="445"/>
      <c r="V765" s="445"/>
      <c r="W765" s="445"/>
      <c r="X765" s="445"/>
      <c r="Y765" s="445"/>
      <c r="Z765" s="445"/>
    </row>
    <row r="766" spans="1:26" ht="15.75" x14ac:dyDescent="0.25">
      <c r="A766" s="445"/>
      <c r="B766" s="445"/>
      <c r="C766" s="445"/>
      <c r="D766" s="445"/>
      <c r="E766" s="445"/>
      <c r="F766" s="445"/>
      <c r="G766" s="445"/>
      <c r="H766" s="445"/>
      <c r="I766" s="445"/>
      <c r="J766" s="445"/>
      <c r="K766" s="445"/>
      <c r="L766" s="445"/>
      <c r="M766" s="445"/>
      <c r="N766" s="445"/>
      <c r="O766" s="445"/>
      <c r="P766" s="445"/>
      <c r="Q766" s="445"/>
      <c r="R766" s="445"/>
      <c r="S766" s="445"/>
      <c r="T766" s="445"/>
      <c r="U766" s="445"/>
      <c r="V766" s="445"/>
      <c r="W766" s="445"/>
      <c r="X766" s="445"/>
      <c r="Y766" s="445"/>
      <c r="Z766" s="445"/>
    </row>
    <row r="767" spans="1:26" ht="15.75" x14ac:dyDescent="0.25">
      <c r="A767" s="445"/>
      <c r="B767" s="445"/>
      <c r="C767" s="445"/>
      <c r="D767" s="445"/>
      <c r="E767" s="445"/>
      <c r="F767" s="445"/>
      <c r="G767" s="445"/>
      <c r="H767" s="445"/>
      <c r="I767" s="445"/>
      <c r="J767" s="445"/>
      <c r="K767" s="445"/>
      <c r="L767" s="445"/>
      <c r="M767" s="445"/>
      <c r="N767" s="445"/>
      <c r="O767" s="445"/>
      <c r="P767" s="445"/>
      <c r="Q767" s="445"/>
      <c r="R767" s="445"/>
      <c r="S767" s="445"/>
      <c r="T767" s="445"/>
      <c r="U767" s="445"/>
      <c r="V767" s="445"/>
      <c r="W767" s="445"/>
      <c r="X767" s="445"/>
      <c r="Y767" s="445"/>
      <c r="Z767" s="445"/>
    </row>
    <row r="768" spans="1:26" ht="15.75" x14ac:dyDescent="0.25">
      <c r="A768" s="445"/>
      <c r="B768" s="445"/>
      <c r="C768" s="445"/>
      <c r="D768" s="445"/>
      <c r="E768" s="445"/>
      <c r="F768" s="445"/>
      <c r="G768" s="445"/>
      <c r="H768" s="445"/>
      <c r="I768" s="445"/>
      <c r="J768" s="445"/>
      <c r="K768" s="445"/>
      <c r="L768" s="445"/>
      <c r="M768" s="445"/>
      <c r="N768" s="445"/>
      <c r="O768" s="445"/>
      <c r="P768" s="445"/>
      <c r="Q768" s="445"/>
      <c r="R768" s="445"/>
      <c r="S768" s="445"/>
      <c r="T768" s="445"/>
      <c r="U768" s="445"/>
      <c r="V768" s="445"/>
      <c r="W768" s="445"/>
      <c r="X768" s="445"/>
      <c r="Y768" s="445"/>
      <c r="Z768" s="445"/>
    </row>
    <row r="769" spans="1:26" ht="15.75" x14ac:dyDescent="0.25">
      <c r="A769" s="445"/>
      <c r="B769" s="445"/>
      <c r="C769" s="445"/>
      <c r="D769" s="445"/>
      <c r="E769" s="445"/>
      <c r="F769" s="445"/>
      <c r="G769" s="445"/>
      <c r="H769" s="445"/>
      <c r="I769" s="445"/>
      <c r="J769" s="445"/>
      <c r="K769" s="445"/>
      <c r="L769" s="445"/>
      <c r="M769" s="445"/>
      <c r="N769" s="445"/>
      <c r="O769" s="445"/>
      <c r="P769" s="445"/>
      <c r="Q769" s="445"/>
      <c r="R769" s="445"/>
      <c r="S769" s="445"/>
      <c r="T769" s="445"/>
      <c r="U769" s="445"/>
      <c r="V769" s="445"/>
      <c r="W769" s="445"/>
      <c r="X769" s="445"/>
      <c r="Y769" s="445"/>
      <c r="Z769" s="445"/>
    </row>
    <row r="770" spans="1:26" ht="15.75" x14ac:dyDescent="0.25">
      <c r="A770" s="445"/>
      <c r="B770" s="445"/>
      <c r="C770" s="445"/>
      <c r="D770" s="445"/>
      <c r="E770" s="445"/>
      <c r="F770" s="445"/>
      <c r="G770" s="445"/>
      <c r="H770" s="445"/>
      <c r="I770" s="445"/>
      <c r="J770" s="445"/>
      <c r="K770" s="445"/>
      <c r="L770" s="445"/>
      <c r="M770" s="445"/>
      <c r="N770" s="445"/>
      <c r="O770" s="445"/>
      <c r="P770" s="445"/>
      <c r="Q770" s="445"/>
      <c r="R770" s="445"/>
      <c r="S770" s="445"/>
      <c r="T770" s="445"/>
      <c r="U770" s="445"/>
      <c r="V770" s="445"/>
      <c r="W770" s="445"/>
      <c r="X770" s="445"/>
      <c r="Y770" s="445"/>
      <c r="Z770" s="445"/>
    </row>
    <row r="771" spans="1:26" ht="15.75" x14ac:dyDescent="0.25">
      <c r="A771" s="445"/>
      <c r="B771" s="445"/>
      <c r="C771" s="445"/>
      <c r="D771" s="445"/>
      <c r="E771" s="445"/>
      <c r="F771" s="445"/>
      <c r="G771" s="445"/>
      <c r="H771" s="445"/>
      <c r="I771" s="445"/>
      <c r="J771" s="445"/>
      <c r="K771" s="445"/>
      <c r="L771" s="445"/>
      <c r="M771" s="445"/>
      <c r="N771" s="445"/>
      <c r="O771" s="445"/>
      <c r="P771" s="445"/>
      <c r="Q771" s="445"/>
      <c r="R771" s="445"/>
      <c r="S771" s="445"/>
      <c r="T771" s="445"/>
      <c r="U771" s="445"/>
      <c r="V771" s="445"/>
      <c r="W771" s="445"/>
      <c r="X771" s="445"/>
      <c r="Y771" s="445"/>
      <c r="Z771" s="445"/>
    </row>
    <row r="772" spans="1:26" ht="15.75" x14ac:dyDescent="0.25">
      <c r="A772" s="445"/>
      <c r="B772" s="445"/>
      <c r="C772" s="445"/>
      <c r="D772" s="445"/>
      <c r="E772" s="445"/>
      <c r="F772" s="445"/>
      <c r="G772" s="445"/>
      <c r="H772" s="445"/>
      <c r="I772" s="445"/>
      <c r="J772" s="445"/>
      <c r="K772" s="445"/>
      <c r="L772" s="445"/>
      <c r="M772" s="445"/>
      <c r="N772" s="445"/>
      <c r="O772" s="445"/>
      <c r="P772" s="445"/>
      <c r="Q772" s="445"/>
      <c r="R772" s="445"/>
      <c r="S772" s="445"/>
      <c r="T772" s="445"/>
      <c r="U772" s="445"/>
      <c r="V772" s="445"/>
      <c r="W772" s="445"/>
      <c r="X772" s="445"/>
      <c r="Y772" s="445"/>
      <c r="Z772" s="445"/>
    </row>
    <row r="773" spans="1:26" ht="15.75" x14ac:dyDescent="0.25">
      <c r="A773" s="445"/>
      <c r="B773" s="445"/>
      <c r="C773" s="445"/>
      <c r="D773" s="445"/>
      <c r="E773" s="445"/>
      <c r="F773" s="445"/>
      <c r="G773" s="445"/>
      <c r="H773" s="445"/>
      <c r="I773" s="445"/>
      <c r="J773" s="445"/>
      <c r="K773" s="445"/>
      <c r="L773" s="445"/>
      <c r="M773" s="445"/>
      <c r="N773" s="445"/>
      <c r="O773" s="445"/>
      <c r="P773" s="445"/>
      <c r="Q773" s="445"/>
      <c r="R773" s="445"/>
      <c r="S773" s="445"/>
      <c r="T773" s="445"/>
      <c r="U773" s="445"/>
      <c r="V773" s="445"/>
      <c r="W773" s="445"/>
      <c r="X773" s="445"/>
      <c r="Y773" s="445"/>
      <c r="Z773" s="445"/>
    </row>
    <row r="774" spans="1:26" ht="15.75" x14ac:dyDescent="0.25">
      <c r="A774" s="445"/>
      <c r="B774" s="445"/>
      <c r="C774" s="445"/>
      <c r="D774" s="445"/>
      <c r="E774" s="445"/>
      <c r="F774" s="445"/>
      <c r="G774" s="445"/>
      <c r="H774" s="445"/>
      <c r="I774" s="445"/>
      <c r="J774" s="445"/>
      <c r="K774" s="445"/>
      <c r="L774" s="445"/>
      <c r="M774" s="445"/>
      <c r="N774" s="445"/>
      <c r="O774" s="445"/>
      <c r="P774" s="445"/>
      <c r="Q774" s="445"/>
      <c r="R774" s="445"/>
      <c r="S774" s="445"/>
      <c r="T774" s="445"/>
      <c r="U774" s="445"/>
      <c r="V774" s="445"/>
      <c r="W774" s="445"/>
      <c r="X774" s="445"/>
      <c r="Y774" s="445"/>
      <c r="Z774" s="445"/>
    </row>
    <row r="775" spans="1:26" ht="15.75" x14ac:dyDescent="0.25">
      <c r="A775" s="445"/>
      <c r="B775" s="445"/>
      <c r="C775" s="445"/>
      <c r="D775" s="445"/>
      <c r="E775" s="445"/>
      <c r="F775" s="445"/>
      <c r="G775" s="445"/>
      <c r="H775" s="445"/>
      <c r="I775" s="445"/>
      <c r="J775" s="445"/>
      <c r="K775" s="445"/>
      <c r="L775" s="445"/>
      <c r="M775" s="445"/>
      <c r="N775" s="445"/>
      <c r="O775" s="445"/>
      <c r="P775" s="445"/>
      <c r="Q775" s="445"/>
      <c r="R775" s="445"/>
      <c r="S775" s="445"/>
      <c r="T775" s="445"/>
      <c r="U775" s="445"/>
      <c r="V775" s="445"/>
      <c r="W775" s="445"/>
      <c r="X775" s="445"/>
      <c r="Y775" s="445"/>
      <c r="Z775" s="445"/>
    </row>
    <row r="776" spans="1:26" ht="15.75" x14ac:dyDescent="0.25">
      <c r="A776" s="445"/>
      <c r="B776" s="445"/>
      <c r="C776" s="445"/>
      <c r="D776" s="445"/>
      <c r="E776" s="445"/>
      <c r="F776" s="445"/>
      <c r="G776" s="445"/>
      <c r="H776" s="445"/>
      <c r="I776" s="445"/>
      <c r="J776" s="445"/>
      <c r="K776" s="445"/>
      <c r="L776" s="445"/>
      <c r="M776" s="445"/>
      <c r="N776" s="445"/>
      <c r="O776" s="445"/>
      <c r="P776" s="445"/>
      <c r="Q776" s="445"/>
      <c r="R776" s="445"/>
      <c r="S776" s="445"/>
      <c r="T776" s="445"/>
      <c r="U776" s="445"/>
      <c r="V776" s="445"/>
      <c r="W776" s="445"/>
      <c r="X776" s="445"/>
      <c r="Y776" s="445"/>
      <c r="Z776" s="445"/>
    </row>
    <row r="777" spans="1:26" ht="15.75" x14ac:dyDescent="0.25">
      <c r="A777" s="445"/>
      <c r="B777" s="445"/>
      <c r="C777" s="445"/>
      <c r="D777" s="445"/>
      <c r="E777" s="445"/>
      <c r="F777" s="445"/>
      <c r="G777" s="445"/>
      <c r="H777" s="445"/>
      <c r="I777" s="445"/>
      <c r="J777" s="445"/>
      <c r="K777" s="445"/>
      <c r="L777" s="445"/>
      <c r="M777" s="445"/>
      <c r="N777" s="445"/>
      <c r="O777" s="445"/>
      <c r="P777" s="445"/>
      <c r="Q777" s="445"/>
      <c r="R777" s="445"/>
      <c r="S777" s="445"/>
      <c r="T777" s="445"/>
      <c r="U777" s="445"/>
      <c r="V777" s="445"/>
      <c r="W777" s="445"/>
      <c r="X777" s="445"/>
      <c r="Y777" s="445"/>
      <c r="Z777" s="445"/>
    </row>
    <row r="778" spans="1:26" ht="15.75" x14ac:dyDescent="0.25">
      <c r="A778" s="445"/>
      <c r="B778" s="445"/>
      <c r="C778" s="445"/>
      <c r="D778" s="445"/>
      <c r="E778" s="445"/>
      <c r="F778" s="445"/>
      <c r="G778" s="445"/>
      <c r="H778" s="445"/>
      <c r="I778" s="445"/>
      <c r="J778" s="445"/>
      <c r="K778" s="445"/>
      <c r="L778" s="445"/>
      <c r="M778" s="445"/>
      <c r="N778" s="445"/>
      <c r="O778" s="445"/>
      <c r="P778" s="445"/>
      <c r="Q778" s="445"/>
      <c r="R778" s="445"/>
      <c r="S778" s="445"/>
      <c r="T778" s="445"/>
      <c r="U778" s="445"/>
      <c r="V778" s="445"/>
      <c r="W778" s="445"/>
      <c r="X778" s="445"/>
      <c r="Y778" s="445"/>
      <c r="Z778" s="445"/>
    </row>
    <row r="779" spans="1:26" ht="15.75" x14ac:dyDescent="0.25">
      <c r="A779" s="445"/>
      <c r="B779" s="445"/>
      <c r="C779" s="445"/>
      <c r="D779" s="445"/>
      <c r="E779" s="445"/>
      <c r="F779" s="445"/>
      <c r="G779" s="445"/>
      <c r="H779" s="445"/>
      <c r="I779" s="445"/>
      <c r="J779" s="445"/>
      <c r="K779" s="445"/>
      <c r="L779" s="445"/>
      <c r="M779" s="445"/>
      <c r="N779" s="445"/>
      <c r="O779" s="445"/>
      <c r="P779" s="445"/>
      <c r="Q779" s="445"/>
      <c r="R779" s="445"/>
      <c r="S779" s="445"/>
      <c r="T779" s="445"/>
      <c r="U779" s="445"/>
      <c r="V779" s="445"/>
      <c r="W779" s="445"/>
      <c r="X779" s="445"/>
      <c r="Y779" s="445"/>
      <c r="Z779" s="445"/>
    </row>
    <row r="780" spans="1:26" ht="15.75" x14ac:dyDescent="0.25">
      <c r="A780" s="445"/>
      <c r="B780" s="445"/>
      <c r="C780" s="445"/>
      <c r="D780" s="445"/>
      <c r="E780" s="445"/>
      <c r="F780" s="445"/>
      <c r="G780" s="445"/>
      <c r="H780" s="445"/>
      <c r="I780" s="445"/>
      <c r="J780" s="445"/>
      <c r="K780" s="445"/>
      <c r="L780" s="445"/>
      <c r="M780" s="445"/>
      <c r="N780" s="445"/>
      <c r="O780" s="445"/>
      <c r="P780" s="445"/>
      <c r="Q780" s="445"/>
      <c r="R780" s="445"/>
      <c r="S780" s="445"/>
      <c r="T780" s="445"/>
      <c r="U780" s="445"/>
      <c r="V780" s="445"/>
      <c r="W780" s="445"/>
      <c r="X780" s="445"/>
      <c r="Y780" s="445"/>
      <c r="Z780" s="445"/>
    </row>
    <row r="781" spans="1:26" ht="15.75" x14ac:dyDescent="0.25">
      <c r="A781" s="445"/>
      <c r="B781" s="445"/>
      <c r="C781" s="445"/>
      <c r="D781" s="445"/>
      <c r="E781" s="445"/>
      <c r="F781" s="445"/>
      <c r="G781" s="445"/>
      <c r="H781" s="445"/>
      <c r="I781" s="445"/>
      <c r="J781" s="445"/>
      <c r="K781" s="445"/>
      <c r="L781" s="445"/>
      <c r="M781" s="445"/>
      <c r="N781" s="445"/>
      <c r="O781" s="445"/>
      <c r="P781" s="445"/>
      <c r="Q781" s="445"/>
      <c r="R781" s="445"/>
      <c r="S781" s="445"/>
      <c r="T781" s="445"/>
      <c r="U781" s="445"/>
      <c r="V781" s="445"/>
      <c r="W781" s="445"/>
      <c r="X781" s="445"/>
      <c r="Y781" s="445"/>
      <c r="Z781" s="445"/>
    </row>
    <row r="782" spans="1:26" ht="15.75" x14ac:dyDescent="0.25">
      <c r="A782" s="445"/>
      <c r="B782" s="445"/>
      <c r="C782" s="445"/>
      <c r="D782" s="445"/>
      <c r="E782" s="445"/>
      <c r="F782" s="445"/>
      <c r="G782" s="445"/>
      <c r="H782" s="445"/>
      <c r="I782" s="445"/>
      <c r="J782" s="445"/>
      <c r="K782" s="445"/>
      <c r="L782" s="445"/>
      <c r="M782" s="445"/>
      <c r="N782" s="445"/>
      <c r="O782" s="445"/>
      <c r="P782" s="445"/>
      <c r="Q782" s="445"/>
      <c r="R782" s="445"/>
      <c r="S782" s="445"/>
      <c r="T782" s="445"/>
      <c r="U782" s="445"/>
      <c r="V782" s="445"/>
      <c r="W782" s="445"/>
      <c r="X782" s="445"/>
      <c r="Y782" s="445"/>
      <c r="Z782" s="445"/>
    </row>
    <row r="783" spans="1:26" ht="15.75" x14ac:dyDescent="0.25">
      <c r="A783" s="445"/>
      <c r="B783" s="445"/>
      <c r="C783" s="445"/>
      <c r="D783" s="445"/>
      <c r="E783" s="445"/>
      <c r="F783" s="445"/>
      <c r="G783" s="445"/>
      <c r="H783" s="445"/>
      <c r="I783" s="445"/>
      <c r="J783" s="445"/>
      <c r="K783" s="445"/>
      <c r="L783" s="445"/>
      <c r="M783" s="445"/>
      <c r="N783" s="445"/>
      <c r="O783" s="445"/>
      <c r="P783" s="445"/>
      <c r="Q783" s="445"/>
      <c r="R783" s="445"/>
      <c r="S783" s="445"/>
      <c r="T783" s="445"/>
      <c r="U783" s="445"/>
      <c r="V783" s="445"/>
      <c r="W783" s="445"/>
      <c r="X783" s="445"/>
      <c r="Y783" s="445"/>
      <c r="Z783" s="445"/>
    </row>
    <row r="784" spans="1:26" ht="15.75" x14ac:dyDescent="0.25">
      <c r="A784" s="445"/>
      <c r="B784" s="445"/>
      <c r="C784" s="445"/>
      <c r="D784" s="445"/>
      <c r="E784" s="445"/>
      <c r="F784" s="445"/>
      <c r="G784" s="445"/>
      <c r="H784" s="445"/>
      <c r="I784" s="445"/>
      <c r="J784" s="445"/>
      <c r="K784" s="445"/>
      <c r="L784" s="445"/>
      <c r="M784" s="445"/>
      <c r="N784" s="445"/>
      <c r="O784" s="445"/>
      <c r="P784" s="445"/>
      <c r="Q784" s="445"/>
      <c r="R784" s="445"/>
      <c r="S784" s="445"/>
      <c r="T784" s="445"/>
      <c r="U784" s="445"/>
      <c r="V784" s="445"/>
      <c r="W784" s="445"/>
      <c r="X784" s="445"/>
      <c r="Y784" s="445"/>
      <c r="Z784" s="445"/>
    </row>
    <row r="785" spans="1:26" ht="15.75" x14ac:dyDescent="0.25">
      <c r="A785" s="445"/>
      <c r="B785" s="445"/>
      <c r="C785" s="445"/>
      <c r="D785" s="445"/>
      <c r="E785" s="445"/>
      <c r="F785" s="445"/>
      <c r="G785" s="445"/>
      <c r="H785" s="445"/>
      <c r="I785" s="445"/>
      <c r="J785" s="445"/>
      <c r="K785" s="445"/>
      <c r="L785" s="445"/>
      <c r="M785" s="445"/>
      <c r="N785" s="445"/>
      <c r="O785" s="445"/>
      <c r="P785" s="445"/>
      <c r="Q785" s="445"/>
      <c r="R785" s="445"/>
      <c r="S785" s="445"/>
      <c r="T785" s="445"/>
      <c r="U785" s="445"/>
      <c r="V785" s="445"/>
      <c r="W785" s="445"/>
      <c r="X785" s="445"/>
      <c r="Y785" s="445"/>
      <c r="Z785" s="445"/>
    </row>
    <row r="786" spans="1:26" ht="15.75" x14ac:dyDescent="0.25">
      <c r="A786" s="445"/>
      <c r="B786" s="445"/>
      <c r="C786" s="445"/>
      <c r="D786" s="445"/>
      <c r="E786" s="445"/>
      <c r="F786" s="445"/>
      <c r="G786" s="445"/>
      <c r="H786" s="445"/>
      <c r="I786" s="445"/>
      <c r="J786" s="445"/>
      <c r="K786" s="445"/>
      <c r="L786" s="445"/>
      <c r="M786" s="445"/>
      <c r="N786" s="445"/>
      <c r="O786" s="445"/>
      <c r="P786" s="445"/>
      <c r="Q786" s="445"/>
      <c r="R786" s="445"/>
      <c r="S786" s="445"/>
      <c r="T786" s="445"/>
      <c r="U786" s="445"/>
      <c r="V786" s="445"/>
      <c r="W786" s="445"/>
      <c r="X786" s="445"/>
      <c r="Y786" s="445"/>
      <c r="Z786" s="445"/>
    </row>
    <row r="787" spans="1:26" ht="15.75" x14ac:dyDescent="0.25">
      <c r="A787" s="445"/>
      <c r="B787" s="445"/>
      <c r="C787" s="445"/>
      <c r="D787" s="445"/>
      <c r="E787" s="445"/>
      <c r="F787" s="445"/>
      <c r="G787" s="445"/>
      <c r="H787" s="445"/>
      <c r="I787" s="445"/>
      <c r="J787" s="445"/>
      <c r="K787" s="445"/>
      <c r="L787" s="445"/>
      <c r="M787" s="445"/>
      <c r="N787" s="445"/>
      <c r="O787" s="445"/>
      <c r="P787" s="445"/>
      <c r="Q787" s="445"/>
      <c r="R787" s="445"/>
      <c r="S787" s="445"/>
      <c r="T787" s="445"/>
      <c r="U787" s="445"/>
      <c r="V787" s="445"/>
      <c r="W787" s="445"/>
      <c r="X787" s="445"/>
      <c r="Y787" s="445"/>
      <c r="Z787" s="445"/>
    </row>
    <row r="788" spans="1:26" ht="15.75" x14ac:dyDescent="0.25">
      <c r="A788" s="445"/>
      <c r="B788" s="445"/>
      <c r="C788" s="445"/>
      <c r="D788" s="445"/>
      <c r="E788" s="445"/>
      <c r="F788" s="445"/>
      <c r="G788" s="445"/>
      <c r="H788" s="445"/>
      <c r="I788" s="445"/>
      <c r="J788" s="445"/>
      <c r="K788" s="445"/>
      <c r="L788" s="445"/>
      <c r="M788" s="445"/>
      <c r="N788" s="445"/>
      <c r="O788" s="445"/>
      <c r="P788" s="445"/>
      <c r="Q788" s="445"/>
      <c r="R788" s="445"/>
      <c r="S788" s="445"/>
      <c r="T788" s="445"/>
      <c r="U788" s="445"/>
      <c r="V788" s="445"/>
      <c r="W788" s="445"/>
      <c r="X788" s="445"/>
      <c r="Y788" s="445"/>
      <c r="Z788" s="445"/>
    </row>
    <row r="789" spans="1:26" ht="15.75" x14ac:dyDescent="0.25">
      <c r="A789" s="445"/>
      <c r="B789" s="445"/>
      <c r="C789" s="445"/>
      <c r="D789" s="445"/>
      <c r="E789" s="445"/>
      <c r="F789" s="445"/>
      <c r="G789" s="445"/>
      <c r="H789" s="445"/>
      <c r="I789" s="445"/>
      <c r="J789" s="445"/>
      <c r="K789" s="445"/>
      <c r="L789" s="445"/>
      <c r="M789" s="445"/>
      <c r="N789" s="445"/>
      <c r="O789" s="445"/>
      <c r="P789" s="445"/>
      <c r="Q789" s="445"/>
      <c r="R789" s="445"/>
      <c r="S789" s="445"/>
      <c r="T789" s="445"/>
      <c r="U789" s="445"/>
      <c r="V789" s="445"/>
      <c r="W789" s="445"/>
      <c r="X789" s="445"/>
      <c r="Y789" s="445"/>
      <c r="Z789" s="445"/>
    </row>
    <row r="790" spans="1:26" ht="15.75" x14ac:dyDescent="0.25">
      <c r="A790" s="445"/>
      <c r="B790" s="445"/>
      <c r="C790" s="445"/>
      <c r="D790" s="445"/>
      <c r="E790" s="445"/>
      <c r="F790" s="445"/>
      <c r="G790" s="445"/>
      <c r="H790" s="445"/>
      <c r="I790" s="445"/>
      <c r="J790" s="445"/>
      <c r="K790" s="445"/>
      <c r="L790" s="445"/>
      <c r="M790" s="445"/>
      <c r="N790" s="445"/>
      <c r="O790" s="445"/>
      <c r="P790" s="445"/>
      <c r="Q790" s="445"/>
      <c r="R790" s="445"/>
      <c r="S790" s="445"/>
      <c r="T790" s="445"/>
      <c r="U790" s="445"/>
      <c r="V790" s="445"/>
      <c r="W790" s="445"/>
      <c r="X790" s="445"/>
      <c r="Y790" s="445"/>
      <c r="Z790" s="445"/>
    </row>
    <row r="791" spans="1:26" ht="15.75" x14ac:dyDescent="0.25">
      <c r="A791" s="445"/>
      <c r="B791" s="445"/>
      <c r="C791" s="445"/>
      <c r="D791" s="445"/>
      <c r="E791" s="445"/>
      <c r="F791" s="445"/>
      <c r="G791" s="445"/>
      <c r="H791" s="445"/>
      <c r="I791" s="445"/>
      <c r="J791" s="445"/>
      <c r="K791" s="445"/>
      <c r="L791" s="445"/>
      <c r="M791" s="445"/>
      <c r="N791" s="445"/>
      <c r="O791" s="445"/>
      <c r="P791" s="445"/>
      <c r="Q791" s="445"/>
      <c r="R791" s="445"/>
      <c r="S791" s="445"/>
      <c r="T791" s="445"/>
      <c r="U791" s="445"/>
      <c r="V791" s="445"/>
      <c r="W791" s="445"/>
      <c r="X791" s="445"/>
      <c r="Y791" s="445"/>
      <c r="Z791" s="445"/>
    </row>
    <row r="792" spans="1:26" ht="15.75" x14ac:dyDescent="0.25">
      <c r="A792" s="445"/>
      <c r="B792" s="445"/>
      <c r="C792" s="445"/>
      <c r="D792" s="445"/>
      <c r="E792" s="445"/>
      <c r="F792" s="445"/>
      <c r="G792" s="445"/>
      <c r="H792" s="445"/>
      <c r="I792" s="445"/>
      <c r="J792" s="445"/>
      <c r="K792" s="445"/>
      <c r="L792" s="445"/>
      <c r="M792" s="445"/>
      <c r="N792" s="445"/>
      <c r="O792" s="445"/>
      <c r="P792" s="445"/>
      <c r="Q792" s="445"/>
      <c r="R792" s="445"/>
      <c r="S792" s="445"/>
      <c r="T792" s="445"/>
      <c r="U792" s="445"/>
      <c r="V792" s="445"/>
      <c r="W792" s="445"/>
      <c r="X792" s="445"/>
      <c r="Y792" s="445"/>
      <c r="Z792" s="445"/>
    </row>
    <row r="793" spans="1:26" ht="15.75" x14ac:dyDescent="0.25">
      <c r="A793" s="445"/>
      <c r="B793" s="445"/>
      <c r="C793" s="445"/>
      <c r="D793" s="445"/>
      <c r="E793" s="445"/>
      <c r="F793" s="445"/>
      <c r="G793" s="445"/>
      <c r="H793" s="445"/>
      <c r="I793" s="445"/>
      <c r="J793" s="445"/>
      <c r="K793" s="445"/>
      <c r="L793" s="445"/>
      <c r="M793" s="445"/>
      <c r="N793" s="445"/>
      <c r="O793" s="445"/>
      <c r="P793" s="445"/>
      <c r="Q793" s="445"/>
      <c r="R793" s="445"/>
      <c r="S793" s="445"/>
      <c r="T793" s="445"/>
      <c r="U793" s="445"/>
      <c r="V793" s="445"/>
      <c r="W793" s="445"/>
      <c r="X793" s="445"/>
      <c r="Y793" s="445"/>
      <c r="Z793" s="445"/>
    </row>
    <row r="794" spans="1:26" ht="15.75" x14ac:dyDescent="0.25">
      <c r="A794" s="445"/>
      <c r="B794" s="445"/>
      <c r="C794" s="445"/>
      <c r="D794" s="445"/>
      <c r="E794" s="445"/>
      <c r="F794" s="445"/>
      <c r="G794" s="445"/>
      <c r="H794" s="445"/>
      <c r="I794" s="445"/>
      <c r="J794" s="445"/>
      <c r="K794" s="445"/>
      <c r="L794" s="445"/>
      <c r="M794" s="445"/>
      <c r="N794" s="445"/>
      <c r="O794" s="445"/>
      <c r="P794" s="445"/>
      <c r="Q794" s="445"/>
      <c r="R794" s="445"/>
      <c r="S794" s="445"/>
      <c r="T794" s="445"/>
      <c r="U794" s="445"/>
      <c r="V794" s="445"/>
      <c r="W794" s="445"/>
      <c r="X794" s="445"/>
      <c r="Y794" s="445"/>
      <c r="Z794" s="445"/>
    </row>
    <row r="795" spans="1:26" ht="15.75" x14ac:dyDescent="0.25">
      <c r="A795" s="445"/>
      <c r="B795" s="445"/>
      <c r="C795" s="445"/>
      <c r="D795" s="445"/>
      <c r="E795" s="445"/>
      <c r="F795" s="445"/>
      <c r="G795" s="445"/>
      <c r="H795" s="445"/>
      <c r="I795" s="445"/>
      <c r="J795" s="445"/>
      <c r="K795" s="445"/>
      <c r="L795" s="445"/>
      <c r="M795" s="445"/>
      <c r="N795" s="445"/>
      <c r="O795" s="445"/>
      <c r="P795" s="445"/>
      <c r="Q795" s="445"/>
      <c r="R795" s="445"/>
      <c r="S795" s="445"/>
      <c r="T795" s="445"/>
      <c r="U795" s="445"/>
      <c r="V795" s="445"/>
      <c r="W795" s="445"/>
      <c r="X795" s="445"/>
      <c r="Y795" s="445"/>
      <c r="Z795" s="445"/>
    </row>
    <row r="796" spans="1:26" ht="15.75" x14ac:dyDescent="0.25">
      <c r="A796" s="445"/>
      <c r="B796" s="445"/>
      <c r="C796" s="445"/>
      <c r="D796" s="445"/>
      <c r="E796" s="445"/>
      <c r="F796" s="445"/>
      <c r="G796" s="445"/>
      <c r="H796" s="445"/>
      <c r="I796" s="445"/>
      <c r="J796" s="445"/>
      <c r="K796" s="445"/>
      <c r="L796" s="445"/>
      <c r="M796" s="445"/>
      <c r="N796" s="445"/>
      <c r="O796" s="445"/>
      <c r="P796" s="445"/>
      <c r="Q796" s="445"/>
      <c r="R796" s="445"/>
      <c r="S796" s="445"/>
      <c r="T796" s="445"/>
      <c r="U796" s="445"/>
      <c r="V796" s="445"/>
      <c r="W796" s="445"/>
      <c r="X796" s="445"/>
      <c r="Y796" s="445"/>
      <c r="Z796" s="445"/>
    </row>
    <row r="797" spans="1:26" ht="15.75" x14ac:dyDescent="0.25">
      <c r="A797" s="445"/>
      <c r="B797" s="445"/>
      <c r="C797" s="445"/>
      <c r="D797" s="445"/>
      <c r="E797" s="445"/>
      <c r="F797" s="445"/>
      <c r="G797" s="445"/>
      <c r="H797" s="445"/>
      <c r="I797" s="445"/>
      <c r="J797" s="445"/>
      <c r="K797" s="445"/>
      <c r="L797" s="445"/>
      <c r="M797" s="445"/>
      <c r="N797" s="445"/>
      <c r="O797" s="445"/>
      <c r="P797" s="445"/>
      <c r="Q797" s="445"/>
      <c r="R797" s="445"/>
      <c r="S797" s="445"/>
      <c r="T797" s="445"/>
      <c r="U797" s="445"/>
      <c r="V797" s="445"/>
      <c r="W797" s="445"/>
      <c r="X797" s="445"/>
      <c r="Y797" s="445"/>
      <c r="Z797" s="445"/>
    </row>
    <row r="798" spans="1:26" ht="15.75" x14ac:dyDescent="0.25">
      <c r="A798" s="445"/>
      <c r="B798" s="445"/>
      <c r="C798" s="445"/>
      <c r="D798" s="445"/>
      <c r="E798" s="445"/>
      <c r="F798" s="445"/>
      <c r="G798" s="445"/>
      <c r="H798" s="445"/>
      <c r="I798" s="445"/>
      <c r="J798" s="445"/>
      <c r="K798" s="445"/>
      <c r="L798" s="445"/>
      <c r="M798" s="445"/>
      <c r="N798" s="445"/>
      <c r="O798" s="445"/>
      <c r="P798" s="445"/>
      <c r="Q798" s="445"/>
      <c r="R798" s="445"/>
      <c r="S798" s="445"/>
      <c r="T798" s="445"/>
      <c r="U798" s="445"/>
      <c r="V798" s="445"/>
      <c r="W798" s="445"/>
      <c r="X798" s="445"/>
      <c r="Y798" s="445"/>
      <c r="Z798" s="445"/>
    </row>
    <row r="799" spans="1:26" ht="15.75" x14ac:dyDescent="0.25">
      <c r="A799" s="445"/>
      <c r="B799" s="445"/>
      <c r="C799" s="445"/>
      <c r="D799" s="445"/>
      <c r="E799" s="445"/>
      <c r="F799" s="445"/>
      <c r="G799" s="445"/>
      <c r="H799" s="445"/>
      <c r="I799" s="445"/>
      <c r="J799" s="445"/>
      <c r="K799" s="445"/>
      <c r="L799" s="445"/>
      <c r="M799" s="445"/>
      <c r="N799" s="445"/>
      <c r="O799" s="445"/>
      <c r="P799" s="445"/>
      <c r="Q799" s="445"/>
      <c r="R799" s="445"/>
      <c r="S799" s="445"/>
      <c r="T799" s="445"/>
      <c r="U799" s="445"/>
      <c r="V799" s="445"/>
      <c r="W799" s="445"/>
      <c r="X799" s="445"/>
      <c r="Y799" s="445"/>
      <c r="Z799" s="445"/>
    </row>
    <row r="800" spans="1:26" ht="15.75" x14ac:dyDescent="0.25">
      <c r="A800" s="445"/>
      <c r="B800" s="445"/>
      <c r="C800" s="445"/>
      <c r="D800" s="445"/>
      <c r="E800" s="445"/>
      <c r="F800" s="445"/>
      <c r="G800" s="445"/>
      <c r="H800" s="445"/>
      <c r="I800" s="445"/>
      <c r="J800" s="445"/>
      <c r="K800" s="445"/>
      <c r="L800" s="445"/>
      <c r="M800" s="445"/>
      <c r="N800" s="445"/>
      <c r="O800" s="445"/>
      <c r="P800" s="445"/>
      <c r="Q800" s="445"/>
      <c r="R800" s="445"/>
      <c r="S800" s="445"/>
      <c r="T800" s="445"/>
      <c r="U800" s="445"/>
      <c r="V800" s="445"/>
      <c r="W800" s="445"/>
      <c r="X800" s="445"/>
      <c r="Y800" s="445"/>
      <c r="Z800" s="445"/>
    </row>
    <row r="801" spans="1:26" ht="15.75" x14ac:dyDescent="0.25">
      <c r="A801" s="445"/>
      <c r="B801" s="445"/>
      <c r="C801" s="445"/>
      <c r="D801" s="445"/>
      <c r="E801" s="445"/>
      <c r="F801" s="445"/>
      <c r="G801" s="445"/>
      <c r="H801" s="445"/>
      <c r="I801" s="445"/>
      <c r="J801" s="445"/>
      <c r="K801" s="445"/>
      <c r="L801" s="445"/>
      <c r="M801" s="445"/>
      <c r="N801" s="445"/>
      <c r="O801" s="445"/>
      <c r="P801" s="445"/>
      <c r="Q801" s="445"/>
      <c r="R801" s="445"/>
      <c r="S801" s="445"/>
      <c r="T801" s="445"/>
      <c r="U801" s="445"/>
      <c r="V801" s="445"/>
      <c r="W801" s="445"/>
      <c r="X801" s="445"/>
      <c r="Y801" s="445"/>
      <c r="Z801" s="445"/>
    </row>
    <row r="802" spans="1:26" ht="15.75" x14ac:dyDescent="0.25">
      <c r="A802" s="445"/>
      <c r="B802" s="445"/>
      <c r="C802" s="445"/>
      <c r="D802" s="445"/>
      <c r="E802" s="445"/>
      <c r="F802" s="445"/>
      <c r="G802" s="445"/>
      <c r="H802" s="445"/>
      <c r="I802" s="445"/>
      <c r="J802" s="445"/>
      <c r="K802" s="445"/>
      <c r="L802" s="445"/>
      <c r="M802" s="445"/>
      <c r="N802" s="445"/>
      <c r="O802" s="445"/>
      <c r="P802" s="445"/>
      <c r="Q802" s="445"/>
      <c r="R802" s="445"/>
      <c r="S802" s="445"/>
      <c r="T802" s="445"/>
      <c r="U802" s="445"/>
      <c r="V802" s="445"/>
      <c r="W802" s="445"/>
      <c r="X802" s="445"/>
      <c r="Y802" s="445"/>
      <c r="Z802" s="445"/>
    </row>
    <row r="803" spans="1:26" ht="15.75" x14ac:dyDescent="0.25">
      <c r="A803" s="445"/>
      <c r="B803" s="445"/>
      <c r="C803" s="445"/>
      <c r="D803" s="445"/>
      <c r="E803" s="445"/>
      <c r="F803" s="445"/>
      <c r="G803" s="445"/>
      <c r="H803" s="445"/>
      <c r="I803" s="445"/>
      <c r="J803" s="445"/>
      <c r="K803" s="445"/>
      <c r="L803" s="445"/>
      <c r="M803" s="445"/>
      <c r="N803" s="445"/>
      <c r="O803" s="445"/>
      <c r="P803" s="445"/>
      <c r="Q803" s="445"/>
      <c r="R803" s="445"/>
      <c r="S803" s="445"/>
      <c r="T803" s="445"/>
      <c r="U803" s="445"/>
      <c r="V803" s="445"/>
      <c r="W803" s="445"/>
      <c r="X803" s="445"/>
      <c r="Y803" s="445"/>
      <c r="Z803" s="445"/>
    </row>
    <row r="804" spans="1:26" ht="15.75" x14ac:dyDescent="0.25">
      <c r="A804" s="445"/>
      <c r="B804" s="445"/>
      <c r="C804" s="445"/>
      <c r="D804" s="445"/>
      <c r="E804" s="445"/>
      <c r="F804" s="445"/>
      <c r="G804" s="445"/>
      <c r="H804" s="445"/>
      <c r="I804" s="445"/>
      <c r="J804" s="445"/>
      <c r="K804" s="445"/>
      <c r="L804" s="445"/>
      <c r="M804" s="445"/>
      <c r="N804" s="445"/>
      <c r="O804" s="445"/>
      <c r="P804" s="445"/>
      <c r="Q804" s="445"/>
      <c r="R804" s="445"/>
      <c r="S804" s="445"/>
      <c r="T804" s="445"/>
      <c r="U804" s="445"/>
      <c r="V804" s="445"/>
      <c r="W804" s="445"/>
      <c r="X804" s="445"/>
      <c r="Y804" s="445"/>
      <c r="Z804" s="445"/>
    </row>
    <row r="805" spans="1:26" ht="15.75" x14ac:dyDescent="0.25">
      <c r="A805" s="445"/>
      <c r="B805" s="445"/>
      <c r="C805" s="445"/>
      <c r="D805" s="445"/>
      <c r="E805" s="445"/>
      <c r="F805" s="445"/>
      <c r="G805" s="445"/>
      <c r="H805" s="445"/>
      <c r="I805" s="445"/>
      <c r="J805" s="445"/>
      <c r="K805" s="445"/>
      <c r="L805" s="445"/>
      <c r="M805" s="445"/>
      <c r="N805" s="445"/>
      <c r="O805" s="445"/>
      <c r="P805" s="445"/>
      <c r="Q805" s="445"/>
      <c r="R805" s="445"/>
      <c r="S805" s="445"/>
      <c r="T805" s="445"/>
      <c r="U805" s="445"/>
      <c r="V805" s="445"/>
      <c r="W805" s="445"/>
      <c r="X805" s="445"/>
      <c r="Y805" s="445"/>
      <c r="Z805" s="445"/>
    </row>
    <row r="806" spans="1:26" ht="15.75" x14ac:dyDescent="0.25">
      <c r="A806" s="445"/>
      <c r="B806" s="445"/>
      <c r="C806" s="445"/>
      <c r="D806" s="445"/>
      <c r="E806" s="445"/>
      <c r="F806" s="445"/>
      <c r="G806" s="445"/>
      <c r="H806" s="445"/>
      <c r="I806" s="445"/>
      <c r="J806" s="445"/>
      <c r="K806" s="445"/>
      <c r="L806" s="445"/>
      <c r="M806" s="445"/>
      <c r="N806" s="445"/>
      <c r="O806" s="445"/>
      <c r="P806" s="445"/>
      <c r="Q806" s="445"/>
      <c r="R806" s="445"/>
      <c r="S806" s="445"/>
      <c r="T806" s="445"/>
      <c r="U806" s="445"/>
      <c r="V806" s="445"/>
      <c r="W806" s="445"/>
      <c r="X806" s="445"/>
      <c r="Y806" s="445"/>
      <c r="Z806" s="445"/>
    </row>
    <row r="807" spans="1:26" ht="15.75" x14ac:dyDescent="0.25">
      <c r="A807" s="445"/>
      <c r="B807" s="445"/>
      <c r="C807" s="445"/>
      <c r="D807" s="445"/>
      <c r="E807" s="445"/>
      <c r="F807" s="445"/>
      <c r="G807" s="445"/>
      <c r="H807" s="445"/>
      <c r="I807" s="445"/>
      <c r="J807" s="445"/>
      <c r="K807" s="445"/>
      <c r="L807" s="445"/>
      <c r="M807" s="445"/>
      <c r="N807" s="445"/>
      <c r="O807" s="445"/>
      <c r="P807" s="445"/>
      <c r="Q807" s="445"/>
      <c r="R807" s="445"/>
      <c r="S807" s="445"/>
      <c r="T807" s="445"/>
      <c r="U807" s="445"/>
      <c r="V807" s="445"/>
      <c r="W807" s="445"/>
      <c r="X807" s="445"/>
      <c r="Y807" s="445"/>
      <c r="Z807" s="445"/>
    </row>
    <row r="808" spans="1:26" ht="15.75" x14ac:dyDescent="0.25">
      <c r="A808" s="445"/>
      <c r="B808" s="445"/>
      <c r="C808" s="445"/>
      <c r="D808" s="445"/>
      <c r="E808" s="445"/>
      <c r="F808" s="445"/>
      <c r="G808" s="445"/>
      <c r="H808" s="445"/>
      <c r="I808" s="445"/>
      <c r="J808" s="445"/>
      <c r="K808" s="445"/>
      <c r="L808" s="445"/>
      <c r="M808" s="445"/>
      <c r="N808" s="445"/>
      <c r="O808" s="445"/>
      <c r="P808" s="445"/>
      <c r="Q808" s="445"/>
      <c r="R808" s="445"/>
      <c r="S808" s="445"/>
      <c r="T808" s="445"/>
      <c r="U808" s="445"/>
      <c r="V808" s="445"/>
      <c r="W808" s="445"/>
      <c r="X808" s="445"/>
      <c r="Y808" s="445"/>
      <c r="Z808" s="445"/>
    </row>
    <row r="809" spans="1:26" ht="15.75" x14ac:dyDescent="0.25">
      <c r="A809" s="445"/>
      <c r="B809" s="445"/>
      <c r="C809" s="445"/>
      <c r="D809" s="445"/>
      <c r="E809" s="445"/>
      <c r="F809" s="445"/>
      <c r="G809" s="445"/>
      <c r="H809" s="445"/>
      <c r="I809" s="445"/>
      <c r="J809" s="445"/>
      <c r="K809" s="445"/>
      <c r="L809" s="445"/>
      <c r="M809" s="445"/>
      <c r="N809" s="445"/>
      <c r="O809" s="445"/>
      <c r="P809" s="445"/>
      <c r="Q809" s="445"/>
      <c r="R809" s="445"/>
      <c r="S809" s="445"/>
      <c r="T809" s="445"/>
      <c r="U809" s="445"/>
      <c r="V809" s="445"/>
      <c r="W809" s="445"/>
      <c r="X809" s="445"/>
      <c r="Y809" s="445"/>
      <c r="Z809" s="445"/>
    </row>
    <row r="810" spans="1:26" ht="15.75" x14ac:dyDescent="0.25">
      <c r="A810" s="445"/>
      <c r="B810" s="445"/>
      <c r="C810" s="445"/>
      <c r="D810" s="445"/>
      <c r="E810" s="445"/>
      <c r="F810" s="445"/>
      <c r="G810" s="445"/>
      <c r="H810" s="445"/>
      <c r="I810" s="445"/>
      <c r="J810" s="445"/>
      <c r="K810" s="445"/>
      <c r="L810" s="445"/>
      <c r="M810" s="445"/>
      <c r="N810" s="445"/>
      <c r="O810" s="445"/>
      <c r="P810" s="445"/>
      <c r="Q810" s="445"/>
      <c r="R810" s="445"/>
      <c r="S810" s="445"/>
      <c r="T810" s="445"/>
      <c r="U810" s="445"/>
      <c r="V810" s="445"/>
      <c r="W810" s="445"/>
      <c r="X810" s="445"/>
      <c r="Y810" s="445"/>
      <c r="Z810" s="445"/>
    </row>
    <row r="811" spans="1:26" ht="15.75" x14ac:dyDescent="0.25">
      <c r="A811" s="445"/>
      <c r="B811" s="445"/>
      <c r="C811" s="445"/>
      <c r="D811" s="445"/>
      <c r="E811" s="445"/>
      <c r="F811" s="445"/>
      <c r="G811" s="445"/>
      <c r="H811" s="445"/>
      <c r="I811" s="445"/>
      <c r="J811" s="445"/>
      <c r="K811" s="445"/>
      <c r="L811" s="445"/>
      <c r="M811" s="445"/>
      <c r="N811" s="445"/>
      <c r="O811" s="445"/>
      <c r="P811" s="445"/>
      <c r="Q811" s="445"/>
      <c r="R811" s="445"/>
      <c r="S811" s="445"/>
      <c r="T811" s="445"/>
      <c r="U811" s="445"/>
      <c r="V811" s="445"/>
      <c r="W811" s="445"/>
      <c r="X811" s="445"/>
      <c r="Y811" s="445"/>
      <c r="Z811" s="445"/>
    </row>
    <row r="812" spans="1:26" ht="15.75" x14ac:dyDescent="0.25">
      <c r="A812" s="445"/>
      <c r="B812" s="445"/>
      <c r="C812" s="445"/>
      <c r="D812" s="445"/>
      <c r="E812" s="445"/>
      <c r="F812" s="445"/>
      <c r="G812" s="445"/>
      <c r="H812" s="445"/>
      <c r="I812" s="445"/>
      <c r="J812" s="445"/>
      <c r="K812" s="445"/>
      <c r="L812" s="445"/>
      <c r="M812" s="445"/>
      <c r="N812" s="445"/>
      <c r="O812" s="445"/>
      <c r="P812" s="445"/>
      <c r="Q812" s="445"/>
      <c r="R812" s="445"/>
      <c r="S812" s="445"/>
      <c r="T812" s="445"/>
      <c r="U812" s="445"/>
      <c r="V812" s="445"/>
      <c r="W812" s="445"/>
      <c r="X812" s="445"/>
      <c r="Y812" s="445"/>
      <c r="Z812" s="445"/>
    </row>
    <row r="813" spans="1:26" ht="15.75" x14ac:dyDescent="0.25">
      <c r="A813" s="445"/>
      <c r="B813" s="445"/>
      <c r="C813" s="445"/>
      <c r="D813" s="445"/>
      <c r="E813" s="445"/>
      <c r="F813" s="445"/>
      <c r="G813" s="445"/>
      <c r="H813" s="445"/>
      <c r="I813" s="445"/>
      <c r="J813" s="445"/>
      <c r="K813" s="445"/>
      <c r="L813" s="445"/>
      <c r="M813" s="445"/>
      <c r="N813" s="445"/>
      <c r="O813" s="445"/>
      <c r="P813" s="445"/>
      <c r="Q813" s="445"/>
      <c r="R813" s="445"/>
      <c r="S813" s="445"/>
      <c r="T813" s="445"/>
      <c r="U813" s="445"/>
      <c r="V813" s="445"/>
      <c r="W813" s="445"/>
      <c r="X813" s="445"/>
      <c r="Y813" s="445"/>
      <c r="Z813" s="445"/>
    </row>
    <row r="814" spans="1:26" ht="15.75" x14ac:dyDescent="0.25">
      <c r="A814" s="445"/>
      <c r="B814" s="445"/>
      <c r="C814" s="445"/>
      <c r="D814" s="445"/>
      <c r="E814" s="445"/>
      <c r="F814" s="445"/>
      <c r="G814" s="445"/>
      <c r="H814" s="445"/>
      <c r="I814" s="445"/>
      <c r="J814" s="445"/>
      <c r="K814" s="445"/>
      <c r="L814" s="445"/>
      <c r="M814" s="445"/>
      <c r="N814" s="445"/>
      <c r="O814" s="445"/>
      <c r="P814" s="445"/>
      <c r="Q814" s="445"/>
      <c r="R814" s="445"/>
      <c r="S814" s="445"/>
      <c r="T814" s="445"/>
      <c r="U814" s="445"/>
      <c r="V814" s="445"/>
      <c r="W814" s="445"/>
      <c r="X814" s="445"/>
      <c r="Y814" s="445"/>
      <c r="Z814" s="445"/>
    </row>
    <row r="815" spans="1:26" ht="15.75" x14ac:dyDescent="0.25">
      <c r="A815" s="445"/>
      <c r="B815" s="445"/>
      <c r="C815" s="445"/>
      <c r="D815" s="445"/>
      <c r="E815" s="445"/>
      <c r="F815" s="445"/>
      <c r="G815" s="445"/>
      <c r="H815" s="445"/>
      <c r="I815" s="445"/>
      <c r="J815" s="445"/>
      <c r="K815" s="445"/>
      <c r="L815" s="445"/>
      <c r="M815" s="445"/>
      <c r="N815" s="445"/>
      <c r="O815" s="445"/>
      <c r="P815" s="445"/>
      <c r="Q815" s="445"/>
      <c r="R815" s="445"/>
      <c r="S815" s="445"/>
      <c r="T815" s="445"/>
      <c r="U815" s="445"/>
      <c r="V815" s="445"/>
      <c r="W815" s="445"/>
      <c r="X815" s="445"/>
      <c r="Y815" s="445"/>
      <c r="Z815" s="445"/>
    </row>
    <row r="816" spans="1:26" ht="15.75" x14ac:dyDescent="0.25">
      <c r="A816" s="445"/>
      <c r="B816" s="445"/>
      <c r="C816" s="445"/>
      <c r="D816" s="445"/>
      <c r="E816" s="445"/>
      <c r="F816" s="445"/>
      <c r="G816" s="445"/>
      <c r="H816" s="445"/>
      <c r="I816" s="445"/>
      <c r="J816" s="445"/>
      <c r="K816" s="445"/>
      <c r="L816" s="445"/>
      <c r="M816" s="445"/>
      <c r="N816" s="445"/>
      <c r="O816" s="445"/>
      <c r="P816" s="445"/>
      <c r="Q816" s="445"/>
      <c r="R816" s="445"/>
      <c r="S816" s="445"/>
      <c r="T816" s="445"/>
      <c r="U816" s="445"/>
      <c r="V816" s="445"/>
      <c r="W816" s="445"/>
      <c r="X816" s="445"/>
      <c r="Y816" s="445"/>
      <c r="Z816" s="445"/>
    </row>
    <row r="817" spans="1:26" ht="15.75" x14ac:dyDescent="0.25">
      <c r="A817" s="445"/>
      <c r="B817" s="445"/>
      <c r="C817" s="445"/>
      <c r="D817" s="445"/>
      <c r="E817" s="445"/>
      <c r="F817" s="445"/>
      <c r="G817" s="445"/>
      <c r="H817" s="445"/>
      <c r="I817" s="445"/>
      <c r="J817" s="445"/>
      <c r="K817" s="445"/>
      <c r="L817" s="445"/>
      <c r="M817" s="445"/>
      <c r="N817" s="445"/>
      <c r="O817" s="445"/>
      <c r="P817" s="445"/>
      <c r="Q817" s="445"/>
      <c r="R817" s="445"/>
      <c r="S817" s="445"/>
      <c r="T817" s="445"/>
      <c r="U817" s="445"/>
      <c r="V817" s="445"/>
      <c r="W817" s="445"/>
      <c r="X817" s="445"/>
      <c r="Y817" s="445"/>
      <c r="Z817" s="445"/>
    </row>
    <row r="818" spans="1:26" ht="15.75" x14ac:dyDescent="0.25">
      <c r="A818" s="445"/>
      <c r="B818" s="445"/>
      <c r="C818" s="445"/>
      <c r="D818" s="445"/>
      <c r="E818" s="445"/>
      <c r="F818" s="445"/>
      <c r="G818" s="445"/>
      <c r="H818" s="445"/>
      <c r="I818" s="445"/>
      <c r="J818" s="445"/>
      <c r="K818" s="445"/>
      <c r="L818" s="445"/>
      <c r="M818" s="445"/>
      <c r="N818" s="445"/>
      <c r="O818" s="445"/>
      <c r="P818" s="445"/>
      <c r="Q818" s="445"/>
      <c r="R818" s="445"/>
      <c r="S818" s="445"/>
      <c r="T818" s="445"/>
      <c r="U818" s="445"/>
      <c r="V818" s="445"/>
      <c r="W818" s="445"/>
      <c r="X818" s="445"/>
      <c r="Y818" s="445"/>
      <c r="Z818" s="445"/>
    </row>
    <row r="819" spans="1:26" ht="15.75" x14ac:dyDescent="0.25">
      <c r="A819" s="445"/>
      <c r="B819" s="445"/>
      <c r="C819" s="445"/>
      <c r="D819" s="445"/>
      <c r="E819" s="445"/>
      <c r="F819" s="445"/>
      <c r="G819" s="445"/>
      <c r="H819" s="445"/>
      <c r="I819" s="445"/>
      <c r="J819" s="445"/>
      <c r="K819" s="445"/>
      <c r="L819" s="445"/>
      <c r="M819" s="445"/>
      <c r="N819" s="445"/>
      <c r="O819" s="445"/>
      <c r="P819" s="445"/>
      <c r="Q819" s="445"/>
      <c r="R819" s="445"/>
      <c r="S819" s="445"/>
      <c r="T819" s="445"/>
      <c r="U819" s="445"/>
      <c r="V819" s="445"/>
      <c r="W819" s="445"/>
      <c r="X819" s="445"/>
      <c r="Y819" s="445"/>
      <c r="Z819" s="445"/>
    </row>
    <row r="820" spans="1:26" ht="15.75" x14ac:dyDescent="0.25">
      <c r="A820" s="445"/>
      <c r="B820" s="445"/>
      <c r="C820" s="445"/>
      <c r="D820" s="445"/>
      <c r="E820" s="445"/>
      <c r="F820" s="445"/>
      <c r="G820" s="445"/>
      <c r="H820" s="445"/>
      <c r="I820" s="445"/>
      <c r="J820" s="445"/>
      <c r="K820" s="445"/>
      <c r="L820" s="445"/>
      <c r="M820" s="445"/>
      <c r="N820" s="445"/>
      <c r="O820" s="445"/>
      <c r="P820" s="445"/>
      <c r="Q820" s="445"/>
      <c r="R820" s="445"/>
      <c r="S820" s="445"/>
      <c r="T820" s="445"/>
      <c r="U820" s="445"/>
      <c r="V820" s="445"/>
      <c r="W820" s="445"/>
      <c r="X820" s="445"/>
      <c r="Y820" s="445"/>
      <c r="Z820" s="445"/>
    </row>
    <row r="821" spans="1:26" ht="15.75" x14ac:dyDescent="0.25">
      <c r="A821" s="445"/>
      <c r="B821" s="445"/>
      <c r="C821" s="445"/>
      <c r="D821" s="445"/>
      <c r="E821" s="445"/>
      <c r="F821" s="445"/>
      <c r="G821" s="445"/>
      <c r="H821" s="445"/>
      <c r="I821" s="445"/>
      <c r="J821" s="445"/>
      <c r="K821" s="445"/>
      <c r="L821" s="445"/>
      <c r="M821" s="445"/>
      <c r="N821" s="445"/>
      <c r="O821" s="445"/>
      <c r="P821" s="445"/>
      <c r="Q821" s="445"/>
      <c r="R821" s="445"/>
      <c r="S821" s="445"/>
      <c r="T821" s="445"/>
      <c r="U821" s="445"/>
      <c r="V821" s="445"/>
      <c r="W821" s="445"/>
      <c r="X821" s="445"/>
      <c r="Y821" s="445"/>
      <c r="Z821" s="445"/>
    </row>
    <row r="822" spans="1:26" ht="15.75" x14ac:dyDescent="0.25">
      <c r="A822" s="445"/>
      <c r="B822" s="445"/>
      <c r="C822" s="445"/>
      <c r="D822" s="445"/>
      <c r="E822" s="445"/>
      <c r="F822" s="445"/>
      <c r="G822" s="445"/>
      <c r="H822" s="445"/>
      <c r="I822" s="445"/>
      <c r="J822" s="445"/>
      <c r="K822" s="445"/>
      <c r="L822" s="445"/>
      <c r="M822" s="445"/>
      <c r="N822" s="445"/>
      <c r="O822" s="445"/>
      <c r="P822" s="445"/>
      <c r="Q822" s="445"/>
      <c r="R822" s="445"/>
      <c r="S822" s="445"/>
      <c r="T822" s="445"/>
      <c r="U822" s="445"/>
      <c r="V822" s="445"/>
      <c r="W822" s="445"/>
      <c r="X822" s="445"/>
      <c r="Y822" s="445"/>
      <c r="Z822" s="445"/>
    </row>
    <row r="823" spans="1:26" ht="15.75" x14ac:dyDescent="0.25">
      <c r="A823" s="445"/>
      <c r="B823" s="445"/>
      <c r="C823" s="445"/>
      <c r="D823" s="445"/>
      <c r="E823" s="445"/>
      <c r="F823" s="445"/>
      <c r="G823" s="445"/>
      <c r="H823" s="445"/>
      <c r="I823" s="445"/>
      <c r="J823" s="445"/>
      <c r="K823" s="445"/>
      <c r="L823" s="445"/>
      <c r="M823" s="445"/>
      <c r="N823" s="445"/>
      <c r="O823" s="445"/>
      <c r="P823" s="445"/>
      <c r="Q823" s="445"/>
      <c r="R823" s="445"/>
      <c r="S823" s="445"/>
      <c r="T823" s="445"/>
      <c r="U823" s="445"/>
      <c r="V823" s="445"/>
      <c r="W823" s="445"/>
      <c r="X823" s="445"/>
      <c r="Y823" s="445"/>
      <c r="Z823" s="445"/>
    </row>
    <row r="824" spans="1:26" ht="15.75" x14ac:dyDescent="0.25">
      <c r="A824" s="445"/>
      <c r="B824" s="445"/>
      <c r="C824" s="445"/>
      <c r="D824" s="445"/>
      <c r="E824" s="445"/>
      <c r="F824" s="445"/>
      <c r="G824" s="445"/>
      <c r="H824" s="445"/>
      <c r="I824" s="445"/>
      <c r="J824" s="445"/>
      <c r="K824" s="445"/>
      <c r="L824" s="445"/>
      <c r="M824" s="445"/>
      <c r="N824" s="445"/>
      <c r="O824" s="445"/>
      <c r="P824" s="445"/>
      <c r="Q824" s="445"/>
      <c r="R824" s="445"/>
      <c r="S824" s="445"/>
      <c r="T824" s="445"/>
      <c r="U824" s="445"/>
      <c r="V824" s="445"/>
      <c r="W824" s="445"/>
      <c r="X824" s="445"/>
      <c r="Y824" s="445"/>
      <c r="Z824" s="445"/>
    </row>
    <row r="825" spans="1:26" ht="15.75" x14ac:dyDescent="0.25">
      <c r="A825" s="445"/>
      <c r="B825" s="445"/>
      <c r="C825" s="445"/>
      <c r="D825" s="445"/>
      <c r="E825" s="445"/>
      <c r="F825" s="445"/>
      <c r="G825" s="445"/>
      <c r="H825" s="445"/>
      <c r="I825" s="445"/>
      <c r="J825" s="445"/>
      <c r="K825" s="445"/>
      <c r="L825" s="445"/>
      <c r="M825" s="445"/>
      <c r="N825" s="445"/>
      <c r="O825" s="445"/>
      <c r="P825" s="445"/>
      <c r="Q825" s="445"/>
      <c r="R825" s="445"/>
      <c r="S825" s="445"/>
      <c r="T825" s="445"/>
      <c r="U825" s="445"/>
      <c r="V825" s="445"/>
      <c r="W825" s="445"/>
      <c r="X825" s="445"/>
      <c r="Y825" s="445"/>
      <c r="Z825" s="445"/>
    </row>
    <row r="826" spans="1:26" ht="15.75" x14ac:dyDescent="0.25">
      <c r="A826" s="445"/>
      <c r="B826" s="445"/>
      <c r="C826" s="445"/>
      <c r="D826" s="445"/>
      <c r="E826" s="445"/>
      <c r="F826" s="445"/>
      <c r="G826" s="445"/>
      <c r="H826" s="445"/>
      <c r="I826" s="445"/>
      <c r="J826" s="445"/>
      <c r="K826" s="445"/>
      <c r="L826" s="445"/>
      <c r="M826" s="445"/>
      <c r="N826" s="445"/>
      <c r="O826" s="445"/>
      <c r="P826" s="445"/>
      <c r="Q826" s="445"/>
      <c r="R826" s="445"/>
      <c r="S826" s="445"/>
      <c r="T826" s="445"/>
      <c r="U826" s="445"/>
      <c r="V826" s="445"/>
      <c r="W826" s="445"/>
      <c r="X826" s="445"/>
      <c r="Y826" s="445"/>
      <c r="Z826" s="445"/>
    </row>
    <row r="827" spans="1:26" ht="15.75" x14ac:dyDescent="0.25">
      <c r="A827" s="445"/>
      <c r="B827" s="445"/>
      <c r="C827" s="445"/>
      <c r="D827" s="445"/>
      <c r="E827" s="445"/>
      <c r="F827" s="445"/>
      <c r="G827" s="445"/>
      <c r="H827" s="445"/>
      <c r="I827" s="445"/>
      <c r="J827" s="445"/>
      <c r="K827" s="445"/>
      <c r="L827" s="445"/>
      <c r="M827" s="445"/>
      <c r="N827" s="445"/>
      <c r="O827" s="445"/>
      <c r="P827" s="445"/>
      <c r="Q827" s="445"/>
      <c r="R827" s="445"/>
      <c r="S827" s="445"/>
      <c r="T827" s="445"/>
      <c r="U827" s="445"/>
      <c r="V827" s="445"/>
      <c r="W827" s="445"/>
      <c r="X827" s="445"/>
      <c r="Y827" s="445"/>
      <c r="Z827" s="445"/>
    </row>
    <row r="828" spans="1:26" ht="15.75" x14ac:dyDescent="0.25">
      <c r="A828" s="445"/>
      <c r="B828" s="445"/>
      <c r="C828" s="445"/>
      <c r="D828" s="445"/>
      <c r="E828" s="445"/>
      <c r="F828" s="445"/>
      <c r="G828" s="445"/>
      <c r="H828" s="445"/>
      <c r="I828" s="445"/>
      <c r="J828" s="445"/>
      <c r="K828" s="445"/>
      <c r="L828" s="445"/>
      <c r="M828" s="445"/>
      <c r="N828" s="445"/>
      <c r="O828" s="445"/>
      <c r="P828" s="445"/>
      <c r="Q828" s="445"/>
      <c r="R828" s="445"/>
      <c r="S828" s="445"/>
      <c r="T828" s="445"/>
      <c r="U828" s="445"/>
      <c r="V828" s="445"/>
      <c r="W828" s="445"/>
      <c r="X828" s="445"/>
      <c r="Y828" s="445"/>
      <c r="Z828" s="445"/>
    </row>
    <row r="829" spans="1:26" ht="15.75" x14ac:dyDescent="0.25">
      <c r="A829" s="445"/>
      <c r="B829" s="445"/>
      <c r="C829" s="445"/>
      <c r="D829" s="445"/>
      <c r="E829" s="445"/>
      <c r="F829" s="445"/>
      <c r="G829" s="445"/>
      <c r="H829" s="445"/>
      <c r="I829" s="445"/>
      <c r="J829" s="445"/>
      <c r="K829" s="445"/>
      <c r="L829" s="445"/>
      <c r="M829" s="445"/>
      <c r="N829" s="445"/>
      <c r="O829" s="445"/>
      <c r="P829" s="445"/>
      <c r="Q829" s="445"/>
      <c r="R829" s="445"/>
      <c r="S829" s="445"/>
      <c r="T829" s="445"/>
      <c r="U829" s="445"/>
      <c r="V829" s="445"/>
      <c r="W829" s="445"/>
      <c r="X829" s="445"/>
      <c r="Y829" s="445"/>
      <c r="Z829" s="445"/>
    </row>
    <row r="830" spans="1:26" ht="15.75" x14ac:dyDescent="0.25">
      <c r="A830" s="445"/>
      <c r="B830" s="445"/>
      <c r="C830" s="445"/>
      <c r="D830" s="445"/>
      <c r="E830" s="445"/>
      <c r="F830" s="445"/>
      <c r="G830" s="445"/>
      <c r="H830" s="445"/>
      <c r="I830" s="445"/>
      <c r="J830" s="445"/>
      <c r="K830" s="445"/>
      <c r="L830" s="445"/>
      <c r="M830" s="445"/>
      <c r="N830" s="445"/>
      <c r="O830" s="445"/>
      <c r="P830" s="445"/>
      <c r="Q830" s="445"/>
      <c r="R830" s="445"/>
      <c r="S830" s="445"/>
      <c r="T830" s="445"/>
      <c r="U830" s="445"/>
      <c r="V830" s="445"/>
      <c r="W830" s="445"/>
      <c r="X830" s="445"/>
      <c r="Y830" s="445"/>
      <c r="Z830" s="445"/>
    </row>
    <row r="831" spans="1:26" ht="15.75" x14ac:dyDescent="0.25">
      <c r="A831" s="445"/>
      <c r="B831" s="445"/>
      <c r="C831" s="445"/>
      <c r="D831" s="445"/>
      <c r="E831" s="445"/>
      <c r="F831" s="445"/>
      <c r="G831" s="445"/>
      <c r="H831" s="445"/>
      <c r="I831" s="445"/>
      <c r="J831" s="445"/>
      <c r="K831" s="445"/>
      <c r="L831" s="445"/>
      <c r="M831" s="445"/>
      <c r="N831" s="445"/>
      <c r="O831" s="445"/>
      <c r="P831" s="445"/>
      <c r="Q831" s="445"/>
      <c r="R831" s="445"/>
      <c r="S831" s="445"/>
      <c r="T831" s="445"/>
      <c r="U831" s="445"/>
      <c r="V831" s="445"/>
      <c r="W831" s="445"/>
      <c r="X831" s="445"/>
      <c r="Y831" s="445"/>
      <c r="Z831" s="445"/>
    </row>
    <row r="832" spans="1:26" ht="15.75" x14ac:dyDescent="0.25">
      <c r="A832" s="445"/>
      <c r="B832" s="445"/>
      <c r="C832" s="445"/>
      <c r="D832" s="445"/>
      <c r="E832" s="445"/>
      <c r="F832" s="445"/>
      <c r="G832" s="445"/>
      <c r="H832" s="445"/>
      <c r="I832" s="445"/>
      <c r="J832" s="445"/>
      <c r="K832" s="445"/>
      <c r="L832" s="445"/>
      <c r="M832" s="445"/>
      <c r="N832" s="445"/>
      <c r="O832" s="445"/>
      <c r="P832" s="445"/>
      <c r="Q832" s="445"/>
      <c r="R832" s="445"/>
      <c r="S832" s="445"/>
      <c r="T832" s="445"/>
      <c r="U832" s="445"/>
      <c r="V832" s="445"/>
      <c r="W832" s="445"/>
      <c r="X832" s="445"/>
      <c r="Y832" s="445"/>
      <c r="Z832" s="445"/>
    </row>
    <row r="833" spans="1:26" ht="15.75" x14ac:dyDescent="0.25">
      <c r="A833" s="445"/>
      <c r="B833" s="445"/>
      <c r="C833" s="445"/>
      <c r="D833" s="445"/>
      <c r="E833" s="445"/>
      <c r="F833" s="445"/>
      <c r="G833" s="445"/>
      <c r="H833" s="445"/>
      <c r="I833" s="445"/>
      <c r="J833" s="445"/>
      <c r="K833" s="445"/>
      <c r="L833" s="445"/>
      <c r="M833" s="445"/>
      <c r="N833" s="445"/>
      <c r="O833" s="445"/>
      <c r="P833" s="445"/>
      <c r="Q833" s="445"/>
      <c r="R833" s="445"/>
      <c r="S833" s="445"/>
      <c r="T833" s="445"/>
      <c r="U833" s="445"/>
      <c r="V833" s="445"/>
      <c r="W833" s="445"/>
      <c r="X833" s="445"/>
      <c r="Y833" s="445"/>
      <c r="Z833" s="445"/>
    </row>
    <row r="834" spans="1:26" ht="15.75" x14ac:dyDescent="0.25">
      <c r="A834" s="445"/>
      <c r="B834" s="445"/>
      <c r="C834" s="445"/>
      <c r="D834" s="445"/>
      <c r="E834" s="445"/>
      <c r="F834" s="445"/>
      <c r="G834" s="445"/>
      <c r="H834" s="445"/>
      <c r="I834" s="445"/>
      <c r="J834" s="445"/>
      <c r="K834" s="445"/>
      <c r="L834" s="445"/>
      <c r="M834" s="445"/>
      <c r="N834" s="445"/>
      <c r="O834" s="445"/>
      <c r="P834" s="445"/>
      <c r="Q834" s="445"/>
      <c r="R834" s="445"/>
      <c r="S834" s="445"/>
      <c r="T834" s="445"/>
      <c r="U834" s="445"/>
      <c r="V834" s="445"/>
      <c r="W834" s="445"/>
      <c r="X834" s="445"/>
      <c r="Y834" s="445"/>
      <c r="Z834" s="445"/>
    </row>
    <row r="835" spans="1:26" ht="15.75" x14ac:dyDescent="0.25">
      <c r="A835" s="445"/>
      <c r="B835" s="445"/>
      <c r="C835" s="445"/>
      <c r="D835" s="445"/>
      <c r="E835" s="445"/>
      <c r="F835" s="445"/>
      <c r="G835" s="445"/>
      <c r="H835" s="445"/>
      <c r="I835" s="445"/>
      <c r="J835" s="445"/>
      <c r="K835" s="445"/>
      <c r="L835" s="445"/>
      <c r="M835" s="445"/>
      <c r="N835" s="445"/>
      <c r="O835" s="445"/>
      <c r="P835" s="445"/>
      <c r="Q835" s="445"/>
      <c r="R835" s="445"/>
      <c r="S835" s="445"/>
      <c r="T835" s="445"/>
      <c r="U835" s="445"/>
      <c r="V835" s="445"/>
      <c r="W835" s="445"/>
      <c r="X835" s="445"/>
      <c r="Y835" s="445"/>
      <c r="Z835" s="445"/>
    </row>
    <row r="836" spans="1:26" ht="15.75" x14ac:dyDescent="0.25">
      <c r="A836" s="445"/>
      <c r="B836" s="445"/>
      <c r="C836" s="445"/>
      <c r="D836" s="445"/>
      <c r="E836" s="445"/>
      <c r="F836" s="445"/>
      <c r="G836" s="445"/>
      <c r="H836" s="445"/>
      <c r="I836" s="445"/>
      <c r="J836" s="445"/>
      <c r="K836" s="445"/>
      <c r="L836" s="445"/>
      <c r="M836" s="445"/>
      <c r="N836" s="445"/>
      <c r="O836" s="445"/>
      <c r="P836" s="445"/>
      <c r="Q836" s="445"/>
      <c r="R836" s="445"/>
      <c r="S836" s="445"/>
      <c r="T836" s="445"/>
      <c r="U836" s="445"/>
      <c r="V836" s="445"/>
      <c r="W836" s="445"/>
      <c r="X836" s="445"/>
      <c r="Y836" s="445"/>
      <c r="Z836" s="445"/>
    </row>
    <row r="837" spans="1:26" ht="15.75" x14ac:dyDescent="0.25">
      <c r="A837" s="445"/>
      <c r="B837" s="445"/>
      <c r="C837" s="445"/>
      <c r="D837" s="445"/>
      <c r="E837" s="445"/>
      <c r="F837" s="445"/>
      <c r="G837" s="445"/>
      <c r="H837" s="445"/>
      <c r="I837" s="445"/>
      <c r="J837" s="445"/>
      <c r="K837" s="445"/>
      <c r="L837" s="445"/>
      <c r="M837" s="445"/>
      <c r="N837" s="445"/>
      <c r="O837" s="445"/>
      <c r="P837" s="445"/>
      <c r="Q837" s="445"/>
      <c r="R837" s="445"/>
      <c r="S837" s="445"/>
      <c r="T837" s="445"/>
      <c r="U837" s="445"/>
      <c r="V837" s="445"/>
      <c r="W837" s="445"/>
      <c r="X837" s="445"/>
      <c r="Y837" s="445"/>
      <c r="Z837" s="445"/>
    </row>
    <row r="838" spans="1:26" ht="15.75" x14ac:dyDescent="0.25">
      <c r="A838" s="445"/>
      <c r="B838" s="445"/>
      <c r="C838" s="445"/>
      <c r="D838" s="445"/>
      <c r="E838" s="445"/>
      <c r="F838" s="445"/>
      <c r="G838" s="445"/>
      <c r="H838" s="445"/>
      <c r="I838" s="445"/>
      <c r="J838" s="445"/>
      <c r="K838" s="445"/>
      <c r="L838" s="445"/>
      <c r="M838" s="445"/>
      <c r="N838" s="445"/>
      <c r="O838" s="445"/>
      <c r="P838" s="445"/>
      <c r="Q838" s="445"/>
      <c r="R838" s="445"/>
      <c r="S838" s="445"/>
      <c r="T838" s="445"/>
      <c r="U838" s="445"/>
      <c r="V838" s="445"/>
      <c r="W838" s="445"/>
      <c r="X838" s="445"/>
      <c r="Y838" s="445"/>
      <c r="Z838" s="445"/>
    </row>
    <row r="839" spans="1:26" ht="15.75" x14ac:dyDescent="0.25">
      <c r="A839" s="445"/>
      <c r="B839" s="445"/>
      <c r="C839" s="445"/>
      <c r="D839" s="445"/>
      <c r="E839" s="445"/>
      <c r="F839" s="445"/>
      <c r="G839" s="445"/>
      <c r="H839" s="445"/>
      <c r="I839" s="445"/>
      <c r="J839" s="445"/>
      <c r="K839" s="445"/>
      <c r="L839" s="445"/>
      <c r="M839" s="445"/>
      <c r="N839" s="445"/>
      <c r="O839" s="445"/>
      <c r="P839" s="445"/>
      <c r="Q839" s="445"/>
      <c r="R839" s="445"/>
      <c r="S839" s="445"/>
      <c r="T839" s="445"/>
      <c r="U839" s="445"/>
      <c r="V839" s="445"/>
      <c r="W839" s="445"/>
      <c r="X839" s="445"/>
      <c r="Y839" s="445"/>
      <c r="Z839" s="445"/>
    </row>
    <row r="840" spans="1:26" ht="15.75" x14ac:dyDescent="0.25">
      <c r="A840" s="445"/>
      <c r="B840" s="445"/>
      <c r="C840" s="445"/>
      <c r="D840" s="445"/>
      <c r="E840" s="445"/>
      <c r="F840" s="445"/>
      <c r="G840" s="445"/>
      <c r="H840" s="445"/>
      <c r="I840" s="445"/>
      <c r="J840" s="445"/>
      <c r="K840" s="445"/>
      <c r="L840" s="445"/>
      <c r="M840" s="445"/>
      <c r="N840" s="445"/>
      <c r="O840" s="445"/>
      <c r="P840" s="445"/>
      <c r="Q840" s="445"/>
      <c r="R840" s="445"/>
      <c r="S840" s="445"/>
      <c r="T840" s="445"/>
      <c r="U840" s="445"/>
      <c r="V840" s="445"/>
      <c r="W840" s="445"/>
      <c r="X840" s="445"/>
      <c r="Y840" s="445"/>
      <c r="Z840" s="445"/>
    </row>
    <row r="841" spans="1:26" ht="15.75" x14ac:dyDescent="0.25">
      <c r="A841" s="445"/>
      <c r="B841" s="445"/>
      <c r="C841" s="445"/>
      <c r="D841" s="445"/>
      <c r="E841" s="445"/>
      <c r="F841" s="445"/>
      <c r="G841" s="445"/>
      <c r="H841" s="445"/>
      <c r="I841" s="445"/>
      <c r="J841" s="445"/>
      <c r="K841" s="445"/>
      <c r="L841" s="445"/>
      <c r="M841" s="445"/>
      <c r="N841" s="445"/>
      <c r="O841" s="445"/>
      <c r="P841" s="445"/>
      <c r="Q841" s="445"/>
      <c r="R841" s="445"/>
      <c r="S841" s="445"/>
      <c r="T841" s="445"/>
      <c r="U841" s="445"/>
      <c r="V841" s="445"/>
      <c r="W841" s="445"/>
      <c r="X841" s="445"/>
      <c r="Y841" s="445"/>
      <c r="Z841" s="445"/>
    </row>
    <row r="842" spans="1:26" ht="15.75" x14ac:dyDescent="0.25">
      <c r="A842" s="445"/>
      <c r="B842" s="445"/>
      <c r="C842" s="445"/>
      <c r="D842" s="445"/>
      <c r="E842" s="445"/>
      <c r="F842" s="445"/>
      <c r="G842" s="445"/>
      <c r="H842" s="445"/>
      <c r="I842" s="445"/>
      <c r="J842" s="445"/>
      <c r="K842" s="445"/>
      <c r="L842" s="445"/>
      <c r="M842" s="445"/>
      <c r="N842" s="445"/>
      <c r="O842" s="445"/>
      <c r="P842" s="445"/>
      <c r="Q842" s="445"/>
      <c r="R842" s="445"/>
      <c r="S842" s="445"/>
      <c r="T842" s="445"/>
      <c r="U842" s="445"/>
      <c r="V842" s="445"/>
      <c r="W842" s="445"/>
      <c r="X842" s="445"/>
      <c r="Y842" s="445"/>
      <c r="Z842" s="445"/>
    </row>
    <row r="843" spans="1:26" ht="15.75" x14ac:dyDescent="0.25">
      <c r="A843" s="445"/>
      <c r="B843" s="445"/>
      <c r="C843" s="445"/>
      <c r="D843" s="445"/>
      <c r="E843" s="445"/>
      <c r="F843" s="445"/>
      <c r="G843" s="445"/>
      <c r="H843" s="445"/>
      <c r="I843" s="445"/>
      <c r="J843" s="445"/>
      <c r="K843" s="445"/>
      <c r="L843" s="445"/>
      <c r="M843" s="445"/>
      <c r="N843" s="445"/>
      <c r="O843" s="445"/>
      <c r="P843" s="445"/>
      <c r="Q843" s="445"/>
      <c r="R843" s="445"/>
      <c r="S843" s="445"/>
      <c r="T843" s="445"/>
      <c r="U843" s="445"/>
      <c r="V843" s="445"/>
      <c r="W843" s="445"/>
      <c r="X843" s="445"/>
      <c r="Y843" s="445"/>
      <c r="Z843" s="445"/>
    </row>
    <row r="844" spans="1:26" ht="15.75" x14ac:dyDescent="0.25">
      <c r="A844" s="445"/>
      <c r="B844" s="445"/>
      <c r="C844" s="445"/>
      <c r="D844" s="445"/>
      <c r="E844" s="445"/>
      <c r="F844" s="445"/>
      <c r="G844" s="445"/>
      <c r="H844" s="445"/>
      <c r="I844" s="445"/>
      <c r="J844" s="445"/>
      <c r="K844" s="445"/>
      <c r="L844" s="445"/>
      <c r="M844" s="445"/>
      <c r="N844" s="445"/>
      <c r="O844" s="445"/>
      <c r="P844" s="445"/>
      <c r="Q844" s="445"/>
      <c r="R844" s="445"/>
      <c r="S844" s="445"/>
      <c r="T844" s="445"/>
      <c r="U844" s="445"/>
      <c r="V844" s="445"/>
      <c r="W844" s="445"/>
      <c r="X844" s="445"/>
      <c r="Y844" s="445"/>
      <c r="Z844" s="445"/>
    </row>
    <row r="845" spans="1:26" ht="15.75" x14ac:dyDescent="0.25">
      <c r="A845" s="445"/>
      <c r="B845" s="445"/>
      <c r="C845" s="445"/>
      <c r="D845" s="445"/>
      <c r="E845" s="445"/>
      <c r="F845" s="445"/>
      <c r="G845" s="445"/>
      <c r="H845" s="445"/>
      <c r="I845" s="445"/>
      <c r="J845" s="445"/>
      <c r="K845" s="445"/>
      <c r="L845" s="445"/>
      <c r="M845" s="445"/>
      <c r="N845" s="445"/>
      <c r="O845" s="445"/>
      <c r="P845" s="445"/>
      <c r="Q845" s="445"/>
      <c r="R845" s="445"/>
      <c r="S845" s="445"/>
      <c r="T845" s="445"/>
      <c r="U845" s="445"/>
      <c r="V845" s="445"/>
      <c r="W845" s="445"/>
      <c r="X845" s="445"/>
      <c r="Y845" s="445"/>
      <c r="Z845" s="445"/>
    </row>
    <row r="846" spans="1:26" ht="15.75" x14ac:dyDescent="0.25">
      <c r="A846" s="445"/>
      <c r="B846" s="445"/>
      <c r="C846" s="445"/>
      <c r="D846" s="445"/>
      <c r="E846" s="445"/>
      <c r="F846" s="445"/>
      <c r="G846" s="445"/>
      <c r="H846" s="445"/>
      <c r="I846" s="445"/>
      <c r="J846" s="445"/>
      <c r="K846" s="445"/>
      <c r="L846" s="445"/>
      <c r="M846" s="445"/>
      <c r="N846" s="445"/>
      <c r="O846" s="445"/>
      <c r="P846" s="445"/>
      <c r="Q846" s="445"/>
      <c r="R846" s="445"/>
      <c r="S846" s="445"/>
      <c r="T846" s="445"/>
      <c r="U846" s="445"/>
      <c r="V846" s="445"/>
      <c r="W846" s="445"/>
      <c r="X846" s="445"/>
      <c r="Y846" s="445"/>
      <c r="Z846" s="445"/>
    </row>
    <row r="847" spans="1:26" ht="15.75" x14ac:dyDescent="0.25">
      <c r="A847" s="445"/>
      <c r="B847" s="445"/>
      <c r="C847" s="445"/>
      <c r="D847" s="445"/>
      <c r="E847" s="445"/>
      <c r="F847" s="445"/>
      <c r="G847" s="445"/>
      <c r="H847" s="445"/>
      <c r="I847" s="445"/>
      <c r="J847" s="445"/>
      <c r="K847" s="445"/>
      <c r="L847" s="445"/>
      <c r="M847" s="445"/>
      <c r="N847" s="445"/>
      <c r="O847" s="445"/>
      <c r="P847" s="445"/>
      <c r="Q847" s="445"/>
      <c r="R847" s="445"/>
      <c r="S847" s="445"/>
      <c r="T847" s="445"/>
      <c r="U847" s="445"/>
      <c r="V847" s="445"/>
      <c r="W847" s="445"/>
      <c r="X847" s="445"/>
      <c r="Y847" s="445"/>
      <c r="Z847" s="445"/>
    </row>
    <row r="848" spans="1:26" ht="15.75" x14ac:dyDescent="0.25">
      <c r="A848" s="445"/>
      <c r="B848" s="445"/>
      <c r="C848" s="445"/>
      <c r="D848" s="445"/>
      <c r="E848" s="445"/>
      <c r="F848" s="445"/>
      <c r="G848" s="445"/>
      <c r="H848" s="445"/>
      <c r="I848" s="445"/>
      <c r="J848" s="445"/>
      <c r="K848" s="445"/>
      <c r="L848" s="445"/>
      <c r="M848" s="445"/>
      <c r="N848" s="445"/>
      <c r="O848" s="445"/>
      <c r="P848" s="445"/>
      <c r="Q848" s="445"/>
      <c r="R848" s="445"/>
      <c r="S848" s="445"/>
      <c r="T848" s="445"/>
      <c r="U848" s="445"/>
      <c r="V848" s="445"/>
      <c r="W848" s="445"/>
      <c r="X848" s="445"/>
      <c r="Y848" s="445"/>
      <c r="Z848" s="445"/>
    </row>
    <row r="849" spans="1:26" ht="15.75" x14ac:dyDescent="0.25">
      <c r="A849" s="445"/>
      <c r="B849" s="445"/>
      <c r="C849" s="445"/>
      <c r="D849" s="445"/>
      <c r="E849" s="445"/>
      <c r="F849" s="445"/>
      <c r="G849" s="445"/>
      <c r="H849" s="445"/>
      <c r="I849" s="445"/>
      <c r="J849" s="445"/>
      <c r="K849" s="445"/>
      <c r="L849" s="445"/>
      <c r="M849" s="445"/>
      <c r="N849" s="445"/>
      <c r="O849" s="445"/>
      <c r="P849" s="445"/>
      <c r="Q849" s="445"/>
      <c r="R849" s="445"/>
      <c r="S849" s="445"/>
      <c r="T849" s="445"/>
      <c r="U849" s="445"/>
      <c r="V849" s="445"/>
      <c r="W849" s="445"/>
      <c r="X849" s="445"/>
      <c r="Y849" s="445"/>
      <c r="Z849" s="445"/>
    </row>
    <row r="850" spans="1:26" ht="15.75" x14ac:dyDescent="0.25">
      <c r="A850" s="445"/>
      <c r="B850" s="445"/>
      <c r="C850" s="445"/>
      <c r="D850" s="445"/>
      <c r="E850" s="445"/>
      <c r="F850" s="445"/>
      <c r="G850" s="445"/>
      <c r="H850" s="445"/>
      <c r="I850" s="445"/>
      <c r="J850" s="445"/>
      <c r="K850" s="445"/>
      <c r="L850" s="445"/>
      <c r="M850" s="445"/>
      <c r="N850" s="445"/>
      <c r="O850" s="445"/>
      <c r="P850" s="445"/>
      <c r="Q850" s="445"/>
      <c r="R850" s="445"/>
      <c r="S850" s="445"/>
      <c r="T850" s="445"/>
      <c r="U850" s="445"/>
      <c r="V850" s="445"/>
      <c r="W850" s="445"/>
      <c r="X850" s="445"/>
      <c r="Y850" s="445"/>
      <c r="Z850" s="445"/>
    </row>
    <row r="851" spans="1:26" ht="15.75" x14ac:dyDescent="0.25">
      <c r="A851" s="445"/>
      <c r="B851" s="445"/>
      <c r="C851" s="445"/>
      <c r="D851" s="445"/>
      <c r="E851" s="445"/>
      <c r="F851" s="445"/>
      <c r="G851" s="445"/>
      <c r="H851" s="445"/>
      <c r="I851" s="445"/>
      <c r="J851" s="445"/>
      <c r="K851" s="445"/>
      <c r="L851" s="445"/>
      <c r="M851" s="445"/>
      <c r="N851" s="445"/>
      <c r="O851" s="445"/>
      <c r="P851" s="445"/>
      <c r="Q851" s="445"/>
      <c r="R851" s="445"/>
      <c r="S851" s="445"/>
      <c r="T851" s="445"/>
      <c r="U851" s="445"/>
      <c r="V851" s="445"/>
      <c r="W851" s="445"/>
      <c r="X851" s="445"/>
      <c r="Y851" s="445"/>
      <c r="Z851" s="445"/>
    </row>
    <row r="852" spans="1:26" ht="15.75" x14ac:dyDescent="0.25">
      <c r="A852" s="445"/>
      <c r="B852" s="445"/>
      <c r="C852" s="445"/>
      <c r="D852" s="445"/>
      <c r="E852" s="445"/>
      <c r="F852" s="445"/>
      <c r="G852" s="445"/>
      <c r="H852" s="445"/>
      <c r="I852" s="445"/>
      <c r="J852" s="445"/>
      <c r="K852" s="445"/>
      <c r="L852" s="445"/>
      <c r="M852" s="445"/>
      <c r="N852" s="445"/>
      <c r="O852" s="445"/>
      <c r="P852" s="445"/>
      <c r="Q852" s="445"/>
      <c r="R852" s="445"/>
      <c r="S852" s="445"/>
      <c r="T852" s="445"/>
      <c r="U852" s="445"/>
      <c r="V852" s="445"/>
      <c r="W852" s="445"/>
      <c r="X852" s="445"/>
      <c r="Y852" s="445"/>
      <c r="Z852" s="445"/>
    </row>
    <row r="853" spans="1:26" ht="15.75" x14ac:dyDescent="0.25">
      <c r="A853" s="445"/>
      <c r="B853" s="445"/>
      <c r="C853" s="445"/>
      <c r="D853" s="445"/>
      <c r="E853" s="445"/>
      <c r="F853" s="445"/>
      <c r="G853" s="445"/>
      <c r="H853" s="445"/>
      <c r="I853" s="445"/>
      <c r="J853" s="445"/>
      <c r="K853" s="445"/>
      <c r="L853" s="445"/>
      <c r="M853" s="445"/>
      <c r="N853" s="445"/>
      <c r="O853" s="445"/>
      <c r="P853" s="445"/>
      <c r="Q853" s="445"/>
      <c r="R853" s="445"/>
      <c r="S853" s="445"/>
      <c r="T853" s="445"/>
      <c r="U853" s="445"/>
      <c r="V853" s="445"/>
      <c r="W853" s="445"/>
      <c r="X853" s="445"/>
      <c r="Y853" s="445"/>
      <c r="Z853" s="445"/>
    </row>
    <row r="854" spans="1:26" ht="15.75" x14ac:dyDescent="0.25">
      <c r="A854" s="445"/>
      <c r="B854" s="445"/>
      <c r="C854" s="445"/>
      <c r="D854" s="445"/>
      <c r="E854" s="445"/>
      <c r="F854" s="445"/>
      <c r="G854" s="445"/>
      <c r="H854" s="445"/>
      <c r="I854" s="445"/>
      <c r="J854" s="445"/>
      <c r="K854" s="445"/>
      <c r="L854" s="445"/>
      <c r="M854" s="445"/>
      <c r="N854" s="445"/>
      <c r="O854" s="445"/>
      <c r="P854" s="445"/>
      <c r="Q854" s="445"/>
      <c r="R854" s="445"/>
      <c r="S854" s="445"/>
      <c r="T854" s="445"/>
      <c r="U854" s="445"/>
      <c r="V854" s="445"/>
      <c r="W854" s="445"/>
      <c r="X854" s="445"/>
      <c r="Y854" s="445"/>
      <c r="Z854" s="445"/>
    </row>
    <row r="855" spans="1:26" ht="15.75" x14ac:dyDescent="0.25">
      <c r="A855" s="445"/>
      <c r="B855" s="445"/>
      <c r="C855" s="445"/>
      <c r="D855" s="445"/>
      <c r="E855" s="445"/>
      <c r="F855" s="445"/>
      <c r="G855" s="445"/>
      <c r="H855" s="445"/>
      <c r="I855" s="445"/>
      <c r="J855" s="445"/>
      <c r="K855" s="445"/>
      <c r="L855" s="445"/>
      <c r="M855" s="445"/>
      <c r="N855" s="445"/>
      <c r="O855" s="445"/>
      <c r="P855" s="445"/>
      <c r="Q855" s="445"/>
      <c r="R855" s="445"/>
      <c r="S855" s="445"/>
      <c r="T855" s="445"/>
      <c r="U855" s="445"/>
      <c r="V855" s="445"/>
      <c r="W855" s="445"/>
      <c r="X855" s="445"/>
      <c r="Y855" s="445"/>
      <c r="Z855" s="445"/>
    </row>
    <row r="856" spans="1:26" ht="15.75" x14ac:dyDescent="0.25">
      <c r="A856" s="445"/>
      <c r="B856" s="445"/>
      <c r="C856" s="445"/>
      <c r="D856" s="445"/>
      <c r="E856" s="445"/>
      <c r="F856" s="445"/>
      <c r="G856" s="445"/>
      <c r="H856" s="445"/>
      <c r="I856" s="445"/>
      <c r="J856" s="445"/>
      <c r="K856" s="445"/>
      <c r="L856" s="445"/>
      <c r="M856" s="445"/>
      <c r="N856" s="445"/>
      <c r="O856" s="445"/>
      <c r="P856" s="445"/>
      <c r="Q856" s="445"/>
      <c r="R856" s="445"/>
      <c r="S856" s="445"/>
      <c r="T856" s="445"/>
      <c r="U856" s="445"/>
      <c r="V856" s="445"/>
      <c r="W856" s="445"/>
      <c r="X856" s="445"/>
      <c r="Y856" s="445"/>
      <c r="Z856" s="445"/>
    </row>
    <row r="857" spans="1:26" ht="15.75" x14ac:dyDescent="0.25">
      <c r="A857" s="445"/>
      <c r="B857" s="445"/>
      <c r="C857" s="445"/>
      <c r="D857" s="445"/>
      <c r="E857" s="445"/>
      <c r="F857" s="445"/>
      <c r="G857" s="445"/>
      <c r="H857" s="445"/>
      <c r="I857" s="445"/>
      <c r="J857" s="445"/>
      <c r="K857" s="445"/>
      <c r="L857" s="445"/>
      <c r="M857" s="445"/>
      <c r="N857" s="445"/>
      <c r="O857" s="445"/>
      <c r="P857" s="445"/>
      <c r="Q857" s="445"/>
      <c r="R857" s="445"/>
      <c r="S857" s="445"/>
      <c r="T857" s="445"/>
      <c r="U857" s="445"/>
      <c r="V857" s="445"/>
      <c r="W857" s="445"/>
      <c r="X857" s="445"/>
      <c r="Y857" s="445"/>
      <c r="Z857" s="445"/>
    </row>
    <row r="858" spans="1:26" ht="15.75" x14ac:dyDescent="0.25">
      <c r="A858" s="445"/>
      <c r="B858" s="445"/>
      <c r="C858" s="445"/>
      <c r="D858" s="445"/>
      <c r="E858" s="445"/>
      <c r="F858" s="445"/>
      <c r="G858" s="445"/>
      <c r="H858" s="445"/>
      <c r="I858" s="445"/>
      <c r="J858" s="445"/>
      <c r="K858" s="445"/>
      <c r="L858" s="445"/>
      <c r="M858" s="445"/>
      <c r="N858" s="445"/>
      <c r="O858" s="445"/>
      <c r="P858" s="445"/>
      <c r="Q858" s="445"/>
      <c r="R858" s="445"/>
      <c r="S858" s="445"/>
      <c r="T858" s="445"/>
      <c r="U858" s="445"/>
      <c r="V858" s="445"/>
      <c r="W858" s="445"/>
      <c r="X858" s="445"/>
      <c r="Y858" s="445"/>
      <c r="Z858" s="445"/>
    </row>
    <row r="859" spans="1:26" ht="15.75" x14ac:dyDescent="0.25">
      <c r="A859" s="445"/>
      <c r="B859" s="445"/>
      <c r="C859" s="445"/>
      <c r="D859" s="445"/>
      <c r="E859" s="445"/>
      <c r="F859" s="445"/>
      <c r="G859" s="445"/>
      <c r="H859" s="445"/>
      <c r="I859" s="445"/>
      <c r="J859" s="445"/>
      <c r="K859" s="445"/>
      <c r="L859" s="445"/>
      <c r="M859" s="445"/>
      <c r="N859" s="445"/>
      <c r="O859" s="445"/>
      <c r="P859" s="445"/>
      <c r="Q859" s="445"/>
      <c r="R859" s="445"/>
      <c r="S859" s="445"/>
      <c r="T859" s="445"/>
      <c r="U859" s="445"/>
      <c r="V859" s="445"/>
      <c r="W859" s="445"/>
      <c r="X859" s="445"/>
      <c r="Y859" s="445"/>
      <c r="Z859" s="445"/>
    </row>
    <row r="860" spans="1:26" ht="15.75" x14ac:dyDescent="0.25">
      <c r="A860" s="445"/>
      <c r="B860" s="445"/>
      <c r="C860" s="445"/>
      <c r="D860" s="445"/>
      <c r="E860" s="445"/>
      <c r="F860" s="445"/>
      <c r="G860" s="445"/>
      <c r="H860" s="445"/>
      <c r="I860" s="445"/>
      <c r="J860" s="445"/>
      <c r="K860" s="445"/>
      <c r="L860" s="445"/>
      <c r="M860" s="445"/>
      <c r="N860" s="445"/>
      <c r="O860" s="445"/>
      <c r="P860" s="445"/>
      <c r="Q860" s="445"/>
      <c r="R860" s="445"/>
      <c r="S860" s="445"/>
      <c r="T860" s="445"/>
      <c r="U860" s="445"/>
      <c r="V860" s="445"/>
      <c r="W860" s="445"/>
      <c r="X860" s="445"/>
      <c r="Y860" s="445"/>
      <c r="Z860" s="445"/>
    </row>
    <row r="861" spans="1:26" ht="15.75" x14ac:dyDescent="0.25">
      <c r="A861" s="445"/>
      <c r="B861" s="445"/>
      <c r="C861" s="445"/>
      <c r="D861" s="445"/>
      <c r="E861" s="445"/>
      <c r="F861" s="445"/>
      <c r="G861" s="445"/>
      <c r="H861" s="445"/>
      <c r="I861" s="445"/>
      <c r="J861" s="445"/>
      <c r="K861" s="445"/>
      <c r="L861" s="445"/>
      <c r="M861" s="445"/>
      <c r="N861" s="445"/>
      <c r="O861" s="445"/>
      <c r="P861" s="445"/>
      <c r="Q861" s="445"/>
      <c r="R861" s="445"/>
      <c r="S861" s="445"/>
      <c r="T861" s="445"/>
      <c r="U861" s="445"/>
      <c r="V861" s="445"/>
      <c r="W861" s="445"/>
      <c r="X861" s="445"/>
      <c r="Y861" s="445"/>
      <c r="Z861" s="445"/>
    </row>
    <row r="862" spans="1:26" ht="15.75" x14ac:dyDescent="0.25">
      <c r="A862" s="445"/>
      <c r="B862" s="445"/>
      <c r="C862" s="445"/>
      <c r="D862" s="445"/>
      <c r="E862" s="445"/>
      <c r="F862" s="445"/>
      <c r="G862" s="445"/>
      <c r="H862" s="445"/>
      <c r="I862" s="445"/>
      <c r="J862" s="445"/>
      <c r="K862" s="445"/>
      <c r="L862" s="445"/>
      <c r="M862" s="445"/>
      <c r="N862" s="445"/>
      <c r="O862" s="445"/>
      <c r="P862" s="445"/>
      <c r="Q862" s="445"/>
      <c r="R862" s="445"/>
      <c r="S862" s="445"/>
      <c r="T862" s="445"/>
      <c r="U862" s="445"/>
      <c r="V862" s="445"/>
      <c r="W862" s="445"/>
      <c r="X862" s="445"/>
      <c r="Y862" s="445"/>
      <c r="Z862" s="445"/>
    </row>
    <row r="863" spans="1:26" ht="15.75" x14ac:dyDescent="0.25">
      <c r="A863" s="445"/>
      <c r="B863" s="445"/>
      <c r="C863" s="445"/>
      <c r="D863" s="445"/>
      <c r="E863" s="445"/>
      <c r="F863" s="445"/>
      <c r="G863" s="445"/>
      <c r="H863" s="445"/>
      <c r="I863" s="445"/>
      <c r="J863" s="445"/>
      <c r="K863" s="445"/>
      <c r="L863" s="445"/>
      <c r="M863" s="445"/>
      <c r="N863" s="445"/>
      <c r="O863" s="445"/>
      <c r="P863" s="445"/>
      <c r="Q863" s="445"/>
      <c r="R863" s="445"/>
      <c r="S863" s="445"/>
      <c r="T863" s="445"/>
      <c r="U863" s="445"/>
      <c r="V863" s="445"/>
      <c r="W863" s="445"/>
      <c r="X863" s="445"/>
      <c r="Y863" s="445"/>
      <c r="Z863" s="445"/>
    </row>
    <row r="864" spans="1:26" ht="15.75" x14ac:dyDescent="0.25">
      <c r="A864" s="445"/>
      <c r="B864" s="445"/>
      <c r="C864" s="445"/>
      <c r="D864" s="445"/>
      <c r="E864" s="445"/>
      <c r="F864" s="445"/>
      <c r="G864" s="445"/>
      <c r="H864" s="445"/>
      <c r="I864" s="445"/>
      <c r="J864" s="445"/>
      <c r="K864" s="445"/>
      <c r="L864" s="445"/>
      <c r="M864" s="445"/>
      <c r="N864" s="445"/>
      <c r="O864" s="445"/>
      <c r="P864" s="445"/>
      <c r="Q864" s="445"/>
      <c r="R864" s="445"/>
      <c r="S864" s="445"/>
      <c r="T864" s="445"/>
      <c r="U864" s="445"/>
      <c r="V864" s="445"/>
      <c r="W864" s="445"/>
      <c r="X864" s="445"/>
      <c r="Y864" s="445"/>
      <c r="Z864" s="445"/>
    </row>
    <row r="865" spans="1:26" ht="15.75" x14ac:dyDescent="0.25">
      <c r="A865" s="445"/>
      <c r="B865" s="445"/>
      <c r="C865" s="445"/>
      <c r="D865" s="445"/>
      <c r="E865" s="445"/>
      <c r="F865" s="445"/>
      <c r="G865" s="445"/>
      <c r="H865" s="445"/>
      <c r="I865" s="445"/>
      <c r="J865" s="445"/>
      <c r="K865" s="445"/>
      <c r="L865" s="445"/>
      <c r="M865" s="445"/>
      <c r="N865" s="445"/>
      <c r="O865" s="445"/>
      <c r="P865" s="445"/>
      <c r="Q865" s="445"/>
      <c r="R865" s="445"/>
      <c r="S865" s="445"/>
      <c r="T865" s="445"/>
      <c r="U865" s="445"/>
      <c r="V865" s="445"/>
      <c r="W865" s="445"/>
      <c r="X865" s="445"/>
      <c r="Y865" s="445"/>
      <c r="Z865" s="445"/>
    </row>
    <row r="866" spans="1:26" ht="15.75" x14ac:dyDescent="0.25">
      <c r="A866" s="445"/>
      <c r="B866" s="445"/>
      <c r="C866" s="445"/>
      <c r="D866" s="445"/>
      <c r="E866" s="445"/>
      <c r="F866" s="445"/>
      <c r="G866" s="445"/>
      <c r="H866" s="445"/>
      <c r="I866" s="445"/>
      <c r="J866" s="445"/>
      <c r="K866" s="445"/>
      <c r="L866" s="445"/>
      <c r="M866" s="445"/>
      <c r="N866" s="445"/>
      <c r="O866" s="445"/>
      <c r="P866" s="445"/>
      <c r="Q866" s="445"/>
      <c r="R866" s="445"/>
      <c r="S866" s="445"/>
      <c r="T866" s="445"/>
      <c r="U866" s="445"/>
      <c r="V866" s="445"/>
      <c r="W866" s="445"/>
      <c r="X866" s="445"/>
      <c r="Y866" s="445"/>
      <c r="Z866" s="445"/>
    </row>
    <row r="867" spans="1:26" ht="15.75" x14ac:dyDescent="0.25">
      <c r="A867" s="445"/>
      <c r="B867" s="445"/>
      <c r="C867" s="445"/>
      <c r="D867" s="445"/>
      <c r="E867" s="445"/>
      <c r="F867" s="445"/>
      <c r="G867" s="445"/>
      <c r="H867" s="445"/>
      <c r="I867" s="445"/>
      <c r="J867" s="445"/>
      <c r="K867" s="445"/>
      <c r="L867" s="445"/>
      <c r="M867" s="445"/>
      <c r="N867" s="445"/>
      <c r="O867" s="445"/>
      <c r="P867" s="445"/>
      <c r="Q867" s="445"/>
      <c r="R867" s="445"/>
      <c r="S867" s="445"/>
      <c r="T867" s="445"/>
      <c r="U867" s="445"/>
      <c r="V867" s="445"/>
      <c r="W867" s="445"/>
      <c r="X867" s="445"/>
      <c r="Y867" s="445"/>
      <c r="Z867" s="445"/>
    </row>
    <row r="868" spans="1:26" ht="15.75" x14ac:dyDescent="0.25">
      <c r="A868" s="445"/>
      <c r="B868" s="445"/>
      <c r="C868" s="445"/>
      <c r="D868" s="445"/>
      <c r="E868" s="445"/>
      <c r="F868" s="445"/>
      <c r="G868" s="445"/>
      <c r="H868" s="445"/>
      <c r="I868" s="445"/>
      <c r="J868" s="445"/>
      <c r="K868" s="445"/>
      <c r="L868" s="445"/>
      <c r="M868" s="445"/>
      <c r="N868" s="445"/>
      <c r="O868" s="445"/>
      <c r="P868" s="445"/>
      <c r="Q868" s="445"/>
      <c r="R868" s="445"/>
      <c r="S868" s="445"/>
      <c r="T868" s="445"/>
      <c r="U868" s="445"/>
      <c r="V868" s="445"/>
      <c r="W868" s="445"/>
      <c r="X868" s="445"/>
      <c r="Y868" s="445"/>
      <c r="Z868" s="445"/>
    </row>
    <row r="869" spans="1:26" ht="15.75" x14ac:dyDescent="0.25">
      <c r="A869" s="445"/>
      <c r="B869" s="445"/>
      <c r="C869" s="445"/>
      <c r="D869" s="445"/>
      <c r="E869" s="445"/>
      <c r="F869" s="445"/>
      <c r="G869" s="445"/>
      <c r="H869" s="445"/>
      <c r="I869" s="445"/>
      <c r="J869" s="445"/>
      <c r="K869" s="445"/>
      <c r="L869" s="445"/>
      <c r="M869" s="445"/>
      <c r="N869" s="445"/>
      <c r="O869" s="445"/>
      <c r="P869" s="445"/>
      <c r="Q869" s="445"/>
      <c r="R869" s="445"/>
      <c r="S869" s="445"/>
      <c r="T869" s="445"/>
      <c r="U869" s="445"/>
      <c r="V869" s="445"/>
      <c r="W869" s="445"/>
      <c r="X869" s="445"/>
      <c r="Y869" s="445"/>
      <c r="Z869" s="445"/>
    </row>
    <row r="870" spans="1:26" ht="15.75" x14ac:dyDescent="0.25">
      <c r="A870" s="445"/>
      <c r="B870" s="445"/>
      <c r="C870" s="445"/>
      <c r="D870" s="445"/>
      <c r="E870" s="445"/>
      <c r="F870" s="445"/>
      <c r="G870" s="445"/>
      <c r="H870" s="445"/>
      <c r="I870" s="445"/>
      <c r="J870" s="445"/>
      <c r="K870" s="445"/>
      <c r="L870" s="445"/>
      <c r="M870" s="445"/>
      <c r="N870" s="445"/>
      <c r="O870" s="445"/>
      <c r="P870" s="445"/>
      <c r="Q870" s="445"/>
      <c r="R870" s="445"/>
      <c r="S870" s="445"/>
      <c r="T870" s="445"/>
      <c r="U870" s="445"/>
      <c r="V870" s="445"/>
      <c r="W870" s="445"/>
      <c r="X870" s="445"/>
      <c r="Y870" s="445"/>
      <c r="Z870" s="445"/>
    </row>
    <row r="871" spans="1:26" ht="15.75" x14ac:dyDescent="0.25">
      <c r="A871" s="445"/>
      <c r="B871" s="445"/>
      <c r="C871" s="445"/>
      <c r="D871" s="445"/>
      <c r="E871" s="445"/>
      <c r="F871" s="445"/>
      <c r="G871" s="445"/>
      <c r="H871" s="445"/>
      <c r="I871" s="445"/>
      <c r="J871" s="445"/>
      <c r="K871" s="445"/>
      <c r="L871" s="445"/>
      <c r="M871" s="445"/>
      <c r="N871" s="445"/>
      <c r="O871" s="445"/>
      <c r="P871" s="445"/>
      <c r="Q871" s="445"/>
      <c r="R871" s="445"/>
      <c r="S871" s="445"/>
      <c r="T871" s="445"/>
      <c r="U871" s="445"/>
      <c r="V871" s="445"/>
      <c r="W871" s="445"/>
      <c r="X871" s="445"/>
      <c r="Y871" s="445"/>
      <c r="Z871" s="445"/>
    </row>
    <row r="872" spans="1:26" ht="15.75" x14ac:dyDescent="0.25">
      <c r="A872" s="445"/>
      <c r="B872" s="445"/>
      <c r="C872" s="445"/>
      <c r="D872" s="445"/>
      <c r="E872" s="445"/>
      <c r="F872" s="445"/>
      <c r="G872" s="445"/>
      <c r="H872" s="445"/>
      <c r="I872" s="445"/>
      <c r="J872" s="445"/>
      <c r="K872" s="445"/>
      <c r="L872" s="445"/>
      <c r="M872" s="445"/>
      <c r="N872" s="445"/>
      <c r="O872" s="445"/>
      <c r="P872" s="445"/>
      <c r="Q872" s="445"/>
      <c r="R872" s="445"/>
      <c r="S872" s="445"/>
      <c r="T872" s="445"/>
      <c r="U872" s="445"/>
      <c r="V872" s="445"/>
      <c r="W872" s="445"/>
      <c r="X872" s="445"/>
      <c r="Y872" s="445"/>
      <c r="Z872" s="445"/>
    </row>
    <row r="873" spans="1:26" ht="15.75" x14ac:dyDescent="0.25">
      <c r="A873" s="445"/>
      <c r="B873" s="445"/>
      <c r="C873" s="445"/>
      <c r="D873" s="445"/>
      <c r="E873" s="445"/>
      <c r="F873" s="445"/>
      <c r="G873" s="445"/>
      <c r="H873" s="445"/>
      <c r="I873" s="445"/>
      <c r="J873" s="445"/>
      <c r="K873" s="445"/>
      <c r="L873" s="445"/>
      <c r="M873" s="445"/>
      <c r="N873" s="445"/>
      <c r="O873" s="445"/>
      <c r="P873" s="445"/>
      <c r="Q873" s="445"/>
      <c r="R873" s="445"/>
      <c r="S873" s="445"/>
      <c r="T873" s="445"/>
      <c r="U873" s="445"/>
      <c r="V873" s="445"/>
      <c r="W873" s="445"/>
      <c r="X873" s="445"/>
      <c r="Y873" s="445"/>
      <c r="Z873" s="445"/>
    </row>
    <row r="874" spans="1:26" ht="15.75" x14ac:dyDescent="0.25">
      <c r="A874" s="445"/>
      <c r="B874" s="445"/>
      <c r="C874" s="445"/>
      <c r="D874" s="445"/>
      <c r="E874" s="445"/>
      <c r="F874" s="445"/>
      <c r="G874" s="445"/>
      <c r="H874" s="445"/>
      <c r="I874" s="445"/>
      <c r="J874" s="445"/>
      <c r="K874" s="445"/>
      <c r="L874" s="445"/>
      <c r="M874" s="445"/>
      <c r="N874" s="445"/>
      <c r="O874" s="445"/>
      <c r="P874" s="445"/>
      <c r="Q874" s="445"/>
      <c r="R874" s="445"/>
      <c r="S874" s="445"/>
      <c r="T874" s="445"/>
      <c r="U874" s="445"/>
      <c r="V874" s="445"/>
      <c r="W874" s="445"/>
      <c r="X874" s="445"/>
      <c r="Y874" s="445"/>
      <c r="Z874" s="445"/>
    </row>
    <row r="875" spans="1:26" ht="15.75" x14ac:dyDescent="0.25">
      <c r="A875" s="445"/>
      <c r="B875" s="445"/>
      <c r="C875" s="445"/>
      <c r="D875" s="445"/>
      <c r="E875" s="445"/>
      <c r="F875" s="445"/>
      <c r="G875" s="445"/>
      <c r="H875" s="445"/>
      <c r="I875" s="445"/>
      <c r="J875" s="445"/>
      <c r="K875" s="445"/>
      <c r="L875" s="445"/>
      <c r="M875" s="445"/>
      <c r="N875" s="445"/>
      <c r="O875" s="445"/>
      <c r="P875" s="445"/>
      <c r="Q875" s="445"/>
      <c r="R875" s="445"/>
      <c r="S875" s="445"/>
      <c r="T875" s="445"/>
      <c r="U875" s="445"/>
      <c r="V875" s="445"/>
      <c r="W875" s="445"/>
      <c r="X875" s="445"/>
      <c r="Y875" s="445"/>
      <c r="Z875" s="445"/>
    </row>
    <row r="876" spans="1:26" ht="15.75" x14ac:dyDescent="0.25">
      <c r="A876" s="445"/>
      <c r="B876" s="445"/>
      <c r="C876" s="445"/>
      <c r="D876" s="445"/>
      <c r="E876" s="445"/>
      <c r="F876" s="445"/>
      <c r="G876" s="445"/>
      <c r="H876" s="445"/>
      <c r="I876" s="445"/>
      <c r="J876" s="445"/>
      <c r="K876" s="445"/>
      <c r="L876" s="445"/>
      <c r="M876" s="445"/>
      <c r="N876" s="445"/>
      <c r="O876" s="445"/>
      <c r="P876" s="445"/>
      <c r="Q876" s="445"/>
      <c r="R876" s="445"/>
      <c r="S876" s="445"/>
      <c r="T876" s="445"/>
      <c r="U876" s="445"/>
      <c r="V876" s="445"/>
      <c r="W876" s="445"/>
      <c r="X876" s="445"/>
      <c r="Y876" s="445"/>
      <c r="Z876" s="445"/>
    </row>
    <row r="877" spans="1:26" ht="15.75" x14ac:dyDescent="0.25">
      <c r="A877" s="445"/>
      <c r="B877" s="445"/>
      <c r="C877" s="445"/>
      <c r="D877" s="445"/>
      <c r="E877" s="445"/>
      <c r="F877" s="445"/>
      <c r="G877" s="445"/>
      <c r="H877" s="445"/>
      <c r="I877" s="445"/>
      <c r="J877" s="445"/>
      <c r="K877" s="445"/>
      <c r="L877" s="445"/>
      <c r="M877" s="445"/>
      <c r="N877" s="445"/>
      <c r="O877" s="445"/>
      <c r="P877" s="445"/>
      <c r="Q877" s="445"/>
      <c r="R877" s="445"/>
      <c r="S877" s="445"/>
      <c r="T877" s="445"/>
      <c r="U877" s="445"/>
      <c r="V877" s="445"/>
      <c r="W877" s="445"/>
      <c r="X877" s="445"/>
      <c r="Y877" s="445"/>
      <c r="Z877" s="445"/>
    </row>
    <row r="878" spans="1:26" ht="15.75" x14ac:dyDescent="0.25">
      <c r="A878" s="445"/>
      <c r="B878" s="445"/>
      <c r="C878" s="445"/>
      <c r="D878" s="445"/>
      <c r="E878" s="445"/>
      <c r="F878" s="445"/>
      <c r="G878" s="445"/>
      <c r="H878" s="445"/>
      <c r="I878" s="445"/>
      <c r="J878" s="445"/>
      <c r="K878" s="445"/>
      <c r="L878" s="445"/>
      <c r="M878" s="445"/>
      <c r="N878" s="445"/>
      <c r="O878" s="445"/>
      <c r="P878" s="445"/>
      <c r="Q878" s="445"/>
      <c r="R878" s="445"/>
      <c r="S878" s="445"/>
      <c r="T878" s="445"/>
      <c r="U878" s="445"/>
      <c r="V878" s="445"/>
      <c r="W878" s="445"/>
      <c r="X878" s="445"/>
      <c r="Y878" s="445"/>
      <c r="Z878" s="445"/>
    </row>
    <row r="879" spans="1:26" ht="15.75" x14ac:dyDescent="0.25">
      <c r="A879" s="445"/>
      <c r="B879" s="445"/>
      <c r="C879" s="445"/>
      <c r="D879" s="445"/>
      <c r="E879" s="445"/>
      <c r="F879" s="445"/>
      <c r="G879" s="445"/>
      <c r="H879" s="445"/>
      <c r="I879" s="445"/>
      <c r="J879" s="445"/>
      <c r="K879" s="445"/>
      <c r="L879" s="445"/>
      <c r="M879" s="445"/>
      <c r="N879" s="445"/>
      <c r="O879" s="445"/>
      <c r="P879" s="445"/>
      <c r="Q879" s="445"/>
      <c r="R879" s="445"/>
      <c r="S879" s="445"/>
      <c r="T879" s="445"/>
      <c r="U879" s="445"/>
      <c r="V879" s="445"/>
      <c r="W879" s="445"/>
      <c r="X879" s="445"/>
      <c r="Y879" s="445"/>
      <c r="Z879" s="445"/>
    </row>
    <row r="880" spans="1:26" ht="15.75" x14ac:dyDescent="0.25">
      <c r="A880" s="445"/>
      <c r="B880" s="445"/>
      <c r="C880" s="445"/>
      <c r="D880" s="445"/>
      <c r="E880" s="445"/>
      <c r="F880" s="445"/>
      <c r="G880" s="445"/>
      <c r="H880" s="445"/>
      <c r="I880" s="445"/>
      <c r="J880" s="445"/>
      <c r="K880" s="445"/>
      <c r="L880" s="445"/>
      <c r="M880" s="445"/>
      <c r="N880" s="445"/>
      <c r="O880" s="445"/>
      <c r="P880" s="445"/>
      <c r="Q880" s="445"/>
      <c r="R880" s="445"/>
      <c r="S880" s="445"/>
      <c r="T880" s="445"/>
      <c r="U880" s="445"/>
      <c r="V880" s="445"/>
      <c r="W880" s="445"/>
      <c r="X880" s="445"/>
      <c r="Y880" s="445"/>
      <c r="Z880" s="445"/>
    </row>
    <row r="881" spans="1:26" ht="15.75" x14ac:dyDescent="0.25">
      <c r="A881" s="445"/>
      <c r="B881" s="445"/>
      <c r="C881" s="445"/>
      <c r="D881" s="445"/>
      <c r="E881" s="445"/>
      <c r="F881" s="445"/>
      <c r="G881" s="445"/>
      <c r="H881" s="445"/>
      <c r="I881" s="445"/>
      <c r="J881" s="445"/>
      <c r="K881" s="445"/>
      <c r="L881" s="445"/>
      <c r="M881" s="445"/>
      <c r="N881" s="445"/>
      <c r="O881" s="445"/>
      <c r="P881" s="445"/>
      <c r="Q881" s="445"/>
      <c r="R881" s="445"/>
      <c r="S881" s="445"/>
      <c r="T881" s="445"/>
      <c r="U881" s="445"/>
      <c r="V881" s="445"/>
      <c r="W881" s="445"/>
      <c r="X881" s="445"/>
      <c r="Y881" s="445"/>
      <c r="Z881" s="445"/>
    </row>
    <row r="882" spans="1:26" ht="15.75" x14ac:dyDescent="0.25">
      <c r="A882" s="445"/>
      <c r="B882" s="445"/>
      <c r="C882" s="445"/>
      <c r="D882" s="445"/>
      <c r="E882" s="445"/>
      <c r="F882" s="445"/>
      <c r="G882" s="445"/>
      <c r="H882" s="445"/>
      <c r="I882" s="445"/>
      <c r="J882" s="445"/>
      <c r="K882" s="445"/>
      <c r="L882" s="445"/>
      <c r="M882" s="445"/>
      <c r="N882" s="445"/>
      <c r="O882" s="445"/>
      <c r="P882" s="445"/>
      <c r="Q882" s="445"/>
      <c r="R882" s="445"/>
      <c r="S882" s="445"/>
      <c r="T882" s="445"/>
      <c r="U882" s="445"/>
      <c r="V882" s="445"/>
      <c r="W882" s="445"/>
      <c r="X882" s="445"/>
      <c r="Y882" s="445"/>
      <c r="Z882" s="445"/>
    </row>
    <row r="883" spans="1:26" ht="15.75" x14ac:dyDescent="0.25">
      <c r="A883" s="445"/>
      <c r="B883" s="445"/>
      <c r="C883" s="445"/>
      <c r="D883" s="445"/>
      <c r="E883" s="445"/>
      <c r="F883" s="445"/>
      <c r="G883" s="445"/>
      <c r="H883" s="445"/>
      <c r="I883" s="445"/>
      <c r="J883" s="445"/>
      <c r="K883" s="445"/>
      <c r="L883" s="445"/>
      <c r="M883" s="445"/>
      <c r="N883" s="445"/>
      <c r="O883" s="445"/>
      <c r="P883" s="445"/>
      <c r="Q883" s="445"/>
      <c r="R883" s="445"/>
      <c r="S883" s="445"/>
      <c r="T883" s="445"/>
      <c r="U883" s="445"/>
      <c r="V883" s="445"/>
      <c r="W883" s="445"/>
      <c r="X883" s="445"/>
      <c r="Y883" s="445"/>
      <c r="Z883" s="445"/>
    </row>
    <row r="884" spans="1:26" ht="15.75" x14ac:dyDescent="0.25">
      <c r="A884" s="445"/>
      <c r="B884" s="445"/>
      <c r="C884" s="445"/>
      <c r="D884" s="445"/>
      <c r="E884" s="445"/>
      <c r="F884" s="445"/>
      <c r="G884" s="445"/>
      <c r="H884" s="445"/>
      <c r="I884" s="445"/>
      <c r="J884" s="445"/>
      <c r="K884" s="445"/>
      <c r="L884" s="445"/>
      <c r="M884" s="445"/>
      <c r="N884" s="445"/>
      <c r="O884" s="445"/>
      <c r="P884" s="445"/>
      <c r="Q884" s="445"/>
      <c r="R884" s="445"/>
      <c r="S884" s="445"/>
      <c r="T884" s="445"/>
      <c r="U884" s="445"/>
      <c r="V884" s="445"/>
      <c r="W884" s="445"/>
      <c r="X884" s="445"/>
      <c r="Y884" s="445"/>
      <c r="Z884" s="445"/>
    </row>
    <row r="885" spans="1:26" ht="15.75" x14ac:dyDescent="0.25">
      <c r="A885" s="445"/>
      <c r="B885" s="445"/>
      <c r="C885" s="445"/>
      <c r="D885" s="445"/>
      <c r="E885" s="445"/>
      <c r="F885" s="445"/>
      <c r="G885" s="445"/>
      <c r="H885" s="445"/>
      <c r="I885" s="445"/>
      <c r="J885" s="445"/>
      <c r="K885" s="445"/>
      <c r="L885" s="445"/>
      <c r="M885" s="445"/>
      <c r="N885" s="445"/>
      <c r="O885" s="445"/>
      <c r="P885" s="445"/>
      <c r="Q885" s="445"/>
      <c r="R885" s="445"/>
      <c r="S885" s="445"/>
      <c r="T885" s="445"/>
      <c r="U885" s="445"/>
      <c r="V885" s="445"/>
      <c r="W885" s="445"/>
      <c r="X885" s="445"/>
      <c r="Y885" s="445"/>
      <c r="Z885" s="445"/>
    </row>
    <row r="886" spans="1:26" ht="15.75" x14ac:dyDescent="0.25">
      <c r="A886" s="445"/>
      <c r="B886" s="445"/>
      <c r="C886" s="445"/>
      <c r="D886" s="445"/>
      <c r="E886" s="445"/>
      <c r="F886" s="445"/>
      <c r="G886" s="445"/>
      <c r="H886" s="445"/>
      <c r="I886" s="445"/>
      <c r="J886" s="445"/>
      <c r="K886" s="445"/>
      <c r="L886" s="445"/>
      <c r="M886" s="445"/>
      <c r="N886" s="445"/>
      <c r="O886" s="445"/>
      <c r="P886" s="445"/>
      <c r="Q886" s="445"/>
      <c r="R886" s="445"/>
      <c r="S886" s="445"/>
      <c r="T886" s="445"/>
      <c r="U886" s="445"/>
      <c r="V886" s="445"/>
      <c r="W886" s="445"/>
      <c r="X886" s="445"/>
      <c r="Y886" s="445"/>
      <c r="Z886" s="445"/>
    </row>
    <row r="887" spans="1:26" ht="15.75" x14ac:dyDescent="0.25">
      <c r="A887" s="445"/>
      <c r="B887" s="445"/>
      <c r="C887" s="445"/>
      <c r="D887" s="445"/>
      <c r="E887" s="445"/>
      <c r="F887" s="445"/>
      <c r="G887" s="445"/>
      <c r="H887" s="445"/>
      <c r="I887" s="445"/>
      <c r="J887" s="445"/>
      <c r="K887" s="445"/>
      <c r="L887" s="445"/>
      <c r="M887" s="445"/>
      <c r="N887" s="445"/>
      <c r="O887" s="445"/>
      <c r="P887" s="445"/>
      <c r="Q887" s="445"/>
      <c r="R887" s="445"/>
      <c r="S887" s="445"/>
      <c r="T887" s="445"/>
      <c r="U887" s="445"/>
      <c r="V887" s="445"/>
      <c r="W887" s="445"/>
      <c r="X887" s="445"/>
      <c r="Y887" s="445"/>
      <c r="Z887" s="445"/>
    </row>
    <row r="888" spans="1:26" ht="15.75" x14ac:dyDescent="0.25">
      <c r="A888" s="445"/>
      <c r="B888" s="445"/>
      <c r="C888" s="445"/>
      <c r="D888" s="445"/>
      <c r="E888" s="445"/>
      <c r="F888" s="445"/>
      <c r="G888" s="445"/>
      <c r="H888" s="445"/>
      <c r="I888" s="445"/>
      <c r="J888" s="445"/>
      <c r="K888" s="445"/>
      <c r="L888" s="445"/>
      <c r="M888" s="445"/>
      <c r="N888" s="445"/>
      <c r="O888" s="445"/>
      <c r="P888" s="445"/>
      <c r="Q888" s="445"/>
      <c r="R888" s="445"/>
      <c r="S888" s="445"/>
      <c r="T888" s="445"/>
      <c r="U888" s="445"/>
      <c r="V888" s="445"/>
      <c r="W888" s="445"/>
      <c r="X888" s="445"/>
      <c r="Y888" s="445"/>
      <c r="Z888" s="445"/>
    </row>
    <row r="889" spans="1:26" ht="15.75" x14ac:dyDescent="0.25">
      <c r="A889" s="445"/>
      <c r="B889" s="445"/>
      <c r="C889" s="445"/>
      <c r="D889" s="445"/>
      <c r="E889" s="445"/>
      <c r="F889" s="445"/>
      <c r="G889" s="445"/>
      <c r="H889" s="445"/>
      <c r="I889" s="445"/>
      <c r="J889" s="445"/>
      <c r="K889" s="445"/>
      <c r="L889" s="445"/>
      <c r="M889" s="445"/>
      <c r="N889" s="445"/>
      <c r="O889" s="445"/>
      <c r="P889" s="445"/>
      <c r="Q889" s="445"/>
      <c r="R889" s="445"/>
      <c r="S889" s="445"/>
      <c r="T889" s="445"/>
      <c r="U889" s="445"/>
      <c r="V889" s="445"/>
      <c r="W889" s="445"/>
      <c r="X889" s="445"/>
      <c r="Y889" s="445"/>
      <c r="Z889" s="445"/>
    </row>
    <row r="890" spans="1:26" ht="15.75" x14ac:dyDescent="0.25">
      <c r="A890" s="445"/>
      <c r="B890" s="445"/>
      <c r="C890" s="445"/>
      <c r="D890" s="445"/>
      <c r="E890" s="445"/>
      <c r="F890" s="445"/>
      <c r="G890" s="445"/>
      <c r="H890" s="445"/>
      <c r="I890" s="445"/>
      <c r="J890" s="445"/>
      <c r="K890" s="445"/>
      <c r="L890" s="445"/>
      <c r="M890" s="445"/>
      <c r="N890" s="445"/>
      <c r="O890" s="445"/>
      <c r="P890" s="445"/>
      <c r="Q890" s="445"/>
      <c r="R890" s="445"/>
      <c r="S890" s="445"/>
      <c r="T890" s="445"/>
      <c r="U890" s="445"/>
      <c r="V890" s="445"/>
      <c r="W890" s="445"/>
      <c r="X890" s="445"/>
      <c r="Y890" s="445"/>
      <c r="Z890" s="445"/>
    </row>
    <row r="891" spans="1:26" ht="15.75" x14ac:dyDescent="0.25">
      <c r="A891" s="445"/>
      <c r="B891" s="445"/>
      <c r="C891" s="445"/>
      <c r="D891" s="445"/>
      <c r="E891" s="445"/>
      <c r="F891" s="445"/>
      <c r="G891" s="445"/>
      <c r="H891" s="445"/>
      <c r="I891" s="445"/>
      <c r="J891" s="445"/>
      <c r="K891" s="445"/>
      <c r="L891" s="445"/>
      <c r="M891" s="445"/>
      <c r="N891" s="445"/>
      <c r="O891" s="445"/>
      <c r="P891" s="445"/>
      <c r="Q891" s="445"/>
      <c r="R891" s="445"/>
      <c r="S891" s="445"/>
      <c r="T891" s="445"/>
      <c r="U891" s="445"/>
      <c r="V891" s="445"/>
      <c r="W891" s="445"/>
      <c r="X891" s="445"/>
      <c r="Y891" s="445"/>
      <c r="Z891" s="445"/>
    </row>
    <row r="892" spans="1:26" ht="15.75" x14ac:dyDescent="0.25">
      <c r="A892" s="445"/>
      <c r="B892" s="445"/>
      <c r="C892" s="445"/>
      <c r="D892" s="445"/>
      <c r="E892" s="445"/>
      <c r="F892" s="445"/>
      <c r="G892" s="445"/>
      <c r="H892" s="445"/>
      <c r="I892" s="445"/>
      <c r="J892" s="445"/>
      <c r="K892" s="445"/>
      <c r="L892" s="445"/>
      <c r="M892" s="445"/>
      <c r="N892" s="445"/>
      <c r="O892" s="445"/>
      <c r="P892" s="445"/>
      <c r="Q892" s="445"/>
      <c r="R892" s="445"/>
      <c r="S892" s="445"/>
      <c r="T892" s="445"/>
      <c r="U892" s="445"/>
      <c r="V892" s="445"/>
      <c r="W892" s="445"/>
      <c r="X892" s="445"/>
      <c r="Y892" s="445"/>
      <c r="Z892" s="445"/>
    </row>
    <row r="893" spans="1:26" ht="15.75" x14ac:dyDescent="0.25">
      <c r="A893" s="445"/>
      <c r="B893" s="445"/>
      <c r="C893" s="445"/>
      <c r="D893" s="445"/>
      <c r="E893" s="445"/>
      <c r="F893" s="445"/>
      <c r="G893" s="445"/>
      <c r="H893" s="445"/>
      <c r="I893" s="445"/>
      <c r="J893" s="445"/>
      <c r="K893" s="445"/>
      <c r="L893" s="445"/>
      <c r="M893" s="445"/>
      <c r="N893" s="445"/>
      <c r="O893" s="445"/>
      <c r="P893" s="445"/>
      <c r="Q893" s="445"/>
      <c r="R893" s="445"/>
      <c r="S893" s="445"/>
      <c r="T893" s="445"/>
      <c r="U893" s="445"/>
      <c r="V893" s="445"/>
      <c r="W893" s="445"/>
      <c r="X893" s="445"/>
      <c r="Y893" s="445"/>
      <c r="Z893" s="445"/>
    </row>
    <row r="894" spans="1:26" ht="15.75" x14ac:dyDescent="0.25">
      <c r="A894" s="445"/>
      <c r="B894" s="445"/>
      <c r="C894" s="445"/>
      <c r="D894" s="445"/>
      <c r="E894" s="445"/>
      <c r="F894" s="445"/>
      <c r="G894" s="445"/>
      <c r="H894" s="445"/>
      <c r="I894" s="445"/>
      <c r="J894" s="445"/>
      <c r="K894" s="445"/>
      <c r="L894" s="445"/>
      <c r="M894" s="445"/>
      <c r="N894" s="445"/>
      <c r="O894" s="445"/>
      <c r="P894" s="445"/>
      <c r="Q894" s="445"/>
      <c r="R894" s="445"/>
      <c r="S894" s="445"/>
      <c r="T894" s="445"/>
      <c r="U894" s="445"/>
      <c r="V894" s="445"/>
      <c r="W894" s="445"/>
      <c r="X894" s="445"/>
      <c r="Y894" s="445"/>
      <c r="Z894" s="445"/>
    </row>
    <row r="895" spans="1:26" ht="15.75" x14ac:dyDescent="0.25">
      <c r="A895" s="445"/>
      <c r="B895" s="445"/>
      <c r="C895" s="445"/>
      <c r="D895" s="445"/>
      <c r="E895" s="445"/>
      <c r="F895" s="445"/>
      <c r="G895" s="445"/>
      <c r="H895" s="445"/>
      <c r="I895" s="445"/>
      <c r="J895" s="445"/>
      <c r="K895" s="445"/>
      <c r="L895" s="445"/>
      <c r="M895" s="445"/>
      <c r="N895" s="445"/>
      <c r="O895" s="445"/>
      <c r="P895" s="445"/>
      <c r="Q895" s="445"/>
      <c r="R895" s="445"/>
      <c r="S895" s="445"/>
      <c r="T895" s="445"/>
      <c r="U895" s="445"/>
      <c r="V895" s="445"/>
      <c r="W895" s="445"/>
      <c r="X895" s="445"/>
      <c r="Y895" s="445"/>
      <c r="Z895" s="445"/>
    </row>
    <row r="896" spans="1:26" ht="15.75" x14ac:dyDescent="0.25">
      <c r="A896" s="445"/>
      <c r="B896" s="445"/>
      <c r="C896" s="445"/>
      <c r="D896" s="445"/>
      <c r="E896" s="445"/>
      <c r="F896" s="445"/>
      <c r="G896" s="445"/>
      <c r="H896" s="445"/>
      <c r="I896" s="445"/>
      <c r="J896" s="445"/>
      <c r="K896" s="445"/>
      <c r="L896" s="445"/>
      <c r="M896" s="445"/>
      <c r="N896" s="445"/>
      <c r="O896" s="445"/>
      <c r="P896" s="445"/>
      <c r="Q896" s="445"/>
      <c r="R896" s="445"/>
      <c r="S896" s="445"/>
      <c r="T896" s="445"/>
      <c r="U896" s="445"/>
      <c r="V896" s="445"/>
      <c r="W896" s="445"/>
      <c r="X896" s="445"/>
      <c r="Y896" s="445"/>
      <c r="Z896" s="445"/>
    </row>
    <row r="897" spans="1:26" ht="15.75" x14ac:dyDescent="0.25">
      <c r="A897" s="445"/>
      <c r="B897" s="445"/>
      <c r="C897" s="445"/>
      <c r="D897" s="445"/>
      <c r="E897" s="445"/>
      <c r="F897" s="445"/>
      <c r="G897" s="445"/>
      <c r="H897" s="445"/>
      <c r="I897" s="445"/>
      <c r="J897" s="445"/>
      <c r="K897" s="445"/>
      <c r="L897" s="445"/>
      <c r="M897" s="445"/>
      <c r="N897" s="445"/>
      <c r="O897" s="445"/>
      <c r="P897" s="445"/>
      <c r="Q897" s="445"/>
      <c r="R897" s="445"/>
      <c r="S897" s="445"/>
      <c r="T897" s="445"/>
      <c r="U897" s="445"/>
      <c r="V897" s="445"/>
      <c r="W897" s="445"/>
      <c r="X897" s="445"/>
      <c r="Y897" s="445"/>
      <c r="Z897" s="445"/>
    </row>
    <row r="898" spans="1:26" ht="15.75" x14ac:dyDescent="0.25">
      <c r="A898" s="445"/>
      <c r="B898" s="445"/>
      <c r="C898" s="445"/>
      <c r="D898" s="445"/>
      <c r="E898" s="445"/>
      <c r="F898" s="445"/>
      <c r="G898" s="445"/>
      <c r="H898" s="445"/>
      <c r="I898" s="445"/>
      <c r="J898" s="445"/>
      <c r="K898" s="445"/>
      <c r="L898" s="445"/>
      <c r="M898" s="445"/>
      <c r="N898" s="445"/>
      <c r="O898" s="445"/>
      <c r="P898" s="445"/>
      <c r="Q898" s="445"/>
      <c r="R898" s="445"/>
      <c r="S898" s="445"/>
      <c r="T898" s="445"/>
      <c r="U898" s="445"/>
      <c r="V898" s="445"/>
      <c r="W898" s="445"/>
      <c r="X898" s="445"/>
      <c r="Y898" s="445"/>
      <c r="Z898" s="445"/>
    </row>
    <row r="899" spans="1:26" ht="15.75" x14ac:dyDescent="0.25">
      <c r="A899" s="445"/>
      <c r="B899" s="445"/>
      <c r="C899" s="445"/>
      <c r="D899" s="445"/>
      <c r="E899" s="445"/>
      <c r="F899" s="445"/>
      <c r="G899" s="445"/>
      <c r="H899" s="445"/>
      <c r="I899" s="445"/>
      <c r="J899" s="445"/>
      <c r="K899" s="445"/>
      <c r="L899" s="445"/>
      <c r="M899" s="445"/>
      <c r="N899" s="445"/>
      <c r="O899" s="445"/>
      <c r="P899" s="445"/>
      <c r="Q899" s="445"/>
      <c r="R899" s="445"/>
      <c r="S899" s="445"/>
      <c r="T899" s="445"/>
      <c r="U899" s="445"/>
      <c r="V899" s="445"/>
      <c r="W899" s="445"/>
      <c r="X899" s="445"/>
      <c r="Y899" s="445"/>
      <c r="Z899" s="445"/>
    </row>
    <row r="900" spans="1:26" ht="15.75" x14ac:dyDescent="0.25">
      <c r="A900" s="445"/>
      <c r="B900" s="445"/>
      <c r="C900" s="445"/>
      <c r="D900" s="445"/>
      <c r="E900" s="445"/>
      <c r="F900" s="445"/>
      <c r="G900" s="445"/>
      <c r="H900" s="445"/>
      <c r="I900" s="445"/>
      <c r="J900" s="445"/>
      <c r="K900" s="445"/>
      <c r="L900" s="445"/>
      <c r="M900" s="445"/>
      <c r="N900" s="445"/>
      <c r="O900" s="445"/>
      <c r="P900" s="445"/>
      <c r="Q900" s="445"/>
      <c r="R900" s="445"/>
      <c r="S900" s="445"/>
      <c r="T900" s="445"/>
      <c r="U900" s="445"/>
      <c r="V900" s="445"/>
      <c r="W900" s="445"/>
      <c r="X900" s="445"/>
      <c r="Y900" s="445"/>
      <c r="Z900" s="445"/>
    </row>
    <row r="901" spans="1:26" ht="15.75" x14ac:dyDescent="0.25">
      <c r="A901" s="445"/>
      <c r="B901" s="445"/>
      <c r="C901" s="445"/>
      <c r="D901" s="445"/>
      <c r="E901" s="445"/>
      <c r="F901" s="445"/>
      <c r="G901" s="445"/>
      <c r="H901" s="445"/>
      <c r="I901" s="445"/>
      <c r="J901" s="445"/>
      <c r="K901" s="445"/>
      <c r="L901" s="445"/>
      <c r="M901" s="445"/>
      <c r="N901" s="445"/>
      <c r="O901" s="445"/>
      <c r="P901" s="445"/>
      <c r="Q901" s="445"/>
      <c r="R901" s="445"/>
      <c r="S901" s="445"/>
      <c r="T901" s="445"/>
      <c r="U901" s="445"/>
      <c r="V901" s="445"/>
      <c r="W901" s="445"/>
      <c r="X901" s="445"/>
      <c r="Y901" s="445"/>
      <c r="Z901" s="445"/>
    </row>
    <row r="902" spans="1:26" ht="15.75" x14ac:dyDescent="0.25">
      <c r="A902" s="445"/>
      <c r="B902" s="445"/>
      <c r="C902" s="445"/>
      <c r="D902" s="445"/>
      <c r="E902" s="445"/>
      <c r="F902" s="445"/>
      <c r="G902" s="445"/>
      <c r="H902" s="445"/>
      <c r="I902" s="445"/>
      <c r="J902" s="445"/>
      <c r="K902" s="445"/>
      <c r="L902" s="445"/>
      <c r="M902" s="445"/>
      <c r="N902" s="445"/>
      <c r="O902" s="445"/>
      <c r="P902" s="445"/>
      <c r="Q902" s="445"/>
      <c r="R902" s="445"/>
      <c r="S902" s="445"/>
      <c r="T902" s="445"/>
      <c r="U902" s="445"/>
      <c r="V902" s="445"/>
      <c r="W902" s="445"/>
      <c r="X902" s="445"/>
      <c r="Y902" s="445"/>
      <c r="Z902" s="445"/>
    </row>
    <row r="903" spans="1:26" ht="15.75" x14ac:dyDescent="0.25">
      <c r="A903" s="445"/>
      <c r="B903" s="445"/>
      <c r="C903" s="445"/>
      <c r="D903" s="445"/>
      <c r="E903" s="445"/>
      <c r="F903" s="445"/>
      <c r="G903" s="445"/>
      <c r="H903" s="445"/>
      <c r="I903" s="445"/>
      <c r="J903" s="445"/>
      <c r="K903" s="445"/>
      <c r="L903" s="445"/>
      <c r="M903" s="445"/>
      <c r="N903" s="445"/>
      <c r="O903" s="445"/>
      <c r="P903" s="445"/>
      <c r="Q903" s="445"/>
      <c r="R903" s="445"/>
      <c r="S903" s="445"/>
      <c r="T903" s="445"/>
      <c r="U903" s="445"/>
      <c r="V903" s="445"/>
      <c r="W903" s="445"/>
      <c r="X903" s="445"/>
      <c r="Y903" s="445"/>
      <c r="Z903" s="445"/>
    </row>
    <row r="904" spans="1:26" ht="15.75" x14ac:dyDescent="0.25">
      <c r="A904" s="445"/>
      <c r="B904" s="445"/>
      <c r="C904" s="445"/>
      <c r="D904" s="445"/>
      <c r="E904" s="445"/>
      <c r="F904" s="445"/>
      <c r="G904" s="445"/>
      <c r="H904" s="445"/>
      <c r="I904" s="445"/>
      <c r="J904" s="445"/>
      <c r="K904" s="445"/>
      <c r="L904" s="445"/>
      <c r="M904" s="445"/>
      <c r="N904" s="445"/>
      <c r="O904" s="445"/>
      <c r="P904" s="445"/>
      <c r="Q904" s="445"/>
      <c r="R904" s="445"/>
      <c r="S904" s="445"/>
      <c r="T904" s="445"/>
      <c r="U904" s="445"/>
      <c r="V904" s="445"/>
      <c r="W904" s="445"/>
      <c r="X904" s="445"/>
      <c r="Y904" s="445"/>
      <c r="Z904" s="445"/>
    </row>
    <row r="905" spans="1:26" ht="15.75" x14ac:dyDescent="0.25">
      <c r="A905" s="445"/>
      <c r="B905" s="445"/>
      <c r="C905" s="445"/>
      <c r="D905" s="445"/>
      <c r="E905" s="445"/>
      <c r="F905" s="445"/>
      <c r="G905" s="445"/>
      <c r="H905" s="445"/>
      <c r="I905" s="445"/>
      <c r="J905" s="445"/>
      <c r="K905" s="445"/>
      <c r="L905" s="445"/>
      <c r="M905" s="445"/>
      <c r="N905" s="445"/>
      <c r="O905" s="445"/>
      <c r="P905" s="445"/>
      <c r="Q905" s="445"/>
      <c r="R905" s="445"/>
      <c r="S905" s="445"/>
      <c r="T905" s="445"/>
      <c r="U905" s="445"/>
      <c r="V905" s="445"/>
      <c r="W905" s="445"/>
      <c r="X905" s="445"/>
      <c r="Y905" s="445"/>
      <c r="Z905" s="445"/>
    </row>
    <row r="906" spans="1:26" ht="15.75" x14ac:dyDescent="0.25">
      <c r="A906" s="445"/>
      <c r="B906" s="445"/>
      <c r="C906" s="445"/>
      <c r="D906" s="445"/>
      <c r="E906" s="445"/>
      <c r="F906" s="445"/>
      <c r="G906" s="445"/>
      <c r="H906" s="445"/>
      <c r="I906" s="445"/>
      <c r="J906" s="445"/>
      <c r="K906" s="445"/>
      <c r="L906" s="445"/>
      <c r="M906" s="445"/>
      <c r="N906" s="445"/>
      <c r="O906" s="445"/>
      <c r="P906" s="445"/>
      <c r="Q906" s="445"/>
      <c r="R906" s="445"/>
      <c r="S906" s="445"/>
      <c r="T906" s="445"/>
      <c r="U906" s="445"/>
      <c r="V906" s="445"/>
      <c r="W906" s="445"/>
      <c r="X906" s="445"/>
      <c r="Y906" s="445"/>
      <c r="Z906" s="445"/>
    </row>
    <row r="907" spans="1:26" ht="15.75" x14ac:dyDescent="0.25">
      <c r="A907" s="445"/>
      <c r="B907" s="445"/>
      <c r="C907" s="445"/>
      <c r="D907" s="445"/>
      <c r="E907" s="445"/>
      <c r="F907" s="445"/>
      <c r="G907" s="445"/>
      <c r="H907" s="445"/>
      <c r="I907" s="445"/>
      <c r="J907" s="445"/>
      <c r="K907" s="445"/>
      <c r="L907" s="445"/>
      <c r="M907" s="445"/>
      <c r="N907" s="445"/>
      <c r="O907" s="445"/>
      <c r="P907" s="445"/>
      <c r="Q907" s="445"/>
      <c r="R907" s="445"/>
      <c r="S907" s="445"/>
      <c r="T907" s="445"/>
      <c r="U907" s="445"/>
      <c r="V907" s="445"/>
      <c r="W907" s="445"/>
      <c r="X907" s="445"/>
      <c r="Y907" s="445"/>
      <c r="Z907" s="445"/>
    </row>
    <row r="908" spans="1:26" ht="15.75" x14ac:dyDescent="0.25">
      <c r="A908" s="445"/>
      <c r="B908" s="445"/>
      <c r="C908" s="445"/>
      <c r="D908" s="445"/>
      <c r="E908" s="445"/>
      <c r="F908" s="445"/>
      <c r="G908" s="445"/>
      <c r="H908" s="445"/>
      <c r="I908" s="445"/>
      <c r="J908" s="445"/>
      <c r="K908" s="445"/>
      <c r="L908" s="445"/>
      <c r="M908" s="445"/>
      <c r="N908" s="445"/>
      <c r="O908" s="445"/>
      <c r="P908" s="445"/>
      <c r="Q908" s="445"/>
      <c r="R908" s="445"/>
      <c r="S908" s="445"/>
      <c r="T908" s="445"/>
      <c r="U908" s="445"/>
      <c r="V908" s="445"/>
      <c r="W908" s="445"/>
      <c r="X908" s="445"/>
      <c r="Y908" s="445"/>
      <c r="Z908" s="445"/>
    </row>
    <row r="909" spans="1:26" ht="15.75" x14ac:dyDescent="0.25">
      <c r="A909" s="445"/>
      <c r="B909" s="445"/>
      <c r="C909" s="445"/>
      <c r="D909" s="445"/>
      <c r="E909" s="445"/>
      <c r="F909" s="445"/>
      <c r="G909" s="445"/>
      <c r="H909" s="445"/>
      <c r="I909" s="445"/>
      <c r="J909" s="445"/>
      <c r="K909" s="445"/>
      <c r="L909" s="445"/>
      <c r="M909" s="445"/>
      <c r="N909" s="445"/>
      <c r="O909" s="445"/>
      <c r="P909" s="445"/>
      <c r="Q909" s="445"/>
      <c r="R909" s="445"/>
      <c r="S909" s="445"/>
      <c r="T909" s="445"/>
      <c r="U909" s="445"/>
      <c r="V909" s="445"/>
      <c r="W909" s="445"/>
      <c r="X909" s="445"/>
      <c r="Y909" s="445"/>
      <c r="Z909" s="445"/>
    </row>
    <row r="910" spans="1:26" ht="15.75" x14ac:dyDescent="0.25">
      <c r="A910" s="445"/>
      <c r="B910" s="445"/>
      <c r="C910" s="445"/>
      <c r="D910" s="445"/>
      <c r="E910" s="445"/>
      <c r="F910" s="445"/>
      <c r="G910" s="445"/>
      <c r="H910" s="445"/>
      <c r="I910" s="445"/>
      <c r="J910" s="445"/>
      <c r="K910" s="445"/>
      <c r="L910" s="445"/>
      <c r="M910" s="445"/>
      <c r="N910" s="445"/>
      <c r="O910" s="445"/>
      <c r="P910" s="445"/>
      <c r="Q910" s="445"/>
      <c r="R910" s="445"/>
      <c r="S910" s="445"/>
      <c r="T910" s="445"/>
      <c r="U910" s="445"/>
      <c r="V910" s="445"/>
      <c r="W910" s="445"/>
      <c r="X910" s="445"/>
      <c r="Y910" s="445"/>
      <c r="Z910" s="445"/>
    </row>
    <row r="911" spans="1:26" ht="15.75" x14ac:dyDescent="0.25">
      <c r="A911" s="445"/>
      <c r="B911" s="445"/>
      <c r="C911" s="445"/>
      <c r="D911" s="445"/>
      <c r="E911" s="445"/>
      <c r="F911" s="445"/>
      <c r="G911" s="445"/>
      <c r="H911" s="445"/>
      <c r="I911" s="445"/>
      <c r="J911" s="445"/>
      <c r="K911" s="445"/>
      <c r="L911" s="445"/>
      <c r="M911" s="445"/>
      <c r="N911" s="445"/>
      <c r="O911" s="445"/>
      <c r="P911" s="445"/>
      <c r="Q911" s="445"/>
      <c r="R911" s="445"/>
      <c r="S911" s="445"/>
      <c r="T911" s="445"/>
      <c r="U911" s="445"/>
      <c r="V911" s="445"/>
      <c r="W911" s="445"/>
      <c r="X911" s="445"/>
      <c r="Y911" s="445"/>
      <c r="Z911" s="445"/>
    </row>
    <row r="912" spans="1:26" ht="15.75" x14ac:dyDescent="0.25">
      <c r="A912" s="445"/>
      <c r="B912" s="445"/>
      <c r="C912" s="445"/>
      <c r="D912" s="445"/>
      <c r="E912" s="445"/>
      <c r="F912" s="445"/>
      <c r="G912" s="445"/>
      <c r="H912" s="445"/>
      <c r="I912" s="445"/>
      <c r="J912" s="445"/>
      <c r="K912" s="445"/>
      <c r="L912" s="445"/>
      <c r="M912" s="445"/>
      <c r="N912" s="445"/>
      <c r="O912" s="445"/>
      <c r="P912" s="445"/>
      <c r="Q912" s="445"/>
      <c r="R912" s="445"/>
      <c r="S912" s="445"/>
      <c r="T912" s="445"/>
      <c r="U912" s="445"/>
      <c r="V912" s="445"/>
      <c r="W912" s="445"/>
      <c r="X912" s="445"/>
      <c r="Y912" s="445"/>
      <c r="Z912" s="445"/>
    </row>
    <row r="913" spans="1:26" ht="15.75" x14ac:dyDescent="0.25">
      <c r="A913" s="445"/>
      <c r="B913" s="445"/>
      <c r="C913" s="445"/>
      <c r="D913" s="445"/>
      <c r="E913" s="445"/>
      <c r="F913" s="445"/>
      <c r="G913" s="445"/>
      <c r="H913" s="445"/>
      <c r="I913" s="445"/>
      <c r="J913" s="445"/>
      <c r="K913" s="445"/>
      <c r="L913" s="445"/>
      <c r="M913" s="445"/>
      <c r="N913" s="445"/>
      <c r="O913" s="445"/>
      <c r="P913" s="445"/>
      <c r="Q913" s="445"/>
      <c r="R913" s="445"/>
      <c r="S913" s="445"/>
      <c r="T913" s="445"/>
      <c r="U913" s="445"/>
      <c r="V913" s="445"/>
      <c r="W913" s="445"/>
      <c r="X913" s="445"/>
      <c r="Y913" s="445"/>
      <c r="Z913" s="445"/>
    </row>
    <row r="914" spans="1:26" ht="15.75" x14ac:dyDescent="0.25">
      <c r="A914" s="445"/>
      <c r="B914" s="445"/>
      <c r="C914" s="445"/>
      <c r="D914" s="445"/>
      <c r="E914" s="445"/>
      <c r="F914" s="445"/>
      <c r="G914" s="445"/>
      <c r="H914" s="445"/>
      <c r="I914" s="445"/>
      <c r="J914" s="445"/>
      <c r="K914" s="445"/>
      <c r="L914" s="445"/>
      <c r="M914" s="445"/>
      <c r="N914" s="445"/>
      <c r="O914" s="445"/>
      <c r="P914" s="445"/>
      <c r="Q914" s="445"/>
      <c r="R914" s="445"/>
      <c r="S914" s="445"/>
      <c r="T914" s="445"/>
      <c r="U914" s="445"/>
      <c r="V914" s="445"/>
      <c r="W914" s="445"/>
      <c r="X914" s="445"/>
      <c r="Y914" s="445"/>
      <c r="Z914" s="445"/>
    </row>
    <row r="915" spans="1:26" ht="15.75" x14ac:dyDescent="0.25">
      <c r="A915" s="445"/>
      <c r="B915" s="445"/>
      <c r="C915" s="445"/>
      <c r="D915" s="445"/>
      <c r="E915" s="445"/>
      <c r="F915" s="445"/>
      <c r="G915" s="445"/>
      <c r="H915" s="445"/>
      <c r="I915" s="445"/>
      <c r="J915" s="445"/>
      <c r="K915" s="445"/>
      <c r="L915" s="445"/>
      <c r="M915" s="445"/>
      <c r="N915" s="445"/>
      <c r="O915" s="445"/>
      <c r="P915" s="445"/>
      <c r="Q915" s="445"/>
      <c r="R915" s="445"/>
      <c r="S915" s="445"/>
      <c r="T915" s="445"/>
      <c r="U915" s="445"/>
      <c r="V915" s="445"/>
      <c r="W915" s="445"/>
      <c r="X915" s="445"/>
      <c r="Y915" s="445"/>
      <c r="Z915" s="445"/>
    </row>
    <row r="916" spans="1:26" ht="15.75" x14ac:dyDescent="0.25">
      <c r="A916" s="445"/>
      <c r="B916" s="445"/>
      <c r="C916" s="445"/>
      <c r="D916" s="445"/>
      <c r="E916" s="445"/>
      <c r="F916" s="445"/>
      <c r="G916" s="445"/>
      <c r="H916" s="445"/>
      <c r="I916" s="445"/>
      <c r="J916" s="445"/>
      <c r="K916" s="445"/>
      <c r="L916" s="445"/>
      <c r="M916" s="445"/>
      <c r="N916" s="445"/>
      <c r="O916" s="445"/>
      <c r="P916" s="445"/>
      <c r="Q916" s="445"/>
      <c r="R916" s="445"/>
      <c r="S916" s="445"/>
      <c r="T916" s="445"/>
      <c r="U916" s="445"/>
      <c r="V916" s="445"/>
      <c r="W916" s="445"/>
      <c r="X916" s="445"/>
      <c r="Y916" s="445"/>
      <c r="Z916" s="445"/>
    </row>
    <row r="917" spans="1:26" ht="15.75" x14ac:dyDescent="0.25">
      <c r="A917" s="445"/>
      <c r="B917" s="445"/>
      <c r="C917" s="445"/>
      <c r="D917" s="445"/>
      <c r="E917" s="445"/>
      <c r="F917" s="445"/>
      <c r="G917" s="445"/>
      <c r="H917" s="445"/>
      <c r="I917" s="445"/>
      <c r="J917" s="445"/>
      <c r="K917" s="445"/>
      <c r="L917" s="445"/>
      <c r="M917" s="445"/>
      <c r="N917" s="445"/>
      <c r="O917" s="445"/>
      <c r="P917" s="445"/>
      <c r="Q917" s="445"/>
      <c r="R917" s="445"/>
      <c r="S917" s="445"/>
      <c r="T917" s="445"/>
      <c r="U917" s="445"/>
      <c r="V917" s="445"/>
      <c r="W917" s="445"/>
      <c r="X917" s="445"/>
      <c r="Y917" s="445"/>
      <c r="Z917" s="445"/>
    </row>
    <row r="918" spans="1:26" ht="15.75" x14ac:dyDescent="0.25">
      <c r="A918" s="445"/>
      <c r="B918" s="445"/>
      <c r="C918" s="445"/>
      <c r="D918" s="445"/>
      <c r="E918" s="445"/>
      <c r="F918" s="445"/>
      <c r="G918" s="445"/>
      <c r="H918" s="445"/>
      <c r="I918" s="445"/>
      <c r="J918" s="445"/>
      <c r="K918" s="445"/>
      <c r="L918" s="445"/>
      <c r="M918" s="445"/>
      <c r="N918" s="445"/>
      <c r="O918" s="445"/>
      <c r="P918" s="445"/>
      <c r="Q918" s="445"/>
      <c r="R918" s="445"/>
      <c r="S918" s="445"/>
      <c r="T918" s="445"/>
      <c r="U918" s="445"/>
      <c r="V918" s="445"/>
      <c r="W918" s="445"/>
      <c r="X918" s="445"/>
      <c r="Y918" s="445"/>
      <c r="Z918" s="445"/>
    </row>
    <row r="919" spans="1:26" ht="15.75" x14ac:dyDescent="0.25">
      <c r="A919" s="445"/>
      <c r="B919" s="445"/>
      <c r="C919" s="445"/>
      <c r="D919" s="445"/>
      <c r="E919" s="445"/>
      <c r="F919" s="445"/>
      <c r="G919" s="445"/>
      <c r="H919" s="445"/>
      <c r="I919" s="445"/>
      <c r="J919" s="445"/>
      <c r="K919" s="445"/>
      <c r="L919" s="445"/>
      <c r="M919" s="445"/>
      <c r="N919" s="445"/>
      <c r="O919" s="445"/>
      <c r="P919" s="445"/>
      <c r="Q919" s="445"/>
      <c r="R919" s="445"/>
      <c r="S919" s="445"/>
      <c r="T919" s="445"/>
      <c r="U919" s="445"/>
      <c r="V919" s="445"/>
      <c r="W919" s="445"/>
      <c r="X919" s="445"/>
      <c r="Y919" s="445"/>
      <c r="Z919" s="445"/>
    </row>
    <row r="920" spans="1:26" ht="15.75" x14ac:dyDescent="0.25">
      <c r="A920" s="445"/>
      <c r="B920" s="445"/>
      <c r="C920" s="445"/>
      <c r="D920" s="445"/>
      <c r="E920" s="445"/>
      <c r="F920" s="445"/>
      <c r="G920" s="445"/>
      <c r="H920" s="445"/>
      <c r="I920" s="445"/>
      <c r="J920" s="445"/>
      <c r="K920" s="445"/>
      <c r="L920" s="445"/>
      <c r="M920" s="445"/>
      <c r="N920" s="445"/>
      <c r="O920" s="445"/>
      <c r="P920" s="445"/>
      <c r="Q920" s="445"/>
      <c r="R920" s="445"/>
      <c r="S920" s="445"/>
      <c r="T920" s="445"/>
      <c r="U920" s="445"/>
      <c r="V920" s="445"/>
      <c r="W920" s="445"/>
      <c r="X920" s="445"/>
      <c r="Y920" s="445"/>
      <c r="Z920" s="445"/>
    </row>
    <row r="921" spans="1:26" ht="15.75" x14ac:dyDescent="0.25">
      <c r="A921" s="445"/>
      <c r="B921" s="445"/>
      <c r="C921" s="445"/>
      <c r="D921" s="445"/>
      <c r="E921" s="445"/>
      <c r="F921" s="445"/>
      <c r="G921" s="445"/>
      <c r="H921" s="445"/>
      <c r="I921" s="445"/>
      <c r="J921" s="445"/>
      <c r="K921" s="445"/>
      <c r="L921" s="445"/>
      <c r="M921" s="445"/>
      <c r="N921" s="445"/>
      <c r="O921" s="445"/>
      <c r="P921" s="445"/>
      <c r="Q921" s="445"/>
      <c r="R921" s="445"/>
      <c r="S921" s="445"/>
      <c r="T921" s="445"/>
      <c r="U921" s="445"/>
      <c r="V921" s="445"/>
      <c r="W921" s="445"/>
      <c r="X921" s="445"/>
      <c r="Y921" s="445"/>
      <c r="Z921" s="445"/>
    </row>
    <row r="922" spans="1:26" ht="15.75" x14ac:dyDescent="0.25">
      <c r="A922" s="445"/>
      <c r="B922" s="445"/>
      <c r="C922" s="445"/>
      <c r="D922" s="445"/>
      <c r="E922" s="445"/>
      <c r="F922" s="445"/>
      <c r="G922" s="445"/>
      <c r="H922" s="445"/>
      <c r="I922" s="445"/>
      <c r="J922" s="445"/>
      <c r="K922" s="445"/>
      <c r="L922" s="445"/>
      <c r="M922" s="445"/>
      <c r="N922" s="445"/>
      <c r="O922" s="445"/>
      <c r="P922" s="445"/>
      <c r="Q922" s="445"/>
      <c r="R922" s="445"/>
      <c r="S922" s="445"/>
      <c r="T922" s="445"/>
      <c r="U922" s="445"/>
      <c r="V922" s="445"/>
      <c r="W922" s="445"/>
      <c r="X922" s="445"/>
      <c r="Y922" s="445"/>
      <c r="Z922" s="445"/>
    </row>
    <row r="923" spans="1:26" ht="15.75" x14ac:dyDescent="0.25">
      <c r="A923" s="445"/>
      <c r="B923" s="445"/>
      <c r="C923" s="445"/>
      <c r="D923" s="445"/>
      <c r="E923" s="445"/>
      <c r="F923" s="445"/>
      <c r="G923" s="445"/>
      <c r="H923" s="445"/>
      <c r="I923" s="445"/>
      <c r="J923" s="445"/>
      <c r="K923" s="445"/>
      <c r="L923" s="445"/>
      <c r="M923" s="445"/>
      <c r="N923" s="445"/>
      <c r="O923" s="445"/>
      <c r="P923" s="445"/>
      <c r="Q923" s="445"/>
      <c r="R923" s="445"/>
      <c r="S923" s="445"/>
      <c r="T923" s="445"/>
      <c r="U923" s="445"/>
      <c r="V923" s="445"/>
      <c r="W923" s="445"/>
      <c r="X923" s="445"/>
      <c r="Y923" s="445"/>
      <c r="Z923" s="445"/>
    </row>
    <row r="924" spans="1:26" ht="15.75" x14ac:dyDescent="0.25">
      <c r="A924" s="445"/>
      <c r="B924" s="445"/>
      <c r="C924" s="445"/>
      <c r="D924" s="445"/>
      <c r="E924" s="445"/>
      <c r="F924" s="445"/>
      <c r="G924" s="445"/>
      <c r="H924" s="445"/>
      <c r="I924" s="445"/>
      <c r="J924" s="445"/>
      <c r="K924" s="445"/>
      <c r="L924" s="445"/>
      <c r="M924" s="445"/>
      <c r="N924" s="445"/>
      <c r="O924" s="445"/>
      <c r="P924" s="445"/>
      <c r="Q924" s="445"/>
      <c r="R924" s="445"/>
      <c r="S924" s="445"/>
      <c r="T924" s="445"/>
      <c r="U924" s="445"/>
      <c r="V924" s="445"/>
      <c r="W924" s="445"/>
      <c r="X924" s="445"/>
      <c r="Y924" s="445"/>
      <c r="Z924" s="445"/>
    </row>
    <row r="925" spans="1:26" ht="15.75" x14ac:dyDescent="0.25">
      <c r="A925" s="445"/>
      <c r="B925" s="445"/>
      <c r="C925" s="445"/>
      <c r="D925" s="445"/>
      <c r="E925" s="445"/>
      <c r="F925" s="445"/>
      <c r="G925" s="445"/>
      <c r="H925" s="445"/>
      <c r="I925" s="445"/>
      <c r="J925" s="445"/>
      <c r="K925" s="445"/>
      <c r="L925" s="445"/>
      <c r="M925" s="445"/>
      <c r="N925" s="445"/>
      <c r="O925" s="445"/>
      <c r="P925" s="445"/>
      <c r="Q925" s="445"/>
      <c r="R925" s="445"/>
      <c r="S925" s="445"/>
      <c r="T925" s="445"/>
      <c r="U925" s="445"/>
      <c r="V925" s="445"/>
      <c r="W925" s="445"/>
      <c r="X925" s="445"/>
      <c r="Y925" s="445"/>
      <c r="Z925" s="445"/>
    </row>
    <row r="926" spans="1:26" ht="15.75" x14ac:dyDescent="0.25">
      <c r="A926" s="445"/>
      <c r="B926" s="445"/>
      <c r="C926" s="445"/>
      <c r="D926" s="445"/>
      <c r="E926" s="445"/>
      <c r="F926" s="445"/>
      <c r="G926" s="445"/>
      <c r="H926" s="445"/>
      <c r="I926" s="445"/>
      <c r="J926" s="445"/>
      <c r="K926" s="445"/>
      <c r="L926" s="445"/>
      <c r="M926" s="445"/>
      <c r="N926" s="445"/>
      <c r="O926" s="445"/>
      <c r="P926" s="445"/>
      <c r="Q926" s="445"/>
      <c r="R926" s="445"/>
      <c r="S926" s="445"/>
      <c r="T926" s="445"/>
      <c r="U926" s="445"/>
      <c r="V926" s="445"/>
      <c r="W926" s="445"/>
      <c r="X926" s="445"/>
      <c r="Y926" s="445"/>
      <c r="Z926" s="445"/>
    </row>
    <row r="927" spans="1:26" ht="15.75" x14ac:dyDescent="0.25">
      <c r="A927" s="445"/>
      <c r="B927" s="445"/>
      <c r="C927" s="445"/>
      <c r="D927" s="445"/>
      <c r="E927" s="445"/>
      <c r="F927" s="445"/>
      <c r="G927" s="445"/>
      <c r="H927" s="445"/>
      <c r="I927" s="445"/>
      <c r="J927" s="445"/>
      <c r="K927" s="445"/>
      <c r="L927" s="445"/>
      <c r="M927" s="445"/>
      <c r="N927" s="445"/>
      <c r="O927" s="445"/>
      <c r="P927" s="445"/>
      <c r="Q927" s="445"/>
      <c r="R927" s="445"/>
      <c r="S927" s="445"/>
      <c r="T927" s="445"/>
      <c r="U927" s="445"/>
      <c r="V927" s="445"/>
      <c r="W927" s="445"/>
      <c r="X927" s="445"/>
      <c r="Y927" s="445"/>
      <c r="Z927" s="445"/>
    </row>
    <row r="928" spans="1:26" ht="15.75" x14ac:dyDescent="0.25">
      <c r="A928" s="445"/>
      <c r="B928" s="445"/>
      <c r="C928" s="445"/>
      <c r="D928" s="445"/>
      <c r="E928" s="445"/>
      <c r="F928" s="445"/>
      <c r="G928" s="445"/>
      <c r="H928" s="445"/>
      <c r="I928" s="445"/>
      <c r="J928" s="445"/>
      <c r="K928" s="445"/>
      <c r="L928" s="445"/>
      <c r="M928" s="445"/>
      <c r="N928" s="445"/>
      <c r="O928" s="445"/>
      <c r="P928" s="445"/>
      <c r="Q928" s="445"/>
      <c r="R928" s="445"/>
      <c r="S928" s="445"/>
      <c r="T928" s="445"/>
      <c r="U928" s="445"/>
      <c r="V928" s="445"/>
      <c r="W928" s="445"/>
      <c r="X928" s="445"/>
      <c r="Y928" s="445"/>
      <c r="Z928" s="445"/>
    </row>
    <row r="929" spans="1:26" ht="15.75" x14ac:dyDescent="0.25">
      <c r="A929" s="445"/>
      <c r="B929" s="445"/>
      <c r="C929" s="445"/>
      <c r="D929" s="445"/>
      <c r="E929" s="445"/>
      <c r="F929" s="445"/>
      <c r="G929" s="445"/>
      <c r="H929" s="445"/>
      <c r="I929" s="445"/>
      <c r="J929" s="445"/>
      <c r="K929" s="445"/>
      <c r="L929" s="445"/>
      <c r="M929" s="445"/>
      <c r="N929" s="445"/>
      <c r="O929" s="445"/>
      <c r="P929" s="445"/>
      <c r="Q929" s="445"/>
      <c r="R929" s="445"/>
      <c r="S929" s="445"/>
      <c r="T929" s="445"/>
      <c r="U929" s="445"/>
      <c r="V929" s="445"/>
      <c r="W929" s="445"/>
      <c r="X929" s="445"/>
      <c r="Y929" s="445"/>
      <c r="Z929" s="445"/>
    </row>
    <row r="930" spans="1:26" ht="15.75" x14ac:dyDescent="0.25">
      <c r="A930" s="445"/>
      <c r="B930" s="445"/>
      <c r="C930" s="445"/>
      <c r="D930" s="445"/>
      <c r="E930" s="445"/>
      <c r="F930" s="445"/>
      <c r="G930" s="445"/>
      <c r="H930" s="445"/>
      <c r="I930" s="445"/>
      <c r="J930" s="445"/>
      <c r="K930" s="445"/>
      <c r="L930" s="445"/>
      <c r="M930" s="445"/>
      <c r="N930" s="445"/>
      <c r="O930" s="445"/>
      <c r="P930" s="445"/>
      <c r="Q930" s="445"/>
      <c r="R930" s="445"/>
      <c r="S930" s="445"/>
      <c r="T930" s="445"/>
      <c r="U930" s="445"/>
      <c r="V930" s="445"/>
      <c r="W930" s="445"/>
      <c r="X930" s="445"/>
      <c r="Y930" s="445"/>
      <c r="Z930" s="445"/>
    </row>
    <row r="931" spans="1:26" ht="15.75" x14ac:dyDescent="0.25">
      <c r="A931" s="445"/>
      <c r="B931" s="445"/>
      <c r="C931" s="445"/>
      <c r="D931" s="445"/>
      <c r="E931" s="445"/>
      <c r="F931" s="445"/>
      <c r="G931" s="445"/>
      <c r="H931" s="445"/>
      <c r="I931" s="445"/>
      <c r="J931" s="445"/>
      <c r="K931" s="445"/>
      <c r="L931" s="445"/>
      <c r="M931" s="445"/>
      <c r="N931" s="445"/>
      <c r="O931" s="445"/>
      <c r="P931" s="445"/>
      <c r="Q931" s="445"/>
      <c r="R931" s="445"/>
      <c r="S931" s="445"/>
      <c r="T931" s="445"/>
      <c r="U931" s="445"/>
      <c r="V931" s="445"/>
      <c r="W931" s="445"/>
      <c r="X931" s="445"/>
      <c r="Y931" s="445"/>
      <c r="Z931" s="445"/>
    </row>
    <row r="932" spans="1:26" ht="15.75" x14ac:dyDescent="0.25">
      <c r="A932" s="445"/>
      <c r="B932" s="445"/>
      <c r="C932" s="445"/>
      <c r="D932" s="445"/>
      <c r="E932" s="445"/>
      <c r="F932" s="445"/>
      <c r="G932" s="445"/>
      <c r="H932" s="445"/>
      <c r="I932" s="445"/>
      <c r="J932" s="445"/>
      <c r="K932" s="445"/>
      <c r="L932" s="445"/>
      <c r="M932" s="445"/>
      <c r="N932" s="445"/>
      <c r="O932" s="445"/>
      <c r="P932" s="445"/>
      <c r="Q932" s="445"/>
      <c r="R932" s="445"/>
      <c r="S932" s="445"/>
      <c r="T932" s="445"/>
      <c r="U932" s="445"/>
      <c r="V932" s="445"/>
      <c r="W932" s="445"/>
      <c r="X932" s="445"/>
      <c r="Y932" s="445"/>
      <c r="Z932" s="445"/>
    </row>
    <row r="933" spans="1:26" ht="15.75" x14ac:dyDescent="0.25">
      <c r="A933" s="445"/>
      <c r="B933" s="445"/>
      <c r="C933" s="445"/>
      <c r="D933" s="445"/>
      <c r="E933" s="445"/>
      <c r="F933" s="445"/>
      <c r="G933" s="445"/>
      <c r="H933" s="445"/>
      <c r="I933" s="445"/>
      <c r="J933" s="445"/>
      <c r="K933" s="445"/>
      <c r="L933" s="445"/>
      <c r="M933" s="445"/>
      <c r="N933" s="445"/>
      <c r="O933" s="445"/>
      <c r="P933" s="445"/>
      <c r="Q933" s="445"/>
      <c r="R933" s="445"/>
      <c r="S933" s="445"/>
      <c r="T933" s="445"/>
      <c r="U933" s="445"/>
      <c r="V933" s="445"/>
      <c r="W933" s="445"/>
      <c r="X933" s="445"/>
      <c r="Y933" s="445"/>
      <c r="Z933" s="445"/>
    </row>
    <row r="934" spans="1:26" ht="15.75" x14ac:dyDescent="0.25">
      <c r="A934" s="445"/>
      <c r="B934" s="445"/>
      <c r="C934" s="445"/>
      <c r="D934" s="445"/>
      <c r="E934" s="445"/>
      <c r="F934" s="445"/>
      <c r="G934" s="445"/>
      <c r="H934" s="445"/>
      <c r="I934" s="445"/>
      <c r="J934" s="445"/>
      <c r="K934" s="445"/>
      <c r="L934" s="445"/>
      <c r="M934" s="445"/>
      <c r="N934" s="445"/>
      <c r="O934" s="445"/>
      <c r="P934" s="445"/>
      <c r="Q934" s="445"/>
      <c r="R934" s="445"/>
      <c r="S934" s="445"/>
      <c r="T934" s="445"/>
      <c r="U934" s="445"/>
      <c r="V934" s="445"/>
      <c r="W934" s="445"/>
      <c r="X934" s="445"/>
      <c r="Y934" s="445"/>
      <c r="Z934" s="445"/>
    </row>
    <row r="935" spans="1:26" ht="15.75" x14ac:dyDescent="0.25">
      <c r="A935" s="445"/>
      <c r="B935" s="445"/>
      <c r="C935" s="445"/>
      <c r="D935" s="445"/>
      <c r="E935" s="445"/>
      <c r="F935" s="445"/>
      <c r="G935" s="445"/>
      <c r="H935" s="445"/>
      <c r="I935" s="445"/>
      <c r="J935" s="445"/>
      <c r="K935" s="445"/>
      <c r="L935" s="445"/>
      <c r="M935" s="445"/>
      <c r="N935" s="445"/>
      <c r="O935" s="445"/>
      <c r="P935" s="445"/>
      <c r="Q935" s="445"/>
      <c r="R935" s="445"/>
      <c r="S935" s="445"/>
      <c r="T935" s="445"/>
      <c r="U935" s="445"/>
      <c r="V935" s="445"/>
      <c r="W935" s="445"/>
      <c r="X935" s="445"/>
      <c r="Y935" s="445"/>
      <c r="Z935" s="445"/>
    </row>
    <row r="936" spans="1:26" ht="15.75" x14ac:dyDescent="0.25">
      <c r="A936" s="445"/>
      <c r="B936" s="445"/>
      <c r="C936" s="445"/>
      <c r="D936" s="445"/>
      <c r="E936" s="445"/>
      <c r="F936" s="445"/>
      <c r="G936" s="445"/>
      <c r="H936" s="445"/>
      <c r="I936" s="445"/>
      <c r="J936" s="445"/>
      <c r="K936" s="445"/>
      <c r="L936" s="445"/>
      <c r="M936" s="445"/>
      <c r="N936" s="445"/>
      <c r="O936" s="445"/>
      <c r="P936" s="445"/>
      <c r="Q936" s="445"/>
      <c r="R936" s="445"/>
      <c r="S936" s="445"/>
      <c r="T936" s="445"/>
      <c r="U936" s="445"/>
      <c r="V936" s="445"/>
      <c r="W936" s="445"/>
      <c r="X936" s="445"/>
      <c r="Y936" s="445"/>
      <c r="Z936" s="445"/>
    </row>
    <row r="937" spans="1:26" ht="15.75" x14ac:dyDescent="0.25">
      <c r="A937" s="445"/>
      <c r="B937" s="445"/>
      <c r="C937" s="445"/>
      <c r="D937" s="445"/>
      <c r="E937" s="445"/>
      <c r="F937" s="445"/>
      <c r="G937" s="445"/>
      <c r="H937" s="445"/>
      <c r="I937" s="445"/>
      <c r="J937" s="445"/>
      <c r="K937" s="445"/>
      <c r="L937" s="445"/>
      <c r="M937" s="445"/>
      <c r="N937" s="445"/>
      <c r="O937" s="445"/>
      <c r="P937" s="445"/>
      <c r="Q937" s="445"/>
      <c r="R937" s="445"/>
      <c r="S937" s="445"/>
      <c r="T937" s="445"/>
      <c r="U937" s="445"/>
      <c r="V937" s="445"/>
      <c r="W937" s="445"/>
      <c r="X937" s="445"/>
      <c r="Y937" s="445"/>
      <c r="Z937" s="445"/>
    </row>
    <row r="938" spans="1:26" ht="15.75" x14ac:dyDescent="0.25">
      <c r="A938" s="445"/>
      <c r="B938" s="445"/>
      <c r="C938" s="445"/>
      <c r="D938" s="445"/>
      <c r="E938" s="445"/>
      <c r="F938" s="445"/>
      <c r="G938" s="445"/>
      <c r="H938" s="445"/>
      <c r="I938" s="445"/>
      <c r="J938" s="445"/>
      <c r="K938" s="445"/>
      <c r="L938" s="445"/>
      <c r="M938" s="445"/>
      <c r="N938" s="445"/>
      <c r="O938" s="445"/>
      <c r="P938" s="445"/>
      <c r="Q938" s="445"/>
      <c r="R938" s="445"/>
      <c r="S938" s="445"/>
      <c r="T938" s="445"/>
      <c r="U938" s="445"/>
      <c r="V938" s="445"/>
      <c r="W938" s="445"/>
      <c r="X938" s="445"/>
      <c r="Y938" s="445"/>
      <c r="Z938" s="445"/>
    </row>
    <row r="939" spans="1:26" ht="15.75" x14ac:dyDescent="0.25">
      <c r="A939" s="445"/>
      <c r="B939" s="445"/>
      <c r="C939" s="445"/>
      <c r="D939" s="445"/>
      <c r="E939" s="445"/>
      <c r="F939" s="445"/>
      <c r="G939" s="445"/>
      <c r="H939" s="445"/>
      <c r="I939" s="445"/>
      <c r="J939" s="445"/>
      <c r="K939" s="445"/>
      <c r="L939" s="445"/>
      <c r="M939" s="445"/>
      <c r="N939" s="445"/>
      <c r="O939" s="445"/>
      <c r="P939" s="445"/>
      <c r="Q939" s="445"/>
      <c r="R939" s="445"/>
      <c r="S939" s="445"/>
      <c r="T939" s="445"/>
      <c r="U939" s="445"/>
      <c r="V939" s="445"/>
      <c r="W939" s="445"/>
      <c r="X939" s="445"/>
      <c r="Y939" s="445"/>
      <c r="Z939" s="445"/>
    </row>
    <row r="940" spans="1:26" ht="15.75" x14ac:dyDescent="0.25">
      <c r="A940" s="445"/>
      <c r="B940" s="445"/>
      <c r="C940" s="445"/>
      <c r="D940" s="445"/>
      <c r="E940" s="445"/>
      <c r="F940" s="445"/>
      <c r="G940" s="445"/>
      <c r="H940" s="445"/>
      <c r="I940" s="445"/>
      <c r="J940" s="445"/>
      <c r="K940" s="445"/>
      <c r="L940" s="445"/>
      <c r="M940" s="445"/>
      <c r="N940" s="445"/>
      <c r="O940" s="445"/>
      <c r="P940" s="445"/>
      <c r="Q940" s="445"/>
      <c r="R940" s="445"/>
      <c r="S940" s="445"/>
      <c r="T940" s="445"/>
      <c r="U940" s="445"/>
      <c r="V940" s="445"/>
      <c r="W940" s="445"/>
      <c r="X940" s="445"/>
      <c r="Y940" s="445"/>
      <c r="Z940" s="445"/>
    </row>
    <row r="941" spans="1:26" ht="15.75" x14ac:dyDescent="0.25">
      <c r="A941" s="445"/>
      <c r="B941" s="445"/>
      <c r="C941" s="445"/>
      <c r="D941" s="445"/>
      <c r="E941" s="445"/>
      <c r="F941" s="445"/>
      <c r="G941" s="445"/>
      <c r="H941" s="445"/>
      <c r="I941" s="445"/>
      <c r="J941" s="445"/>
      <c r="K941" s="445"/>
      <c r="L941" s="445"/>
      <c r="M941" s="445"/>
      <c r="N941" s="445"/>
      <c r="O941" s="445"/>
      <c r="P941" s="445"/>
      <c r="Q941" s="445"/>
      <c r="R941" s="445"/>
      <c r="S941" s="445"/>
      <c r="T941" s="445"/>
      <c r="U941" s="445"/>
      <c r="V941" s="445"/>
      <c r="W941" s="445"/>
      <c r="X941" s="445"/>
      <c r="Y941" s="445"/>
      <c r="Z941" s="445"/>
    </row>
    <row r="942" spans="1:26" ht="15.75" x14ac:dyDescent="0.25">
      <c r="A942" s="445"/>
      <c r="B942" s="445"/>
      <c r="C942" s="445"/>
      <c r="D942" s="445"/>
      <c r="E942" s="445"/>
      <c r="F942" s="445"/>
      <c r="G942" s="445"/>
      <c r="H942" s="445"/>
      <c r="I942" s="445"/>
      <c r="J942" s="445"/>
      <c r="K942" s="445"/>
      <c r="L942" s="445"/>
      <c r="M942" s="445"/>
      <c r="N942" s="445"/>
      <c r="O942" s="445"/>
      <c r="P942" s="445"/>
      <c r="Q942" s="445"/>
      <c r="R942" s="445"/>
      <c r="S942" s="445"/>
      <c r="T942" s="445"/>
      <c r="U942" s="445"/>
      <c r="V942" s="445"/>
      <c r="W942" s="445"/>
      <c r="X942" s="445"/>
      <c r="Y942" s="445"/>
      <c r="Z942" s="445"/>
    </row>
    <row r="943" spans="1:26" ht="15.75" x14ac:dyDescent="0.25">
      <c r="A943" s="445"/>
      <c r="B943" s="445"/>
      <c r="C943" s="445"/>
      <c r="D943" s="445"/>
      <c r="E943" s="445"/>
      <c r="F943" s="445"/>
      <c r="G943" s="445"/>
      <c r="H943" s="445"/>
      <c r="I943" s="445"/>
      <c r="J943" s="445"/>
      <c r="K943" s="445"/>
      <c r="L943" s="445"/>
      <c r="M943" s="445"/>
      <c r="N943" s="445"/>
      <c r="O943" s="445"/>
      <c r="P943" s="445"/>
      <c r="Q943" s="445"/>
      <c r="R943" s="445"/>
      <c r="S943" s="445"/>
      <c r="T943" s="445"/>
      <c r="U943" s="445"/>
      <c r="V943" s="445"/>
      <c r="W943" s="445"/>
      <c r="X943" s="445"/>
      <c r="Y943" s="445"/>
      <c r="Z943" s="445"/>
    </row>
    <row r="944" spans="1:26" ht="15.75" x14ac:dyDescent="0.25">
      <c r="A944" s="445"/>
      <c r="B944" s="445"/>
      <c r="C944" s="445"/>
      <c r="D944" s="445"/>
      <c r="E944" s="445"/>
      <c r="F944" s="445"/>
      <c r="G944" s="445"/>
      <c r="H944" s="445"/>
      <c r="I944" s="445"/>
      <c r="J944" s="445"/>
      <c r="K944" s="445"/>
      <c r="L944" s="445"/>
      <c r="M944" s="445"/>
      <c r="N944" s="445"/>
      <c r="O944" s="445"/>
      <c r="P944" s="445"/>
      <c r="Q944" s="445"/>
      <c r="R944" s="445"/>
      <c r="S944" s="445"/>
      <c r="T944" s="445"/>
      <c r="U944" s="445"/>
      <c r="V944" s="445"/>
      <c r="W944" s="445"/>
      <c r="X944" s="445"/>
      <c r="Y944" s="445"/>
      <c r="Z944" s="445"/>
    </row>
    <row r="945" spans="1:26" ht="15.75" x14ac:dyDescent="0.25">
      <c r="A945" s="445"/>
      <c r="B945" s="445"/>
      <c r="C945" s="445"/>
      <c r="D945" s="445"/>
      <c r="E945" s="445"/>
      <c r="F945" s="445"/>
      <c r="G945" s="445"/>
      <c r="H945" s="445"/>
      <c r="I945" s="445"/>
      <c r="J945" s="445"/>
      <c r="K945" s="445"/>
      <c r="L945" s="445"/>
      <c r="M945" s="445"/>
      <c r="N945" s="445"/>
      <c r="O945" s="445"/>
      <c r="P945" s="445"/>
      <c r="Q945" s="445"/>
      <c r="R945" s="445"/>
      <c r="S945" s="445"/>
      <c r="T945" s="445"/>
      <c r="U945" s="445"/>
      <c r="V945" s="445"/>
      <c r="W945" s="445"/>
      <c r="X945" s="445"/>
      <c r="Y945" s="445"/>
      <c r="Z945" s="445"/>
    </row>
    <row r="946" spans="1:26" ht="15.75" x14ac:dyDescent="0.25">
      <c r="A946" s="445"/>
      <c r="B946" s="445"/>
      <c r="C946" s="445"/>
      <c r="D946" s="445"/>
      <c r="E946" s="445"/>
      <c r="F946" s="445"/>
      <c r="G946" s="445"/>
      <c r="H946" s="445"/>
      <c r="I946" s="445"/>
      <c r="J946" s="445"/>
      <c r="K946" s="445"/>
      <c r="L946" s="445"/>
      <c r="M946" s="445"/>
      <c r="N946" s="445"/>
      <c r="O946" s="445"/>
      <c r="P946" s="445"/>
      <c r="Q946" s="445"/>
      <c r="R946" s="445"/>
      <c r="S946" s="445"/>
      <c r="T946" s="445"/>
      <c r="U946" s="445"/>
      <c r="V946" s="445"/>
      <c r="W946" s="445"/>
      <c r="X946" s="445"/>
      <c r="Y946" s="445"/>
      <c r="Z946" s="445"/>
    </row>
    <row r="947" spans="1:26" ht="15.75" x14ac:dyDescent="0.25">
      <c r="A947" s="445"/>
      <c r="B947" s="445"/>
      <c r="C947" s="445"/>
      <c r="D947" s="445"/>
      <c r="E947" s="445"/>
      <c r="F947" s="445"/>
      <c r="G947" s="445"/>
      <c r="H947" s="445"/>
      <c r="I947" s="445"/>
      <c r="J947" s="445"/>
      <c r="K947" s="445"/>
      <c r="L947" s="445"/>
      <c r="M947" s="445"/>
      <c r="N947" s="445"/>
      <c r="O947" s="445"/>
      <c r="P947" s="445"/>
      <c r="Q947" s="445"/>
      <c r="R947" s="445"/>
      <c r="S947" s="445"/>
      <c r="T947" s="445"/>
      <c r="U947" s="445"/>
      <c r="V947" s="445"/>
      <c r="W947" s="445"/>
      <c r="X947" s="445"/>
      <c r="Y947" s="445"/>
      <c r="Z947" s="445"/>
    </row>
    <row r="948" spans="1:26" ht="15.75" x14ac:dyDescent="0.25">
      <c r="A948" s="445"/>
      <c r="B948" s="445"/>
      <c r="C948" s="445"/>
      <c r="D948" s="445"/>
      <c r="E948" s="445"/>
      <c r="F948" s="445"/>
      <c r="G948" s="445"/>
      <c r="H948" s="445"/>
      <c r="I948" s="445"/>
      <c r="J948" s="445"/>
      <c r="K948" s="445"/>
      <c r="L948" s="445"/>
      <c r="M948" s="445"/>
      <c r="N948" s="445"/>
      <c r="O948" s="445"/>
      <c r="P948" s="445"/>
      <c r="Q948" s="445"/>
      <c r="R948" s="445"/>
      <c r="S948" s="445"/>
      <c r="T948" s="445"/>
      <c r="U948" s="445"/>
      <c r="V948" s="445"/>
      <c r="W948" s="445"/>
      <c r="X948" s="445"/>
      <c r="Y948" s="445"/>
      <c r="Z948" s="445"/>
    </row>
    <row r="949" spans="1:26" ht="15.75" x14ac:dyDescent="0.25">
      <c r="A949" s="445"/>
      <c r="B949" s="445"/>
      <c r="C949" s="445"/>
      <c r="D949" s="445"/>
      <c r="E949" s="445"/>
      <c r="F949" s="445"/>
      <c r="G949" s="445"/>
      <c r="H949" s="445"/>
      <c r="I949" s="445"/>
      <c r="J949" s="445"/>
      <c r="K949" s="445"/>
      <c r="L949" s="445"/>
      <c r="M949" s="445"/>
      <c r="N949" s="445"/>
      <c r="O949" s="445"/>
      <c r="P949" s="445"/>
      <c r="Q949" s="445"/>
      <c r="R949" s="445"/>
      <c r="S949" s="445"/>
      <c r="T949" s="445"/>
      <c r="U949" s="445"/>
      <c r="V949" s="445"/>
      <c r="W949" s="445"/>
      <c r="X949" s="445"/>
      <c r="Y949" s="445"/>
      <c r="Z949" s="445"/>
    </row>
    <row r="950" spans="1:26" ht="15.75" x14ac:dyDescent="0.25">
      <c r="A950" s="445"/>
      <c r="B950" s="445"/>
      <c r="C950" s="445"/>
      <c r="D950" s="445"/>
      <c r="E950" s="445"/>
      <c r="F950" s="445"/>
      <c r="G950" s="445"/>
      <c r="H950" s="445"/>
      <c r="I950" s="445"/>
      <c r="J950" s="445"/>
      <c r="K950" s="445"/>
      <c r="L950" s="445"/>
      <c r="M950" s="445"/>
      <c r="N950" s="445"/>
      <c r="O950" s="445"/>
      <c r="P950" s="445"/>
      <c r="Q950" s="445"/>
      <c r="R950" s="445"/>
      <c r="S950" s="445"/>
      <c r="T950" s="445"/>
      <c r="U950" s="445"/>
      <c r="V950" s="445"/>
      <c r="W950" s="445"/>
      <c r="X950" s="445"/>
      <c r="Y950" s="445"/>
      <c r="Z950" s="445"/>
    </row>
    <row r="951" spans="1:26" ht="15.75" x14ac:dyDescent="0.25">
      <c r="A951" s="445"/>
      <c r="B951" s="445"/>
      <c r="C951" s="445"/>
      <c r="D951" s="445"/>
      <c r="E951" s="445"/>
      <c r="F951" s="445"/>
      <c r="G951" s="445"/>
      <c r="H951" s="445"/>
      <c r="I951" s="445"/>
      <c r="J951" s="445"/>
      <c r="K951" s="445"/>
      <c r="L951" s="445"/>
      <c r="M951" s="445"/>
      <c r="N951" s="445"/>
      <c r="O951" s="445"/>
      <c r="P951" s="445"/>
      <c r="Q951" s="445"/>
      <c r="R951" s="445"/>
      <c r="S951" s="445"/>
      <c r="T951" s="445"/>
      <c r="U951" s="445"/>
      <c r="V951" s="445"/>
      <c r="W951" s="445"/>
      <c r="X951" s="445"/>
      <c r="Y951" s="445"/>
      <c r="Z951" s="445"/>
    </row>
    <row r="952" spans="1:26" ht="15.75" x14ac:dyDescent="0.25">
      <c r="A952" s="445"/>
      <c r="B952" s="445"/>
      <c r="C952" s="445"/>
      <c r="D952" s="445"/>
      <c r="E952" s="445"/>
      <c r="F952" s="445"/>
      <c r="G952" s="445"/>
      <c r="H952" s="445"/>
      <c r="I952" s="445"/>
      <c r="J952" s="445"/>
      <c r="K952" s="445"/>
      <c r="L952" s="445"/>
      <c r="M952" s="445"/>
      <c r="N952" s="445"/>
      <c r="O952" s="445"/>
      <c r="P952" s="445"/>
      <c r="Q952" s="445"/>
      <c r="R952" s="445"/>
      <c r="S952" s="445"/>
      <c r="T952" s="445"/>
      <c r="U952" s="445"/>
      <c r="V952" s="445"/>
      <c r="W952" s="445"/>
      <c r="X952" s="445"/>
      <c r="Y952" s="445"/>
      <c r="Z952" s="445"/>
    </row>
    <row r="953" spans="1:26" ht="15.75" x14ac:dyDescent="0.25">
      <c r="A953" s="445"/>
      <c r="B953" s="445"/>
      <c r="C953" s="445"/>
      <c r="D953" s="445"/>
      <c r="E953" s="445"/>
      <c r="F953" s="445"/>
      <c r="G953" s="445"/>
      <c r="H953" s="445"/>
      <c r="I953" s="445"/>
      <c r="J953" s="445"/>
      <c r="K953" s="445"/>
      <c r="L953" s="445"/>
      <c r="M953" s="445"/>
      <c r="N953" s="445"/>
      <c r="O953" s="445"/>
      <c r="P953" s="445"/>
      <c r="Q953" s="445"/>
      <c r="R953" s="445"/>
      <c r="S953" s="445"/>
      <c r="T953" s="445"/>
      <c r="U953" s="445"/>
      <c r="V953" s="445"/>
      <c r="W953" s="445"/>
      <c r="X953" s="445"/>
      <c r="Y953" s="445"/>
      <c r="Z953" s="445"/>
    </row>
    <row r="954" spans="1:26" ht="15.75" x14ac:dyDescent="0.25">
      <c r="A954" s="445"/>
      <c r="B954" s="445"/>
      <c r="C954" s="445"/>
      <c r="D954" s="445"/>
      <c r="E954" s="445"/>
      <c r="F954" s="445"/>
      <c r="G954" s="445"/>
      <c r="H954" s="445"/>
      <c r="I954" s="445"/>
      <c r="J954" s="445"/>
      <c r="K954" s="445"/>
      <c r="L954" s="445"/>
      <c r="M954" s="445"/>
      <c r="N954" s="445"/>
      <c r="O954" s="445"/>
      <c r="P954" s="445"/>
      <c r="Q954" s="445"/>
      <c r="R954" s="445"/>
      <c r="S954" s="445"/>
      <c r="T954" s="445"/>
      <c r="U954" s="445"/>
      <c r="V954" s="445"/>
      <c r="W954" s="445"/>
      <c r="X954" s="445"/>
      <c r="Y954" s="445"/>
      <c r="Z954" s="445"/>
    </row>
    <row r="955" spans="1:26" ht="15.75" x14ac:dyDescent="0.25">
      <c r="A955" s="445"/>
      <c r="B955" s="445"/>
      <c r="C955" s="445"/>
      <c r="D955" s="445"/>
      <c r="E955" s="445"/>
      <c r="F955" s="445"/>
      <c r="G955" s="445"/>
      <c r="H955" s="445"/>
      <c r="I955" s="445"/>
      <c r="J955" s="445"/>
      <c r="K955" s="445"/>
      <c r="L955" s="445"/>
      <c r="M955" s="445"/>
      <c r="N955" s="445"/>
      <c r="O955" s="445"/>
      <c r="P955" s="445"/>
      <c r="Q955" s="445"/>
      <c r="R955" s="445"/>
      <c r="S955" s="445"/>
      <c r="T955" s="445"/>
      <c r="U955" s="445"/>
      <c r="V955" s="445"/>
      <c r="W955" s="445"/>
      <c r="X955" s="445"/>
      <c r="Y955" s="445"/>
      <c r="Z955" s="445"/>
    </row>
    <row r="956" spans="1:26" ht="15.75" x14ac:dyDescent="0.25">
      <c r="A956" s="445"/>
      <c r="B956" s="445"/>
      <c r="C956" s="445"/>
      <c r="D956" s="445"/>
      <c r="E956" s="445"/>
      <c r="F956" s="445"/>
      <c r="G956" s="445"/>
      <c r="H956" s="445"/>
      <c r="I956" s="445"/>
      <c r="J956" s="445"/>
      <c r="K956" s="445"/>
      <c r="L956" s="445"/>
      <c r="M956" s="445"/>
      <c r="N956" s="445"/>
      <c r="O956" s="445"/>
      <c r="P956" s="445"/>
      <c r="Q956" s="445"/>
      <c r="R956" s="445"/>
      <c r="S956" s="445"/>
      <c r="T956" s="445"/>
      <c r="U956" s="445"/>
      <c r="V956" s="445"/>
      <c r="W956" s="445"/>
      <c r="X956" s="445"/>
      <c r="Y956" s="445"/>
      <c r="Z956" s="445"/>
    </row>
    <row r="957" spans="1:26" ht="15.75" x14ac:dyDescent="0.25">
      <c r="A957" s="445"/>
      <c r="B957" s="445"/>
      <c r="C957" s="445"/>
      <c r="D957" s="445"/>
      <c r="E957" s="445"/>
      <c r="F957" s="445"/>
      <c r="G957" s="445"/>
      <c r="H957" s="445"/>
      <c r="I957" s="445"/>
      <c r="J957" s="445"/>
      <c r="K957" s="445"/>
      <c r="L957" s="445"/>
      <c r="M957" s="445"/>
      <c r="N957" s="445"/>
      <c r="O957" s="445"/>
      <c r="P957" s="445"/>
      <c r="Q957" s="445"/>
      <c r="R957" s="445"/>
      <c r="S957" s="445"/>
      <c r="T957" s="445"/>
      <c r="U957" s="445"/>
      <c r="V957" s="445"/>
      <c r="W957" s="445"/>
      <c r="X957" s="445"/>
      <c r="Y957" s="445"/>
      <c r="Z957" s="445"/>
    </row>
    <row r="958" spans="1:26" ht="15.75" x14ac:dyDescent="0.25">
      <c r="A958" s="445"/>
      <c r="B958" s="445"/>
      <c r="C958" s="445"/>
      <c r="D958" s="445"/>
      <c r="E958" s="445"/>
      <c r="F958" s="445"/>
      <c r="G958" s="445"/>
      <c r="H958" s="445"/>
      <c r="I958" s="445"/>
      <c r="J958" s="445"/>
      <c r="K958" s="445"/>
      <c r="L958" s="445"/>
      <c r="M958" s="445"/>
      <c r="N958" s="445"/>
      <c r="O958" s="445"/>
      <c r="P958" s="445"/>
      <c r="Q958" s="445"/>
      <c r="R958" s="445"/>
      <c r="S958" s="445"/>
      <c r="T958" s="445"/>
      <c r="U958" s="445"/>
      <c r="V958" s="445"/>
      <c r="W958" s="445"/>
      <c r="X958" s="445"/>
      <c r="Y958" s="445"/>
      <c r="Z958" s="445"/>
    </row>
    <row r="959" spans="1:26" ht="15.75" x14ac:dyDescent="0.25">
      <c r="A959" s="445"/>
      <c r="B959" s="445"/>
      <c r="C959" s="445"/>
      <c r="D959" s="445"/>
      <c r="E959" s="445"/>
      <c r="F959" s="445"/>
      <c r="G959" s="445"/>
      <c r="H959" s="445"/>
      <c r="I959" s="445"/>
      <c r="J959" s="445"/>
      <c r="K959" s="445"/>
      <c r="L959" s="445"/>
      <c r="M959" s="445"/>
      <c r="N959" s="445"/>
      <c r="O959" s="445"/>
      <c r="P959" s="445"/>
      <c r="Q959" s="445"/>
      <c r="R959" s="445"/>
      <c r="S959" s="445"/>
      <c r="T959" s="445"/>
      <c r="U959" s="445"/>
      <c r="V959" s="445"/>
      <c r="W959" s="445"/>
      <c r="X959" s="445"/>
      <c r="Y959" s="445"/>
      <c r="Z959" s="445"/>
    </row>
    <row r="960" spans="1:26" ht="15.75" x14ac:dyDescent="0.25">
      <c r="A960" s="445"/>
      <c r="B960" s="445"/>
      <c r="C960" s="445"/>
      <c r="D960" s="445"/>
      <c r="E960" s="445"/>
      <c r="F960" s="445"/>
      <c r="G960" s="445"/>
      <c r="H960" s="445"/>
      <c r="I960" s="445"/>
      <c r="J960" s="445"/>
      <c r="K960" s="445"/>
      <c r="L960" s="445"/>
      <c r="M960" s="445"/>
      <c r="N960" s="445"/>
      <c r="O960" s="445"/>
      <c r="P960" s="445"/>
      <c r="Q960" s="445"/>
      <c r="R960" s="445"/>
      <c r="S960" s="445"/>
      <c r="T960" s="445"/>
      <c r="U960" s="445"/>
      <c r="V960" s="445"/>
      <c r="W960" s="445"/>
      <c r="X960" s="445"/>
      <c r="Y960" s="445"/>
      <c r="Z960" s="445"/>
    </row>
    <row r="961" spans="1:26" ht="15.75" x14ac:dyDescent="0.25">
      <c r="A961" s="445"/>
      <c r="B961" s="445"/>
      <c r="C961" s="445"/>
      <c r="D961" s="445"/>
      <c r="E961" s="445"/>
      <c r="F961" s="445"/>
      <c r="G961" s="445"/>
      <c r="H961" s="445"/>
      <c r="I961" s="445"/>
      <c r="J961" s="445"/>
      <c r="K961" s="445"/>
      <c r="L961" s="445"/>
      <c r="M961" s="445"/>
      <c r="N961" s="445"/>
      <c r="O961" s="445"/>
      <c r="P961" s="445"/>
      <c r="Q961" s="445"/>
      <c r="R961" s="445"/>
      <c r="S961" s="445"/>
      <c r="T961" s="445"/>
      <c r="U961" s="445"/>
      <c r="V961" s="445"/>
      <c r="W961" s="445"/>
      <c r="X961" s="445"/>
      <c r="Y961" s="445"/>
      <c r="Z961" s="445"/>
    </row>
    <row r="962" spans="1:26" ht="15.75" x14ac:dyDescent="0.25">
      <c r="A962" s="445"/>
      <c r="B962" s="445"/>
      <c r="C962" s="445"/>
      <c r="D962" s="445"/>
      <c r="E962" s="445"/>
      <c r="F962" s="445"/>
      <c r="G962" s="445"/>
      <c r="H962" s="445"/>
      <c r="I962" s="445"/>
      <c r="J962" s="445"/>
      <c r="K962" s="445"/>
      <c r="L962" s="445"/>
      <c r="M962" s="445"/>
      <c r="N962" s="445"/>
      <c r="O962" s="445"/>
      <c r="P962" s="445"/>
      <c r="Q962" s="445"/>
      <c r="R962" s="445"/>
      <c r="S962" s="445"/>
      <c r="T962" s="445"/>
      <c r="U962" s="445"/>
      <c r="V962" s="445"/>
      <c r="W962" s="445"/>
      <c r="X962" s="445"/>
      <c r="Y962" s="445"/>
      <c r="Z962" s="445"/>
    </row>
    <row r="963" spans="1:26" ht="15.75" x14ac:dyDescent="0.25">
      <c r="A963" s="445"/>
      <c r="B963" s="445"/>
      <c r="C963" s="445"/>
      <c r="D963" s="445"/>
      <c r="E963" s="445"/>
      <c r="F963" s="445"/>
      <c r="G963" s="445"/>
      <c r="H963" s="445"/>
      <c r="I963" s="445"/>
      <c r="J963" s="445"/>
      <c r="K963" s="445"/>
      <c r="L963" s="445"/>
      <c r="M963" s="445"/>
      <c r="N963" s="445"/>
      <c r="O963" s="445"/>
      <c r="P963" s="445"/>
      <c r="Q963" s="445"/>
      <c r="R963" s="445"/>
      <c r="S963" s="445"/>
      <c r="T963" s="445"/>
      <c r="U963" s="445"/>
      <c r="V963" s="445"/>
      <c r="W963" s="445"/>
      <c r="X963" s="445"/>
      <c r="Y963" s="445"/>
      <c r="Z963" s="445"/>
    </row>
    <row r="964" spans="1:26" ht="15.75" x14ac:dyDescent="0.25">
      <c r="A964" s="445"/>
      <c r="B964" s="445"/>
      <c r="C964" s="445"/>
      <c r="D964" s="445"/>
      <c r="E964" s="445"/>
      <c r="F964" s="445"/>
      <c r="G964" s="445"/>
      <c r="H964" s="445"/>
      <c r="I964" s="445"/>
      <c r="J964" s="445"/>
      <c r="K964" s="445"/>
      <c r="L964" s="445"/>
      <c r="M964" s="445"/>
      <c r="N964" s="445"/>
      <c r="O964" s="445"/>
      <c r="P964" s="445"/>
      <c r="Q964" s="445"/>
      <c r="R964" s="445"/>
      <c r="S964" s="445"/>
      <c r="T964" s="445"/>
      <c r="U964" s="445"/>
      <c r="V964" s="445"/>
      <c r="W964" s="445"/>
      <c r="X964" s="445"/>
      <c r="Y964" s="445"/>
      <c r="Z964" s="445"/>
    </row>
    <row r="965" spans="1:26" ht="15.75" x14ac:dyDescent="0.25">
      <c r="A965" s="445"/>
      <c r="B965" s="445"/>
      <c r="C965" s="445"/>
      <c r="D965" s="445"/>
      <c r="E965" s="445"/>
      <c r="F965" s="445"/>
      <c r="G965" s="445"/>
      <c r="H965" s="445"/>
      <c r="I965" s="445"/>
      <c r="J965" s="445"/>
      <c r="K965" s="445"/>
      <c r="L965" s="445"/>
      <c r="M965" s="445"/>
      <c r="N965" s="445"/>
      <c r="O965" s="445"/>
      <c r="P965" s="445"/>
      <c r="Q965" s="445"/>
      <c r="R965" s="445"/>
      <c r="S965" s="445"/>
      <c r="T965" s="445"/>
      <c r="U965" s="445"/>
      <c r="V965" s="445"/>
      <c r="W965" s="445"/>
      <c r="X965" s="445"/>
      <c r="Y965" s="445"/>
      <c r="Z965" s="445"/>
    </row>
    <row r="966" spans="1:26" ht="15.75" x14ac:dyDescent="0.25">
      <c r="A966" s="445"/>
      <c r="B966" s="445"/>
      <c r="C966" s="445"/>
      <c r="D966" s="445"/>
      <c r="E966" s="445"/>
      <c r="F966" s="445"/>
      <c r="G966" s="445"/>
      <c r="H966" s="445"/>
      <c r="I966" s="445"/>
      <c r="J966" s="445"/>
      <c r="K966" s="445"/>
      <c r="L966" s="445"/>
      <c r="M966" s="445"/>
      <c r="N966" s="445"/>
      <c r="O966" s="445"/>
      <c r="P966" s="445"/>
      <c r="Q966" s="445"/>
      <c r="R966" s="445"/>
      <c r="S966" s="445"/>
      <c r="T966" s="445"/>
      <c r="U966" s="445"/>
      <c r="V966" s="445"/>
      <c r="W966" s="445"/>
      <c r="X966" s="445"/>
      <c r="Y966" s="445"/>
      <c r="Z966" s="445"/>
    </row>
    <row r="967" spans="1:26" ht="15.75" x14ac:dyDescent="0.25">
      <c r="A967" s="445"/>
      <c r="B967" s="445"/>
      <c r="C967" s="445"/>
      <c r="D967" s="445"/>
      <c r="E967" s="445"/>
      <c r="F967" s="445"/>
      <c r="G967" s="445"/>
      <c r="H967" s="445"/>
      <c r="I967" s="445"/>
      <c r="J967" s="445"/>
      <c r="K967" s="445"/>
      <c r="L967" s="445"/>
      <c r="M967" s="445"/>
      <c r="N967" s="445"/>
      <c r="O967" s="445"/>
      <c r="P967" s="445"/>
      <c r="Q967" s="445"/>
      <c r="R967" s="445"/>
      <c r="S967" s="445"/>
      <c r="T967" s="445"/>
      <c r="U967" s="445"/>
      <c r="V967" s="445"/>
      <c r="W967" s="445"/>
      <c r="X967" s="445"/>
      <c r="Y967" s="445"/>
      <c r="Z967" s="445"/>
    </row>
    <row r="968" spans="1:26" ht="15.75" x14ac:dyDescent="0.25">
      <c r="A968" s="445"/>
      <c r="B968" s="445"/>
      <c r="C968" s="445"/>
      <c r="D968" s="445"/>
      <c r="E968" s="445"/>
      <c r="F968" s="445"/>
      <c r="G968" s="445"/>
      <c r="H968" s="445"/>
      <c r="I968" s="445"/>
      <c r="J968" s="445"/>
      <c r="K968" s="445"/>
      <c r="L968" s="445"/>
      <c r="M968" s="445"/>
      <c r="N968" s="445"/>
      <c r="O968" s="445"/>
      <c r="P968" s="445"/>
      <c r="Q968" s="445"/>
      <c r="R968" s="445"/>
      <c r="S968" s="445"/>
      <c r="T968" s="445"/>
      <c r="U968" s="445"/>
      <c r="V968" s="445"/>
      <c r="W968" s="445"/>
      <c r="X968" s="445"/>
      <c r="Y968" s="445"/>
      <c r="Z968" s="445"/>
    </row>
    <row r="969" spans="1:26" ht="15.75" x14ac:dyDescent="0.25">
      <c r="A969" s="445"/>
      <c r="B969" s="445"/>
      <c r="C969" s="445"/>
      <c r="D969" s="445"/>
      <c r="E969" s="445"/>
      <c r="F969" s="445"/>
      <c r="G969" s="445"/>
      <c r="H969" s="445"/>
      <c r="I969" s="445"/>
      <c r="J969" s="445"/>
      <c r="K969" s="445"/>
      <c r="L969" s="445"/>
      <c r="M969" s="445"/>
      <c r="N969" s="445"/>
      <c r="O969" s="445"/>
      <c r="P969" s="445"/>
      <c r="Q969" s="445"/>
      <c r="R969" s="445"/>
      <c r="S969" s="445"/>
      <c r="T969" s="445"/>
      <c r="U969" s="445"/>
      <c r="V969" s="445"/>
      <c r="W969" s="445"/>
      <c r="X969" s="445"/>
      <c r="Y969" s="445"/>
      <c r="Z969" s="445"/>
    </row>
    <row r="970" spans="1:26" ht="15.75" x14ac:dyDescent="0.25">
      <c r="A970" s="445"/>
      <c r="B970" s="445"/>
      <c r="C970" s="445"/>
      <c r="D970" s="445"/>
      <c r="E970" s="445"/>
      <c r="F970" s="445"/>
      <c r="G970" s="445"/>
      <c r="H970" s="445"/>
      <c r="I970" s="445"/>
      <c r="J970" s="445"/>
      <c r="K970" s="445"/>
      <c r="L970" s="445"/>
      <c r="M970" s="445"/>
      <c r="N970" s="445"/>
      <c r="O970" s="445"/>
      <c r="P970" s="445"/>
      <c r="Q970" s="445"/>
      <c r="R970" s="445"/>
      <c r="S970" s="445"/>
      <c r="T970" s="445"/>
      <c r="U970" s="445"/>
      <c r="V970" s="445"/>
      <c r="W970" s="445"/>
      <c r="X970" s="445"/>
      <c r="Y970" s="445"/>
      <c r="Z970" s="445"/>
    </row>
    <row r="971" spans="1:26" ht="15.75" x14ac:dyDescent="0.25">
      <c r="A971" s="445"/>
      <c r="B971" s="445"/>
      <c r="C971" s="445"/>
      <c r="D971" s="445"/>
      <c r="E971" s="445"/>
      <c r="F971" s="445"/>
      <c r="G971" s="445"/>
      <c r="H971" s="445"/>
      <c r="I971" s="445"/>
      <c r="J971" s="445"/>
      <c r="K971" s="445"/>
      <c r="L971" s="445"/>
      <c r="M971" s="445"/>
      <c r="N971" s="445"/>
      <c r="O971" s="445"/>
      <c r="P971" s="445"/>
      <c r="Q971" s="445"/>
      <c r="R971" s="445"/>
      <c r="S971" s="445"/>
      <c r="T971" s="445"/>
      <c r="U971" s="445"/>
      <c r="V971" s="445"/>
      <c r="W971" s="445"/>
      <c r="X971" s="445"/>
      <c r="Y971" s="445"/>
      <c r="Z971" s="445"/>
    </row>
    <row r="972" spans="1:26" ht="15.75" x14ac:dyDescent="0.25">
      <c r="A972" s="445"/>
      <c r="B972" s="445"/>
      <c r="C972" s="445"/>
      <c r="D972" s="445"/>
      <c r="E972" s="445"/>
      <c r="F972" s="445"/>
      <c r="G972" s="445"/>
      <c r="H972" s="445"/>
      <c r="I972" s="445"/>
      <c r="J972" s="445"/>
      <c r="K972" s="445"/>
      <c r="L972" s="445"/>
      <c r="M972" s="445"/>
      <c r="N972" s="445"/>
      <c r="O972" s="445"/>
      <c r="P972" s="445"/>
      <c r="Q972" s="445"/>
      <c r="R972" s="445"/>
      <c r="S972" s="445"/>
      <c r="T972" s="445"/>
      <c r="U972" s="445"/>
      <c r="V972" s="445"/>
      <c r="W972" s="445"/>
      <c r="X972" s="445"/>
      <c r="Y972" s="445"/>
      <c r="Z972" s="445"/>
    </row>
    <row r="973" spans="1:26" ht="15.75" x14ac:dyDescent="0.25">
      <c r="A973" s="445"/>
      <c r="B973" s="445"/>
      <c r="C973" s="445"/>
      <c r="D973" s="445"/>
      <c r="E973" s="445"/>
      <c r="F973" s="445"/>
      <c r="G973" s="445"/>
      <c r="H973" s="445"/>
      <c r="I973" s="445"/>
      <c r="J973" s="445"/>
      <c r="K973" s="445"/>
      <c r="L973" s="445"/>
      <c r="M973" s="445"/>
      <c r="N973" s="445"/>
      <c r="O973" s="445"/>
      <c r="P973" s="445"/>
      <c r="Q973" s="445"/>
      <c r="R973" s="445"/>
      <c r="S973" s="445"/>
      <c r="T973" s="445"/>
      <c r="U973" s="445"/>
      <c r="V973" s="445"/>
      <c r="W973" s="445"/>
      <c r="X973" s="445"/>
      <c r="Y973" s="445"/>
      <c r="Z973" s="445"/>
    </row>
    <row r="974" spans="1:26" ht="15.75" x14ac:dyDescent="0.25">
      <c r="A974" s="445"/>
      <c r="B974" s="445"/>
      <c r="C974" s="445"/>
      <c r="D974" s="445"/>
      <c r="E974" s="445"/>
      <c r="F974" s="445"/>
      <c r="G974" s="445"/>
      <c r="H974" s="445"/>
      <c r="I974" s="445"/>
      <c r="J974" s="445"/>
      <c r="K974" s="445"/>
      <c r="L974" s="445"/>
      <c r="M974" s="445"/>
      <c r="N974" s="445"/>
      <c r="O974" s="445"/>
      <c r="P974" s="445"/>
      <c r="Q974" s="445"/>
      <c r="R974" s="445"/>
      <c r="S974" s="445"/>
      <c r="T974" s="445"/>
      <c r="U974" s="445"/>
      <c r="V974" s="445"/>
      <c r="W974" s="445"/>
      <c r="X974" s="445"/>
      <c r="Y974" s="445"/>
      <c r="Z974" s="445"/>
    </row>
    <row r="975" spans="1:26" ht="15.75" x14ac:dyDescent="0.25">
      <c r="A975" s="445"/>
      <c r="B975" s="445"/>
      <c r="C975" s="445"/>
      <c r="D975" s="445"/>
      <c r="E975" s="445"/>
      <c r="F975" s="445"/>
      <c r="G975" s="445"/>
      <c r="H975" s="445"/>
      <c r="I975" s="445"/>
      <c r="J975" s="445"/>
      <c r="K975" s="445"/>
      <c r="L975" s="445"/>
      <c r="M975" s="445"/>
      <c r="N975" s="445"/>
      <c r="O975" s="445"/>
      <c r="P975" s="445"/>
      <c r="Q975" s="445"/>
      <c r="R975" s="445"/>
      <c r="S975" s="445"/>
      <c r="T975" s="445"/>
      <c r="U975" s="445"/>
      <c r="V975" s="445"/>
      <c r="W975" s="445"/>
      <c r="X975" s="445"/>
      <c r="Y975" s="445"/>
      <c r="Z975" s="445"/>
    </row>
    <row r="976" spans="1:26" ht="15.75" x14ac:dyDescent="0.25">
      <c r="A976" s="445"/>
      <c r="B976" s="445"/>
      <c r="C976" s="445"/>
      <c r="D976" s="445"/>
      <c r="E976" s="445"/>
      <c r="F976" s="445"/>
      <c r="G976" s="445"/>
      <c r="H976" s="445"/>
      <c r="I976" s="445"/>
      <c r="J976" s="445"/>
      <c r="K976" s="445"/>
      <c r="L976" s="445"/>
      <c r="M976" s="445"/>
      <c r="N976" s="445"/>
      <c r="O976" s="445"/>
      <c r="P976" s="445"/>
      <c r="Q976" s="445"/>
      <c r="R976" s="445"/>
      <c r="S976" s="445"/>
      <c r="T976" s="445"/>
      <c r="U976" s="445"/>
      <c r="V976" s="445"/>
      <c r="W976" s="445"/>
      <c r="X976" s="445"/>
      <c r="Y976" s="445"/>
      <c r="Z976" s="445"/>
    </row>
    <row r="977" spans="1:26" ht="15.75" x14ac:dyDescent="0.25">
      <c r="A977" s="445"/>
      <c r="B977" s="445"/>
      <c r="C977" s="445"/>
      <c r="D977" s="445"/>
      <c r="E977" s="445"/>
      <c r="F977" s="445"/>
      <c r="G977" s="445"/>
      <c r="H977" s="445"/>
      <c r="I977" s="445"/>
      <c r="J977" s="445"/>
      <c r="K977" s="445"/>
      <c r="L977" s="445"/>
      <c r="M977" s="445"/>
      <c r="N977" s="445"/>
      <c r="O977" s="445"/>
      <c r="P977" s="445"/>
      <c r="Q977" s="445"/>
      <c r="R977" s="445"/>
      <c r="S977" s="445"/>
      <c r="T977" s="445"/>
      <c r="U977" s="445"/>
      <c r="V977" s="445"/>
      <c r="W977" s="445"/>
      <c r="X977" s="445"/>
      <c r="Y977" s="445"/>
      <c r="Z977" s="445"/>
    </row>
    <row r="978" spans="1:26" ht="15.75" x14ac:dyDescent="0.25">
      <c r="A978" s="445"/>
      <c r="B978" s="445"/>
      <c r="C978" s="445"/>
      <c r="D978" s="445"/>
      <c r="E978" s="445"/>
      <c r="F978" s="445"/>
      <c r="G978" s="445"/>
      <c r="H978" s="445"/>
      <c r="I978" s="445"/>
      <c r="J978" s="445"/>
      <c r="K978" s="445"/>
      <c r="L978" s="445"/>
      <c r="M978" s="445"/>
      <c r="N978" s="445"/>
      <c r="O978" s="445"/>
      <c r="P978" s="445"/>
      <c r="Q978" s="445"/>
      <c r="R978" s="445"/>
      <c r="S978" s="445"/>
      <c r="T978" s="445"/>
      <c r="U978" s="445"/>
      <c r="V978" s="445"/>
      <c r="W978" s="445"/>
      <c r="X978" s="445"/>
      <c r="Y978" s="445"/>
      <c r="Z978" s="445"/>
    </row>
    <row r="979" spans="1:26" ht="15.75" x14ac:dyDescent="0.25">
      <c r="A979" s="445"/>
      <c r="B979" s="445"/>
      <c r="C979" s="445"/>
      <c r="D979" s="445"/>
      <c r="E979" s="445"/>
      <c r="F979" s="445"/>
      <c r="G979" s="445"/>
      <c r="H979" s="445"/>
      <c r="I979" s="445"/>
      <c r="J979" s="445"/>
      <c r="K979" s="445"/>
      <c r="L979" s="445"/>
      <c r="M979" s="445"/>
      <c r="N979" s="445"/>
      <c r="O979" s="445"/>
      <c r="P979" s="445"/>
      <c r="Q979" s="445"/>
      <c r="R979" s="445"/>
      <c r="S979" s="445"/>
      <c r="T979" s="445"/>
      <c r="U979" s="445"/>
      <c r="V979" s="445"/>
      <c r="W979" s="445"/>
      <c r="X979" s="445"/>
      <c r="Y979" s="445"/>
      <c r="Z979" s="445"/>
    </row>
    <row r="980" spans="1:26" ht="15.75" x14ac:dyDescent="0.25">
      <c r="A980" s="445"/>
      <c r="B980" s="445"/>
      <c r="C980" s="445"/>
      <c r="D980" s="445"/>
      <c r="E980" s="445"/>
      <c r="F980" s="445"/>
      <c r="G980" s="445"/>
      <c r="H980" s="445"/>
      <c r="I980" s="445"/>
      <c r="J980" s="445"/>
      <c r="K980" s="445"/>
      <c r="L980" s="445"/>
      <c r="M980" s="445"/>
      <c r="N980" s="445"/>
      <c r="O980" s="445"/>
      <c r="P980" s="445"/>
      <c r="Q980" s="445"/>
      <c r="R980" s="445"/>
      <c r="S980" s="445"/>
      <c r="T980" s="445"/>
      <c r="U980" s="445"/>
      <c r="V980" s="445"/>
      <c r="W980" s="445"/>
      <c r="X980" s="445"/>
      <c r="Y980" s="445"/>
      <c r="Z980" s="445"/>
    </row>
    <row r="981" spans="1:26" ht="15.75" x14ac:dyDescent="0.25">
      <c r="A981" s="445"/>
      <c r="B981" s="445"/>
      <c r="C981" s="445"/>
      <c r="D981" s="445"/>
      <c r="E981" s="445"/>
      <c r="F981" s="445"/>
      <c r="G981" s="445"/>
      <c r="H981" s="445"/>
      <c r="I981" s="445"/>
      <c r="J981" s="445"/>
      <c r="K981" s="445"/>
      <c r="L981" s="445"/>
      <c r="M981" s="445"/>
      <c r="N981" s="445"/>
      <c r="O981" s="445"/>
      <c r="P981" s="445"/>
      <c r="Q981" s="445"/>
      <c r="R981" s="445"/>
      <c r="S981" s="445"/>
      <c r="T981" s="445"/>
      <c r="U981" s="445"/>
      <c r="V981" s="445"/>
      <c r="W981" s="445"/>
      <c r="X981" s="445"/>
      <c r="Y981" s="445"/>
      <c r="Z981" s="445"/>
    </row>
    <row r="982" spans="1:26" ht="15.75" x14ac:dyDescent="0.25">
      <c r="A982" s="445"/>
      <c r="B982" s="445"/>
      <c r="C982" s="445"/>
      <c r="D982" s="445"/>
      <c r="E982" s="445"/>
      <c r="F982" s="445"/>
      <c r="G982" s="445"/>
      <c r="H982" s="445"/>
      <c r="I982" s="445"/>
      <c r="J982" s="445"/>
      <c r="K982" s="445"/>
      <c r="L982" s="445"/>
      <c r="M982" s="445"/>
      <c r="N982" s="445"/>
      <c r="O982" s="445"/>
      <c r="P982" s="445"/>
      <c r="Q982" s="445"/>
      <c r="R982" s="445"/>
      <c r="S982" s="445"/>
      <c r="T982" s="445"/>
      <c r="U982" s="445"/>
      <c r="V982" s="445"/>
      <c r="W982" s="445"/>
      <c r="X982" s="445"/>
      <c r="Y982" s="445"/>
      <c r="Z982" s="445"/>
    </row>
    <row r="983" spans="1:26" ht="15.75" x14ac:dyDescent="0.25">
      <c r="A983" s="445"/>
      <c r="B983" s="445"/>
      <c r="C983" s="445"/>
      <c r="D983" s="445"/>
      <c r="E983" s="445"/>
      <c r="F983" s="445"/>
      <c r="G983" s="445"/>
      <c r="H983" s="445"/>
      <c r="I983" s="445"/>
      <c r="J983" s="445"/>
      <c r="K983" s="445"/>
      <c r="L983" s="445"/>
      <c r="M983" s="445"/>
      <c r="N983" s="445"/>
      <c r="O983" s="445"/>
      <c r="P983" s="445"/>
      <c r="Q983" s="445"/>
      <c r="R983" s="445"/>
      <c r="S983" s="445"/>
      <c r="T983" s="445"/>
      <c r="U983" s="445"/>
      <c r="V983" s="445"/>
      <c r="W983" s="445"/>
      <c r="X983" s="445"/>
      <c r="Y983" s="445"/>
      <c r="Z983" s="445"/>
    </row>
    <row r="984" spans="1:26" ht="15.75" x14ac:dyDescent="0.25">
      <c r="A984" s="445"/>
      <c r="B984" s="445"/>
      <c r="C984" s="445"/>
      <c r="D984" s="445"/>
      <c r="E984" s="445"/>
      <c r="F984" s="445"/>
      <c r="G984" s="445"/>
      <c r="H984" s="445"/>
      <c r="I984" s="445"/>
      <c r="J984" s="445"/>
      <c r="K984" s="445"/>
      <c r="L984" s="445"/>
      <c r="M984" s="445"/>
      <c r="N984" s="445"/>
      <c r="O984" s="445"/>
      <c r="P984" s="445"/>
      <c r="Q984" s="445"/>
      <c r="R984" s="445"/>
      <c r="S984" s="445"/>
      <c r="T984" s="445"/>
      <c r="U984" s="445"/>
      <c r="V984" s="445"/>
      <c r="W984" s="445"/>
      <c r="X984" s="445"/>
      <c r="Y984" s="445"/>
      <c r="Z984" s="445"/>
    </row>
    <row r="985" spans="1:26" ht="15.75" x14ac:dyDescent="0.25">
      <c r="A985" s="445"/>
      <c r="B985" s="445"/>
      <c r="C985" s="445"/>
      <c r="D985" s="445"/>
      <c r="E985" s="445"/>
      <c r="F985" s="445"/>
      <c r="G985" s="445"/>
      <c r="H985" s="445"/>
      <c r="I985" s="445"/>
      <c r="J985" s="445"/>
      <c r="K985" s="445"/>
      <c r="L985" s="445"/>
      <c r="M985" s="445"/>
      <c r="N985" s="445"/>
      <c r="O985" s="445"/>
      <c r="P985" s="445"/>
      <c r="Q985" s="445"/>
      <c r="R985" s="445"/>
      <c r="S985" s="445"/>
      <c r="T985" s="445"/>
      <c r="U985" s="445"/>
      <c r="V985" s="445"/>
      <c r="W985" s="445"/>
      <c r="X985" s="445"/>
      <c r="Y985" s="445"/>
      <c r="Z985" s="445"/>
    </row>
    <row r="986" spans="1:26" ht="15.75" x14ac:dyDescent="0.25">
      <c r="A986" s="445"/>
      <c r="B986" s="445"/>
      <c r="C986" s="445"/>
      <c r="D986" s="445"/>
      <c r="E986" s="445"/>
      <c r="F986" s="445"/>
      <c r="G986" s="445"/>
      <c r="H986" s="445"/>
      <c r="I986" s="445"/>
      <c r="J986" s="445"/>
      <c r="K986" s="445"/>
      <c r="L986" s="445"/>
      <c r="M986" s="445"/>
      <c r="N986" s="445"/>
      <c r="O986" s="445"/>
      <c r="P986" s="445"/>
      <c r="Q986" s="445"/>
      <c r="R986" s="445"/>
      <c r="S986" s="445"/>
      <c r="T986" s="445"/>
      <c r="U986" s="445"/>
      <c r="V986" s="445"/>
      <c r="W986" s="445"/>
      <c r="X986" s="445"/>
      <c r="Y986" s="445"/>
      <c r="Z986" s="445"/>
    </row>
    <row r="987" spans="1:26" ht="15.75" x14ac:dyDescent="0.25">
      <c r="A987" s="445"/>
      <c r="B987" s="445"/>
      <c r="C987" s="445"/>
      <c r="D987" s="445"/>
      <c r="E987" s="445"/>
      <c r="F987" s="445"/>
      <c r="G987" s="445"/>
      <c r="H987" s="445"/>
      <c r="I987" s="445"/>
      <c r="J987" s="445"/>
      <c r="K987" s="445"/>
      <c r="L987" s="445"/>
      <c r="M987" s="445"/>
      <c r="N987" s="445"/>
      <c r="O987" s="445"/>
      <c r="P987" s="445"/>
      <c r="Q987" s="445"/>
      <c r="R987" s="445"/>
      <c r="S987" s="445"/>
      <c r="T987" s="445"/>
      <c r="U987" s="445"/>
      <c r="V987" s="445"/>
      <c r="W987" s="445"/>
      <c r="X987" s="445"/>
      <c r="Y987" s="445"/>
      <c r="Z987" s="445"/>
    </row>
    <row r="988" spans="1:26" ht="15.75" x14ac:dyDescent="0.25">
      <c r="A988" s="445"/>
      <c r="B988" s="445"/>
      <c r="C988" s="445"/>
      <c r="D988" s="445"/>
      <c r="E988" s="445"/>
      <c r="F988" s="445"/>
      <c r="G988" s="445"/>
      <c r="H988" s="445"/>
      <c r="I988" s="445"/>
      <c r="J988" s="445"/>
      <c r="K988" s="445"/>
      <c r="L988" s="445"/>
      <c r="M988" s="445"/>
      <c r="N988" s="445"/>
      <c r="O988" s="445"/>
      <c r="P988" s="445"/>
      <c r="Q988" s="445"/>
      <c r="R988" s="445"/>
      <c r="S988" s="445"/>
      <c r="T988" s="445"/>
      <c r="U988" s="445"/>
      <c r="V988" s="445"/>
      <c r="W988" s="445"/>
      <c r="X988" s="445"/>
      <c r="Y988" s="445"/>
      <c r="Z988" s="445"/>
    </row>
    <row r="989" spans="1:26" ht="15.75" x14ac:dyDescent="0.25">
      <c r="A989" s="445"/>
      <c r="B989" s="445"/>
      <c r="C989" s="445"/>
      <c r="D989" s="445"/>
      <c r="E989" s="445"/>
      <c r="F989" s="445"/>
      <c r="G989" s="445"/>
      <c r="H989" s="445"/>
      <c r="I989" s="445"/>
      <c r="J989" s="445"/>
      <c r="K989" s="445"/>
      <c r="L989" s="445"/>
      <c r="M989" s="445"/>
      <c r="N989" s="445"/>
      <c r="O989" s="445"/>
      <c r="P989" s="445"/>
      <c r="Q989" s="445"/>
      <c r="R989" s="445"/>
      <c r="S989" s="445"/>
      <c r="T989" s="445"/>
      <c r="U989" s="445"/>
      <c r="V989" s="445"/>
      <c r="W989" s="445"/>
      <c r="X989" s="445"/>
      <c r="Y989" s="445"/>
      <c r="Z989" s="445"/>
    </row>
    <row r="990" spans="1:26" ht="15.75" x14ac:dyDescent="0.25">
      <c r="A990" s="445"/>
      <c r="B990" s="445"/>
      <c r="C990" s="445"/>
      <c r="D990" s="445"/>
      <c r="E990" s="445"/>
      <c r="F990" s="445"/>
      <c r="G990" s="445"/>
      <c r="H990" s="445"/>
      <c r="I990" s="445"/>
      <c r="J990" s="445"/>
      <c r="K990" s="445"/>
      <c r="L990" s="445"/>
      <c r="M990" s="445"/>
      <c r="N990" s="445"/>
      <c r="O990" s="445"/>
      <c r="P990" s="445"/>
      <c r="Q990" s="445"/>
      <c r="R990" s="445"/>
      <c r="S990" s="445"/>
      <c r="T990" s="445"/>
      <c r="U990" s="445"/>
      <c r="V990" s="445"/>
      <c r="W990" s="445"/>
      <c r="X990" s="445"/>
      <c r="Y990" s="445"/>
      <c r="Z990" s="445"/>
    </row>
    <row r="991" spans="1:26" ht="15.75" x14ac:dyDescent="0.25">
      <c r="A991" s="445"/>
      <c r="B991" s="445"/>
      <c r="C991" s="445"/>
      <c r="D991" s="445"/>
      <c r="E991" s="445"/>
      <c r="F991" s="445"/>
      <c r="G991" s="445"/>
      <c r="H991" s="445"/>
      <c r="I991" s="445"/>
      <c r="J991" s="445"/>
      <c r="K991" s="445"/>
      <c r="L991" s="445"/>
      <c r="M991" s="445"/>
      <c r="N991" s="445"/>
      <c r="O991" s="445"/>
      <c r="P991" s="445"/>
      <c r="Q991" s="445"/>
      <c r="R991" s="445"/>
      <c r="S991" s="445"/>
      <c r="T991" s="445"/>
      <c r="U991" s="445"/>
      <c r="V991" s="445"/>
      <c r="W991" s="445"/>
      <c r="X991" s="445"/>
      <c r="Y991" s="445"/>
      <c r="Z991" s="445"/>
    </row>
    <row r="992" spans="1:26" ht="15.75" x14ac:dyDescent="0.25">
      <c r="A992" s="445"/>
      <c r="B992" s="445"/>
      <c r="C992" s="445"/>
      <c r="D992" s="445"/>
      <c r="E992" s="445"/>
      <c r="F992" s="445"/>
      <c r="G992" s="445"/>
      <c r="H992" s="445"/>
      <c r="I992" s="445"/>
      <c r="J992" s="445"/>
      <c r="K992" s="445"/>
      <c r="L992" s="445"/>
      <c r="M992" s="445"/>
      <c r="N992" s="445"/>
      <c r="O992" s="445"/>
      <c r="P992" s="445"/>
      <c r="Q992" s="445"/>
      <c r="R992" s="445"/>
      <c r="S992" s="445"/>
      <c r="T992" s="445"/>
      <c r="U992" s="445"/>
      <c r="V992" s="445"/>
      <c r="W992" s="445"/>
      <c r="X992" s="445"/>
      <c r="Y992" s="445"/>
      <c r="Z992" s="445"/>
    </row>
    <row r="993" spans="1:26" ht="15.75" x14ac:dyDescent="0.25">
      <c r="A993" s="445"/>
      <c r="B993" s="445"/>
      <c r="C993" s="445"/>
      <c r="D993" s="445"/>
      <c r="E993" s="445"/>
      <c r="F993" s="445"/>
      <c r="G993" s="445"/>
      <c r="H993" s="445"/>
      <c r="I993" s="445"/>
      <c r="J993" s="445"/>
      <c r="K993" s="445"/>
      <c r="L993" s="445"/>
      <c r="M993" s="445"/>
      <c r="N993" s="445"/>
      <c r="O993" s="445"/>
      <c r="P993" s="445"/>
      <c r="Q993" s="445"/>
      <c r="R993" s="445"/>
      <c r="S993" s="445"/>
      <c r="T993" s="445"/>
      <c r="U993" s="445"/>
      <c r="V993" s="445"/>
      <c r="W993" s="445"/>
      <c r="X993" s="445"/>
      <c r="Y993" s="445"/>
      <c r="Z993" s="445"/>
    </row>
    <row r="994" spans="1:26" ht="15.75" x14ac:dyDescent="0.25">
      <c r="A994" s="445"/>
      <c r="B994" s="445"/>
      <c r="C994" s="445"/>
      <c r="D994" s="445"/>
      <c r="E994" s="445"/>
      <c r="F994" s="445"/>
      <c r="G994" s="445"/>
      <c r="H994" s="445"/>
      <c r="I994" s="445"/>
      <c r="J994" s="445"/>
      <c r="K994" s="445"/>
      <c r="L994" s="445"/>
      <c r="M994" s="445"/>
      <c r="N994" s="445"/>
      <c r="O994" s="445"/>
      <c r="P994" s="445"/>
      <c r="Q994" s="445"/>
      <c r="R994" s="445"/>
      <c r="S994" s="445"/>
      <c r="T994" s="445"/>
      <c r="U994" s="445"/>
      <c r="V994" s="445"/>
      <c r="W994" s="445"/>
      <c r="X994" s="445"/>
      <c r="Y994" s="445"/>
      <c r="Z994" s="445"/>
    </row>
    <row r="995" spans="1:26" ht="15.75" x14ac:dyDescent="0.25">
      <c r="A995" s="445"/>
      <c r="B995" s="445"/>
      <c r="C995" s="445"/>
      <c r="D995" s="445"/>
      <c r="E995" s="445"/>
      <c r="F995" s="445"/>
      <c r="G995" s="445"/>
      <c r="H995" s="445"/>
      <c r="I995" s="445"/>
      <c r="J995" s="445"/>
      <c r="K995" s="445"/>
      <c r="L995" s="445"/>
      <c r="M995" s="445"/>
      <c r="N995" s="445"/>
      <c r="O995" s="445"/>
      <c r="P995" s="445"/>
      <c r="Q995" s="445"/>
      <c r="R995" s="445"/>
      <c r="S995" s="445"/>
      <c r="T995" s="445"/>
      <c r="U995" s="445"/>
      <c r="V995" s="445"/>
      <c r="W995" s="445"/>
      <c r="X995" s="445"/>
      <c r="Y995" s="445"/>
      <c r="Z995" s="445"/>
    </row>
    <row r="996" spans="1:26" ht="15.75" x14ac:dyDescent="0.25">
      <c r="A996" s="445"/>
      <c r="B996" s="445"/>
      <c r="C996" s="445"/>
      <c r="D996" s="445"/>
      <c r="E996" s="445"/>
      <c r="F996" s="445"/>
      <c r="G996" s="445"/>
      <c r="H996" s="445"/>
      <c r="I996" s="445"/>
      <c r="J996" s="445"/>
      <c r="K996" s="445"/>
      <c r="L996" s="445"/>
      <c r="M996" s="445"/>
      <c r="N996" s="445"/>
      <c r="O996" s="445"/>
      <c r="P996" s="445"/>
      <c r="Q996" s="445"/>
      <c r="R996" s="445"/>
      <c r="S996" s="445"/>
      <c r="T996" s="445"/>
      <c r="U996" s="445"/>
      <c r="V996" s="445"/>
      <c r="W996" s="445"/>
      <c r="X996" s="445"/>
      <c r="Y996" s="445"/>
      <c r="Z996" s="445"/>
    </row>
    <row r="997" spans="1:26" ht="15.75" x14ac:dyDescent="0.25">
      <c r="A997" s="445"/>
      <c r="B997" s="445"/>
      <c r="C997" s="445"/>
      <c r="D997" s="445"/>
      <c r="E997" s="445"/>
      <c r="F997" s="445"/>
      <c r="G997" s="445"/>
      <c r="H997" s="445"/>
      <c r="I997" s="445"/>
      <c r="J997" s="445"/>
      <c r="K997" s="445"/>
      <c r="L997" s="445"/>
      <c r="M997" s="445"/>
      <c r="N997" s="445"/>
      <c r="O997" s="445"/>
      <c r="P997" s="445"/>
      <c r="Q997" s="445"/>
      <c r="R997" s="445"/>
      <c r="S997" s="445"/>
      <c r="T997" s="445"/>
      <c r="U997" s="445"/>
      <c r="V997" s="445"/>
      <c r="W997" s="445"/>
      <c r="X997" s="445"/>
      <c r="Y997" s="445"/>
      <c r="Z997" s="445"/>
    </row>
  </sheetData>
  <mergeCells count="44">
    <mergeCell ref="C17:G17"/>
    <mergeCell ref="B3:G3"/>
    <mergeCell ref="B4:G4"/>
    <mergeCell ref="B5:D5"/>
    <mergeCell ref="B6:G6"/>
    <mergeCell ref="B7:D7"/>
    <mergeCell ref="C8:G8"/>
    <mergeCell ref="C9:G9"/>
    <mergeCell ref="B10:B13"/>
    <mergeCell ref="C14:G14"/>
    <mergeCell ref="C15:G15"/>
    <mergeCell ref="C16:G16"/>
    <mergeCell ref="C30:G30"/>
    <mergeCell ref="C18:G18"/>
    <mergeCell ref="C19:G19"/>
    <mergeCell ref="C20:G20"/>
    <mergeCell ref="E21:G21"/>
    <mergeCell ref="C22:G22"/>
    <mergeCell ref="C23:G23"/>
    <mergeCell ref="B24:D24"/>
    <mergeCell ref="B25:G25"/>
    <mergeCell ref="C27:G27"/>
    <mergeCell ref="C28:G28"/>
    <mergeCell ref="C29:G29"/>
    <mergeCell ref="C43:G43"/>
    <mergeCell ref="B31:D31"/>
    <mergeCell ref="B32:G32"/>
    <mergeCell ref="B33:D33"/>
    <mergeCell ref="C34:G34"/>
    <mergeCell ref="C35:G35"/>
    <mergeCell ref="C36:G36"/>
    <mergeCell ref="C37:G37"/>
    <mergeCell ref="C38:G38"/>
    <mergeCell ref="C39:G39"/>
    <mergeCell ref="B40:D40"/>
    <mergeCell ref="B41:G41"/>
    <mergeCell ref="C52:G52"/>
    <mergeCell ref="B112:F112"/>
    <mergeCell ref="C44:G44"/>
    <mergeCell ref="C45:G45"/>
    <mergeCell ref="B47:G47"/>
    <mergeCell ref="C49:G49"/>
    <mergeCell ref="C50:G50"/>
    <mergeCell ref="C51:G51"/>
  </mergeCells>
  <dataValidations count="15">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
      <formula1>$B$113:$B$118</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
      <formula1>$C$113:$C$133</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
      <formula1>$D$113:$D$172</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
      <formula1>$E$113:$E$669</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
      <formula1>$F$113:$F$669</formula1>
    </dataValidation>
    <dataValidation type="list" allowBlank="1" showInputMessage="1" showErrorMessage="1" prompt="Componente según MDEA - Por favor seleccione el componente a que considere hace referencia la estadística o el indicador." sqref="C12:C13">
      <formula1>$B$114:$B$119</formula1>
    </dataValidation>
    <dataValidation type="list" allowBlank="1" showInputMessage="1" showErrorMessage="1" prompt="Marco FMPEIR - Por favor seleccione si la estadística o indicador  permite medir la Fuerza Motriz, Presión, Estado, Impacto, o Respuesta (FMPEIR)  sobre el medio ambiente." sqref="C17">
      <formula1>$H$114:$H$118</formula1>
    </dataValidation>
    <dataValidation type="list" allowBlank="1" showInputMessage="1" showErrorMessage="1"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2:F13">
      <formula1>$E$114:$E$570</formula1>
    </dataValidation>
    <dataValidation type="list" allowBlank="1" showInputMessage="1" showErrorMessage="1" prompt="Tópico MDEA: - Por favor seleccione el tópico MDEA al cual pertenece la estadística o el indicador." sqref="E12:E13">
      <formula1>$D$114:$D$173</formula1>
    </dataValidation>
    <dataValidation type="list" allowBlank="1" showInputMessage="1" showErrorMessage="1" prompt="Nombre de la variable - Por favor seleciones el nombre de la variable MDEA." sqref="G12:G13">
      <formula1>$F$114:$F$574</formula1>
    </dataValidation>
    <dataValidation type="list" allowBlank="1" showInputMessage="1" showErrorMessage="1" prompt="Subcomponente según MDEA. - Por favor seleccione el subcomponente del MDEA al que hace referencia la estadística o el indicador." sqref="D12:D13">
      <formula1>$C$114:$C$134</formula1>
    </dataValidation>
    <dataValidation type="list" allowBlank="1" showInputMessage="1" showErrorMessage="1" prompt="Tipo de fuente - Por favor selecione el tipo de fuente de la estadística o el indicador." sqref="C29">
      <formula1>$I$114:$I$121</formula1>
    </dataValidation>
    <dataValidation type="list" allowBlank="1" showInputMessage="1" showErrorMessage="1" prompt="Unidad de medida - Por favor seleccione la unidad de medida de la estadística o el indicador." sqref="C14">
      <formula1>$G$114:$G$116</formula1>
    </dataValidation>
    <dataValidation type="list" allowBlank="1" showInputMessage="1" showErrorMessage="1" prompt="Tipo de disponibilidad - Por favor seleccione el tipo de disponibilidad de los datos de la estadística o el indicador." sqref="C30">
      <formula1>$J$114:$J$115</formula1>
    </dataValidation>
    <dataValidation type="list" allowBlank="1" showInputMessage="1" showErrorMessage="1" prompt="Tipo de producto - Por favor seleccione el tipo de producto al que se refiere esta hoja metodológica." sqref="C8">
      <formula1>'[1]HM 1.3.2.b.2'!Tipodeproducto</formula1>
    </dataValidation>
  </dataValidations>
  <hyperlinks>
    <hyperlink ref="A1" location="'1.3.2.b.2'!A1" display="Regresar"/>
    <hyperlink ref="C38" r:id="rId1"/>
  </hyperlinks>
  <printOptions horizontalCentered="1" verticalCentered="1"/>
  <pageMargins left="0.70866141732283472" right="0.70866141732283472" top="0.74803149606299213" bottom="0.74803149606299213" header="0.31496062992125984" footer="0.31496062992125984"/>
  <pageSetup scale="33" orientation="portrait" r:id="rId2"/>
  <drawing r:id="rId3"/>
  <legacyDrawing r:id="rId4"/>
  <tableParts count="10">
    <tablePart r:id="rId5"/>
    <tablePart r:id="rId6"/>
    <tablePart r:id="rId7"/>
    <tablePart r:id="rId8"/>
    <tablePart r:id="rId9"/>
    <tablePart r:id="rId10"/>
    <tablePart r:id="rId11"/>
    <tablePart r:id="rId12"/>
    <tablePart r:id="rId13"/>
    <tablePart r:id="rId1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M671"/>
  <sheetViews>
    <sheetView showGridLines="0" topLeftCell="A67" zoomScale="90" zoomScaleNormal="90" workbookViewId="0">
      <selection activeCell="E24" sqref="E24"/>
    </sheetView>
  </sheetViews>
  <sheetFormatPr baseColWidth="10" defaultColWidth="14.42578125" defaultRowHeight="15" x14ac:dyDescent="0.25"/>
  <cols>
    <col min="1" max="1" width="10.7109375" style="799" customWidth="1"/>
    <col min="2" max="2" width="13" style="799" customWidth="1"/>
    <col min="3" max="3" width="22" style="799" customWidth="1"/>
    <col min="4" max="8" width="15.7109375" style="799" customWidth="1"/>
    <col min="9" max="9" width="16.28515625" style="799" customWidth="1"/>
    <col min="10" max="10" width="14.28515625" style="822" customWidth="1"/>
    <col min="11" max="13" width="10.7109375" style="822" customWidth="1"/>
    <col min="14" max="20" width="10.7109375" style="799" customWidth="1"/>
    <col min="21" max="16384" width="14.42578125" style="799"/>
  </cols>
  <sheetData>
    <row r="1" spans="1:13" s="820" customFormat="1" ht="14.25" customHeight="1" x14ac:dyDescent="0.3">
      <c r="A1" s="795" t="s">
        <v>32</v>
      </c>
      <c r="H1" s="795" t="s">
        <v>61</v>
      </c>
      <c r="J1" s="821"/>
      <c r="K1" s="821"/>
      <c r="L1" s="821"/>
      <c r="M1" s="821"/>
    </row>
    <row r="2" spans="1:13" ht="14.25" customHeight="1" x14ac:dyDescent="0.25">
      <c r="B2" s="21" t="s">
        <v>1535</v>
      </c>
    </row>
    <row r="3" spans="1:13" ht="14.25" customHeight="1" x14ac:dyDescent="0.3">
      <c r="B3" s="352" t="s">
        <v>5</v>
      </c>
    </row>
    <row r="4" spans="1:13" ht="14.25" customHeight="1" x14ac:dyDescent="0.3">
      <c r="B4" s="352" t="s">
        <v>337</v>
      </c>
    </row>
    <row r="5" spans="1:13" ht="14.25" customHeight="1" x14ac:dyDescent="0.25">
      <c r="B5" s="352" t="s">
        <v>99</v>
      </c>
    </row>
    <row r="6" spans="1:13" ht="14.25" customHeight="1" x14ac:dyDescent="0.25">
      <c r="B6" s="87" t="s">
        <v>1553</v>
      </c>
    </row>
    <row r="7" spans="1:13" ht="14.25" customHeight="1" x14ac:dyDescent="0.3">
      <c r="B7" s="87" t="s">
        <v>1552</v>
      </c>
    </row>
    <row r="8" spans="1:13" ht="14.25" customHeight="1" x14ac:dyDescent="0.3">
      <c r="B8" s="87"/>
    </row>
    <row r="9" spans="1:13" ht="14.25" customHeight="1" x14ac:dyDescent="0.25">
      <c r="B9" s="352" t="s">
        <v>1537</v>
      </c>
    </row>
    <row r="10" spans="1:13" ht="14.25" customHeight="1" x14ac:dyDescent="0.3">
      <c r="B10" s="352"/>
    </row>
    <row r="11" spans="1:13" ht="14.25" customHeight="1" x14ac:dyDescent="0.3">
      <c r="B11" s="823"/>
      <c r="C11" s="388"/>
      <c r="D11" s="388"/>
    </row>
    <row r="12" spans="1:13" ht="14.25" customHeight="1" x14ac:dyDescent="0.25">
      <c r="B12" s="138" t="s">
        <v>3555</v>
      </c>
    </row>
    <row r="13" spans="1:13" ht="14.25" customHeight="1" x14ac:dyDescent="0.3">
      <c r="B13" s="13" t="s">
        <v>1723</v>
      </c>
      <c r="C13" s="824"/>
      <c r="D13" s="824"/>
      <c r="E13" s="824"/>
      <c r="F13" s="824"/>
      <c r="G13" s="824"/>
      <c r="H13" s="824"/>
      <c r="I13" s="824"/>
      <c r="J13" s="824"/>
      <c r="K13" s="824"/>
      <c r="L13" s="824"/>
      <c r="M13" s="824"/>
    </row>
    <row r="14" spans="1:13" ht="14.25" customHeight="1" x14ac:dyDescent="0.25">
      <c r="A14" s="13"/>
      <c r="B14" s="1423" t="s">
        <v>1902</v>
      </c>
      <c r="C14" s="1423"/>
      <c r="D14" s="1423"/>
      <c r="E14" s="1423"/>
      <c r="F14" s="1423"/>
      <c r="G14" s="1423"/>
      <c r="H14" s="1423"/>
      <c r="I14" s="1423"/>
      <c r="J14" s="1423"/>
      <c r="K14" s="1423"/>
      <c r="L14" s="1423"/>
      <c r="M14" s="1423"/>
    </row>
    <row r="15" spans="1:13" ht="14.25" customHeight="1" x14ac:dyDescent="0.25">
      <c r="A15" s="13"/>
      <c r="B15" s="1053"/>
      <c r="C15" s="1424" t="s">
        <v>106</v>
      </c>
      <c r="D15" s="1424" t="s">
        <v>107</v>
      </c>
      <c r="E15" s="1426" t="s">
        <v>108</v>
      </c>
      <c r="F15" s="1426"/>
      <c r="G15" s="1426"/>
      <c r="H15" s="1426"/>
      <c r="I15" s="1426"/>
      <c r="J15" s="1426" t="s">
        <v>113</v>
      </c>
      <c r="K15" s="1426"/>
      <c r="L15" s="1426"/>
      <c r="M15" s="1426"/>
    </row>
    <row r="16" spans="1:13" ht="14.25" customHeight="1" x14ac:dyDescent="0.25">
      <c r="A16" s="1033"/>
      <c r="B16" s="1427" t="s">
        <v>115</v>
      </c>
      <c r="C16" s="1424"/>
      <c r="D16" s="1424"/>
      <c r="E16" s="1021" t="s">
        <v>116</v>
      </c>
      <c r="F16" s="1021" t="s">
        <v>117</v>
      </c>
      <c r="G16" s="1429" t="s">
        <v>39</v>
      </c>
      <c r="H16" s="1429" t="s">
        <v>65</v>
      </c>
      <c r="I16" s="1429" t="s">
        <v>118</v>
      </c>
      <c r="J16" s="1021" t="s">
        <v>129</v>
      </c>
      <c r="K16" s="1021" t="s">
        <v>130</v>
      </c>
      <c r="L16" s="1021" t="s">
        <v>131</v>
      </c>
      <c r="M16" s="1021" t="s">
        <v>132</v>
      </c>
    </row>
    <row r="17" spans="1:13" ht="22.5" customHeight="1" x14ac:dyDescent="0.25">
      <c r="A17" s="13"/>
      <c r="B17" s="1428"/>
      <c r="C17" s="1425"/>
      <c r="D17" s="1425"/>
      <c r="E17" s="669" t="s">
        <v>136</v>
      </c>
      <c r="F17" s="669" t="s">
        <v>136</v>
      </c>
      <c r="G17" s="1425"/>
      <c r="H17" s="1425"/>
      <c r="I17" s="1425"/>
      <c r="J17" s="1024" t="s">
        <v>138</v>
      </c>
      <c r="K17" s="1024" t="s">
        <v>139</v>
      </c>
      <c r="L17" s="1024" t="s">
        <v>140</v>
      </c>
      <c r="M17" s="1024" t="s">
        <v>141</v>
      </c>
    </row>
    <row r="18" spans="1:13" ht="14.25" customHeight="1" x14ac:dyDescent="0.25">
      <c r="A18" s="1430" t="s">
        <v>3332</v>
      </c>
      <c r="B18" s="1432" t="s">
        <v>142</v>
      </c>
      <c r="C18" s="1057" t="s">
        <v>143</v>
      </c>
      <c r="D18" s="1057" t="s">
        <v>144</v>
      </c>
      <c r="E18" s="1058">
        <v>478577</v>
      </c>
      <c r="F18" s="1058">
        <v>1053258</v>
      </c>
      <c r="G18" s="1058" t="s">
        <v>38</v>
      </c>
      <c r="H18" s="1058" t="s">
        <v>76</v>
      </c>
      <c r="I18" s="1058" t="s">
        <v>76</v>
      </c>
      <c r="J18" s="1061">
        <v>6.95</v>
      </c>
      <c r="K18" s="1061">
        <v>7.06</v>
      </c>
      <c r="L18" s="1061">
        <v>7.65</v>
      </c>
      <c r="M18" s="1061">
        <v>7.41</v>
      </c>
    </row>
    <row r="19" spans="1:13" ht="14.25" customHeight="1" x14ac:dyDescent="0.25">
      <c r="A19" s="1431"/>
      <c r="B19" s="1432"/>
      <c r="C19" s="1057" t="s">
        <v>143</v>
      </c>
      <c r="D19" s="1057" t="s">
        <v>145</v>
      </c>
      <c r="E19" s="1058">
        <v>475877</v>
      </c>
      <c r="F19" s="1058">
        <v>1051840</v>
      </c>
      <c r="G19" s="1058" t="s">
        <v>38</v>
      </c>
      <c r="H19" s="1058" t="s">
        <v>76</v>
      </c>
      <c r="I19" s="1058" t="s">
        <v>76</v>
      </c>
      <c r="J19" s="1061">
        <v>6.35</v>
      </c>
      <c r="K19" s="1061">
        <v>6.8</v>
      </c>
      <c r="L19" s="1061">
        <v>7.54</v>
      </c>
      <c r="M19" s="1061">
        <v>7.53</v>
      </c>
    </row>
    <row r="20" spans="1:13" ht="14.25" customHeight="1" x14ac:dyDescent="0.25">
      <c r="A20" s="1431"/>
      <c r="B20" s="1432"/>
      <c r="C20" s="1057" t="s">
        <v>146</v>
      </c>
      <c r="D20" s="1057" t="s">
        <v>147</v>
      </c>
      <c r="E20" s="1058">
        <v>489634</v>
      </c>
      <c r="F20" s="1058">
        <v>1051066</v>
      </c>
      <c r="G20" s="1058" t="s">
        <v>38</v>
      </c>
      <c r="H20" s="1058" t="s">
        <v>74</v>
      </c>
      <c r="I20" s="1058" t="s">
        <v>148</v>
      </c>
      <c r="J20" s="1061">
        <v>6.82</v>
      </c>
      <c r="K20" s="1061">
        <v>7.26</v>
      </c>
      <c r="L20" s="1061">
        <v>7.29</v>
      </c>
      <c r="M20" s="1061">
        <v>7.31</v>
      </c>
    </row>
    <row r="21" spans="1:13" ht="14.25" customHeight="1" x14ac:dyDescent="0.25">
      <c r="A21" s="1431"/>
      <c r="B21" s="1432"/>
      <c r="C21" s="1057" t="s">
        <v>146</v>
      </c>
      <c r="D21" s="1057" t="s">
        <v>149</v>
      </c>
      <c r="E21" s="1058">
        <v>480470</v>
      </c>
      <c r="F21" s="1058">
        <v>1046523</v>
      </c>
      <c r="G21" s="1058" t="s">
        <v>38</v>
      </c>
      <c r="H21" s="1058" t="s">
        <v>74</v>
      </c>
      <c r="I21" s="1058" t="s">
        <v>75</v>
      </c>
      <c r="J21" s="1061">
        <v>7.2</v>
      </c>
      <c r="K21" s="1061">
        <v>7.14</v>
      </c>
      <c r="L21" s="1061">
        <v>7.6</v>
      </c>
      <c r="M21" s="1061">
        <v>7.79</v>
      </c>
    </row>
    <row r="22" spans="1:13" ht="14.25" customHeight="1" x14ac:dyDescent="0.25">
      <c r="A22" s="1431"/>
      <c r="B22" s="1433" t="s">
        <v>150</v>
      </c>
      <c r="C22" s="1064" t="s">
        <v>151</v>
      </c>
      <c r="D22" s="1064" t="s">
        <v>152</v>
      </c>
      <c r="E22" s="1065">
        <v>430273</v>
      </c>
      <c r="F22" s="1065">
        <v>1074425</v>
      </c>
      <c r="G22" s="1065" t="s">
        <v>38</v>
      </c>
      <c r="H22" s="1065" t="s">
        <v>77</v>
      </c>
      <c r="I22" s="1065" t="s">
        <v>83</v>
      </c>
      <c r="J22" s="1067">
        <v>8.2899999999999991</v>
      </c>
      <c r="K22" s="1067">
        <v>7.8</v>
      </c>
      <c r="L22" s="1067">
        <v>8.39</v>
      </c>
      <c r="M22" s="1067">
        <v>7.58</v>
      </c>
    </row>
    <row r="23" spans="1:13" ht="14.25" customHeight="1" x14ac:dyDescent="0.25">
      <c r="A23" s="1431"/>
      <c r="B23" s="1433"/>
      <c r="C23" s="1064" t="s">
        <v>153</v>
      </c>
      <c r="D23" s="1064" t="s">
        <v>154</v>
      </c>
      <c r="E23" s="1065">
        <v>431757</v>
      </c>
      <c r="F23" s="1065">
        <v>1064259</v>
      </c>
      <c r="G23" s="1065" t="s">
        <v>38</v>
      </c>
      <c r="H23" s="1065" t="s">
        <v>77</v>
      </c>
      <c r="I23" s="1065" t="s">
        <v>155</v>
      </c>
      <c r="J23" s="1067">
        <v>7.41</v>
      </c>
      <c r="K23" s="1067">
        <v>7.27</v>
      </c>
      <c r="L23" s="1067">
        <v>7.43</v>
      </c>
      <c r="M23" s="1067">
        <v>7.28</v>
      </c>
    </row>
    <row r="24" spans="1:13" ht="14.25" customHeight="1" x14ac:dyDescent="0.25">
      <c r="A24" s="1431"/>
      <c r="B24" s="1433"/>
      <c r="C24" s="1064" t="s">
        <v>156</v>
      </c>
      <c r="D24" s="1064" t="s">
        <v>157</v>
      </c>
      <c r="E24" s="1065">
        <v>442810</v>
      </c>
      <c r="F24" s="1065">
        <v>1064763</v>
      </c>
      <c r="G24" s="1065" t="s">
        <v>36</v>
      </c>
      <c r="H24" s="1065" t="s">
        <v>158</v>
      </c>
      <c r="I24" s="1065" t="s">
        <v>159</v>
      </c>
      <c r="J24" s="1067">
        <v>7.49</v>
      </c>
      <c r="K24" s="1067">
        <v>7.6</v>
      </c>
      <c r="L24" s="1067">
        <v>8.32</v>
      </c>
      <c r="M24" s="1067">
        <v>8.34</v>
      </c>
    </row>
    <row r="25" spans="1:13" ht="14.25" customHeight="1" x14ac:dyDescent="0.25">
      <c r="A25" s="1431"/>
      <c r="B25" s="1433"/>
      <c r="C25" s="1064" t="s">
        <v>160</v>
      </c>
      <c r="D25" s="1064" t="s">
        <v>161</v>
      </c>
      <c r="E25" s="1065">
        <v>446879</v>
      </c>
      <c r="F25" s="1065">
        <v>1064096</v>
      </c>
      <c r="G25" s="1065" t="s">
        <v>38</v>
      </c>
      <c r="H25" s="1065" t="s">
        <v>70</v>
      </c>
      <c r="I25" s="1065" t="s">
        <v>162</v>
      </c>
      <c r="J25" s="1067">
        <v>7.72</v>
      </c>
      <c r="K25" s="1067">
        <v>6.7</v>
      </c>
      <c r="L25" s="1067">
        <v>8.17</v>
      </c>
      <c r="M25" s="1067">
        <v>7.55</v>
      </c>
    </row>
    <row r="26" spans="1:13" ht="14.25" customHeight="1" x14ac:dyDescent="0.25">
      <c r="A26" s="1431"/>
      <c r="B26" s="1433"/>
      <c r="C26" s="1064" t="s">
        <v>160</v>
      </c>
      <c r="D26" s="1064" t="s">
        <v>163</v>
      </c>
      <c r="E26" s="1065">
        <v>442563</v>
      </c>
      <c r="F26" s="1065">
        <v>1058628</v>
      </c>
      <c r="G26" s="1065" t="s">
        <v>38</v>
      </c>
      <c r="H26" s="1065" t="s">
        <v>76</v>
      </c>
      <c r="I26" s="1065" t="s">
        <v>76</v>
      </c>
      <c r="J26" s="1067">
        <v>6.9</v>
      </c>
      <c r="K26" s="1067">
        <v>6.08</v>
      </c>
      <c r="L26" s="1067">
        <v>8.17</v>
      </c>
      <c r="M26" s="1067">
        <v>6.86</v>
      </c>
    </row>
    <row r="27" spans="1:13" ht="14.25" customHeight="1" x14ac:dyDescent="0.25">
      <c r="A27" s="1431"/>
      <c r="B27" s="1433"/>
      <c r="C27" s="1064" t="s">
        <v>164</v>
      </c>
      <c r="D27" s="1064" t="s">
        <v>165</v>
      </c>
      <c r="E27" s="1065">
        <v>441801</v>
      </c>
      <c r="F27" s="1065">
        <v>1058697</v>
      </c>
      <c r="G27" s="1065" t="s">
        <v>38</v>
      </c>
      <c r="H27" s="1065" t="s">
        <v>76</v>
      </c>
      <c r="I27" s="1065" t="s">
        <v>76</v>
      </c>
      <c r="J27" s="1067">
        <v>6.95</v>
      </c>
      <c r="K27" s="1067">
        <v>6.1</v>
      </c>
      <c r="L27" s="1067">
        <v>8.17</v>
      </c>
      <c r="M27" s="1067">
        <v>6.5</v>
      </c>
    </row>
    <row r="28" spans="1:13" ht="14.25" customHeight="1" x14ac:dyDescent="0.25">
      <c r="A28" s="1431"/>
      <c r="B28" s="1433"/>
      <c r="C28" s="1064" t="s">
        <v>160</v>
      </c>
      <c r="D28" s="1064" t="s">
        <v>166</v>
      </c>
      <c r="E28" s="1065">
        <v>454785</v>
      </c>
      <c r="F28" s="1065">
        <v>1059635</v>
      </c>
      <c r="G28" s="1065" t="s">
        <v>35</v>
      </c>
      <c r="H28" s="1065" t="s">
        <v>70</v>
      </c>
      <c r="I28" s="1065" t="s">
        <v>162</v>
      </c>
      <c r="J28" s="1067">
        <v>7.46</v>
      </c>
      <c r="K28" s="1067">
        <v>7.4</v>
      </c>
      <c r="L28" s="1067">
        <v>7.99</v>
      </c>
      <c r="M28" s="1067">
        <v>7.69</v>
      </c>
    </row>
    <row r="29" spans="1:13" ht="14.25" customHeight="1" x14ac:dyDescent="0.25">
      <c r="A29" s="1431"/>
      <c r="B29" s="1433"/>
      <c r="C29" s="1064" t="s">
        <v>167</v>
      </c>
      <c r="D29" s="1064" t="s">
        <v>168</v>
      </c>
      <c r="E29" s="1065">
        <v>458078</v>
      </c>
      <c r="F29" s="1065">
        <v>1069926</v>
      </c>
      <c r="G29" s="1065" t="s">
        <v>35</v>
      </c>
      <c r="H29" s="1065" t="s">
        <v>70</v>
      </c>
      <c r="I29" s="1065" t="s">
        <v>162</v>
      </c>
      <c r="J29" s="1067">
        <v>7.04</v>
      </c>
      <c r="K29" s="1067">
        <v>7.64</v>
      </c>
      <c r="L29" s="1067">
        <v>7.8</v>
      </c>
      <c r="M29" s="1067">
        <v>7.18</v>
      </c>
    </row>
    <row r="30" spans="1:13" ht="14.25" customHeight="1" x14ac:dyDescent="0.25">
      <c r="A30" s="1431"/>
      <c r="B30" s="1434" t="s">
        <v>83</v>
      </c>
      <c r="C30" s="1069" t="s">
        <v>169</v>
      </c>
      <c r="D30" s="1069" t="s">
        <v>170</v>
      </c>
      <c r="E30" s="1070">
        <v>505940</v>
      </c>
      <c r="F30" s="1070">
        <v>1104290</v>
      </c>
      <c r="G30" s="1070" t="s">
        <v>35</v>
      </c>
      <c r="H30" s="1070" t="s">
        <v>171</v>
      </c>
      <c r="I30" s="1070" t="s">
        <v>172</v>
      </c>
      <c r="J30" s="1072"/>
      <c r="K30" s="1072"/>
      <c r="L30" s="1072">
        <v>6.58</v>
      </c>
      <c r="M30" s="1072">
        <v>8.5</v>
      </c>
    </row>
    <row r="31" spans="1:13" ht="14.25" customHeight="1" x14ac:dyDescent="0.25">
      <c r="A31" s="1431"/>
      <c r="B31" s="1434"/>
      <c r="C31" s="1069" t="s">
        <v>169</v>
      </c>
      <c r="D31" s="1069" t="s">
        <v>173</v>
      </c>
      <c r="E31" s="1070">
        <v>499343</v>
      </c>
      <c r="F31" s="1070">
        <v>1103594</v>
      </c>
      <c r="G31" s="1070" t="s">
        <v>35</v>
      </c>
      <c r="H31" s="1070" t="s">
        <v>171</v>
      </c>
      <c r="I31" s="1070" t="s">
        <v>66</v>
      </c>
      <c r="J31" s="1072"/>
      <c r="K31" s="1072"/>
      <c r="L31" s="1072">
        <v>7.4</v>
      </c>
      <c r="M31" s="1072">
        <v>8</v>
      </c>
    </row>
    <row r="32" spans="1:13" ht="14.25" customHeight="1" x14ac:dyDescent="0.25">
      <c r="A32" s="1431"/>
      <c r="B32" s="1434"/>
      <c r="C32" s="1069" t="s">
        <v>169</v>
      </c>
      <c r="D32" s="1069" t="s">
        <v>174</v>
      </c>
      <c r="E32" s="1070">
        <v>491495</v>
      </c>
      <c r="F32" s="1070">
        <v>1102221</v>
      </c>
      <c r="G32" s="1070" t="s">
        <v>35</v>
      </c>
      <c r="H32" s="1070" t="s">
        <v>175</v>
      </c>
      <c r="I32" s="1070" t="s">
        <v>68</v>
      </c>
      <c r="J32" s="1072"/>
      <c r="K32" s="1072"/>
      <c r="L32" s="1072">
        <v>8.1199999999999992</v>
      </c>
      <c r="M32" s="1072">
        <v>8</v>
      </c>
    </row>
    <row r="33" spans="1:13" ht="14.25" customHeight="1" x14ac:dyDescent="0.25">
      <c r="A33" s="1431"/>
      <c r="B33" s="1434"/>
      <c r="C33" s="1069" t="s">
        <v>169</v>
      </c>
      <c r="D33" s="1069" t="s">
        <v>176</v>
      </c>
      <c r="E33" s="1070">
        <v>480338</v>
      </c>
      <c r="F33" s="1070">
        <v>1102283</v>
      </c>
      <c r="G33" s="1070" t="s">
        <v>37</v>
      </c>
      <c r="H33" s="1070" t="s">
        <v>177</v>
      </c>
      <c r="I33" s="1070" t="s">
        <v>178</v>
      </c>
      <c r="J33" s="1072"/>
      <c r="K33" s="1072"/>
      <c r="L33" s="1072">
        <v>6.96</v>
      </c>
      <c r="M33" s="1072">
        <v>8.8000000000000007</v>
      </c>
    </row>
    <row r="34" spans="1:13" ht="14.25" customHeight="1" x14ac:dyDescent="0.25">
      <c r="A34" s="1431"/>
      <c r="B34" s="1434"/>
      <c r="C34" s="1069" t="s">
        <v>169</v>
      </c>
      <c r="D34" s="1069" t="s">
        <v>179</v>
      </c>
      <c r="E34" s="1070">
        <v>470780</v>
      </c>
      <c r="F34" s="1070">
        <v>1098167</v>
      </c>
      <c r="G34" s="1070" t="s">
        <v>37</v>
      </c>
      <c r="H34" s="1070" t="s">
        <v>180</v>
      </c>
      <c r="I34" s="1070" t="s">
        <v>181</v>
      </c>
      <c r="J34" s="1072"/>
      <c r="K34" s="1072"/>
      <c r="L34" s="1072">
        <v>6.38</v>
      </c>
      <c r="M34" s="1072">
        <v>8.1999999999999993</v>
      </c>
    </row>
    <row r="35" spans="1:13" ht="14.25" customHeight="1" x14ac:dyDescent="0.25">
      <c r="A35" s="1431"/>
      <c r="B35" s="1434"/>
      <c r="C35" s="1069" t="s">
        <v>182</v>
      </c>
      <c r="D35" s="1069" t="s">
        <v>183</v>
      </c>
      <c r="E35" s="1070">
        <v>450165</v>
      </c>
      <c r="F35" s="1070">
        <v>1097109</v>
      </c>
      <c r="G35" s="1070" t="s">
        <v>36</v>
      </c>
      <c r="H35" s="1070" t="s">
        <v>36</v>
      </c>
      <c r="I35" s="1070" t="s">
        <v>184</v>
      </c>
      <c r="J35" s="1072"/>
      <c r="K35" s="1072"/>
      <c r="L35" s="1072">
        <v>7.3</v>
      </c>
      <c r="M35" s="1072">
        <v>7.9</v>
      </c>
    </row>
    <row r="36" spans="1:13" ht="14.25" customHeight="1" x14ac:dyDescent="0.25">
      <c r="A36" s="1431"/>
      <c r="B36" s="1434"/>
      <c r="C36" s="1069" t="s">
        <v>185</v>
      </c>
      <c r="D36" s="1069" t="s">
        <v>186</v>
      </c>
      <c r="E36" s="1070">
        <v>461417</v>
      </c>
      <c r="F36" s="1070">
        <v>1102524</v>
      </c>
      <c r="G36" s="1070" t="s">
        <v>36</v>
      </c>
      <c r="H36" s="1070" t="s">
        <v>69</v>
      </c>
      <c r="I36" s="1070" t="s">
        <v>187</v>
      </c>
      <c r="J36" s="1072"/>
      <c r="K36" s="1072"/>
      <c r="L36" s="1072">
        <v>7.2</v>
      </c>
      <c r="M36" s="1072">
        <v>8</v>
      </c>
    </row>
    <row r="37" spans="1:13" ht="14.25" customHeight="1" x14ac:dyDescent="0.25">
      <c r="A37" s="1431"/>
      <c r="B37" s="1434"/>
      <c r="C37" s="1069" t="s">
        <v>182</v>
      </c>
      <c r="D37" s="1069" t="s">
        <v>188</v>
      </c>
      <c r="E37" s="1070">
        <v>442305</v>
      </c>
      <c r="F37" s="1070">
        <v>1092780</v>
      </c>
      <c r="G37" s="1070" t="s">
        <v>36</v>
      </c>
      <c r="H37" s="1070" t="s">
        <v>189</v>
      </c>
      <c r="I37" s="1070" t="s">
        <v>189</v>
      </c>
      <c r="J37" s="1072"/>
      <c r="K37" s="1072"/>
      <c r="L37" s="1072">
        <v>7.69</v>
      </c>
      <c r="M37" s="1072">
        <v>7.5</v>
      </c>
    </row>
    <row r="38" spans="1:13" ht="14.25" customHeight="1" x14ac:dyDescent="0.25">
      <c r="A38" s="1431"/>
      <c r="B38" s="1433" t="s">
        <v>190</v>
      </c>
      <c r="C38" s="1064" t="s">
        <v>85</v>
      </c>
      <c r="D38" s="1064" t="s">
        <v>191</v>
      </c>
      <c r="E38" s="1065">
        <v>494958</v>
      </c>
      <c r="F38" s="1065">
        <v>1049620</v>
      </c>
      <c r="G38" s="1065" t="s">
        <v>38</v>
      </c>
      <c r="H38" s="1065" t="s">
        <v>74</v>
      </c>
      <c r="I38" s="1065" t="s">
        <v>75</v>
      </c>
      <c r="J38" s="1067"/>
      <c r="K38" s="1067"/>
      <c r="L38" s="1067">
        <v>8.0500000000000007</v>
      </c>
      <c r="M38" s="1067">
        <v>7.9</v>
      </c>
    </row>
    <row r="39" spans="1:13" ht="14.25" customHeight="1" x14ac:dyDescent="0.25">
      <c r="A39" s="1431"/>
      <c r="B39" s="1433"/>
      <c r="C39" s="1064" t="s">
        <v>85</v>
      </c>
      <c r="D39" s="1064" t="s">
        <v>192</v>
      </c>
      <c r="E39" s="1065">
        <v>492323</v>
      </c>
      <c r="F39" s="1065">
        <v>1046307</v>
      </c>
      <c r="G39" s="1065" t="s">
        <v>38</v>
      </c>
      <c r="H39" s="1065" t="s">
        <v>74</v>
      </c>
      <c r="I39" s="1065" t="s">
        <v>75</v>
      </c>
      <c r="J39" s="1067"/>
      <c r="K39" s="1067"/>
      <c r="L39" s="1067">
        <v>7.9</v>
      </c>
      <c r="M39" s="1067">
        <v>7.6</v>
      </c>
    </row>
    <row r="40" spans="1:13" ht="14.25" customHeight="1" x14ac:dyDescent="0.25">
      <c r="A40" s="1431"/>
      <c r="B40" s="1433"/>
      <c r="C40" s="1064" t="s">
        <v>85</v>
      </c>
      <c r="D40" s="1064" t="s">
        <v>193</v>
      </c>
      <c r="E40" s="1065">
        <v>487152</v>
      </c>
      <c r="F40" s="1065">
        <v>1042701</v>
      </c>
      <c r="G40" s="1065" t="s">
        <v>38</v>
      </c>
      <c r="H40" s="1065" t="s">
        <v>74</v>
      </c>
      <c r="I40" s="1065" t="s">
        <v>75</v>
      </c>
      <c r="J40" s="1067"/>
      <c r="K40" s="1067"/>
      <c r="L40" s="1067">
        <v>7.64</v>
      </c>
      <c r="M40" s="1067">
        <v>8.1999999999999993</v>
      </c>
    </row>
    <row r="41" spans="1:13" ht="14.25" customHeight="1" x14ac:dyDescent="0.25">
      <c r="A41" s="1431"/>
      <c r="B41" s="1433"/>
      <c r="C41" s="1064" t="s">
        <v>194</v>
      </c>
      <c r="D41" s="1064" t="s">
        <v>195</v>
      </c>
      <c r="E41" s="1065">
        <v>493052</v>
      </c>
      <c r="F41" s="1065">
        <v>1038399</v>
      </c>
      <c r="G41" s="1065" t="s">
        <v>38</v>
      </c>
      <c r="H41" s="1065" t="s">
        <v>74</v>
      </c>
      <c r="I41" s="1065" t="s">
        <v>75</v>
      </c>
      <c r="J41" s="1067"/>
      <c r="K41" s="1067"/>
      <c r="L41" s="1067">
        <v>7.68</v>
      </c>
      <c r="M41" s="1067">
        <v>8.6</v>
      </c>
    </row>
    <row r="42" spans="1:13" ht="14.25" customHeight="1" x14ac:dyDescent="0.25">
      <c r="A42" s="1431"/>
      <c r="B42" s="1435" t="s">
        <v>196</v>
      </c>
      <c r="C42" s="1074" t="s">
        <v>197</v>
      </c>
      <c r="D42" s="1074" t="s">
        <v>198</v>
      </c>
      <c r="E42" s="1075">
        <v>438645</v>
      </c>
      <c r="F42" s="1075">
        <v>1103798</v>
      </c>
      <c r="G42" s="1075" t="s">
        <v>36</v>
      </c>
      <c r="H42" s="1075" t="s">
        <v>72</v>
      </c>
      <c r="I42" s="1075" t="s">
        <v>72</v>
      </c>
      <c r="J42" s="1077"/>
      <c r="K42" s="1077"/>
      <c r="L42" s="1077">
        <v>8.0399999999999991</v>
      </c>
      <c r="M42" s="1077">
        <v>7.96</v>
      </c>
    </row>
    <row r="43" spans="1:13" ht="14.25" customHeight="1" x14ac:dyDescent="0.25">
      <c r="A43" s="1431"/>
      <c r="B43" s="1435"/>
      <c r="C43" s="1074" t="s">
        <v>197</v>
      </c>
      <c r="D43" s="1074" t="s">
        <v>199</v>
      </c>
      <c r="E43" s="1075">
        <v>433449</v>
      </c>
      <c r="F43" s="1075">
        <v>1101403</v>
      </c>
      <c r="G43" s="1075" t="s">
        <v>36</v>
      </c>
      <c r="H43" s="1075" t="s">
        <v>72</v>
      </c>
      <c r="I43" s="1075" t="s">
        <v>72</v>
      </c>
      <c r="J43" s="1077"/>
      <c r="K43" s="1077"/>
      <c r="L43" s="1077">
        <v>8.09</v>
      </c>
      <c r="M43" s="1077">
        <v>8.1199999999999992</v>
      </c>
    </row>
    <row r="44" spans="1:13" ht="14.25" customHeight="1" x14ac:dyDescent="0.25">
      <c r="A44" s="1431"/>
      <c r="B44" s="1435"/>
      <c r="C44" s="1074" t="s">
        <v>197</v>
      </c>
      <c r="D44" s="1074" t="s">
        <v>200</v>
      </c>
      <c r="E44" s="1075">
        <v>427002</v>
      </c>
      <c r="F44" s="1075">
        <v>1096916</v>
      </c>
      <c r="G44" s="1075" t="s">
        <v>36</v>
      </c>
      <c r="H44" s="1075" t="s">
        <v>72</v>
      </c>
      <c r="I44" s="1075" t="s">
        <v>72</v>
      </c>
      <c r="J44" s="1077"/>
      <c r="K44" s="1077"/>
      <c r="L44" s="1077">
        <v>7.95</v>
      </c>
      <c r="M44" s="1077">
        <v>7.43</v>
      </c>
    </row>
    <row r="45" spans="1:13" ht="14.25" customHeight="1" x14ac:dyDescent="0.25">
      <c r="A45" s="1431"/>
      <c r="B45" s="1435"/>
      <c r="C45" s="1074" t="s">
        <v>197</v>
      </c>
      <c r="D45" s="1074" t="s">
        <v>201</v>
      </c>
      <c r="E45" s="1075">
        <v>426346</v>
      </c>
      <c r="F45" s="1075">
        <v>1096040</v>
      </c>
      <c r="G45" s="1075" t="s">
        <v>38</v>
      </c>
      <c r="H45" s="1075" t="s">
        <v>73</v>
      </c>
      <c r="I45" s="1075" t="s">
        <v>202</v>
      </c>
      <c r="J45" s="1077"/>
      <c r="K45" s="1077"/>
      <c r="L45" s="1077">
        <v>7.95</v>
      </c>
      <c r="M45" s="1077">
        <v>7.64</v>
      </c>
    </row>
    <row r="46" spans="1:13" ht="14.25" customHeight="1" x14ac:dyDescent="0.25">
      <c r="A46" s="1431"/>
      <c r="B46" s="1435"/>
      <c r="C46" s="1074" t="s">
        <v>203</v>
      </c>
      <c r="D46" s="1074" t="s">
        <v>204</v>
      </c>
      <c r="E46" s="1075">
        <v>442899</v>
      </c>
      <c r="F46" s="1075">
        <v>1097938</v>
      </c>
      <c r="G46" s="1075" t="s">
        <v>36</v>
      </c>
      <c r="H46" s="1075" t="s">
        <v>72</v>
      </c>
      <c r="I46" s="1075" t="s">
        <v>196</v>
      </c>
      <c r="J46" s="1077"/>
      <c r="K46" s="1077"/>
      <c r="L46" s="1077">
        <v>8.09</v>
      </c>
      <c r="M46" s="1077">
        <v>8.2799999999999994</v>
      </c>
    </row>
    <row r="47" spans="1:13" ht="14.25" customHeight="1" x14ac:dyDescent="0.25">
      <c r="A47" s="1431"/>
      <c r="B47" s="1435"/>
      <c r="C47" s="1074" t="s">
        <v>197</v>
      </c>
      <c r="D47" s="1074" t="s">
        <v>205</v>
      </c>
      <c r="E47" s="1075">
        <v>424452</v>
      </c>
      <c r="F47" s="1075">
        <v>1095218</v>
      </c>
      <c r="G47" s="1075" t="s">
        <v>36</v>
      </c>
      <c r="H47" s="1075" t="s">
        <v>189</v>
      </c>
      <c r="I47" s="1075" t="s">
        <v>206</v>
      </c>
      <c r="J47" s="1077"/>
      <c r="K47" s="1077"/>
      <c r="L47" s="1077">
        <v>7.98</v>
      </c>
      <c r="M47" s="1077">
        <v>7.48</v>
      </c>
    </row>
    <row r="48" spans="1:13" ht="14.25" customHeight="1" x14ac:dyDescent="0.25">
      <c r="A48" s="1431"/>
      <c r="B48" s="1435"/>
      <c r="C48" s="1074" t="s">
        <v>197</v>
      </c>
      <c r="D48" s="1074" t="s">
        <v>207</v>
      </c>
      <c r="E48" s="1075">
        <v>424914</v>
      </c>
      <c r="F48" s="1075">
        <v>1093895</v>
      </c>
      <c r="G48" s="1075" t="s">
        <v>36</v>
      </c>
      <c r="H48" s="1075" t="s">
        <v>189</v>
      </c>
      <c r="I48" s="1075" t="s">
        <v>206</v>
      </c>
      <c r="J48" s="1077"/>
      <c r="K48" s="1077"/>
      <c r="L48" s="1077">
        <v>7.96</v>
      </c>
      <c r="M48" s="1077">
        <v>7.63</v>
      </c>
    </row>
    <row r="49" spans="1:13" ht="14.25" customHeight="1" x14ac:dyDescent="0.25">
      <c r="A49" s="1431"/>
      <c r="B49" s="1433" t="s">
        <v>208</v>
      </c>
      <c r="C49" s="1064" t="s">
        <v>209</v>
      </c>
      <c r="D49" s="1064" t="s">
        <v>210</v>
      </c>
      <c r="E49" s="1065">
        <v>523586</v>
      </c>
      <c r="F49" s="1065">
        <v>1024342</v>
      </c>
      <c r="G49" s="1065" t="s">
        <v>35</v>
      </c>
      <c r="H49" s="1065" t="s">
        <v>211</v>
      </c>
      <c r="I49" s="1065" t="s">
        <v>208</v>
      </c>
      <c r="J49" s="1067"/>
      <c r="K49" s="1067"/>
      <c r="L49" s="1067">
        <v>8.36</v>
      </c>
      <c r="M49" s="1067">
        <v>8.1300000000000008</v>
      </c>
    </row>
    <row r="50" spans="1:13" ht="14.25" customHeight="1" x14ac:dyDescent="0.25">
      <c r="A50" s="1431"/>
      <c r="B50" s="1433"/>
      <c r="C50" s="1064" t="s">
        <v>212</v>
      </c>
      <c r="D50" s="1064" t="s">
        <v>213</v>
      </c>
      <c r="E50" s="1065">
        <v>519598</v>
      </c>
      <c r="F50" s="1065">
        <v>1024524</v>
      </c>
      <c r="G50" s="1065" t="s">
        <v>35</v>
      </c>
      <c r="H50" s="1065" t="s">
        <v>211</v>
      </c>
      <c r="I50" s="1065" t="s">
        <v>208</v>
      </c>
      <c r="J50" s="1067"/>
      <c r="K50" s="1067"/>
      <c r="L50" s="1067">
        <v>8.4</v>
      </c>
      <c r="M50" s="1067">
        <v>8</v>
      </c>
    </row>
    <row r="51" spans="1:13" ht="14.25" customHeight="1" x14ac:dyDescent="0.25">
      <c r="A51" s="1431"/>
      <c r="B51" s="1433"/>
      <c r="C51" s="1064" t="s">
        <v>212</v>
      </c>
      <c r="D51" s="1064" t="s">
        <v>214</v>
      </c>
      <c r="E51" s="1065">
        <v>515570</v>
      </c>
      <c r="F51" s="1065">
        <v>1025242</v>
      </c>
      <c r="G51" s="1065" t="s">
        <v>38</v>
      </c>
      <c r="H51" s="1065" t="s">
        <v>67</v>
      </c>
      <c r="I51" s="1065" t="s">
        <v>215</v>
      </c>
      <c r="J51" s="1067"/>
      <c r="K51" s="1067"/>
      <c r="L51" s="1067">
        <v>8.11</v>
      </c>
      <c r="M51" s="1067">
        <v>8</v>
      </c>
    </row>
    <row r="52" spans="1:13" ht="14.25" customHeight="1" x14ac:dyDescent="0.25">
      <c r="A52" s="1431"/>
      <c r="B52" s="1432" t="s">
        <v>76</v>
      </c>
      <c r="C52" s="1057" t="s">
        <v>216</v>
      </c>
      <c r="D52" s="1057" t="s">
        <v>217</v>
      </c>
      <c r="E52" s="1058">
        <v>507465</v>
      </c>
      <c r="F52" s="1058">
        <v>1066603</v>
      </c>
      <c r="G52" s="1058" t="s">
        <v>35</v>
      </c>
      <c r="H52" s="1058" t="s">
        <v>218</v>
      </c>
      <c r="I52" s="1058" t="s">
        <v>219</v>
      </c>
      <c r="J52" s="1061"/>
      <c r="K52" s="1061"/>
      <c r="L52" s="1061">
        <v>7.89</v>
      </c>
      <c r="M52" s="1061">
        <v>8.01</v>
      </c>
    </row>
    <row r="53" spans="1:13" ht="14.25" customHeight="1" x14ac:dyDescent="0.25">
      <c r="A53" s="1431"/>
      <c r="B53" s="1432"/>
      <c r="C53" s="1057" t="s">
        <v>216</v>
      </c>
      <c r="D53" s="1057" t="s">
        <v>220</v>
      </c>
      <c r="E53" s="1058">
        <v>494664</v>
      </c>
      <c r="F53" s="1058">
        <v>1067818</v>
      </c>
      <c r="G53" s="1058" t="s">
        <v>35</v>
      </c>
      <c r="H53" s="1058" t="s">
        <v>221</v>
      </c>
      <c r="I53" s="1058" t="s">
        <v>222</v>
      </c>
      <c r="J53" s="1061"/>
      <c r="K53" s="1061"/>
      <c r="L53" s="1061">
        <v>7.43</v>
      </c>
      <c r="M53" s="1061">
        <v>8.08</v>
      </c>
    </row>
    <row r="54" spans="1:13" ht="14.25" customHeight="1" x14ac:dyDescent="0.25">
      <c r="A54" s="1431"/>
      <c r="B54" s="1432"/>
      <c r="C54" s="1057" t="s">
        <v>216</v>
      </c>
      <c r="D54" s="1057" t="s">
        <v>223</v>
      </c>
      <c r="E54" s="1058">
        <v>470906</v>
      </c>
      <c r="F54" s="1058">
        <v>1067483</v>
      </c>
      <c r="G54" s="1058" t="s">
        <v>35</v>
      </c>
      <c r="H54" s="1058" t="s">
        <v>71</v>
      </c>
      <c r="I54" s="1058" t="s">
        <v>224</v>
      </c>
      <c r="J54" s="1061">
        <v>7.45</v>
      </c>
      <c r="K54" s="1061">
        <v>6.7</v>
      </c>
      <c r="L54" s="1061">
        <v>7.94</v>
      </c>
      <c r="M54" s="1061">
        <v>7.89</v>
      </c>
    </row>
    <row r="55" spans="1:13" ht="14.25" customHeight="1" x14ac:dyDescent="0.25">
      <c r="A55" s="1431"/>
      <c r="B55" s="1432"/>
      <c r="C55" s="1057" t="s">
        <v>225</v>
      </c>
      <c r="D55" s="1057" t="s">
        <v>226</v>
      </c>
      <c r="E55" s="1058">
        <v>479275</v>
      </c>
      <c r="F55" s="1058">
        <v>1081225</v>
      </c>
      <c r="G55" s="1058" t="s">
        <v>35</v>
      </c>
      <c r="H55" s="1058" t="s">
        <v>71</v>
      </c>
      <c r="I55" s="1058" t="s">
        <v>227</v>
      </c>
      <c r="J55" s="1061">
        <v>7.67</v>
      </c>
      <c r="K55" s="1061">
        <v>6.6</v>
      </c>
      <c r="L55" s="1061">
        <v>7.62</v>
      </c>
      <c r="M55" s="1061">
        <v>6.76</v>
      </c>
    </row>
    <row r="56" spans="1:13" ht="14.25" customHeight="1" x14ac:dyDescent="0.25">
      <c r="A56" s="1431"/>
      <c r="B56" s="1432"/>
      <c r="C56" s="1057" t="s">
        <v>225</v>
      </c>
      <c r="D56" s="1057" t="s">
        <v>228</v>
      </c>
      <c r="E56" s="1058">
        <v>464126</v>
      </c>
      <c r="F56" s="1058">
        <v>1080033</v>
      </c>
      <c r="G56" s="1058" t="s">
        <v>35</v>
      </c>
      <c r="H56" s="1058" t="s">
        <v>71</v>
      </c>
      <c r="I56" s="1058" t="s">
        <v>224</v>
      </c>
      <c r="J56" s="1061">
        <v>7.67</v>
      </c>
      <c r="K56" s="1061">
        <v>6.3</v>
      </c>
      <c r="L56" s="1061">
        <v>7.94</v>
      </c>
      <c r="M56" s="1061">
        <v>7.5</v>
      </c>
    </row>
    <row r="57" spans="1:13" ht="14.25" customHeight="1" x14ac:dyDescent="0.25">
      <c r="A57" s="1431"/>
      <c r="B57" s="1436" t="s">
        <v>84</v>
      </c>
      <c r="C57" s="1079" t="s">
        <v>86</v>
      </c>
      <c r="D57" s="1079" t="s">
        <v>229</v>
      </c>
      <c r="E57" s="1080">
        <v>521484</v>
      </c>
      <c r="F57" s="1080">
        <v>1056755</v>
      </c>
      <c r="G57" s="1080" t="s">
        <v>35</v>
      </c>
      <c r="H57" s="1080" t="s">
        <v>218</v>
      </c>
      <c r="I57" s="1080" t="s">
        <v>230</v>
      </c>
      <c r="J57" s="1082"/>
      <c r="K57" s="1082"/>
      <c r="L57" s="1082">
        <v>8.16</v>
      </c>
      <c r="M57" s="1082">
        <v>8.27</v>
      </c>
    </row>
    <row r="58" spans="1:13" ht="14.25" customHeight="1" x14ac:dyDescent="0.25">
      <c r="A58" s="1431"/>
      <c r="B58" s="1436"/>
      <c r="C58" s="1079" t="s">
        <v>86</v>
      </c>
      <c r="D58" s="1079" t="s">
        <v>231</v>
      </c>
      <c r="E58" s="1080">
        <v>520293</v>
      </c>
      <c r="F58" s="1080">
        <v>1055374</v>
      </c>
      <c r="G58" s="1080" t="s">
        <v>35</v>
      </c>
      <c r="H58" s="1080" t="s">
        <v>218</v>
      </c>
      <c r="I58" s="1080" t="s">
        <v>230</v>
      </c>
      <c r="J58" s="1082"/>
      <c r="K58" s="1082"/>
      <c r="L58" s="1082">
        <v>7.59</v>
      </c>
      <c r="M58" s="1082">
        <v>7.75</v>
      </c>
    </row>
    <row r="59" spans="1:13" ht="14.25" customHeight="1" x14ac:dyDescent="0.25">
      <c r="A59" s="1431"/>
      <c r="B59" s="1436"/>
      <c r="C59" s="1079" t="s">
        <v>86</v>
      </c>
      <c r="D59" s="1079" t="s">
        <v>232</v>
      </c>
      <c r="E59" s="1080">
        <v>504072</v>
      </c>
      <c r="F59" s="1080">
        <v>1043116</v>
      </c>
      <c r="G59" s="1080" t="s">
        <v>38</v>
      </c>
      <c r="H59" s="1080" t="s">
        <v>74</v>
      </c>
      <c r="I59" s="1080" t="s">
        <v>84</v>
      </c>
      <c r="J59" s="1082"/>
      <c r="K59" s="1082"/>
      <c r="L59" s="1082">
        <v>8.35</v>
      </c>
      <c r="M59" s="1082">
        <v>7.6</v>
      </c>
    </row>
    <row r="60" spans="1:13" ht="14.25" customHeight="1" x14ac:dyDescent="0.25">
      <c r="A60" s="1431"/>
      <c r="B60" s="1436"/>
      <c r="C60" s="1079" t="s">
        <v>86</v>
      </c>
      <c r="D60" s="1079" t="s">
        <v>233</v>
      </c>
      <c r="E60" s="1080">
        <v>495894</v>
      </c>
      <c r="F60" s="1080">
        <v>1037499</v>
      </c>
      <c r="G60" s="1080" t="s">
        <v>38</v>
      </c>
      <c r="H60" s="1080" t="s">
        <v>74</v>
      </c>
      <c r="I60" s="1080" t="s">
        <v>84</v>
      </c>
      <c r="J60" s="1082"/>
      <c r="K60" s="1082"/>
      <c r="L60" s="1082">
        <v>7.43</v>
      </c>
      <c r="M60" s="1082">
        <v>6.7</v>
      </c>
    </row>
    <row r="61" spans="1:13" ht="14.25" customHeight="1" x14ac:dyDescent="0.25">
      <c r="A61" s="1431"/>
      <c r="B61" s="1436"/>
      <c r="C61" s="1079" t="s">
        <v>234</v>
      </c>
      <c r="D61" s="1079" t="s">
        <v>235</v>
      </c>
      <c r="E61" s="1080">
        <v>526378</v>
      </c>
      <c r="F61" s="1080">
        <v>1049217</v>
      </c>
      <c r="G61" s="1080" t="s">
        <v>35</v>
      </c>
      <c r="H61" s="1080" t="s">
        <v>236</v>
      </c>
      <c r="I61" s="1080" t="s">
        <v>237</v>
      </c>
      <c r="J61" s="1082"/>
      <c r="K61" s="1082"/>
      <c r="L61" s="1082">
        <v>8.02</v>
      </c>
      <c r="M61" s="1082">
        <v>8.18</v>
      </c>
    </row>
    <row r="62" spans="1:13" ht="14.25" customHeight="1" x14ac:dyDescent="0.25">
      <c r="A62" s="1431"/>
      <c r="B62" s="1437"/>
      <c r="C62" s="1087" t="s">
        <v>86</v>
      </c>
      <c r="D62" s="1087" t="s">
        <v>238</v>
      </c>
      <c r="E62" s="1088">
        <v>495005</v>
      </c>
      <c r="F62" s="1088">
        <v>1041790</v>
      </c>
      <c r="G62" s="1088" t="s">
        <v>38</v>
      </c>
      <c r="H62" s="1088" t="s">
        <v>74</v>
      </c>
      <c r="I62" s="1088" t="s">
        <v>75</v>
      </c>
      <c r="J62" s="1092"/>
      <c r="K62" s="1092"/>
      <c r="L62" s="1092">
        <v>9.02</v>
      </c>
      <c r="M62" s="1092">
        <v>8.89</v>
      </c>
    </row>
    <row r="63" spans="1:13" ht="14.25" customHeight="1" x14ac:dyDescent="0.25">
      <c r="A63" s="13"/>
      <c r="B63" s="1423" t="s">
        <v>3689</v>
      </c>
      <c r="C63" s="1423"/>
      <c r="D63" s="1423"/>
      <c r="E63" s="1423"/>
      <c r="F63" s="1423"/>
      <c r="G63" s="1423"/>
      <c r="H63" s="1423"/>
      <c r="I63" s="1423"/>
      <c r="J63" s="1423"/>
      <c r="K63" s="1423"/>
      <c r="L63" s="1423"/>
      <c r="M63" s="1423"/>
    </row>
    <row r="64" spans="1:13" ht="14.25" customHeight="1" x14ac:dyDescent="0.25">
      <c r="A64" s="13"/>
      <c r="B64" s="1053"/>
      <c r="C64" s="1424" t="s">
        <v>106</v>
      </c>
      <c r="D64" s="1424" t="s">
        <v>107</v>
      </c>
      <c r="E64" s="1426" t="s">
        <v>108</v>
      </c>
      <c r="F64" s="1426"/>
      <c r="G64" s="1426"/>
      <c r="H64" s="1426"/>
      <c r="I64" s="1426"/>
      <c r="J64" s="1426" t="s">
        <v>113</v>
      </c>
      <c r="K64" s="1426"/>
      <c r="L64" s="1426"/>
      <c r="M64" s="1426"/>
    </row>
    <row r="65" spans="1:13" ht="14.25" customHeight="1" x14ac:dyDescent="0.25">
      <c r="A65" s="1033"/>
      <c r="B65" s="1427" t="s">
        <v>115</v>
      </c>
      <c r="C65" s="1424"/>
      <c r="D65" s="1424"/>
      <c r="E65" s="1021" t="s">
        <v>116</v>
      </c>
      <c r="F65" s="1021" t="s">
        <v>117</v>
      </c>
      <c r="G65" s="1429" t="s">
        <v>39</v>
      </c>
      <c r="H65" s="1429" t="s">
        <v>65</v>
      </c>
      <c r="I65" s="1429" t="s">
        <v>118</v>
      </c>
      <c r="J65" s="1021" t="s">
        <v>129</v>
      </c>
      <c r="K65" s="1021" t="s">
        <v>130</v>
      </c>
      <c r="L65" s="1021" t="s">
        <v>131</v>
      </c>
      <c r="M65" s="1021" t="s">
        <v>132</v>
      </c>
    </row>
    <row r="66" spans="1:13" ht="14.25" customHeight="1" x14ac:dyDescent="0.25">
      <c r="A66" s="13"/>
      <c r="B66" s="1428"/>
      <c r="C66" s="1425"/>
      <c r="D66" s="1425"/>
      <c r="E66" s="669" t="s">
        <v>136</v>
      </c>
      <c r="F66" s="669" t="s">
        <v>136</v>
      </c>
      <c r="G66" s="1425"/>
      <c r="H66" s="1425"/>
      <c r="I66" s="1425"/>
      <c r="J66" s="1024" t="s">
        <v>3334</v>
      </c>
      <c r="K66" s="1024" t="s">
        <v>3335</v>
      </c>
      <c r="L66" s="1024" t="s">
        <v>3336</v>
      </c>
      <c r="M66" s="1024" t="s">
        <v>3337</v>
      </c>
    </row>
    <row r="67" spans="1:13" ht="14.25" customHeight="1" x14ac:dyDescent="0.25">
      <c r="A67" s="1438" t="s">
        <v>3338</v>
      </c>
      <c r="B67" s="1440" t="s">
        <v>1638</v>
      </c>
      <c r="C67" s="1096" t="s">
        <v>3339</v>
      </c>
      <c r="D67" s="1097" t="s">
        <v>3340</v>
      </c>
      <c r="E67" s="1098">
        <v>506671.89854899998</v>
      </c>
      <c r="F67" s="1098">
        <v>1092705.08678</v>
      </c>
      <c r="G67" s="1099" t="s">
        <v>1689</v>
      </c>
      <c r="H67" s="1100" t="s">
        <v>1689</v>
      </c>
      <c r="I67" s="1100" t="s">
        <v>3341</v>
      </c>
      <c r="J67" s="1102">
        <v>7.7</v>
      </c>
      <c r="K67" s="1102">
        <v>7.43</v>
      </c>
      <c r="L67" s="1102">
        <v>7.83</v>
      </c>
      <c r="M67" s="1102">
        <v>7.68</v>
      </c>
    </row>
    <row r="68" spans="1:13" ht="14.25" customHeight="1" x14ac:dyDescent="0.25">
      <c r="A68" s="1431"/>
      <c r="B68" s="1431"/>
      <c r="C68" s="1096" t="s">
        <v>3342</v>
      </c>
      <c r="D68" s="1097" t="s">
        <v>3343</v>
      </c>
      <c r="E68" s="1098">
        <v>499318.84782000002</v>
      </c>
      <c r="F68" s="1098">
        <v>1087030.56436</v>
      </c>
      <c r="G68" s="1099" t="s">
        <v>1689</v>
      </c>
      <c r="H68" s="1100" t="s">
        <v>1689</v>
      </c>
      <c r="I68" s="1100" t="s">
        <v>3344</v>
      </c>
      <c r="J68" s="1102">
        <v>7.73</v>
      </c>
      <c r="K68" s="1102">
        <v>7.04</v>
      </c>
      <c r="L68" s="1102">
        <v>8.36</v>
      </c>
      <c r="M68" s="1102">
        <v>7.5</v>
      </c>
    </row>
    <row r="69" spans="1:13" ht="14.25" customHeight="1" x14ac:dyDescent="0.25">
      <c r="A69" s="1431"/>
      <c r="B69" s="1431"/>
      <c r="C69" s="1096" t="s">
        <v>3342</v>
      </c>
      <c r="D69" s="1097" t="s">
        <v>3345</v>
      </c>
      <c r="E69" s="1098">
        <v>505246</v>
      </c>
      <c r="F69" s="1098">
        <v>1087450</v>
      </c>
      <c r="G69" s="1099" t="s">
        <v>1689</v>
      </c>
      <c r="H69" s="1100" t="s">
        <v>3346</v>
      </c>
      <c r="I69" s="1100" t="s">
        <v>66</v>
      </c>
      <c r="J69" s="1102">
        <v>7.51</v>
      </c>
      <c r="K69" s="1102">
        <v>7.36</v>
      </c>
      <c r="L69" s="1102">
        <v>8.2799999999999994</v>
      </c>
      <c r="M69" s="1102">
        <v>7.17</v>
      </c>
    </row>
    <row r="70" spans="1:13" ht="14.25" customHeight="1" x14ac:dyDescent="0.25">
      <c r="A70" s="1431"/>
      <c r="B70" s="1431"/>
      <c r="C70" s="1096" t="s">
        <v>3347</v>
      </c>
      <c r="D70" s="1097" t="s">
        <v>3348</v>
      </c>
      <c r="E70" s="1098">
        <v>514164.19604399998</v>
      </c>
      <c r="F70" s="1098">
        <v>1084516.13619</v>
      </c>
      <c r="G70" s="1099" t="s">
        <v>1689</v>
      </c>
      <c r="H70" s="1100" t="s">
        <v>1689</v>
      </c>
      <c r="I70" s="1100" t="s">
        <v>3349</v>
      </c>
      <c r="J70" s="1102">
        <v>8.1</v>
      </c>
      <c r="K70" s="1102">
        <v>7.92</v>
      </c>
      <c r="L70" s="1102">
        <v>7.98</v>
      </c>
      <c r="M70" s="1102">
        <v>7.75</v>
      </c>
    </row>
    <row r="71" spans="1:13" ht="14.25" customHeight="1" x14ac:dyDescent="0.25">
      <c r="A71" s="1431"/>
      <c r="B71" s="1431"/>
      <c r="C71" s="1096" t="s">
        <v>3350</v>
      </c>
      <c r="D71" s="1097" t="s">
        <v>3351</v>
      </c>
      <c r="E71" s="1098">
        <v>516802.37727400003</v>
      </c>
      <c r="F71" s="1098">
        <v>1082233.6014099999</v>
      </c>
      <c r="G71" s="1099" t="s">
        <v>1689</v>
      </c>
      <c r="H71" s="1100" t="s">
        <v>3352</v>
      </c>
      <c r="I71" s="1100" t="s">
        <v>3353</v>
      </c>
      <c r="J71" s="1102">
        <v>7.77</v>
      </c>
      <c r="K71" s="1102">
        <v>7.63</v>
      </c>
      <c r="L71" s="1102">
        <v>8.08</v>
      </c>
      <c r="M71" s="1102">
        <v>7.97</v>
      </c>
    </row>
    <row r="72" spans="1:13" ht="14.25" customHeight="1" x14ac:dyDescent="0.25">
      <c r="A72" s="1431"/>
      <c r="B72" s="1431"/>
      <c r="C72" s="1096" t="s">
        <v>3354</v>
      </c>
      <c r="D72" s="1097" t="s">
        <v>3355</v>
      </c>
      <c r="E72" s="1098">
        <v>534974.92869600002</v>
      </c>
      <c r="F72" s="1098">
        <v>1087583.00351</v>
      </c>
      <c r="G72" s="1099" t="s">
        <v>1689</v>
      </c>
      <c r="H72" s="1100" t="s">
        <v>3356</v>
      </c>
      <c r="I72" s="1100" t="s">
        <v>3357</v>
      </c>
      <c r="J72" s="1102">
        <v>7.57</v>
      </c>
      <c r="K72" s="1102">
        <v>7.76</v>
      </c>
      <c r="L72" s="1102">
        <v>7.25</v>
      </c>
      <c r="M72" s="1102">
        <v>7.86</v>
      </c>
    </row>
    <row r="73" spans="1:13" ht="14.25" customHeight="1" x14ac:dyDescent="0.25">
      <c r="A73" s="1431"/>
      <c r="B73" s="1431"/>
      <c r="C73" s="1096" t="s">
        <v>3358</v>
      </c>
      <c r="D73" s="1097" t="s">
        <v>3359</v>
      </c>
      <c r="E73" s="1098">
        <v>538084.02751199994</v>
      </c>
      <c r="F73" s="1098">
        <v>1087094.59916</v>
      </c>
      <c r="G73" s="1099" t="s">
        <v>1689</v>
      </c>
      <c r="H73" s="1100" t="s">
        <v>1695</v>
      </c>
      <c r="I73" s="1100" t="s">
        <v>3360</v>
      </c>
      <c r="J73" s="1102">
        <v>8.16</v>
      </c>
      <c r="K73" s="1102">
        <v>7.7</v>
      </c>
      <c r="L73" s="1102">
        <v>7.05</v>
      </c>
      <c r="M73" s="1102">
        <v>7.94</v>
      </c>
    </row>
    <row r="74" spans="1:13" ht="14.25" customHeight="1" x14ac:dyDescent="0.25">
      <c r="A74" s="1431"/>
      <c r="B74" s="1431"/>
      <c r="C74" s="1096" t="s">
        <v>3361</v>
      </c>
      <c r="D74" s="1097" t="s">
        <v>3362</v>
      </c>
      <c r="E74" s="1098">
        <v>539801</v>
      </c>
      <c r="F74" s="1098">
        <v>1091071</v>
      </c>
      <c r="G74" s="1099" t="s">
        <v>1689</v>
      </c>
      <c r="H74" s="1100" t="s">
        <v>1695</v>
      </c>
      <c r="I74" s="1100" t="s">
        <v>3360</v>
      </c>
      <c r="J74" s="1102">
        <v>7.73</v>
      </c>
      <c r="K74" s="1102">
        <v>7.66</v>
      </c>
      <c r="L74" s="1102">
        <v>7.3</v>
      </c>
      <c r="M74" s="1102">
        <v>8.9</v>
      </c>
    </row>
    <row r="75" spans="1:13" ht="14.25" customHeight="1" x14ac:dyDescent="0.25">
      <c r="A75" s="1431"/>
      <c r="B75" s="1431"/>
      <c r="C75" s="1096" t="s">
        <v>3363</v>
      </c>
      <c r="D75" s="1097" t="s">
        <v>3364</v>
      </c>
      <c r="E75" s="1098">
        <v>533672.54728499998</v>
      </c>
      <c r="F75" s="1098">
        <v>1096155.5043899999</v>
      </c>
      <c r="G75" s="1099" t="s">
        <v>1689</v>
      </c>
      <c r="H75" s="1100" t="s">
        <v>1695</v>
      </c>
      <c r="I75" s="1100" t="s">
        <v>1695</v>
      </c>
      <c r="J75" s="1102">
        <v>7.38</v>
      </c>
      <c r="K75" s="1102">
        <v>7.69</v>
      </c>
      <c r="L75" s="1102">
        <v>6.57</v>
      </c>
      <c r="M75" s="1102">
        <v>7.32</v>
      </c>
    </row>
    <row r="76" spans="1:13" ht="14.25" customHeight="1" x14ac:dyDescent="0.25">
      <c r="A76" s="1431"/>
      <c r="B76" s="1431"/>
      <c r="C76" s="1096" t="s">
        <v>3365</v>
      </c>
      <c r="D76" s="1097" t="s">
        <v>3366</v>
      </c>
      <c r="E76" s="1098">
        <v>515725.17498800001</v>
      </c>
      <c r="F76" s="1098">
        <v>1088402.9497799999</v>
      </c>
      <c r="G76" s="1099" t="s">
        <v>1689</v>
      </c>
      <c r="H76" s="1100" t="s">
        <v>3352</v>
      </c>
      <c r="I76" s="1100" t="s">
        <v>3352</v>
      </c>
      <c r="J76" s="1102">
        <v>7.48</v>
      </c>
      <c r="K76" s="1102">
        <v>7.82</v>
      </c>
      <c r="L76" s="1102">
        <v>6.96</v>
      </c>
      <c r="M76" s="1102">
        <v>7.6</v>
      </c>
    </row>
    <row r="77" spans="1:13" ht="14.25" customHeight="1" x14ac:dyDescent="0.25">
      <c r="A77" s="1431"/>
      <c r="B77" s="1431"/>
      <c r="C77" s="1096" t="s">
        <v>1640</v>
      </c>
      <c r="D77" s="1097" t="s">
        <v>3367</v>
      </c>
      <c r="E77" s="1098">
        <v>538321</v>
      </c>
      <c r="F77" s="1098">
        <v>1094946</v>
      </c>
      <c r="G77" s="1099" t="s">
        <v>1689</v>
      </c>
      <c r="H77" s="1100" t="s">
        <v>1695</v>
      </c>
      <c r="I77" s="1100" t="s">
        <v>1695</v>
      </c>
      <c r="J77" s="1102">
        <v>6.98</v>
      </c>
      <c r="K77" s="1102">
        <v>7.6</v>
      </c>
      <c r="L77" s="1102">
        <v>8.4</v>
      </c>
      <c r="M77" s="1102">
        <v>7.3</v>
      </c>
    </row>
    <row r="78" spans="1:13" ht="14.25" customHeight="1" x14ac:dyDescent="0.25">
      <c r="A78" s="1431"/>
      <c r="B78" s="1431"/>
      <c r="C78" s="1096" t="s">
        <v>1640</v>
      </c>
      <c r="D78" s="1097" t="s">
        <v>3368</v>
      </c>
      <c r="E78" s="1098">
        <v>551179</v>
      </c>
      <c r="F78" s="1098">
        <v>1117583</v>
      </c>
      <c r="G78" s="1100" t="s">
        <v>3369</v>
      </c>
      <c r="H78" s="1100" t="s">
        <v>1697</v>
      </c>
      <c r="I78" s="1100" t="s">
        <v>3370</v>
      </c>
      <c r="J78" s="1102">
        <v>6.75</v>
      </c>
      <c r="K78" s="1102">
        <v>7.3</v>
      </c>
      <c r="L78" s="1102">
        <v>7.8</v>
      </c>
      <c r="M78" s="1102">
        <v>7.5</v>
      </c>
    </row>
    <row r="79" spans="1:13" ht="14.25" customHeight="1" x14ac:dyDescent="0.25">
      <c r="A79" s="1431"/>
      <c r="B79" s="1431"/>
      <c r="C79" s="1096" t="s">
        <v>1640</v>
      </c>
      <c r="D79" s="1097" t="s">
        <v>3371</v>
      </c>
      <c r="E79" s="1100">
        <v>555993</v>
      </c>
      <c r="F79" s="1100">
        <v>1125844</v>
      </c>
      <c r="G79" s="1100" t="s">
        <v>3369</v>
      </c>
      <c r="H79" s="1099" t="s">
        <v>1697</v>
      </c>
      <c r="I79" s="1100" t="s">
        <v>3370</v>
      </c>
      <c r="J79" s="1102">
        <v>6.79</v>
      </c>
      <c r="K79" s="1102">
        <v>7.5</v>
      </c>
      <c r="L79" s="1102">
        <v>8.1999999999999993</v>
      </c>
      <c r="M79" s="1102">
        <v>7.5</v>
      </c>
    </row>
    <row r="80" spans="1:13" ht="14.25" customHeight="1" x14ac:dyDescent="0.25">
      <c r="A80" s="1431"/>
      <c r="B80" s="1441" t="s">
        <v>3372</v>
      </c>
      <c r="C80" s="1104" t="s">
        <v>3281</v>
      </c>
      <c r="D80" s="1105" t="s">
        <v>3373</v>
      </c>
      <c r="E80" s="1106">
        <v>564448</v>
      </c>
      <c r="F80" s="1106">
        <v>1114320</v>
      </c>
      <c r="G80" s="1106" t="s">
        <v>3369</v>
      </c>
      <c r="H80" s="1106" t="s">
        <v>1696</v>
      </c>
      <c r="I80" s="1106" t="s">
        <v>3374</v>
      </c>
      <c r="J80" s="861">
        <v>8.6</v>
      </c>
      <c r="K80" s="861">
        <v>7.6</v>
      </c>
      <c r="L80" s="861">
        <v>8.1999999999999993</v>
      </c>
      <c r="M80" s="861">
        <v>7.8</v>
      </c>
    </row>
    <row r="81" spans="1:13" ht="14.25" customHeight="1" x14ac:dyDescent="0.25">
      <c r="A81" s="1431"/>
      <c r="B81" s="1442"/>
      <c r="C81" s="1104" t="s">
        <v>3375</v>
      </c>
      <c r="D81" s="1105" t="s">
        <v>3376</v>
      </c>
      <c r="E81" s="1106">
        <v>569791</v>
      </c>
      <c r="F81" s="1106">
        <v>1121546</v>
      </c>
      <c r="G81" s="1106" t="s">
        <v>3369</v>
      </c>
      <c r="H81" s="1106" t="s">
        <v>1697</v>
      </c>
      <c r="I81" s="1106" t="s">
        <v>3377</v>
      </c>
      <c r="J81" s="861">
        <v>7.3</v>
      </c>
      <c r="K81" s="861">
        <v>7.1</v>
      </c>
      <c r="L81" s="861">
        <v>7.3</v>
      </c>
      <c r="M81" s="861">
        <v>7</v>
      </c>
    </row>
    <row r="82" spans="1:13" ht="14.25" customHeight="1" x14ac:dyDescent="0.25">
      <c r="A82" s="1431"/>
      <c r="B82" s="1442"/>
      <c r="C82" s="1104" t="s">
        <v>3281</v>
      </c>
      <c r="D82" s="1105" t="s">
        <v>3378</v>
      </c>
      <c r="E82" s="1106">
        <v>569864</v>
      </c>
      <c r="F82" s="1106">
        <v>1121460</v>
      </c>
      <c r="G82" s="1106" t="s">
        <v>3369</v>
      </c>
      <c r="H82" s="1106" t="s">
        <v>1696</v>
      </c>
      <c r="I82" s="1106" t="s">
        <v>3374</v>
      </c>
      <c r="J82" s="861">
        <v>7.5</v>
      </c>
      <c r="K82" s="861">
        <v>7.4</v>
      </c>
      <c r="L82" s="861">
        <v>7.7</v>
      </c>
      <c r="M82" s="861">
        <v>7.1</v>
      </c>
    </row>
    <row r="83" spans="1:13" ht="14.25" customHeight="1" x14ac:dyDescent="0.25">
      <c r="A83" s="1431"/>
      <c r="B83" s="1443" t="s">
        <v>3379</v>
      </c>
      <c r="C83" s="1109" t="s">
        <v>3380</v>
      </c>
      <c r="D83" s="1110" t="s">
        <v>3381</v>
      </c>
      <c r="E83" s="1111">
        <v>591520.71426963026</v>
      </c>
      <c r="F83" s="1111">
        <v>1099004.6167526627</v>
      </c>
      <c r="G83" s="1112" t="s">
        <v>3369</v>
      </c>
      <c r="H83" s="1112" t="s">
        <v>3369</v>
      </c>
      <c r="I83" s="1112" t="s">
        <v>3382</v>
      </c>
      <c r="J83" s="1113">
        <v>8.5399999999999991</v>
      </c>
      <c r="K83" s="1113">
        <v>8.48</v>
      </c>
      <c r="L83" s="1113">
        <v>8.6999999999999993</v>
      </c>
      <c r="M83" s="1113">
        <v>8.73</v>
      </c>
    </row>
    <row r="84" spans="1:13" ht="14.25" customHeight="1" x14ac:dyDescent="0.25">
      <c r="A84" s="1431"/>
      <c r="B84" s="1431"/>
      <c r="C84" s="1109" t="s">
        <v>3383</v>
      </c>
      <c r="D84" s="1110" t="s">
        <v>3384</v>
      </c>
      <c r="E84" s="1111">
        <v>595924.74767325248</v>
      </c>
      <c r="F84" s="1111">
        <v>1104968.4121655016</v>
      </c>
      <c r="G84" s="1112" t="s">
        <v>3369</v>
      </c>
      <c r="H84" s="1112" t="s">
        <v>3369</v>
      </c>
      <c r="I84" s="1112" t="s">
        <v>3382</v>
      </c>
      <c r="J84" s="1113">
        <v>7.99</v>
      </c>
      <c r="K84" s="1113">
        <v>7.78</v>
      </c>
      <c r="L84" s="1113">
        <v>8.1199999999999992</v>
      </c>
      <c r="M84" s="1113">
        <v>8.1300000000000008</v>
      </c>
    </row>
    <row r="85" spans="1:13" ht="14.25" customHeight="1" x14ac:dyDescent="0.25">
      <c r="A85" s="1431"/>
      <c r="B85" s="1431"/>
      <c r="C85" s="1109" t="s">
        <v>3385</v>
      </c>
      <c r="D85" s="1110" t="s">
        <v>3386</v>
      </c>
      <c r="E85" s="1111">
        <v>602652.52525066072</v>
      </c>
      <c r="F85" s="1111">
        <v>1100493.3765315467</v>
      </c>
      <c r="G85" s="1112" t="s">
        <v>3369</v>
      </c>
      <c r="H85" s="1112" t="s">
        <v>3369</v>
      </c>
      <c r="I85" s="1112" t="s">
        <v>3387</v>
      </c>
      <c r="J85" s="1113">
        <v>7.98</v>
      </c>
      <c r="K85" s="1113">
        <v>8.07</v>
      </c>
      <c r="L85" s="1113">
        <v>8.1300000000000008</v>
      </c>
      <c r="M85" s="1113">
        <v>8.18</v>
      </c>
    </row>
    <row r="86" spans="1:13" ht="14.25" customHeight="1" x14ac:dyDescent="0.25">
      <c r="A86" s="1431"/>
      <c r="B86" s="1431"/>
      <c r="C86" s="1109" t="s">
        <v>3385</v>
      </c>
      <c r="D86" s="1110" t="s">
        <v>3388</v>
      </c>
      <c r="E86" s="1111">
        <v>604923.94574288733</v>
      </c>
      <c r="F86" s="1111">
        <v>1104152.7542006073</v>
      </c>
      <c r="G86" s="1112" t="s">
        <v>3369</v>
      </c>
      <c r="H86" s="1112" t="s">
        <v>3369</v>
      </c>
      <c r="I86" s="1112" t="s">
        <v>3369</v>
      </c>
      <c r="J86" s="1113">
        <v>7.42</v>
      </c>
      <c r="K86" s="1113">
        <v>7.47</v>
      </c>
      <c r="L86" s="1113">
        <v>7.53</v>
      </c>
      <c r="M86" s="1113">
        <v>7.63</v>
      </c>
    </row>
    <row r="87" spans="1:13" ht="14.25" customHeight="1" x14ac:dyDescent="0.25">
      <c r="A87" s="1431"/>
      <c r="B87" s="1441" t="s">
        <v>3389</v>
      </c>
      <c r="C87" s="1104" t="s">
        <v>3390</v>
      </c>
      <c r="D87" s="1105" t="s">
        <v>3391</v>
      </c>
      <c r="E87" s="1115">
        <v>606552.14130791917</v>
      </c>
      <c r="F87" s="1115">
        <v>1095138.5711386923</v>
      </c>
      <c r="G87" s="1106" t="s">
        <v>3369</v>
      </c>
      <c r="H87" s="1106" t="s">
        <v>3369</v>
      </c>
      <c r="I87" s="1106" t="s">
        <v>3387</v>
      </c>
      <c r="J87" s="861">
        <v>8.6</v>
      </c>
      <c r="K87" s="861">
        <v>8.18</v>
      </c>
      <c r="L87" s="861">
        <v>8.44</v>
      </c>
      <c r="M87" s="861">
        <v>8.39</v>
      </c>
    </row>
    <row r="88" spans="1:13" ht="14.25" customHeight="1" x14ac:dyDescent="0.25">
      <c r="A88" s="1431"/>
      <c r="B88" s="1442"/>
      <c r="C88" s="1104" t="s">
        <v>3287</v>
      </c>
      <c r="D88" s="1105" t="s">
        <v>3392</v>
      </c>
      <c r="E88" s="1115">
        <v>608827.68570771674</v>
      </c>
      <c r="F88" s="1115">
        <v>1092270.7315434166</v>
      </c>
      <c r="G88" s="1106" t="s">
        <v>3369</v>
      </c>
      <c r="H88" s="1106" t="s">
        <v>3369</v>
      </c>
      <c r="I88" s="1106" t="s">
        <v>3387</v>
      </c>
      <c r="J88" s="861">
        <v>8.0299999999999994</v>
      </c>
      <c r="K88" s="861">
        <v>8.36</v>
      </c>
      <c r="L88" s="861">
        <v>8.5299999999999994</v>
      </c>
      <c r="M88" s="861">
        <v>8.65</v>
      </c>
    </row>
    <row r="89" spans="1:13" ht="14.25" customHeight="1" x14ac:dyDescent="0.25">
      <c r="A89" s="1431"/>
      <c r="B89" s="1442"/>
      <c r="C89" s="1104" t="s">
        <v>3287</v>
      </c>
      <c r="D89" s="1105" t="s">
        <v>3393</v>
      </c>
      <c r="E89" s="1115">
        <v>611005.1219393136</v>
      </c>
      <c r="F89" s="1115">
        <v>1094210.1141867936</v>
      </c>
      <c r="G89" s="1106" t="s">
        <v>3369</v>
      </c>
      <c r="H89" s="1106" t="s">
        <v>3369</v>
      </c>
      <c r="I89" s="1106" t="s">
        <v>3387</v>
      </c>
      <c r="J89" s="861">
        <v>7.63</v>
      </c>
      <c r="K89" s="861">
        <v>8.02</v>
      </c>
      <c r="L89" s="861">
        <v>8.4</v>
      </c>
      <c r="M89" s="861">
        <v>8.32</v>
      </c>
    </row>
    <row r="90" spans="1:13" ht="14.25" customHeight="1" x14ac:dyDescent="0.25">
      <c r="A90" s="1431"/>
      <c r="B90" s="1442"/>
      <c r="C90" s="1104" t="s">
        <v>3394</v>
      </c>
      <c r="D90" s="1105" t="s">
        <v>3395</v>
      </c>
      <c r="E90" s="1115">
        <v>615309.394813983</v>
      </c>
      <c r="F90" s="1115">
        <v>1089459.641124723</v>
      </c>
      <c r="G90" s="1106" t="s">
        <v>3369</v>
      </c>
      <c r="H90" s="1106" t="s">
        <v>3369</v>
      </c>
      <c r="I90" s="1106" t="s">
        <v>3387</v>
      </c>
      <c r="J90" s="861">
        <v>6.89</v>
      </c>
      <c r="K90" s="861">
        <v>7.15</v>
      </c>
      <c r="L90" s="861">
        <v>7.54</v>
      </c>
      <c r="M90" s="861">
        <v>7.12</v>
      </c>
    </row>
    <row r="91" spans="1:13" ht="14.25" customHeight="1" x14ac:dyDescent="0.25">
      <c r="A91" s="1431"/>
      <c r="B91" s="1444" t="s">
        <v>1696</v>
      </c>
      <c r="C91" s="1116" t="s">
        <v>3283</v>
      </c>
      <c r="D91" s="1117" t="s">
        <v>3396</v>
      </c>
      <c r="E91" s="1118">
        <v>584311</v>
      </c>
      <c r="F91" s="1118">
        <v>1119663</v>
      </c>
      <c r="G91" s="1119" t="s">
        <v>3369</v>
      </c>
      <c r="H91" s="1119" t="s">
        <v>1696</v>
      </c>
      <c r="I91" s="1119" t="s">
        <v>1696</v>
      </c>
      <c r="J91" s="1120">
        <v>7.8</v>
      </c>
      <c r="K91" s="1120">
        <v>7.6</v>
      </c>
      <c r="L91" s="1120">
        <v>7.7</v>
      </c>
      <c r="M91" s="1120">
        <v>7.4</v>
      </c>
    </row>
    <row r="92" spans="1:13" ht="14.25" customHeight="1" x14ac:dyDescent="0.25">
      <c r="A92" s="1431"/>
      <c r="B92" s="1431"/>
      <c r="C92" s="1116" t="s">
        <v>3283</v>
      </c>
      <c r="D92" s="1117" t="s">
        <v>3397</v>
      </c>
      <c r="E92" s="1118">
        <v>587660</v>
      </c>
      <c r="F92" s="1118">
        <v>1119040</v>
      </c>
      <c r="G92" s="1119" t="s">
        <v>3369</v>
      </c>
      <c r="H92" s="1119" t="s">
        <v>1696</v>
      </c>
      <c r="I92" s="1119" t="s">
        <v>1696</v>
      </c>
      <c r="J92" s="1120">
        <v>7</v>
      </c>
      <c r="K92" s="1120">
        <v>7.1</v>
      </c>
      <c r="L92" s="1120">
        <v>7.6</v>
      </c>
      <c r="M92" s="1120">
        <v>7.2</v>
      </c>
    </row>
    <row r="93" spans="1:13" ht="14.25" customHeight="1" x14ac:dyDescent="0.25">
      <c r="A93" s="1431"/>
      <c r="B93" s="1431"/>
      <c r="C93" s="1116" t="s">
        <v>3283</v>
      </c>
      <c r="D93" s="1117" t="s">
        <v>3398</v>
      </c>
      <c r="E93" s="1118">
        <v>579394</v>
      </c>
      <c r="F93" s="1118">
        <v>1114132</v>
      </c>
      <c r="G93" s="1119" t="s">
        <v>3369</v>
      </c>
      <c r="H93" s="1119" t="s">
        <v>1696</v>
      </c>
      <c r="I93" s="1119" t="s">
        <v>1696</v>
      </c>
      <c r="J93" s="1120">
        <v>7.4</v>
      </c>
      <c r="K93" s="1120">
        <v>7.7</v>
      </c>
      <c r="L93" s="1120">
        <v>8</v>
      </c>
      <c r="M93" s="1120">
        <v>7.4</v>
      </c>
    </row>
    <row r="94" spans="1:13" ht="14.25" customHeight="1" x14ac:dyDescent="0.25">
      <c r="A94" s="1431"/>
      <c r="B94" s="1431"/>
      <c r="C94" s="1116" t="s">
        <v>3399</v>
      </c>
      <c r="D94" s="1117" t="s">
        <v>3400</v>
      </c>
      <c r="E94" s="1118">
        <v>568897</v>
      </c>
      <c r="F94" s="1118">
        <v>1112449</v>
      </c>
      <c r="G94" s="1119" t="s">
        <v>3369</v>
      </c>
      <c r="H94" s="1119" t="s">
        <v>1696</v>
      </c>
      <c r="I94" s="1119" t="s">
        <v>3374</v>
      </c>
      <c r="J94" s="1120">
        <v>8</v>
      </c>
      <c r="K94" s="1120">
        <v>7.9</v>
      </c>
      <c r="L94" s="1120">
        <v>8.6999999999999993</v>
      </c>
      <c r="M94" s="1120">
        <v>7.6</v>
      </c>
    </row>
    <row r="95" spans="1:13" ht="14.25" customHeight="1" x14ac:dyDescent="0.25">
      <c r="A95" s="1431"/>
      <c r="B95" s="1431"/>
      <c r="C95" s="1116" t="s">
        <v>3274</v>
      </c>
      <c r="D95" s="1117" t="s">
        <v>3401</v>
      </c>
      <c r="E95" s="1118">
        <v>576526</v>
      </c>
      <c r="F95" s="1118">
        <v>1105216</v>
      </c>
      <c r="G95" s="1119" t="s">
        <v>3369</v>
      </c>
      <c r="H95" s="1119" t="s">
        <v>1696</v>
      </c>
      <c r="I95" s="1119" t="s">
        <v>1696</v>
      </c>
      <c r="J95" s="1120">
        <v>7.9</v>
      </c>
      <c r="K95" s="1120">
        <v>7.5</v>
      </c>
      <c r="L95" s="1120">
        <v>8.5</v>
      </c>
      <c r="M95" s="1120">
        <v>7.7</v>
      </c>
    </row>
    <row r="96" spans="1:13" ht="14.25" customHeight="1" x14ac:dyDescent="0.25">
      <c r="A96" s="1431"/>
      <c r="B96" s="1431"/>
      <c r="C96" s="1116" t="s">
        <v>3274</v>
      </c>
      <c r="D96" s="1117" t="s">
        <v>3402</v>
      </c>
      <c r="E96" s="1118">
        <v>572276</v>
      </c>
      <c r="F96" s="1118">
        <v>1101262</v>
      </c>
      <c r="G96" s="1119" t="s">
        <v>3369</v>
      </c>
      <c r="H96" s="1119" t="s">
        <v>1696</v>
      </c>
      <c r="I96" s="1119" t="s">
        <v>1696</v>
      </c>
      <c r="J96" s="1120">
        <v>7.8</v>
      </c>
      <c r="K96" s="1120">
        <v>7.3</v>
      </c>
      <c r="L96" s="1120">
        <v>8.4</v>
      </c>
      <c r="M96" s="1120"/>
    </row>
    <row r="97" spans="1:13" ht="14.25" customHeight="1" x14ac:dyDescent="0.25">
      <c r="A97" s="1431"/>
      <c r="B97" s="1431"/>
      <c r="C97" s="1116" t="s">
        <v>3274</v>
      </c>
      <c r="D97" s="1117" t="s">
        <v>3403</v>
      </c>
      <c r="E97" s="1118">
        <v>570379</v>
      </c>
      <c r="F97" s="1118">
        <v>1083192</v>
      </c>
      <c r="G97" s="1122" t="s">
        <v>1689</v>
      </c>
      <c r="H97" s="1119" t="s">
        <v>1695</v>
      </c>
      <c r="I97" s="1119" t="s">
        <v>3404</v>
      </c>
      <c r="J97" s="1120">
        <v>8.27</v>
      </c>
      <c r="K97" s="1120">
        <v>8.41</v>
      </c>
      <c r="L97" s="1120">
        <v>7.18</v>
      </c>
      <c r="M97" s="1120"/>
    </row>
    <row r="98" spans="1:13" ht="14.25" customHeight="1" x14ac:dyDescent="0.25">
      <c r="A98" s="1431"/>
      <c r="B98" s="1431"/>
      <c r="C98" s="1116" t="s">
        <v>3274</v>
      </c>
      <c r="D98" s="1117" t="s">
        <v>3405</v>
      </c>
      <c r="E98" s="1118">
        <v>569987</v>
      </c>
      <c r="F98" s="1118">
        <v>1082807</v>
      </c>
      <c r="G98" s="1122" t="s">
        <v>1689</v>
      </c>
      <c r="H98" s="1119" t="s">
        <v>1695</v>
      </c>
      <c r="I98" s="1119" t="s">
        <v>3404</v>
      </c>
      <c r="J98" s="1120">
        <v>8.5</v>
      </c>
      <c r="K98" s="1120">
        <v>8.39</v>
      </c>
      <c r="L98" s="1120">
        <v>6.98</v>
      </c>
      <c r="M98" s="1120"/>
    </row>
    <row r="99" spans="1:13" ht="14.25" customHeight="1" x14ac:dyDescent="0.25">
      <c r="A99" s="1431"/>
      <c r="B99" s="1441" t="s">
        <v>1632</v>
      </c>
      <c r="C99" s="1104" t="s">
        <v>3279</v>
      </c>
      <c r="D99" s="1105" t="s">
        <v>3406</v>
      </c>
      <c r="E99" s="1115">
        <v>553952.78625700006</v>
      </c>
      <c r="F99" s="1115">
        <v>1086598.7197799999</v>
      </c>
      <c r="G99" s="1123" t="s">
        <v>1689</v>
      </c>
      <c r="H99" s="1106" t="s">
        <v>1695</v>
      </c>
      <c r="I99" s="1106" t="s">
        <v>3407</v>
      </c>
      <c r="J99" s="861">
        <v>8.4499999999999993</v>
      </c>
      <c r="K99" s="861">
        <v>7.7</v>
      </c>
      <c r="L99" s="861">
        <v>6.38</v>
      </c>
      <c r="M99" s="861">
        <v>8.1999999999999993</v>
      </c>
    </row>
    <row r="100" spans="1:13" ht="14.25" customHeight="1" x14ac:dyDescent="0.25">
      <c r="A100" s="1431"/>
      <c r="B100" s="1442"/>
      <c r="C100" s="1104" t="s">
        <v>3279</v>
      </c>
      <c r="D100" s="1105" t="s">
        <v>3408</v>
      </c>
      <c r="E100" s="1115">
        <v>549561.67938325589</v>
      </c>
      <c r="F100" s="1115">
        <v>1104203.6085808857</v>
      </c>
      <c r="G100" s="1123" t="s">
        <v>1689</v>
      </c>
      <c r="H100" s="1106" t="s">
        <v>1695</v>
      </c>
      <c r="I100" s="1106" t="s">
        <v>3409</v>
      </c>
      <c r="J100" s="861">
        <v>8.42</v>
      </c>
      <c r="K100" s="861">
        <v>8.3800000000000008</v>
      </c>
      <c r="L100" s="861">
        <v>8.74</v>
      </c>
      <c r="M100" s="861">
        <v>8.49</v>
      </c>
    </row>
    <row r="101" spans="1:13" ht="14.25" customHeight="1" x14ac:dyDescent="0.25">
      <c r="A101" s="1431"/>
      <c r="B101" s="1442"/>
      <c r="C101" s="1104" t="s">
        <v>3410</v>
      </c>
      <c r="D101" s="1105" t="s">
        <v>3411</v>
      </c>
      <c r="E101" s="1115">
        <v>561423.24358003505</v>
      </c>
      <c r="F101" s="1115">
        <v>1122417.3554679255</v>
      </c>
      <c r="G101" s="1106" t="s">
        <v>3369</v>
      </c>
      <c r="H101" s="1106" t="s">
        <v>1697</v>
      </c>
      <c r="I101" s="1106" t="s">
        <v>1697</v>
      </c>
      <c r="J101" s="861">
        <v>8.2100000000000009</v>
      </c>
      <c r="K101" s="861">
        <v>7.74</v>
      </c>
      <c r="L101" s="861">
        <v>7.82</v>
      </c>
      <c r="M101" s="861">
        <v>7.67</v>
      </c>
    </row>
    <row r="102" spans="1:13" ht="14.25" customHeight="1" x14ac:dyDescent="0.25">
      <c r="A102" s="1431"/>
      <c r="B102" s="1442"/>
      <c r="C102" s="1104" t="s">
        <v>3279</v>
      </c>
      <c r="D102" s="1105" t="s">
        <v>3412</v>
      </c>
      <c r="E102" s="1115">
        <v>556395</v>
      </c>
      <c r="F102" s="1115">
        <v>1116515</v>
      </c>
      <c r="G102" s="1106" t="s">
        <v>3369</v>
      </c>
      <c r="H102" s="1106" t="s">
        <v>1697</v>
      </c>
      <c r="I102" s="1106" t="s">
        <v>3377</v>
      </c>
      <c r="J102" s="861">
        <v>6.76</v>
      </c>
      <c r="K102" s="861">
        <v>6.9</v>
      </c>
      <c r="L102" s="861">
        <v>8.1999999999999993</v>
      </c>
      <c r="M102" s="861"/>
    </row>
    <row r="103" spans="1:13" ht="14.25" customHeight="1" x14ac:dyDescent="0.25">
      <c r="A103" s="1431"/>
      <c r="B103" s="1442"/>
      <c r="C103" s="1104" t="s">
        <v>3279</v>
      </c>
      <c r="D103" s="1105" t="s">
        <v>3413</v>
      </c>
      <c r="E103" s="1115">
        <v>559157</v>
      </c>
      <c r="F103" s="1115">
        <v>1118911</v>
      </c>
      <c r="G103" s="1106" t="s">
        <v>3369</v>
      </c>
      <c r="H103" s="1106" t="s">
        <v>1697</v>
      </c>
      <c r="I103" s="1106" t="s">
        <v>3377</v>
      </c>
      <c r="J103" s="861">
        <v>8.26</v>
      </c>
      <c r="K103" s="861">
        <v>6.1</v>
      </c>
      <c r="L103" s="861">
        <v>8.3000000000000007</v>
      </c>
      <c r="M103" s="861">
        <v>7.3</v>
      </c>
    </row>
    <row r="104" spans="1:13" ht="14.25" customHeight="1" x14ac:dyDescent="0.25">
      <c r="A104" s="1431"/>
      <c r="B104" s="1442"/>
      <c r="C104" s="1104" t="s">
        <v>3279</v>
      </c>
      <c r="D104" s="1105" t="s">
        <v>3414</v>
      </c>
      <c r="E104" s="1115">
        <v>573103</v>
      </c>
      <c r="F104" s="1115">
        <v>1128204</v>
      </c>
      <c r="G104" s="1106" t="s">
        <v>3369</v>
      </c>
      <c r="H104" s="1106" t="s">
        <v>1697</v>
      </c>
      <c r="I104" s="1106" t="s">
        <v>3377</v>
      </c>
      <c r="J104" s="861">
        <v>6.55</v>
      </c>
      <c r="K104" s="861">
        <v>5.9</v>
      </c>
      <c r="L104" s="861">
        <v>8</v>
      </c>
      <c r="M104" s="861">
        <v>7.3</v>
      </c>
    </row>
    <row r="105" spans="1:13" ht="14.25" customHeight="1" x14ac:dyDescent="0.25">
      <c r="A105" s="1431"/>
      <c r="B105" s="1442"/>
      <c r="C105" s="1104" t="s">
        <v>3279</v>
      </c>
      <c r="D105" s="1105" t="s">
        <v>3415</v>
      </c>
      <c r="E105" s="1115">
        <v>573104</v>
      </c>
      <c r="F105" s="1115">
        <v>1128204</v>
      </c>
      <c r="G105" s="1106" t="s">
        <v>3369</v>
      </c>
      <c r="H105" s="1106" t="s">
        <v>1697</v>
      </c>
      <c r="I105" s="1106" t="s">
        <v>3377</v>
      </c>
      <c r="J105" s="861"/>
      <c r="K105" s="861"/>
      <c r="L105" s="861"/>
      <c r="M105" s="861">
        <v>7.4</v>
      </c>
    </row>
    <row r="106" spans="1:13" ht="14.25" customHeight="1" x14ac:dyDescent="0.25">
      <c r="A106" s="1431"/>
      <c r="B106" s="1445" t="s">
        <v>3416</v>
      </c>
      <c r="C106" s="1124" t="s">
        <v>3289</v>
      </c>
      <c r="D106" s="1125" t="s">
        <v>3417</v>
      </c>
      <c r="E106" s="1126">
        <v>600425.51656381693</v>
      </c>
      <c r="F106" s="1126">
        <v>1096342.995986542</v>
      </c>
      <c r="G106" s="1127" t="s">
        <v>3369</v>
      </c>
      <c r="H106" s="1127" t="s">
        <v>3369</v>
      </c>
      <c r="I106" s="1127" t="s">
        <v>3387</v>
      </c>
      <c r="J106" s="1128">
        <v>8.5399999999999991</v>
      </c>
      <c r="K106" s="1128">
        <v>8.42</v>
      </c>
      <c r="L106" s="1128">
        <v>8.6999999999999993</v>
      </c>
      <c r="M106" s="1128">
        <v>8.6199999999999992</v>
      </c>
    </row>
    <row r="107" spans="1:13" ht="14.25" customHeight="1" x14ac:dyDescent="0.25">
      <c r="A107" s="1431"/>
      <c r="B107" s="1431"/>
      <c r="C107" s="1124" t="s">
        <v>3289</v>
      </c>
      <c r="D107" s="1125" t="s">
        <v>3418</v>
      </c>
      <c r="E107" s="1126">
        <v>607646.82591882814</v>
      </c>
      <c r="F107" s="1126">
        <v>1096504.2731407266</v>
      </c>
      <c r="G107" s="1127" t="s">
        <v>3369</v>
      </c>
      <c r="H107" s="1127" t="s">
        <v>3369</v>
      </c>
      <c r="I107" s="1127" t="s">
        <v>3387</v>
      </c>
      <c r="J107" s="1128">
        <v>7.99</v>
      </c>
      <c r="K107" s="1128">
        <v>8.07</v>
      </c>
      <c r="L107" s="1128">
        <v>8.41</v>
      </c>
      <c r="M107" s="1128">
        <v>8.43</v>
      </c>
    </row>
    <row r="108" spans="1:13" ht="14.25" customHeight="1" x14ac:dyDescent="0.25">
      <c r="A108" s="1431"/>
      <c r="B108" s="1441" t="s">
        <v>3419</v>
      </c>
      <c r="C108" s="1104" t="s">
        <v>3420</v>
      </c>
      <c r="D108" s="1105" t="s">
        <v>3421</v>
      </c>
      <c r="E108" s="1115">
        <v>592527.17399299995</v>
      </c>
      <c r="F108" s="1115">
        <v>1075888.68053</v>
      </c>
      <c r="G108" s="1123" t="s">
        <v>3369</v>
      </c>
      <c r="H108" s="1106" t="s">
        <v>3369</v>
      </c>
      <c r="I108" s="1106" t="s">
        <v>3422</v>
      </c>
      <c r="J108" s="861">
        <v>7.85</v>
      </c>
      <c r="K108" s="861">
        <v>8.42</v>
      </c>
      <c r="L108" s="861">
        <v>7.23</v>
      </c>
      <c r="M108" s="861">
        <v>7.89</v>
      </c>
    </row>
    <row r="109" spans="1:13" ht="14.25" customHeight="1" x14ac:dyDescent="0.25">
      <c r="A109" s="1431"/>
      <c r="B109" s="1442"/>
      <c r="C109" s="1104" t="s">
        <v>3423</v>
      </c>
      <c r="D109" s="1105" t="s">
        <v>3424</v>
      </c>
      <c r="E109" s="1115">
        <v>597935.684289</v>
      </c>
      <c r="F109" s="1115">
        <v>1075672.9735900001</v>
      </c>
      <c r="G109" s="1123" t="s">
        <v>3369</v>
      </c>
      <c r="H109" s="1106" t="s">
        <v>3369</v>
      </c>
      <c r="I109" s="1106" t="s">
        <v>3422</v>
      </c>
      <c r="J109" s="861">
        <v>7.64</v>
      </c>
      <c r="K109" s="861">
        <v>7.16</v>
      </c>
      <c r="L109" s="861">
        <v>7.33</v>
      </c>
      <c r="M109" s="861">
        <v>7.95</v>
      </c>
    </row>
    <row r="110" spans="1:13" ht="14.25" customHeight="1" x14ac:dyDescent="0.25">
      <c r="A110" s="1431"/>
      <c r="B110" s="1442"/>
      <c r="C110" s="1104" t="s">
        <v>3423</v>
      </c>
      <c r="D110" s="1105" t="s">
        <v>3425</v>
      </c>
      <c r="E110" s="1115">
        <v>615149.50571000006</v>
      </c>
      <c r="F110" s="1115">
        <v>1078051.2324600001</v>
      </c>
      <c r="G110" s="1123" t="s">
        <v>3369</v>
      </c>
      <c r="H110" s="1106" t="s">
        <v>3369</v>
      </c>
      <c r="I110" s="1106" t="s">
        <v>3422</v>
      </c>
      <c r="J110" s="861">
        <v>6.84</v>
      </c>
      <c r="K110" s="861">
        <v>7.62</v>
      </c>
      <c r="L110" s="861">
        <v>6.61</v>
      </c>
      <c r="M110" s="861">
        <v>7.7</v>
      </c>
    </row>
    <row r="111" spans="1:13" ht="14.25" customHeight="1" x14ac:dyDescent="0.25">
      <c r="A111" s="1431"/>
      <c r="B111" s="1442"/>
      <c r="C111" s="1104" t="s">
        <v>3423</v>
      </c>
      <c r="D111" s="1105" t="s">
        <v>3426</v>
      </c>
      <c r="E111" s="1115">
        <v>619158.21645099996</v>
      </c>
      <c r="F111" s="1115">
        <v>1082458.2407500001</v>
      </c>
      <c r="G111" s="1123" t="s">
        <v>3369</v>
      </c>
      <c r="H111" s="1106" t="s">
        <v>3369</v>
      </c>
      <c r="I111" s="1106" t="s">
        <v>3422</v>
      </c>
      <c r="J111" s="861">
        <v>7.93</v>
      </c>
      <c r="K111" s="861">
        <v>7.46</v>
      </c>
      <c r="L111" s="861">
        <v>6.63</v>
      </c>
      <c r="M111" s="861">
        <v>7.22</v>
      </c>
    </row>
    <row r="112" spans="1:13" ht="14.25" customHeight="1" x14ac:dyDescent="0.25">
      <c r="A112" s="1431"/>
      <c r="B112" s="1440" t="s">
        <v>1678</v>
      </c>
      <c r="C112" s="1096" t="s">
        <v>3235</v>
      </c>
      <c r="D112" s="1097" t="s">
        <v>3427</v>
      </c>
      <c r="E112" s="1098">
        <v>624974.12809500005</v>
      </c>
      <c r="F112" s="1098">
        <v>1062379.17001</v>
      </c>
      <c r="G112" s="1100" t="s">
        <v>3369</v>
      </c>
      <c r="H112" s="1100" t="s">
        <v>3428</v>
      </c>
      <c r="I112" s="1100" t="s">
        <v>3429</v>
      </c>
      <c r="J112" s="1102">
        <v>7.49</v>
      </c>
      <c r="K112" s="1102">
        <v>7.18</v>
      </c>
      <c r="L112" s="1102">
        <v>6.36</v>
      </c>
      <c r="M112" s="1102">
        <v>7.94</v>
      </c>
    </row>
    <row r="113" spans="1:13" ht="14.25" customHeight="1" x14ac:dyDescent="0.25">
      <c r="A113" s="1431"/>
      <c r="B113" s="1431"/>
      <c r="C113" s="1096" t="s">
        <v>3235</v>
      </c>
      <c r="D113" s="1097" t="s">
        <v>3430</v>
      </c>
      <c r="E113" s="1098">
        <v>624971.39812400006</v>
      </c>
      <c r="F113" s="1098">
        <v>1060351.15711</v>
      </c>
      <c r="G113" s="1100" t="s">
        <v>3369</v>
      </c>
      <c r="H113" s="1100" t="s">
        <v>3428</v>
      </c>
      <c r="I113" s="1100" t="s">
        <v>3429</v>
      </c>
      <c r="J113" s="1102">
        <v>7.53</v>
      </c>
      <c r="K113" s="1102">
        <v>6.75</v>
      </c>
      <c r="L113" s="1102">
        <v>6.13</v>
      </c>
      <c r="M113" s="1102">
        <v>7.89</v>
      </c>
    </row>
    <row r="114" spans="1:13" ht="14.25" customHeight="1" x14ac:dyDescent="0.25">
      <c r="A114" s="1431"/>
      <c r="B114" s="1431"/>
      <c r="C114" s="1096" t="s">
        <v>3235</v>
      </c>
      <c r="D114" s="1097" t="s">
        <v>3431</v>
      </c>
      <c r="E114" s="1098">
        <v>652225.83105200005</v>
      </c>
      <c r="F114" s="1098">
        <v>1050611.6472499999</v>
      </c>
      <c r="G114" s="1100" t="s">
        <v>3369</v>
      </c>
      <c r="H114" s="1100" t="s">
        <v>3428</v>
      </c>
      <c r="I114" s="1100" t="s">
        <v>1678</v>
      </c>
      <c r="J114" s="1102">
        <v>7.53</v>
      </c>
      <c r="K114" s="1102">
        <v>6.53</v>
      </c>
      <c r="L114" s="1102">
        <v>6.57</v>
      </c>
      <c r="M114" s="1102">
        <v>7.75</v>
      </c>
    </row>
    <row r="115" spans="1:13" ht="14.25" customHeight="1" x14ac:dyDescent="0.25">
      <c r="A115" s="1431"/>
      <c r="B115" s="1441" t="s">
        <v>3432</v>
      </c>
      <c r="C115" s="1104" t="s">
        <v>3276</v>
      </c>
      <c r="D115" s="1105" t="s">
        <v>3433</v>
      </c>
      <c r="E115" s="1115">
        <v>520825.42225943832</v>
      </c>
      <c r="F115" s="1115">
        <v>1130420.8807922739</v>
      </c>
      <c r="G115" s="1106" t="s">
        <v>3369</v>
      </c>
      <c r="H115" s="1106" t="s">
        <v>3434</v>
      </c>
      <c r="I115" s="1106" t="s">
        <v>3435</v>
      </c>
      <c r="J115" s="861">
        <v>7.62</v>
      </c>
      <c r="K115" s="861">
        <v>7.55</v>
      </c>
      <c r="L115" s="861">
        <v>7.68</v>
      </c>
      <c r="M115" s="861">
        <v>7.72</v>
      </c>
    </row>
    <row r="116" spans="1:13" ht="14.25" customHeight="1" x14ac:dyDescent="0.25">
      <c r="A116" s="1431"/>
      <c r="B116" s="1442"/>
      <c r="C116" s="1104" t="s">
        <v>3276</v>
      </c>
      <c r="D116" s="1105" t="s">
        <v>3436</v>
      </c>
      <c r="E116" s="1115">
        <v>521255.62175536982</v>
      </c>
      <c r="F116" s="1115">
        <v>1128763.54850037</v>
      </c>
      <c r="G116" s="1106" t="s">
        <v>3369</v>
      </c>
      <c r="H116" s="1106" t="s">
        <v>3434</v>
      </c>
      <c r="I116" s="1106" t="s">
        <v>3435</v>
      </c>
      <c r="J116" s="861">
        <v>8.15</v>
      </c>
      <c r="K116" s="861">
        <v>7.75</v>
      </c>
      <c r="L116" s="861"/>
      <c r="M116" s="861">
        <v>7.92</v>
      </c>
    </row>
    <row r="117" spans="1:13" ht="14.25" customHeight="1" x14ac:dyDescent="0.25">
      <c r="A117" s="1431"/>
      <c r="B117" s="1442"/>
      <c r="C117" s="1104" t="s">
        <v>3276</v>
      </c>
      <c r="D117" s="1105" t="s">
        <v>3437</v>
      </c>
      <c r="E117" s="1115">
        <v>523998.05564395263</v>
      </c>
      <c r="F117" s="1115">
        <v>1137805.9637596633</v>
      </c>
      <c r="G117" s="1106" t="s">
        <v>3369</v>
      </c>
      <c r="H117" s="1106" t="s">
        <v>3434</v>
      </c>
      <c r="I117" s="1106" t="s">
        <v>3438</v>
      </c>
      <c r="J117" s="861">
        <v>7.76</v>
      </c>
      <c r="K117" s="861">
        <v>7.69</v>
      </c>
      <c r="L117" s="861">
        <v>7.66</v>
      </c>
      <c r="M117" s="861">
        <v>7.64</v>
      </c>
    </row>
    <row r="118" spans="1:13" ht="14.25" customHeight="1" x14ac:dyDescent="0.25">
      <c r="A118" s="1431"/>
      <c r="B118" s="1442"/>
      <c r="C118" s="1104" t="s">
        <v>3276</v>
      </c>
      <c r="D118" s="1105" t="s">
        <v>3439</v>
      </c>
      <c r="E118" s="1115">
        <v>534432.40908333356</v>
      </c>
      <c r="F118" s="1115">
        <v>1147242.2668981161</v>
      </c>
      <c r="G118" s="1106" t="s">
        <v>3369</v>
      </c>
      <c r="H118" s="1106" t="s">
        <v>3434</v>
      </c>
      <c r="I118" s="1106" t="s">
        <v>3440</v>
      </c>
      <c r="J118" s="861">
        <v>7.67</v>
      </c>
      <c r="K118" s="861">
        <v>7.91</v>
      </c>
      <c r="L118" s="861">
        <v>7.78</v>
      </c>
      <c r="M118" s="861">
        <v>7.65</v>
      </c>
    </row>
    <row r="119" spans="1:13" ht="14.25" customHeight="1" x14ac:dyDescent="0.25">
      <c r="A119" s="1439"/>
      <c r="B119" s="1439"/>
      <c r="C119" s="1130" t="s">
        <v>3276</v>
      </c>
      <c r="D119" s="1131" t="s">
        <v>3441</v>
      </c>
      <c r="E119" s="1132">
        <v>536063.47043958877</v>
      </c>
      <c r="F119" s="1132">
        <v>1149276.4199238133</v>
      </c>
      <c r="G119" s="1133" t="s">
        <v>3369</v>
      </c>
      <c r="H119" s="1133" t="s">
        <v>3434</v>
      </c>
      <c r="I119" s="1133" t="s">
        <v>3440</v>
      </c>
      <c r="J119" s="870">
        <v>7.62</v>
      </c>
      <c r="K119" s="870">
        <v>7.66</v>
      </c>
      <c r="L119" s="870">
        <v>7.64</v>
      </c>
      <c r="M119" s="870">
        <v>7.59</v>
      </c>
    </row>
    <row r="120" spans="1:13" ht="14.25" customHeight="1" x14ac:dyDescent="0.25">
      <c r="A120" s="13"/>
      <c r="B120" s="1423" t="s">
        <v>3691</v>
      </c>
      <c r="C120" s="1423"/>
      <c r="D120" s="1423"/>
      <c r="E120" s="1423"/>
      <c r="F120" s="1423"/>
      <c r="G120" s="1423"/>
      <c r="H120" s="1423"/>
      <c r="I120" s="1423"/>
      <c r="J120" s="1423"/>
      <c r="K120" s="1423"/>
      <c r="L120" s="1423"/>
      <c r="M120" s="1423"/>
    </row>
    <row r="121" spans="1:13" ht="14.25" customHeight="1" x14ac:dyDescent="0.25">
      <c r="A121" s="13"/>
      <c r="B121" s="1053"/>
      <c r="C121" s="1424" t="s">
        <v>106</v>
      </c>
      <c r="D121" s="1424" t="s">
        <v>107</v>
      </c>
      <c r="E121" s="1426" t="s">
        <v>108</v>
      </c>
      <c r="F121" s="1426"/>
      <c r="G121" s="1426"/>
      <c r="H121" s="1426"/>
      <c r="I121" s="1426"/>
      <c r="J121" s="1426" t="s">
        <v>113</v>
      </c>
      <c r="K121" s="1426"/>
      <c r="L121" s="1426"/>
      <c r="M121" s="1426"/>
    </row>
    <row r="122" spans="1:13" ht="14.25" customHeight="1" x14ac:dyDescent="0.25">
      <c r="A122" s="1033"/>
      <c r="B122" s="1427" t="s">
        <v>115</v>
      </c>
      <c r="C122" s="1424"/>
      <c r="D122" s="1424"/>
      <c r="E122" s="1021" t="s">
        <v>116</v>
      </c>
      <c r="F122" s="1021" t="s">
        <v>117</v>
      </c>
      <c r="G122" s="1429" t="s">
        <v>39</v>
      </c>
      <c r="H122" s="1429" t="s">
        <v>65</v>
      </c>
      <c r="I122" s="1429" t="s">
        <v>118</v>
      </c>
      <c r="J122" s="1021" t="s">
        <v>129</v>
      </c>
      <c r="K122" s="1021" t="s">
        <v>130</v>
      </c>
      <c r="L122" s="1021" t="s">
        <v>131</v>
      </c>
      <c r="M122" s="1021" t="s">
        <v>132</v>
      </c>
    </row>
    <row r="123" spans="1:13" ht="14.25" customHeight="1" x14ac:dyDescent="0.25">
      <c r="A123" s="13"/>
      <c r="B123" s="1428"/>
      <c r="C123" s="1425"/>
      <c r="D123" s="1425"/>
      <c r="E123" s="669" t="s">
        <v>136</v>
      </c>
      <c r="F123" s="669" t="s">
        <v>136</v>
      </c>
      <c r="G123" s="1425"/>
      <c r="H123" s="1425"/>
      <c r="I123" s="1425"/>
      <c r="J123" s="1024" t="s">
        <v>3442</v>
      </c>
      <c r="K123" s="1024" t="s">
        <v>3443</v>
      </c>
      <c r="L123" s="1024" t="s">
        <v>3444</v>
      </c>
      <c r="M123" s="1024" t="s">
        <v>3445</v>
      </c>
    </row>
    <row r="124" spans="1:13" ht="14.25" customHeight="1" x14ac:dyDescent="0.25">
      <c r="A124" s="1430" t="s">
        <v>3446</v>
      </c>
      <c r="B124" s="1446" t="s">
        <v>3447</v>
      </c>
      <c r="C124" s="1135" t="s">
        <v>3448</v>
      </c>
      <c r="D124" s="1112" t="s">
        <v>3988</v>
      </c>
      <c r="E124" s="1111">
        <v>349842</v>
      </c>
      <c r="F124" s="1111">
        <v>1117119</v>
      </c>
      <c r="G124" s="1135" t="s">
        <v>3450</v>
      </c>
      <c r="H124" s="1112" t="s">
        <v>3451</v>
      </c>
      <c r="I124" s="1112" t="s">
        <v>3452</v>
      </c>
      <c r="J124" s="1113">
        <v>7.9</v>
      </c>
      <c r="K124" s="1113">
        <v>7.4</v>
      </c>
      <c r="L124" s="1113">
        <v>8.9499999999999993</v>
      </c>
      <c r="M124" s="1113">
        <v>7.76</v>
      </c>
    </row>
    <row r="125" spans="1:13" ht="14.25" customHeight="1" x14ac:dyDescent="0.25">
      <c r="A125" s="1431"/>
      <c r="B125" s="1431"/>
      <c r="C125" s="1135" t="s">
        <v>3448</v>
      </c>
      <c r="D125" s="1112" t="s">
        <v>3989</v>
      </c>
      <c r="E125" s="1111">
        <v>355309</v>
      </c>
      <c r="F125" s="1111">
        <v>1113777</v>
      </c>
      <c r="G125" s="1135" t="s">
        <v>3450</v>
      </c>
      <c r="H125" s="1112" t="s">
        <v>3451</v>
      </c>
      <c r="I125" s="1112" t="s">
        <v>3452</v>
      </c>
      <c r="J125" s="1113">
        <v>7.77</v>
      </c>
      <c r="K125" s="1113">
        <v>7.5</v>
      </c>
      <c r="L125" s="1113">
        <v>7.59</v>
      </c>
      <c r="M125" s="1113">
        <v>6.14</v>
      </c>
    </row>
    <row r="126" spans="1:13" ht="14.25" customHeight="1" x14ac:dyDescent="0.25">
      <c r="A126" s="1431"/>
      <c r="B126" s="1431"/>
      <c r="C126" s="1135" t="s">
        <v>3448</v>
      </c>
      <c r="D126" s="1112" t="s">
        <v>3990</v>
      </c>
      <c r="E126" s="1111">
        <v>365172</v>
      </c>
      <c r="F126" s="1111">
        <v>1112633</v>
      </c>
      <c r="G126" s="1135" t="s">
        <v>3450</v>
      </c>
      <c r="H126" s="1112" t="s">
        <v>3451</v>
      </c>
      <c r="I126" s="1112" t="s">
        <v>3451</v>
      </c>
      <c r="J126" s="1113">
        <v>7.64</v>
      </c>
      <c r="K126" s="1113">
        <v>7.6</v>
      </c>
      <c r="L126" s="1113">
        <v>7.83</v>
      </c>
      <c r="M126" s="1113">
        <v>8.2899999999999991</v>
      </c>
    </row>
    <row r="127" spans="1:13" ht="14.25" customHeight="1" x14ac:dyDescent="0.25">
      <c r="A127" s="1431"/>
      <c r="B127" s="1431"/>
      <c r="C127" s="1135" t="s">
        <v>3455</v>
      </c>
      <c r="D127" s="1112" t="s">
        <v>3991</v>
      </c>
      <c r="E127" s="1111">
        <v>317976</v>
      </c>
      <c r="F127" s="1111">
        <v>1102883</v>
      </c>
      <c r="G127" s="1135" t="s">
        <v>3450</v>
      </c>
      <c r="H127" s="1112" t="s">
        <v>3451</v>
      </c>
      <c r="I127" s="1112" t="s">
        <v>3455</v>
      </c>
      <c r="J127" s="1113">
        <v>7.75</v>
      </c>
      <c r="K127" s="1113">
        <v>7.5</v>
      </c>
      <c r="L127" s="1113">
        <v>7.69</v>
      </c>
      <c r="M127" s="1113">
        <v>8.64</v>
      </c>
    </row>
    <row r="128" spans="1:13" ht="14.25" customHeight="1" x14ac:dyDescent="0.25">
      <c r="A128" s="1431"/>
      <c r="B128" s="1431"/>
      <c r="C128" s="1135" t="s">
        <v>3457</v>
      </c>
      <c r="D128" s="1112" t="s">
        <v>3992</v>
      </c>
      <c r="E128" s="1111">
        <v>331169</v>
      </c>
      <c r="F128" s="1111">
        <v>1109457</v>
      </c>
      <c r="G128" s="1135" t="s">
        <v>3450</v>
      </c>
      <c r="H128" s="1112" t="s">
        <v>3451</v>
      </c>
      <c r="I128" s="1112" t="s">
        <v>3455</v>
      </c>
      <c r="J128" s="1113">
        <v>8.16</v>
      </c>
      <c r="K128" s="1113">
        <v>7.4</v>
      </c>
      <c r="L128" s="1113">
        <v>7.74</v>
      </c>
      <c r="M128" s="1113">
        <v>8.19</v>
      </c>
    </row>
    <row r="129" spans="1:13" ht="14.25" customHeight="1" x14ac:dyDescent="0.25">
      <c r="A129" s="1431"/>
      <c r="B129" s="1431"/>
      <c r="C129" s="1135" t="s">
        <v>3459</v>
      </c>
      <c r="D129" s="1112" t="s">
        <v>3993</v>
      </c>
      <c r="E129" s="1111">
        <v>367100</v>
      </c>
      <c r="F129" s="1111">
        <v>1077698</v>
      </c>
      <c r="G129" s="1135" t="s">
        <v>3450</v>
      </c>
      <c r="H129" s="1112" t="s">
        <v>3461</v>
      </c>
      <c r="I129" s="1112" t="s">
        <v>1666</v>
      </c>
      <c r="J129" s="1113">
        <v>7.69</v>
      </c>
      <c r="K129" s="1113">
        <v>7.84</v>
      </c>
      <c r="L129" s="1113">
        <v>7.7</v>
      </c>
      <c r="M129" s="1113">
        <v>7.51</v>
      </c>
    </row>
    <row r="130" spans="1:13" ht="14.25" customHeight="1" x14ac:dyDescent="0.25">
      <c r="A130" s="1431"/>
      <c r="B130" s="1431"/>
      <c r="C130" s="1135" t="s">
        <v>3462</v>
      </c>
      <c r="D130" s="1112" t="s">
        <v>3994</v>
      </c>
      <c r="E130" s="1111">
        <v>369901</v>
      </c>
      <c r="F130" s="1111">
        <v>1088599</v>
      </c>
      <c r="G130" s="1135" t="s">
        <v>38</v>
      </c>
      <c r="H130" s="1135" t="s">
        <v>38</v>
      </c>
      <c r="I130" s="1112" t="s">
        <v>1671</v>
      </c>
      <c r="J130" s="1113">
        <v>7.68</v>
      </c>
      <c r="K130" s="1113">
        <v>7.9</v>
      </c>
      <c r="L130" s="1113">
        <v>7.69</v>
      </c>
      <c r="M130" s="1113">
        <v>7.83</v>
      </c>
    </row>
    <row r="131" spans="1:13" ht="14.25" customHeight="1" x14ac:dyDescent="0.25">
      <c r="A131" s="1431"/>
      <c r="B131" s="1431"/>
      <c r="C131" s="1135" t="s">
        <v>3464</v>
      </c>
      <c r="D131" s="1112" t="s">
        <v>3995</v>
      </c>
      <c r="E131" s="1111">
        <v>369108</v>
      </c>
      <c r="F131" s="1111">
        <v>1075466</v>
      </c>
      <c r="G131" s="1135" t="s">
        <v>38</v>
      </c>
      <c r="H131" s="1135" t="s">
        <v>38</v>
      </c>
      <c r="I131" s="1112" t="s">
        <v>1670</v>
      </c>
      <c r="J131" s="1113">
        <v>8.42</v>
      </c>
      <c r="K131" s="1113">
        <v>7.68</v>
      </c>
      <c r="L131" s="1113">
        <v>7.86</v>
      </c>
      <c r="M131" s="1113">
        <v>8.59</v>
      </c>
    </row>
    <row r="132" spans="1:13" ht="14.25" customHeight="1" x14ac:dyDescent="0.25">
      <c r="A132" s="1431"/>
      <c r="B132" s="1431"/>
      <c r="C132" s="1135" t="s">
        <v>3464</v>
      </c>
      <c r="D132" s="1112" t="s">
        <v>3996</v>
      </c>
      <c r="E132" s="1111">
        <v>377981</v>
      </c>
      <c r="F132" s="1111">
        <v>1077549</v>
      </c>
      <c r="G132" s="1135" t="s">
        <v>38</v>
      </c>
      <c r="H132" s="1135" t="s">
        <v>38</v>
      </c>
      <c r="I132" s="1112" t="s">
        <v>1670</v>
      </c>
      <c r="J132" s="1113">
        <v>7.68</v>
      </c>
      <c r="K132" s="1113">
        <v>7.68</v>
      </c>
      <c r="L132" s="1113">
        <v>7.86</v>
      </c>
      <c r="M132" s="1113">
        <v>8.26</v>
      </c>
    </row>
    <row r="133" spans="1:13" ht="14.25" customHeight="1" x14ac:dyDescent="0.25">
      <c r="A133" s="1431"/>
      <c r="B133" s="1441" t="s">
        <v>1653</v>
      </c>
      <c r="C133" s="1123" t="s">
        <v>3467</v>
      </c>
      <c r="D133" s="1106" t="s">
        <v>3997</v>
      </c>
      <c r="E133" s="1115">
        <v>331594</v>
      </c>
      <c r="F133" s="1115">
        <v>1196861</v>
      </c>
      <c r="G133" s="1123" t="s">
        <v>3450</v>
      </c>
      <c r="H133" s="1123" t="s">
        <v>3469</v>
      </c>
      <c r="I133" s="1123" t="s">
        <v>3469</v>
      </c>
      <c r="J133" s="1137">
        <v>7.79</v>
      </c>
      <c r="K133" s="1137">
        <v>7.9</v>
      </c>
      <c r="L133" s="1137">
        <v>6.9</v>
      </c>
      <c r="M133" s="1137">
        <v>7.53</v>
      </c>
    </row>
    <row r="134" spans="1:13" ht="14.25" customHeight="1" x14ac:dyDescent="0.25">
      <c r="A134" s="1431"/>
      <c r="B134" s="1442"/>
      <c r="C134" s="1123" t="s">
        <v>3470</v>
      </c>
      <c r="D134" s="1106" t="s">
        <v>3998</v>
      </c>
      <c r="E134" s="1115">
        <v>341394</v>
      </c>
      <c r="F134" s="1115">
        <v>1198407</v>
      </c>
      <c r="G134" s="1123" t="s">
        <v>3450</v>
      </c>
      <c r="H134" s="1123" t="s">
        <v>3469</v>
      </c>
      <c r="I134" s="1123" t="s">
        <v>3469</v>
      </c>
      <c r="J134" s="1137">
        <v>7.98</v>
      </c>
      <c r="K134" s="1137">
        <v>7.5</v>
      </c>
      <c r="L134" s="1137">
        <v>7.22</v>
      </c>
      <c r="M134" s="1137">
        <v>7.73</v>
      </c>
    </row>
    <row r="135" spans="1:13" ht="14.25" customHeight="1" x14ac:dyDescent="0.25">
      <c r="A135" s="1431"/>
      <c r="B135" s="1442"/>
      <c r="C135" s="1123" t="s">
        <v>3472</v>
      </c>
      <c r="D135" s="1106" t="s">
        <v>3999</v>
      </c>
      <c r="E135" s="1115">
        <v>329305</v>
      </c>
      <c r="F135" s="1115">
        <v>1176957</v>
      </c>
      <c r="G135" s="1123" t="s">
        <v>3450</v>
      </c>
      <c r="H135" s="1123" t="s">
        <v>3469</v>
      </c>
      <c r="I135" s="1123" t="s">
        <v>3469</v>
      </c>
      <c r="J135" s="1137">
        <v>7.8</v>
      </c>
      <c r="K135" s="1137">
        <v>7.5</v>
      </c>
      <c r="L135" s="1137">
        <v>7.15</v>
      </c>
      <c r="M135" s="1137">
        <v>7.95</v>
      </c>
    </row>
    <row r="136" spans="1:13" ht="14.25" customHeight="1" x14ac:dyDescent="0.25">
      <c r="A136" s="1431"/>
      <c r="B136" s="1442"/>
      <c r="C136" s="1123" t="s">
        <v>3469</v>
      </c>
      <c r="D136" s="1106" t="s">
        <v>4000</v>
      </c>
      <c r="E136" s="1106">
        <v>344627</v>
      </c>
      <c r="F136" s="1106">
        <v>1176883</v>
      </c>
      <c r="G136" s="1123" t="s">
        <v>3450</v>
      </c>
      <c r="H136" s="1123" t="s">
        <v>3469</v>
      </c>
      <c r="I136" s="1123" t="s">
        <v>3469</v>
      </c>
      <c r="J136" s="1137">
        <v>8.31</v>
      </c>
      <c r="K136" s="1137">
        <v>7.3</v>
      </c>
      <c r="L136" s="1137">
        <v>7.08</v>
      </c>
      <c r="M136" s="1137">
        <v>7.44</v>
      </c>
    </row>
    <row r="137" spans="1:13" ht="14.25" customHeight="1" x14ac:dyDescent="0.25">
      <c r="A137" s="1431"/>
      <c r="B137" s="1442"/>
      <c r="C137" s="1123" t="s">
        <v>1653</v>
      </c>
      <c r="D137" s="1106" t="s">
        <v>4001</v>
      </c>
      <c r="E137" s="1106">
        <v>328127</v>
      </c>
      <c r="F137" s="1106">
        <v>1160366</v>
      </c>
      <c r="G137" s="1123" t="s">
        <v>3450</v>
      </c>
      <c r="H137" s="1123" t="s">
        <v>3476</v>
      </c>
      <c r="I137" s="1123" t="s">
        <v>3477</v>
      </c>
      <c r="J137" s="1137">
        <v>7.29</v>
      </c>
      <c r="K137" s="1137">
        <v>7.3</v>
      </c>
      <c r="L137" s="1137">
        <v>7.3</v>
      </c>
      <c r="M137" s="1137">
        <v>7.43</v>
      </c>
    </row>
    <row r="138" spans="1:13" ht="14.25" customHeight="1" x14ac:dyDescent="0.25">
      <c r="A138" s="1431"/>
      <c r="B138" s="1442"/>
      <c r="C138" s="1123" t="s">
        <v>1653</v>
      </c>
      <c r="D138" s="1106" t="s">
        <v>4002</v>
      </c>
      <c r="E138" s="1106">
        <v>331385</v>
      </c>
      <c r="F138" s="1106">
        <v>1154818</v>
      </c>
      <c r="G138" s="1123" t="s">
        <v>3450</v>
      </c>
      <c r="H138" s="1123" t="s">
        <v>3476</v>
      </c>
      <c r="I138" s="1123" t="s">
        <v>3477</v>
      </c>
      <c r="J138" s="1137">
        <v>7.3</v>
      </c>
      <c r="K138" s="1137">
        <v>7.1</v>
      </c>
      <c r="L138" s="1137">
        <v>7.1</v>
      </c>
      <c r="M138" s="1137">
        <v>7.2</v>
      </c>
    </row>
    <row r="139" spans="1:13" ht="14.25" customHeight="1" x14ac:dyDescent="0.25">
      <c r="A139" s="1431"/>
      <c r="B139" s="1442"/>
      <c r="C139" s="1123" t="s">
        <v>1653</v>
      </c>
      <c r="D139" s="1106" t="s">
        <v>4003</v>
      </c>
      <c r="E139" s="1106">
        <v>346688</v>
      </c>
      <c r="F139" s="1106">
        <v>1148109</v>
      </c>
      <c r="G139" s="1123" t="s">
        <v>3450</v>
      </c>
      <c r="H139" s="1106" t="s">
        <v>3480</v>
      </c>
      <c r="I139" s="1106" t="s">
        <v>3481</v>
      </c>
      <c r="J139" s="1137">
        <v>7.32</v>
      </c>
      <c r="K139" s="1137">
        <v>6.7</v>
      </c>
      <c r="L139" s="1137">
        <v>7.9</v>
      </c>
      <c r="M139" s="1137">
        <v>6.94</v>
      </c>
    </row>
    <row r="140" spans="1:13" ht="14.25" customHeight="1" x14ac:dyDescent="0.25">
      <c r="A140" s="1431"/>
      <c r="B140" s="1442"/>
      <c r="C140" s="1123" t="s">
        <v>3481</v>
      </c>
      <c r="D140" s="1106" t="s">
        <v>4004</v>
      </c>
      <c r="E140" s="1106">
        <v>340111</v>
      </c>
      <c r="F140" s="1106">
        <v>1147032</v>
      </c>
      <c r="G140" s="1123" t="s">
        <v>3450</v>
      </c>
      <c r="H140" s="1106" t="s">
        <v>3480</v>
      </c>
      <c r="I140" s="1106" t="s">
        <v>3481</v>
      </c>
      <c r="J140" s="1137">
        <v>7.18</v>
      </c>
      <c r="K140" s="1137">
        <v>6.6</v>
      </c>
      <c r="L140" s="1137">
        <v>7.49</v>
      </c>
      <c r="M140" s="1137">
        <v>7.69</v>
      </c>
    </row>
    <row r="141" spans="1:13" ht="14.25" customHeight="1" x14ac:dyDescent="0.25">
      <c r="A141" s="1431"/>
      <c r="B141" s="1442"/>
      <c r="C141" s="1123" t="s">
        <v>3483</v>
      </c>
      <c r="D141" s="1106" t="s">
        <v>4005</v>
      </c>
      <c r="E141" s="1106">
        <v>325936</v>
      </c>
      <c r="F141" s="1106">
        <v>1135312</v>
      </c>
      <c r="G141" s="1123" t="s">
        <v>3450</v>
      </c>
      <c r="H141" s="1106" t="s">
        <v>3480</v>
      </c>
      <c r="I141" s="1106" t="s">
        <v>3485</v>
      </c>
      <c r="J141" s="1137">
        <v>7.85</v>
      </c>
      <c r="K141" s="1137">
        <v>7</v>
      </c>
      <c r="L141" s="1137">
        <v>7.38</v>
      </c>
      <c r="M141" s="1137">
        <v>7.69</v>
      </c>
    </row>
    <row r="142" spans="1:13" ht="14.25" customHeight="1" x14ac:dyDescent="0.25">
      <c r="A142" s="1431"/>
      <c r="B142" s="1442"/>
      <c r="C142" s="1123" t="s">
        <v>3486</v>
      </c>
      <c r="D142" s="1106" t="s">
        <v>4006</v>
      </c>
      <c r="E142" s="1106">
        <v>328051</v>
      </c>
      <c r="F142" s="1106">
        <v>1144877</v>
      </c>
      <c r="G142" s="1123" t="s">
        <v>3450</v>
      </c>
      <c r="H142" s="1106" t="s">
        <v>3480</v>
      </c>
      <c r="I142" s="1106" t="s">
        <v>3485</v>
      </c>
      <c r="J142" s="1137">
        <v>7.8</v>
      </c>
      <c r="K142" s="1137">
        <v>6.8</v>
      </c>
      <c r="L142" s="1137">
        <v>7.41</v>
      </c>
      <c r="M142" s="1137">
        <v>8.4600000000000009</v>
      </c>
    </row>
    <row r="143" spans="1:13" ht="14.25" customHeight="1" x14ac:dyDescent="0.25">
      <c r="A143" s="1431"/>
      <c r="B143" s="1442"/>
      <c r="C143" s="1123" t="s">
        <v>3486</v>
      </c>
      <c r="D143" s="1106" t="s">
        <v>4007</v>
      </c>
      <c r="E143" s="1106">
        <v>318168</v>
      </c>
      <c r="F143" s="1106">
        <v>1140501</v>
      </c>
      <c r="G143" s="1123" t="s">
        <v>3450</v>
      </c>
      <c r="H143" s="1106" t="s">
        <v>3480</v>
      </c>
      <c r="I143" s="1106" t="s">
        <v>3485</v>
      </c>
      <c r="J143" s="1137">
        <v>7.97</v>
      </c>
      <c r="K143" s="1137">
        <v>6.8</v>
      </c>
      <c r="L143" s="1137">
        <v>7.3</v>
      </c>
      <c r="M143" s="1137">
        <v>8.01</v>
      </c>
    </row>
    <row r="144" spans="1:13" ht="14.25" customHeight="1" x14ac:dyDescent="0.25">
      <c r="A144" s="1431"/>
      <c r="B144" s="1447" t="s">
        <v>1606</v>
      </c>
      <c r="C144" s="1139" t="s">
        <v>3489</v>
      </c>
      <c r="D144" s="1140" t="s">
        <v>4008</v>
      </c>
      <c r="E144" s="1141">
        <v>400868.82</v>
      </c>
      <c r="F144" s="1141">
        <v>1140315.75</v>
      </c>
      <c r="G144" s="1139" t="s">
        <v>3450</v>
      </c>
      <c r="H144" s="1140" t="s">
        <v>1606</v>
      </c>
      <c r="I144" s="1140" t="s">
        <v>68</v>
      </c>
      <c r="J144" s="1142">
        <v>8.32</v>
      </c>
      <c r="K144" s="1142">
        <v>8.1</v>
      </c>
      <c r="L144" s="1142">
        <v>7.66</v>
      </c>
      <c r="M144" s="1142">
        <v>7.59</v>
      </c>
    </row>
    <row r="145" spans="1:13" ht="14.25" customHeight="1" x14ac:dyDescent="0.25">
      <c r="A145" s="1431"/>
      <c r="B145" s="1431"/>
      <c r="C145" s="1139" t="s">
        <v>1606</v>
      </c>
      <c r="D145" s="1140" t="s">
        <v>4009</v>
      </c>
      <c r="E145" s="1141">
        <v>398847.55</v>
      </c>
      <c r="F145" s="1141">
        <v>1137200.72</v>
      </c>
      <c r="G145" s="1139" t="s">
        <v>3450</v>
      </c>
      <c r="H145" s="1140" t="s">
        <v>1606</v>
      </c>
      <c r="I145" s="1139" t="s">
        <v>3492</v>
      </c>
      <c r="J145" s="1142">
        <v>8.41</v>
      </c>
      <c r="K145" s="1142">
        <v>8.2100000000000009</v>
      </c>
      <c r="L145" s="1142">
        <v>8.17</v>
      </c>
      <c r="M145" s="1142">
        <v>7.84</v>
      </c>
    </row>
    <row r="146" spans="1:13" ht="14.25" customHeight="1" x14ac:dyDescent="0.25">
      <c r="A146" s="1431"/>
      <c r="B146" s="1431"/>
      <c r="C146" s="1139" t="s">
        <v>1606</v>
      </c>
      <c r="D146" s="1140" t="s">
        <v>4010</v>
      </c>
      <c r="E146" s="1141">
        <v>393838.02</v>
      </c>
      <c r="F146" s="1141">
        <v>1136985.83</v>
      </c>
      <c r="G146" s="1139" t="s">
        <v>3450</v>
      </c>
      <c r="H146" s="1140" t="s">
        <v>1606</v>
      </c>
      <c r="I146" s="1140" t="s">
        <v>1703</v>
      </c>
      <c r="J146" s="1142">
        <v>8.4499999999999993</v>
      </c>
      <c r="K146" s="1142">
        <v>8.1199999999999992</v>
      </c>
      <c r="L146" s="1142">
        <v>8.3800000000000008</v>
      </c>
      <c r="M146" s="1142">
        <v>7.91</v>
      </c>
    </row>
    <row r="147" spans="1:13" ht="14.25" customHeight="1" x14ac:dyDescent="0.25">
      <c r="A147" s="1431"/>
      <c r="B147" s="1431"/>
      <c r="C147" s="1139" t="s">
        <v>1606</v>
      </c>
      <c r="D147" s="1140" t="s">
        <v>4011</v>
      </c>
      <c r="E147" s="1141">
        <v>390196.46</v>
      </c>
      <c r="F147" s="1141">
        <v>1135715.47</v>
      </c>
      <c r="G147" s="1139" t="s">
        <v>3450</v>
      </c>
      <c r="H147" s="1140" t="s">
        <v>1606</v>
      </c>
      <c r="I147" s="1140" t="s">
        <v>1703</v>
      </c>
      <c r="J147" s="1142">
        <v>8.35</v>
      </c>
      <c r="K147" s="1142">
        <v>8.07</v>
      </c>
      <c r="L147" s="1142">
        <v>8.27</v>
      </c>
      <c r="M147" s="1142">
        <v>8.26</v>
      </c>
    </row>
    <row r="148" spans="1:13" ht="14.25" customHeight="1" x14ac:dyDescent="0.25">
      <c r="A148" s="1431"/>
      <c r="B148" s="1431"/>
      <c r="C148" s="1139" t="s">
        <v>1606</v>
      </c>
      <c r="D148" s="1140" t="s">
        <v>4012</v>
      </c>
      <c r="E148" s="1141">
        <v>386965.28</v>
      </c>
      <c r="F148" s="1141">
        <v>1130793.43</v>
      </c>
      <c r="G148" s="1139" t="s">
        <v>3450</v>
      </c>
      <c r="H148" s="1140" t="s">
        <v>1606</v>
      </c>
      <c r="I148" s="1140" t="s">
        <v>1703</v>
      </c>
      <c r="J148" s="1142">
        <v>8.74</v>
      </c>
      <c r="K148" s="1142">
        <v>8.34</v>
      </c>
      <c r="L148" s="1142">
        <v>8.1999999999999993</v>
      </c>
      <c r="M148" s="1142">
        <v>8.5500000000000007</v>
      </c>
    </row>
    <row r="149" spans="1:13" ht="14.25" customHeight="1" x14ac:dyDescent="0.25">
      <c r="A149" s="1431"/>
      <c r="B149" s="1431"/>
      <c r="C149" s="1139" t="s">
        <v>1606</v>
      </c>
      <c r="D149" s="1140" t="s">
        <v>4013</v>
      </c>
      <c r="E149" s="1141">
        <v>386110.34</v>
      </c>
      <c r="F149" s="1141">
        <v>1126878.02</v>
      </c>
      <c r="G149" s="1139" t="s">
        <v>3450</v>
      </c>
      <c r="H149" s="1140" t="s">
        <v>1606</v>
      </c>
      <c r="I149" s="1140" t="s">
        <v>3472</v>
      </c>
      <c r="J149" s="1142">
        <v>8.5299999999999994</v>
      </c>
      <c r="K149" s="1142">
        <v>8.3699999999999992</v>
      </c>
      <c r="L149" s="1142">
        <v>7.97</v>
      </c>
      <c r="M149" s="1142">
        <v>8.4</v>
      </c>
    </row>
    <row r="150" spans="1:13" ht="14.25" customHeight="1" x14ac:dyDescent="0.25">
      <c r="A150" s="1431"/>
      <c r="B150" s="1431"/>
      <c r="C150" s="1139" t="s">
        <v>1606</v>
      </c>
      <c r="D150" s="1140" t="s">
        <v>4014</v>
      </c>
      <c r="E150" s="1141">
        <v>386127.09</v>
      </c>
      <c r="F150" s="1141">
        <v>1123542.79</v>
      </c>
      <c r="G150" s="1139" t="s">
        <v>38</v>
      </c>
      <c r="H150" s="1140" t="s">
        <v>38</v>
      </c>
      <c r="I150" s="1140" t="s">
        <v>3498</v>
      </c>
      <c r="J150" s="1142">
        <v>8.0299999999999994</v>
      </c>
      <c r="K150" s="1142">
        <v>7.86</v>
      </c>
      <c r="L150" s="1142">
        <v>7.71</v>
      </c>
      <c r="M150" s="1142">
        <v>7.71</v>
      </c>
    </row>
    <row r="151" spans="1:13" ht="14.25" customHeight="1" x14ac:dyDescent="0.25">
      <c r="A151" s="1431"/>
      <c r="B151" s="1448" t="s">
        <v>1614</v>
      </c>
      <c r="C151" s="1123" t="s">
        <v>3499</v>
      </c>
      <c r="D151" s="1106" t="s">
        <v>4015</v>
      </c>
      <c r="E151" s="1115">
        <v>435084</v>
      </c>
      <c r="F151" s="1115">
        <v>1119313</v>
      </c>
      <c r="G151" s="1123" t="s">
        <v>36</v>
      </c>
      <c r="H151" s="1106" t="s">
        <v>3500</v>
      </c>
      <c r="I151" s="1123" t="s">
        <v>3501</v>
      </c>
      <c r="J151" s="1137">
        <v>7.43</v>
      </c>
      <c r="K151" s="1137">
        <v>6.21</v>
      </c>
      <c r="L151" s="1137">
        <v>6.13</v>
      </c>
      <c r="M151" s="1137"/>
    </row>
    <row r="152" spans="1:13" ht="14.25" customHeight="1" x14ac:dyDescent="0.25">
      <c r="A152" s="1431"/>
      <c r="B152" s="1442"/>
      <c r="C152" s="1123" t="s">
        <v>3502</v>
      </c>
      <c r="D152" s="1106" t="s">
        <v>4016</v>
      </c>
      <c r="E152" s="1115">
        <v>431170</v>
      </c>
      <c r="F152" s="1115">
        <v>1116259</v>
      </c>
      <c r="G152" s="1123" t="s">
        <v>36</v>
      </c>
      <c r="H152" s="1106" t="s">
        <v>3500</v>
      </c>
      <c r="I152" s="1123" t="s">
        <v>3501</v>
      </c>
      <c r="J152" s="1137">
        <v>7.56</v>
      </c>
      <c r="K152" s="1137">
        <v>7.76</v>
      </c>
      <c r="L152" s="1137">
        <v>6.78</v>
      </c>
      <c r="M152" s="1137">
        <v>7.4</v>
      </c>
    </row>
    <row r="153" spans="1:13" ht="14.25" customHeight="1" x14ac:dyDescent="0.25">
      <c r="A153" s="1431"/>
      <c r="B153" s="1442"/>
      <c r="C153" s="1123" t="s">
        <v>3503</v>
      </c>
      <c r="D153" s="1106" t="s">
        <v>4017</v>
      </c>
      <c r="E153" s="1115">
        <v>429923</v>
      </c>
      <c r="F153" s="1115">
        <v>1114448</v>
      </c>
      <c r="G153" s="1123" t="s">
        <v>36</v>
      </c>
      <c r="H153" s="1106" t="s">
        <v>3500</v>
      </c>
      <c r="I153" s="1106" t="s">
        <v>3504</v>
      </c>
      <c r="J153" s="1137">
        <v>7.69</v>
      </c>
      <c r="K153" s="1137">
        <v>7.83</v>
      </c>
      <c r="L153" s="1137">
        <v>7.46</v>
      </c>
      <c r="M153" s="1137">
        <v>7.66</v>
      </c>
    </row>
    <row r="154" spans="1:13" ht="14.25" customHeight="1" x14ac:dyDescent="0.25">
      <c r="A154" s="1431"/>
      <c r="B154" s="1442"/>
      <c r="C154" s="1123" t="s">
        <v>1614</v>
      </c>
      <c r="D154" s="1106" t="s">
        <v>4018</v>
      </c>
      <c r="E154" s="1115">
        <v>459288</v>
      </c>
      <c r="F154" s="1115">
        <v>1123742</v>
      </c>
      <c r="G154" s="1123" t="s">
        <v>36</v>
      </c>
      <c r="H154" s="1106" t="s">
        <v>190</v>
      </c>
      <c r="I154" s="1106" t="s">
        <v>3506</v>
      </c>
      <c r="J154" s="1137">
        <v>7.36</v>
      </c>
      <c r="K154" s="1137">
        <v>6.39</v>
      </c>
      <c r="L154" s="1137">
        <v>6.8</v>
      </c>
      <c r="M154" s="1137">
        <v>7.2</v>
      </c>
    </row>
    <row r="155" spans="1:13" ht="14.25" customHeight="1" x14ac:dyDescent="0.25">
      <c r="A155" s="1431"/>
      <c r="B155" s="1442"/>
      <c r="C155" s="1123" t="s">
        <v>3507</v>
      </c>
      <c r="D155" s="1106" t="s">
        <v>4019</v>
      </c>
      <c r="E155" s="1115">
        <v>441837</v>
      </c>
      <c r="F155" s="1115">
        <v>1113776</v>
      </c>
      <c r="G155" s="1123" t="s">
        <v>36</v>
      </c>
      <c r="H155" s="1106" t="s">
        <v>3500</v>
      </c>
      <c r="I155" s="1106" t="s">
        <v>3509</v>
      </c>
      <c r="J155" s="1137">
        <v>7.55</v>
      </c>
      <c r="K155" s="1137">
        <v>7.6</v>
      </c>
      <c r="L155" s="1137">
        <v>7.65</v>
      </c>
      <c r="M155" s="1137">
        <v>7.47</v>
      </c>
    </row>
    <row r="156" spans="1:13" ht="14.25" customHeight="1" x14ac:dyDescent="0.25">
      <c r="A156" s="1431"/>
      <c r="B156" s="1442"/>
      <c r="C156" s="1123" t="s">
        <v>3507</v>
      </c>
      <c r="D156" s="1106" t="s">
        <v>4020</v>
      </c>
      <c r="E156" s="1115">
        <v>430232</v>
      </c>
      <c r="F156" s="1115">
        <v>1107699</v>
      </c>
      <c r="G156" s="1123" t="s">
        <v>38</v>
      </c>
      <c r="H156" s="1106" t="s">
        <v>73</v>
      </c>
      <c r="I156" s="1106" t="s">
        <v>3511</v>
      </c>
      <c r="J156" s="1137">
        <v>7.8</v>
      </c>
      <c r="K156" s="1137">
        <v>7.77</v>
      </c>
      <c r="L156" s="1137">
        <v>7.56</v>
      </c>
      <c r="M156" s="1137">
        <v>7.56</v>
      </c>
    </row>
    <row r="157" spans="1:13" ht="14.25" customHeight="1" x14ac:dyDescent="0.25">
      <c r="A157" s="1431"/>
      <c r="B157" s="1442"/>
      <c r="C157" s="1123" t="s">
        <v>3507</v>
      </c>
      <c r="D157" s="1106" t="s">
        <v>4021</v>
      </c>
      <c r="E157" s="1115">
        <v>423874</v>
      </c>
      <c r="F157" s="1115">
        <v>1105780</v>
      </c>
      <c r="G157" s="1123" t="s">
        <v>38</v>
      </c>
      <c r="H157" s="1106" t="s">
        <v>38</v>
      </c>
      <c r="I157" s="1106" t="s">
        <v>1614</v>
      </c>
      <c r="J157" s="1137">
        <v>7.74</v>
      </c>
      <c r="K157" s="1137">
        <v>7.78</v>
      </c>
      <c r="L157" s="1137">
        <v>7.69</v>
      </c>
      <c r="M157" s="1137">
        <v>7.54</v>
      </c>
    </row>
    <row r="158" spans="1:13" ht="14.25" customHeight="1" x14ac:dyDescent="0.25">
      <c r="A158" s="1431"/>
      <c r="B158" s="1442"/>
      <c r="C158" s="1123" t="s">
        <v>3507</v>
      </c>
      <c r="D158" s="1106" t="s">
        <v>4022</v>
      </c>
      <c r="E158" s="1115">
        <v>422334</v>
      </c>
      <c r="F158" s="1115">
        <v>1104536</v>
      </c>
      <c r="G158" s="1123" t="s">
        <v>38</v>
      </c>
      <c r="H158" s="1123" t="s">
        <v>38</v>
      </c>
      <c r="I158" s="1106" t="s">
        <v>1614</v>
      </c>
      <c r="J158" s="1137">
        <v>7.76</v>
      </c>
      <c r="K158" s="1137">
        <v>7.86</v>
      </c>
      <c r="L158" s="1137">
        <v>7.54</v>
      </c>
      <c r="M158" s="1137">
        <v>7.67</v>
      </c>
    </row>
    <row r="159" spans="1:13" ht="14.25" customHeight="1" x14ac:dyDescent="0.25">
      <c r="A159" s="1431"/>
      <c r="B159" s="1444" t="s">
        <v>1655</v>
      </c>
      <c r="C159" s="1122" t="s">
        <v>3514</v>
      </c>
      <c r="D159" s="1119" t="s">
        <v>4023</v>
      </c>
      <c r="E159" s="1118">
        <v>380766.86</v>
      </c>
      <c r="F159" s="1118">
        <v>1152545.4099999999</v>
      </c>
      <c r="G159" s="1122" t="s">
        <v>3450</v>
      </c>
      <c r="H159" s="1119" t="s">
        <v>3514</v>
      </c>
      <c r="I159" s="1119" t="s">
        <v>3514</v>
      </c>
      <c r="J159" s="1120">
        <v>8.9700000000000006</v>
      </c>
      <c r="K159" s="1120">
        <v>8.26</v>
      </c>
      <c r="L159" s="1120">
        <v>8.75</v>
      </c>
      <c r="M159" s="1120">
        <v>8.66</v>
      </c>
    </row>
    <row r="160" spans="1:13" ht="14.25" customHeight="1" x14ac:dyDescent="0.25">
      <c r="A160" s="1431"/>
      <c r="B160" s="1431"/>
      <c r="C160" s="1122" t="s">
        <v>3516</v>
      </c>
      <c r="D160" s="1119" t="s">
        <v>4024</v>
      </c>
      <c r="E160" s="1118">
        <v>367338.22</v>
      </c>
      <c r="F160" s="1118">
        <v>1149747.29</v>
      </c>
      <c r="G160" s="1122" t="s">
        <v>3450</v>
      </c>
      <c r="H160" s="1119" t="s">
        <v>3518</v>
      </c>
      <c r="I160" s="1119" t="s">
        <v>3518</v>
      </c>
      <c r="J160" s="1120">
        <v>7.81</v>
      </c>
      <c r="K160" s="1120">
        <v>7.35</v>
      </c>
      <c r="L160" s="1120">
        <v>7.15</v>
      </c>
      <c r="M160" s="1120">
        <v>7.22</v>
      </c>
    </row>
    <row r="161" spans="1:13" ht="14.25" customHeight="1" x14ac:dyDescent="0.25">
      <c r="A161" s="1431"/>
      <c r="B161" s="1431"/>
      <c r="C161" s="1122" t="s">
        <v>1655</v>
      </c>
      <c r="D161" s="1119" t="s">
        <v>4025</v>
      </c>
      <c r="E161" s="1118">
        <v>368908.16</v>
      </c>
      <c r="F161" s="1118">
        <v>1146581.26</v>
      </c>
      <c r="G161" s="1122" t="s">
        <v>3450</v>
      </c>
      <c r="H161" s="1119" t="s">
        <v>3514</v>
      </c>
      <c r="I161" s="1119" t="s">
        <v>1655</v>
      </c>
      <c r="J161" s="1120">
        <v>7.56</v>
      </c>
      <c r="K161" s="1120">
        <v>7.52</v>
      </c>
      <c r="L161" s="1120">
        <v>7.34</v>
      </c>
      <c r="M161" s="1120">
        <v>7.71</v>
      </c>
    </row>
    <row r="162" spans="1:13" ht="14.25" customHeight="1" x14ac:dyDescent="0.25">
      <c r="A162" s="1431"/>
      <c r="B162" s="1431"/>
      <c r="C162" s="1122" t="s">
        <v>3520</v>
      </c>
      <c r="D162" s="1119" t="s">
        <v>4026</v>
      </c>
      <c r="E162" s="1118">
        <v>393740.93</v>
      </c>
      <c r="F162" s="1118">
        <v>1159078.99</v>
      </c>
      <c r="G162" s="1122" t="s">
        <v>3450</v>
      </c>
      <c r="H162" s="1119" t="s">
        <v>3522</v>
      </c>
      <c r="I162" s="1119" t="s">
        <v>3520</v>
      </c>
      <c r="J162" s="1120">
        <v>8.08</v>
      </c>
      <c r="K162" s="1120">
        <v>7.96</v>
      </c>
      <c r="L162" s="1120">
        <v>7.96</v>
      </c>
      <c r="M162" s="1120">
        <v>8.11</v>
      </c>
    </row>
    <row r="163" spans="1:13" ht="14.25" customHeight="1" x14ac:dyDescent="0.25">
      <c r="A163" s="1439"/>
      <c r="B163" s="1439"/>
      <c r="C163" s="1144" t="s">
        <v>3462</v>
      </c>
      <c r="D163" s="1145" t="s">
        <v>4027</v>
      </c>
      <c r="E163" s="1146">
        <v>367653.27</v>
      </c>
      <c r="F163" s="1146">
        <v>1181807.9099999999</v>
      </c>
      <c r="G163" s="1144" t="s">
        <v>3450</v>
      </c>
      <c r="H163" s="1145" t="s">
        <v>3518</v>
      </c>
      <c r="I163" s="1145" t="s">
        <v>3524</v>
      </c>
      <c r="J163" s="1147">
        <v>6.24</v>
      </c>
      <c r="K163" s="1147">
        <v>7.21</v>
      </c>
      <c r="L163" s="1147">
        <v>5.35</v>
      </c>
      <c r="M163" s="1147">
        <v>4.95</v>
      </c>
    </row>
    <row r="164" spans="1:13" ht="14.25" customHeight="1" x14ac:dyDescent="0.25">
      <c r="A164" s="13"/>
      <c r="B164" s="1423" t="s">
        <v>4028</v>
      </c>
      <c r="C164" s="1423"/>
      <c r="D164" s="1423"/>
      <c r="E164" s="1423"/>
      <c r="F164" s="1423"/>
      <c r="G164" s="1423"/>
      <c r="H164" s="1423"/>
      <c r="I164" s="1423"/>
      <c r="J164" s="1423"/>
      <c r="K164" s="1423"/>
      <c r="L164" s="1423"/>
      <c r="M164" s="1423"/>
    </row>
    <row r="165" spans="1:13" ht="14.25" customHeight="1" x14ac:dyDescent="0.25">
      <c r="A165" s="13"/>
      <c r="B165" s="1053"/>
      <c r="C165" s="1424" t="s">
        <v>106</v>
      </c>
      <c r="D165" s="1424" t="s">
        <v>107</v>
      </c>
      <c r="E165" s="1426" t="s">
        <v>108</v>
      </c>
      <c r="F165" s="1426"/>
      <c r="G165" s="1426"/>
      <c r="H165" s="1426"/>
      <c r="I165" s="1426"/>
      <c r="J165" s="1426" t="s">
        <v>113</v>
      </c>
      <c r="K165" s="1426"/>
      <c r="L165" s="1426"/>
      <c r="M165" s="1426"/>
    </row>
    <row r="166" spans="1:13" ht="14.25" customHeight="1" x14ac:dyDescent="0.25">
      <c r="A166" s="1033"/>
      <c r="B166" s="1427" t="s">
        <v>115</v>
      </c>
      <c r="C166" s="1424"/>
      <c r="D166" s="1424"/>
      <c r="E166" s="1021" t="s">
        <v>116</v>
      </c>
      <c r="F166" s="1021" t="s">
        <v>117</v>
      </c>
      <c r="G166" s="1429" t="s">
        <v>39</v>
      </c>
      <c r="H166" s="1429" t="s">
        <v>65</v>
      </c>
      <c r="I166" s="1429" t="s">
        <v>118</v>
      </c>
      <c r="J166" s="1021" t="s">
        <v>129</v>
      </c>
      <c r="K166" s="1021" t="s">
        <v>130</v>
      </c>
      <c r="L166" s="1021" t="s">
        <v>131</v>
      </c>
      <c r="M166" s="1021" t="s">
        <v>132</v>
      </c>
    </row>
    <row r="167" spans="1:13" ht="14.25" customHeight="1" x14ac:dyDescent="0.25">
      <c r="A167" s="13"/>
      <c r="B167" s="1428"/>
      <c r="C167" s="1425"/>
      <c r="D167" s="1425"/>
      <c r="E167" s="1021" t="s">
        <v>136</v>
      </c>
      <c r="F167" s="1021" t="s">
        <v>136</v>
      </c>
      <c r="G167" s="1425"/>
      <c r="H167" s="1425"/>
      <c r="I167" s="1425"/>
      <c r="J167" s="1024" t="s">
        <v>4030</v>
      </c>
      <c r="K167" s="1024" t="s">
        <v>4031</v>
      </c>
      <c r="L167" s="1024" t="s">
        <v>4032</v>
      </c>
      <c r="M167" s="1024" t="s">
        <v>4033</v>
      </c>
    </row>
    <row r="168" spans="1:13" ht="14.25" customHeight="1" x14ac:dyDescent="0.25">
      <c r="A168" s="1430" t="s">
        <v>4034</v>
      </c>
      <c r="B168" s="1450" t="s">
        <v>4035</v>
      </c>
      <c r="C168" s="1135" t="s">
        <v>4036</v>
      </c>
      <c r="D168" s="1112" t="s">
        <v>4037</v>
      </c>
      <c r="E168" s="1112">
        <v>459889</v>
      </c>
      <c r="F168" s="1112">
        <v>1204407</v>
      </c>
      <c r="G168" s="1112" t="s">
        <v>36</v>
      </c>
      <c r="H168" s="1112" t="s">
        <v>1643</v>
      </c>
      <c r="I168" s="1112" t="s">
        <v>4038</v>
      </c>
      <c r="J168" s="1113">
        <v>6.7750000000000004</v>
      </c>
      <c r="K168" s="1113">
        <v>6.5549999999999997</v>
      </c>
      <c r="L168" s="1113">
        <v>7.15</v>
      </c>
      <c r="M168" s="1113">
        <v>6.96</v>
      </c>
    </row>
    <row r="169" spans="1:13" ht="14.25" customHeight="1" x14ac:dyDescent="0.25">
      <c r="A169" s="1430"/>
      <c r="B169" s="1446"/>
      <c r="C169" s="1135" t="s">
        <v>4035</v>
      </c>
      <c r="D169" s="1112" t="s">
        <v>4041</v>
      </c>
      <c r="E169" s="1112">
        <v>439806</v>
      </c>
      <c r="F169" s="1112">
        <v>1181286</v>
      </c>
      <c r="G169" s="1112" t="s">
        <v>36</v>
      </c>
      <c r="H169" s="1112" t="s">
        <v>1643</v>
      </c>
      <c r="I169" s="1112" t="s">
        <v>4035</v>
      </c>
      <c r="J169" s="1113">
        <v>7.2149999999999999</v>
      </c>
      <c r="K169" s="1113">
        <v>7.13</v>
      </c>
      <c r="L169" s="1113">
        <v>7.14</v>
      </c>
      <c r="M169" s="1113">
        <v>6.82</v>
      </c>
    </row>
    <row r="170" spans="1:13" ht="14.25" customHeight="1" x14ac:dyDescent="0.25">
      <c r="A170" s="1430"/>
      <c r="B170" s="1446"/>
      <c r="C170" s="1135" t="s">
        <v>4035</v>
      </c>
      <c r="D170" s="1112" t="s">
        <v>4042</v>
      </c>
      <c r="E170" s="1112">
        <v>440761</v>
      </c>
      <c r="F170" s="1112">
        <v>1196191</v>
      </c>
      <c r="G170" s="1112" t="s">
        <v>36</v>
      </c>
      <c r="H170" s="1112" t="s">
        <v>1643</v>
      </c>
      <c r="I170" s="1112" t="s">
        <v>4035</v>
      </c>
      <c r="J170" s="1113">
        <v>6.86</v>
      </c>
      <c r="K170" s="1113">
        <v>6.35</v>
      </c>
      <c r="L170" s="1113">
        <v>7.14</v>
      </c>
      <c r="M170" s="1113">
        <v>7.06</v>
      </c>
    </row>
    <row r="171" spans="1:13" ht="14.25" customHeight="1" x14ac:dyDescent="0.25">
      <c r="A171" s="1430"/>
      <c r="B171" s="1446"/>
      <c r="C171" s="1135" t="s">
        <v>4035</v>
      </c>
      <c r="D171" s="1112" t="s">
        <v>4043</v>
      </c>
      <c r="E171" s="1112">
        <v>447414</v>
      </c>
      <c r="F171" s="1112">
        <v>1208498</v>
      </c>
      <c r="G171" s="1112" t="s">
        <v>36</v>
      </c>
      <c r="H171" s="1112" t="s">
        <v>1701</v>
      </c>
      <c r="I171" s="1112" t="s">
        <v>1701</v>
      </c>
      <c r="J171" s="1113">
        <v>6.7249999999999996</v>
      </c>
      <c r="K171" s="1113">
        <v>6.4550000000000001</v>
      </c>
      <c r="L171" s="1113">
        <v>7.06</v>
      </c>
      <c r="M171" s="1113">
        <v>7.14</v>
      </c>
    </row>
    <row r="172" spans="1:13" ht="14.25" customHeight="1" x14ac:dyDescent="0.25">
      <c r="A172" s="1430"/>
      <c r="B172" s="1446"/>
      <c r="C172" s="1135" t="s">
        <v>4044</v>
      </c>
      <c r="D172" s="1112" t="s">
        <v>4045</v>
      </c>
      <c r="E172" s="1112">
        <v>424939</v>
      </c>
      <c r="F172" s="1112">
        <v>1219769</v>
      </c>
      <c r="G172" s="1112" t="s">
        <v>36</v>
      </c>
      <c r="H172" s="1112" t="s">
        <v>1701</v>
      </c>
      <c r="I172" s="1112" t="s">
        <v>1701</v>
      </c>
      <c r="J172" s="1113">
        <v>6.17</v>
      </c>
      <c r="K172" s="1113">
        <v>6.0049999999999999</v>
      </c>
      <c r="L172" s="1113">
        <v>6.21</v>
      </c>
      <c r="M172" s="1113">
        <v>6.49</v>
      </c>
    </row>
    <row r="173" spans="1:13" ht="14.25" customHeight="1" x14ac:dyDescent="0.25">
      <c r="A173" s="1430"/>
      <c r="B173" s="1446"/>
      <c r="C173" s="1135" t="s">
        <v>4047</v>
      </c>
      <c r="D173" s="1112" t="s">
        <v>4048</v>
      </c>
      <c r="E173" s="1112">
        <v>437136</v>
      </c>
      <c r="F173" s="1112">
        <v>1219338</v>
      </c>
      <c r="G173" s="1112" t="s">
        <v>36</v>
      </c>
      <c r="H173" s="1112" t="s">
        <v>1701</v>
      </c>
      <c r="I173" s="1112" t="s">
        <v>1701</v>
      </c>
      <c r="J173" s="1113">
        <v>6.33</v>
      </c>
      <c r="K173" s="1113">
        <v>7.0350000000000001</v>
      </c>
      <c r="L173" s="1113">
        <v>6.75</v>
      </c>
      <c r="M173" s="1113">
        <v>7.14</v>
      </c>
    </row>
    <row r="174" spans="1:13" ht="14.25" customHeight="1" x14ac:dyDescent="0.25">
      <c r="A174" s="1430"/>
      <c r="B174" s="1451" t="s">
        <v>1618</v>
      </c>
      <c r="C174" s="1150" t="s">
        <v>4049</v>
      </c>
      <c r="D174" s="1151" t="s">
        <v>4050</v>
      </c>
      <c r="E174" s="1152">
        <v>396005</v>
      </c>
      <c r="F174" s="1153">
        <v>1182789</v>
      </c>
      <c r="G174" s="1153" t="s">
        <v>36</v>
      </c>
      <c r="H174" s="1153" t="s">
        <v>4051</v>
      </c>
      <c r="I174" s="1153" t="s">
        <v>4052</v>
      </c>
      <c r="J174" s="1154">
        <v>7.71</v>
      </c>
      <c r="K174" s="1154">
        <v>7</v>
      </c>
      <c r="L174" s="1154">
        <v>5.6</v>
      </c>
      <c r="M174" s="1154">
        <v>7.87</v>
      </c>
    </row>
    <row r="175" spans="1:13" ht="14.25" customHeight="1" x14ac:dyDescent="0.25">
      <c r="A175" s="1430"/>
      <c r="B175" s="1452"/>
      <c r="C175" s="1150" t="s">
        <v>4055</v>
      </c>
      <c r="D175" s="1151" t="s">
        <v>4056</v>
      </c>
      <c r="E175" s="1152">
        <v>396513</v>
      </c>
      <c r="F175" s="1152">
        <v>1185236</v>
      </c>
      <c r="G175" s="1153" t="s">
        <v>36</v>
      </c>
      <c r="H175" s="1153" t="s">
        <v>4051</v>
      </c>
      <c r="I175" s="1153" t="s">
        <v>4052</v>
      </c>
      <c r="J175" s="1154">
        <v>7.24</v>
      </c>
      <c r="K175" s="1154">
        <v>6.9</v>
      </c>
      <c r="L175" s="1154">
        <v>5.8</v>
      </c>
      <c r="M175" s="1154">
        <v>5.58</v>
      </c>
    </row>
    <row r="176" spans="1:13" ht="14.25" customHeight="1" x14ac:dyDescent="0.25">
      <c r="A176" s="1430"/>
      <c r="B176" s="1452"/>
      <c r="C176" s="1150" t="s">
        <v>4057</v>
      </c>
      <c r="D176" s="1151" t="s">
        <v>4058</v>
      </c>
      <c r="E176" s="1152">
        <v>406466</v>
      </c>
      <c r="F176" s="1152">
        <v>1195288</v>
      </c>
      <c r="G176" s="1153" t="s">
        <v>36</v>
      </c>
      <c r="H176" s="1153" t="s">
        <v>1701</v>
      </c>
      <c r="I176" s="1153" t="s">
        <v>4059</v>
      </c>
      <c r="J176" s="1154">
        <v>6.25</v>
      </c>
      <c r="K176" s="1154">
        <v>6.7</v>
      </c>
      <c r="L176" s="1154">
        <v>6.1</v>
      </c>
      <c r="M176" s="1154">
        <v>7.86</v>
      </c>
    </row>
    <row r="177" spans="1:13" ht="14.25" customHeight="1" x14ac:dyDescent="0.25">
      <c r="A177" s="1430"/>
      <c r="B177" s="1452"/>
      <c r="C177" s="1150" t="s">
        <v>1618</v>
      </c>
      <c r="D177" s="1151" t="s">
        <v>4060</v>
      </c>
      <c r="E177" s="1152">
        <v>419081</v>
      </c>
      <c r="F177" s="1152">
        <v>1213800</v>
      </c>
      <c r="G177" s="1153" t="s">
        <v>36</v>
      </c>
      <c r="H177" s="1153" t="s">
        <v>1701</v>
      </c>
      <c r="I177" s="1153" t="s">
        <v>4059</v>
      </c>
      <c r="J177" s="1154">
        <v>6.74</v>
      </c>
      <c r="K177" s="1154">
        <v>7.3</v>
      </c>
      <c r="L177" s="1154">
        <v>5.5</v>
      </c>
      <c r="M177" s="1154">
        <v>8.01</v>
      </c>
    </row>
    <row r="178" spans="1:13" ht="14.25" customHeight="1" x14ac:dyDescent="0.25">
      <c r="A178" s="1430"/>
      <c r="B178" s="1452"/>
      <c r="C178" s="1150" t="s">
        <v>4061</v>
      </c>
      <c r="D178" s="1151" t="s">
        <v>4062</v>
      </c>
      <c r="E178" s="1152">
        <v>424116</v>
      </c>
      <c r="F178" s="1152">
        <v>1198841</v>
      </c>
      <c r="G178" s="1153" t="s">
        <v>36</v>
      </c>
      <c r="H178" s="1153" t="s">
        <v>1701</v>
      </c>
      <c r="I178" s="1153" t="s">
        <v>4059</v>
      </c>
      <c r="J178" s="1154">
        <v>6.7</v>
      </c>
      <c r="K178" s="1154">
        <v>7.1</v>
      </c>
      <c r="L178" s="1154">
        <v>6.2</v>
      </c>
      <c r="M178" s="1154">
        <v>8.9</v>
      </c>
    </row>
    <row r="179" spans="1:13" ht="14.25" customHeight="1" x14ac:dyDescent="0.25">
      <c r="A179" s="1430"/>
      <c r="B179" s="1447" t="s">
        <v>1643</v>
      </c>
      <c r="C179" s="1139" t="s">
        <v>4063</v>
      </c>
      <c r="D179" s="1140" t="s">
        <v>4064</v>
      </c>
      <c r="E179" s="1140">
        <v>445595</v>
      </c>
      <c r="F179" s="1140">
        <v>1150072</v>
      </c>
      <c r="G179" s="1140" t="s">
        <v>36</v>
      </c>
      <c r="H179" s="1140" t="s">
        <v>1643</v>
      </c>
      <c r="I179" s="1140" t="s">
        <v>4065</v>
      </c>
      <c r="J179" s="1142">
        <v>6.8</v>
      </c>
      <c r="K179" s="1142">
        <v>7.33</v>
      </c>
      <c r="L179" s="1142">
        <v>7.59</v>
      </c>
      <c r="M179" s="1142">
        <v>7.12</v>
      </c>
    </row>
    <row r="180" spans="1:13" ht="14.25" customHeight="1" x14ac:dyDescent="0.25">
      <c r="A180" s="1430"/>
      <c r="B180" s="1431"/>
      <c r="C180" s="1139" t="s">
        <v>1643</v>
      </c>
      <c r="D180" s="1140" t="s">
        <v>4066</v>
      </c>
      <c r="E180" s="1140">
        <v>448391</v>
      </c>
      <c r="F180" s="1140">
        <v>1154099</v>
      </c>
      <c r="G180" s="1140" t="s">
        <v>36</v>
      </c>
      <c r="H180" s="1140" t="s">
        <v>1643</v>
      </c>
      <c r="I180" s="1140" t="s">
        <v>4065</v>
      </c>
      <c r="J180" s="1142">
        <v>6.96</v>
      </c>
      <c r="K180" s="1142">
        <v>7.12</v>
      </c>
      <c r="L180" s="1142">
        <v>7.47</v>
      </c>
      <c r="M180" s="1142">
        <v>6.15</v>
      </c>
    </row>
    <row r="181" spans="1:13" ht="14.25" customHeight="1" x14ac:dyDescent="0.25">
      <c r="A181" s="1430"/>
      <c r="B181" s="1431"/>
      <c r="C181" s="1139" t="s">
        <v>1643</v>
      </c>
      <c r="D181" s="1140" t="s">
        <v>4067</v>
      </c>
      <c r="E181" s="1140">
        <v>447360</v>
      </c>
      <c r="F181" s="1140">
        <v>1164091</v>
      </c>
      <c r="G181" s="1140" t="s">
        <v>36</v>
      </c>
      <c r="H181" s="1140" t="s">
        <v>1643</v>
      </c>
      <c r="I181" s="1140" t="s">
        <v>4038</v>
      </c>
      <c r="J181" s="1142">
        <v>6.72</v>
      </c>
      <c r="K181" s="1142">
        <v>6.97</v>
      </c>
      <c r="L181" s="1142">
        <v>7.23</v>
      </c>
      <c r="M181" s="1142">
        <v>6.39</v>
      </c>
    </row>
    <row r="182" spans="1:13" ht="14.25" customHeight="1" x14ac:dyDescent="0.25">
      <c r="A182" s="1430"/>
      <c r="B182" s="1431"/>
      <c r="C182" s="1139" t="s">
        <v>1643</v>
      </c>
      <c r="D182" s="1140" t="s">
        <v>4068</v>
      </c>
      <c r="E182" s="1140">
        <v>446170</v>
      </c>
      <c r="F182" s="1140">
        <v>1167233</v>
      </c>
      <c r="G182" s="1140" t="s">
        <v>36</v>
      </c>
      <c r="H182" s="1140" t="s">
        <v>1643</v>
      </c>
      <c r="I182" s="1140" t="s">
        <v>4035</v>
      </c>
      <c r="J182" s="1142">
        <v>6.96</v>
      </c>
      <c r="K182" s="1142">
        <v>6.8</v>
      </c>
      <c r="L182" s="1142">
        <v>7.36</v>
      </c>
      <c r="M182" s="1142">
        <v>6.32</v>
      </c>
    </row>
    <row r="183" spans="1:13" ht="14.25" customHeight="1" x14ac:dyDescent="0.25">
      <c r="A183" s="1430"/>
      <c r="B183" s="1431"/>
      <c r="C183" s="1139" t="s">
        <v>1643</v>
      </c>
      <c r="D183" s="1140" t="s">
        <v>4069</v>
      </c>
      <c r="E183" s="1140">
        <v>472597</v>
      </c>
      <c r="F183" s="1140">
        <v>1178771</v>
      </c>
      <c r="G183" s="1140" t="s">
        <v>36</v>
      </c>
      <c r="H183" s="1140" t="s">
        <v>1643</v>
      </c>
      <c r="I183" s="1140" t="s">
        <v>4070</v>
      </c>
      <c r="J183" s="1142">
        <v>6.67</v>
      </c>
      <c r="K183" s="1142">
        <v>6.91</v>
      </c>
      <c r="L183" s="1142">
        <v>7.46</v>
      </c>
      <c r="M183" s="1142">
        <v>6.34</v>
      </c>
    </row>
    <row r="184" spans="1:13" ht="14.25" customHeight="1" x14ac:dyDescent="0.25">
      <c r="A184" s="1430"/>
      <c r="B184" s="1431"/>
      <c r="C184" s="1139" t="s">
        <v>1643</v>
      </c>
      <c r="D184" s="1140" t="s">
        <v>4071</v>
      </c>
      <c r="E184" s="1140">
        <v>478588</v>
      </c>
      <c r="F184" s="1140">
        <v>1192460</v>
      </c>
      <c r="G184" s="1140" t="s">
        <v>36</v>
      </c>
      <c r="H184" s="1140" t="s">
        <v>1643</v>
      </c>
      <c r="I184" s="1140" t="s">
        <v>4070</v>
      </c>
      <c r="J184" s="1142">
        <v>7.46</v>
      </c>
      <c r="K184" s="1142">
        <v>6.75</v>
      </c>
      <c r="L184" s="1142">
        <v>7.42</v>
      </c>
      <c r="M184" s="1142">
        <v>6.4</v>
      </c>
    </row>
    <row r="185" spans="1:13" ht="14.25" customHeight="1" x14ac:dyDescent="0.25">
      <c r="A185" s="1430"/>
      <c r="B185" s="1453" t="s">
        <v>1647</v>
      </c>
      <c r="C185" s="1150" t="s">
        <v>4072</v>
      </c>
      <c r="D185" s="1151" t="s">
        <v>4073</v>
      </c>
      <c r="E185" s="1158">
        <v>482052</v>
      </c>
      <c r="F185" s="1158">
        <v>1128601</v>
      </c>
      <c r="G185" s="1158" t="s">
        <v>37</v>
      </c>
      <c r="H185" s="1158" t="s">
        <v>37</v>
      </c>
      <c r="I185" s="1158" t="s">
        <v>4074</v>
      </c>
      <c r="J185" s="1159">
        <v>7.85</v>
      </c>
      <c r="K185" s="1159">
        <v>8.9</v>
      </c>
      <c r="L185" s="1159">
        <v>8.5</v>
      </c>
      <c r="M185" s="1159">
        <v>8.9600000000000009</v>
      </c>
    </row>
    <row r="186" spans="1:13" ht="14.25" customHeight="1" x14ac:dyDescent="0.25">
      <c r="A186" s="1430"/>
      <c r="B186" s="1452"/>
      <c r="C186" s="1150" t="s">
        <v>4075</v>
      </c>
      <c r="D186" s="1151" t="s">
        <v>4076</v>
      </c>
      <c r="E186" s="1158">
        <v>479928</v>
      </c>
      <c r="F186" s="1158">
        <v>1135348</v>
      </c>
      <c r="G186" s="1158" t="s">
        <v>37</v>
      </c>
      <c r="H186" s="1158" t="s">
        <v>37</v>
      </c>
      <c r="I186" s="1158" t="s">
        <v>4074</v>
      </c>
      <c r="J186" s="1159">
        <v>7.75</v>
      </c>
      <c r="K186" s="1159">
        <v>8</v>
      </c>
      <c r="L186" s="1159">
        <v>6.5</v>
      </c>
      <c r="M186" s="1159">
        <v>8.73</v>
      </c>
    </row>
    <row r="187" spans="1:13" ht="14.25" customHeight="1" x14ac:dyDescent="0.25">
      <c r="A187" s="1430"/>
      <c r="B187" s="1452"/>
      <c r="C187" s="1150" t="s">
        <v>1699</v>
      </c>
      <c r="D187" s="1151" t="s">
        <v>4077</v>
      </c>
      <c r="E187" s="1158">
        <v>499537</v>
      </c>
      <c r="F187" s="1158">
        <v>1153320</v>
      </c>
      <c r="G187" s="1158" t="s">
        <v>37</v>
      </c>
      <c r="H187" s="1158" t="s">
        <v>1647</v>
      </c>
      <c r="I187" s="1158" t="s">
        <v>1699</v>
      </c>
      <c r="J187" s="1159">
        <v>7.04</v>
      </c>
      <c r="K187" s="1159">
        <v>7.1</v>
      </c>
      <c r="L187" s="1159">
        <v>6</v>
      </c>
      <c r="M187" s="1159">
        <v>8.51</v>
      </c>
    </row>
    <row r="188" spans="1:13" ht="14.25" customHeight="1" x14ac:dyDescent="0.25">
      <c r="A188" s="1430"/>
      <c r="B188" s="1452"/>
      <c r="C188" s="1150" t="s">
        <v>1647</v>
      </c>
      <c r="D188" s="1151" t="s">
        <v>4078</v>
      </c>
      <c r="E188" s="1152">
        <v>498841</v>
      </c>
      <c r="F188" s="1152">
        <v>1155364</v>
      </c>
      <c r="G188" s="1158" t="s">
        <v>37</v>
      </c>
      <c r="H188" s="1158" t="s">
        <v>1647</v>
      </c>
      <c r="I188" s="1158" t="s">
        <v>1699</v>
      </c>
      <c r="J188" s="1159">
        <v>7.16</v>
      </c>
      <c r="K188" s="1159">
        <v>7.4</v>
      </c>
      <c r="L188" s="1159">
        <v>6.4</v>
      </c>
      <c r="M188" s="1159">
        <v>8.27</v>
      </c>
    </row>
    <row r="189" spans="1:13" ht="14.25" customHeight="1" x14ac:dyDescent="0.25">
      <c r="A189" s="1430"/>
      <c r="B189" s="1452"/>
      <c r="C189" s="1150" t="s">
        <v>1647</v>
      </c>
      <c r="D189" s="1151" t="s">
        <v>4079</v>
      </c>
      <c r="E189" s="1152">
        <v>499819</v>
      </c>
      <c r="F189" s="1152">
        <v>1173656</v>
      </c>
      <c r="G189" s="1158" t="s">
        <v>37</v>
      </c>
      <c r="H189" s="1158" t="s">
        <v>1647</v>
      </c>
      <c r="I189" s="1158" t="s">
        <v>1699</v>
      </c>
      <c r="J189" s="1159">
        <v>6.75</v>
      </c>
      <c r="K189" s="1159">
        <v>7.7</v>
      </c>
      <c r="L189" s="1159">
        <v>6.9</v>
      </c>
      <c r="M189" s="1159">
        <v>6.89</v>
      </c>
    </row>
    <row r="190" spans="1:13" ht="14.25" customHeight="1" x14ac:dyDescent="0.25">
      <c r="A190" s="1430"/>
      <c r="B190" s="1452"/>
      <c r="C190" s="1150" t="s">
        <v>1645</v>
      </c>
      <c r="D190" s="1151" t="s">
        <v>4080</v>
      </c>
      <c r="E190" s="1161">
        <v>493786</v>
      </c>
      <c r="F190" s="1161">
        <v>1173389</v>
      </c>
      <c r="G190" s="1158" t="s">
        <v>37</v>
      </c>
      <c r="H190" s="1158" t="s">
        <v>1647</v>
      </c>
      <c r="I190" s="1158" t="s">
        <v>1699</v>
      </c>
      <c r="J190" s="1159">
        <v>6.21</v>
      </c>
      <c r="K190" s="1159">
        <v>6.8</v>
      </c>
      <c r="L190" s="1159">
        <v>6</v>
      </c>
      <c r="M190" s="1159">
        <v>5.92</v>
      </c>
    </row>
    <row r="191" spans="1:13" ht="14.25" customHeight="1" x14ac:dyDescent="0.25">
      <c r="A191" s="1430"/>
      <c r="B191" s="1444" t="s">
        <v>4081</v>
      </c>
      <c r="C191" s="1122" t="s">
        <v>4081</v>
      </c>
      <c r="D191" s="1119" t="s">
        <v>4082</v>
      </c>
      <c r="E191" s="1119">
        <v>482592</v>
      </c>
      <c r="F191" s="1119">
        <v>1175164</v>
      </c>
      <c r="G191" s="1119" t="s">
        <v>37</v>
      </c>
      <c r="H191" s="1119" t="s">
        <v>1647</v>
      </c>
      <c r="I191" s="1119" t="s">
        <v>4081</v>
      </c>
      <c r="J191" s="1120">
        <v>6.39</v>
      </c>
      <c r="K191" s="1120">
        <v>7.25</v>
      </c>
      <c r="L191" s="1120">
        <v>7.01</v>
      </c>
      <c r="M191" s="1120">
        <v>6.69</v>
      </c>
    </row>
    <row r="192" spans="1:13" ht="14.25" customHeight="1" x14ac:dyDescent="0.25">
      <c r="A192" s="1430"/>
      <c r="B192" s="1431"/>
      <c r="C192" s="1122" t="s">
        <v>4081</v>
      </c>
      <c r="D192" s="1119" t="s">
        <v>4083</v>
      </c>
      <c r="E192" s="1119">
        <v>489977</v>
      </c>
      <c r="F192" s="1119">
        <v>1190025</v>
      </c>
      <c r="G192" s="1119" t="s">
        <v>37</v>
      </c>
      <c r="H192" s="1119" t="s">
        <v>1647</v>
      </c>
      <c r="I192" s="1119" t="s">
        <v>4081</v>
      </c>
      <c r="J192" s="1120">
        <v>5.7149999999999999</v>
      </c>
      <c r="K192" s="1120">
        <v>7.0350000000000001</v>
      </c>
      <c r="L192" s="1120">
        <v>6.34</v>
      </c>
      <c r="M192" s="1120">
        <v>6.34</v>
      </c>
    </row>
    <row r="193" spans="1:13" ht="14.25" customHeight="1" x14ac:dyDescent="0.25">
      <c r="A193" s="1430"/>
      <c r="B193" s="1454" t="s">
        <v>3404</v>
      </c>
      <c r="C193" s="1163" t="s">
        <v>1646</v>
      </c>
      <c r="D193" s="1164" t="s">
        <v>4084</v>
      </c>
      <c r="E193" s="1164">
        <v>505845</v>
      </c>
      <c r="F193" s="1164">
        <v>1121951</v>
      </c>
      <c r="G193" s="1164" t="s">
        <v>1689</v>
      </c>
      <c r="H193" s="1164" t="s">
        <v>4085</v>
      </c>
      <c r="I193" s="1164" t="s">
        <v>3520</v>
      </c>
      <c r="J193" s="1165">
        <v>3.18</v>
      </c>
      <c r="K193" s="1165">
        <v>3.05</v>
      </c>
      <c r="L193" s="1165">
        <v>3.07</v>
      </c>
      <c r="M193" s="1165">
        <v>3.57</v>
      </c>
    </row>
    <row r="194" spans="1:13" ht="14.25" customHeight="1" x14ac:dyDescent="0.25">
      <c r="A194" s="1430"/>
      <c r="B194" s="1454"/>
      <c r="C194" s="1163" t="s">
        <v>4086</v>
      </c>
      <c r="D194" s="1164" t="s">
        <v>4087</v>
      </c>
      <c r="E194" s="1164">
        <v>521342</v>
      </c>
      <c r="F194" s="1164">
        <v>1123861</v>
      </c>
      <c r="G194" s="1164" t="s">
        <v>3369</v>
      </c>
      <c r="H194" s="1164" t="s">
        <v>3434</v>
      </c>
      <c r="I194" s="1164" t="s">
        <v>3435</v>
      </c>
      <c r="J194" s="1165">
        <v>7.26</v>
      </c>
      <c r="K194" s="1165">
        <v>6.6</v>
      </c>
      <c r="L194" s="1165">
        <v>7.6</v>
      </c>
      <c r="M194" s="1165">
        <v>6.55</v>
      </c>
    </row>
    <row r="195" spans="1:13" ht="14.25" customHeight="1" x14ac:dyDescent="0.25">
      <c r="A195" s="1430"/>
      <c r="B195" s="1454"/>
      <c r="C195" s="1163" t="s">
        <v>1646</v>
      </c>
      <c r="D195" s="1164" t="s">
        <v>4088</v>
      </c>
      <c r="E195" s="1164">
        <v>501187</v>
      </c>
      <c r="F195" s="1164">
        <v>1156754</v>
      </c>
      <c r="G195" s="1164" t="s">
        <v>37</v>
      </c>
      <c r="H195" s="1164" t="s">
        <v>1647</v>
      </c>
      <c r="I195" s="1164" t="s">
        <v>1699</v>
      </c>
      <c r="J195" s="1165">
        <v>6.4</v>
      </c>
      <c r="K195" s="1165">
        <v>6.32</v>
      </c>
      <c r="L195" s="1165">
        <v>6.74</v>
      </c>
      <c r="M195" s="1165">
        <v>6.03</v>
      </c>
    </row>
    <row r="196" spans="1:13" ht="14.25" customHeight="1" x14ac:dyDescent="0.25">
      <c r="A196" s="1430"/>
      <c r="B196" s="1454"/>
      <c r="C196" s="1163" t="s">
        <v>3404</v>
      </c>
      <c r="D196" s="1164" t="s">
        <v>4089</v>
      </c>
      <c r="E196" s="1164">
        <v>515850</v>
      </c>
      <c r="F196" s="1164">
        <v>1145812</v>
      </c>
      <c r="G196" s="1164" t="s">
        <v>37</v>
      </c>
      <c r="H196" s="1164" t="s">
        <v>1647</v>
      </c>
      <c r="I196" s="1164" t="s">
        <v>4090</v>
      </c>
      <c r="J196" s="1165">
        <v>6.63</v>
      </c>
      <c r="K196" s="1165">
        <v>6.77</v>
      </c>
      <c r="L196" s="1165">
        <v>6.65</v>
      </c>
      <c r="M196" s="1165">
        <v>6.41</v>
      </c>
    </row>
    <row r="197" spans="1:13" ht="14.25" customHeight="1" x14ac:dyDescent="0.25">
      <c r="A197" s="1449"/>
      <c r="B197" s="1455"/>
      <c r="C197" s="1168" t="s">
        <v>1646</v>
      </c>
      <c r="D197" s="1169" t="s">
        <v>4091</v>
      </c>
      <c r="E197" s="1169">
        <v>511157</v>
      </c>
      <c r="F197" s="1169">
        <v>1147119</v>
      </c>
      <c r="G197" s="1169" t="s">
        <v>3369</v>
      </c>
      <c r="H197" s="1169" t="s">
        <v>3434</v>
      </c>
      <c r="I197" s="1169" t="s">
        <v>4092</v>
      </c>
      <c r="J197" s="1170">
        <v>6.69</v>
      </c>
      <c r="K197" s="1170">
        <v>6.57</v>
      </c>
      <c r="L197" s="1170">
        <v>7.36</v>
      </c>
      <c r="M197" s="1170">
        <v>6.71</v>
      </c>
    </row>
    <row r="198" spans="1:13" ht="14.25" customHeight="1" x14ac:dyDescent="0.25">
      <c r="A198" s="12" t="s">
        <v>4093</v>
      </c>
      <c r="B198" s="12"/>
      <c r="C198" s="12"/>
      <c r="D198" s="12"/>
      <c r="E198" s="12"/>
      <c r="F198" s="12"/>
      <c r="G198" s="12"/>
      <c r="H198" s="12"/>
      <c r="I198" s="12"/>
      <c r="J198" s="12"/>
      <c r="K198" s="12"/>
      <c r="L198" s="12"/>
      <c r="M198" s="12"/>
    </row>
    <row r="199" spans="1:13" ht="14.25" customHeight="1" x14ac:dyDescent="0.25">
      <c r="J199" s="799"/>
      <c r="K199" s="799"/>
      <c r="L199" s="799"/>
      <c r="M199" s="799"/>
    </row>
    <row r="200" spans="1:13" ht="14.25" customHeight="1" x14ac:dyDescent="0.25">
      <c r="A200" s="877" t="s">
        <v>3526</v>
      </c>
      <c r="B200" s="1420" t="s">
        <v>3527</v>
      </c>
      <c r="C200" s="1420"/>
      <c r="J200" s="799"/>
      <c r="K200" s="799"/>
      <c r="L200" s="799"/>
      <c r="M200" s="799"/>
    </row>
    <row r="201" spans="1:13" ht="14.25" customHeight="1" x14ac:dyDescent="0.25">
      <c r="A201" s="878" t="s">
        <v>2058</v>
      </c>
      <c r="B201" s="1421" t="s">
        <v>3528</v>
      </c>
      <c r="C201" s="1421"/>
      <c r="J201" s="799"/>
      <c r="K201" s="799"/>
      <c r="L201" s="799"/>
      <c r="M201" s="799"/>
    </row>
    <row r="202" spans="1:13" ht="14.25" customHeight="1" x14ac:dyDescent="0.25">
      <c r="A202" s="878" t="s">
        <v>3529</v>
      </c>
      <c r="B202" s="1421" t="s">
        <v>3530</v>
      </c>
      <c r="C202" s="1421"/>
      <c r="J202" s="799"/>
      <c r="K202" s="799"/>
      <c r="L202" s="799"/>
      <c r="M202" s="799"/>
    </row>
    <row r="203" spans="1:13" ht="14.25" customHeight="1" x14ac:dyDescent="0.25">
      <c r="A203" s="879" t="s">
        <v>3333</v>
      </c>
      <c r="B203" s="1422" t="s">
        <v>3531</v>
      </c>
      <c r="C203" s="1422"/>
      <c r="J203" s="799"/>
      <c r="K203" s="799"/>
      <c r="L203" s="799"/>
      <c r="M203" s="799"/>
    </row>
    <row r="204" spans="1:13" ht="14.25" customHeight="1" x14ac:dyDescent="0.25">
      <c r="J204" s="799"/>
      <c r="K204" s="799"/>
      <c r="L204" s="799"/>
      <c r="M204" s="799"/>
    </row>
    <row r="205" spans="1:13" ht="14.25" customHeight="1" x14ac:dyDescent="0.25"/>
    <row r="206" spans="1:13" ht="14.25" customHeight="1" x14ac:dyDescent="0.25"/>
    <row r="207" spans="1:13" ht="14.25" customHeight="1" x14ac:dyDescent="0.25"/>
    <row r="208" spans="1:13"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sheetData>
  <mergeCells count="73">
    <mergeCell ref="A168:A197"/>
    <mergeCell ref="B168:B173"/>
    <mergeCell ref="B174:B178"/>
    <mergeCell ref="B179:B184"/>
    <mergeCell ref="B185:B190"/>
    <mergeCell ref="B191:B192"/>
    <mergeCell ref="B193:B197"/>
    <mergeCell ref="B164:M164"/>
    <mergeCell ref="C165:C167"/>
    <mergeCell ref="D165:D167"/>
    <mergeCell ref="E165:I165"/>
    <mergeCell ref="J165:M165"/>
    <mergeCell ref="B166:B167"/>
    <mergeCell ref="G166:G167"/>
    <mergeCell ref="H166:H167"/>
    <mergeCell ref="I166:I167"/>
    <mergeCell ref="A124:A163"/>
    <mergeCell ref="B124:B132"/>
    <mergeCell ref="B133:B143"/>
    <mergeCell ref="B144:B150"/>
    <mergeCell ref="B151:B158"/>
    <mergeCell ref="B159:B163"/>
    <mergeCell ref="B120:M120"/>
    <mergeCell ref="C121:C123"/>
    <mergeCell ref="D121:D123"/>
    <mergeCell ref="E121:I121"/>
    <mergeCell ref="J121:M121"/>
    <mergeCell ref="B122:B123"/>
    <mergeCell ref="G122:G123"/>
    <mergeCell ref="H122:H123"/>
    <mergeCell ref="I122:I123"/>
    <mergeCell ref="A67:A119"/>
    <mergeCell ref="B67:B79"/>
    <mergeCell ref="B80:B82"/>
    <mergeCell ref="B83:B86"/>
    <mergeCell ref="B87:B90"/>
    <mergeCell ref="B91:B98"/>
    <mergeCell ref="B99:B105"/>
    <mergeCell ref="B106:B107"/>
    <mergeCell ref="B108:B111"/>
    <mergeCell ref="B112:B114"/>
    <mergeCell ref="B115:B119"/>
    <mergeCell ref="E64:I64"/>
    <mergeCell ref="J64:M64"/>
    <mergeCell ref="B65:B66"/>
    <mergeCell ref="G65:G66"/>
    <mergeCell ref="H65:H66"/>
    <mergeCell ref="I65:I66"/>
    <mergeCell ref="A18:A62"/>
    <mergeCell ref="B18:B21"/>
    <mergeCell ref="B22:B29"/>
    <mergeCell ref="B30:B37"/>
    <mergeCell ref="B38:B41"/>
    <mergeCell ref="B42:B48"/>
    <mergeCell ref="B49:B51"/>
    <mergeCell ref="B52:B56"/>
    <mergeCell ref="B57:B62"/>
    <mergeCell ref="B200:C200"/>
    <mergeCell ref="B201:C201"/>
    <mergeCell ref="B202:C202"/>
    <mergeCell ref="B203:C203"/>
    <mergeCell ref="B14:M14"/>
    <mergeCell ref="C15:C17"/>
    <mergeCell ref="D15:D17"/>
    <mergeCell ref="E15:I15"/>
    <mergeCell ref="J15:M15"/>
    <mergeCell ref="B16:B17"/>
    <mergeCell ref="G16:G17"/>
    <mergeCell ref="H16:H17"/>
    <mergeCell ref="I16:I17"/>
    <mergeCell ref="B63:M63"/>
    <mergeCell ref="C64:C66"/>
    <mergeCell ref="D64:D66"/>
  </mergeCells>
  <hyperlinks>
    <hyperlink ref="A1" location="'C1'!A1" display="Regresar"/>
    <hyperlink ref="H1" location="'HM 1.3.2.f.1'!A1" display="Ver metadato"/>
  </hyperlinks>
  <pageMargins left="0.7" right="0.7" top="0.75" bottom="0.75" header="0.3" footer="0.3"/>
  <pageSetup orientation="portrait" horizontalDpi="90" verticalDpi="90"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4">
    <tabColor theme="8" tint="-0.499984740745262"/>
    <pageSetUpPr fitToPage="1"/>
  </sheetPr>
  <dimension ref="A1:Z997"/>
  <sheetViews>
    <sheetView showGridLines="0" zoomScale="80" zoomScaleNormal="80" workbookViewId="0">
      <selection activeCell="E24" sqref="E24"/>
    </sheetView>
  </sheetViews>
  <sheetFormatPr baseColWidth="10" defaultColWidth="14.42578125" defaultRowHeight="15" x14ac:dyDescent="0.25"/>
  <cols>
    <col min="1" max="1" width="12" style="134" customWidth="1"/>
    <col min="2" max="2" width="30.28515625" style="134" customWidth="1"/>
    <col min="3" max="3" width="37.7109375" style="134" customWidth="1"/>
    <col min="4" max="4" width="34.28515625" style="134" customWidth="1"/>
    <col min="5" max="5" width="25.42578125" style="134" customWidth="1"/>
    <col min="6" max="6" width="24.7109375" style="134" customWidth="1"/>
    <col min="7" max="7" width="25.7109375" style="134" customWidth="1"/>
    <col min="8" max="8" width="16" style="134" customWidth="1"/>
    <col min="9" max="9" width="16.28515625" style="134" customWidth="1"/>
    <col min="10" max="10" width="21.7109375" style="134" customWidth="1"/>
    <col min="11" max="26" width="11.42578125" style="134" customWidth="1"/>
    <col min="27" max="16384" width="14.42578125" style="134"/>
  </cols>
  <sheetData>
    <row r="1" spans="1:26" s="501" customFormat="1" ht="15.6" x14ac:dyDescent="0.25">
      <c r="A1" s="23" t="s">
        <v>32</v>
      </c>
      <c r="B1" s="502"/>
      <c r="C1" s="502"/>
      <c r="D1" s="502"/>
      <c r="E1" s="502"/>
      <c r="F1" s="502"/>
      <c r="G1" s="502"/>
      <c r="H1" s="502"/>
      <c r="I1" s="502"/>
      <c r="J1" s="502"/>
      <c r="K1" s="502"/>
      <c r="L1" s="502"/>
      <c r="M1" s="502"/>
      <c r="N1" s="502"/>
      <c r="O1" s="502"/>
      <c r="P1" s="502"/>
      <c r="Q1" s="502"/>
      <c r="R1" s="502"/>
      <c r="S1" s="502"/>
      <c r="T1" s="502"/>
      <c r="U1" s="502"/>
      <c r="V1" s="502"/>
      <c r="W1" s="502"/>
      <c r="X1" s="502"/>
      <c r="Y1" s="502"/>
      <c r="Z1" s="502"/>
    </row>
    <row r="2" spans="1:26" ht="42" customHeight="1" x14ac:dyDescent="0.25">
      <c r="A2" s="445"/>
      <c r="B2" s="445"/>
      <c r="C2" s="445"/>
      <c r="D2" s="445"/>
      <c r="E2" s="445"/>
      <c r="F2" s="446" t="s">
        <v>264</v>
      </c>
      <c r="G2" s="447"/>
      <c r="H2" s="445"/>
      <c r="I2" s="445"/>
      <c r="J2" s="445"/>
      <c r="K2" s="445"/>
      <c r="L2" s="445"/>
      <c r="M2" s="445"/>
      <c r="N2" s="445"/>
      <c r="O2" s="445"/>
      <c r="P2" s="445"/>
      <c r="Q2" s="445"/>
      <c r="R2" s="445"/>
      <c r="S2" s="445"/>
      <c r="T2" s="445"/>
      <c r="U2" s="445"/>
      <c r="V2" s="445"/>
      <c r="W2" s="445"/>
      <c r="X2" s="445"/>
      <c r="Y2" s="445"/>
      <c r="Z2" s="445"/>
    </row>
    <row r="3" spans="1:26" ht="45.75" customHeight="1" x14ac:dyDescent="0.25">
      <c r="A3" s="445"/>
      <c r="B3" s="1401" t="s">
        <v>265</v>
      </c>
      <c r="C3" s="1402"/>
      <c r="D3" s="1402"/>
      <c r="E3" s="1402"/>
      <c r="F3" s="1402"/>
      <c r="G3" s="1402"/>
      <c r="H3" s="445"/>
      <c r="I3" s="445"/>
      <c r="J3" s="445"/>
      <c r="K3" s="445"/>
      <c r="L3" s="445"/>
      <c r="M3" s="445"/>
      <c r="N3" s="445"/>
      <c r="O3" s="445"/>
      <c r="P3" s="445"/>
      <c r="Q3" s="445"/>
      <c r="R3" s="445"/>
      <c r="S3" s="445"/>
      <c r="T3" s="445"/>
      <c r="U3" s="445"/>
      <c r="V3" s="445"/>
      <c r="W3" s="445"/>
      <c r="X3" s="445"/>
      <c r="Y3" s="445"/>
      <c r="Z3" s="445"/>
    </row>
    <row r="4" spans="1:26" ht="15.6" x14ac:dyDescent="0.3">
      <c r="A4" s="445"/>
      <c r="B4" s="1403" t="s">
        <v>266</v>
      </c>
      <c r="C4" s="1402"/>
      <c r="D4" s="1402"/>
      <c r="E4" s="1402"/>
      <c r="F4" s="1402"/>
      <c r="G4" s="1402"/>
      <c r="H4" s="445"/>
      <c r="I4" s="445"/>
      <c r="J4" s="445"/>
      <c r="K4" s="445"/>
      <c r="L4" s="445"/>
      <c r="M4" s="445"/>
      <c r="N4" s="445"/>
      <c r="O4" s="445"/>
      <c r="P4" s="445"/>
      <c r="Q4" s="445"/>
      <c r="R4" s="445"/>
      <c r="S4" s="445"/>
      <c r="T4" s="445"/>
      <c r="U4" s="445"/>
      <c r="V4" s="445"/>
      <c r="W4" s="445"/>
      <c r="X4" s="445"/>
      <c r="Y4" s="445"/>
      <c r="Z4" s="445"/>
    </row>
    <row r="5" spans="1:26" ht="15.6" x14ac:dyDescent="0.3">
      <c r="A5" s="445"/>
      <c r="B5" s="1404"/>
      <c r="C5" s="1405"/>
      <c r="D5" s="1405"/>
      <c r="E5" s="445"/>
      <c r="F5" s="503"/>
      <c r="G5" s="503"/>
      <c r="H5" s="445"/>
      <c r="I5" s="445"/>
      <c r="J5" s="445"/>
      <c r="K5" s="445"/>
      <c r="L5" s="445"/>
      <c r="M5" s="445"/>
      <c r="N5" s="445"/>
      <c r="O5" s="445"/>
      <c r="P5" s="445"/>
      <c r="Q5" s="445"/>
      <c r="R5" s="445"/>
      <c r="S5" s="445"/>
      <c r="T5" s="445"/>
      <c r="U5" s="445"/>
      <c r="V5" s="445"/>
      <c r="W5" s="445"/>
      <c r="X5" s="445"/>
      <c r="Y5" s="445"/>
      <c r="Z5" s="445"/>
    </row>
    <row r="6" spans="1:26" ht="15.75" x14ac:dyDescent="0.25">
      <c r="A6" s="445"/>
      <c r="B6" s="1406" t="s">
        <v>267</v>
      </c>
      <c r="C6" s="1402"/>
      <c r="D6" s="1402"/>
      <c r="E6" s="1402"/>
      <c r="F6" s="1402"/>
      <c r="G6" s="1402"/>
      <c r="H6" s="445"/>
      <c r="I6" s="445"/>
      <c r="J6" s="445"/>
      <c r="K6" s="445"/>
      <c r="L6" s="445"/>
      <c r="M6" s="445"/>
      <c r="N6" s="445"/>
      <c r="O6" s="445"/>
      <c r="P6" s="445"/>
      <c r="Q6" s="445"/>
      <c r="R6" s="445"/>
      <c r="S6" s="445"/>
      <c r="T6" s="445"/>
      <c r="U6" s="445"/>
      <c r="V6" s="445"/>
      <c r="W6" s="445"/>
      <c r="X6" s="445"/>
      <c r="Y6" s="445"/>
      <c r="Z6" s="445"/>
    </row>
    <row r="7" spans="1:26" ht="15.6" x14ac:dyDescent="0.3">
      <c r="A7" s="445"/>
      <c r="B7" s="1404"/>
      <c r="C7" s="1405"/>
      <c r="D7" s="1405"/>
      <c r="E7" s="445"/>
      <c r="F7" s="503"/>
      <c r="G7" s="503"/>
      <c r="H7" s="445"/>
      <c r="I7" s="445"/>
      <c r="J7" s="445"/>
      <c r="K7" s="445"/>
      <c r="L7" s="445"/>
      <c r="M7" s="445"/>
      <c r="N7" s="445"/>
      <c r="O7" s="445"/>
      <c r="P7" s="445"/>
      <c r="Q7" s="445"/>
      <c r="R7" s="445"/>
      <c r="S7" s="445"/>
      <c r="T7" s="445"/>
      <c r="U7" s="445"/>
      <c r="V7" s="445"/>
      <c r="W7" s="445"/>
      <c r="X7" s="445"/>
      <c r="Y7" s="445"/>
      <c r="Z7" s="445"/>
    </row>
    <row r="8" spans="1:26" ht="15.6" x14ac:dyDescent="0.3">
      <c r="A8" s="445"/>
      <c r="B8" s="504" t="s">
        <v>268</v>
      </c>
      <c r="C8" s="1460" t="s">
        <v>324</v>
      </c>
      <c r="D8" s="1457"/>
      <c r="E8" s="1457"/>
      <c r="F8" s="1457"/>
      <c r="G8" s="1458"/>
      <c r="H8" s="445"/>
      <c r="I8" s="445"/>
      <c r="J8" s="445"/>
      <c r="K8" s="445"/>
      <c r="L8" s="445"/>
      <c r="M8" s="445"/>
      <c r="N8" s="445"/>
      <c r="O8" s="445"/>
      <c r="P8" s="445"/>
      <c r="Q8" s="445"/>
      <c r="R8" s="445"/>
      <c r="S8" s="445"/>
      <c r="T8" s="445"/>
      <c r="U8" s="445"/>
      <c r="V8" s="445"/>
      <c r="W8" s="445"/>
      <c r="X8" s="445"/>
      <c r="Y8" s="445"/>
      <c r="Z8" s="445"/>
    </row>
    <row r="9" spans="1:26" ht="31.5" x14ac:dyDescent="0.25">
      <c r="A9" s="445"/>
      <c r="B9" s="504" t="s">
        <v>270</v>
      </c>
      <c r="C9" s="1460" t="s">
        <v>3204</v>
      </c>
      <c r="D9" s="1457"/>
      <c r="E9" s="1457"/>
      <c r="F9" s="1457"/>
      <c r="G9" s="1458"/>
      <c r="H9" s="445"/>
      <c r="I9" s="445"/>
      <c r="J9" s="445"/>
      <c r="K9" s="445"/>
      <c r="L9" s="445"/>
      <c r="M9" s="445"/>
      <c r="N9" s="445"/>
      <c r="O9" s="445"/>
      <c r="P9" s="445"/>
      <c r="Q9" s="445"/>
      <c r="R9" s="445"/>
      <c r="S9" s="445"/>
      <c r="T9" s="445"/>
      <c r="U9" s="445"/>
      <c r="V9" s="445"/>
      <c r="W9" s="445"/>
      <c r="X9" s="445"/>
      <c r="Y9" s="445"/>
      <c r="Z9" s="445"/>
    </row>
    <row r="10" spans="1:26" ht="15.75" x14ac:dyDescent="0.25">
      <c r="A10" s="445"/>
      <c r="B10" s="1466" t="s">
        <v>271</v>
      </c>
      <c r="C10" s="818" t="s">
        <v>272</v>
      </c>
      <c r="D10" s="818" t="s">
        <v>273</v>
      </c>
      <c r="E10" s="818" t="s">
        <v>274</v>
      </c>
      <c r="F10" s="818" t="s">
        <v>275</v>
      </c>
      <c r="G10" s="818" t="s">
        <v>276</v>
      </c>
      <c r="H10" s="445"/>
      <c r="I10" s="445"/>
      <c r="J10" s="445"/>
      <c r="K10" s="445"/>
      <c r="L10" s="445"/>
      <c r="M10" s="445"/>
      <c r="N10" s="445"/>
      <c r="O10" s="445"/>
      <c r="P10" s="445"/>
      <c r="Q10" s="445"/>
      <c r="R10" s="445"/>
      <c r="S10" s="445"/>
      <c r="T10" s="445"/>
      <c r="U10" s="445"/>
      <c r="V10" s="445"/>
      <c r="W10" s="445"/>
      <c r="X10" s="445"/>
      <c r="Y10" s="445"/>
      <c r="Z10" s="445"/>
    </row>
    <row r="11" spans="1:26" ht="81.75" customHeight="1" x14ac:dyDescent="0.25">
      <c r="A11" s="445"/>
      <c r="B11" s="1467"/>
      <c r="C11" s="819" t="s">
        <v>325</v>
      </c>
      <c r="D11" s="819" t="s">
        <v>337</v>
      </c>
      <c r="E11" s="819" t="s">
        <v>99</v>
      </c>
      <c r="F11" s="819" t="s">
        <v>102</v>
      </c>
      <c r="G11" s="819" t="s">
        <v>623</v>
      </c>
      <c r="H11" s="445"/>
      <c r="I11" s="445"/>
      <c r="J11" s="445"/>
      <c r="K11" s="445"/>
      <c r="L11" s="445"/>
      <c r="M11" s="445"/>
      <c r="N11" s="445"/>
      <c r="O11" s="445"/>
      <c r="P11" s="445"/>
      <c r="Q11" s="445"/>
      <c r="R11" s="445"/>
      <c r="S11" s="445"/>
      <c r="T11" s="445"/>
      <c r="U11" s="445"/>
      <c r="V11" s="445"/>
      <c r="W11" s="445"/>
      <c r="X11" s="445"/>
      <c r="Y11" s="445"/>
      <c r="Z11" s="445"/>
    </row>
    <row r="12" spans="1:26" ht="17.25" customHeight="1" x14ac:dyDescent="0.25">
      <c r="A12" s="445"/>
      <c r="B12" s="1467"/>
      <c r="C12" s="819"/>
      <c r="D12" s="819"/>
      <c r="E12" s="819"/>
      <c r="F12" s="819" t="s">
        <v>282</v>
      </c>
      <c r="G12" s="819"/>
      <c r="H12" s="445"/>
      <c r="I12" s="445"/>
      <c r="J12" s="445"/>
      <c r="K12" s="445"/>
      <c r="L12" s="445"/>
      <c r="M12" s="445"/>
      <c r="N12" s="445"/>
      <c r="O12" s="445"/>
      <c r="P12" s="445"/>
      <c r="Q12" s="445"/>
      <c r="R12" s="445"/>
      <c r="S12" s="445"/>
      <c r="T12" s="445"/>
      <c r="U12" s="445"/>
      <c r="V12" s="445"/>
      <c r="W12" s="445"/>
      <c r="X12" s="445"/>
      <c r="Y12" s="445"/>
      <c r="Z12" s="445"/>
    </row>
    <row r="13" spans="1:26" ht="17.25" customHeight="1" x14ac:dyDescent="0.25">
      <c r="A13" s="445"/>
      <c r="B13" s="1468"/>
      <c r="C13" s="819"/>
      <c r="D13" s="819"/>
      <c r="E13" s="819"/>
      <c r="F13" s="819" t="s">
        <v>282</v>
      </c>
      <c r="G13" s="819"/>
      <c r="H13" s="445"/>
      <c r="I13" s="445"/>
      <c r="J13" s="445"/>
      <c r="K13" s="445"/>
      <c r="L13" s="445"/>
      <c r="M13" s="445"/>
      <c r="N13" s="445"/>
      <c r="O13" s="445"/>
      <c r="P13" s="445"/>
      <c r="Q13" s="445"/>
      <c r="R13" s="445"/>
      <c r="S13" s="445"/>
      <c r="T13" s="445"/>
      <c r="U13" s="445"/>
      <c r="V13" s="445"/>
      <c r="W13" s="445"/>
      <c r="X13" s="445"/>
      <c r="Y13" s="445"/>
      <c r="Z13" s="445"/>
    </row>
    <row r="14" spans="1:26" ht="15.6" x14ac:dyDescent="0.3">
      <c r="A14" s="445"/>
      <c r="B14" s="504" t="s">
        <v>283</v>
      </c>
      <c r="C14" s="1460" t="s">
        <v>341</v>
      </c>
      <c r="D14" s="1457"/>
      <c r="E14" s="1457"/>
      <c r="F14" s="1457"/>
      <c r="G14" s="1458"/>
      <c r="H14" s="445"/>
      <c r="I14" s="445"/>
      <c r="J14" s="445"/>
      <c r="K14" s="445"/>
      <c r="L14" s="445"/>
      <c r="M14" s="445"/>
      <c r="N14" s="445"/>
      <c r="O14" s="445"/>
      <c r="P14" s="445"/>
      <c r="Q14" s="445"/>
      <c r="R14" s="445"/>
      <c r="S14" s="445"/>
      <c r="T14" s="445"/>
      <c r="U14" s="445"/>
      <c r="V14" s="445"/>
      <c r="W14" s="445"/>
      <c r="X14" s="445"/>
      <c r="Y14" s="445"/>
      <c r="Z14" s="445"/>
    </row>
    <row r="15" spans="1:26" ht="15.75" x14ac:dyDescent="0.25">
      <c r="A15" s="445"/>
      <c r="B15" s="504" t="s">
        <v>284</v>
      </c>
      <c r="C15" s="1460" t="s">
        <v>3532</v>
      </c>
      <c r="D15" s="1457"/>
      <c r="E15" s="1457"/>
      <c r="F15" s="1457"/>
      <c r="G15" s="1458"/>
      <c r="H15" s="445"/>
      <c r="I15" s="445"/>
      <c r="J15" s="445"/>
      <c r="K15" s="445"/>
      <c r="L15" s="445"/>
      <c r="M15" s="445"/>
      <c r="N15" s="445"/>
      <c r="O15" s="445"/>
      <c r="P15" s="445"/>
      <c r="Q15" s="445"/>
      <c r="R15" s="445"/>
      <c r="S15" s="445"/>
      <c r="T15" s="445"/>
      <c r="U15" s="445"/>
      <c r="V15" s="445"/>
      <c r="W15" s="445"/>
      <c r="X15" s="445"/>
      <c r="Y15" s="445"/>
      <c r="Z15" s="445"/>
    </row>
    <row r="16" spans="1:26" ht="42" customHeight="1" x14ac:dyDescent="0.25">
      <c r="A16" s="445"/>
      <c r="B16" s="504" t="s">
        <v>285</v>
      </c>
      <c r="C16" s="1460" t="s">
        <v>3556</v>
      </c>
      <c r="D16" s="1457"/>
      <c r="E16" s="1457"/>
      <c r="F16" s="1457"/>
      <c r="G16" s="1458"/>
      <c r="H16" s="445"/>
      <c r="I16" s="445"/>
      <c r="J16" s="445"/>
      <c r="K16" s="445"/>
      <c r="L16" s="445"/>
      <c r="M16" s="445"/>
      <c r="N16" s="445"/>
      <c r="O16" s="445"/>
      <c r="P16" s="445"/>
      <c r="Q16" s="445"/>
      <c r="R16" s="445"/>
      <c r="S16" s="445"/>
      <c r="T16" s="445"/>
      <c r="U16" s="445"/>
      <c r="V16" s="445"/>
      <c r="W16" s="445"/>
      <c r="X16" s="445"/>
      <c r="Y16" s="445"/>
      <c r="Z16" s="445"/>
    </row>
    <row r="17" spans="1:26" ht="15.75" x14ac:dyDescent="0.25">
      <c r="A17" s="445"/>
      <c r="B17" s="504" t="s">
        <v>286</v>
      </c>
      <c r="C17" s="1460" t="s">
        <v>342</v>
      </c>
      <c r="D17" s="1457"/>
      <c r="E17" s="1457"/>
      <c r="F17" s="1457"/>
      <c r="G17" s="1458"/>
      <c r="H17" s="445"/>
      <c r="I17" s="445"/>
      <c r="J17" s="445"/>
      <c r="K17" s="445"/>
      <c r="L17" s="445"/>
      <c r="M17" s="445"/>
      <c r="N17" s="445"/>
      <c r="O17" s="445"/>
      <c r="P17" s="445"/>
      <c r="Q17" s="445"/>
      <c r="R17" s="445"/>
      <c r="S17" s="445"/>
      <c r="T17" s="445"/>
      <c r="U17" s="445"/>
      <c r="V17" s="445"/>
      <c r="W17" s="445"/>
      <c r="X17" s="445"/>
      <c r="Y17" s="445"/>
      <c r="Z17" s="445"/>
    </row>
    <row r="18" spans="1:26" ht="15.75" x14ac:dyDescent="0.25">
      <c r="A18" s="445"/>
      <c r="B18" s="504" t="s">
        <v>288</v>
      </c>
      <c r="C18" s="1460" t="s">
        <v>3534</v>
      </c>
      <c r="D18" s="1457"/>
      <c r="E18" s="1457"/>
      <c r="F18" s="1457"/>
      <c r="G18" s="1458"/>
      <c r="H18" s="445"/>
      <c r="I18" s="445"/>
      <c r="J18" s="445"/>
      <c r="K18" s="445"/>
      <c r="L18" s="445"/>
      <c r="M18" s="445"/>
      <c r="N18" s="445"/>
      <c r="O18" s="445"/>
      <c r="P18" s="445"/>
      <c r="Q18" s="445"/>
      <c r="R18" s="445"/>
      <c r="S18" s="445"/>
      <c r="T18" s="445"/>
      <c r="U18" s="445"/>
      <c r="V18" s="445"/>
      <c r="W18" s="445"/>
      <c r="X18" s="445"/>
      <c r="Y18" s="445"/>
      <c r="Z18" s="445"/>
    </row>
    <row r="19" spans="1:26" ht="36.75" customHeight="1" x14ac:dyDescent="0.25">
      <c r="A19" s="445"/>
      <c r="B19" s="504" t="s">
        <v>289</v>
      </c>
      <c r="C19" s="1460" t="s">
        <v>1603</v>
      </c>
      <c r="D19" s="1457"/>
      <c r="E19" s="1457"/>
      <c r="F19" s="1457"/>
      <c r="G19" s="1458"/>
      <c r="H19" s="445"/>
      <c r="I19" s="445"/>
      <c r="J19" s="445"/>
      <c r="K19" s="445"/>
      <c r="L19" s="445"/>
      <c r="M19" s="445"/>
      <c r="N19" s="445"/>
      <c r="O19" s="445"/>
      <c r="P19" s="445"/>
      <c r="Q19" s="445"/>
      <c r="R19" s="445"/>
      <c r="S19" s="445"/>
      <c r="T19" s="445"/>
      <c r="U19" s="445"/>
      <c r="V19" s="445"/>
      <c r="W19" s="445"/>
      <c r="X19" s="445"/>
      <c r="Y19" s="445"/>
      <c r="Z19" s="445"/>
    </row>
    <row r="20" spans="1:26" ht="15.75" x14ac:dyDescent="0.25">
      <c r="A20" s="445"/>
      <c r="B20" s="504" t="s">
        <v>290</v>
      </c>
      <c r="C20" s="1460"/>
      <c r="D20" s="1457"/>
      <c r="E20" s="1457"/>
      <c r="F20" s="1457"/>
      <c r="G20" s="1458"/>
      <c r="H20" s="445"/>
      <c r="I20" s="445"/>
      <c r="J20" s="445"/>
      <c r="K20" s="445"/>
      <c r="L20" s="445"/>
      <c r="M20" s="445"/>
      <c r="N20" s="445"/>
      <c r="O20" s="445"/>
      <c r="P20" s="445"/>
      <c r="Q20" s="445"/>
      <c r="R20" s="445"/>
      <c r="S20" s="445"/>
      <c r="T20" s="445"/>
      <c r="U20" s="445"/>
      <c r="V20" s="445"/>
      <c r="W20" s="445"/>
      <c r="X20" s="445"/>
      <c r="Y20" s="445"/>
      <c r="Z20" s="445"/>
    </row>
    <row r="21" spans="1:26" ht="43.5" customHeight="1" x14ac:dyDescent="0.25">
      <c r="A21" s="445"/>
      <c r="B21" s="504" t="s">
        <v>291</v>
      </c>
      <c r="C21" s="507" t="s">
        <v>1312</v>
      </c>
      <c r="D21" s="508" t="s">
        <v>1313</v>
      </c>
      <c r="E21" s="1456" t="s">
        <v>3557</v>
      </c>
      <c r="F21" s="1457"/>
      <c r="G21" s="1458"/>
      <c r="H21" s="445"/>
      <c r="I21" s="445"/>
      <c r="J21" s="445"/>
      <c r="K21" s="445"/>
      <c r="L21" s="445"/>
      <c r="M21" s="445"/>
      <c r="N21" s="445"/>
      <c r="O21" s="445"/>
      <c r="P21" s="445"/>
      <c r="Q21" s="445"/>
      <c r="R21" s="445"/>
      <c r="S21" s="445"/>
      <c r="T21" s="445"/>
      <c r="U21" s="445"/>
      <c r="V21" s="445"/>
      <c r="W21" s="445"/>
      <c r="X21" s="445"/>
      <c r="Y21" s="445"/>
      <c r="Z21" s="445"/>
    </row>
    <row r="22" spans="1:26" ht="36.75" customHeight="1" x14ac:dyDescent="0.25">
      <c r="A22" s="445"/>
      <c r="B22" s="504" t="s">
        <v>293</v>
      </c>
      <c r="C22" s="1460" t="s">
        <v>3536</v>
      </c>
      <c r="D22" s="1457"/>
      <c r="E22" s="1457"/>
      <c r="F22" s="1457"/>
      <c r="G22" s="1458"/>
      <c r="H22" s="445"/>
      <c r="I22" s="445"/>
      <c r="J22" s="445"/>
      <c r="K22" s="445"/>
      <c r="L22" s="445"/>
      <c r="M22" s="445"/>
      <c r="N22" s="445"/>
      <c r="O22" s="445"/>
      <c r="P22" s="445"/>
      <c r="Q22" s="445"/>
      <c r="R22" s="445"/>
      <c r="S22" s="445"/>
      <c r="T22" s="445"/>
      <c r="U22" s="445"/>
      <c r="V22" s="445"/>
      <c r="W22" s="445"/>
      <c r="X22" s="445"/>
      <c r="Y22" s="445"/>
      <c r="Z22" s="445"/>
    </row>
    <row r="23" spans="1:26" ht="21" customHeight="1" x14ac:dyDescent="0.25">
      <c r="A23" s="445"/>
      <c r="B23" s="504" t="s">
        <v>294</v>
      </c>
      <c r="C23" s="1460" t="s">
        <v>3537</v>
      </c>
      <c r="D23" s="1457"/>
      <c r="E23" s="1457"/>
      <c r="F23" s="1457"/>
      <c r="G23" s="1458"/>
      <c r="H23" s="445"/>
      <c r="I23" s="445"/>
      <c r="J23" s="445"/>
      <c r="K23" s="445"/>
      <c r="L23" s="445"/>
      <c r="M23" s="445"/>
      <c r="N23" s="445"/>
      <c r="O23" s="445"/>
      <c r="P23" s="445"/>
      <c r="Q23" s="445"/>
      <c r="R23" s="445"/>
      <c r="S23" s="445"/>
      <c r="T23" s="445"/>
      <c r="U23" s="445"/>
      <c r="V23" s="445"/>
      <c r="W23" s="445"/>
      <c r="X23" s="445"/>
      <c r="Y23" s="445"/>
      <c r="Z23" s="445"/>
    </row>
    <row r="24" spans="1:26" ht="15.75" x14ac:dyDescent="0.25">
      <c r="A24" s="445"/>
      <c r="B24" s="1463"/>
      <c r="C24" s="1405"/>
      <c r="D24" s="1405"/>
      <c r="E24" s="509"/>
      <c r="F24" s="510"/>
      <c r="G24" s="510"/>
      <c r="H24" s="445"/>
      <c r="I24" s="445"/>
      <c r="J24" s="445"/>
      <c r="K24" s="445"/>
      <c r="L24" s="445"/>
      <c r="M24" s="445"/>
      <c r="N24" s="445"/>
      <c r="O24" s="445"/>
      <c r="P24" s="445"/>
      <c r="Q24" s="445"/>
      <c r="R24" s="445"/>
      <c r="S24" s="445"/>
      <c r="T24" s="445"/>
      <c r="U24" s="445"/>
      <c r="V24" s="445"/>
      <c r="W24" s="445"/>
      <c r="X24" s="445"/>
      <c r="Y24" s="445"/>
      <c r="Z24" s="445"/>
    </row>
    <row r="25" spans="1:26" ht="15.75" x14ac:dyDescent="0.25">
      <c r="A25" s="445"/>
      <c r="B25" s="1461" t="s">
        <v>295</v>
      </c>
      <c r="C25" s="1402"/>
      <c r="D25" s="1402"/>
      <c r="E25" s="1402"/>
      <c r="F25" s="1402"/>
      <c r="G25" s="1402"/>
      <c r="H25" s="445"/>
      <c r="I25" s="445"/>
      <c r="J25" s="445"/>
      <c r="K25" s="445"/>
      <c r="L25" s="445"/>
      <c r="M25" s="445"/>
      <c r="N25" s="445"/>
      <c r="O25" s="445"/>
      <c r="P25" s="445"/>
      <c r="Q25" s="445"/>
      <c r="R25" s="445"/>
      <c r="S25" s="445"/>
      <c r="T25" s="445"/>
      <c r="U25" s="445"/>
      <c r="V25" s="445"/>
      <c r="W25" s="445"/>
      <c r="X25" s="445"/>
      <c r="Y25" s="445"/>
      <c r="Z25" s="445"/>
    </row>
    <row r="26" spans="1:26" ht="15.75" x14ac:dyDescent="0.25">
      <c r="A26" s="445"/>
      <c r="B26" s="511"/>
      <c r="C26" s="511"/>
      <c r="D26" s="511"/>
      <c r="E26" s="509"/>
      <c r="F26" s="509"/>
      <c r="G26" s="509"/>
      <c r="H26" s="445"/>
      <c r="I26" s="445" t="s">
        <v>296</v>
      </c>
      <c r="J26" s="445"/>
      <c r="K26" s="445"/>
      <c r="L26" s="445"/>
      <c r="M26" s="445"/>
      <c r="N26" s="445"/>
      <c r="O26" s="445"/>
      <c r="P26" s="445"/>
      <c r="Q26" s="445"/>
      <c r="R26" s="445"/>
      <c r="S26" s="445"/>
      <c r="T26" s="445"/>
      <c r="U26" s="445"/>
      <c r="V26" s="445"/>
      <c r="W26" s="445"/>
      <c r="X26" s="445"/>
      <c r="Y26" s="445"/>
      <c r="Z26" s="445"/>
    </row>
    <row r="27" spans="1:26" ht="15.75" x14ac:dyDescent="0.25">
      <c r="A27" s="445"/>
      <c r="B27" s="504" t="s">
        <v>297</v>
      </c>
      <c r="C27" s="1460" t="s">
        <v>3221</v>
      </c>
      <c r="D27" s="1457"/>
      <c r="E27" s="1457"/>
      <c r="F27" s="1457"/>
      <c r="G27" s="1458"/>
      <c r="H27" s="445"/>
      <c r="I27" s="445"/>
      <c r="J27" s="445"/>
      <c r="K27" s="445"/>
      <c r="L27" s="445"/>
      <c r="M27" s="445"/>
      <c r="N27" s="445"/>
      <c r="O27" s="445"/>
      <c r="P27" s="445"/>
      <c r="Q27" s="445"/>
      <c r="R27" s="445"/>
      <c r="S27" s="445"/>
      <c r="T27" s="445"/>
      <c r="U27" s="445"/>
      <c r="V27" s="445"/>
      <c r="W27" s="445"/>
      <c r="X27" s="445"/>
      <c r="Y27" s="445"/>
      <c r="Z27" s="445"/>
    </row>
    <row r="28" spans="1:26" ht="31.5" x14ac:dyDescent="0.25">
      <c r="A28" s="445"/>
      <c r="B28" s="504" t="s">
        <v>298</v>
      </c>
      <c r="C28" s="1460" t="s">
        <v>3538</v>
      </c>
      <c r="D28" s="1457"/>
      <c r="E28" s="1457"/>
      <c r="F28" s="1457"/>
      <c r="G28" s="1458"/>
      <c r="H28" s="445"/>
      <c r="I28" s="445"/>
      <c r="J28" s="445"/>
      <c r="K28" s="445"/>
      <c r="L28" s="445"/>
      <c r="M28" s="445"/>
      <c r="N28" s="445"/>
      <c r="O28" s="445"/>
      <c r="P28" s="445"/>
      <c r="Q28" s="445"/>
      <c r="R28" s="445"/>
      <c r="S28" s="445"/>
      <c r="T28" s="445"/>
      <c r="U28" s="445"/>
      <c r="V28" s="445"/>
      <c r="W28" s="445"/>
      <c r="X28" s="445"/>
      <c r="Y28" s="445"/>
      <c r="Z28" s="445"/>
    </row>
    <row r="29" spans="1:26" ht="15.75" x14ac:dyDescent="0.25">
      <c r="A29" s="445"/>
      <c r="B29" s="504" t="s">
        <v>299</v>
      </c>
      <c r="C29" s="1460" t="s">
        <v>360</v>
      </c>
      <c r="D29" s="1457"/>
      <c r="E29" s="1457"/>
      <c r="F29" s="1457"/>
      <c r="G29" s="1458"/>
      <c r="H29" s="445"/>
      <c r="I29" s="445"/>
      <c r="J29" s="445"/>
      <c r="K29" s="445"/>
      <c r="L29" s="445"/>
      <c r="M29" s="445"/>
      <c r="N29" s="445"/>
      <c r="O29" s="445"/>
      <c r="P29" s="445"/>
      <c r="Q29" s="445"/>
      <c r="R29" s="445"/>
      <c r="S29" s="445"/>
      <c r="T29" s="445"/>
      <c r="U29" s="445"/>
      <c r="V29" s="445"/>
      <c r="W29" s="445"/>
      <c r="X29" s="445"/>
      <c r="Y29" s="445"/>
      <c r="Z29" s="445"/>
    </row>
    <row r="30" spans="1:26" ht="15.75" x14ac:dyDescent="0.25">
      <c r="A30" s="445"/>
      <c r="B30" s="504" t="s">
        <v>301</v>
      </c>
      <c r="C30" s="1465" t="s">
        <v>331</v>
      </c>
      <c r="D30" s="1457"/>
      <c r="E30" s="1457"/>
      <c r="F30" s="1457"/>
      <c r="G30" s="1458"/>
      <c r="H30" s="445"/>
      <c r="I30" s="445"/>
      <c r="J30" s="445"/>
      <c r="K30" s="445"/>
      <c r="L30" s="445"/>
      <c r="M30" s="445"/>
      <c r="N30" s="445"/>
      <c r="O30" s="445"/>
      <c r="P30" s="445"/>
      <c r="Q30" s="445"/>
      <c r="R30" s="445"/>
      <c r="S30" s="445"/>
      <c r="T30" s="445"/>
      <c r="U30" s="445"/>
      <c r="V30" s="445"/>
      <c r="W30" s="445"/>
      <c r="X30" s="445"/>
      <c r="Y30" s="445"/>
      <c r="Z30" s="445"/>
    </row>
    <row r="31" spans="1:26" ht="15.75" x14ac:dyDescent="0.25">
      <c r="A31" s="445"/>
      <c r="B31" s="1462"/>
      <c r="C31" s="1405"/>
      <c r="D31" s="1405"/>
      <c r="E31" s="509"/>
      <c r="F31" s="509"/>
      <c r="G31" s="509"/>
      <c r="H31" s="445"/>
      <c r="I31" s="445"/>
      <c r="J31" s="445"/>
      <c r="K31" s="445"/>
      <c r="L31" s="445"/>
      <c r="M31" s="445"/>
      <c r="N31" s="445"/>
      <c r="O31" s="445"/>
      <c r="P31" s="445"/>
      <c r="Q31" s="445"/>
      <c r="R31" s="445"/>
      <c r="S31" s="445"/>
      <c r="T31" s="445"/>
      <c r="U31" s="445"/>
      <c r="V31" s="445"/>
      <c r="W31" s="445"/>
      <c r="X31" s="445"/>
      <c r="Y31" s="445"/>
      <c r="Z31" s="445"/>
    </row>
    <row r="32" spans="1:26" ht="15.75" x14ac:dyDescent="0.25">
      <c r="A32" s="445"/>
      <c r="B32" s="1461" t="s">
        <v>303</v>
      </c>
      <c r="C32" s="1402"/>
      <c r="D32" s="1402"/>
      <c r="E32" s="1402"/>
      <c r="F32" s="1402"/>
      <c r="G32" s="1402"/>
      <c r="H32" s="445"/>
      <c r="I32" s="445"/>
      <c r="J32" s="445"/>
      <c r="K32" s="445"/>
      <c r="L32" s="445"/>
      <c r="M32" s="445"/>
      <c r="N32" s="445"/>
      <c r="O32" s="445"/>
      <c r="P32" s="445"/>
      <c r="Q32" s="445"/>
      <c r="R32" s="445"/>
      <c r="S32" s="445"/>
      <c r="T32" s="445"/>
      <c r="U32" s="445"/>
      <c r="V32" s="445"/>
      <c r="W32" s="445"/>
      <c r="X32" s="445"/>
      <c r="Y32" s="445"/>
      <c r="Z32" s="445"/>
    </row>
    <row r="33" spans="1:26" ht="15.75" x14ac:dyDescent="0.25">
      <c r="A33" s="445"/>
      <c r="B33" s="1463"/>
      <c r="C33" s="1405"/>
      <c r="D33" s="1405"/>
      <c r="E33" s="509"/>
      <c r="F33" s="509"/>
      <c r="G33" s="509"/>
      <c r="H33" s="445"/>
      <c r="I33" s="445"/>
      <c r="J33" s="445"/>
      <c r="K33" s="445"/>
      <c r="L33" s="445"/>
      <c r="M33" s="445"/>
      <c r="N33" s="445"/>
      <c r="O33" s="445"/>
      <c r="P33" s="445"/>
      <c r="Q33" s="445"/>
      <c r="R33" s="445"/>
      <c r="S33" s="445"/>
      <c r="T33" s="445"/>
      <c r="U33" s="445"/>
      <c r="V33" s="445"/>
      <c r="W33" s="445"/>
      <c r="X33" s="445"/>
      <c r="Y33" s="445"/>
      <c r="Z33" s="445"/>
    </row>
    <row r="34" spans="1:26" ht="18" customHeight="1" x14ac:dyDescent="0.25">
      <c r="A34" s="445"/>
      <c r="B34" s="504" t="s">
        <v>304</v>
      </c>
      <c r="C34" s="1460" t="s">
        <v>1914</v>
      </c>
      <c r="D34" s="1457"/>
      <c r="E34" s="1457"/>
      <c r="F34" s="1457"/>
      <c r="G34" s="1458"/>
      <c r="H34" s="445"/>
      <c r="I34" s="445"/>
      <c r="J34" s="445"/>
      <c r="K34" s="445"/>
      <c r="L34" s="445"/>
      <c r="M34" s="445"/>
      <c r="N34" s="445"/>
      <c r="O34" s="445"/>
      <c r="P34" s="445"/>
      <c r="Q34" s="445"/>
      <c r="R34" s="445"/>
      <c r="S34" s="445"/>
      <c r="T34" s="445"/>
      <c r="U34" s="445"/>
      <c r="V34" s="445"/>
      <c r="W34" s="445"/>
      <c r="X34" s="445"/>
      <c r="Y34" s="445"/>
      <c r="Z34" s="445"/>
    </row>
    <row r="35" spans="1:26" ht="18" customHeight="1" x14ac:dyDescent="0.25">
      <c r="A35" s="445"/>
      <c r="B35" s="504" t="s">
        <v>305</v>
      </c>
      <c r="C35" s="1460" t="s">
        <v>3221</v>
      </c>
      <c r="D35" s="1457"/>
      <c r="E35" s="1457"/>
      <c r="F35" s="1457"/>
      <c r="G35" s="1458"/>
      <c r="H35" s="445"/>
      <c r="I35" s="445"/>
      <c r="J35" s="445"/>
      <c r="K35" s="445"/>
      <c r="L35" s="445"/>
      <c r="M35" s="445"/>
      <c r="N35" s="445"/>
      <c r="O35" s="445"/>
      <c r="P35" s="445"/>
      <c r="Q35" s="445"/>
      <c r="R35" s="445"/>
      <c r="S35" s="445"/>
      <c r="T35" s="445"/>
      <c r="U35" s="445"/>
      <c r="V35" s="445"/>
      <c r="W35" s="445"/>
      <c r="X35" s="445"/>
      <c r="Y35" s="445"/>
      <c r="Z35" s="445"/>
    </row>
    <row r="36" spans="1:26" ht="18" customHeight="1" x14ac:dyDescent="0.25">
      <c r="A36" s="445"/>
      <c r="B36" s="504" t="s">
        <v>306</v>
      </c>
      <c r="C36" s="1460" t="s">
        <v>3539</v>
      </c>
      <c r="D36" s="1457"/>
      <c r="E36" s="1457"/>
      <c r="F36" s="1457"/>
      <c r="G36" s="1458"/>
      <c r="H36" s="445"/>
      <c r="I36" s="445"/>
      <c r="J36" s="445"/>
      <c r="K36" s="445"/>
      <c r="L36" s="445"/>
      <c r="M36" s="445"/>
      <c r="N36" s="445"/>
      <c r="O36" s="445"/>
      <c r="P36" s="445"/>
      <c r="Q36" s="445"/>
      <c r="R36" s="445"/>
      <c r="S36" s="445"/>
      <c r="T36" s="445"/>
      <c r="U36" s="445"/>
      <c r="V36" s="445"/>
      <c r="W36" s="445"/>
      <c r="X36" s="445"/>
      <c r="Y36" s="445"/>
      <c r="Z36" s="445"/>
    </row>
    <row r="37" spans="1:26" ht="18" customHeight="1" x14ac:dyDescent="0.25">
      <c r="A37" s="445"/>
      <c r="B37" s="504" t="s">
        <v>307</v>
      </c>
      <c r="C37" s="1460" t="s">
        <v>1915</v>
      </c>
      <c r="D37" s="1457"/>
      <c r="E37" s="1457"/>
      <c r="F37" s="1457"/>
      <c r="G37" s="1458"/>
      <c r="H37" s="445"/>
      <c r="I37" s="445"/>
      <c r="J37" s="509"/>
      <c r="K37" s="445"/>
      <c r="L37" s="445"/>
      <c r="M37" s="445"/>
      <c r="N37" s="445"/>
      <c r="O37" s="445"/>
      <c r="P37" s="445"/>
      <c r="Q37" s="445"/>
      <c r="R37" s="445"/>
      <c r="S37" s="445"/>
      <c r="T37" s="445"/>
      <c r="U37" s="445"/>
      <c r="V37" s="445"/>
      <c r="W37" s="445"/>
      <c r="X37" s="445"/>
      <c r="Y37" s="445"/>
      <c r="Z37" s="445"/>
    </row>
    <row r="38" spans="1:26" ht="18" customHeight="1" x14ac:dyDescent="0.25">
      <c r="A38" s="445"/>
      <c r="B38" s="504" t="s">
        <v>308</v>
      </c>
      <c r="C38" s="1464" t="s">
        <v>1918</v>
      </c>
      <c r="D38" s="1457"/>
      <c r="E38" s="1457"/>
      <c r="F38" s="1457"/>
      <c r="G38" s="1458"/>
      <c r="H38" s="445"/>
      <c r="I38" s="445"/>
      <c r="J38" s="445"/>
      <c r="K38" s="445"/>
      <c r="L38" s="445"/>
      <c r="M38" s="445"/>
      <c r="N38" s="445"/>
      <c r="O38" s="445"/>
      <c r="P38" s="445"/>
      <c r="Q38" s="445"/>
      <c r="R38" s="445"/>
      <c r="S38" s="445"/>
      <c r="T38" s="445"/>
      <c r="U38" s="445"/>
      <c r="V38" s="445"/>
      <c r="W38" s="445"/>
      <c r="X38" s="445"/>
      <c r="Y38" s="445"/>
      <c r="Z38" s="445"/>
    </row>
    <row r="39" spans="1:26" ht="18" customHeight="1" x14ac:dyDescent="0.25">
      <c r="A39" s="445"/>
      <c r="B39" s="504" t="s">
        <v>309</v>
      </c>
      <c r="C39" s="1460" t="s">
        <v>1981</v>
      </c>
      <c r="D39" s="1457"/>
      <c r="E39" s="1457"/>
      <c r="F39" s="1457"/>
      <c r="G39" s="1458"/>
      <c r="H39" s="445"/>
      <c r="I39" s="445"/>
      <c r="J39" s="445"/>
      <c r="K39" s="445"/>
      <c r="L39" s="445"/>
      <c r="M39" s="445"/>
      <c r="N39" s="445"/>
      <c r="O39" s="445"/>
      <c r="P39" s="445"/>
      <c r="Q39" s="445"/>
      <c r="R39" s="445"/>
      <c r="S39" s="445"/>
      <c r="T39" s="445"/>
      <c r="U39" s="445"/>
      <c r="V39" s="445"/>
      <c r="W39" s="445"/>
      <c r="X39" s="445"/>
      <c r="Y39" s="445"/>
      <c r="Z39" s="445"/>
    </row>
    <row r="40" spans="1:26" ht="15.75" x14ac:dyDescent="0.25">
      <c r="A40" s="445"/>
      <c r="B40" s="1462"/>
      <c r="C40" s="1405"/>
      <c r="D40" s="1405"/>
      <c r="E40" s="509"/>
      <c r="F40" s="510"/>
      <c r="G40" s="510"/>
      <c r="H40" s="445"/>
      <c r="I40" s="445"/>
      <c r="J40" s="445"/>
      <c r="K40" s="445"/>
      <c r="L40" s="445"/>
      <c r="M40" s="445"/>
      <c r="N40" s="445"/>
      <c r="O40" s="445"/>
      <c r="P40" s="445"/>
      <c r="Q40" s="445"/>
      <c r="R40" s="445"/>
      <c r="S40" s="445"/>
      <c r="T40" s="445"/>
      <c r="U40" s="445"/>
      <c r="V40" s="445"/>
      <c r="W40" s="445"/>
      <c r="X40" s="445"/>
      <c r="Y40" s="445"/>
      <c r="Z40" s="445"/>
    </row>
    <row r="41" spans="1:26" ht="15.75" x14ac:dyDescent="0.25">
      <c r="A41" s="445"/>
      <c r="B41" s="1461" t="s">
        <v>310</v>
      </c>
      <c r="C41" s="1402"/>
      <c r="D41" s="1402"/>
      <c r="E41" s="1402"/>
      <c r="F41" s="1402"/>
      <c r="G41" s="1402"/>
      <c r="H41" s="445"/>
      <c r="I41" s="445"/>
      <c r="J41" s="445"/>
      <c r="K41" s="445"/>
      <c r="L41" s="445"/>
      <c r="M41" s="445"/>
      <c r="N41" s="445"/>
      <c r="O41" s="445"/>
      <c r="P41" s="445"/>
      <c r="Q41" s="445"/>
      <c r="R41" s="445"/>
      <c r="S41" s="445"/>
      <c r="T41" s="445"/>
      <c r="U41" s="445"/>
      <c r="V41" s="445"/>
      <c r="W41" s="445"/>
      <c r="X41" s="445"/>
      <c r="Y41" s="445"/>
      <c r="Z41" s="445"/>
    </row>
    <row r="42" spans="1:26" ht="15.75" x14ac:dyDescent="0.25">
      <c r="A42" s="445"/>
      <c r="B42" s="512"/>
      <c r="C42" s="512"/>
      <c r="D42" s="512"/>
      <c r="E42" s="509"/>
      <c r="F42" s="509"/>
      <c r="G42" s="509"/>
      <c r="H42" s="445"/>
      <c r="I42" s="445"/>
      <c r="J42" s="445"/>
      <c r="K42" s="445"/>
      <c r="L42" s="445"/>
      <c r="M42" s="445"/>
      <c r="N42" s="445"/>
      <c r="O42" s="445"/>
      <c r="P42" s="445"/>
      <c r="Q42" s="445"/>
      <c r="R42" s="445"/>
      <c r="S42" s="445"/>
      <c r="T42" s="445"/>
      <c r="U42" s="445"/>
      <c r="V42" s="445"/>
      <c r="W42" s="445"/>
      <c r="X42" s="445"/>
      <c r="Y42" s="445"/>
      <c r="Z42" s="445"/>
    </row>
    <row r="43" spans="1:26" ht="31.5" x14ac:dyDescent="0.25">
      <c r="A43" s="445"/>
      <c r="B43" s="504" t="s">
        <v>311</v>
      </c>
      <c r="C43" s="1460" t="s">
        <v>3540</v>
      </c>
      <c r="D43" s="1457"/>
      <c r="E43" s="1457"/>
      <c r="F43" s="1457"/>
      <c r="G43" s="1458"/>
      <c r="H43" s="445"/>
      <c r="I43" s="445"/>
      <c r="J43" s="445"/>
      <c r="K43" s="445"/>
      <c r="L43" s="445"/>
      <c r="M43" s="445"/>
      <c r="N43" s="445"/>
      <c r="O43" s="445"/>
      <c r="P43" s="445"/>
      <c r="Q43" s="445"/>
      <c r="R43" s="445"/>
      <c r="S43" s="445"/>
      <c r="T43" s="445"/>
      <c r="U43" s="445"/>
      <c r="V43" s="445"/>
      <c r="W43" s="445"/>
      <c r="X43" s="445"/>
      <c r="Y43" s="445"/>
      <c r="Z43" s="445"/>
    </row>
    <row r="44" spans="1:26" ht="36" customHeight="1" x14ac:dyDescent="0.25">
      <c r="A44" s="445"/>
      <c r="B44" s="504" t="s">
        <v>312</v>
      </c>
      <c r="C44" s="1460" t="s">
        <v>3541</v>
      </c>
      <c r="D44" s="1457"/>
      <c r="E44" s="1457"/>
      <c r="F44" s="1457"/>
      <c r="G44" s="1458"/>
      <c r="H44" s="445"/>
      <c r="I44" s="445"/>
      <c r="J44" s="445"/>
      <c r="K44" s="445"/>
      <c r="L44" s="445"/>
      <c r="M44" s="445"/>
      <c r="N44" s="445"/>
      <c r="O44" s="445"/>
      <c r="P44" s="445"/>
      <c r="Q44" s="445"/>
      <c r="R44" s="445"/>
      <c r="S44" s="445"/>
      <c r="T44" s="445"/>
      <c r="U44" s="445"/>
      <c r="V44" s="445"/>
      <c r="W44" s="445"/>
      <c r="X44" s="445"/>
      <c r="Y44" s="445"/>
      <c r="Z44" s="445"/>
    </row>
    <row r="45" spans="1:26" ht="21" customHeight="1" x14ac:dyDescent="0.25">
      <c r="A45" s="445"/>
      <c r="B45" s="504" t="s">
        <v>313</v>
      </c>
      <c r="C45" s="1460" t="s">
        <v>3224</v>
      </c>
      <c r="D45" s="1457"/>
      <c r="E45" s="1457"/>
      <c r="F45" s="1457"/>
      <c r="G45" s="1458"/>
      <c r="H45" s="445"/>
      <c r="I45" s="445"/>
      <c r="J45" s="445"/>
      <c r="K45" s="445"/>
      <c r="L45" s="445"/>
      <c r="M45" s="445"/>
      <c r="N45" s="445"/>
      <c r="O45" s="445"/>
      <c r="P45" s="445"/>
      <c r="Q45" s="445"/>
      <c r="R45" s="445"/>
      <c r="S45" s="445"/>
      <c r="T45" s="445"/>
      <c r="U45" s="445"/>
      <c r="V45" s="445"/>
      <c r="W45" s="445"/>
      <c r="X45" s="445"/>
      <c r="Y45" s="445"/>
      <c r="Z45" s="445"/>
    </row>
    <row r="46" spans="1:26" ht="15.75" x14ac:dyDescent="0.25">
      <c r="A46" s="445"/>
      <c r="B46" s="513"/>
      <c r="C46" s="514"/>
      <c r="D46" s="515"/>
      <c r="E46" s="509"/>
      <c r="F46" s="509"/>
      <c r="G46" s="509"/>
      <c r="H46" s="445"/>
      <c r="I46" s="445"/>
      <c r="J46" s="445"/>
      <c r="K46" s="445"/>
      <c r="L46" s="445"/>
      <c r="M46" s="445"/>
      <c r="N46" s="445"/>
      <c r="O46" s="445"/>
      <c r="P46" s="445"/>
      <c r="Q46" s="445"/>
      <c r="R46" s="445"/>
      <c r="S46" s="445"/>
      <c r="T46" s="445"/>
      <c r="U46" s="445"/>
      <c r="V46" s="445"/>
      <c r="W46" s="445"/>
      <c r="X46" s="445"/>
      <c r="Y46" s="445"/>
      <c r="Z46" s="445"/>
    </row>
    <row r="47" spans="1:26" ht="15.75" x14ac:dyDescent="0.25">
      <c r="A47" s="445"/>
      <c r="B47" s="1461" t="s">
        <v>314</v>
      </c>
      <c r="C47" s="1402"/>
      <c r="D47" s="1402"/>
      <c r="E47" s="1402"/>
      <c r="F47" s="1402"/>
      <c r="G47" s="1402"/>
      <c r="H47" s="445"/>
      <c r="I47" s="445"/>
      <c r="J47" s="445"/>
      <c r="K47" s="445"/>
      <c r="L47" s="445"/>
      <c r="M47" s="445"/>
      <c r="N47" s="445"/>
      <c r="O47" s="445"/>
      <c r="P47" s="445"/>
      <c r="Q47" s="445"/>
      <c r="R47" s="445"/>
      <c r="S47" s="445"/>
      <c r="T47" s="445"/>
      <c r="U47" s="445"/>
      <c r="V47" s="445"/>
      <c r="W47" s="445"/>
      <c r="X47" s="445"/>
      <c r="Y47" s="445"/>
      <c r="Z47" s="445"/>
    </row>
    <row r="48" spans="1:26" ht="15.75" x14ac:dyDescent="0.25">
      <c r="A48" s="445"/>
      <c r="B48" s="516"/>
      <c r="C48" s="516"/>
      <c r="D48" s="516"/>
      <c r="E48" s="509"/>
      <c r="F48" s="509"/>
      <c r="G48" s="517"/>
      <c r="H48" s="445"/>
      <c r="I48" s="445"/>
      <c r="J48" s="445"/>
      <c r="K48" s="445"/>
      <c r="L48" s="445"/>
      <c r="M48" s="445"/>
      <c r="N48" s="445"/>
      <c r="O48" s="445"/>
      <c r="P48" s="445"/>
      <c r="Q48" s="445"/>
      <c r="R48" s="445"/>
      <c r="S48" s="445"/>
      <c r="T48" s="445"/>
      <c r="U48" s="445"/>
      <c r="V48" s="445"/>
      <c r="W48" s="445"/>
      <c r="X48" s="445"/>
      <c r="Y48" s="445"/>
      <c r="Z48" s="445"/>
    </row>
    <row r="49" spans="1:26" ht="31.5" x14ac:dyDescent="0.25">
      <c r="A49" s="445"/>
      <c r="B49" s="518" t="s">
        <v>315</v>
      </c>
      <c r="C49" s="1456" t="s">
        <v>3542</v>
      </c>
      <c r="D49" s="1457"/>
      <c r="E49" s="1457"/>
      <c r="F49" s="1457"/>
      <c r="G49" s="1458"/>
      <c r="H49" s="445"/>
      <c r="I49" s="445"/>
      <c r="J49" s="445"/>
      <c r="K49" s="445"/>
      <c r="L49" s="445"/>
      <c r="M49" s="445"/>
      <c r="N49" s="445"/>
      <c r="O49" s="445"/>
      <c r="P49" s="445"/>
      <c r="Q49" s="445"/>
      <c r="R49" s="445"/>
      <c r="S49" s="445"/>
      <c r="T49" s="445"/>
      <c r="U49" s="445"/>
      <c r="V49" s="445"/>
      <c r="W49" s="445"/>
      <c r="X49" s="445"/>
      <c r="Y49" s="445"/>
      <c r="Z49" s="445"/>
    </row>
    <row r="50" spans="1:26" ht="31.5" x14ac:dyDescent="0.25">
      <c r="A50" s="445"/>
      <c r="B50" s="518" t="s">
        <v>316</v>
      </c>
      <c r="C50" s="1456" t="s">
        <v>3543</v>
      </c>
      <c r="D50" s="1457"/>
      <c r="E50" s="1457"/>
      <c r="F50" s="1457"/>
      <c r="G50" s="1458"/>
      <c r="H50" s="445"/>
      <c r="I50" s="445"/>
      <c r="J50" s="445"/>
      <c r="K50" s="445"/>
      <c r="L50" s="445"/>
      <c r="M50" s="445"/>
      <c r="N50" s="445"/>
      <c r="O50" s="445"/>
      <c r="P50" s="445"/>
      <c r="Q50" s="445"/>
      <c r="R50" s="445"/>
      <c r="S50" s="445"/>
      <c r="T50" s="445"/>
      <c r="U50" s="445"/>
      <c r="V50" s="445"/>
      <c r="W50" s="445"/>
      <c r="X50" s="445"/>
      <c r="Y50" s="445"/>
      <c r="Z50" s="445"/>
    </row>
    <row r="51" spans="1:26" ht="15.75" x14ac:dyDescent="0.25">
      <c r="A51" s="445"/>
      <c r="B51" s="518" t="s">
        <v>317</v>
      </c>
      <c r="C51" s="1456"/>
      <c r="D51" s="1457"/>
      <c r="E51" s="1457"/>
      <c r="F51" s="1457"/>
      <c r="G51" s="1458"/>
      <c r="H51" s="445"/>
      <c r="I51" s="445"/>
      <c r="J51" s="445"/>
      <c r="K51" s="445"/>
      <c r="L51" s="445"/>
      <c r="M51" s="445"/>
      <c r="N51" s="445"/>
      <c r="O51" s="445"/>
      <c r="P51" s="445"/>
      <c r="Q51" s="445"/>
      <c r="R51" s="445"/>
      <c r="S51" s="445"/>
      <c r="T51" s="445"/>
      <c r="U51" s="445"/>
      <c r="V51" s="445"/>
      <c r="W51" s="445"/>
      <c r="X51" s="445"/>
      <c r="Y51" s="445"/>
      <c r="Z51" s="445"/>
    </row>
    <row r="52" spans="1:26" ht="31.5" x14ac:dyDescent="0.25">
      <c r="A52" s="445"/>
      <c r="B52" s="518" t="s">
        <v>318</v>
      </c>
      <c r="C52" s="1456" t="s">
        <v>3544</v>
      </c>
      <c r="D52" s="1457"/>
      <c r="E52" s="1457"/>
      <c r="F52" s="1457"/>
      <c r="G52" s="1458"/>
      <c r="H52" s="445"/>
      <c r="I52" s="445"/>
      <c r="J52" s="445"/>
      <c r="K52" s="445"/>
      <c r="L52" s="445"/>
      <c r="M52" s="445"/>
      <c r="N52" s="445"/>
      <c r="O52" s="445"/>
      <c r="P52" s="445"/>
      <c r="Q52" s="445"/>
      <c r="R52" s="445"/>
      <c r="S52" s="445"/>
      <c r="T52" s="445"/>
      <c r="U52" s="445"/>
      <c r="V52" s="445"/>
      <c r="W52" s="445"/>
      <c r="X52" s="445"/>
      <c r="Y52" s="445"/>
      <c r="Z52" s="445"/>
    </row>
    <row r="53" spans="1:26" ht="15.75" x14ac:dyDescent="0.25">
      <c r="A53" s="445"/>
      <c r="B53" s="509"/>
      <c r="C53" s="509"/>
      <c r="D53" s="509"/>
      <c r="E53" s="509"/>
      <c r="F53" s="509"/>
      <c r="G53" s="509"/>
      <c r="H53" s="445"/>
      <c r="I53" s="445"/>
      <c r="J53" s="445"/>
      <c r="K53" s="445"/>
      <c r="L53" s="445"/>
      <c r="M53" s="445"/>
      <c r="N53" s="445"/>
      <c r="O53" s="445"/>
      <c r="P53" s="445"/>
      <c r="Q53" s="445"/>
      <c r="R53" s="445"/>
      <c r="S53" s="445"/>
      <c r="T53" s="445"/>
      <c r="U53" s="445"/>
      <c r="V53" s="445"/>
      <c r="W53" s="445"/>
      <c r="X53" s="445"/>
      <c r="Y53" s="445"/>
      <c r="Z53" s="445"/>
    </row>
    <row r="54" spans="1:26" ht="15.75" x14ac:dyDescent="0.25">
      <c r="A54" s="445"/>
      <c r="B54" s="445"/>
      <c r="C54" s="445"/>
      <c r="D54" s="445"/>
      <c r="E54" s="445"/>
      <c r="F54" s="445"/>
      <c r="G54" s="445"/>
      <c r="H54" s="445"/>
      <c r="I54" s="445"/>
      <c r="J54" s="445"/>
      <c r="K54" s="445"/>
      <c r="L54" s="445"/>
      <c r="M54" s="445"/>
      <c r="N54" s="445"/>
      <c r="O54" s="445"/>
      <c r="P54" s="445"/>
      <c r="Q54" s="445"/>
      <c r="R54" s="445"/>
      <c r="S54" s="445"/>
      <c r="T54" s="445"/>
      <c r="U54" s="445"/>
      <c r="V54" s="445"/>
      <c r="W54" s="445"/>
      <c r="X54" s="445"/>
      <c r="Y54" s="445"/>
      <c r="Z54" s="445"/>
    </row>
    <row r="55" spans="1:26" ht="15.75" x14ac:dyDescent="0.25">
      <c r="A55" s="445"/>
      <c r="B55" s="445"/>
      <c r="C55" s="445"/>
      <c r="D55" s="445"/>
      <c r="E55" s="445"/>
      <c r="F55" s="445"/>
      <c r="G55" s="445"/>
      <c r="H55" s="445"/>
      <c r="I55" s="445"/>
      <c r="J55" s="445"/>
      <c r="K55" s="445"/>
      <c r="L55" s="445"/>
      <c r="M55" s="445"/>
      <c r="N55" s="445"/>
      <c r="O55" s="445"/>
      <c r="P55" s="445"/>
      <c r="Q55" s="445"/>
      <c r="R55" s="445"/>
      <c r="S55" s="445"/>
      <c r="T55" s="445"/>
      <c r="U55" s="445"/>
      <c r="V55" s="445"/>
      <c r="W55" s="445"/>
      <c r="X55" s="445"/>
      <c r="Y55" s="445"/>
      <c r="Z55" s="445"/>
    </row>
    <row r="56" spans="1:26" ht="15.75" x14ac:dyDescent="0.25">
      <c r="A56" s="445"/>
      <c r="B56" s="445"/>
      <c r="C56" s="445"/>
      <c r="D56" s="445"/>
      <c r="E56" s="445"/>
      <c r="F56" s="445"/>
      <c r="G56" s="445"/>
      <c r="H56" s="445"/>
      <c r="I56" s="445"/>
      <c r="J56" s="445"/>
      <c r="K56" s="445"/>
      <c r="L56" s="445"/>
      <c r="M56" s="445"/>
      <c r="N56" s="445"/>
      <c r="O56" s="445"/>
      <c r="P56" s="445"/>
      <c r="Q56" s="445"/>
      <c r="R56" s="445"/>
      <c r="S56" s="445"/>
      <c r="T56" s="445"/>
      <c r="U56" s="445"/>
      <c r="V56" s="445"/>
      <c r="W56" s="445"/>
      <c r="X56" s="445"/>
      <c r="Y56" s="445"/>
      <c r="Z56" s="445"/>
    </row>
    <row r="57" spans="1:26" ht="15.75" x14ac:dyDescent="0.25">
      <c r="A57" s="445"/>
      <c r="B57" s="445"/>
      <c r="C57" s="445"/>
      <c r="D57" s="445"/>
      <c r="E57" s="445"/>
      <c r="F57" s="445"/>
      <c r="G57" s="445"/>
      <c r="H57" s="445"/>
      <c r="I57" s="445"/>
      <c r="J57" s="445"/>
      <c r="K57" s="445"/>
      <c r="L57" s="445"/>
      <c r="M57" s="445"/>
      <c r="N57" s="445"/>
      <c r="O57" s="445"/>
      <c r="P57" s="445"/>
      <c r="Q57" s="445"/>
      <c r="R57" s="445"/>
      <c r="S57" s="445"/>
      <c r="T57" s="445"/>
      <c r="U57" s="445"/>
      <c r="V57" s="445"/>
      <c r="W57" s="445"/>
      <c r="X57" s="445"/>
      <c r="Y57" s="445"/>
      <c r="Z57" s="445"/>
    </row>
    <row r="58" spans="1:26" ht="15.75" x14ac:dyDescent="0.25">
      <c r="A58" s="445"/>
      <c r="B58" s="445"/>
      <c r="C58" s="445"/>
      <c r="D58" s="445"/>
      <c r="E58" s="445"/>
      <c r="F58" s="445"/>
      <c r="G58" s="445"/>
      <c r="H58" s="445"/>
      <c r="I58" s="445"/>
      <c r="J58" s="445"/>
      <c r="K58" s="445"/>
      <c r="L58" s="445"/>
      <c r="M58" s="445"/>
      <c r="N58" s="445"/>
      <c r="O58" s="445"/>
      <c r="P58" s="445"/>
      <c r="Q58" s="445"/>
      <c r="R58" s="445"/>
      <c r="S58" s="445"/>
      <c r="T58" s="445"/>
      <c r="U58" s="445"/>
      <c r="V58" s="445"/>
      <c r="W58" s="445"/>
      <c r="X58" s="445"/>
      <c r="Y58" s="445"/>
      <c r="Z58" s="445"/>
    </row>
    <row r="59" spans="1:26" ht="15.75" x14ac:dyDescent="0.25">
      <c r="A59" s="445"/>
      <c r="B59" s="445"/>
      <c r="C59" s="445"/>
      <c r="D59" s="445"/>
      <c r="E59" s="445"/>
      <c r="F59" s="445"/>
      <c r="G59" s="445"/>
      <c r="H59" s="445"/>
      <c r="I59" s="445"/>
      <c r="J59" s="445"/>
      <c r="K59" s="445"/>
      <c r="L59" s="445"/>
      <c r="M59" s="445"/>
      <c r="N59" s="445"/>
      <c r="O59" s="445"/>
      <c r="P59" s="445"/>
      <c r="Q59" s="445"/>
      <c r="R59" s="445"/>
      <c r="S59" s="445"/>
      <c r="T59" s="445"/>
      <c r="U59" s="445"/>
      <c r="V59" s="445"/>
      <c r="W59" s="445"/>
      <c r="X59" s="445"/>
      <c r="Y59" s="445"/>
      <c r="Z59" s="445"/>
    </row>
    <row r="60" spans="1:26" ht="15.75" x14ac:dyDescent="0.25">
      <c r="A60" s="445"/>
      <c r="B60" s="445"/>
      <c r="C60" s="445"/>
      <c r="D60" s="445"/>
      <c r="E60" s="445"/>
      <c r="F60" s="445"/>
      <c r="G60" s="445"/>
      <c r="H60" s="445"/>
      <c r="I60" s="445"/>
      <c r="J60" s="445"/>
      <c r="K60" s="445"/>
      <c r="L60" s="445"/>
      <c r="M60" s="445"/>
      <c r="N60" s="445"/>
      <c r="O60" s="445"/>
      <c r="P60" s="445"/>
      <c r="Q60" s="445"/>
      <c r="R60" s="445"/>
      <c r="S60" s="445"/>
      <c r="T60" s="445"/>
      <c r="U60" s="445"/>
      <c r="V60" s="445"/>
      <c r="W60" s="445"/>
      <c r="X60" s="445"/>
      <c r="Y60" s="445"/>
      <c r="Z60" s="445"/>
    </row>
    <row r="61" spans="1:26" ht="15.75" x14ac:dyDescent="0.25">
      <c r="A61" s="445"/>
      <c r="B61" s="445"/>
      <c r="C61" s="445"/>
      <c r="D61" s="445"/>
      <c r="E61" s="445"/>
      <c r="F61" s="445"/>
      <c r="G61" s="445"/>
      <c r="H61" s="445"/>
      <c r="I61" s="445"/>
      <c r="J61" s="445"/>
      <c r="K61" s="445"/>
      <c r="L61" s="445"/>
      <c r="M61" s="445"/>
      <c r="N61" s="445"/>
      <c r="O61" s="445"/>
      <c r="P61" s="445"/>
      <c r="Q61" s="445"/>
      <c r="R61" s="445"/>
      <c r="S61" s="445"/>
      <c r="T61" s="445"/>
      <c r="U61" s="445"/>
      <c r="V61" s="445"/>
      <c r="W61" s="445"/>
      <c r="X61" s="445"/>
      <c r="Y61" s="445"/>
      <c r="Z61" s="445"/>
    </row>
    <row r="62" spans="1:26" ht="15.75" x14ac:dyDescent="0.25">
      <c r="A62" s="445"/>
      <c r="B62" s="445"/>
      <c r="C62" s="445"/>
      <c r="D62" s="445"/>
      <c r="E62" s="445"/>
      <c r="F62" s="445"/>
      <c r="G62" s="445"/>
      <c r="H62" s="445"/>
      <c r="I62" s="445"/>
      <c r="J62" s="445"/>
      <c r="K62" s="445"/>
      <c r="L62" s="445"/>
      <c r="M62" s="445"/>
      <c r="N62" s="445"/>
      <c r="O62" s="445"/>
      <c r="P62" s="445"/>
      <c r="Q62" s="445"/>
      <c r="R62" s="445"/>
      <c r="S62" s="445"/>
      <c r="T62" s="445"/>
      <c r="U62" s="445"/>
      <c r="V62" s="445"/>
      <c r="W62" s="445"/>
      <c r="X62" s="445"/>
      <c r="Y62" s="445"/>
      <c r="Z62" s="445"/>
    </row>
    <row r="63" spans="1:26" ht="15.75" x14ac:dyDescent="0.25">
      <c r="A63" s="445"/>
      <c r="B63" s="445"/>
      <c r="C63" s="445"/>
      <c r="D63" s="445"/>
      <c r="E63" s="445"/>
      <c r="F63" s="445"/>
      <c r="G63" s="445"/>
      <c r="H63" s="445"/>
      <c r="I63" s="445"/>
      <c r="J63" s="445"/>
      <c r="K63" s="445"/>
      <c r="L63" s="445"/>
      <c r="M63" s="445"/>
      <c r="N63" s="445"/>
      <c r="O63" s="445"/>
      <c r="P63" s="445"/>
      <c r="Q63" s="445"/>
      <c r="R63" s="445"/>
      <c r="S63" s="445"/>
      <c r="T63" s="445"/>
      <c r="U63" s="445"/>
      <c r="V63" s="445"/>
      <c r="W63" s="445"/>
      <c r="X63" s="445"/>
      <c r="Y63" s="445"/>
      <c r="Z63" s="445"/>
    </row>
    <row r="64" spans="1:26" ht="15.75" x14ac:dyDescent="0.25">
      <c r="A64" s="445"/>
      <c r="B64" s="445"/>
      <c r="C64" s="445"/>
      <c r="D64" s="445"/>
      <c r="E64" s="445"/>
      <c r="F64" s="445"/>
      <c r="G64" s="445"/>
      <c r="H64" s="445"/>
      <c r="I64" s="445"/>
      <c r="J64" s="445"/>
      <c r="K64" s="445"/>
      <c r="L64" s="445"/>
      <c r="M64" s="445"/>
      <c r="N64" s="445"/>
      <c r="O64" s="445"/>
      <c r="P64" s="445"/>
      <c r="Q64" s="445"/>
      <c r="R64" s="445"/>
      <c r="S64" s="445"/>
      <c r="T64" s="445"/>
      <c r="U64" s="445"/>
      <c r="V64" s="445"/>
      <c r="W64" s="445"/>
      <c r="X64" s="445"/>
      <c r="Y64" s="445"/>
      <c r="Z64" s="445"/>
    </row>
    <row r="65" spans="1:26" ht="15.75" x14ac:dyDescent="0.25">
      <c r="A65" s="445"/>
      <c r="B65" s="445"/>
      <c r="C65" s="445"/>
      <c r="D65" s="445"/>
      <c r="E65" s="445"/>
      <c r="F65" s="445"/>
      <c r="G65" s="445"/>
      <c r="H65" s="445"/>
      <c r="I65" s="445"/>
      <c r="J65" s="445"/>
      <c r="K65" s="445"/>
      <c r="L65" s="445"/>
      <c r="M65" s="445"/>
      <c r="N65" s="445"/>
      <c r="O65" s="445"/>
      <c r="P65" s="445"/>
      <c r="Q65" s="445"/>
      <c r="R65" s="445"/>
      <c r="S65" s="445"/>
      <c r="T65" s="445"/>
      <c r="U65" s="445"/>
      <c r="V65" s="445"/>
      <c r="W65" s="445"/>
      <c r="X65" s="445"/>
      <c r="Y65" s="445"/>
      <c r="Z65" s="445"/>
    </row>
    <row r="66" spans="1:26" ht="15.75" x14ac:dyDescent="0.25">
      <c r="A66" s="445"/>
      <c r="B66" s="445"/>
      <c r="C66" s="445"/>
      <c r="D66" s="445"/>
      <c r="E66" s="445"/>
      <c r="F66" s="445"/>
      <c r="G66" s="445"/>
      <c r="H66" s="445"/>
      <c r="I66" s="445"/>
      <c r="J66" s="445"/>
      <c r="K66" s="445"/>
      <c r="L66" s="445"/>
      <c r="M66" s="445"/>
      <c r="N66" s="445"/>
      <c r="O66" s="445"/>
      <c r="P66" s="445"/>
      <c r="Q66" s="445"/>
      <c r="R66" s="445"/>
      <c r="S66" s="445"/>
      <c r="T66" s="445"/>
      <c r="U66" s="445"/>
      <c r="V66" s="445"/>
      <c r="W66" s="445"/>
      <c r="X66" s="445"/>
      <c r="Y66" s="445"/>
      <c r="Z66" s="445"/>
    </row>
    <row r="67" spans="1:26" ht="15.75" x14ac:dyDescent="0.25">
      <c r="A67" s="445"/>
      <c r="B67" s="445"/>
      <c r="C67" s="445"/>
      <c r="D67" s="445"/>
      <c r="E67" s="445"/>
      <c r="F67" s="445"/>
      <c r="G67" s="445"/>
      <c r="H67" s="445"/>
      <c r="I67" s="445"/>
      <c r="J67" s="445"/>
      <c r="K67" s="445"/>
      <c r="L67" s="445"/>
      <c r="M67" s="445"/>
      <c r="N67" s="445"/>
      <c r="O67" s="445"/>
      <c r="P67" s="445"/>
      <c r="Q67" s="445"/>
      <c r="R67" s="445"/>
      <c r="S67" s="445"/>
      <c r="T67" s="445"/>
      <c r="U67" s="445"/>
      <c r="V67" s="445"/>
      <c r="W67" s="445"/>
      <c r="X67" s="445"/>
      <c r="Y67" s="445"/>
      <c r="Z67" s="445"/>
    </row>
    <row r="68" spans="1:26" ht="15.75" x14ac:dyDescent="0.25">
      <c r="A68" s="445"/>
      <c r="B68" s="445"/>
      <c r="C68" s="445"/>
      <c r="D68" s="445"/>
      <c r="E68" s="445"/>
      <c r="F68" s="445"/>
      <c r="G68" s="445"/>
      <c r="H68" s="445"/>
      <c r="I68" s="445"/>
      <c r="J68" s="445"/>
      <c r="K68" s="445"/>
      <c r="L68" s="445"/>
      <c r="M68" s="445"/>
      <c r="N68" s="445"/>
      <c r="O68" s="445"/>
      <c r="P68" s="445"/>
      <c r="Q68" s="445"/>
      <c r="R68" s="445"/>
      <c r="S68" s="445"/>
      <c r="T68" s="445"/>
      <c r="U68" s="445"/>
      <c r="V68" s="445"/>
      <c r="W68" s="445"/>
      <c r="X68" s="445"/>
      <c r="Y68" s="445"/>
      <c r="Z68" s="445"/>
    </row>
    <row r="69" spans="1:26" ht="15.75" x14ac:dyDescent="0.25">
      <c r="A69" s="445"/>
      <c r="B69" s="445"/>
      <c r="C69" s="445"/>
      <c r="D69" s="445"/>
      <c r="E69" s="445"/>
      <c r="F69" s="445"/>
      <c r="G69" s="445"/>
      <c r="H69" s="445"/>
      <c r="I69" s="445"/>
      <c r="J69" s="445"/>
      <c r="K69" s="445"/>
      <c r="L69" s="445"/>
      <c r="M69" s="445"/>
      <c r="N69" s="445"/>
      <c r="O69" s="445"/>
      <c r="P69" s="445"/>
      <c r="Q69" s="445"/>
      <c r="R69" s="445"/>
      <c r="S69" s="445"/>
      <c r="T69" s="445"/>
      <c r="U69" s="445"/>
      <c r="V69" s="445"/>
      <c r="W69" s="445"/>
      <c r="X69" s="445"/>
      <c r="Y69" s="445"/>
      <c r="Z69" s="445"/>
    </row>
    <row r="70" spans="1:26" ht="15.75" x14ac:dyDescent="0.25">
      <c r="A70" s="445"/>
      <c r="B70" s="445"/>
      <c r="C70" s="445"/>
      <c r="D70" s="445"/>
      <c r="E70" s="445"/>
      <c r="F70" s="445"/>
      <c r="G70" s="445"/>
      <c r="H70" s="445"/>
      <c r="I70" s="445"/>
      <c r="J70" s="445"/>
      <c r="K70" s="445"/>
      <c r="L70" s="445"/>
      <c r="M70" s="445"/>
      <c r="N70" s="445"/>
      <c r="O70" s="445"/>
      <c r="P70" s="445"/>
      <c r="Q70" s="445"/>
      <c r="R70" s="445"/>
      <c r="S70" s="445"/>
      <c r="T70" s="445"/>
      <c r="U70" s="445"/>
      <c r="V70" s="445"/>
      <c r="W70" s="445"/>
      <c r="X70" s="445"/>
      <c r="Y70" s="445"/>
      <c r="Z70" s="445"/>
    </row>
    <row r="71" spans="1:26" ht="15.75" x14ac:dyDescent="0.25">
      <c r="A71" s="445"/>
      <c r="B71" s="445"/>
      <c r="C71" s="445"/>
      <c r="D71" s="445"/>
      <c r="E71" s="445"/>
      <c r="F71" s="445"/>
      <c r="G71" s="445"/>
      <c r="H71" s="445"/>
      <c r="I71" s="445"/>
      <c r="J71" s="445"/>
      <c r="K71" s="445"/>
      <c r="L71" s="445"/>
      <c r="M71" s="445"/>
      <c r="N71" s="445"/>
      <c r="O71" s="445"/>
      <c r="P71" s="445"/>
      <c r="Q71" s="445"/>
      <c r="R71" s="445"/>
      <c r="S71" s="445"/>
      <c r="T71" s="445"/>
      <c r="U71" s="445"/>
      <c r="V71" s="445"/>
      <c r="W71" s="445"/>
      <c r="X71" s="445"/>
      <c r="Y71" s="445"/>
      <c r="Z71" s="445"/>
    </row>
    <row r="72" spans="1:26" ht="15.75" x14ac:dyDescent="0.25">
      <c r="A72" s="445"/>
      <c r="B72" s="445"/>
      <c r="C72" s="445"/>
      <c r="D72" s="445"/>
      <c r="E72" s="445"/>
      <c r="F72" s="445"/>
      <c r="G72" s="445"/>
      <c r="H72" s="445"/>
      <c r="I72" s="445"/>
      <c r="J72" s="445"/>
      <c r="K72" s="445"/>
      <c r="L72" s="445"/>
      <c r="M72" s="445"/>
      <c r="N72" s="445"/>
      <c r="O72" s="445"/>
      <c r="P72" s="445"/>
      <c r="Q72" s="445"/>
      <c r="R72" s="445"/>
      <c r="S72" s="445"/>
      <c r="T72" s="445"/>
      <c r="U72" s="445"/>
      <c r="V72" s="445"/>
      <c r="W72" s="445"/>
      <c r="X72" s="445"/>
      <c r="Y72" s="445"/>
      <c r="Z72" s="445"/>
    </row>
    <row r="73" spans="1:26" ht="15.75" x14ac:dyDescent="0.25">
      <c r="A73" s="445"/>
      <c r="B73" s="445"/>
      <c r="C73" s="445"/>
      <c r="D73" s="445"/>
      <c r="E73" s="445"/>
      <c r="F73" s="445"/>
      <c r="G73" s="445"/>
      <c r="H73" s="445"/>
      <c r="I73" s="445"/>
      <c r="J73" s="445"/>
      <c r="K73" s="445"/>
      <c r="L73" s="445"/>
      <c r="M73" s="445"/>
      <c r="N73" s="445"/>
      <c r="O73" s="445"/>
      <c r="P73" s="445"/>
      <c r="Q73" s="445"/>
      <c r="R73" s="445"/>
      <c r="S73" s="445"/>
      <c r="T73" s="445"/>
      <c r="U73" s="445"/>
      <c r="V73" s="445"/>
      <c r="W73" s="445"/>
      <c r="X73" s="445"/>
      <c r="Y73" s="445"/>
      <c r="Z73" s="445"/>
    </row>
    <row r="74" spans="1:26" ht="15.75" x14ac:dyDescent="0.25">
      <c r="A74" s="445"/>
      <c r="B74" s="445"/>
      <c r="C74" s="445"/>
      <c r="D74" s="445"/>
      <c r="E74" s="445"/>
      <c r="F74" s="445"/>
      <c r="G74" s="445"/>
      <c r="H74" s="445"/>
      <c r="I74" s="445"/>
      <c r="J74" s="445"/>
      <c r="K74" s="445"/>
      <c r="L74" s="445"/>
      <c r="M74" s="445"/>
      <c r="N74" s="445"/>
      <c r="O74" s="445"/>
      <c r="P74" s="445"/>
      <c r="Q74" s="445"/>
      <c r="R74" s="445"/>
      <c r="S74" s="445"/>
      <c r="T74" s="445"/>
      <c r="U74" s="445"/>
      <c r="V74" s="445"/>
      <c r="W74" s="445"/>
      <c r="X74" s="445"/>
      <c r="Y74" s="445"/>
      <c r="Z74" s="445"/>
    </row>
    <row r="75" spans="1:26" ht="15.75" x14ac:dyDescent="0.25">
      <c r="A75" s="445"/>
      <c r="B75" s="445"/>
      <c r="C75" s="445"/>
      <c r="D75" s="445"/>
      <c r="E75" s="445"/>
      <c r="F75" s="445"/>
      <c r="G75" s="445"/>
      <c r="H75" s="445"/>
      <c r="I75" s="445"/>
      <c r="J75" s="445"/>
      <c r="K75" s="445"/>
      <c r="L75" s="445"/>
      <c r="M75" s="445"/>
      <c r="N75" s="445"/>
      <c r="O75" s="445"/>
      <c r="P75" s="445"/>
      <c r="Q75" s="445"/>
      <c r="R75" s="445"/>
      <c r="S75" s="445"/>
      <c r="T75" s="445"/>
      <c r="U75" s="445"/>
      <c r="V75" s="445"/>
      <c r="W75" s="445"/>
      <c r="X75" s="445"/>
      <c r="Y75" s="445"/>
      <c r="Z75" s="445"/>
    </row>
    <row r="76" spans="1:26" ht="15.75" x14ac:dyDescent="0.25">
      <c r="A76" s="445"/>
      <c r="B76" s="445"/>
      <c r="C76" s="445"/>
      <c r="D76" s="445"/>
      <c r="E76" s="445"/>
      <c r="F76" s="445"/>
      <c r="G76" s="445"/>
      <c r="H76" s="445"/>
      <c r="I76" s="445"/>
      <c r="J76" s="445"/>
      <c r="K76" s="445"/>
      <c r="L76" s="445"/>
      <c r="M76" s="445"/>
      <c r="N76" s="445"/>
      <c r="O76" s="445"/>
      <c r="P76" s="445"/>
      <c r="Q76" s="445"/>
      <c r="R76" s="445"/>
      <c r="S76" s="445"/>
      <c r="T76" s="445"/>
      <c r="U76" s="445"/>
      <c r="V76" s="445"/>
      <c r="W76" s="445"/>
      <c r="X76" s="445"/>
      <c r="Y76" s="445"/>
      <c r="Z76" s="445"/>
    </row>
    <row r="77" spans="1:26" ht="15.75" x14ac:dyDescent="0.25">
      <c r="A77" s="445"/>
      <c r="B77" s="445"/>
      <c r="C77" s="445"/>
      <c r="D77" s="445"/>
      <c r="E77" s="445"/>
      <c r="F77" s="445"/>
      <c r="G77" s="445"/>
      <c r="H77" s="445"/>
      <c r="I77" s="445"/>
      <c r="J77" s="445"/>
      <c r="K77" s="445"/>
      <c r="L77" s="445"/>
      <c r="M77" s="445"/>
      <c r="N77" s="445"/>
      <c r="O77" s="445"/>
      <c r="P77" s="445"/>
      <c r="Q77" s="445"/>
      <c r="R77" s="445"/>
      <c r="S77" s="445"/>
      <c r="T77" s="445"/>
      <c r="U77" s="445"/>
      <c r="V77" s="445"/>
      <c r="W77" s="445"/>
      <c r="X77" s="445"/>
      <c r="Y77" s="445"/>
      <c r="Z77" s="445"/>
    </row>
    <row r="78" spans="1:26" ht="15.75" x14ac:dyDescent="0.25">
      <c r="A78" s="445"/>
      <c r="B78" s="445"/>
      <c r="C78" s="445"/>
      <c r="D78" s="445"/>
      <c r="E78" s="445"/>
      <c r="F78" s="445"/>
      <c r="G78" s="445"/>
      <c r="H78" s="445"/>
      <c r="I78" s="445"/>
      <c r="J78" s="445"/>
      <c r="K78" s="445"/>
      <c r="L78" s="445"/>
      <c r="M78" s="445"/>
      <c r="N78" s="445"/>
      <c r="O78" s="445"/>
      <c r="P78" s="445"/>
      <c r="Q78" s="445"/>
      <c r="R78" s="445"/>
      <c r="S78" s="445"/>
      <c r="T78" s="445"/>
      <c r="U78" s="445"/>
      <c r="V78" s="445"/>
      <c r="W78" s="445"/>
      <c r="X78" s="445"/>
      <c r="Y78" s="445"/>
      <c r="Z78" s="445"/>
    </row>
    <row r="79" spans="1:26" ht="15.75" x14ac:dyDescent="0.25">
      <c r="A79" s="445"/>
      <c r="B79" s="445"/>
      <c r="C79" s="445"/>
      <c r="D79" s="445"/>
      <c r="E79" s="445"/>
      <c r="F79" s="445"/>
      <c r="G79" s="445"/>
      <c r="H79" s="445"/>
      <c r="I79" s="445"/>
      <c r="J79" s="445"/>
      <c r="K79" s="445"/>
      <c r="L79" s="445"/>
      <c r="M79" s="445"/>
      <c r="N79" s="445"/>
      <c r="O79" s="445"/>
      <c r="P79" s="445"/>
      <c r="Q79" s="445"/>
      <c r="R79" s="445"/>
      <c r="S79" s="445"/>
      <c r="T79" s="445"/>
      <c r="U79" s="445"/>
      <c r="V79" s="445"/>
      <c r="W79" s="445"/>
      <c r="X79" s="445"/>
      <c r="Y79" s="445"/>
      <c r="Z79" s="445"/>
    </row>
    <row r="80" spans="1:26" ht="15.75" x14ac:dyDescent="0.25">
      <c r="A80" s="445"/>
      <c r="B80" s="445"/>
      <c r="C80" s="445"/>
      <c r="D80" s="445"/>
      <c r="E80" s="445"/>
      <c r="F80" s="445"/>
      <c r="G80" s="445"/>
      <c r="H80" s="445"/>
      <c r="I80" s="445"/>
      <c r="J80" s="445"/>
      <c r="K80" s="445"/>
      <c r="L80" s="445"/>
      <c r="M80" s="445"/>
      <c r="N80" s="445"/>
      <c r="O80" s="445"/>
      <c r="P80" s="445"/>
      <c r="Q80" s="445"/>
      <c r="R80" s="445"/>
      <c r="S80" s="445"/>
      <c r="T80" s="445"/>
      <c r="U80" s="445"/>
      <c r="V80" s="445"/>
      <c r="W80" s="445"/>
      <c r="X80" s="445"/>
      <c r="Y80" s="445"/>
      <c r="Z80" s="445"/>
    </row>
    <row r="81" spans="1:26" ht="15.75" x14ac:dyDescent="0.25">
      <c r="A81" s="445"/>
      <c r="B81" s="445"/>
      <c r="C81" s="445"/>
      <c r="D81" s="445"/>
      <c r="E81" s="445"/>
      <c r="F81" s="445"/>
      <c r="G81" s="445"/>
      <c r="H81" s="445"/>
      <c r="I81" s="445"/>
      <c r="J81" s="445"/>
      <c r="K81" s="445"/>
      <c r="L81" s="445"/>
      <c r="M81" s="445"/>
      <c r="N81" s="445"/>
      <c r="O81" s="445"/>
      <c r="P81" s="445"/>
      <c r="Q81" s="445"/>
      <c r="R81" s="445"/>
      <c r="S81" s="445"/>
      <c r="T81" s="445"/>
      <c r="U81" s="445"/>
      <c r="V81" s="445"/>
      <c r="W81" s="445"/>
      <c r="X81" s="445"/>
      <c r="Y81" s="445"/>
      <c r="Z81" s="445"/>
    </row>
    <row r="82" spans="1:26" ht="15.75" x14ac:dyDescent="0.25">
      <c r="A82" s="445"/>
      <c r="B82" s="445"/>
      <c r="C82" s="445"/>
      <c r="D82" s="445"/>
      <c r="E82" s="445"/>
      <c r="F82" s="445"/>
      <c r="G82" s="445"/>
      <c r="H82" s="445"/>
      <c r="I82" s="445"/>
      <c r="J82" s="445"/>
      <c r="K82" s="445"/>
      <c r="L82" s="445"/>
      <c r="M82" s="445"/>
      <c r="N82" s="445"/>
      <c r="O82" s="445"/>
      <c r="P82" s="445"/>
      <c r="Q82" s="445"/>
      <c r="R82" s="445"/>
      <c r="S82" s="445"/>
      <c r="T82" s="445"/>
      <c r="U82" s="445"/>
      <c r="V82" s="445"/>
      <c r="W82" s="445"/>
      <c r="X82" s="445"/>
      <c r="Y82" s="445"/>
      <c r="Z82" s="445"/>
    </row>
    <row r="83" spans="1:26" ht="15.75" x14ac:dyDescent="0.25">
      <c r="A83" s="445"/>
      <c r="B83" s="445"/>
      <c r="C83" s="445"/>
      <c r="D83" s="445"/>
      <c r="E83" s="445"/>
      <c r="F83" s="445"/>
      <c r="G83" s="445"/>
      <c r="H83" s="445"/>
      <c r="I83" s="445"/>
      <c r="J83" s="445"/>
      <c r="K83" s="445"/>
      <c r="L83" s="445"/>
      <c r="M83" s="445"/>
      <c r="N83" s="445"/>
      <c r="O83" s="445"/>
      <c r="P83" s="445"/>
      <c r="Q83" s="445"/>
      <c r="R83" s="445"/>
      <c r="S83" s="445"/>
      <c r="T83" s="445"/>
      <c r="U83" s="445"/>
      <c r="V83" s="445"/>
      <c r="W83" s="445"/>
      <c r="X83" s="445"/>
      <c r="Y83" s="445"/>
      <c r="Z83" s="445"/>
    </row>
    <row r="84" spans="1:26" ht="15.75" x14ac:dyDescent="0.25">
      <c r="A84" s="445"/>
      <c r="B84" s="445"/>
      <c r="C84" s="445"/>
      <c r="D84" s="445"/>
      <c r="E84" s="445"/>
      <c r="F84" s="445"/>
      <c r="G84" s="445"/>
      <c r="H84" s="445"/>
      <c r="I84" s="445"/>
      <c r="J84" s="445"/>
      <c r="K84" s="445"/>
      <c r="L84" s="445"/>
      <c r="M84" s="445"/>
      <c r="N84" s="445"/>
      <c r="O84" s="445"/>
      <c r="P84" s="445"/>
      <c r="Q84" s="445"/>
      <c r="R84" s="445"/>
      <c r="S84" s="445"/>
      <c r="T84" s="445"/>
      <c r="U84" s="445"/>
      <c r="V84" s="445"/>
      <c r="W84" s="445"/>
      <c r="X84" s="445"/>
      <c r="Y84" s="445"/>
      <c r="Z84" s="445"/>
    </row>
    <row r="85" spans="1:26" ht="15.75" x14ac:dyDescent="0.25">
      <c r="A85" s="445"/>
      <c r="B85" s="445"/>
      <c r="C85" s="445"/>
      <c r="D85" s="445"/>
      <c r="E85" s="445"/>
      <c r="F85" s="445"/>
      <c r="G85" s="445"/>
      <c r="H85" s="445"/>
      <c r="I85" s="445"/>
      <c r="J85" s="445"/>
      <c r="K85" s="445"/>
      <c r="L85" s="445"/>
      <c r="M85" s="445"/>
      <c r="N85" s="445"/>
      <c r="O85" s="445"/>
      <c r="P85" s="445"/>
      <c r="Q85" s="445"/>
      <c r="R85" s="445"/>
      <c r="S85" s="445"/>
      <c r="T85" s="445"/>
      <c r="U85" s="445"/>
      <c r="V85" s="445"/>
      <c r="W85" s="445"/>
      <c r="X85" s="445"/>
      <c r="Y85" s="445"/>
      <c r="Z85" s="445"/>
    </row>
    <row r="86" spans="1:26" ht="15.75" x14ac:dyDescent="0.25">
      <c r="A86" s="445"/>
      <c r="B86" s="445"/>
      <c r="C86" s="445"/>
      <c r="D86" s="445"/>
      <c r="E86" s="445"/>
      <c r="F86" s="445"/>
      <c r="G86" s="445"/>
      <c r="H86" s="445"/>
      <c r="I86" s="445"/>
      <c r="J86" s="445"/>
      <c r="K86" s="445"/>
      <c r="L86" s="445"/>
      <c r="M86" s="445"/>
      <c r="N86" s="445"/>
      <c r="O86" s="445"/>
      <c r="P86" s="445"/>
      <c r="Q86" s="445"/>
      <c r="R86" s="445"/>
      <c r="S86" s="445"/>
      <c r="T86" s="445"/>
      <c r="U86" s="445"/>
      <c r="V86" s="445"/>
      <c r="W86" s="445"/>
      <c r="X86" s="445"/>
      <c r="Y86" s="445"/>
      <c r="Z86" s="445"/>
    </row>
    <row r="87" spans="1:26" ht="15.75" x14ac:dyDescent="0.25">
      <c r="A87" s="445"/>
      <c r="B87" s="445"/>
      <c r="C87" s="445"/>
      <c r="D87" s="445"/>
      <c r="E87" s="445"/>
      <c r="F87" s="445"/>
      <c r="G87" s="445"/>
      <c r="H87" s="445"/>
      <c r="I87" s="445"/>
      <c r="J87" s="445"/>
      <c r="K87" s="445"/>
      <c r="L87" s="445"/>
      <c r="M87" s="445"/>
      <c r="N87" s="445"/>
      <c r="O87" s="445"/>
      <c r="P87" s="445"/>
      <c r="Q87" s="445"/>
      <c r="R87" s="445"/>
      <c r="S87" s="445"/>
      <c r="T87" s="445"/>
      <c r="U87" s="445"/>
      <c r="V87" s="445"/>
      <c r="W87" s="445"/>
      <c r="X87" s="445"/>
      <c r="Y87" s="445"/>
      <c r="Z87" s="445"/>
    </row>
    <row r="88" spans="1:26" ht="15.75" x14ac:dyDescent="0.25">
      <c r="A88" s="445"/>
      <c r="B88" s="445"/>
      <c r="C88" s="445"/>
      <c r="D88" s="445"/>
      <c r="E88" s="445"/>
      <c r="F88" s="445"/>
      <c r="G88" s="445"/>
      <c r="H88" s="445"/>
      <c r="I88" s="445"/>
      <c r="J88" s="445"/>
      <c r="K88" s="445"/>
      <c r="L88" s="445"/>
      <c r="M88" s="445"/>
      <c r="N88" s="445"/>
      <c r="O88" s="445"/>
      <c r="P88" s="445"/>
      <c r="Q88" s="445"/>
      <c r="R88" s="445"/>
      <c r="S88" s="445"/>
      <c r="T88" s="445"/>
      <c r="U88" s="445"/>
      <c r="V88" s="445"/>
      <c r="W88" s="445"/>
      <c r="X88" s="445"/>
      <c r="Y88" s="445"/>
      <c r="Z88" s="445"/>
    </row>
    <row r="89" spans="1:26" ht="15.75" x14ac:dyDescent="0.25">
      <c r="A89" s="445"/>
      <c r="B89" s="445"/>
      <c r="C89" s="445"/>
      <c r="D89" s="445"/>
      <c r="E89" s="445"/>
      <c r="F89" s="445"/>
      <c r="G89" s="445"/>
      <c r="H89" s="445"/>
      <c r="I89" s="445"/>
      <c r="J89" s="445"/>
      <c r="K89" s="445"/>
      <c r="L89" s="445"/>
      <c r="M89" s="445"/>
      <c r="N89" s="445"/>
      <c r="O89" s="445"/>
      <c r="P89" s="445"/>
      <c r="Q89" s="445"/>
      <c r="R89" s="445"/>
      <c r="S89" s="445"/>
      <c r="T89" s="445"/>
      <c r="U89" s="445"/>
      <c r="V89" s="445"/>
      <c r="W89" s="445"/>
      <c r="X89" s="445"/>
      <c r="Y89" s="445"/>
      <c r="Z89" s="445"/>
    </row>
    <row r="90" spans="1:26" ht="15.75" x14ac:dyDescent="0.25">
      <c r="A90" s="445"/>
      <c r="B90" s="445"/>
      <c r="C90" s="445"/>
      <c r="D90" s="445"/>
      <c r="E90" s="445"/>
      <c r="F90" s="445"/>
      <c r="G90" s="445"/>
      <c r="H90" s="445"/>
      <c r="I90" s="445"/>
      <c r="J90" s="445"/>
      <c r="K90" s="445"/>
      <c r="L90" s="445"/>
      <c r="M90" s="445"/>
      <c r="N90" s="445"/>
      <c r="O90" s="445"/>
      <c r="P90" s="445"/>
      <c r="Q90" s="445"/>
      <c r="R90" s="445"/>
      <c r="S90" s="445"/>
      <c r="T90" s="445"/>
      <c r="U90" s="445"/>
      <c r="V90" s="445"/>
      <c r="W90" s="445"/>
      <c r="X90" s="445"/>
      <c r="Y90" s="445"/>
      <c r="Z90" s="445"/>
    </row>
    <row r="91" spans="1:26" ht="15.75" x14ac:dyDescent="0.25">
      <c r="A91" s="445"/>
      <c r="B91" s="445"/>
      <c r="C91" s="445"/>
      <c r="D91" s="445"/>
      <c r="E91" s="445"/>
      <c r="F91" s="445"/>
      <c r="G91" s="445"/>
      <c r="H91" s="445"/>
      <c r="I91" s="445"/>
      <c r="J91" s="445"/>
      <c r="K91" s="445"/>
      <c r="L91" s="445"/>
      <c r="M91" s="445"/>
      <c r="N91" s="445"/>
      <c r="O91" s="445"/>
      <c r="P91" s="445"/>
      <c r="Q91" s="445"/>
      <c r="R91" s="445"/>
      <c r="S91" s="445"/>
      <c r="T91" s="445"/>
      <c r="U91" s="445"/>
      <c r="V91" s="445"/>
      <c r="W91" s="445"/>
      <c r="X91" s="445"/>
      <c r="Y91" s="445"/>
      <c r="Z91" s="445"/>
    </row>
    <row r="92" spans="1:26" ht="15.75" x14ac:dyDescent="0.25">
      <c r="A92" s="445"/>
      <c r="B92" s="445"/>
      <c r="C92" s="445"/>
      <c r="D92" s="445"/>
      <c r="E92" s="445"/>
      <c r="F92" s="445"/>
      <c r="G92" s="445"/>
      <c r="H92" s="445"/>
      <c r="I92" s="445"/>
      <c r="J92" s="445"/>
      <c r="K92" s="445"/>
      <c r="L92" s="445"/>
      <c r="M92" s="445"/>
      <c r="N92" s="445"/>
      <c r="O92" s="445"/>
      <c r="P92" s="445"/>
      <c r="Q92" s="445"/>
      <c r="R92" s="445"/>
      <c r="S92" s="445"/>
      <c r="T92" s="445"/>
      <c r="U92" s="445"/>
      <c r="V92" s="445"/>
      <c r="W92" s="445"/>
      <c r="X92" s="445"/>
      <c r="Y92" s="445"/>
      <c r="Z92" s="445"/>
    </row>
    <row r="93" spans="1:26" ht="15.75" x14ac:dyDescent="0.25">
      <c r="A93" s="445"/>
      <c r="B93" s="445"/>
      <c r="C93" s="445"/>
      <c r="D93" s="445"/>
      <c r="E93" s="445"/>
      <c r="F93" s="445"/>
      <c r="G93" s="445"/>
      <c r="H93" s="445"/>
      <c r="I93" s="445"/>
      <c r="J93" s="445"/>
      <c r="K93" s="445"/>
      <c r="L93" s="445"/>
      <c r="M93" s="445"/>
      <c r="N93" s="445"/>
      <c r="O93" s="445"/>
      <c r="P93" s="445"/>
      <c r="Q93" s="445"/>
      <c r="R93" s="445"/>
      <c r="S93" s="445"/>
      <c r="T93" s="445"/>
      <c r="U93" s="445"/>
      <c r="V93" s="445"/>
      <c r="W93" s="445"/>
      <c r="X93" s="445"/>
      <c r="Y93" s="445"/>
      <c r="Z93" s="445"/>
    </row>
    <row r="94" spans="1:26" ht="15.75" x14ac:dyDescent="0.25">
      <c r="A94" s="445"/>
      <c r="B94" s="445"/>
      <c r="C94" s="445"/>
      <c r="D94" s="445"/>
      <c r="E94" s="445"/>
      <c r="F94" s="445"/>
      <c r="G94" s="445"/>
      <c r="H94" s="445"/>
      <c r="I94" s="445"/>
      <c r="J94" s="445"/>
      <c r="K94" s="445"/>
      <c r="L94" s="445"/>
      <c r="M94" s="445"/>
      <c r="N94" s="445"/>
      <c r="O94" s="445"/>
      <c r="P94" s="445"/>
      <c r="Q94" s="445"/>
      <c r="R94" s="445"/>
      <c r="S94" s="445"/>
      <c r="T94" s="445"/>
      <c r="U94" s="445"/>
      <c r="V94" s="445"/>
      <c r="W94" s="445"/>
      <c r="X94" s="445"/>
      <c r="Y94" s="445"/>
      <c r="Z94" s="445"/>
    </row>
    <row r="95" spans="1:26" ht="15.75" x14ac:dyDescent="0.25">
      <c r="A95" s="445"/>
      <c r="B95" s="445"/>
      <c r="C95" s="445"/>
      <c r="D95" s="445"/>
      <c r="E95" s="445"/>
      <c r="F95" s="445"/>
      <c r="G95" s="445"/>
      <c r="H95" s="445"/>
      <c r="I95" s="445"/>
      <c r="J95" s="445"/>
      <c r="K95" s="445"/>
      <c r="L95" s="445"/>
      <c r="M95" s="445"/>
      <c r="N95" s="445"/>
      <c r="O95" s="445"/>
      <c r="P95" s="445"/>
      <c r="Q95" s="445"/>
      <c r="R95" s="445"/>
      <c r="S95" s="445"/>
      <c r="T95" s="445"/>
      <c r="U95" s="445"/>
      <c r="V95" s="445"/>
      <c r="W95" s="445"/>
      <c r="X95" s="445"/>
      <c r="Y95" s="445"/>
      <c r="Z95" s="445"/>
    </row>
    <row r="96" spans="1:26" ht="15.75" x14ac:dyDescent="0.25">
      <c r="A96" s="445"/>
      <c r="B96" s="445"/>
      <c r="C96" s="445"/>
      <c r="D96" s="445"/>
      <c r="E96" s="445"/>
      <c r="F96" s="445"/>
      <c r="G96" s="445"/>
      <c r="H96" s="445"/>
      <c r="I96" s="445"/>
      <c r="J96" s="445"/>
      <c r="K96" s="445"/>
      <c r="L96" s="445"/>
      <c r="M96" s="445"/>
      <c r="N96" s="445"/>
      <c r="O96" s="445"/>
      <c r="P96" s="445"/>
      <c r="Q96" s="445"/>
      <c r="R96" s="445"/>
      <c r="S96" s="445"/>
      <c r="T96" s="445"/>
      <c r="U96" s="445"/>
      <c r="V96" s="445"/>
      <c r="W96" s="445"/>
      <c r="X96" s="445"/>
      <c r="Y96" s="445"/>
      <c r="Z96" s="445"/>
    </row>
    <row r="97" spans="1:26" ht="15.75" x14ac:dyDescent="0.25">
      <c r="A97" s="445"/>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row>
    <row r="98" spans="1:26" ht="15.75" x14ac:dyDescent="0.25">
      <c r="A98" s="445"/>
      <c r="B98" s="445"/>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row>
    <row r="99" spans="1:26" ht="15.75" x14ac:dyDescent="0.25">
      <c r="A99" s="445"/>
      <c r="B99" s="445"/>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row>
    <row r="100" spans="1:26" ht="15.75" x14ac:dyDescent="0.25">
      <c r="A100" s="445"/>
      <c r="B100" s="445"/>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row>
    <row r="101" spans="1:26" ht="15.75" x14ac:dyDescent="0.25">
      <c r="A101" s="445"/>
      <c r="B101" s="445"/>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row>
    <row r="102" spans="1:26" ht="15.75" x14ac:dyDescent="0.25">
      <c r="A102" s="445"/>
      <c r="B102" s="445"/>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row>
    <row r="103" spans="1:26" ht="15.75" x14ac:dyDescent="0.25">
      <c r="A103" s="445"/>
      <c r="B103" s="445"/>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row>
    <row r="104" spans="1:26" ht="15.75" x14ac:dyDescent="0.25">
      <c r="A104" s="445"/>
      <c r="B104" s="445"/>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row>
    <row r="105" spans="1:26" ht="15.75" x14ac:dyDescent="0.25">
      <c r="A105" s="445"/>
      <c r="B105" s="445"/>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row>
    <row r="106" spans="1:26" ht="15.75" x14ac:dyDescent="0.25">
      <c r="A106" s="445"/>
      <c r="B106" s="445"/>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row>
    <row r="107" spans="1:26" ht="15.75" x14ac:dyDescent="0.25">
      <c r="A107" s="445"/>
      <c r="B107" s="445"/>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row>
    <row r="108" spans="1:26" ht="15.75" x14ac:dyDescent="0.25">
      <c r="A108" s="445"/>
      <c r="B108" s="445"/>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row>
    <row r="109" spans="1:26" ht="15.75" x14ac:dyDescent="0.25">
      <c r="A109" s="445"/>
      <c r="B109" s="445"/>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row>
    <row r="110" spans="1:26" ht="15.75" x14ac:dyDescent="0.25">
      <c r="A110" s="445"/>
      <c r="B110" s="445"/>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row>
    <row r="111" spans="1:26" ht="15.75" x14ac:dyDescent="0.25">
      <c r="A111" s="445"/>
      <c r="B111" s="445"/>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row>
    <row r="112" spans="1:26" ht="15.6" hidden="1" x14ac:dyDescent="0.3">
      <c r="A112" s="445"/>
      <c r="B112" s="1459" t="s">
        <v>271</v>
      </c>
      <c r="C112" s="1457"/>
      <c r="D112" s="1457"/>
      <c r="E112" s="1457"/>
      <c r="F112" s="1458"/>
      <c r="G112" s="445"/>
      <c r="H112" s="445"/>
      <c r="I112" s="445"/>
      <c r="J112" s="445"/>
      <c r="K112" s="445"/>
      <c r="L112" s="445"/>
      <c r="M112" s="445"/>
      <c r="N112" s="445"/>
      <c r="O112" s="445"/>
      <c r="P112" s="445"/>
      <c r="Q112" s="445"/>
      <c r="R112" s="445"/>
      <c r="S112" s="445"/>
      <c r="T112" s="445"/>
      <c r="U112" s="445"/>
      <c r="V112" s="445"/>
      <c r="W112" s="445"/>
      <c r="X112" s="445"/>
      <c r="Y112" s="445"/>
      <c r="Z112" s="445"/>
    </row>
    <row r="113" spans="1:26" ht="31.15" hidden="1" x14ac:dyDescent="0.3">
      <c r="A113" s="519" t="s">
        <v>321</v>
      </c>
      <c r="B113" s="519" t="s">
        <v>272</v>
      </c>
      <c r="C113" s="519" t="s">
        <v>273</v>
      </c>
      <c r="D113" s="519" t="s">
        <v>274</v>
      </c>
      <c r="E113" s="519" t="s">
        <v>322</v>
      </c>
      <c r="F113" s="519" t="s">
        <v>276</v>
      </c>
      <c r="G113" s="519" t="s">
        <v>283</v>
      </c>
      <c r="H113" s="519" t="s">
        <v>286</v>
      </c>
      <c r="I113" s="519" t="s">
        <v>323</v>
      </c>
      <c r="J113" s="519" t="s">
        <v>301</v>
      </c>
      <c r="K113" s="509"/>
      <c r="L113" s="509"/>
      <c r="M113" s="445"/>
      <c r="N113" s="445"/>
      <c r="O113" s="445"/>
      <c r="P113" s="445"/>
      <c r="Q113" s="445"/>
      <c r="R113" s="445"/>
      <c r="S113" s="445"/>
      <c r="T113" s="445"/>
      <c r="U113" s="445"/>
      <c r="V113" s="445"/>
      <c r="W113" s="445"/>
      <c r="X113" s="445"/>
      <c r="Y113" s="445"/>
      <c r="Z113" s="445"/>
    </row>
    <row r="114" spans="1:26" ht="15.6" hidden="1" x14ac:dyDescent="0.3">
      <c r="A114" s="445" t="s">
        <v>324</v>
      </c>
      <c r="B114" s="505" t="s">
        <v>325</v>
      </c>
      <c r="C114" s="505" t="s">
        <v>326</v>
      </c>
      <c r="D114" s="505" t="s">
        <v>87</v>
      </c>
      <c r="E114" s="505" t="s">
        <v>327</v>
      </c>
      <c r="F114" s="505" t="s">
        <v>328</v>
      </c>
      <c r="G114" s="445" t="s">
        <v>2</v>
      </c>
      <c r="H114" s="445" t="s">
        <v>329</v>
      </c>
      <c r="I114" s="445" t="s">
        <v>330</v>
      </c>
      <c r="J114" s="445" t="s">
        <v>331</v>
      </c>
      <c r="K114" s="445"/>
      <c r="L114" s="445"/>
      <c r="M114" s="445"/>
      <c r="N114" s="445"/>
      <c r="O114" s="445"/>
      <c r="P114" s="445"/>
      <c r="Q114" s="445"/>
      <c r="R114" s="445"/>
      <c r="S114" s="445"/>
      <c r="T114" s="445"/>
      <c r="U114" s="445"/>
      <c r="V114" s="445"/>
      <c r="W114" s="445"/>
      <c r="X114" s="445"/>
      <c r="Y114" s="445"/>
      <c r="Z114" s="445"/>
    </row>
    <row r="115" spans="1:26" ht="15.6" hidden="1" x14ac:dyDescent="0.3">
      <c r="A115" s="445" t="s">
        <v>269</v>
      </c>
      <c r="B115" s="505" t="s">
        <v>277</v>
      </c>
      <c r="C115" s="505" t="s">
        <v>332</v>
      </c>
      <c r="D115" s="505" t="s">
        <v>333</v>
      </c>
      <c r="E115" s="505" t="s">
        <v>334</v>
      </c>
      <c r="F115" s="505" t="s">
        <v>335</v>
      </c>
      <c r="G115" s="445" t="s">
        <v>0</v>
      </c>
      <c r="H115" s="445" t="s">
        <v>287</v>
      </c>
      <c r="I115" s="445" t="s">
        <v>336</v>
      </c>
      <c r="J115" s="445" t="s">
        <v>302</v>
      </c>
      <c r="K115" s="445"/>
      <c r="L115" s="445"/>
      <c r="M115" s="445"/>
      <c r="N115" s="445"/>
      <c r="O115" s="445"/>
      <c r="P115" s="445"/>
      <c r="Q115" s="445"/>
      <c r="R115" s="445"/>
      <c r="S115" s="445"/>
      <c r="T115" s="445"/>
      <c r="U115" s="445"/>
      <c r="V115" s="445"/>
      <c r="W115" s="445"/>
      <c r="X115" s="445"/>
      <c r="Y115" s="445"/>
      <c r="Z115" s="445"/>
    </row>
    <row r="116" spans="1:26" ht="15.6" hidden="1" x14ac:dyDescent="0.3">
      <c r="A116" s="445"/>
      <c r="B116" s="505" t="s">
        <v>25</v>
      </c>
      <c r="C116" s="505" t="s">
        <v>337</v>
      </c>
      <c r="D116" s="505" t="s">
        <v>338</v>
      </c>
      <c r="E116" s="505" t="s">
        <v>339</v>
      </c>
      <c r="F116" s="505" t="s">
        <v>340</v>
      </c>
      <c r="G116" s="445" t="s">
        <v>341</v>
      </c>
      <c r="H116" s="445" t="s">
        <v>342</v>
      </c>
      <c r="I116" s="445" t="s">
        <v>343</v>
      </c>
      <c r="J116" s="445"/>
      <c r="K116" s="445"/>
      <c r="L116" s="445"/>
      <c r="M116" s="445"/>
      <c r="N116" s="445"/>
      <c r="O116" s="445"/>
      <c r="P116" s="445"/>
      <c r="Q116" s="445"/>
      <c r="R116" s="445"/>
      <c r="S116" s="445"/>
      <c r="T116" s="445"/>
      <c r="U116" s="445"/>
      <c r="V116" s="445"/>
      <c r="W116" s="445"/>
      <c r="X116" s="445"/>
      <c r="Y116" s="445"/>
      <c r="Z116" s="445"/>
    </row>
    <row r="117" spans="1:26" ht="15.6" hidden="1" x14ac:dyDescent="0.3">
      <c r="A117" s="445"/>
      <c r="B117" s="505" t="s">
        <v>344</v>
      </c>
      <c r="C117" s="505" t="s">
        <v>278</v>
      </c>
      <c r="D117" s="505" t="s">
        <v>345</v>
      </c>
      <c r="E117" s="505" t="s">
        <v>88</v>
      </c>
      <c r="F117" s="505" t="s">
        <v>346</v>
      </c>
      <c r="G117" s="445"/>
      <c r="H117" s="445" t="s">
        <v>347</v>
      </c>
      <c r="I117" s="445" t="s">
        <v>348</v>
      </c>
      <c r="J117" s="445"/>
      <c r="K117" s="445"/>
      <c r="L117" s="445"/>
      <c r="M117" s="445"/>
      <c r="N117" s="445"/>
      <c r="O117" s="445"/>
      <c r="P117" s="445"/>
      <c r="Q117" s="445"/>
      <c r="R117" s="445"/>
      <c r="S117" s="445"/>
      <c r="T117" s="445"/>
      <c r="U117" s="445"/>
      <c r="V117" s="445"/>
      <c r="W117" s="445"/>
      <c r="X117" s="445"/>
      <c r="Y117" s="445"/>
      <c r="Z117" s="445"/>
    </row>
    <row r="118" spans="1:26" ht="15.6" hidden="1" x14ac:dyDescent="0.3">
      <c r="A118" s="445"/>
      <c r="B118" s="505" t="s">
        <v>349</v>
      </c>
      <c r="C118" s="505" t="s">
        <v>350</v>
      </c>
      <c r="D118" s="505" t="s">
        <v>351</v>
      </c>
      <c r="E118" s="505" t="s">
        <v>352</v>
      </c>
      <c r="F118" s="505" t="s">
        <v>353</v>
      </c>
      <c r="G118" s="445"/>
      <c r="H118" s="445" t="s">
        <v>354</v>
      </c>
      <c r="I118" s="445" t="s">
        <v>300</v>
      </c>
      <c r="J118" s="445"/>
      <c r="K118" s="445"/>
      <c r="L118" s="445"/>
      <c r="M118" s="445"/>
      <c r="N118" s="445"/>
      <c r="O118" s="445"/>
      <c r="P118" s="445"/>
      <c r="Q118" s="445"/>
      <c r="R118" s="445"/>
      <c r="S118" s="445"/>
      <c r="T118" s="445"/>
      <c r="U118" s="445"/>
      <c r="V118" s="445"/>
      <c r="W118" s="445"/>
      <c r="X118" s="445"/>
      <c r="Y118" s="445"/>
      <c r="Z118" s="445"/>
    </row>
    <row r="119" spans="1:26" ht="15.6" hidden="1" x14ac:dyDescent="0.3">
      <c r="A119" s="445"/>
      <c r="B119" s="505" t="s">
        <v>355</v>
      </c>
      <c r="C119" s="505" t="s">
        <v>356</v>
      </c>
      <c r="D119" s="505" t="s">
        <v>357</v>
      </c>
      <c r="E119" s="505" t="s">
        <v>358</v>
      </c>
      <c r="F119" s="505" t="s">
        <v>359</v>
      </c>
      <c r="G119" s="445"/>
      <c r="H119" s="445"/>
      <c r="I119" s="445" t="s">
        <v>360</v>
      </c>
      <c r="J119" s="445"/>
      <c r="K119" s="445"/>
      <c r="L119" s="445"/>
      <c r="M119" s="445"/>
      <c r="N119" s="445"/>
      <c r="O119" s="445"/>
      <c r="P119" s="445"/>
      <c r="Q119" s="445"/>
      <c r="R119" s="445"/>
      <c r="S119" s="445"/>
      <c r="T119" s="445"/>
      <c r="U119" s="445"/>
      <c r="V119" s="445"/>
      <c r="W119" s="445"/>
      <c r="X119" s="445"/>
      <c r="Y119" s="445"/>
      <c r="Z119" s="445"/>
    </row>
    <row r="120" spans="1:26" ht="15.6" hidden="1" x14ac:dyDescent="0.3">
      <c r="A120" s="445"/>
      <c r="B120" s="445"/>
      <c r="C120" s="505" t="s">
        <v>361</v>
      </c>
      <c r="D120" s="505" t="s">
        <v>362</v>
      </c>
      <c r="E120" s="505" t="s">
        <v>363</v>
      </c>
      <c r="F120" s="505" t="s">
        <v>364</v>
      </c>
      <c r="G120" s="445"/>
      <c r="H120" s="445"/>
      <c r="I120" s="445" t="s">
        <v>365</v>
      </c>
      <c r="J120" s="445"/>
      <c r="K120" s="445"/>
      <c r="L120" s="445"/>
      <c r="M120" s="445"/>
      <c r="N120" s="445"/>
      <c r="O120" s="445"/>
      <c r="P120" s="445"/>
      <c r="Q120" s="445"/>
      <c r="R120" s="445"/>
      <c r="S120" s="445"/>
      <c r="T120" s="445"/>
      <c r="U120" s="445"/>
      <c r="V120" s="445"/>
      <c r="W120" s="445"/>
      <c r="X120" s="445"/>
      <c r="Y120" s="445"/>
      <c r="Z120" s="445"/>
    </row>
    <row r="121" spans="1:26" ht="15.6" hidden="1" x14ac:dyDescent="0.3">
      <c r="A121" s="445"/>
      <c r="B121" s="445"/>
      <c r="C121" s="505" t="s">
        <v>366</v>
      </c>
      <c r="D121" s="505" t="s">
        <v>367</v>
      </c>
      <c r="E121" s="505" t="s">
        <v>368</v>
      </c>
      <c r="F121" s="505" t="s">
        <v>369</v>
      </c>
      <c r="G121" s="445"/>
      <c r="H121" s="445"/>
      <c r="I121" s="445" t="s">
        <v>370</v>
      </c>
      <c r="J121" s="445"/>
      <c r="K121" s="445"/>
      <c r="L121" s="445"/>
      <c r="M121" s="445"/>
      <c r="N121" s="445"/>
      <c r="O121" s="445"/>
      <c r="P121" s="445"/>
      <c r="Q121" s="445"/>
      <c r="R121" s="445"/>
      <c r="S121" s="445"/>
      <c r="T121" s="445"/>
      <c r="U121" s="445"/>
      <c r="V121" s="445"/>
      <c r="W121" s="445"/>
      <c r="X121" s="445"/>
      <c r="Y121" s="445"/>
      <c r="Z121" s="445"/>
    </row>
    <row r="122" spans="1:26" ht="15.6" hidden="1" x14ac:dyDescent="0.3">
      <c r="A122" s="445"/>
      <c r="B122" s="445"/>
      <c r="C122" s="505" t="s">
        <v>48</v>
      </c>
      <c r="D122" s="505" t="s">
        <v>99</v>
      </c>
      <c r="E122" s="505" t="s">
        <v>371</v>
      </c>
      <c r="F122" s="505" t="s">
        <v>372</v>
      </c>
      <c r="G122" s="445"/>
      <c r="H122" s="445"/>
      <c r="I122" s="445"/>
      <c r="J122" s="445"/>
      <c r="K122" s="445"/>
      <c r="L122" s="445"/>
      <c r="M122" s="445"/>
      <c r="N122" s="445"/>
      <c r="O122" s="445"/>
      <c r="P122" s="445"/>
      <c r="Q122" s="445"/>
      <c r="R122" s="445"/>
      <c r="S122" s="445"/>
      <c r="T122" s="445"/>
      <c r="U122" s="445"/>
      <c r="V122" s="445"/>
      <c r="W122" s="445"/>
      <c r="X122" s="445"/>
      <c r="Y122" s="445"/>
      <c r="Z122" s="445"/>
    </row>
    <row r="123" spans="1:26" ht="15.6" hidden="1" x14ac:dyDescent="0.3">
      <c r="A123" s="445"/>
      <c r="B123" s="445"/>
      <c r="C123" s="505" t="s">
        <v>373</v>
      </c>
      <c r="D123" s="505" t="s">
        <v>374</v>
      </c>
      <c r="E123" s="505" t="s">
        <v>375</v>
      </c>
      <c r="F123" s="505" t="s">
        <v>376</v>
      </c>
      <c r="G123" s="445"/>
      <c r="H123" s="445"/>
      <c r="I123" s="445"/>
      <c r="J123" s="445"/>
      <c r="K123" s="445"/>
      <c r="L123" s="445"/>
      <c r="M123" s="445"/>
      <c r="N123" s="445"/>
      <c r="O123" s="445"/>
      <c r="P123" s="445"/>
      <c r="Q123" s="445"/>
      <c r="R123" s="445"/>
      <c r="S123" s="445"/>
      <c r="T123" s="445"/>
      <c r="U123" s="445"/>
      <c r="V123" s="445"/>
      <c r="W123" s="445"/>
      <c r="X123" s="445"/>
      <c r="Y123" s="445"/>
      <c r="Z123" s="445"/>
    </row>
    <row r="124" spans="1:26" ht="15.6" hidden="1" x14ac:dyDescent="0.3">
      <c r="A124" s="445"/>
      <c r="B124" s="445"/>
      <c r="C124" s="505" t="s">
        <v>377</v>
      </c>
      <c r="D124" s="505" t="s">
        <v>378</v>
      </c>
      <c r="E124" s="505" t="s">
        <v>379</v>
      </c>
      <c r="F124" s="505" t="s">
        <v>380</v>
      </c>
      <c r="G124" s="445"/>
      <c r="H124" s="445"/>
      <c r="I124" s="445"/>
      <c r="J124" s="445"/>
      <c r="K124" s="445"/>
      <c r="L124" s="445"/>
      <c r="M124" s="445"/>
      <c r="N124" s="445"/>
      <c r="O124" s="445"/>
      <c r="P124" s="445"/>
      <c r="Q124" s="445"/>
      <c r="R124" s="445"/>
      <c r="S124" s="445"/>
      <c r="T124" s="445"/>
      <c r="U124" s="445"/>
      <c r="V124" s="445"/>
      <c r="W124" s="445"/>
      <c r="X124" s="445"/>
      <c r="Y124" s="445"/>
      <c r="Z124" s="445"/>
    </row>
    <row r="125" spans="1:26" ht="15.6" hidden="1" x14ac:dyDescent="0.3">
      <c r="A125" s="445"/>
      <c r="B125" s="445"/>
      <c r="C125" s="505" t="s">
        <v>381</v>
      </c>
      <c r="D125" s="505" t="s">
        <v>382</v>
      </c>
      <c r="E125" s="505" t="s">
        <v>383</v>
      </c>
      <c r="F125" s="505" t="s">
        <v>384</v>
      </c>
      <c r="G125" s="445"/>
      <c r="H125" s="445"/>
      <c r="I125" s="445"/>
      <c r="J125" s="445"/>
      <c r="K125" s="445"/>
      <c r="L125" s="445"/>
      <c r="M125" s="445"/>
      <c r="N125" s="445"/>
      <c r="O125" s="445"/>
      <c r="P125" s="445"/>
      <c r="Q125" s="445"/>
      <c r="R125" s="445"/>
      <c r="S125" s="445"/>
      <c r="T125" s="445"/>
      <c r="U125" s="445"/>
      <c r="V125" s="445"/>
      <c r="W125" s="445"/>
      <c r="X125" s="445"/>
      <c r="Y125" s="445"/>
      <c r="Z125" s="445"/>
    </row>
    <row r="126" spans="1:26" ht="15.6" hidden="1" x14ac:dyDescent="0.3">
      <c r="A126" s="445"/>
      <c r="B126" s="445"/>
      <c r="C126" s="505" t="s">
        <v>385</v>
      </c>
      <c r="D126" s="505" t="s">
        <v>386</v>
      </c>
      <c r="E126" s="505" t="s">
        <v>387</v>
      </c>
      <c r="F126" s="505" t="s">
        <v>388</v>
      </c>
      <c r="G126" s="445"/>
      <c r="H126" s="445"/>
      <c r="I126" s="445"/>
      <c r="J126" s="445"/>
      <c r="K126" s="445"/>
      <c r="L126" s="445"/>
      <c r="M126" s="445"/>
      <c r="N126" s="445"/>
      <c r="O126" s="445"/>
      <c r="P126" s="445"/>
      <c r="Q126" s="445"/>
      <c r="R126" s="445"/>
      <c r="S126" s="445"/>
      <c r="T126" s="445"/>
      <c r="U126" s="445"/>
      <c r="V126" s="445"/>
      <c r="W126" s="445"/>
      <c r="X126" s="445"/>
      <c r="Y126" s="445"/>
      <c r="Z126" s="445"/>
    </row>
    <row r="127" spans="1:26" ht="15.6" hidden="1" x14ac:dyDescent="0.3">
      <c r="A127" s="445"/>
      <c r="B127" s="445"/>
      <c r="C127" s="505" t="s">
        <v>389</v>
      </c>
      <c r="D127" s="505" t="s">
        <v>279</v>
      </c>
      <c r="E127" s="505" t="s">
        <v>390</v>
      </c>
      <c r="F127" s="505" t="s">
        <v>391</v>
      </c>
      <c r="G127" s="445"/>
      <c r="H127" s="445"/>
      <c r="I127" s="445"/>
      <c r="J127" s="445"/>
      <c r="K127" s="445"/>
      <c r="L127" s="445"/>
      <c r="M127" s="445"/>
      <c r="N127" s="445"/>
      <c r="O127" s="445"/>
      <c r="P127" s="445"/>
      <c r="Q127" s="445"/>
      <c r="R127" s="445"/>
      <c r="S127" s="445"/>
      <c r="T127" s="445"/>
      <c r="U127" s="445"/>
      <c r="V127" s="445"/>
      <c r="W127" s="445"/>
      <c r="X127" s="445"/>
      <c r="Y127" s="445"/>
      <c r="Z127" s="445"/>
    </row>
    <row r="128" spans="1:26" ht="15.6" hidden="1" x14ac:dyDescent="0.3">
      <c r="A128" s="445"/>
      <c r="B128" s="445"/>
      <c r="C128" s="505" t="s">
        <v>392</v>
      </c>
      <c r="D128" s="505" t="s">
        <v>393</v>
      </c>
      <c r="E128" s="505" t="s">
        <v>394</v>
      </c>
      <c r="F128" s="505" t="s">
        <v>395</v>
      </c>
      <c r="G128" s="445"/>
      <c r="H128" s="445"/>
      <c r="I128" s="445"/>
      <c r="J128" s="445"/>
      <c r="K128" s="445"/>
      <c r="L128" s="445"/>
      <c r="M128" s="445"/>
      <c r="N128" s="445"/>
      <c r="O128" s="445"/>
      <c r="P128" s="445"/>
      <c r="Q128" s="445"/>
      <c r="R128" s="445"/>
      <c r="S128" s="445"/>
      <c r="T128" s="445"/>
      <c r="U128" s="445"/>
      <c r="V128" s="445"/>
      <c r="W128" s="445"/>
      <c r="X128" s="445"/>
      <c r="Y128" s="445"/>
      <c r="Z128" s="445"/>
    </row>
    <row r="129" spans="1:26" ht="15.6" hidden="1" x14ac:dyDescent="0.3">
      <c r="A129" s="445"/>
      <c r="B129" s="445"/>
      <c r="C129" s="505" t="s">
        <v>50</v>
      </c>
      <c r="D129" s="505" t="s">
        <v>396</v>
      </c>
      <c r="E129" s="505" t="s">
        <v>397</v>
      </c>
      <c r="F129" s="505" t="s">
        <v>398</v>
      </c>
      <c r="G129" s="445"/>
      <c r="H129" s="445"/>
      <c r="I129" s="445"/>
      <c r="J129" s="445"/>
      <c r="K129" s="445"/>
      <c r="L129" s="445"/>
      <c r="M129" s="445"/>
      <c r="N129" s="445"/>
      <c r="O129" s="445"/>
      <c r="P129" s="445"/>
      <c r="Q129" s="445"/>
      <c r="R129" s="445"/>
      <c r="S129" s="445"/>
      <c r="T129" s="445"/>
      <c r="U129" s="445"/>
      <c r="V129" s="445"/>
      <c r="W129" s="445"/>
      <c r="X129" s="445"/>
      <c r="Y129" s="445"/>
      <c r="Z129" s="445"/>
    </row>
    <row r="130" spans="1:26" ht="15.6" hidden="1" x14ac:dyDescent="0.3">
      <c r="A130" s="445"/>
      <c r="B130" s="445"/>
      <c r="C130" s="505" t="s">
        <v>399</v>
      </c>
      <c r="D130" s="505" t="s">
        <v>400</v>
      </c>
      <c r="E130" s="505" t="s">
        <v>401</v>
      </c>
      <c r="F130" s="505" t="s">
        <v>402</v>
      </c>
      <c r="G130" s="445"/>
      <c r="H130" s="445"/>
      <c r="I130" s="445"/>
      <c r="J130" s="445"/>
      <c r="K130" s="445"/>
      <c r="L130" s="445"/>
      <c r="M130" s="445"/>
      <c r="N130" s="445"/>
      <c r="O130" s="445"/>
      <c r="P130" s="445"/>
      <c r="Q130" s="445"/>
      <c r="R130" s="445"/>
      <c r="S130" s="445"/>
      <c r="T130" s="445"/>
      <c r="U130" s="445"/>
      <c r="V130" s="445"/>
      <c r="W130" s="445"/>
      <c r="X130" s="445"/>
      <c r="Y130" s="445"/>
      <c r="Z130" s="445"/>
    </row>
    <row r="131" spans="1:26" ht="15.6" hidden="1" x14ac:dyDescent="0.3">
      <c r="A131" s="445"/>
      <c r="B131" s="445"/>
      <c r="C131" s="505" t="s">
        <v>403</v>
      </c>
      <c r="D131" s="505" t="s">
        <v>404</v>
      </c>
      <c r="E131" s="505" t="s">
        <v>405</v>
      </c>
      <c r="F131" s="505" t="s">
        <v>406</v>
      </c>
      <c r="G131" s="445"/>
      <c r="H131" s="445"/>
      <c r="I131" s="445"/>
      <c r="J131" s="445"/>
      <c r="K131" s="445"/>
      <c r="L131" s="445"/>
      <c r="M131" s="445"/>
      <c r="N131" s="445"/>
      <c r="O131" s="445"/>
      <c r="P131" s="445"/>
      <c r="Q131" s="445"/>
      <c r="R131" s="445"/>
      <c r="S131" s="445"/>
      <c r="T131" s="445"/>
      <c r="U131" s="445"/>
      <c r="V131" s="445"/>
      <c r="W131" s="445"/>
      <c r="X131" s="445"/>
      <c r="Y131" s="445"/>
      <c r="Z131" s="445"/>
    </row>
    <row r="132" spans="1:26" ht="15.6" hidden="1" x14ac:dyDescent="0.3">
      <c r="A132" s="445"/>
      <c r="B132" s="445"/>
      <c r="C132" s="505" t="s">
        <v>407</v>
      </c>
      <c r="D132" s="505" t="s">
        <v>408</v>
      </c>
      <c r="E132" s="505" t="s">
        <v>409</v>
      </c>
      <c r="F132" s="505" t="s">
        <v>410</v>
      </c>
      <c r="G132" s="445"/>
      <c r="H132" s="445"/>
      <c r="I132" s="445"/>
      <c r="J132" s="445"/>
      <c r="K132" s="445"/>
      <c r="L132" s="445"/>
      <c r="M132" s="445"/>
      <c r="N132" s="445"/>
      <c r="O132" s="445"/>
      <c r="P132" s="445"/>
      <c r="Q132" s="445"/>
      <c r="R132" s="445"/>
      <c r="S132" s="445"/>
      <c r="T132" s="445"/>
      <c r="U132" s="445"/>
      <c r="V132" s="445"/>
      <c r="W132" s="445"/>
      <c r="X132" s="445"/>
      <c r="Y132" s="445"/>
      <c r="Z132" s="445"/>
    </row>
    <row r="133" spans="1:26" ht="15.6" hidden="1" x14ac:dyDescent="0.3">
      <c r="A133" s="445"/>
      <c r="B133" s="445"/>
      <c r="C133" s="505" t="s">
        <v>411</v>
      </c>
      <c r="D133" s="505" t="s">
        <v>412</v>
      </c>
      <c r="E133" s="505" t="s">
        <v>413</v>
      </c>
      <c r="F133" s="505" t="s">
        <v>414</v>
      </c>
      <c r="G133" s="445"/>
      <c r="H133" s="445"/>
      <c r="I133" s="445"/>
      <c r="J133" s="445"/>
      <c r="K133" s="445"/>
      <c r="L133" s="445"/>
      <c r="M133" s="445"/>
      <c r="N133" s="445"/>
      <c r="O133" s="445"/>
      <c r="P133" s="445"/>
      <c r="Q133" s="445"/>
      <c r="R133" s="445"/>
      <c r="S133" s="445"/>
      <c r="T133" s="445"/>
      <c r="U133" s="445"/>
      <c r="V133" s="445"/>
      <c r="W133" s="445"/>
      <c r="X133" s="445"/>
      <c r="Y133" s="445"/>
      <c r="Z133" s="445"/>
    </row>
    <row r="134" spans="1:26" ht="15.6" hidden="1" x14ac:dyDescent="0.3">
      <c r="A134" s="445"/>
      <c r="B134" s="445"/>
      <c r="C134" s="505" t="s">
        <v>415</v>
      </c>
      <c r="D134" s="505" t="s">
        <v>416</v>
      </c>
      <c r="E134" s="505" t="s">
        <v>417</v>
      </c>
      <c r="F134" s="505" t="s">
        <v>418</v>
      </c>
      <c r="G134" s="445"/>
      <c r="H134" s="445"/>
      <c r="I134" s="445"/>
      <c r="J134" s="445"/>
      <c r="K134" s="445"/>
      <c r="L134" s="445"/>
      <c r="M134" s="445"/>
      <c r="N134" s="445"/>
      <c r="O134" s="445"/>
      <c r="P134" s="445"/>
      <c r="Q134" s="445"/>
      <c r="R134" s="445"/>
      <c r="S134" s="445"/>
      <c r="T134" s="445"/>
      <c r="U134" s="445"/>
      <c r="V134" s="445"/>
      <c r="W134" s="445"/>
      <c r="X134" s="445"/>
      <c r="Y134" s="445"/>
      <c r="Z134" s="445"/>
    </row>
    <row r="135" spans="1:26" ht="15.6" hidden="1" x14ac:dyDescent="0.3">
      <c r="A135" s="445"/>
      <c r="B135" s="445"/>
      <c r="C135" s="445"/>
      <c r="D135" s="505" t="s">
        <v>419</v>
      </c>
      <c r="E135" s="505" t="s">
        <v>420</v>
      </c>
      <c r="F135" s="505" t="s">
        <v>421</v>
      </c>
      <c r="G135" s="445"/>
      <c r="H135" s="445"/>
      <c r="I135" s="445"/>
      <c r="J135" s="445"/>
      <c r="K135" s="445"/>
      <c r="L135" s="445"/>
      <c r="M135" s="445"/>
      <c r="N135" s="445"/>
      <c r="O135" s="445"/>
      <c r="P135" s="445"/>
      <c r="Q135" s="445"/>
      <c r="R135" s="445"/>
      <c r="S135" s="445"/>
      <c r="T135" s="445"/>
      <c r="U135" s="445"/>
      <c r="V135" s="445"/>
      <c r="W135" s="445"/>
      <c r="X135" s="445"/>
      <c r="Y135" s="445"/>
      <c r="Z135" s="445"/>
    </row>
    <row r="136" spans="1:26" ht="15.6" hidden="1" x14ac:dyDescent="0.3">
      <c r="A136" s="445"/>
      <c r="B136" s="445"/>
      <c r="C136" s="445"/>
      <c r="D136" s="505" t="s">
        <v>422</v>
      </c>
      <c r="E136" s="505" t="s">
        <v>423</v>
      </c>
      <c r="F136" s="505" t="s">
        <v>424</v>
      </c>
      <c r="G136" s="445"/>
      <c r="H136" s="445"/>
      <c r="I136" s="445"/>
      <c r="J136" s="445"/>
      <c r="K136" s="445"/>
      <c r="L136" s="445"/>
      <c r="M136" s="445"/>
      <c r="N136" s="445"/>
      <c r="O136" s="445"/>
      <c r="P136" s="445"/>
      <c r="Q136" s="445"/>
      <c r="R136" s="445"/>
      <c r="S136" s="445"/>
      <c r="T136" s="445"/>
      <c r="U136" s="445"/>
      <c r="V136" s="445"/>
      <c r="W136" s="445"/>
      <c r="X136" s="445"/>
      <c r="Y136" s="445"/>
      <c r="Z136" s="445"/>
    </row>
    <row r="137" spans="1:26" ht="15.6" hidden="1" x14ac:dyDescent="0.3">
      <c r="A137" s="445"/>
      <c r="B137" s="445"/>
      <c r="C137" s="445"/>
      <c r="D137" s="505" t="s">
        <v>425</v>
      </c>
      <c r="E137" s="505" t="s">
        <v>426</v>
      </c>
      <c r="F137" s="505" t="s">
        <v>427</v>
      </c>
      <c r="G137" s="445"/>
      <c r="H137" s="445"/>
      <c r="I137" s="445"/>
      <c r="J137" s="445"/>
      <c r="K137" s="445"/>
      <c r="L137" s="445"/>
      <c r="M137" s="445"/>
      <c r="N137" s="445"/>
      <c r="O137" s="445"/>
      <c r="P137" s="445"/>
      <c r="Q137" s="445"/>
      <c r="R137" s="445"/>
      <c r="S137" s="445"/>
      <c r="T137" s="445"/>
      <c r="U137" s="445"/>
      <c r="V137" s="445"/>
      <c r="W137" s="445"/>
      <c r="X137" s="445"/>
      <c r="Y137" s="445"/>
      <c r="Z137" s="445"/>
    </row>
    <row r="138" spans="1:26" ht="15.6" hidden="1" x14ac:dyDescent="0.3">
      <c r="A138" s="445"/>
      <c r="B138" s="445"/>
      <c r="C138" s="445"/>
      <c r="D138" s="505" t="s">
        <v>428</v>
      </c>
      <c r="E138" s="505" t="s">
        <v>429</v>
      </c>
      <c r="F138" s="505" t="s">
        <v>430</v>
      </c>
      <c r="G138" s="445"/>
      <c r="H138" s="445"/>
      <c r="I138" s="445"/>
      <c r="J138" s="445"/>
      <c r="K138" s="445"/>
      <c r="L138" s="445"/>
      <c r="M138" s="445"/>
      <c r="N138" s="445"/>
      <c r="O138" s="445"/>
      <c r="P138" s="445"/>
      <c r="Q138" s="445"/>
      <c r="R138" s="445"/>
      <c r="S138" s="445"/>
      <c r="T138" s="445"/>
      <c r="U138" s="445"/>
      <c r="V138" s="445"/>
      <c r="W138" s="445"/>
      <c r="X138" s="445"/>
      <c r="Y138" s="445"/>
      <c r="Z138" s="445"/>
    </row>
    <row r="139" spans="1:26" ht="15.6" hidden="1" x14ac:dyDescent="0.3">
      <c r="A139" s="445"/>
      <c r="B139" s="445"/>
      <c r="C139" s="445"/>
      <c r="D139" s="505" t="s">
        <v>431</v>
      </c>
      <c r="E139" s="505" t="s">
        <v>82</v>
      </c>
      <c r="F139" s="505" t="s">
        <v>432</v>
      </c>
      <c r="G139" s="445"/>
      <c r="H139" s="445"/>
      <c r="I139" s="445"/>
      <c r="J139" s="445"/>
      <c r="K139" s="445"/>
      <c r="L139" s="445"/>
      <c r="M139" s="445"/>
      <c r="N139" s="445"/>
      <c r="O139" s="445"/>
      <c r="P139" s="445"/>
      <c r="Q139" s="445"/>
      <c r="R139" s="445"/>
      <c r="S139" s="445"/>
      <c r="T139" s="445"/>
      <c r="U139" s="445"/>
      <c r="V139" s="445"/>
      <c r="W139" s="445"/>
      <c r="X139" s="445"/>
      <c r="Y139" s="445"/>
      <c r="Z139" s="445"/>
    </row>
    <row r="140" spans="1:26" ht="15.6" hidden="1" x14ac:dyDescent="0.3">
      <c r="A140" s="445"/>
      <c r="B140" s="445"/>
      <c r="C140" s="445"/>
      <c r="D140" s="505" t="s">
        <v>433</v>
      </c>
      <c r="E140" s="505" t="s">
        <v>434</v>
      </c>
      <c r="F140" s="505" t="s">
        <v>435</v>
      </c>
      <c r="G140" s="445"/>
      <c r="H140" s="445"/>
      <c r="I140" s="445"/>
      <c r="J140" s="445"/>
      <c r="K140" s="445"/>
      <c r="L140" s="445"/>
      <c r="M140" s="445"/>
      <c r="N140" s="445"/>
      <c r="O140" s="445"/>
      <c r="P140" s="445"/>
      <c r="Q140" s="445"/>
      <c r="R140" s="445"/>
      <c r="S140" s="445"/>
      <c r="T140" s="445"/>
      <c r="U140" s="445"/>
      <c r="V140" s="445"/>
      <c r="W140" s="445"/>
      <c r="X140" s="445"/>
      <c r="Y140" s="445"/>
      <c r="Z140" s="445"/>
    </row>
    <row r="141" spans="1:26" ht="15.6" hidden="1" x14ac:dyDescent="0.3">
      <c r="A141" s="445"/>
      <c r="B141" s="445"/>
      <c r="C141" s="445"/>
      <c r="D141" s="505" t="s">
        <v>436</v>
      </c>
      <c r="E141" s="505" t="s">
        <v>437</v>
      </c>
      <c r="F141" s="505" t="s">
        <v>438</v>
      </c>
      <c r="G141" s="445"/>
      <c r="H141" s="445"/>
      <c r="I141" s="445"/>
      <c r="J141" s="445"/>
      <c r="K141" s="445"/>
      <c r="L141" s="445"/>
      <c r="M141" s="445"/>
      <c r="N141" s="445"/>
      <c r="O141" s="445"/>
      <c r="P141" s="445"/>
      <c r="Q141" s="445"/>
      <c r="R141" s="445"/>
      <c r="S141" s="445"/>
      <c r="T141" s="445"/>
      <c r="U141" s="445"/>
      <c r="V141" s="445"/>
      <c r="W141" s="445"/>
      <c r="X141" s="445"/>
      <c r="Y141" s="445"/>
      <c r="Z141" s="445"/>
    </row>
    <row r="142" spans="1:26" ht="15.6" hidden="1" x14ac:dyDescent="0.3">
      <c r="A142" s="445"/>
      <c r="B142" s="445"/>
      <c r="C142" s="445"/>
      <c r="D142" s="505" t="s">
        <v>439</v>
      </c>
      <c r="E142" s="505" t="s">
        <v>89</v>
      </c>
      <c r="F142" s="505" t="s">
        <v>440</v>
      </c>
      <c r="G142" s="445"/>
      <c r="H142" s="445"/>
      <c r="I142" s="445"/>
      <c r="J142" s="445"/>
      <c r="K142" s="445"/>
      <c r="L142" s="445"/>
      <c r="M142" s="445"/>
      <c r="N142" s="445"/>
      <c r="O142" s="445"/>
      <c r="P142" s="445"/>
      <c r="Q142" s="445"/>
      <c r="R142" s="445"/>
      <c r="S142" s="445"/>
      <c r="T142" s="445"/>
      <c r="U142" s="445"/>
      <c r="V142" s="445"/>
      <c r="W142" s="445"/>
      <c r="X142" s="445"/>
      <c r="Y142" s="445"/>
      <c r="Z142" s="445"/>
    </row>
    <row r="143" spans="1:26" ht="15.6" hidden="1" x14ac:dyDescent="0.3">
      <c r="A143" s="445"/>
      <c r="B143" s="445"/>
      <c r="C143" s="445"/>
      <c r="D143" s="505" t="s">
        <v>441</v>
      </c>
      <c r="E143" s="505" t="s">
        <v>442</v>
      </c>
      <c r="F143" s="505" t="s">
        <v>443</v>
      </c>
      <c r="G143" s="445"/>
      <c r="H143" s="445"/>
      <c r="I143" s="445"/>
      <c r="J143" s="445"/>
      <c r="K143" s="445"/>
      <c r="L143" s="445"/>
      <c r="M143" s="445"/>
      <c r="N143" s="445"/>
      <c r="O143" s="445"/>
      <c r="P143" s="445"/>
      <c r="Q143" s="445"/>
      <c r="R143" s="445"/>
      <c r="S143" s="445"/>
      <c r="T143" s="445"/>
      <c r="U143" s="445"/>
      <c r="V143" s="445"/>
      <c r="W143" s="445"/>
      <c r="X143" s="445"/>
      <c r="Y143" s="445"/>
      <c r="Z143" s="445"/>
    </row>
    <row r="144" spans="1:26" ht="15.6" hidden="1" x14ac:dyDescent="0.3">
      <c r="A144" s="445"/>
      <c r="B144" s="445"/>
      <c r="C144" s="445"/>
      <c r="D144" s="505" t="s">
        <v>53</v>
      </c>
      <c r="E144" s="505" t="s">
        <v>444</v>
      </c>
      <c r="F144" s="505" t="s">
        <v>445</v>
      </c>
      <c r="G144" s="445"/>
      <c r="H144" s="445"/>
      <c r="I144" s="445"/>
      <c r="J144" s="445"/>
      <c r="K144" s="445"/>
      <c r="L144" s="445"/>
      <c r="M144" s="445"/>
      <c r="N144" s="445"/>
      <c r="O144" s="445"/>
      <c r="P144" s="445"/>
      <c r="Q144" s="445"/>
      <c r="R144" s="445"/>
      <c r="S144" s="445"/>
      <c r="T144" s="445"/>
      <c r="U144" s="445"/>
      <c r="V144" s="445"/>
      <c r="W144" s="445"/>
      <c r="X144" s="445"/>
      <c r="Y144" s="445"/>
      <c r="Z144" s="445"/>
    </row>
    <row r="145" spans="1:26" ht="15.6" hidden="1" x14ac:dyDescent="0.3">
      <c r="A145" s="445"/>
      <c r="B145" s="445"/>
      <c r="C145" s="445"/>
      <c r="D145" s="505" t="s">
        <v>446</v>
      </c>
      <c r="E145" s="505" t="s">
        <v>447</v>
      </c>
      <c r="F145" s="505" t="s">
        <v>448</v>
      </c>
      <c r="G145" s="445"/>
      <c r="H145" s="445"/>
      <c r="I145" s="445"/>
      <c r="J145" s="445"/>
      <c r="K145" s="445"/>
      <c r="L145" s="445"/>
      <c r="M145" s="445"/>
      <c r="N145" s="445"/>
      <c r="O145" s="445"/>
      <c r="P145" s="445"/>
      <c r="Q145" s="445"/>
      <c r="R145" s="445"/>
      <c r="S145" s="445"/>
      <c r="T145" s="445"/>
      <c r="U145" s="445"/>
      <c r="V145" s="445"/>
      <c r="W145" s="445"/>
      <c r="X145" s="445"/>
      <c r="Y145" s="445"/>
      <c r="Z145" s="445"/>
    </row>
    <row r="146" spans="1:26" ht="15.6" hidden="1" x14ac:dyDescent="0.3">
      <c r="A146" s="445"/>
      <c r="B146" s="445"/>
      <c r="C146" s="445"/>
      <c r="D146" s="505" t="s">
        <v>449</v>
      </c>
      <c r="E146" s="505" t="s">
        <v>450</v>
      </c>
      <c r="F146" s="505" t="s">
        <v>451</v>
      </c>
      <c r="G146" s="445"/>
      <c r="H146" s="445"/>
      <c r="I146" s="445"/>
      <c r="J146" s="445"/>
      <c r="K146" s="445"/>
      <c r="L146" s="445"/>
      <c r="M146" s="445"/>
      <c r="N146" s="445"/>
      <c r="O146" s="445"/>
      <c r="P146" s="445"/>
      <c r="Q146" s="445"/>
      <c r="R146" s="445"/>
      <c r="S146" s="445"/>
      <c r="T146" s="445"/>
      <c r="U146" s="445"/>
      <c r="V146" s="445"/>
      <c r="W146" s="445"/>
      <c r="X146" s="445"/>
      <c r="Y146" s="445"/>
      <c r="Z146" s="445"/>
    </row>
    <row r="147" spans="1:26" ht="15.6" hidden="1" x14ac:dyDescent="0.3">
      <c r="A147" s="445"/>
      <c r="B147" s="445"/>
      <c r="C147" s="445"/>
      <c r="D147" s="505" t="s">
        <v>452</v>
      </c>
      <c r="E147" s="505" t="s">
        <v>453</v>
      </c>
      <c r="F147" s="505" t="s">
        <v>454</v>
      </c>
      <c r="G147" s="445"/>
      <c r="H147" s="445"/>
      <c r="I147" s="445"/>
      <c r="J147" s="445"/>
      <c r="K147" s="445"/>
      <c r="L147" s="445"/>
      <c r="M147" s="445"/>
      <c r="N147" s="445"/>
      <c r="O147" s="445"/>
      <c r="P147" s="445"/>
      <c r="Q147" s="445"/>
      <c r="R147" s="445"/>
      <c r="S147" s="445"/>
      <c r="T147" s="445"/>
      <c r="U147" s="445"/>
      <c r="V147" s="445"/>
      <c r="W147" s="445"/>
      <c r="X147" s="445"/>
      <c r="Y147" s="445"/>
      <c r="Z147" s="445"/>
    </row>
    <row r="148" spans="1:26" ht="15.6" hidden="1" x14ac:dyDescent="0.3">
      <c r="A148" s="445"/>
      <c r="B148" s="445"/>
      <c r="C148" s="445"/>
      <c r="D148" s="505" t="s">
        <v>455</v>
      </c>
      <c r="E148" s="505" t="s">
        <v>456</v>
      </c>
      <c r="F148" s="505" t="s">
        <v>457</v>
      </c>
      <c r="G148" s="445"/>
      <c r="H148" s="445"/>
      <c r="I148" s="445"/>
      <c r="J148" s="445"/>
      <c r="K148" s="445"/>
      <c r="L148" s="445"/>
      <c r="M148" s="445"/>
      <c r="N148" s="445"/>
      <c r="O148" s="445"/>
      <c r="P148" s="445"/>
      <c r="Q148" s="445"/>
      <c r="R148" s="445"/>
      <c r="S148" s="445"/>
      <c r="T148" s="445"/>
      <c r="U148" s="445"/>
      <c r="V148" s="445"/>
      <c r="W148" s="445"/>
      <c r="X148" s="445"/>
      <c r="Y148" s="445"/>
      <c r="Z148" s="445"/>
    </row>
    <row r="149" spans="1:26" ht="15.6" hidden="1" x14ac:dyDescent="0.3">
      <c r="A149" s="445"/>
      <c r="B149" s="445"/>
      <c r="C149" s="445"/>
      <c r="D149" s="505" t="s">
        <v>458</v>
      </c>
      <c r="E149" s="505" t="s">
        <v>459</v>
      </c>
      <c r="F149" s="505" t="s">
        <v>460</v>
      </c>
      <c r="G149" s="445"/>
      <c r="H149" s="445"/>
      <c r="I149" s="445"/>
      <c r="J149" s="445"/>
      <c r="K149" s="445"/>
      <c r="L149" s="445"/>
      <c r="M149" s="445"/>
      <c r="N149" s="445"/>
      <c r="O149" s="445"/>
      <c r="P149" s="445"/>
      <c r="Q149" s="445"/>
      <c r="R149" s="445"/>
      <c r="S149" s="445"/>
      <c r="T149" s="445"/>
      <c r="U149" s="445"/>
      <c r="V149" s="445"/>
      <c r="W149" s="445"/>
      <c r="X149" s="445"/>
      <c r="Y149" s="445"/>
      <c r="Z149" s="445"/>
    </row>
    <row r="150" spans="1:26" ht="15.6" hidden="1" x14ac:dyDescent="0.3">
      <c r="A150" s="445"/>
      <c r="B150" s="445"/>
      <c r="C150" s="445"/>
      <c r="D150" s="505" t="s">
        <v>461</v>
      </c>
      <c r="E150" s="505" t="s">
        <v>462</v>
      </c>
      <c r="F150" s="505" t="s">
        <v>463</v>
      </c>
      <c r="G150" s="445"/>
      <c r="H150" s="445"/>
      <c r="I150" s="445"/>
      <c r="J150" s="445"/>
      <c r="K150" s="445"/>
      <c r="L150" s="445"/>
      <c r="M150" s="445"/>
      <c r="N150" s="445"/>
      <c r="O150" s="445"/>
      <c r="P150" s="445"/>
      <c r="Q150" s="445"/>
      <c r="R150" s="445"/>
      <c r="S150" s="445"/>
      <c r="T150" s="445"/>
      <c r="U150" s="445"/>
      <c r="V150" s="445"/>
      <c r="W150" s="445"/>
      <c r="X150" s="445"/>
      <c r="Y150" s="445"/>
      <c r="Z150" s="445"/>
    </row>
    <row r="151" spans="1:26" ht="15.6" hidden="1" x14ac:dyDescent="0.3">
      <c r="A151" s="445"/>
      <c r="B151" s="445"/>
      <c r="C151" s="445"/>
      <c r="D151" s="505" t="s">
        <v>464</v>
      </c>
      <c r="E151" s="505" t="s">
        <v>465</v>
      </c>
      <c r="F151" s="505" t="s">
        <v>466</v>
      </c>
      <c r="G151" s="445"/>
      <c r="H151" s="445"/>
      <c r="I151" s="445"/>
      <c r="J151" s="445"/>
      <c r="K151" s="445"/>
      <c r="L151" s="445"/>
      <c r="M151" s="445"/>
      <c r="N151" s="445"/>
      <c r="O151" s="445"/>
      <c r="P151" s="445"/>
      <c r="Q151" s="445"/>
      <c r="R151" s="445"/>
      <c r="S151" s="445"/>
      <c r="T151" s="445"/>
      <c r="U151" s="445"/>
      <c r="V151" s="445"/>
      <c r="W151" s="445"/>
      <c r="X151" s="445"/>
      <c r="Y151" s="445"/>
      <c r="Z151" s="445"/>
    </row>
    <row r="152" spans="1:26" ht="15.6" hidden="1" x14ac:dyDescent="0.3">
      <c r="A152" s="445"/>
      <c r="B152" s="445"/>
      <c r="C152" s="445"/>
      <c r="D152" s="505" t="s">
        <v>467</v>
      </c>
      <c r="E152" s="505" t="s">
        <v>468</v>
      </c>
      <c r="F152" s="505" t="s">
        <v>469</v>
      </c>
      <c r="G152" s="445"/>
      <c r="H152" s="445"/>
      <c r="I152" s="445"/>
      <c r="J152" s="445"/>
      <c r="K152" s="445"/>
      <c r="L152" s="445"/>
      <c r="M152" s="445"/>
      <c r="N152" s="445"/>
      <c r="O152" s="445"/>
      <c r="P152" s="445"/>
      <c r="Q152" s="445"/>
      <c r="R152" s="445"/>
      <c r="S152" s="445"/>
      <c r="T152" s="445"/>
      <c r="U152" s="445"/>
      <c r="V152" s="445"/>
      <c r="W152" s="445"/>
      <c r="X152" s="445"/>
      <c r="Y152" s="445"/>
      <c r="Z152" s="445"/>
    </row>
    <row r="153" spans="1:26" ht="15.6" hidden="1" x14ac:dyDescent="0.3">
      <c r="A153" s="445"/>
      <c r="B153" s="445"/>
      <c r="C153" s="445"/>
      <c r="D153" s="505" t="s">
        <v>470</v>
      </c>
      <c r="E153" s="505" t="s">
        <v>471</v>
      </c>
      <c r="F153" s="505" t="s">
        <v>472</v>
      </c>
      <c r="G153" s="445"/>
      <c r="H153" s="445"/>
      <c r="I153" s="445"/>
      <c r="J153" s="445"/>
      <c r="K153" s="445"/>
      <c r="L153" s="445"/>
      <c r="M153" s="445"/>
      <c r="N153" s="445"/>
      <c r="O153" s="445"/>
      <c r="P153" s="445"/>
      <c r="Q153" s="445"/>
      <c r="R153" s="445"/>
      <c r="S153" s="445"/>
      <c r="T153" s="445"/>
      <c r="U153" s="445"/>
      <c r="V153" s="445"/>
      <c r="W153" s="445"/>
      <c r="X153" s="445"/>
      <c r="Y153" s="445"/>
      <c r="Z153" s="445"/>
    </row>
    <row r="154" spans="1:26" ht="15.6" hidden="1" x14ac:dyDescent="0.3">
      <c r="A154" s="445"/>
      <c r="B154" s="445"/>
      <c r="C154" s="445"/>
      <c r="D154" s="505" t="s">
        <v>473</v>
      </c>
      <c r="E154" s="505" t="s">
        <v>474</v>
      </c>
      <c r="F154" s="505" t="s">
        <v>475</v>
      </c>
      <c r="G154" s="445"/>
      <c r="H154" s="445"/>
      <c r="I154" s="445"/>
      <c r="J154" s="445"/>
      <c r="K154" s="445"/>
      <c r="L154" s="445"/>
      <c r="M154" s="445"/>
      <c r="N154" s="445"/>
      <c r="O154" s="445"/>
      <c r="P154" s="445"/>
      <c r="Q154" s="445"/>
      <c r="R154" s="445"/>
      <c r="S154" s="445"/>
      <c r="T154" s="445"/>
      <c r="U154" s="445"/>
      <c r="V154" s="445"/>
      <c r="W154" s="445"/>
      <c r="X154" s="445"/>
      <c r="Y154" s="445"/>
      <c r="Z154" s="445"/>
    </row>
    <row r="155" spans="1:26" ht="15.6" hidden="1" x14ac:dyDescent="0.3">
      <c r="A155" s="445"/>
      <c r="B155" s="445"/>
      <c r="C155" s="445"/>
      <c r="D155" s="505" t="s">
        <v>476</v>
      </c>
      <c r="E155" s="505" t="s">
        <v>477</v>
      </c>
      <c r="F155" s="505" t="s">
        <v>478</v>
      </c>
      <c r="G155" s="445"/>
      <c r="H155" s="445"/>
      <c r="I155" s="445"/>
      <c r="J155" s="445"/>
      <c r="K155" s="445"/>
      <c r="L155" s="445"/>
      <c r="M155" s="445"/>
      <c r="N155" s="445"/>
      <c r="O155" s="445"/>
      <c r="P155" s="445"/>
      <c r="Q155" s="445"/>
      <c r="R155" s="445"/>
      <c r="S155" s="445"/>
      <c r="T155" s="445"/>
      <c r="U155" s="445"/>
      <c r="V155" s="445"/>
      <c r="W155" s="445"/>
      <c r="X155" s="445"/>
      <c r="Y155" s="445"/>
      <c r="Z155" s="445"/>
    </row>
    <row r="156" spans="1:26" ht="15.6" hidden="1" x14ac:dyDescent="0.3">
      <c r="A156" s="445"/>
      <c r="B156" s="445"/>
      <c r="C156" s="445"/>
      <c r="D156" s="505" t="s">
        <v>479</v>
      </c>
      <c r="E156" s="505" t="s">
        <v>480</v>
      </c>
      <c r="F156" s="505" t="s">
        <v>481</v>
      </c>
      <c r="G156" s="445"/>
      <c r="H156" s="445"/>
      <c r="I156" s="445"/>
      <c r="J156" s="445"/>
      <c r="K156" s="445"/>
      <c r="L156" s="445"/>
      <c r="M156" s="445"/>
      <c r="N156" s="445"/>
      <c r="O156" s="445"/>
      <c r="P156" s="445"/>
      <c r="Q156" s="445"/>
      <c r="R156" s="445"/>
      <c r="S156" s="445"/>
      <c r="T156" s="445"/>
      <c r="U156" s="445"/>
      <c r="V156" s="445"/>
      <c r="W156" s="445"/>
      <c r="X156" s="445"/>
      <c r="Y156" s="445"/>
      <c r="Z156" s="445"/>
    </row>
    <row r="157" spans="1:26" ht="15.6" hidden="1" x14ac:dyDescent="0.3">
      <c r="A157" s="445"/>
      <c r="B157" s="445"/>
      <c r="C157" s="445"/>
      <c r="D157" s="505" t="s">
        <v>56</v>
      </c>
      <c r="E157" s="505" t="s">
        <v>482</v>
      </c>
      <c r="F157" s="505" t="s">
        <v>483</v>
      </c>
      <c r="G157" s="445"/>
      <c r="H157" s="445"/>
      <c r="I157" s="445"/>
      <c r="J157" s="445"/>
      <c r="K157" s="445"/>
      <c r="L157" s="445"/>
      <c r="M157" s="445"/>
      <c r="N157" s="445"/>
      <c r="O157" s="445"/>
      <c r="P157" s="445"/>
      <c r="Q157" s="445"/>
      <c r="R157" s="445"/>
      <c r="S157" s="445"/>
      <c r="T157" s="445"/>
      <c r="U157" s="445"/>
      <c r="V157" s="445"/>
      <c r="W157" s="445"/>
      <c r="X157" s="445"/>
      <c r="Y157" s="445"/>
      <c r="Z157" s="445"/>
    </row>
    <row r="158" spans="1:26" ht="15.6" hidden="1" x14ac:dyDescent="0.3">
      <c r="A158" s="445"/>
      <c r="B158" s="445"/>
      <c r="C158" s="445"/>
      <c r="D158" s="505" t="s">
        <v>484</v>
      </c>
      <c r="E158" s="505" t="s">
        <v>485</v>
      </c>
      <c r="F158" s="505" t="s">
        <v>486</v>
      </c>
      <c r="G158" s="445"/>
      <c r="H158" s="445"/>
      <c r="I158" s="445"/>
      <c r="J158" s="445"/>
      <c r="K158" s="445"/>
      <c r="L158" s="445"/>
      <c r="M158" s="445"/>
      <c r="N158" s="445"/>
      <c r="O158" s="445"/>
      <c r="P158" s="445"/>
      <c r="Q158" s="445"/>
      <c r="R158" s="445"/>
      <c r="S158" s="445"/>
      <c r="T158" s="445"/>
      <c r="U158" s="445"/>
      <c r="V158" s="445"/>
      <c r="W158" s="445"/>
      <c r="X158" s="445"/>
      <c r="Y158" s="445"/>
      <c r="Z158" s="445"/>
    </row>
    <row r="159" spans="1:26" ht="15.6" hidden="1" x14ac:dyDescent="0.3">
      <c r="A159" s="445"/>
      <c r="B159" s="445"/>
      <c r="C159" s="445"/>
      <c r="D159" s="505" t="s">
        <v>45</v>
      </c>
      <c r="E159" s="505" t="s">
        <v>487</v>
      </c>
      <c r="F159" s="505" t="s">
        <v>488</v>
      </c>
      <c r="G159" s="445"/>
      <c r="H159" s="445"/>
      <c r="I159" s="445"/>
      <c r="J159" s="445"/>
      <c r="K159" s="445"/>
      <c r="L159" s="445"/>
      <c r="M159" s="445"/>
      <c r="N159" s="445"/>
      <c r="O159" s="445"/>
      <c r="P159" s="445"/>
      <c r="Q159" s="445"/>
      <c r="R159" s="445"/>
      <c r="S159" s="445"/>
      <c r="T159" s="445"/>
      <c r="U159" s="445"/>
      <c r="V159" s="445"/>
      <c r="W159" s="445"/>
      <c r="X159" s="445"/>
      <c r="Y159" s="445"/>
      <c r="Z159" s="445"/>
    </row>
    <row r="160" spans="1:26" ht="15.6" hidden="1" x14ac:dyDescent="0.3">
      <c r="A160" s="445"/>
      <c r="B160" s="445"/>
      <c r="C160" s="445"/>
      <c r="D160" s="505" t="s">
        <v>489</v>
      </c>
      <c r="E160" s="505" t="s">
        <v>490</v>
      </c>
      <c r="F160" s="505" t="s">
        <v>491</v>
      </c>
      <c r="G160" s="445"/>
      <c r="H160" s="445"/>
      <c r="I160" s="445"/>
      <c r="J160" s="445"/>
      <c r="K160" s="445"/>
      <c r="L160" s="445"/>
      <c r="M160" s="445"/>
      <c r="N160" s="445"/>
      <c r="O160" s="445"/>
      <c r="P160" s="445"/>
      <c r="Q160" s="445"/>
      <c r="R160" s="445"/>
      <c r="S160" s="445"/>
      <c r="T160" s="445"/>
      <c r="U160" s="445"/>
      <c r="V160" s="445"/>
      <c r="W160" s="445"/>
      <c r="X160" s="445"/>
      <c r="Y160" s="445"/>
      <c r="Z160" s="445"/>
    </row>
    <row r="161" spans="1:26" ht="15.6" hidden="1" x14ac:dyDescent="0.3">
      <c r="A161" s="445"/>
      <c r="B161" s="445"/>
      <c r="C161" s="445"/>
      <c r="D161" s="505" t="s">
        <v>492</v>
      </c>
      <c r="E161" s="505" t="s">
        <v>493</v>
      </c>
      <c r="F161" s="505" t="s">
        <v>494</v>
      </c>
      <c r="G161" s="445"/>
      <c r="H161" s="445"/>
      <c r="I161" s="445"/>
      <c r="J161" s="445"/>
      <c r="K161" s="445"/>
      <c r="L161" s="445"/>
      <c r="M161" s="445"/>
      <c r="N161" s="445"/>
      <c r="O161" s="445"/>
      <c r="P161" s="445"/>
      <c r="Q161" s="445"/>
      <c r="R161" s="445"/>
      <c r="S161" s="445"/>
      <c r="T161" s="445"/>
      <c r="U161" s="445"/>
      <c r="V161" s="445"/>
      <c r="W161" s="445"/>
      <c r="X161" s="445"/>
      <c r="Y161" s="445"/>
      <c r="Z161" s="445"/>
    </row>
    <row r="162" spans="1:26" ht="15.6" hidden="1" x14ac:dyDescent="0.3">
      <c r="A162" s="445"/>
      <c r="B162" s="445"/>
      <c r="C162" s="445"/>
      <c r="D162" s="505" t="s">
        <v>495</v>
      </c>
      <c r="E162" s="505" t="s">
        <v>496</v>
      </c>
      <c r="F162" s="505" t="s">
        <v>497</v>
      </c>
      <c r="G162" s="445"/>
      <c r="H162" s="445"/>
      <c r="I162" s="445"/>
      <c r="J162" s="445"/>
      <c r="K162" s="445"/>
      <c r="L162" s="445"/>
      <c r="M162" s="445"/>
      <c r="N162" s="445"/>
      <c r="O162" s="445"/>
      <c r="P162" s="445"/>
      <c r="Q162" s="445"/>
      <c r="R162" s="445"/>
      <c r="S162" s="445"/>
      <c r="T162" s="445"/>
      <c r="U162" s="445"/>
      <c r="V162" s="445"/>
      <c r="W162" s="445"/>
      <c r="X162" s="445"/>
      <c r="Y162" s="445"/>
      <c r="Z162" s="445"/>
    </row>
    <row r="163" spans="1:26" ht="15.6" hidden="1" x14ac:dyDescent="0.3">
      <c r="A163" s="445"/>
      <c r="B163" s="445"/>
      <c r="C163" s="445"/>
      <c r="D163" s="505" t="s">
        <v>498</v>
      </c>
      <c r="E163" s="505" t="s">
        <v>499</v>
      </c>
      <c r="F163" s="505" t="s">
        <v>500</v>
      </c>
      <c r="G163" s="445"/>
      <c r="H163" s="445"/>
      <c r="I163" s="445"/>
      <c r="J163" s="445"/>
      <c r="K163" s="445"/>
      <c r="L163" s="445"/>
      <c r="M163" s="445"/>
      <c r="N163" s="445"/>
      <c r="O163" s="445"/>
      <c r="P163" s="445"/>
      <c r="Q163" s="445"/>
      <c r="R163" s="445"/>
      <c r="S163" s="445"/>
      <c r="T163" s="445"/>
      <c r="U163" s="445"/>
      <c r="V163" s="445"/>
      <c r="W163" s="445"/>
      <c r="X163" s="445"/>
      <c r="Y163" s="445"/>
      <c r="Z163" s="445"/>
    </row>
    <row r="164" spans="1:26" ht="15.6" hidden="1" x14ac:dyDescent="0.3">
      <c r="A164" s="445"/>
      <c r="B164" s="445"/>
      <c r="C164" s="445"/>
      <c r="D164" s="505" t="s">
        <v>501</v>
      </c>
      <c r="E164" s="505" t="s">
        <v>502</v>
      </c>
      <c r="F164" s="505" t="s">
        <v>503</v>
      </c>
      <c r="G164" s="445"/>
      <c r="H164" s="445"/>
      <c r="I164" s="445"/>
      <c r="J164" s="445"/>
      <c r="K164" s="445"/>
      <c r="L164" s="445"/>
      <c r="M164" s="445"/>
      <c r="N164" s="445"/>
      <c r="O164" s="445"/>
      <c r="P164" s="445"/>
      <c r="Q164" s="445"/>
      <c r="R164" s="445"/>
      <c r="S164" s="445"/>
      <c r="T164" s="445"/>
      <c r="U164" s="445"/>
      <c r="V164" s="445"/>
      <c r="W164" s="445"/>
      <c r="X164" s="445"/>
      <c r="Y164" s="445"/>
      <c r="Z164" s="445"/>
    </row>
    <row r="165" spans="1:26" ht="15.6" hidden="1" x14ac:dyDescent="0.3">
      <c r="A165" s="445"/>
      <c r="B165" s="445"/>
      <c r="C165" s="445"/>
      <c r="D165" s="505" t="s">
        <v>504</v>
      </c>
      <c r="E165" s="505" t="s">
        <v>505</v>
      </c>
      <c r="F165" s="505" t="s">
        <v>506</v>
      </c>
      <c r="G165" s="445"/>
      <c r="H165" s="445"/>
      <c r="I165" s="445"/>
      <c r="J165" s="445"/>
      <c r="K165" s="445"/>
      <c r="L165" s="445"/>
      <c r="M165" s="445"/>
      <c r="N165" s="445"/>
      <c r="O165" s="445"/>
      <c r="P165" s="445"/>
      <c r="Q165" s="445"/>
      <c r="R165" s="445"/>
      <c r="S165" s="445"/>
      <c r="T165" s="445"/>
      <c r="U165" s="445"/>
      <c r="V165" s="445"/>
      <c r="W165" s="445"/>
      <c r="X165" s="445"/>
      <c r="Y165" s="445"/>
      <c r="Z165" s="445"/>
    </row>
    <row r="166" spans="1:26" ht="15.6" hidden="1" x14ac:dyDescent="0.3">
      <c r="A166" s="445"/>
      <c r="B166" s="445"/>
      <c r="C166" s="445"/>
      <c r="D166" s="505" t="s">
        <v>507</v>
      </c>
      <c r="E166" s="505" t="s">
        <v>508</v>
      </c>
      <c r="F166" s="505" t="s">
        <v>509</v>
      </c>
      <c r="G166" s="445"/>
      <c r="H166" s="445"/>
      <c r="I166" s="445"/>
      <c r="J166" s="445"/>
      <c r="K166" s="445"/>
      <c r="L166" s="445"/>
      <c r="M166" s="445"/>
      <c r="N166" s="445"/>
      <c r="O166" s="445"/>
      <c r="P166" s="445"/>
      <c r="Q166" s="445"/>
      <c r="R166" s="445"/>
      <c r="S166" s="445"/>
      <c r="T166" s="445"/>
      <c r="U166" s="445"/>
      <c r="V166" s="445"/>
      <c r="W166" s="445"/>
      <c r="X166" s="445"/>
      <c r="Y166" s="445"/>
      <c r="Z166" s="445"/>
    </row>
    <row r="167" spans="1:26" ht="15.6" hidden="1" x14ac:dyDescent="0.3">
      <c r="A167" s="445"/>
      <c r="B167" s="445"/>
      <c r="C167" s="445"/>
      <c r="D167" s="505" t="s">
        <v>510</v>
      </c>
      <c r="E167" s="505" t="s">
        <v>511</v>
      </c>
      <c r="F167" s="505" t="s">
        <v>512</v>
      </c>
      <c r="G167" s="445"/>
      <c r="H167" s="445"/>
      <c r="I167" s="445"/>
      <c r="J167" s="445"/>
      <c r="K167" s="445"/>
      <c r="L167" s="445"/>
      <c r="M167" s="445"/>
      <c r="N167" s="445"/>
      <c r="O167" s="445"/>
      <c r="P167" s="445"/>
      <c r="Q167" s="445"/>
      <c r="R167" s="445"/>
      <c r="S167" s="445"/>
      <c r="T167" s="445"/>
      <c r="U167" s="445"/>
      <c r="V167" s="445"/>
      <c r="W167" s="445"/>
      <c r="X167" s="445"/>
      <c r="Y167" s="445"/>
      <c r="Z167" s="445"/>
    </row>
    <row r="168" spans="1:26" ht="15.6" hidden="1" x14ac:dyDescent="0.3">
      <c r="A168" s="445"/>
      <c r="B168" s="445"/>
      <c r="C168" s="445"/>
      <c r="D168" s="505" t="s">
        <v>513</v>
      </c>
      <c r="E168" s="505" t="s">
        <v>514</v>
      </c>
      <c r="F168" s="505" t="s">
        <v>515</v>
      </c>
      <c r="G168" s="445"/>
      <c r="H168" s="445"/>
      <c r="I168" s="445"/>
      <c r="J168" s="445"/>
      <c r="K168" s="445"/>
      <c r="L168" s="445"/>
      <c r="M168" s="445"/>
      <c r="N168" s="445"/>
      <c r="O168" s="445"/>
      <c r="P168" s="445"/>
      <c r="Q168" s="445"/>
      <c r="R168" s="445"/>
      <c r="S168" s="445"/>
      <c r="T168" s="445"/>
      <c r="U168" s="445"/>
      <c r="V168" s="445"/>
      <c r="W168" s="445"/>
      <c r="X168" s="445"/>
      <c r="Y168" s="445"/>
      <c r="Z168" s="445"/>
    </row>
    <row r="169" spans="1:26" ht="15.6" hidden="1" x14ac:dyDescent="0.3">
      <c r="A169" s="445"/>
      <c r="B169" s="445"/>
      <c r="C169" s="445"/>
      <c r="D169" s="505" t="s">
        <v>516</v>
      </c>
      <c r="E169" s="505" t="s">
        <v>517</v>
      </c>
      <c r="F169" s="505" t="s">
        <v>518</v>
      </c>
      <c r="G169" s="445"/>
      <c r="H169" s="445"/>
      <c r="I169" s="445"/>
      <c r="J169" s="445"/>
      <c r="K169" s="445"/>
      <c r="L169" s="445"/>
      <c r="M169" s="445"/>
      <c r="N169" s="445"/>
      <c r="O169" s="445"/>
      <c r="P169" s="445"/>
      <c r="Q169" s="445"/>
      <c r="R169" s="445"/>
      <c r="S169" s="445"/>
      <c r="T169" s="445"/>
      <c r="U169" s="445"/>
      <c r="V169" s="445"/>
      <c r="W169" s="445"/>
      <c r="X169" s="445"/>
      <c r="Y169" s="445"/>
      <c r="Z169" s="445"/>
    </row>
    <row r="170" spans="1:26" ht="15.6" hidden="1" x14ac:dyDescent="0.3">
      <c r="A170" s="445"/>
      <c r="B170" s="445"/>
      <c r="C170" s="445"/>
      <c r="D170" s="505" t="s">
        <v>519</v>
      </c>
      <c r="E170" s="505" t="s">
        <v>520</v>
      </c>
      <c r="F170" s="505" t="s">
        <v>521</v>
      </c>
      <c r="G170" s="445"/>
      <c r="H170" s="445"/>
      <c r="I170" s="445"/>
      <c r="J170" s="445"/>
      <c r="K170" s="445"/>
      <c r="L170" s="445"/>
      <c r="M170" s="445"/>
      <c r="N170" s="445"/>
      <c r="O170" s="445"/>
      <c r="P170" s="445"/>
      <c r="Q170" s="445"/>
      <c r="R170" s="445"/>
      <c r="S170" s="445"/>
      <c r="T170" s="445"/>
      <c r="U170" s="445"/>
      <c r="V170" s="445"/>
      <c r="W170" s="445"/>
      <c r="X170" s="445"/>
      <c r="Y170" s="445"/>
      <c r="Z170" s="445"/>
    </row>
    <row r="171" spans="1:26" ht="15.6" hidden="1" x14ac:dyDescent="0.3">
      <c r="A171" s="445"/>
      <c r="B171" s="445"/>
      <c r="C171" s="445"/>
      <c r="D171" s="505" t="s">
        <v>522</v>
      </c>
      <c r="E171" s="505" t="s">
        <v>523</v>
      </c>
      <c r="F171" s="505" t="s">
        <v>524</v>
      </c>
      <c r="G171" s="445"/>
      <c r="H171" s="445"/>
      <c r="I171" s="445"/>
      <c r="J171" s="445"/>
      <c r="K171" s="445"/>
      <c r="L171" s="445"/>
      <c r="M171" s="445"/>
      <c r="N171" s="445"/>
      <c r="O171" s="445"/>
      <c r="P171" s="445"/>
      <c r="Q171" s="445"/>
      <c r="R171" s="445"/>
      <c r="S171" s="445"/>
      <c r="T171" s="445"/>
      <c r="U171" s="445"/>
      <c r="V171" s="445"/>
      <c r="W171" s="445"/>
      <c r="X171" s="445"/>
      <c r="Y171" s="445"/>
      <c r="Z171" s="445"/>
    </row>
    <row r="172" spans="1:26" ht="15.6" hidden="1" x14ac:dyDescent="0.3">
      <c r="A172" s="445"/>
      <c r="B172" s="445"/>
      <c r="C172" s="445"/>
      <c r="D172" s="505" t="s">
        <v>525</v>
      </c>
      <c r="E172" s="505" t="s">
        <v>526</v>
      </c>
      <c r="F172" s="505" t="s">
        <v>527</v>
      </c>
      <c r="G172" s="445"/>
      <c r="H172" s="445"/>
      <c r="I172" s="445"/>
      <c r="J172" s="445"/>
      <c r="K172" s="445"/>
      <c r="L172" s="445"/>
      <c r="M172" s="445"/>
      <c r="N172" s="445"/>
      <c r="O172" s="445"/>
      <c r="P172" s="445"/>
      <c r="Q172" s="445"/>
      <c r="R172" s="445"/>
      <c r="S172" s="445"/>
      <c r="T172" s="445"/>
      <c r="U172" s="445"/>
      <c r="V172" s="445"/>
      <c r="W172" s="445"/>
      <c r="X172" s="445"/>
      <c r="Y172" s="445"/>
      <c r="Z172" s="445"/>
    </row>
    <row r="173" spans="1:26" ht="15.6" hidden="1" x14ac:dyDescent="0.3">
      <c r="A173" s="445"/>
      <c r="B173" s="445"/>
      <c r="C173" s="445"/>
      <c r="D173" s="505" t="s">
        <v>528</v>
      </c>
      <c r="E173" s="505" t="s">
        <v>529</v>
      </c>
      <c r="F173" s="505" t="s">
        <v>530</v>
      </c>
      <c r="G173" s="445"/>
      <c r="H173" s="445"/>
      <c r="I173" s="445"/>
      <c r="J173" s="445"/>
      <c r="K173" s="445"/>
      <c r="L173" s="445"/>
      <c r="M173" s="445"/>
      <c r="N173" s="445"/>
      <c r="O173" s="445"/>
      <c r="P173" s="445"/>
      <c r="Q173" s="445"/>
      <c r="R173" s="445"/>
      <c r="S173" s="445"/>
      <c r="T173" s="445"/>
      <c r="U173" s="445"/>
      <c r="V173" s="445"/>
      <c r="W173" s="445"/>
      <c r="X173" s="445"/>
      <c r="Y173" s="445"/>
      <c r="Z173" s="445"/>
    </row>
    <row r="174" spans="1:26" ht="15.6" hidden="1" x14ac:dyDescent="0.3">
      <c r="A174" s="445"/>
      <c r="B174" s="445"/>
      <c r="C174" s="445"/>
      <c r="D174" s="445"/>
      <c r="E174" s="505" t="s">
        <v>531</v>
      </c>
      <c r="F174" s="505" t="s">
        <v>532</v>
      </c>
      <c r="G174" s="445"/>
      <c r="H174" s="445"/>
      <c r="I174" s="445"/>
      <c r="J174" s="445"/>
      <c r="K174" s="445"/>
      <c r="L174" s="445"/>
      <c r="M174" s="445"/>
      <c r="N174" s="445"/>
      <c r="O174" s="445"/>
      <c r="P174" s="445"/>
      <c r="Q174" s="445"/>
      <c r="R174" s="445"/>
      <c r="S174" s="445"/>
      <c r="T174" s="445"/>
      <c r="U174" s="445"/>
      <c r="V174" s="445"/>
      <c r="W174" s="445"/>
      <c r="X174" s="445"/>
      <c r="Y174" s="445"/>
      <c r="Z174" s="445"/>
    </row>
    <row r="175" spans="1:26" ht="15.6" hidden="1" x14ac:dyDescent="0.3">
      <c r="A175" s="445"/>
      <c r="B175" s="445"/>
      <c r="C175" s="445"/>
      <c r="D175" s="445"/>
      <c r="E175" s="505" t="s">
        <v>533</v>
      </c>
      <c r="F175" s="505" t="s">
        <v>534</v>
      </c>
      <c r="G175" s="445"/>
      <c r="H175" s="445"/>
      <c r="I175" s="445"/>
      <c r="J175" s="445"/>
      <c r="K175" s="445"/>
      <c r="L175" s="445"/>
      <c r="M175" s="445"/>
      <c r="N175" s="445"/>
      <c r="O175" s="445"/>
      <c r="P175" s="445"/>
      <c r="Q175" s="445"/>
      <c r="R175" s="445"/>
      <c r="S175" s="445"/>
      <c r="T175" s="445"/>
      <c r="U175" s="445"/>
      <c r="V175" s="445"/>
      <c r="W175" s="445"/>
      <c r="X175" s="445"/>
      <c r="Y175" s="445"/>
      <c r="Z175" s="445"/>
    </row>
    <row r="176" spans="1:26" ht="15.6" hidden="1" x14ac:dyDescent="0.3">
      <c r="A176" s="445"/>
      <c r="B176" s="445"/>
      <c r="C176" s="445"/>
      <c r="D176" s="445"/>
      <c r="E176" s="505" t="s">
        <v>535</v>
      </c>
      <c r="F176" s="505" t="s">
        <v>536</v>
      </c>
      <c r="G176" s="445"/>
      <c r="H176" s="445"/>
      <c r="I176" s="445"/>
      <c r="J176" s="445"/>
      <c r="K176" s="445"/>
      <c r="L176" s="445"/>
      <c r="M176" s="445"/>
      <c r="N176" s="445"/>
      <c r="O176" s="445"/>
      <c r="P176" s="445"/>
      <c r="Q176" s="445"/>
      <c r="R176" s="445"/>
      <c r="S176" s="445"/>
      <c r="T176" s="445"/>
      <c r="U176" s="445"/>
      <c r="V176" s="445"/>
      <c r="W176" s="445"/>
      <c r="X176" s="445"/>
      <c r="Y176" s="445"/>
      <c r="Z176" s="445"/>
    </row>
    <row r="177" spans="1:26" ht="15.6" hidden="1" x14ac:dyDescent="0.3">
      <c r="A177" s="445"/>
      <c r="B177" s="445"/>
      <c r="C177" s="445"/>
      <c r="D177" s="445"/>
      <c r="E177" s="505" t="s">
        <v>537</v>
      </c>
      <c r="F177" s="505" t="s">
        <v>538</v>
      </c>
      <c r="G177" s="445"/>
      <c r="H177" s="445"/>
      <c r="I177" s="445"/>
      <c r="J177" s="445"/>
      <c r="K177" s="445"/>
      <c r="L177" s="445"/>
      <c r="M177" s="445"/>
      <c r="N177" s="445"/>
      <c r="O177" s="445"/>
      <c r="P177" s="445"/>
      <c r="Q177" s="445"/>
      <c r="R177" s="445"/>
      <c r="S177" s="445"/>
      <c r="T177" s="445"/>
      <c r="U177" s="445"/>
      <c r="V177" s="445"/>
      <c r="W177" s="445"/>
      <c r="X177" s="445"/>
      <c r="Y177" s="445"/>
      <c r="Z177" s="445"/>
    </row>
    <row r="178" spans="1:26" ht="15.6" hidden="1" x14ac:dyDescent="0.3">
      <c r="A178" s="445"/>
      <c r="B178" s="445"/>
      <c r="C178" s="445"/>
      <c r="D178" s="445"/>
      <c r="E178" s="505" t="s">
        <v>539</v>
      </c>
      <c r="F178" s="505" t="s">
        <v>540</v>
      </c>
      <c r="G178" s="445"/>
      <c r="H178" s="445"/>
      <c r="I178" s="445"/>
      <c r="J178" s="445"/>
      <c r="K178" s="445"/>
      <c r="L178" s="445"/>
      <c r="M178" s="445"/>
      <c r="N178" s="445"/>
      <c r="O178" s="445"/>
      <c r="P178" s="445"/>
      <c r="Q178" s="445"/>
      <c r="R178" s="445"/>
      <c r="S178" s="445"/>
      <c r="T178" s="445"/>
      <c r="U178" s="445"/>
      <c r="V178" s="445"/>
      <c r="W178" s="445"/>
      <c r="X178" s="445"/>
      <c r="Y178" s="445"/>
      <c r="Z178" s="445"/>
    </row>
    <row r="179" spans="1:26" ht="15.6" hidden="1" x14ac:dyDescent="0.3">
      <c r="A179" s="445"/>
      <c r="B179" s="445"/>
      <c r="C179" s="445"/>
      <c r="D179" s="445"/>
      <c r="E179" s="505" t="s">
        <v>541</v>
      </c>
      <c r="F179" s="505" t="s">
        <v>542</v>
      </c>
      <c r="G179" s="445"/>
      <c r="H179" s="445"/>
      <c r="I179" s="445"/>
      <c r="J179" s="445"/>
      <c r="K179" s="445"/>
      <c r="L179" s="445"/>
      <c r="M179" s="445"/>
      <c r="N179" s="445"/>
      <c r="O179" s="445"/>
      <c r="P179" s="445"/>
      <c r="Q179" s="445"/>
      <c r="R179" s="445"/>
      <c r="S179" s="445"/>
      <c r="T179" s="445"/>
      <c r="U179" s="445"/>
      <c r="V179" s="445"/>
      <c r="W179" s="445"/>
      <c r="X179" s="445"/>
      <c r="Y179" s="445"/>
      <c r="Z179" s="445"/>
    </row>
    <row r="180" spans="1:26" ht="15.6" hidden="1" x14ac:dyDescent="0.3">
      <c r="A180" s="445"/>
      <c r="B180" s="445"/>
      <c r="C180" s="445"/>
      <c r="D180" s="445"/>
      <c r="E180" s="505" t="s">
        <v>543</v>
      </c>
      <c r="F180" s="505" t="s">
        <v>544</v>
      </c>
      <c r="G180" s="445"/>
      <c r="H180" s="445"/>
      <c r="I180" s="445"/>
      <c r="J180" s="445"/>
      <c r="K180" s="445"/>
      <c r="L180" s="445"/>
      <c r="M180" s="445"/>
      <c r="N180" s="445"/>
      <c r="O180" s="445"/>
      <c r="P180" s="445"/>
      <c r="Q180" s="445"/>
      <c r="R180" s="445"/>
      <c r="S180" s="445"/>
      <c r="T180" s="445"/>
      <c r="U180" s="445"/>
      <c r="V180" s="445"/>
      <c r="W180" s="445"/>
      <c r="X180" s="445"/>
      <c r="Y180" s="445"/>
      <c r="Z180" s="445"/>
    </row>
    <row r="181" spans="1:26" ht="15.6" hidden="1" x14ac:dyDescent="0.3">
      <c r="A181" s="445"/>
      <c r="B181" s="445"/>
      <c r="C181" s="445"/>
      <c r="D181" s="445"/>
      <c r="E181" s="505" t="s">
        <v>545</v>
      </c>
      <c r="F181" s="505" t="s">
        <v>546</v>
      </c>
      <c r="G181" s="445"/>
      <c r="H181" s="445"/>
      <c r="I181" s="445"/>
      <c r="J181" s="445"/>
      <c r="K181" s="445"/>
      <c r="L181" s="445"/>
      <c r="M181" s="445"/>
      <c r="N181" s="445"/>
      <c r="O181" s="445"/>
      <c r="P181" s="445"/>
      <c r="Q181" s="445"/>
      <c r="R181" s="445"/>
      <c r="S181" s="445"/>
      <c r="T181" s="445"/>
      <c r="U181" s="445"/>
      <c r="V181" s="445"/>
      <c r="W181" s="445"/>
      <c r="X181" s="445"/>
      <c r="Y181" s="445"/>
      <c r="Z181" s="445"/>
    </row>
    <row r="182" spans="1:26" ht="15.6" hidden="1" x14ac:dyDescent="0.3">
      <c r="A182" s="445"/>
      <c r="B182" s="445"/>
      <c r="C182" s="445"/>
      <c r="D182" s="445"/>
      <c r="E182" s="505" t="s">
        <v>547</v>
      </c>
      <c r="F182" s="505" t="s">
        <v>548</v>
      </c>
      <c r="G182" s="445"/>
      <c r="H182" s="445"/>
      <c r="I182" s="445"/>
      <c r="J182" s="445"/>
      <c r="K182" s="445"/>
      <c r="L182" s="445"/>
      <c r="M182" s="445"/>
      <c r="N182" s="445"/>
      <c r="O182" s="445"/>
      <c r="P182" s="445"/>
      <c r="Q182" s="445"/>
      <c r="R182" s="445"/>
      <c r="S182" s="445"/>
      <c r="T182" s="445"/>
      <c r="U182" s="445"/>
      <c r="V182" s="445"/>
      <c r="W182" s="445"/>
      <c r="X182" s="445"/>
      <c r="Y182" s="445"/>
      <c r="Z182" s="445"/>
    </row>
    <row r="183" spans="1:26" ht="15.6" hidden="1" x14ac:dyDescent="0.3">
      <c r="A183" s="445"/>
      <c r="B183" s="445"/>
      <c r="C183" s="445"/>
      <c r="D183" s="445"/>
      <c r="E183" s="505" t="s">
        <v>549</v>
      </c>
      <c r="F183" s="505" t="s">
        <v>550</v>
      </c>
      <c r="G183" s="445"/>
      <c r="H183" s="445"/>
      <c r="I183" s="445"/>
      <c r="J183" s="445"/>
      <c r="K183" s="445"/>
      <c r="L183" s="445"/>
      <c r="M183" s="445"/>
      <c r="N183" s="445"/>
      <c r="O183" s="445"/>
      <c r="P183" s="445"/>
      <c r="Q183" s="445"/>
      <c r="R183" s="445"/>
      <c r="S183" s="445"/>
      <c r="T183" s="445"/>
      <c r="U183" s="445"/>
      <c r="V183" s="445"/>
      <c r="W183" s="445"/>
      <c r="X183" s="445"/>
      <c r="Y183" s="445"/>
      <c r="Z183" s="445"/>
    </row>
    <row r="184" spans="1:26" ht="15.6" hidden="1" x14ac:dyDescent="0.3">
      <c r="A184" s="445"/>
      <c r="B184" s="445"/>
      <c r="C184" s="445"/>
      <c r="D184" s="445"/>
      <c r="E184" s="505" t="s">
        <v>551</v>
      </c>
      <c r="F184" s="505" t="s">
        <v>552</v>
      </c>
      <c r="G184" s="445"/>
      <c r="H184" s="445"/>
      <c r="I184" s="445"/>
      <c r="J184" s="445"/>
      <c r="K184" s="445"/>
      <c r="L184" s="445"/>
      <c r="M184" s="445"/>
      <c r="N184" s="445"/>
      <c r="O184" s="445"/>
      <c r="P184" s="445"/>
      <c r="Q184" s="445"/>
      <c r="R184" s="445"/>
      <c r="S184" s="445"/>
      <c r="T184" s="445"/>
      <c r="U184" s="445"/>
      <c r="V184" s="445"/>
      <c r="W184" s="445"/>
      <c r="X184" s="445"/>
      <c r="Y184" s="445"/>
      <c r="Z184" s="445"/>
    </row>
    <row r="185" spans="1:26" ht="15.6" hidden="1" x14ac:dyDescent="0.3">
      <c r="A185" s="445"/>
      <c r="B185" s="445"/>
      <c r="C185" s="445"/>
      <c r="D185" s="445"/>
      <c r="E185" s="505" t="s">
        <v>553</v>
      </c>
      <c r="F185" s="505" t="s">
        <v>554</v>
      </c>
      <c r="G185" s="445"/>
      <c r="H185" s="445"/>
      <c r="I185" s="445"/>
      <c r="J185" s="445"/>
      <c r="K185" s="445"/>
      <c r="L185" s="445"/>
      <c r="M185" s="445"/>
      <c r="N185" s="445"/>
      <c r="O185" s="445"/>
      <c r="P185" s="445"/>
      <c r="Q185" s="445"/>
      <c r="R185" s="445"/>
      <c r="S185" s="445"/>
      <c r="T185" s="445"/>
      <c r="U185" s="445"/>
      <c r="V185" s="445"/>
      <c r="W185" s="445"/>
      <c r="X185" s="445"/>
      <c r="Y185" s="445"/>
      <c r="Z185" s="445"/>
    </row>
    <row r="186" spans="1:26" ht="15.6" hidden="1" x14ac:dyDescent="0.3">
      <c r="A186" s="445"/>
      <c r="B186" s="445"/>
      <c r="C186" s="445"/>
      <c r="D186" s="445"/>
      <c r="E186" s="505" t="s">
        <v>555</v>
      </c>
      <c r="F186" s="505" t="s">
        <v>556</v>
      </c>
      <c r="G186" s="445"/>
      <c r="H186" s="445"/>
      <c r="I186" s="445"/>
      <c r="J186" s="445"/>
      <c r="K186" s="445"/>
      <c r="L186" s="445"/>
      <c r="M186" s="445"/>
      <c r="N186" s="445"/>
      <c r="O186" s="445"/>
      <c r="P186" s="445"/>
      <c r="Q186" s="445"/>
      <c r="R186" s="445"/>
      <c r="S186" s="445"/>
      <c r="T186" s="445"/>
      <c r="U186" s="445"/>
      <c r="V186" s="445"/>
      <c r="W186" s="445"/>
      <c r="X186" s="445"/>
      <c r="Y186" s="445"/>
      <c r="Z186" s="445"/>
    </row>
    <row r="187" spans="1:26" ht="15.6" hidden="1" x14ac:dyDescent="0.3">
      <c r="A187" s="445"/>
      <c r="B187" s="445"/>
      <c r="C187" s="445"/>
      <c r="D187" s="445"/>
      <c r="E187" s="505" t="s">
        <v>557</v>
      </c>
      <c r="F187" s="505" t="s">
        <v>558</v>
      </c>
      <c r="G187" s="445"/>
      <c r="H187" s="445"/>
      <c r="I187" s="445"/>
      <c r="J187" s="445"/>
      <c r="K187" s="445"/>
      <c r="L187" s="445"/>
      <c r="M187" s="445"/>
      <c r="N187" s="445"/>
      <c r="O187" s="445"/>
      <c r="P187" s="445"/>
      <c r="Q187" s="445"/>
      <c r="R187" s="445"/>
      <c r="S187" s="445"/>
      <c r="T187" s="445"/>
      <c r="U187" s="445"/>
      <c r="V187" s="445"/>
      <c r="W187" s="445"/>
      <c r="X187" s="445"/>
      <c r="Y187" s="445"/>
      <c r="Z187" s="445"/>
    </row>
    <row r="188" spans="1:26" ht="15.6" hidden="1" x14ac:dyDescent="0.3">
      <c r="A188" s="445"/>
      <c r="B188" s="445"/>
      <c r="C188" s="445"/>
      <c r="D188" s="445"/>
      <c r="E188" s="505" t="s">
        <v>559</v>
      </c>
      <c r="F188" s="505" t="s">
        <v>560</v>
      </c>
      <c r="G188" s="445"/>
      <c r="H188" s="445"/>
      <c r="I188" s="445"/>
      <c r="J188" s="445"/>
      <c r="K188" s="445"/>
      <c r="L188" s="445"/>
      <c r="M188" s="445"/>
      <c r="N188" s="445"/>
      <c r="O188" s="445"/>
      <c r="P188" s="445"/>
      <c r="Q188" s="445"/>
      <c r="R188" s="445"/>
      <c r="S188" s="445"/>
      <c r="T188" s="445"/>
      <c r="U188" s="445"/>
      <c r="V188" s="445"/>
      <c r="W188" s="445"/>
      <c r="X188" s="445"/>
      <c r="Y188" s="445"/>
      <c r="Z188" s="445"/>
    </row>
    <row r="189" spans="1:26" ht="15.6" hidden="1" x14ac:dyDescent="0.3">
      <c r="A189" s="445"/>
      <c r="B189" s="445"/>
      <c r="C189" s="445"/>
      <c r="D189" s="445"/>
      <c r="E189" s="505" t="s">
        <v>561</v>
      </c>
      <c r="F189" s="505" t="s">
        <v>562</v>
      </c>
      <c r="G189" s="445"/>
      <c r="H189" s="445"/>
      <c r="I189" s="445"/>
      <c r="J189" s="445"/>
      <c r="K189" s="445"/>
      <c r="L189" s="445"/>
      <c r="M189" s="445"/>
      <c r="N189" s="445"/>
      <c r="O189" s="445"/>
      <c r="P189" s="445"/>
      <c r="Q189" s="445"/>
      <c r="R189" s="445"/>
      <c r="S189" s="445"/>
      <c r="T189" s="445"/>
      <c r="U189" s="445"/>
      <c r="V189" s="445"/>
      <c r="W189" s="445"/>
      <c r="X189" s="445"/>
      <c r="Y189" s="445"/>
      <c r="Z189" s="445"/>
    </row>
    <row r="190" spans="1:26" ht="15.6" hidden="1" x14ac:dyDescent="0.3">
      <c r="A190" s="445"/>
      <c r="B190" s="445"/>
      <c r="C190" s="445"/>
      <c r="D190" s="445"/>
      <c r="E190" s="505" t="s">
        <v>563</v>
      </c>
      <c r="F190" s="505" t="s">
        <v>564</v>
      </c>
      <c r="G190" s="445"/>
      <c r="H190" s="445"/>
      <c r="I190" s="445"/>
      <c r="J190" s="445"/>
      <c r="K190" s="445"/>
      <c r="L190" s="445"/>
      <c r="M190" s="445"/>
      <c r="N190" s="445"/>
      <c r="O190" s="445"/>
      <c r="P190" s="445"/>
      <c r="Q190" s="445"/>
      <c r="R190" s="445"/>
      <c r="S190" s="445"/>
      <c r="T190" s="445"/>
      <c r="U190" s="445"/>
      <c r="V190" s="445"/>
      <c r="W190" s="445"/>
      <c r="X190" s="445"/>
      <c r="Y190" s="445"/>
      <c r="Z190" s="445"/>
    </row>
    <row r="191" spans="1:26" ht="15.6" hidden="1" x14ac:dyDescent="0.3">
      <c r="A191" s="445"/>
      <c r="B191" s="445"/>
      <c r="C191" s="445"/>
      <c r="D191" s="445"/>
      <c r="E191" s="505" t="s">
        <v>565</v>
      </c>
      <c r="F191" s="505" t="s">
        <v>566</v>
      </c>
      <c r="G191" s="445"/>
      <c r="H191" s="445"/>
      <c r="I191" s="445"/>
      <c r="J191" s="445"/>
      <c r="K191" s="445"/>
      <c r="L191" s="445"/>
      <c r="M191" s="445"/>
      <c r="N191" s="445"/>
      <c r="O191" s="445"/>
      <c r="P191" s="445"/>
      <c r="Q191" s="445"/>
      <c r="R191" s="445"/>
      <c r="S191" s="445"/>
      <c r="T191" s="445"/>
      <c r="U191" s="445"/>
      <c r="V191" s="445"/>
      <c r="W191" s="445"/>
      <c r="X191" s="445"/>
      <c r="Y191" s="445"/>
      <c r="Z191" s="445"/>
    </row>
    <row r="192" spans="1:26" ht="15.6" hidden="1" x14ac:dyDescent="0.3">
      <c r="A192" s="445"/>
      <c r="B192" s="445"/>
      <c r="C192" s="445"/>
      <c r="D192" s="445"/>
      <c r="E192" s="505" t="s">
        <v>567</v>
      </c>
      <c r="F192" s="505" t="s">
        <v>568</v>
      </c>
      <c r="G192" s="445"/>
      <c r="H192" s="445"/>
      <c r="I192" s="445"/>
      <c r="J192" s="445"/>
      <c r="K192" s="445"/>
      <c r="L192" s="445"/>
      <c r="M192" s="445"/>
      <c r="N192" s="445"/>
      <c r="O192" s="445"/>
      <c r="P192" s="445"/>
      <c r="Q192" s="445"/>
      <c r="R192" s="445"/>
      <c r="S192" s="445"/>
      <c r="T192" s="445"/>
      <c r="U192" s="445"/>
      <c r="V192" s="445"/>
      <c r="W192" s="445"/>
      <c r="X192" s="445"/>
      <c r="Y192" s="445"/>
      <c r="Z192" s="445"/>
    </row>
    <row r="193" spans="1:26" ht="15.6" hidden="1" x14ac:dyDescent="0.3">
      <c r="A193" s="445"/>
      <c r="B193" s="445"/>
      <c r="C193" s="445"/>
      <c r="D193" s="445"/>
      <c r="E193" s="505" t="s">
        <v>569</v>
      </c>
      <c r="F193" s="505" t="s">
        <v>570</v>
      </c>
      <c r="G193" s="445"/>
      <c r="H193" s="445"/>
      <c r="I193" s="445"/>
      <c r="J193" s="445"/>
      <c r="K193" s="445"/>
      <c r="L193" s="445"/>
      <c r="M193" s="445"/>
      <c r="N193" s="445"/>
      <c r="O193" s="445"/>
      <c r="P193" s="445"/>
      <c r="Q193" s="445"/>
      <c r="R193" s="445"/>
      <c r="S193" s="445"/>
      <c r="T193" s="445"/>
      <c r="U193" s="445"/>
      <c r="V193" s="445"/>
      <c r="W193" s="445"/>
      <c r="X193" s="445"/>
      <c r="Y193" s="445"/>
      <c r="Z193" s="445"/>
    </row>
    <row r="194" spans="1:26" ht="15.6" hidden="1" x14ac:dyDescent="0.3">
      <c r="A194" s="445"/>
      <c r="B194" s="445"/>
      <c r="C194" s="445"/>
      <c r="D194" s="445"/>
      <c r="E194" s="505" t="s">
        <v>571</v>
      </c>
      <c r="F194" s="505" t="s">
        <v>572</v>
      </c>
      <c r="G194" s="445"/>
      <c r="H194" s="445"/>
      <c r="I194" s="445"/>
      <c r="J194" s="445"/>
      <c r="K194" s="445"/>
      <c r="L194" s="445"/>
      <c r="M194" s="445"/>
      <c r="N194" s="445"/>
      <c r="O194" s="445"/>
      <c r="P194" s="445"/>
      <c r="Q194" s="445"/>
      <c r="R194" s="445"/>
      <c r="S194" s="445"/>
      <c r="T194" s="445"/>
      <c r="U194" s="445"/>
      <c r="V194" s="445"/>
      <c r="W194" s="445"/>
      <c r="X194" s="445"/>
      <c r="Y194" s="445"/>
      <c r="Z194" s="445"/>
    </row>
    <row r="195" spans="1:26" ht="15.6" hidden="1" x14ac:dyDescent="0.3">
      <c r="A195" s="445"/>
      <c r="B195" s="445"/>
      <c r="C195" s="445"/>
      <c r="D195" s="445"/>
      <c r="E195" s="505" t="s">
        <v>573</v>
      </c>
      <c r="F195" s="505" t="s">
        <v>574</v>
      </c>
      <c r="G195" s="445"/>
      <c r="H195" s="445"/>
      <c r="I195" s="445"/>
      <c r="J195" s="445"/>
      <c r="K195" s="445"/>
      <c r="L195" s="445"/>
      <c r="M195" s="445"/>
      <c r="N195" s="445"/>
      <c r="O195" s="445"/>
      <c r="P195" s="445"/>
      <c r="Q195" s="445"/>
      <c r="R195" s="445"/>
      <c r="S195" s="445"/>
      <c r="T195" s="445"/>
      <c r="U195" s="445"/>
      <c r="V195" s="445"/>
      <c r="W195" s="445"/>
      <c r="X195" s="445"/>
      <c r="Y195" s="445"/>
      <c r="Z195" s="445"/>
    </row>
    <row r="196" spans="1:26" ht="15.6" hidden="1" x14ac:dyDescent="0.3">
      <c r="A196" s="445"/>
      <c r="B196" s="445"/>
      <c r="C196" s="445"/>
      <c r="D196" s="445"/>
      <c r="E196" s="505" t="s">
        <v>575</v>
      </c>
      <c r="F196" s="505" t="s">
        <v>576</v>
      </c>
      <c r="G196" s="445"/>
      <c r="H196" s="445"/>
      <c r="I196" s="445"/>
      <c r="J196" s="445"/>
      <c r="K196" s="445"/>
      <c r="L196" s="445"/>
      <c r="M196" s="445"/>
      <c r="N196" s="445"/>
      <c r="O196" s="445"/>
      <c r="P196" s="445"/>
      <c r="Q196" s="445"/>
      <c r="R196" s="445"/>
      <c r="S196" s="445"/>
      <c r="T196" s="445"/>
      <c r="U196" s="445"/>
      <c r="V196" s="445"/>
      <c r="W196" s="445"/>
      <c r="X196" s="445"/>
      <c r="Y196" s="445"/>
      <c r="Z196" s="445"/>
    </row>
    <row r="197" spans="1:26" ht="15.6" hidden="1" x14ac:dyDescent="0.3">
      <c r="A197" s="445"/>
      <c r="B197" s="445"/>
      <c r="C197" s="445"/>
      <c r="D197" s="445"/>
      <c r="E197" s="505" t="s">
        <v>577</v>
      </c>
      <c r="F197" s="505" t="s">
        <v>578</v>
      </c>
      <c r="G197" s="445"/>
      <c r="H197" s="445"/>
      <c r="I197" s="445"/>
      <c r="J197" s="445"/>
      <c r="K197" s="445"/>
      <c r="L197" s="445"/>
      <c r="M197" s="445"/>
      <c r="N197" s="445"/>
      <c r="O197" s="445"/>
      <c r="P197" s="445"/>
      <c r="Q197" s="445"/>
      <c r="R197" s="445"/>
      <c r="S197" s="445"/>
      <c r="T197" s="445"/>
      <c r="U197" s="445"/>
      <c r="V197" s="445"/>
      <c r="W197" s="445"/>
      <c r="X197" s="445"/>
      <c r="Y197" s="445"/>
      <c r="Z197" s="445"/>
    </row>
    <row r="198" spans="1:26" ht="15.6" hidden="1" x14ac:dyDescent="0.3">
      <c r="A198" s="445"/>
      <c r="B198" s="445"/>
      <c r="C198" s="445"/>
      <c r="D198" s="445"/>
      <c r="E198" s="505" t="s">
        <v>579</v>
      </c>
      <c r="F198" s="505" t="s">
        <v>580</v>
      </c>
      <c r="G198" s="445"/>
      <c r="H198" s="445"/>
      <c r="I198" s="445"/>
      <c r="J198" s="445"/>
      <c r="K198" s="445"/>
      <c r="L198" s="445"/>
      <c r="M198" s="445"/>
      <c r="N198" s="445"/>
      <c r="O198" s="445"/>
      <c r="P198" s="445"/>
      <c r="Q198" s="445"/>
      <c r="R198" s="445"/>
      <c r="S198" s="445"/>
      <c r="T198" s="445"/>
      <c r="U198" s="445"/>
      <c r="V198" s="445"/>
      <c r="W198" s="445"/>
      <c r="X198" s="445"/>
      <c r="Y198" s="445"/>
      <c r="Z198" s="445"/>
    </row>
    <row r="199" spans="1:26" ht="15.6" hidden="1" x14ac:dyDescent="0.3">
      <c r="A199" s="445"/>
      <c r="B199" s="445"/>
      <c r="C199" s="445"/>
      <c r="D199" s="445"/>
      <c r="E199" s="505" t="s">
        <v>581</v>
      </c>
      <c r="F199" s="505" t="s">
        <v>582</v>
      </c>
      <c r="G199" s="445"/>
      <c r="H199" s="445"/>
      <c r="I199" s="445"/>
      <c r="J199" s="445"/>
      <c r="K199" s="445"/>
      <c r="L199" s="445"/>
      <c r="M199" s="445"/>
      <c r="N199" s="445"/>
      <c r="O199" s="445"/>
      <c r="P199" s="445"/>
      <c r="Q199" s="445"/>
      <c r="R199" s="445"/>
      <c r="S199" s="445"/>
      <c r="T199" s="445"/>
      <c r="U199" s="445"/>
      <c r="V199" s="445"/>
      <c r="W199" s="445"/>
      <c r="X199" s="445"/>
      <c r="Y199" s="445"/>
      <c r="Z199" s="445"/>
    </row>
    <row r="200" spans="1:26" ht="15.6" hidden="1" x14ac:dyDescent="0.3">
      <c r="A200" s="445"/>
      <c r="B200" s="445"/>
      <c r="C200" s="445"/>
      <c r="D200" s="445"/>
      <c r="E200" s="505" t="s">
        <v>583</v>
      </c>
      <c r="F200" s="505" t="s">
        <v>584</v>
      </c>
      <c r="G200" s="445"/>
      <c r="H200" s="445"/>
      <c r="I200" s="445"/>
      <c r="J200" s="445"/>
      <c r="K200" s="445"/>
      <c r="L200" s="445"/>
      <c r="M200" s="445"/>
      <c r="N200" s="445"/>
      <c r="O200" s="445"/>
      <c r="P200" s="445"/>
      <c r="Q200" s="445"/>
      <c r="R200" s="445"/>
      <c r="S200" s="445"/>
      <c r="T200" s="445"/>
      <c r="U200" s="445"/>
      <c r="V200" s="445"/>
      <c r="W200" s="445"/>
      <c r="X200" s="445"/>
      <c r="Y200" s="445"/>
      <c r="Z200" s="445"/>
    </row>
    <row r="201" spans="1:26" ht="15.6" hidden="1" x14ac:dyDescent="0.3">
      <c r="A201" s="445"/>
      <c r="B201" s="445"/>
      <c r="C201" s="445"/>
      <c r="D201" s="445"/>
      <c r="E201" s="505" t="s">
        <v>585</v>
      </c>
      <c r="F201" s="505" t="s">
        <v>586</v>
      </c>
      <c r="G201" s="445"/>
      <c r="H201" s="445"/>
      <c r="I201" s="445"/>
      <c r="J201" s="445"/>
      <c r="K201" s="445"/>
      <c r="L201" s="445"/>
      <c r="M201" s="445"/>
      <c r="N201" s="445"/>
      <c r="O201" s="445"/>
      <c r="P201" s="445"/>
      <c r="Q201" s="445"/>
      <c r="R201" s="445"/>
      <c r="S201" s="445"/>
      <c r="T201" s="445"/>
      <c r="U201" s="445"/>
      <c r="V201" s="445"/>
      <c r="W201" s="445"/>
      <c r="X201" s="445"/>
      <c r="Y201" s="445"/>
      <c r="Z201" s="445"/>
    </row>
    <row r="202" spans="1:26" ht="15.6" hidden="1" x14ac:dyDescent="0.3">
      <c r="A202" s="445"/>
      <c r="B202" s="445"/>
      <c r="C202" s="445"/>
      <c r="D202" s="445"/>
      <c r="E202" s="505" t="s">
        <v>587</v>
      </c>
      <c r="F202" s="505" t="s">
        <v>588</v>
      </c>
      <c r="G202" s="445"/>
      <c r="H202" s="445"/>
      <c r="I202" s="445"/>
      <c r="J202" s="445"/>
      <c r="K202" s="445"/>
      <c r="L202" s="445"/>
      <c r="M202" s="445"/>
      <c r="N202" s="445"/>
      <c r="O202" s="445"/>
      <c r="P202" s="445"/>
      <c r="Q202" s="445"/>
      <c r="R202" s="445"/>
      <c r="S202" s="445"/>
      <c r="T202" s="445"/>
      <c r="U202" s="445"/>
      <c r="V202" s="445"/>
      <c r="W202" s="445"/>
      <c r="X202" s="445"/>
      <c r="Y202" s="445"/>
      <c r="Z202" s="445"/>
    </row>
    <row r="203" spans="1:26" ht="15.6" hidden="1" x14ac:dyDescent="0.3">
      <c r="A203" s="445"/>
      <c r="B203" s="445"/>
      <c r="C203" s="445"/>
      <c r="D203" s="445"/>
      <c r="E203" s="505" t="s">
        <v>589</v>
      </c>
      <c r="F203" s="505" t="s">
        <v>590</v>
      </c>
      <c r="G203" s="445"/>
      <c r="H203" s="445"/>
      <c r="I203" s="445"/>
      <c r="J203" s="445"/>
      <c r="K203" s="445"/>
      <c r="L203" s="445"/>
      <c r="M203" s="445"/>
      <c r="N203" s="445"/>
      <c r="O203" s="445"/>
      <c r="P203" s="445"/>
      <c r="Q203" s="445"/>
      <c r="R203" s="445"/>
      <c r="S203" s="445"/>
      <c r="T203" s="445"/>
      <c r="U203" s="445"/>
      <c r="V203" s="445"/>
      <c r="W203" s="445"/>
      <c r="X203" s="445"/>
      <c r="Y203" s="445"/>
      <c r="Z203" s="445"/>
    </row>
    <row r="204" spans="1:26" ht="15.6" hidden="1" x14ac:dyDescent="0.3">
      <c r="A204" s="445"/>
      <c r="B204" s="445"/>
      <c r="C204" s="445"/>
      <c r="D204" s="445"/>
      <c r="E204" s="505" t="s">
        <v>591</v>
      </c>
      <c r="F204" s="505" t="s">
        <v>592</v>
      </c>
      <c r="G204" s="445"/>
      <c r="H204" s="445"/>
      <c r="I204" s="445"/>
      <c r="J204" s="445"/>
      <c r="K204" s="445"/>
      <c r="L204" s="445"/>
      <c r="M204" s="445"/>
      <c r="N204" s="445"/>
      <c r="O204" s="445"/>
      <c r="P204" s="445"/>
      <c r="Q204" s="445"/>
      <c r="R204" s="445"/>
      <c r="S204" s="445"/>
      <c r="T204" s="445"/>
      <c r="U204" s="445"/>
      <c r="V204" s="445"/>
      <c r="W204" s="445"/>
      <c r="X204" s="445"/>
      <c r="Y204" s="445"/>
      <c r="Z204" s="445"/>
    </row>
    <row r="205" spans="1:26" ht="15.6" hidden="1" x14ac:dyDescent="0.3">
      <c r="A205" s="445"/>
      <c r="B205" s="445"/>
      <c r="C205" s="445"/>
      <c r="D205" s="445"/>
      <c r="E205" s="505" t="s">
        <v>593</v>
      </c>
      <c r="F205" s="505" t="s">
        <v>594</v>
      </c>
      <c r="G205" s="445"/>
      <c r="H205" s="445"/>
      <c r="I205" s="445"/>
      <c r="J205" s="445"/>
      <c r="K205" s="445"/>
      <c r="L205" s="445"/>
      <c r="M205" s="445"/>
      <c r="N205" s="445"/>
      <c r="O205" s="445"/>
      <c r="P205" s="445"/>
      <c r="Q205" s="445"/>
      <c r="R205" s="445"/>
      <c r="S205" s="445"/>
      <c r="T205" s="445"/>
      <c r="U205" s="445"/>
      <c r="V205" s="445"/>
      <c r="W205" s="445"/>
      <c r="X205" s="445"/>
      <c r="Y205" s="445"/>
      <c r="Z205" s="445"/>
    </row>
    <row r="206" spans="1:26" ht="15.6" hidden="1" x14ac:dyDescent="0.3">
      <c r="A206" s="445"/>
      <c r="B206" s="445"/>
      <c r="C206" s="445"/>
      <c r="D206" s="445"/>
      <c r="E206" s="505" t="s">
        <v>595</v>
      </c>
      <c r="F206" s="505" t="s">
        <v>596</v>
      </c>
      <c r="G206" s="445"/>
      <c r="H206" s="445"/>
      <c r="I206" s="445"/>
      <c r="J206" s="445"/>
      <c r="K206" s="445"/>
      <c r="L206" s="445"/>
      <c r="M206" s="445"/>
      <c r="N206" s="445"/>
      <c r="O206" s="445"/>
      <c r="P206" s="445"/>
      <c r="Q206" s="445"/>
      <c r="R206" s="445"/>
      <c r="S206" s="445"/>
      <c r="T206" s="445"/>
      <c r="U206" s="445"/>
      <c r="V206" s="445"/>
      <c r="W206" s="445"/>
      <c r="X206" s="445"/>
      <c r="Y206" s="445"/>
      <c r="Z206" s="445"/>
    </row>
    <row r="207" spans="1:26" ht="15.6" hidden="1" x14ac:dyDescent="0.3">
      <c r="A207" s="445"/>
      <c r="B207" s="445"/>
      <c r="C207" s="445"/>
      <c r="D207" s="445"/>
      <c r="E207" s="505" t="s">
        <v>597</v>
      </c>
      <c r="F207" s="505" t="s">
        <v>598</v>
      </c>
      <c r="G207" s="445"/>
      <c r="H207" s="445"/>
      <c r="I207" s="445"/>
      <c r="J207" s="445"/>
      <c r="K207" s="445"/>
      <c r="L207" s="445"/>
      <c r="M207" s="445"/>
      <c r="N207" s="445"/>
      <c r="O207" s="445"/>
      <c r="P207" s="445"/>
      <c r="Q207" s="445"/>
      <c r="R207" s="445"/>
      <c r="S207" s="445"/>
      <c r="T207" s="445"/>
      <c r="U207" s="445"/>
      <c r="V207" s="445"/>
      <c r="W207" s="445"/>
      <c r="X207" s="445"/>
      <c r="Y207" s="445"/>
      <c r="Z207" s="445"/>
    </row>
    <row r="208" spans="1:26" ht="15.6" hidden="1" x14ac:dyDescent="0.3">
      <c r="A208" s="445"/>
      <c r="B208" s="445"/>
      <c r="C208" s="445"/>
      <c r="D208" s="445"/>
      <c r="E208" s="505" t="s">
        <v>599</v>
      </c>
      <c r="F208" s="505" t="s">
        <v>600</v>
      </c>
      <c r="G208" s="445"/>
      <c r="H208" s="445"/>
      <c r="I208" s="445"/>
      <c r="J208" s="445"/>
      <c r="K208" s="445"/>
      <c r="L208" s="445"/>
      <c r="M208" s="445"/>
      <c r="N208" s="445"/>
      <c r="O208" s="445"/>
      <c r="P208" s="445"/>
      <c r="Q208" s="445"/>
      <c r="R208" s="445"/>
      <c r="S208" s="445"/>
      <c r="T208" s="445"/>
      <c r="U208" s="445"/>
      <c r="V208" s="445"/>
      <c r="W208" s="445"/>
      <c r="X208" s="445"/>
      <c r="Y208" s="445"/>
      <c r="Z208" s="445"/>
    </row>
    <row r="209" spans="1:26" ht="15.6" hidden="1" x14ac:dyDescent="0.3">
      <c r="A209" s="445"/>
      <c r="B209" s="445"/>
      <c r="C209" s="445"/>
      <c r="D209" s="445"/>
      <c r="E209" s="505" t="s">
        <v>601</v>
      </c>
      <c r="F209" s="505" t="s">
        <v>602</v>
      </c>
      <c r="G209" s="445"/>
      <c r="H209" s="445"/>
      <c r="I209" s="445"/>
      <c r="J209" s="445"/>
      <c r="K209" s="445"/>
      <c r="L209" s="445"/>
      <c r="M209" s="445"/>
      <c r="N209" s="445"/>
      <c r="O209" s="445"/>
      <c r="P209" s="445"/>
      <c r="Q209" s="445"/>
      <c r="R209" s="445"/>
      <c r="S209" s="445"/>
      <c r="T209" s="445"/>
      <c r="U209" s="445"/>
      <c r="V209" s="445"/>
      <c r="W209" s="445"/>
      <c r="X209" s="445"/>
      <c r="Y209" s="445"/>
      <c r="Z209" s="445"/>
    </row>
    <row r="210" spans="1:26" ht="15.6" hidden="1" x14ac:dyDescent="0.3">
      <c r="A210" s="445"/>
      <c r="B210" s="445"/>
      <c r="C210" s="445"/>
      <c r="D210" s="445"/>
      <c r="E210" s="505" t="s">
        <v>603</v>
      </c>
      <c r="F210" s="505" t="s">
        <v>604</v>
      </c>
      <c r="G210" s="445"/>
      <c r="H210" s="445"/>
      <c r="I210" s="445"/>
      <c r="J210" s="445"/>
      <c r="K210" s="445"/>
      <c r="L210" s="445"/>
      <c r="M210" s="445"/>
      <c r="N210" s="445"/>
      <c r="O210" s="445"/>
      <c r="P210" s="445"/>
      <c r="Q210" s="445"/>
      <c r="R210" s="445"/>
      <c r="S210" s="445"/>
      <c r="T210" s="445"/>
      <c r="U210" s="445"/>
      <c r="V210" s="445"/>
      <c r="W210" s="445"/>
      <c r="X210" s="445"/>
      <c r="Y210" s="445"/>
      <c r="Z210" s="445"/>
    </row>
    <row r="211" spans="1:26" ht="15.6" hidden="1" x14ac:dyDescent="0.3">
      <c r="A211" s="445"/>
      <c r="B211" s="445"/>
      <c r="C211" s="445"/>
      <c r="D211" s="445"/>
      <c r="E211" s="505" t="s">
        <v>605</v>
      </c>
      <c r="F211" s="505" t="s">
        <v>606</v>
      </c>
      <c r="G211" s="445"/>
      <c r="H211" s="445"/>
      <c r="I211" s="445"/>
      <c r="J211" s="445"/>
      <c r="K211" s="445"/>
      <c r="L211" s="445"/>
      <c r="M211" s="445"/>
      <c r="N211" s="445"/>
      <c r="O211" s="445"/>
      <c r="P211" s="445"/>
      <c r="Q211" s="445"/>
      <c r="R211" s="445"/>
      <c r="S211" s="445"/>
      <c r="T211" s="445"/>
      <c r="U211" s="445"/>
      <c r="V211" s="445"/>
      <c r="W211" s="445"/>
      <c r="X211" s="445"/>
      <c r="Y211" s="445"/>
      <c r="Z211" s="445"/>
    </row>
    <row r="212" spans="1:26" ht="15.6" hidden="1" x14ac:dyDescent="0.3">
      <c r="A212" s="445"/>
      <c r="B212" s="445"/>
      <c r="C212" s="445"/>
      <c r="D212" s="445"/>
      <c r="E212" s="505" t="s">
        <v>607</v>
      </c>
      <c r="F212" s="505" t="s">
        <v>608</v>
      </c>
      <c r="G212" s="445"/>
      <c r="H212" s="445"/>
      <c r="I212" s="445"/>
      <c r="J212" s="445"/>
      <c r="K212" s="445"/>
      <c r="L212" s="445"/>
      <c r="M212" s="445"/>
      <c r="N212" s="445"/>
      <c r="O212" s="445"/>
      <c r="P212" s="445"/>
      <c r="Q212" s="445"/>
      <c r="R212" s="445"/>
      <c r="S212" s="445"/>
      <c r="T212" s="445"/>
      <c r="U212" s="445"/>
      <c r="V212" s="445"/>
      <c r="W212" s="445"/>
      <c r="X212" s="445"/>
      <c r="Y212" s="445"/>
      <c r="Z212" s="445"/>
    </row>
    <row r="213" spans="1:26" ht="15.6" hidden="1" x14ac:dyDescent="0.3">
      <c r="A213" s="445"/>
      <c r="B213" s="445"/>
      <c r="C213" s="445"/>
      <c r="D213" s="445"/>
      <c r="E213" s="505" t="s">
        <v>609</v>
      </c>
      <c r="F213" s="505" t="s">
        <v>610</v>
      </c>
      <c r="G213" s="445"/>
      <c r="H213" s="445"/>
      <c r="I213" s="445"/>
      <c r="J213" s="445"/>
      <c r="K213" s="445"/>
      <c r="L213" s="445"/>
      <c r="M213" s="445"/>
      <c r="N213" s="445"/>
      <c r="O213" s="445"/>
      <c r="P213" s="445"/>
      <c r="Q213" s="445"/>
      <c r="R213" s="445"/>
      <c r="S213" s="445"/>
      <c r="T213" s="445"/>
      <c r="U213" s="445"/>
      <c r="V213" s="445"/>
      <c r="W213" s="445"/>
      <c r="X213" s="445"/>
      <c r="Y213" s="445"/>
      <c r="Z213" s="445"/>
    </row>
    <row r="214" spans="1:26" ht="15.6" hidden="1" x14ac:dyDescent="0.3">
      <c r="A214" s="445"/>
      <c r="B214" s="445"/>
      <c r="C214" s="445"/>
      <c r="D214" s="445"/>
      <c r="E214" s="505" t="s">
        <v>100</v>
      </c>
      <c r="F214" s="505" t="s">
        <v>611</v>
      </c>
      <c r="G214" s="445"/>
      <c r="H214" s="445"/>
      <c r="I214" s="445"/>
      <c r="J214" s="445"/>
      <c r="K214" s="445"/>
      <c r="L214" s="445"/>
      <c r="M214" s="445"/>
      <c r="N214" s="445"/>
      <c r="O214" s="445"/>
      <c r="P214" s="445"/>
      <c r="Q214" s="445"/>
      <c r="R214" s="445"/>
      <c r="S214" s="445"/>
      <c r="T214" s="445"/>
      <c r="U214" s="445"/>
      <c r="V214" s="445"/>
      <c r="W214" s="445"/>
      <c r="X214" s="445"/>
      <c r="Y214" s="445"/>
      <c r="Z214" s="445"/>
    </row>
    <row r="215" spans="1:26" ht="15.6" hidden="1" x14ac:dyDescent="0.3">
      <c r="A215" s="445"/>
      <c r="B215" s="445"/>
      <c r="C215" s="445"/>
      <c r="D215" s="445"/>
      <c r="E215" s="505" t="s">
        <v>101</v>
      </c>
      <c r="F215" s="505" t="s">
        <v>612</v>
      </c>
      <c r="G215" s="445"/>
      <c r="H215" s="445"/>
      <c r="I215" s="445"/>
      <c r="J215" s="445"/>
      <c r="K215" s="445"/>
      <c r="L215" s="445"/>
      <c r="M215" s="445"/>
      <c r="N215" s="445"/>
      <c r="O215" s="445"/>
      <c r="P215" s="445"/>
      <c r="Q215" s="445"/>
      <c r="R215" s="445"/>
      <c r="S215" s="445"/>
      <c r="T215" s="445"/>
      <c r="U215" s="445"/>
      <c r="V215" s="445"/>
      <c r="W215" s="445"/>
      <c r="X215" s="445"/>
      <c r="Y215" s="445"/>
      <c r="Z215" s="445"/>
    </row>
    <row r="216" spans="1:26" ht="15.6" hidden="1" x14ac:dyDescent="0.3">
      <c r="A216" s="445"/>
      <c r="B216" s="445"/>
      <c r="C216" s="445"/>
      <c r="D216" s="445"/>
      <c r="E216" s="505" t="s">
        <v>613</v>
      </c>
      <c r="F216" s="505" t="s">
        <v>614</v>
      </c>
      <c r="G216" s="445"/>
      <c r="H216" s="445"/>
      <c r="I216" s="445"/>
      <c r="J216" s="445"/>
      <c r="K216" s="445"/>
      <c r="L216" s="445"/>
      <c r="M216" s="445"/>
      <c r="N216" s="445"/>
      <c r="O216" s="445"/>
      <c r="P216" s="445"/>
      <c r="Q216" s="445"/>
      <c r="R216" s="445"/>
      <c r="S216" s="445"/>
      <c r="T216" s="445"/>
      <c r="U216" s="445"/>
      <c r="V216" s="445"/>
      <c r="W216" s="445"/>
      <c r="X216" s="445"/>
      <c r="Y216" s="445"/>
      <c r="Z216" s="445"/>
    </row>
    <row r="217" spans="1:26" ht="15.6" hidden="1" x14ac:dyDescent="0.3">
      <c r="A217" s="445"/>
      <c r="B217" s="445"/>
      <c r="C217" s="445"/>
      <c r="D217" s="445"/>
      <c r="E217" s="505" t="s">
        <v>615</v>
      </c>
      <c r="F217" s="505" t="s">
        <v>616</v>
      </c>
      <c r="G217" s="445"/>
      <c r="H217" s="445"/>
      <c r="I217" s="445"/>
      <c r="J217" s="445"/>
      <c r="K217" s="445"/>
      <c r="L217" s="445"/>
      <c r="M217" s="445"/>
      <c r="N217" s="445"/>
      <c r="O217" s="445"/>
      <c r="P217" s="445"/>
      <c r="Q217" s="445"/>
      <c r="R217" s="445"/>
      <c r="S217" s="445"/>
      <c r="T217" s="445"/>
      <c r="U217" s="445"/>
      <c r="V217" s="445"/>
      <c r="W217" s="445"/>
      <c r="X217" s="445"/>
      <c r="Y217" s="445"/>
      <c r="Z217" s="445"/>
    </row>
    <row r="218" spans="1:26" ht="15.6" hidden="1" x14ac:dyDescent="0.3">
      <c r="A218" s="445"/>
      <c r="B218" s="445"/>
      <c r="C218" s="445"/>
      <c r="D218" s="445"/>
      <c r="E218" s="505" t="s">
        <v>617</v>
      </c>
      <c r="F218" s="505" t="s">
        <v>618</v>
      </c>
      <c r="G218" s="445"/>
      <c r="H218" s="445"/>
      <c r="I218" s="445"/>
      <c r="J218" s="445"/>
      <c r="K218" s="445"/>
      <c r="L218" s="445"/>
      <c r="M218" s="445"/>
      <c r="N218" s="445"/>
      <c r="O218" s="445"/>
      <c r="P218" s="445"/>
      <c r="Q218" s="445"/>
      <c r="R218" s="445"/>
      <c r="S218" s="445"/>
      <c r="T218" s="445"/>
      <c r="U218" s="445"/>
      <c r="V218" s="445"/>
      <c r="W218" s="445"/>
      <c r="X218" s="445"/>
      <c r="Y218" s="445"/>
      <c r="Z218" s="445"/>
    </row>
    <row r="219" spans="1:26" ht="15.6" hidden="1" x14ac:dyDescent="0.3">
      <c r="A219" s="445"/>
      <c r="B219" s="445"/>
      <c r="C219" s="445"/>
      <c r="D219" s="445"/>
      <c r="E219" s="505" t="s">
        <v>619</v>
      </c>
      <c r="F219" s="505" t="s">
        <v>620</v>
      </c>
      <c r="G219" s="445"/>
      <c r="H219" s="445"/>
      <c r="I219" s="445"/>
      <c r="J219" s="445"/>
      <c r="K219" s="445"/>
      <c r="L219" s="445"/>
      <c r="M219" s="445"/>
      <c r="N219" s="445"/>
      <c r="O219" s="445"/>
      <c r="P219" s="445"/>
      <c r="Q219" s="445"/>
      <c r="R219" s="445"/>
      <c r="S219" s="445"/>
      <c r="T219" s="445"/>
      <c r="U219" s="445"/>
      <c r="V219" s="445"/>
      <c r="W219" s="445"/>
      <c r="X219" s="445"/>
      <c r="Y219" s="445"/>
      <c r="Z219" s="445"/>
    </row>
    <row r="220" spans="1:26" ht="15.6" hidden="1" x14ac:dyDescent="0.3">
      <c r="A220" s="445"/>
      <c r="B220" s="445"/>
      <c r="C220" s="445"/>
      <c r="D220" s="445"/>
      <c r="E220" s="505" t="s">
        <v>621</v>
      </c>
      <c r="F220" s="505" t="s">
        <v>622</v>
      </c>
      <c r="G220" s="445"/>
      <c r="H220" s="445"/>
      <c r="I220" s="445"/>
      <c r="J220" s="445"/>
      <c r="K220" s="445"/>
      <c r="L220" s="445"/>
      <c r="M220" s="445"/>
      <c r="N220" s="445"/>
      <c r="O220" s="445"/>
      <c r="P220" s="445"/>
      <c r="Q220" s="445"/>
      <c r="R220" s="445"/>
      <c r="S220" s="445"/>
      <c r="T220" s="445"/>
      <c r="U220" s="445"/>
      <c r="V220" s="445"/>
      <c r="W220" s="445"/>
      <c r="X220" s="445"/>
      <c r="Y220" s="445"/>
      <c r="Z220" s="445"/>
    </row>
    <row r="221" spans="1:26" ht="15.6" hidden="1" x14ac:dyDescent="0.3">
      <c r="A221" s="445"/>
      <c r="B221" s="445"/>
      <c r="C221" s="445"/>
      <c r="D221" s="445"/>
      <c r="E221" s="505" t="s">
        <v>102</v>
      </c>
      <c r="F221" s="505" t="s">
        <v>623</v>
      </c>
      <c r="G221" s="445"/>
      <c r="H221" s="445"/>
      <c r="I221" s="445"/>
      <c r="J221" s="445"/>
      <c r="K221" s="445"/>
      <c r="L221" s="445"/>
      <c r="M221" s="445"/>
      <c r="N221" s="445"/>
      <c r="O221" s="445"/>
      <c r="P221" s="445"/>
      <c r="Q221" s="445"/>
      <c r="R221" s="445"/>
      <c r="S221" s="445"/>
      <c r="T221" s="445"/>
      <c r="U221" s="445"/>
      <c r="V221" s="445"/>
      <c r="W221" s="445"/>
      <c r="X221" s="445"/>
      <c r="Y221" s="445"/>
      <c r="Z221" s="445"/>
    </row>
    <row r="222" spans="1:26" ht="15.6" hidden="1" x14ac:dyDescent="0.3">
      <c r="A222" s="445"/>
      <c r="B222" s="445"/>
      <c r="C222" s="445"/>
      <c r="D222" s="445"/>
      <c r="E222" s="505" t="s">
        <v>103</v>
      </c>
      <c r="F222" s="505" t="s">
        <v>624</v>
      </c>
      <c r="G222" s="445"/>
      <c r="H222" s="445"/>
      <c r="I222" s="445"/>
      <c r="J222" s="445"/>
      <c r="K222" s="445"/>
      <c r="L222" s="445"/>
      <c r="M222" s="445"/>
      <c r="N222" s="445"/>
      <c r="O222" s="445"/>
      <c r="P222" s="445"/>
      <c r="Q222" s="445"/>
      <c r="R222" s="445"/>
      <c r="S222" s="445"/>
      <c r="T222" s="445"/>
      <c r="U222" s="445"/>
      <c r="V222" s="445"/>
      <c r="W222" s="445"/>
      <c r="X222" s="445"/>
      <c r="Y222" s="445"/>
      <c r="Z222" s="445"/>
    </row>
    <row r="223" spans="1:26" ht="15.6" hidden="1" x14ac:dyDescent="0.3">
      <c r="A223" s="445"/>
      <c r="B223" s="445"/>
      <c r="C223" s="445"/>
      <c r="D223" s="445"/>
      <c r="E223" s="505" t="s">
        <v>104</v>
      </c>
      <c r="F223" s="505" t="s">
        <v>625</v>
      </c>
      <c r="G223" s="445"/>
      <c r="H223" s="445"/>
      <c r="I223" s="445"/>
      <c r="J223" s="445"/>
      <c r="K223" s="445"/>
      <c r="L223" s="445"/>
      <c r="M223" s="445"/>
      <c r="N223" s="445"/>
      <c r="O223" s="445"/>
      <c r="P223" s="445"/>
      <c r="Q223" s="445"/>
      <c r="R223" s="445"/>
      <c r="S223" s="445"/>
      <c r="T223" s="445"/>
      <c r="U223" s="445"/>
      <c r="V223" s="445"/>
      <c r="W223" s="445"/>
      <c r="X223" s="445"/>
      <c r="Y223" s="445"/>
      <c r="Z223" s="445"/>
    </row>
    <row r="224" spans="1:26" ht="15.6" hidden="1" x14ac:dyDescent="0.3">
      <c r="A224" s="445"/>
      <c r="B224" s="445"/>
      <c r="C224" s="445"/>
      <c r="D224" s="445"/>
      <c r="E224" s="505" t="s">
        <v>626</v>
      </c>
      <c r="F224" s="505" t="s">
        <v>627</v>
      </c>
      <c r="G224" s="445"/>
      <c r="H224" s="445"/>
      <c r="I224" s="445"/>
      <c r="J224" s="445"/>
      <c r="K224" s="445"/>
      <c r="L224" s="445"/>
      <c r="M224" s="445"/>
      <c r="N224" s="445"/>
      <c r="O224" s="445"/>
      <c r="P224" s="445"/>
      <c r="Q224" s="445"/>
      <c r="R224" s="445"/>
      <c r="S224" s="445"/>
      <c r="T224" s="445"/>
      <c r="U224" s="445"/>
      <c r="V224" s="445"/>
      <c r="W224" s="445"/>
      <c r="X224" s="445"/>
      <c r="Y224" s="445"/>
      <c r="Z224" s="445"/>
    </row>
    <row r="225" spans="1:26" ht="15.6" hidden="1" x14ac:dyDescent="0.3">
      <c r="A225" s="445"/>
      <c r="B225" s="445"/>
      <c r="C225" s="445"/>
      <c r="D225" s="445"/>
      <c r="E225" s="505" t="s">
        <v>105</v>
      </c>
      <c r="F225" s="505" t="s">
        <v>628</v>
      </c>
      <c r="G225" s="445"/>
      <c r="H225" s="445"/>
      <c r="I225" s="445"/>
      <c r="J225" s="445"/>
      <c r="K225" s="445"/>
      <c r="L225" s="445"/>
      <c r="M225" s="445"/>
      <c r="N225" s="445"/>
      <c r="O225" s="445"/>
      <c r="P225" s="445"/>
      <c r="Q225" s="445"/>
      <c r="R225" s="445"/>
      <c r="S225" s="445"/>
      <c r="T225" s="445"/>
      <c r="U225" s="445"/>
      <c r="V225" s="445"/>
      <c r="W225" s="445"/>
      <c r="X225" s="445"/>
      <c r="Y225" s="445"/>
      <c r="Z225" s="445"/>
    </row>
    <row r="226" spans="1:26" ht="15.6" hidden="1" x14ac:dyDescent="0.3">
      <c r="A226" s="445"/>
      <c r="B226" s="445"/>
      <c r="C226" s="445"/>
      <c r="D226" s="445"/>
      <c r="E226" s="505" t="s">
        <v>629</v>
      </c>
      <c r="F226" s="505" t="s">
        <v>630</v>
      </c>
      <c r="G226" s="445"/>
      <c r="H226" s="445"/>
      <c r="I226" s="445"/>
      <c r="J226" s="445"/>
      <c r="K226" s="445"/>
      <c r="L226" s="445"/>
      <c r="M226" s="445"/>
      <c r="N226" s="445"/>
      <c r="O226" s="445"/>
      <c r="P226" s="445"/>
      <c r="Q226" s="445"/>
      <c r="R226" s="445"/>
      <c r="S226" s="445"/>
      <c r="T226" s="445"/>
      <c r="U226" s="445"/>
      <c r="V226" s="445"/>
      <c r="W226" s="445"/>
      <c r="X226" s="445"/>
      <c r="Y226" s="445"/>
      <c r="Z226" s="445"/>
    </row>
    <row r="227" spans="1:26" ht="15.6" hidden="1" x14ac:dyDescent="0.3">
      <c r="A227" s="445"/>
      <c r="B227" s="445"/>
      <c r="C227" s="445"/>
      <c r="D227" s="445"/>
      <c r="E227" s="505" t="s">
        <v>631</v>
      </c>
      <c r="F227" s="505" t="s">
        <v>632</v>
      </c>
      <c r="G227" s="445"/>
      <c r="H227" s="445"/>
      <c r="I227" s="445"/>
      <c r="J227" s="445"/>
      <c r="K227" s="445"/>
      <c r="L227" s="445"/>
      <c r="M227" s="445"/>
      <c r="N227" s="445"/>
      <c r="O227" s="445"/>
      <c r="P227" s="445"/>
      <c r="Q227" s="445"/>
      <c r="R227" s="445"/>
      <c r="S227" s="445"/>
      <c r="T227" s="445"/>
      <c r="U227" s="445"/>
      <c r="V227" s="445"/>
      <c r="W227" s="445"/>
      <c r="X227" s="445"/>
      <c r="Y227" s="445"/>
      <c r="Z227" s="445"/>
    </row>
    <row r="228" spans="1:26" ht="15.6" hidden="1" x14ac:dyDescent="0.3">
      <c r="A228" s="445"/>
      <c r="B228" s="445"/>
      <c r="C228" s="445"/>
      <c r="D228" s="445"/>
      <c r="E228" s="505" t="s">
        <v>633</v>
      </c>
      <c r="F228" s="505" t="s">
        <v>634</v>
      </c>
      <c r="G228" s="445"/>
      <c r="H228" s="445"/>
      <c r="I228" s="445"/>
      <c r="J228" s="445"/>
      <c r="K228" s="445"/>
      <c r="L228" s="445"/>
      <c r="M228" s="445"/>
      <c r="N228" s="445"/>
      <c r="O228" s="445"/>
      <c r="P228" s="445"/>
      <c r="Q228" s="445"/>
      <c r="R228" s="445"/>
      <c r="S228" s="445"/>
      <c r="T228" s="445"/>
      <c r="U228" s="445"/>
      <c r="V228" s="445"/>
      <c r="W228" s="445"/>
      <c r="X228" s="445"/>
      <c r="Y228" s="445"/>
      <c r="Z228" s="445"/>
    </row>
    <row r="229" spans="1:26" ht="15.6" hidden="1" x14ac:dyDescent="0.3">
      <c r="A229" s="445"/>
      <c r="B229" s="445"/>
      <c r="C229" s="445"/>
      <c r="D229" s="445"/>
      <c r="E229" s="505" t="s">
        <v>635</v>
      </c>
      <c r="F229" s="505" t="s">
        <v>636</v>
      </c>
      <c r="G229" s="445"/>
      <c r="H229" s="445"/>
      <c r="I229" s="445"/>
      <c r="J229" s="445"/>
      <c r="K229" s="445"/>
      <c r="L229" s="445"/>
      <c r="M229" s="445"/>
      <c r="N229" s="445"/>
      <c r="O229" s="445"/>
      <c r="P229" s="445"/>
      <c r="Q229" s="445"/>
      <c r="R229" s="445"/>
      <c r="S229" s="445"/>
      <c r="T229" s="445"/>
      <c r="U229" s="445"/>
      <c r="V229" s="445"/>
      <c r="W229" s="445"/>
      <c r="X229" s="445"/>
      <c r="Y229" s="445"/>
      <c r="Z229" s="445"/>
    </row>
    <row r="230" spans="1:26" ht="15.6" hidden="1" x14ac:dyDescent="0.3">
      <c r="A230" s="445"/>
      <c r="B230" s="445"/>
      <c r="C230" s="445"/>
      <c r="D230" s="445"/>
      <c r="E230" s="505" t="s">
        <v>637</v>
      </c>
      <c r="F230" s="505" t="s">
        <v>638</v>
      </c>
      <c r="G230" s="445"/>
      <c r="H230" s="445"/>
      <c r="I230" s="445"/>
      <c r="J230" s="445"/>
      <c r="K230" s="445"/>
      <c r="L230" s="445"/>
      <c r="M230" s="445"/>
      <c r="N230" s="445"/>
      <c r="O230" s="445"/>
      <c r="P230" s="445"/>
      <c r="Q230" s="445"/>
      <c r="R230" s="445"/>
      <c r="S230" s="445"/>
      <c r="T230" s="445"/>
      <c r="U230" s="445"/>
      <c r="V230" s="445"/>
      <c r="W230" s="445"/>
      <c r="X230" s="445"/>
      <c r="Y230" s="445"/>
      <c r="Z230" s="445"/>
    </row>
    <row r="231" spans="1:26" ht="15.6" hidden="1" x14ac:dyDescent="0.3">
      <c r="A231" s="445"/>
      <c r="B231" s="445"/>
      <c r="C231" s="445"/>
      <c r="D231" s="445"/>
      <c r="E231" s="505" t="s">
        <v>639</v>
      </c>
      <c r="F231" s="505" t="s">
        <v>640</v>
      </c>
      <c r="G231" s="445"/>
      <c r="H231" s="445"/>
      <c r="I231" s="445"/>
      <c r="J231" s="445"/>
      <c r="K231" s="445"/>
      <c r="L231" s="445"/>
      <c r="M231" s="445"/>
      <c r="N231" s="445"/>
      <c r="O231" s="445"/>
      <c r="P231" s="445"/>
      <c r="Q231" s="445"/>
      <c r="R231" s="445"/>
      <c r="S231" s="445"/>
      <c r="T231" s="445"/>
      <c r="U231" s="445"/>
      <c r="V231" s="445"/>
      <c r="W231" s="445"/>
      <c r="X231" s="445"/>
      <c r="Y231" s="445"/>
      <c r="Z231" s="445"/>
    </row>
    <row r="232" spans="1:26" ht="15.6" hidden="1" x14ac:dyDescent="0.3">
      <c r="A232" s="445"/>
      <c r="B232" s="445"/>
      <c r="C232" s="445"/>
      <c r="D232" s="445"/>
      <c r="E232" s="505" t="s">
        <v>641</v>
      </c>
      <c r="F232" s="505" t="s">
        <v>642</v>
      </c>
      <c r="G232" s="445"/>
      <c r="H232" s="445"/>
      <c r="I232" s="445"/>
      <c r="J232" s="445"/>
      <c r="K232" s="445"/>
      <c r="L232" s="445"/>
      <c r="M232" s="445"/>
      <c r="N232" s="445"/>
      <c r="O232" s="445"/>
      <c r="P232" s="445"/>
      <c r="Q232" s="445"/>
      <c r="R232" s="445"/>
      <c r="S232" s="445"/>
      <c r="T232" s="445"/>
      <c r="U232" s="445"/>
      <c r="V232" s="445"/>
      <c r="W232" s="445"/>
      <c r="X232" s="445"/>
      <c r="Y232" s="445"/>
      <c r="Z232" s="445"/>
    </row>
    <row r="233" spans="1:26" ht="15.6" hidden="1" x14ac:dyDescent="0.3">
      <c r="A233" s="445"/>
      <c r="B233" s="445"/>
      <c r="C233" s="445"/>
      <c r="D233" s="445"/>
      <c r="E233" s="505" t="s">
        <v>643</v>
      </c>
      <c r="F233" s="505" t="s">
        <v>644</v>
      </c>
      <c r="G233" s="445"/>
      <c r="H233" s="445"/>
      <c r="I233" s="445"/>
      <c r="J233" s="445"/>
      <c r="K233" s="445"/>
      <c r="L233" s="445"/>
      <c r="M233" s="445"/>
      <c r="N233" s="445"/>
      <c r="O233" s="445"/>
      <c r="P233" s="445"/>
      <c r="Q233" s="445"/>
      <c r="R233" s="445"/>
      <c r="S233" s="445"/>
      <c r="T233" s="445"/>
      <c r="U233" s="445"/>
      <c r="V233" s="445"/>
      <c r="W233" s="445"/>
      <c r="X233" s="445"/>
      <c r="Y233" s="445"/>
      <c r="Z233" s="445"/>
    </row>
    <row r="234" spans="1:26" ht="15.6" hidden="1" x14ac:dyDescent="0.3">
      <c r="A234" s="445"/>
      <c r="B234" s="445"/>
      <c r="C234" s="445"/>
      <c r="D234" s="445"/>
      <c r="E234" s="505" t="s">
        <v>645</v>
      </c>
      <c r="F234" s="505" t="s">
        <v>646</v>
      </c>
      <c r="G234" s="445"/>
      <c r="H234" s="445"/>
      <c r="I234" s="445"/>
      <c r="J234" s="445"/>
      <c r="K234" s="445"/>
      <c r="L234" s="445"/>
      <c r="M234" s="445"/>
      <c r="N234" s="445"/>
      <c r="O234" s="445"/>
      <c r="P234" s="445"/>
      <c r="Q234" s="445"/>
      <c r="R234" s="445"/>
      <c r="S234" s="445"/>
      <c r="T234" s="445"/>
      <c r="U234" s="445"/>
      <c r="V234" s="445"/>
      <c r="W234" s="445"/>
      <c r="X234" s="445"/>
      <c r="Y234" s="445"/>
      <c r="Z234" s="445"/>
    </row>
    <row r="235" spans="1:26" ht="15.6" hidden="1" x14ac:dyDescent="0.3">
      <c r="A235" s="445"/>
      <c r="B235" s="445"/>
      <c r="C235" s="445"/>
      <c r="D235" s="445"/>
      <c r="E235" s="505" t="s">
        <v>647</v>
      </c>
      <c r="F235" s="505" t="s">
        <v>648</v>
      </c>
      <c r="G235" s="445"/>
      <c r="H235" s="445"/>
      <c r="I235" s="445"/>
      <c r="J235" s="445"/>
      <c r="K235" s="445"/>
      <c r="L235" s="445"/>
      <c r="M235" s="445"/>
      <c r="N235" s="445"/>
      <c r="O235" s="445"/>
      <c r="P235" s="445"/>
      <c r="Q235" s="445"/>
      <c r="R235" s="445"/>
      <c r="S235" s="445"/>
      <c r="T235" s="445"/>
      <c r="U235" s="445"/>
      <c r="V235" s="445"/>
      <c r="W235" s="445"/>
      <c r="X235" s="445"/>
      <c r="Y235" s="445"/>
      <c r="Z235" s="445"/>
    </row>
    <row r="236" spans="1:26" ht="15.6" hidden="1" x14ac:dyDescent="0.3">
      <c r="A236" s="445"/>
      <c r="B236" s="445"/>
      <c r="C236" s="445"/>
      <c r="D236" s="445"/>
      <c r="E236" s="505" t="s">
        <v>649</v>
      </c>
      <c r="F236" s="505" t="s">
        <v>650</v>
      </c>
      <c r="G236" s="445"/>
      <c r="H236" s="445"/>
      <c r="I236" s="445"/>
      <c r="J236" s="445"/>
      <c r="K236" s="445"/>
      <c r="L236" s="445"/>
      <c r="M236" s="445"/>
      <c r="N236" s="445"/>
      <c r="O236" s="445"/>
      <c r="P236" s="445"/>
      <c r="Q236" s="445"/>
      <c r="R236" s="445"/>
      <c r="S236" s="445"/>
      <c r="T236" s="445"/>
      <c r="U236" s="445"/>
      <c r="V236" s="445"/>
      <c r="W236" s="445"/>
      <c r="X236" s="445"/>
      <c r="Y236" s="445"/>
      <c r="Z236" s="445"/>
    </row>
    <row r="237" spans="1:26" ht="15.6" hidden="1" x14ac:dyDescent="0.3">
      <c r="A237" s="445"/>
      <c r="B237" s="445"/>
      <c r="C237" s="445"/>
      <c r="D237" s="445"/>
      <c r="E237" s="505" t="s">
        <v>651</v>
      </c>
      <c r="F237" s="505" t="s">
        <v>652</v>
      </c>
      <c r="G237" s="445"/>
      <c r="H237" s="445"/>
      <c r="I237" s="445"/>
      <c r="J237" s="445"/>
      <c r="K237" s="445"/>
      <c r="L237" s="445"/>
      <c r="M237" s="445"/>
      <c r="N237" s="445"/>
      <c r="O237" s="445"/>
      <c r="P237" s="445"/>
      <c r="Q237" s="445"/>
      <c r="R237" s="445"/>
      <c r="S237" s="445"/>
      <c r="T237" s="445"/>
      <c r="U237" s="445"/>
      <c r="V237" s="445"/>
      <c r="W237" s="445"/>
      <c r="X237" s="445"/>
      <c r="Y237" s="445"/>
      <c r="Z237" s="445"/>
    </row>
    <row r="238" spans="1:26" ht="15.6" hidden="1" x14ac:dyDescent="0.3">
      <c r="A238" s="445"/>
      <c r="B238" s="445"/>
      <c r="C238" s="445"/>
      <c r="D238" s="445"/>
      <c r="E238" s="505" t="s">
        <v>653</v>
      </c>
      <c r="F238" s="505" t="s">
        <v>654</v>
      </c>
      <c r="G238" s="445"/>
      <c r="H238" s="445"/>
      <c r="I238" s="445"/>
      <c r="J238" s="445"/>
      <c r="K238" s="445"/>
      <c r="L238" s="445"/>
      <c r="M238" s="445"/>
      <c r="N238" s="445"/>
      <c r="O238" s="445"/>
      <c r="P238" s="445"/>
      <c r="Q238" s="445"/>
      <c r="R238" s="445"/>
      <c r="S238" s="445"/>
      <c r="T238" s="445"/>
      <c r="U238" s="445"/>
      <c r="V238" s="445"/>
      <c r="W238" s="445"/>
      <c r="X238" s="445"/>
      <c r="Y238" s="445"/>
      <c r="Z238" s="445"/>
    </row>
    <row r="239" spans="1:26" ht="15.6" hidden="1" x14ac:dyDescent="0.3">
      <c r="A239" s="445"/>
      <c r="B239" s="445"/>
      <c r="C239" s="445"/>
      <c r="D239" s="445"/>
      <c r="E239" s="505" t="s">
        <v>655</v>
      </c>
      <c r="F239" s="505" t="s">
        <v>656</v>
      </c>
      <c r="G239" s="445"/>
      <c r="H239" s="445"/>
      <c r="I239" s="445"/>
      <c r="J239" s="445"/>
      <c r="K239" s="445"/>
      <c r="L239" s="445"/>
      <c r="M239" s="445"/>
      <c r="N239" s="445"/>
      <c r="O239" s="445"/>
      <c r="P239" s="445"/>
      <c r="Q239" s="445"/>
      <c r="R239" s="445"/>
      <c r="S239" s="445"/>
      <c r="T239" s="445"/>
      <c r="U239" s="445"/>
      <c r="V239" s="445"/>
      <c r="W239" s="445"/>
      <c r="X239" s="445"/>
      <c r="Y239" s="445"/>
      <c r="Z239" s="445"/>
    </row>
    <row r="240" spans="1:26" ht="15.6" hidden="1" x14ac:dyDescent="0.3">
      <c r="A240" s="445"/>
      <c r="B240" s="445"/>
      <c r="C240" s="445"/>
      <c r="D240" s="445"/>
      <c r="E240" s="505" t="s">
        <v>657</v>
      </c>
      <c r="F240" s="505" t="s">
        <v>658</v>
      </c>
      <c r="G240" s="445"/>
      <c r="H240" s="445"/>
      <c r="I240" s="445"/>
      <c r="J240" s="445"/>
      <c r="K240" s="445"/>
      <c r="L240" s="445"/>
      <c r="M240" s="445"/>
      <c r="N240" s="445"/>
      <c r="O240" s="445"/>
      <c r="P240" s="445"/>
      <c r="Q240" s="445"/>
      <c r="R240" s="445"/>
      <c r="S240" s="445"/>
      <c r="T240" s="445"/>
      <c r="U240" s="445"/>
      <c r="V240" s="445"/>
      <c r="W240" s="445"/>
      <c r="X240" s="445"/>
      <c r="Y240" s="445"/>
      <c r="Z240" s="445"/>
    </row>
    <row r="241" spans="1:26" ht="15.6" hidden="1" x14ac:dyDescent="0.3">
      <c r="A241" s="445"/>
      <c r="B241" s="445"/>
      <c r="C241" s="445"/>
      <c r="D241" s="445"/>
      <c r="E241" s="505" t="s">
        <v>659</v>
      </c>
      <c r="F241" s="505" t="s">
        <v>660</v>
      </c>
      <c r="G241" s="445"/>
      <c r="H241" s="445"/>
      <c r="I241" s="445"/>
      <c r="J241" s="445"/>
      <c r="K241" s="445"/>
      <c r="L241" s="445"/>
      <c r="M241" s="445"/>
      <c r="N241" s="445"/>
      <c r="O241" s="445"/>
      <c r="P241" s="445"/>
      <c r="Q241" s="445"/>
      <c r="R241" s="445"/>
      <c r="S241" s="445"/>
      <c r="T241" s="445"/>
      <c r="U241" s="445"/>
      <c r="V241" s="445"/>
      <c r="W241" s="445"/>
      <c r="X241" s="445"/>
      <c r="Y241" s="445"/>
      <c r="Z241" s="445"/>
    </row>
    <row r="242" spans="1:26" ht="15.6" hidden="1" x14ac:dyDescent="0.3">
      <c r="A242" s="445"/>
      <c r="B242" s="445"/>
      <c r="C242" s="445"/>
      <c r="D242" s="445"/>
      <c r="E242" s="505" t="s">
        <v>661</v>
      </c>
      <c r="F242" s="505" t="s">
        <v>662</v>
      </c>
      <c r="G242" s="445"/>
      <c r="H242" s="445"/>
      <c r="I242" s="445"/>
      <c r="J242" s="445"/>
      <c r="K242" s="445"/>
      <c r="L242" s="445"/>
      <c r="M242" s="445"/>
      <c r="N242" s="445"/>
      <c r="O242" s="445"/>
      <c r="P242" s="445"/>
      <c r="Q242" s="445"/>
      <c r="R242" s="445"/>
      <c r="S242" s="445"/>
      <c r="T242" s="445"/>
      <c r="U242" s="445"/>
      <c r="V242" s="445"/>
      <c r="W242" s="445"/>
      <c r="X242" s="445"/>
      <c r="Y242" s="445"/>
      <c r="Z242" s="445"/>
    </row>
    <row r="243" spans="1:26" ht="15.6" hidden="1" x14ac:dyDescent="0.3">
      <c r="A243" s="445"/>
      <c r="B243" s="445"/>
      <c r="C243" s="445"/>
      <c r="D243" s="445"/>
      <c r="E243" s="505" t="s">
        <v>663</v>
      </c>
      <c r="F243" s="505" t="s">
        <v>664</v>
      </c>
      <c r="G243" s="445"/>
      <c r="H243" s="445"/>
      <c r="I243" s="445"/>
      <c r="J243" s="445"/>
      <c r="K243" s="445"/>
      <c r="L243" s="445"/>
      <c r="M243" s="445"/>
      <c r="N243" s="445"/>
      <c r="O243" s="445"/>
      <c r="P243" s="445"/>
      <c r="Q243" s="445"/>
      <c r="R243" s="445"/>
      <c r="S243" s="445"/>
      <c r="T243" s="445"/>
      <c r="U243" s="445"/>
      <c r="V243" s="445"/>
      <c r="W243" s="445"/>
      <c r="X243" s="445"/>
      <c r="Y243" s="445"/>
      <c r="Z243" s="445"/>
    </row>
    <row r="244" spans="1:26" ht="15.6" hidden="1" x14ac:dyDescent="0.3">
      <c r="A244" s="445"/>
      <c r="B244" s="445"/>
      <c r="C244" s="445"/>
      <c r="D244" s="445"/>
      <c r="E244" s="505" t="s">
        <v>665</v>
      </c>
      <c r="F244" s="505" t="s">
        <v>666</v>
      </c>
      <c r="G244" s="445"/>
      <c r="H244" s="445"/>
      <c r="I244" s="445"/>
      <c r="J244" s="445"/>
      <c r="K244" s="445"/>
      <c r="L244" s="445"/>
      <c r="M244" s="445"/>
      <c r="N244" s="445"/>
      <c r="O244" s="445"/>
      <c r="P244" s="445"/>
      <c r="Q244" s="445"/>
      <c r="R244" s="445"/>
      <c r="S244" s="445"/>
      <c r="T244" s="445"/>
      <c r="U244" s="445"/>
      <c r="V244" s="445"/>
      <c r="W244" s="445"/>
      <c r="X244" s="445"/>
      <c r="Y244" s="445"/>
      <c r="Z244" s="445"/>
    </row>
    <row r="245" spans="1:26" ht="15.6" hidden="1" x14ac:dyDescent="0.3">
      <c r="A245" s="445"/>
      <c r="B245" s="445"/>
      <c r="C245" s="445"/>
      <c r="D245" s="445"/>
      <c r="E245" s="505" t="s">
        <v>667</v>
      </c>
      <c r="F245" s="505" t="s">
        <v>668</v>
      </c>
      <c r="G245" s="445"/>
      <c r="H245" s="445"/>
      <c r="I245" s="445"/>
      <c r="J245" s="445"/>
      <c r="K245" s="445"/>
      <c r="L245" s="445"/>
      <c r="M245" s="445"/>
      <c r="N245" s="445"/>
      <c r="O245" s="445"/>
      <c r="P245" s="445"/>
      <c r="Q245" s="445"/>
      <c r="R245" s="445"/>
      <c r="S245" s="445"/>
      <c r="T245" s="445"/>
      <c r="U245" s="445"/>
      <c r="V245" s="445"/>
      <c r="W245" s="445"/>
      <c r="X245" s="445"/>
      <c r="Y245" s="445"/>
      <c r="Z245" s="445"/>
    </row>
    <row r="246" spans="1:26" ht="15.6" hidden="1" x14ac:dyDescent="0.3">
      <c r="A246" s="445"/>
      <c r="B246" s="445"/>
      <c r="C246" s="445"/>
      <c r="D246" s="445"/>
      <c r="E246" s="505" t="s">
        <v>669</v>
      </c>
      <c r="F246" s="505" t="s">
        <v>670</v>
      </c>
      <c r="G246" s="445"/>
      <c r="H246" s="445"/>
      <c r="I246" s="445"/>
      <c r="J246" s="445"/>
      <c r="K246" s="445"/>
      <c r="L246" s="445"/>
      <c r="M246" s="445"/>
      <c r="N246" s="445"/>
      <c r="O246" s="445"/>
      <c r="P246" s="445"/>
      <c r="Q246" s="445"/>
      <c r="R246" s="445"/>
      <c r="S246" s="445"/>
      <c r="T246" s="445"/>
      <c r="U246" s="445"/>
      <c r="V246" s="445"/>
      <c r="W246" s="445"/>
      <c r="X246" s="445"/>
      <c r="Y246" s="445"/>
      <c r="Z246" s="445"/>
    </row>
    <row r="247" spans="1:26" ht="15.6" hidden="1" x14ac:dyDescent="0.3">
      <c r="A247" s="445"/>
      <c r="B247" s="445"/>
      <c r="C247" s="445"/>
      <c r="D247" s="445"/>
      <c r="E247" s="505" t="s">
        <v>671</v>
      </c>
      <c r="F247" s="505" t="s">
        <v>672</v>
      </c>
      <c r="G247" s="445"/>
      <c r="H247" s="445"/>
      <c r="I247" s="445"/>
      <c r="J247" s="445"/>
      <c r="K247" s="445"/>
      <c r="L247" s="445"/>
      <c r="M247" s="445"/>
      <c r="N247" s="445"/>
      <c r="O247" s="445"/>
      <c r="P247" s="445"/>
      <c r="Q247" s="445"/>
      <c r="R247" s="445"/>
      <c r="S247" s="445"/>
      <c r="T247" s="445"/>
      <c r="U247" s="445"/>
      <c r="V247" s="445"/>
      <c r="W247" s="445"/>
      <c r="X247" s="445"/>
      <c r="Y247" s="445"/>
      <c r="Z247" s="445"/>
    </row>
    <row r="248" spans="1:26" ht="15.6" hidden="1" x14ac:dyDescent="0.3">
      <c r="A248" s="445"/>
      <c r="B248" s="445"/>
      <c r="C248" s="445"/>
      <c r="D248" s="445"/>
      <c r="E248" s="505" t="s">
        <v>673</v>
      </c>
      <c r="F248" s="505" t="s">
        <v>674</v>
      </c>
      <c r="G248" s="445"/>
      <c r="H248" s="445"/>
      <c r="I248" s="445"/>
      <c r="J248" s="445"/>
      <c r="K248" s="445"/>
      <c r="L248" s="445"/>
      <c r="M248" s="445"/>
      <c r="N248" s="445"/>
      <c r="O248" s="445"/>
      <c r="P248" s="445"/>
      <c r="Q248" s="445"/>
      <c r="R248" s="445"/>
      <c r="S248" s="445"/>
      <c r="T248" s="445"/>
      <c r="U248" s="445"/>
      <c r="V248" s="445"/>
      <c r="W248" s="445"/>
      <c r="X248" s="445"/>
      <c r="Y248" s="445"/>
      <c r="Z248" s="445"/>
    </row>
    <row r="249" spans="1:26" ht="15.6" hidden="1" x14ac:dyDescent="0.3">
      <c r="A249" s="445"/>
      <c r="B249" s="445"/>
      <c r="C249" s="445"/>
      <c r="D249" s="445"/>
      <c r="E249" s="505" t="s">
        <v>675</v>
      </c>
      <c r="F249" s="505" t="s">
        <v>676</v>
      </c>
      <c r="G249" s="445"/>
      <c r="H249" s="445"/>
      <c r="I249" s="445"/>
      <c r="J249" s="445"/>
      <c r="K249" s="445"/>
      <c r="L249" s="445"/>
      <c r="M249" s="445"/>
      <c r="N249" s="445"/>
      <c r="O249" s="445"/>
      <c r="P249" s="445"/>
      <c r="Q249" s="445"/>
      <c r="R249" s="445"/>
      <c r="S249" s="445"/>
      <c r="T249" s="445"/>
      <c r="U249" s="445"/>
      <c r="V249" s="445"/>
      <c r="W249" s="445"/>
      <c r="X249" s="445"/>
      <c r="Y249" s="445"/>
      <c r="Z249" s="445"/>
    </row>
    <row r="250" spans="1:26" ht="15.6" hidden="1" x14ac:dyDescent="0.3">
      <c r="A250" s="445"/>
      <c r="B250" s="445"/>
      <c r="C250" s="445"/>
      <c r="D250" s="445"/>
      <c r="E250" s="505" t="s">
        <v>677</v>
      </c>
      <c r="F250" s="505" t="s">
        <v>678</v>
      </c>
      <c r="G250" s="445"/>
      <c r="H250" s="445"/>
      <c r="I250" s="445"/>
      <c r="J250" s="445"/>
      <c r="K250" s="445"/>
      <c r="L250" s="445"/>
      <c r="M250" s="445"/>
      <c r="N250" s="445"/>
      <c r="O250" s="445"/>
      <c r="P250" s="445"/>
      <c r="Q250" s="445"/>
      <c r="R250" s="445"/>
      <c r="S250" s="445"/>
      <c r="T250" s="445"/>
      <c r="U250" s="445"/>
      <c r="V250" s="445"/>
      <c r="W250" s="445"/>
      <c r="X250" s="445"/>
      <c r="Y250" s="445"/>
      <c r="Z250" s="445"/>
    </row>
    <row r="251" spans="1:26" ht="15.6" hidden="1" x14ac:dyDescent="0.3">
      <c r="A251" s="445"/>
      <c r="B251" s="445"/>
      <c r="C251" s="445"/>
      <c r="D251" s="445"/>
      <c r="E251" s="505" t="s">
        <v>679</v>
      </c>
      <c r="F251" s="505" t="s">
        <v>680</v>
      </c>
      <c r="G251" s="445"/>
      <c r="H251" s="445"/>
      <c r="I251" s="445"/>
      <c r="J251" s="445"/>
      <c r="K251" s="445"/>
      <c r="L251" s="445"/>
      <c r="M251" s="445"/>
      <c r="N251" s="445"/>
      <c r="O251" s="445"/>
      <c r="P251" s="445"/>
      <c r="Q251" s="445"/>
      <c r="R251" s="445"/>
      <c r="S251" s="445"/>
      <c r="T251" s="445"/>
      <c r="U251" s="445"/>
      <c r="V251" s="445"/>
      <c r="W251" s="445"/>
      <c r="X251" s="445"/>
      <c r="Y251" s="445"/>
      <c r="Z251" s="445"/>
    </row>
    <row r="252" spans="1:26" ht="15.6" hidden="1" x14ac:dyDescent="0.3">
      <c r="A252" s="445"/>
      <c r="B252" s="445"/>
      <c r="C252" s="445"/>
      <c r="D252" s="445"/>
      <c r="E252" s="505" t="s">
        <v>681</v>
      </c>
      <c r="F252" s="505" t="s">
        <v>682</v>
      </c>
      <c r="G252" s="445"/>
      <c r="H252" s="445"/>
      <c r="I252" s="445"/>
      <c r="J252" s="445"/>
      <c r="K252" s="445"/>
      <c r="L252" s="445"/>
      <c r="M252" s="445"/>
      <c r="N252" s="445"/>
      <c r="O252" s="445"/>
      <c r="P252" s="445"/>
      <c r="Q252" s="445"/>
      <c r="R252" s="445"/>
      <c r="S252" s="445"/>
      <c r="T252" s="445"/>
      <c r="U252" s="445"/>
      <c r="V252" s="445"/>
      <c r="W252" s="445"/>
      <c r="X252" s="445"/>
      <c r="Y252" s="445"/>
      <c r="Z252" s="445"/>
    </row>
    <row r="253" spans="1:26" ht="15.6" hidden="1" x14ac:dyDescent="0.3">
      <c r="A253" s="445"/>
      <c r="B253" s="445"/>
      <c r="C253" s="445"/>
      <c r="D253" s="445"/>
      <c r="E253" s="505" t="s">
        <v>683</v>
      </c>
      <c r="F253" s="505" t="s">
        <v>684</v>
      </c>
      <c r="G253" s="445"/>
      <c r="H253" s="445"/>
      <c r="I253" s="445"/>
      <c r="J253" s="445"/>
      <c r="K253" s="445"/>
      <c r="L253" s="445"/>
      <c r="M253" s="445"/>
      <c r="N253" s="445"/>
      <c r="O253" s="445"/>
      <c r="P253" s="445"/>
      <c r="Q253" s="445"/>
      <c r="R253" s="445"/>
      <c r="S253" s="445"/>
      <c r="T253" s="445"/>
      <c r="U253" s="445"/>
      <c r="V253" s="445"/>
      <c r="W253" s="445"/>
      <c r="X253" s="445"/>
      <c r="Y253" s="445"/>
      <c r="Z253" s="445"/>
    </row>
    <row r="254" spans="1:26" ht="15.6" hidden="1" x14ac:dyDescent="0.3">
      <c r="A254" s="445"/>
      <c r="B254" s="445"/>
      <c r="C254" s="445"/>
      <c r="D254" s="445"/>
      <c r="E254" s="505" t="s">
        <v>685</v>
      </c>
      <c r="F254" s="505" t="s">
        <v>686</v>
      </c>
      <c r="G254" s="445"/>
      <c r="H254" s="445"/>
      <c r="I254" s="445"/>
      <c r="J254" s="445"/>
      <c r="K254" s="445"/>
      <c r="L254" s="445"/>
      <c r="M254" s="445"/>
      <c r="N254" s="445"/>
      <c r="O254" s="445"/>
      <c r="P254" s="445"/>
      <c r="Q254" s="445"/>
      <c r="R254" s="445"/>
      <c r="S254" s="445"/>
      <c r="T254" s="445"/>
      <c r="U254" s="445"/>
      <c r="V254" s="445"/>
      <c r="W254" s="445"/>
      <c r="X254" s="445"/>
      <c r="Y254" s="445"/>
      <c r="Z254" s="445"/>
    </row>
    <row r="255" spans="1:26" ht="15.6" hidden="1" x14ac:dyDescent="0.3">
      <c r="A255" s="445"/>
      <c r="B255" s="445"/>
      <c r="C255" s="445"/>
      <c r="D255" s="445"/>
      <c r="E255" s="505" t="s">
        <v>687</v>
      </c>
      <c r="F255" s="505" t="s">
        <v>688</v>
      </c>
      <c r="G255" s="445"/>
      <c r="H255" s="445"/>
      <c r="I255" s="445"/>
      <c r="J255" s="445"/>
      <c r="K255" s="445"/>
      <c r="L255" s="445"/>
      <c r="M255" s="445"/>
      <c r="N255" s="445"/>
      <c r="O255" s="445"/>
      <c r="P255" s="445"/>
      <c r="Q255" s="445"/>
      <c r="R255" s="445"/>
      <c r="S255" s="445"/>
      <c r="T255" s="445"/>
      <c r="U255" s="445"/>
      <c r="V255" s="445"/>
      <c r="W255" s="445"/>
      <c r="X255" s="445"/>
      <c r="Y255" s="445"/>
      <c r="Z255" s="445"/>
    </row>
    <row r="256" spans="1:26" ht="15.6" hidden="1" x14ac:dyDescent="0.3">
      <c r="A256" s="445"/>
      <c r="B256" s="445"/>
      <c r="C256" s="445"/>
      <c r="D256" s="445"/>
      <c r="E256" s="505" t="s">
        <v>689</v>
      </c>
      <c r="F256" s="505" t="s">
        <v>690</v>
      </c>
      <c r="G256" s="445"/>
      <c r="H256" s="445"/>
      <c r="I256" s="445"/>
      <c r="J256" s="445"/>
      <c r="K256" s="445"/>
      <c r="L256" s="445"/>
      <c r="M256" s="445"/>
      <c r="N256" s="445"/>
      <c r="O256" s="445"/>
      <c r="P256" s="445"/>
      <c r="Q256" s="445"/>
      <c r="R256" s="445"/>
      <c r="S256" s="445"/>
      <c r="T256" s="445"/>
      <c r="U256" s="445"/>
      <c r="V256" s="445"/>
      <c r="W256" s="445"/>
      <c r="X256" s="445"/>
      <c r="Y256" s="445"/>
      <c r="Z256" s="445"/>
    </row>
    <row r="257" spans="1:26" ht="15.6" hidden="1" x14ac:dyDescent="0.3">
      <c r="A257" s="445"/>
      <c r="B257" s="445"/>
      <c r="C257" s="445"/>
      <c r="D257" s="445"/>
      <c r="E257" s="505" t="s">
        <v>691</v>
      </c>
      <c r="F257" s="505" t="s">
        <v>692</v>
      </c>
      <c r="G257" s="445"/>
      <c r="H257" s="445"/>
      <c r="I257" s="445"/>
      <c r="J257" s="445"/>
      <c r="K257" s="445"/>
      <c r="L257" s="445"/>
      <c r="M257" s="445"/>
      <c r="N257" s="445"/>
      <c r="O257" s="445"/>
      <c r="P257" s="445"/>
      <c r="Q257" s="445"/>
      <c r="R257" s="445"/>
      <c r="S257" s="445"/>
      <c r="T257" s="445"/>
      <c r="U257" s="445"/>
      <c r="V257" s="445"/>
      <c r="W257" s="445"/>
      <c r="X257" s="445"/>
      <c r="Y257" s="445"/>
      <c r="Z257" s="445"/>
    </row>
    <row r="258" spans="1:26" ht="15.6" hidden="1" x14ac:dyDescent="0.3">
      <c r="A258" s="445"/>
      <c r="B258" s="445"/>
      <c r="C258" s="445"/>
      <c r="D258" s="445"/>
      <c r="E258" s="505" t="s">
        <v>693</v>
      </c>
      <c r="F258" s="505" t="s">
        <v>694</v>
      </c>
      <c r="G258" s="445"/>
      <c r="H258" s="445"/>
      <c r="I258" s="445"/>
      <c r="J258" s="445"/>
      <c r="K258" s="445"/>
      <c r="L258" s="445"/>
      <c r="M258" s="445"/>
      <c r="N258" s="445"/>
      <c r="O258" s="445"/>
      <c r="P258" s="445"/>
      <c r="Q258" s="445"/>
      <c r="R258" s="445"/>
      <c r="S258" s="445"/>
      <c r="T258" s="445"/>
      <c r="U258" s="445"/>
      <c r="V258" s="445"/>
      <c r="W258" s="445"/>
      <c r="X258" s="445"/>
      <c r="Y258" s="445"/>
      <c r="Z258" s="445"/>
    </row>
    <row r="259" spans="1:26" ht="15.6" hidden="1" x14ac:dyDescent="0.3">
      <c r="A259" s="445"/>
      <c r="B259" s="445"/>
      <c r="C259" s="445"/>
      <c r="D259" s="445"/>
      <c r="E259" s="505" t="s">
        <v>695</v>
      </c>
      <c r="F259" s="505" t="s">
        <v>696</v>
      </c>
      <c r="G259" s="445"/>
      <c r="H259" s="445"/>
      <c r="I259" s="445"/>
      <c r="J259" s="445"/>
      <c r="K259" s="445"/>
      <c r="L259" s="445"/>
      <c r="M259" s="445"/>
      <c r="N259" s="445"/>
      <c r="O259" s="445"/>
      <c r="P259" s="445"/>
      <c r="Q259" s="445"/>
      <c r="R259" s="445"/>
      <c r="S259" s="445"/>
      <c r="T259" s="445"/>
      <c r="U259" s="445"/>
      <c r="V259" s="445"/>
      <c r="W259" s="445"/>
      <c r="X259" s="445"/>
      <c r="Y259" s="445"/>
      <c r="Z259" s="445"/>
    </row>
    <row r="260" spans="1:26" ht="15.6" hidden="1" x14ac:dyDescent="0.3">
      <c r="A260" s="445"/>
      <c r="B260" s="445"/>
      <c r="C260" s="445"/>
      <c r="D260" s="445"/>
      <c r="E260" s="505" t="s">
        <v>697</v>
      </c>
      <c r="F260" s="505" t="s">
        <v>698</v>
      </c>
      <c r="G260" s="445"/>
      <c r="H260" s="445"/>
      <c r="I260" s="445"/>
      <c r="J260" s="445"/>
      <c r="K260" s="445"/>
      <c r="L260" s="445"/>
      <c r="M260" s="445"/>
      <c r="N260" s="445"/>
      <c r="O260" s="445"/>
      <c r="P260" s="445"/>
      <c r="Q260" s="445"/>
      <c r="R260" s="445"/>
      <c r="S260" s="445"/>
      <c r="T260" s="445"/>
      <c r="U260" s="445"/>
      <c r="V260" s="445"/>
      <c r="W260" s="445"/>
      <c r="X260" s="445"/>
      <c r="Y260" s="445"/>
      <c r="Z260" s="445"/>
    </row>
    <row r="261" spans="1:26" ht="15.6" hidden="1" x14ac:dyDescent="0.3">
      <c r="A261" s="445"/>
      <c r="B261" s="445"/>
      <c r="C261" s="445"/>
      <c r="D261" s="445"/>
      <c r="E261" s="505" t="s">
        <v>699</v>
      </c>
      <c r="F261" s="505" t="s">
        <v>700</v>
      </c>
      <c r="G261" s="445"/>
      <c r="H261" s="445"/>
      <c r="I261" s="445"/>
      <c r="J261" s="445"/>
      <c r="K261" s="445"/>
      <c r="L261" s="445"/>
      <c r="M261" s="445"/>
      <c r="N261" s="445"/>
      <c r="O261" s="445"/>
      <c r="P261" s="445"/>
      <c r="Q261" s="445"/>
      <c r="R261" s="445"/>
      <c r="S261" s="445"/>
      <c r="T261" s="445"/>
      <c r="U261" s="445"/>
      <c r="V261" s="445"/>
      <c r="W261" s="445"/>
      <c r="X261" s="445"/>
      <c r="Y261" s="445"/>
      <c r="Z261" s="445"/>
    </row>
    <row r="262" spans="1:26" ht="15.6" hidden="1" x14ac:dyDescent="0.3">
      <c r="A262" s="445"/>
      <c r="B262" s="445"/>
      <c r="C262" s="445"/>
      <c r="D262" s="445"/>
      <c r="E262" s="505" t="s">
        <v>701</v>
      </c>
      <c r="F262" s="505" t="s">
        <v>702</v>
      </c>
      <c r="G262" s="445"/>
      <c r="H262" s="445"/>
      <c r="I262" s="445"/>
      <c r="J262" s="445"/>
      <c r="K262" s="445"/>
      <c r="L262" s="445"/>
      <c r="M262" s="445"/>
      <c r="N262" s="445"/>
      <c r="O262" s="445"/>
      <c r="P262" s="445"/>
      <c r="Q262" s="445"/>
      <c r="R262" s="445"/>
      <c r="S262" s="445"/>
      <c r="T262" s="445"/>
      <c r="U262" s="445"/>
      <c r="V262" s="445"/>
      <c r="W262" s="445"/>
      <c r="X262" s="445"/>
      <c r="Y262" s="445"/>
      <c r="Z262" s="445"/>
    </row>
    <row r="263" spans="1:26" ht="15.6" hidden="1" x14ac:dyDescent="0.3">
      <c r="A263" s="445"/>
      <c r="B263" s="445"/>
      <c r="C263" s="445"/>
      <c r="D263" s="445"/>
      <c r="E263" s="505" t="s">
        <v>703</v>
      </c>
      <c r="F263" s="505" t="s">
        <v>704</v>
      </c>
      <c r="G263" s="445"/>
      <c r="H263" s="445"/>
      <c r="I263" s="445"/>
      <c r="J263" s="445"/>
      <c r="K263" s="445"/>
      <c r="L263" s="445"/>
      <c r="M263" s="445"/>
      <c r="N263" s="445"/>
      <c r="O263" s="445"/>
      <c r="P263" s="445"/>
      <c r="Q263" s="445"/>
      <c r="R263" s="445"/>
      <c r="S263" s="445"/>
      <c r="T263" s="445"/>
      <c r="U263" s="445"/>
      <c r="V263" s="445"/>
      <c r="W263" s="445"/>
      <c r="X263" s="445"/>
      <c r="Y263" s="445"/>
      <c r="Z263" s="445"/>
    </row>
    <row r="264" spans="1:26" ht="15.6" hidden="1" x14ac:dyDescent="0.3">
      <c r="A264" s="445"/>
      <c r="B264" s="445"/>
      <c r="C264" s="445"/>
      <c r="D264" s="445"/>
      <c r="E264" s="505" t="s">
        <v>705</v>
      </c>
      <c r="F264" s="505" t="s">
        <v>706</v>
      </c>
      <c r="G264" s="445"/>
      <c r="H264" s="445"/>
      <c r="I264" s="445"/>
      <c r="J264" s="445"/>
      <c r="K264" s="445"/>
      <c r="L264" s="445"/>
      <c r="M264" s="445"/>
      <c r="N264" s="445"/>
      <c r="O264" s="445"/>
      <c r="P264" s="445"/>
      <c r="Q264" s="445"/>
      <c r="R264" s="445"/>
      <c r="S264" s="445"/>
      <c r="T264" s="445"/>
      <c r="U264" s="445"/>
      <c r="V264" s="445"/>
      <c r="W264" s="445"/>
      <c r="X264" s="445"/>
      <c r="Y264" s="445"/>
      <c r="Z264" s="445"/>
    </row>
    <row r="265" spans="1:26" ht="15.6" hidden="1" x14ac:dyDescent="0.3">
      <c r="A265" s="445"/>
      <c r="B265" s="445"/>
      <c r="C265" s="445"/>
      <c r="D265" s="445"/>
      <c r="E265" s="505" t="s">
        <v>707</v>
      </c>
      <c r="F265" s="505" t="s">
        <v>708</v>
      </c>
      <c r="G265" s="445"/>
      <c r="H265" s="445"/>
      <c r="I265" s="445"/>
      <c r="J265" s="445"/>
      <c r="K265" s="445"/>
      <c r="L265" s="445"/>
      <c r="M265" s="445"/>
      <c r="N265" s="445"/>
      <c r="O265" s="445"/>
      <c r="P265" s="445"/>
      <c r="Q265" s="445"/>
      <c r="R265" s="445"/>
      <c r="S265" s="445"/>
      <c r="T265" s="445"/>
      <c r="U265" s="445"/>
      <c r="V265" s="445"/>
      <c r="W265" s="445"/>
      <c r="X265" s="445"/>
      <c r="Y265" s="445"/>
      <c r="Z265" s="445"/>
    </row>
    <row r="266" spans="1:26" ht="15.6" hidden="1" x14ac:dyDescent="0.3">
      <c r="A266" s="445"/>
      <c r="B266" s="445"/>
      <c r="C266" s="445"/>
      <c r="D266" s="445"/>
      <c r="E266" s="505" t="s">
        <v>709</v>
      </c>
      <c r="F266" s="505" t="s">
        <v>710</v>
      </c>
      <c r="G266" s="445"/>
      <c r="H266" s="445"/>
      <c r="I266" s="445"/>
      <c r="J266" s="445"/>
      <c r="K266" s="445"/>
      <c r="L266" s="445"/>
      <c r="M266" s="445"/>
      <c r="N266" s="445"/>
      <c r="O266" s="445"/>
      <c r="P266" s="445"/>
      <c r="Q266" s="445"/>
      <c r="R266" s="445"/>
      <c r="S266" s="445"/>
      <c r="T266" s="445"/>
      <c r="U266" s="445"/>
      <c r="V266" s="445"/>
      <c r="W266" s="445"/>
      <c r="X266" s="445"/>
      <c r="Y266" s="445"/>
      <c r="Z266" s="445"/>
    </row>
    <row r="267" spans="1:26" ht="15.6" hidden="1" x14ac:dyDescent="0.3">
      <c r="A267" s="445"/>
      <c r="B267" s="445"/>
      <c r="C267" s="445"/>
      <c r="D267" s="445"/>
      <c r="E267" s="505" t="s">
        <v>280</v>
      </c>
      <c r="F267" s="505" t="s">
        <v>281</v>
      </c>
      <c r="G267" s="445"/>
      <c r="H267" s="445"/>
      <c r="I267" s="445"/>
      <c r="J267" s="445"/>
      <c r="K267" s="445"/>
      <c r="L267" s="445"/>
      <c r="M267" s="445"/>
      <c r="N267" s="445"/>
      <c r="O267" s="445"/>
      <c r="P267" s="445"/>
      <c r="Q267" s="445"/>
      <c r="R267" s="445"/>
      <c r="S267" s="445"/>
      <c r="T267" s="445"/>
      <c r="U267" s="445"/>
      <c r="V267" s="445"/>
      <c r="W267" s="445"/>
      <c r="X267" s="445"/>
      <c r="Y267" s="445"/>
      <c r="Z267" s="445"/>
    </row>
    <row r="268" spans="1:26" ht="15.6" hidden="1" x14ac:dyDescent="0.3">
      <c r="A268" s="445"/>
      <c r="B268" s="445"/>
      <c r="C268" s="445"/>
      <c r="D268" s="445"/>
      <c r="E268" s="505" t="s">
        <v>711</v>
      </c>
      <c r="F268" s="505" t="s">
        <v>712</v>
      </c>
      <c r="G268" s="445"/>
      <c r="H268" s="445"/>
      <c r="I268" s="445"/>
      <c r="J268" s="445"/>
      <c r="K268" s="445"/>
      <c r="L268" s="445"/>
      <c r="M268" s="445"/>
      <c r="N268" s="445"/>
      <c r="O268" s="445"/>
      <c r="P268" s="445"/>
      <c r="Q268" s="445"/>
      <c r="R268" s="445"/>
      <c r="S268" s="445"/>
      <c r="T268" s="445"/>
      <c r="U268" s="445"/>
      <c r="V268" s="445"/>
      <c r="W268" s="445"/>
      <c r="X268" s="445"/>
      <c r="Y268" s="445"/>
      <c r="Z268" s="445"/>
    </row>
    <row r="269" spans="1:26" ht="15.6" hidden="1" x14ac:dyDescent="0.3">
      <c r="A269" s="445"/>
      <c r="B269" s="445"/>
      <c r="C269" s="445"/>
      <c r="D269" s="445"/>
      <c r="E269" s="505" t="s">
        <v>713</v>
      </c>
      <c r="F269" s="505" t="s">
        <v>714</v>
      </c>
      <c r="G269" s="445"/>
      <c r="H269" s="445"/>
      <c r="I269" s="445"/>
      <c r="J269" s="445"/>
      <c r="K269" s="445"/>
      <c r="L269" s="445"/>
      <c r="M269" s="445"/>
      <c r="N269" s="445"/>
      <c r="O269" s="445"/>
      <c r="P269" s="445"/>
      <c r="Q269" s="445"/>
      <c r="R269" s="445"/>
      <c r="S269" s="445"/>
      <c r="T269" s="445"/>
      <c r="U269" s="445"/>
      <c r="V269" s="445"/>
      <c r="W269" s="445"/>
      <c r="X269" s="445"/>
      <c r="Y269" s="445"/>
      <c r="Z269" s="445"/>
    </row>
    <row r="270" spans="1:26" ht="15.6" hidden="1" x14ac:dyDescent="0.3">
      <c r="A270" s="445"/>
      <c r="B270" s="445"/>
      <c r="C270" s="445"/>
      <c r="D270" s="445"/>
      <c r="E270" s="505" t="s">
        <v>715</v>
      </c>
      <c r="F270" s="505" t="s">
        <v>716</v>
      </c>
      <c r="G270" s="445"/>
      <c r="H270" s="445"/>
      <c r="I270" s="445"/>
      <c r="J270" s="445"/>
      <c r="K270" s="445"/>
      <c r="L270" s="445"/>
      <c r="M270" s="445"/>
      <c r="N270" s="445"/>
      <c r="O270" s="445"/>
      <c r="P270" s="445"/>
      <c r="Q270" s="445"/>
      <c r="R270" s="445"/>
      <c r="S270" s="445"/>
      <c r="T270" s="445"/>
      <c r="U270" s="445"/>
      <c r="V270" s="445"/>
      <c r="W270" s="445"/>
      <c r="X270" s="445"/>
      <c r="Y270" s="445"/>
      <c r="Z270" s="445"/>
    </row>
    <row r="271" spans="1:26" ht="15.6" hidden="1" x14ac:dyDescent="0.3">
      <c r="A271" s="445"/>
      <c r="B271" s="445"/>
      <c r="C271" s="445"/>
      <c r="D271" s="445"/>
      <c r="E271" s="505" t="s">
        <v>717</v>
      </c>
      <c r="F271" s="505" t="s">
        <v>718</v>
      </c>
      <c r="G271" s="445"/>
      <c r="H271" s="445"/>
      <c r="I271" s="445"/>
      <c r="J271" s="445"/>
      <c r="K271" s="445"/>
      <c r="L271" s="445"/>
      <c r="M271" s="445"/>
      <c r="N271" s="445"/>
      <c r="O271" s="445"/>
      <c r="P271" s="445"/>
      <c r="Q271" s="445"/>
      <c r="R271" s="445"/>
      <c r="S271" s="445"/>
      <c r="T271" s="445"/>
      <c r="U271" s="445"/>
      <c r="V271" s="445"/>
      <c r="W271" s="445"/>
      <c r="X271" s="445"/>
      <c r="Y271" s="445"/>
      <c r="Z271" s="445"/>
    </row>
    <row r="272" spans="1:26" ht="15.6" hidden="1" x14ac:dyDescent="0.3">
      <c r="A272" s="445"/>
      <c r="B272" s="445"/>
      <c r="C272" s="445"/>
      <c r="D272" s="445"/>
      <c r="E272" s="505" t="s">
        <v>719</v>
      </c>
      <c r="F272" s="505" t="s">
        <v>720</v>
      </c>
      <c r="G272" s="445"/>
      <c r="H272" s="445"/>
      <c r="I272" s="445"/>
      <c r="J272" s="445"/>
      <c r="K272" s="445"/>
      <c r="L272" s="445"/>
      <c r="M272" s="445"/>
      <c r="N272" s="445"/>
      <c r="O272" s="445"/>
      <c r="P272" s="445"/>
      <c r="Q272" s="445"/>
      <c r="R272" s="445"/>
      <c r="S272" s="445"/>
      <c r="T272" s="445"/>
      <c r="U272" s="445"/>
      <c r="V272" s="445"/>
      <c r="W272" s="445"/>
      <c r="X272" s="445"/>
      <c r="Y272" s="445"/>
      <c r="Z272" s="445"/>
    </row>
    <row r="273" spans="1:26" ht="15.6" hidden="1" x14ac:dyDescent="0.3">
      <c r="A273" s="445"/>
      <c r="B273" s="445"/>
      <c r="C273" s="445"/>
      <c r="D273" s="445"/>
      <c r="E273" s="505" t="s">
        <v>721</v>
      </c>
      <c r="F273" s="505" t="s">
        <v>722</v>
      </c>
      <c r="G273" s="445"/>
      <c r="H273" s="445"/>
      <c r="I273" s="445"/>
      <c r="J273" s="445"/>
      <c r="K273" s="445"/>
      <c r="L273" s="445"/>
      <c r="M273" s="445"/>
      <c r="N273" s="445"/>
      <c r="O273" s="445"/>
      <c r="P273" s="445"/>
      <c r="Q273" s="445"/>
      <c r="R273" s="445"/>
      <c r="S273" s="445"/>
      <c r="T273" s="445"/>
      <c r="U273" s="445"/>
      <c r="V273" s="445"/>
      <c r="W273" s="445"/>
      <c r="X273" s="445"/>
      <c r="Y273" s="445"/>
      <c r="Z273" s="445"/>
    </row>
    <row r="274" spans="1:26" ht="15.6" hidden="1" x14ac:dyDescent="0.3">
      <c r="A274" s="445"/>
      <c r="B274" s="445"/>
      <c r="C274" s="445"/>
      <c r="D274" s="445"/>
      <c r="E274" s="505" t="s">
        <v>723</v>
      </c>
      <c r="F274" s="505" t="s">
        <v>724</v>
      </c>
      <c r="G274" s="445"/>
      <c r="H274" s="445"/>
      <c r="I274" s="445"/>
      <c r="J274" s="445"/>
      <c r="K274" s="445"/>
      <c r="L274" s="445"/>
      <c r="M274" s="445"/>
      <c r="N274" s="445"/>
      <c r="O274" s="445"/>
      <c r="P274" s="445"/>
      <c r="Q274" s="445"/>
      <c r="R274" s="445"/>
      <c r="S274" s="445"/>
      <c r="T274" s="445"/>
      <c r="U274" s="445"/>
      <c r="V274" s="445"/>
      <c r="W274" s="445"/>
      <c r="X274" s="445"/>
      <c r="Y274" s="445"/>
      <c r="Z274" s="445"/>
    </row>
    <row r="275" spans="1:26" ht="15.6" hidden="1" x14ac:dyDescent="0.3">
      <c r="A275" s="445"/>
      <c r="B275" s="445"/>
      <c r="C275" s="445"/>
      <c r="D275" s="445"/>
      <c r="E275" s="505" t="s">
        <v>725</v>
      </c>
      <c r="F275" s="505" t="s">
        <v>726</v>
      </c>
      <c r="G275" s="445"/>
      <c r="H275" s="445"/>
      <c r="I275" s="445"/>
      <c r="J275" s="445"/>
      <c r="K275" s="445"/>
      <c r="L275" s="445"/>
      <c r="M275" s="445"/>
      <c r="N275" s="445"/>
      <c r="O275" s="445"/>
      <c r="P275" s="445"/>
      <c r="Q275" s="445"/>
      <c r="R275" s="445"/>
      <c r="S275" s="445"/>
      <c r="T275" s="445"/>
      <c r="U275" s="445"/>
      <c r="V275" s="445"/>
      <c r="W275" s="445"/>
      <c r="X275" s="445"/>
      <c r="Y275" s="445"/>
      <c r="Z275" s="445"/>
    </row>
    <row r="276" spans="1:26" ht="15.6" hidden="1" x14ac:dyDescent="0.3">
      <c r="A276" s="445"/>
      <c r="B276" s="445"/>
      <c r="C276" s="445"/>
      <c r="D276" s="445"/>
      <c r="E276" s="505" t="s">
        <v>727</v>
      </c>
      <c r="F276" s="505" t="s">
        <v>728</v>
      </c>
      <c r="G276" s="445"/>
      <c r="H276" s="445"/>
      <c r="I276" s="445"/>
      <c r="J276" s="445"/>
      <c r="K276" s="445"/>
      <c r="L276" s="445"/>
      <c r="M276" s="445"/>
      <c r="N276" s="445"/>
      <c r="O276" s="445"/>
      <c r="P276" s="445"/>
      <c r="Q276" s="445"/>
      <c r="R276" s="445"/>
      <c r="S276" s="445"/>
      <c r="T276" s="445"/>
      <c r="U276" s="445"/>
      <c r="V276" s="445"/>
      <c r="W276" s="445"/>
      <c r="X276" s="445"/>
      <c r="Y276" s="445"/>
      <c r="Z276" s="445"/>
    </row>
    <row r="277" spans="1:26" ht="15.6" hidden="1" x14ac:dyDescent="0.3">
      <c r="A277" s="445"/>
      <c r="B277" s="445"/>
      <c r="C277" s="445"/>
      <c r="D277" s="445"/>
      <c r="E277" s="505" t="s">
        <v>729</v>
      </c>
      <c r="F277" s="505" t="s">
        <v>730</v>
      </c>
      <c r="G277" s="445"/>
      <c r="H277" s="445"/>
      <c r="I277" s="445"/>
      <c r="J277" s="445"/>
      <c r="K277" s="445"/>
      <c r="L277" s="445"/>
      <c r="M277" s="445"/>
      <c r="N277" s="445"/>
      <c r="O277" s="445"/>
      <c r="P277" s="445"/>
      <c r="Q277" s="445"/>
      <c r="R277" s="445"/>
      <c r="S277" s="445"/>
      <c r="T277" s="445"/>
      <c r="U277" s="445"/>
      <c r="V277" s="445"/>
      <c r="W277" s="445"/>
      <c r="X277" s="445"/>
      <c r="Y277" s="445"/>
      <c r="Z277" s="445"/>
    </row>
    <row r="278" spans="1:26" ht="15.6" hidden="1" x14ac:dyDescent="0.3">
      <c r="A278" s="445"/>
      <c r="B278" s="445"/>
      <c r="C278" s="445"/>
      <c r="D278" s="445"/>
      <c r="E278" s="505" t="s">
        <v>731</v>
      </c>
      <c r="F278" s="505" t="s">
        <v>732</v>
      </c>
      <c r="G278" s="445"/>
      <c r="H278" s="445"/>
      <c r="I278" s="445"/>
      <c r="J278" s="445"/>
      <c r="K278" s="445"/>
      <c r="L278" s="445"/>
      <c r="M278" s="445"/>
      <c r="N278" s="445"/>
      <c r="O278" s="445"/>
      <c r="P278" s="445"/>
      <c r="Q278" s="445"/>
      <c r="R278" s="445"/>
      <c r="S278" s="445"/>
      <c r="T278" s="445"/>
      <c r="U278" s="445"/>
      <c r="V278" s="445"/>
      <c r="W278" s="445"/>
      <c r="X278" s="445"/>
      <c r="Y278" s="445"/>
      <c r="Z278" s="445"/>
    </row>
    <row r="279" spans="1:26" ht="15.6" hidden="1" x14ac:dyDescent="0.3">
      <c r="A279" s="445"/>
      <c r="B279" s="445"/>
      <c r="C279" s="445"/>
      <c r="D279" s="445"/>
      <c r="E279" s="505" t="s">
        <v>733</v>
      </c>
      <c r="F279" s="505" t="s">
        <v>734</v>
      </c>
      <c r="G279" s="445"/>
      <c r="H279" s="445"/>
      <c r="I279" s="445"/>
      <c r="J279" s="445"/>
      <c r="K279" s="445"/>
      <c r="L279" s="445"/>
      <c r="M279" s="445"/>
      <c r="N279" s="445"/>
      <c r="O279" s="445"/>
      <c r="P279" s="445"/>
      <c r="Q279" s="445"/>
      <c r="R279" s="445"/>
      <c r="S279" s="445"/>
      <c r="T279" s="445"/>
      <c r="U279" s="445"/>
      <c r="V279" s="445"/>
      <c r="W279" s="445"/>
      <c r="X279" s="445"/>
      <c r="Y279" s="445"/>
      <c r="Z279" s="445"/>
    </row>
    <row r="280" spans="1:26" ht="15.6" hidden="1" x14ac:dyDescent="0.3">
      <c r="A280" s="445"/>
      <c r="B280" s="445"/>
      <c r="C280" s="445"/>
      <c r="D280" s="445"/>
      <c r="E280" s="505" t="s">
        <v>735</v>
      </c>
      <c r="F280" s="505" t="s">
        <v>736</v>
      </c>
      <c r="G280" s="445"/>
      <c r="H280" s="445"/>
      <c r="I280" s="445"/>
      <c r="J280" s="445"/>
      <c r="K280" s="445"/>
      <c r="L280" s="445"/>
      <c r="M280" s="445"/>
      <c r="N280" s="445"/>
      <c r="O280" s="445"/>
      <c r="P280" s="445"/>
      <c r="Q280" s="445"/>
      <c r="R280" s="445"/>
      <c r="S280" s="445"/>
      <c r="T280" s="445"/>
      <c r="U280" s="445"/>
      <c r="V280" s="445"/>
      <c r="W280" s="445"/>
      <c r="X280" s="445"/>
      <c r="Y280" s="445"/>
      <c r="Z280" s="445"/>
    </row>
    <row r="281" spans="1:26" ht="15.6" hidden="1" x14ac:dyDescent="0.3">
      <c r="A281" s="445"/>
      <c r="B281" s="445"/>
      <c r="C281" s="445"/>
      <c r="D281" s="445"/>
      <c r="E281" s="505" t="s">
        <v>737</v>
      </c>
      <c r="F281" s="505" t="s">
        <v>738</v>
      </c>
      <c r="G281" s="445"/>
      <c r="H281" s="445"/>
      <c r="I281" s="445"/>
      <c r="J281" s="445"/>
      <c r="K281" s="445"/>
      <c r="L281" s="445"/>
      <c r="M281" s="445"/>
      <c r="N281" s="445"/>
      <c r="O281" s="445"/>
      <c r="P281" s="445"/>
      <c r="Q281" s="445"/>
      <c r="R281" s="445"/>
      <c r="S281" s="445"/>
      <c r="T281" s="445"/>
      <c r="U281" s="445"/>
      <c r="V281" s="445"/>
      <c r="W281" s="445"/>
      <c r="X281" s="445"/>
      <c r="Y281" s="445"/>
      <c r="Z281" s="445"/>
    </row>
    <row r="282" spans="1:26" ht="15.6" hidden="1" x14ac:dyDescent="0.3">
      <c r="A282" s="445"/>
      <c r="B282" s="445"/>
      <c r="C282" s="445"/>
      <c r="D282" s="445"/>
      <c r="E282" s="505" t="s">
        <v>739</v>
      </c>
      <c r="F282" s="505" t="s">
        <v>740</v>
      </c>
      <c r="G282" s="445"/>
      <c r="H282" s="445"/>
      <c r="I282" s="445"/>
      <c r="J282" s="445"/>
      <c r="K282" s="445"/>
      <c r="L282" s="445"/>
      <c r="M282" s="445"/>
      <c r="N282" s="445"/>
      <c r="O282" s="445"/>
      <c r="P282" s="445"/>
      <c r="Q282" s="445"/>
      <c r="R282" s="445"/>
      <c r="S282" s="445"/>
      <c r="T282" s="445"/>
      <c r="U282" s="445"/>
      <c r="V282" s="445"/>
      <c r="W282" s="445"/>
      <c r="X282" s="445"/>
      <c r="Y282" s="445"/>
      <c r="Z282" s="445"/>
    </row>
    <row r="283" spans="1:26" ht="15.6" hidden="1" x14ac:dyDescent="0.3">
      <c r="A283" s="445"/>
      <c r="B283" s="445"/>
      <c r="C283" s="445"/>
      <c r="D283" s="445"/>
      <c r="E283" s="505" t="s">
        <v>741</v>
      </c>
      <c r="F283" s="505" t="s">
        <v>742</v>
      </c>
      <c r="G283" s="445"/>
      <c r="H283" s="445"/>
      <c r="I283" s="445"/>
      <c r="J283" s="445"/>
      <c r="K283" s="445"/>
      <c r="L283" s="445"/>
      <c r="M283" s="445"/>
      <c r="N283" s="445"/>
      <c r="O283" s="445"/>
      <c r="P283" s="445"/>
      <c r="Q283" s="445"/>
      <c r="R283" s="445"/>
      <c r="S283" s="445"/>
      <c r="T283" s="445"/>
      <c r="U283" s="445"/>
      <c r="V283" s="445"/>
      <c r="W283" s="445"/>
      <c r="X283" s="445"/>
      <c r="Y283" s="445"/>
      <c r="Z283" s="445"/>
    </row>
    <row r="284" spans="1:26" ht="15.6" hidden="1" x14ac:dyDescent="0.3">
      <c r="A284" s="445"/>
      <c r="B284" s="445"/>
      <c r="C284" s="445"/>
      <c r="D284" s="445"/>
      <c r="E284" s="505" t="s">
        <v>743</v>
      </c>
      <c r="F284" s="505" t="s">
        <v>744</v>
      </c>
      <c r="G284" s="445"/>
      <c r="H284" s="445"/>
      <c r="I284" s="445"/>
      <c r="J284" s="445"/>
      <c r="K284" s="445"/>
      <c r="L284" s="445"/>
      <c r="M284" s="445"/>
      <c r="N284" s="445"/>
      <c r="O284" s="445"/>
      <c r="P284" s="445"/>
      <c r="Q284" s="445"/>
      <c r="R284" s="445"/>
      <c r="S284" s="445"/>
      <c r="T284" s="445"/>
      <c r="U284" s="445"/>
      <c r="V284" s="445"/>
      <c r="W284" s="445"/>
      <c r="X284" s="445"/>
      <c r="Y284" s="445"/>
      <c r="Z284" s="445"/>
    </row>
    <row r="285" spans="1:26" ht="15.6" hidden="1" x14ac:dyDescent="0.3">
      <c r="A285" s="445"/>
      <c r="B285" s="445"/>
      <c r="C285" s="445"/>
      <c r="D285" s="445"/>
      <c r="E285" s="505" t="s">
        <v>745</v>
      </c>
      <c r="F285" s="505" t="s">
        <v>746</v>
      </c>
      <c r="G285" s="445"/>
      <c r="H285" s="445"/>
      <c r="I285" s="445"/>
      <c r="J285" s="445"/>
      <c r="K285" s="445"/>
      <c r="L285" s="445"/>
      <c r="M285" s="445"/>
      <c r="N285" s="445"/>
      <c r="O285" s="445"/>
      <c r="P285" s="445"/>
      <c r="Q285" s="445"/>
      <c r="R285" s="445"/>
      <c r="S285" s="445"/>
      <c r="T285" s="445"/>
      <c r="U285" s="445"/>
      <c r="V285" s="445"/>
      <c r="W285" s="445"/>
      <c r="X285" s="445"/>
      <c r="Y285" s="445"/>
      <c r="Z285" s="445"/>
    </row>
    <row r="286" spans="1:26" ht="15.6" hidden="1" x14ac:dyDescent="0.3">
      <c r="A286" s="445"/>
      <c r="B286" s="445"/>
      <c r="C286" s="445"/>
      <c r="D286" s="445"/>
      <c r="E286" s="505" t="s">
        <v>747</v>
      </c>
      <c r="F286" s="505" t="s">
        <v>748</v>
      </c>
      <c r="G286" s="445"/>
      <c r="H286" s="445"/>
      <c r="I286" s="445"/>
      <c r="J286" s="445"/>
      <c r="K286" s="445"/>
      <c r="L286" s="445"/>
      <c r="M286" s="445"/>
      <c r="N286" s="445"/>
      <c r="O286" s="445"/>
      <c r="P286" s="445"/>
      <c r="Q286" s="445"/>
      <c r="R286" s="445"/>
      <c r="S286" s="445"/>
      <c r="T286" s="445"/>
      <c r="U286" s="445"/>
      <c r="V286" s="445"/>
      <c r="W286" s="445"/>
      <c r="X286" s="445"/>
      <c r="Y286" s="445"/>
      <c r="Z286" s="445"/>
    </row>
    <row r="287" spans="1:26" ht="15.6" hidden="1" x14ac:dyDescent="0.3">
      <c r="A287" s="445"/>
      <c r="B287" s="445"/>
      <c r="C287" s="445"/>
      <c r="D287" s="445"/>
      <c r="E287" s="505" t="s">
        <v>749</v>
      </c>
      <c r="F287" s="505" t="s">
        <v>750</v>
      </c>
      <c r="G287" s="445"/>
      <c r="H287" s="445"/>
      <c r="I287" s="445"/>
      <c r="J287" s="445"/>
      <c r="K287" s="445"/>
      <c r="L287" s="445"/>
      <c r="M287" s="445"/>
      <c r="N287" s="445"/>
      <c r="O287" s="445"/>
      <c r="P287" s="445"/>
      <c r="Q287" s="445"/>
      <c r="R287" s="445"/>
      <c r="S287" s="445"/>
      <c r="T287" s="445"/>
      <c r="U287" s="445"/>
      <c r="V287" s="445"/>
      <c r="W287" s="445"/>
      <c r="X287" s="445"/>
      <c r="Y287" s="445"/>
      <c r="Z287" s="445"/>
    </row>
    <row r="288" spans="1:26" ht="15.6" hidden="1" x14ac:dyDescent="0.3">
      <c r="A288" s="445"/>
      <c r="B288" s="445"/>
      <c r="C288" s="445"/>
      <c r="D288" s="445"/>
      <c r="E288" s="505" t="s">
        <v>751</v>
      </c>
      <c r="F288" s="505" t="s">
        <v>752</v>
      </c>
      <c r="G288" s="445"/>
      <c r="H288" s="445"/>
      <c r="I288" s="445"/>
      <c r="J288" s="445"/>
      <c r="K288" s="445"/>
      <c r="L288" s="445"/>
      <c r="M288" s="445"/>
      <c r="N288" s="445"/>
      <c r="O288" s="445"/>
      <c r="P288" s="445"/>
      <c r="Q288" s="445"/>
      <c r="R288" s="445"/>
      <c r="S288" s="445"/>
      <c r="T288" s="445"/>
      <c r="U288" s="445"/>
      <c r="V288" s="445"/>
      <c r="W288" s="445"/>
      <c r="X288" s="445"/>
      <c r="Y288" s="445"/>
      <c r="Z288" s="445"/>
    </row>
    <row r="289" spans="1:26" ht="15.6" hidden="1" x14ac:dyDescent="0.3">
      <c r="A289" s="445"/>
      <c r="B289" s="445"/>
      <c r="C289" s="445"/>
      <c r="D289" s="445"/>
      <c r="E289" s="505" t="s">
        <v>753</v>
      </c>
      <c r="F289" s="505" t="s">
        <v>754</v>
      </c>
      <c r="G289" s="445"/>
      <c r="H289" s="445"/>
      <c r="I289" s="445"/>
      <c r="J289" s="445"/>
      <c r="K289" s="445"/>
      <c r="L289" s="445"/>
      <c r="M289" s="445"/>
      <c r="N289" s="445"/>
      <c r="O289" s="445"/>
      <c r="P289" s="445"/>
      <c r="Q289" s="445"/>
      <c r="R289" s="445"/>
      <c r="S289" s="445"/>
      <c r="T289" s="445"/>
      <c r="U289" s="445"/>
      <c r="V289" s="445"/>
      <c r="W289" s="445"/>
      <c r="X289" s="445"/>
      <c r="Y289" s="445"/>
      <c r="Z289" s="445"/>
    </row>
    <row r="290" spans="1:26" ht="15.6" hidden="1" x14ac:dyDescent="0.3">
      <c r="A290" s="445"/>
      <c r="B290" s="445"/>
      <c r="C290" s="445"/>
      <c r="D290" s="445"/>
      <c r="E290" s="505" t="s">
        <v>755</v>
      </c>
      <c r="F290" s="505" t="s">
        <v>756</v>
      </c>
      <c r="G290" s="445"/>
      <c r="H290" s="445"/>
      <c r="I290" s="445"/>
      <c r="J290" s="445"/>
      <c r="K290" s="445"/>
      <c r="L290" s="445"/>
      <c r="M290" s="445"/>
      <c r="N290" s="445"/>
      <c r="O290" s="445"/>
      <c r="P290" s="445"/>
      <c r="Q290" s="445"/>
      <c r="R290" s="445"/>
      <c r="S290" s="445"/>
      <c r="T290" s="445"/>
      <c r="U290" s="445"/>
      <c r="V290" s="445"/>
      <c r="W290" s="445"/>
      <c r="X290" s="445"/>
      <c r="Y290" s="445"/>
      <c r="Z290" s="445"/>
    </row>
    <row r="291" spans="1:26" ht="15.6" hidden="1" x14ac:dyDescent="0.3">
      <c r="A291" s="445"/>
      <c r="B291" s="445"/>
      <c r="C291" s="445"/>
      <c r="D291" s="445"/>
      <c r="E291" s="505" t="s">
        <v>757</v>
      </c>
      <c r="F291" s="505" t="s">
        <v>758</v>
      </c>
      <c r="G291" s="445"/>
      <c r="H291" s="445"/>
      <c r="I291" s="445"/>
      <c r="J291" s="445"/>
      <c r="K291" s="445"/>
      <c r="L291" s="445"/>
      <c r="M291" s="445"/>
      <c r="N291" s="445"/>
      <c r="O291" s="445"/>
      <c r="P291" s="445"/>
      <c r="Q291" s="445"/>
      <c r="R291" s="445"/>
      <c r="S291" s="445"/>
      <c r="T291" s="445"/>
      <c r="U291" s="445"/>
      <c r="V291" s="445"/>
      <c r="W291" s="445"/>
      <c r="X291" s="445"/>
      <c r="Y291" s="445"/>
      <c r="Z291" s="445"/>
    </row>
    <row r="292" spans="1:26" ht="15.6" hidden="1" x14ac:dyDescent="0.3">
      <c r="A292" s="445"/>
      <c r="B292" s="445"/>
      <c r="C292" s="445"/>
      <c r="D292" s="445"/>
      <c r="E292" s="505" t="s">
        <v>759</v>
      </c>
      <c r="F292" s="505" t="s">
        <v>760</v>
      </c>
      <c r="G292" s="445"/>
      <c r="H292" s="445"/>
      <c r="I292" s="445"/>
      <c r="J292" s="445"/>
      <c r="K292" s="445"/>
      <c r="L292" s="445"/>
      <c r="M292" s="445"/>
      <c r="N292" s="445"/>
      <c r="O292" s="445"/>
      <c r="P292" s="445"/>
      <c r="Q292" s="445"/>
      <c r="R292" s="445"/>
      <c r="S292" s="445"/>
      <c r="T292" s="445"/>
      <c r="U292" s="445"/>
      <c r="V292" s="445"/>
      <c r="W292" s="445"/>
      <c r="X292" s="445"/>
      <c r="Y292" s="445"/>
      <c r="Z292" s="445"/>
    </row>
    <row r="293" spans="1:26" ht="15.6" hidden="1" x14ac:dyDescent="0.3">
      <c r="A293" s="445"/>
      <c r="B293" s="445"/>
      <c r="C293" s="445"/>
      <c r="D293" s="445"/>
      <c r="E293" s="505" t="s">
        <v>761</v>
      </c>
      <c r="F293" s="505" t="s">
        <v>762</v>
      </c>
      <c r="G293" s="445"/>
      <c r="H293" s="445"/>
      <c r="I293" s="445"/>
      <c r="J293" s="445"/>
      <c r="K293" s="445"/>
      <c r="L293" s="445"/>
      <c r="M293" s="445"/>
      <c r="N293" s="445"/>
      <c r="O293" s="445"/>
      <c r="P293" s="445"/>
      <c r="Q293" s="445"/>
      <c r="R293" s="445"/>
      <c r="S293" s="445"/>
      <c r="T293" s="445"/>
      <c r="U293" s="445"/>
      <c r="V293" s="445"/>
      <c r="W293" s="445"/>
      <c r="X293" s="445"/>
      <c r="Y293" s="445"/>
      <c r="Z293" s="445"/>
    </row>
    <row r="294" spans="1:26" ht="15.6" hidden="1" x14ac:dyDescent="0.3">
      <c r="A294" s="445"/>
      <c r="B294" s="445"/>
      <c r="C294" s="445"/>
      <c r="D294" s="445"/>
      <c r="E294" s="505" t="s">
        <v>763</v>
      </c>
      <c r="F294" s="505" t="s">
        <v>764</v>
      </c>
      <c r="G294" s="445"/>
      <c r="H294" s="445"/>
      <c r="I294" s="445"/>
      <c r="J294" s="445"/>
      <c r="K294" s="445"/>
      <c r="L294" s="445"/>
      <c r="M294" s="445"/>
      <c r="N294" s="445"/>
      <c r="O294" s="445"/>
      <c r="P294" s="445"/>
      <c r="Q294" s="445"/>
      <c r="R294" s="445"/>
      <c r="S294" s="445"/>
      <c r="T294" s="445"/>
      <c r="U294" s="445"/>
      <c r="V294" s="445"/>
      <c r="W294" s="445"/>
      <c r="X294" s="445"/>
      <c r="Y294" s="445"/>
      <c r="Z294" s="445"/>
    </row>
    <row r="295" spans="1:26" ht="15.6" hidden="1" x14ac:dyDescent="0.3">
      <c r="A295" s="445"/>
      <c r="B295" s="445"/>
      <c r="C295" s="445"/>
      <c r="D295" s="445"/>
      <c r="E295" s="505" t="s">
        <v>765</v>
      </c>
      <c r="F295" s="505" t="s">
        <v>766</v>
      </c>
      <c r="G295" s="445"/>
      <c r="H295" s="445"/>
      <c r="I295" s="445"/>
      <c r="J295" s="445"/>
      <c r="K295" s="445"/>
      <c r="L295" s="445"/>
      <c r="M295" s="445"/>
      <c r="N295" s="445"/>
      <c r="O295" s="445"/>
      <c r="P295" s="445"/>
      <c r="Q295" s="445"/>
      <c r="R295" s="445"/>
      <c r="S295" s="445"/>
      <c r="T295" s="445"/>
      <c r="U295" s="445"/>
      <c r="V295" s="445"/>
      <c r="W295" s="445"/>
      <c r="X295" s="445"/>
      <c r="Y295" s="445"/>
      <c r="Z295" s="445"/>
    </row>
    <row r="296" spans="1:26" ht="15.6" hidden="1" x14ac:dyDescent="0.3">
      <c r="A296" s="445"/>
      <c r="B296" s="445"/>
      <c r="C296" s="445"/>
      <c r="D296" s="445"/>
      <c r="E296" s="505" t="s">
        <v>767</v>
      </c>
      <c r="F296" s="505" t="s">
        <v>768</v>
      </c>
      <c r="G296" s="445"/>
      <c r="H296" s="445"/>
      <c r="I296" s="445"/>
      <c r="J296" s="445"/>
      <c r="K296" s="445"/>
      <c r="L296" s="445"/>
      <c r="M296" s="445"/>
      <c r="N296" s="445"/>
      <c r="O296" s="445"/>
      <c r="P296" s="445"/>
      <c r="Q296" s="445"/>
      <c r="R296" s="445"/>
      <c r="S296" s="445"/>
      <c r="T296" s="445"/>
      <c r="U296" s="445"/>
      <c r="V296" s="445"/>
      <c r="W296" s="445"/>
      <c r="X296" s="445"/>
      <c r="Y296" s="445"/>
      <c r="Z296" s="445"/>
    </row>
    <row r="297" spans="1:26" ht="15.6" hidden="1" x14ac:dyDescent="0.3">
      <c r="A297" s="445"/>
      <c r="B297" s="445"/>
      <c r="C297" s="445"/>
      <c r="D297" s="445"/>
      <c r="E297" s="505" t="s">
        <v>769</v>
      </c>
      <c r="F297" s="505" t="s">
        <v>770</v>
      </c>
      <c r="G297" s="445"/>
      <c r="H297" s="445"/>
      <c r="I297" s="445"/>
      <c r="J297" s="445"/>
      <c r="K297" s="445"/>
      <c r="L297" s="445"/>
      <c r="M297" s="445"/>
      <c r="N297" s="445"/>
      <c r="O297" s="445"/>
      <c r="P297" s="445"/>
      <c r="Q297" s="445"/>
      <c r="R297" s="445"/>
      <c r="S297" s="445"/>
      <c r="T297" s="445"/>
      <c r="U297" s="445"/>
      <c r="V297" s="445"/>
      <c r="W297" s="445"/>
      <c r="X297" s="445"/>
      <c r="Y297" s="445"/>
      <c r="Z297" s="445"/>
    </row>
    <row r="298" spans="1:26" ht="15.6" hidden="1" x14ac:dyDescent="0.3">
      <c r="A298" s="445"/>
      <c r="B298" s="445"/>
      <c r="C298" s="445"/>
      <c r="D298" s="445"/>
      <c r="E298" s="505" t="s">
        <v>771</v>
      </c>
      <c r="F298" s="505" t="s">
        <v>772</v>
      </c>
      <c r="G298" s="445"/>
      <c r="H298" s="445"/>
      <c r="I298" s="445"/>
      <c r="J298" s="445"/>
      <c r="K298" s="445"/>
      <c r="L298" s="445"/>
      <c r="M298" s="445"/>
      <c r="N298" s="445"/>
      <c r="O298" s="445"/>
      <c r="P298" s="445"/>
      <c r="Q298" s="445"/>
      <c r="R298" s="445"/>
      <c r="S298" s="445"/>
      <c r="T298" s="445"/>
      <c r="U298" s="445"/>
      <c r="V298" s="445"/>
      <c r="W298" s="445"/>
      <c r="X298" s="445"/>
      <c r="Y298" s="445"/>
      <c r="Z298" s="445"/>
    </row>
    <row r="299" spans="1:26" ht="15.6" hidden="1" x14ac:dyDescent="0.3">
      <c r="A299" s="445"/>
      <c r="B299" s="445"/>
      <c r="C299" s="445"/>
      <c r="D299" s="445"/>
      <c r="E299" s="505" t="s">
        <v>773</v>
      </c>
      <c r="F299" s="505" t="s">
        <v>774</v>
      </c>
      <c r="G299" s="445"/>
      <c r="H299" s="445"/>
      <c r="I299" s="445"/>
      <c r="J299" s="445"/>
      <c r="K299" s="445"/>
      <c r="L299" s="445"/>
      <c r="M299" s="445"/>
      <c r="N299" s="445"/>
      <c r="O299" s="445"/>
      <c r="P299" s="445"/>
      <c r="Q299" s="445"/>
      <c r="R299" s="445"/>
      <c r="S299" s="445"/>
      <c r="T299" s="445"/>
      <c r="U299" s="445"/>
      <c r="V299" s="445"/>
      <c r="W299" s="445"/>
      <c r="X299" s="445"/>
      <c r="Y299" s="445"/>
      <c r="Z299" s="445"/>
    </row>
    <row r="300" spans="1:26" ht="15.6" hidden="1" x14ac:dyDescent="0.3">
      <c r="A300" s="445"/>
      <c r="B300" s="445"/>
      <c r="C300" s="445"/>
      <c r="D300" s="445"/>
      <c r="E300" s="505" t="s">
        <v>775</v>
      </c>
      <c r="F300" s="505" t="s">
        <v>776</v>
      </c>
      <c r="G300" s="445"/>
      <c r="H300" s="445"/>
      <c r="I300" s="445"/>
      <c r="J300" s="445"/>
      <c r="K300" s="445"/>
      <c r="L300" s="445"/>
      <c r="M300" s="445"/>
      <c r="N300" s="445"/>
      <c r="O300" s="445"/>
      <c r="P300" s="445"/>
      <c r="Q300" s="445"/>
      <c r="R300" s="445"/>
      <c r="S300" s="445"/>
      <c r="T300" s="445"/>
      <c r="U300" s="445"/>
      <c r="V300" s="445"/>
      <c r="W300" s="445"/>
      <c r="X300" s="445"/>
      <c r="Y300" s="445"/>
      <c r="Z300" s="445"/>
    </row>
    <row r="301" spans="1:26" ht="15.6" hidden="1" x14ac:dyDescent="0.3">
      <c r="A301" s="445"/>
      <c r="B301" s="445"/>
      <c r="C301" s="445"/>
      <c r="D301" s="445"/>
      <c r="E301" s="505" t="s">
        <v>777</v>
      </c>
      <c r="F301" s="505" t="s">
        <v>778</v>
      </c>
      <c r="G301" s="445"/>
      <c r="H301" s="445"/>
      <c r="I301" s="445"/>
      <c r="J301" s="445"/>
      <c r="K301" s="445"/>
      <c r="L301" s="445"/>
      <c r="M301" s="445"/>
      <c r="N301" s="445"/>
      <c r="O301" s="445"/>
      <c r="P301" s="445"/>
      <c r="Q301" s="445"/>
      <c r="R301" s="445"/>
      <c r="S301" s="445"/>
      <c r="T301" s="445"/>
      <c r="U301" s="445"/>
      <c r="V301" s="445"/>
      <c r="W301" s="445"/>
      <c r="X301" s="445"/>
      <c r="Y301" s="445"/>
      <c r="Z301" s="445"/>
    </row>
    <row r="302" spans="1:26" ht="15.6" hidden="1" x14ac:dyDescent="0.3">
      <c r="A302" s="445"/>
      <c r="B302" s="445"/>
      <c r="C302" s="445"/>
      <c r="D302" s="445"/>
      <c r="E302" s="505" t="s">
        <v>779</v>
      </c>
      <c r="F302" s="505" t="s">
        <v>780</v>
      </c>
      <c r="G302" s="445"/>
      <c r="H302" s="445"/>
      <c r="I302" s="445"/>
      <c r="J302" s="445"/>
      <c r="K302" s="445"/>
      <c r="L302" s="445"/>
      <c r="M302" s="445"/>
      <c r="N302" s="445"/>
      <c r="O302" s="445"/>
      <c r="P302" s="445"/>
      <c r="Q302" s="445"/>
      <c r="R302" s="445"/>
      <c r="S302" s="445"/>
      <c r="T302" s="445"/>
      <c r="U302" s="445"/>
      <c r="V302" s="445"/>
      <c r="W302" s="445"/>
      <c r="X302" s="445"/>
      <c r="Y302" s="445"/>
      <c r="Z302" s="445"/>
    </row>
    <row r="303" spans="1:26" ht="15.6" hidden="1" x14ac:dyDescent="0.3">
      <c r="A303" s="445"/>
      <c r="B303" s="445"/>
      <c r="C303" s="445"/>
      <c r="D303" s="445"/>
      <c r="E303" s="505" t="s">
        <v>781</v>
      </c>
      <c r="F303" s="505" t="s">
        <v>782</v>
      </c>
      <c r="G303" s="445"/>
      <c r="H303" s="445"/>
      <c r="I303" s="445"/>
      <c r="J303" s="445"/>
      <c r="K303" s="445"/>
      <c r="L303" s="445"/>
      <c r="M303" s="445"/>
      <c r="N303" s="445"/>
      <c r="O303" s="445"/>
      <c r="P303" s="445"/>
      <c r="Q303" s="445"/>
      <c r="R303" s="445"/>
      <c r="S303" s="445"/>
      <c r="T303" s="445"/>
      <c r="U303" s="445"/>
      <c r="V303" s="445"/>
      <c r="W303" s="445"/>
      <c r="X303" s="445"/>
      <c r="Y303" s="445"/>
      <c r="Z303" s="445"/>
    </row>
    <row r="304" spans="1:26" ht="15.6" hidden="1" x14ac:dyDescent="0.3">
      <c r="A304" s="445"/>
      <c r="B304" s="445"/>
      <c r="C304" s="445"/>
      <c r="D304" s="445"/>
      <c r="E304" s="505" t="s">
        <v>783</v>
      </c>
      <c r="F304" s="505" t="s">
        <v>784</v>
      </c>
      <c r="G304" s="445"/>
      <c r="H304" s="445"/>
      <c r="I304" s="445"/>
      <c r="J304" s="445"/>
      <c r="K304" s="445"/>
      <c r="L304" s="445"/>
      <c r="M304" s="445"/>
      <c r="N304" s="445"/>
      <c r="O304" s="445"/>
      <c r="P304" s="445"/>
      <c r="Q304" s="445"/>
      <c r="R304" s="445"/>
      <c r="S304" s="445"/>
      <c r="T304" s="445"/>
      <c r="U304" s="445"/>
      <c r="V304" s="445"/>
      <c r="W304" s="445"/>
      <c r="X304" s="445"/>
      <c r="Y304" s="445"/>
      <c r="Z304" s="445"/>
    </row>
    <row r="305" spans="1:26" ht="15.6" hidden="1" x14ac:dyDescent="0.3">
      <c r="A305" s="445"/>
      <c r="B305" s="445"/>
      <c r="C305" s="445"/>
      <c r="D305" s="445"/>
      <c r="E305" s="505" t="s">
        <v>785</v>
      </c>
      <c r="F305" s="505" t="s">
        <v>786</v>
      </c>
      <c r="G305" s="445"/>
      <c r="H305" s="445"/>
      <c r="I305" s="445"/>
      <c r="J305" s="445"/>
      <c r="K305" s="445"/>
      <c r="L305" s="445"/>
      <c r="M305" s="445"/>
      <c r="N305" s="445"/>
      <c r="O305" s="445"/>
      <c r="P305" s="445"/>
      <c r="Q305" s="445"/>
      <c r="R305" s="445"/>
      <c r="S305" s="445"/>
      <c r="T305" s="445"/>
      <c r="U305" s="445"/>
      <c r="V305" s="445"/>
      <c r="W305" s="445"/>
      <c r="X305" s="445"/>
      <c r="Y305" s="445"/>
      <c r="Z305" s="445"/>
    </row>
    <row r="306" spans="1:26" ht="15.6" hidden="1" x14ac:dyDescent="0.3">
      <c r="A306" s="445"/>
      <c r="B306" s="445"/>
      <c r="C306" s="445"/>
      <c r="D306" s="445"/>
      <c r="E306" s="505" t="s">
        <v>787</v>
      </c>
      <c r="F306" s="505" t="s">
        <v>788</v>
      </c>
      <c r="G306" s="445"/>
      <c r="H306" s="445"/>
      <c r="I306" s="445"/>
      <c r="J306" s="445"/>
      <c r="K306" s="445"/>
      <c r="L306" s="445"/>
      <c r="M306" s="445"/>
      <c r="N306" s="445"/>
      <c r="O306" s="445"/>
      <c r="P306" s="445"/>
      <c r="Q306" s="445"/>
      <c r="R306" s="445"/>
      <c r="S306" s="445"/>
      <c r="T306" s="445"/>
      <c r="U306" s="445"/>
      <c r="V306" s="445"/>
      <c r="W306" s="445"/>
      <c r="X306" s="445"/>
      <c r="Y306" s="445"/>
      <c r="Z306" s="445"/>
    </row>
    <row r="307" spans="1:26" ht="15.6" hidden="1" x14ac:dyDescent="0.3">
      <c r="A307" s="445"/>
      <c r="B307" s="445"/>
      <c r="C307" s="445"/>
      <c r="D307" s="445"/>
      <c r="E307" s="505" t="s">
        <v>789</v>
      </c>
      <c r="F307" s="505" t="s">
        <v>790</v>
      </c>
      <c r="G307" s="445"/>
      <c r="H307" s="445"/>
      <c r="I307" s="445"/>
      <c r="J307" s="445"/>
      <c r="K307" s="445"/>
      <c r="L307" s="445"/>
      <c r="M307" s="445"/>
      <c r="N307" s="445"/>
      <c r="O307" s="445"/>
      <c r="P307" s="445"/>
      <c r="Q307" s="445"/>
      <c r="R307" s="445"/>
      <c r="S307" s="445"/>
      <c r="T307" s="445"/>
      <c r="U307" s="445"/>
      <c r="V307" s="445"/>
      <c r="W307" s="445"/>
      <c r="X307" s="445"/>
      <c r="Y307" s="445"/>
      <c r="Z307" s="445"/>
    </row>
    <row r="308" spans="1:26" ht="15.6" hidden="1" x14ac:dyDescent="0.3">
      <c r="A308" s="445"/>
      <c r="B308" s="445"/>
      <c r="C308" s="445"/>
      <c r="D308" s="445"/>
      <c r="E308" s="505" t="s">
        <v>791</v>
      </c>
      <c r="F308" s="505" t="s">
        <v>792</v>
      </c>
      <c r="G308" s="445"/>
      <c r="H308" s="445"/>
      <c r="I308" s="445"/>
      <c r="J308" s="445"/>
      <c r="K308" s="445"/>
      <c r="L308" s="445"/>
      <c r="M308" s="445"/>
      <c r="N308" s="445"/>
      <c r="O308" s="445"/>
      <c r="P308" s="445"/>
      <c r="Q308" s="445"/>
      <c r="R308" s="445"/>
      <c r="S308" s="445"/>
      <c r="T308" s="445"/>
      <c r="U308" s="445"/>
      <c r="V308" s="445"/>
      <c r="W308" s="445"/>
      <c r="X308" s="445"/>
      <c r="Y308" s="445"/>
      <c r="Z308" s="445"/>
    </row>
    <row r="309" spans="1:26" ht="15.6" hidden="1" x14ac:dyDescent="0.3">
      <c r="A309" s="445"/>
      <c r="B309" s="445"/>
      <c r="C309" s="445"/>
      <c r="D309" s="445"/>
      <c r="E309" s="505" t="s">
        <v>793</v>
      </c>
      <c r="F309" s="505" t="s">
        <v>794</v>
      </c>
      <c r="G309" s="445"/>
      <c r="H309" s="445"/>
      <c r="I309" s="445"/>
      <c r="J309" s="445"/>
      <c r="K309" s="445"/>
      <c r="L309" s="445"/>
      <c r="M309" s="445"/>
      <c r="N309" s="445"/>
      <c r="O309" s="445"/>
      <c r="P309" s="445"/>
      <c r="Q309" s="445"/>
      <c r="R309" s="445"/>
      <c r="S309" s="445"/>
      <c r="T309" s="445"/>
      <c r="U309" s="445"/>
      <c r="V309" s="445"/>
      <c r="W309" s="445"/>
      <c r="X309" s="445"/>
      <c r="Y309" s="445"/>
      <c r="Z309" s="445"/>
    </row>
    <row r="310" spans="1:26" ht="15.6" hidden="1" x14ac:dyDescent="0.3">
      <c r="A310" s="445"/>
      <c r="B310" s="445"/>
      <c r="C310" s="445"/>
      <c r="D310" s="445"/>
      <c r="E310" s="505" t="s">
        <v>795</v>
      </c>
      <c r="F310" s="505" t="s">
        <v>796</v>
      </c>
      <c r="G310" s="445"/>
      <c r="H310" s="445"/>
      <c r="I310" s="445"/>
      <c r="J310" s="445"/>
      <c r="K310" s="445"/>
      <c r="L310" s="445"/>
      <c r="M310" s="445"/>
      <c r="N310" s="445"/>
      <c r="O310" s="445"/>
      <c r="P310" s="445"/>
      <c r="Q310" s="445"/>
      <c r="R310" s="445"/>
      <c r="S310" s="445"/>
      <c r="T310" s="445"/>
      <c r="U310" s="445"/>
      <c r="V310" s="445"/>
      <c r="W310" s="445"/>
      <c r="X310" s="445"/>
      <c r="Y310" s="445"/>
      <c r="Z310" s="445"/>
    </row>
    <row r="311" spans="1:26" ht="15.6" hidden="1" x14ac:dyDescent="0.3">
      <c r="A311" s="445"/>
      <c r="B311" s="445"/>
      <c r="C311" s="445"/>
      <c r="D311" s="445"/>
      <c r="E311" s="505" t="s">
        <v>797</v>
      </c>
      <c r="F311" s="505" t="s">
        <v>798</v>
      </c>
      <c r="G311" s="445"/>
      <c r="H311" s="445"/>
      <c r="I311" s="445"/>
      <c r="J311" s="445"/>
      <c r="K311" s="445"/>
      <c r="L311" s="445"/>
      <c r="M311" s="445"/>
      <c r="N311" s="445"/>
      <c r="O311" s="445"/>
      <c r="P311" s="445"/>
      <c r="Q311" s="445"/>
      <c r="R311" s="445"/>
      <c r="S311" s="445"/>
      <c r="T311" s="445"/>
      <c r="U311" s="445"/>
      <c r="V311" s="445"/>
      <c r="W311" s="445"/>
      <c r="X311" s="445"/>
      <c r="Y311" s="445"/>
      <c r="Z311" s="445"/>
    </row>
    <row r="312" spans="1:26" ht="15.6" hidden="1" x14ac:dyDescent="0.3">
      <c r="A312" s="445"/>
      <c r="B312" s="445"/>
      <c r="C312" s="445"/>
      <c r="D312" s="445"/>
      <c r="E312" s="505" t="s">
        <v>799</v>
      </c>
      <c r="F312" s="505" t="s">
        <v>800</v>
      </c>
      <c r="G312" s="445"/>
      <c r="H312" s="445"/>
      <c r="I312" s="445"/>
      <c r="J312" s="445"/>
      <c r="K312" s="445"/>
      <c r="L312" s="445"/>
      <c r="M312" s="445"/>
      <c r="N312" s="445"/>
      <c r="O312" s="445"/>
      <c r="P312" s="445"/>
      <c r="Q312" s="445"/>
      <c r="R312" s="445"/>
      <c r="S312" s="445"/>
      <c r="T312" s="445"/>
      <c r="U312" s="445"/>
      <c r="V312" s="445"/>
      <c r="W312" s="445"/>
      <c r="X312" s="445"/>
      <c r="Y312" s="445"/>
      <c r="Z312" s="445"/>
    </row>
    <row r="313" spans="1:26" ht="15.6" hidden="1" x14ac:dyDescent="0.3">
      <c r="A313" s="445"/>
      <c r="B313" s="445"/>
      <c r="C313" s="445"/>
      <c r="D313" s="445"/>
      <c r="E313" s="505" t="s">
        <v>801</v>
      </c>
      <c r="F313" s="505" t="s">
        <v>802</v>
      </c>
      <c r="G313" s="445"/>
      <c r="H313" s="445"/>
      <c r="I313" s="445"/>
      <c r="J313" s="445"/>
      <c r="K313" s="445"/>
      <c r="L313" s="445"/>
      <c r="M313" s="445"/>
      <c r="N313" s="445"/>
      <c r="O313" s="445"/>
      <c r="P313" s="445"/>
      <c r="Q313" s="445"/>
      <c r="R313" s="445"/>
      <c r="S313" s="445"/>
      <c r="T313" s="445"/>
      <c r="U313" s="445"/>
      <c r="V313" s="445"/>
      <c r="W313" s="445"/>
      <c r="X313" s="445"/>
      <c r="Y313" s="445"/>
      <c r="Z313" s="445"/>
    </row>
    <row r="314" spans="1:26" ht="15.6" hidden="1" x14ac:dyDescent="0.3">
      <c r="A314" s="445"/>
      <c r="B314" s="445"/>
      <c r="C314" s="445"/>
      <c r="D314" s="445"/>
      <c r="E314" s="505" t="s">
        <v>803</v>
      </c>
      <c r="F314" s="505" t="s">
        <v>804</v>
      </c>
      <c r="G314" s="445"/>
      <c r="H314" s="445"/>
      <c r="I314" s="445"/>
      <c r="J314" s="445"/>
      <c r="K314" s="445"/>
      <c r="L314" s="445"/>
      <c r="M314" s="445"/>
      <c r="N314" s="445"/>
      <c r="O314" s="445"/>
      <c r="P314" s="445"/>
      <c r="Q314" s="445"/>
      <c r="R314" s="445"/>
      <c r="S314" s="445"/>
      <c r="T314" s="445"/>
      <c r="U314" s="445"/>
      <c r="V314" s="445"/>
      <c r="W314" s="445"/>
      <c r="X314" s="445"/>
      <c r="Y314" s="445"/>
      <c r="Z314" s="445"/>
    </row>
    <row r="315" spans="1:26" ht="15.6" hidden="1" x14ac:dyDescent="0.3">
      <c r="A315" s="445"/>
      <c r="B315" s="445"/>
      <c r="C315" s="445"/>
      <c r="D315" s="445"/>
      <c r="E315" s="505" t="s">
        <v>805</v>
      </c>
      <c r="F315" s="505" t="s">
        <v>806</v>
      </c>
      <c r="G315" s="445"/>
      <c r="H315" s="445"/>
      <c r="I315" s="445"/>
      <c r="J315" s="445"/>
      <c r="K315" s="445"/>
      <c r="L315" s="445"/>
      <c r="M315" s="445"/>
      <c r="N315" s="445"/>
      <c r="O315" s="445"/>
      <c r="P315" s="445"/>
      <c r="Q315" s="445"/>
      <c r="R315" s="445"/>
      <c r="S315" s="445"/>
      <c r="T315" s="445"/>
      <c r="U315" s="445"/>
      <c r="V315" s="445"/>
      <c r="W315" s="445"/>
      <c r="X315" s="445"/>
      <c r="Y315" s="445"/>
      <c r="Z315" s="445"/>
    </row>
    <row r="316" spans="1:26" ht="15.6" hidden="1" x14ac:dyDescent="0.3">
      <c r="A316" s="445"/>
      <c r="B316" s="445"/>
      <c r="C316" s="445"/>
      <c r="D316" s="445"/>
      <c r="E316" s="505" t="s">
        <v>807</v>
      </c>
      <c r="F316" s="505" t="s">
        <v>808</v>
      </c>
      <c r="G316" s="445"/>
      <c r="H316" s="445"/>
      <c r="I316" s="445"/>
      <c r="J316" s="445"/>
      <c r="K316" s="445"/>
      <c r="L316" s="445"/>
      <c r="M316" s="445"/>
      <c r="N316" s="445"/>
      <c r="O316" s="445"/>
      <c r="P316" s="445"/>
      <c r="Q316" s="445"/>
      <c r="R316" s="445"/>
      <c r="S316" s="445"/>
      <c r="T316" s="445"/>
      <c r="U316" s="445"/>
      <c r="V316" s="445"/>
      <c r="W316" s="445"/>
      <c r="X316" s="445"/>
      <c r="Y316" s="445"/>
      <c r="Z316" s="445"/>
    </row>
    <row r="317" spans="1:26" ht="15.6" hidden="1" x14ac:dyDescent="0.3">
      <c r="A317" s="445"/>
      <c r="B317" s="445"/>
      <c r="C317" s="445"/>
      <c r="D317" s="445"/>
      <c r="E317" s="505" t="s">
        <v>809</v>
      </c>
      <c r="F317" s="505" t="s">
        <v>810</v>
      </c>
      <c r="G317" s="445"/>
      <c r="H317" s="445"/>
      <c r="I317" s="445"/>
      <c r="J317" s="445"/>
      <c r="K317" s="445"/>
      <c r="L317" s="445"/>
      <c r="M317" s="445"/>
      <c r="N317" s="445"/>
      <c r="O317" s="445"/>
      <c r="P317" s="445"/>
      <c r="Q317" s="445"/>
      <c r="R317" s="445"/>
      <c r="S317" s="445"/>
      <c r="T317" s="445"/>
      <c r="U317" s="445"/>
      <c r="V317" s="445"/>
      <c r="W317" s="445"/>
      <c r="X317" s="445"/>
      <c r="Y317" s="445"/>
      <c r="Z317" s="445"/>
    </row>
    <row r="318" spans="1:26" ht="15.6" hidden="1" x14ac:dyDescent="0.3">
      <c r="A318" s="445"/>
      <c r="B318" s="445"/>
      <c r="C318" s="445"/>
      <c r="D318" s="445"/>
      <c r="E318" s="505" t="s">
        <v>811</v>
      </c>
      <c r="F318" s="505" t="s">
        <v>812</v>
      </c>
      <c r="G318" s="445"/>
      <c r="H318" s="445"/>
      <c r="I318" s="445"/>
      <c r="J318" s="445"/>
      <c r="K318" s="445"/>
      <c r="L318" s="445"/>
      <c r="M318" s="445"/>
      <c r="N318" s="445"/>
      <c r="O318" s="445"/>
      <c r="P318" s="445"/>
      <c r="Q318" s="445"/>
      <c r="R318" s="445"/>
      <c r="S318" s="445"/>
      <c r="T318" s="445"/>
      <c r="U318" s="445"/>
      <c r="V318" s="445"/>
      <c r="W318" s="445"/>
      <c r="X318" s="445"/>
      <c r="Y318" s="445"/>
      <c r="Z318" s="445"/>
    </row>
    <row r="319" spans="1:26" ht="15.6" hidden="1" x14ac:dyDescent="0.3">
      <c r="A319" s="445"/>
      <c r="B319" s="445"/>
      <c r="C319" s="445"/>
      <c r="D319" s="445"/>
      <c r="E319" s="505" t="s">
        <v>813</v>
      </c>
      <c r="F319" s="505" t="s">
        <v>814</v>
      </c>
      <c r="G319" s="445"/>
      <c r="H319" s="445"/>
      <c r="I319" s="445"/>
      <c r="J319" s="445"/>
      <c r="K319" s="445"/>
      <c r="L319" s="445"/>
      <c r="M319" s="445"/>
      <c r="N319" s="445"/>
      <c r="O319" s="445"/>
      <c r="P319" s="445"/>
      <c r="Q319" s="445"/>
      <c r="R319" s="445"/>
      <c r="S319" s="445"/>
      <c r="T319" s="445"/>
      <c r="U319" s="445"/>
      <c r="V319" s="445"/>
      <c r="W319" s="445"/>
      <c r="X319" s="445"/>
      <c r="Y319" s="445"/>
      <c r="Z319" s="445"/>
    </row>
    <row r="320" spans="1:26" ht="15.6" hidden="1" x14ac:dyDescent="0.3">
      <c r="A320" s="445"/>
      <c r="B320" s="445"/>
      <c r="C320" s="445"/>
      <c r="D320" s="445"/>
      <c r="E320" s="505" t="s">
        <v>815</v>
      </c>
      <c r="F320" s="505" t="s">
        <v>816</v>
      </c>
      <c r="G320" s="445"/>
      <c r="H320" s="445"/>
      <c r="I320" s="445"/>
      <c r="J320" s="445"/>
      <c r="K320" s="445"/>
      <c r="L320" s="445"/>
      <c r="M320" s="445"/>
      <c r="N320" s="445"/>
      <c r="O320" s="445"/>
      <c r="P320" s="445"/>
      <c r="Q320" s="445"/>
      <c r="R320" s="445"/>
      <c r="S320" s="445"/>
      <c r="T320" s="445"/>
      <c r="U320" s="445"/>
      <c r="V320" s="445"/>
      <c r="W320" s="445"/>
      <c r="X320" s="445"/>
      <c r="Y320" s="445"/>
      <c r="Z320" s="445"/>
    </row>
    <row r="321" spans="1:26" ht="15.6" hidden="1" x14ac:dyDescent="0.3">
      <c r="A321" s="445"/>
      <c r="B321" s="445"/>
      <c r="C321" s="445"/>
      <c r="D321" s="445"/>
      <c r="E321" s="505" t="s">
        <v>817</v>
      </c>
      <c r="F321" s="505" t="s">
        <v>818</v>
      </c>
      <c r="G321" s="445"/>
      <c r="H321" s="445"/>
      <c r="I321" s="445"/>
      <c r="J321" s="445"/>
      <c r="K321" s="445"/>
      <c r="L321" s="445"/>
      <c r="M321" s="445"/>
      <c r="N321" s="445"/>
      <c r="O321" s="445"/>
      <c r="P321" s="445"/>
      <c r="Q321" s="445"/>
      <c r="R321" s="445"/>
      <c r="S321" s="445"/>
      <c r="T321" s="445"/>
      <c r="U321" s="445"/>
      <c r="V321" s="445"/>
      <c r="W321" s="445"/>
      <c r="X321" s="445"/>
      <c r="Y321" s="445"/>
      <c r="Z321" s="445"/>
    </row>
    <row r="322" spans="1:26" ht="15.6" hidden="1" x14ac:dyDescent="0.3">
      <c r="A322" s="445"/>
      <c r="B322" s="445"/>
      <c r="C322" s="445"/>
      <c r="D322" s="445"/>
      <c r="E322" s="505" t="s">
        <v>819</v>
      </c>
      <c r="F322" s="505" t="s">
        <v>820</v>
      </c>
      <c r="G322" s="445"/>
      <c r="H322" s="445"/>
      <c r="I322" s="445"/>
      <c r="J322" s="445"/>
      <c r="K322" s="445"/>
      <c r="L322" s="445"/>
      <c r="M322" s="445"/>
      <c r="N322" s="445"/>
      <c r="O322" s="445"/>
      <c r="P322" s="445"/>
      <c r="Q322" s="445"/>
      <c r="R322" s="445"/>
      <c r="S322" s="445"/>
      <c r="T322" s="445"/>
      <c r="U322" s="445"/>
      <c r="V322" s="445"/>
      <c r="W322" s="445"/>
      <c r="X322" s="445"/>
      <c r="Y322" s="445"/>
      <c r="Z322" s="445"/>
    </row>
    <row r="323" spans="1:26" ht="15.6" hidden="1" x14ac:dyDescent="0.3">
      <c r="A323" s="445"/>
      <c r="B323" s="445"/>
      <c r="C323" s="445"/>
      <c r="D323" s="445"/>
      <c r="E323" s="505" t="s">
        <v>821</v>
      </c>
      <c r="F323" s="505" t="s">
        <v>822</v>
      </c>
      <c r="G323" s="445"/>
      <c r="H323" s="445"/>
      <c r="I323" s="445"/>
      <c r="J323" s="445"/>
      <c r="K323" s="445"/>
      <c r="L323" s="445"/>
      <c r="M323" s="445"/>
      <c r="N323" s="445"/>
      <c r="O323" s="445"/>
      <c r="P323" s="445"/>
      <c r="Q323" s="445"/>
      <c r="R323" s="445"/>
      <c r="S323" s="445"/>
      <c r="T323" s="445"/>
      <c r="U323" s="445"/>
      <c r="V323" s="445"/>
      <c r="W323" s="445"/>
      <c r="X323" s="445"/>
      <c r="Y323" s="445"/>
      <c r="Z323" s="445"/>
    </row>
    <row r="324" spans="1:26" ht="15.6" hidden="1" x14ac:dyDescent="0.3">
      <c r="A324" s="445"/>
      <c r="B324" s="445"/>
      <c r="C324" s="445"/>
      <c r="D324" s="445"/>
      <c r="E324" s="505" t="s">
        <v>823</v>
      </c>
      <c r="F324" s="505" t="s">
        <v>824</v>
      </c>
      <c r="G324" s="445"/>
      <c r="H324" s="445"/>
      <c r="I324" s="445"/>
      <c r="J324" s="445"/>
      <c r="K324" s="445"/>
      <c r="L324" s="445"/>
      <c r="M324" s="445"/>
      <c r="N324" s="445"/>
      <c r="O324" s="445"/>
      <c r="P324" s="445"/>
      <c r="Q324" s="445"/>
      <c r="R324" s="445"/>
      <c r="S324" s="445"/>
      <c r="T324" s="445"/>
      <c r="U324" s="445"/>
      <c r="V324" s="445"/>
      <c r="W324" s="445"/>
      <c r="X324" s="445"/>
      <c r="Y324" s="445"/>
      <c r="Z324" s="445"/>
    </row>
    <row r="325" spans="1:26" ht="15.6" hidden="1" x14ac:dyDescent="0.3">
      <c r="A325" s="445"/>
      <c r="B325" s="445"/>
      <c r="C325" s="445"/>
      <c r="D325" s="445"/>
      <c r="E325" s="505" t="s">
        <v>825</v>
      </c>
      <c r="F325" s="505" t="s">
        <v>826</v>
      </c>
      <c r="G325" s="445"/>
      <c r="H325" s="445"/>
      <c r="I325" s="445"/>
      <c r="J325" s="445"/>
      <c r="K325" s="445"/>
      <c r="L325" s="445"/>
      <c r="M325" s="445"/>
      <c r="N325" s="445"/>
      <c r="O325" s="445"/>
      <c r="P325" s="445"/>
      <c r="Q325" s="445"/>
      <c r="R325" s="445"/>
      <c r="S325" s="445"/>
      <c r="T325" s="445"/>
      <c r="U325" s="445"/>
      <c r="V325" s="445"/>
      <c r="W325" s="445"/>
      <c r="X325" s="445"/>
      <c r="Y325" s="445"/>
      <c r="Z325" s="445"/>
    </row>
    <row r="326" spans="1:26" ht="15.6" hidden="1" x14ac:dyDescent="0.3">
      <c r="A326" s="445"/>
      <c r="B326" s="445"/>
      <c r="C326" s="445"/>
      <c r="D326" s="445"/>
      <c r="E326" s="505" t="s">
        <v>827</v>
      </c>
      <c r="F326" s="505" t="s">
        <v>828</v>
      </c>
      <c r="G326" s="445"/>
      <c r="H326" s="445"/>
      <c r="I326" s="445"/>
      <c r="J326" s="445"/>
      <c r="K326" s="445"/>
      <c r="L326" s="445"/>
      <c r="M326" s="445"/>
      <c r="N326" s="445"/>
      <c r="O326" s="445"/>
      <c r="P326" s="445"/>
      <c r="Q326" s="445"/>
      <c r="R326" s="445"/>
      <c r="S326" s="445"/>
      <c r="T326" s="445"/>
      <c r="U326" s="445"/>
      <c r="V326" s="445"/>
      <c r="W326" s="445"/>
      <c r="X326" s="445"/>
      <c r="Y326" s="445"/>
      <c r="Z326" s="445"/>
    </row>
    <row r="327" spans="1:26" ht="15.6" hidden="1" x14ac:dyDescent="0.3">
      <c r="A327" s="445"/>
      <c r="B327" s="445"/>
      <c r="C327" s="445"/>
      <c r="D327" s="445"/>
      <c r="E327" s="505" t="s">
        <v>829</v>
      </c>
      <c r="F327" s="505" t="s">
        <v>830</v>
      </c>
      <c r="G327" s="445"/>
      <c r="H327" s="445"/>
      <c r="I327" s="445"/>
      <c r="J327" s="445"/>
      <c r="K327" s="445"/>
      <c r="L327" s="445"/>
      <c r="M327" s="445"/>
      <c r="N327" s="445"/>
      <c r="O327" s="445"/>
      <c r="P327" s="445"/>
      <c r="Q327" s="445"/>
      <c r="R327" s="445"/>
      <c r="S327" s="445"/>
      <c r="T327" s="445"/>
      <c r="U327" s="445"/>
      <c r="V327" s="445"/>
      <c r="W327" s="445"/>
      <c r="X327" s="445"/>
      <c r="Y327" s="445"/>
      <c r="Z327" s="445"/>
    </row>
    <row r="328" spans="1:26" ht="15.6" hidden="1" x14ac:dyDescent="0.3">
      <c r="A328" s="445"/>
      <c r="B328" s="445"/>
      <c r="C328" s="445"/>
      <c r="D328" s="445"/>
      <c r="E328" s="505" t="s">
        <v>831</v>
      </c>
      <c r="F328" s="505" t="s">
        <v>832</v>
      </c>
      <c r="G328" s="445"/>
      <c r="H328" s="445"/>
      <c r="I328" s="445"/>
      <c r="J328" s="445"/>
      <c r="K328" s="445"/>
      <c r="L328" s="445"/>
      <c r="M328" s="445"/>
      <c r="N328" s="445"/>
      <c r="O328" s="445"/>
      <c r="P328" s="445"/>
      <c r="Q328" s="445"/>
      <c r="R328" s="445"/>
      <c r="S328" s="445"/>
      <c r="T328" s="445"/>
      <c r="U328" s="445"/>
      <c r="V328" s="445"/>
      <c r="W328" s="445"/>
      <c r="X328" s="445"/>
      <c r="Y328" s="445"/>
      <c r="Z328" s="445"/>
    </row>
    <row r="329" spans="1:26" ht="15.6" hidden="1" x14ac:dyDescent="0.3">
      <c r="A329" s="445"/>
      <c r="B329" s="445"/>
      <c r="C329" s="445"/>
      <c r="D329" s="445"/>
      <c r="E329" s="505" t="s">
        <v>833</v>
      </c>
      <c r="F329" s="505" t="s">
        <v>834</v>
      </c>
      <c r="G329" s="445"/>
      <c r="H329" s="445"/>
      <c r="I329" s="445"/>
      <c r="J329" s="445"/>
      <c r="K329" s="445"/>
      <c r="L329" s="445"/>
      <c r="M329" s="445"/>
      <c r="N329" s="445"/>
      <c r="O329" s="445"/>
      <c r="P329" s="445"/>
      <c r="Q329" s="445"/>
      <c r="R329" s="445"/>
      <c r="S329" s="445"/>
      <c r="T329" s="445"/>
      <c r="U329" s="445"/>
      <c r="V329" s="445"/>
      <c r="W329" s="445"/>
      <c r="X329" s="445"/>
      <c r="Y329" s="445"/>
      <c r="Z329" s="445"/>
    </row>
    <row r="330" spans="1:26" ht="15.6" hidden="1" x14ac:dyDescent="0.3">
      <c r="A330" s="445"/>
      <c r="B330" s="445"/>
      <c r="C330" s="445"/>
      <c r="D330" s="445"/>
      <c r="E330" s="505" t="s">
        <v>835</v>
      </c>
      <c r="F330" s="505" t="s">
        <v>836</v>
      </c>
      <c r="G330" s="445"/>
      <c r="H330" s="445"/>
      <c r="I330" s="445"/>
      <c r="J330" s="445"/>
      <c r="K330" s="445"/>
      <c r="L330" s="445"/>
      <c r="M330" s="445"/>
      <c r="N330" s="445"/>
      <c r="O330" s="445"/>
      <c r="P330" s="445"/>
      <c r="Q330" s="445"/>
      <c r="R330" s="445"/>
      <c r="S330" s="445"/>
      <c r="T330" s="445"/>
      <c r="U330" s="445"/>
      <c r="V330" s="445"/>
      <c r="W330" s="445"/>
      <c r="X330" s="445"/>
      <c r="Y330" s="445"/>
      <c r="Z330" s="445"/>
    </row>
    <row r="331" spans="1:26" ht="15.6" hidden="1" x14ac:dyDescent="0.3">
      <c r="A331" s="445"/>
      <c r="B331" s="445"/>
      <c r="C331" s="445"/>
      <c r="D331" s="445"/>
      <c r="E331" s="505" t="s">
        <v>837</v>
      </c>
      <c r="F331" s="505" t="s">
        <v>838</v>
      </c>
      <c r="G331" s="445"/>
      <c r="H331" s="445"/>
      <c r="I331" s="445"/>
      <c r="J331" s="445"/>
      <c r="K331" s="445"/>
      <c r="L331" s="445"/>
      <c r="M331" s="445"/>
      <c r="N331" s="445"/>
      <c r="O331" s="445"/>
      <c r="P331" s="445"/>
      <c r="Q331" s="445"/>
      <c r="R331" s="445"/>
      <c r="S331" s="445"/>
      <c r="T331" s="445"/>
      <c r="U331" s="445"/>
      <c r="V331" s="445"/>
      <c r="W331" s="445"/>
      <c r="X331" s="445"/>
      <c r="Y331" s="445"/>
      <c r="Z331" s="445"/>
    </row>
    <row r="332" spans="1:26" ht="15.6" hidden="1" x14ac:dyDescent="0.3">
      <c r="A332" s="445"/>
      <c r="B332" s="445"/>
      <c r="C332" s="445"/>
      <c r="D332" s="445"/>
      <c r="E332" s="505" t="s">
        <v>839</v>
      </c>
      <c r="F332" s="505" t="s">
        <v>840</v>
      </c>
      <c r="G332" s="445"/>
      <c r="H332" s="445"/>
      <c r="I332" s="445"/>
      <c r="J332" s="445"/>
      <c r="K332" s="445"/>
      <c r="L332" s="445"/>
      <c r="M332" s="445"/>
      <c r="N332" s="445"/>
      <c r="O332" s="445"/>
      <c r="P332" s="445"/>
      <c r="Q332" s="445"/>
      <c r="R332" s="445"/>
      <c r="S332" s="445"/>
      <c r="T332" s="445"/>
      <c r="U332" s="445"/>
      <c r="V332" s="445"/>
      <c r="W332" s="445"/>
      <c r="X332" s="445"/>
      <c r="Y332" s="445"/>
      <c r="Z332" s="445"/>
    </row>
    <row r="333" spans="1:26" ht="15.6" hidden="1" x14ac:dyDescent="0.3">
      <c r="A333" s="445"/>
      <c r="B333" s="445"/>
      <c r="C333" s="445"/>
      <c r="D333" s="445"/>
      <c r="E333" s="505" t="s">
        <v>841</v>
      </c>
      <c r="F333" s="505" t="s">
        <v>842</v>
      </c>
      <c r="G333" s="445"/>
      <c r="H333" s="445"/>
      <c r="I333" s="445"/>
      <c r="J333" s="445"/>
      <c r="K333" s="445"/>
      <c r="L333" s="445"/>
      <c r="M333" s="445"/>
      <c r="N333" s="445"/>
      <c r="O333" s="445"/>
      <c r="P333" s="445"/>
      <c r="Q333" s="445"/>
      <c r="R333" s="445"/>
      <c r="S333" s="445"/>
      <c r="T333" s="445"/>
      <c r="U333" s="445"/>
      <c r="V333" s="445"/>
      <c r="W333" s="445"/>
      <c r="X333" s="445"/>
      <c r="Y333" s="445"/>
      <c r="Z333" s="445"/>
    </row>
    <row r="334" spans="1:26" ht="15.6" hidden="1" x14ac:dyDescent="0.3">
      <c r="A334" s="445"/>
      <c r="B334" s="445"/>
      <c r="C334" s="445"/>
      <c r="D334" s="445"/>
      <c r="E334" s="505" t="s">
        <v>843</v>
      </c>
      <c r="F334" s="505" t="s">
        <v>844</v>
      </c>
      <c r="G334" s="445"/>
      <c r="H334" s="445"/>
      <c r="I334" s="445"/>
      <c r="J334" s="445"/>
      <c r="K334" s="445"/>
      <c r="L334" s="445"/>
      <c r="M334" s="445"/>
      <c r="N334" s="445"/>
      <c r="O334" s="445"/>
      <c r="P334" s="445"/>
      <c r="Q334" s="445"/>
      <c r="R334" s="445"/>
      <c r="S334" s="445"/>
      <c r="T334" s="445"/>
      <c r="U334" s="445"/>
      <c r="V334" s="445"/>
      <c r="W334" s="445"/>
      <c r="X334" s="445"/>
      <c r="Y334" s="445"/>
      <c r="Z334" s="445"/>
    </row>
    <row r="335" spans="1:26" ht="15.6" hidden="1" x14ac:dyDescent="0.3">
      <c r="A335" s="445"/>
      <c r="B335" s="445"/>
      <c r="C335" s="445"/>
      <c r="D335" s="445"/>
      <c r="E335" s="505" t="s">
        <v>845</v>
      </c>
      <c r="F335" s="505" t="s">
        <v>846</v>
      </c>
      <c r="G335" s="445"/>
      <c r="H335" s="445"/>
      <c r="I335" s="445"/>
      <c r="J335" s="445"/>
      <c r="K335" s="445"/>
      <c r="L335" s="445"/>
      <c r="M335" s="445"/>
      <c r="N335" s="445"/>
      <c r="O335" s="445"/>
      <c r="P335" s="445"/>
      <c r="Q335" s="445"/>
      <c r="R335" s="445"/>
      <c r="S335" s="445"/>
      <c r="T335" s="445"/>
      <c r="U335" s="445"/>
      <c r="V335" s="445"/>
      <c r="W335" s="445"/>
      <c r="X335" s="445"/>
      <c r="Y335" s="445"/>
      <c r="Z335" s="445"/>
    </row>
    <row r="336" spans="1:26" ht="15.6" hidden="1" x14ac:dyDescent="0.3">
      <c r="A336" s="445"/>
      <c r="B336" s="445"/>
      <c r="C336" s="445"/>
      <c r="D336" s="445"/>
      <c r="E336" s="505" t="s">
        <v>847</v>
      </c>
      <c r="F336" s="505" t="s">
        <v>848</v>
      </c>
      <c r="G336" s="445"/>
      <c r="H336" s="445"/>
      <c r="I336" s="445"/>
      <c r="J336" s="445"/>
      <c r="K336" s="445"/>
      <c r="L336" s="445"/>
      <c r="M336" s="445"/>
      <c r="N336" s="445"/>
      <c r="O336" s="445"/>
      <c r="P336" s="445"/>
      <c r="Q336" s="445"/>
      <c r="R336" s="445"/>
      <c r="S336" s="445"/>
      <c r="T336" s="445"/>
      <c r="U336" s="445"/>
      <c r="V336" s="445"/>
      <c r="W336" s="445"/>
      <c r="X336" s="445"/>
      <c r="Y336" s="445"/>
      <c r="Z336" s="445"/>
    </row>
    <row r="337" spans="1:26" ht="15.6" hidden="1" x14ac:dyDescent="0.3">
      <c r="A337" s="445"/>
      <c r="B337" s="445"/>
      <c r="C337" s="445"/>
      <c r="D337" s="445"/>
      <c r="E337" s="505" t="s">
        <v>849</v>
      </c>
      <c r="F337" s="505" t="s">
        <v>850</v>
      </c>
      <c r="G337" s="445"/>
      <c r="H337" s="445"/>
      <c r="I337" s="445"/>
      <c r="J337" s="445"/>
      <c r="K337" s="445"/>
      <c r="L337" s="445"/>
      <c r="M337" s="445"/>
      <c r="N337" s="445"/>
      <c r="O337" s="445"/>
      <c r="P337" s="445"/>
      <c r="Q337" s="445"/>
      <c r="R337" s="445"/>
      <c r="S337" s="445"/>
      <c r="T337" s="445"/>
      <c r="U337" s="445"/>
      <c r="V337" s="445"/>
      <c r="W337" s="445"/>
      <c r="X337" s="445"/>
      <c r="Y337" s="445"/>
      <c r="Z337" s="445"/>
    </row>
    <row r="338" spans="1:26" ht="15.6" hidden="1" x14ac:dyDescent="0.3">
      <c r="A338" s="445"/>
      <c r="B338" s="445"/>
      <c r="C338" s="445"/>
      <c r="D338" s="445"/>
      <c r="E338" s="505" t="s">
        <v>851</v>
      </c>
      <c r="F338" s="505" t="s">
        <v>852</v>
      </c>
      <c r="G338" s="445"/>
      <c r="H338" s="445"/>
      <c r="I338" s="445"/>
      <c r="J338" s="445"/>
      <c r="K338" s="445"/>
      <c r="L338" s="445"/>
      <c r="M338" s="445"/>
      <c r="N338" s="445"/>
      <c r="O338" s="445"/>
      <c r="P338" s="445"/>
      <c r="Q338" s="445"/>
      <c r="R338" s="445"/>
      <c r="S338" s="445"/>
      <c r="T338" s="445"/>
      <c r="U338" s="445"/>
      <c r="V338" s="445"/>
      <c r="W338" s="445"/>
      <c r="X338" s="445"/>
      <c r="Y338" s="445"/>
      <c r="Z338" s="445"/>
    </row>
    <row r="339" spans="1:26" ht="15.6" hidden="1" x14ac:dyDescent="0.3">
      <c r="A339" s="445"/>
      <c r="B339" s="445"/>
      <c r="C339" s="445"/>
      <c r="D339" s="445"/>
      <c r="E339" s="505" t="s">
        <v>853</v>
      </c>
      <c r="F339" s="505" t="s">
        <v>854</v>
      </c>
      <c r="G339" s="445"/>
      <c r="H339" s="445"/>
      <c r="I339" s="445"/>
      <c r="J339" s="445"/>
      <c r="K339" s="445"/>
      <c r="L339" s="445"/>
      <c r="M339" s="445"/>
      <c r="N339" s="445"/>
      <c r="O339" s="445"/>
      <c r="P339" s="445"/>
      <c r="Q339" s="445"/>
      <c r="R339" s="445"/>
      <c r="S339" s="445"/>
      <c r="T339" s="445"/>
      <c r="U339" s="445"/>
      <c r="V339" s="445"/>
      <c r="W339" s="445"/>
      <c r="X339" s="445"/>
      <c r="Y339" s="445"/>
      <c r="Z339" s="445"/>
    </row>
    <row r="340" spans="1:26" ht="15.6" hidden="1" x14ac:dyDescent="0.3">
      <c r="A340" s="445"/>
      <c r="B340" s="445"/>
      <c r="C340" s="445"/>
      <c r="D340" s="445"/>
      <c r="E340" s="505" t="s">
        <v>855</v>
      </c>
      <c r="F340" s="505" t="s">
        <v>856</v>
      </c>
      <c r="G340" s="445"/>
      <c r="H340" s="445"/>
      <c r="I340" s="445"/>
      <c r="J340" s="445"/>
      <c r="K340" s="445"/>
      <c r="L340" s="445"/>
      <c r="M340" s="445"/>
      <c r="N340" s="445"/>
      <c r="O340" s="445"/>
      <c r="P340" s="445"/>
      <c r="Q340" s="445"/>
      <c r="R340" s="445"/>
      <c r="S340" s="445"/>
      <c r="T340" s="445"/>
      <c r="U340" s="445"/>
      <c r="V340" s="445"/>
      <c r="W340" s="445"/>
      <c r="X340" s="445"/>
      <c r="Y340" s="445"/>
      <c r="Z340" s="445"/>
    </row>
    <row r="341" spans="1:26" ht="15.6" hidden="1" x14ac:dyDescent="0.3">
      <c r="A341" s="445"/>
      <c r="B341" s="445"/>
      <c r="C341" s="445"/>
      <c r="D341" s="445"/>
      <c r="E341" s="505" t="s">
        <v>857</v>
      </c>
      <c r="F341" s="505" t="s">
        <v>858</v>
      </c>
      <c r="G341" s="445"/>
      <c r="H341" s="445"/>
      <c r="I341" s="445"/>
      <c r="J341" s="445"/>
      <c r="K341" s="445"/>
      <c r="L341" s="445"/>
      <c r="M341" s="445"/>
      <c r="N341" s="445"/>
      <c r="O341" s="445"/>
      <c r="P341" s="445"/>
      <c r="Q341" s="445"/>
      <c r="R341" s="445"/>
      <c r="S341" s="445"/>
      <c r="T341" s="445"/>
      <c r="U341" s="445"/>
      <c r="V341" s="445"/>
      <c r="W341" s="445"/>
      <c r="X341" s="445"/>
      <c r="Y341" s="445"/>
      <c r="Z341" s="445"/>
    </row>
    <row r="342" spans="1:26" ht="15.6" hidden="1" x14ac:dyDescent="0.3">
      <c r="A342" s="445"/>
      <c r="B342" s="445"/>
      <c r="C342" s="445"/>
      <c r="D342" s="445"/>
      <c r="E342" s="505" t="s">
        <v>859</v>
      </c>
      <c r="F342" s="505" t="s">
        <v>860</v>
      </c>
      <c r="G342" s="445"/>
      <c r="H342" s="445"/>
      <c r="I342" s="445"/>
      <c r="J342" s="445"/>
      <c r="K342" s="445"/>
      <c r="L342" s="445"/>
      <c r="M342" s="445"/>
      <c r="N342" s="445"/>
      <c r="O342" s="445"/>
      <c r="P342" s="445"/>
      <c r="Q342" s="445"/>
      <c r="R342" s="445"/>
      <c r="S342" s="445"/>
      <c r="T342" s="445"/>
      <c r="U342" s="445"/>
      <c r="V342" s="445"/>
      <c r="W342" s="445"/>
      <c r="X342" s="445"/>
      <c r="Y342" s="445"/>
      <c r="Z342" s="445"/>
    </row>
    <row r="343" spans="1:26" ht="15.6" hidden="1" x14ac:dyDescent="0.3">
      <c r="A343" s="445"/>
      <c r="B343" s="445"/>
      <c r="C343" s="445"/>
      <c r="D343" s="445"/>
      <c r="E343" s="505" t="s">
        <v>861</v>
      </c>
      <c r="F343" s="505" t="s">
        <v>862</v>
      </c>
      <c r="G343" s="445"/>
      <c r="H343" s="445"/>
      <c r="I343" s="445"/>
      <c r="J343" s="445"/>
      <c r="K343" s="445"/>
      <c r="L343" s="445"/>
      <c r="M343" s="445"/>
      <c r="N343" s="445"/>
      <c r="O343" s="445"/>
      <c r="P343" s="445"/>
      <c r="Q343" s="445"/>
      <c r="R343" s="445"/>
      <c r="S343" s="445"/>
      <c r="T343" s="445"/>
      <c r="U343" s="445"/>
      <c r="V343" s="445"/>
      <c r="W343" s="445"/>
      <c r="X343" s="445"/>
      <c r="Y343" s="445"/>
      <c r="Z343" s="445"/>
    </row>
    <row r="344" spans="1:26" ht="15.6" hidden="1" x14ac:dyDescent="0.3">
      <c r="A344" s="445"/>
      <c r="B344" s="445"/>
      <c r="C344" s="445"/>
      <c r="D344" s="445"/>
      <c r="E344" s="505" t="s">
        <v>863</v>
      </c>
      <c r="F344" s="505" t="s">
        <v>864</v>
      </c>
      <c r="G344" s="445"/>
      <c r="H344" s="445"/>
      <c r="I344" s="445"/>
      <c r="J344" s="445"/>
      <c r="K344" s="445"/>
      <c r="L344" s="445"/>
      <c r="M344" s="445"/>
      <c r="N344" s="445"/>
      <c r="O344" s="445"/>
      <c r="P344" s="445"/>
      <c r="Q344" s="445"/>
      <c r="R344" s="445"/>
      <c r="S344" s="445"/>
      <c r="T344" s="445"/>
      <c r="U344" s="445"/>
      <c r="V344" s="445"/>
      <c r="W344" s="445"/>
      <c r="X344" s="445"/>
      <c r="Y344" s="445"/>
      <c r="Z344" s="445"/>
    </row>
    <row r="345" spans="1:26" ht="15.6" hidden="1" x14ac:dyDescent="0.3">
      <c r="A345" s="445"/>
      <c r="B345" s="445"/>
      <c r="C345" s="445"/>
      <c r="D345" s="445"/>
      <c r="E345" s="505" t="s">
        <v>865</v>
      </c>
      <c r="F345" s="505" t="s">
        <v>866</v>
      </c>
      <c r="G345" s="445"/>
      <c r="H345" s="445"/>
      <c r="I345" s="445"/>
      <c r="J345" s="445"/>
      <c r="K345" s="445"/>
      <c r="L345" s="445"/>
      <c r="M345" s="445"/>
      <c r="N345" s="445"/>
      <c r="O345" s="445"/>
      <c r="P345" s="445"/>
      <c r="Q345" s="445"/>
      <c r="R345" s="445"/>
      <c r="S345" s="445"/>
      <c r="T345" s="445"/>
      <c r="U345" s="445"/>
      <c r="V345" s="445"/>
      <c r="W345" s="445"/>
      <c r="X345" s="445"/>
      <c r="Y345" s="445"/>
      <c r="Z345" s="445"/>
    </row>
    <row r="346" spans="1:26" ht="15.6" hidden="1" x14ac:dyDescent="0.3">
      <c r="A346" s="445"/>
      <c r="B346" s="445"/>
      <c r="C346" s="445"/>
      <c r="D346" s="445"/>
      <c r="E346" s="505" t="s">
        <v>867</v>
      </c>
      <c r="F346" s="505" t="s">
        <v>868</v>
      </c>
      <c r="G346" s="445"/>
      <c r="H346" s="445"/>
      <c r="I346" s="445"/>
      <c r="J346" s="445"/>
      <c r="K346" s="445"/>
      <c r="L346" s="445"/>
      <c r="M346" s="445"/>
      <c r="N346" s="445"/>
      <c r="O346" s="445"/>
      <c r="P346" s="445"/>
      <c r="Q346" s="445"/>
      <c r="R346" s="445"/>
      <c r="S346" s="445"/>
      <c r="T346" s="445"/>
      <c r="U346" s="445"/>
      <c r="V346" s="445"/>
      <c r="W346" s="445"/>
      <c r="X346" s="445"/>
      <c r="Y346" s="445"/>
      <c r="Z346" s="445"/>
    </row>
    <row r="347" spans="1:26" ht="15.6" hidden="1" x14ac:dyDescent="0.3">
      <c r="A347" s="445"/>
      <c r="B347" s="445"/>
      <c r="C347" s="445"/>
      <c r="D347" s="445"/>
      <c r="E347" s="505" t="s">
        <v>869</v>
      </c>
      <c r="F347" s="505" t="s">
        <v>870</v>
      </c>
      <c r="G347" s="445"/>
      <c r="H347" s="445"/>
      <c r="I347" s="445"/>
      <c r="J347" s="445"/>
      <c r="K347" s="445"/>
      <c r="L347" s="445"/>
      <c r="M347" s="445"/>
      <c r="N347" s="445"/>
      <c r="O347" s="445"/>
      <c r="P347" s="445"/>
      <c r="Q347" s="445"/>
      <c r="R347" s="445"/>
      <c r="S347" s="445"/>
      <c r="T347" s="445"/>
      <c r="U347" s="445"/>
      <c r="V347" s="445"/>
      <c r="W347" s="445"/>
      <c r="X347" s="445"/>
      <c r="Y347" s="445"/>
      <c r="Z347" s="445"/>
    </row>
    <row r="348" spans="1:26" ht="15.6" hidden="1" x14ac:dyDescent="0.3">
      <c r="A348" s="445"/>
      <c r="B348" s="445"/>
      <c r="C348" s="445"/>
      <c r="D348" s="445"/>
      <c r="E348" s="505" t="s">
        <v>871</v>
      </c>
      <c r="F348" s="505" t="s">
        <v>872</v>
      </c>
      <c r="G348" s="445"/>
      <c r="H348" s="445"/>
      <c r="I348" s="445"/>
      <c r="J348" s="445"/>
      <c r="K348" s="445"/>
      <c r="L348" s="445"/>
      <c r="M348" s="445"/>
      <c r="N348" s="445"/>
      <c r="O348" s="445"/>
      <c r="P348" s="445"/>
      <c r="Q348" s="445"/>
      <c r="R348" s="445"/>
      <c r="S348" s="445"/>
      <c r="T348" s="445"/>
      <c r="U348" s="445"/>
      <c r="V348" s="445"/>
      <c r="W348" s="445"/>
      <c r="X348" s="445"/>
      <c r="Y348" s="445"/>
      <c r="Z348" s="445"/>
    </row>
    <row r="349" spans="1:26" ht="15.6" hidden="1" x14ac:dyDescent="0.3">
      <c r="A349" s="445"/>
      <c r="B349" s="445"/>
      <c r="C349" s="445"/>
      <c r="D349" s="445"/>
      <c r="E349" s="505" t="s">
        <v>873</v>
      </c>
      <c r="F349" s="505" t="s">
        <v>874</v>
      </c>
      <c r="G349" s="445"/>
      <c r="H349" s="445"/>
      <c r="I349" s="445"/>
      <c r="J349" s="445"/>
      <c r="K349" s="445"/>
      <c r="L349" s="445"/>
      <c r="M349" s="445"/>
      <c r="N349" s="445"/>
      <c r="O349" s="445"/>
      <c r="P349" s="445"/>
      <c r="Q349" s="445"/>
      <c r="R349" s="445"/>
      <c r="S349" s="445"/>
      <c r="T349" s="445"/>
      <c r="U349" s="445"/>
      <c r="V349" s="445"/>
      <c r="W349" s="445"/>
      <c r="X349" s="445"/>
      <c r="Y349" s="445"/>
      <c r="Z349" s="445"/>
    </row>
    <row r="350" spans="1:26" ht="15.6" hidden="1" x14ac:dyDescent="0.3">
      <c r="A350" s="445"/>
      <c r="B350" s="445"/>
      <c r="C350" s="445"/>
      <c r="D350" s="445"/>
      <c r="E350" s="505" t="s">
        <v>875</v>
      </c>
      <c r="F350" s="505" t="s">
        <v>876</v>
      </c>
      <c r="G350" s="445"/>
      <c r="H350" s="445"/>
      <c r="I350" s="445"/>
      <c r="J350" s="445"/>
      <c r="K350" s="445"/>
      <c r="L350" s="445"/>
      <c r="M350" s="445"/>
      <c r="N350" s="445"/>
      <c r="O350" s="445"/>
      <c r="P350" s="445"/>
      <c r="Q350" s="445"/>
      <c r="R350" s="445"/>
      <c r="S350" s="445"/>
      <c r="T350" s="445"/>
      <c r="U350" s="445"/>
      <c r="V350" s="445"/>
      <c r="W350" s="445"/>
      <c r="X350" s="445"/>
      <c r="Y350" s="445"/>
      <c r="Z350" s="445"/>
    </row>
    <row r="351" spans="1:26" ht="15.6" hidden="1" x14ac:dyDescent="0.3">
      <c r="A351" s="445"/>
      <c r="B351" s="445"/>
      <c r="C351" s="445"/>
      <c r="D351" s="445"/>
      <c r="E351" s="505" t="s">
        <v>877</v>
      </c>
      <c r="F351" s="505" t="s">
        <v>878</v>
      </c>
      <c r="G351" s="445"/>
      <c r="H351" s="445"/>
      <c r="I351" s="445"/>
      <c r="J351" s="445"/>
      <c r="K351" s="445"/>
      <c r="L351" s="445"/>
      <c r="M351" s="445"/>
      <c r="N351" s="445"/>
      <c r="O351" s="445"/>
      <c r="P351" s="445"/>
      <c r="Q351" s="445"/>
      <c r="R351" s="445"/>
      <c r="S351" s="445"/>
      <c r="T351" s="445"/>
      <c r="U351" s="445"/>
      <c r="V351" s="445"/>
      <c r="W351" s="445"/>
      <c r="X351" s="445"/>
      <c r="Y351" s="445"/>
      <c r="Z351" s="445"/>
    </row>
    <row r="352" spans="1:26" ht="15.6" hidden="1" x14ac:dyDescent="0.3">
      <c r="A352" s="445"/>
      <c r="B352" s="445"/>
      <c r="C352" s="445"/>
      <c r="D352" s="445"/>
      <c r="E352" s="505" t="s">
        <v>879</v>
      </c>
      <c r="F352" s="505" t="s">
        <v>880</v>
      </c>
      <c r="G352" s="445"/>
      <c r="H352" s="445"/>
      <c r="I352" s="445"/>
      <c r="J352" s="445"/>
      <c r="K352" s="445"/>
      <c r="L352" s="445"/>
      <c r="M352" s="445"/>
      <c r="N352" s="445"/>
      <c r="O352" s="445"/>
      <c r="P352" s="445"/>
      <c r="Q352" s="445"/>
      <c r="R352" s="445"/>
      <c r="S352" s="445"/>
      <c r="T352" s="445"/>
      <c r="U352" s="445"/>
      <c r="V352" s="445"/>
      <c r="W352" s="445"/>
      <c r="X352" s="445"/>
      <c r="Y352" s="445"/>
      <c r="Z352" s="445"/>
    </row>
    <row r="353" spans="1:26" ht="15.6" hidden="1" x14ac:dyDescent="0.3">
      <c r="A353" s="445"/>
      <c r="B353" s="445"/>
      <c r="C353" s="445"/>
      <c r="D353" s="445"/>
      <c r="E353" s="505" t="s">
        <v>239</v>
      </c>
      <c r="F353" s="505" t="s">
        <v>881</v>
      </c>
      <c r="G353" s="445"/>
      <c r="H353" s="445"/>
      <c r="I353" s="445"/>
      <c r="J353" s="445"/>
      <c r="K353" s="445"/>
      <c r="L353" s="445"/>
      <c r="M353" s="445"/>
      <c r="N353" s="445"/>
      <c r="O353" s="445"/>
      <c r="P353" s="445"/>
      <c r="Q353" s="445"/>
      <c r="R353" s="445"/>
      <c r="S353" s="445"/>
      <c r="T353" s="445"/>
      <c r="U353" s="445"/>
      <c r="V353" s="445"/>
      <c r="W353" s="445"/>
      <c r="X353" s="445"/>
      <c r="Y353" s="445"/>
      <c r="Z353" s="445"/>
    </row>
    <row r="354" spans="1:26" ht="15.6" hidden="1" x14ac:dyDescent="0.3">
      <c r="A354" s="445"/>
      <c r="B354" s="445"/>
      <c r="C354" s="445"/>
      <c r="D354" s="445"/>
      <c r="E354" s="505" t="s">
        <v>882</v>
      </c>
      <c r="F354" s="505" t="s">
        <v>883</v>
      </c>
      <c r="G354" s="445"/>
      <c r="H354" s="445"/>
      <c r="I354" s="445"/>
      <c r="J354" s="445"/>
      <c r="K354" s="445"/>
      <c r="L354" s="445"/>
      <c r="M354" s="445"/>
      <c r="N354" s="445"/>
      <c r="O354" s="445"/>
      <c r="P354" s="445"/>
      <c r="Q354" s="445"/>
      <c r="R354" s="445"/>
      <c r="S354" s="445"/>
      <c r="T354" s="445"/>
      <c r="U354" s="445"/>
      <c r="V354" s="445"/>
      <c r="W354" s="445"/>
      <c r="X354" s="445"/>
      <c r="Y354" s="445"/>
      <c r="Z354" s="445"/>
    </row>
    <row r="355" spans="1:26" ht="15.6" hidden="1" x14ac:dyDescent="0.3">
      <c r="A355" s="445"/>
      <c r="B355" s="445"/>
      <c r="C355" s="445"/>
      <c r="D355" s="445"/>
      <c r="E355" s="505" t="s">
        <v>884</v>
      </c>
      <c r="F355" s="505" t="s">
        <v>885</v>
      </c>
      <c r="G355" s="445"/>
      <c r="H355" s="445"/>
      <c r="I355" s="445"/>
      <c r="J355" s="445"/>
      <c r="K355" s="445"/>
      <c r="L355" s="445"/>
      <c r="M355" s="445"/>
      <c r="N355" s="445"/>
      <c r="O355" s="445"/>
      <c r="P355" s="445"/>
      <c r="Q355" s="445"/>
      <c r="R355" s="445"/>
      <c r="S355" s="445"/>
      <c r="T355" s="445"/>
      <c r="U355" s="445"/>
      <c r="V355" s="445"/>
      <c r="W355" s="445"/>
      <c r="X355" s="445"/>
      <c r="Y355" s="445"/>
      <c r="Z355" s="445"/>
    </row>
    <row r="356" spans="1:26" ht="15.6" hidden="1" x14ac:dyDescent="0.3">
      <c r="A356" s="445"/>
      <c r="B356" s="445"/>
      <c r="C356" s="445"/>
      <c r="D356" s="445"/>
      <c r="E356" s="505" t="s">
        <v>90</v>
      </c>
      <c r="F356" s="505" t="s">
        <v>886</v>
      </c>
      <c r="G356" s="445"/>
      <c r="H356" s="445"/>
      <c r="I356" s="445"/>
      <c r="J356" s="445"/>
      <c r="K356" s="445"/>
      <c r="L356" s="445"/>
      <c r="M356" s="445"/>
      <c r="N356" s="445"/>
      <c r="O356" s="445"/>
      <c r="P356" s="445"/>
      <c r="Q356" s="445"/>
      <c r="R356" s="445"/>
      <c r="S356" s="445"/>
      <c r="T356" s="445"/>
      <c r="U356" s="445"/>
      <c r="V356" s="445"/>
      <c r="W356" s="445"/>
      <c r="X356" s="445"/>
      <c r="Y356" s="445"/>
      <c r="Z356" s="445"/>
    </row>
    <row r="357" spans="1:26" ht="15.6" hidden="1" x14ac:dyDescent="0.3">
      <c r="A357" s="445"/>
      <c r="B357" s="445"/>
      <c r="C357" s="445"/>
      <c r="D357" s="445"/>
      <c r="E357" s="505" t="s">
        <v>242</v>
      </c>
      <c r="F357" s="505" t="s">
        <v>887</v>
      </c>
      <c r="G357" s="445"/>
      <c r="H357" s="445"/>
      <c r="I357" s="445"/>
      <c r="J357" s="445"/>
      <c r="K357" s="445"/>
      <c r="L357" s="445"/>
      <c r="M357" s="445"/>
      <c r="N357" s="445"/>
      <c r="O357" s="445"/>
      <c r="P357" s="445"/>
      <c r="Q357" s="445"/>
      <c r="R357" s="445"/>
      <c r="S357" s="445"/>
      <c r="T357" s="445"/>
      <c r="U357" s="445"/>
      <c r="V357" s="445"/>
      <c r="W357" s="445"/>
      <c r="X357" s="445"/>
      <c r="Y357" s="445"/>
      <c r="Z357" s="445"/>
    </row>
    <row r="358" spans="1:26" ht="15.6" hidden="1" x14ac:dyDescent="0.3">
      <c r="A358" s="445"/>
      <c r="B358" s="445"/>
      <c r="C358" s="445"/>
      <c r="D358" s="445"/>
      <c r="E358" s="505" t="s">
        <v>888</v>
      </c>
      <c r="F358" s="505" t="s">
        <v>889</v>
      </c>
      <c r="G358" s="445"/>
      <c r="H358" s="445"/>
      <c r="I358" s="445"/>
      <c r="J358" s="445"/>
      <c r="K358" s="445"/>
      <c r="L358" s="445"/>
      <c r="M358" s="445"/>
      <c r="N358" s="445"/>
      <c r="O358" s="445"/>
      <c r="P358" s="445"/>
      <c r="Q358" s="445"/>
      <c r="R358" s="445"/>
      <c r="S358" s="445"/>
      <c r="T358" s="445"/>
      <c r="U358" s="445"/>
      <c r="V358" s="445"/>
      <c r="W358" s="445"/>
      <c r="X358" s="445"/>
      <c r="Y358" s="445"/>
      <c r="Z358" s="445"/>
    </row>
    <row r="359" spans="1:26" ht="15.6" hidden="1" x14ac:dyDescent="0.3">
      <c r="A359" s="445"/>
      <c r="B359" s="445"/>
      <c r="C359" s="445"/>
      <c r="D359" s="445"/>
      <c r="E359" s="505" t="s">
        <v>243</v>
      </c>
      <c r="F359" s="505" t="s">
        <v>890</v>
      </c>
      <c r="G359" s="445"/>
      <c r="H359" s="445"/>
      <c r="I359" s="445"/>
      <c r="J359" s="445"/>
      <c r="K359" s="445"/>
      <c r="L359" s="445"/>
      <c r="M359" s="445"/>
      <c r="N359" s="445"/>
      <c r="O359" s="445"/>
      <c r="P359" s="445"/>
      <c r="Q359" s="445"/>
      <c r="R359" s="445"/>
      <c r="S359" s="445"/>
      <c r="T359" s="445"/>
      <c r="U359" s="445"/>
      <c r="V359" s="445"/>
      <c r="W359" s="445"/>
      <c r="X359" s="445"/>
      <c r="Y359" s="445"/>
      <c r="Z359" s="445"/>
    </row>
    <row r="360" spans="1:26" ht="15.6" hidden="1" x14ac:dyDescent="0.3">
      <c r="A360" s="445"/>
      <c r="B360" s="445"/>
      <c r="C360" s="445"/>
      <c r="D360" s="445"/>
      <c r="E360" s="505" t="s">
        <v>891</v>
      </c>
      <c r="F360" s="505" t="s">
        <v>892</v>
      </c>
      <c r="G360" s="445"/>
      <c r="H360" s="445"/>
      <c r="I360" s="445"/>
      <c r="J360" s="445"/>
      <c r="K360" s="445"/>
      <c r="L360" s="445"/>
      <c r="M360" s="445"/>
      <c r="N360" s="445"/>
      <c r="O360" s="445"/>
      <c r="P360" s="445"/>
      <c r="Q360" s="445"/>
      <c r="R360" s="445"/>
      <c r="S360" s="445"/>
      <c r="T360" s="445"/>
      <c r="U360" s="445"/>
      <c r="V360" s="445"/>
      <c r="W360" s="445"/>
      <c r="X360" s="445"/>
      <c r="Y360" s="445"/>
      <c r="Z360" s="445"/>
    </row>
    <row r="361" spans="1:26" ht="15.6" hidden="1" x14ac:dyDescent="0.3">
      <c r="A361" s="445"/>
      <c r="B361" s="445"/>
      <c r="C361" s="445"/>
      <c r="D361" s="445"/>
      <c r="E361" s="505" t="s">
        <v>893</v>
      </c>
      <c r="F361" s="505" t="s">
        <v>894</v>
      </c>
      <c r="G361" s="445"/>
      <c r="H361" s="445"/>
      <c r="I361" s="445"/>
      <c r="J361" s="445"/>
      <c r="K361" s="445"/>
      <c r="L361" s="445"/>
      <c r="M361" s="445"/>
      <c r="N361" s="445"/>
      <c r="O361" s="445"/>
      <c r="P361" s="445"/>
      <c r="Q361" s="445"/>
      <c r="R361" s="445"/>
      <c r="S361" s="445"/>
      <c r="T361" s="445"/>
      <c r="U361" s="445"/>
      <c r="V361" s="445"/>
      <c r="W361" s="445"/>
      <c r="X361" s="445"/>
      <c r="Y361" s="445"/>
      <c r="Z361" s="445"/>
    </row>
    <row r="362" spans="1:26" ht="15.6" hidden="1" x14ac:dyDescent="0.3">
      <c r="A362" s="445"/>
      <c r="B362" s="445"/>
      <c r="C362" s="445"/>
      <c r="D362" s="445"/>
      <c r="E362" s="505" t="s">
        <v>895</v>
      </c>
      <c r="F362" s="505" t="s">
        <v>896</v>
      </c>
      <c r="G362" s="445"/>
      <c r="H362" s="445"/>
      <c r="I362" s="445"/>
      <c r="J362" s="445"/>
      <c r="K362" s="445"/>
      <c r="L362" s="445"/>
      <c r="M362" s="445"/>
      <c r="N362" s="445"/>
      <c r="O362" s="445"/>
      <c r="P362" s="445"/>
      <c r="Q362" s="445"/>
      <c r="R362" s="445"/>
      <c r="S362" s="445"/>
      <c r="T362" s="445"/>
      <c r="U362" s="445"/>
      <c r="V362" s="445"/>
      <c r="W362" s="445"/>
      <c r="X362" s="445"/>
      <c r="Y362" s="445"/>
      <c r="Z362" s="445"/>
    </row>
    <row r="363" spans="1:26" ht="15.6" hidden="1" x14ac:dyDescent="0.3">
      <c r="A363" s="445"/>
      <c r="B363" s="445"/>
      <c r="C363" s="445"/>
      <c r="D363" s="445"/>
      <c r="E363" s="505" t="s">
        <v>897</v>
      </c>
      <c r="F363" s="505" t="s">
        <v>898</v>
      </c>
      <c r="G363" s="445"/>
      <c r="H363" s="445"/>
      <c r="I363" s="445"/>
      <c r="J363" s="445"/>
      <c r="K363" s="445"/>
      <c r="L363" s="445"/>
      <c r="M363" s="445"/>
      <c r="N363" s="445"/>
      <c r="O363" s="445"/>
      <c r="P363" s="445"/>
      <c r="Q363" s="445"/>
      <c r="R363" s="445"/>
      <c r="S363" s="445"/>
      <c r="T363" s="445"/>
      <c r="U363" s="445"/>
      <c r="V363" s="445"/>
      <c r="W363" s="445"/>
      <c r="X363" s="445"/>
      <c r="Y363" s="445"/>
      <c r="Z363" s="445"/>
    </row>
    <row r="364" spans="1:26" ht="15.6" hidden="1" x14ac:dyDescent="0.3">
      <c r="A364" s="445"/>
      <c r="B364" s="445"/>
      <c r="C364" s="445"/>
      <c r="D364" s="445"/>
      <c r="E364" s="505" t="s">
        <v>899</v>
      </c>
      <c r="F364" s="505" t="s">
        <v>900</v>
      </c>
      <c r="G364" s="445"/>
      <c r="H364" s="445"/>
      <c r="I364" s="445"/>
      <c r="J364" s="445"/>
      <c r="K364" s="445"/>
      <c r="L364" s="445"/>
      <c r="M364" s="445"/>
      <c r="N364" s="445"/>
      <c r="O364" s="445"/>
      <c r="P364" s="445"/>
      <c r="Q364" s="445"/>
      <c r="R364" s="445"/>
      <c r="S364" s="445"/>
      <c r="T364" s="445"/>
      <c r="U364" s="445"/>
      <c r="V364" s="445"/>
      <c r="W364" s="445"/>
      <c r="X364" s="445"/>
      <c r="Y364" s="445"/>
      <c r="Z364" s="445"/>
    </row>
    <row r="365" spans="1:26" ht="15.6" hidden="1" x14ac:dyDescent="0.3">
      <c r="A365" s="445"/>
      <c r="B365" s="445"/>
      <c r="C365" s="445"/>
      <c r="D365" s="445"/>
      <c r="E365" s="505" t="s">
        <v>901</v>
      </c>
      <c r="F365" s="505" t="s">
        <v>902</v>
      </c>
      <c r="G365" s="445"/>
      <c r="H365" s="445"/>
      <c r="I365" s="445"/>
      <c r="J365" s="445"/>
      <c r="K365" s="445"/>
      <c r="L365" s="445"/>
      <c r="M365" s="445"/>
      <c r="N365" s="445"/>
      <c r="O365" s="445"/>
      <c r="P365" s="445"/>
      <c r="Q365" s="445"/>
      <c r="R365" s="445"/>
      <c r="S365" s="445"/>
      <c r="T365" s="445"/>
      <c r="U365" s="445"/>
      <c r="V365" s="445"/>
      <c r="W365" s="445"/>
      <c r="X365" s="445"/>
      <c r="Y365" s="445"/>
      <c r="Z365" s="445"/>
    </row>
    <row r="366" spans="1:26" ht="15.6" hidden="1" x14ac:dyDescent="0.3">
      <c r="A366" s="445"/>
      <c r="B366" s="445"/>
      <c r="C366" s="445"/>
      <c r="D366" s="445"/>
      <c r="E366" s="505" t="s">
        <v>903</v>
      </c>
      <c r="F366" s="505" t="s">
        <v>904</v>
      </c>
      <c r="G366" s="445"/>
      <c r="H366" s="445"/>
      <c r="I366" s="445"/>
      <c r="J366" s="445"/>
      <c r="K366" s="445"/>
      <c r="L366" s="445"/>
      <c r="M366" s="445"/>
      <c r="N366" s="445"/>
      <c r="O366" s="445"/>
      <c r="P366" s="445"/>
      <c r="Q366" s="445"/>
      <c r="R366" s="445"/>
      <c r="S366" s="445"/>
      <c r="T366" s="445"/>
      <c r="U366" s="445"/>
      <c r="V366" s="445"/>
      <c r="W366" s="445"/>
      <c r="X366" s="445"/>
      <c r="Y366" s="445"/>
      <c r="Z366" s="445"/>
    </row>
    <row r="367" spans="1:26" ht="15.6" hidden="1" x14ac:dyDescent="0.3">
      <c r="A367" s="445"/>
      <c r="B367" s="445"/>
      <c r="C367" s="445"/>
      <c r="D367" s="445"/>
      <c r="E367" s="505" t="s">
        <v>905</v>
      </c>
      <c r="F367" s="505" t="s">
        <v>906</v>
      </c>
      <c r="G367" s="445"/>
      <c r="H367" s="445"/>
      <c r="I367" s="445"/>
      <c r="J367" s="445"/>
      <c r="K367" s="445"/>
      <c r="L367" s="445"/>
      <c r="M367" s="445"/>
      <c r="N367" s="445"/>
      <c r="O367" s="445"/>
      <c r="P367" s="445"/>
      <c r="Q367" s="445"/>
      <c r="R367" s="445"/>
      <c r="S367" s="445"/>
      <c r="T367" s="445"/>
      <c r="U367" s="445"/>
      <c r="V367" s="445"/>
      <c r="W367" s="445"/>
      <c r="X367" s="445"/>
      <c r="Y367" s="445"/>
      <c r="Z367" s="445"/>
    </row>
    <row r="368" spans="1:26" ht="15.6" hidden="1" x14ac:dyDescent="0.3">
      <c r="A368" s="445"/>
      <c r="B368" s="445"/>
      <c r="C368" s="445"/>
      <c r="D368" s="445"/>
      <c r="E368" s="505" t="s">
        <v>907</v>
      </c>
      <c r="F368" s="505" t="s">
        <v>908</v>
      </c>
      <c r="G368" s="445"/>
      <c r="H368" s="445"/>
      <c r="I368" s="445"/>
      <c r="J368" s="445"/>
      <c r="K368" s="445"/>
      <c r="L368" s="445"/>
      <c r="M368" s="445"/>
      <c r="N368" s="445"/>
      <c r="O368" s="445"/>
      <c r="P368" s="445"/>
      <c r="Q368" s="445"/>
      <c r="R368" s="445"/>
      <c r="S368" s="445"/>
      <c r="T368" s="445"/>
      <c r="U368" s="445"/>
      <c r="V368" s="445"/>
      <c r="W368" s="445"/>
      <c r="X368" s="445"/>
      <c r="Y368" s="445"/>
      <c r="Z368" s="445"/>
    </row>
    <row r="369" spans="1:26" ht="15.6" hidden="1" x14ac:dyDescent="0.3">
      <c r="A369" s="445"/>
      <c r="B369" s="445"/>
      <c r="C369" s="445"/>
      <c r="D369" s="445"/>
      <c r="E369" s="505" t="s">
        <v>909</v>
      </c>
      <c r="F369" s="505" t="s">
        <v>910</v>
      </c>
      <c r="G369" s="445"/>
      <c r="H369" s="445"/>
      <c r="I369" s="445"/>
      <c r="J369" s="445"/>
      <c r="K369" s="445"/>
      <c r="L369" s="445"/>
      <c r="M369" s="445"/>
      <c r="N369" s="445"/>
      <c r="O369" s="445"/>
      <c r="P369" s="445"/>
      <c r="Q369" s="445"/>
      <c r="R369" s="445"/>
      <c r="S369" s="445"/>
      <c r="T369" s="445"/>
      <c r="U369" s="445"/>
      <c r="V369" s="445"/>
      <c r="W369" s="445"/>
      <c r="X369" s="445"/>
      <c r="Y369" s="445"/>
      <c r="Z369" s="445"/>
    </row>
    <row r="370" spans="1:26" ht="15.6" hidden="1" x14ac:dyDescent="0.3">
      <c r="A370" s="445"/>
      <c r="B370" s="445"/>
      <c r="C370" s="445"/>
      <c r="D370" s="445"/>
      <c r="E370" s="505" t="s">
        <v>911</v>
      </c>
      <c r="F370" s="505" t="s">
        <v>912</v>
      </c>
      <c r="G370" s="445"/>
      <c r="H370" s="445"/>
      <c r="I370" s="445"/>
      <c r="J370" s="445"/>
      <c r="K370" s="445"/>
      <c r="L370" s="445"/>
      <c r="M370" s="445"/>
      <c r="N370" s="445"/>
      <c r="O370" s="445"/>
      <c r="P370" s="445"/>
      <c r="Q370" s="445"/>
      <c r="R370" s="445"/>
      <c r="S370" s="445"/>
      <c r="T370" s="445"/>
      <c r="U370" s="445"/>
      <c r="V370" s="445"/>
      <c r="W370" s="445"/>
      <c r="X370" s="445"/>
      <c r="Y370" s="445"/>
      <c r="Z370" s="445"/>
    </row>
    <row r="371" spans="1:26" ht="15.6" hidden="1" x14ac:dyDescent="0.3">
      <c r="A371" s="445"/>
      <c r="B371" s="445"/>
      <c r="C371" s="445"/>
      <c r="D371" s="445"/>
      <c r="E371" s="505" t="s">
        <v>913</v>
      </c>
      <c r="F371" s="505" t="s">
        <v>914</v>
      </c>
      <c r="G371" s="445"/>
      <c r="H371" s="445"/>
      <c r="I371" s="445"/>
      <c r="J371" s="445"/>
      <c r="K371" s="445"/>
      <c r="L371" s="445"/>
      <c r="M371" s="445"/>
      <c r="N371" s="445"/>
      <c r="O371" s="445"/>
      <c r="P371" s="445"/>
      <c r="Q371" s="445"/>
      <c r="R371" s="445"/>
      <c r="S371" s="445"/>
      <c r="T371" s="445"/>
      <c r="U371" s="445"/>
      <c r="V371" s="445"/>
      <c r="W371" s="445"/>
      <c r="X371" s="445"/>
      <c r="Y371" s="445"/>
      <c r="Z371" s="445"/>
    </row>
    <row r="372" spans="1:26" ht="15.6" hidden="1" x14ac:dyDescent="0.3">
      <c r="A372" s="445"/>
      <c r="B372" s="445"/>
      <c r="C372" s="445"/>
      <c r="D372" s="445"/>
      <c r="E372" s="505" t="s">
        <v>915</v>
      </c>
      <c r="F372" s="505" t="s">
        <v>916</v>
      </c>
      <c r="G372" s="445"/>
      <c r="H372" s="445"/>
      <c r="I372" s="445"/>
      <c r="J372" s="445"/>
      <c r="K372" s="445"/>
      <c r="L372" s="445"/>
      <c r="M372" s="445"/>
      <c r="N372" s="445"/>
      <c r="O372" s="445"/>
      <c r="P372" s="445"/>
      <c r="Q372" s="445"/>
      <c r="R372" s="445"/>
      <c r="S372" s="445"/>
      <c r="T372" s="445"/>
      <c r="U372" s="445"/>
      <c r="V372" s="445"/>
      <c r="W372" s="445"/>
      <c r="X372" s="445"/>
      <c r="Y372" s="445"/>
      <c r="Z372" s="445"/>
    </row>
    <row r="373" spans="1:26" ht="15.6" hidden="1" x14ac:dyDescent="0.3">
      <c r="A373" s="445"/>
      <c r="B373" s="445"/>
      <c r="C373" s="445"/>
      <c r="D373" s="445"/>
      <c r="E373" s="505" t="s">
        <v>917</v>
      </c>
      <c r="F373" s="505" t="s">
        <v>918</v>
      </c>
      <c r="G373" s="445"/>
      <c r="H373" s="445"/>
      <c r="I373" s="445"/>
      <c r="J373" s="445"/>
      <c r="K373" s="445"/>
      <c r="L373" s="445"/>
      <c r="M373" s="445"/>
      <c r="N373" s="445"/>
      <c r="O373" s="445"/>
      <c r="P373" s="445"/>
      <c r="Q373" s="445"/>
      <c r="R373" s="445"/>
      <c r="S373" s="445"/>
      <c r="T373" s="445"/>
      <c r="U373" s="445"/>
      <c r="V373" s="445"/>
      <c r="W373" s="445"/>
      <c r="X373" s="445"/>
      <c r="Y373" s="445"/>
      <c r="Z373" s="445"/>
    </row>
    <row r="374" spans="1:26" ht="15.6" hidden="1" x14ac:dyDescent="0.3">
      <c r="A374" s="445"/>
      <c r="B374" s="445"/>
      <c r="C374" s="445"/>
      <c r="D374" s="445"/>
      <c r="E374" s="505" t="s">
        <v>257</v>
      </c>
      <c r="F374" s="505" t="s">
        <v>919</v>
      </c>
      <c r="G374" s="445"/>
      <c r="H374" s="445"/>
      <c r="I374" s="445"/>
      <c r="J374" s="445"/>
      <c r="K374" s="445"/>
      <c r="L374" s="445"/>
      <c r="M374" s="445"/>
      <c r="N374" s="445"/>
      <c r="O374" s="445"/>
      <c r="P374" s="445"/>
      <c r="Q374" s="445"/>
      <c r="R374" s="445"/>
      <c r="S374" s="445"/>
      <c r="T374" s="445"/>
      <c r="U374" s="445"/>
      <c r="V374" s="445"/>
      <c r="W374" s="445"/>
      <c r="X374" s="445"/>
      <c r="Y374" s="445"/>
      <c r="Z374" s="445"/>
    </row>
    <row r="375" spans="1:26" ht="15.6" hidden="1" x14ac:dyDescent="0.3">
      <c r="A375" s="445"/>
      <c r="B375" s="445"/>
      <c r="C375" s="445"/>
      <c r="D375" s="445"/>
      <c r="E375" s="505" t="s">
        <v>920</v>
      </c>
      <c r="F375" s="505" t="s">
        <v>921</v>
      </c>
      <c r="G375" s="445"/>
      <c r="H375" s="445"/>
      <c r="I375" s="445"/>
      <c r="J375" s="445"/>
      <c r="K375" s="445"/>
      <c r="L375" s="445"/>
      <c r="M375" s="445"/>
      <c r="N375" s="445"/>
      <c r="O375" s="445"/>
      <c r="P375" s="445"/>
      <c r="Q375" s="445"/>
      <c r="R375" s="445"/>
      <c r="S375" s="445"/>
      <c r="T375" s="445"/>
      <c r="U375" s="445"/>
      <c r="V375" s="445"/>
      <c r="W375" s="445"/>
      <c r="X375" s="445"/>
      <c r="Y375" s="445"/>
      <c r="Z375" s="445"/>
    </row>
    <row r="376" spans="1:26" ht="15.6" hidden="1" x14ac:dyDescent="0.3">
      <c r="A376" s="445"/>
      <c r="B376" s="445"/>
      <c r="C376" s="445"/>
      <c r="D376" s="445"/>
      <c r="E376" s="505" t="s">
        <v>922</v>
      </c>
      <c r="F376" s="505" t="s">
        <v>923</v>
      </c>
      <c r="G376" s="445"/>
      <c r="H376" s="445"/>
      <c r="I376" s="445"/>
      <c r="J376" s="445"/>
      <c r="K376" s="445"/>
      <c r="L376" s="445"/>
      <c r="M376" s="445"/>
      <c r="N376" s="445"/>
      <c r="O376" s="445"/>
      <c r="P376" s="445"/>
      <c r="Q376" s="445"/>
      <c r="R376" s="445"/>
      <c r="S376" s="445"/>
      <c r="T376" s="445"/>
      <c r="U376" s="445"/>
      <c r="V376" s="445"/>
      <c r="W376" s="445"/>
      <c r="X376" s="445"/>
      <c r="Y376" s="445"/>
      <c r="Z376" s="445"/>
    </row>
    <row r="377" spans="1:26" ht="15.6" hidden="1" x14ac:dyDescent="0.3">
      <c r="A377" s="445"/>
      <c r="B377" s="445"/>
      <c r="C377" s="445"/>
      <c r="D377" s="445"/>
      <c r="E377" s="505" t="s">
        <v>258</v>
      </c>
      <c r="F377" s="505" t="s">
        <v>924</v>
      </c>
      <c r="G377" s="445"/>
      <c r="H377" s="445"/>
      <c r="I377" s="445"/>
      <c r="J377" s="445"/>
      <c r="K377" s="445"/>
      <c r="L377" s="445"/>
      <c r="M377" s="445"/>
      <c r="N377" s="445"/>
      <c r="O377" s="445"/>
      <c r="P377" s="445"/>
      <c r="Q377" s="445"/>
      <c r="R377" s="445"/>
      <c r="S377" s="445"/>
      <c r="T377" s="445"/>
      <c r="U377" s="445"/>
      <c r="V377" s="445"/>
      <c r="W377" s="445"/>
      <c r="X377" s="445"/>
      <c r="Y377" s="445"/>
      <c r="Z377" s="445"/>
    </row>
    <row r="378" spans="1:26" ht="15.6" hidden="1" x14ac:dyDescent="0.3">
      <c r="A378" s="445"/>
      <c r="B378" s="445"/>
      <c r="C378" s="445"/>
      <c r="D378" s="445"/>
      <c r="E378" s="505" t="s">
        <v>925</v>
      </c>
      <c r="F378" s="505" t="s">
        <v>926</v>
      </c>
      <c r="G378" s="445"/>
      <c r="H378" s="445"/>
      <c r="I378" s="445"/>
      <c r="J378" s="445"/>
      <c r="K378" s="445"/>
      <c r="L378" s="445"/>
      <c r="M378" s="445"/>
      <c r="N378" s="445"/>
      <c r="O378" s="445"/>
      <c r="P378" s="445"/>
      <c r="Q378" s="445"/>
      <c r="R378" s="445"/>
      <c r="S378" s="445"/>
      <c r="T378" s="445"/>
      <c r="U378" s="445"/>
      <c r="V378" s="445"/>
      <c r="W378" s="445"/>
      <c r="X378" s="445"/>
      <c r="Y378" s="445"/>
      <c r="Z378" s="445"/>
    </row>
    <row r="379" spans="1:26" ht="15.6" hidden="1" x14ac:dyDescent="0.3">
      <c r="A379" s="445"/>
      <c r="B379" s="445"/>
      <c r="C379" s="445"/>
      <c r="D379" s="445"/>
      <c r="E379" s="505" t="s">
        <v>927</v>
      </c>
      <c r="F379" s="505" t="s">
        <v>928</v>
      </c>
      <c r="G379" s="445"/>
      <c r="H379" s="445"/>
      <c r="I379" s="445"/>
      <c r="J379" s="445"/>
      <c r="K379" s="445"/>
      <c r="L379" s="445"/>
      <c r="M379" s="445"/>
      <c r="N379" s="445"/>
      <c r="O379" s="445"/>
      <c r="P379" s="445"/>
      <c r="Q379" s="445"/>
      <c r="R379" s="445"/>
      <c r="S379" s="445"/>
      <c r="T379" s="445"/>
      <c r="U379" s="445"/>
      <c r="V379" s="445"/>
      <c r="W379" s="445"/>
      <c r="X379" s="445"/>
      <c r="Y379" s="445"/>
      <c r="Z379" s="445"/>
    </row>
    <row r="380" spans="1:26" ht="15.6" hidden="1" x14ac:dyDescent="0.3">
      <c r="A380" s="445"/>
      <c r="B380" s="445"/>
      <c r="C380" s="445"/>
      <c r="D380" s="445"/>
      <c r="E380" s="505" t="s">
        <v>929</v>
      </c>
      <c r="F380" s="505" t="s">
        <v>930</v>
      </c>
      <c r="G380" s="445"/>
      <c r="H380" s="445"/>
      <c r="I380" s="445"/>
      <c r="J380" s="445"/>
      <c r="K380" s="445"/>
      <c r="L380" s="445"/>
      <c r="M380" s="445"/>
      <c r="N380" s="445"/>
      <c r="O380" s="445"/>
      <c r="P380" s="445"/>
      <c r="Q380" s="445"/>
      <c r="R380" s="445"/>
      <c r="S380" s="445"/>
      <c r="T380" s="445"/>
      <c r="U380" s="445"/>
      <c r="V380" s="445"/>
      <c r="W380" s="445"/>
      <c r="X380" s="445"/>
      <c r="Y380" s="445"/>
      <c r="Z380" s="445"/>
    </row>
    <row r="381" spans="1:26" ht="15.6" hidden="1" x14ac:dyDescent="0.3">
      <c r="A381" s="445"/>
      <c r="B381" s="445"/>
      <c r="C381" s="445"/>
      <c r="D381" s="445"/>
      <c r="E381" s="505" t="s">
        <v>931</v>
      </c>
      <c r="F381" s="505" t="s">
        <v>932</v>
      </c>
      <c r="G381" s="445"/>
      <c r="H381" s="445"/>
      <c r="I381" s="445"/>
      <c r="J381" s="445"/>
      <c r="K381" s="445"/>
      <c r="L381" s="445"/>
      <c r="M381" s="445"/>
      <c r="N381" s="445"/>
      <c r="O381" s="445"/>
      <c r="P381" s="445"/>
      <c r="Q381" s="445"/>
      <c r="R381" s="445"/>
      <c r="S381" s="445"/>
      <c r="T381" s="445"/>
      <c r="U381" s="445"/>
      <c r="V381" s="445"/>
      <c r="W381" s="445"/>
      <c r="X381" s="445"/>
      <c r="Y381" s="445"/>
      <c r="Z381" s="445"/>
    </row>
    <row r="382" spans="1:26" ht="15.6" hidden="1" x14ac:dyDescent="0.3">
      <c r="A382" s="445"/>
      <c r="B382" s="445"/>
      <c r="C382" s="445"/>
      <c r="D382" s="445"/>
      <c r="E382" s="505" t="s">
        <v>933</v>
      </c>
      <c r="F382" s="505" t="s">
        <v>934</v>
      </c>
      <c r="G382" s="445"/>
      <c r="H382" s="445"/>
      <c r="I382" s="445"/>
      <c r="J382" s="445"/>
      <c r="K382" s="445"/>
      <c r="L382" s="445"/>
      <c r="M382" s="445"/>
      <c r="N382" s="445"/>
      <c r="O382" s="445"/>
      <c r="P382" s="445"/>
      <c r="Q382" s="445"/>
      <c r="R382" s="445"/>
      <c r="S382" s="445"/>
      <c r="T382" s="445"/>
      <c r="U382" s="445"/>
      <c r="V382" s="445"/>
      <c r="W382" s="445"/>
      <c r="X382" s="445"/>
      <c r="Y382" s="445"/>
      <c r="Z382" s="445"/>
    </row>
    <row r="383" spans="1:26" ht="15.6" hidden="1" x14ac:dyDescent="0.3">
      <c r="A383" s="445"/>
      <c r="B383" s="445"/>
      <c r="C383" s="445"/>
      <c r="D383" s="445"/>
      <c r="E383" s="505" t="s">
        <v>935</v>
      </c>
      <c r="F383" s="505" t="s">
        <v>936</v>
      </c>
      <c r="G383" s="445"/>
      <c r="H383" s="445"/>
      <c r="I383" s="445"/>
      <c r="J383" s="445"/>
      <c r="K383" s="445"/>
      <c r="L383" s="445"/>
      <c r="M383" s="445"/>
      <c r="N383" s="445"/>
      <c r="O383" s="445"/>
      <c r="P383" s="445"/>
      <c r="Q383" s="445"/>
      <c r="R383" s="445"/>
      <c r="S383" s="445"/>
      <c r="T383" s="445"/>
      <c r="U383" s="445"/>
      <c r="V383" s="445"/>
      <c r="W383" s="445"/>
      <c r="X383" s="445"/>
      <c r="Y383" s="445"/>
      <c r="Z383" s="445"/>
    </row>
    <row r="384" spans="1:26" ht="15.6" hidden="1" x14ac:dyDescent="0.3">
      <c r="A384" s="445"/>
      <c r="B384" s="445"/>
      <c r="C384" s="445"/>
      <c r="D384" s="445"/>
      <c r="E384" s="505" t="s">
        <v>937</v>
      </c>
      <c r="F384" s="505" t="s">
        <v>938</v>
      </c>
      <c r="G384" s="445"/>
      <c r="H384" s="445"/>
      <c r="I384" s="445"/>
      <c r="J384" s="445"/>
      <c r="K384" s="445"/>
      <c r="L384" s="445"/>
      <c r="M384" s="445"/>
      <c r="N384" s="445"/>
      <c r="O384" s="445"/>
      <c r="P384" s="445"/>
      <c r="Q384" s="445"/>
      <c r="R384" s="445"/>
      <c r="S384" s="445"/>
      <c r="T384" s="445"/>
      <c r="U384" s="445"/>
      <c r="V384" s="445"/>
      <c r="W384" s="445"/>
      <c r="X384" s="445"/>
      <c r="Y384" s="445"/>
      <c r="Z384" s="445"/>
    </row>
    <row r="385" spans="1:26" ht="15.6" hidden="1" x14ac:dyDescent="0.3">
      <c r="A385" s="445"/>
      <c r="B385" s="445"/>
      <c r="C385" s="445"/>
      <c r="D385" s="445"/>
      <c r="E385" s="505" t="s">
        <v>939</v>
      </c>
      <c r="F385" s="505" t="s">
        <v>940</v>
      </c>
      <c r="G385" s="445"/>
      <c r="H385" s="445"/>
      <c r="I385" s="445"/>
      <c r="J385" s="445"/>
      <c r="K385" s="445"/>
      <c r="L385" s="445"/>
      <c r="M385" s="445"/>
      <c r="N385" s="445"/>
      <c r="O385" s="445"/>
      <c r="P385" s="445"/>
      <c r="Q385" s="445"/>
      <c r="R385" s="445"/>
      <c r="S385" s="445"/>
      <c r="T385" s="445"/>
      <c r="U385" s="445"/>
      <c r="V385" s="445"/>
      <c r="W385" s="445"/>
      <c r="X385" s="445"/>
      <c r="Y385" s="445"/>
      <c r="Z385" s="445"/>
    </row>
    <row r="386" spans="1:26" ht="15.6" hidden="1" x14ac:dyDescent="0.3">
      <c r="A386" s="445"/>
      <c r="B386" s="445"/>
      <c r="C386" s="445"/>
      <c r="D386" s="445"/>
      <c r="E386" s="505" t="s">
        <v>941</v>
      </c>
      <c r="F386" s="505" t="s">
        <v>942</v>
      </c>
      <c r="G386" s="445"/>
      <c r="H386" s="445"/>
      <c r="I386" s="445"/>
      <c r="J386" s="445"/>
      <c r="K386" s="445"/>
      <c r="L386" s="445"/>
      <c r="M386" s="445"/>
      <c r="N386" s="445"/>
      <c r="O386" s="445"/>
      <c r="P386" s="445"/>
      <c r="Q386" s="445"/>
      <c r="R386" s="445"/>
      <c r="S386" s="445"/>
      <c r="T386" s="445"/>
      <c r="U386" s="445"/>
      <c r="V386" s="445"/>
      <c r="W386" s="445"/>
      <c r="X386" s="445"/>
      <c r="Y386" s="445"/>
      <c r="Z386" s="445"/>
    </row>
    <row r="387" spans="1:26" ht="15.6" hidden="1" x14ac:dyDescent="0.3">
      <c r="A387" s="445"/>
      <c r="B387" s="445"/>
      <c r="C387" s="445"/>
      <c r="D387" s="445"/>
      <c r="E387" s="505" t="s">
        <v>943</v>
      </c>
      <c r="F387" s="505" t="s">
        <v>944</v>
      </c>
      <c r="G387" s="445"/>
      <c r="H387" s="445"/>
      <c r="I387" s="445"/>
      <c r="J387" s="445"/>
      <c r="K387" s="445"/>
      <c r="L387" s="445"/>
      <c r="M387" s="445"/>
      <c r="N387" s="445"/>
      <c r="O387" s="445"/>
      <c r="P387" s="445"/>
      <c r="Q387" s="445"/>
      <c r="R387" s="445"/>
      <c r="S387" s="445"/>
      <c r="T387" s="445"/>
      <c r="U387" s="445"/>
      <c r="V387" s="445"/>
      <c r="W387" s="445"/>
      <c r="X387" s="445"/>
      <c r="Y387" s="445"/>
      <c r="Z387" s="445"/>
    </row>
    <row r="388" spans="1:26" ht="15.6" hidden="1" x14ac:dyDescent="0.3">
      <c r="A388" s="445"/>
      <c r="B388" s="445"/>
      <c r="C388" s="445"/>
      <c r="D388" s="445"/>
      <c r="E388" s="505" t="s">
        <v>945</v>
      </c>
      <c r="F388" s="505" t="s">
        <v>946</v>
      </c>
      <c r="G388" s="445"/>
      <c r="H388" s="445"/>
      <c r="I388" s="445"/>
      <c r="J388" s="445"/>
      <c r="K388" s="445"/>
      <c r="L388" s="445"/>
      <c r="M388" s="445"/>
      <c r="N388" s="445"/>
      <c r="O388" s="445"/>
      <c r="P388" s="445"/>
      <c r="Q388" s="445"/>
      <c r="R388" s="445"/>
      <c r="S388" s="445"/>
      <c r="T388" s="445"/>
      <c r="U388" s="445"/>
      <c r="V388" s="445"/>
      <c r="W388" s="445"/>
      <c r="X388" s="445"/>
      <c r="Y388" s="445"/>
      <c r="Z388" s="445"/>
    </row>
    <row r="389" spans="1:26" ht="15.6" hidden="1" x14ac:dyDescent="0.3">
      <c r="A389" s="445"/>
      <c r="B389" s="445"/>
      <c r="C389" s="445"/>
      <c r="D389" s="445"/>
      <c r="E389" s="505" t="s">
        <v>947</v>
      </c>
      <c r="F389" s="505" t="s">
        <v>948</v>
      </c>
      <c r="G389" s="445"/>
      <c r="H389" s="445"/>
      <c r="I389" s="445"/>
      <c r="J389" s="445"/>
      <c r="K389" s="445"/>
      <c r="L389" s="445"/>
      <c r="M389" s="445"/>
      <c r="N389" s="445"/>
      <c r="O389" s="445"/>
      <c r="P389" s="445"/>
      <c r="Q389" s="445"/>
      <c r="R389" s="445"/>
      <c r="S389" s="445"/>
      <c r="T389" s="445"/>
      <c r="U389" s="445"/>
      <c r="V389" s="445"/>
      <c r="W389" s="445"/>
      <c r="X389" s="445"/>
      <c r="Y389" s="445"/>
      <c r="Z389" s="445"/>
    </row>
    <row r="390" spans="1:26" ht="15.6" hidden="1" x14ac:dyDescent="0.3">
      <c r="A390" s="445"/>
      <c r="B390" s="445"/>
      <c r="C390" s="445"/>
      <c r="D390" s="445"/>
      <c r="E390" s="505" t="s">
        <v>949</v>
      </c>
      <c r="F390" s="505" t="s">
        <v>950</v>
      </c>
      <c r="G390" s="445"/>
      <c r="H390" s="445"/>
      <c r="I390" s="445"/>
      <c r="J390" s="445"/>
      <c r="K390" s="445"/>
      <c r="L390" s="445"/>
      <c r="M390" s="445"/>
      <c r="N390" s="445"/>
      <c r="O390" s="445"/>
      <c r="P390" s="445"/>
      <c r="Q390" s="445"/>
      <c r="R390" s="445"/>
      <c r="S390" s="445"/>
      <c r="T390" s="445"/>
      <c r="U390" s="445"/>
      <c r="V390" s="445"/>
      <c r="W390" s="445"/>
      <c r="X390" s="445"/>
      <c r="Y390" s="445"/>
      <c r="Z390" s="445"/>
    </row>
    <row r="391" spans="1:26" ht="15.6" hidden="1" x14ac:dyDescent="0.3">
      <c r="A391" s="445"/>
      <c r="B391" s="445"/>
      <c r="C391" s="445"/>
      <c r="D391" s="445"/>
      <c r="E391" s="505" t="s">
        <v>951</v>
      </c>
      <c r="F391" s="505" t="s">
        <v>952</v>
      </c>
      <c r="G391" s="445"/>
      <c r="H391" s="445"/>
      <c r="I391" s="445"/>
      <c r="J391" s="445"/>
      <c r="K391" s="445"/>
      <c r="L391" s="445"/>
      <c r="M391" s="445"/>
      <c r="N391" s="445"/>
      <c r="O391" s="445"/>
      <c r="P391" s="445"/>
      <c r="Q391" s="445"/>
      <c r="R391" s="445"/>
      <c r="S391" s="445"/>
      <c r="T391" s="445"/>
      <c r="U391" s="445"/>
      <c r="V391" s="445"/>
      <c r="W391" s="445"/>
      <c r="X391" s="445"/>
      <c r="Y391" s="445"/>
      <c r="Z391" s="445"/>
    </row>
    <row r="392" spans="1:26" ht="15.6" hidden="1" x14ac:dyDescent="0.3">
      <c r="A392" s="445"/>
      <c r="B392" s="445"/>
      <c r="C392" s="445"/>
      <c r="D392" s="445"/>
      <c r="E392" s="505" t="s">
        <v>953</v>
      </c>
      <c r="F392" s="505" t="s">
        <v>954</v>
      </c>
      <c r="G392" s="445"/>
      <c r="H392" s="445"/>
      <c r="I392" s="445"/>
      <c r="J392" s="445"/>
      <c r="K392" s="445"/>
      <c r="L392" s="445"/>
      <c r="M392" s="445"/>
      <c r="N392" s="445"/>
      <c r="O392" s="445"/>
      <c r="P392" s="445"/>
      <c r="Q392" s="445"/>
      <c r="R392" s="445"/>
      <c r="S392" s="445"/>
      <c r="T392" s="445"/>
      <c r="U392" s="445"/>
      <c r="V392" s="445"/>
      <c r="W392" s="445"/>
      <c r="X392" s="445"/>
      <c r="Y392" s="445"/>
      <c r="Z392" s="445"/>
    </row>
    <row r="393" spans="1:26" ht="15.6" hidden="1" x14ac:dyDescent="0.3">
      <c r="A393" s="445"/>
      <c r="B393" s="445"/>
      <c r="C393" s="445"/>
      <c r="D393" s="445"/>
      <c r="E393" s="505" t="s">
        <v>955</v>
      </c>
      <c r="F393" s="505" t="s">
        <v>956</v>
      </c>
      <c r="G393" s="445"/>
      <c r="H393" s="445"/>
      <c r="I393" s="445"/>
      <c r="J393" s="445"/>
      <c r="K393" s="445"/>
      <c r="L393" s="445"/>
      <c r="M393" s="445"/>
      <c r="N393" s="445"/>
      <c r="O393" s="445"/>
      <c r="P393" s="445"/>
      <c r="Q393" s="445"/>
      <c r="R393" s="445"/>
      <c r="S393" s="445"/>
      <c r="T393" s="445"/>
      <c r="U393" s="445"/>
      <c r="V393" s="445"/>
      <c r="W393" s="445"/>
      <c r="X393" s="445"/>
      <c r="Y393" s="445"/>
      <c r="Z393" s="445"/>
    </row>
    <row r="394" spans="1:26" ht="15.6" hidden="1" x14ac:dyDescent="0.3">
      <c r="A394" s="445"/>
      <c r="B394" s="445"/>
      <c r="C394" s="445"/>
      <c r="D394" s="445"/>
      <c r="E394" s="505" t="s">
        <v>957</v>
      </c>
      <c r="F394" s="505" t="s">
        <v>958</v>
      </c>
      <c r="G394" s="445"/>
      <c r="H394" s="445"/>
      <c r="I394" s="445"/>
      <c r="J394" s="445"/>
      <c r="K394" s="445"/>
      <c r="L394" s="445"/>
      <c r="M394" s="445"/>
      <c r="N394" s="445"/>
      <c r="O394" s="445"/>
      <c r="P394" s="445"/>
      <c r="Q394" s="445"/>
      <c r="R394" s="445"/>
      <c r="S394" s="445"/>
      <c r="T394" s="445"/>
      <c r="U394" s="445"/>
      <c r="V394" s="445"/>
      <c r="W394" s="445"/>
      <c r="X394" s="445"/>
      <c r="Y394" s="445"/>
      <c r="Z394" s="445"/>
    </row>
    <row r="395" spans="1:26" ht="15.6" hidden="1" x14ac:dyDescent="0.3">
      <c r="A395" s="445"/>
      <c r="B395" s="445"/>
      <c r="C395" s="445"/>
      <c r="D395" s="445"/>
      <c r="E395" s="505" t="s">
        <v>959</v>
      </c>
      <c r="F395" s="505" t="s">
        <v>960</v>
      </c>
      <c r="G395" s="445"/>
      <c r="H395" s="445"/>
      <c r="I395" s="445"/>
      <c r="J395" s="445"/>
      <c r="K395" s="445"/>
      <c r="L395" s="445"/>
      <c r="M395" s="445"/>
      <c r="N395" s="445"/>
      <c r="O395" s="445"/>
      <c r="P395" s="445"/>
      <c r="Q395" s="445"/>
      <c r="R395" s="445"/>
      <c r="S395" s="445"/>
      <c r="T395" s="445"/>
      <c r="U395" s="445"/>
      <c r="V395" s="445"/>
      <c r="W395" s="445"/>
      <c r="X395" s="445"/>
      <c r="Y395" s="445"/>
      <c r="Z395" s="445"/>
    </row>
    <row r="396" spans="1:26" ht="15.6" hidden="1" x14ac:dyDescent="0.3">
      <c r="A396" s="445"/>
      <c r="B396" s="445"/>
      <c r="C396" s="445"/>
      <c r="D396" s="445"/>
      <c r="E396" s="505" t="s">
        <v>961</v>
      </c>
      <c r="F396" s="505" t="s">
        <v>962</v>
      </c>
      <c r="G396" s="445"/>
      <c r="H396" s="445"/>
      <c r="I396" s="445"/>
      <c r="J396" s="445"/>
      <c r="K396" s="445"/>
      <c r="L396" s="445"/>
      <c r="M396" s="445"/>
      <c r="N396" s="445"/>
      <c r="O396" s="445"/>
      <c r="P396" s="445"/>
      <c r="Q396" s="445"/>
      <c r="R396" s="445"/>
      <c r="S396" s="445"/>
      <c r="T396" s="445"/>
      <c r="U396" s="445"/>
      <c r="V396" s="445"/>
      <c r="W396" s="445"/>
      <c r="X396" s="445"/>
      <c r="Y396" s="445"/>
      <c r="Z396" s="445"/>
    </row>
    <row r="397" spans="1:26" ht="15.6" hidden="1" x14ac:dyDescent="0.3">
      <c r="A397" s="445"/>
      <c r="B397" s="445"/>
      <c r="C397" s="445"/>
      <c r="D397" s="445"/>
      <c r="E397" s="505" t="s">
        <v>963</v>
      </c>
      <c r="F397" s="505" t="s">
        <v>964</v>
      </c>
      <c r="G397" s="445"/>
      <c r="H397" s="445"/>
      <c r="I397" s="445"/>
      <c r="J397" s="445"/>
      <c r="K397" s="445"/>
      <c r="L397" s="445"/>
      <c r="M397" s="445"/>
      <c r="N397" s="445"/>
      <c r="O397" s="445"/>
      <c r="P397" s="445"/>
      <c r="Q397" s="445"/>
      <c r="R397" s="445"/>
      <c r="S397" s="445"/>
      <c r="T397" s="445"/>
      <c r="U397" s="445"/>
      <c r="V397" s="445"/>
      <c r="W397" s="445"/>
      <c r="X397" s="445"/>
      <c r="Y397" s="445"/>
      <c r="Z397" s="445"/>
    </row>
    <row r="398" spans="1:26" ht="15.6" hidden="1" x14ac:dyDescent="0.3">
      <c r="A398" s="445"/>
      <c r="B398" s="445"/>
      <c r="C398" s="445"/>
      <c r="D398" s="445"/>
      <c r="E398" s="505" t="s">
        <v>965</v>
      </c>
      <c r="F398" s="505" t="s">
        <v>966</v>
      </c>
      <c r="G398" s="445"/>
      <c r="H398" s="445"/>
      <c r="I398" s="445"/>
      <c r="J398" s="445"/>
      <c r="K398" s="445"/>
      <c r="L398" s="445"/>
      <c r="M398" s="445"/>
      <c r="N398" s="445"/>
      <c r="O398" s="445"/>
      <c r="P398" s="445"/>
      <c r="Q398" s="445"/>
      <c r="R398" s="445"/>
      <c r="S398" s="445"/>
      <c r="T398" s="445"/>
      <c r="U398" s="445"/>
      <c r="V398" s="445"/>
      <c r="W398" s="445"/>
      <c r="X398" s="445"/>
      <c r="Y398" s="445"/>
      <c r="Z398" s="445"/>
    </row>
    <row r="399" spans="1:26" ht="15.6" hidden="1" x14ac:dyDescent="0.3">
      <c r="A399" s="445"/>
      <c r="B399" s="445"/>
      <c r="C399" s="445"/>
      <c r="D399" s="445"/>
      <c r="E399" s="505" t="s">
        <v>967</v>
      </c>
      <c r="F399" s="505" t="s">
        <v>968</v>
      </c>
      <c r="G399" s="445"/>
      <c r="H399" s="445"/>
      <c r="I399" s="445"/>
      <c r="J399" s="445"/>
      <c r="K399" s="445"/>
      <c r="L399" s="445"/>
      <c r="M399" s="445"/>
      <c r="N399" s="445"/>
      <c r="O399" s="445"/>
      <c r="P399" s="445"/>
      <c r="Q399" s="445"/>
      <c r="R399" s="445"/>
      <c r="S399" s="445"/>
      <c r="T399" s="445"/>
      <c r="U399" s="445"/>
      <c r="V399" s="445"/>
      <c r="W399" s="445"/>
      <c r="X399" s="445"/>
      <c r="Y399" s="445"/>
      <c r="Z399" s="445"/>
    </row>
    <row r="400" spans="1:26" ht="15.6" hidden="1" x14ac:dyDescent="0.3">
      <c r="A400" s="445"/>
      <c r="B400" s="445"/>
      <c r="C400" s="445"/>
      <c r="D400" s="445"/>
      <c r="E400" s="505" t="s">
        <v>969</v>
      </c>
      <c r="F400" s="505" t="s">
        <v>970</v>
      </c>
      <c r="G400" s="445"/>
      <c r="H400" s="445"/>
      <c r="I400" s="445"/>
      <c r="J400" s="445"/>
      <c r="K400" s="445"/>
      <c r="L400" s="445"/>
      <c r="M400" s="445"/>
      <c r="N400" s="445"/>
      <c r="O400" s="445"/>
      <c r="P400" s="445"/>
      <c r="Q400" s="445"/>
      <c r="R400" s="445"/>
      <c r="S400" s="445"/>
      <c r="T400" s="445"/>
      <c r="U400" s="445"/>
      <c r="V400" s="445"/>
      <c r="W400" s="445"/>
      <c r="X400" s="445"/>
      <c r="Y400" s="445"/>
      <c r="Z400" s="445"/>
    </row>
    <row r="401" spans="1:26" ht="15.6" hidden="1" x14ac:dyDescent="0.3">
      <c r="A401" s="445"/>
      <c r="B401" s="445"/>
      <c r="C401" s="445"/>
      <c r="D401" s="445"/>
      <c r="E401" s="505" t="s">
        <v>971</v>
      </c>
      <c r="F401" s="505" t="s">
        <v>972</v>
      </c>
      <c r="G401" s="445"/>
      <c r="H401" s="445"/>
      <c r="I401" s="445"/>
      <c r="J401" s="445"/>
      <c r="K401" s="445"/>
      <c r="L401" s="445"/>
      <c r="M401" s="445"/>
      <c r="N401" s="445"/>
      <c r="O401" s="445"/>
      <c r="P401" s="445"/>
      <c r="Q401" s="445"/>
      <c r="R401" s="445"/>
      <c r="S401" s="445"/>
      <c r="T401" s="445"/>
      <c r="U401" s="445"/>
      <c r="V401" s="445"/>
      <c r="W401" s="445"/>
      <c r="X401" s="445"/>
      <c r="Y401" s="445"/>
      <c r="Z401" s="445"/>
    </row>
    <row r="402" spans="1:26" ht="15.6" hidden="1" x14ac:dyDescent="0.3">
      <c r="A402" s="445"/>
      <c r="B402" s="445"/>
      <c r="C402" s="445"/>
      <c r="D402" s="445"/>
      <c r="E402" s="505" t="s">
        <v>973</v>
      </c>
      <c r="F402" s="505" t="s">
        <v>974</v>
      </c>
      <c r="G402" s="445"/>
      <c r="H402" s="445"/>
      <c r="I402" s="445"/>
      <c r="J402" s="445"/>
      <c r="K402" s="445"/>
      <c r="L402" s="445"/>
      <c r="M402" s="445"/>
      <c r="N402" s="445"/>
      <c r="O402" s="445"/>
      <c r="P402" s="445"/>
      <c r="Q402" s="445"/>
      <c r="R402" s="445"/>
      <c r="S402" s="445"/>
      <c r="T402" s="445"/>
      <c r="U402" s="445"/>
      <c r="V402" s="445"/>
      <c r="W402" s="445"/>
      <c r="X402" s="445"/>
      <c r="Y402" s="445"/>
      <c r="Z402" s="445"/>
    </row>
    <row r="403" spans="1:26" ht="15.6" hidden="1" x14ac:dyDescent="0.3">
      <c r="A403" s="445"/>
      <c r="B403" s="445"/>
      <c r="C403" s="445"/>
      <c r="D403" s="445"/>
      <c r="E403" s="505" t="s">
        <v>975</v>
      </c>
      <c r="F403" s="505" t="s">
        <v>976</v>
      </c>
      <c r="G403" s="445"/>
      <c r="H403" s="445"/>
      <c r="I403" s="445"/>
      <c r="J403" s="445"/>
      <c r="K403" s="445"/>
      <c r="L403" s="445"/>
      <c r="M403" s="445"/>
      <c r="N403" s="445"/>
      <c r="O403" s="445"/>
      <c r="P403" s="445"/>
      <c r="Q403" s="445"/>
      <c r="R403" s="445"/>
      <c r="S403" s="445"/>
      <c r="T403" s="445"/>
      <c r="U403" s="445"/>
      <c r="V403" s="445"/>
      <c r="W403" s="445"/>
      <c r="X403" s="445"/>
      <c r="Y403" s="445"/>
      <c r="Z403" s="445"/>
    </row>
    <row r="404" spans="1:26" ht="15.6" hidden="1" x14ac:dyDescent="0.3">
      <c r="A404" s="445"/>
      <c r="B404" s="445"/>
      <c r="C404" s="445"/>
      <c r="D404" s="445"/>
      <c r="E404" s="505" t="s">
        <v>977</v>
      </c>
      <c r="F404" s="505" t="s">
        <v>978</v>
      </c>
      <c r="G404" s="445"/>
      <c r="H404" s="445"/>
      <c r="I404" s="445"/>
      <c r="J404" s="445"/>
      <c r="K404" s="445"/>
      <c r="L404" s="445"/>
      <c r="M404" s="445"/>
      <c r="N404" s="445"/>
      <c r="O404" s="445"/>
      <c r="P404" s="445"/>
      <c r="Q404" s="445"/>
      <c r="R404" s="445"/>
      <c r="S404" s="445"/>
      <c r="T404" s="445"/>
      <c r="U404" s="445"/>
      <c r="V404" s="445"/>
      <c r="W404" s="445"/>
      <c r="X404" s="445"/>
      <c r="Y404" s="445"/>
      <c r="Z404" s="445"/>
    </row>
    <row r="405" spans="1:26" ht="15.6" hidden="1" x14ac:dyDescent="0.3">
      <c r="A405" s="445"/>
      <c r="B405" s="445"/>
      <c r="C405" s="445"/>
      <c r="D405" s="445"/>
      <c r="E405" s="505" t="s">
        <v>979</v>
      </c>
      <c r="F405" s="505" t="s">
        <v>980</v>
      </c>
      <c r="G405" s="445"/>
      <c r="H405" s="445"/>
      <c r="I405" s="445"/>
      <c r="J405" s="445"/>
      <c r="K405" s="445"/>
      <c r="L405" s="445"/>
      <c r="M405" s="445"/>
      <c r="N405" s="445"/>
      <c r="O405" s="445"/>
      <c r="P405" s="445"/>
      <c r="Q405" s="445"/>
      <c r="R405" s="445"/>
      <c r="S405" s="445"/>
      <c r="T405" s="445"/>
      <c r="U405" s="445"/>
      <c r="V405" s="445"/>
      <c r="W405" s="445"/>
      <c r="X405" s="445"/>
      <c r="Y405" s="445"/>
      <c r="Z405" s="445"/>
    </row>
    <row r="406" spans="1:26" ht="15.6" hidden="1" x14ac:dyDescent="0.3">
      <c r="A406" s="445"/>
      <c r="B406" s="445"/>
      <c r="C406" s="445"/>
      <c r="D406" s="445"/>
      <c r="E406" s="505" t="s">
        <v>57</v>
      </c>
      <c r="F406" s="505" t="s">
        <v>981</v>
      </c>
      <c r="G406" s="445"/>
      <c r="H406" s="445"/>
      <c r="I406" s="445"/>
      <c r="J406" s="445"/>
      <c r="K406" s="445"/>
      <c r="L406" s="445"/>
      <c r="M406" s="445"/>
      <c r="N406" s="445"/>
      <c r="O406" s="445"/>
      <c r="P406" s="445"/>
      <c r="Q406" s="445"/>
      <c r="R406" s="445"/>
      <c r="S406" s="445"/>
      <c r="T406" s="445"/>
      <c r="U406" s="445"/>
      <c r="V406" s="445"/>
      <c r="W406" s="445"/>
      <c r="X406" s="445"/>
      <c r="Y406" s="445"/>
      <c r="Z406" s="445"/>
    </row>
    <row r="407" spans="1:26" ht="15.6" hidden="1" x14ac:dyDescent="0.3">
      <c r="A407" s="445"/>
      <c r="B407" s="445"/>
      <c r="C407" s="445"/>
      <c r="D407" s="445"/>
      <c r="E407" s="505" t="s">
        <v>982</v>
      </c>
      <c r="F407" s="505" t="s">
        <v>983</v>
      </c>
      <c r="G407" s="445"/>
      <c r="H407" s="445"/>
      <c r="I407" s="445"/>
      <c r="J407" s="445"/>
      <c r="K407" s="445"/>
      <c r="L407" s="445"/>
      <c r="M407" s="445"/>
      <c r="N407" s="445"/>
      <c r="O407" s="445"/>
      <c r="P407" s="445"/>
      <c r="Q407" s="445"/>
      <c r="R407" s="445"/>
      <c r="S407" s="445"/>
      <c r="T407" s="445"/>
      <c r="U407" s="445"/>
      <c r="V407" s="445"/>
      <c r="W407" s="445"/>
      <c r="X407" s="445"/>
      <c r="Y407" s="445"/>
      <c r="Z407" s="445"/>
    </row>
    <row r="408" spans="1:26" ht="15.6" hidden="1" x14ac:dyDescent="0.3">
      <c r="A408" s="445"/>
      <c r="B408" s="445"/>
      <c r="C408" s="445"/>
      <c r="D408" s="445"/>
      <c r="E408" s="505" t="s">
        <v>984</v>
      </c>
      <c r="F408" s="505" t="s">
        <v>985</v>
      </c>
      <c r="G408" s="445"/>
      <c r="H408" s="445"/>
      <c r="I408" s="445"/>
      <c r="J408" s="445"/>
      <c r="K408" s="445"/>
      <c r="L408" s="445"/>
      <c r="M408" s="445"/>
      <c r="N408" s="445"/>
      <c r="O408" s="445"/>
      <c r="P408" s="445"/>
      <c r="Q408" s="445"/>
      <c r="R408" s="445"/>
      <c r="S408" s="445"/>
      <c r="T408" s="445"/>
      <c r="U408" s="445"/>
      <c r="V408" s="445"/>
      <c r="W408" s="445"/>
      <c r="X408" s="445"/>
      <c r="Y408" s="445"/>
      <c r="Z408" s="445"/>
    </row>
    <row r="409" spans="1:26" ht="15.6" hidden="1" x14ac:dyDescent="0.3">
      <c r="A409" s="445"/>
      <c r="B409" s="445"/>
      <c r="C409" s="445"/>
      <c r="D409" s="445"/>
      <c r="E409" s="505" t="s">
        <v>986</v>
      </c>
      <c r="F409" s="505" t="s">
        <v>987</v>
      </c>
      <c r="G409" s="445"/>
      <c r="H409" s="445"/>
      <c r="I409" s="445"/>
      <c r="J409" s="445"/>
      <c r="K409" s="445"/>
      <c r="L409" s="445"/>
      <c r="M409" s="445"/>
      <c r="N409" s="445"/>
      <c r="O409" s="445"/>
      <c r="P409" s="445"/>
      <c r="Q409" s="445"/>
      <c r="R409" s="445"/>
      <c r="S409" s="445"/>
      <c r="T409" s="445"/>
      <c r="U409" s="445"/>
      <c r="V409" s="445"/>
      <c r="W409" s="445"/>
      <c r="X409" s="445"/>
      <c r="Y409" s="445"/>
      <c r="Z409" s="445"/>
    </row>
    <row r="410" spans="1:26" ht="15.6" hidden="1" x14ac:dyDescent="0.3">
      <c r="A410" s="445"/>
      <c r="B410" s="445"/>
      <c r="C410" s="445"/>
      <c r="D410" s="445"/>
      <c r="E410" s="505" t="s">
        <v>988</v>
      </c>
      <c r="F410" s="505" t="s">
        <v>989</v>
      </c>
      <c r="G410" s="445"/>
      <c r="H410" s="445"/>
      <c r="I410" s="445"/>
      <c r="J410" s="445"/>
      <c r="K410" s="445"/>
      <c r="L410" s="445"/>
      <c r="M410" s="445"/>
      <c r="N410" s="445"/>
      <c r="O410" s="445"/>
      <c r="P410" s="445"/>
      <c r="Q410" s="445"/>
      <c r="R410" s="445"/>
      <c r="S410" s="445"/>
      <c r="T410" s="445"/>
      <c r="U410" s="445"/>
      <c r="V410" s="445"/>
      <c r="W410" s="445"/>
      <c r="X410" s="445"/>
      <c r="Y410" s="445"/>
      <c r="Z410" s="445"/>
    </row>
    <row r="411" spans="1:26" ht="15.6" hidden="1" x14ac:dyDescent="0.3">
      <c r="A411" s="445"/>
      <c r="B411" s="445"/>
      <c r="C411" s="445"/>
      <c r="D411" s="445"/>
      <c r="E411" s="505" t="s">
        <v>990</v>
      </c>
      <c r="F411" s="505" t="s">
        <v>991</v>
      </c>
      <c r="G411" s="445"/>
      <c r="H411" s="445"/>
      <c r="I411" s="445"/>
      <c r="J411" s="445"/>
      <c r="K411" s="445"/>
      <c r="L411" s="445"/>
      <c r="M411" s="445"/>
      <c r="N411" s="445"/>
      <c r="O411" s="445"/>
      <c r="P411" s="445"/>
      <c r="Q411" s="445"/>
      <c r="R411" s="445"/>
      <c r="S411" s="445"/>
      <c r="T411" s="445"/>
      <c r="U411" s="445"/>
      <c r="V411" s="445"/>
      <c r="W411" s="445"/>
      <c r="X411" s="445"/>
      <c r="Y411" s="445"/>
      <c r="Z411" s="445"/>
    </row>
    <row r="412" spans="1:26" ht="15.6" hidden="1" x14ac:dyDescent="0.3">
      <c r="A412" s="445"/>
      <c r="B412" s="445"/>
      <c r="C412" s="445"/>
      <c r="D412" s="445"/>
      <c r="E412" s="505" t="s">
        <v>992</v>
      </c>
      <c r="F412" s="505" t="s">
        <v>993</v>
      </c>
      <c r="G412" s="445"/>
      <c r="H412" s="445"/>
      <c r="I412" s="445"/>
      <c r="J412" s="445"/>
      <c r="K412" s="445"/>
      <c r="L412" s="445"/>
      <c r="M412" s="445"/>
      <c r="N412" s="445"/>
      <c r="O412" s="445"/>
      <c r="P412" s="445"/>
      <c r="Q412" s="445"/>
      <c r="R412" s="445"/>
      <c r="S412" s="445"/>
      <c r="T412" s="445"/>
      <c r="U412" s="445"/>
      <c r="V412" s="445"/>
      <c r="W412" s="445"/>
      <c r="X412" s="445"/>
      <c r="Y412" s="445"/>
      <c r="Z412" s="445"/>
    </row>
    <row r="413" spans="1:26" ht="15.6" hidden="1" x14ac:dyDescent="0.3">
      <c r="A413" s="445"/>
      <c r="B413" s="445"/>
      <c r="C413" s="445"/>
      <c r="D413" s="445"/>
      <c r="E413" s="505" t="s">
        <v>994</v>
      </c>
      <c r="F413" s="505" t="s">
        <v>995</v>
      </c>
      <c r="G413" s="445"/>
      <c r="H413" s="445"/>
      <c r="I413" s="445"/>
      <c r="J413" s="445"/>
      <c r="K413" s="445"/>
      <c r="L413" s="445"/>
      <c r="M413" s="445"/>
      <c r="N413" s="445"/>
      <c r="O413" s="445"/>
      <c r="P413" s="445"/>
      <c r="Q413" s="445"/>
      <c r="R413" s="445"/>
      <c r="S413" s="445"/>
      <c r="T413" s="445"/>
      <c r="U413" s="445"/>
      <c r="V413" s="445"/>
      <c r="W413" s="445"/>
      <c r="X413" s="445"/>
      <c r="Y413" s="445"/>
      <c r="Z413" s="445"/>
    </row>
    <row r="414" spans="1:26" ht="15.6" hidden="1" x14ac:dyDescent="0.3">
      <c r="A414" s="445"/>
      <c r="B414" s="445"/>
      <c r="C414" s="445"/>
      <c r="D414" s="445"/>
      <c r="E414" s="505" t="s">
        <v>996</v>
      </c>
      <c r="F414" s="505" t="s">
        <v>997</v>
      </c>
      <c r="G414" s="445"/>
      <c r="H414" s="445"/>
      <c r="I414" s="445"/>
      <c r="J414" s="445"/>
      <c r="K414" s="445"/>
      <c r="L414" s="445"/>
      <c r="M414" s="445"/>
      <c r="N414" s="445"/>
      <c r="O414" s="445"/>
      <c r="P414" s="445"/>
      <c r="Q414" s="445"/>
      <c r="R414" s="445"/>
      <c r="S414" s="445"/>
      <c r="T414" s="445"/>
      <c r="U414" s="445"/>
      <c r="V414" s="445"/>
      <c r="W414" s="445"/>
      <c r="X414" s="445"/>
      <c r="Y414" s="445"/>
      <c r="Z414" s="445"/>
    </row>
    <row r="415" spans="1:26" ht="15.6" hidden="1" x14ac:dyDescent="0.3">
      <c r="A415" s="445"/>
      <c r="B415" s="445"/>
      <c r="C415" s="445"/>
      <c r="D415" s="445"/>
      <c r="E415" s="505" t="s">
        <v>998</v>
      </c>
      <c r="F415" s="505" t="s">
        <v>999</v>
      </c>
      <c r="G415" s="445"/>
      <c r="H415" s="445"/>
      <c r="I415" s="445"/>
      <c r="J415" s="445"/>
      <c r="K415" s="445"/>
      <c r="L415" s="445"/>
      <c r="M415" s="445"/>
      <c r="N415" s="445"/>
      <c r="O415" s="445"/>
      <c r="P415" s="445"/>
      <c r="Q415" s="445"/>
      <c r="R415" s="445"/>
      <c r="S415" s="445"/>
      <c r="T415" s="445"/>
      <c r="U415" s="445"/>
      <c r="V415" s="445"/>
      <c r="W415" s="445"/>
      <c r="X415" s="445"/>
      <c r="Y415" s="445"/>
      <c r="Z415" s="445"/>
    </row>
    <row r="416" spans="1:26" ht="15.6" hidden="1" x14ac:dyDescent="0.3">
      <c r="A416" s="445"/>
      <c r="B416" s="445"/>
      <c r="C416" s="445"/>
      <c r="D416" s="445"/>
      <c r="E416" s="505" t="s">
        <v>1000</v>
      </c>
      <c r="F416" s="505" t="s">
        <v>1001</v>
      </c>
      <c r="G416" s="445"/>
      <c r="H416" s="445"/>
      <c r="I416" s="445"/>
      <c r="J416" s="445"/>
      <c r="K416" s="445"/>
      <c r="L416" s="445"/>
      <c r="M416" s="445"/>
      <c r="N416" s="445"/>
      <c r="O416" s="445"/>
      <c r="P416" s="445"/>
      <c r="Q416" s="445"/>
      <c r="R416" s="445"/>
      <c r="S416" s="445"/>
      <c r="T416" s="445"/>
      <c r="U416" s="445"/>
      <c r="V416" s="445"/>
      <c r="W416" s="445"/>
      <c r="X416" s="445"/>
      <c r="Y416" s="445"/>
      <c r="Z416" s="445"/>
    </row>
    <row r="417" spans="1:26" ht="15.6" hidden="1" x14ac:dyDescent="0.3">
      <c r="A417" s="445"/>
      <c r="B417" s="445"/>
      <c r="C417" s="445"/>
      <c r="D417" s="445"/>
      <c r="E417" s="505" t="s">
        <v>1002</v>
      </c>
      <c r="F417" s="505" t="s">
        <v>1003</v>
      </c>
      <c r="G417" s="445"/>
      <c r="H417" s="445"/>
      <c r="I417" s="445"/>
      <c r="J417" s="445"/>
      <c r="K417" s="445"/>
      <c r="L417" s="445"/>
      <c r="M417" s="445"/>
      <c r="N417" s="445"/>
      <c r="O417" s="445"/>
      <c r="P417" s="445"/>
      <c r="Q417" s="445"/>
      <c r="R417" s="445"/>
      <c r="S417" s="445"/>
      <c r="T417" s="445"/>
      <c r="U417" s="445"/>
      <c r="V417" s="445"/>
      <c r="W417" s="445"/>
      <c r="X417" s="445"/>
      <c r="Y417" s="445"/>
      <c r="Z417" s="445"/>
    </row>
    <row r="418" spans="1:26" ht="15.6" hidden="1" x14ac:dyDescent="0.3">
      <c r="A418" s="445"/>
      <c r="B418" s="445"/>
      <c r="C418" s="445"/>
      <c r="D418" s="445"/>
      <c r="E418" s="505" t="s">
        <v>1004</v>
      </c>
      <c r="F418" s="505" t="s">
        <v>1005</v>
      </c>
      <c r="G418" s="445"/>
      <c r="H418" s="445"/>
      <c r="I418" s="445"/>
      <c r="J418" s="445"/>
      <c r="K418" s="445"/>
      <c r="L418" s="445"/>
      <c r="M418" s="445"/>
      <c r="N418" s="445"/>
      <c r="O418" s="445"/>
      <c r="P418" s="445"/>
      <c r="Q418" s="445"/>
      <c r="R418" s="445"/>
      <c r="S418" s="445"/>
      <c r="T418" s="445"/>
      <c r="U418" s="445"/>
      <c r="V418" s="445"/>
      <c r="W418" s="445"/>
      <c r="X418" s="445"/>
      <c r="Y418" s="445"/>
      <c r="Z418" s="445"/>
    </row>
    <row r="419" spans="1:26" ht="15.6" hidden="1" x14ac:dyDescent="0.3">
      <c r="A419" s="445"/>
      <c r="B419" s="445"/>
      <c r="C419" s="445"/>
      <c r="D419" s="445"/>
      <c r="E419" s="505" t="s">
        <v>1006</v>
      </c>
      <c r="F419" s="505" t="s">
        <v>1007</v>
      </c>
      <c r="G419" s="445"/>
      <c r="H419" s="445"/>
      <c r="I419" s="445"/>
      <c r="J419" s="445"/>
      <c r="K419" s="445"/>
      <c r="L419" s="445"/>
      <c r="M419" s="445"/>
      <c r="N419" s="445"/>
      <c r="O419" s="445"/>
      <c r="P419" s="445"/>
      <c r="Q419" s="445"/>
      <c r="R419" s="445"/>
      <c r="S419" s="445"/>
      <c r="T419" s="445"/>
      <c r="U419" s="445"/>
      <c r="V419" s="445"/>
      <c r="W419" s="445"/>
      <c r="X419" s="445"/>
      <c r="Y419" s="445"/>
      <c r="Z419" s="445"/>
    </row>
    <row r="420" spans="1:26" ht="15.6" hidden="1" x14ac:dyDescent="0.3">
      <c r="A420" s="445"/>
      <c r="B420" s="445"/>
      <c r="C420" s="445"/>
      <c r="D420" s="445"/>
      <c r="E420" s="505" t="s">
        <v>1008</v>
      </c>
      <c r="F420" s="505" t="s">
        <v>1009</v>
      </c>
      <c r="G420" s="445"/>
      <c r="H420" s="445"/>
      <c r="I420" s="445"/>
      <c r="J420" s="445"/>
      <c r="K420" s="445"/>
      <c r="L420" s="445"/>
      <c r="M420" s="445"/>
      <c r="N420" s="445"/>
      <c r="O420" s="445"/>
      <c r="P420" s="445"/>
      <c r="Q420" s="445"/>
      <c r="R420" s="445"/>
      <c r="S420" s="445"/>
      <c r="T420" s="445"/>
      <c r="U420" s="445"/>
      <c r="V420" s="445"/>
      <c r="W420" s="445"/>
      <c r="X420" s="445"/>
      <c r="Y420" s="445"/>
      <c r="Z420" s="445"/>
    </row>
    <row r="421" spans="1:26" ht="15.6" hidden="1" x14ac:dyDescent="0.3">
      <c r="A421" s="445"/>
      <c r="B421" s="445"/>
      <c r="C421" s="445"/>
      <c r="D421" s="445"/>
      <c r="E421" s="505" t="s">
        <v>1010</v>
      </c>
      <c r="F421" s="505" t="s">
        <v>1011</v>
      </c>
      <c r="G421" s="445"/>
      <c r="H421" s="445"/>
      <c r="I421" s="445"/>
      <c r="J421" s="445"/>
      <c r="K421" s="445"/>
      <c r="L421" s="445"/>
      <c r="M421" s="445"/>
      <c r="N421" s="445"/>
      <c r="O421" s="445"/>
      <c r="P421" s="445"/>
      <c r="Q421" s="445"/>
      <c r="R421" s="445"/>
      <c r="S421" s="445"/>
      <c r="T421" s="445"/>
      <c r="U421" s="445"/>
      <c r="V421" s="445"/>
      <c r="W421" s="445"/>
      <c r="X421" s="445"/>
      <c r="Y421" s="445"/>
      <c r="Z421" s="445"/>
    </row>
    <row r="422" spans="1:26" ht="15.6" hidden="1" x14ac:dyDescent="0.3">
      <c r="A422" s="445"/>
      <c r="B422" s="445"/>
      <c r="C422" s="445"/>
      <c r="D422" s="445"/>
      <c r="E422" s="505" t="s">
        <v>1012</v>
      </c>
      <c r="F422" s="505" t="s">
        <v>1013</v>
      </c>
      <c r="G422" s="445"/>
      <c r="H422" s="445"/>
      <c r="I422" s="445"/>
      <c r="J422" s="445"/>
      <c r="K422" s="445"/>
      <c r="L422" s="445"/>
      <c r="M422" s="445"/>
      <c r="N422" s="445"/>
      <c r="O422" s="445"/>
      <c r="P422" s="445"/>
      <c r="Q422" s="445"/>
      <c r="R422" s="445"/>
      <c r="S422" s="445"/>
      <c r="T422" s="445"/>
      <c r="U422" s="445"/>
      <c r="V422" s="445"/>
      <c r="W422" s="445"/>
      <c r="X422" s="445"/>
      <c r="Y422" s="445"/>
      <c r="Z422" s="445"/>
    </row>
    <row r="423" spans="1:26" ht="15.6" hidden="1" x14ac:dyDescent="0.3">
      <c r="A423" s="445"/>
      <c r="B423" s="445"/>
      <c r="C423" s="445"/>
      <c r="D423" s="445"/>
      <c r="E423" s="505" t="s">
        <v>1014</v>
      </c>
      <c r="F423" s="505" t="s">
        <v>1015</v>
      </c>
      <c r="G423" s="445"/>
      <c r="H423" s="445"/>
      <c r="I423" s="445"/>
      <c r="J423" s="445"/>
      <c r="K423" s="445"/>
      <c r="L423" s="445"/>
      <c r="M423" s="445"/>
      <c r="N423" s="445"/>
      <c r="O423" s="445"/>
      <c r="P423" s="445"/>
      <c r="Q423" s="445"/>
      <c r="R423" s="445"/>
      <c r="S423" s="445"/>
      <c r="T423" s="445"/>
      <c r="U423" s="445"/>
      <c r="V423" s="445"/>
      <c r="W423" s="445"/>
      <c r="X423" s="445"/>
      <c r="Y423" s="445"/>
      <c r="Z423" s="445"/>
    </row>
    <row r="424" spans="1:26" ht="15.6" hidden="1" x14ac:dyDescent="0.3">
      <c r="A424" s="445"/>
      <c r="B424" s="445"/>
      <c r="C424" s="445"/>
      <c r="D424" s="445"/>
      <c r="E424" s="505" t="s">
        <v>1016</v>
      </c>
      <c r="F424" s="505" t="s">
        <v>1017</v>
      </c>
      <c r="G424" s="445"/>
      <c r="H424" s="445"/>
      <c r="I424" s="445"/>
      <c r="J424" s="445"/>
      <c r="K424" s="445"/>
      <c r="L424" s="445"/>
      <c r="M424" s="445"/>
      <c r="N424" s="445"/>
      <c r="O424" s="445"/>
      <c r="P424" s="445"/>
      <c r="Q424" s="445"/>
      <c r="R424" s="445"/>
      <c r="S424" s="445"/>
      <c r="T424" s="445"/>
      <c r="U424" s="445"/>
      <c r="V424" s="445"/>
      <c r="W424" s="445"/>
      <c r="X424" s="445"/>
      <c r="Y424" s="445"/>
      <c r="Z424" s="445"/>
    </row>
    <row r="425" spans="1:26" ht="15.6" hidden="1" x14ac:dyDescent="0.3">
      <c r="A425" s="445"/>
      <c r="B425" s="445"/>
      <c r="C425" s="445"/>
      <c r="D425" s="445"/>
      <c r="E425" s="505" t="s">
        <v>1018</v>
      </c>
      <c r="F425" s="505" t="s">
        <v>1019</v>
      </c>
      <c r="G425" s="445"/>
      <c r="H425" s="445"/>
      <c r="I425" s="445"/>
      <c r="J425" s="445"/>
      <c r="K425" s="445"/>
      <c r="L425" s="445"/>
      <c r="M425" s="445"/>
      <c r="N425" s="445"/>
      <c r="O425" s="445"/>
      <c r="P425" s="445"/>
      <c r="Q425" s="445"/>
      <c r="R425" s="445"/>
      <c r="S425" s="445"/>
      <c r="T425" s="445"/>
      <c r="U425" s="445"/>
      <c r="V425" s="445"/>
      <c r="W425" s="445"/>
      <c r="X425" s="445"/>
      <c r="Y425" s="445"/>
      <c r="Z425" s="445"/>
    </row>
    <row r="426" spans="1:26" ht="15.6" hidden="1" x14ac:dyDescent="0.3">
      <c r="A426" s="445"/>
      <c r="B426" s="445"/>
      <c r="C426" s="445"/>
      <c r="D426" s="445"/>
      <c r="E426" s="505" t="s">
        <v>1020</v>
      </c>
      <c r="F426" s="505" t="s">
        <v>1021</v>
      </c>
      <c r="G426" s="445"/>
      <c r="H426" s="445"/>
      <c r="I426" s="445"/>
      <c r="J426" s="445"/>
      <c r="K426" s="445"/>
      <c r="L426" s="445"/>
      <c r="M426" s="445"/>
      <c r="N426" s="445"/>
      <c r="O426" s="445"/>
      <c r="P426" s="445"/>
      <c r="Q426" s="445"/>
      <c r="R426" s="445"/>
      <c r="S426" s="445"/>
      <c r="T426" s="445"/>
      <c r="U426" s="445"/>
      <c r="V426" s="445"/>
      <c r="W426" s="445"/>
      <c r="X426" s="445"/>
      <c r="Y426" s="445"/>
      <c r="Z426" s="445"/>
    </row>
    <row r="427" spans="1:26" ht="15.6" hidden="1" x14ac:dyDescent="0.3">
      <c r="A427" s="445"/>
      <c r="B427" s="445"/>
      <c r="C427" s="445"/>
      <c r="D427" s="445"/>
      <c r="E427" s="505" t="s">
        <v>1022</v>
      </c>
      <c r="F427" s="505" t="s">
        <v>1023</v>
      </c>
      <c r="G427" s="445"/>
      <c r="H427" s="445"/>
      <c r="I427" s="445"/>
      <c r="J427" s="445"/>
      <c r="K427" s="445"/>
      <c r="L427" s="445"/>
      <c r="M427" s="445"/>
      <c r="N427" s="445"/>
      <c r="O427" s="445"/>
      <c r="P427" s="445"/>
      <c r="Q427" s="445"/>
      <c r="R427" s="445"/>
      <c r="S427" s="445"/>
      <c r="T427" s="445"/>
      <c r="U427" s="445"/>
      <c r="V427" s="445"/>
      <c r="W427" s="445"/>
      <c r="X427" s="445"/>
      <c r="Y427" s="445"/>
      <c r="Z427" s="445"/>
    </row>
    <row r="428" spans="1:26" ht="15.6" hidden="1" x14ac:dyDescent="0.3">
      <c r="A428" s="445"/>
      <c r="B428" s="445"/>
      <c r="C428" s="445"/>
      <c r="D428" s="445"/>
      <c r="E428" s="505" t="s">
        <v>1024</v>
      </c>
      <c r="F428" s="505" t="s">
        <v>1025</v>
      </c>
      <c r="G428" s="445"/>
      <c r="H428" s="445"/>
      <c r="I428" s="445"/>
      <c r="J428" s="445"/>
      <c r="K428" s="445"/>
      <c r="L428" s="445"/>
      <c r="M428" s="445"/>
      <c r="N428" s="445"/>
      <c r="O428" s="445"/>
      <c r="P428" s="445"/>
      <c r="Q428" s="445"/>
      <c r="R428" s="445"/>
      <c r="S428" s="445"/>
      <c r="T428" s="445"/>
      <c r="U428" s="445"/>
      <c r="V428" s="445"/>
      <c r="W428" s="445"/>
      <c r="X428" s="445"/>
      <c r="Y428" s="445"/>
      <c r="Z428" s="445"/>
    </row>
    <row r="429" spans="1:26" ht="15.6" hidden="1" x14ac:dyDescent="0.3">
      <c r="A429" s="445"/>
      <c r="B429" s="445"/>
      <c r="C429" s="445"/>
      <c r="D429" s="445"/>
      <c r="E429" s="505" t="s">
        <v>1026</v>
      </c>
      <c r="F429" s="505" t="s">
        <v>1027</v>
      </c>
      <c r="G429" s="445"/>
      <c r="H429" s="445"/>
      <c r="I429" s="445"/>
      <c r="J429" s="445"/>
      <c r="K429" s="445"/>
      <c r="L429" s="445"/>
      <c r="M429" s="445"/>
      <c r="N429" s="445"/>
      <c r="O429" s="445"/>
      <c r="P429" s="445"/>
      <c r="Q429" s="445"/>
      <c r="R429" s="445"/>
      <c r="S429" s="445"/>
      <c r="T429" s="445"/>
      <c r="U429" s="445"/>
      <c r="V429" s="445"/>
      <c r="W429" s="445"/>
      <c r="X429" s="445"/>
      <c r="Y429" s="445"/>
      <c r="Z429" s="445"/>
    </row>
    <row r="430" spans="1:26" ht="15.6" hidden="1" x14ac:dyDescent="0.3">
      <c r="A430" s="445"/>
      <c r="B430" s="445"/>
      <c r="C430" s="445"/>
      <c r="D430" s="445"/>
      <c r="E430" s="505" t="s">
        <v>1028</v>
      </c>
      <c r="F430" s="505" t="s">
        <v>1029</v>
      </c>
      <c r="G430" s="445"/>
      <c r="H430" s="445"/>
      <c r="I430" s="445"/>
      <c r="J430" s="445"/>
      <c r="K430" s="445"/>
      <c r="L430" s="445"/>
      <c r="M430" s="445"/>
      <c r="N430" s="445"/>
      <c r="O430" s="445"/>
      <c r="P430" s="445"/>
      <c r="Q430" s="445"/>
      <c r="R430" s="445"/>
      <c r="S430" s="445"/>
      <c r="T430" s="445"/>
      <c r="U430" s="445"/>
      <c r="V430" s="445"/>
      <c r="W430" s="445"/>
      <c r="X430" s="445"/>
      <c r="Y430" s="445"/>
      <c r="Z430" s="445"/>
    </row>
    <row r="431" spans="1:26" ht="15.6" hidden="1" x14ac:dyDescent="0.3">
      <c r="A431" s="445"/>
      <c r="B431" s="445"/>
      <c r="C431" s="445"/>
      <c r="D431" s="445"/>
      <c r="E431" s="505" t="s">
        <v>1030</v>
      </c>
      <c r="F431" s="505" t="s">
        <v>1031</v>
      </c>
      <c r="G431" s="445"/>
      <c r="H431" s="445"/>
      <c r="I431" s="445"/>
      <c r="J431" s="445"/>
      <c r="K431" s="445"/>
      <c r="L431" s="445"/>
      <c r="M431" s="445"/>
      <c r="N431" s="445"/>
      <c r="O431" s="445"/>
      <c r="P431" s="445"/>
      <c r="Q431" s="445"/>
      <c r="R431" s="445"/>
      <c r="S431" s="445"/>
      <c r="T431" s="445"/>
      <c r="U431" s="445"/>
      <c r="V431" s="445"/>
      <c r="W431" s="445"/>
      <c r="X431" s="445"/>
      <c r="Y431" s="445"/>
      <c r="Z431" s="445"/>
    </row>
    <row r="432" spans="1:26" ht="15.6" hidden="1" x14ac:dyDescent="0.3">
      <c r="A432" s="445"/>
      <c r="B432" s="445"/>
      <c r="C432" s="445"/>
      <c r="D432" s="445"/>
      <c r="E432" s="505" t="s">
        <v>1032</v>
      </c>
      <c r="F432" s="505" t="s">
        <v>1033</v>
      </c>
      <c r="G432" s="445"/>
      <c r="H432" s="445"/>
      <c r="I432" s="445"/>
      <c r="J432" s="445"/>
      <c r="K432" s="445"/>
      <c r="L432" s="445"/>
      <c r="M432" s="445"/>
      <c r="N432" s="445"/>
      <c r="O432" s="445"/>
      <c r="P432" s="445"/>
      <c r="Q432" s="445"/>
      <c r="R432" s="445"/>
      <c r="S432" s="445"/>
      <c r="T432" s="445"/>
      <c r="U432" s="445"/>
      <c r="V432" s="445"/>
      <c r="W432" s="445"/>
      <c r="X432" s="445"/>
      <c r="Y432" s="445"/>
      <c r="Z432" s="445"/>
    </row>
    <row r="433" spans="1:26" ht="15.6" hidden="1" x14ac:dyDescent="0.3">
      <c r="A433" s="445"/>
      <c r="B433" s="445"/>
      <c r="C433" s="445"/>
      <c r="D433" s="445"/>
      <c r="E433" s="505" t="s">
        <v>1034</v>
      </c>
      <c r="F433" s="505" t="s">
        <v>1035</v>
      </c>
      <c r="G433" s="445"/>
      <c r="H433" s="445"/>
      <c r="I433" s="445"/>
      <c r="J433" s="445"/>
      <c r="K433" s="445"/>
      <c r="L433" s="445"/>
      <c r="M433" s="445"/>
      <c r="N433" s="445"/>
      <c r="O433" s="445"/>
      <c r="P433" s="445"/>
      <c r="Q433" s="445"/>
      <c r="R433" s="445"/>
      <c r="S433" s="445"/>
      <c r="T433" s="445"/>
      <c r="U433" s="445"/>
      <c r="V433" s="445"/>
      <c r="W433" s="445"/>
      <c r="X433" s="445"/>
      <c r="Y433" s="445"/>
      <c r="Z433" s="445"/>
    </row>
    <row r="434" spans="1:26" ht="15.6" hidden="1" x14ac:dyDescent="0.3">
      <c r="A434" s="445"/>
      <c r="B434" s="445"/>
      <c r="C434" s="445"/>
      <c r="D434" s="445"/>
      <c r="E434" s="505" t="s">
        <v>1036</v>
      </c>
      <c r="F434" s="505" t="s">
        <v>1037</v>
      </c>
      <c r="G434" s="445"/>
      <c r="H434" s="445"/>
      <c r="I434" s="445"/>
      <c r="J434" s="445"/>
      <c r="K434" s="445"/>
      <c r="L434" s="445"/>
      <c r="M434" s="445"/>
      <c r="N434" s="445"/>
      <c r="O434" s="445"/>
      <c r="P434" s="445"/>
      <c r="Q434" s="445"/>
      <c r="R434" s="445"/>
      <c r="S434" s="445"/>
      <c r="T434" s="445"/>
      <c r="U434" s="445"/>
      <c r="V434" s="445"/>
      <c r="W434" s="445"/>
      <c r="X434" s="445"/>
      <c r="Y434" s="445"/>
      <c r="Z434" s="445"/>
    </row>
    <row r="435" spans="1:26" ht="15.6" hidden="1" x14ac:dyDescent="0.3">
      <c r="A435" s="445"/>
      <c r="B435" s="445"/>
      <c r="C435" s="445"/>
      <c r="D435" s="445"/>
      <c r="E435" s="505" t="s">
        <v>58</v>
      </c>
      <c r="F435" s="505" t="s">
        <v>1038</v>
      </c>
      <c r="G435" s="445"/>
      <c r="H435" s="445"/>
      <c r="I435" s="445"/>
      <c r="J435" s="445"/>
      <c r="K435" s="445"/>
      <c r="L435" s="445"/>
      <c r="M435" s="445"/>
      <c r="N435" s="445"/>
      <c r="O435" s="445"/>
      <c r="P435" s="445"/>
      <c r="Q435" s="445"/>
      <c r="R435" s="445"/>
      <c r="S435" s="445"/>
      <c r="T435" s="445"/>
      <c r="U435" s="445"/>
      <c r="V435" s="445"/>
      <c r="W435" s="445"/>
      <c r="X435" s="445"/>
      <c r="Y435" s="445"/>
      <c r="Z435" s="445"/>
    </row>
    <row r="436" spans="1:26" ht="15.6" hidden="1" x14ac:dyDescent="0.3">
      <c r="A436" s="445"/>
      <c r="B436" s="445"/>
      <c r="C436" s="445"/>
      <c r="D436" s="445"/>
      <c r="E436" s="505" t="s">
        <v>1039</v>
      </c>
      <c r="F436" s="505" t="s">
        <v>1040</v>
      </c>
      <c r="G436" s="445"/>
      <c r="H436" s="445"/>
      <c r="I436" s="445"/>
      <c r="J436" s="445"/>
      <c r="K436" s="445"/>
      <c r="L436" s="445"/>
      <c r="M436" s="445"/>
      <c r="N436" s="445"/>
      <c r="O436" s="445"/>
      <c r="P436" s="445"/>
      <c r="Q436" s="445"/>
      <c r="R436" s="445"/>
      <c r="S436" s="445"/>
      <c r="T436" s="445"/>
      <c r="U436" s="445"/>
      <c r="V436" s="445"/>
      <c r="W436" s="445"/>
      <c r="X436" s="445"/>
      <c r="Y436" s="445"/>
      <c r="Z436" s="445"/>
    </row>
    <row r="437" spans="1:26" ht="15.6" hidden="1" x14ac:dyDescent="0.3">
      <c r="A437" s="445"/>
      <c r="B437" s="445"/>
      <c r="C437" s="445"/>
      <c r="D437" s="445"/>
      <c r="E437" s="505" t="s">
        <v>1041</v>
      </c>
      <c r="F437" s="505" t="s">
        <v>1042</v>
      </c>
      <c r="G437" s="445"/>
      <c r="H437" s="445"/>
      <c r="I437" s="445"/>
      <c r="J437" s="445"/>
      <c r="K437" s="445"/>
      <c r="L437" s="445"/>
      <c r="M437" s="445"/>
      <c r="N437" s="445"/>
      <c r="O437" s="445"/>
      <c r="P437" s="445"/>
      <c r="Q437" s="445"/>
      <c r="R437" s="445"/>
      <c r="S437" s="445"/>
      <c r="T437" s="445"/>
      <c r="U437" s="445"/>
      <c r="V437" s="445"/>
      <c r="W437" s="445"/>
      <c r="X437" s="445"/>
      <c r="Y437" s="445"/>
      <c r="Z437" s="445"/>
    </row>
    <row r="438" spans="1:26" ht="15.6" hidden="1" x14ac:dyDescent="0.3">
      <c r="A438" s="445"/>
      <c r="B438" s="445"/>
      <c r="C438" s="445"/>
      <c r="D438" s="445"/>
      <c r="E438" s="505" t="s">
        <v>1043</v>
      </c>
      <c r="F438" s="505" t="s">
        <v>1044</v>
      </c>
      <c r="G438" s="445"/>
      <c r="H438" s="445"/>
      <c r="I438" s="445"/>
      <c r="J438" s="445"/>
      <c r="K438" s="445"/>
      <c r="L438" s="445"/>
      <c r="M438" s="445"/>
      <c r="N438" s="445"/>
      <c r="O438" s="445"/>
      <c r="P438" s="445"/>
      <c r="Q438" s="445"/>
      <c r="R438" s="445"/>
      <c r="S438" s="445"/>
      <c r="T438" s="445"/>
      <c r="U438" s="445"/>
      <c r="V438" s="445"/>
      <c r="W438" s="445"/>
      <c r="X438" s="445"/>
      <c r="Y438" s="445"/>
      <c r="Z438" s="445"/>
    </row>
    <row r="439" spans="1:26" ht="15.6" hidden="1" x14ac:dyDescent="0.3">
      <c r="A439" s="445"/>
      <c r="B439" s="445"/>
      <c r="C439" s="445"/>
      <c r="D439" s="445"/>
      <c r="E439" s="505" t="s">
        <v>1045</v>
      </c>
      <c r="F439" s="505" t="s">
        <v>1046</v>
      </c>
      <c r="G439" s="445"/>
      <c r="H439" s="445"/>
      <c r="I439" s="445"/>
      <c r="J439" s="445"/>
      <c r="K439" s="445"/>
      <c r="L439" s="445"/>
      <c r="M439" s="445"/>
      <c r="N439" s="445"/>
      <c r="O439" s="445"/>
      <c r="P439" s="445"/>
      <c r="Q439" s="445"/>
      <c r="R439" s="445"/>
      <c r="S439" s="445"/>
      <c r="T439" s="445"/>
      <c r="U439" s="445"/>
      <c r="V439" s="445"/>
      <c r="W439" s="445"/>
      <c r="X439" s="445"/>
      <c r="Y439" s="445"/>
      <c r="Z439" s="445"/>
    </row>
    <row r="440" spans="1:26" ht="15.6" hidden="1" x14ac:dyDescent="0.3">
      <c r="A440" s="445"/>
      <c r="B440" s="445"/>
      <c r="C440" s="445"/>
      <c r="D440" s="445"/>
      <c r="E440" s="505" t="s">
        <v>1047</v>
      </c>
      <c r="F440" s="505" t="s">
        <v>1048</v>
      </c>
      <c r="G440" s="445"/>
      <c r="H440" s="445"/>
      <c r="I440" s="445"/>
      <c r="J440" s="445"/>
      <c r="K440" s="445"/>
      <c r="L440" s="445"/>
      <c r="M440" s="445"/>
      <c r="N440" s="445"/>
      <c r="O440" s="445"/>
      <c r="P440" s="445"/>
      <c r="Q440" s="445"/>
      <c r="R440" s="445"/>
      <c r="S440" s="445"/>
      <c r="T440" s="445"/>
      <c r="U440" s="445"/>
      <c r="V440" s="445"/>
      <c r="W440" s="445"/>
      <c r="X440" s="445"/>
      <c r="Y440" s="445"/>
      <c r="Z440" s="445"/>
    </row>
    <row r="441" spans="1:26" ht="15.6" hidden="1" x14ac:dyDescent="0.3">
      <c r="A441" s="445"/>
      <c r="B441" s="445"/>
      <c r="C441" s="445"/>
      <c r="D441" s="445"/>
      <c r="E441" s="505" t="s">
        <v>1049</v>
      </c>
      <c r="F441" s="505" t="s">
        <v>1050</v>
      </c>
      <c r="G441" s="445"/>
      <c r="H441" s="445"/>
      <c r="I441" s="445"/>
      <c r="J441" s="445"/>
      <c r="K441" s="445"/>
      <c r="L441" s="445"/>
      <c r="M441" s="445"/>
      <c r="N441" s="445"/>
      <c r="O441" s="445"/>
      <c r="P441" s="445"/>
      <c r="Q441" s="445"/>
      <c r="R441" s="445"/>
      <c r="S441" s="445"/>
      <c r="T441" s="445"/>
      <c r="U441" s="445"/>
      <c r="V441" s="445"/>
      <c r="W441" s="445"/>
      <c r="X441" s="445"/>
      <c r="Y441" s="445"/>
      <c r="Z441" s="445"/>
    </row>
    <row r="442" spans="1:26" ht="15.6" hidden="1" x14ac:dyDescent="0.3">
      <c r="A442" s="445"/>
      <c r="B442" s="445"/>
      <c r="C442" s="445"/>
      <c r="D442" s="445"/>
      <c r="E442" s="505" t="s">
        <v>1051</v>
      </c>
      <c r="F442" s="505" t="s">
        <v>1052</v>
      </c>
      <c r="G442" s="445"/>
      <c r="H442" s="445"/>
      <c r="I442" s="445"/>
      <c r="J442" s="445"/>
      <c r="K442" s="445"/>
      <c r="L442" s="445"/>
      <c r="M442" s="445"/>
      <c r="N442" s="445"/>
      <c r="O442" s="445"/>
      <c r="P442" s="445"/>
      <c r="Q442" s="445"/>
      <c r="R442" s="445"/>
      <c r="S442" s="445"/>
      <c r="T442" s="445"/>
      <c r="U442" s="445"/>
      <c r="V442" s="445"/>
      <c r="W442" s="445"/>
      <c r="X442" s="445"/>
      <c r="Y442" s="445"/>
      <c r="Z442" s="445"/>
    </row>
    <row r="443" spans="1:26" ht="15.6" hidden="1" x14ac:dyDescent="0.3">
      <c r="A443" s="445"/>
      <c r="B443" s="445"/>
      <c r="C443" s="445"/>
      <c r="D443" s="445"/>
      <c r="E443" s="505" t="s">
        <v>1053</v>
      </c>
      <c r="F443" s="505" t="s">
        <v>1054</v>
      </c>
      <c r="G443" s="445"/>
      <c r="H443" s="445"/>
      <c r="I443" s="445"/>
      <c r="J443" s="445"/>
      <c r="K443" s="445"/>
      <c r="L443" s="445"/>
      <c r="M443" s="445"/>
      <c r="N443" s="445"/>
      <c r="O443" s="445"/>
      <c r="P443" s="445"/>
      <c r="Q443" s="445"/>
      <c r="R443" s="445"/>
      <c r="S443" s="445"/>
      <c r="T443" s="445"/>
      <c r="U443" s="445"/>
      <c r="V443" s="445"/>
      <c r="W443" s="445"/>
      <c r="X443" s="445"/>
      <c r="Y443" s="445"/>
      <c r="Z443" s="445"/>
    </row>
    <row r="444" spans="1:26" ht="15.6" hidden="1" x14ac:dyDescent="0.3">
      <c r="A444" s="445"/>
      <c r="B444" s="445"/>
      <c r="C444" s="445"/>
      <c r="D444" s="445"/>
      <c r="E444" s="505" t="s">
        <v>1055</v>
      </c>
      <c r="F444" s="505" t="s">
        <v>1056</v>
      </c>
      <c r="G444" s="445"/>
      <c r="H444" s="445"/>
      <c r="I444" s="445"/>
      <c r="J444" s="445"/>
      <c r="K444" s="445"/>
      <c r="L444" s="445"/>
      <c r="M444" s="445"/>
      <c r="N444" s="445"/>
      <c r="O444" s="445"/>
      <c r="P444" s="445"/>
      <c r="Q444" s="445"/>
      <c r="R444" s="445"/>
      <c r="S444" s="445"/>
      <c r="T444" s="445"/>
      <c r="U444" s="445"/>
      <c r="V444" s="445"/>
      <c r="W444" s="445"/>
      <c r="X444" s="445"/>
      <c r="Y444" s="445"/>
      <c r="Z444" s="445"/>
    </row>
    <row r="445" spans="1:26" ht="15.6" hidden="1" x14ac:dyDescent="0.3">
      <c r="A445" s="445"/>
      <c r="B445" s="445"/>
      <c r="C445" s="445"/>
      <c r="D445" s="445"/>
      <c r="E445" s="505" t="s">
        <v>1057</v>
      </c>
      <c r="F445" s="505" t="s">
        <v>1058</v>
      </c>
      <c r="G445" s="445"/>
      <c r="H445" s="445"/>
      <c r="I445" s="445"/>
      <c r="J445" s="445"/>
      <c r="K445" s="445"/>
      <c r="L445" s="445"/>
      <c r="M445" s="445"/>
      <c r="N445" s="445"/>
      <c r="O445" s="445"/>
      <c r="P445" s="445"/>
      <c r="Q445" s="445"/>
      <c r="R445" s="445"/>
      <c r="S445" s="445"/>
      <c r="T445" s="445"/>
      <c r="U445" s="445"/>
      <c r="V445" s="445"/>
      <c r="W445" s="445"/>
      <c r="X445" s="445"/>
      <c r="Y445" s="445"/>
      <c r="Z445" s="445"/>
    </row>
    <row r="446" spans="1:26" ht="15.6" hidden="1" x14ac:dyDescent="0.3">
      <c r="A446" s="445"/>
      <c r="B446" s="445"/>
      <c r="C446" s="445"/>
      <c r="D446" s="445"/>
      <c r="E446" s="505" t="s">
        <v>1059</v>
      </c>
      <c r="F446" s="505" t="s">
        <v>1060</v>
      </c>
      <c r="G446" s="445"/>
      <c r="H446" s="445"/>
      <c r="I446" s="445"/>
      <c r="J446" s="445"/>
      <c r="K446" s="445"/>
      <c r="L446" s="445"/>
      <c r="M446" s="445"/>
      <c r="N446" s="445"/>
      <c r="O446" s="445"/>
      <c r="P446" s="445"/>
      <c r="Q446" s="445"/>
      <c r="R446" s="445"/>
      <c r="S446" s="445"/>
      <c r="T446" s="445"/>
      <c r="U446" s="445"/>
      <c r="V446" s="445"/>
      <c r="W446" s="445"/>
      <c r="X446" s="445"/>
      <c r="Y446" s="445"/>
      <c r="Z446" s="445"/>
    </row>
    <row r="447" spans="1:26" ht="15.6" hidden="1" x14ac:dyDescent="0.3">
      <c r="A447" s="445"/>
      <c r="B447" s="445"/>
      <c r="C447" s="445"/>
      <c r="D447" s="445"/>
      <c r="E447" s="505" t="s">
        <v>1061</v>
      </c>
      <c r="F447" s="505" t="s">
        <v>1062</v>
      </c>
      <c r="G447" s="445"/>
      <c r="H447" s="445"/>
      <c r="I447" s="445"/>
      <c r="J447" s="445"/>
      <c r="K447" s="445"/>
      <c r="L447" s="445"/>
      <c r="M447" s="445"/>
      <c r="N447" s="445"/>
      <c r="O447" s="445"/>
      <c r="P447" s="445"/>
      <c r="Q447" s="445"/>
      <c r="R447" s="445"/>
      <c r="S447" s="445"/>
      <c r="T447" s="445"/>
      <c r="U447" s="445"/>
      <c r="V447" s="445"/>
      <c r="W447" s="445"/>
      <c r="X447" s="445"/>
      <c r="Y447" s="445"/>
      <c r="Z447" s="445"/>
    </row>
    <row r="448" spans="1:26" ht="15.6" hidden="1" x14ac:dyDescent="0.3">
      <c r="A448" s="445"/>
      <c r="B448" s="445"/>
      <c r="C448" s="445"/>
      <c r="D448" s="445"/>
      <c r="E448" s="505" t="s">
        <v>1063</v>
      </c>
      <c r="F448" s="505" t="s">
        <v>1064</v>
      </c>
      <c r="G448" s="445"/>
      <c r="H448" s="445"/>
      <c r="I448" s="445"/>
      <c r="J448" s="445"/>
      <c r="K448" s="445"/>
      <c r="L448" s="445"/>
      <c r="M448" s="445"/>
      <c r="N448" s="445"/>
      <c r="O448" s="445"/>
      <c r="P448" s="445"/>
      <c r="Q448" s="445"/>
      <c r="R448" s="445"/>
      <c r="S448" s="445"/>
      <c r="T448" s="445"/>
      <c r="U448" s="445"/>
      <c r="V448" s="445"/>
      <c r="W448" s="445"/>
      <c r="X448" s="445"/>
      <c r="Y448" s="445"/>
      <c r="Z448" s="445"/>
    </row>
    <row r="449" spans="1:26" ht="15.6" hidden="1" x14ac:dyDescent="0.3">
      <c r="A449" s="445"/>
      <c r="B449" s="445"/>
      <c r="C449" s="445"/>
      <c r="D449" s="445"/>
      <c r="E449" s="505" t="s">
        <v>1065</v>
      </c>
      <c r="F449" s="505" t="s">
        <v>1066</v>
      </c>
      <c r="G449" s="445"/>
      <c r="H449" s="445"/>
      <c r="I449" s="445"/>
      <c r="J449" s="445"/>
      <c r="K449" s="445"/>
      <c r="L449" s="445"/>
      <c r="M449" s="445"/>
      <c r="N449" s="445"/>
      <c r="O449" s="445"/>
      <c r="P449" s="445"/>
      <c r="Q449" s="445"/>
      <c r="R449" s="445"/>
      <c r="S449" s="445"/>
      <c r="T449" s="445"/>
      <c r="U449" s="445"/>
      <c r="V449" s="445"/>
      <c r="W449" s="445"/>
      <c r="X449" s="445"/>
      <c r="Y449" s="445"/>
      <c r="Z449" s="445"/>
    </row>
    <row r="450" spans="1:26" ht="15.6" hidden="1" x14ac:dyDescent="0.3">
      <c r="A450" s="445"/>
      <c r="B450" s="445"/>
      <c r="C450" s="445"/>
      <c r="D450" s="445"/>
      <c r="E450" s="505" t="s">
        <v>1067</v>
      </c>
      <c r="F450" s="505" t="s">
        <v>1068</v>
      </c>
      <c r="G450" s="445"/>
      <c r="H450" s="445"/>
      <c r="I450" s="445"/>
      <c r="J450" s="445"/>
      <c r="K450" s="445"/>
      <c r="L450" s="445"/>
      <c r="M450" s="445"/>
      <c r="N450" s="445"/>
      <c r="O450" s="445"/>
      <c r="P450" s="445"/>
      <c r="Q450" s="445"/>
      <c r="R450" s="445"/>
      <c r="S450" s="445"/>
      <c r="T450" s="445"/>
      <c r="U450" s="445"/>
      <c r="V450" s="445"/>
      <c r="W450" s="445"/>
      <c r="X450" s="445"/>
      <c r="Y450" s="445"/>
      <c r="Z450" s="445"/>
    </row>
    <row r="451" spans="1:26" ht="15.6" hidden="1" x14ac:dyDescent="0.3">
      <c r="A451" s="445"/>
      <c r="B451" s="445"/>
      <c r="C451" s="445"/>
      <c r="D451" s="445"/>
      <c r="E451" s="505" t="s">
        <v>1069</v>
      </c>
      <c r="F451" s="505" t="s">
        <v>1070</v>
      </c>
      <c r="G451" s="445"/>
      <c r="H451" s="445"/>
      <c r="I451" s="445"/>
      <c r="J451" s="445"/>
      <c r="K451" s="445"/>
      <c r="L451" s="445"/>
      <c r="M451" s="445"/>
      <c r="N451" s="445"/>
      <c r="O451" s="445"/>
      <c r="P451" s="445"/>
      <c r="Q451" s="445"/>
      <c r="R451" s="445"/>
      <c r="S451" s="445"/>
      <c r="T451" s="445"/>
      <c r="U451" s="445"/>
      <c r="V451" s="445"/>
      <c r="W451" s="445"/>
      <c r="X451" s="445"/>
      <c r="Y451" s="445"/>
      <c r="Z451" s="445"/>
    </row>
    <row r="452" spans="1:26" ht="15.6" hidden="1" x14ac:dyDescent="0.3">
      <c r="A452" s="445"/>
      <c r="B452" s="445"/>
      <c r="C452" s="445"/>
      <c r="D452" s="445"/>
      <c r="E452" s="505" t="s">
        <v>1071</v>
      </c>
      <c r="F452" s="505" t="s">
        <v>1072</v>
      </c>
      <c r="G452" s="445"/>
      <c r="H452" s="445"/>
      <c r="I452" s="445"/>
      <c r="J452" s="445"/>
      <c r="K452" s="445"/>
      <c r="L452" s="445"/>
      <c r="M452" s="445"/>
      <c r="N452" s="445"/>
      <c r="O452" s="445"/>
      <c r="P452" s="445"/>
      <c r="Q452" s="445"/>
      <c r="R452" s="445"/>
      <c r="S452" s="445"/>
      <c r="T452" s="445"/>
      <c r="U452" s="445"/>
      <c r="V452" s="445"/>
      <c r="W452" s="445"/>
      <c r="X452" s="445"/>
      <c r="Y452" s="445"/>
      <c r="Z452" s="445"/>
    </row>
    <row r="453" spans="1:26" ht="15.6" hidden="1" x14ac:dyDescent="0.3">
      <c r="A453" s="445"/>
      <c r="B453" s="445"/>
      <c r="C453" s="445"/>
      <c r="D453" s="445"/>
      <c r="E453" s="505" t="s">
        <v>1073</v>
      </c>
      <c r="F453" s="505" t="s">
        <v>1074</v>
      </c>
      <c r="G453" s="445"/>
      <c r="H453" s="445"/>
      <c r="I453" s="445"/>
      <c r="J453" s="445"/>
      <c r="K453" s="445"/>
      <c r="L453" s="445"/>
      <c r="M453" s="445"/>
      <c r="N453" s="445"/>
      <c r="O453" s="445"/>
      <c r="P453" s="445"/>
      <c r="Q453" s="445"/>
      <c r="R453" s="445"/>
      <c r="S453" s="445"/>
      <c r="T453" s="445"/>
      <c r="U453" s="445"/>
      <c r="V453" s="445"/>
      <c r="W453" s="445"/>
      <c r="X453" s="445"/>
      <c r="Y453" s="445"/>
      <c r="Z453" s="445"/>
    </row>
    <row r="454" spans="1:26" ht="15.6" hidden="1" x14ac:dyDescent="0.3">
      <c r="A454" s="445"/>
      <c r="B454" s="445"/>
      <c r="C454" s="445"/>
      <c r="D454" s="445"/>
      <c r="E454" s="505" t="s">
        <v>1075</v>
      </c>
      <c r="F454" s="505" t="s">
        <v>1076</v>
      </c>
      <c r="G454" s="445"/>
      <c r="H454" s="445"/>
      <c r="I454" s="445"/>
      <c r="J454" s="445"/>
      <c r="K454" s="445"/>
      <c r="L454" s="445"/>
      <c r="M454" s="445"/>
      <c r="N454" s="445"/>
      <c r="O454" s="445"/>
      <c r="P454" s="445"/>
      <c r="Q454" s="445"/>
      <c r="R454" s="445"/>
      <c r="S454" s="445"/>
      <c r="T454" s="445"/>
      <c r="U454" s="445"/>
      <c r="V454" s="445"/>
      <c r="W454" s="445"/>
      <c r="X454" s="445"/>
      <c r="Y454" s="445"/>
      <c r="Z454" s="445"/>
    </row>
    <row r="455" spans="1:26" ht="15.6" hidden="1" x14ac:dyDescent="0.3">
      <c r="A455" s="445"/>
      <c r="B455" s="445"/>
      <c r="C455" s="445"/>
      <c r="D455" s="445"/>
      <c r="E455" s="505" t="s">
        <v>1077</v>
      </c>
      <c r="F455" s="505" t="s">
        <v>1078</v>
      </c>
      <c r="G455" s="445"/>
      <c r="H455" s="445"/>
      <c r="I455" s="445"/>
      <c r="J455" s="445"/>
      <c r="K455" s="445"/>
      <c r="L455" s="445"/>
      <c r="M455" s="445"/>
      <c r="N455" s="445"/>
      <c r="O455" s="445"/>
      <c r="P455" s="445"/>
      <c r="Q455" s="445"/>
      <c r="R455" s="445"/>
      <c r="S455" s="445"/>
      <c r="T455" s="445"/>
      <c r="U455" s="445"/>
      <c r="V455" s="445"/>
      <c r="W455" s="445"/>
      <c r="X455" s="445"/>
      <c r="Y455" s="445"/>
      <c r="Z455" s="445"/>
    </row>
    <row r="456" spans="1:26" ht="15.6" hidden="1" x14ac:dyDescent="0.3">
      <c r="A456" s="445"/>
      <c r="B456" s="445"/>
      <c r="C456" s="445"/>
      <c r="D456" s="445"/>
      <c r="E456" s="505" t="s">
        <v>1079</v>
      </c>
      <c r="F456" s="505" t="s">
        <v>1080</v>
      </c>
      <c r="G456" s="445"/>
      <c r="H456" s="445"/>
      <c r="I456" s="445"/>
      <c r="J456" s="445"/>
      <c r="K456" s="445"/>
      <c r="L456" s="445"/>
      <c r="M456" s="445"/>
      <c r="N456" s="445"/>
      <c r="O456" s="445"/>
      <c r="P456" s="445"/>
      <c r="Q456" s="445"/>
      <c r="R456" s="445"/>
      <c r="S456" s="445"/>
      <c r="T456" s="445"/>
      <c r="U456" s="445"/>
      <c r="V456" s="445"/>
      <c r="W456" s="445"/>
      <c r="X456" s="445"/>
      <c r="Y456" s="445"/>
      <c r="Z456" s="445"/>
    </row>
    <row r="457" spans="1:26" ht="15.6" hidden="1" x14ac:dyDescent="0.3">
      <c r="A457" s="445"/>
      <c r="B457" s="445"/>
      <c r="C457" s="445"/>
      <c r="D457" s="445"/>
      <c r="E457" s="505" t="s">
        <v>1081</v>
      </c>
      <c r="F457" s="505" t="s">
        <v>1082</v>
      </c>
      <c r="G457" s="445"/>
      <c r="H457" s="445"/>
      <c r="I457" s="445"/>
      <c r="J457" s="445"/>
      <c r="K457" s="445"/>
      <c r="L457" s="445"/>
      <c r="M457" s="445"/>
      <c r="N457" s="445"/>
      <c r="O457" s="445"/>
      <c r="P457" s="445"/>
      <c r="Q457" s="445"/>
      <c r="R457" s="445"/>
      <c r="S457" s="445"/>
      <c r="T457" s="445"/>
      <c r="U457" s="445"/>
      <c r="V457" s="445"/>
      <c r="W457" s="445"/>
      <c r="X457" s="445"/>
      <c r="Y457" s="445"/>
      <c r="Z457" s="445"/>
    </row>
    <row r="458" spans="1:26" ht="15.6" hidden="1" x14ac:dyDescent="0.3">
      <c r="A458" s="445"/>
      <c r="B458" s="445"/>
      <c r="C458" s="445"/>
      <c r="D458" s="445"/>
      <c r="E458" s="505" t="s">
        <v>1083</v>
      </c>
      <c r="F458" s="505" t="s">
        <v>1084</v>
      </c>
      <c r="G458" s="445"/>
      <c r="H458" s="445"/>
      <c r="I458" s="445"/>
      <c r="J458" s="445"/>
      <c r="K458" s="445"/>
      <c r="L458" s="445"/>
      <c r="M458" s="445"/>
      <c r="N458" s="445"/>
      <c r="O458" s="445"/>
      <c r="P458" s="445"/>
      <c r="Q458" s="445"/>
      <c r="R458" s="445"/>
      <c r="S458" s="445"/>
      <c r="T458" s="445"/>
      <c r="U458" s="445"/>
      <c r="V458" s="445"/>
      <c r="W458" s="445"/>
      <c r="X458" s="445"/>
      <c r="Y458" s="445"/>
      <c r="Z458" s="445"/>
    </row>
    <row r="459" spans="1:26" ht="15.6" hidden="1" x14ac:dyDescent="0.3">
      <c r="A459" s="445"/>
      <c r="B459" s="445"/>
      <c r="C459" s="445"/>
      <c r="D459" s="445"/>
      <c r="E459" s="505" t="s">
        <v>1085</v>
      </c>
      <c r="F459" s="505" t="s">
        <v>1086</v>
      </c>
      <c r="G459" s="445"/>
      <c r="H459" s="445"/>
      <c r="I459" s="445"/>
      <c r="J459" s="445"/>
      <c r="K459" s="445"/>
      <c r="L459" s="445"/>
      <c r="M459" s="445"/>
      <c r="N459" s="445"/>
      <c r="O459" s="445"/>
      <c r="P459" s="445"/>
      <c r="Q459" s="445"/>
      <c r="R459" s="445"/>
      <c r="S459" s="445"/>
      <c r="T459" s="445"/>
      <c r="U459" s="445"/>
      <c r="V459" s="445"/>
      <c r="W459" s="445"/>
      <c r="X459" s="445"/>
      <c r="Y459" s="445"/>
      <c r="Z459" s="445"/>
    </row>
    <row r="460" spans="1:26" ht="15.6" hidden="1" x14ac:dyDescent="0.3">
      <c r="A460" s="445"/>
      <c r="B460" s="445"/>
      <c r="C460" s="445"/>
      <c r="D460" s="445"/>
      <c r="E460" s="505" t="s">
        <v>1087</v>
      </c>
      <c r="F460" s="505" t="s">
        <v>1088</v>
      </c>
      <c r="G460" s="445"/>
      <c r="H460" s="445"/>
      <c r="I460" s="445"/>
      <c r="J460" s="445"/>
      <c r="K460" s="445"/>
      <c r="L460" s="445"/>
      <c r="M460" s="445"/>
      <c r="N460" s="445"/>
      <c r="O460" s="445"/>
      <c r="P460" s="445"/>
      <c r="Q460" s="445"/>
      <c r="R460" s="445"/>
      <c r="S460" s="445"/>
      <c r="T460" s="445"/>
      <c r="U460" s="445"/>
      <c r="V460" s="445"/>
      <c r="W460" s="445"/>
      <c r="X460" s="445"/>
      <c r="Y460" s="445"/>
      <c r="Z460" s="445"/>
    </row>
    <row r="461" spans="1:26" ht="15.6" hidden="1" x14ac:dyDescent="0.3">
      <c r="A461" s="445"/>
      <c r="B461" s="445"/>
      <c r="C461" s="445"/>
      <c r="D461" s="445"/>
      <c r="E461" s="505" t="s">
        <v>1089</v>
      </c>
      <c r="F461" s="505" t="s">
        <v>1090</v>
      </c>
      <c r="G461" s="445"/>
      <c r="H461" s="445"/>
      <c r="I461" s="445"/>
      <c r="J461" s="445"/>
      <c r="K461" s="445"/>
      <c r="L461" s="445"/>
      <c r="M461" s="445"/>
      <c r="N461" s="445"/>
      <c r="O461" s="445"/>
      <c r="P461" s="445"/>
      <c r="Q461" s="445"/>
      <c r="R461" s="445"/>
      <c r="S461" s="445"/>
      <c r="T461" s="445"/>
      <c r="U461" s="445"/>
      <c r="V461" s="445"/>
      <c r="W461" s="445"/>
      <c r="X461" s="445"/>
      <c r="Y461" s="445"/>
      <c r="Z461" s="445"/>
    </row>
    <row r="462" spans="1:26" ht="15.6" hidden="1" x14ac:dyDescent="0.3">
      <c r="A462" s="445"/>
      <c r="B462" s="445"/>
      <c r="C462" s="445"/>
      <c r="D462" s="445"/>
      <c r="E462" s="505" t="s">
        <v>1091</v>
      </c>
      <c r="F462" s="505" t="s">
        <v>1092</v>
      </c>
      <c r="G462" s="445"/>
      <c r="H462" s="445"/>
      <c r="I462" s="445"/>
      <c r="J462" s="445"/>
      <c r="K462" s="445"/>
      <c r="L462" s="445"/>
      <c r="M462" s="445"/>
      <c r="N462" s="445"/>
      <c r="O462" s="445"/>
      <c r="P462" s="445"/>
      <c r="Q462" s="445"/>
      <c r="R462" s="445"/>
      <c r="S462" s="445"/>
      <c r="T462" s="445"/>
      <c r="U462" s="445"/>
      <c r="V462" s="445"/>
      <c r="W462" s="445"/>
      <c r="X462" s="445"/>
      <c r="Y462" s="445"/>
      <c r="Z462" s="445"/>
    </row>
    <row r="463" spans="1:26" ht="15.6" hidden="1" x14ac:dyDescent="0.3">
      <c r="A463" s="445"/>
      <c r="B463" s="445"/>
      <c r="C463" s="445"/>
      <c r="D463" s="445"/>
      <c r="E463" s="505" t="s">
        <v>1093</v>
      </c>
      <c r="F463" s="505" t="s">
        <v>1094</v>
      </c>
      <c r="G463" s="445"/>
      <c r="H463" s="445"/>
      <c r="I463" s="445"/>
      <c r="J463" s="445"/>
      <c r="K463" s="445"/>
      <c r="L463" s="445"/>
      <c r="M463" s="445"/>
      <c r="N463" s="445"/>
      <c r="O463" s="445"/>
      <c r="P463" s="445"/>
      <c r="Q463" s="445"/>
      <c r="R463" s="445"/>
      <c r="S463" s="445"/>
      <c r="T463" s="445"/>
      <c r="U463" s="445"/>
      <c r="V463" s="445"/>
      <c r="W463" s="445"/>
      <c r="X463" s="445"/>
      <c r="Y463" s="445"/>
      <c r="Z463" s="445"/>
    </row>
    <row r="464" spans="1:26" ht="15.6" hidden="1" x14ac:dyDescent="0.3">
      <c r="A464" s="445"/>
      <c r="B464" s="445"/>
      <c r="C464" s="445"/>
      <c r="D464" s="445"/>
      <c r="E464" s="505" t="s">
        <v>1095</v>
      </c>
      <c r="F464" s="505" t="s">
        <v>1096</v>
      </c>
      <c r="G464" s="445"/>
      <c r="H464" s="445"/>
      <c r="I464" s="445"/>
      <c r="J464" s="445"/>
      <c r="K464" s="445"/>
      <c r="L464" s="445"/>
      <c r="M464" s="445"/>
      <c r="N464" s="445"/>
      <c r="O464" s="445"/>
      <c r="P464" s="445"/>
      <c r="Q464" s="445"/>
      <c r="R464" s="445"/>
      <c r="S464" s="445"/>
      <c r="T464" s="445"/>
      <c r="U464" s="445"/>
      <c r="V464" s="445"/>
      <c r="W464" s="445"/>
      <c r="X464" s="445"/>
      <c r="Y464" s="445"/>
      <c r="Z464" s="445"/>
    </row>
    <row r="465" spans="1:26" ht="15.6" hidden="1" x14ac:dyDescent="0.3">
      <c r="A465" s="445"/>
      <c r="B465" s="445"/>
      <c r="C465" s="445"/>
      <c r="D465" s="445"/>
      <c r="E465" s="505" t="s">
        <v>1097</v>
      </c>
      <c r="F465" s="505" t="s">
        <v>1098</v>
      </c>
      <c r="G465" s="445"/>
      <c r="H465" s="445"/>
      <c r="I465" s="445"/>
      <c r="J465" s="445"/>
      <c r="K465" s="445"/>
      <c r="L465" s="445"/>
      <c r="M465" s="445"/>
      <c r="N465" s="445"/>
      <c r="O465" s="445"/>
      <c r="P465" s="445"/>
      <c r="Q465" s="445"/>
      <c r="R465" s="445"/>
      <c r="S465" s="445"/>
      <c r="T465" s="445"/>
      <c r="U465" s="445"/>
      <c r="V465" s="445"/>
      <c r="W465" s="445"/>
      <c r="X465" s="445"/>
      <c r="Y465" s="445"/>
      <c r="Z465" s="445"/>
    </row>
    <row r="466" spans="1:26" ht="15.6" hidden="1" x14ac:dyDescent="0.3">
      <c r="A466" s="445"/>
      <c r="B466" s="445"/>
      <c r="C466" s="445"/>
      <c r="D466" s="445"/>
      <c r="E466" s="505" t="s">
        <v>1099</v>
      </c>
      <c r="F466" s="505" t="s">
        <v>1100</v>
      </c>
      <c r="G466" s="445"/>
      <c r="H466" s="445"/>
      <c r="I466" s="445"/>
      <c r="J466" s="445"/>
      <c r="K466" s="445"/>
      <c r="L466" s="445"/>
      <c r="M466" s="445"/>
      <c r="N466" s="445"/>
      <c r="O466" s="445"/>
      <c r="P466" s="445"/>
      <c r="Q466" s="445"/>
      <c r="R466" s="445"/>
      <c r="S466" s="445"/>
      <c r="T466" s="445"/>
      <c r="U466" s="445"/>
      <c r="V466" s="445"/>
      <c r="W466" s="445"/>
      <c r="X466" s="445"/>
      <c r="Y466" s="445"/>
      <c r="Z466" s="445"/>
    </row>
    <row r="467" spans="1:26" ht="15.6" hidden="1" x14ac:dyDescent="0.3">
      <c r="A467" s="445"/>
      <c r="B467" s="445"/>
      <c r="C467" s="445"/>
      <c r="D467" s="445"/>
      <c r="E467" s="505" t="s">
        <v>1101</v>
      </c>
      <c r="F467" s="505" t="s">
        <v>1102</v>
      </c>
      <c r="G467" s="445"/>
      <c r="H467" s="445"/>
      <c r="I467" s="445"/>
      <c r="J467" s="445"/>
      <c r="K467" s="445"/>
      <c r="L467" s="445"/>
      <c r="M467" s="445"/>
      <c r="N467" s="445"/>
      <c r="O467" s="445"/>
      <c r="P467" s="445"/>
      <c r="Q467" s="445"/>
      <c r="R467" s="445"/>
      <c r="S467" s="445"/>
      <c r="T467" s="445"/>
      <c r="U467" s="445"/>
      <c r="V467" s="445"/>
      <c r="W467" s="445"/>
      <c r="X467" s="445"/>
      <c r="Y467" s="445"/>
      <c r="Z467" s="445"/>
    </row>
    <row r="468" spans="1:26" ht="15.6" hidden="1" x14ac:dyDescent="0.3">
      <c r="A468" s="445"/>
      <c r="B468" s="445"/>
      <c r="C468" s="445"/>
      <c r="D468" s="445"/>
      <c r="E468" s="505" t="s">
        <v>1103</v>
      </c>
      <c r="F468" s="505" t="s">
        <v>1104</v>
      </c>
      <c r="G468" s="445"/>
      <c r="H468" s="445"/>
      <c r="I468" s="445"/>
      <c r="J468" s="445"/>
      <c r="K468" s="445"/>
      <c r="L468" s="445"/>
      <c r="M468" s="445"/>
      <c r="N468" s="445"/>
      <c r="O468" s="445"/>
      <c r="P468" s="445"/>
      <c r="Q468" s="445"/>
      <c r="R468" s="445"/>
      <c r="S468" s="445"/>
      <c r="T468" s="445"/>
      <c r="U468" s="445"/>
      <c r="V468" s="445"/>
      <c r="W468" s="445"/>
      <c r="X468" s="445"/>
      <c r="Y468" s="445"/>
      <c r="Z468" s="445"/>
    </row>
    <row r="469" spans="1:26" ht="15.6" hidden="1" x14ac:dyDescent="0.3">
      <c r="A469" s="445"/>
      <c r="B469" s="445"/>
      <c r="C469" s="445"/>
      <c r="D469" s="445"/>
      <c r="E469" s="505" t="s">
        <v>1105</v>
      </c>
      <c r="F469" s="505" t="s">
        <v>1106</v>
      </c>
      <c r="G469" s="445"/>
      <c r="H469" s="445"/>
      <c r="I469" s="445"/>
      <c r="J469" s="445"/>
      <c r="K469" s="445"/>
      <c r="L469" s="445"/>
      <c r="M469" s="445"/>
      <c r="N469" s="445"/>
      <c r="O469" s="445"/>
      <c r="P469" s="445"/>
      <c r="Q469" s="445"/>
      <c r="R469" s="445"/>
      <c r="S469" s="445"/>
      <c r="T469" s="445"/>
      <c r="U469" s="445"/>
      <c r="V469" s="445"/>
      <c r="W469" s="445"/>
      <c r="X469" s="445"/>
      <c r="Y469" s="445"/>
      <c r="Z469" s="445"/>
    </row>
    <row r="470" spans="1:26" ht="15.6" hidden="1" x14ac:dyDescent="0.3">
      <c r="A470" s="445"/>
      <c r="B470" s="445"/>
      <c r="C470" s="445"/>
      <c r="D470" s="445"/>
      <c r="E470" s="505" t="s">
        <v>1107</v>
      </c>
      <c r="F470" s="505" t="s">
        <v>1108</v>
      </c>
      <c r="G470" s="445"/>
      <c r="H470" s="445"/>
      <c r="I470" s="445"/>
      <c r="J470" s="445"/>
      <c r="K470" s="445"/>
      <c r="L470" s="445"/>
      <c r="M470" s="445"/>
      <c r="N470" s="445"/>
      <c r="O470" s="445"/>
      <c r="P470" s="445"/>
      <c r="Q470" s="445"/>
      <c r="R470" s="445"/>
      <c r="S470" s="445"/>
      <c r="T470" s="445"/>
      <c r="U470" s="445"/>
      <c r="V470" s="445"/>
      <c r="W470" s="445"/>
      <c r="X470" s="445"/>
      <c r="Y470" s="445"/>
      <c r="Z470" s="445"/>
    </row>
    <row r="471" spans="1:26" ht="15.6" hidden="1" x14ac:dyDescent="0.3">
      <c r="A471" s="445"/>
      <c r="B471" s="445"/>
      <c r="C471" s="445"/>
      <c r="D471" s="445"/>
      <c r="E471" s="505" t="s">
        <v>1109</v>
      </c>
      <c r="F471" s="505" t="s">
        <v>1110</v>
      </c>
      <c r="G471" s="445"/>
      <c r="H471" s="445"/>
      <c r="I471" s="445"/>
      <c r="J471" s="445"/>
      <c r="K471" s="445"/>
      <c r="L471" s="445"/>
      <c r="M471" s="445"/>
      <c r="N471" s="445"/>
      <c r="O471" s="445"/>
      <c r="P471" s="445"/>
      <c r="Q471" s="445"/>
      <c r="R471" s="445"/>
      <c r="S471" s="445"/>
      <c r="T471" s="445"/>
      <c r="U471" s="445"/>
      <c r="V471" s="445"/>
      <c r="W471" s="445"/>
      <c r="X471" s="445"/>
      <c r="Y471" s="445"/>
      <c r="Z471" s="445"/>
    </row>
    <row r="472" spans="1:26" ht="15.6" hidden="1" x14ac:dyDescent="0.3">
      <c r="A472" s="445"/>
      <c r="B472" s="445"/>
      <c r="C472" s="445"/>
      <c r="D472" s="445"/>
      <c r="E472" s="505" t="s">
        <v>1111</v>
      </c>
      <c r="F472" s="505" t="s">
        <v>1112</v>
      </c>
      <c r="G472" s="445"/>
      <c r="H472" s="445"/>
      <c r="I472" s="445"/>
      <c r="J472" s="445"/>
      <c r="K472" s="445"/>
      <c r="L472" s="445"/>
      <c r="M472" s="445"/>
      <c r="N472" s="445"/>
      <c r="O472" s="445"/>
      <c r="P472" s="445"/>
      <c r="Q472" s="445"/>
      <c r="R472" s="445"/>
      <c r="S472" s="445"/>
      <c r="T472" s="445"/>
      <c r="U472" s="445"/>
      <c r="V472" s="445"/>
      <c r="W472" s="445"/>
      <c r="X472" s="445"/>
      <c r="Y472" s="445"/>
      <c r="Z472" s="445"/>
    </row>
    <row r="473" spans="1:26" ht="15.6" hidden="1" x14ac:dyDescent="0.3">
      <c r="A473" s="445"/>
      <c r="B473" s="445"/>
      <c r="C473" s="445"/>
      <c r="D473" s="445"/>
      <c r="E473" s="505" t="s">
        <v>1113</v>
      </c>
      <c r="F473" s="505" t="s">
        <v>1114</v>
      </c>
      <c r="G473" s="445"/>
      <c r="H473" s="445"/>
      <c r="I473" s="445"/>
      <c r="J473" s="445"/>
      <c r="K473" s="445"/>
      <c r="L473" s="445"/>
      <c r="M473" s="445"/>
      <c r="N473" s="445"/>
      <c r="O473" s="445"/>
      <c r="P473" s="445"/>
      <c r="Q473" s="445"/>
      <c r="R473" s="445"/>
      <c r="S473" s="445"/>
      <c r="T473" s="445"/>
      <c r="U473" s="445"/>
      <c r="V473" s="445"/>
      <c r="W473" s="445"/>
      <c r="X473" s="445"/>
      <c r="Y473" s="445"/>
      <c r="Z473" s="445"/>
    </row>
    <row r="474" spans="1:26" ht="15.6" hidden="1" x14ac:dyDescent="0.3">
      <c r="A474" s="445"/>
      <c r="B474" s="445"/>
      <c r="C474" s="445"/>
      <c r="D474" s="445"/>
      <c r="E474" s="505" t="s">
        <v>1115</v>
      </c>
      <c r="F474" s="505" t="s">
        <v>1116</v>
      </c>
      <c r="G474" s="445"/>
      <c r="H474" s="445"/>
      <c r="I474" s="445"/>
      <c r="J474" s="445"/>
      <c r="K474" s="445"/>
      <c r="L474" s="445"/>
      <c r="M474" s="445"/>
      <c r="N474" s="445"/>
      <c r="O474" s="445"/>
      <c r="P474" s="445"/>
      <c r="Q474" s="445"/>
      <c r="R474" s="445"/>
      <c r="S474" s="445"/>
      <c r="T474" s="445"/>
      <c r="U474" s="445"/>
      <c r="V474" s="445"/>
      <c r="W474" s="445"/>
      <c r="X474" s="445"/>
      <c r="Y474" s="445"/>
      <c r="Z474" s="445"/>
    </row>
    <row r="475" spans="1:26" ht="15.6" hidden="1" x14ac:dyDescent="0.3">
      <c r="A475" s="445"/>
      <c r="B475" s="445"/>
      <c r="C475" s="445"/>
      <c r="D475" s="445"/>
      <c r="E475" s="505" t="s">
        <v>1117</v>
      </c>
      <c r="F475" s="505" t="s">
        <v>1118</v>
      </c>
      <c r="G475" s="445"/>
      <c r="H475" s="445"/>
      <c r="I475" s="445"/>
      <c r="J475" s="445"/>
      <c r="K475" s="445"/>
      <c r="L475" s="445"/>
      <c r="M475" s="445"/>
      <c r="N475" s="445"/>
      <c r="O475" s="445"/>
      <c r="P475" s="445"/>
      <c r="Q475" s="445"/>
      <c r="R475" s="445"/>
      <c r="S475" s="445"/>
      <c r="T475" s="445"/>
      <c r="U475" s="445"/>
      <c r="V475" s="445"/>
      <c r="W475" s="445"/>
      <c r="X475" s="445"/>
      <c r="Y475" s="445"/>
      <c r="Z475" s="445"/>
    </row>
    <row r="476" spans="1:26" ht="15.6" hidden="1" x14ac:dyDescent="0.3">
      <c r="A476" s="445"/>
      <c r="B476" s="445"/>
      <c r="C476" s="445"/>
      <c r="D476" s="445"/>
      <c r="E476" s="505" t="s">
        <v>1119</v>
      </c>
      <c r="F476" s="505" t="s">
        <v>1120</v>
      </c>
      <c r="G476" s="445"/>
      <c r="H476" s="445"/>
      <c r="I476" s="445"/>
      <c r="J476" s="445"/>
      <c r="K476" s="445"/>
      <c r="L476" s="445"/>
      <c r="M476" s="445"/>
      <c r="N476" s="445"/>
      <c r="O476" s="445"/>
      <c r="P476" s="445"/>
      <c r="Q476" s="445"/>
      <c r="R476" s="445"/>
      <c r="S476" s="445"/>
      <c r="T476" s="445"/>
      <c r="U476" s="445"/>
      <c r="V476" s="445"/>
      <c r="W476" s="445"/>
      <c r="X476" s="445"/>
      <c r="Y476" s="445"/>
      <c r="Z476" s="445"/>
    </row>
    <row r="477" spans="1:26" ht="15.6" hidden="1" x14ac:dyDescent="0.3">
      <c r="A477" s="445"/>
      <c r="B477" s="445"/>
      <c r="C477" s="445"/>
      <c r="D477" s="445"/>
      <c r="E477" s="505" t="s">
        <v>1121</v>
      </c>
      <c r="F477" s="505" t="s">
        <v>1122</v>
      </c>
      <c r="G477" s="445"/>
      <c r="H477" s="445"/>
      <c r="I477" s="445"/>
      <c r="J477" s="445"/>
      <c r="K477" s="445"/>
      <c r="L477" s="445"/>
      <c r="M477" s="445"/>
      <c r="N477" s="445"/>
      <c r="O477" s="445"/>
      <c r="P477" s="445"/>
      <c r="Q477" s="445"/>
      <c r="R477" s="445"/>
      <c r="S477" s="445"/>
      <c r="T477" s="445"/>
      <c r="U477" s="445"/>
      <c r="V477" s="445"/>
      <c r="W477" s="445"/>
      <c r="X477" s="445"/>
      <c r="Y477" s="445"/>
      <c r="Z477" s="445"/>
    </row>
    <row r="478" spans="1:26" ht="15.6" hidden="1" x14ac:dyDescent="0.3">
      <c r="A478" s="445"/>
      <c r="B478" s="445"/>
      <c r="C478" s="445"/>
      <c r="D478" s="445"/>
      <c r="E478" s="505" t="s">
        <v>1123</v>
      </c>
      <c r="F478" s="505" t="s">
        <v>1124</v>
      </c>
      <c r="G478" s="445"/>
      <c r="H478" s="445"/>
      <c r="I478" s="445"/>
      <c r="J478" s="445"/>
      <c r="K478" s="445"/>
      <c r="L478" s="445"/>
      <c r="M478" s="445"/>
      <c r="N478" s="445"/>
      <c r="O478" s="445"/>
      <c r="P478" s="445"/>
      <c r="Q478" s="445"/>
      <c r="R478" s="445"/>
      <c r="S478" s="445"/>
      <c r="T478" s="445"/>
      <c r="U478" s="445"/>
      <c r="V478" s="445"/>
      <c r="W478" s="445"/>
      <c r="X478" s="445"/>
      <c r="Y478" s="445"/>
      <c r="Z478" s="445"/>
    </row>
    <row r="479" spans="1:26" ht="15.6" hidden="1" x14ac:dyDescent="0.3">
      <c r="A479" s="445"/>
      <c r="B479" s="445"/>
      <c r="C479" s="445"/>
      <c r="D479" s="445"/>
      <c r="E479" s="505" t="s">
        <v>1125</v>
      </c>
      <c r="F479" s="505" t="s">
        <v>1126</v>
      </c>
      <c r="G479" s="445"/>
      <c r="H479" s="445"/>
      <c r="I479" s="445"/>
      <c r="J479" s="445"/>
      <c r="K479" s="445"/>
      <c r="L479" s="445"/>
      <c r="M479" s="445"/>
      <c r="N479" s="445"/>
      <c r="O479" s="445"/>
      <c r="P479" s="445"/>
      <c r="Q479" s="445"/>
      <c r="R479" s="445"/>
      <c r="S479" s="445"/>
      <c r="T479" s="445"/>
      <c r="U479" s="445"/>
      <c r="V479" s="445"/>
      <c r="W479" s="445"/>
      <c r="X479" s="445"/>
      <c r="Y479" s="445"/>
      <c r="Z479" s="445"/>
    </row>
    <row r="480" spans="1:26" ht="15.6" hidden="1" x14ac:dyDescent="0.3">
      <c r="A480" s="445"/>
      <c r="B480" s="445"/>
      <c r="C480" s="445"/>
      <c r="D480" s="445"/>
      <c r="E480" s="505" t="s">
        <v>1127</v>
      </c>
      <c r="F480" s="505" t="s">
        <v>1128</v>
      </c>
      <c r="G480" s="445"/>
      <c r="H480" s="445"/>
      <c r="I480" s="445"/>
      <c r="J480" s="445"/>
      <c r="K480" s="445"/>
      <c r="L480" s="445"/>
      <c r="M480" s="445"/>
      <c r="N480" s="445"/>
      <c r="O480" s="445"/>
      <c r="P480" s="445"/>
      <c r="Q480" s="445"/>
      <c r="R480" s="445"/>
      <c r="S480" s="445"/>
      <c r="T480" s="445"/>
      <c r="U480" s="445"/>
      <c r="V480" s="445"/>
      <c r="W480" s="445"/>
      <c r="X480" s="445"/>
      <c r="Y480" s="445"/>
      <c r="Z480" s="445"/>
    </row>
    <row r="481" spans="1:26" ht="15.6" hidden="1" x14ac:dyDescent="0.3">
      <c r="A481" s="445"/>
      <c r="B481" s="445"/>
      <c r="C481" s="445"/>
      <c r="D481" s="445"/>
      <c r="E481" s="505" t="s">
        <v>1129</v>
      </c>
      <c r="F481" s="505" t="s">
        <v>1130</v>
      </c>
      <c r="G481" s="445"/>
      <c r="H481" s="445"/>
      <c r="I481" s="445"/>
      <c r="J481" s="445"/>
      <c r="K481" s="445"/>
      <c r="L481" s="445"/>
      <c r="M481" s="445"/>
      <c r="N481" s="445"/>
      <c r="O481" s="445"/>
      <c r="P481" s="445"/>
      <c r="Q481" s="445"/>
      <c r="R481" s="445"/>
      <c r="S481" s="445"/>
      <c r="T481" s="445"/>
      <c r="U481" s="445"/>
      <c r="V481" s="445"/>
      <c r="W481" s="445"/>
      <c r="X481" s="445"/>
      <c r="Y481" s="445"/>
      <c r="Z481" s="445"/>
    </row>
    <row r="482" spans="1:26" ht="15.6" hidden="1" x14ac:dyDescent="0.3">
      <c r="A482" s="445"/>
      <c r="B482" s="445"/>
      <c r="C482" s="445"/>
      <c r="D482" s="445"/>
      <c r="E482" s="505" t="s">
        <v>1131</v>
      </c>
      <c r="F482" s="505" t="s">
        <v>1132</v>
      </c>
      <c r="G482" s="445"/>
      <c r="H482" s="445"/>
      <c r="I482" s="445"/>
      <c r="J482" s="445"/>
      <c r="K482" s="445"/>
      <c r="L482" s="445"/>
      <c r="M482" s="445"/>
      <c r="N482" s="445"/>
      <c r="O482" s="445"/>
      <c r="P482" s="445"/>
      <c r="Q482" s="445"/>
      <c r="R482" s="445"/>
      <c r="S482" s="445"/>
      <c r="T482" s="445"/>
      <c r="U482" s="445"/>
      <c r="V482" s="445"/>
      <c r="W482" s="445"/>
      <c r="X482" s="445"/>
      <c r="Y482" s="445"/>
      <c r="Z482" s="445"/>
    </row>
    <row r="483" spans="1:26" ht="15.6" hidden="1" x14ac:dyDescent="0.3">
      <c r="A483" s="445"/>
      <c r="B483" s="445"/>
      <c r="C483" s="445"/>
      <c r="D483" s="445"/>
      <c r="E483" s="505" t="s">
        <v>1133</v>
      </c>
      <c r="F483" s="505" t="s">
        <v>1134</v>
      </c>
      <c r="G483" s="445"/>
      <c r="H483" s="445"/>
      <c r="I483" s="445"/>
      <c r="J483" s="445"/>
      <c r="K483" s="445"/>
      <c r="L483" s="445"/>
      <c r="M483" s="445"/>
      <c r="N483" s="445"/>
      <c r="O483" s="445"/>
      <c r="P483" s="445"/>
      <c r="Q483" s="445"/>
      <c r="R483" s="445"/>
      <c r="S483" s="445"/>
      <c r="T483" s="445"/>
      <c r="U483" s="445"/>
      <c r="V483" s="445"/>
      <c r="W483" s="445"/>
      <c r="X483" s="445"/>
      <c r="Y483" s="445"/>
      <c r="Z483" s="445"/>
    </row>
    <row r="484" spans="1:26" ht="15.6" hidden="1" x14ac:dyDescent="0.3">
      <c r="A484" s="445"/>
      <c r="B484" s="445"/>
      <c r="C484" s="445"/>
      <c r="D484" s="445"/>
      <c r="E484" s="505" t="s">
        <v>1135</v>
      </c>
      <c r="F484" s="505" t="s">
        <v>1136</v>
      </c>
      <c r="G484" s="445"/>
      <c r="H484" s="445"/>
      <c r="I484" s="445"/>
      <c r="J484" s="445"/>
      <c r="K484" s="445"/>
      <c r="L484" s="445"/>
      <c r="M484" s="445"/>
      <c r="N484" s="445"/>
      <c r="O484" s="445"/>
      <c r="P484" s="445"/>
      <c r="Q484" s="445"/>
      <c r="R484" s="445"/>
      <c r="S484" s="445"/>
      <c r="T484" s="445"/>
      <c r="U484" s="445"/>
      <c r="V484" s="445"/>
      <c r="W484" s="445"/>
      <c r="X484" s="445"/>
      <c r="Y484" s="445"/>
      <c r="Z484" s="445"/>
    </row>
    <row r="485" spans="1:26" ht="15.6" hidden="1" x14ac:dyDescent="0.3">
      <c r="A485" s="445"/>
      <c r="B485" s="445"/>
      <c r="C485" s="445"/>
      <c r="D485" s="445"/>
      <c r="E485" s="505" t="s">
        <v>1137</v>
      </c>
      <c r="F485" s="505" t="s">
        <v>1138</v>
      </c>
      <c r="G485" s="445"/>
      <c r="H485" s="445"/>
      <c r="I485" s="445"/>
      <c r="J485" s="445"/>
      <c r="K485" s="445"/>
      <c r="L485" s="445"/>
      <c r="M485" s="445"/>
      <c r="N485" s="445"/>
      <c r="O485" s="445"/>
      <c r="P485" s="445"/>
      <c r="Q485" s="445"/>
      <c r="R485" s="445"/>
      <c r="S485" s="445"/>
      <c r="T485" s="445"/>
      <c r="U485" s="445"/>
      <c r="V485" s="445"/>
      <c r="W485" s="445"/>
      <c r="X485" s="445"/>
      <c r="Y485" s="445"/>
      <c r="Z485" s="445"/>
    </row>
    <row r="486" spans="1:26" ht="15.6" hidden="1" x14ac:dyDescent="0.3">
      <c r="A486" s="445"/>
      <c r="B486" s="445"/>
      <c r="C486" s="445"/>
      <c r="D486" s="445"/>
      <c r="E486" s="505" t="s">
        <v>1139</v>
      </c>
      <c r="F486" s="505" t="s">
        <v>1140</v>
      </c>
      <c r="G486" s="445"/>
      <c r="H486" s="445"/>
      <c r="I486" s="445"/>
      <c r="J486" s="445"/>
      <c r="K486" s="445"/>
      <c r="L486" s="445"/>
      <c r="M486" s="445"/>
      <c r="N486" s="445"/>
      <c r="O486" s="445"/>
      <c r="P486" s="445"/>
      <c r="Q486" s="445"/>
      <c r="R486" s="445"/>
      <c r="S486" s="445"/>
      <c r="T486" s="445"/>
      <c r="U486" s="445"/>
      <c r="V486" s="445"/>
      <c r="W486" s="445"/>
      <c r="X486" s="445"/>
      <c r="Y486" s="445"/>
      <c r="Z486" s="445"/>
    </row>
    <row r="487" spans="1:26" ht="15.6" hidden="1" x14ac:dyDescent="0.3">
      <c r="A487" s="445"/>
      <c r="B487" s="445"/>
      <c r="C487" s="445"/>
      <c r="D487" s="445"/>
      <c r="E487" s="505" t="s">
        <v>1141</v>
      </c>
      <c r="F487" s="505" t="s">
        <v>1142</v>
      </c>
      <c r="G487" s="445"/>
      <c r="H487" s="445"/>
      <c r="I487" s="445"/>
      <c r="J487" s="445"/>
      <c r="K487" s="445"/>
      <c r="L487" s="445"/>
      <c r="M487" s="445"/>
      <c r="N487" s="445"/>
      <c r="O487" s="445"/>
      <c r="P487" s="445"/>
      <c r="Q487" s="445"/>
      <c r="R487" s="445"/>
      <c r="S487" s="445"/>
      <c r="T487" s="445"/>
      <c r="U487" s="445"/>
      <c r="V487" s="445"/>
      <c r="W487" s="445"/>
      <c r="X487" s="445"/>
      <c r="Y487" s="445"/>
      <c r="Z487" s="445"/>
    </row>
    <row r="488" spans="1:26" ht="15.6" hidden="1" x14ac:dyDescent="0.3">
      <c r="A488" s="445"/>
      <c r="B488" s="445"/>
      <c r="C488" s="445"/>
      <c r="D488" s="445"/>
      <c r="E488" s="505" t="s">
        <v>1143</v>
      </c>
      <c r="F488" s="505" t="s">
        <v>1144</v>
      </c>
      <c r="G488" s="445"/>
      <c r="H488" s="445"/>
      <c r="I488" s="445"/>
      <c r="J488" s="445"/>
      <c r="K488" s="445"/>
      <c r="L488" s="445"/>
      <c r="M488" s="445"/>
      <c r="N488" s="445"/>
      <c r="O488" s="445"/>
      <c r="P488" s="445"/>
      <c r="Q488" s="445"/>
      <c r="R488" s="445"/>
      <c r="S488" s="445"/>
      <c r="T488" s="445"/>
      <c r="U488" s="445"/>
      <c r="V488" s="445"/>
      <c r="W488" s="445"/>
      <c r="X488" s="445"/>
      <c r="Y488" s="445"/>
      <c r="Z488" s="445"/>
    </row>
    <row r="489" spans="1:26" ht="15.6" hidden="1" x14ac:dyDescent="0.3">
      <c r="A489" s="445"/>
      <c r="B489" s="445"/>
      <c r="C489" s="445"/>
      <c r="D489" s="445"/>
      <c r="E489" s="505" t="s">
        <v>1145</v>
      </c>
      <c r="F489" s="505" t="s">
        <v>1146</v>
      </c>
      <c r="G489" s="445"/>
      <c r="H489" s="445"/>
      <c r="I489" s="445"/>
      <c r="J489" s="445"/>
      <c r="K489" s="445"/>
      <c r="L489" s="445"/>
      <c r="M489" s="445"/>
      <c r="N489" s="445"/>
      <c r="O489" s="445"/>
      <c r="P489" s="445"/>
      <c r="Q489" s="445"/>
      <c r="R489" s="445"/>
      <c r="S489" s="445"/>
      <c r="T489" s="445"/>
      <c r="U489" s="445"/>
      <c r="V489" s="445"/>
      <c r="W489" s="445"/>
      <c r="X489" s="445"/>
      <c r="Y489" s="445"/>
      <c r="Z489" s="445"/>
    </row>
    <row r="490" spans="1:26" ht="15.6" hidden="1" x14ac:dyDescent="0.3">
      <c r="A490" s="445"/>
      <c r="B490" s="445"/>
      <c r="C490" s="445"/>
      <c r="D490" s="445"/>
      <c r="E490" s="505" t="s">
        <v>1147</v>
      </c>
      <c r="F490" s="505" t="s">
        <v>1148</v>
      </c>
      <c r="G490" s="445"/>
      <c r="H490" s="445"/>
      <c r="I490" s="445"/>
      <c r="J490" s="445"/>
      <c r="K490" s="445"/>
      <c r="L490" s="445"/>
      <c r="M490" s="445"/>
      <c r="N490" s="445"/>
      <c r="O490" s="445"/>
      <c r="P490" s="445"/>
      <c r="Q490" s="445"/>
      <c r="R490" s="445"/>
      <c r="S490" s="445"/>
      <c r="T490" s="445"/>
      <c r="U490" s="445"/>
      <c r="V490" s="445"/>
      <c r="W490" s="445"/>
      <c r="X490" s="445"/>
      <c r="Y490" s="445"/>
      <c r="Z490" s="445"/>
    </row>
    <row r="491" spans="1:26" ht="15.6" hidden="1" x14ac:dyDescent="0.3">
      <c r="A491" s="445"/>
      <c r="B491" s="445"/>
      <c r="C491" s="445"/>
      <c r="D491" s="445"/>
      <c r="E491" s="505" t="s">
        <v>1149</v>
      </c>
      <c r="F491" s="505" t="s">
        <v>1150</v>
      </c>
      <c r="G491" s="445"/>
      <c r="H491" s="445"/>
      <c r="I491" s="445"/>
      <c r="J491" s="445"/>
      <c r="K491" s="445"/>
      <c r="L491" s="445"/>
      <c r="M491" s="445"/>
      <c r="N491" s="445"/>
      <c r="O491" s="445"/>
      <c r="P491" s="445"/>
      <c r="Q491" s="445"/>
      <c r="R491" s="445"/>
      <c r="S491" s="445"/>
      <c r="T491" s="445"/>
      <c r="U491" s="445"/>
      <c r="V491" s="445"/>
      <c r="W491" s="445"/>
      <c r="X491" s="445"/>
      <c r="Y491" s="445"/>
      <c r="Z491" s="445"/>
    </row>
    <row r="492" spans="1:26" ht="15.6" hidden="1" x14ac:dyDescent="0.3">
      <c r="A492" s="445"/>
      <c r="B492" s="445"/>
      <c r="C492" s="445"/>
      <c r="D492" s="445"/>
      <c r="E492" s="505" t="s">
        <v>1151</v>
      </c>
      <c r="F492" s="505" t="s">
        <v>1152</v>
      </c>
      <c r="G492" s="445"/>
      <c r="H492" s="445"/>
      <c r="I492" s="445"/>
      <c r="J492" s="445"/>
      <c r="K492" s="445"/>
      <c r="L492" s="445"/>
      <c r="M492" s="445"/>
      <c r="N492" s="445"/>
      <c r="O492" s="445"/>
      <c r="P492" s="445"/>
      <c r="Q492" s="445"/>
      <c r="R492" s="445"/>
      <c r="S492" s="445"/>
      <c r="T492" s="445"/>
      <c r="U492" s="445"/>
      <c r="V492" s="445"/>
      <c r="W492" s="445"/>
      <c r="X492" s="445"/>
      <c r="Y492" s="445"/>
      <c r="Z492" s="445"/>
    </row>
    <row r="493" spans="1:26" ht="15.6" hidden="1" x14ac:dyDescent="0.3">
      <c r="A493" s="445"/>
      <c r="B493" s="445"/>
      <c r="C493" s="445"/>
      <c r="D493" s="445"/>
      <c r="E493" s="505" t="s">
        <v>1153</v>
      </c>
      <c r="F493" s="505" t="s">
        <v>1154</v>
      </c>
      <c r="G493" s="445"/>
      <c r="H493" s="445"/>
      <c r="I493" s="445"/>
      <c r="J493" s="445"/>
      <c r="K493" s="445"/>
      <c r="L493" s="445"/>
      <c r="M493" s="445"/>
      <c r="N493" s="445"/>
      <c r="O493" s="445"/>
      <c r="P493" s="445"/>
      <c r="Q493" s="445"/>
      <c r="R493" s="445"/>
      <c r="S493" s="445"/>
      <c r="T493" s="445"/>
      <c r="U493" s="445"/>
      <c r="V493" s="445"/>
      <c r="W493" s="445"/>
      <c r="X493" s="445"/>
      <c r="Y493" s="445"/>
      <c r="Z493" s="445"/>
    </row>
    <row r="494" spans="1:26" ht="15.6" hidden="1" x14ac:dyDescent="0.3">
      <c r="A494" s="445"/>
      <c r="B494" s="445"/>
      <c r="C494" s="445"/>
      <c r="D494" s="445"/>
      <c r="E494" s="505" t="s">
        <v>1155</v>
      </c>
      <c r="F494" s="505" t="s">
        <v>1156</v>
      </c>
      <c r="G494" s="445"/>
      <c r="H494" s="445"/>
      <c r="I494" s="445"/>
      <c r="J494" s="445"/>
      <c r="K494" s="445"/>
      <c r="L494" s="445"/>
      <c r="M494" s="445"/>
      <c r="N494" s="445"/>
      <c r="O494" s="445"/>
      <c r="P494" s="445"/>
      <c r="Q494" s="445"/>
      <c r="R494" s="445"/>
      <c r="S494" s="445"/>
      <c r="T494" s="445"/>
      <c r="U494" s="445"/>
      <c r="V494" s="445"/>
      <c r="W494" s="445"/>
      <c r="X494" s="445"/>
      <c r="Y494" s="445"/>
      <c r="Z494" s="445"/>
    </row>
    <row r="495" spans="1:26" ht="15.6" hidden="1" x14ac:dyDescent="0.3">
      <c r="A495" s="445"/>
      <c r="B495" s="445"/>
      <c r="C495" s="445"/>
      <c r="D495" s="445"/>
      <c r="E495" s="505" t="s">
        <v>1157</v>
      </c>
      <c r="F495" s="505" t="s">
        <v>1158</v>
      </c>
      <c r="G495" s="445"/>
      <c r="H495" s="445"/>
      <c r="I495" s="445"/>
      <c r="J495" s="445"/>
      <c r="K495" s="445"/>
      <c r="L495" s="445"/>
      <c r="M495" s="445"/>
      <c r="N495" s="445"/>
      <c r="O495" s="445"/>
      <c r="P495" s="445"/>
      <c r="Q495" s="445"/>
      <c r="R495" s="445"/>
      <c r="S495" s="445"/>
      <c r="T495" s="445"/>
      <c r="U495" s="445"/>
      <c r="V495" s="445"/>
      <c r="W495" s="445"/>
      <c r="X495" s="445"/>
      <c r="Y495" s="445"/>
      <c r="Z495" s="445"/>
    </row>
    <row r="496" spans="1:26" ht="15.6" hidden="1" x14ac:dyDescent="0.3">
      <c r="A496" s="445"/>
      <c r="B496" s="445"/>
      <c r="C496" s="445"/>
      <c r="D496" s="445"/>
      <c r="E496" s="505" t="s">
        <v>1159</v>
      </c>
      <c r="F496" s="505" t="s">
        <v>1160</v>
      </c>
      <c r="G496" s="445"/>
      <c r="H496" s="445"/>
      <c r="I496" s="445"/>
      <c r="J496" s="445"/>
      <c r="K496" s="445"/>
      <c r="L496" s="445"/>
      <c r="M496" s="445"/>
      <c r="N496" s="445"/>
      <c r="O496" s="445"/>
      <c r="P496" s="445"/>
      <c r="Q496" s="445"/>
      <c r="R496" s="445"/>
      <c r="S496" s="445"/>
      <c r="T496" s="445"/>
      <c r="U496" s="445"/>
      <c r="V496" s="445"/>
      <c r="W496" s="445"/>
      <c r="X496" s="445"/>
      <c r="Y496" s="445"/>
      <c r="Z496" s="445"/>
    </row>
    <row r="497" spans="1:26" ht="15.6" hidden="1" x14ac:dyDescent="0.3">
      <c r="A497" s="445"/>
      <c r="B497" s="445"/>
      <c r="C497" s="445"/>
      <c r="D497" s="445"/>
      <c r="E497" s="505" t="s">
        <v>1161</v>
      </c>
      <c r="F497" s="505" t="s">
        <v>1162</v>
      </c>
      <c r="G497" s="445"/>
      <c r="H497" s="445"/>
      <c r="I497" s="445"/>
      <c r="J497" s="445"/>
      <c r="K497" s="445"/>
      <c r="L497" s="445"/>
      <c r="M497" s="445"/>
      <c r="N497" s="445"/>
      <c r="O497" s="445"/>
      <c r="P497" s="445"/>
      <c r="Q497" s="445"/>
      <c r="R497" s="445"/>
      <c r="S497" s="445"/>
      <c r="T497" s="445"/>
      <c r="U497" s="445"/>
      <c r="V497" s="445"/>
      <c r="W497" s="445"/>
      <c r="X497" s="445"/>
      <c r="Y497" s="445"/>
      <c r="Z497" s="445"/>
    </row>
    <row r="498" spans="1:26" ht="15.6" hidden="1" x14ac:dyDescent="0.3">
      <c r="A498" s="445"/>
      <c r="B498" s="445"/>
      <c r="C498" s="445"/>
      <c r="D498" s="445"/>
      <c r="E498" s="505" t="s">
        <v>1163</v>
      </c>
      <c r="F498" s="505" t="s">
        <v>1164</v>
      </c>
      <c r="G498" s="445"/>
      <c r="H498" s="445"/>
      <c r="I498" s="445"/>
      <c r="J498" s="445"/>
      <c r="K498" s="445"/>
      <c r="L498" s="445"/>
      <c r="M498" s="445"/>
      <c r="N498" s="445"/>
      <c r="O498" s="445"/>
      <c r="P498" s="445"/>
      <c r="Q498" s="445"/>
      <c r="R498" s="445"/>
      <c r="S498" s="445"/>
      <c r="T498" s="445"/>
      <c r="U498" s="445"/>
      <c r="V498" s="445"/>
      <c r="W498" s="445"/>
      <c r="X498" s="445"/>
      <c r="Y498" s="445"/>
      <c r="Z498" s="445"/>
    </row>
    <row r="499" spans="1:26" ht="15.6" hidden="1" x14ac:dyDescent="0.3">
      <c r="A499" s="445"/>
      <c r="B499" s="445"/>
      <c r="C499" s="445"/>
      <c r="D499" s="445"/>
      <c r="E499" s="505" t="s">
        <v>1165</v>
      </c>
      <c r="F499" s="505" t="s">
        <v>1166</v>
      </c>
      <c r="G499" s="445"/>
      <c r="H499" s="445"/>
      <c r="I499" s="445"/>
      <c r="J499" s="445"/>
      <c r="K499" s="445"/>
      <c r="L499" s="445"/>
      <c r="M499" s="445"/>
      <c r="N499" s="445"/>
      <c r="O499" s="445"/>
      <c r="P499" s="445"/>
      <c r="Q499" s="445"/>
      <c r="R499" s="445"/>
      <c r="S499" s="445"/>
      <c r="T499" s="445"/>
      <c r="U499" s="445"/>
      <c r="V499" s="445"/>
      <c r="W499" s="445"/>
      <c r="X499" s="445"/>
      <c r="Y499" s="445"/>
      <c r="Z499" s="445"/>
    </row>
    <row r="500" spans="1:26" ht="15.6" hidden="1" x14ac:dyDescent="0.3">
      <c r="A500" s="445"/>
      <c r="B500" s="445"/>
      <c r="C500" s="445"/>
      <c r="D500" s="445"/>
      <c r="E500" s="505" t="s">
        <v>1167</v>
      </c>
      <c r="F500" s="505" t="s">
        <v>1168</v>
      </c>
      <c r="G500" s="445"/>
      <c r="H500" s="445"/>
      <c r="I500" s="445"/>
      <c r="J500" s="445"/>
      <c r="K500" s="445"/>
      <c r="L500" s="445"/>
      <c r="M500" s="445"/>
      <c r="N500" s="445"/>
      <c r="O500" s="445"/>
      <c r="P500" s="445"/>
      <c r="Q500" s="445"/>
      <c r="R500" s="445"/>
      <c r="S500" s="445"/>
      <c r="T500" s="445"/>
      <c r="U500" s="445"/>
      <c r="V500" s="445"/>
      <c r="W500" s="445"/>
      <c r="X500" s="445"/>
      <c r="Y500" s="445"/>
      <c r="Z500" s="445"/>
    </row>
    <row r="501" spans="1:26" ht="15.6" hidden="1" x14ac:dyDescent="0.3">
      <c r="A501" s="445"/>
      <c r="B501" s="445"/>
      <c r="C501" s="445"/>
      <c r="D501" s="445"/>
      <c r="E501" s="505" t="s">
        <v>1169</v>
      </c>
      <c r="F501" s="505" t="s">
        <v>1170</v>
      </c>
      <c r="G501" s="445"/>
      <c r="H501" s="445"/>
      <c r="I501" s="445"/>
      <c r="J501" s="445"/>
      <c r="K501" s="445"/>
      <c r="L501" s="445"/>
      <c r="M501" s="445"/>
      <c r="N501" s="445"/>
      <c r="O501" s="445"/>
      <c r="P501" s="445"/>
      <c r="Q501" s="445"/>
      <c r="R501" s="445"/>
      <c r="S501" s="445"/>
      <c r="T501" s="445"/>
      <c r="U501" s="445"/>
      <c r="V501" s="445"/>
      <c r="W501" s="445"/>
      <c r="X501" s="445"/>
      <c r="Y501" s="445"/>
      <c r="Z501" s="445"/>
    </row>
    <row r="502" spans="1:26" ht="15.6" hidden="1" x14ac:dyDescent="0.3">
      <c r="A502" s="445"/>
      <c r="B502" s="445"/>
      <c r="C502" s="445"/>
      <c r="D502" s="445"/>
      <c r="E502" s="505" t="s">
        <v>1171</v>
      </c>
      <c r="F502" s="505" t="s">
        <v>1172</v>
      </c>
      <c r="G502" s="445"/>
      <c r="H502" s="445"/>
      <c r="I502" s="445"/>
      <c r="J502" s="445"/>
      <c r="K502" s="445"/>
      <c r="L502" s="445"/>
      <c r="M502" s="445"/>
      <c r="N502" s="445"/>
      <c r="O502" s="445"/>
      <c r="P502" s="445"/>
      <c r="Q502" s="445"/>
      <c r="R502" s="445"/>
      <c r="S502" s="445"/>
      <c r="T502" s="445"/>
      <c r="U502" s="445"/>
      <c r="V502" s="445"/>
      <c r="W502" s="445"/>
      <c r="X502" s="445"/>
      <c r="Y502" s="445"/>
      <c r="Z502" s="445"/>
    </row>
    <row r="503" spans="1:26" ht="15.6" hidden="1" x14ac:dyDescent="0.3">
      <c r="A503" s="445"/>
      <c r="B503" s="445"/>
      <c r="C503" s="445"/>
      <c r="D503" s="445"/>
      <c r="E503" s="505" t="s">
        <v>1173</v>
      </c>
      <c r="F503" s="505" t="s">
        <v>1174</v>
      </c>
      <c r="G503" s="445"/>
      <c r="H503" s="445"/>
      <c r="I503" s="445"/>
      <c r="J503" s="445"/>
      <c r="K503" s="445"/>
      <c r="L503" s="445"/>
      <c r="M503" s="445"/>
      <c r="N503" s="445"/>
      <c r="O503" s="445"/>
      <c r="P503" s="445"/>
      <c r="Q503" s="445"/>
      <c r="R503" s="445"/>
      <c r="S503" s="445"/>
      <c r="T503" s="445"/>
      <c r="U503" s="445"/>
      <c r="V503" s="445"/>
      <c r="W503" s="445"/>
      <c r="X503" s="445"/>
      <c r="Y503" s="445"/>
      <c r="Z503" s="445"/>
    </row>
    <row r="504" spans="1:26" ht="15.6" hidden="1" x14ac:dyDescent="0.3">
      <c r="A504" s="445"/>
      <c r="B504" s="445"/>
      <c r="C504" s="445"/>
      <c r="D504" s="445"/>
      <c r="E504" s="505" t="s">
        <v>46</v>
      </c>
      <c r="F504" s="505" t="s">
        <v>1175</v>
      </c>
      <c r="G504" s="445"/>
      <c r="H504" s="445"/>
      <c r="I504" s="445"/>
      <c r="J504" s="445"/>
      <c r="K504" s="445"/>
      <c r="L504" s="445"/>
      <c r="M504" s="445"/>
      <c r="N504" s="445"/>
      <c r="O504" s="445"/>
      <c r="P504" s="445"/>
      <c r="Q504" s="445"/>
      <c r="R504" s="445"/>
      <c r="S504" s="445"/>
      <c r="T504" s="445"/>
      <c r="U504" s="445"/>
      <c r="V504" s="445"/>
      <c r="W504" s="445"/>
      <c r="X504" s="445"/>
      <c r="Y504" s="445"/>
      <c r="Z504" s="445"/>
    </row>
    <row r="505" spans="1:26" ht="15.6" hidden="1" x14ac:dyDescent="0.3">
      <c r="A505" s="445"/>
      <c r="B505" s="445"/>
      <c r="C505" s="445"/>
      <c r="D505" s="445"/>
      <c r="E505" s="505" t="s">
        <v>1176</v>
      </c>
      <c r="F505" s="505" t="s">
        <v>1177</v>
      </c>
      <c r="G505" s="445"/>
      <c r="H505" s="445"/>
      <c r="I505" s="445"/>
      <c r="J505" s="445"/>
      <c r="K505" s="445"/>
      <c r="L505" s="445"/>
      <c r="M505" s="445"/>
      <c r="N505" s="445"/>
      <c r="O505" s="445"/>
      <c r="P505" s="445"/>
      <c r="Q505" s="445"/>
      <c r="R505" s="445"/>
      <c r="S505" s="445"/>
      <c r="T505" s="445"/>
      <c r="U505" s="445"/>
      <c r="V505" s="445"/>
      <c r="W505" s="445"/>
      <c r="X505" s="445"/>
      <c r="Y505" s="445"/>
      <c r="Z505" s="445"/>
    </row>
    <row r="506" spans="1:26" ht="15.6" hidden="1" x14ac:dyDescent="0.3">
      <c r="A506" s="445"/>
      <c r="B506" s="445"/>
      <c r="C506" s="445"/>
      <c r="D506" s="445"/>
      <c r="E506" s="505" t="s">
        <v>1178</v>
      </c>
      <c r="F506" s="505" t="s">
        <v>1179</v>
      </c>
      <c r="G506" s="445"/>
      <c r="H506" s="445"/>
      <c r="I506" s="445"/>
      <c r="J506" s="445"/>
      <c r="K506" s="445"/>
      <c r="L506" s="445"/>
      <c r="M506" s="445"/>
      <c r="N506" s="445"/>
      <c r="O506" s="445"/>
      <c r="P506" s="445"/>
      <c r="Q506" s="445"/>
      <c r="R506" s="445"/>
      <c r="S506" s="445"/>
      <c r="T506" s="445"/>
      <c r="U506" s="445"/>
      <c r="V506" s="445"/>
      <c r="W506" s="445"/>
      <c r="X506" s="445"/>
      <c r="Y506" s="445"/>
      <c r="Z506" s="445"/>
    </row>
    <row r="507" spans="1:26" ht="15.6" hidden="1" x14ac:dyDescent="0.3">
      <c r="A507" s="445"/>
      <c r="B507" s="445"/>
      <c r="C507" s="445"/>
      <c r="D507" s="445"/>
      <c r="E507" s="505" t="s">
        <v>1180</v>
      </c>
      <c r="F507" s="505" t="s">
        <v>1181</v>
      </c>
      <c r="G507" s="445"/>
      <c r="H507" s="445"/>
      <c r="I507" s="445"/>
      <c r="J507" s="445"/>
      <c r="K507" s="445"/>
      <c r="L507" s="445"/>
      <c r="M507" s="445"/>
      <c r="N507" s="445"/>
      <c r="O507" s="445"/>
      <c r="P507" s="445"/>
      <c r="Q507" s="445"/>
      <c r="R507" s="445"/>
      <c r="S507" s="445"/>
      <c r="T507" s="445"/>
      <c r="U507" s="445"/>
      <c r="V507" s="445"/>
      <c r="W507" s="445"/>
      <c r="X507" s="445"/>
      <c r="Y507" s="445"/>
      <c r="Z507" s="445"/>
    </row>
    <row r="508" spans="1:26" ht="15.6" hidden="1" x14ac:dyDescent="0.3">
      <c r="A508" s="445"/>
      <c r="B508" s="445"/>
      <c r="C508" s="445"/>
      <c r="D508" s="445"/>
      <c r="E508" s="505" t="s">
        <v>1182</v>
      </c>
      <c r="F508" s="505" t="s">
        <v>1183</v>
      </c>
      <c r="G508" s="445"/>
      <c r="H508" s="445"/>
      <c r="I508" s="445"/>
      <c r="J508" s="445"/>
      <c r="K508" s="445"/>
      <c r="L508" s="445"/>
      <c r="M508" s="445"/>
      <c r="N508" s="445"/>
      <c r="O508" s="445"/>
      <c r="P508" s="445"/>
      <c r="Q508" s="445"/>
      <c r="R508" s="445"/>
      <c r="S508" s="445"/>
      <c r="T508" s="445"/>
      <c r="U508" s="445"/>
      <c r="V508" s="445"/>
      <c r="W508" s="445"/>
      <c r="X508" s="445"/>
      <c r="Y508" s="445"/>
      <c r="Z508" s="445"/>
    </row>
    <row r="509" spans="1:26" ht="15.6" hidden="1" x14ac:dyDescent="0.3">
      <c r="A509" s="445"/>
      <c r="B509" s="445"/>
      <c r="C509" s="445"/>
      <c r="D509" s="445"/>
      <c r="E509" s="505" t="s">
        <v>1184</v>
      </c>
      <c r="F509" s="505" t="s">
        <v>1185</v>
      </c>
      <c r="G509" s="445"/>
      <c r="H509" s="445"/>
      <c r="I509" s="445"/>
      <c r="J509" s="445"/>
      <c r="K509" s="445"/>
      <c r="L509" s="445"/>
      <c r="M509" s="445"/>
      <c r="N509" s="445"/>
      <c r="O509" s="445"/>
      <c r="P509" s="445"/>
      <c r="Q509" s="445"/>
      <c r="R509" s="445"/>
      <c r="S509" s="445"/>
      <c r="T509" s="445"/>
      <c r="U509" s="445"/>
      <c r="V509" s="445"/>
      <c r="W509" s="445"/>
      <c r="X509" s="445"/>
      <c r="Y509" s="445"/>
      <c r="Z509" s="445"/>
    </row>
    <row r="510" spans="1:26" ht="15.6" hidden="1" x14ac:dyDescent="0.3">
      <c r="A510" s="445"/>
      <c r="B510" s="445"/>
      <c r="C510" s="445"/>
      <c r="D510" s="445"/>
      <c r="E510" s="505" t="s">
        <v>1186</v>
      </c>
      <c r="F510" s="505" t="s">
        <v>1187</v>
      </c>
      <c r="G510" s="445"/>
      <c r="H510" s="445"/>
      <c r="I510" s="445"/>
      <c r="J510" s="445"/>
      <c r="K510" s="445"/>
      <c r="L510" s="445"/>
      <c r="M510" s="445"/>
      <c r="N510" s="445"/>
      <c r="O510" s="445"/>
      <c r="P510" s="445"/>
      <c r="Q510" s="445"/>
      <c r="R510" s="445"/>
      <c r="S510" s="445"/>
      <c r="T510" s="445"/>
      <c r="U510" s="445"/>
      <c r="V510" s="445"/>
      <c r="W510" s="445"/>
      <c r="X510" s="445"/>
      <c r="Y510" s="445"/>
      <c r="Z510" s="445"/>
    </row>
    <row r="511" spans="1:26" ht="15.6" hidden="1" x14ac:dyDescent="0.3">
      <c r="A511" s="445"/>
      <c r="B511" s="445"/>
      <c r="C511" s="445"/>
      <c r="D511" s="445"/>
      <c r="E511" s="505" t="s">
        <v>1188</v>
      </c>
      <c r="F511" s="505" t="s">
        <v>1189</v>
      </c>
      <c r="G511" s="445"/>
      <c r="H511" s="445"/>
      <c r="I511" s="445"/>
      <c r="J511" s="445"/>
      <c r="K511" s="445"/>
      <c r="L511" s="445"/>
      <c r="M511" s="445"/>
      <c r="N511" s="445"/>
      <c r="O511" s="445"/>
      <c r="P511" s="445"/>
      <c r="Q511" s="445"/>
      <c r="R511" s="445"/>
      <c r="S511" s="445"/>
      <c r="T511" s="445"/>
      <c r="U511" s="445"/>
      <c r="V511" s="445"/>
      <c r="W511" s="445"/>
      <c r="X511" s="445"/>
      <c r="Y511" s="445"/>
      <c r="Z511" s="445"/>
    </row>
    <row r="512" spans="1:26" ht="15.6" hidden="1" x14ac:dyDescent="0.3">
      <c r="A512" s="445"/>
      <c r="B512" s="445"/>
      <c r="C512" s="445"/>
      <c r="D512" s="445"/>
      <c r="E512" s="505" t="s">
        <v>1190</v>
      </c>
      <c r="F512" s="505" t="s">
        <v>1191</v>
      </c>
      <c r="G512" s="445"/>
      <c r="H512" s="445"/>
      <c r="I512" s="445"/>
      <c r="J512" s="445"/>
      <c r="K512" s="445"/>
      <c r="L512" s="445"/>
      <c r="M512" s="445"/>
      <c r="N512" s="445"/>
      <c r="O512" s="445"/>
      <c r="P512" s="445"/>
      <c r="Q512" s="445"/>
      <c r="R512" s="445"/>
      <c r="S512" s="445"/>
      <c r="T512" s="445"/>
      <c r="U512" s="445"/>
      <c r="V512" s="445"/>
      <c r="W512" s="445"/>
      <c r="X512" s="445"/>
      <c r="Y512" s="445"/>
      <c r="Z512" s="445"/>
    </row>
    <row r="513" spans="1:26" ht="15.6" hidden="1" x14ac:dyDescent="0.3">
      <c r="A513" s="445"/>
      <c r="B513" s="445"/>
      <c r="C513" s="445"/>
      <c r="D513" s="445"/>
      <c r="E513" s="505" t="s">
        <v>1192</v>
      </c>
      <c r="F513" s="505" t="s">
        <v>1193</v>
      </c>
      <c r="G513" s="445"/>
      <c r="H513" s="445"/>
      <c r="I513" s="445"/>
      <c r="J513" s="445"/>
      <c r="K513" s="445"/>
      <c r="L513" s="445"/>
      <c r="M513" s="445"/>
      <c r="N513" s="445"/>
      <c r="O513" s="445"/>
      <c r="P513" s="445"/>
      <c r="Q513" s="445"/>
      <c r="R513" s="445"/>
      <c r="S513" s="445"/>
      <c r="T513" s="445"/>
      <c r="U513" s="445"/>
      <c r="V513" s="445"/>
      <c r="W513" s="445"/>
      <c r="X513" s="445"/>
      <c r="Y513" s="445"/>
      <c r="Z513" s="445"/>
    </row>
    <row r="514" spans="1:26" ht="15.6" hidden="1" x14ac:dyDescent="0.3">
      <c r="A514" s="445"/>
      <c r="B514" s="445"/>
      <c r="C514" s="445"/>
      <c r="D514" s="445"/>
      <c r="E514" s="505" t="s">
        <v>1194</v>
      </c>
      <c r="F514" s="505" t="s">
        <v>1195</v>
      </c>
      <c r="G514" s="445"/>
      <c r="H514" s="445"/>
      <c r="I514" s="445"/>
      <c r="J514" s="445"/>
      <c r="K514" s="445"/>
      <c r="L514" s="445"/>
      <c r="M514" s="445"/>
      <c r="N514" s="445"/>
      <c r="O514" s="445"/>
      <c r="P514" s="445"/>
      <c r="Q514" s="445"/>
      <c r="R514" s="445"/>
      <c r="S514" s="445"/>
      <c r="T514" s="445"/>
      <c r="U514" s="445"/>
      <c r="V514" s="445"/>
      <c r="W514" s="445"/>
      <c r="X514" s="445"/>
      <c r="Y514" s="445"/>
      <c r="Z514" s="445"/>
    </row>
    <row r="515" spans="1:26" ht="15.6" hidden="1" x14ac:dyDescent="0.3">
      <c r="A515" s="445"/>
      <c r="B515" s="445"/>
      <c r="C515" s="445"/>
      <c r="D515" s="445"/>
      <c r="E515" s="505" t="s">
        <v>1196</v>
      </c>
      <c r="F515" s="505" t="s">
        <v>1197</v>
      </c>
      <c r="G515" s="445"/>
      <c r="H515" s="445"/>
      <c r="I515" s="445"/>
      <c r="J515" s="445"/>
      <c r="K515" s="445"/>
      <c r="L515" s="445"/>
      <c r="M515" s="445"/>
      <c r="N515" s="445"/>
      <c r="O515" s="445"/>
      <c r="P515" s="445"/>
      <c r="Q515" s="445"/>
      <c r="R515" s="445"/>
      <c r="S515" s="445"/>
      <c r="T515" s="445"/>
      <c r="U515" s="445"/>
      <c r="V515" s="445"/>
      <c r="W515" s="445"/>
      <c r="X515" s="445"/>
      <c r="Y515" s="445"/>
      <c r="Z515" s="445"/>
    </row>
    <row r="516" spans="1:26" ht="15.6" hidden="1" x14ac:dyDescent="0.3">
      <c r="A516" s="445"/>
      <c r="B516" s="445"/>
      <c r="C516" s="445"/>
      <c r="D516" s="445"/>
      <c r="E516" s="505" t="s">
        <v>1198</v>
      </c>
      <c r="F516" s="505" t="s">
        <v>1199</v>
      </c>
      <c r="G516" s="445"/>
      <c r="H516" s="445"/>
      <c r="I516" s="445"/>
      <c r="J516" s="445"/>
      <c r="K516" s="445"/>
      <c r="L516" s="445"/>
      <c r="M516" s="445"/>
      <c r="N516" s="445"/>
      <c r="O516" s="445"/>
      <c r="P516" s="445"/>
      <c r="Q516" s="445"/>
      <c r="R516" s="445"/>
      <c r="S516" s="445"/>
      <c r="T516" s="445"/>
      <c r="U516" s="445"/>
      <c r="V516" s="445"/>
      <c r="W516" s="445"/>
      <c r="X516" s="445"/>
      <c r="Y516" s="445"/>
      <c r="Z516" s="445"/>
    </row>
    <row r="517" spans="1:26" ht="15.6" hidden="1" x14ac:dyDescent="0.3">
      <c r="A517" s="445"/>
      <c r="B517" s="445"/>
      <c r="C517" s="445"/>
      <c r="D517" s="445"/>
      <c r="E517" s="505" t="s">
        <v>1200</v>
      </c>
      <c r="F517" s="505" t="s">
        <v>1201</v>
      </c>
      <c r="G517" s="445"/>
      <c r="H517" s="445"/>
      <c r="I517" s="445"/>
      <c r="J517" s="445"/>
      <c r="K517" s="445"/>
      <c r="L517" s="445"/>
      <c r="M517" s="445"/>
      <c r="N517" s="445"/>
      <c r="O517" s="445"/>
      <c r="P517" s="445"/>
      <c r="Q517" s="445"/>
      <c r="R517" s="445"/>
      <c r="S517" s="445"/>
      <c r="T517" s="445"/>
      <c r="U517" s="445"/>
      <c r="V517" s="445"/>
      <c r="W517" s="445"/>
      <c r="X517" s="445"/>
      <c r="Y517" s="445"/>
      <c r="Z517" s="445"/>
    </row>
    <row r="518" spans="1:26" ht="15.6" hidden="1" x14ac:dyDescent="0.3">
      <c r="A518" s="445"/>
      <c r="B518" s="445"/>
      <c r="C518" s="445"/>
      <c r="D518" s="445"/>
      <c r="E518" s="505" t="s">
        <v>1202</v>
      </c>
      <c r="F518" s="505" t="s">
        <v>1203</v>
      </c>
      <c r="G518" s="445"/>
      <c r="H518" s="445"/>
      <c r="I518" s="445"/>
      <c r="J518" s="445"/>
      <c r="K518" s="445"/>
      <c r="L518" s="445"/>
      <c r="M518" s="445"/>
      <c r="N518" s="445"/>
      <c r="O518" s="445"/>
      <c r="P518" s="445"/>
      <c r="Q518" s="445"/>
      <c r="R518" s="445"/>
      <c r="S518" s="445"/>
      <c r="T518" s="445"/>
      <c r="U518" s="445"/>
      <c r="V518" s="445"/>
      <c r="W518" s="445"/>
      <c r="X518" s="445"/>
      <c r="Y518" s="445"/>
      <c r="Z518" s="445"/>
    </row>
    <row r="519" spans="1:26" ht="15.6" hidden="1" x14ac:dyDescent="0.3">
      <c r="A519" s="445"/>
      <c r="B519" s="445"/>
      <c r="C519" s="445"/>
      <c r="D519" s="445"/>
      <c r="E519" s="505" t="s">
        <v>1204</v>
      </c>
      <c r="F519" s="505" t="s">
        <v>1205</v>
      </c>
      <c r="G519" s="445"/>
      <c r="H519" s="445"/>
      <c r="I519" s="445"/>
      <c r="J519" s="445"/>
      <c r="K519" s="445"/>
      <c r="L519" s="445"/>
      <c r="M519" s="445"/>
      <c r="N519" s="445"/>
      <c r="O519" s="445"/>
      <c r="P519" s="445"/>
      <c r="Q519" s="445"/>
      <c r="R519" s="445"/>
      <c r="S519" s="445"/>
      <c r="T519" s="445"/>
      <c r="U519" s="445"/>
      <c r="V519" s="445"/>
      <c r="W519" s="445"/>
      <c r="X519" s="445"/>
      <c r="Y519" s="445"/>
      <c r="Z519" s="445"/>
    </row>
    <row r="520" spans="1:26" ht="15.6" hidden="1" x14ac:dyDescent="0.3">
      <c r="A520" s="445"/>
      <c r="B520" s="445"/>
      <c r="C520" s="445"/>
      <c r="D520" s="445"/>
      <c r="E520" s="505" t="s">
        <v>1206</v>
      </c>
      <c r="F520" s="505" t="s">
        <v>1207</v>
      </c>
      <c r="G520" s="445"/>
      <c r="H520" s="445"/>
      <c r="I520" s="445"/>
      <c r="J520" s="445"/>
      <c r="K520" s="445"/>
      <c r="L520" s="445"/>
      <c r="M520" s="445"/>
      <c r="N520" s="445"/>
      <c r="O520" s="445"/>
      <c r="P520" s="445"/>
      <c r="Q520" s="445"/>
      <c r="R520" s="445"/>
      <c r="S520" s="445"/>
      <c r="T520" s="445"/>
      <c r="U520" s="445"/>
      <c r="V520" s="445"/>
      <c r="W520" s="445"/>
      <c r="X520" s="445"/>
      <c r="Y520" s="445"/>
      <c r="Z520" s="445"/>
    </row>
    <row r="521" spans="1:26" ht="15.6" hidden="1" x14ac:dyDescent="0.3">
      <c r="A521" s="445"/>
      <c r="B521" s="445"/>
      <c r="C521" s="445"/>
      <c r="D521" s="445"/>
      <c r="E521" s="505" t="s">
        <v>1208</v>
      </c>
      <c r="F521" s="505" t="s">
        <v>1209</v>
      </c>
      <c r="G521" s="445"/>
      <c r="H521" s="445"/>
      <c r="I521" s="445"/>
      <c r="J521" s="445"/>
      <c r="K521" s="445"/>
      <c r="L521" s="445"/>
      <c r="M521" s="445"/>
      <c r="N521" s="445"/>
      <c r="O521" s="445"/>
      <c r="P521" s="445"/>
      <c r="Q521" s="445"/>
      <c r="R521" s="445"/>
      <c r="S521" s="445"/>
      <c r="T521" s="445"/>
      <c r="U521" s="445"/>
      <c r="V521" s="445"/>
      <c r="W521" s="445"/>
      <c r="X521" s="445"/>
      <c r="Y521" s="445"/>
      <c r="Z521" s="445"/>
    </row>
    <row r="522" spans="1:26" ht="15.6" hidden="1" x14ac:dyDescent="0.3">
      <c r="A522" s="445"/>
      <c r="B522" s="445"/>
      <c r="C522" s="445"/>
      <c r="D522" s="445"/>
      <c r="E522" s="505" t="s">
        <v>1210</v>
      </c>
      <c r="F522" s="505" t="s">
        <v>1211</v>
      </c>
      <c r="G522" s="445"/>
      <c r="H522" s="445"/>
      <c r="I522" s="445"/>
      <c r="J522" s="445"/>
      <c r="K522" s="445"/>
      <c r="L522" s="445"/>
      <c r="M522" s="445"/>
      <c r="N522" s="445"/>
      <c r="O522" s="445"/>
      <c r="P522" s="445"/>
      <c r="Q522" s="445"/>
      <c r="R522" s="445"/>
      <c r="S522" s="445"/>
      <c r="T522" s="445"/>
      <c r="U522" s="445"/>
      <c r="V522" s="445"/>
      <c r="W522" s="445"/>
      <c r="X522" s="445"/>
      <c r="Y522" s="445"/>
      <c r="Z522" s="445"/>
    </row>
    <row r="523" spans="1:26" ht="15.6" hidden="1" x14ac:dyDescent="0.3">
      <c r="A523" s="445"/>
      <c r="B523" s="445"/>
      <c r="C523" s="445"/>
      <c r="D523" s="445"/>
      <c r="E523" s="505" t="s">
        <v>1212</v>
      </c>
      <c r="F523" s="505" t="s">
        <v>1213</v>
      </c>
      <c r="G523" s="445"/>
      <c r="H523" s="445"/>
      <c r="I523" s="445"/>
      <c r="J523" s="445"/>
      <c r="K523" s="445"/>
      <c r="L523" s="445"/>
      <c r="M523" s="445"/>
      <c r="N523" s="445"/>
      <c r="O523" s="445"/>
      <c r="P523" s="445"/>
      <c r="Q523" s="445"/>
      <c r="R523" s="445"/>
      <c r="S523" s="445"/>
      <c r="T523" s="445"/>
      <c r="U523" s="445"/>
      <c r="V523" s="445"/>
      <c r="W523" s="445"/>
      <c r="X523" s="445"/>
      <c r="Y523" s="445"/>
      <c r="Z523" s="445"/>
    </row>
    <row r="524" spans="1:26" ht="15.6" hidden="1" x14ac:dyDescent="0.3">
      <c r="A524" s="445"/>
      <c r="B524" s="445"/>
      <c r="C524" s="445"/>
      <c r="D524" s="445"/>
      <c r="E524" s="505" t="s">
        <v>1214</v>
      </c>
      <c r="F524" s="505" t="s">
        <v>1215</v>
      </c>
      <c r="G524" s="445"/>
      <c r="H524" s="445"/>
      <c r="I524" s="445"/>
      <c r="J524" s="445"/>
      <c r="K524" s="445"/>
      <c r="L524" s="445"/>
      <c r="M524" s="445"/>
      <c r="N524" s="445"/>
      <c r="O524" s="445"/>
      <c r="P524" s="445"/>
      <c r="Q524" s="445"/>
      <c r="R524" s="445"/>
      <c r="S524" s="445"/>
      <c r="T524" s="445"/>
      <c r="U524" s="445"/>
      <c r="V524" s="445"/>
      <c r="W524" s="445"/>
      <c r="X524" s="445"/>
      <c r="Y524" s="445"/>
      <c r="Z524" s="445"/>
    </row>
    <row r="525" spans="1:26" ht="15.6" hidden="1" x14ac:dyDescent="0.3">
      <c r="A525" s="445"/>
      <c r="B525" s="445"/>
      <c r="C525" s="445"/>
      <c r="D525" s="445"/>
      <c r="E525" s="505" t="s">
        <v>1216</v>
      </c>
      <c r="F525" s="505" t="s">
        <v>1217</v>
      </c>
      <c r="G525" s="445"/>
      <c r="H525" s="445"/>
      <c r="I525" s="445"/>
      <c r="J525" s="445"/>
      <c r="K525" s="445"/>
      <c r="L525" s="445"/>
      <c r="M525" s="445"/>
      <c r="N525" s="445"/>
      <c r="O525" s="445"/>
      <c r="P525" s="445"/>
      <c r="Q525" s="445"/>
      <c r="R525" s="445"/>
      <c r="S525" s="445"/>
      <c r="T525" s="445"/>
      <c r="U525" s="445"/>
      <c r="V525" s="445"/>
      <c r="W525" s="445"/>
      <c r="X525" s="445"/>
      <c r="Y525" s="445"/>
      <c r="Z525" s="445"/>
    </row>
    <row r="526" spans="1:26" ht="15.6" hidden="1" x14ac:dyDescent="0.3">
      <c r="A526" s="445"/>
      <c r="B526" s="445"/>
      <c r="C526" s="445"/>
      <c r="D526" s="445"/>
      <c r="E526" s="505" t="s">
        <v>1218</v>
      </c>
      <c r="F526" s="505" t="s">
        <v>1219</v>
      </c>
      <c r="G526" s="445"/>
      <c r="H526" s="445"/>
      <c r="I526" s="445"/>
      <c r="J526" s="445"/>
      <c r="K526" s="445"/>
      <c r="L526" s="445"/>
      <c r="M526" s="445"/>
      <c r="N526" s="445"/>
      <c r="O526" s="445"/>
      <c r="P526" s="445"/>
      <c r="Q526" s="445"/>
      <c r="R526" s="445"/>
      <c r="S526" s="445"/>
      <c r="T526" s="445"/>
      <c r="U526" s="445"/>
      <c r="V526" s="445"/>
      <c r="W526" s="445"/>
      <c r="X526" s="445"/>
      <c r="Y526" s="445"/>
      <c r="Z526" s="445"/>
    </row>
    <row r="527" spans="1:26" ht="15.6" hidden="1" x14ac:dyDescent="0.3">
      <c r="A527" s="445"/>
      <c r="B527" s="445"/>
      <c r="C527" s="445"/>
      <c r="D527" s="445"/>
      <c r="E527" s="505" t="s">
        <v>1220</v>
      </c>
      <c r="F527" s="505" t="s">
        <v>1221</v>
      </c>
      <c r="G527" s="445"/>
      <c r="H527" s="445"/>
      <c r="I527" s="445"/>
      <c r="J527" s="445"/>
      <c r="K527" s="445"/>
      <c r="L527" s="445"/>
      <c r="M527" s="445"/>
      <c r="N527" s="445"/>
      <c r="O527" s="445"/>
      <c r="P527" s="445"/>
      <c r="Q527" s="445"/>
      <c r="R527" s="445"/>
      <c r="S527" s="445"/>
      <c r="T527" s="445"/>
      <c r="U527" s="445"/>
      <c r="V527" s="445"/>
      <c r="W527" s="445"/>
      <c r="X527" s="445"/>
      <c r="Y527" s="445"/>
      <c r="Z527" s="445"/>
    </row>
    <row r="528" spans="1:26" ht="15.6" hidden="1" x14ac:dyDescent="0.3">
      <c r="A528" s="445"/>
      <c r="B528" s="445"/>
      <c r="C528" s="445"/>
      <c r="D528" s="445"/>
      <c r="E528" s="505" t="s">
        <v>1222</v>
      </c>
      <c r="F528" s="505" t="s">
        <v>1223</v>
      </c>
      <c r="G528" s="445"/>
      <c r="H528" s="445"/>
      <c r="I528" s="445"/>
      <c r="J528" s="445"/>
      <c r="K528" s="445"/>
      <c r="L528" s="445"/>
      <c r="M528" s="445"/>
      <c r="N528" s="445"/>
      <c r="O528" s="445"/>
      <c r="P528" s="445"/>
      <c r="Q528" s="445"/>
      <c r="R528" s="445"/>
      <c r="S528" s="445"/>
      <c r="T528" s="445"/>
      <c r="U528" s="445"/>
      <c r="V528" s="445"/>
      <c r="W528" s="445"/>
      <c r="X528" s="445"/>
      <c r="Y528" s="445"/>
      <c r="Z528" s="445"/>
    </row>
    <row r="529" spans="1:26" ht="15.6" hidden="1" x14ac:dyDescent="0.3">
      <c r="A529" s="445"/>
      <c r="B529" s="445"/>
      <c r="C529" s="445"/>
      <c r="D529" s="445"/>
      <c r="E529" s="505" t="s">
        <v>1224</v>
      </c>
      <c r="F529" s="505" t="s">
        <v>1225</v>
      </c>
      <c r="G529" s="445"/>
      <c r="H529" s="445"/>
      <c r="I529" s="445"/>
      <c r="J529" s="445"/>
      <c r="K529" s="445"/>
      <c r="L529" s="445"/>
      <c r="M529" s="445"/>
      <c r="N529" s="445"/>
      <c r="O529" s="445"/>
      <c r="P529" s="445"/>
      <c r="Q529" s="445"/>
      <c r="R529" s="445"/>
      <c r="S529" s="445"/>
      <c r="T529" s="445"/>
      <c r="U529" s="445"/>
      <c r="V529" s="445"/>
      <c r="W529" s="445"/>
      <c r="X529" s="445"/>
      <c r="Y529" s="445"/>
      <c r="Z529" s="445"/>
    </row>
    <row r="530" spans="1:26" ht="15.6" hidden="1" x14ac:dyDescent="0.3">
      <c r="A530" s="445"/>
      <c r="B530" s="445"/>
      <c r="C530" s="445"/>
      <c r="D530" s="445"/>
      <c r="E530" s="505" t="s">
        <v>1226</v>
      </c>
      <c r="F530" s="505" t="s">
        <v>1227</v>
      </c>
      <c r="G530" s="445"/>
      <c r="H530" s="445"/>
      <c r="I530" s="445"/>
      <c r="J530" s="445"/>
      <c r="K530" s="445"/>
      <c r="L530" s="445"/>
      <c r="M530" s="445"/>
      <c r="N530" s="445"/>
      <c r="O530" s="445"/>
      <c r="P530" s="445"/>
      <c r="Q530" s="445"/>
      <c r="R530" s="445"/>
      <c r="S530" s="445"/>
      <c r="T530" s="445"/>
      <c r="U530" s="445"/>
      <c r="V530" s="445"/>
      <c r="W530" s="445"/>
      <c r="X530" s="445"/>
      <c r="Y530" s="445"/>
      <c r="Z530" s="445"/>
    </row>
    <row r="531" spans="1:26" ht="15.6" hidden="1" x14ac:dyDescent="0.3">
      <c r="A531" s="445"/>
      <c r="B531" s="445"/>
      <c r="C531" s="445"/>
      <c r="D531" s="445"/>
      <c r="E531" s="505" t="s">
        <v>1228</v>
      </c>
      <c r="F531" s="505" t="s">
        <v>1229</v>
      </c>
      <c r="G531" s="445"/>
      <c r="H531" s="445"/>
      <c r="I531" s="445"/>
      <c r="J531" s="445"/>
      <c r="K531" s="445"/>
      <c r="L531" s="445"/>
      <c r="M531" s="445"/>
      <c r="N531" s="445"/>
      <c r="O531" s="445"/>
      <c r="P531" s="445"/>
      <c r="Q531" s="445"/>
      <c r="R531" s="445"/>
      <c r="S531" s="445"/>
      <c r="T531" s="445"/>
      <c r="U531" s="445"/>
      <c r="V531" s="445"/>
      <c r="W531" s="445"/>
      <c r="X531" s="445"/>
      <c r="Y531" s="445"/>
      <c r="Z531" s="445"/>
    </row>
    <row r="532" spans="1:26" ht="15.6" hidden="1" x14ac:dyDescent="0.3">
      <c r="A532" s="445"/>
      <c r="B532" s="445"/>
      <c r="C532" s="445"/>
      <c r="D532" s="445"/>
      <c r="E532" s="505" t="s">
        <v>1230</v>
      </c>
      <c r="F532" s="505" t="s">
        <v>1231</v>
      </c>
      <c r="G532" s="445"/>
      <c r="H532" s="445"/>
      <c r="I532" s="445"/>
      <c r="J532" s="445"/>
      <c r="K532" s="445"/>
      <c r="L532" s="445"/>
      <c r="M532" s="445"/>
      <c r="N532" s="445"/>
      <c r="O532" s="445"/>
      <c r="P532" s="445"/>
      <c r="Q532" s="445"/>
      <c r="R532" s="445"/>
      <c r="S532" s="445"/>
      <c r="T532" s="445"/>
      <c r="U532" s="445"/>
      <c r="V532" s="445"/>
      <c r="W532" s="445"/>
      <c r="X532" s="445"/>
      <c r="Y532" s="445"/>
      <c r="Z532" s="445"/>
    </row>
    <row r="533" spans="1:26" ht="15.6" hidden="1" x14ac:dyDescent="0.3">
      <c r="A533" s="445"/>
      <c r="B533" s="445"/>
      <c r="C533" s="445"/>
      <c r="D533" s="445"/>
      <c r="E533" s="505" t="s">
        <v>1232</v>
      </c>
      <c r="F533" s="505" t="s">
        <v>1233</v>
      </c>
      <c r="G533" s="445"/>
      <c r="H533" s="445"/>
      <c r="I533" s="445"/>
      <c r="J533" s="445"/>
      <c r="K533" s="445"/>
      <c r="L533" s="445"/>
      <c r="M533" s="445"/>
      <c r="N533" s="445"/>
      <c r="O533" s="445"/>
      <c r="P533" s="445"/>
      <c r="Q533" s="445"/>
      <c r="R533" s="445"/>
      <c r="S533" s="445"/>
      <c r="T533" s="445"/>
      <c r="U533" s="445"/>
      <c r="V533" s="445"/>
      <c r="W533" s="445"/>
      <c r="X533" s="445"/>
      <c r="Y533" s="445"/>
      <c r="Z533" s="445"/>
    </row>
    <row r="534" spans="1:26" ht="15.6" hidden="1" x14ac:dyDescent="0.3">
      <c r="A534" s="445"/>
      <c r="B534" s="445"/>
      <c r="C534" s="445"/>
      <c r="D534" s="445"/>
      <c r="E534" s="505" t="s">
        <v>1234</v>
      </c>
      <c r="F534" s="505" t="s">
        <v>1235</v>
      </c>
      <c r="G534" s="445"/>
      <c r="H534" s="445"/>
      <c r="I534" s="445"/>
      <c r="J534" s="445"/>
      <c r="K534" s="445"/>
      <c r="L534" s="445"/>
      <c r="M534" s="445"/>
      <c r="N534" s="445"/>
      <c r="O534" s="445"/>
      <c r="P534" s="445"/>
      <c r="Q534" s="445"/>
      <c r="R534" s="445"/>
      <c r="S534" s="445"/>
      <c r="T534" s="445"/>
      <c r="U534" s="445"/>
      <c r="V534" s="445"/>
      <c r="W534" s="445"/>
      <c r="X534" s="445"/>
      <c r="Y534" s="445"/>
      <c r="Z534" s="445"/>
    </row>
    <row r="535" spans="1:26" ht="15.6" hidden="1" x14ac:dyDescent="0.3">
      <c r="A535" s="445"/>
      <c r="B535" s="445"/>
      <c r="C535" s="445"/>
      <c r="D535" s="445"/>
      <c r="E535" s="505" t="s">
        <v>1236</v>
      </c>
      <c r="F535" s="505" t="s">
        <v>1237</v>
      </c>
      <c r="G535" s="445"/>
      <c r="H535" s="445"/>
      <c r="I535" s="445"/>
      <c r="J535" s="445"/>
      <c r="K535" s="445"/>
      <c r="L535" s="445"/>
      <c r="M535" s="445"/>
      <c r="N535" s="445"/>
      <c r="O535" s="445"/>
      <c r="P535" s="445"/>
      <c r="Q535" s="445"/>
      <c r="R535" s="445"/>
      <c r="S535" s="445"/>
      <c r="T535" s="445"/>
      <c r="U535" s="445"/>
      <c r="V535" s="445"/>
      <c r="W535" s="445"/>
      <c r="X535" s="445"/>
      <c r="Y535" s="445"/>
      <c r="Z535" s="445"/>
    </row>
    <row r="536" spans="1:26" ht="15.6" hidden="1" x14ac:dyDescent="0.3">
      <c r="A536" s="445"/>
      <c r="B536" s="445"/>
      <c r="C536" s="445"/>
      <c r="D536" s="445"/>
      <c r="E536" s="505" t="s">
        <v>1238</v>
      </c>
      <c r="F536" s="505" t="s">
        <v>1239</v>
      </c>
      <c r="G536" s="445"/>
      <c r="H536" s="445"/>
      <c r="I536" s="445"/>
      <c r="J536" s="445"/>
      <c r="K536" s="445"/>
      <c r="L536" s="445"/>
      <c r="M536" s="445"/>
      <c r="N536" s="445"/>
      <c r="O536" s="445"/>
      <c r="P536" s="445"/>
      <c r="Q536" s="445"/>
      <c r="R536" s="445"/>
      <c r="S536" s="445"/>
      <c r="T536" s="445"/>
      <c r="U536" s="445"/>
      <c r="V536" s="445"/>
      <c r="W536" s="445"/>
      <c r="X536" s="445"/>
      <c r="Y536" s="445"/>
      <c r="Z536" s="445"/>
    </row>
    <row r="537" spans="1:26" ht="15.6" hidden="1" x14ac:dyDescent="0.3">
      <c r="A537" s="445"/>
      <c r="B537" s="445"/>
      <c r="C537" s="445"/>
      <c r="D537" s="445"/>
      <c r="E537" s="505" t="s">
        <v>1240</v>
      </c>
      <c r="F537" s="505" t="s">
        <v>1241</v>
      </c>
      <c r="G537" s="445"/>
      <c r="H537" s="445"/>
      <c r="I537" s="445"/>
      <c r="J537" s="445"/>
      <c r="K537" s="445"/>
      <c r="L537" s="445"/>
      <c r="M537" s="445"/>
      <c r="N537" s="445"/>
      <c r="O537" s="445"/>
      <c r="P537" s="445"/>
      <c r="Q537" s="445"/>
      <c r="R537" s="445"/>
      <c r="S537" s="445"/>
      <c r="T537" s="445"/>
      <c r="U537" s="445"/>
      <c r="V537" s="445"/>
      <c r="W537" s="445"/>
      <c r="X537" s="445"/>
      <c r="Y537" s="445"/>
      <c r="Z537" s="445"/>
    </row>
    <row r="538" spans="1:26" ht="15.6" hidden="1" x14ac:dyDescent="0.3">
      <c r="A538" s="445"/>
      <c r="B538" s="445"/>
      <c r="C538" s="445"/>
      <c r="D538" s="445"/>
      <c r="E538" s="505" t="s">
        <v>1242</v>
      </c>
      <c r="F538" s="505" t="s">
        <v>1243</v>
      </c>
      <c r="G538" s="445"/>
      <c r="H538" s="445"/>
      <c r="I538" s="445"/>
      <c r="J538" s="445"/>
      <c r="K538" s="445"/>
      <c r="L538" s="445"/>
      <c r="M538" s="445"/>
      <c r="N538" s="445"/>
      <c r="O538" s="445"/>
      <c r="P538" s="445"/>
      <c r="Q538" s="445"/>
      <c r="R538" s="445"/>
      <c r="S538" s="445"/>
      <c r="T538" s="445"/>
      <c r="U538" s="445"/>
      <c r="V538" s="445"/>
      <c r="W538" s="445"/>
      <c r="X538" s="445"/>
      <c r="Y538" s="445"/>
      <c r="Z538" s="445"/>
    </row>
    <row r="539" spans="1:26" ht="15.6" hidden="1" x14ac:dyDescent="0.3">
      <c r="A539" s="445"/>
      <c r="B539" s="445"/>
      <c r="C539" s="445"/>
      <c r="D539" s="445"/>
      <c r="E539" s="505" t="s">
        <v>1244</v>
      </c>
      <c r="F539" s="505" t="s">
        <v>1245</v>
      </c>
      <c r="G539" s="445"/>
      <c r="H539" s="445"/>
      <c r="I539" s="445"/>
      <c r="J539" s="445"/>
      <c r="K539" s="445"/>
      <c r="L539" s="445"/>
      <c r="M539" s="445"/>
      <c r="N539" s="445"/>
      <c r="O539" s="445"/>
      <c r="P539" s="445"/>
      <c r="Q539" s="445"/>
      <c r="R539" s="445"/>
      <c r="S539" s="445"/>
      <c r="T539" s="445"/>
      <c r="U539" s="445"/>
      <c r="V539" s="445"/>
      <c r="W539" s="445"/>
      <c r="X539" s="445"/>
      <c r="Y539" s="445"/>
      <c r="Z539" s="445"/>
    </row>
    <row r="540" spans="1:26" ht="15.6" hidden="1" x14ac:dyDescent="0.3">
      <c r="A540" s="445"/>
      <c r="B540" s="445"/>
      <c r="C540" s="445"/>
      <c r="D540" s="445"/>
      <c r="E540" s="505" t="s">
        <v>1246</v>
      </c>
      <c r="F540" s="505" t="s">
        <v>1247</v>
      </c>
      <c r="G540" s="445"/>
      <c r="H540" s="445"/>
      <c r="I540" s="445"/>
      <c r="J540" s="445"/>
      <c r="K540" s="445"/>
      <c r="L540" s="445"/>
      <c r="M540" s="445"/>
      <c r="N540" s="445"/>
      <c r="O540" s="445"/>
      <c r="P540" s="445"/>
      <c r="Q540" s="445"/>
      <c r="R540" s="445"/>
      <c r="S540" s="445"/>
      <c r="T540" s="445"/>
      <c r="U540" s="445"/>
      <c r="V540" s="445"/>
      <c r="W540" s="445"/>
      <c r="X540" s="445"/>
      <c r="Y540" s="445"/>
      <c r="Z540" s="445"/>
    </row>
    <row r="541" spans="1:26" ht="15.6" hidden="1" x14ac:dyDescent="0.3">
      <c r="A541" s="445"/>
      <c r="B541" s="445"/>
      <c r="C541" s="445"/>
      <c r="D541" s="445"/>
      <c r="E541" s="505" t="s">
        <v>1248</v>
      </c>
      <c r="F541" s="505" t="s">
        <v>1249</v>
      </c>
      <c r="G541" s="445"/>
      <c r="H541" s="445"/>
      <c r="I541" s="445"/>
      <c r="J541" s="445"/>
      <c r="K541" s="445"/>
      <c r="L541" s="445"/>
      <c r="M541" s="445"/>
      <c r="N541" s="445"/>
      <c r="O541" s="445"/>
      <c r="P541" s="445"/>
      <c r="Q541" s="445"/>
      <c r="R541" s="445"/>
      <c r="S541" s="445"/>
      <c r="T541" s="445"/>
      <c r="U541" s="445"/>
      <c r="V541" s="445"/>
      <c r="W541" s="445"/>
      <c r="X541" s="445"/>
      <c r="Y541" s="445"/>
      <c r="Z541" s="445"/>
    </row>
    <row r="542" spans="1:26" ht="15.6" hidden="1" x14ac:dyDescent="0.3">
      <c r="A542" s="445"/>
      <c r="B542" s="445"/>
      <c r="C542" s="445"/>
      <c r="D542" s="445"/>
      <c r="E542" s="505" t="s">
        <v>1250</v>
      </c>
      <c r="F542" s="505" t="s">
        <v>1251</v>
      </c>
      <c r="G542" s="445"/>
      <c r="H542" s="445"/>
      <c r="I542" s="445"/>
      <c r="J542" s="445"/>
      <c r="K542" s="445"/>
      <c r="L542" s="445"/>
      <c r="M542" s="445"/>
      <c r="N542" s="445"/>
      <c r="O542" s="445"/>
      <c r="P542" s="445"/>
      <c r="Q542" s="445"/>
      <c r="R542" s="445"/>
      <c r="S542" s="445"/>
      <c r="T542" s="445"/>
      <c r="U542" s="445"/>
      <c r="V542" s="445"/>
      <c r="W542" s="445"/>
      <c r="X542" s="445"/>
      <c r="Y542" s="445"/>
      <c r="Z542" s="445"/>
    </row>
    <row r="543" spans="1:26" ht="15.6" hidden="1" x14ac:dyDescent="0.3">
      <c r="A543" s="445"/>
      <c r="B543" s="445"/>
      <c r="C543" s="445"/>
      <c r="D543" s="445"/>
      <c r="E543" s="505" t="s">
        <v>1252</v>
      </c>
      <c r="F543" s="505" t="s">
        <v>1253</v>
      </c>
      <c r="G543" s="445"/>
      <c r="H543" s="445"/>
      <c r="I543" s="445"/>
      <c r="J543" s="445"/>
      <c r="K543" s="445"/>
      <c r="L543" s="445"/>
      <c r="M543" s="445"/>
      <c r="N543" s="445"/>
      <c r="O543" s="445"/>
      <c r="P543" s="445"/>
      <c r="Q543" s="445"/>
      <c r="R543" s="445"/>
      <c r="S543" s="445"/>
      <c r="T543" s="445"/>
      <c r="U543" s="445"/>
      <c r="V543" s="445"/>
      <c r="W543" s="445"/>
      <c r="X543" s="445"/>
      <c r="Y543" s="445"/>
      <c r="Z543" s="445"/>
    </row>
    <row r="544" spans="1:26" ht="15.6" hidden="1" x14ac:dyDescent="0.3">
      <c r="A544" s="445"/>
      <c r="B544" s="445"/>
      <c r="C544" s="445"/>
      <c r="D544" s="445"/>
      <c r="E544" s="505" t="s">
        <v>1254</v>
      </c>
      <c r="F544" s="505" t="s">
        <v>1255</v>
      </c>
      <c r="G544" s="445"/>
      <c r="H544" s="445"/>
      <c r="I544" s="445"/>
      <c r="J544" s="445"/>
      <c r="K544" s="445"/>
      <c r="L544" s="445"/>
      <c r="M544" s="445"/>
      <c r="N544" s="445"/>
      <c r="O544" s="445"/>
      <c r="P544" s="445"/>
      <c r="Q544" s="445"/>
      <c r="R544" s="445"/>
      <c r="S544" s="445"/>
      <c r="T544" s="445"/>
      <c r="U544" s="445"/>
      <c r="V544" s="445"/>
      <c r="W544" s="445"/>
      <c r="X544" s="445"/>
      <c r="Y544" s="445"/>
      <c r="Z544" s="445"/>
    </row>
    <row r="545" spans="1:26" ht="15.6" hidden="1" x14ac:dyDescent="0.3">
      <c r="A545" s="445"/>
      <c r="B545" s="445"/>
      <c r="C545" s="445"/>
      <c r="D545" s="445"/>
      <c r="E545" s="505" t="s">
        <v>1256</v>
      </c>
      <c r="F545" s="505" t="s">
        <v>1257</v>
      </c>
      <c r="G545" s="445"/>
      <c r="H545" s="445"/>
      <c r="I545" s="445"/>
      <c r="J545" s="445"/>
      <c r="K545" s="445"/>
      <c r="L545" s="445"/>
      <c r="M545" s="445"/>
      <c r="N545" s="445"/>
      <c r="O545" s="445"/>
      <c r="P545" s="445"/>
      <c r="Q545" s="445"/>
      <c r="R545" s="445"/>
      <c r="S545" s="445"/>
      <c r="T545" s="445"/>
      <c r="U545" s="445"/>
      <c r="V545" s="445"/>
      <c r="W545" s="445"/>
      <c r="X545" s="445"/>
      <c r="Y545" s="445"/>
      <c r="Z545" s="445"/>
    </row>
    <row r="546" spans="1:26" ht="15.6" hidden="1" x14ac:dyDescent="0.3">
      <c r="A546" s="445"/>
      <c r="B546" s="445"/>
      <c r="C546" s="445"/>
      <c r="D546" s="445"/>
      <c r="E546" s="505" t="s">
        <v>1258</v>
      </c>
      <c r="F546" s="505" t="s">
        <v>1259</v>
      </c>
      <c r="G546" s="445"/>
      <c r="H546" s="445"/>
      <c r="I546" s="445"/>
      <c r="J546" s="445"/>
      <c r="K546" s="445"/>
      <c r="L546" s="445"/>
      <c r="M546" s="445"/>
      <c r="N546" s="445"/>
      <c r="O546" s="445"/>
      <c r="P546" s="445"/>
      <c r="Q546" s="445"/>
      <c r="R546" s="445"/>
      <c r="S546" s="445"/>
      <c r="T546" s="445"/>
      <c r="U546" s="445"/>
      <c r="V546" s="445"/>
      <c r="W546" s="445"/>
      <c r="X546" s="445"/>
      <c r="Y546" s="445"/>
      <c r="Z546" s="445"/>
    </row>
    <row r="547" spans="1:26" ht="15.6" hidden="1" x14ac:dyDescent="0.3">
      <c r="A547" s="445"/>
      <c r="B547" s="445"/>
      <c r="C547" s="445"/>
      <c r="D547" s="445"/>
      <c r="E547" s="505" t="s">
        <v>1260</v>
      </c>
      <c r="F547" s="505" t="s">
        <v>1261</v>
      </c>
      <c r="G547" s="445"/>
      <c r="H547" s="445"/>
      <c r="I547" s="445"/>
      <c r="J547" s="445"/>
      <c r="K547" s="445"/>
      <c r="L547" s="445"/>
      <c r="M547" s="445"/>
      <c r="N547" s="445"/>
      <c r="O547" s="445"/>
      <c r="P547" s="445"/>
      <c r="Q547" s="445"/>
      <c r="R547" s="445"/>
      <c r="S547" s="445"/>
      <c r="T547" s="445"/>
      <c r="U547" s="445"/>
      <c r="V547" s="445"/>
      <c r="W547" s="445"/>
      <c r="X547" s="445"/>
      <c r="Y547" s="445"/>
      <c r="Z547" s="445"/>
    </row>
    <row r="548" spans="1:26" ht="15.6" hidden="1" x14ac:dyDescent="0.3">
      <c r="A548" s="445"/>
      <c r="B548" s="445"/>
      <c r="C548" s="445"/>
      <c r="D548" s="445"/>
      <c r="E548" s="505" t="s">
        <v>1262</v>
      </c>
      <c r="F548" s="505" t="s">
        <v>1263</v>
      </c>
      <c r="G548" s="445"/>
      <c r="H548" s="445"/>
      <c r="I548" s="445"/>
      <c r="J548" s="445"/>
      <c r="K548" s="445"/>
      <c r="L548" s="445"/>
      <c r="M548" s="445"/>
      <c r="N548" s="445"/>
      <c r="O548" s="445"/>
      <c r="P548" s="445"/>
      <c r="Q548" s="445"/>
      <c r="R548" s="445"/>
      <c r="S548" s="445"/>
      <c r="T548" s="445"/>
      <c r="U548" s="445"/>
      <c r="V548" s="445"/>
      <c r="W548" s="445"/>
      <c r="X548" s="445"/>
      <c r="Y548" s="445"/>
      <c r="Z548" s="445"/>
    </row>
    <row r="549" spans="1:26" ht="15.6" hidden="1" x14ac:dyDescent="0.3">
      <c r="A549" s="445"/>
      <c r="B549" s="445"/>
      <c r="C549" s="445"/>
      <c r="D549" s="445"/>
      <c r="E549" s="505" t="s">
        <v>1264</v>
      </c>
      <c r="F549" s="505" t="s">
        <v>1265</v>
      </c>
      <c r="G549" s="445"/>
      <c r="H549" s="445"/>
      <c r="I549" s="445"/>
      <c r="J549" s="445"/>
      <c r="K549" s="445"/>
      <c r="L549" s="445"/>
      <c r="M549" s="445"/>
      <c r="N549" s="445"/>
      <c r="O549" s="445"/>
      <c r="P549" s="445"/>
      <c r="Q549" s="445"/>
      <c r="R549" s="445"/>
      <c r="S549" s="445"/>
      <c r="T549" s="445"/>
      <c r="U549" s="445"/>
      <c r="V549" s="445"/>
      <c r="W549" s="445"/>
      <c r="X549" s="445"/>
      <c r="Y549" s="445"/>
      <c r="Z549" s="445"/>
    </row>
    <row r="550" spans="1:26" ht="15.6" hidden="1" x14ac:dyDescent="0.3">
      <c r="A550" s="445"/>
      <c r="B550" s="445"/>
      <c r="C550" s="445"/>
      <c r="D550" s="445"/>
      <c r="E550" s="505" t="s">
        <v>1266</v>
      </c>
      <c r="F550" s="505" t="s">
        <v>1267</v>
      </c>
      <c r="G550" s="445"/>
      <c r="H550" s="445"/>
      <c r="I550" s="445"/>
      <c r="J550" s="445"/>
      <c r="K550" s="445"/>
      <c r="L550" s="445"/>
      <c r="M550" s="445"/>
      <c r="N550" s="445"/>
      <c r="O550" s="445"/>
      <c r="P550" s="445"/>
      <c r="Q550" s="445"/>
      <c r="R550" s="445"/>
      <c r="S550" s="445"/>
      <c r="T550" s="445"/>
      <c r="U550" s="445"/>
      <c r="V550" s="445"/>
      <c r="W550" s="445"/>
      <c r="X550" s="445"/>
      <c r="Y550" s="445"/>
      <c r="Z550" s="445"/>
    </row>
    <row r="551" spans="1:26" ht="15.6" hidden="1" x14ac:dyDescent="0.3">
      <c r="A551" s="445"/>
      <c r="B551" s="445"/>
      <c r="C551" s="445"/>
      <c r="D551" s="445"/>
      <c r="E551" s="505" t="s">
        <v>1268</v>
      </c>
      <c r="F551" s="505" t="s">
        <v>1269</v>
      </c>
      <c r="G551" s="445"/>
      <c r="H551" s="445"/>
      <c r="I551" s="445"/>
      <c r="J551" s="445"/>
      <c r="K551" s="445"/>
      <c r="L551" s="445"/>
      <c r="M551" s="445"/>
      <c r="N551" s="445"/>
      <c r="O551" s="445"/>
      <c r="P551" s="445"/>
      <c r="Q551" s="445"/>
      <c r="R551" s="445"/>
      <c r="S551" s="445"/>
      <c r="T551" s="445"/>
      <c r="U551" s="445"/>
      <c r="V551" s="445"/>
      <c r="W551" s="445"/>
      <c r="X551" s="445"/>
      <c r="Y551" s="445"/>
      <c r="Z551" s="445"/>
    </row>
    <row r="552" spans="1:26" ht="15.6" hidden="1" x14ac:dyDescent="0.3">
      <c r="A552" s="445"/>
      <c r="B552" s="445"/>
      <c r="C552" s="445"/>
      <c r="D552" s="445"/>
      <c r="E552" s="505" t="s">
        <v>1270</v>
      </c>
      <c r="F552" s="505" t="s">
        <v>1271</v>
      </c>
      <c r="G552" s="445"/>
      <c r="H552" s="445"/>
      <c r="I552" s="445"/>
      <c r="J552" s="445"/>
      <c r="K552" s="445"/>
      <c r="L552" s="445"/>
      <c r="M552" s="445"/>
      <c r="N552" s="445"/>
      <c r="O552" s="445"/>
      <c r="P552" s="445"/>
      <c r="Q552" s="445"/>
      <c r="R552" s="445"/>
      <c r="S552" s="445"/>
      <c r="T552" s="445"/>
      <c r="U552" s="445"/>
      <c r="V552" s="445"/>
      <c r="W552" s="445"/>
      <c r="X552" s="445"/>
      <c r="Y552" s="445"/>
      <c r="Z552" s="445"/>
    </row>
    <row r="553" spans="1:26" ht="15.6" hidden="1" x14ac:dyDescent="0.3">
      <c r="A553" s="445"/>
      <c r="B553" s="445"/>
      <c r="C553" s="445"/>
      <c r="D553" s="445"/>
      <c r="E553" s="505" t="s">
        <v>1272</v>
      </c>
      <c r="F553" s="505" t="s">
        <v>1273</v>
      </c>
      <c r="G553" s="445"/>
      <c r="H553" s="445"/>
      <c r="I553" s="445"/>
      <c r="J553" s="445"/>
      <c r="K553" s="445"/>
      <c r="L553" s="445"/>
      <c r="M553" s="445"/>
      <c r="N553" s="445"/>
      <c r="O553" s="445"/>
      <c r="P553" s="445"/>
      <c r="Q553" s="445"/>
      <c r="R553" s="445"/>
      <c r="S553" s="445"/>
      <c r="T553" s="445"/>
      <c r="U553" s="445"/>
      <c r="V553" s="445"/>
      <c r="W553" s="445"/>
      <c r="X553" s="445"/>
      <c r="Y553" s="445"/>
      <c r="Z553" s="445"/>
    </row>
    <row r="554" spans="1:26" ht="15.6" hidden="1" x14ac:dyDescent="0.3">
      <c r="A554" s="445"/>
      <c r="B554" s="445"/>
      <c r="C554" s="445"/>
      <c r="D554" s="445"/>
      <c r="E554" s="505" t="s">
        <v>1274</v>
      </c>
      <c r="F554" s="505" t="s">
        <v>1275</v>
      </c>
      <c r="G554" s="445"/>
      <c r="H554" s="445"/>
      <c r="I554" s="445"/>
      <c r="J554" s="445"/>
      <c r="K554" s="445"/>
      <c r="L554" s="445"/>
      <c r="M554" s="445"/>
      <c r="N554" s="445"/>
      <c r="O554" s="445"/>
      <c r="P554" s="445"/>
      <c r="Q554" s="445"/>
      <c r="R554" s="445"/>
      <c r="S554" s="445"/>
      <c r="T554" s="445"/>
      <c r="U554" s="445"/>
      <c r="V554" s="445"/>
      <c r="W554" s="445"/>
      <c r="X554" s="445"/>
      <c r="Y554" s="445"/>
      <c r="Z554" s="445"/>
    </row>
    <row r="555" spans="1:26" ht="15.6" hidden="1" x14ac:dyDescent="0.3">
      <c r="A555" s="445"/>
      <c r="B555" s="445"/>
      <c r="C555" s="445"/>
      <c r="D555" s="445"/>
      <c r="E555" s="505" t="s">
        <v>1276</v>
      </c>
      <c r="F555" s="505" t="s">
        <v>1277</v>
      </c>
      <c r="G555" s="445"/>
      <c r="H555" s="445"/>
      <c r="I555" s="445"/>
      <c r="J555" s="445"/>
      <c r="K555" s="445"/>
      <c r="L555" s="445"/>
      <c r="M555" s="445"/>
      <c r="N555" s="445"/>
      <c r="O555" s="445"/>
      <c r="P555" s="445"/>
      <c r="Q555" s="445"/>
      <c r="R555" s="445"/>
      <c r="S555" s="445"/>
      <c r="T555" s="445"/>
      <c r="U555" s="445"/>
      <c r="V555" s="445"/>
      <c r="W555" s="445"/>
      <c r="X555" s="445"/>
      <c r="Y555" s="445"/>
      <c r="Z555" s="445"/>
    </row>
    <row r="556" spans="1:26" ht="15.6" hidden="1" x14ac:dyDescent="0.3">
      <c r="A556" s="445"/>
      <c r="B556" s="445"/>
      <c r="C556" s="445"/>
      <c r="D556" s="445"/>
      <c r="E556" s="505" t="s">
        <v>1278</v>
      </c>
      <c r="F556" s="505" t="s">
        <v>1279</v>
      </c>
      <c r="G556" s="445"/>
      <c r="H556" s="445"/>
      <c r="I556" s="445"/>
      <c r="J556" s="445"/>
      <c r="K556" s="445"/>
      <c r="L556" s="445"/>
      <c r="M556" s="445"/>
      <c r="N556" s="445"/>
      <c r="O556" s="445"/>
      <c r="P556" s="445"/>
      <c r="Q556" s="445"/>
      <c r="R556" s="445"/>
      <c r="S556" s="445"/>
      <c r="T556" s="445"/>
      <c r="U556" s="445"/>
      <c r="V556" s="445"/>
      <c r="W556" s="445"/>
      <c r="X556" s="445"/>
      <c r="Y556" s="445"/>
      <c r="Z556" s="445"/>
    </row>
    <row r="557" spans="1:26" ht="15.6" hidden="1" x14ac:dyDescent="0.3">
      <c r="A557" s="445"/>
      <c r="B557" s="445"/>
      <c r="C557" s="445"/>
      <c r="D557" s="445"/>
      <c r="E557" s="505" t="s">
        <v>1280</v>
      </c>
      <c r="F557" s="505" t="s">
        <v>1281</v>
      </c>
      <c r="G557" s="445"/>
      <c r="H557" s="445"/>
      <c r="I557" s="445"/>
      <c r="J557" s="445"/>
      <c r="K557" s="445"/>
      <c r="L557" s="445"/>
      <c r="M557" s="445"/>
      <c r="N557" s="445"/>
      <c r="O557" s="445"/>
      <c r="P557" s="445"/>
      <c r="Q557" s="445"/>
      <c r="R557" s="445"/>
      <c r="S557" s="445"/>
      <c r="T557" s="445"/>
      <c r="U557" s="445"/>
      <c r="V557" s="445"/>
      <c r="W557" s="445"/>
      <c r="X557" s="445"/>
      <c r="Y557" s="445"/>
      <c r="Z557" s="445"/>
    </row>
    <row r="558" spans="1:26" ht="15.6" hidden="1" x14ac:dyDescent="0.3">
      <c r="A558" s="445"/>
      <c r="B558" s="445"/>
      <c r="C558" s="445"/>
      <c r="D558" s="445"/>
      <c r="E558" s="505" t="s">
        <v>1282</v>
      </c>
      <c r="F558" s="505" t="s">
        <v>1283</v>
      </c>
      <c r="G558" s="445"/>
      <c r="H558" s="445"/>
      <c r="I558" s="445"/>
      <c r="J558" s="445"/>
      <c r="K558" s="445"/>
      <c r="L558" s="445"/>
      <c r="M558" s="445"/>
      <c r="N558" s="445"/>
      <c r="O558" s="445"/>
      <c r="P558" s="445"/>
      <c r="Q558" s="445"/>
      <c r="R558" s="445"/>
      <c r="S558" s="445"/>
      <c r="T558" s="445"/>
      <c r="U558" s="445"/>
      <c r="V558" s="445"/>
      <c r="W558" s="445"/>
      <c r="X558" s="445"/>
      <c r="Y558" s="445"/>
      <c r="Z558" s="445"/>
    </row>
    <row r="559" spans="1:26" ht="15.6" hidden="1" x14ac:dyDescent="0.3">
      <c r="A559" s="445"/>
      <c r="B559" s="445"/>
      <c r="C559" s="445"/>
      <c r="D559" s="445"/>
      <c r="E559" s="505" t="s">
        <v>1284</v>
      </c>
      <c r="F559" s="505" t="s">
        <v>1285</v>
      </c>
      <c r="G559" s="445"/>
      <c r="H559" s="445"/>
      <c r="I559" s="445"/>
      <c r="J559" s="445"/>
      <c r="K559" s="445"/>
      <c r="L559" s="445"/>
      <c r="M559" s="445"/>
      <c r="N559" s="445"/>
      <c r="O559" s="445"/>
      <c r="P559" s="445"/>
      <c r="Q559" s="445"/>
      <c r="R559" s="445"/>
      <c r="S559" s="445"/>
      <c r="T559" s="445"/>
      <c r="U559" s="445"/>
      <c r="V559" s="445"/>
      <c r="W559" s="445"/>
      <c r="X559" s="445"/>
      <c r="Y559" s="445"/>
      <c r="Z559" s="445"/>
    </row>
    <row r="560" spans="1:26" ht="15.6" hidden="1" x14ac:dyDescent="0.3">
      <c r="A560" s="445"/>
      <c r="B560" s="445"/>
      <c r="C560" s="445"/>
      <c r="D560" s="445"/>
      <c r="E560" s="505" t="s">
        <v>1286</v>
      </c>
      <c r="F560" s="505" t="s">
        <v>1287</v>
      </c>
      <c r="G560" s="445"/>
      <c r="H560" s="445"/>
      <c r="I560" s="445"/>
      <c r="J560" s="445"/>
      <c r="K560" s="445"/>
      <c r="L560" s="445"/>
      <c r="M560" s="445"/>
      <c r="N560" s="445"/>
      <c r="O560" s="445"/>
      <c r="P560" s="445"/>
      <c r="Q560" s="445"/>
      <c r="R560" s="445"/>
      <c r="S560" s="445"/>
      <c r="T560" s="445"/>
      <c r="U560" s="445"/>
      <c r="V560" s="445"/>
      <c r="W560" s="445"/>
      <c r="X560" s="445"/>
      <c r="Y560" s="445"/>
      <c r="Z560" s="445"/>
    </row>
    <row r="561" spans="1:26" ht="15.6" hidden="1" x14ac:dyDescent="0.3">
      <c r="A561" s="445"/>
      <c r="B561" s="445"/>
      <c r="C561" s="445"/>
      <c r="D561" s="445"/>
      <c r="E561" s="505" t="s">
        <v>1288</v>
      </c>
      <c r="F561" s="505" t="s">
        <v>1289</v>
      </c>
      <c r="G561" s="445"/>
      <c r="H561" s="445"/>
      <c r="I561" s="445"/>
      <c r="J561" s="445"/>
      <c r="K561" s="445"/>
      <c r="L561" s="445"/>
      <c r="M561" s="445"/>
      <c r="N561" s="445"/>
      <c r="O561" s="445"/>
      <c r="P561" s="445"/>
      <c r="Q561" s="445"/>
      <c r="R561" s="445"/>
      <c r="S561" s="445"/>
      <c r="T561" s="445"/>
      <c r="U561" s="445"/>
      <c r="V561" s="445"/>
      <c r="W561" s="445"/>
      <c r="X561" s="445"/>
      <c r="Y561" s="445"/>
      <c r="Z561" s="445"/>
    </row>
    <row r="562" spans="1:26" ht="15.6" hidden="1" x14ac:dyDescent="0.3">
      <c r="A562" s="445"/>
      <c r="B562" s="445"/>
      <c r="C562" s="445"/>
      <c r="D562" s="445"/>
      <c r="E562" s="505" t="s">
        <v>1290</v>
      </c>
      <c r="F562" s="505" t="s">
        <v>1291</v>
      </c>
      <c r="G562" s="445"/>
      <c r="H562" s="445"/>
      <c r="I562" s="445"/>
      <c r="J562" s="445"/>
      <c r="K562" s="445"/>
      <c r="L562" s="445"/>
      <c r="M562" s="445"/>
      <c r="N562" s="445"/>
      <c r="O562" s="445"/>
      <c r="P562" s="445"/>
      <c r="Q562" s="445"/>
      <c r="R562" s="445"/>
      <c r="S562" s="445"/>
      <c r="T562" s="445"/>
      <c r="U562" s="445"/>
      <c r="V562" s="445"/>
      <c r="W562" s="445"/>
      <c r="X562" s="445"/>
      <c r="Y562" s="445"/>
      <c r="Z562" s="445"/>
    </row>
    <row r="563" spans="1:26" ht="15.6" hidden="1" x14ac:dyDescent="0.3">
      <c r="A563" s="445"/>
      <c r="B563" s="445"/>
      <c r="C563" s="445"/>
      <c r="D563" s="445"/>
      <c r="E563" s="505" t="s">
        <v>1292</v>
      </c>
      <c r="F563" s="505" t="s">
        <v>1293</v>
      </c>
      <c r="G563" s="445"/>
      <c r="H563" s="445"/>
      <c r="I563" s="445"/>
      <c r="J563" s="445"/>
      <c r="K563" s="445"/>
      <c r="L563" s="445"/>
      <c r="M563" s="445"/>
      <c r="N563" s="445"/>
      <c r="O563" s="445"/>
      <c r="P563" s="445"/>
      <c r="Q563" s="445"/>
      <c r="R563" s="445"/>
      <c r="S563" s="445"/>
      <c r="T563" s="445"/>
      <c r="U563" s="445"/>
      <c r="V563" s="445"/>
      <c r="W563" s="445"/>
      <c r="X563" s="445"/>
      <c r="Y563" s="445"/>
      <c r="Z563" s="445"/>
    </row>
    <row r="564" spans="1:26" ht="15.6" hidden="1" x14ac:dyDescent="0.3">
      <c r="A564" s="445"/>
      <c r="B564" s="445"/>
      <c r="C564" s="445"/>
      <c r="D564" s="445"/>
      <c r="E564" s="505" t="s">
        <v>1294</v>
      </c>
      <c r="F564" s="505" t="s">
        <v>1295</v>
      </c>
      <c r="G564" s="445"/>
      <c r="H564" s="445"/>
      <c r="I564" s="445"/>
      <c r="J564" s="445"/>
      <c r="K564" s="445"/>
      <c r="L564" s="445"/>
      <c r="M564" s="445"/>
      <c r="N564" s="445"/>
      <c r="O564" s="445"/>
      <c r="P564" s="445"/>
      <c r="Q564" s="445"/>
      <c r="R564" s="445"/>
      <c r="S564" s="445"/>
      <c r="T564" s="445"/>
      <c r="U564" s="445"/>
      <c r="V564" s="445"/>
      <c r="W564" s="445"/>
      <c r="X564" s="445"/>
      <c r="Y564" s="445"/>
      <c r="Z564" s="445"/>
    </row>
    <row r="565" spans="1:26" ht="15.6" hidden="1" x14ac:dyDescent="0.3">
      <c r="A565" s="445"/>
      <c r="B565" s="445"/>
      <c r="C565" s="445"/>
      <c r="D565" s="445"/>
      <c r="E565" s="505" t="s">
        <v>1296</v>
      </c>
      <c r="F565" s="505" t="s">
        <v>1297</v>
      </c>
      <c r="G565" s="445"/>
      <c r="H565" s="445"/>
      <c r="I565" s="445"/>
      <c r="J565" s="445"/>
      <c r="K565" s="445"/>
      <c r="L565" s="445"/>
      <c r="M565" s="445"/>
      <c r="N565" s="445"/>
      <c r="O565" s="445"/>
      <c r="P565" s="445"/>
      <c r="Q565" s="445"/>
      <c r="R565" s="445"/>
      <c r="S565" s="445"/>
      <c r="T565" s="445"/>
      <c r="U565" s="445"/>
      <c r="V565" s="445"/>
      <c r="W565" s="445"/>
      <c r="X565" s="445"/>
      <c r="Y565" s="445"/>
      <c r="Z565" s="445"/>
    </row>
    <row r="566" spans="1:26" ht="15.6" hidden="1" x14ac:dyDescent="0.3">
      <c r="A566" s="445"/>
      <c r="B566" s="445"/>
      <c r="C566" s="445"/>
      <c r="D566" s="445"/>
      <c r="E566" s="505" t="s">
        <v>1298</v>
      </c>
      <c r="F566" s="505" t="s">
        <v>1299</v>
      </c>
      <c r="G566" s="445"/>
      <c r="H566" s="445"/>
      <c r="I566" s="445"/>
      <c r="J566" s="445"/>
      <c r="K566" s="445"/>
      <c r="L566" s="445"/>
      <c r="M566" s="445"/>
      <c r="N566" s="445"/>
      <c r="O566" s="445"/>
      <c r="P566" s="445"/>
      <c r="Q566" s="445"/>
      <c r="R566" s="445"/>
      <c r="S566" s="445"/>
      <c r="T566" s="445"/>
      <c r="U566" s="445"/>
      <c r="V566" s="445"/>
      <c r="W566" s="445"/>
      <c r="X566" s="445"/>
      <c r="Y566" s="445"/>
      <c r="Z566" s="445"/>
    </row>
    <row r="567" spans="1:26" ht="15.6" hidden="1" x14ac:dyDescent="0.3">
      <c r="A567" s="445"/>
      <c r="B567" s="445"/>
      <c r="C567" s="445"/>
      <c r="D567" s="445"/>
      <c r="E567" s="505" t="s">
        <v>1300</v>
      </c>
      <c r="F567" s="505" t="s">
        <v>1301</v>
      </c>
      <c r="G567" s="445"/>
      <c r="H567" s="445"/>
      <c r="I567" s="445"/>
      <c r="J567" s="445"/>
      <c r="K567" s="445"/>
      <c r="L567" s="445"/>
      <c r="M567" s="445"/>
      <c r="N567" s="445"/>
      <c r="O567" s="445"/>
      <c r="P567" s="445"/>
      <c r="Q567" s="445"/>
      <c r="R567" s="445"/>
      <c r="S567" s="445"/>
      <c r="T567" s="445"/>
      <c r="U567" s="445"/>
      <c r="V567" s="445"/>
      <c r="W567" s="445"/>
      <c r="X567" s="445"/>
      <c r="Y567" s="445"/>
      <c r="Z567" s="445"/>
    </row>
    <row r="568" spans="1:26" ht="15.6" hidden="1" x14ac:dyDescent="0.3">
      <c r="A568" s="445"/>
      <c r="B568" s="445"/>
      <c r="C568" s="445"/>
      <c r="D568" s="445"/>
      <c r="E568" s="505" t="s">
        <v>1302</v>
      </c>
      <c r="F568" s="505" t="s">
        <v>1303</v>
      </c>
      <c r="G568" s="445"/>
      <c r="H568" s="445"/>
      <c r="I568" s="445"/>
      <c r="J568" s="445"/>
      <c r="K568" s="445"/>
      <c r="L568" s="445"/>
      <c r="M568" s="445"/>
      <c r="N568" s="445"/>
      <c r="O568" s="445"/>
      <c r="P568" s="445"/>
      <c r="Q568" s="445"/>
      <c r="R568" s="445"/>
      <c r="S568" s="445"/>
      <c r="T568" s="445"/>
      <c r="U568" s="445"/>
      <c r="V568" s="445"/>
      <c r="W568" s="445"/>
      <c r="X568" s="445"/>
      <c r="Y568" s="445"/>
      <c r="Z568" s="445"/>
    </row>
    <row r="569" spans="1:26" ht="15.6" hidden="1" x14ac:dyDescent="0.3">
      <c r="A569" s="445"/>
      <c r="B569" s="445"/>
      <c r="C569" s="445"/>
      <c r="D569" s="445"/>
      <c r="E569" s="505" t="s">
        <v>1304</v>
      </c>
      <c r="F569" s="505" t="s">
        <v>1305</v>
      </c>
      <c r="G569" s="445"/>
      <c r="H569" s="445"/>
      <c r="I569" s="445"/>
      <c r="J569" s="445"/>
      <c r="K569" s="445"/>
      <c r="L569" s="445"/>
      <c r="M569" s="445"/>
      <c r="N569" s="445"/>
      <c r="O569" s="445"/>
      <c r="P569" s="445"/>
      <c r="Q569" s="445"/>
      <c r="R569" s="445"/>
      <c r="S569" s="445"/>
      <c r="T569" s="445"/>
      <c r="U569" s="445"/>
      <c r="V569" s="445"/>
      <c r="W569" s="445"/>
      <c r="X569" s="445"/>
      <c r="Y569" s="445"/>
      <c r="Z569" s="445"/>
    </row>
    <row r="570" spans="1:26" ht="15.6" hidden="1" x14ac:dyDescent="0.3">
      <c r="A570" s="445"/>
      <c r="B570" s="445"/>
      <c r="C570" s="445"/>
      <c r="D570" s="445"/>
      <c r="E570" s="505" t="s">
        <v>1306</v>
      </c>
      <c r="F570" s="505" t="s">
        <v>1307</v>
      </c>
      <c r="G570" s="445"/>
      <c r="H570" s="445"/>
      <c r="I570" s="445"/>
      <c r="J570" s="445"/>
      <c r="K570" s="445"/>
      <c r="L570" s="445"/>
      <c r="M570" s="445"/>
      <c r="N570" s="445"/>
      <c r="O570" s="445"/>
      <c r="P570" s="445"/>
      <c r="Q570" s="445"/>
      <c r="R570" s="445"/>
      <c r="S570" s="445"/>
      <c r="T570" s="445"/>
      <c r="U570" s="445"/>
      <c r="V570" s="445"/>
      <c r="W570" s="445"/>
      <c r="X570" s="445"/>
      <c r="Y570" s="445"/>
      <c r="Z570" s="445"/>
    </row>
    <row r="571" spans="1:26" ht="15.6" hidden="1" x14ac:dyDescent="0.3">
      <c r="A571" s="445"/>
      <c r="B571" s="445"/>
      <c r="C571" s="445"/>
      <c r="D571" s="445"/>
      <c r="E571" s="445"/>
      <c r="F571" s="505" t="s">
        <v>1308</v>
      </c>
      <c r="G571" s="445"/>
      <c r="H571" s="445"/>
      <c r="I571" s="445"/>
      <c r="J571" s="445"/>
      <c r="K571" s="445"/>
      <c r="L571" s="445"/>
      <c r="M571" s="445"/>
      <c r="N571" s="445"/>
      <c r="O571" s="445"/>
      <c r="P571" s="445"/>
      <c r="Q571" s="445"/>
      <c r="R571" s="445"/>
      <c r="S571" s="445"/>
      <c r="T571" s="445"/>
      <c r="U571" s="445"/>
      <c r="V571" s="445"/>
      <c r="W571" s="445"/>
      <c r="X571" s="445"/>
      <c r="Y571" s="445"/>
      <c r="Z571" s="445"/>
    </row>
    <row r="572" spans="1:26" ht="15.6" hidden="1" x14ac:dyDescent="0.3">
      <c r="A572" s="445"/>
      <c r="B572" s="445"/>
      <c r="C572" s="445"/>
      <c r="D572" s="445"/>
      <c r="E572" s="445"/>
      <c r="F572" s="505" t="s">
        <v>1309</v>
      </c>
      <c r="G572" s="445"/>
      <c r="H572" s="445"/>
      <c r="I572" s="445"/>
      <c r="J572" s="445"/>
      <c r="K572" s="445"/>
      <c r="L572" s="445"/>
      <c r="M572" s="445"/>
      <c r="N572" s="445"/>
      <c r="O572" s="445"/>
      <c r="P572" s="445"/>
      <c r="Q572" s="445"/>
      <c r="R572" s="445"/>
      <c r="S572" s="445"/>
      <c r="T572" s="445"/>
      <c r="U572" s="445"/>
      <c r="V572" s="445"/>
      <c r="W572" s="445"/>
      <c r="X572" s="445"/>
      <c r="Y572" s="445"/>
      <c r="Z572" s="445"/>
    </row>
    <row r="573" spans="1:26" ht="15.6" hidden="1" x14ac:dyDescent="0.3">
      <c r="A573" s="445"/>
      <c r="B573" s="445"/>
      <c r="C573" s="445"/>
      <c r="D573" s="445"/>
      <c r="E573" s="445"/>
      <c r="F573" s="505" t="s">
        <v>1310</v>
      </c>
      <c r="G573" s="445"/>
      <c r="H573" s="445"/>
      <c r="I573" s="445"/>
      <c r="J573" s="445"/>
      <c r="K573" s="445"/>
      <c r="L573" s="445"/>
      <c r="M573" s="445"/>
      <c r="N573" s="445"/>
      <c r="O573" s="445"/>
      <c r="P573" s="445"/>
      <c r="Q573" s="445"/>
      <c r="R573" s="445"/>
      <c r="S573" s="445"/>
      <c r="T573" s="445"/>
      <c r="U573" s="445"/>
      <c r="V573" s="445"/>
      <c r="W573" s="445"/>
      <c r="X573" s="445"/>
      <c r="Y573" s="445"/>
      <c r="Z573" s="445"/>
    </row>
    <row r="574" spans="1:26" ht="15.6" hidden="1" x14ac:dyDescent="0.3">
      <c r="A574" s="445"/>
      <c r="B574" s="445"/>
      <c r="C574" s="445"/>
      <c r="D574" s="445"/>
      <c r="E574" s="445"/>
      <c r="F574" s="505" t="s">
        <v>1311</v>
      </c>
      <c r="G574" s="445"/>
      <c r="H574" s="445"/>
      <c r="I574" s="445"/>
      <c r="J574" s="445"/>
      <c r="K574" s="445"/>
      <c r="L574" s="445"/>
      <c r="M574" s="445"/>
      <c r="N574" s="445"/>
      <c r="O574" s="445"/>
      <c r="P574" s="445"/>
      <c r="Q574" s="445"/>
      <c r="R574" s="445"/>
      <c r="S574" s="445"/>
      <c r="T574" s="445"/>
      <c r="U574" s="445"/>
      <c r="V574" s="445"/>
      <c r="W574" s="445"/>
      <c r="X574" s="445"/>
      <c r="Y574" s="445"/>
      <c r="Z574" s="445"/>
    </row>
    <row r="575" spans="1:26" ht="15.6" hidden="1" x14ac:dyDescent="0.3">
      <c r="A575" s="445"/>
      <c r="B575" s="445"/>
      <c r="C575" s="445"/>
      <c r="D575" s="445"/>
      <c r="E575" s="445"/>
      <c r="F575" s="445"/>
      <c r="G575" s="445"/>
      <c r="H575" s="445"/>
      <c r="I575" s="445"/>
      <c r="J575" s="445"/>
      <c r="K575" s="445"/>
      <c r="L575" s="445"/>
      <c r="M575" s="445"/>
      <c r="N575" s="445"/>
      <c r="O575" s="445"/>
      <c r="P575" s="445"/>
      <c r="Q575" s="445"/>
      <c r="R575" s="445"/>
      <c r="S575" s="445"/>
      <c r="T575" s="445"/>
      <c r="U575" s="445"/>
      <c r="V575" s="445"/>
      <c r="W575" s="445"/>
      <c r="X575" s="445"/>
      <c r="Y575" s="445"/>
      <c r="Z575" s="445"/>
    </row>
    <row r="576" spans="1:26" ht="15.6" hidden="1" x14ac:dyDescent="0.3">
      <c r="A576" s="445"/>
      <c r="B576" s="445"/>
      <c r="C576" s="445"/>
      <c r="D576" s="445"/>
      <c r="E576" s="445"/>
      <c r="F576" s="445"/>
      <c r="G576" s="445"/>
      <c r="H576" s="445"/>
      <c r="I576" s="445"/>
      <c r="J576" s="445"/>
      <c r="K576" s="445"/>
      <c r="L576" s="445"/>
      <c r="M576" s="445"/>
      <c r="N576" s="445"/>
      <c r="O576" s="445"/>
      <c r="P576" s="445"/>
      <c r="Q576" s="445"/>
      <c r="R576" s="445"/>
      <c r="S576" s="445"/>
      <c r="T576" s="445"/>
      <c r="U576" s="445"/>
      <c r="V576" s="445"/>
      <c r="W576" s="445"/>
      <c r="X576" s="445"/>
      <c r="Y576" s="445"/>
      <c r="Z576" s="445"/>
    </row>
    <row r="577" spans="1:26" ht="15.75" x14ac:dyDescent="0.25">
      <c r="A577" s="445"/>
      <c r="B577" s="445"/>
      <c r="C577" s="445"/>
      <c r="D577" s="445"/>
      <c r="E577" s="445"/>
      <c r="F577" s="445"/>
      <c r="G577" s="445"/>
      <c r="H577" s="445"/>
      <c r="I577" s="445"/>
      <c r="J577" s="445"/>
      <c r="K577" s="445"/>
      <c r="L577" s="445"/>
      <c r="M577" s="445"/>
      <c r="N577" s="445"/>
      <c r="O577" s="445"/>
      <c r="P577" s="445"/>
      <c r="Q577" s="445"/>
      <c r="R577" s="445"/>
      <c r="S577" s="445"/>
      <c r="T577" s="445"/>
      <c r="U577" s="445"/>
      <c r="V577" s="445"/>
      <c r="W577" s="445"/>
      <c r="X577" s="445"/>
      <c r="Y577" s="445"/>
      <c r="Z577" s="445"/>
    </row>
    <row r="578" spans="1:26" ht="15.75" x14ac:dyDescent="0.25">
      <c r="A578" s="445"/>
      <c r="B578" s="445"/>
      <c r="C578" s="445"/>
      <c r="D578" s="445"/>
      <c r="E578" s="445"/>
      <c r="F578" s="445"/>
      <c r="G578" s="445"/>
      <c r="H578" s="445"/>
      <c r="I578" s="445"/>
      <c r="J578" s="445"/>
      <c r="K578" s="445"/>
      <c r="L578" s="445"/>
      <c r="M578" s="445"/>
      <c r="N578" s="445"/>
      <c r="O578" s="445"/>
      <c r="P578" s="445"/>
      <c r="Q578" s="445"/>
      <c r="R578" s="445"/>
      <c r="S578" s="445"/>
      <c r="T578" s="445"/>
      <c r="U578" s="445"/>
      <c r="V578" s="445"/>
      <c r="W578" s="445"/>
      <c r="X578" s="445"/>
      <c r="Y578" s="445"/>
      <c r="Z578" s="445"/>
    </row>
    <row r="579" spans="1:26" ht="15.75" x14ac:dyDescent="0.25">
      <c r="A579" s="445"/>
      <c r="B579" s="445"/>
      <c r="C579" s="445"/>
      <c r="D579" s="445"/>
      <c r="E579" s="445"/>
      <c r="F579" s="445"/>
      <c r="G579" s="445"/>
      <c r="H579" s="445"/>
      <c r="I579" s="445"/>
      <c r="J579" s="445"/>
      <c r="K579" s="445"/>
      <c r="L579" s="445"/>
      <c r="M579" s="445"/>
      <c r="N579" s="445"/>
      <c r="O579" s="445"/>
      <c r="P579" s="445"/>
      <c r="Q579" s="445"/>
      <c r="R579" s="445"/>
      <c r="S579" s="445"/>
      <c r="T579" s="445"/>
      <c r="U579" s="445"/>
      <c r="V579" s="445"/>
      <c r="W579" s="445"/>
      <c r="X579" s="445"/>
      <c r="Y579" s="445"/>
      <c r="Z579" s="445"/>
    </row>
    <row r="580" spans="1:26" ht="15.75" x14ac:dyDescent="0.25">
      <c r="A580" s="445"/>
      <c r="B580" s="445"/>
      <c r="C580" s="445"/>
      <c r="D580" s="445"/>
      <c r="E580" s="445"/>
      <c r="F580" s="445"/>
      <c r="G580" s="445"/>
      <c r="H580" s="445"/>
      <c r="I580" s="445"/>
      <c r="J580" s="445"/>
      <c r="K580" s="445"/>
      <c r="L580" s="445"/>
      <c r="M580" s="445"/>
      <c r="N580" s="445"/>
      <c r="O580" s="445"/>
      <c r="P580" s="445"/>
      <c r="Q580" s="445"/>
      <c r="R580" s="445"/>
      <c r="S580" s="445"/>
      <c r="T580" s="445"/>
      <c r="U580" s="445"/>
      <c r="V580" s="445"/>
      <c r="W580" s="445"/>
      <c r="X580" s="445"/>
      <c r="Y580" s="445"/>
      <c r="Z580" s="445"/>
    </row>
    <row r="581" spans="1:26" ht="15.75" x14ac:dyDescent="0.25">
      <c r="A581" s="445"/>
      <c r="B581" s="445"/>
      <c r="C581" s="445"/>
      <c r="D581" s="445"/>
      <c r="E581" s="445"/>
      <c r="F581" s="445"/>
      <c r="G581" s="445"/>
      <c r="H581" s="445"/>
      <c r="I581" s="445"/>
      <c r="J581" s="445"/>
      <c r="K581" s="445"/>
      <c r="L581" s="445"/>
      <c r="M581" s="445"/>
      <c r="N581" s="445"/>
      <c r="O581" s="445"/>
      <c r="P581" s="445"/>
      <c r="Q581" s="445"/>
      <c r="R581" s="445"/>
      <c r="S581" s="445"/>
      <c r="T581" s="445"/>
      <c r="U581" s="445"/>
      <c r="V581" s="445"/>
      <c r="W581" s="445"/>
      <c r="X581" s="445"/>
      <c r="Y581" s="445"/>
      <c r="Z581" s="445"/>
    </row>
    <row r="582" spans="1:26" ht="15.75" x14ac:dyDescent="0.25">
      <c r="A582" s="445"/>
      <c r="B582" s="445"/>
      <c r="C582" s="445"/>
      <c r="D582" s="445"/>
      <c r="E582" s="445"/>
      <c r="F582" s="445"/>
      <c r="G582" s="445"/>
      <c r="H582" s="445"/>
      <c r="I582" s="445"/>
      <c r="J582" s="445"/>
      <c r="K582" s="445"/>
      <c r="L582" s="445"/>
      <c r="M582" s="445"/>
      <c r="N582" s="445"/>
      <c r="O582" s="445"/>
      <c r="P582" s="445"/>
      <c r="Q582" s="445"/>
      <c r="R582" s="445"/>
      <c r="S582" s="445"/>
      <c r="T582" s="445"/>
      <c r="U582" s="445"/>
      <c r="V582" s="445"/>
      <c r="W582" s="445"/>
      <c r="X582" s="445"/>
      <c r="Y582" s="445"/>
      <c r="Z582" s="445"/>
    </row>
    <row r="583" spans="1:26" ht="15.75" x14ac:dyDescent="0.25">
      <c r="A583" s="445"/>
      <c r="B583" s="445"/>
      <c r="C583" s="445"/>
      <c r="D583" s="445"/>
      <c r="E583" s="445"/>
      <c r="F583" s="445"/>
      <c r="G583" s="445"/>
      <c r="H583" s="445"/>
      <c r="I583" s="445"/>
      <c r="J583" s="445"/>
      <c r="K583" s="445"/>
      <c r="L583" s="445"/>
      <c r="M583" s="445"/>
      <c r="N583" s="445"/>
      <c r="O583" s="445"/>
      <c r="P583" s="445"/>
      <c r="Q583" s="445"/>
      <c r="R583" s="445"/>
      <c r="S583" s="445"/>
      <c r="T583" s="445"/>
      <c r="U583" s="445"/>
      <c r="V583" s="445"/>
      <c r="W583" s="445"/>
      <c r="X583" s="445"/>
      <c r="Y583" s="445"/>
      <c r="Z583" s="445"/>
    </row>
    <row r="584" spans="1:26" ht="15.75" x14ac:dyDescent="0.25">
      <c r="A584" s="445"/>
      <c r="B584" s="445"/>
      <c r="C584" s="445"/>
      <c r="D584" s="445"/>
      <c r="E584" s="445"/>
      <c r="F584" s="445"/>
      <c r="G584" s="445"/>
      <c r="H584" s="445"/>
      <c r="I584" s="445"/>
      <c r="J584" s="445"/>
      <c r="K584" s="445"/>
      <c r="L584" s="445"/>
      <c r="M584" s="445"/>
      <c r="N584" s="445"/>
      <c r="O584" s="445"/>
      <c r="P584" s="445"/>
      <c r="Q584" s="445"/>
      <c r="R584" s="445"/>
      <c r="S584" s="445"/>
      <c r="T584" s="445"/>
      <c r="U584" s="445"/>
      <c r="V584" s="445"/>
      <c r="W584" s="445"/>
      <c r="X584" s="445"/>
      <c r="Y584" s="445"/>
      <c r="Z584" s="445"/>
    </row>
    <row r="585" spans="1:26" ht="15.75" x14ac:dyDescent="0.25">
      <c r="A585" s="445"/>
      <c r="B585" s="445"/>
      <c r="C585" s="445"/>
      <c r="D585" s="445"/>
      <c r="E585" s="445"/>
      <c r="F585" s="445"/>
      <c r="G585" s="445"/>
      <c r="H585" s="445"/>
      <c r="I585" s="445"/>
      <c r="J585" s="445"/>
      <c r="K585" s="445"/>
      <c r="L585" s="445"/>
      <c r="M585" s="445"/>
      <c r="N585" s="445"/>
      <c r="O585" s="445"/>
      <c r="P585" s="445"/>
      <c r="Q585" s="445"/>
      <c r="R585" s="445"/>
      <c r="S585" s="445"/>
      <c r="T585" s="445"/>
      <c r="U585" s="445"/>
      <c r="V585" s="445"/>
      <c r="W585" s="445"/>
      <c r="X585" s="445"/>
      <c r="Y585" s="445"/>
      <c r="Z585" s="445"/>
    </row>
    <row r="586" spans="1:26" ht="15.75" x14ac:dyDescent="0.25">
      <c r="A586" s="445"/>
      <c r="B586" s="445"/>
      <c r="C586" s="445"/>
      <c r="D586" s="445"/>
      <c r="E586" s="445"/>
      <c r="F586" s="445"/>
      <c r="G586" s="445"/>
      <c r="H586" s="445"/>
      <c r="I586" s="445"/>
      <c r="J586" s="445"/>
      <c r="K586" s="445"/>
      <c r="L586" s="445"/>
      <c r="M586" s="445"/>
      <c r="N586" s="445"/>
      <c r="O586" s="445"/>
      <c r="P586" s="445"/>
      <c r="Q586" s="445"/>
      <c r="R586" s="445"/>
      <c r="S586" s="445"/>
      <c r="T586" s="445"/>
      <c r="U586" s="445"/>
      <c r="V586" s="445"/>
      <c r="W586" s="445"/>
      <c r="X586" s="445"/>
      <c r="Y586" s="445"/>
      <c r="Z586" s="445"/>
    </row>
    <row r="587" spans="1:26" ht="15.75" x14ac:dyDescent="0.25">
      <c r="A587" s="445"/>
      <c r="B587" s="445"/>
      <c r="C587" s="445"/>
      <c r="D587" s="445"/>
      <c r="E587" s="445"/>
      <c r="F587" s="445"/>
      <c r="G587" s="445"/>
      <c r="H587" s="445"/>
      <c r="I587" s="445"/>
      <c r="J587" s="445"/>
      <c r="K587" s="445"/>
      <c r="L587" s="445"/>
      <c r="M587" s="445"/>
      <c r="N587" s="445"/>
      <c r="O587" s="445"/>
      <c r="P587" s="445"/>
      <c r="Q587" s="445"/>
      <c r="R587" s="445"/>
      <c r="S587" s="445"/>
      <c r="T587" s="445"/>
      <c r="U587" s="445"/>
      <c r="V587" s="445"/>
      <c r="W587" s="445"/>
      <c r="X587" s="445"/>
      <c r="Y587" s="445"/>
      <c r="Z587" s="445"/>
    </row>
    <row r="588" spans="1:26" ht="15.75" x14ac:dyDescent="0.25">
      <c r="A588" s="445"/>
      <c r="B588" s="445"/>
      <c r="C588" s="445"/>
      <c r="D588" s="445"/>
      <c r="E588" s="445"/>
      <c r="F588" s="445"/>
      <c r="G588" s="445"/>
      <c r="H588" s="445"/>
      <c r="I588" s="445"/>
      <c r="J588" s="445"/>
      <c r="K588" s="445"/>
      <c r="L588" s="445"/>
      <c r="M588" s="445"/>
      <c r="N588" s="445"/>
      <c r="O588" s="445"/>
      <c r="P588" s="445"/>
      <c r="Q588" s="445"/>
      <c r="R588" s="445"/>
      <c r="S588" s="445"/>
      <c r="T588" s="445"/>
      <c r="U588" s="445"/>
      <c r="V588" s="445"/>
      <c r="W588" s="445"/>
      <c r="X588" s="445"/>
      <c r="Y588" s="445"/>
      <c r="Z588" s="445"/>
    </row>
    <row r="589" spans="1:26" ht="15.75" x14ac:dyDescent="0.25">
      <c r="A589" s="445"/>
      <c r="B589" s="445"/>
      <c r="C589" s="445"/>
      <c r="D589" s="445"/>
      <c r="E589" s="445"/>
      <c r="F589" s="445"/>
      <c r="G589" s="445"/>
      <c r="H589" s="445"/>
      <c r="I589" s="445"/>
      <c r="J589" s="445"/>
      <c r="K589" s="445"/>
      <c r="L589" s="445"/>
      <c r="M589" s="445"/>
      <c r="N589" s="445"/>
      <c r="O589" s="445"/>
      <c r="P589" s="445"/>
      <c r="Q589" s="445"/>
      <c r="R589" s="445"/>
      <c r="S589" s="445"/>
      <c r="T589" s="445"/>
      <c r="U589" s="445"/>
      <c r="V589" s="445"/>
      <c r="W589" s="445"/>
      <c r="X589" s="445"/>
      <c r="Y589" s="445"/>
      <c r="Z589" s="445"/>
    </row>
    <row r="590" spans="1:26" ht="15.75" x14ac:dyDescent="0.25">
      <c r="A590" s="445"/>
      <c r="B590" s="445"/>
      <c r="C590" s="445"/>
      <c r="D590" s="445"/>
      <c r="E590" s="445"/>
      <c r="F590" s="445"/>
      <c r="G590" s="445"/>
      <c r="H590" s="445"/>
      <c r="I590" s="445"/>
      <c r="J590" s="445"/>
      <c r="K590" s="445"/>
      <c r="L590" s="445"/>
      <c r="M590" s="445"/>
      <c r="N590" s="445"/>
      <c r="O590" s="445"/>
      <c r="P590" s="445"/>
      <c r="Q590" s="445"/>
      <c r="R590" s="445"/>
      <c r="S590" s="445"/>
      <c r="T590" s="445"/>
      <c r="U590" s="445"/>
      <c r="V590" s="445"/>
      <c r="W590" s="445"/>
      <c r="X590" s="445"/>
      <c r="Y590" s="445"/>
      <c r="Z590" s="445"/>
    </row>
    <row r="591" spans="1:26" ht="15.75" x14ac:dyDescent="0.25">
      <c r="A591" s="445"/>
      <c r="B591" s="445"/>
      <c r="C591" s="445"/>
      <c r="D591" s="445"/>
      <c r="E591" s="445"/>
      <c r="F591" s="445"/>
      <c r="G591" s="445"/>
      <c r="H591" s="445"/>
      <c r="I591" s="445"/>
      <c r="J591" s="445"/>
      <c r="K591" s="445"/>
      <c r="L591" s="445"/>
      <c r="M591" s="445"/>
      <c r="N591" s="445"/>
      <c r="O591" s="445"/>
      <c r="P591" s="445"/>
      <c r="Q591" s="445"/>
      <c r="R591" s="445"/>
      <c r="S591" s="445"/>
      <c r="T591" s="445"/>
      <c r="U591" s="445"/>
      <c r="V591" s="445"/>
      <c r="W591" s="445"/>
      <c r="X591" s="445"/>
      <c r="Y591" s="445"/>
      <c r="Z591" s="445"/>
    </row>
    <row r="592" spans="1:26" ht="15.75" x14ac:dyDescent="0.25">
      <c r="A592" s="445"/>
      <c r="B592" s="445"/>
      <c r="C592" s="445"/>
      <c r="D592" s="445"/>
      <c r="E592" s="445"/>
      <c r="F592" s="445"/>
      <c r="G592" s="445"/>
      <c r="H592" s="445"/>
      <c r="I592" s="445"/>
      <c r="J592" s="445"/>
      <c r="K592" s="445"/>
      <c r="L592" s="445"/>
      <c r="M592" s="445"/>
      <c r="N592" s="445"/>
      <c r="O592" s="445"/>
      <c r="P592" s="445"/>
      <c r="Q592" s="445"/>
      <c r="R592" s="445"/>
      <c r="S592" s="445"/>
      <c r="T592" s="445"/>
      <c r="U592" s="445"/>
      <c r="V592" s="445"/>
      <c r="W592" s="445"/>
      <c r="X592" s="445"/>
      <c r="Y592" s="445"/>
      <c r="Z592" s="445"/>
    </row>
    <row r="593" spans="1:26" ht="15.75" x14ac:dyDescent="0.25">
      <c r="A593" s="445"/>
      <c r="B593" s="445"/>
      <c r="C593" s="445"/>
      <c r="D593" s="445"/>
      <c r="E593" s="445"/>
      <c r="F593" s="445"/>
      <c r="G593" s="445"/>
      <c r="H593" s="445"/>
      <c r="I593" s="445"/>
      <c r="J593" s="445"/>
      <c r="K593" s="445"/>
      <c r="L593" s="445"/>
      <c r="M593" s="445"/>
      <c r="N593" s="445"/>
      <c r="O593" s="445"/>
      <c r="P593" s="445"/>
      <c r="Q593" s="445"/>
      <c r="R593" s="445"/>
      <c r="S593" s="445"/>
      <c r="T593" s="445"/>
      <c r="U593" s="445"/>
      <c r="V593" s="445"/>
      <c r="W593" s="445"/>
      <c r="X593" s="445"/>
      <c r="Y593" s="445"/>
      <c r="Z593" s="445"/>
    </row>
    <row r="594" spans="1:26" ht="15.75" x14ac:dyDescent="0.25">
      <c r="A594" s="445"/>
      <c r="B594" s="445"/>
      <c r="C594" s="445"/>
      <c r="D594" s="445"/>
      <c r="E594" s="445"/>
      <c r="F594" s="445"/>
      <c r="G594" s="445"/>
      <c r="H594" s="445"/>
      <c r="I594" s="445"/>
      <c r="J594" s="445"/>
      <c r="K594" s="445"/>
      <c r="L594" s="445"/>
      <c r="M594" s="445"/>
      <c r="N594" s="445"/>
      <c r="O594" s="445"/>
      <c r="P594" s="445"/>
      <c r="Q594" s="445"/>
      <c r="R594" s="445"/>
      <c r="S594" s="445"/>
      <c r="T594" s="445"/>
      <c r="U594" s="445"/>
      <c r="V594" s="445"/>
      <c r="W594" s="445"/>
      <c r="X594" s="445"/>
      <c r="Y594" s="445"/>
      <c r="Z594" s="445"/>
    </row>
    <row r="595" spans="1:26" ht="15.75" x14ac:dyDescent="0.25">
      <c r="A595" s="445"/>
      <c r="B595" s="445"/>
      <c r="C595" s="445"/>
      <c r="D595" s="445"/>
      <c r="E595" s="445"/>
      <c r="F595" s="445"/>
      <c r="G595" s="445"/>
      <c r="H595" s="445"/>
      <c r="I595" s="445"/>
      <c r="J595" s="445"/>
      <c r="K595" s="445"/>
      <c r="L595" s="445"/>
      <c r="M595" s="445"/>
      <c r="N595" s="445"/>
      <c r="O595" s="445"/>
      <c r="P595" s="445"/>
      <c r="Q595" s="445"/>
      <c r="R595" s="445"/>
      <c r="S595" s="445"/>
      <c r="T595" s="445"/>
      <c r="U595" s="445"/>
      <c r="V595" s="445"/>
      <c r="W595" s="445"/>
      <c r="X595" s="445"/>
      <c r="Y595" s="445"/>
      <c r="Z595" s="445"/>
    </row>
    <row r="596" spans="1:26" ht="15.75" x14ac:dyDescent="0.25">
      <c r="A596" s="445"/>
      <c r="B596" s="445"/>
      <c r="C596" s="445"/>
      <c r="D596" s="445"/>
      <c r="E596" s="445"/>
      <c r="F596" s="445"/>
      <c r="G596" s="445"/>
      <c r="H596" s="445"/>
      <c r="I596" s="445"/>
      <c r="J596" s="445"/>
      <c r="K596" s="445"/>
      <c r="L596" s="445"/>
      <c r="M596" s="445"/>
      <c r="N596" s="445"/>
      <c r="O596" s="445"/>
      <c r="P596" s="445"/>
      <c r="Q596" s="445"/>
      <c r="R596" s="445"/>
      <c r="S596" s="445"/>
      <c r="T596" s="445"/>
      <c r="U596" s="445"/>
      <c r="V596" s="445"/>
      <c r="W596" s="445"/>
      <c r="X596" s="445"/>
      <c r="Y596" s="445"/>
      <c r="Z596" s="445"/>
    </row>
    <row r="597" spans="1:26" ht="15.75" x14ac:dyDescent="0.25">
      <c r="A597" s="445"/>
      <c r="B597" s="445"/>
      <c r="C597" s="445"/>
      <c r="D597" s="445"/>
      <c r="E597" s="445"/>
      <c r="F597" s="445"/>
      <c r="G597" s="445"/>
      <c r="H597" s="445"/>
      <c r="I597" s="445"/>
      <c r="J597" s="445"/>
      <c r="K597" s="445"/>
      <c r="L597" s="445"/>
      <c r="M597" s="445"/>
      <c r="N597" s="445"/>
      <c r="O597" s="445"/>
      <c r="P597" s="445"/>
      <c r="Q597" s="445"/>
      <c r="R597" s="445"/>
      <c r="S597" s="445"/>
      <c r="T597" s="445"/>
      <c r="U597" s="445"/>
      <c r="V597" s="445"/>
      <c r="W597" s="445"/>
      <c r="X597" s="445"/>
      <c r="Y597" s="445"/>
      <c r="Z597" s="445"/>
    </row>
    <row r="598" spans="1:26" ht="15.75" x14ac:dyDescent="0.25">
      <c r="A598" s="445"/>
      <c r="B598" s="445"/>
      <c r="C598" s="445"/>
      <c r="D598" s="445"/>
      <c r="E598" s="445"/>
      <c r="F598" s="445"/>
      <c r="G598" s="445"/>
      <c r="H598" s="445"/>
      <c r="I598" s="445"/>
      <c r="J598" s="445"/>
      <c r="K598" s="445"/>
      <c r="L598" s="445"/>
      <c r="M598" s="445"/>
      <c r="N598" s="445"/>
      <c r="O598" s="445"/>
      <c r="P598" s="445"/>
      <c r="Q598" s="445"/>
      <c r="R598" s="445"/>
      <c r="S598" s="445"/>
      <c r="T598" s="445"/>
      <c r="U598" s="445"/>
      <c r="V598" s="445"/>
      <c r="W598" s="445"/>
      <c r="X598" s="445"/>
      <c r="Y598" s="445"/>
      <c r="Z598" s="445"/>
    </row>
    <row r="599" spans="1:26" ht="15.75" x14ac:dyDescent="0.25">
      <c r="A599" s="445"/>
      <c r="B599" s="445"/>
      <c r="C599" s="445"/>
      <c r="D599" s="445"/>
      <c r="E599" s="445"/>
      <c r="F599" s="445"/>
      <c r="G599" s="445"/>
      <c r="H599" s="445"/>
      <c r="I599" s="445"/>
      <c r="J599" s="445"/>
      <c r="K599" s="445"/>
      <c r="L599" s="445"/>
      <c r="M599" s="445"/>
      <c r="N599" s="445"/>
      <c r="O599" s="445"/>
      <c r="P599" s="445"/>
      <c r="Q599" s="445"/>
      <c r="R599" s="445"/>
      <c r="S599" s="445"/>
      <c r="T599" s="445"/>
      <c r="U599" s="445"/>
      <c r="V599" s="445"/>
      <c r="W599" s="445"/>
      <c r="X599" s="445"/>
      <c r="Y599" s="445"/>
      <c r="Z599" s="445"/>
    </row>
    <row r="600" spans="1:26" ht="15.75" x14ac:dyDescent="0.25">
      <c r="A600" s="445"/>
      <c r="B600" s="445"/>
      <c r="C600" s="445"/>
      <c r="D600" s="445"/>
      <c r="E600" s="445"/>
      <c r="F600" s="445"/>
      <c r="G600" s="445"/>
      <c r="H600" s="445"/>
      <c r="I600" s="445"/>
      <c r="J600" s="445"/>
      <c r="K600" s="445"/>
      <c r="L600" s="445"/>
      <c r="M600" s="445"/>
      <c r="N600" s="445"/>
      <c r="O600" s="445"/>
      <c r="P600" s="445"/>
      <c r="Q600" s="445"/>
      <c r="R600" s="445"/>
      <c r="S600" s="445"/>
      <c r="T600" s="445"/>
      <c r="U600" s="445"/>
      <c r="V600" s="445"/>
      <c r="W600" s="445"/>
      <c r="X600" s="445"/>
      <c r="Y600" s="445"/>
      <c r="Z600" s="445"/>
    </row>
    <row r="601" spans="1:26" ht="15.75" x14ac:dyDescent="0.25">
      <c r="A601" s="445"/>
      <c r="B601" s="445"/>
      <c r="C601" s="445"/>
      <c r="D601" s="445"/>
      <c r="E601" s="445"/>
      <c r="F601" s="445"/>
      <c r="G601" s="445"/>
      <c r="H601" s="445"/>
      <c r="I601" s="445"/>
      <c r="J601" s="445"/>
      <c r="K601" s="445"/>
      <c r="L601" s="445"/>
      <c r="M601" s="445"/>
      <c r="N601" s="445"/>
      <c r="O601" s="445"/>
      <c r="P601" s="445"/>
      <c r="Q601" s="445"/>
      <c r="R601" s="445"/>
      <c r="S601" s="445"/>
      <c r="T601" s="445"/>
      <c r="U601" s="445"/>
      <c r="V601" s="445"/>
      <c r="W601" s="445"/>
      <c r="X601" s="445"/>
      <c r="Y601" s="445"/>
      <c r="Z601" s="445"/>
    </row>
    <row r="602" spans="1:26" ht="15.75" x14ac:dyDescent="0.25">
      <c r="A602" s="445"/>
      <c r="B602" s="445"/>
      <c r="C602" s="445"/>
      <c r="D602" s="445"/>
      <c r="E602" s="445"/>
      <c r="F602" s="445"/>
      <c r="G602" s="445"/>
      <c r="H602" s="445"/>
      <c r="I602" s="445"/>
      <c r="J602" s="445"/>
      <c r="K602" s="445"/>
      <c r="L602" s="445"/>
      <c r="M602" s="445"/>
      <c r="N602" s="445"/>
      <c r="O602" s="445"/>
      <c r="P602" s="445"/>
      <c r="Q602" s="445"/>
      <c r="R602" s="445"/>
      <c r="S602" s="445"/>
      <c r="T602" s="445"/>
      <c r="U602" s="445"/>
      <c r="V602" s="445"/>
      <c r="W602" s="445"/>
      <c r="X602" s="445"/>
      <c r="Y602" s="445"/>
      <c r="Z602" s="445"/>
    </row>
    <row r="603" spans="1:26" ht="15.75" x14ac:dyDescent="0.25">
      <c r="A603" s="445"/>
      <c r="B603" s="445"/>
      <c r="C603" s="445"/>
      <c r="D603" s="445"/>
      <c r="E603" s="445"/>
      <c r="F603" s="445"/>
      <c r="G603" s="445"/>
      <c r="H603" s="445"/>
      <c r="I603" s="445"/>
      <c r="J603" s="445"/>
      <c r="K603" s="445"/>
      <c r="L603" s="445"/>
      <c r="M603" s="445"/>
      <c r="N603" s="445"/>
      <c r="O603" s="445"/>
      <c r="P603" s="445"/>
      <c r="Q603" s="445"/>
      <c r="R603" s="445"/>
      <c r="S603" s="445"/>
      <c r="T603" s="445"/>
      <c r="U603" s="445"/>
      <c r="V603" s="445"/>
      <c r="W603" s="445"/>
      <c r="X603" s="445"/>
      <c r="Y603" s="445"/>
      <c r="Z603" s="445"/>
    </row>
    <row r="604" spans="1:26" ht="15.75" x14ac:dyDescent="0.25">
      <c r="A604" s="445"/>
      <c r="B604" s="445"/>
      <c r="C604" s="445"/>
      <c r="D604" s="445"/>
      <c r="E604" s="445"/>
      <c r="F604" s="445"/>
      <c r="G604" s="445"/>
      <c r="H604" s="445"/>
      <c r="I604" s="445"/>
      <c r="J604" s="445"/>
      <c r="K604" s="445"/>
      <c r="L604" s="445"/>
      <c r="M604" s="445"/>
      <c r="N604" s="445"/>
      <c r="O604" s="445"/>
      <c r="P604" s="445"/>
      <c r="Q604" s="445"/>
      <c r="R604" s="445"/>
      <c r="S604" s="445"/>
      <c r="T604" s="445"/>
      <c r="U604" s="445"/>
      <c r="V604" s="445"/>
      <c r="W604" s="445"/>
      <c r="X604" s="445"/>
      <c r="Y604" s="445"/>
      <c r="Z604" s="445"/>
    </row>
    <row r="605" spans="1:26" ht="15.75" x14ac:dyDescent="0.25">
      <c r="A605" s="445"/>
      <c r="B605" s="445"/>
      <c r="C605" s="445"/>
      <c r="D605" s="445"/>
      <c r="E605" s="445"/>
      <c r="F605" s="445"/>
      <c r="G605" s="445"/>
      <c r="H605" s="445"/>
      <c r="I605" s="445"/>
      <c r="J605" s="445"/>
      <c r="K605" s="445"/>
      <c r="L605" s="445"/>
      <c r="M605" s="445"/>
      <c r="N605" s="445"/>
      <c r="O605" s="445"/>
      <c r="P605" s="445"/>
      <c r="Q605" s="445"/>
      <c r="R605" s="445"/>
      <c r="S605" s="445"/>
      <c r="T605" s="445"/>
      <c r="U605" s="445"/>
      <c r="V605" s="445"/>
      <c r="W605" s="445"/>
      <c r="X605" s="445"/>
      <c r="Y605" s="445"/>
      <c r="Z605" s="445"/>
    </row>
    <row r="606" spans="1:26" ht="15.75" x14ac:dyDescent="0.25">
      <c r="A606" s="445"/>
      <c r="B606" s="445"/>
      <c r="C606" s="445"/>
      <c r="D606" s="445"/>
      <c r="E606" s="445"/>
      <c r="F606" s="445"/>
      <c r="G606" s="445"/>
      <c r="H606" s="445"/>
      <c r="I606" s="445"/>
      <c r="J606" s="445"/>
      <c r="K606" s="445"/>
      <c r="L606" s="445"/>
      <c r="M606" s="445"/>
      <c r="N606" s="445"/>
      <c r="O606" s="445"/>
      <c r="P606" s="445"/>
      <c r="Q606" s="445"/>
      <c r="R606" s="445"/>
      <c r="S606" s="445"/>
      <c r="T606" s="445"/>
      <c r="U606" s="445"/>
      <c r="V606" s="445"/>
      <c r="W606" s="445"/>
      <c r="X606" s="445"/>
      <c r="Y606" s="445"/>
      <c r="Z606" s="445"/>
    </row>
    <row r="607" spans="1:26" ht="15.75" x14ac:dyDescent="0.25">
      <c r="A607" s="445"/>
      <c r="B607" s="445"/>
      <c r="C607" s="445"/>
      <c r="D607" s="445"/>
      <c r="E607" s="445"/>
      <c r="F607" s="445"/>
      <c r="G607" s="445"/>
      <c r="H607" s="445"/>
      <c r="I607" s="445"/>
      <c r="J607" s="445"/>
      <c r="K607" s="445"/>
      <c r="L607" s="445"/>
      <c r="M607" s="445"/>
      <c r="N607" s="445"/>
      <c r="O607" s="445"/>
      <c r="P607" s="445"/>
      <c r="Q607" s="445"/>
      <c r="R607" s="445"/>
      <c r="S607" s="445"/>
      <c r="T607" s="445"/>
      <c r="U607" s="445"/>
      <c r="V607" s="445"/>
      <c r="W607" s="445"/>
      <c r="X607" s="445"/>
      <c r="Y607" s="445"/>
      <c r="Z607" s="445"/>
    </row>
    <row r="608" spans="1:26" ht="15.75" x14ac:dyDescent="0.25">
      <c r="A608" s="445"/>
      <c r="B608" s="445"/>
      <c r="C608" s="445"/>
      <c r="D608" s="445"/>
      <c r="E608" s="445"/>
      <c r="F608" s="445"/>
      <c r="G608" s="445"/>
      <c r="H608" s="445"/>
      <c r="I608" s="445"/>
      <c r="J608" s="445"/>
      <c r="K608" s="445"/>
      <c r="L608" s="445"/>
      <c r="M608" s="445"/>
      <c r="N608" s="445"/>
      <c r="O608" s="445"/>
      <c r="P608" s="445"/>
      <c r="Q608" s="445"/>
      <c r="R608" s="445"/>
      <c r="S608" s="445"/>
      <c r="T608" s="445"/>
      <c r="U608" s="445"/>
      <c r="V608" s="445"/>
      <c r="W608" s="445"/>
      <c r="X608" s="445"/>
      <c r="Y608" s="445"/>
      <c r="Z608" s="445"/>
    </row>
    <row r="609" spans="1:26" ht="15.75" x14ac:dyDescent="0.25">
      <c r="A609" s="445"/>
      <c r="B609" s="445"/>
      <c r="C609" s="445"/>
      <c r="D609" s="445"/>
      <c r="E609" s="445"/>
      <c r="F609" s="445"/>
      <c r="G609" s="445"/>
      <c r="H609" s="445"/>
      <c r="I609" s="445"/>
      <c r="J609" s="445"/>
      <c r="K609" s="445"/>
      <c r="L609" s="445"/>
      <c r="M609" s="445"/>
      <c r="N609" s="445"/>
      <c r="O609" s="445"/>
      <c r="P609" s="445"/>
      <c r="Q609" s="445"/>
      <c r="R609" s="445"/>
      <c r="S609" s="445"/>
      <c r="T609" s="445"/>
      <c r="U609" s="445"/>
      <c r="V609" s="445"/>
      <c r="W609" s="445"/>
      <c r="X609" s="445"/>
      <c r="Y609" s="445"/>
      <c r="Z609" s="445"/>
    </row>
    <row r="610" spans="1:26" ht="15.75" x14ac:dyDescent="0.25">
      <c r="A610" s="445"/>
      <c r="B610" s="445"/>
      <c r="C610" s="445"/>
      <c r="D610" s="445"/>
      <c r="E610" s="445"/>
      <c r="F610" s="445"/>
      <c r="G610" s="445"/>
      <c r="H610" s="445"/>
      <c r="I610" s="445"/>
      <c r="J610" s="445"/>
      <c r="K610" s="445"/>
      <c r="L610" s="445"/>
      <c r="M610" s="445"/>
      <c r="N610" s="445"/>
      <c r="O610" s="445"/>
      <c r="P610" s="445"/>
      <c r="Q610" s="445"/>
      <c r="R610" s="445"/>
      <c r="S610" s="445"/>
      <c r="T610" s="445"/>
      <c r="U610" s="445"/>
      <c r="V610" s="445"/>
      <c r="W610" s="445"/>
      <c r="X610" s="445"/>
      <c r="Y610" s="445"/>
      <c r="Z610" s="445"/>
    </row>
    <row r="611" spans="1:26" ht="15.75" x14ac:dyDescent="0.25">
      <c r="A611" s="445"/>
      <c r="B611" s="445"/>
      <c r="C611" s="445"/>
      <c r="D611" s="445"/>
      <c r="E611" s="445"/>
      <c r="F611" s="445"/>
      <c r="G611" s="445"/>
      <c r="H611" s="445"/>
      <c r="I611" s="445"/>
      <c r="J611" s="445"/>
      <c r="K611" s="445"/>
      <c r="L611" s="445"/>
      <c r="M611" s="445"/>
      <c r="N611" s="445"/>
      <c r="O611" s="445"/>
      <c r="P611" s="445"/>
      <c r="Q611" s="445"/>
      <c r="R611" s="445"/>
      <c r="S611" s="445"/>
      <c r="T611" s="445"/>
      <c r="U611" s="445"/>
      <c r="V611" s="445"/>
      <c r="W611" s="445"/>
      <c r="X611" s="445"/>
      <c r="Y611" s="445"/>
      <c r="Z611" s="445"/>
    </row>
    <row r="612" spans="1:26" ht="15.75" x14ac:dyDescent="0.25">
      <c r="A612" s="445"/>
      <c r="B612" s="445"/>
      <c r="C612" s="445"/>
      <c r="D612" s="445"/>
      <c r="E612" s="445"/>
      <c r="F612" s="445"/>
      <c r="G612" s="445"/>
      <c r="H612" s="445"/>
      <c r="I612" s="445"/>
      <c r="J612" s="445"/>
      <c r="K612" s="445"/>
      <c r="L612" s="445"/>
      <c r="M612" s="445"/>
      <c r="N612" s="445"/>
      <c r="O612" s="445"/>
      <c r="P612" s="445"/>
      <c r="Q612" s="445"/>
      <c r="R612" s="445"/>
      <c r="S612" s="445"/>
      <c r="T612" s="445"/>
      <c r="U612" s="445"/>
      <c r="V612" s="445"/>
      <c r="W612" s="445"/>
      <c r="X612" s="445"/>
      <c r="Y612" s="445"/>
      <c r="Z612" s="445"/>
    </row>
    <row r="613" spans="1:26" ht="15.75" x14ac:dyDescent="0.25">
      <c r="A613" s="445"/>
      <c r="B613" s="445"/>
      <c r="C613" s="445"/>
      <c r="D613" s="445"/>
      <c r="E613" s="445"/>
      <c r="F613" s="445"/>
      <c r="G613" s="445"/>
      <c r="H613" s="445"/>
      <c r="I613" s="445"/>
      <c r="J613" s="445"/>
      <c r="K613" s="445"/>
      <c r="L613" s="445"/>
      <c r="M613" s="445"/>
      <c r="N613" s="445"/>
      <c r="O613" s="445"/>
      <c r="P613" s="445"/>
      <c r="Q613" s="445"/>
      <c r="R613" s="445"/>
      <c r="S613" s="445"/>
      <c r="T613" s="445"/>
      <c r="U613" s="445"/>
      <c r="V613" s="445"/>
      <c r="W613" s="445"/>
      <c r="X613" s="445"/>
      <c r="Y613" s="445"/>
      <c r="Z613" s="445"/>
    </row>
    <row r="614" spans="1:26" ht="15.75" x14ac:dyDescent="0.25">
      <c r="A614" s="445"/>
      <c r="B614" s="445"/>
      <c r="C614" s="445"/>
      <c r="D614" s="445"/>
      <c r="E614" s="445"/>
      <c r="F614" s="445"/>
      <c r="G614" s="445"/>
      <c r="H614" s="445"/>
      <c r="I614" s="445"/>
      <c r="J614" s="445"/>
      <c r="K614" s="445"/>
      <c r="L614" s="445"/>
      <c r="M614" s="445"/>
      <c r="N614" s="445"/>
      <c r="O614" s="445"/>
      <c r="P614" s="445"/>
      <c r="Q614" s="445"/>
      <c r="R614" s="445"/>
      <c r="S614" s="445"/>
      <c r="T614" s="445"/>
      <c r="U614" s="445"/>
      <c r="V614" s="445"/>
      <c r="W614" s="445"/>
      <c r="X614" s="445"/>
      <c r="Y614" s="445"/>
      <c r="Z614" s="445"/>
    </row>
    <row r="615" spans="1:26" ht="15.75" x14ac:dyDescent="0.25">
      <c r="A615" s="445"/>
      <c r="B615" s="445"/>
      <c r="C615" s="445"/>
      <c r="D615" s="445"/>
      <c r="E615" s="445"/>
      <c r="F615" s="445"/>
      <c r="G615" s="445"/>
      <c r="H615" s="445"/>
      <c r="I615" s="445"/>
      <c r="J615" s="445"/>
      <c r="K615" s="445"/>
      <c r="L615" s="445"/>
      <c r="M615" s="445"/>
      <c r="N615" s="445"/>
      <c r="O615" s="445"/>
      <c r="P615" s="445"/>
      <c r="Q615" s="445"/>
      <c r="R615" s="445"/>
      <c r="S615" s="445"/>
      <c r="T615" s="445"/>
      <c r="U615" s="445"/>
      <c r="V615" s="445"/>
      <c r="W615" s="445"/>
      <c r="X615" s="445"/>
      <c r="Y615" s="445"/>
      <c r="Z615" s="445"/>
    </row>
    <row r="616" spans="1:26" ht="15.75" x14ac:dyDescent="0.25">
      <c r="A616" s="445"/>
      <c r="B616" s="445"/>
      <c r="C616" s="445"/>
      <c r="D616" s="445"/>
      <c r="E616" s="445"/>
      <c r="F616" s="445"/>
      <c r="G616" s="445"/>
      <c r="H616" s="445"/>
      <c r="I616" s="445"/>
      <c r="J616" s="445"/>
      <c r="K616" s="445"/>
      <c r="L616" s="445"/>
      <c r="M616" s="445"/>
      <c r="N616" s="445"/>
      <c r="O616" s="445"/>
      <c r="P616" s="445"/>
      <c r="Q616" s="445"/>
      <c r="R616" s="445"/>
      <c r="S616" s="445"/>
      <c r="T616" s="445"/>
      <c r="U616" s="445"/>
      <c r="V616" s="445"/>
      <c r="W616" s="445"/>
      <c r="X616" s="445"/>
      <c r="Y616" s="445"/>
      <c r="Z616" s="445"/>
    </row>
    <row r="617" spans="1:26" ht="15.75" x14ac:dyDescent="0.25">
      <c r="A617" s="445"/>
      <c r="B617" s="445"/>
      <c r="C617" s="445"/>
      <c r="D617" s="445"/>
      <c r="E617" s="445"/>
      <c r="F617" s="445"/>
      <c r="G617" s="445"/>
      <c r="H617" s="445"/>
      <c r="I617" s="445"/>
      <c r="J617" s="445"/>
      <c r="K617" s="445"/>
      <c r="L617" s="445"/>
      <c r="M617" s="445"/>
      <c r="N617" s="445"/>
      <c r="O617" s="445"/>
      <c r="P617" s="445"/>
      <c r="Q617" s="445"/>
      <c r="R617" s="445"/>
      <c r="S617" s="445"/>
      <c r="T617" s="445"/>
      <c r="U617" s="445"/>
      <c r="V617" s="445"/>
      <c r="W617" s="445"/>
      <c r="X617" s="445"/>
      <c r="Y617" s="445"/>
      <c r="Z617" s="445"/>
    </row>
    <row r="618" spans="1:26" ht="15.75" x14ac:dyDescent="0.25">
      <c r="A618" s="445"/>
      <c r="B618" s="445"/>
      <c r="C618" s="445"/>
      <c r="D618" s="445"/>
      <c r="E618" s="445"/>
      <c r="F618" s="445"/>
      <c r="G618" s="445"/>
      <c r="H618" s="445"/>
      <c r="I618" s="445"/>
      <c r="J618" s="445"/>
      <c r="K618" s="445"/>
      <c r="L618" s="445"/>
      <c r="M618" s="445"/>
      <c r="N618" s="445"/>
      <c r="O618" s="445"/>
      <c r="P618" s="445"/>
      <c r="Q618" s="445"/>
      <c r="R618" s="445"/>
      <c r="S618" s="445"/>
      <c r="T618" s="445"/>
      <c r="U618" s="445"/>
      <c r="V618" s="445"/>
      <c r="W618" s="445"/>
      <c r="X618" s="445"/>
      <c r="Y618" s="445"/>
      <c r="Z618" s="445"/>
    </row>
    <row r="619" spans="1:26" ht="15.75" x14ac:dyDescent="0.25">
      <c r="A619" s="445"/>
      <c r="B619" s="445"/>
      <c r="C619" s="445"/>
      <c r="D619" s="445"/>
      <c r="E619" s="445"/>
      <c r="F619" s="445"/>
      <c r="G619" s="445"/>
      <c r="H619" s="445"/>
      <c r="I619" s="445"/>
      <c r="J619" s="445"/>
      <c r="K619" s="445"/>
      <c r="L619" s="445"/>
      <c r="M619" s="445"/>
      <c r="N619" s="445"/>
      <c r="O619" s="445"/>
      <c r="P619" s="445"/>
      <c r="Q619" s="445"/>
      <c r="R619" s="445"/>
      <c r="S619" s="445"/>
      <c r="T619" s="445"/>
      <c r="U619" s="445"/>
      <c r="V619" s="445"/>
      <c r="W619" s="445"/>
      <c r="X619" s="445"/>
      <c r="Y619" s="445"/>
      <c r="Z619" s="445"/>
    </row>
    <row r="620" spans="1:26" ht="15.75" x14ac:dyDescent="0.25">
      <c r="A620" s="445"/>
      <c r="B620" s="445"/>
      <c r="C620" s="445"/>
      <c r="D620" s="445"/>
      <c r="E620" s="445"/>
      <c r="F620" s="445"/>
      <c r="G620" s="445"/>
      <c r="H620" s="445"/>
      <c r="I620" s="445"/>
      <c r="J620" s="445"/>
      <c r="K620" s="445"/>
      <c r="L620" s="445"/>
      <c r="M620" s="445"/>
      <c r="N620" s="445"/>
      <c r="O620" s="445"/>
      <c r="P620" s="445"/>
      <c r="Q620" s="445"/>
      <c r="R620" s="445"/>
      <c r="S620" s="445"/>
      <c r="T620" s="445"/>
      <c r="U620" s="445"/>
      <c r="V620" s="445"/>
      <c r="W620" s="445"/>
      <c r="X620" s="445"/>
      <c r="Y620" s="445"/>
      <c r="Z620" s="445"/>
    </row>
    <row r="621" spans="1:26" ht="15.75" x14ac:dyDescent="0.25">
      <c r="A621" s="445"/>
      <c r="B621" s="445"/>
      <c r="C621" s="445"/>
      <c r="D621" s="445"/>
      <c r="E621" s="445"/>
      <c r="F621" s="445"/>
      <c r="G621" s="445"/>
      <c r="H621" s="445"/>
      <c r="I621" s="445"/>
      <c r="J621" s="445"/>
      <c r="K621" s="445"/>
      <c r="L621" s="445"/>
      <c r="M621" s="445"/>
      <c r="N621" s="445"/>
      <c r="O621" s="445"/>
      <c r="P621" s="445"/>
      <c r="Q621" s="445"/>
      <c r="R621" s="445"/>
      <c r="S621" s="445"/>
      <c r="T621" s="445"/>
      <c r="U621" s="445"/>
      <c r="V621" s="445"/>
      <c r="W621" s="445"/>
      <c r="X621" s="445"/>
      <c r="Y621" s="445"/>
      <c r="Z621" s="445"/>
    </row>
    <row r="622" spans="1:26" ht="15.75" x14ac:dyDescent="0.25">
      <c r="A622" s="445"/>
      <c r="B622" s="445"/>
      <c r="C622" s="445"/>
      <c r="D622" s="445"/>
      <c r="E622" s="445"/>
      <c r="F622" s="445"/>
      <c r="G622" s="445"/>
      <c r="H622" s="445"/>
      <c r="I622" s="445"/>
      <c r="J622" s="445"/>
      <c r="K622" s="445"/>
      <c r="L622" s="445"/>
      <c r="M622" s="445"/>
      <c r="N622" s="445"/>
      <c r="O622" s="445"/>
      <c r="P622" s="445"/>
      <c r="Q622" s="445"/>
      <c r="R622" s="445"/>
      <c r="S622" s="445"/>
      <c r="T622" s="445"/>
      <c r="U622" s="445"/>
      <c r="V622" s="445"/>
      <c r="W622" s="445"/>
      <c r="X622" s="445"/>
      <c r="Y622" s="445"/>
      <c r="Z622" s="445"/>
    </row>
    <row r="623" spans="1:26" ht="15.75" x14ac:dyDescent="0.25">
      <c r="A623" s="445"/>
      <c r="B623" s="445"/>
      <c r="C623" s="445"/>
      <c r="D623" s="445"/>
      <c r="E623" s="445"/>
      <c r="F623" s="445"/>
      <c r="G623" s="445"/>
      <c r="H623" s="445"/>
      <c r="I623" s="445"/>
      <c r="J623" s="445"/>
      <c r="K623" s="445"/>
      <c r="L623" s="445"/>
      <c r="M623" s="445"/>
      <c r="N623" s="445"/>
      <c r="O623" s="445"/>
      <c r="P623" s="445"/>
      <c r="Q623" s="445"/>
      <c r="R623" s="445"/>
      <c r="S623" s="445"/>
      <c r="T623" s="445"/>
      <c r="U623" s="445"/>
      <c r="V623" s="445"/>
      <c r="W623" s="445"/>
      <c r="X623" s="445"/>
      <c r="Y623" s="445"/>
      <c r="Z623" s="445"/>
    </row>
    <row r="624" spans="1:26" ht="15.75" x14ac:dyDescent="0.25">
      <c r="A624" s="445"/>
      <c r="B624" s="445"/>
      <c r="C624" s="445"/>
      <c r="D624" s="445"/>
      <c r="E624" s="445"/>
      <c r="F624" s="445"/>
      <c r="G624" s="445"/>
      <c r="H624" s="445"/>
      <c r="I624" s="445"/>
      <c r="J624" s="445"/>
      <c r="K624" s="445"/>
      <c r="L624" s="445"/>
      <c r="M624" s="445"/>
      <c r="N624" s="445"/>
      <c r="O624" s="445"/>
      <c r="P624" s="445"/>
      <c r="Q624" s="445"/>
      <c r="R624" s="445"/>
      <c r="S624" s="445"/>
      <c r="T624" s="445"/>
      <c r="U624" s="445"/>
      <c r="V624" s="445"/>
      <c r="W624" s="445"/>
      <c r="X624" s="445"/>
      <c r="Y624" s="445"/>
      <c r="Z624" s="445"/>
    </row>
    <row r="625" spans="1:26" ht="15.75" x14ac:dyDescent="0.25">
      <c r="A625" s="445"/>
      <c r="B625" s="445"/>
      <c r="C625" s="445"/>
      <c r="D625" s="445"/>
      <c r="E625" s="445"/>
      <c r="F625" s="445"/>
      <c r="G625" s="445"/>
      <c r="H625" s="445"/>
      <c r="I625" s="445"/>
      <c r="J625" s="445"/>
      <c r="K625" s="445"/>
      <c r="L625" s="445"/>
      <c r="M625" s="445"/>
      <c r="N625" s="445"/>
      <c r="O625" s="445"/>
      <c r="P625" s="445"/>
      <c r="Q625" s="445"/>
      <c r="R625" s="445"/>
      <c r="S625" s="445"/>
      <c r="T625" s="445"/>
      <c r="U625" s="445"/>
      <c r="V625" s="445"/>
      <c r="W625" s="445"/>
      <c r="X625" s="445"/>
      <c r="Y625" s="445"/>
      <c r="Z625" s="445"/>
    </row>
    <row r="626" spans="1:26" ht="15.75" x14ac:dyDescent="0.25">
      <c r="A626" s="445"/>
      <c r="B626" s="445"/>
      <c r="C626" s="445"/>
      <c r="D626" s="445"/>
      <c r="E626" s="445"/>
      <c r="F626" s="445"/>
      <c r="G626" s="445"/>
      <c r="H626" s="445"/>
      <c r="I626" s="445"/>
      <c r="J626" s="445"/>
      <c r="K626" s="445"/>
      <c r="L626" s="445"/>
      <c r="M626" s="445"/>
      <c r="N626" s="445"/>
      <c r="O626" s="445"/>
      <c r="P626" s="445"/>
      <c r="Q626" s="445"/>
      <c r="R626" s="445"/>
      <c r="S626" s="445"/>
      <c r="T626" s="445"/>
      <c r="U626" s="445"/>
      <c r="V626" s="445"/>
      <c r="W626" s="445"/>
      <c r="X626" s="445"/>
      <c r="Y626" s="445"/>
      <c r="Z626" s="445"/>
    </row>
    <row r="627" spans="1:26" ht="15.75" x14ac:dyDescent="0.25">
      <c r="A627" s="445"/>
      <c r="B627" s="445"/>
      <c r="C627" s="445"/>
      <c r="D627" s="445"/>
      <c r="E627" s="445"/>
      <c r="F627" s="445"/>
      <c r="G627" s="445"/>
      <c r="H627" s="445"/>
      <c r="I627" s="445"/>
      <c r="J627" s="445"/>
      <c r="K627" s="445"/>
      <c r="L627" s="445"/>
      <c r="M627" s="445"/>
      <c r="N627" s="445"/>
      <c r="O627" s="445"/>
      <c r="P627" s="445"/>
      <c r="Q627" s="445"/>
      <c r="R627" s="445"/>
      <c r="S627" s="445"/>
      <c r="T627" s="445"/>
      <c r="U627" s="445"/>
      <c r="V627" s="445"/>
      <c r="W627" s="445"/>
      <c r="X627" s="445"/>
      <c r="Y627" s="445"/>
      <c r="Z627" s="445"/>
    </row>
    <row r="628" spans="1:26" ht="15.75" x14ac:dyDescent="0.25">
      <c r="A628" s="445"/>
      <c r="B628" s="445"/>
      <c r="C628" s="445"/>
      <c r="D628" s="445"/>
      <c r="E628" s="445"/>
      <c r="F628" s="445"/>
      <c r="G628" s="445"/>
      <c r="H628" s="445"/>
      <c r="I628" s="445"/>
      <c r="J628" s="445"/>
      <c r="K628" s="445"/>
      <c r="L628" s="445"/>
      <c r="M628" s="445"/>
      <c r="N628" s="445"/>
      <c r="O628" s="445"/>
      <c r="P628" s="445"/>
      <c r="Q628" s="445"/>
      <c r="R628" s="445"/>
      <c r="S628" s="445"/>
      <c r="T628" s="445"/>
      <c r="U628" s="445"/>
      <c r="V628" s="445"/>
      <c r="W628" s="445"/>
      <c r="X628" s="445"/>
      <c r="Y628" s="445"/>
      <c r="Z628" s="445"/>
    </row>
    <row r="629" spans="1:26" ht="15.75" x14ac:dyDescent="0.25">
      <c r="A629" s="445"/>
      <c r="B629" s="445"/>
      <c r="C629" s="445"/>
      <c r="D629" s="445"/>
      <c r="E629" s="445"/>
      <c r="F629" s="445"/>
      <c r="G629" s="445"/>
      <c r="H629" s="445"/>
      <c r="I629" s="445"/>
      <c r="J629" s="445"/>
      <c r="K629" s="445"/>
      <c r="L629" s="445"/>
      <c r="M629" s="445"/>
      <c r="N629" s="445"/>
      <c r="O629" s="445"/>
      <c r="P629" s="445"/>
      <c r="Q629" s="445"/>
      <c r="R629" s="445"/>
      <c r="S629" s="445"/>
      <c r="T629" s="445"/>
      <c r="U629" s="445"/>
      <c r="V629" s="445"/>
      <c r="W629" s="445"/>
      <c r="X629" s="445"/>
      <c r="Y629" s="445"/>
      <c r="Z629" s="445"/>
    </row>
    <row r="630" spans="1:26" ht="15.75" x14ac:dyDescent="0.25">
      <c r="A630" s="445"/>
      <c r="B630" s="445"/>
      <c r="C630" s="445"/>
      <c r="D630" s="445"/>
      <c r="E630" s="445"/>
      <c r="F630" s="445"/>
      <c r="G630" s="445"/>
      <c r="H630" s="445"/>
      <c r="I630" s="445"/>
      <c r="J630" s="445"/>
      <c r="K630" s="445"/>
      <c r="L630" s="445"/>
      <c r="M630" s="445"/>
      <c r="N630" s="445"/>
      <c r="O630" s="445"/>
      <c r="P630" s="445"/>
      <c r="Q630" s="445"/>
      <c r="R630" s="445"/>
      <c r="S630" s="445"/>
      <c r="T630" s="445"/>
      <c r="U630" s="445"/>
      <c r="V630" s="445"/>
      <c r="W630" s="445"/>
      <c r="X630" s="445"/>
      <c r="Y630" s="445"/>
      <c r="Z630" s="445"/>
    </row>
    <row r="631" spans="1:26" ht="15.75" x14ac:dyDescent="0.25">
      <c r="A631" s="445"/>
      <c r="B631" s="445"/>
      <c r="C631" s="445"/>
      <c r="D631" s="445"/>
      <c r="E631" s="445"/>
      <c r="F631" s="445"/>
      <c r="G631" s="445"/>
      <c r="H631" s="445"/>
      <c r="I631" s="445"/>
      <c r="J631" s="445"/>
      <c r="K631" s="445"/>
      <c r="L631" s="445"/>
      <c r="M631" s="445"/>
      <c r="N631" s="445"/>
      <c r="O631" s="445"/>
      <c r="P631" s="445"/>
      <c r="Q631" s="445"/>
      <c r="R631" s="445"/>
      <c r="S631" s="445"/>
      <c r="T631" s="445"/>
      <c r="U631" s="445"/>
      <c r="V631" s="445"/>
      <c r="W631" s="445"/>
      <c r="X631" s="445"/>
      <c r="Y631" s="445"/>
      <c r="Z631" s="445"/>
    </row>
    <row r="632" spans="1:26" ht="15.75" x14ac:dyDescent="0.25">
      <c r="A632" s="445"/>
      <c r="B632" s="445"/>
      <c r="C632" s="445"/>
      <c r="D632" s="445"/>
      <c r="E632" s="445"/>
      <c r="F632" s="445"/>
      <c r="G632" s="445"/>
      <c r="H632" s="445"/>
      <c r="I632" s="445"/>
      <c r="J632" s="445"/>
      <c r="K632" s="445"/>
      <c r="L632" s="445"/>
      <c r="M632" s="445"/>
      <c r="N632" s="445"/>
      <c r="O632" s="445"/>
      <c r="P632" s="445"/>
      <c r="Q632" s="445"/>
      <c r="R632" s="445"/>
      <c r="S632" s="445"/>
      <c r="T632" s="445"/>
      <c r="U632" s="445"/>
      <c r="V632" s="445"/>
      <c r="W632" s="445"/>
      <c r="X632" s="445"/>
      <c r="Y632" s="445"/>
      <c r="Z632" s="445"/>
    </row>
    <row r="633" spans="1:26" ht="15.75" x14ac:dyDescent="0.25">
      <c r="A633" s="445"/>
      <c r="B633" s="445"/>
      <c r="C633" s="445"/>
      <c r="D633" s="445"/>
      <c r="E633" s="445"/>
      <c r="F633" s="445"/>
      <c r="G633" s="445"/>
      <c r="H633" s="445"/>
      <c r="I633" s="445"/>
      <c r="J633" s="445"/>
      <c r="K633" s="445"/>
      <c r="L633" s="445"/>
      <c r="M633" s="445"/>
      <c r="N633" s="445"/>
      <c r="O633" s="445"/>
      <c r="P633" s="445"/>
      <c r="Q633" s="445"/>
      <c r="R633" s="445"/>
      <c r="S633" s="445"/>
      <c r="T633" s="445"/>
      <c r="U633" s="445"/>
      <c r="V633" s="445"/>
      <c r="W633" s="445"/>
      <c r="X633" s="445"/>
      <c r="Y633" s="445"/>
      <c r="Z633" s="445"/>
    </row>
    <row r="634" spans="1:26" ht="15.75" x14ac:dyDescent="0.25">
      <c r="A634" s="445"/>
      <c r="B634" s="445"/>
      <c r="C634" s="445"/>
      <c r="D634" s="445"/>
      <c r="E634" s="445"/>
      <c r="F634" s="445"/>
      <c r="G634" s="445"/>
      <c r="H634" s="445"/>
      <c r="I634" s="445"/>
      <c r="J634" s="445"/>
      <c r="K634" s="445"/>
      <c r="L634" s="445"/>
      <c r="M634" s="445"/>
      <c r="N634" s="445"/>
      <c r="O634" s="445"/>
      <c r="P634" s="445"/>
      <c r="Q634" s="445"/>
      <c r="R634" s="445"/>
      <c r="S634" s="445"/>
      <c r="T634" s="445"/>
      <c r="U634" s="445"/>
      <c r="V634" s="445"/>
      <c r="W634" s="445"/>
      <c r="X634" s="445"/>
      <c r="Y634" s="445"/>
      <c r="Z634" s="445"/>
    </row>
    <row r="635" spans="1:26" ht="15.75" x14ac:dyDescent="0.25">
      <c r="A635" s="445"/>
      <c r="B635" s="445"/>
      <c r="C635" s="445"/>
      <c r="D635" s="445"/>
      <c r="E635" s="445"/>
      <c r="F635" s="445"/>
      <c r="G635" s="445"/>
      <c r="H635" s="445"/>
      <c r="I635" s="445"/>
      <c r="J635" s="445"/>
      <c r="K635" s="445"/>
      <c r="L635" s="445"/>
      <c r="M635" s="445"/>
      <c r="N635" s="445"/>
      <c r="O635" s="445"/>
      <c r="P635" s="445"/>
      <c r="Q635" s="445"/>
      <c r="R635" s="445"/>
      <c r="S635" s="445"/>
      <c r="T635" s="445"/>
      <c r="U635" s="445"/>
      <c r="V635" s="445"/>
      <c r="W635" s="445"/>
      <c r="X635" s="445"/>
      <c r="Y635" s="445"/>
      <c r="Z635" s="445"/>
    </row>
    <row r="636" spans="1:26" ht="15.75" x14ac:dyDescent="0.25">
      <c r="A636" s="445"/>
      <c r="B636" s="445"/>
      <c r="C636" s="445"/>
      <c r="D636" s="445"/>
      <c r="E636" s="445"/>
      <c r="F636" s="445"/>
      <c r="G636" s="445"/>
      <c r="H636" s="445"/>
      <c r="I636" s="445"/>
      <c r="J636" s="445"/>
      <c r="K636" s="445"/>
      <c r="L636" s="445"/>
      <c r="M636" s="445"/>
      <c r="N636" s="445"/>
      <c r="O636" s="445"/>
      <c r="P636" s="445"/>
      <c r="Q636" s="445"/>
      <c r="R636" s="445"/>
      <c r="S636" s="445"/>
      <c r="T636" s="445"/>
      <c r="U636" s="445"/>
      <c r="V636" s="445"/>
      <c r="W636" s="445"/>
      <c r="X636" s="445"/>
      <c r="Y636" s="445"/>
      <c r="Z636" s="445"/>
    </row>
    <row r="637" spans="1:26" ht="15.75" x14ac:dyDescent="0.25">
      <c r="A637" s="445"/>
      <c r="B637" s="445"/>
      <c r="C637" s="445"/>
      <c r="D637" s="445"/>
      <c r="E637" s="445"/>
      <c r="F637" s="445"/>
      <c r="G637" s="445"/>
      <c r="H637" s="445"/>
      <c r="I637" s="445"/>
      <c r="J637" s="445"/>
      <c r="K637" s="445"/>
      <c r="L637" s="445"/>
      <c r="M637" s="445"/>
      <c r="N637" s="445"/>
      <c r="O637" s="445"/>
      <c r="P637" s="445"/>
      <c r="Q637" s="445"/>
      <c r="R637" s="445"/>
      <c r="S637" s="445"/>
      <c r="T637" s="445"/>
      <c r="U637" s="445"/>
      <c r="V637" s="445"/>
      <c r="W637" s="445"/>
      <c r="X637" s="445"/>
      <c r="Y637" s="445"/>
      <c r="Z637" s="445"/>
    </row>
    <row r="638" spans="1:26" ht="15.75" x14ac:dyDescent="0.25">
      <c r="A638" s="445"/>
      <c r="B638" s="445"/>
      <c r="C638" s="445"/>
      <c r="D638" s="445"/>
      <c r="E638" s="445"/>
      <c r="F638" s="445"/>
      <c r="G638" s="445"/>
      <c r="H638" s="445"/>
      <c r="I638" s="445"/>
      <c r="J638" s="445"/>
      <c r="K638" s="445"/>
      <c r="L638" s="445"/>
      <c r="M638" s="445"/>
      <c r="N638" s="445"/>
      <c r="O638" s="445"/>
      <c r="P638" s="445"/>
      <c r="Q638" s="445"/>
      <c r="R638" s="445"/>
      <c r="S638" s="445"/>
      <c r="T638" s="445"/>
      <c r="U638" s="445"/>
      <c r="V638" s="445"/>
      <c r="W638" s="445"/>
      <c r="X638" s="445"/>
      <c r="Y638" s="445"/>
      <c r="Z638" s="445"/>
    </row>
    <row r="639" spans="1:26" ht="15.75" x14ac:dyDescent="0.25">
      <c r="A639" s="445"/>
      <c r="B639" s="445"/>
      <c r="C639" s="445"/>
      <c r="D639" s="445"/>
      <c r="E639" s="445"/>
      <c r="F639" s="445"/>
      <c r="G639" s="445"/>
      <c r="H639" s="445"/>
      <c r="I639" s="445"/>
      <c r="J639" s="445"/>
      <c r="K639" s="445"/>
      <c r="L639" s="445"/>
      <c r="M639" s="445"/>
      <c r="N639" s="445"/>
      <c r="O639" s="445"/>
      <c r="P639" s="445"/>
      <c r="Q639" s="445"/>
      <c r="R639" s="445"/>
      <c r="S639" s="445"/>
      <c r="T639" s="445"/>
      <c r="U639" s="445"/>
      <c r="V639" s="445"/>
      <c r="W639" s="445"/>
      <c r="X639" s="445"/>
      <c r="Y639" s="445"/>
      <c r="Z639" s="445"/>
    </row>
    <row r="640" spans="1:26" ht="15.75" x14ac:dyDescent="0.25">
      <c r="A640" s="445"/>
      <c r="B640" s="445"/>
      <c r="C640" s="445"/>
      <c r="D640" s="445"/>
      <c r="E640" s="445"/>
      <c r="F640" s="445"/>
      <c r="G640" s="445"/>
      <c r="H640" s="445"/>
      <c r="I640" s="445"/>
      <c r="J640" s="445"/>
      <c r="K640" s="445"/>
      <c r="L640" s="445"/>
      <c r="M640" s="445"/>
      <c r="N640" s="445"/>
      <c r="O640" s="445"/>
      <c r="P640" s="445"/>
      <c r="Q640" s="445"/>
      <c r="R640" s="445"/>
      <c r="S640" s="445"/>
      <c r="T640" s="445"/>
      <c r="U640" s="445"/>
      <c r="V640" s="445"/>
      <c r="W640" s="445"/>
      <c r="X640" s="445"/>
      <c r="Y640" s="445"/>
      <c r="Z640" s="445"/>
    </row>
    <row r="641" spans="1:26" ht="15.75" x14ac:dyDescent="0.25">
      <c r="A641" s="445"/>
      <c r="B641" s="445"/>
      <c r="C641" s="445"/>
      <c r="D641" s="445"/>
      <c r="E641" s="445"/>
      <c r="F641" s="445"/>
      <c r="G641" s="445"/>
      <c r="H641" s="445"/>
      <c r="I641" s="445"/>
      <c r="J641" s="445"/>
      <c r="K641" s="445"/>
      <c r="L641" s="445"/>
      <c r="M641" s="445"/>
      <c r="N641" s="445"/>
      <c r="O641" s="445"/>
      <c r="P641" s="445"/>
      <c r="Q641" s="445"/>
      <c r="R641" s="445"/>
      <c r="S641" s="445"/>
      <c r="T641" s="445"/>
      <c r="U641" s="445"/>
      <c r="V641" s="445"/>
      <c r="W641" s="445"/>
      <c r="X641" s="445"/>
      <c r="Y641" s="445"/>
      <c r="Z641" s="445"/>
    </row>
    <row r="642" spans="1:26" ht="15.75" x14ac:dyDescent="0.25">
      <c r="A642" s="445"/>
      <c r="B642" s="445"/>
      <c r="C642" s="445"/>
      <c r="D642" s="445"/>
      <c r="E642" s="445"/>
      <c r="F642" s="445"/>
      <c r="G642" s="445"/>
      <c r="H642" s="445"/>
      <c r="I642" s="445"/>
      <c r="J642" s="445"/>
      <c r="K642" s="445"/>
      <c r="L642" s="445"/>
      <c r="M642" s="445"/>
      <c r="N642" s="445"/>
      <c r="O642" s="445"/>
      <c r="P642" s="445"/>
      <c r="Q642" s="445"/>
      <c r="R642" s="445"/>
      <c r="S642" s="445"/>
      <c r="T642" s="445"/>
      <c r="U642" s="445"/>
      <c r="V642" s="445"/>
      <c r="W642" s="445"/>
      <c r="X642" s="445"/>
      <c r="Y642" s="445"/>
      <c r="Z642" s="445"/>
    </row>
    <row r="643" spans="1:26" ht="15.75" x14ac:dyDescent="0.25">
      <c r="A643" s="445"/>
      <c r="B643" s="445"/>
      <c r="C643" s="445"/>
      <c r="D643" s="445"/>
      <c r="E643" s="445"/>
      <c r="F643" s="445"/>
      <c r="G643" s="445"/>
      <c r="H643" s="445"/>
      <c r="I643" s="445"/>
      <c r="J643" s="445"/>
      <c r="K643" s="445"/>
      <c r="L643" s="445"/>
      <c r="M643" s="445"/>
      <c r="N643" s="445"/>
      <c r="O643" s="445"/>
      <c r="P643" s="445"/>
      <c r="Q643" s="445"/>
      <c r="R643" s="445"/>
      <c r="S643" s="445"/>
      <c r="T643" s="445"/>
      <c r="U643" s="445"/>
      <c r="V643" s="445"/>
      <c r="W643" s="445"/>
      <c r="X643" s="445"/>
      <c r="Y643" s="445"/>
      <c r="Z643" s="445"/>
    </row>
    <row r="644" spans="1:26" ht="15.75" x14ac:dyDescent="0.25">
      <c r="A644" s="445"/>
      <c r="B644" s="445"/>
      <c r="C644" s="445"/>
      <c r="D644" s="445"/>
      <c r="E644" s="445"/>
      <c r="F644" s="445"/>
      <c r="G644" s="445"/>
      <c r="H644" s="445"/>
      <c r="I644" s="445"/>
      <c r="J644" s="445"/>
      <c r="K644" s="445"/>
      <c r="L644" s="445"/>
      <c r="M644" s="445"/>
      <c r="N644" s="445"/>
      <c r="O644" s="445"/>
      <c r="P644" s="445"/>
      <c r="Q644" s="445"/>
      <c r="R644" s="445"/>
      <c r="S644" s="445"/>
      <c r="T644" s="445"/>
      <c r="U644" s="445"/>
      <c r="V644" s="445"/>
      <c r="W644" s="445"/>
      <c r="X644" s="445"/>
      <c r="Y644" s="445"/>
      <c r="Z644" s="445"/>
    </row>
    <row r="645" spans="1:26" ht="15.75" x14ac:dyDescent="0.25">
      <c r="A645" s="445"/>
      <c r="B645" s="445"/>
      <c r="C645" s="445"/>
      <c r="D645" s="445"/>
      <c r="E645" s="445"/>
      <c r="F645" s="445"/>
      <c r="G645" s="445"/>
      <c r="H645" s="445"/>
      <c r="I645" s="445"/>
      <c r="J645" s="445"/>
      <c r="K645" s="445"/>
      <c r="L645" s="445"/>
      <c r="M645" s="445"/>
      <c r="N645" s="445"/>
      <c r="O645" s="445"/>
      <c r="P645" s="445"/>
      <c r="Q645" s="445"/>
      <c r="R645" s="445"/>
      <c r="S645" s="445"/>
      <c r="T645" s="445"/>
      <c r="U645" s="445"/>
      <c r="V645" s="445"/>
      <c r="W645" s="445"/>
      <c r="X645" s="445"/>
      <c r="Y645" s="445"/>
      <c r="Z645" s="445"/>
    </row>
    <row r="646" spans="1:26" ht="15.75" x14ac:dyDescent="0.25">
      <c r="A646" s="445"/>
      <c r="B646" s="445"/>
      <c r="C646" s="445"/>
      <c r="D646" s="445"/>
      <c r="E646" s="445"/>
      <c r="F646" s="445"/>
      <c r="G646" s="445"/>
      <c r="H646" s="445"/>
      <c r="I646" s="445"/>
      <c r="J646" s="445"/>
      <c r="K646" s="445"/>
      <c r="L646" s="445"/>
      <c r="M646" s="445"/>
      <c r="N646" s="445"/>
      <c r="O646" s="445"/>
      <c r="P646" s="445"/>
      <c r="Q646" s="445"/>
      <c r="R646" s="445"/>
      <c r="S646" s="445"/>
      <c r="T646" s="445"/>
      <c r="U646" s="445"/>
      <c r="V646" s="445"/>
      <c r="W646" s="445"/>
      <c r="X646" s="445"/>
      <c r="Y646" s="445"/>
      <c r="Z646" s="445"/>
    </row>
    <row r="647" spans="1:26" ht="15.75" x14ac:dyDescent="0.25">
      <c r="A647" s="445"/>
      <c r="B647" s="445"/>
      <c r="C647" s="445"/>
      <c r="D647" s="445"/>
      <c r="E647" s="445"/>
      <c r="F647" s="445"/>
      <c r="G647" s="445"/>
      <c r="H647" s="445"/>
      <c r="I647" s="445"/>
      <c r="J647" s="445"/>
      <c r="K647" s="445"/>
      <c r="L647" s="445"/>
      <c r="M647" s="445"/>
      <c r="N647" s="445"/>
      <c r="O647" s="445"/>
      <c r="P647" s="445"/>
      <c r="Q647" s="445"/>
      <c r="R647" s="445"/>
      <c r="S647" s="445"/>
      <c r="T647" s="445"/>
      <c r="U647" s="445"/>
      <c r="V647" s="445"/>
      <c r="W647" s="445"/>
      <c r="X647" s="445"/>
      <c r="Y647" s="445"/>
      <c r="Z647" s="445"/>
    </row>
    <row r="648" spans="1:26" ht="15.75" x14ac:dyDescent="0.25">
      <c r="A648" s="445"/>
      <c r="B648" s="445"/>
      <c r="C648" s="445"/>
      <c r="D648" s="445"/>
      <c r="E648" s="445"/>
      <c r="F648" s="445"/>
      <c r="G648" s="445"/>
      <c r="H648" s="445"/>
      <c r="I648" s="445"/>
      <c r="J648" s="445"/>
      <c r="K648" s="445"/>
      <c r="L648" s="445"/>
      <c r="M648" s="445"/>
      <c r="N648" s="445"/>
      <c r="O648" s="445"/>
      <c r="P648" s="445"/>
      <c r="Q648" s="445"/>
      <c r="R648" s="445"/>
      <c r="S648" s="445"/>
      <c r="T648" s="445"/>
      <c r="U648" s="445"/>
      <c r="V648" s="445"/>
      <c r="W648" s="445"/>
      <c r="X648" s="445"/>
      <c r="Y648" s="445"/>
      <c r="Z648" s="445"/>
    </row>
    <row r="649" spans="1:26" ht="15.75" x14ac:dyDescent="0.25">
      <c r="A649" s="445"/>
      <c r="B649" s="445"/>
      <c r="C649" s="445"/>
      <c r="D649" s="445"/>
      <c r="E649" s="445"/>
      <c r="F649" s="445"/>
      <c r="G649" s="445"/>
      <c r="H649" s="445"/>
      <c r="I649" s="445"/>
      <c r="J649" s="445"/>
      <c r="K649" s="445"/>
      <c r="L649" s="445"/>
      <c r="M649" s="445"/>
      <c r="N649" s="445"/>
      <c r="O649" s="445"/>
      <c r="P649" s="445"/>
      <c r="Q649" s="445"/>
      <c r="R649" s="445"/>
      <c r="S649" s="445"/>
      <c r="T649" s="445"/>
      <c r="U649" s="445"/>
      <c r="V649" s="445"/>
      <c r="W649" s="445"/>
      <c r="X649" s="445"/>
      <c r="Y649" s="445"/>
      <c r="Z649" s="445"/>
    </row>
    <row r="650" spans="1:26" ht="15.75" x14ac:dyDescent="0.25">
      <c r="A650" s="445"/>
      <c r="B650" s="445"/>
      <c r="C650" s="445"/>
      <c r="D650" s="445"/>
      <c r="E650" s="445"/>
      <c r="F650" s="445"/>
      <c r="G650" s="445"/>
      <c r="H650" s="445"/>
      <c r="I650" s="445"/>
      <c r="J650" s="445"/>
      <c r="K650" s="445"/>
      <c r="L650" s="445"/>
      <c r="M650" s="445"/>
      <c r="N650" s="445"/>
      <c r="O650" s="445"/>
      <c r="P650" s="445"/>
      <c r="Q650" s="445"/>
      <c r="R650" s="445"/>
      <c r="S650" s="445"/>
      <c r="T650" s="445"/>
      <c r="U650" s="445"/>
      <c r="V650" s="445"/>
      <c r="W650" s="445"/>
      <c r="X650" s="445"/>
      <c r="Y650" s="445"/>
      <c r="Z650" s="445"/>
    </row>
    <row r="651" spans="1:26" ht="15.75" x14ac:dyDescent="0.25">
      <c r="A651" s="445"/>
      <c r="B651" s="445"/>
      <c r="C651" s="445"/>
      <c r="D651" s="445"/>
      <c r="E651" s="445"/>
      <c r="F651" s="445"/>
      <c r="G651" s="445"/>
      <c r="H651" s="445"/>
      <c r="I651" s="445"/>
      <c r="J651" s="445"/>
      <c r="K651" s="445"/>
      <c r="L651" s="445"/>
      <c r="M651" s="445"/>
      <c r="N651" s="445"/>
      <c r="O651" s="445"/>
      <c r="P651" s="445"/>
      <c r="Q651" s="445"/>
      <c r="R651" s="445"/>
      <c r="S651" s="445"/>
      <c r="T651" s="445"/>
      <c r="U651" s="445"/>
      <c r="V651" s="445"/>
      <c r="W651" s="445"/>
      <c r="X651" s="445"/>
      <c r="Y651" s="445"/>
      <c r="Z651" s="445"/>
    </row>
    <row r="652" spans="1:26" ht="15.75" x14ac:dyDescent="0.25">
      <c r="A652" s="445"/>
      <c r="B652" s="445"/>
      <c r="C652" s="445"/>
      <c r="D652" s="445"/>
      <c r="E652" s="445"/>
      <c r="F652" s="445"/>
      <c r="G652" s="445"/>
      <c r="H652" s="445"/>
      <c r="I652" s="445"/>
      <c r="J652" s="445"/>
      <c r="K652" s="445"/>
      <c r="L652" s="445"/>
      <c r="M652" s="445"/>
      <c r="N652" s="445"/>
      <c r="O652" s="445"/>
      <c r="P652" s="445"/>
      <c r="Q652" s="445"/>
      <c r="R652" s="445"/>
      <c r="S652" s="445"/>
      <c r="T652" s="445"/>
      <c r="U652" s="445"/>
      <c r="V652" s="445"/>
      <c r="W652" s="445"/>
      <c r="X652" s="445"/>
      <c r="Y652" s="445"/>
      <c r="Z652" s="445"/>
    </row>
    <row r="653" spans="1:26" ht="15.75" x14ac:dyDescent="0.25">
      <c r="A653" s="445"/>
      <c r="B653" s="445"/>
      <c r="C653" s="445"/>
      <c r="D653" s="445"/>
      <c r="E653" s="445"/>
      <c r="F653" s="445"/>
      <c r="G653" s="445"/>
      <c r="H653" s="445"/>
      <c r="I653" s="445"/>
      <c r="J653" s="445"/>
      <c r="K653" s="445"/>
      <c r="L653" s="445"/>
      <c r="M653" s="445"/>
      <c r="N653" s="445"/>
      <c r="O653" s="445"/>
      <c r="P653" s="445"/>
      <c r="Q653" s="445"/>
      <c r="R653" s="445"/>
      <c r="S653" s="445"/>
      <c r="T653" s="445"/>
      <c r="U653" s="445"/>
      <c r="V653" s="445"/>
      <c r="W653" s="445"/>
      <c r="X653" s="445"/>
      <c r="Y653" s="445"/>
      <c r="Z653" s="445"/>
    </row>
    <row r="654" spans="1:26" ht="15.75" x14ac:dyDescent="0.25">
      <c r="A654" s="445"/>
      <c r="B654" s="445"/>
      <c r="C654" s="445"/>
      <c r="D654" s="445"/>
      <c r="E654" s="445"/>
      <c r="F654" s="445"/>
      <c r="G654" s="445"/>
      <c r="H654" s="445"/>
      <c r="I654" s="445"/>
      <c r="J654" s="445"/>
      <c r="K654" s="445"/>
      <c r="L654" s="445"/>
      <c r="M654" s="445"/>
      <c r="N654" s="445"/>
      <c r="O654" s="445"/>
      <c r="P654" s="445"/>
      <c r="Q654" s="445"/>
      <c r="R654" s="445"/>
      <c r="S654" s="445"/>
      <c r="T654" s="445"/>
      <c r="U654" s="445"/>
      <c r="V654" s="445"/>
      <c r="W654" s="445"/>
      <c r="X654" s="445"/>
      <c r="Y654" s="445"/>
      <c r="Z654" s="445"/>
    </row>
    <row r="655" spans="1:26" ht="15.75" x14ac:dyDescent="0.25">
      <c r="A655" s="445"/>
      <c r="B655" s="445"/>
      <c r="C655" s="445"/>
      <c r="D655" s="445"/>
      <c r="E655" s="445"/>
      <c r="F655" s="445"/>
      <c r="G655" s="445"/>
      <c r="H655" s="445"/>
      <c r="I655" s="445"/>
      <c r="J655" s="445"/>
      <c r="K655" s="445"/>
      <c r="L655" s="445"/>
      <c r="M655" s="445"/>
      <c r="N655" s="445"/>
      <c r="O655" s="445"/>
      <c r="P655" s="445"/>
      <c r="Q655" s="445"/>
      <c r="R655" s="445"/>
      <c r="S655" s="445"/>
      <c r="T655" s="445"/>
      <c r="U655" s="445"/>
      <c r="V655" s="445"/>
      <c r="W655" s="445"/>
      <c r="X655" s="445"/>
      <c r="Y655" s="445"/>
      <c r="Z655" s="445"/>
    </row>
    <row r="656" spans="1:26" ht="15.75" x14ac:dyDescent="0.25">
      <c r="A656" s="445"/>
      <c r="B656" s="445"/>
      <c r="C656" s="445"/>
      <c r="D656" s="445"/>
      <c r="E656" s="445"/>
      <c r="F656" s="445"/>
      <c r="G656" s="445"/>
      <c r="H656" s="445"/>
      <c r="I656" s="445"/>
      <c r="J656" s="445"/>
      <c r="K656" s="445"/>
      <c r="L656" s="445"/>
      <c r="M656" s="445"/>
      <c r="N656" s="445"/>
      <c r="O656" s="445"/>
      <c r="P656" s="445"/>
      <c r="Q656" s="445"/>
      <c r="R656" s="445"/>
      <c r="S656" s="445"/>
      <c r="T656" s="445"/>
      <c r="U656" s="445"/>
      <c r="V656" s="445"/>
      <c r="W656" s="445"/>
      <c r="X656" s="445"/>
      <c r="Y656" s="445"/>
      <c r="Z656" s="445"/>
    </row>
    <row r="657" spans="1:26" ht="15.75" x14ac:dyDescent="0.25">
      <c r="A657" s="445"/>
      <c r="B657" s="445"/>
      <c r="C657" s="445"/>
      <c r="D657" s="445"/>
      <c r="E657" s="445"/>
      <c r="F657" s="445"/>
      <c r="G657" s="445"/>
      <c r="H657" s="445"/>
      <c r="I657" s="445"/>
      <c r="J657" s="445"/>
      <c r="K657" s="445"/>
      <c r="L657" s="445"/>
      <c r="M657" s="445"/>
      <c r="N657" s="445"/>
      <c r="O657" s="445"/>
      <c r="P657" s="445"/>
      <c r="Q657" s="445"/>
      <c r="R657" s="445"/>
      <c r="S657" s="445"/>
      <c r="T657" s="445"/>
      <c r="U657" s="445"/>
      <c r="V657" s="445"/>
      <c r="W657" s="445"/>
      <c r="X657" s="445"/>
      <c r="Y657" s="445"/>
      <c r="Z657" s="445"/>
    </row>
    <row r="658" spans="1:26" ht="15.75" x14ac:dyDescent="0.25">
      <c r="A658" s="445"/>
      <c r="B658" s="445"/>
      <c r="C658" s="445"/>
      <c r="D658" s="445"/>
      <c r="E658" s="445"/>
      <c r="F658" s="445"/>
      <c r="G658" s="445"/>
      <c r="H658" s="445"/>
      <c r="I658" s="445"/>
      <c r="J658" s="445"/>
      <c r="K658" s="445"/>
      <c r="L658" s="445"/>
      <c r="M658" s="445"/>
      <c r="N658" s="445"/>
      <c r="O658" s="445"/>
      <c r="P658" s="445"/>
      <c r="Q658" s="445"/>
      <c r="R658" s="445"/>
      <c r="S658" s="445"/>
      <c r="T658" s="445"/>
      <c r="U658" s="445"/>
      <c r="V658" s="445"/>
      <c r="W658" s="445"/>
      <c r="X658" s="445"/>
      <c r="Y658" s="445"/>
      <c r="Z658" s="445"/>
    </row>
    <row r="659" spans="1:26" ht="15.75" x14ac:dyDescent="0.25">
      <c r="A659" s="445"/>
      <c r="B659" s="445"/>
      <c r="C659" s="445"/>
      <c r="D659" s="445"/>
      <c r="E659" s="445"/>
      <c r="F659" s="445"/>
      <c r="G659" s="445"/>
      <c r="H659" s="445"/>
      <c r="I659" s="445"/>
      <c r="J659" s="445"/>
      <c r="K659" s="445"/>
      <c r="L659" s="445"/>
      <c r="M659" s="445"/>
      <c r="N659" s="445"/>
      <c r="O659" s="445"/>
      <c r="P659" s="445"/>
      <c r="Q659" s="445"/>
      <c r="R659" s="445"/>
      <c r="S659" s="445"/>
      <c r="T659" s="445"/>
      <c r="U659" s="445"/>
      <c r="V659" s="445"/>
      <c r="W659" s="445"/>
      <c r="X659" s="445"/>
      <c r="Y659" s="445"/>
      <c r="Z659" s="445"/>
    </row>
    <row r="660" spans="1:26" ht="15.75" x14ac:dyDescent="0.25">
      <c r="A660" s="445"/>
      <c r="B660" s="445"/>
      <c r="C660" s="445"/>
      <c r="D660" s="445"/>
      <c r="E660" s="445"/>
      <c r="F660" s="445"/>
      <c r="G660" s="445"/>
      <c r="H660" s="445"/>
      <c r="I660" s="445"/>
      <c r="J660" s="445"/>
      <c r="K660" s="445"/>
      <c r="L660" s="445"/>
      <c r="M660" s="445"/>
      <c r="N660" s="445"/>
      <c r="O660" s="445"/>
      <c r="P660" s="445"/>
      <c r="Q660" s="445"/>
      <c r="R660" s="445"/>
      <c r="S660" s="445"/>
      <c r="T660" s="445"/>
      <c r="U660" s="445"/>
      <c r="V660" s="445"/>
      <c r="W660" s="445"/>
      <c r="X660" s="445"/>
      <c r="Y660" s="445"/>
      <c r="Z660" s="445"/>
    </row>
    <row r="661" spans="1:26" ht="15.75" x14ac:dyDescent="0.25">
      <c r="A661" s="445"/>
      <c r="B661" s="445"/>
      <c r="C661" s="445"/>
      <c r="D661" s="445"/>
      <c r="E661" s="445"/>
      <c r="F661" s="445"/>
      <c r="G661" s="445"/>
      <c r="H661" s="445"/>
      <c r="I661" s="445"/>
      <c r="J661" s="445"/>
      <c r="K661" s="445"/>
      <c r="L661" s="445"/>
      <c r="M661" s="445"/>
      <c r="N661" s="445"/>
      <c r="O661" s="445"/>
      <c r="P661" s="445"/>
      <c r="Q661" s="445"/>
      <c r="R661" s="445"/>
      <c r="S661" s="445"/>
      <c r="T661" s="445"/>
      <c r="U661" s="445"/>
      <c r="V661" s="445"/>
      <c r="W661" s="445"/>
      <c r="X661" s="445"/>
      <c r="Y661" s="445"/>
      <c r="Z661" s="445"/>
    </row>
    <row r="662" spans="1:26" ht="15.75" x14ac:dyDescent="0.25">
      <c r="A662" s="445"/>
      <c r="B662" s="445"/>
      <c r="C662" s="445"/>
      <c r="D662" s="445"/>
      <c r="E662" s="445"/>
      <c r="F662" s="445"/>
      <c r="G662" s="445"/>
      <c r="H662" s="445"/>
      <c r="I662" s="445"/>
      <c r="J662" s="445"/>
      <c r="K662" s="445"/>
      <c r="L662" s="445"/>
      <c r="M662" s="445"/>
      <c r="N662" s="445"/>
      <c r="O662" s="445"/>
      <c r="P662" s="445"/>
      <c r="Q662" s="445"/>
      <c r="R662" s="445"/>
      <c r="S662" s="445"/>
      <c r="T662" s="445"/>
      <c r="U662" s="445"/>
      <c r="V662" s="445"/>
      <c r="W662" s="445"/>
      <c r="X662" s="445"/>
      <c r="Y662" s="445"/>
      <c r="Z662" s="445"/>
    </row>
    <row r="663" spans="1:26" ht="15.75" x14ac:dyDescent="0.25">
      <c r="A663" s="445"/>
      <c r="B663" s="445"/>
      <c r="C663" s="445"/>
      <c r="D663" s="445"/>
      <c r="E663" s="445"/>
      <c r="F663" s="445"/>
      <c r="G663" s="445"/>
      <c r="H663" s="445"/>
      <c r="I663" s="445"/>
      <c r="J663" s="445"/>
      <c r="K663" s="445"/>
      <c r="L663" s="445"/>
      <c r="M663" s="445"/>
      <c r="N663" s="445"/>
      <c r="O663" s="445"/>
      <c r="P663" s="445"/>
      <c r="Q663" s="445"/>
      <c r="R663" s="445"/>
      <c r="S663" s="445"/>
      <c r="T663" s="445"/>
      <c r="U663" s="445"/>
      <c r="V663" s="445"/>
      <c r="W663" s="445"/>
      <c r="X663" s="445"/>
      <c r="Y663" s="445"/>
      <c r="Z663" s="445"/>
    </row>
    <row r="664" spans="1:26" ht="15.75" x14ac:dyDescent="0.25">
      <c r="A664" s="445"/>
      <c r="B664" s="445"/>
      <c r="C664" s="445"/>
      <c r="D664" s="445"/>
      <c r="E664" s="445"/>
      <c r="F664" s="445"/>
      <c r="G664" s="445"/>
      <c r="H664" s="445"/>
      <c r="I664" s="445"/>
      <c r="J664" s="445"/>
      <c r="K664" s="445"/>
      <c r="L664" s="445"/>
      <c r="M664" s="445"/>
      <c r="N664" s="445"/>
      <c r="O664" s="445"/>
      <c r="P664" s="445"/>
      <c r="Q664" s="445"/>
      <c r="R664" s="445"/>
      <c r="S664" s="445"/>
      <c r="T664" s="445"/>
      <c r="U664" s="445"/>
      <c r="V664" s="445"/>
      <c r="W664" s="445"/>
      <c r="X664" s="445"/>
      <c r="Y664" s="445"/>
      <c r="Z664" s="445"/>
    </row>
    <row r="665" spans="1:26" ht="15.75" x14ac:dyDescent="0.25">
      <c r="A665" s="445"/>
      <c r="B665" s="445"/>
      <c r="C665" s="445"/>
      <c r="D665" s="445"/>
      <c r="E665" s="445"/>
      <c r="F665" s="445"/>
      <c r="G665" s="445"/>
      <c r="H665" s="445"/>
      <c r="I665" s="445"/>
      <c r="J665" s="445"/>
      <c r="K665" s="445"/>
      <c r="L665" s="445"/>
      <c r="M665" s="445"/>
      <c r="N665" s="445"/>
      <c r="O665" s="445"/>
      <c r="P665" s="445"/>
      <c r="Q665" s="445"/>
      <c r="R665" s="445"/>
      <c r="S665" s="445"/>
      <c r="T665" s="445"/>
      <c r="U665" s="445"/>
      <c r="V665" s="445"/>
      <c r="W665" s="445"/>
      <c r="X665" s="445"/>
      <c r="Y665" s="445"/>
      <c r="Z665" s="445"/>
    </row>
    <row r="666" spans="1:26" ht="15.75" x14ac:dyDescent="0.25">
      <c r="A666" s="445"/>
      <c r="B666" s="445"/>
      <c r="C666" s="445"/>
      <c r="D666" s="445"/>
      <c r="E666" s="445"/>
      <c r="F666" s="445"/>
      <c r="G666" s="445"/>
      <c r="H666" s="445"/>
      <c r="I666" s="445"/>
      <c r="J666" s="445"/>
      <c r="K666" s="445"/>
      <c r="L666" s="445"/>
      <c r="M666" s="445"/>
      <c r="N666" s="445"/>
      <c r="O666" s="445"/>
      <c r="P666" s="445"/>
      <c r="Q666" s="445"/>
      <c r="R666" s="445"/>
      <c r="S666" s="445"/>
      <c r="T666" s="445"/>
      <c r="U666" s="445"/>
      <c r="V666" s="445"/>
      <c r="W666" s="445"/>
      <c r="X666" s="445"/>
      <c r="Y666" s="445"/>
      <c r="Z666" s="445"/>
    </row>
    <row r="667" spans="1:26" ht="15.75" x14ac:dyDescent="0.25">
      <c r="A667" s="445"/>
      <c r="B667" s="445"/>
      <c r="C667" s="445"/>
      <c r="D667" s="445"/>
      <c r="E667" s="445"/>
      <c r="F667" s="445"/>
      <c r="G667" s="445"/>
      <c r="H667" s="445"/>
      <c r="I667" s="445"/>
      <c r="J667" s="445"/>
      <c r="K667" s="445"/>
      <c r="L667" s="445"/>
      <c r="M667" s="445"/>
      <c r="N667" s="445"/>
      <c r="O667" s="445"/>
      <c r="P667" s="445"/>
      <c r="Q667" s="445"/>
      <c r="R667" s="445"/>
      <c r="S667" s="445"/>
      <c r="T667" s="445"/>
      <c r="U667" s="445"/>
      <c r="V667" s="445"/>
      <c r="W667" s="445"/>
      <c r="X667" s="445"/>
      <c r="Y667" s="445"/>
      <c r="Z667" s="445"/>
    </row>
    <row r="668" spans="1:26" ht="15.75" x14ac:dyDescent="0.25">
      <c r="A668" s="445"/>
      <c r="B668" s="445"/>
      <c r="C668" s="445"/>
      <c r="D668" s="445"/>
      <c r="E668" s="445"/>
      <c r="F668" s="445"/>
      <c r="G668" s="445"/>
      <c r="H668" s="445"/>
      <c r="I668" s="445"/>
      <c r="J668" s="445"/>
      <c r="K668" s="445"/>
      <c r="L668" s="445"/>
      <c r="M668" s="445"/>
      <c r="N668" s="445"/>
      <c r="O668" s="445"/>
      <c r="P668" s="445"/>
      <c r="Q668" s="445"/>
      <c r="R668" s="445"/>
      <c r="S668" s="445"/>
      <c r="T668" s="445"/>
      <c r="U668" s="445"/>
      <c r="V668" s="445"/>
      <c r="W668" s="445"/>
      <c r="X668" s="445"/>
      <c r="Y668" s="445"/>
      <c r="Z668" s="445"/>
    </row>
    <row r="669" spans="1:26" ht="15.75" x14ac:dyDescent="0.25">
      <c r="A669" s="445"/>
      <c r="B669" s="445"/>
      <c r="C669" s="445"/>
      <c r="D669" s="445"/>
      <c r="E669" s="445"/>
      <c r="F669" s="445"/>
      <c r="G669" s="445"/>
      <c r="H669" s="445"/>
      <c r="I669" s="445"/>
      <c r="J669" s="445"/>
      <c r="K669" s="445"/>
      <c r="L669" s="445"/>
      <c r="M669" s="445"/>
      <c r="N669" s="445"/>
      <c r="O669" s="445"/>
      <c r="P669" s="445"/>
      <c r="Q669" s="445"/>
      <c r="R669" s="445"/>
      <c r="S669" s="445"/>
      <c r="T669" s="445"/>
      <c r="U669" s="445"/>
      <c r="V669" s="445"/>
      <c r="W669" s="445"/>
      <c r="X669" s="445"/>
      <c r="Y669" s="445"/>
      <c r="Z669" s="445"/>
    </row>
    <row r="670" spans="1:26" ht="15.75" x14ac:dyDescent="0.25">
      <c r="A670" s="445"/>
      <c r="B670" s="445"/>
      <c r="C670" s="445"/>
      <c r="D670" s="445"/>
      <c r="E670" s="445"/>
      <c r="F670" s="445"/>
      <c r="G670" s="445"/>
      <c r="H670" s="445"/>
      <c r="I670" s="445"/>
      <c r="J670" s="445"/>
      <c r="K670" s="445"/>
      <c r="L670" s="445"/>
      <c r="M670" s="445"/>
      <c r="N670" s="445"/>
      <c r="O670" s="445"/>
      <c r="P670" s="445"/>
      <c r="Q670" s="445"/>
      <c r="R670" s="445"/>
      <c r="S670" s="445"/>
      <c r="T670" s="445"/>
      <c r="U670" s="445"/>
      <c r="V670" s="445"/>
      <c r="W670" s="445"/>
      <c r="X670" s="445"/>
      <c r="Y670" s="445"/>
      <c r="Z670" s="445"/>
    </row>
    <row r="671" spans="1:26" ht="15.75" x14ac:dyDescent="0.25">
      <c r="A671" s="445"/>
      <c r="B671" s="445"/>
      <c r="C671" s="445"/>
      <c r="D671" s="445"/>
      <c r="E671" s="445"/>
      <c r="F671" s="445"/>
      <c r="G671" s="445"/>
      <c r="H671" s="445"/>
      <c r="I671" s="445"/>
      <c r="J671" s="445"/>
      <c r="K671" s="445"/>
      <c r="L671" s="445"/>
      <c r="M671" s="445"/>
      <c r="N671" s="445"/>
      <c r="O671" s="445"/>
      <c r="P671" s="445"/>
      <c r="Q671" s="445"/>
      <c r="R671" s="445"/>
      <c r="S671" s="445"/>
      <c r="T671" s="445"/>
      <c r="U671" s="445"/>
      <c r="V671" s="445"/>
      <c r="W671" s="445"/>
      <c r="X671" s="445"/>
      <c r="Y671" s="445"/>
      <c r="Z671" s="445"/>
    </row>
    <row r="672" spans="1:26" ht="15.75" x14ac:dyDescent="0.25">
      <c r="A672" s="445"/>
      <c r="B672" s="445"/>
      <c r="C672" s="445"/>
      <c r="D672" s="445"/>
      <c r="E672" s="445"/>
      <c r="F672" s="445"/>
      <c r="G672" s="445"/>
      <c r="H672" s="445"/>
      <c r="I672" s="445"/>
      <c r="J672" s="445"/>
      <c r="K672" s="445"/>
      <c r="L672" s="445"/>
      <c r="M672" s="445"/>
      <c r="N672" s="445"/>
      <c r="O672" s="445"/>
      <c r="P672" s="445"/>
      <c r="Q672" s="445"/>
      <c r="R672" s="445"/>
      <c r="S672" s="445"/>
      <c r="T672" s="445"/>
      <c r="U672" s="445"/>
      <c r="V672" s="445"/>
      <c r="W672" s="445"/>
      <c r="X672" s="445"/>
      <c r="Y672" s="445"/>
      <c r="Z672" s="445"/>
    </row>
    <row r="673" spans="1:26" ht="15.75" x14ac:dyDescent="0.25">
      <c r="A673" s="445"/>
      <c r="B673" s="445"/>
      <c r="C673" s="445"/>
      <c r="D673" s="445"/>
      <c r="E673" s="445"/>
      <c r="F673" s="445"/>
      <c r="G673" s="445"/>
      <c r="H673" s="445"/>
      <c r="I673" s="445"/>
      <c r="J673" s="445"/>
      <c r="K673" s="445"/>
      <c r="L673" s="445"/>
      <c r="M673" s="445"/>
      <c r="N673" s="445"/>
      <c r="O673" s="445"/>
      <c r="P673" s="445"/>
      <c r="Q673" s="445"/>
      <c r="R673" s="445"/>
      <c r="S673" s="445"/>
      <c r="T673" s="445"/>
      <c r="U673" s="445"/>
      <c r="V673" s="445"/>
      <c r="W673" s="445"/>
      <c r="X673" s="445"/>
      <c r="Y673" s="445"/>
      <c r="Z673" s="445"/>
    </row>
    <row r="674" spans="1:26" ht="15.75" x14ac:dyDescent="0.25">
      <c r="A674" s="445"/>
      <c r="B674" s="445"/>
      <c r="C674" s="445"/>
      <c r="D674" s="445"/>
      <c r="E674" s="445"/>
      <c r="F674" s="445"/>
      <c r="G674" s="445"/>
      <c r="H674" s="445"/>
      <c r="I674" s="445"/>
      <c r="J674" s="445"/>
      <c r="K674" s="445"/>
      <c r="L674" s="445"/>
      <c r="M674" s="445"/>
      <c r="N674" s="445"/>
      <c r="O674" s="445"/>
      <c r="P674" s="445"/>
      <c r="Q674" s="445"/>
      <c r="R674" s="445"/>
      <c r="S674" s="445"/>
      <c r="T674" s="445"/>
      <c r="U674" s="445"/>
      <c r="V674" s="445"/>
      <c r="W674" s="445"/>
      <c r="X674" s="445"/>
      <c r="Y674" s="445"/>
      <c r="Z674" s="445"/>
    </row>
    <row r="675" spans="1:26" ht="15.75" x14ac:dyDescent="0.25">
      <c r="A675" s="445"/>
      <c r="B675" s="445"/>
      <c r="C675" s="445"/>
      <c r="D675" s="445"/>
      <c r="E675" s="445"/>
      <c r="F675" s="445"/>
      <c r="G675" s="445"/>
      <c r="H675" s="445"/>
      <c r="I675" s="445"/>
      <c r="J675" s="445"/>
      <c r="K675" s="445"/>
      <c r="L675" s="445"/>
      <c r="M675" s="445"/>
      <c r="N675" s="445"/>
      <c r="O675" s="445"/>
      <c r="P675" s="445"/>
      <c r="Q675" s="445"/>
      <c r="R675" s="445"/>
      <c r="S675" s="445"/>
      <c r="T675" s="445"/>
      <c r="U675" s="445"/>
      <c r="V675" s="445"/>
      <c r="W675" s="445"/>
      <c r="X675" s="445"/>
      <c r="Y675" s="445"/>
      <c r="Z675" s="445"/>
    </row>
    <row r="676" spans="1:26" ht="15.75" x14ac:dyDescent="0.25">
      <c r="A676" s="445"/>
      <c r="B676" s="445"/>
      <c r="C676" s="445"/>
      <c r="D676" s="445"/>
      <c r="E676" s="445"/>
      <c r="F676" s="445"/>
      <c r="G676" s="445"/>
      <c r="H676" s="445"/>
      <c r="I676" s="445"/>
      <c r="J676" s="445"/>
      <c r="K676" s="445"/>
      <c r="L676" s="445"/>
      <c r="M676" s="445"/>
      <c r="N676" s="445"/>
      <c r="O676" s="445"/>
      <c r="P676" s="445"/>
      <c r="Q676" s="445"/>
      <c r="R676" s="445"/>
      <c r="S676" s="445"/>
      <c r="T676" s="445"/>
      <c r="U676" s="445"/>
      <c r="V676" s="445"/>
      <c r="W676" s="445"/>
      <c r="X676" s="445"/>
      <c r="Y676" s="445"/>
      <c r="Z676" s="445"/>
    </row>
    <row r="677" spans="1:26" ht="15.75" x14ac:dyDescent="0.25">
      <c r="A677" s="445"/>
      <c r="B677" s="445"/>
      <c r="C677" s="445"/>
      <c r="D677" s="445"/>
      <c r="E677" s="445"/>
      <c r="F677" s="445"/>
      <c r="G677" s="445"/>
      <c r="H677" s="445"/>
      <c r="I677" s="445"/>
      <c r="J677" s="445"/>
      <c r="K677" s="445"/>
      <c r="L677" s="445"/>
      <c r="M677" s="445"/>
      <c r="N677" s="445"/>
      <c r="O677" s="445"/>
      <c r="P677" s="445"/>
      <c r="Q677" s="445"/>
      <c r="R677" s="445"/>
      <c r="S677" s="445"/>
      <c r="T677" s="445"/>
      <c r="U677" s="445"/>
      <c r="V677" s="445"/>
      <c r="W677" s="445"/>
      <c r="X677" s="445"/>
      <c r="Y677" s="445"/>
      <c r="Z677" s="445"/>
    </row>
    <row r="678" spans="1:26" ht="15.75" x14ac:dyDescent="0.25">
      <c r="A678" s="445"/>
      <c r="B678" s="445"/>
      <c r="C678" s="445"/>
      <c r="D678" s="445"/>
      <c r="E678" s="445"/>
      <c r="F678" s="445"/>
      <c r="G678" s="445"/>
      <c r="H678" s="445"/>
      <c r="I678" s="445"/>
      <c r="J678" s="445"/>
      <c r="K678" s="445"/>
      <c r="L678" s="445"/>
      <c r="M678" s="445"/>
      <c r="N678" s="445"/>
      <c r="O678" s="445"/>
      <c r="P678" s="445"/>
      <c r="Q678" s="445"/>
      <c r="R678" s="445"/>
      <c r="S678" s="445"/>
      <c r="T678" s="445"/>
      <c r="U678" s="445"/>
      <c r="V678" s="445"/>
      <c r="W678" s="445"/>
      <c r="X678" s="445"/>
      <c r="Y678" s="445"/>
      <c r="Z678" s="445"/>
    </row>
    <row r="679" spans="1:26" ht="15.75" x14ac:dyDescent="0.25">
      <c r="A679" s="445"/>
      <c r="B679" s="445"/>
      <c r="C679" s="445"/>
      <c r="D679" s="445"/>
      <c r="E679" s="445"/>
      <c r="F679" s="445"/>
      <c r="G679" s="445"/>
      <c r="H679" s="445"/>
      <c r="I679" s="445"/>
      <c r="J679" s="445"/>
      <c r="K679" s="445"/>
      <c r="L679" s="445"/>
      <c r="M679" s="445"/>
      <c r="N679" s="445"/>
      <c r="O679" s="445"/>
      <c r="P679" s="445"/>
      <c r="Q679" s="445"/>
      <c r="R679" s="445"/>
      <c r="S679" s="445"/>
      <c r="T679" s="445"/>
      <c r="U679" s="445"/>
      <c r="V679" s="445"/>
      <c r="W679" s="445"/>
      <c r="X679" s="445"/>
      <c r="Y679" s="445"/>
      <c r="Z679" s="445"/>
    </row>
    <row r="680" spans="1:26" ht="15.75" x14ac:dyDescent="0.25">
      <c r="A680" s="445"/>
      <c r="B680" s="445"/>
      <c r="C680" s="445"/>
      <c r="D680" s="445"/>
      <c r="E680" s="445"/>
      <c r="F680" s="445"/>
      <c r="G680" s="445"/>
      <c r="H680" s="445"/>
      <c r="I680" s="445"/>
      <c r="J680" s="445"/>
      <c r="K680" s="445"/>
      <c r="L680" s="445"/>
      <c r="M680" s="445"/>
      <c r="N680" s="445"/>
      <c r="O680" s="445"/>
      <c r="P680" s="445"/>
      <c r="Q680" s="445"/>
      <c r="R680" s="445"/>
      <c r="S680" s="445"/>
      <c r="T680" s="445"/>
      <c r="U680" s="445"/>
      <c r="V680" s="445"/>
      <c r="W680" s="445"/>
      <c r="X680" s="445"/>
      <c r="Y680" s="445"/>
      <c r="Z680" s="445"/>
    </row>
    <row r="681" spans="1:26" ht="15.75" x14ac:dyDescent="0.25">
      <c r="A681" s="445"/>
      <c r="B681" s="445"/>
      <c r="C681" s="445"/>
      <c r="D681" s="445"/>
      <c r="E681" s="445"/>
      <c r="F681" s="445"/>
      <c r="G681" s="445"/>
      <c r="H681" s="445"/>
      <c r="I681" s="445"/>
      <c r="J681" s="445"/>
      <c r="K681" s="445"/>
      <c r="L681" s="445"/>
      <c r="M681" s="445"/>
      <c r="N681" s="445"/>
      <c r="O681" s="445"/>
      <c r="P681" s="445"/>
      <c r="Q681" s="445"/>
      <c r="R681" s="445"/>
      <c r="S681" s="445"/>
      <c r="T681" s="445"/>
      <c r="U681" s="445"/>
      <c r="V681" s="445"/>
      <c r="W681" s="445"/>
      <c r="X681" s="445"/>
      <c r="Y681" s="445"/>
      <c r="Z681" s="445"/>
    </row>
    <row r="682" spans="1:26" ht="15.75" x14ac:dyDescent="0.25">
      <c r="A682" s="445"/>
      <c r="B682" s="445"/>
      <c r="C682" s="445"/>
      <c r="D682" s="445"/>
      <c r="E682" s="445"/>
      <c r="F682" s="445"/>
      <c r="G682" s="445"/>
      <c r="H682" s="445"/>
      <c r="I682" s="445"/>
      <c r="J682" s="445"/>
      <c r="K682" s="445"/>
      <c r="L682" s="445"/>
      <c r="M682" s="445"/>
      <c r="N682" s="445"/>
      <c r="O682" s="445"/>
      <c r="P682" s="445"/>
      <c r="Q682" s="445"/>
      <c r="R682" s="445"/>
      <c r="S682" s="445"/>
      <c r="T682" s="445"/>
      <c r="U682" s="445"/>
      <c r="V682" s="445"/>
      <c r="W682" s="445"/>
      <c r="X682" s="445"/>
      <c r="Y682" s="445"/>
      <c r="Z682" s="445"/>
    </row>
    <row r="683" spans="1:26" ht="15.75" x14ac:dyDescent="0.25">
      <c r="A683" s="445"/>
      <c r="B683" s="445"/>
      <c r="C683" s="445"/>
      <c r="D683" s="445"/>
      <c r="E683" s="445"/>
      <c r="F683" s="445"/>
      <c r="G683" s="445"/>
      <c r="H683" s="445"/>
      <c r="I683" s="445"/>
      <c r="J683" s="445"/>
      <c r="K683" s="445"/>
      <c r="L683" s="445"/>
      <c r="M683" s="445"/>
      <c r="N683" s="445"/>
      <c r="O683" s="445"/>
      <c r="P683" s="445"/>
      <c r="Q683" s="445"/>
      <c r="R683" s="445"/>
      <c r="S683" s="445"/>
      <c r="T683" s="445"/>
      <c r="U683" s="445"/>
      <c r="V683" s="445"/>
      <c r="W683" s="445"/>
      <c r="X683" s="445"/>
      <c r="Y683" s="445"/>
      <c r="Z683" s="445"/>
    </row>
    <row r="684" spans="1:26" ht="15.75" x14ac:dyDescent="0.25">
      <c r="A684" s="445"/>
      <c r="B684" s="445"/>
      <c r="C684" s="445"/>
      <c r="D684" s="445"/>
      <c r="E684" s="445"/>
      <c r="F684" s="445"/>
      <c r="G684" s="445"/>
      <c r="H684" s="445"/>
      <c r="I684" s="445"/>
      <c r="J684" s="445"/>
      <c r="K684" s="445"/>
      <c r="L684" s="445"/>
      <c r="M684" s="445"/>
      <c r="N684" s="445"/>
      <c r="O684" s="445"/>
      <c r="P684" s="445"/>
      <c r="Q684" s="445"/>
      <c r="R684" s="445"/>
      <c r="S684" s="445"/>
      <c r="T684" s="445"/>
      <c r="U684" s="445"/>
      <c r="V684" s="445"/>
      <c r="W684" s="445"/>
      <c r="X684" s="445"/>
      <c r="Y684" s="445"/>
      <c r="Z684" s="445"/>
    </row>
    <row r="685" spans="1:26" ht="15.75" x14ac:dyDescent="0.25">
      <c r="A685" s="445"/>
      <c r="B685" s="445"/>
      <c r="C685" s="445"/>
      <c r="D685" s="445"/>
      <c r="E685" s="445"/>
      <c r="F685" s="445"/>
      <c r="G685" s="445"/>
      <c r="H685" s="445"/>
      <c r="I685" s="445"/>
      <c r="J685" s="445"/>
      <c r="K685" s="445"/>
      <c r="L685" s="445"/>
      <c r="M685" s="445"/>
      <c r="N685" s="445"/>
      <c r="O685" s="445"/>
      <c r="P685" s="445"/>
      <c r="Q685" s="445"/>
      <c r="R685" s="445"/>
      <c r="S685" s="445"/>
      <c r="T685" s="445"/>
      <c r="U685" s="445"/>
      <c r="V685" s="445"/>
      <c r="W685" s="445"/>
      <c r="X685" s="445"/>
      <c r="Y685" s="445"/>
      <c r="Z685" s="445"/>
    </row>
    <row r="686" spans="1:26" ht="15.75" x14ac:dyDescent="0.25">
      <c r="A686" s="445"/>
      <c r="B686" s="445"/>
      <c r="C686" s="445"/>
      <c r="D686" s="445"/>
      <c r="E686" s="445"/>
      <c r="F686" s="445"/>
      <c r="G686" s="445"/>
      <c r="H686" s="445"/>
      <c r="I686" s="445"/>
      <c r="J686" s="445"/>
      <c r="K686" s="445"/>
      <c r="L686" s="445"/>
      <c r="M686" s="445"/>
      <c r="N686" s="445"/>
      <c r="O686" s="445"/>
      <c r="P686" s="445"/>
      <c r="Q686" s="445"/>
      <c r="R686" s="445"/>
      <c r="S686" s="445"/>
      <c r="T686" s="445"/>
      <c r="U686" s="445"/>
      <c r="V686" s="445"/>
      <c r="W686" s="445"/>
      <c r="X686" s="445"/>
      <c r="Y686" s="445"/>
      <c r="Z686" s="445"/>
    </row>
    <row r="687" spans="1:26" ht="15.75" x14ac:dyDescent="0.25">
      <c r="A687" s="445"/>
      <c r="B687" s="445"/>
      <c r="C687" s="445"/>
      <c r="D687" s="445"/>
      <c r="E687" s="445"/>
      <c r="F687" s="445"/>
      <c r="G687" s="445"/>
      <c r="H687" s="445"/>
      <c r="I687" s="445"/>
      <c r="J687" s="445"/>
      <c r="K687" s="445"/>
      <c r="L687" s="445"/>
      <c r="M687" s="445"/>
      <c r="N687" s="445"/>
      <c r="O687" s="445"/>
      <c r="P687" s="445"/>
      <c r="Q687" s="445"/>
      <c r="R687" s="445"/>
      <c r="S687" s="445"/>
      <c r="T687" s="445"/>
      <c r="U687" s="445"/>
      <c r="V687" s="445"/>
      <c r="W687" s="445"/>
      <c r="X687" s="445"/>
      <c r="Y687" s="445"/>
      <c r="Z687" s="445"/>
    </row>
    <row r="688" spans="1:26" ht="15.75" x14ac:dyDescent="0.25">
      <c r="A688" s="445"/>
      <c r="B688" s="445"/>
      <c r="C688" s="445"/>
      <c r="D688" s="445"/>
      <c r="E688" s="445"/>
      <c r="F688" s="445"/>
      <c r="G688" s="445"/>
      <c r="H688" s="445"/>
      <c r="I688" s="445"/>
      <c r="J688" s="445"/>
      <c r="K688" s="445"/>
      <c r="L688" s="445"/>
      <c r="M688" s="445"/>
      <c r="N688" s="445"/>
      <c r="O688" s="445"/>
      <c r="P688" s="445"/>
      <c r="Q688" s="445"/>
      <c r="R688" s="445"/>
      <c r="S688" s="445"/>
      <c r="T688" s="445"/>
      <c r="U688" s="445"/>
      <c r="V688" s="445"/>
      <c r="W688" s="445"/>
      <c r="X688" s="445"/>
      <c r="Y688" s="445"/>
      <c r="Z688" s="445"/>
    </row>
    <row r="689" spans="1:26" ht="15.75" x14ac:dyDescent="0.25">
      <c r="A689" s="445"/>
      <c r="B689" s="445"/>
      <c r="C689" s="445"/>
      <c r="D689" s="445"/>
      <c r="E689" s="445"/>
      <c r="F689" s="445"/>
      <c r="G689" s="445"/>
      <c r="H689" s="445"/>
      <c r="I689" s="445"/>
      <c r="J689" s="445"/>
      <c r="K689" s="445"/>
      <c r="L689" s="445"/>
      <c r="M689" s="445"/>
      <c r="N689" s="445"/>
      <c r="O689" s="445"/>
      <c r="P689" s="445"/>
      <c r="Q689" s="445"/>
      <c r="R689" s="445"/>
      <c r="S689" s="445"/>
      <c r="T689" s="445"/>
      <c r="U689" s="445"/>
      <c r="V689" s="445"/>
      <c r="W689" s="445"/>
      <c r="X689" s="445"/>
      <c r="Y689" s="445"/>
      <c r="Z689" s="445"/>
    </row>
    <row r="690" spans="1:26" ht="15.75" x14ac:dyDescent="0.25">
      <c r="A690" s="445"/>
      <c r="B690" s="445"/>
      <c r="C690" s="445"/>
      <c r="D690" s="445"/>
      <c r="E690" s="445"/>
      <c r="F690" s="445"/>
      <c r="G690" s="445"/>
      <c r="H690" s="445"/>
      <c r="I690" s="445"/>
      <c r="J690" s="445"/>
      <c r="K690" s="445"/>
      <c r="L690" s="445"/>
      <c r="M690" s="445"/>
      <c r="N690" s="445"/>
      <c r="O690" s="445"/>
      <c r="P690" s="445"/>
      <c r="Q690" s="445"/>
      <c r="R690" s="445"/>
      <c r="S690" s="445"/>
      <c r="T690" s="445"/>
      <c r="U690" s="445"/>
      <c r="V690" s="445"/>
      <c r="W690" s="445"/>
      <c r="X690" s="445"/>
      <c r="Y690" s="445"/>
      <c r="Z690" s="445"/>
    </row>
    <row r="691" spans="1:26" ht="15.75" x14ac:dyDescent="0.25">
      <c r="A691" s="445"/>
      <c r="B691" s="445"/>
      <c r="C691" s="445"/>
      <c r="D691" s="445"/>
      <c r="E691" s="445"/>
      <c r="F691" s="445"/>
      <c r="G691" s="445"/>
      <c r="H691" s="445"/>
      <c r="I691" s="445"/>
      <c r="J691" s="445"/>
      <c r="K691" s="445"/>
      <c r="L691" s="445"/>
      <c r="M691" s="445"/>
      <c r="N691" s="445"/>
      <c r="O691" s="445"/>
      <c r="P691" s="445"/>
      <c r="Q691" s="445"/>
      <c r="R691" s="445"/>
      <c r="S691" s="445"/>
      <c r="T691" s="445"/>
      <c r="U691" s="445"/>
      <c r="V691" s="445"/>
      <c r="W691" s="445"/>
      <c r="X691" s="445"/>
      <c r="Y691" s="445"/>
      <c r="Z691" s="445"/>
    </row>
    <row r="692" spans="1:26" ht="15.75" x14ac:dyDescent="0.25">
      <c r="A692" s="445"/>
      <c r="B692" s="445"/>
      <c r="C692" s="445"/>
      <c r="D692" s="445"/>
      <c r="E692" s="445"/>
      <c r="F692" s="445"/>
      <c r="G692" s="445"/>
      <c r="H692" s="445"/>
      <c r="I692" s="445"/>
      <c r="J692" s="445"/>
      <c r="K692" s="445"/>
      <c r="L692" s="445"/>
      <c r="M692" s="445"/>
      <c r="N692" s="445"/>
      <c r="O692" s="445"/>
      <c r="P692" s="445"/>
      <c r="Q692" s="445"/>
      <c r="R692" s="445"/>
      <c r="S692" s="445"/>
      <c r="T692" s="445"/>
      <c r="U692" s="445"/>
      <c r="V692" s="445"/>
      <c r="W692" s="445"/>
      <c r="X692" s="445"/>
      <c r="Y692" s="445"/>
      <c r="Z692" s="445"/>
    </row>
    <row r="693" spans="1:26" ht="15.75" x14ac:dyDescent="0.25">
      <c r="A693" s="445"/>
      <c r="B693" s="445"/>
      <c r="C693" s="445"/>
      <c r="D693" s="445"/>
      <c r="E693" s="445"/>
      <c r="F693" s="445"/>
      <c r="G693" s="445"/>
      <c r="H693" s="445"/>
      <c r="I693" s="445"/>
      <c r="J693" s="445"/>
      <c r="K693" s="445"/>
      <c r="L693" s="445"/>
      <c r="M693" s="445"/>
      <c r="N693" s="445"/>
      <c r="O693" s="445"/>
      <c r="P693" s="445"/>
      <c r="Q693" s="445"/>
      <c r="R693" s="445"/>
      <c r="S693" s="445"/>
      <c r="T693" s="445"/>
      <c r="U693" s="445"/>
      <c r="V693" s="445"/>
      <c r="W693" s="445"/>
      <c r="X693" s="445"/>
      <c r="Y693" s="445"/>
      <c r="Z693" s="445"/>
    </row>
    <row r="694" spans="1:26" ht="15.75" x14ac:dyDescent="0.25">
      <c r="A694" s="445"/>
      <c r="B694" s="445"/>
      <c r="C694" s="445"/>
      <c r="D694" s="445"/>
      <c r="E694" s="445"/>
      <c r="F694" s="445"/>
      <c r="G694" s="445"/>
      <c r="H694" s="445"/>
      <c r="I694" s="445"/>
      <c r="J694" s="445"/>
      <c r="K694" s="445"/>
      <c r="L694" s="445"/>
      <c r="M694" s="445"/>
      <c r="N694" s="445"/>
      <c r="O694" s="445"/>
      <c r="P694" s="445"/>
      <c r="Q694" s="445"/>
      <c r="R694" s="445"/>
      <c r="S694" s="445"/>
      <c r="T694" s="445"/>
      <c r="U694" s="445"/>
      <c r="V694" s="445"/>
      <c r="W694" s="445"/>
      <c r="X694" s="445"/>
      <c r="Y694" s="445"/>
      <c r="Z694" s="445"/>
    </row>
    <row r="695" spans="1:26" ht="15.75" x14ac:dyDescent="0.25">
      <c r="A695" s="445"/>
      <c r="B695" s="445"/>
      <c r="C695" s="445"/>
      <c r="D695" s="445"/>
      <c r="E695" s="445"/>
      <c r="F695" s="445"/>
      <c r="G695" s="445"/>
      <c r="H695" s="445"/>
      <c r="I695" s="445"/>
      <c r="J695" s="445"/>
      <c r="K695" s="445"/>
      <c r="L695" s="445"/>
      <c r="M695" s="445"/>
      <c r="N695" s="445"/>
      <c r="O695" s="445"/>
      <c r="P695" s="445"/>
      <c r="Q695" s="445"/>
      <c r="R695" s="445"/>
      <c r="S695" s="445"/>
      <c r="T695" s="445"/>
      <c r="U695" s="445"/>
      <c r="V695" s="445"/>
      <c r="W695" s="445"/>
      <c r="X695" s="445"/>
      <c r="Y695" s="445"/>
      <c r="Z695" s="445"/>
    </row>
    <row r="696" spans="1:26" ht="15.75" x14ac:dyDescent="0.25">
      <c r="A696" s="445"/>
      <c r="B696" s="445"/>
      <c r="C696" s="445"/>
      <c r="D696" s="445"/>
      <c r="E696" s="445"/>
      <c r="F696" s="445"/>
      <c r="G696" s="445"/>
      <c r="H696" s="445"/>
      <c r="I696" s="445"/>
      <c r="J696" s="445"/>
      <c r="K696" s="445"/>
      <c r="L696" s="445"/>
      <c r="M696" s="445"/>
      <c r="N696" s="445"/>
      <c r="O696" s="445"/>
      <c r="P696" s="445"/>
      <c r="Q696" s="445"/>
      <c r="R696" s="445"/>
      <c r="S696" s="445"/>
      <c r="T696" s="445"/>
      <c r="U696" s="445"/>
      <c r="V696" s="445"/>
      <c r="W696" s="445"/>
      <c r="X696" s="445"/>
      <c r="Y696" s="445"/>
      <c r="Z696" s="445"/>
    </row>
    <row r="697" spans="1:26" ht="15.75" x14ac:dyDescent="0.25">
      <c r="A697" s="445"/>
      <c r="B697" s="445"/>
      <c r="C697" s="445"/>
      <c r="D697" s="445"/>
      <c r="E697" s="445"/>
      <c r="F697" s="445"/>
      <c r="G697" s="445"/>
      <c r="H697" s="445"/>
      <c r="I697" s="445"/>
      <c r="J697" s="445"/>
      <c r="K697" s="445"/>
      <c r="L697" s="445"/>
      <c r="M697" s="445"/>
      <c r="N697" s="445"/>
      <c r="O697" s="445"/>
      <c r="P697" s="445"/>
      <c r="Q697" s="445"/>
      <c r="R697" s="445"/>
      <c r="S697" s="445"/>
      <c r="T697" s="445"/>
      <c r="U697" s="445"/>
      <c r="V697" s="445"/>
      <c r="W697" s="445"/>
      <c r="X697" s="445"/>
      <c r="Y697" s="445"/>
      <c r="Z697" s="445"/>
    </row>
    <row r="698" spans="1:26" ht="15.75" x14ac:dyDescent="0.25">
      <c r="A698" s="445"/>
      <c r="B698" s="445"/>
      <c r="C698" s="445"/>
      <c r="D698" s="445"/>
      <c r="E698" s="445"/>
      <c r="F698" s="445"/>
      <c r="G698" s="445"/>
      <c r="H698" s="445"/>
      <c r="I698" s="445"/>
      <c r="J698" s="445"/>
      <c r="K698" s="445"/>
      <c r="L698" s="445"/>
      <c r="M698" s="445"/>
      <c r="N698" s="445"/>
      <c r="O698" s="445"/>
      <c r="P698" s="445"/>
      <c r="Q698" s="445"/>
      <c r="R698" s="445"/>
      <c r="S698" s="445"/>
      <c r="T698" s="445"/>
      <c r="U698" s="445"/>
      <c r="V698" s="445"/>
      <c r="W698" s="445"/>
      <c r="X698" s="445"/>
      <c r="Y698" s="445"/>
      <c r="Z698" s="445"/>
    </row>
    <row r="699" spans="1:26" ht="15.75" x14ac:dyDescent="0.25">
      <c r="A699" s="445"/>
      <c r="B699" s="445"/>
      <c r="C699" s="445"/>
      <c r="D699" s="445"/>
      <c r="E699" s="445"/>
      <c r="F699" s="445"/>
      <c r="G699" s="445"/>
      <c r="H699" s="445"/>
      <c r="I699" s="445"/>
      <c r="J699" s="445"/>
      <c r="K699" s="445"/>
      <c r="L699" s="445"/>
      <c r="M699" s="445"/>
      <c r="N699" s="445"/>
      <c r="O699" s="445"/>
      <c r="P699" s="445"/>
      <c r="Q699" s="445"/>
      <c r="R699" s="445"/>
      <c r="S699" s="445"/>
      <c r="T699" s="445"/>
      <c r="U699" s="445"/>
      <c r="V699" s="445"/>
      <c r="W699" s="445"/>
      <c r="X699" s="445"/>
      <c r="Y699" s="445"/>
      <c r="Z699" s="445"/>
    </row>
    <row r="700" spans="1:26" ht="15.75" x14ac:dyDescent="0.25">
      <c r="A700" s="445"/>
      <c r="B700" s="445"/>
      <c r="C700" s="445"/>
      <c r="D700" s="445"/>
      <c r="E700" s="445"/>
      <c r="F700" s="445"/>
      <c r="G700" s="445"/>
      <c r="H700" s="445"/>
      <c r="I700" s="445"/>
      <c r="J700" s="445"/>
      <c r="K700" s="445"/>
      <c r="L700" s="445"/>
      <c r="M700" s="445"/>
      <c r="N700" s="445"/>
      <c r="O700" s="445"/>
      <c r="P700" s="445"/>
      <c r="Q700" s="445"/>
      <c r="R700" s="445"/>
      <c r="S700" s="445"/>
      <c r="T700" s="445"/>
      <c r="U700" s="445"/>
      <c r="V700" s="445"/>
      <c r="W700" s="445"/>
      <c r="X700" s="445"/>
      <c r="Y700" s="445"/>
      <c r="Z700" s="445"/>
    </row>
    <row r="701" spans="1:26" ht="15.75" x14ac:dyDescent="0.25">
      <c r="A701" s="445"/>
      <c r="B701" s="445"/>
      <c r="C701" s="445"/>
      <c r="D701" s="445"/>
      <c r="E701" s="445"/>
      <c r="F701" s="445"/>
      <c r="G701" s="445"/>
      <c r="H701" s="445"/>
      <c r="I701" s="445"/>
      <c r="J701" s="445"/>
      <c r="K701" s="445"/>
      <c r="L701" s="445"/>
      <c r="M701" s="445"/>
      <c r="N701" s="445"/>
      <c r="O701" s="445"/>
      <c r="P701" s="445"/>
      <c r="Q701" s="445"/>
      <c r="R701" s="445"/>
      <c r="S701" s="445"/>
      <c r="T701" s="445"/>
      <c r="U701" s="445"/>
      <c r="V701" s="445"/>
      <c r="W701" s="445"/>
      <c r="X701" s="445"/>
      <c r="Y701" s="445"/>
      <c r="Z701" s="445"/>
    </row>
    <row r="702" spans="1:26" ht="15.75" x14ac:dyDescent="0.25">
      <c r="A702" s="445"/>
      <c r="B702" s="445"/>
      <c r="C702" s="445"/>
      <c r="D702" s="445"/>
      <c r="E702" s="445"/>
      <c r="F702" s="445"/>
      <c r="G702" s="445"/>
      <c r="H702" s="445"/>
      <c r="I702" s="445"/>
      <c r="J702" s="445"/>
      <c r="K702" s="445"/>
      <c r="L702" s="445"/>
      <c r="M702" s="445"/>
      <c r="N702" s="445"/>
      <c r="O702" s="445"/>
      <c r="P702" s="445"/>
      <c r="Q702" s="445"/>
      <c r="R702" s="445"/>
      <c r="S702" s="445"/>
      <c r="T702" s="445"/>
      <c r="U702" s="445"/>
      <c r="V702" s="445"/>
      <c r="W702" s="445"/>
      <c r="X702" s="445"/>
      <c r="Y702" s="445"/>
      <c r="Z702" s="445"/>
    </row>
    <row r="703" spans="1:26" ht="15.75" x14ac:dyDescent="0.25">
      <c r="A703" s="445"/>
      <c r="B703" s="445"/>
      <c r="C703" s="445"/>
      <c r="D703" s="445"/>
      <c r="E703" s="445"/>
      <c r="F703" s="445"/>
      <c r="G703" s="445"/>
      <c r="H703" s="445"/>
      <c r="I703" s="445"/>
      <c r="J703" s="445"/>
      <c r="K703" s="445"/>
      <c r="L703" s="445"/>
      <c r="M703" s="445"/>
      <c r="N703" s="445"/>
      <c r="O703" s="445"/>
      <c r="P703" s="445"/>
      <c r="Q703" s="445"/>
      <c r="R703" s="445"/>
      <c r="S703" s="445"/>
      <c r="T703" s="445"/>
      <c r="U703" s="445"/>
      <c r="V703" s="445"/>
      <c r="W703" s="445"/>
      <c r="X703" s="445"/>
      <c r="Y703" s="445"/>
      <c r="Z703" s="445"/>
    </row>
    <row r="704" spans="1:26" ht="15.75" x14ac:dyDescent="0.25">
      <c r="A704" s="445"/>
      <c r="B704" s="445"/>
      <c r="C704" s="445"/>
      <c r="D704" s="445"/>
      <c r="E704" s="445"/>
      <c r="F704" s="445"/>
      <c r="G704" s="445"/>
      <c r="H704" s="445"/>
      <c r="I704" s="445"/>
      <c r="J704" s="445"/>
      <c r="K704" s="445"/>
      <c r="L704" s="445"/>
      <c r="M704" s="445"/>
      <c r="N704" s="445"/>
      <c r="O704" s="445"/>
      <c r="P704" s="445"/>
      <c r="Q704" s="445"/>
      <c r="R704" s="445"/>
      <c r="S704" s="445"/>
      <c r="T704" s="445"/>
      <c r="U704" s="445"/>
      <c r="V704" s="445"/>
      <c r="W704" s="445"/>
      <c r="X704" s="445"/>
      <c r="Y704" s="445"/>
      <c r="Z704" s="445"/>
    </row>
    <row r="705" spans="1:26" ht="15.75" x14ac:dyDescent="0.25">
      <c r="A705" s="445"/>
      <c r="B705" s="445"/>
      <c r="C705" s="445"/>
      <c r="D705" s="445"/>
      <c r="E705" s="445"/>
      <c r="F705" s="445"/>
      <c r="G705" s="445"/>
      <c r="H705" s="445"/>
      <c r="I705" s="445"/>
      <c r="J705" s="445"/>
      <c r="K705" s="445"/>
      <c r="L705" s="445"/>
      <c r="M705" s="445"/>
      <c r="N705" s="445"/>
      <c r="O705" s="445"/>
      <c r="P705" s="445"/>
      <c r="Q705" s="445"/>
      <c r="R705" s="445"/>
      <c r="S705" s="445"/>
      <c r="T705" s="445"/>
      <c r="U705" s="445"/>
      <c r="V705" s="445"/>
      <c r="W705" s="445"/>
      <c r="X705" s="445"/>
      <c r="Y705" s="445"/>
      <c r="Z705" s="445"/>
    </row>
    <row r="706" spans="1:26" ht="15.75" x14ac:dyDescent="0.25">
      <c r="A706" s="445"/>
      <c r="B706" s="445"/>
      <c r="C706" s="445"/>
      <c r="D706" s="445"/>
      <c r="E706" s="445"/>
      <c r="F706" s="445"/>
      <c r="G706" s="445"/>
      <c r="H706" s="445"/>
      <c r="I706" s="445"/>
      <c r="J706" s="445"/>
      <c r="K706" s="445"/>
      <c r="L706" s="445"/>
      <c r="M706" s="445"/>
      <c r="N706" s="445"/>
      <c r="O706" s="445"/>
      <c r="P706" s="445"/>
      <c r="Q706" s="445"/>
      <c r="R706" s="445"/>
      <c r="S706" s="445"/>
      <c r="T706" s="445"/>
      <c r="U706" s="445"/>
      <c r="V706" s="445"/>
      <c r="W706" s="445"/>
      <c r="X706" s="445"/>
      <c r="Y706" s="445"/>
      <c r="Z706" s="445"/>
    </row>
    <row r="707" spans="1:26" ht="15.75" x14ac:dyDescent="0.25">
      <c r="A707" s="445"/>
      <c r="B707" s="445"/>
      <c r="C707" s="445"/>
      <c r="D707" s="445"/>
      <c r="E707" s="445"/>
      <c r="F707" s="445"/>
      <c r="G707" s="445"/>
      <c r="H707" s="445"/>
      <c r="I707" s="445"/>
      <c r="J707" s="445"/>
      <c r="K707" s="445"/>
      <c r="L707" s="445"/>
      <c r="M707" s="445"/>
      <c r="N707" s="445"/>
      <c r="O707" s="445"/>
      <c r="P707" s="445"/>
      <c r="Q707" s="445"/>
      <c r="R707" s="445"/>
      <c r="S707" s="445"/>
      <c r="T707" s="445"/>
      <c r="U707" s="445"/>
      <c r="V707" s="445"/>
      <c r="W707" s="445"/>
      <c r="X707" s="445"/>
      <c r="Y707" s="445"/>
      <c r="Z707" s="445"/>
    </row>
    <row r="708" spans="1:26" ht="15.75" x14ac:dyDescent="0.25">
      <c r="A708" s="445"/>
      <c r="B708" s="445"/>
      <c r="C708" s="445"/>
      <c r="D708" s="445"/>
      <c r="E708" s="445"/>
      <c r="F708" s="445"/>
      <c r="G708" s="445"/>
      <c r="H708" s="445"/>
      <c r="I708" s="445"/>
      <c r="J708" s="445"/>
      <c r="K708" s="445"/>
      <c r="L708" s="445"/>
      <c r="M708" s="445"/>
      <c r="N708" s="445"/>
      <c r="O708" s="445"/>
      <c r="P708" s="445"/>
      <c r="Q708" s="445"/>
      <c r="R708" s="445"/>
      <c r="S708" s="445"/>
      <c r="T708" s="445"/>
      <c r="U708" s="445"/>
      <c r="V708" s="445"/>
      <c r="W708" s="445"/>
      <c r="X708" s="445"/>
      <c r="Y708" s="445"/>
      <c r="Z708" s="445"/>
    </row>
    <row r="709" spans="1:26" ht="15.75" x14ac:dyDescent="0.25">
      <c r="A709" s="445"/>
      <c r="B709" s="445"/>
      <c r="C709" s="445"/>
      <c r="D709" s="445"/>
      <c r="E709" s="445"/>
      <c r="F709" s="445"/>
      <c r="G709" s="445"/>
      <c r="H709" s="445"/>
      <c r="I709" s="445"/>
      <c r="J709" s="445"/>
      <c r="K709" s="445"/>
      <c r="L709" s="445"/>
      <c r="M709" s="445"/>
      <c r="N709" s="445"/>
      <c r="O709" s="445"/>
      <c r="P709" s="445"/>
      <c r="Q709" s="445"/>
      <c r="R709" s="445"/>
      <c r="S709" s="445"/>
      <c r="T709" s="445"/>
      <c r="U709" s="445"/>
      <c r="V709" s="445"/>
      <c r="W709" s="445"/>
      <c r="X709" s="445"/>
      <c r="Y709" s="445"/>
      <c r="Z709" s="445"/>
    </row>
    <row r="710" spans="1:26" ht="15.75" x14ac:dyDescent="0.25">
      <c r="A710" s="445"/>
      <c r="B710" s="445"/>
      <c r="C710" s="445"/>
      <c r="D710" s="445"/>
      <c r="E710" s="445"/>
      <c r="F710" s="445"/>
      <c r="G710" s="445"/>
      <c r="H710" s="445"/>
      <c r="I710" s="445"/>
      <c r="J710" s="445"/>
      <c r="K710" s="445"/>
      <c r="L710" s="445"/>
      <c r="M710" s="445"/>
      <c r="N710" s="445"/>
      <c r="O710" s="445"/>
      <c r="P710" s="445"/>
      <c r="Q710" s="445"/>
      <c r="R710" s="445"/>
      <c r="S710" s="445"/>
      <c r="T710" s="445"/>
      <c r="U710" s="445"/>
      <c r="V710" s="445"/>
      <c r="W710" s="445"/>
      <c r="X710" s="445"/>
      <c r="Y710" s="445"/>
      <c r="Z710" s="445"/>
    </row>
    <row r="711" spans="1:26" ht="15.75" x14ac:dyDescent="0.25">
      <c r="A711" s="445"/>
      <c r="B711" s="445"/>
      <c r="C711" s="445"/>
      <c r="D711" s="445"/>
      <c r="E711" s="445"/>
      <c r="F711" s="445"/>
      <c r="G711" s="445"/>
      <c r="H711" s="445"/>
      <c r="I711" s="445"/>
      <c r="J711" s="445"/>
      <c r="K711" s="445"/>
      <c r="L711" s="445"/>
      <c r="M711" s="445"/>
      <c r="N711" s="445"/>
      <c r="O711" s="445"/>
      <c r="P711" s="445"/>
      <c r="Q711" s="445"/>
      <c r="R711" s="445"/>
      <c r="S711" s="445"/>
      <c r="T711" s="445"/>
      <c r="U711" s="445"/>
      <c r="V711" s="445"/>
      <c r="W711" s="445"/>
      <c r="X711" s="445"/>
      <c r="Y711" s="445"/>
      <c r="Z711" s="445"/>
    </row>
    <row r="712" spans="1:26" ht="15.75" x14ac:dyDescent="0.25">
      <c r="A712" s="445"/>
      <c r="B712" s="445"/>
      <c r="C712" s="445"/>
      <c r="D712" s="445"/>
      <c r="E712" s="445"/>
      <c r="F712" s="445"/>
      <c r="G712" s="445"/>
      <c r="H712" s="445"/>
      <c r="I712" s="445"/>
      <c r="J712" s="445"/>
      <c r="K712" s="445"/>
      <c r="L712" s="445"/>
      <c r="M712" s="445"/>
      <c r="N712" s="445"/>
      <c r="O712" s="445"/>
      <c r="P712" s="445"/>
      <c r="Q712" s="445"/>
      <c r="R712" s="445"/>
      <c r="S712" s="445"/>
      <c r="T712" s="445"/>
      <c r="U712" s="445"/>
      <c r="V712" s="445"/>
      <c r="W712" s="445"/>
      <c r="X712" s="445"/>
      <c r="Y712" s="445"/>
      <c r="Z712" s="445"/>
    </row>
    <row r="713" spans="1:26" ht="15.75" x14ac:dyDescent="0.25">
      <c r="A713" s="445"/>
      <c r="B713" s="445"/>
      <c r="C713" s="445"/>
      <c r="D713" s="445"/>
      <c r="E713" s="445"/>
      <c r="F713" s="445"/>
      <c r="G713" s="445"/>
      <c r="H713" s="445"/>
      <c r="I713" s="445"/>
      <c r="J713" s="445"/>
      <c r="K713" s="445"/>
      <c r="L713" s="445"/>
      <c r="M713" s="445"/>
      <c r="N713" s="445"/>
      <c r="O713" s="445"/>
      <c r="P713" s="445"/>
      <c r="Q713" s="445"/>
      <c r="R713" s="445"/>
      <c r="S713" s="445"/>
      <c r="T713" s="445"/>
      <c r="U713" s="445"/>
      <c r="V713" s="445"/>
      <c r="W713" s="445"/>
      <c r="X713" s="445"/>
      <c r="Y713" s="445"/>
      <c r="Z713" s="445"/>
    </row>
    <row r="714" spans="1:26" ht="15.75" x14ac:dyDescent="0.25">
      <c r="A714" s="445"/>
      <c r="B714" s="445"/>
      <c r="C714" s="445"/>
      <c r="D714" s="445"/>
      <c r="E714" s="445"/>
      <c r="F714" s="445"/>
      <c r="G714" s="445"/>
      <c r="H714" s="445"/>
      <c r="I714" s="445"/>
      <c r="J714" s="445"/>
      <c r="K714" s="445"/>
      <c r="L714" s="445"/>
      <c r="M714" s="445"/>
      <c r="N714" s="445"/>
      <c r="O714" s="445"/>
      <c r="P714" s="445"/>
      <c r="Q714" s="445"/>
      <c r="R714" s="445"/>
      <c r="S714" s="445"/>
      <c r="T714" s="445"/>
      <c r="U714" s="445"/>
      <c r="V714" s="445"/>
      <c r="W714" s="445"/>
      <c r="X714" s="445"/>
      <c r="Y714" s="445"/>
      <c r="Z714" s="445"/>
    </row>
    <row r="715" spans="1:26" ht="15.75" x14ac:dyDescent="0.25">
      <c r="A715" s="445"/>
      <c r="B715" s="445"/>
      <c r="C715" s="445"/>
      <c r="D715" s="445"/>
      <c r="E715" s="445"/>
      <c r="F715" s="445"/>
      <c r="G715" s="445"/>
      <c r="H715" s="445"/>
      <c r="I715" s="445"/>
      <c r="J715" s="445"/>
      <c r="K715" s="445"/>
      <c r="L715" s="445"/>
      <c r="M715" s="445"/>
      <c r="N715" s="445"/>
      <c r="O715" s="445"/>
      <c r="P715" s="445"/>
      <c r="Q715" s="445"/>
      <c r="R715" s="445"/>
      <c r="S715" s="445"/>
      <c r="T715" s="445"/>
      <c r="U715" s="445"/>
      <c r="V715" s="445"/>
      <c r="W715" s="445"/>
      <c r="X715" s="445"/>
      <c r="Y715" s="445"/>
      <c r="Z715" s="445"/>
    </row>
    <row r="716" spans="1:26" ht="15.75" x14ac:dyDescent="0.25">
      <c r="A716" s="445"/>
      <c r="B716" s="445"/>
      <c r="C716" s="445"/>
      <c r="D716" s="445"/>
      <c r="E716" s="445"/>
      <c r="F716" s="445"/>
      <c r="G716" s="445"/>
      <c r="H716" s="445"/>
      <c r="I716" s="445"/>
      <c r="J716" s="445"/>
      <c r="K716" s="445"/>
      <c r="L716" s="445"/>
      <c r="M716" s="445"/>
      <c r="N716" s="445"/>
      <c r="O716" s="445"/>
      <c r="P716" s="445"/>
      <c r="Q716" s="445"/>
      <c r="R716" s="445"/>
      <c r="S716" s="445"/>
      <c r="T716" s="445"/>
      <c r="U716" s="445"/>
      <c r="V716" s="445"/>
      <c r="W716" s="445"/>
      <c r="X716" s="445"/>
      <c r="Y716" s="445"/>
      <c r="Z716" s="445"/>
    </row>
    <row r="717" spans="1:26" ht="15.75" x14ac:dyDescent="0.25">
      <c r="A717" s="445"/>
      <c r="B717" s="445"/>
      <c r="C717" s="445"/>
      <c r="D717" s="445"/>
      <c r="E717" s="445"/>
      <c r="F717" s="445"/>
      <c r="G717" s="445"/>
      <c r="H717" s="445"/>
      <c r="I717" s="445"/>
      <c r="J717" s="445"/>
      <c r="K717" s="445"/>
      <c r="L717" s="445"/>
      <c r="M717" s="445"/>
      <c r="N717" s="445"/>
      <c r="O717" s="445"/>
      <c r="P717" s="445"/>
      <c r="Q717" s="445"/>
      <c r="R717" s="445"/>
      <c r="S717" s="445"/>
      <c r="T717" s="445"/>
      <c r="U717" s="445"/>
      <c r="V717" s="445"/>
      <c r="W717" s="445"/>
      <c r="X717" s="445"/>
      <c r="Y717" s="445"/>
      <c r="Z717" s="445"/>
    </row>
    <row r="718" spans="1:26" ht="15.75" x14ac:dyDescent="0.25">
      <c r="A718" s="445"/>
      <c r="B718" s="445"/>
      <c r="C718" s="445"/>
      <c r="D718" s="445"/>
      <c r="E718" s="445"/>
      <c r="F718" s="445"/>
      <c r="G718" s="445"/>
      <c r="H718" s="445"/>
      <c r="I718" s="445"/>
      <c r="J718" s="445"/>
      <c r="K718" s="445"/>
      <c r="L718" s="445"/>
      <c r="M718" s="445"/>
      <c r="N718" s="445"/>
      <c r="O718" s="445"/>
      <c r="P718" s="445"/>
      <c r="Q718" s="445"/>
      <c r="R718" s="445"/>
      <c r="S718" s="445"/>
      <c r="T718" s="445"/>
      <c r="U718" s="445"/>
      <c r="V718" s="445"/>
      <c r="W718" s="445"/>
      <c r="X718" s="445"/>
      <c r="Y718" s="445"/>
      <c r="Z718" s="445"/>
    </row>
    <row r="719" spans="1:26" ht="15.75" x14ac:dyDescent="0.25">
      <c r="A719" s="445"/>
      <c r="B719" s="445"/>
      <c r="C719" s="445"/>
      <c r="D719" s="445"/>
      <c r="E719" s="445"/>
      <c r="F719" s="445"/>
      <c r="G719" s="445"/>
      <c r="H719" s="445"/>
      <c r="I719" s="445"/>
      <c r="J719" s="445"/>
      <c r="K719" s="445"/>
      <c r="L719" s="445"/>
      <c r="M719" s="445"/>
      <c r="N719" s="445"/>
      <c r="O719" s="445"/>
      <c r="P719" s="445"/>
      <c r="Q719" s="445"/>
      <c r="R719" s="445"/>
      <c r="S719" s="445"/>
      <c r="T719" s="445"/>
      <c r="U719" s="445"/>
      <c r="V719" s="445"/>
      <c r="W719" s="445"/>
      <c r="X719" s="445"/>
      <c r="Y719" s="445"/>
      <c r="Z719" s="445"/>
    </row>
    <row r="720" spans="1:26" ht="15.75" x14ac:dyDescent="0.25">
      <c r="A720" s="445"/>
      <c r="B720" s="445"/>
      <c r="C720" s="445"/>
      <c r="D720" s="445"/>
      <c r="E720" s="445"/>
      <c r="F720" s="445"/>
      <c r="G720" s="445"/>
      <c r="H720" s="445"/>
      <c r="I720" s="445"/>
      <c r="J720" s="445"/>
      <c r="K720" s="445"/>
      <c r="L720" s="445"/>
      <c r="M720" s="445"/>
      <c r="N720" s="445"/>
      <c r="O720" s="445"/>
      <c r="P720" s="445"/>
      <c r="Q720" s="445"/>
      <c r="R720" s="445"/>
      <c r="S720" s="445"/>
      <c r="T720" s="445"/>
      <c r="U720" s="445"/>
      <c r="V720" s="445"/>
      <c r="W720" s="445"/>
      <c r="X720" s="445"/>
      <c r="Y720" s="445"/>
      <c r="Z720" s="445"/>
    </row>
    <row r="721" spans="1:26" ht="15.75" x14ac:dyDescent="0.25">
      <c r="A721" s="445"/>
      <c r="B721" s="445"/>
      <c r="C721" s="445"/>
      <c r="D721" s="445"/>
      <c r="E721" s="445"/>
      <c r="F721" s="445"/>
      <c r="G721" s="445"/>
      <c r="H721" s="445"/>
      <c r="I721" s="445"/>
      <c r="J721" s="445"/>
      <c r="K721" s="445"/>
      <c r="L721" s="445"/>
      <c r="M721" s="445"/>
      <c r="N721" s="445"/>
      <c r="O721" s="445"/>
      <c r="P721" s="445"/>
      <c r="Q721" s="445"/>
      <c r="R721" s="445"/>
      <c r="S721" s="445"/>
      <c r="T721" s="445"/>
      <c r="U721" s="445"/>
      <c r="V721" s="445"/>
      <c r="W721" s="445"/>
      <c r="X721" s="445"/>
      <c r="Y721" s="445"/>
      <c r="Z721" s="445"/>
    </row>
    <row r="722" spans="1:26" ht="15.75" x14ac:dyDescent="0.25">
      <c r="A722" s="445"/>
      <c r="B722" s="445"/>
      <c r="C722" s="445"/>
      <c r="D722" s="445"/>
      <c r="E722" s="445"/>
      <c r="F722" s="445"/>
      <c r="G722" s="445"/>
      <c r="H722" s="445"/>
      <c r="I722" s="445"/>
      <c r="J722" s="445"/>
      <c r="K722" s="445"/>
      <c r="L722" s="445"/>
      <c r="M722" s="445"/>
      <c r="N722" s="445"/>
      <c r="O722" s="445"/>
      <c r="P722" s="445"/>
      <c r="Q722" s="445"/>
      <c r="R722" s="445"/>
      <c r="S722" s="445"/>
      <c r="T722" s="445"/>
      <c r="U722" s="445"/>
      <c r="V722" s="445"/>
      <c r="W722" s="445"/>
      <c r="X722" s="445"/>
      <c r="Y722" s="445"/>
      <c r="Z722" s="445"/>
    </row>
    <row r="723" spans="1:26" ht="15.75" x14ac:dyDescent="0.25">
      <c r="A723" s="445"/>
      <c r="B723" s="445"/>
      <c r="C723" s="445"/>
      <c r="D723" s="445"/>
      <c r="E723" s="445"/>
      <c r="F723" s="445"/>
      <c r="G723" s="445"/>
      <c r="H723" s="445"/>
      <c r="I723" s="445"/>
      <c r="J723" s="445"/>
      <c r="K723" s="445"/>
      <c r="L723" s="445"/>
      <c r="M723" s="445"/>
      <c r="N723" s="445"/>
      <c r="O723" s="445"/>
      <c r="P723" s="445"/>
      <c r="Q723" s="445"/>
      <c r="R723" s="445"/>
      <c r="S723" s="445"/>
      <c r="T723" s="445"/>
      <c r="U723" s="445"/>
      <c r="V723" s="445"/>
      <c r="W723" s="445"/>
      <c r="X723" s="445"/>
      <c r="Y723" s="445"/>
      <c r="Z723" s="445"/>
    </row>
    <row r="724" spans="1:26" ht="15.75" x14ac:dyDescent="0.25">
      <c r="A724" s="445"/>
      <c r="B724" s="445"/>
      <c r="C724" s="445"/>
      <c r="D724" s="445"/>
      <c r="E724" s="445"/>
      <c r="F724" s="445"/>
      <c r="G724" s="445"/>
      <c r="H724" s="445"/>
      <c r="I724" s="445"/>
      <c r="J724" s="445"/>
      <c r="K724" s="445"/>
      <c r="L724" s="445"/>
      <c r="M724" s="445"/>
      <c r="N724" s="445"/>
      <c r="O724" s="445"/>
      <c r="P724" s="445"/>
      <c r="Q724" s="445"/>
      <c r="R724" s="445"/>
      <c r="S724" s="445"/>
      <c r="T724" s="445"/>
      <c r="U724" s="445"/>
      <c r="V724" s="445"/>
      <c r="W724" s="445"/>
      <c r="X724" s="445"/>
      <c r="Y724" s="445"/>
      <c r="Z724" s="445"/>
    </row>
    <row r="725" spans="1:26" ht="15.75" x14ac:dyDescent="0.25">
      <c r="A725" s="445"/>
      <c r="B725" s="445"/>
      <c r="C725" s="445"/>
      <c r="D725" s="445"/>
      <c r="E725" s="445"/>
      <c r="F725" s="445"/>
      <c r="G725" s="445"/>
      <c r="H725" s="445"/>
      <c r="I725" s="445"/>
      <c r="J725" s="445"/>
      <c r="K725" s="445"/>
      <c r="L725" s="445"/>
      <c r="M725" s="445"/>
      <c r="N725" s="445"/>
      <c r="O725" s="445"/>
      <c r="P725" s="445"/>
      <c r="Q725" s="445"/>
      <c r="R725" s="445"/>
      <c r="S725" s="445"/>
      <c r="T725" s="445"/>
      <c r="U725" s="445"/>
      <c r="V725" s="445"/>
      <c r="W725" s="445"/>
      <c r="X725" s="445"/>
      <c r="Y725" s="445"/>
      <c r="Z725" s="445"/>
    </row>
    <row r="726" spans="1:26" ht="15.75" x14ac:dyDescent="0.25">
      <c r="A726" s="445"/>
      <c r="B726" s="445"/>
      <c r="C726" s="445"/>
      <c r="D726" s="445"/>
      <c r="E726" s="445"/>
      <c r="F726" s="445"/>
      <c r="G726" s="445"/>
      <c r="H726" s="445"/>
      <c r="I726" s="445"/>
      <c r="J726" s="445"/>
      <c r="K726" s="445"/>
      <c r="L726" s="445"/>
      <c r="M726" s="445"/>
      <c r="N726" s="445"/>
      <c r="O726" s="445"/>
      <c r="P726" s="445"/>
      <c r="Q726" s="445"/>
      <c r="R726" s="445"/>
      <c r="S726" s="445"/>
      <c r="T726" s="445"/>
      <c r="U726" s="445"/>
      <c r="V726" s="445"/>
      <c r="W726" s="445"/>
      <c r="X726" s="445"/>
      <c r="Y726" s="445"/>
      <c r="Z726" s="445"/>
    </row>
    <row r="727" spans="1:26" ht="15.75" x14ac:dyDescent="0.25">
      <c r="A727" s="445"/>
      <c r="B727" s="445"/>
      <c r="C727" s="445"/>
      <c r="D727" s="445"/>
      <c r="E727" s="445"/>
      <c r="F727" s="445"/>
      <c r="G727" s="445"/>
      <c r="H727" s="445"/>
      <c r="I727" s="445"/>
      <c r="J727" s="445"/>
      <c r="K727" s="445"/>
      <c r="L727" s="445"/>
      <c r="M727" s="445"/>
      <c r="N727" s="445"/>
      <c r="O727" s="445"/>
      <c r="P727" s="445"/>
      <c r="Q727" s="445"/>
      <c r="R727" s="445"/>
      <c r="S727" s="445"/>
      <c r="T727" s="445"/>
      <c r="U727" s="445"/>
      <c r="V727" s="445"/>
      <c r="W727" s="445"/>
      <c r="X727" s="445"/>
      <c r="Y727" s="445"/>
      <c r="Z727" s="445"/>
    </row>
    <row r="728" spans="1:26" ht="15.75" x14ac:dyDescent="0.25">
      <c r="A728" s="445"/>
      <c r="B728" s="445"/>
      <c r="C728" s="445"/>
      <c r="D728" s="445"/>
      <c r="E728" s="445"/>
      <c r="F728" s="445"/>
      <c r="G728" s="445"/>
      <c r="H728" s="445"/>
      <c r="I728" s="445"/>
      <c r="J728" s="445"/>
      <c r="K728" s="445"/>
      <c r="L728" s="445"/>
      <c r="M728" s="445"/>
      <c r="N728" s="445"/>
      <c r="O728" s="445"/>
      <c r="P728" s="445"/>
      <c r="Q728" s="445"/>
      <c r="R728" s="445"/>
      <c r="S728" s="445"/>
      <c r="T728" s="445"/>
      <c r="U728" s="445"/>
      <c r="V728" s="445"/>
      <c r="W728" s="445"/>
      <c r="X728" s="445"/>
      <c r="Y728" s="445"/>
      <c r="Z728" s="445"/>
    </row>
    <row r="729" spans="1:26" ht="15.75" x14ac:dyDescent="0.25">
      <c r="A729" s="445"/>
      <c r="B729" s="445"/>
      <c r="C729" s="445"/>
      <c r="D729" s="445"/>
      <c r="E729" s="445"/>
      <c r="F729" s="445"/>
      <c r="G729" s="445"/>
      <c r="H729" s="445"/>
      <c r="I729" s="445"/>
      <c r="J729" s="445"/>
      <c r="K729" s="445"/>
      <c r="L729" s="445"/>
      <c r="M729" s="445"/>
      <c r="N729" s="445"/>
      <c r="O729" s="445"/>
      <c r="P729" s="445"/>
      <c r="Q729" s="445"/>
      <c r="R729" s="445"/>
      <c r="S729" s="445"/>
      <c r="T729" s="445"/>
      <c r="U729" s="445"/>
      <c r="V729" s="445"/>
      <c r="W729" s="445"/>
      <c r="X729" s="445"/>
      <c r="Y729" s="445"/>
      <c r="Z729" s="445"/>
    </row>
    <row r="730" spans="1:26" ht="15.75" x14ac:dyDescent="0.25">
      <c r="A730" s="445"/>
      <c r="B730" s="445"/>
      <c r="C730" s="445"/>
      <c r="D730" s="445"/>
      <c r="E730" s="445"/>
      <c r="F730" s="445"/>
      <c r="G730" s="445"/>
      <c r="H730" s="445"/>
      <c r="I730" s="445"/>
      <c r="J730" s="445"/>
      <c r="K730" s="445"/>
      <c r="L730" s="445"/>
      <c r="M730" s="445"/>
      <c r="N730" s="445"/>
      <c r="O730" s="445"/>
      <c r="P730" s="445"/>
      <c r="Q730" s="445"/>
      <c r="R730" s="445"/>
      <c r="S730" s="445"/>
      <c r="T730" s="445"/>
      <c r="U730" s="445"/>
      <c r="V730" s="445"/>
      <c r="W730" s="445"/>
      <c r="X730" s="445"/>
      <c r="Y730" s="445"/>
      <c r="Z730" s="445"/>
    </row>
    <row r="731" spans="1:26" ht="15.75" x14ac:dyDescent="0.25">
      <c r="A731" s="445"/>
      <c r="B731" s="445"/>
      <c r="C731" s="445"/>
      <c r="D731" s="445"/>
      <c r="E731" s="445"/>
      <c r="F731" s="445"/>
      <c r="G731" s="445"/>
      <c r="H731" s="445"/>
      <c r="I731" s="445"/>
      <c r="J731" s="445"/>
      <c r="K731" s="445"/>
      <c r="L731" s="445"/>
      <c r="M731" s="445"/>
      <c r="N731" s="445"/>
      <c r="O731" s="445"/>
      <c r="P731" s="445"/>
      <c r="Q731" s="445"/>
      <c r="R731" s="445"/>
      <c r="S731" s="445"/>
      <c r="T731" s="445"/>
      <c r="U731" s="445"/>
      <c r="V731" s="445"/>
      <c r="W731" s="445"/>
      <c r="X731" s="445"/>
      <c r="Y731" s="445"/>
      <c r="Z731" s="445"/>
    </row>
    <row r="732" spans="1:26" ht="15.75" x14ac:dyDescent="0.25">
      <c r="A732" s="445"/>
      <c r="B732" s="445"/>
      <c r="C732" s="445"/>
      <c r="D732" s="445"/>
      <c r="E732" s="445"/>
      <c r="F732" s="445"/>
      <c r="G732" s="445"/>
      <c r="H732" s="445"/>
      <c r="I732" s="445"/>
      <c r="J732" s="445"/>
      <c r="K732" s="445"/>
      <c r="L732" s="445"/>
      <c r="M732" s="445"/>
      <c r="N732" s="445"/>
      <c r="O732" s="445"/>
      <c r="P732" s="445"/>
      <c r="Q732" s="445"/>
      <c r="R732" s="445"/>
      <c r="S732" s="445"/>
      <c r="T732" s="445"/>
      <c r="U732" s="445"/>
      <c r="V732" s="445"/>
      <c r="W732" s="445"/>
      <c r="X732" s="445"/>
      <c r="Y732" s="445"/>
      <c r="Z732" s="445"/>
    </row>
    <row r="733" spans="1:26" ht="15.75" x14ac:dyDescent="0.25">
      <c r="A733" s="445"/>
      <c r="B733" s="445"/>
      <c r="C733" s="445"/>
      <c r="D733" s="445"/>
      <c r="E733" s="445"/>
      <c r="F733" s="445"/>
      <c r="G733" s="445"/>
      <c r="H733" s="445"/>
      <c r="I733" s="445"/>
      <c r="J733" s="445"/>
      <c r="K733" s="445"/>
      <c r="L733" s="445"/>
      <c r="M733" s="445"/>
      <c r="N733" s="445"/>
      <c r="O733" s="445"/>
      <c r="P733" s="445"/>
      <c r="Q733" s="445"/>
      <c r="R733" s="445"/>
      <c r="S733" s="445"/>
      <c r="T733" s="445"/>
      <c r="U733" s="445"/>
      <c r="V733" s="445"/>
      <c r="W733" s="445"/>
      <c r="X733" s="445"/>
      <c r="Y733" s="445"/>
      <c r="Z733" s="445"/>
    </row>
    <row r="734" spans="1:26" ht="15.75" x14ac:dyDescent="0.25">
      <c r="A734" s="445"/>
      <c r="B734" s="445"/>
      <c r="C734" s="445"/>
      <c r="D734" s="445"/>
      <c r="E734" s="445"/>
      <c r="F734" s="445"/>
      <c r="G734" s="445"/>
      <c r="H734" s="445"/>
      <c r="I734" s="445"/>
      <c r="J734" s="445"/>
      <c r="K734" s="445"/>
      <c r="L734" s="445"/>
      <c r="M734" s="445"/>
      <c r="N734" s="445"/>
      <c r="O734" s="445"/>
      <c r="P734" s="445"/>
      <c r="Q734" s="445"/>
      <c r="R734" s="445"/>
      <c r="S734" s="445"/>
      <c r="T734" s="445"/>
      <c r="U734" s="445"/>
      <c r="V734" s="445"/>
      <c r="W734" s="445"/>
      <c r="X734" s="445"/>
      <c r="Y734" s="445"/>
      <c r="Z734" s="445"/>
    </row>
    <row r="735" spans="1:26" ht="15.75" x14ac:dyDescent="0.25">
      <c r="A735" s="445"/>
      <c r="B735" s="445"/>
      <c r="C735" s="445"/>
      <c r="D735" s="445"/>
      <c r="E735" s="445"/>
      <c r="F735" s="445"/>
      <c r="G735" s="445"/>
      <c r="H735" s="445"/>
      <c r="I735" s="445"/>
      <c r="J735" s="445"/>
      <c r="K735" s="445"/>
      <c r="L735" s="445"/>
      <c r="M735" s="445"/>
      <c r="N735" s="445"/>
      <c r="O735" s="445"/>
      <c r="P735" s="445"/>
      <c r="Q735" s="445"/>
      <c r="R735" s="445"/>
      <c r="S735" s="445"/>
      <c r="T735" s="445"/>
      <c r="U735" s="445"/>
      <c r="V735" s="445"/>
      <c r="W735" s="445"/>
      <c r="X735" s="445"/>
      <c r="Y735" s="445"/>
      <c r="Z735" s="445"/>
    </row>
    <row r="736" spans="1:26" ht="15.75" x14ac:dyDescent="0.25">
      <c r="A736" s="445"/>
      <c r="B736" s="445"/>
      <c r="C736" s="445"/>
      <c r="D736" s="445"/>
      <c r="E736" s="445"/>
      <c r="F736" s="445"/>
      <c r="G736" s="445"/>
      <c r="H736" s="445"/>
      <c r="I736" s="445"/>
      <c r="J736" s="445"/>
      <c r="K736" s="445"/>
      <c r="L736" s="445"/>
      <c r="M736" s="445"/>
      <c r="N736" s="445"/>
      <c r="O736" s="445"/>
      <c r="P736" s="445"/>
      <c r="Q736" s="445"/>
      <c r="R736" s="445"/>
      <c r="S736" s="445"/>
      <c r="T736" s="445"/>
      <c r="U736" s="445"/>
      <c r="V736" s="445"/>
      <c r="W736" s="445"/>
      <c r="X736" s="445"/>
      <c r="Y736" s="445"/>
      <c r="Z736" s="445"/>
    </row>
    <row r="737" spans="1:26" ht="15.75" x14ac:dyDescent="0.25">
      <c r="A737" s="445"/>
      <c r="B737" s="445"/>
      <c r="C737" s="445"/>
      <c r="D737" s="445"/>
      <c r="E737" s="445"/>
      <c r="F737" s="445"/>
      <c r="G737" s="445"/>
      <c r="H737" s="445"/>
      <c r="I737" s="445"/>
      <c r="J737" s="445"/>
      <c r="K737" s="445"/>
      <c r="L737" s="445"/>
      <c r="M737" s="445"/>
      <c r="N737" s="445"/>
      <c r="O737" s="445"/>
      <c r="P737" s="445"/>
      <c r="Q737" s="445"/>
      <c r="R737" s="445"/>
      <c r="S737" s="445"/>
      <c r="T737" s="445"/>
      <c r="U737" s="445"/>
      <c r="V737" s="445"/>
      <c r="W737" s="445"/>
      <c r="X737" s="445"/>
      <c r="Y737" s="445"/>
      <c r="Z737" s="445"/>
    </row>
    <row r="738" spans="1:26" ht="15.75" x14ac:dyDescent="0.25">
      <c r="A738" s="445"/>
      <c r="B738" s="445"/>
      <c r="C738" s="445"/>
      <c r="D738" s="445"/>
      <c r="E738" s="445"/>
      <c r="F738" s="445"/>
      <c r="G738" s="445"/>
      <c r="H738" s="445"/>
      <c r="I738" s="445"/>
      <c r="J738" s="445"/>
      <c r="K738" s="445"/>
      <c r="L738" s="445"/>
      <c r="M738" s="445"/>
      <c r="N738" s="445"/>
      <c r="O738" s="445"/>
      <c r="P738" s="445"/>
      <c r="Q738" s="445"/>
      <c r="R738" s="445"/>
      <c r="S738" s="445"/>
      <c r="T738" s="445"/>
      <c r="U738" s="445"/>
      <c r="V738" s="445"/>
      <c r="W738" s="445"/>
      <c r="X738" s="445"/>
      <c r="Y738" s="445"/>
      <c r="Z738" s="445"/>
    </row>
    <row r="739" spans="1:26" ht="15.75" x14ac:dyDescent="0.25">
      <c r="A739" s="445"/>
      <c r="B739" s="445"/>
      <c r="C739" s="445"/>
      <c r="D739" s="445"/>
      <c r="E739" s="445"/>
      <c r="F739" s="445"/>
      <c r="G739" s="445"/>
      <c r="H739" s="445"/>
      <c r="I739" s="445"/>
      <c r="J739" s="445"/>
      <c r="K739" s="445"/>
      <c r="L739" s="445"/>
      <c r="M739" s="445"/>
      <c r="N739" s="445"/>
      <c r="O739" s="445"/>
      <c r="P739" s="445"/>
      <c r="Q739" s="445"/>
      <c r="R739" s="445"/>
      <c r="S739" s="445"/>
      <c r="T739" s="445"/>
      <c r="U739" s="445"/>
      <c r="V739" s="445"/>
      <c r="W739" s="445"/>
      <c r="X739" s="445"/>
      <c r="Y739" s="445"/>
      <c r="Z739" s="445"/>
    </row>
    <row r="740" spans="1:26" ht="15.75" x14ac:dyDescent="0.25">
      <c r="A740" s="445"/>
      <c r="B740" s="445"/>
      <c r="C740" s="445"/>
      <c r="D740" s="445"/>
      <c r="E740" s="445"/>
      <c r="F740" s="445"/>
      <c r="G740" s="445"/>
      <c r="H740" s="445"/>
      <c r="I740" s="445"/>
      <c r="J740" s="445"/>
      <c r="K740" s="445"/>
      <c r="L740" s="445"/>
      <c r="M740" s="445"/>
      <c r="N740" s="445"/>
      <c r="O740" s="445"/>
      <c r="P740" s="445"/>
      <c r="Q740" s="445"/>
      <c r="R740" s="445"/>
      <c r="S740" s="445"/>
      <c r="T740" s="445"/>
      <c r="U740" s="445"/>
      <c r="V740" s="445"/>
      <c r="W740" s="445"/>
      <c r="X740" s="445"/>
      <c r="Y740" s="445"/>
      <c r="Z740" s="445"/>
    </row>
    <row r="741" spans="1:26" ht="15.75" x14ac:dyDescent="0.25">
      <c r="A741" s="445"/>
      <c r="B741" s="445"/>
      <c r="C741" s="445"/>
      <c r="D741" s="445"/>
      <c r="E741" s="445"/>
      <c r="F741" s="445"/>
      <c r="G741" s="445"/>
      <c r="H741" s="445"/>
      <c r="I741" s="445"/>
      <c r="J741" s="445"/>
      <c r="K741" s="445"/>
      <c r="L741" s="445"/>
      <c r="M741" s="445"/>
      <c r="N741" s="445"/>
      <c r="O741" s="445"/>
      <c r="P741" s="445"/>
      <c r="Q741" s="445"/>
      <c r="R741" s="445"/>
      <c r="S741" s="445"/>
      <c r="T741" s="445"/>
      <c r="U741" s="445"/>
      <c r="V741" s="445"/>
      <c r="W741" s="445"/>
      <c r="X741" s="445"/>
      <c r="Y741" s="445"/>
      <c r="Z741" s="445"/>
    </row>
    <row r="742" spans="1:26" ht="15.75" x14ac:dyDescent="0.25">
      <c r="A742" s="445"/>
      <c r="B742" s="445"/>
      <c r="C742" s="445"/>
      <c r="D742" s="445"/>
      <c r="E742" s="445"/>
      <c r="F742" s="445"/>
      <c r="G742" s="445"/>
      <c r="H742" s="445"/>
      <c r="I742" s="445"/>
      <c r="J742" s="445"/>
      <c r="K742" s="445"/>
      <c r="L742" s="445"/>
      <c r="M742" s="445"/>
      <c r="N742" s="445"/>
      <c r="O742" s="445"/>
      <c r="P742" s="445"/>
      <c r="Q742" s="445"/>
      <c r="R742" s="445"/>
      <c r="S742" s="445"/>
      <c r="T742" s="445"/>
      <c r="U742" s="445"/>
      <c r="V742" s="445"/>
      <c r="W742" s="445"/>
      <c r="X742" s="445"/>
      <c r="Y742" s="445"/>
      <c r="Z742" s="445"/>
    </row>
    <row r="743" spans="1:26" ht="15.75" x14ac:dyDescent="0.25">
      <c r="A743" s="445"/>
      <c r="B743" s="445"/>
      <c r="C743" s="445"/>
      <c r="D743" s="445"/>
      <c r="E743" s="445"/>
      <c r="F743" s="445"/>
      <c r="G743" s="445"/>
      <c r="H743" s="445"/>
      <c r="I743" s="445"/>
      <c r="J743" s="445"/>
      <c r="K743" s="445"/>
      <c r="L743" s="445"/>
      <c r="M743" s="445"/>
      <c r="N743" s="445"/>
      <c r="O743" s="445"/>
      <c r="P743" s="445"/>
      <c r="Q743" s="445"/>
      <c r="R743" s="445"/>
      <c r="S743" s="445"/>
      <c r="T743" s="445"/>
      <c r="U743" s="445"/>
      <c r="V743" s="445"/>
      <c r="W743" s="445"/>
      <c r="X743" s="445"/>
      <c r="Y743" s="445"/>
      <c r="Z743" s="445"/>
    </row>
    <row r="744" spans="1:26" ht="15.75" x14ac:dyDescent="0.25">
      <c r="A744" s="445"/>
      <c r="B744" s="445"/>
      <c r="C744" s="445"/>
      <c r="D744" s="445"/>
      <c r="E744" s="445"/>
      <c r="F744" s="445"/>
      <c r="G744" s="445"/>
      <c r="H744" s="445"/>
      <c r="I744" s="445"/>
      <c r="J744" s="445"/>
      <c r="K744" s="445"/>
      <c r="L744" s="445"/>
      <c r="M744" s="445"/>
      <c r="N744" s="445"/>
      <c r="O744" s="445"/>
      <c r="P744" s="445"/>
      <c r="Q744" s="445"/>
      <c r="R744" s="445"/>
      <c r="S744" s="445"/>
      <c r="T744" s="445"/>
      <c r="U744" s="445"/>
      <c r="V744" s="445"/>
      <c r="W744" s="445"/>
      <c r="X744" s="445"/>
      <c r="Y744" s="445"/>
      <c r="Z744" s="445"/>
    </row>
    <row r="745" spans="1:26" ht="15.75" x14ac:dyDescent="0.25">
      <c r="A745" s="445"/>
      <c r="B745" s="445"/>
      <c r="C745" s="445"/>
      <c r="D745" s="445"/>
      <c r="E745" s="445"/>
      <c r="F745" s="445"/>
      <c r="G745" s="445"/>
      <c r="H745" s="445"/>
      <c r="I745" s="445"/>
      <c r="J745" s="445"/>
      <c r="K745" s="445"/>
      <c r="L745" s="445"/>
      <c r="M745" s="445"/>
      <c r="N745" s="445"/>
      <c r="O745" s="445"/>
      <c r="P745" s="445"/>
      <c r="Q745" s="445"/>
      <c r="R745" s="445"/>
      <c r="S745" s="445"/>
      <c r="T745" s="445"/>
      <c r="U745" s="445"/>
      <c r="V745" s="445"/>
      <c r="W745" s="445"/>
      <c r="X745" s="445"/>
      <c r="Y745" s="445"/>
      <c r="Z745" s="445"/>
    </row>
    <row r="746" spans="1:26" ht="15.75" x14ac:dyDescent="0.25">
      <c r="A746" s="445"/>
      <c r="B746" s="445"/>
      <c r="C746" s="445"/>
      <c r="D746" s="445"/>
      <c r="E746" s="445"/>
      <c r="F746" s="445"/>
      <c r="G746" s="445"/>
      <c r="H746" s="445"/>
      <c r="I746" s="445"/>
      <c r="J746" s="445"/>
      <c r="K746" s="445"/>
      <c r="L746" s="445"/>
      <c r="M746" s="445"/>
      <c r="N746" s="445"/>
      <c r="O746" s="445"/>
      <c r="P746" s="445"/>
      <c r="Q746" s="445"/>
      <c r="R746" s="445"/>
      <c r="S746" s="445"/>
      <c r="T746" s="445"/>
      <c r="U746" s="445"/>
      <c r="V746" s="445"/>
      <c r="W746" s="445"/>
      <c r="X746" s="445"/>
      <c r="Y746" s="445"/>
      <c r="Z746" s="445"/>
    </row>
    <row r="747" spans="1:26" ht="15.75" x14ac:dyDescent="0.25">
      <c r="A747" s="445"/>
      <c r="B747" s="445"/>
      <c r="C747" s="445"/>
      <c r="D747" s="445"/>
      <c r="E747" s="445"/>
      <c r="F747" s="445"/>
      <c r="G747" s="445"/>
      <c r="H747" s="445"/>
      <c r="I747" s="445"/>
      <c r="J747" s="445"/>
      <c r="K747" s="445"/>
      <c r="L747" s="445"/>
      <c r="M747" s="445"/>
      <c r="N747" s="445"/>
      <c r="O747" s="445"/>
      <c r="P747" s="445"/>
      <c r="Q747" s="445"/>
      <c r="R747" s="445"/>
      <c r="S747" s="445"/>
      <c r="T747" s="445"/>
      <c r="U747" s="445"/>
      <c r="V747" s="445"/>
      <c r="W747" s="445"/>
      <c r="X747" s="445"/>
      <c r="Y747" s="445"/>
      <c r="Z747" s="445"/>
    </row>
    <row r="748" spans="1:26" ht="15.75" x14ac:dyDescent="0.25">
      <c r="A748" s="445"/>
      <c r="B748" s="445"/>
      <c r="C748" s="445"/>
      <c r="D748" s="445"/>
      <c r="E748" s="445"/>
      <c r="F748" s="445"/>
      <c r="G748" s="445"/>
      <c r="H748" s="445"/>
      <c r="I748" s="445"/>
      <c r="J748" s="445"/>
      <c r="K748" s="445"/>
      <c r="L748" s="445"/>
      <c r="M748" s="445"/>
      <c r="N748" s="445"/>
      <c r="O748" s="445"/>
      <c r="P748" s="445"/>
      <c r="Q748" s="445"/>
      <c r="R748" s="445"/>
      <c r="S748" s="445"/>
      <c r="T748" s="445"/>
      <c r="U748" s="445"/>
      <c r="V748" s="445"/>
      <c r="W748" s="445"/>
      <c r="X748" s="445"/>
      <c r="Y748" s="445"/>
      <c r="Z748" s="445"/>
    </row>
    <row r="749" spans="1:26" ht="15.75" x14ac:dyDescent="0.25">
      <c r="A749" s="445"/>
      <c r="B749" s="445"/>
      <c r="C749" s="445"/>
      <c r="D749" s="445"/>
      <c r="E749" s="445"/>
      <c r="F749" s="445"/>
      <c r="G749" s="445"/>
      <c r="H749" s="445"/>
      <c r="I749" s="445"/>
      <c r="J749" s="445"/>
      <c r="K749" s="445"/>
      <c r="L749" s="445"/>
      <c r="M749" s="445"/>
      <c r="N749" s="445"/>
      <c r="O749" s="445"/>
      <c r="P749" s="445"/>
      <c r="Q749" s="445"/>
      <c r="R749" s="445"/>
      <c r="S749" s="445"/>
      <c r="T749" s="445"/>
      <c r="U749" s="445"/>
      <c r="V749" s="445"/>
      <c r="W749" s="445"/>
      <c r="X749" s="445"/>
      <c r="Y749" s="445"/>
      <c r="Z749" s="445"/>
    </row>
    <row r="750" spans="1:26" ht="15.75" x14ac:dyDescent="0.25">
      <c r="A750" s="445"/>
      <c r="B750" s="445"/>
      <c r="C750" s="445"/>
      <c r="D750" s="445"/>
      <c r="E750" s="445"/>
      <c r="F750" s="445"/>
      <c r="G750" s="445"/>
      <c r="H750" s="445"/>
      <c r="I750" s="445"/>
      <c r="J750" s="445"/>
      <c r="K750" s="445"/>
      <c r="L750" s="445"/>
      <c r="M750" s="445"/>
      <c r="N750" s="445"/>
      <c r="O750" s="445"/>
      <c r="P750" s="445"/>
      <c r="Q750" s="445"/>
      <c r="R750" s="445"/>
      <c r="S750" s="445"/>
      <c r="T750" s="445"/>
      <c r="U750" s="445"/>
      <c r="V750" s="445"/>
      <c r="W750" s="445"/>
      <c r="X750" s="445"/>
      <c r="Y750" s="445"/>
      <c r="Z750" s="445"/>
    </row>
    <row r="751" spans="1:26" ht="15.75" x14ac:dyDescent="0.25">
      <c r="A751" s="445"/>
      <c r="B751" s="445"/>
      <c r="C751" s="445"/>
      <c r="D751" s="445"/>
      <c r="E751" s="445"/>
      <c r="F751" s="445"/>
      <c r="G751" s="445"/>
      <c r="H751" s="445"/>
      <c r="I751" s="445"/>
      <c r="J751" s="445"/>
      <c r="K751" s="445"/>
      <c r="L751" s="445"/>
      <c r="M751" s="445"/>
      <c r="N751" s="445"/>
      <c r="O751" s="445"/>
      <c r="P751" s="445"/>
      <c r="Q751" s="445"/>
      <c r="R751" s="445"/>
      <c r="S751" s="445"/>
      <c r="T751" s="445"/>
      <c r="U751" s="445"/>
      <c r="V751" s="445"/>
      <c r="W751" s="445"/>
      <c r="X751" s="445"/>
      <c r="Y751" s="445"/>
      <c r="Z751" s="445"/>
    </row>
    <row r="752" spans="1:26" ht="15.75" x14ac:dyDescent="0.25">
      <c r="A752" s="445"/>
      <c r="B752" s="445"/>
      <c r="C752" s="445"/>
      <c r="D752" s="445"/>
      <c r="E752" s="445"/>
      <c r="F752" s="445"/>
      <c r="G752" s="445"/>
      <c r="H752" s="445"/>
      <c r="I752" s="445"/>
      <c r="J752" s="445"/>
      <c r="K752" s="445"/>
      <c r="L752" s="445"/>
      <c r="M752" s="445"/>
      <c r="N752" s="445"/>
      <c r="O752" s="445"/>
      <c r="P752" s="445"/>
      <c r="Q752" s="445"/>
      <c r="R752" s="445"/>
      <c r="S752" s="445"/>
      <c r="T752" s="445"/>
      <c r="U752" s="445"/>
      <c r="V752" s="445"/>
      <c r="W752" s="445"/>
      <c r="X752" s="445"/>
      <c r="Y752" s="445"/>
      <c r="Z752" s="445"/>
    </row>
    <row r="753" spans="1:26" ht="15.75" x14ac:dyDescent="0.25">
      <c r="A753" s="445"/>
      <c r="B753" s="445"/>
      <c r="C753" s="445"/>
      <c r="D753" s="445"/>
      <c r="E753" s="445"/>
      <c r="F753" s="445"/>
      <c r="G753" s="445"/>
      <c r="H753" s="445"/>
      <c r="I753" s="445"/>
      <c r="J753" s="445"/>
      <c r="K753" s="445"/>
      <c r="L753" s="445"/>
      <c r="M753" s="445"/>
      <c r="N753" s="445"/>
      <c r="O753" s="445"/>
      <c r="P753" s="445"/>
      <c r="Q753" s="445"/>
      <c r="R753" s="445"/>
      <c r="S753" s="445"/>
      <c r="T753" s="445"/>
      <c r="U753" s="445"/>
      <c r="V753" s="445"/>
      <c r="W753" s="445"/>
      <c r="X753" s="445"/>
      <c r="Y753" s="445"/>
      <c r="Z753" s="445"/>
    </row>
    <row r="754" spans="1:26" ht="15.75" x14ac:dyDescent="0.25">
      <c r="A754" s="445"/>
      <c r="B754" s="445"/>
      <c r="C754" s="445"/>
      <c r="D754" s="445"/>
      <c r="E754" s="445"/>
      <c r="F754" s="445"/>
      <c r="G754" s="445"/>
      <c r="H754" s="445"/>
      <c r="I754" s="445"/>
      <c r="J754" s="445"/>
      <c r="K754" s="445"/>
      <c r="L754" s="445"/>
      <c r="M754" s="445"/>
      <c r="N754" s="445"/>
      <c r="O754" s="445"/>
      <c r="P754" s="445"/>
      <c r="Q754" s="445"/>
      <c r="R754" s="445"/>
      <c r="S754" s="445"/>
      <c r="T754" s="445"/>
      <c r="U754" s="445"/>
      <c r="V754" s="445"/>
      <c r="W754" s="445"/>
      <c r="X754" s="445"/>
      <c r="Y754" s="445"/>
      <c r="Z754" s="445"/>
    </row>
    <row r="755" spans="1:26" ht="15.75" x14ac:dyDescent="0.25">
      <c r="A755" s="445"/>
      <c r="B755" s="445"/>
      <c r="C755" s="445"/>
      <c r="D755" s="445"/>
      <c r="E755" s="445"/>
      <c r="F755" s="445"/>
      <c r="G755" s="445"/>
      <c r="H755" s="445"/>
      <c r="I755" s="445"/>
      <c r="J755" s="445"/>
      <c r="K755" s="445"/>
      <c r="L755" s="445"/>
      <c r="M755" s="445"/>
      <c r="N755" s="445"/>
      <c r="O755" s="445"/>
      <c r="P755" s="445"/>
      <c r="Q755" s="445"/>
      <c r="R755" s="445"/>
      <c r="S755" s="445"/>
      <c r="T755" s="445"/>
      <c r="U755" s="445"/>
      <c r="V755" s="445"/>
      <c r="W755" s="445"/>
      <c r="X755" s="445"/>
      <c r="Y755" s="445"/>
      <c r="Z755" s="445"/>
    </row>
    <row r="756" spans="1:26" ht="15.75" x14ac:dyDescent="0.25">
      <c r="A756" s="445"/>
      <c r="B756" s="445"/>
      <c r="C756" s="445"/>
      <c r="D756" s="445"/>
      <c r="E756" s="445"/>
      <c r="F756" s="445"/>
      <c r="G756" s="445"/>
      <c r="H756" s="445"/>
      <c r="I756" s="445"/>
      <c r="J756" s="445"/>
      <c r="K756" s="445"/>
      <c r="L756" s="445"/>
      <c r="M756" s="445"/>
      <c r="N756" s="445"/>
      <c r="O756" s="445"/>
      <c r="P756" s="445"/>
      <c r="Q756" s="445"/>
      <c r="R756" s="445"/>
      <c r="S756" s="445"/>
      <c r="T756" s="445"/>
      <c r="U756" s="445"/>
      <c r="V756" s="445"/>
      <c r="W756" s="445"/>
      <c r="X756" s="445"/>
      <c r="Y756" s="445"/>
      <c r="Z756" s="445"/>
    </row>
    <row r="757" spans="1:26" ht="15.75" x14ac:dyDescent="0.25">
      <c r="A757" s="445"/>
      <c r="B757" s="445"/>
      <c r="C757" s="445"/>
      <c r="D757" s="445"/>
      <c r="E757" s="445"/>
      <c r="F757" s="445"/>
      <c r="G757" s="445"/>
      <c r="H757" s="445"/>
      <c r="I757" s="445"/>
      <c r="J757" s="445"/>
      <c r="K757" s="445"/>
      <c r="L757" s="445"/>
      <c r="M757" s="445"/>
      <c r="N757" s="445"/>
      <c r="O757" s="445"/>
      <c r="P757" s="445"/>
      <c r="Q757" s="445"/>
      <c r="R757" s="445"/>
      <c r="S757" s="445"/>
      <c r="T757" s="445"/>
      <c r="U757" s="445"/>
      <c r="V757" s="445"/>
      <c r="W757" s="445"/>
      <c r="X757" s="445"/>
      <c r="Y757" s="445"/>
      <c r="Z757" s="445"/>
    </row>
    <row r="758" spans="1:26" ht="15.75" x14ac:dyDescent="0.25">
      <c r="A758" s="445"/>
      <c r="B758" s="445"/>
      <c r="C758" s="445"/>
      <c r="D758" s="445"/>
      <c r="E758" s="445"/>
      <c r="F758" s="445"/>
      <c r="G758" s="445"/>
      <c r="H758" s="445"/>
      <c r="I758" s="445"/>
      <c r="J758" s="445"/>
      <c r="K758" s="445"/>
      <c r="L758" s="445"/>
      <c r="M758" s="445"/>
      <c r="N758" s="445"/>
      <c r="O758" s="445"/>
      <c r="P758" s="445"/>
      <c r="Q758" s="445"/>
      <c r="R758" s="445"/>
      <c r="S758" s="445"/>
      <c r="T758" s="445"/>
      <c r="U758" s="445"/>
      <c r="V758" s="445"/>
      <c r="W758" s="445"/>
      <c r="X758" s="445"/>
      <c r="Y758" s="445"/>
      <c r="Z758" s="445"/>
    </row>
    <row r="759" spans="1:26" ht="15.75" x14ac:dyDescent="0.25">
      <c r="A759" s="445"/>
      <c r="B759" s="445"/>
      <c r="C759" s="445"/>
      <c r="D759" s="445"/>
      <c r="E759" s="445"/>
      <c r="F759" s="445"/>
      <c r="G759" s="445"/>
      <c r="H759" s="445"/>
      <c r="I759" s="445"/>
      <c r="J759" s="445"/>
      <c r="K759" s="445"/>
      <c r="L759" s="445"/>
      <c r="M759" s="445"/>
      <c r="N759" s="445"/>
      <c r="O759" s="445"/>
      <c r="P759" s="445"/>
      <c r="Q759" s="445"/>
      <c r="R759" s="445"/>
      <c r="S759" s="445"/>
      <c r="T759" s="445"/>
      <c r="U759" s="445"/>
      <c r="V759" s="445"/>
      <c r="W759" s="445"/>
      <c r="X759" s="445"/>
      <c r="Y759" s="445"/>
      <c r="Z759" s="445"/>
    </row>
    <row r="760" spans="1:26" ht="15.75" x14ac:dyDescent="0.25">
      <c r="A760" s="445"/>
      <c r="B760" s="445"/>
      <c r="C760" s="445"/>
      <c r="D760" s="445"/>
      <c r="E760" s="445"/>
      <c r="F760" s="445"/>
      <c r="G760" s="445"/>
      <c r="H760" s="445"/>
      <c r="I760" s="445"/>
      <c r="J760" s="445"/>
      <c r="K760" s="445"/>
      <c r="L760" s="445"/>
      <c r="M760" s="445"/>
      <c r="N760" s="445"/>
      <c r="O760" s="445"/>
      <c r="P760" s="445"/>
      <c r="Q760" s="445"/>
      <c r="R760" s="445"/>
      <c r="S760" s="445"/>
      <c r="T760" s="445"/>
      <c r="U760" s="445"/>
      <c r="V760" s="445"/>
      <c r="W760" s="445"/>
      <c r="X760" s="445"/>
      <c r="Y760" s="445"/>
      <c r="Z760" s="445"/>
    </row>
    <row r="761" spans="1:26" ht="15.75" x14ac:dyDescent="0.25">
      <c r="A761" s="445"/>
      <c r="B761" s="445"/>
      <c r="C761" s="445"/>
      <c r="D761" s="445"/>
      <c r="E761" s="445"/>
      <c r="F761" s="445"/>
      <c r="G761" s="445"/>
      <c r="H761" s="445"/>
      <c r="I761" s="445"/>
      <c r="J761" s="445"/>
      <c r="K761" s="445"/>
      <c r="L761" s="445"/>
      <c r="M761" s="445"/>
      <c r="N761" s="445"/>
      <c r="O761" s="445"/>
      <c r="P761" s="445"/>
      <c r="Q761" s="445"/>
      <c r="R761" s="445"/>
      <c r="S761" s="445"/>
      <c r="T761" s="445"/>
      <c r="U761" s="445"/>
      <c r="V761" s="445"/>
      <c r="W761" s="445"/>
      <c r="X761" s="445"/>
      <c r="Y761" s="445"/>
      <c r="Z761" s="445"/>
    </row>
    <row r="762" spans="1:26" ht="15.75" x14ac:dyDescent="0.25">
      <c r="A762" s="445"/>
      <c r="B762" s="445"/>
      <c r="C762" s="445"/>
      <c r="D762" s="445"/>
      <c r="E762" s="445"/>
      <c r="F762" s="445"/>
      <c r="G762" s="445"/>
      <c r="H762" s="445"/>
      <c r="I762" s="445"/>
      <c r="J762" s="445"/>
      <c r="K762" s="445"/>
      <c r="L762" s="445"/>
      <c r="M762" s="445"/>
      <c r="N762" s="445"/>
      <c r="O762" s="445"/>
      <c r="P762" s="445"/>
      <c r="Q762" s="445"/>
      <c r="R762" s="445"/>
      <c r="S762" s="445"/>
      <c r="T762" s="445"/>
      <c r="U762" s="445"/>
      <c r="V762" s="445"/>
      <c r="W762" s="445"/>
      <c r="X762" s="445"/>
      <c r="Y762" s="445"/>
      <c r="Z762" s="445"/>
    </row>
    <row r="763" spans="1:26" ht="15.75" x14ac:dyDescent="0.25">
      <c r="A763" s="445"/>
      <c r="B763" s="445"/>
      <c r="C763" s="445"/>
      <c r="D763" s="445"/>
      <c r="E763" s="445"/>
      <c r="F763" s="445"/>
      <c r="G763" s="445"/>
      <c r="H763" s="445"/>
      <c r="I763" s="445"/>
      <c r="J763" s="445"/>
      <c r="K763" s="445"/>
      <c r="L763" s="445"/>
      <c r="M763" s="445"/>
      <c r="N763" s="445"/>
      <c r="O763" s="445"/>
      <c r="P763" s="445"/>
      <c r="Q763" s="445"/>
      <c r="R763" s="445"/>
      <c r="S763" s="445"/>
      <c r="T763" s="445"/>
      <c r="U763" s="445"/>
      <c r="V763" s="445"/>
      <c r="W763" s="445"/>
      <c r="X763" s="445"/>
      <c r="Y763" s="445"/>
      <c r="Z763" s="445"/>
    </row>
    <row r="764" spans="1:26" ht="15.75" x14ac:dyDescent="0.25">
      <c r="A764" s="445"/>
      <c r="B764" s="445"/>
      <c r="C764" s="445"/>
      <c r="D764" s="445"/>
      <c r="E764" s="445"/>
      <c r="F764" s="445"/>
      <c r="G764" s="445"/>
      <c r="H764" s="445"/>
      <c r="I764" s="445"/>
      <c r="J764" s="445"/>
      <c r="K764" s="445"/>
      <c r="L764" s="445"/>
      <c r="M764" s="445"/>
      <c r="N764" s="445"/>
      <c r="O764" s="445"/>
      <c r="P764" s="445"/>
      <c r="Q764" s="445"/>
      <c r="R764" s="445"/>
      <c r="S764" s="445"/>
      <c r="T764" s="445"/>
      <c r="U764" s="445"/>
      <c r="V764" s="445"/>
      <c r="W764" s="445"/>
      <c r="X764" s="445"/>
      <c r="Y764" s="445"/>
      <c r="Z764" s="445"/>
    </row>
    <row r="765" spans="1:26" ht="15.75" x14ac:dyDescent="0.25">
      <c r="A765" s="445"/>
      <c r="B765" s="445"/>
      <c r="C765" s="445"/>
      <c r="D765" s="445"/>
      <c r="E765" s="445"/>
      <c r="F765" s="445"/>
      <c r="G765" s="445"/>
      <c r="H765" s="445"/>
      <c r="I765" s="445"/>
      <c r="J765" s="445"/>
      <c r="K765" s="445"/>
      <c r="L765" s="445"/>
      <c r="M765" s="445"/>
      <c r="N765" s="445"/>
      <c r="O765" s="445"/>
      <c r="P765" s="445"/>
      <c r="Q765" s="445"/>
      <c r="R765" s="445"/>
      <c r="S765" s="445"/>
      <c r="T765" s="445"/>
      <c r="U765" s="445"/>
      <c r="V765" s="445"/>
      <c r="W765" s="445"/>
      <c r="X765" s="445"/>
      <c r="Y765" s="445"/>
      <c r="Z765" s="445"/>
    </row>
    <row r="766" spans="1:26" ht="15.75" x14ac:dyDescent="0.25">
      <c r="A766" s="445"/>
      <c r="B766" s="445"/>
      <c r="C766" s="445"/>
      <c r="D766" s="445"/>
      <c r="E766" s="445"/>
      <c r="F766" s="445"/>
      <c r="G766" s="445"/>
      <c r="H766" s="445"/>
      <c r="I766" s="445"/>
      <c r="J766" s="445"/>
      <c r="K766" s="445"/>
      <c r="L766" s="445"/>
      <c r="M766" s="445"/>
      <c r="N766" s="445"/>
      <c r="O766" s="445"/>
      <c r="P766" s="445"/>
      <c r="Q766" s="445"/>
      <c r="R766" s="445"/>
      <c r="S766" s="445"/>
      <c r="T766" s="445"/>
      <c r="U766" s="445"/>
      <c r="V766" s="445"/>
      <c r="W766" s="445"/>
      <c r="X766" s="445"/>
      <c r="Y766" s="445"/>
      <c r="Z766" s="445"/>
    </row>
    <row r="767" spans="1:26" ht="15.75" x14ac:dyDescent="0.25">
      <c r="A767" s="445"/>
      <c r="B767" s="445"/>
      <c r="C767" s="445"/>
      <c r="D767" s="445"/>
      <c r="E767" s="445"/>
      <c r="F767" s="445"/>
      <c r="G767" s="445"/>
      <c r="H767" s="445"/>
      <c r="I767" s="445"/>
      <c r="J767" s="445"/>
      <c r="K767" s="445"/>
      <c r="L767" s="445"/>
      <c r="M767" s="445"/>
      <c r="N767" s="445"/>
      <c r="O767" s="445"/>
      <c r="P767" s="445"/>
      <c r="Q767" s="445"/>
      <c r="R767" s="445"/>
      <c r="S767" s="445"/>
      <c r="T767" s="445"/>
      <c r="U767" s="445"/>
      <c r="V767" s="445"/>
      <c r="W767" s="445"/>
      <c r="X767" s="445"/>
      <c r="Y767" s="445"/>
      <c r="Z767" s="445"/>
    </row>
    <row r="768" spans="1:26" ht="15.75" x14ac:dyDescent="0.25">
      <c r="A768" s="445"/>
      <c r="B768" s="445"/>
      <c r="C768" s="445"/>
      <c r="D768" s="445"/>
      <c r="E768" s="445"/>
      <c r="F768" s="445"/>
      <c r="G768" s="445"/>
      <c r="H768" s="445"/>
      <c r="I768" s="445"/>
      <c r="J768" s="445"/>
      <c r="K768" s="445"/>
      <c r="L768" s="445"/>
      <c r="M768" s="445"/>
      <c r="N768" s="445"/>
      <c r="O768" s="445"/>
      <c r="P768" s="445"/>
      <c r="Q768" s="445"/>
      <c r="R768" s="445"/>
      <c r="S768" s="445"/>
      <c r="T768" s="445"/>
      <c r="U768" s="445"/>
      <c r="V768" s="445"/>
      <c r="W768" s="445"/>
      <c r="X768" s="445"/>
      <c r="Y768" s="445"/>
      <c r="Z768" s="445"/>
    </row>
    <row r="769" spans="1:26" ht="15.75" x14ac:dyDescent="0.25">
      <c r="A769" s="445"/>
      <c r="B769" s="445"/>
      <c r="C769" s="445"/>
      <c r="D769" s="445"/>
      <c r="E769" s="445"/>
      <c r="F769" s="445"/>
      <c r="G769" s="445"/>
      <c r="H769" s="445"/>
      <c r="I769" s="445"/>
      <c r="J769" s="445"/>
      <c r="K769" s="445"/>
      <c r="L769" s="445"/>
      <c r="M769" s="445"/>
      <c r="N769" s="445"/>
      <c r="O769" s="445"/>
      <c r="P769" s="445"/>
      <c r="Q769" s="445"/>
      <c r="R769" s="445"/>
      <c r="S769" s="445"/>
      <c r="T769" s="445"/>
      <c r="U769" s="445"/>
      <c r="V769" s="445"/>
      <c r="W769" s="445"/>
      <c r="X769" s="445"/>
      <c r="Y769" s="445"/>
      <c r="Z769" s="445"/>
    </row>
    <row r="770" spans="1:26" ht="15.75" x14ac:dyDescent="0.25">
      <c r="A770" s="445"/>
      <c r="B770" s="445"/>
      <c r="C770" s="445"/>
      <c r="D770" s="445"/>
      <c r="E770" s="445"/>
      <c r="F770" s="445"/>
      <c r="G770" s="445"/>
      <c r="H770" s="445"/>
      <c r="I770" s="445"/>
      <c r="J770" s="445"/>
      <c r="K770" s="445"/>
      <c r="L770" s="445"/>
      <c r="M770" s="445"/>
      <c r="N770" s="445"/>
      <c r="O770" s="445"/>
      <c r="P770" s="445"/>
      <c r="Q770" s="445"/>
      <c r="R770" s="445"/>
      <c r="S770" s="445"/>
      <c r="T770" s="445"/>
      <c r="U770" s="445"/>
      <c r="V770" s="445"/>
      <c r="W770" s="445"/>
      <c r="X770" s="445"/>
      <c r="Y770" s="445"/>
      <c r="Z770" s="445"/>
    </row>
    <row r="771" spans="1:26" ht="15.75" x14ac:dyDescent="0.25">
      <c r="A771" s="445"/>
      <c r="B771" s="445"/>
      <c r="C771" s="445"/>
      <c r="D771" s="445"/>
      <c r="E771" s="445"/>
      <c r="F771" s="445"/>
      <c r="G771" s="445"/>
      <c r="H771" s="445"/>
      <c r="I771" s="445"/>
      <c r="J771" s="445"/>
      <c r="K771" s="445"/>
      <c r="L771" s="445"/>
      <c r="M771" s="445"/>
      <c r="N771" s="445"/>
      <c r="O771" s="445"/>
      <c r="P771" s="445"/>
      <c r="Q771" s="445"/>
      <c r="R771" s="445"/>
      <c r="S771" s="445"/>
      <c r="T771" s="445"/>
      <c r="U771" s="445"/>
      <c r="V771" s="445"/>
      <c r="W771" s="445"/>
      <c r="X771" s="445"/>
      <c r="Y771" s="445"/>
      <c r="Z771" s="445"/>
    </row>
    <row r="772" spans="1:26" ht="15.75" x14ac:dyDescent="0.25">
      <c r="A772" s="445"/>
      <c r="B772" s="445"/>
      <c r="C772" s="445"/>
      <c r="D772" s="445"/>
      <c r="E772" s="445"/>
      <c r="F772" s="445"/>
      <c r="G772" s="445"/>
      <c r="H772" s="445"/>
      <c r="I772" s="445"/>
      <c r="J772" s="445"/>
      <c r="K772" s="445"/>
      <c r="L772" s="445"/>
      <c r="M772" s="445"/>
      <c r="N772" s="445"/>
      <c r="O772" s="445"/>
      <c r="P772" s="445"/>
      <c r="Q772" s="445"/>
      <c r="R772" s="445"/>
      <c r="S772" s="445"/>
      <c r="T772" s="445"/>
      <c r="U772" s="445"/>
      <c r="V772" s="445"/>
      <c r="W772" s="445"/>
      <c r="X772" s="445"/>
      <c r="Y772" s="445"/>
      <c r="Z772" s="445"/>
    </row>
    <row r="773" spans="1:26" ht="15.75" x14ac:dyDescent="0.25">
      <c r="A773" s="445"/>
      <c r="B773" s="445"/>
      <c r="C773" s="445"/>
      <c r="D773" s="445"/>
      <c r="E773" s="445"/>
      <c r="F773" s="445"/>
      <c r="G773" s="445"/>
      <c r="H773" s="445"/>
      <c r="I773" s="445"/>
      <c r="J773" s="445"/>
      <c r="K773" s="445"/>
      <c r="L773" s="445"/>
      <c r="M773" s="445"/>
      <c r="N773" s="445"/>
      <c r="O773" s="445"/>
      <c r="P773" s="445"/>
      <c r="Q773" s="445"/>
      <c r="R773" s="445"/>
      <c r="S773" s="445"/>
      <c r="T773" s="445"/>
      <c r="U773" s="445"/>
      <c r="V773" s="445"/>
      <c r="W773" s="445"/>
      <c r="X773" s="445"/>
      <c r="Y773" s="445"/>
      <c r="Z773" s="445"/>
    </row>
    <row r="774" spans="1:26" ht="15.75" x14ac:dyDescent="0.25">
      <c r="A774" s="445"/>
      <c r="B774" s="445"/>
      <c r="C774" s="445"/>
      <c r="D774" s="445"/>
      <c r="E774" s="445"/>
      <c r="F774" s="445"/>
      <c r="G774" s="445"/>
      <c r="H774" s="445"/>
      <c r="I774" s="445"/>
      <c r="J774" s="445"/>
      <c r="K774" s="445"/>
      <c r="L774" s="445"/>
      <c r="M774" s="445"/>
      <c r="N774" s="445"/>
      <c r="O774" s="445"/>
      <c r="P774" s="445"/>
      <c r="Q774" s="445"/>
      <c r="R774" s="445"/>
      <c r="S774" s="445"/>
      <c r="T774" s="445"/>
      <c r="U774" s="445"/>
      <c r="V774" s="445"/>
      <c r="W774" s="445"/>
      <c r="X774" s="445"/>
      <c r="Y774" s="445"/>
      <c r="Z774" s="445"/>
    </row>
    <row r="775" spans="1:26" ht="15.75" x14ac:dyDescent="0.25">
      <c r="A775" s="445"/>
      <c r="B775" s="445"/>
      <c r="C775" s="445"/>
      <c r="D775" s="445"/>
      <c r="E775" s="445"/>
      <c r="F775" s="445"/>
      <c r="G775" s="445"/>
      <c r="H775" s="445"/>
      <c r="I775" s="445"/>
      <c r="J775" s="445"/>
      <c r="K775" s="445"/>
      <c r="L775" s="445"/>
      <c r="M775" s="445"/>
      <c r="N775" s="445"/>
      <c r="O775" s="445"/>
      <c r="P775" s="445"/>
      <c r="Q775" s="445"/>
      <c r="R775" s="445"/>
      <c r="S775" s="445"/>
      <c r="T775" s="445"/>
      <c r="U775" s="445"/>
      <c r="V775" s="445"/>
      <c r="W775" s="445"/>
      <c r="X775" s="445"/>
      <c r="Y775" s="445"/>
      <c r="Z775" s="445"/>
    </row>
    <row r="776" spans="1:26" ht="15.75" x14ac:dyDescent="0.25">
      <c r="A776" s="445"/>
      <c r="B776" s="445"/>
      <c r="C776" s="445"/>
      <c r="D776" s="445"/>
      <c r="E776" s="445"/>
      <c r="F776" s="445"/>
      <c r="G776" s="445"/>
      <c r="H776" s="445"/>
      <c r="I776" s="445"/>
      <c r="J776" s="445"/>
      <c r="K776" s="445"/>
      <c r="L776" s="445"/>
      <c r="M776" s="445"/>
      <c r="N776" s="445"/>
      <c r="O776" s="445"/>
      <c r="P776" s="445"/>
      <c r="Q776" s="445"/>
      <c r="R776" s="445"/>
      <c r="S776" s="445"/>
      <c r="T776" s="445"/>
      <c r="U776" s="445"/>
      <c r="V776" s="445"/>
      <c r="W776" s="445"/>
      <c r="X776" s="445"/>
      <c r="Y776" s="445"/>
      <c r="Z776" s="445"/>
    </row>
    <row r="777" spans="1:26" ht="15.75" x14ac:dyDescent="0.25">
      <c r="A777" s="445"/>
      <c r="B777" s="445"/>
      <c r="C777" s="445"/>
      <c r="D777" s="445"/>
      <c r="E777" s="445"/>
      <c r="F777" s="445"/>
      <c r="G777" s="445"/>
      <c r="H777" s="445"/>
      <c r="I777" s="445"/>
      <c r="J777" s="445"/>
      <c r="K777" s="445"/>
      <c r="L777" s="445"/>
      <c r="M777" s="445"/>
      <c r="N777" s="445"/>
      <c r="O777" s="445"/>
      <c r="P777" s="445"/>
      <c r="Q777" s="445"/>
      <c r="R777" s="445"/>
      <c r="S777" s="445"/>
      <c r="T777" s="445"/>
      <c r="U777" s="445"/>
      <c r="V777" s="445"/>
      <c r="W777" s="445"/>
      <c r="X777" s="445"/>
      <c r="Y777" s="445"/>
      <c r="Z777" s="445"/>
    </row>
    <row r="778" spans="1:26" ht="15.75" x14ac:dyDescent="0.25">
      <c r="A778" s="445"/>
      <c r="B778" s="445"/>
      <c r="C778" s="445"/>
      <c r="D778" s="445"/>
      <c r="E778" s="445"/>
      <c r="F778" s="445"/>
      <c r="G778" s="445"/>
      <c r="H778" s="445"/>
      <c r="I778" s="445"/>
      <c r="J778" s="445"/>
      <c r="K778" s="445"/>
      <c r="L778" s="445"/>
      <c r="M778" s="445"/>
      <c r="N778" s="445"/>
      <c r="O778" s="445"/>
      <c r="P778" s="445"/>
      <c r="Q778" s="445"/>
      <c r="R778" s="445"/>
      <c r="S778" s="445"/>
      <c r="T778" s="445"/>
      <c r="U778" s="445"/>
      <c r="V778" s="445"/>
      <c r="W778" s="445"/>
      <c r="X778" s="445"/>
      <c r="Y778" s="445"/>
      <c r="Z778" s="445"/>
    </row>
    <row r="779" spans="1:26" ht="15.75" x14ac:dyDescent="0.25">
      <c r="A779" s="445"/>
      <c r="B779" s="445"/>
      <c r="C779" s="445"/>
      <c r="D779" s="445"/>
      <c r="E779" s="445"/>
      <c r="F779" s="445"/>
      <c r="G779" s="445"/>
      <c r="H779" s="445"/>
      <c r="I779" s="445"/>
      <c r="J779" s="445"/>
      <c r="K779" s="445"/>
      <c r="L779" s="445"/>
      <c r="M779" s="445"/>
      <c r="N779" s="445"/>
      <c r="O779" s="445"/>
      <c r="P779" s="445"/>
      <c r="Q779" s="445"/>
      <c r="R779" s="445"/>
      <c r="S779" s="445"/>
      <c r="T779" s="445"/>
      <c r="U779" s="445"/>
      <c r="V779" s="445"/>
      <c r="W779" s="445"/>
      <c r="X779" s="445"/>
      <c r="Y779" s="445"/>
      <c r="Z779" s="445"/>
    </row>
    <row r="780" spans="1:26" ht="15.75" x14ac:dyDescent="0.25">
      <c r="A780" s="445"/>
      <c r="B780" s="445"/>
      <c r="C780" s="445"/>
      <c r="D780" s="445"/>
      <c r="E780" s="445"/>
      <c r="F780" s="445"/>
      <c r="G780" s="445"/>
      <c r="H780" s="445"/>
      <c r="I780" s="445"/>
      <c r="J780" s="445"/>
      <c r="K780" s="445"/>
      <c r="L780" s="445"/>
      <c r="M780" s="445"/>
      <c r="N780" s="445"/>
      <c r="O780" s="445"/>
      <c r="P780" s="445"/>
      <c r="Q780" s="445"/>
      <c r="R780" s="445"/>
      <c r="S780" s="445"/>
      <c r="T780" s="445"/>
      <c r="U780" s="445"/>
      <c r="V780" s="445"/>
      <c r="W780" s="445"/>
      <c r="X780" s="445"/>
      <c r="Y780" s="445"/>
      <c r="Z780" s="445"/>
    </row>
    <row r="781" spans="1:26" ht="15.75" x14ac:dyDescent="0.25">
      <c r="A781" s="445"/>
      <c r="B781" s="445"/>
      <c r="C781" s="445"/>
      <c r="D781" s="445"/>
      <c r="E781" s="445"/>
      <c r="F781" s="445"/>
      <c r="G781" s="445"/>
      <c r="H781" s="445"/>
      <c r="I781" s="445"/>
      <c r="J781" s="445"/>
      <c r="K781" s="445"/>
      <c r="L781" s="445"/>
      <c r="M781" s="445"/>
      <c r="N781" s="445"/>
      <c r="O781" s="445"/>
      <c r="P781" s="445"/>
      <c r="Q781" s="445"/>
      <c r="R781" s="445"/>
      <c r="S781" s="445"/>
      <c r="T781" s="445"/>
      <c r="U781" s="445"/>
      <c r="V781" s="445"/>
      <c r="W781" s="445"/>
      <c r="X781" s="445"/>
      <c r="Y781" s="445"/>
      <c r="Z781" s="445"/>
    </row>
    <row r="782" spans="1:26" ht="15.75" x14ac:dyDescent="0.25">
      <c r="A782" s="445"/>
      <c r="B782" s="445"/>
      <c r="C782" s="445"/>
      <c r="D782" s="445"/>
      <c r="E782" s="445"/>
      <c r="F782" s="445"/>
      <c r="G782" s="445"/>
      <c r="H782" s="445"/>
      <c r="I782" s="445"/>
      <c r="J782" s="445"/>
      <c r="K782" s="445"/>
      <c r="L782" s="445"/>
      <c r="M782" s="445"/>
      <c r="N782" s="445"/>
      <c r="O782" s="445"/>
      <c r="P782" s="445"/>
      <c r="Q782" s="445"/>
      <c r="R782" s="445"/>
      <c r="S782" s="445"/>
      <c r="T782" s="445"/>
      <c r="U782" s="445"/>
      <c r="V782" s="445"/>
      <c r="W782" s="445"/>
      <c r="X782" s="445"/>
      <c r="Y782" s="445"/>
      <c r="Z782" s="445"/>
    </row>
    <row r="783" spans="1:26" ht="15.75" x14ac:dyDescent="0.25">
      <c r="A783" s="445"/>
      <c r="B783" s="445"/>
      <c r="C783" s="445"/>
      <c r="D783" s="445"/>
      <c r="E783" s="445"/>
      <c r="F783" s="445"/>
      <c r="G783" s="445"/>
      <c r="H783" s="445"/>
      <c r="I783" s="445"/>
      <c r="J783" s="445"/>
      <c r="K783" s="445"/>
      <c r="L783" s="445"/>
      <c r="M783" s="445"/>
      <c r="N783" s="445"/>
      <c r="O783" s="445"/>
      <c r="P783" s="445"/>
      <c r="Q783" s="445"/>
      <c r="R783" s="445"/>
      <c r="S783" s="445"/>
      <c r="T783" s="445"/>
      <c r="U783" s="445"/>
      <c r="V783" s="445"/>
      <c r="W783" s="445"/>
      <c r="X783" s="445"/>
      <c r="Y783" s="445"/>
      <c r="Z783" s="445"/>
    </row>
    <row r="784" spans="1:26" ht="15.75" x14ac:dyDescent="0.25">
      <c r="A784" s="445"/>
      <c r="B784" s="445"/>
      <c r="C784" s="445"/>
      <c r="D784" s="445"/>
      <c r="E784" s="445"/>
      <c r="F784" s="445"/>
      <c r="G784" s="445"/>
      <c r="H784" s="445"/>
      <c r="I784" s="445"/>
      <c r="J784" s="445"/>
      <c r="K784" s="445"/>
      <c r="L784" s="445"/>
      <c r="M784" s="445"/>
      <c r="N784" s="445"/>
      <c r="O784" s="445"/>
      <c r="P784" s="445"/>
      <c r="Q784" s="445"/>
      <c r="R784" s="445"/>
      <c r="S784" s="445"/>
      <c r="T784" s="445"/>
      <c r="U784" s="445"/>
      <c r="V784" s="445"/>
      <c r="W784" s="445"/>
      <c r="X784" s="445"/>
      <c r="Y784" s="445"/>
      <c r="Z784" s="445"/>
    </row>
    <row r="785" spans="1:26" ht="15.75" x14ac:dyDescent="0.25">
      <c r="A785" s="445"/>
      <c r="B785" s="445"/>
      <c r="C785" s="445"/>
      <c r="D785" s="445"/>
      <c r="E785" s="445"/>
      <c r="F785" s="445"/>
      <c r="G785" s="445"/>
      <c r="H785" s="445"/>
      <c r="I785" s="445"/>
      <c r="J785" s="445"/>
      <c r="K785" s="445"/>
      <c r="L785" s="445"/>
      <c r="M785" s="445"/>
      <c r="N785" s="445"/>
      <c r="O785" s="445"/>
      <c r="P785" s="445"/>
      <c r="Q785" s="445"/>
      <c r="R785" s="445"/>
      <c r="S785" s="445"/>
      <c r="T785" s="445"/>
      <c r="U785" s="445"/>
      <c r="V785" s="445"/>
      <c r="W785" s="445"/>
      <c r="X785" s="445"/>
      <c r="Y785" s="445"/>
      <c r="Z785" s="445"/>
    </row>
    <row r="786" spans="1:26" ht="15.75" x14ac:dyDescent="0.25">
      <c r="A786" s="445"/>
      <c r="B786" s="445"/>
      <c r="C786" s="445"/>
      <c r="D786" s="445"/>
      <c r="E786" s="445"/>
      <c r="F786" s="445"/>
      <c r="G786" s="445"/>
      <c r="H786" s="445"/>
      <c r="I786" s="445"/>
      <c r="J786" s="445"/>
      <c r="K786" s="445"/>
      <c r="L786" s="445"/>
      <c r="M786" s="445"/>
      <c r="N786" s="445"/>
      <c r="O786" s="445"/>
      <c r="P786" s="445"/>
      <c r="Q786" s="445"/>
      <c r="R786" s="445"/>
      <c r="S786" s="445"/>
      <c r="T786" s="445"/>
      <c r="U786" s="445"/>
      <c r="V786" s="445"/>
      <c r="W786" s="445"/>
      <c r="X786" s="445"/>
      <c r="Y786" s="445"/>
      <c r="Z786" s="445"/>
    </row>
    <row r="787" spans="1:26" ht="15.75" x14ac:dyDescent="0.25">
      <c r="A787" s="445"/>
      <c r="B787" s="445"/>
      <c r="C787" s="445"/>
      <c r="D787" s="445"/>
      <c r="E787" s="445"/>
      <c r="F787" s="445"/>
      <c r="G787" s="445"/>
      <c r="H787" s="445"/>
      <c r="I787" s="445"/>
      <c r="J787" s="445"/>
      <c r="K787" s="445"/>
      <c r="L787" s="445"/>
      <c r="M787" s="445"/>
      <c r="N787" s="445"/>
      <c r="O787" s="445"/>
      <c r="P787" s="445"/>
      <c r="Q787" s="445"/>
      <c r="R787" s="445"/>
      <c r="S787" s="445"/>
      <c r="T787" s="445"/>
      <c r="U787" s="445"/>
      <c r="V787" s="445"/>
      <c r="W787" s="445"/>
      <c r="X787" s="445"/>
      <c r="Y787" s="445"/>
      <c r="Z787" s="445"/>
    </row>
    <row r="788" spans="1:26" ht="15.75" x14ac:dyDescent="0.25">
      <c r="A788" s="445"/>
      <c r="B788" s="445"/>
      <c r="C788" s="445"/>
      <c r="D788" s="445"/>
      <c r="E788" s="445"/>
      <c r="F788" s="445"/>
      <c r="G788" s="445"/>
      <c r="H788" s="445"/>
      <c r="I788" s="445"/>
      <c r="J788" s="445"/>
      <c r="K788" s="445"/>
      <c r="L788" s="445"/>
      <c r="M788" s="445"/>
      <c r="N788" s="445"/>
      <c r="O788" s="445"/>
      <c r="P788" s="445"/>
      <c r="Q788" s="445"/>
      <c r="R788" s="445"/>
      <c r="S788" s="445"/>
      <c r="T788" s="445"/>
      <c r="U788" s="445"/>
      <c r="V788" s="445"/>
      <c r="W788" s="445"/>
      <c r="X788" s="445"/>
      <c r="Y788" s="445"/>
      <c r="Z788" s="445"/>
    </row>
    <row r="789" spans="1:26" ht="15.75" x14ac:dyDescent="0.25">
      <c r="A789" s="445"/>
      <c r="B789" s="445"/>
      <c r="C789" s="445"/>
      <c r="D789" s="445"/>
      <c r="E789" s="445"/>
      <c r="F789" s="445"/>
      <c r="G789" s="445"/>
      <c r="H789" s="445"/>
      <c r="I789" s="445"/>
      <c r="J789" s="445"/>
      <c r="K789" s="445"/>
      <c r="L789" s="445"/>
      <c r="M789" s="445"/>
      <c r="N789" s="445"/>
      <c r="O789" s="445"/>
      <c r="P789" s="445"/>
      <c r="Q789" s="445"/>
      <c r="R789" s="445"/>
      <c r="S789" s="445"/>
      <c r="T789" s="445"/>
      <c r="U789" s="445"/>
      <c r="V789" s="445"/>
      <c r="W789" s="445"/>
      <c r="X789" s="445"/>
      <c r="Y789" s="445"/>
      <c r="Z789" s="445"/>
    </row>
    <row r="790" spans="1:26" ht="15.75" x14ac:dyDescent="0.25">
      <c r="A790" s="445"/>
      <c r="B790" s="445"/>
      <c r="C790" s="445"/>
      <c r="D790" s="445"/>
      <c r="E790" s="445"/>
      <c r="F790" s="445"/>
      <c r="G790" s="445"/>
      <c r="H790" s="445"/>
      <c r="I790" s="445"/>
      <c r="J790" s="445"/>
      <c r="K790" s="445"/>
      <c r="L790" s="445"/>
      <c r="M790" s="445"/>
      <c r="N790" s="445"/>
      <c r="O790" s="445"/>
      <c r="P790" s="445"/>
      <c r="Q790" s="445"/>
      <c r="R790" s="445"/>
      <c r="S790" s="445"/>
      <c r="T790" s="445"/>
      <c r="U790" s="445"/>
      <c r="V790" s="445"/>
      <c r="W790" s="445"/>
      <c r="X790" s="445"/>
      <c r="Y790" s="445"/>
      <c r="Z790" s="445"/>
    </row>
    <row r="791" spans="1:26" ht="15.75" x14ac:dyDescent="0.25">
      <c r="A791" s="445"/>
      <c r="B791" s="445"/>
      <c r="C791" s="445"/>
      <c r="D791" s="445"/>
      <c r="E791" s="445"/>
      <c r="F791" s="445"/>
      <c r="G791" s="445"/>
      <c r="H791" s="445"/>
      <c r="I791" s="445"/>
      <c r="J791" s="445"/>
      <c r="K791" s="445"/>
      <c r="L791" s="445"/>
      <c r="M791" s="445"/>
      <c r="N791" s="445"/>
      <c r="O791" s="445"/>
      <c r="P791" s="445"/>
      <c r="Q791" s="445"/>
      <c r="R791" s="445"/>
      <c r="S791" s="445"/>
      <c r="T791" s="445"/>
      <c r="U791" s="445"/>
      <c r="V791" s="445"/>
      <c r="W791" s="445"/>
      <c r="X791" s="445"/>
      <c r="Y791" s="445"/>
      <c r="Z791" s="445"/>
    </row>
    <row r="792" spans="1:26" ht="15.75" x14ac:dyDescent="0.25">
      <c r="A792" s="445"/>
      <c r="B792" s="445"/>
      <c r="C792" s="445"/>
      <c r="D792" s="445"/>
      <c r="E792" s="445"/>
      <c r="F792" s="445"/>
      <c r="G792" s="445"/>
      <c r="H792" s="445"/>
      <c r="I792" s="445"/>
      <c r="J792" s="445"/>
      <c r="K792" s="445"/>
      <c r="L792" s="445"/>
      <c r="M792" s="445"/>
      <c r="N792" s="445"/>
      <c r="O792" s="445"/>
      <c r="P792" s="445"/>
      <c r="Q792" s="445"/>
      <c r="R792" s="445"/>
      <c r="S792" s="445"/>
      <c r="T792" s="445"/>
      <c r="U792" s="445"/>
      <c r="V792" s="445"/>
      <c r="W792" s="445"/>
      <c r="X792" s="445"/>
      <c r="Y792" s="445"/>
      <c r="Z792" s="445"/>
    </row>
    <row r="793" spans="1:26" ht="15.75" x14ac:dyDescent="0.25">
      <c r="A793" s="445"/>
      <c r="B793" s="445"/>
      <c r="C793" s="445"/>
      <c r="D793" s="445"/>
      <c r="E793" s="445"/>
      <c r="F793" s="445"/>
      <c r="G793" s="445"/>
      <c r="H793" s="445"/>
      <c r="I793" s="445"/>
      <c r="J793" s="445"/>
      <c r="K793" s="445"/>
      <c r="L793" s="445"/>
      <c r="M793" s="445"/>
      <c r="N793" s="445"/>
      <c r="O793" s="445"/>
      <c r="P793" s="445"/>
      <c r="Q793" s="445"/>
      <c r="R793" s="445"/>
      <c r="S793" s="445"/>
      <c r="T793" s="445"/>
      <c r="U793" s="445"/>
      <c r="V793" s="445"/>
      <c r="W793" s="445"/>
      <c r="X793" s="445"/>
      <c r="Y793" s="445"/>
      <c r="Z793" s="445"/>
    </row>
    <row r="794" spans="1:26" ht="15.75" x14ac:dyDescent="0.25">
      <c r="A794" s="445"/>
      <c r="B794" s="445"/>
      <c r="C794" s="445"/>
      <c r="D794" s="445"/>
      <c r="E794" s="445"/>
      <c r="F794" s="445"/>
      <c r="G794" s="445"/>
      <c r="H794" s="445"/>
      <c r="I794" s="445"/>
      <c r="J794" s="445"/>
      <c r="K794" s="445"/>
      <c r="L794" s="445"/>
      <c r="M794" s="445"/>
      <c r="N794" s="445"/>
      <c r="O794" s="445"/>
      <c r="P794" s="445"/>
      <c r="Q794" s="445"/>
      <c r="R794" s="445"/>
      <c r="S794" s="445"/>
      <c r="T794" s="445"/>
      <c r="U794" s="445"/>
      <c r="V794" s="445"/>
      <c r="W794" s="445"/>
      <c r="X794" s="445"/>
      <c r="Y794" s="445"/>
      <c r="Z794" s="445"/>
    </row>
    <row r="795" spans="1:26" ht="15.75" x14ac:dyDescent="0.25">
      <c r="A795" s="445"/>
      <c r="B795" s="445"/>
      <c r="C795" s="445"/>
      <c r="D795" s="445"/>
      <c r="E795" s="445"/>
      <c r="F795" s="445"/>
      <c r="G795" s="445"/>
      <c r="H795" s="445"/>
      <c r="I795" s="445"/>
      <c r="J795" s="445"/>
      <c r="K795" s="445"/>
      <c r="L795" s="445"/>
      <c r="M795" s="445"/>
      <c r="N795" s="445"/>
      <c r="O795" s="445"/>
      <c r="P795" s="445"/>
      <c r="Q795" s="445"/>
      <c r="R795" s="445"/>
      <c r="S795" s="445"/>
      <c r="T795" s="445"/>
      <c r="U795" s="445"/>
      <c r="V795" s="445"/>
      <c r="W795" s="445"/>
      <c r="X795" s="445"/>
      <c r="Y795" s="445"/>
      <c r="Z795" s="445"/>
    </row>
    <row r="796" spans="1:26" ht="15.75" x14ac:dyDescent="0.25">
      <c r="A796" s="445"/>
      <c r="B796" s="445"/>
      <c r="C796" s="445"/>
      <c r="D796" s="445"/>
      <c r="E796" s="445"/>
      <c r="F796" s="445"/>
      <c r="G796" s="445"/>
      <c r="H796" s="445"/>
      <c r="I796" s="445"/>
      <c r="J796" s="445"/>
      <c r="K796" s="445"/>
      <c r="L796" s="445"/>
      <c r="M796" s="445"/>
      <c r="N796" s="445"/>
      <c r="O796" s="445"/>
      <c r="P796" s="445"/>
      <c r="Q796" s="445"/>
      <c r="R796" s="445"/>
      <c r="S796" s="445"/>
      <c r="T796" s="445"/>
      <c r="U796" s="445"/>
      <c r="V796" s="445"/>
      <c r="W796" s="445"/>
      <c r="X796" s="445"/>
      <c r="Y796" s="445"/>
      <c r="Z796" s="445"/>
    </row>
    <row r="797" spans="1:26" ht="15.75" x14ac:dyDescent="0.25">
      <c r="A797" s="445"/>
      <c r="B797" s="445"/>
      <c r="C797" s="445"/>
      <c r="D797" s="445"/>
      <c r="E797" s="445"/>
      <c r="F797" s="445"/>
      <c r="G797" s="445"/>
      <c r="H797" s="445"/>
      <c r="I797" s="445"/>
      <c r="J797" s="445"/>
      <c r="K797" s="445"/>
      <c r="L797" s="445"/>
      <c r="M797" s="445"/>
      <c r="N797" s="445"/>
      <c r="O797" s="445"/>
      <c r="P797" s="445"/>
      <c r="Q797" s="445"/>
      <c r="R797" s="445"/>
      <c r="S797" s="445"/>
      <c r="T797" s="445"/>
      <c r="U797" s="445"/>
      <c r="V797" s="445"/>
      <c r="W797" s="445"/>
      <c r="X797" s="445"/>
      <c r="Y797" s="445"/>
      <c r="Z797" s="445"/>
    </row>
    <row r="798" spans="1:26" ht="15.75" x14ac:dyDescent="0.25">
      <c r="A798" s="445"/>
      <c r="B798" s="445"/>
      <c r="C798" s="445"/>
      <c r="D798" s="445"/>
      <c r="E798" s="445"/>
      <c r="F798" s="445"/>
      <c r="G798" s="445"/>
      <c r="H798" s="445"/>
      <c r="I798" s="445"/>
      <c r="J798" s="445"/>
      <c r="K798" s="445"/>
      <c r="L798" s="445"/>
      <c r="M798" s="445"/>
      <c r="N798" s="445"/>
      <c r="O798" s="445"/>
      <c r="P798" s="445"/>
      <c r="Q798" s="445"/>
      <c r="R798" s="445"/>
      <c r="S798" s="445"/>
      <c r="T798" s="445"/>
      <c r="U798" s="445"/>
      <c r="V798" s="445"/>
      <c r="W798" s="445"/>
      <c r="X798" s="445"/>
      <c r="Y798" s="445"/>
      <c r="Z798" s="445"/>
    </row>
    <row r="799" spans="1:26" ht="15.75" x14ac:dyDescent="0.25">
      <c r="A799" s="445"/>
      <c r="B799" s="445"/>
      <c r="C799" s="445"/>
      <c r="D799" s="445"/>
      <c r="E799" s="445"/>
      <c r="F799" s="445"/>
      <c r="G799" s="445"/>
      <c r="H799" s="445"/>
      <c r="I799" s="445"/>
      <c r="J799" s="445"/>
      <c r="K799" s="445"/>
      <c r="L799" s="445"/>
      <c r="M799" s="445"/>
      <c r="N799" s="445"/>
      <c r="O799" s="445"/>
      <c r="P799" s="445"/>
      <c r="Q799" s="445"/>
      <c r="R799" s="445"/>
      <c r="S799" s="445"/>
      <c r="T799" s="445"/>
      <c r="U799" s="445"/>
      <c r="V799" s="445"/>
      <c r="W799" s="445"/>
      <c r="X799" s="445"/>
      <c r="Y799" s="445"/>
      <c r="Z799" s="445"/>
    </row>
    <row r="800" spans="1:26" ht="15.75" x14ac:dyDescent="0.25">
      <c r="A800" s="445"/>
      <c r="B800" s="445"/>
      <c r="C800" s="445"/>
      <c r="D800" s="445"/>
      <c r="E800" s="445"/>
      <c r="F800" s="445"/>
      <c r="G800" s="445"/>
      <c r="H800" s="445"/>
      <c r="I800" s="445"/>
      <c r="J800" s="445"/>
      <c r="K800" s="445"/>
      <c r="L800" s="445"/>
      <c r="M800" s="445"/>
      <c r="N800" s="445"/>
      <c r="O800" s="445"/>
      <c r="P800" s="445"/>
      <c r="Q800" s="445"/>
      <c r="R800" s="445"/>
      <c r="S800" s="445"/>
      <c r="T800" s="445"/>
      <c r="U800" s="445"/>
      <c r="V800" s="445"/>
      <c r="W800" s="445"/>
      <c r="X800" s="445"/>
      <c r="Y800" s="445"/>
      <c r="Z800" s="445"/>
    </row>
    <row r="801" spans="1:26" ht="15.75" x14ac:dyDescent="0.25">
      <c r="A801" s="445"/>
      <c r="B801" s="445"/>
      <c r="C801" s="445"/>
      <c r="D801" s="445"/>
      <c r="E801" s="445"/>
      <c r="F801" s="445"/>
      <c r="G801" s="445"/>
      <c r="H801" s="445"/>
      <c r="I801" s="445"/>
      <c r="J801" s="445"/>
      <c r="K801" s="445"/>
      <c r="L801" s="445"/>
      <c r="M801" s="445"/>
      <c r="N801" s="445"/>
      <c r="O801" s="445"/>
      <c r="P801" s="445"/>
      <c r="Q801" s="445"/>
      <c r="R801" s="445"/>
      <c r="S801" s="445"/>
      <c r="T801" s="445"/>
      <c r="U801" s="445"/>
      <c r="V801" s="445"/>
      <c r="W801" s="445"/>
      <c r="X801" s="445"/>
      <c r="Y801" s="445"/>
      <c r="Z801" s="445"/>
    </row>
    <row r="802" spans="1:26" ht="15.75" x14ac:dyDescent="0.25">
      <c r="A802" s="445"/>
      <c r="B802" s="445"/>
      <c r="C802" s="445"/>
      <c r="D802" s="445"/>
      <c r="E802" s="445"/>
      <c r="F802" s="445"/>
      <c r="G802" s="445"/>
      <c r="H802" s="445"/>
      <c r="I802" s="445"/>
      <c r="J802" s="445"/>
      <c r="K802" s="445"/>
      <c r="L802" s="445"/>
      <c r="M802" s="445"/>
      <c r="N802" s="445"/>
      <c r="O802" s="445"/>
      <c r="P802" s="445"/>
      <c r="Q802" s="445"/>
      <c r="R802" s="445"/>
      <c r="S802" s="445"/>
      <c r="T802" s="445"/>
      <c r="U802" s="445"/>
      <c r="V802" s="445"/>
      <c r="W802" s="445"/>
      <c r="X802" s="445"/>
      <c r="Y802" s="445"/>
      <c r="Z802" s="445"/>
    </row>
    <row r="803" spans="1:26" ht="15.75" x14ac:dyDescent="0.25">
      <c r="A803" s="445"/>
      <c r="B803" s="445"/>
      <c r="C803" s="445"/>
      <c r="D803" s="445"/>
      <c r="E803" s="445"/>
      <c r="F803" s="445"/>
      <c r="G803" s="445"/>
      <c r="H803" s="445"/>
      <c r="I803" s="445"/>
      <c r="J803" s="445"/>
      <c r="K803" s="445"/>
      <c r="L803" s="445"/>
      <c r="M803" s="445"/>
      <c r="N803" s="445"/>
      <c r="O803" s="445"/>
      <c r="P803" s="445"/>
      <c r="Q803" s="445"/>
      <c r="R803" s="445"/>
      <c r="S803" s="445"/>
      <c r="T803" s="445"/>
      <c r="U803" s="445"/>
      <c r="V803" s="445"/>
      <c r="W803" s="445"/>
      <c r="X803" s="445"/>
      <c r="Y803" s="445"/>
      <c r="Z803" s="445"/>
    </row>
    <row r="804" spans="1:26" ht="15.75" x14ac:dyDescent="0.25">
      <c r="A804" s="445"/>
      <c r="B804" s="445"/>
      <c r="C804" s="445"/>
      <c r="D804" s="445"/>
      <c r="E804" s="445"/>
      <c r="F804" s="445"/>
      <c r="G804" s="445"/>
      <c r="H804" s="445"/>
      <c r="I804" s="445"/>
      <c r="J804" s="445"/>
      <c r="K804" s="445"/>
      <c r="L804" s="445"/>
      <c r="M804" s="445"/>
      <c r="N804" s="445"/>
      <c r="O804" s="445"/>
      <c r="P804" s="445"/>
      <c r="Q804" s="445"/>
      <c r="R804" s="445"/>
      <c r="S804" s="445"/>
      <c r="T804" s="445"/>
      <c r="U804" s="445"/>
      <c r="V804" s="445"/>
      <c r="W804" s="445"/>
      <c r="X804" s="445"/>
      <c r="Y804" s="445"/>
      <c r="Z804" s="445"/>
    </row>
    <row r="805" spans="1:26" ht="15.75" x14ac:dyDescent="0.25">
      <c r="A805" s="445"/>
      <c r="B805" s="445"/>
      <c r="C805" s="445"/>
      <c r="D805" s="445"/>
      <c r="E805" s="445"/>
      <c r="F805" s="445"/>
      <c r="G805" s="445"/>
      <c r="H805" s="445"/>
      <c r="I805" s="445"/>
      <c r="J805" s="445"/>
      <c r="K805" s="445"/>
      <c r="L805" s="445"/>
      <c r="M805" s="445"/>
      <c r="N805" s="445"/>
      <c r="O805" s="445"/>
      <c r="P805" s="445"/>
      <c r="Q805" s="445"/>
      <c r="R805" s="445"/>
      <c r="S805" s="445"/>
      <c r="T805" s="445"/>
      <c r="U805" s="445"/>
      <c r="V805" s="445"/>
      <c r="W805" s="445"/>
      <c r="X805" s="445"/>
      <c r="Y805" s="445"/>
      <c r="Z805" s="445"/>
    </row>
    <row r="806" spans="1:26" ht="15.75" x14ac:dyDescent="0.25">
      <c r="A806" s="445"/>
      <c r="B806" s="445"/>
      <c r="C806" s="445"/>
      <c r="D806" s="445"/>
      <c r="E806" s="445"/>
      <c r="F806" s="445"/>
      <c r="G806" s="445"/>
      <c r="H806" s="445"/>
      <c r="I806" s="445"/>
      <c r="J806" s="445"/>
      <c r="K806" s="445"/>
      <c r="L806" s="445"/>
      <c r="M806" s="445"/>
      <c r="N806" s="445"/>
      <c r="O806" s="445"/>
      <c r="P806" s="445"/>
      <c r="Q806" s="445"/>
      <c r="R806" s="445"/>
      <c r="S806" s="445"/>
      <c r="T806" s="445"/>
      <c r="U806" s="445"/>
      <c r="V806" s="445"/>
      <c r="W806" s="445"/>
      <c r="X806" s="445"/>
      <c r="Y806" s="445"/>
      <c r="Z806" s="445"/>
    </row>
    <row r="807" spans="1:26" ht="15.75" x14ac:dyDescent="0.25">
      <c r="A807" s="445"/>
      <c r="B807" s="445"/>
      <c r="C807" s="445"/>
      <c r="D807" s="445"/>
      <c r="E807" s="445"/>
      <c r="F807" s="445"/>
      <c r="G807" s="445"/>
      <c r="H807" s="445"/>
      <c r="I807" s="445"/>
      <c r="J807" s="445"/>
      <c r="K807" s="445"/>
      <c r="L807" s="445"/>
      <c r="M807" s="445"/>
      <c r="N807" s="445"/>
      <c r="O807" s="445"/>
      <c r="P807" s="445"/>
      <c r="Q807" s="445"/>
      <c r="R807" s="445"/>
      <c r="S807" s="445"/>
      <c r="T807" s="445"/>
      <c r="U807" s="445"/>
      <c r="V807" s="445"/>
      <c r="W807" s="445"/>
      <c r="X807" s="445"/>
      <c r="Y807" s="445"/>
      <c r="Z807" s="445"/>
    </row>
    <row r="808" spans="1:26" ht="15.75" x14ac:dyDescent="0.25">
      <c r="A808" s="445"/>
      <c r="B808" s="445"/>
      <c r="C808" s="445"/>
      <c r="D808" s="445"/>
      <c r="E808" s="445"/>
      <c r="F808" s="445"/>
      <c r="G808" s="445"/>
      <c r="H808" s="445"/>
      <c r="I808" s="445"/>
      <c r="J808" s="445"/>
      <c r="K808" s="445"/>
      <c r="L808" s="445"/>
      <c r="M808" s="445"/>
      <c r="N808" s="445"/>
      <c r="O808" s="445"/>
      <c r="P808" s="445"/>
      <c r="Q808" s="445"/>
      <c r="R808" s="445"/>
      <c r="S808" s="445"/>
      <c r="T808" s="445"/>
      <c r="U808" s="445"/>
      <c r="V808" s="445"/>
      <c r="W808" s="445"/>
      <c r="X808" s="445"/>
      <c r="Y808" s="445"/>
      <c r="Z808" s="445"/>
    </row>
    <row r="809" spans="1:26" ht="15.75" x14ac:dyDescent="0.25">
      <c r="A809" s="445"/>
      <c r="B809" s="445"/>
      <c r="C809" s="445"/>
      <c r="D809" s="445"/>
      <c r="E809" s="445"/>
      <c r="F809" s="445"/>
      <c r="G809" s="445"/>
      <c r="H809" s="445"/>
      <c r="I809" s="445"/>
      <c r="J809" s="445"/>
      <c r="K809" s="445"/>
      <c r="L809" s="445"/>
      <c r="M809" s="445"/>
      <c r="N809" s="445"/>
      <c r="O809" s="445"/>
      <c r="P809" s="445"/>
      <c r="Q809" s="445"/>
      <c r="R809" s="445"/>
      <c r="S809" s="445"/>
      <c r="T809" s="445"/>
      <c r="U809" s="445"/>
      <c r="V809" s="445"/>
      <c r="W809" s="445"/>
      <c r="X809" s="445"/>
      <c r="Y809" s="445"/>
      <c r="Z809" s="445"/>
    </row>
    <row r="810" spans="1:26" ht="15.75" x14ac:dyDescent="0.25">
      <c r="A810" s="445"/>
      <c r="B810" s="445"/>
      <c r="C810" s="445"/>
      <c r="D810" s="445"/>
      <c r="E810" s="445"/>
      <c r="F810" s="445"/>
      <c r="G810" s="445"/>
      <c r="H810" s="445"/>
      <c r="I810" s="445"/>
      <c r="J810" s="445"/>
      <c r="K810" s="445"/>
      <c r="L810" s="445"/>
      <c r="M810" s="445"/>
      <c r="N810" s="445"/>
      <c r="O810" s="445"/>
      <c r="P810" s="445"/>
      <c r="Q810" s="445"/>
      <c r="R810" s="445"/>
      <c r="S810" s="445"/>
      <c r="T810" s="445"/>
      <c r="U810" s="445"/>
      <c r="V810" s="445"/>
      <c r="W810" s="445"/>
      <c r="X810" s="445"/>
      <c r="Y810" s="445"/>
      <c r="Z810" s="445"/>
    </row>
    <row r="811" spans="1:26" ht="15.75" x14ac:dyDescent="0.25">
      <c r="A811" s="445"/>
      <c r="B811" s="445"/>
      <c r="C811" s="445"/>
      <c r="D811" s="445"/>
      <c r="E811" s="445"/>
      <c r="F811" s="445"/>
      <c r="G811" s="445"/>
      <c r="H811" s="445"/>
      <c r="I811" s="445"/>
      <c r="J811" s="445"/>
      <c r="K811" s="445"/>
      <c r="L811" s="445"/>
      <c r="M811" s="445"/>
      <c r="N811" s="445"/>
      <c r="O811" s="445"/>
      <c r="P811" s="445"/>
      <c r="Q811" s="445"/>
      <c r="R811" s="445"/>
      <c r="S811" s="445"/>
      <c r="T811" s="445"/>
      <c r="U811" s="445"/>
      <c r="V811" s="445"/>
      <c r="W811" s="445"/>
      <c r="X811" s="445"/>
      <c r="Y811" s="445"/>
      <c r="Z811" s="445"/>
    </row>
    <row r="812" spans="1:26" ht="15.75" x14ac:dyDescent="0.25">
      <c r="A812" s="445"/>
      <c r="B812" s="445"/>
      <c r="C812" s="445"/>
      <c r="D812" s="445"/>
      <c r="E812" s="445"/>
      <c r="F812" s="445"/>
      <c r="G812" s="445"/>
      <c r="H812" s="445"/>
      <c r="I812" s="445"/>
      <c r="J812" s="445"/>
      <c r="K812" s="445"/>
      <c r="L812" s="445"/>
      <c r="M812" s="445"/>
      <c r="N812" s="445"/>
      <c r="O812" s="445"/>
      <c r="P812" s="445"/>
      <c r="Q812" s="445"/>
      <c r="R812" s="445"/>
      <c r="S812" s="445"/>
      <c r="T812" s="445"/>
      <c r="U812" s="445"/>
      <c r="V812" s="445"/>
      <c r="W812" s="445"/>
      <c r="X812" s="445"/>
      <c r="Y812" s="445"/>
      <c r="Z812" s="445"/>
    </row>
    <row r="813" spans="1:26" ht="15.75" x14ac:dyDescent="0.25">
      <c r="A813" s="445"/>
      <c r="B813" s="445"/>
      <c r="C813" s="445"/>
      <c r="D813" s="445"/>
      <c r="E813" s="445"/>
      <c r="F813" s="445"/>
      <c r="G813" s="445"/>
      <c r="H813" s="445"/>
      <c r="I813" s="445"/>
      <c r="J813" s="445"/>
      <c r="K813" s="445"/>
      <c r="L813" s="445"/>
      <c r="M813" s="445"/>
      <c r="N813" s="445"/>
      <c r="O813" s="445"/>
      <c r="P813" s="445"/>
      <c r="Q813" s="445"/>
      <c r="R813" s="445"/>
      <c r="S813" s="445"/>
      <c r="T813" s="445"/>
      <c r="U813" s="445"/>
      <c r="V813" s="445"/>
      <c r="W813" s="445"/>
      <c r="X813" s="445"/>
      <c r="Y813" s="445"/>
      <c r="Z813" s="445"/>
    </row>
    <row r="814" spans="1:26" ht="15.75" x14ac:dyDescent="0.25">
      <c r="A814" s="445"/>
      <c r="B814" s="445"/>
      <c r="C814" s="445"/>
      <c r="D814" s="445"/>
      <c r="E814" s="445"/>
      <c r="F814" s="445"/>
      <c r="G814" s="445"/>
      <c r="H814" s="445"/>
      <c r="I814" s="445"/>
      <c r="J814" s="445"/>
      <c r="K814" s="445"/>
      <c r="L814" s="445"/>
      <c r="M814" s="445"/>
      <c r="N814" s="445"/>
      <c r="O814" s="445"/>
      <c r="P814" s="445"/>
      <c r="Q814" s="445"/>
      <c r="R814" s="445"/>
      <c r="S814" s="445"/>
      <c r="T814" s="445"/>
      <c r="U814" s="445"/>
      <c r="V814" s="445"/>
      <c r="W814" s="445"/>
      <c r="X814" s="445"/>
      <c r="Y814" s="445"/>
      <c r="Z814" s="445"/>
    </row>
    <row r="815" spans="1:26" ht="15.75" x14ac:dyDescent="0.25">
      <c r="A815" s="445"/>
      <c r="B815" s="445"/>
      <c r="C815" s="445"/>
      <c r="D815" s="445"/>
      <c r="E815" s="445"/>
      <c r="F815" s="445"/>
      <c r="G815" s="445"/>
      <c r="H815" s="445"/>
      <c r="I815" s="445"/>
      <c r="J815" s="445"/>
      <c r="K815" s="445"/>
      <c r="L815" s="445"/>
      <c r="M815" s="445"/>
      <c r="N815" s="445"/>
      <c r="O815" s="445"/>
      <c r="P815" s="445"/>
      <c r="Q815" s="445"/>
      <c r="R815" s="445"/>
      <c r="S815" s="445"/>
      <c r="T815" s="445"/>
      <c r="U815" s="445"/>
      <c r="V815" s="445"/>
      <c r="W815" s="445"/>
      <c r="X815" s="445"/>
      <c r="Y815" s="445"/>
      <c r="Z815" s="445"/>
    </row>
    <row r="816" spans="1:26" ht="15.75" x14ac:dyDescent="0.25">
      <c r="A816" s="445"/>
      <c r="B816" s="445"/>
      <c r="C816" s="445"/>
      <c r="D816" s="445"/>
      <c r="E816" s="445"/>
      <c r="F816" s="445"/>
      <c r="G816" s="445"/>
      <c r="H816" s="445"/>
      <c r="I816" s="445"/>
      <c r="J816" s="445"/>
      <c r="K816" s="445"/>
      <c r="L816" s="445"/>
      <c r="M816" s="445"/>
      <c r="N816" s="445"/>
      <c r="O816" s="445"/>
      <c r="P816" s="445"/>
      <c r="Q816" s="445"/>
      <c r="R816" s="445"/>
      <c r="S816" s="445"/>
      <c r="T816" s="445"/>
      <c r="U816" s="445"/>
      <c r="V816" s="445"/>
      <c r="W816" s="445"/>
      <c r="X816" s="445"/>
      <c r="Y816" s="445"/>
      <c r="Z816" s="445"/>
    </row>
    <row r="817" spans="1:26" ht="15.75" x14ac:dyDescent="0.25">
      <c r="A817" s="445"/>
      <c r="B817" s="445"/>
      <c r="C817" s="445"/>
      <c r="D817" s="445"/>
      <c r="E817" s="445"/>
      <c r="F817" s="445"/>
      <c r="G817" s="445"/>
      <c r="H817" s="445"/>
      <c r="I817" s="445"/>
      <c r="J817" s="445"/>
      <c r="K817" s="445"/>
      <c r="L817" s="445"/>
      <c r="M817" s="445"/>
      <c r="N817" s="445"/>
      <c r="O817" s="445"/>
      <c r="P817" s="445"/>
      <c r="Q817" s="445"/>
      <c r="R817" s="445"/>
      <c r="S817" s="445"/>
      <c r="T817" s="445"/>
      <c r="U817" s="445"/>
      <c r="V817" s="445"/>
      <c r="W817" s="445"/>
      <c r="X817" s="445"/>
      <c r="Y817" s="445"/>
      <c r="Z817" s="445"/>
    </row>
    <row r="818" spans="1:26" ht="15.75" x14ac:dyDescent="0.25">
      <c r="A818" s="445"/>
      <c r="B818" s="445"/>
      <c r="C818" s="445"/>
      <c r="D818" s="445"/>
      <c r="E818" s="445"/>
      <c r="F818" s="445"/>
      <c r="G818" s="445"/>
      <c r="H818" s="445"/>
      <c r="I818" s="445"/>
      <c r="J818" s="445"/>
      <c r="K818" s="445"/>
      <c r="L818" s="445"/>
      <c r="M818" s="445"/>
      <c r="N818" s="445"/>
      <c r="O818" s="445"/>
      <c r="P818" s="445"/>
      <c r="Q818" s="445"/>
      <c r="R818" s="445"/>
      <c r="S818" s="445"/>
      <c r="T818" s="445"/>
      <c r="U818" s="445"/>
      <c r="V818" s="445"/>
      <c r="W818" s="445"/>
      <c r="X818" s="445"/>
      <c r="Y818" s="445"/>
      <c r="Z818" s="445"/>
    </row>
    <row r="819" spans="1:26" ht="15.75" x14ac:dyDescent="0.25">
      <c r="A819" s="445"/>
      <c r="B819" s="445"/>
      <c r="C819" s="445"/>
      <c r="D819" s="445"/>
      <c r="E819" s="445"/>
      <c r="F819" s="445"/>
      <c r="G819" s="445"/>
      <c r="H819" s="445"/>
      <c r="I819" s="445"/>
      <c r="J819" s="445"/>
      <c r="K819" s="445"/>
      <c r="L819" s="445"/>
      <c r="M819" s="445"/>
      <c r="N819" s="445"/>
      <c r="O819" s="445"/>
      <c r="P819" s="445"/>
      <c r="Q819" s="445"/>
      <c r="R819" s="445"/>
      <c r="S819" s="445"/>
      <c r="T819" s="445"/>
      <c r="U819" s="445"/>
      <c r="V819" s="445"/>
      <c r="W819" s="445"/>
      <c r="X819" s="445"/>
      <c r="Y819" s="445"/>
      <c r="Z819" s="445"/>
    </row>
    <row r="820" spans="1:26" ht="15.75" x14ac:dyDescent="0.25">
      <c r="A820" s="445"/>
      <c r="B820" s="445"/>
      <c r="C820" s="445"/>
      <c r="D820" s="445"/>
      <c r="E820" s="445"/>
      <c r="F820" s="445"/>
      <c r="G820" s="445"/>
      <c r="H820" s="445"/>
      <c r="I820" s="445"/>
      <c r="J820" s="445"/>
      <c r="K820" s="445"/>
      <c r="L820" s="445"/>
      <c r="M820" s="445"/>
      <c r="N820" s="445"/>
      <c r="O820" s="445"/>
      <c r="P820" s="445"/>
      <c r="Q820" s="445"/>
      <c r="R820" s="445"/>
      <c r="S820" s="445"/>
      <c r="T820" s="445"/>
      <c r="U820" s="445"/>
      <c r="V820" s="445"/>
      <c r="W820" s="445"/>
      <c r="X820" s="445"/>
      <c r="Y820" s="445"/>
      <c r="Z820" s="445"/>
    </row>
    <row r="821" spans="1:26" ht="15.75" x14ac:dyDescent="0.25">
      <c r="A821" s="445"/>
      <c r="B821" s="445"/>
      <c r="C821" s="445"/>
      <c r="D821" s="445"/>
      <c r="E821" s="445"/>
      <c r="F821" s="445"/>
      <c r="G821" s="445"/>
      <c r="H821" s="445"/>
      <c r="I821" s="445"/>
      <c r="J821" s="445"/>
      <c r="K821" s="445"/>
      <c r="L821" s="445"/>
      <c r="M821" s="445"/>
      <c r="N821" s="445"/>
      <c r="O821" s="445"/>
      <c r="P821" s="445"/>
      <c r="Q821" s="445"/>
      <c r="R821" s="445"/>
      <c r="S821" s="445"/>
      <c r="T821" s="445"/>
      <c r="U821" s="445"/>
      <c r="V821" s="445"/>
      <c r="W821" s="445"/>
      <c r="X821" s="445"/>
      <c r="Y821" s="445"/>
      <c r="Z821" s="445"/>
    </row>
    <row r="822" spans="1:26" ht="15.75" x14ac:dyDescent="0.25">
      <c r="A822" s="445"/>
      <c r="B822" s="445"/>
      <c r="C822" s="445"/>
      <c r="D822" s="445"/>
      <c r="E822" s="445"/>
      <c r="F822" s="445"/>
      <c r="G822" s="445"/>
      <c r="H822" s="445"/>
      <c r="I822" s="445"/>
      <c r="J822" s="445"/>
      <c r="K822" s="445"/>
      <c r="L822" s="445"/>
      <c r="M822" s="445"/>
      <c r="N822" s="445"/>
      <c r="O822" s="445"/>
      <c r="P822" s="445"/>
      <c r="Q822" s="445"/>
      <c r="R822" s="445"/>
      <c r="S822" s="445"/>
      <c r="T822" s="445"/>
      <c r="U822" s="445"/>
      <c r="V822" s="445"/>
      <c r="W822" s="445"/>
      <c r="X822" s="445"/>
      <c r="Y822" s="445"/>
      <c r="Z822" s="445"/>
    </row>
    <row r="823" spans="1:26" ht="15.75" x14ac:dyDescent="0.25">
      <c r="A823" s="445"/>
      <c r="B823" s="445"/>
      <c r="C823" s="445"/>
      <c r="D823" s="445"/>
      <c r="E823" s="445"/>
      <c r="F823" s="445"/>
      <c r="G823" s="445"/>
      <c r="H823" s="445"/>
      <c r="I823" s="445"/>
      <c r="J823" s="445"/>
      <c r="K823" s="445"/>
      <c r="L823" s="445"/>
      <c r="M823" s="445"/>
      <c r="N823" s="445"/>
      <c r="O823" s="445"/>
      <c r="P823" s="445"/>
      <c r="Q823" s="445"/>
      <c r="R823" s="445"/>
      <c r="S823" s="445"/>
      <c r="T823" s="445"/>
      <c r="U823" s="445"/>
      <c r="V823" s="445"/>
      <c r="W823" s="445"/>
      <c r="X823" s="445"/>
      <c r="Y823" s="445"/>
      <c r="Z823" s="445"/>
    </row>
    <row r="824" spans="1:26" ht="15.75" x14ac:dyDescent="0.25">
      <c r="A824" s="445"/>
      <c r="B824" s="445"/>
      <c r="C824" s="445"/>
      <c r="D824" s="445"/>
      <c r="E824" s="445"/>
      <c r="F824" s="445"/>
      <c r="G824" s="445"/>
      <c r="H824" s="445"/>
      <c r="I824" s="445"/>
      <c r="J824" s="445"/>
      <c r="K824" s="445"/>
      <c r="L824" s="445"/>
      <c r="M824" s="445"/>
      <c r="N824" s="445"/>
      <c r="O824" s="445"/>
      <c r="P824" s="445"/>
      <c r="Q824" s="445"/>
      <c r="R824" s="445"/>
      <c r="S824" s="445"/>
      <c r="T824" s="445"/>
      <c r="U824" s="445"/>
      <c r="V824" s="445"/>
      <c r="W824" s="445"/>
      <c r="X824" s="445"/>
      <c r="Y824" s="445"/>
      <c r="Z824" s="445"/>
    </row>
    <row r="825" spans="1:26" ht="15.75" x14ac:dyDescent="0.25">
      <c r="A825" s="445"/>
      <c r="B825" s="445"/>
      <c r="C825" s="445"/>
      <c r="D825" s="445"/>
      <c r="E825" s="445"/>
      <c r="F825" s="445"/>
      <c r="G825" s="445"/>
      <c r="H825" s="445"/>
      <c r="I825" s="445"/>
      <c r="J825" s="445"/>
      <c r="K825" s="445"/>
      <c r="L825" s="445"/>
      <c r="M825" s="445"/>
      <c r="N825" s="445"/>
      <c r="O825" s="445"/>
      <c r="P825" s="445"/>
      <c r="Q825" s="445"/>
      <c r="R825" s="445"/>
      <c r="S825" s="445"/>
      <c r="T825" s="445"/>
      <c r="U825" s="445"/>
      <c r="V825" s="445"/>
      <c r="W825" s="445"/>
      <c r="X825" s="445"/>
      <c r="Y825" s="445"/>
      <c r="Z825" s="445"/>
    </row>
    <row r="826" spans="1:26" ht="15.75" x14ac:dyDescent="0.25">
      <c r="A826" s="445"/>
      <c r="B826" s="445"/>
      <c r="C826" s="445"/>
      <c r="D826" s="445"/>
      <c r="E826" s="445"/>
      <c r="F826" s="445"/>
      <c r="G826" s="445"/>
      <c r="H826" s="445"/>
      <c r="I826" s="445"/>
      <c r="J826" s="445"/>
      <c r="K826" s="445"/>
      <c r="L826" s="445"/>
      <c r="M826" s="445"/>
      <c r="N826" s="445"/>
      <c r="O826" s="445"/>
      <c r="P826" s="445"/>
      <c r="Q826" s="445"/>
      <c r="R826" s="445"/>
      <c r="S826" s="445"/>
      <c r="T826" s="445"/>
      <c r="U826" s="445"/>
      <c r="V826" s="445"/>
      <c r="W826" s="445"/>
      <c r="X826" s="445"/>
      <c r="Y826" s="445"/>
      <c r="Z826" s="445"/>
    </row>
    <row r="827" spans="1:26" ht="15.75" x14ac:dyDescent="0.25">
      <c r="A827" s="445"/>
      <c r="B827" s="445"/>
      <c r="C827" s="445"/>
      <c r="D827" s="445"/>
      <c r="E827" s="445"/>
      <c r="F827" s="445"/>
      <c r="G827" s="445"/>
      <c r="H827" s="445"/>
      <c r="I827" s="445"/>
      <c r="J827" s="445"/>
      <c r="K827" s="445"/>
      <c r="L827" s="445"/>
      <c r="M827" s="445"/>
      <c r="N827" s="445"/>
      <c r="O827" s="445"/>
      <c r="P827" s="445"/>
      <c r="Q827" s="445"/>
      <c r="R827" s="445"/>
      <c r="S827" s="445"/>
      <c r="T827" s="445"/>
      <c r="U827" s="445"/>
      <c r="V827" s="445"/>
      <c r="W827" s="445"/>
      <c r="X827" s="445"/>
      <c r="Y827" s="445"/>
      <c r="Z827" s="445"/>
    </row>
    <row r="828" spans="1:26" ht="15.75" x14ac:dyDescent="0.25">
      <c r="A828" s="445"/>
      <c r="B828" s="445"/>
      <c r="C828" s="445"/>
      <c r="D828" s="445"/>
      <c r="E828" s="445"/>
      <c r="F828" s="445"/>
      <c r="G828" s="445"/>
      <c r="H828" s="445"/>
      <c r="I828" s="445"/>
      <c r="J828" s="445"/>
      <c r="K828" s="445"/>
      <c r="L828" s="445"/>
      <c r="M828" s="445"/>
      <c r="N828" s="445"/>
      <c r="O828" s="445"/>
      <c r="P828" s="445"/>
      <c r="Q828" s="445"/>
      <c r="R828" s="445"/>
      <c r="S828" s="445"/>
      <c r="T828" s="445"/>
      <c r="U828" s="445"/>
      <c r="V828" s="445"/>
      <c r="W828" s="445"/>
      <c r="X828" s="445"/>
      <c r="Y828" s="445"/>
      <c r="Z828" s="445"/>
    </row>
    <row r="829" spans="1:26" ht="15.75" x14ac:dyDescent="0.25">
      <c r="A829" s="445"/>
      <c r="B829" s="445"/>
      <c r="C829" s="445"/>
      <c r="D829" s="445"/>
      <c r="E829" s="445"/>
      <c r="F829" s="445"/>
      <c r="G829" s="445"/>
      <c r="H829" s="445"/>
      <c r="I829" s="445"/>
      <c r="J829" s="445"/>
      <c r="K829" s="445"/>
      <c r="L829" s="445"/>
      <c r="M829" s="445"/>
      <c r="N829" s="445"/>
      <c r="O829" s="445"/>
      <c r="P829" s="445"/>
      <c r="Q829" s="445"/>
      <c r="R829" s="445"/>
      <c r="S829" s="445"/>
      <c r="T829" s="445"/>
      <c r="U829" s="445"/>
      <c r="V829" s="445"/>
      <c r="W829" s="445"/>
      <c r="X829" s="445"/>
      <c r="Y829" s="445"/>
      <c r="Z829" s="445"/>
    </row>
    <row r="830" spans="1:26" ht="15.75" x14ac:dyDescent="0.25">
      <c r="A830" s="445"/>
      <c r="B830" s="445"/>
      <c r="C830" s="445"/>
      <c r="D830" s="445"/>
      <c r="E830" s="445"/>
      <c r="F830" s="445"/>
      <c r="G830" s="445"/>
      <c r="H830" s="445"/>
      <c r="I830" s="445"/>
      <c r="J830" s="445"/>
      <c r="K830" s="445"/>
      <c r="L830" s="445"/>
      <c r="M830" s="445"/>
      <c r="N830" s="445"/>
      <c r="O830" s="445"/>
      <c r="P830" s="445"/>
      <c r="Q830" s="445"/>
      <c r="R830" s="445"/>
      <c r="S830" s="445"/>
      <c r="T830" s="445"/>
      <c r="U830" s="445"/>
      <c r="V830" s="445"/>
      <c r="W830" s="445"/>
      <c r="X830" s="445"/>
      <c r="Y830" s="445"/>
      <c r="Z830" s="445"/>
    </row>
    <row r="831" spans="1:26" ht="15.75" x14ac:dyDescent="0.25">
      <c r="A831" s="445"/>
      <c r="B831" s="445"/>
      <c r="C831" s="445"/>
      <c r="D831" s="445"/>
      <c r="E831" s="445"/>
      <c r="F831" s="445"/>
      <c r="G831" s="445"/>
      <c r="H831" s="445"/>
      <c r="I831" s="445"/>
      <c r="J831" s="445"/>
      <c r="K831" s="445"/>
      <c r="L831" s="445"/>
      <c r="M831" s="445"/>
      <c r="N831" s="445"/>
      <c r="O831" s="445"/>
      <c r="P831" s="445"/>
      <c r="Q831" s="445"/>
      <c r="R831" s="445"/>
      <c r="S831" s="445"/>
      <c r="T831" s="445"/>
      <c r="U831" s="445"/>
      <c r="V831" s="445"/>
      <c r="W831" s="445"/>
      <c r="X831" s="445"/>
      <c r="Y831" s="445"/>
      <c r="Z831" s="445"/>
    </row>
    <row r="832" spans="1:26" ht="15.75" x14ac:dyDescent="0.25">
      <c r="A832" s="445"/>
      <c r="B832" s="445"/>
      <c r="C832" s="445"/>
      <c r="D832" s="445"/>
      <c r="E832" s="445"/>
      <c r="F832" s="445"/>
      <c r="G832" s="445"/>
      <c r="H832" s="445"/>
      <c r="I832" s="445"/>
      <c r="J832" s="445"/>
      <c r="K832" s="445"/>
      <c r="L832" s="445"/>
      <c r="M832" s="445"/>
      <c r="N832" s="445"/>
      <c r="O832" s="445"/>
      <c r="P832" s="445"/>
      <c r="Q832" s="445"/>
      <c r="R832" s="445"/>
      <c r="S832" s="445"/>
      <c r="T832" s="445"/>
      <c r="U832" s="445"/>
      <c r="V832" s="445"/>
      <c r="W832" s="445"/>
      <c r="X832" s="445"/>
      <c r="Y832" s="445"/>
      <c r="Z832" s="445"/>
    </row>
    <row r="833" spans="1:26" ht="15.75" x14ac:dyDescent="0.25">
      <c r="A833" s="445"/>
      <c r="B833" s="445"/>
      <c r="C833" s="445"/>
      <c r="D833" s="445"/>
      <c r="E833" s="445"/>
      <c r="F833" s="445"/>
      <c r="G833" s="445"/>
      <c r="H833" s="445"/>
      <c r="I833" s="445"/>
      <c r="J833" s="445"/>
      <c r="K833" s="445"/>
      <c r="L833" s="445"/>
      <c r="M833" s="445"/>
      <c r="N833" s="445"/>
      <c r="O833" s="445"/>
      <c r="P833" s="445"/>
      <c r="Q833" s="445"/>
      <c r="R833" s="445"/>
      <c r="S833" s="445"/>
      <c r="T833" s="445"/>
      <c r="U833" s="445"/>
      <c r="V833" s="445"/>
      <c r="W833" s="445"/>
      <c r="X833" s="445"/>
      <c r="Y833" s="445"/>
      <c r="Z833" s="445"/>
    </row>
    <row r="834" spans="1:26" ht="15.75" x14ac:dyDescent="0.25">
      <c r="A834" s="445"/>
      <c r="B834" s="445"/>
      <c r="C834" s="445"/>
      <c r="D834" s="445"/>
      <c r="E834" s="445"/>
      <c r="F834" s="445"/>
      <c r="G834" s="445"/>
      <c r="H834" s="445"/>
      <c r="I834" s="445"/>
      <c r="J834" s="445"/>
      <c r="K834" s="445"/>
      <c r="L834" s="445"/>
      <c r="M834" s="445"/>
      <c r="N834" s="445"/>
      <c r="O834" s="445"/>
      <c r="P834" s="445"/>
      <c r="Q834" s="445"/>
      <c r="R834" s="445"/>
      <c r="S834" s="445"/>
      <c r="T834" s="445"/>
      <c r="U834" s="445"/>
      <c r="V834" s="445"/>
      <c r="W834" s="445"/>
      <c r="X834" s="445"/>
      <c r="Y834" s="445"/>
      <c r="Z834" s="445"/>
    </row>
    <row r="835" spans="1:26" ht="15.75" x14ac:dyDescent="0.25">
      <c r="A835" s="445"/>
      <c r="B835" s="445"/>
      <c r="C835" s="445"/>
      <c r="D835" s="445"/>
      <c r="E835" s="445"/>
      <c r="F835" s="445"/>
      <c r="G835" s="445"/>
      <c r="H835" s="445"/>
      <c r="I835" s="445"/>
      <c r="J835" s="445"/>
      <c r="K835" s="445"/>
      <c r="L835" s="445"/>
      <c r="M835" s="445"/>
      <c r="N835" s="445"/>
      <c r="O835" s="445"/>
      <c r="P835" s="445"/>
      <c r="Q835" s="445"/>
      <c r="R835" s="445"/>
      <c r="S835" s="445"/>
      <c r="T835" s="445"/>
      <c r="U835" s="445"/>
      <c r="V835" s="445"/>
      <c r="W835" s="445"/>
      <c r="X835" s="445"/>
      <c r="Y835" s="445"/>
      <c r="Z835" s="445"/>
    </row>
    <row r="836" spans="1:26" ht="15.75" x14ac:dyDescent="0.25">
      <c r="A836" s="445"/>
      <c r="B836" s="445"/>
      <c r="C836" s="445"/>
      <c r="D836" s="445"/>
      <c r="E836" s="445"/>
      <c r="F836" s="445"/>
      <c r="G836" s="445"/>
      <c r="H836" s="445"/>
      <c r="I836" s="445"/>
      <c r="J836" s="445"/>
      <c r="K836" s="445"/>
      <c r="L836" s="445"/>
      <c r="M836" s="445"/>
      <c r="N836" s="445"/>
      <c r="O836" s="445"/>
      <c r="P836" s="445"/>
      <c r="Q836" s="445"/>
      <c r="R836" s="445"/>
      <c r="S836" s="445"/>
      <c r="T836" s="445"/>
      <c r="U836" s="445"/>
      <c r="V836" s="445"/>
      <c r="W836" s="445"/>
      <c r="X836" s="445"/>
      <c r="Y836" s="445"/>
      <c r="Z836" s="445"/>
    </row>
    <row r="837" spans="1:26" ht="15.75" x14ac:dyDescent="0.25">
      <c r="A837" s="445"/>
      <c r="B837" s="445"/>
      <c r="C837" s="445"/>
      <c r="D837" s="445"/>
      <c r="E837" s="445"/>
      <c r="F837" s="445"/>
      <c r="G837" s="445"/>
      <c r="H837" s="445"/>
      <c r="I837" s="445"/>
      <c r="J837" s="445"/>
      <c r="K837" s="445"/>
      <c r="L837" s="445"/>
      <c r="M837" s="445"/>
      <c r="N837" s="445"/>
      <c r="O837" s="445"/>
      <c r="P837" s="445"/>
      <c r="Q837" s="445"/>
      <c r="R837" s="445"/>
      <c r="S837" s="445"/>
      <c r="T837" s="445"/>
      <c r="U837" s="445"/>
      <c r="V837" s="445"/>
      <c r="W837" s="445"/>
      <c r="X837" s="445"/>
      <c r="Y837" s="445"/>
      <c r="Z837" s="445"/>
    </row>
    <row r="838" spans="1:26" ht="15.75" x14ac:dyDescent="0.25">
      <c r="A838" s="445"/>
      <c r="B838" s="445"/>
      <c r="C838" s="445"/>
      <c r="D838" s="445"/>
      <c r="E838" s="445"/>
      <c r="F838" s="445"/>
      <c r="G838" s="445"/>
      <c r="H838" s="445"/>
      <c r="I838" s="445"/>
      <c r="J838" s="445"/>
      <c r="K838" s="445"/>
      <c r="L838" s="445"/>
      <c r="M838" s="445"/>
      <c r="N838" s="445"/>
      <c r="O838" s="445"/>
      <c r="P838" s="445"/>
      <c r="Q838" s="445"/>
      <c r="R838" s="445"/>
      <c r="S838" s="445"/>
      <c r="T838" s="445"/>
      <c r="U838" s="445"/>
      <c r="V838" s="445"/>
      <c r="W838" s="445"/>
      <c r="X838" s="445"/>
      <c r="Y838" s="445"/>
      <c r="Z838" s="445"/>
    </row>
    <row r="839" spans="1:26" ht="15.75" x14ac:dyDescent="0.25">
      <c r="A839" s="445"/>
      <c r="B839" s="445"/>
      <c r="C839" s="445"/>
      <c r="D839" s="445"/>
      <c r="E839" s="445"/>
      <c r="F839" s="445"/>
      <c r="G839" s="445"/>
      <c r="H839" s="445"/>
      <c r="I839" s="445"/>
      <c r="J839" s="445"/>
      <c r="K839" s="445"/>
      <c r="L839" s="445"/>
      <c r="M839" s="445"/>
      <c r="N839" s="445"/>
      <c r="O839" s="445"/>
      <c r="P839" s="445"/>
      <c r="Q839" s="445"/>
      <c r="R839" s="445"/>
      <c r="S839" s="445"/>
      <c r="T839" s="445"/>
      <c r="U839" s="445"/>
      <c r="V839" s="445"/>
      <c r="W839" s="445"/>
      <c r="X839" s="445"/>
      <c r="Y839" s="445"/>
      <c r="Z839" s="445"/>
    </row>
    <row r="840" spans="1:26" ht="15.75" x14ac:dyDescent="0.25">
      <c r="A840" s="445"/>
      <c r="B840" s="445"/>
      <c r="C840" s="445"/>
      <c r="D840" s="445"/>
      <c r="E840" s="445"/>
      <c r="F840" s="445"/>
      <c r="G840" s="445"/>
      <c r="H840" s="445"/>
      <c r="I840" s="445"/>
      <c r="J840" s="445"/>
      <c r="K840" s="445"/>
      <c r="L840" s="445"/>
      <c r="M840" s="445"/>
      <c r="N840" s="445"/>
      <c r="O840" s="445"/>
      <c r="P840" s="445"/>
      <c r="Q840" s="445"/>
      <c r="R840" s="445"/>
      <c r="S840" s="445"/>
      <c r="T840" s="445"/>
      <c r="U840" s="445"/>
      <c r="V840" s="445"/>
      <c r="W840" s="445"/>
      <c r="X840" s="445"/>
      <c r="Y840" s="445"/>
      <c r="Z840" s="445"/>
    </row>
    <row r="841" spans="1:26" ht="15.75" x14ac:dyDescent="0.25">
      <c r="A841" s="445"/>
      <c r="B841" s="445"/>
      <c r="C841" s="445"/>
      <c r="D841" s="445"/>
      <c r="E841" s="445"/>
      <c r="F841" s="445"/>
      <c r="G841" s="445"/>
      <c r="H841" s="445"/>
      <c r="I841" s="445"/>
      <c r="J841" s="445"/>
      <c r="K841" s="445"/>
      <c r="L841" s="445"/>
      <c r="M841" s="445"/>
      <c r="N841" s="445"/>
      <c r="O841" s="445"/>
      <c r="P841" s="445"/>
      <c r="Q841" s="445"/>
      <c r="R841" s="445"/>
      <c r="S841" s="445"/>
      <c r="T841" s="445"/>
      <c r="U841" s="445"/>
      <c r="V841" s="445"/>
      <c r="W841" s="445"/>
      <c r="X841" s="445"/>
      <c r="Y841" s="445"/>
      <c r="Z841" s="445"/>
    </row>
    <row r="842" spans="1:26" ht="15.75" x14ac:dyDescent="0.25">
      <c r="A842" s="445"/>
      <c r="B842" s="445"/>
      <c r="C842" s="445"/>
      <c r="D842" s="445"/>
      <c r="E842" s="445"/>
      <c r="F842" s="445"/>
      <c r="G842" s="445"/>
      <c r="H842" s="445"/>
      <c r="I842" s="445"/>
      <c r="J842" s="445"/>
      <c r="K842" s="445"/>
      <c r="L842" s="445"/>
      <c r="M842" s="445"/>
      <c r="N842" s="445"/>
      <c r="O842" s="445"/>
      <c r="P842" s="445"/>
      <c r="Q842" s="445"/>
      <c r="R842" s="445"/>
      <c r="S842" s="445"/>
      <c r="T842" s="445"/>
      <c r="U842" s="445"/>
      <c r="V842" s="445"/>
      <c r="W842" s="445"/>
      <c r="X842" s="445"/>
      <c r="Y842" s="445"/>
      <c r="Z842" s="445"/>
    </row>
    <row r="843" spans="1:26" ht="15.75" x14ac:dyDescent="0.25">
      <c r="A843" s="445"/>
      <c r="B843" s="445"/>
      <c r="C843" s="445"/>
      <c r="D843" s="445"/>
      <c r="E843" s="445"/>
      <c r="F843" s="445"/>
      <c r="G843" s="445"/>
      <c r="H843" s="445"/>
      <c r="I843" s="445"/>
      <c r="J843" s="445"/>
      <c r="K843" s="445"/>
      <c r="L843" s="445"/>
      <c r="M843" s="445"/>
      <c r="N843" s="445"/>
      <c r="O843" s="445"/>
      <c r="P843" s="445"/>
      <c r="Q843" s="445"/>
      <c r="R843" s="445"/>
      <c r="S843" s="445"/>
      <c r="T843" s="445"/>
      <c r="U843" s="445"/>
      <c r="V843" s="445"/>
      <c r="W843" s="445"/>
      <c r="X843" s="445"/>
      <c r="Y843" s="445"/>
      <c r="Z843" s="445"/>
    </row>
    <row r="844" spans="1:26" ht="15.75" x14ac:dyDescent="0.25">
      <c r="A844" s="445"/>
      <c r="B844" s="445"/>
      <c r="C844" s="445"/>
      <c r="D844" s="445"/>
      <c r="E844" s="445"/>
      <c r="F844" s="445"/>
      <c r="G844" s="445"/>
      <c r="H844" s="445"/>
      <c r="I844" s="445"/>
      <c r="J844" s="445"/>
      <c r="K844" s="445"/>
      <c r="L844" s="445"/>
      <c r="M844" s="445"/>
      <c r="N844" s="445"/>
      <c r="O844" s="445"/>
      <c r="P844" s="445"/>
      <c r="Q844" s="445"/>
      <c r="R844" s="445"/>
      <c r="S844" s="445"/>
      <c r="T844" s="445"/>
      <c r="U844" s="445"/>
      <c r="V844" s="445"/>
      <c r="W844" s="445"/>
      <c r="X844" s="445"/>
      <c r="Y844" s="445"/>
      <c r="Z844" s="445"/>
    </row>
    <row r="845" spans="1:26" ht="15.75" x14ac:dyDescent="0.25">
      <c r="A845" s="445"/>
      <c r="B845" s="445"/>
      <c r="C845" s="445"/>
      <c r="D845" s="445"/>
      <c r="E845" s="445"/>
      <c r="F845" s="445"/>
      <c r="G845" s="445"/>
      <c r="H845" s="445"/>
      <c r="I845" s="445"/>
      <c r="J845" s="445"/>
      <c r="K845" s="445"/>
      <c r="L845" s="445"/>
      <c r="M845" s="445"/>
      <c r="N845" s="445"/>
      <c r="O845" s="445"/>
      <c r="P845" s="445"/>
      <c r="Q845" s="445"/>
      <c r="R845" s="445"/>
      <c r="S845" s="445"/>
      <c r="T845" s="445"/>
      <c r="U845" s="445"/>
      <c r="V845" s="445"/>
      <c r="W845" s="445"/>
      <c r="X845" s="445"/>
      <c r="Y845" s="445"/>
      <c r="Z845" s="445"/>
    </row>
    <row r="846" spans="1:26" ht="15.75" x14ac:dyDescent="0.25">
      <c r="A846" s="445"/>
      <c r="B846" s="445"/>
      <c r="C846" s="445"/>
      <c r="D846" s="445"/>
      <c r="E846" s="445"/>
      <c r="F846" s="445"/>
      <c r="G846" s="445"/>
      <c r="H846" s="445"/>
      <c r="I846" s="445"/>
      <c r="J846" s="445"/>
      <c r="K846" s="445"/>
      <c r="L846" s="445"/>
      <c r="M846" s="445"/>
      <c r="N846" s="445"/>
      <c r="O846" s="445"/>
      <c r="P846" s="445"/>
      <c r="Q846" s="445"/>
      <c r="R846" s="445"/>
      <c r="S846" s="445"/>
      <c r="T846" s="445"/>
      <c r="U846" s="445"/>
      <c r="V846" s="445"/>
      <c r="W846" s="445"/>
      <c r="X846" s="445"/>
      <c r="Y846" s="445"/>
      <c r="Z846" s="445"/>
    </row>
    <row r="847" spans="1:26" ht="15.75" x14ac:dyDescent="0.25">
      <c r="A847" s="445"/>
      <c r="B847" s="445"/>
      <c r="C847" s="445"/>
      <c r="D847" s="445"/>
      <c r="E847" s="445"/>
      <c r="F847" s="445"/>
      <c r="G847" s="445"/>
      <c r="H847" s="445"/>
      <c r="I847" s="445"/>
      <c r="J847" s="445"/>
      <c r="K847" s="445"/>
      <c r="L847" s="445"/>
      <c r="M847" s="445"/>
      <c r="N847" s="445"/>
      <c r="O847" s="445"/>
      <c r="P847" s="445"/>
      <c r="Q847" s="445"/>
      <c r="R847" s="445"/>
      <c r="S847" s="445"/>
      <c r="T847" s="445"/>
      <c r="U847" s="445"/>
      <c r="V847" s="445"/>
      <c r="W847" s="445"/>
      <c r="X847" s="445"/>
      <c r="Y847" s="445"/>
      <c r="Z847" s="445"/>
    </row>
    <row r="848" spans="1:26" ht="15.75" x14ac:dyDescent="0.25">
      <c r="A848" s="445"/>
      <c r="B848" s="445"/>
      <c r="C848" s="445"/>
      <c r="D848" s="445"/>
      <c r="E848" s="445"/>
      <c r="F848" s="445"/>
      <c r="G848" s="445"/>
      <c r="H848" s="445"/>
      <c r="I848" s="445"/>
      <c r="J848" s="445"/>
      <c r="K848" s="445"/>
      <c r="L848" s="445"/>
      <c r="M848" s="445"/>
      <c r="N848" s="445"/>
      <c r="O848" s="445"/>
      <c r="P848" s="445"/>
      <c r="Q848" s="445"/>
      <c r="R848" s="445"/>
      <c r="S848" s="445"/>
      <c r="T848" s="445"/>
      <c r="U848" s="445"/>
      <c r="V848" s="445"/>
      <c r="W848" s="445"/>
      <c r="X848" s="445"/>
      <c r="Y848" s="445"/>
      <c r="Z848" s="445"/>
    </row>
    <row r="849" spans="1:26" ht="15.75" x14ac:dyDescent="0.25">
      <c r="A849" s="445"/>
      <c r="B849" s="445"/>
      <c r="C849" s="445"/>
      <c r="D849" s="445"/>
      <c r="E849" s="445"/>
      <c r="F849" s="445"/>
      <c r="G849" s="445"/>
      <c r="H849" s="445"/>
      <c r="I849" s="445"/>
      <c r="J849" s="445"/>
      <c r="K849" s="445"/>
      <c r="L849" s="445"/>
      <c r="M849" s="445"/>
      <c r="N849" s="445"/>
      <c r="O849" s="445"/>
      <c r="P849" s="445"/>
      <c r="Q849" s="445"/>
      <c r="R849" s="445"/>
      <c r="S849" s="445"/>
      <c r="T849" s="445"/>
      <c r="U849" s="445"/>
      <c r="V849" s="445"/>
      <c r="W849" s="445"/>
      <c r="X849" s="445"/>
      <c r="Y849" s="445"/>
      <c r="Z849" s="445"/>
    </row>
    <row r="850" spans="1:26" ht="15.75" x14ac:dyDescent="0.25">
      <c r="A850" s="445"/>
      <c r="B850" s="445"/>
      <c r="C850" s="445"/>
      <c r="D850" s="445"/>
      <c r="E850" s="445"/>
      <c r="F850" s="445"/>
      <c r="G850" s="445"/>
      <c r="H850" s="445"/>
      <c r="I850" s="445"/>
      <c r="J850" s="445"/>
      <c r="K850" s="445"/>
      <c r="L850" s="445"/>
      <c r="M850" s="445"/>
      <c r="N850" s="445"/>
      <c r="O850" s="445"/>
      <c r="P850" s="445"/>
      <c r="Q850" s="445"/>
      <c r="R850" s="445"/>
      <c r="S850" s="445"/>
      <c r="T850" s="445"/>
      <c r="U850" s="445"/>
      <c r="V850" s="445"/>
      <c r="W850" s="445"/>
      <c r="X850" s="445"/>
      <c r="Y850" s="445"/>
      <c r="Z850" s="445"/>
    </row>
    <row r="851" spans="1:26" ht="15.75" x14ac:dyDescent="0.25">
      <c r="A851" s="445"/>
      <c r="B851" s="445"/>
      <c r="C851" s="445"/>
      <c r="D851" s="445"/>
      <c r="E851" s="445"/>
      <c r="F851" s="445"/>
      <c r="G851" s="445"/>
      <c r="H851" s="445"/>
      <c r="I851" s="445"/>
      <c r="J851" s="445"/>
      <c r="K851" s="445"/>
      <c r="L851" s="445"/>
      <c r="M851" s="445"/>
      <c r="N851" s="445"/>
      <c r="O851" s="445"/>
      <c r="P851" s="445"/>
      <c r="Q851" s="445"/>
      <c r="R851" s="445"/>
      <c r="S851" s="445"/>
      <c r="T851" s="445"/>
      <c r="U851" s="445"/>
      <c r="V851" s="445"/>
      <c r="W851" s="445"/>
      <c r="X851" s="445"/>
      <c r="Y851" s="445"/>
      <c r="Z851" s="445"/>
    </row>
    <row r="852" spans="1:26" ht="15.75" x14ac:dyDescent="0.25">
      <c r="A852" s="445"/>
      <c r="B852" s="445"/>
      <c r="C852" s="445"/>
      <c r="D852" s="445"/>
      <c r="E852" s="445"/>
      <c r="F852" s="445"/>
      <c r="G852" s="445"/>
      <c r="H852" s="445"/>
      <c r="I852" s="445"/>
      <c r="J852" s="445"/>
      <c r="K852" s="445"/>
      <c r="L852" s="445"/>
      <c r="M852" s="445"/>
      <c r="N852" s="445"/>
      <c r="O852" s="445"/>
      <c r="P852" s="445"/>
      <c r="Q852" s="445"/>
      <c r="R852" s="445"/>
      <c r="S852" s="445"/>
      <c r="T852" s="445"/>
      <c r="U852" s="445"/>
      <c r="V852" s="445"/>
      <c r="W852" s="445"/>
      <c r="X852" s="445"/>
      <c r="Y852" s="445"/>
      <c r="Z852" s="445"/>
    </row>
    <row r="853" spans="1:26" ht="15.75" x14ac:dyDescent="0.25">
      <c r="A853" s="445"/>
      <c r="B853" s="445"/>
      <c r="C853" s="445"/>
      <c r="D853" s="445"/>
      <c r="E853" s="445"/>
      <c r="F853" s="445"/>
      <c r="G853" s="445"/>
      <c r="H853" s="445"/>
      <c r="I853" s="445"/>
      <c r="J853" s="445"/>
      <c r="K853" s="445"/>
      <c r="L853" s="445"/>
      <c r="M853" s="445"/>
      <c r="N853" s="445"/>
      <c r="O853" s="445"/>
      <c r="P853" s="445"/>
      <c r="Q853" s="445"/>
      <c r="R853" s="445"/>
      <c r="S853" s="445"/>
      <c r="T853" s="445"/>
      <c r="U853" s="445"/>
      <c r="V853" s="445"/>
      <c r="W853" s="445"/>
      <c r="X853" s="445"/>
      <c r="Y853" s="445"/>
      <c r="Z853" s="445"/>
    </row>
    <row r="854" spans="1:26" ht="15.75" x14ac:dyDescent="0.25">
      <c r="A854" s="445"/>
      <c r="B854" s="445"/>
      <c r="C854" s="445"/>
      <c r="D854" s="445"/>
      <c r="E854" s="445"/>
      <c r="F854" s="445"/>
      <c r="G854" s="445"/>
      <c r="H854" s="445"/>
      <c r="I854" s="445"/>
      <c r="J854" s="445"/>
      <c r="K854" s="445"/>
      <c r="L854" s="445"/>
      <c r="M854" s="445"/>
      <c r="N854" s="445"/>
      <c r="O854" s="445"/>
      <c r="P854" s="445"/>
      <c r="Q854" s="445"/>
      <c r="R854" s="445"/>
      <c r="S854" s="445"/>
      <c r="T854" s="445"/>
      <c r="U854" s="445"/>
      <c r="V854" s="445"/>
      <c r="W854" s="445"/>
      <c r="X854" s="445"/>
      <c r="Y854" s="445"/>
      <c r="Z854" s="445"/>
    </row>
    <row r="855" spans="1:26" ht="15.75" x14ac:dyDescent="0.25">
      <c r="A855" s="445"/>
      <c r="B855" s="445"/>
      <c r="C855" s="445"/>
      <c r="D855" s="445"/>
      <c r="E855" s="445"/>
      <c r="F855" s="445"/>
      <c r="G855" s="445"/>
      <c r="H855" s="445"/>
      <c r="I855" s="445"/>
      <c r="J855" s="445"/>
      <c r="K855" s="445"/>
      <c r="L855" s="445"/>
      <c r="M855" s="445"/>
      <c r="N855" s="445"/>
      <c r="O855" s="445"/>
      <c r="P855" s="445"/>
      <c r="Q855" s="445"/>
      <c r="R855" s="445"/>
      <c r="S855" s="445"/>
      <c r="T855" s="445"/>
      <c r="U855" s="445"/>
      <c r="V855" s="445"/>
      <c r="W855" s="445"/>
      <c r="X855" s="445"/>
      <c r="Y855" s="445"/>
      <c r="Z855" s="445"/>
    </row>
    <row r="856" spans="1:26" ht="15.75" x14ac:dyDescent="0.25">
      <c r="A856" s="445"/>
      <c r="B856" s="445"/>
      <c r="C856" s="445"/>
      <c r="D856" s="445"/>
      <c r="E856" s="445"/>
      <c r="F856" s="445"/>
      <c r="G856" s="445"/>
      <c r="H856" s="445"/>
      <c r="I856" s="445"/>
      <c r="J856" s="445"/>
      <c r="K856" s="445"/>
      <c r="L856" s="445"/>
      <c r="M856" s="445"/>
      <c r="N856" s="445"/>
      <c r="O856" s="445"/>
      <c r="P856" s="445"/>
      <c r="Q856" s="445"/>
      <c r="R856" s="445"/>
      <c r="S856" s="445"/>
      <c r="T856" s="445"/>
      <c r="U856" s="445"/>
      <c r="V856" s="445"/>
      <c r="W856" s="445"/>
      <c r="X856" s="445"/>
      <c r="Y856" s="445"/>
      <c r="Z856" s="445"/>
    </row>
    <row r="857" spans="1:26" ht="15.75" x14ac:dyDescent="0.25">
      <c r="A857" s="445"/>
      <c r="B857" s="445"/>
      <c r="C857" s="445"/>
      <c r="D857" s="445"/>
      <c r="E857" s="445"/>
      <c r="F857" s="445"/>
      <c r="G857" s="445"/>
      <c r="H857" s="445"/>
      <c r="I857" s="445"/>
      <c r="J857" s="445"/>
      <c r="K857" s="445"/>
      <c r="L857" s="445"/>
      <c r="M857" s="445"/>
      <c r="N857" s="445"/>
      <c r="O857" s="445"/>
      <c r="P857" s="445"/>
      <c r="Q857" s="445"/>
      <c r="R857" s="445"/>
      <c r="S857" s="445"/>
      <c r="T857" s="445"/>
      <c r="U857" s="445"/>
      <c r="V857" s="445"/>
      <c r="W857" s="445"/>
      <c r="X857" s="445"/>
      <c r="Y857" s="445"/>
      <c r="Z857" s="445"/>
    </row>
    <row r="858" spans="1:26" ht="15.75" x14ac:dyDescent="0.25">
      <c r="A858" s="445"/>
      <c r="B858" s="445"/>
      <c r="C858" s="445"/>
      <c r="D858" s="445"/>
      <c r="E858" s="445"/>
      <c r="F858" s="445"/>
      <c r="G858" s="445"/>
      <c r="H858" s="445"/>
      <c r="I858" s="445"/>
      <c r="J858" s="445"/>
      <c r="K858" s="445"/>
      <c r="L858" s="445"/>
      <c r="M858" s="445"/>
      <c r="N858" s="445"/>
      <c r="O858" s="445"/>
      <c r="P858" s="445"/>
      <c r="Q858" s="445"/>
      <c r="R858" s="445"/>
      <c r="S858" s="445"/>
      <c r="T858" s="445"/>
      <c r="U858" s="445"/>
      <c r="V858" s="445"/>
      <c r="W858" s="445"/>
      <c r="X858" s="445"/>
      <c r="Y858" s="445"/>
      <c r="Z858" s="445"/>
    </row>
    <row r="859" spans="1:26" ht="15.75" x14ac:dyDescent="0.25">
      <c r="A859" s="445"/>
      <c r="B859" s="445"/>
      <c r="C859" s="445"/>
      <c r="D859" s="445"/>
      <c r="E859" s="445"/>
      <c r="F859" s="445"/>
      <c r="G859" s="445"/>
      <c r="H859" s="445"/>
      <c r="I859" s="445"/>
      <c r="J859" s="445"/>
      <c r="K859" s="445"/>
      <c r="L859" s="445"/>
      <c r="M859" s="445"/>
      <c r="N859" s="445"/>
      <c r="O859" s="445"/>
      <c r="P859" s="445"/>
      <c r="Q859" s="445"/>
      <c r="R859" s="445"/>
      <c r="S859" s="445"/>
      <c r="T859" s="445"/>
      <c r="U859" s="445"/>
      <c r="V859" s="445"/>
      <c r="W859" s="445"/>
      <c r="X859" s="445"/>
      <c r="Y859" s="445"/>
      <c r="Z859" s="445"/>
    </row>
    <row r="860" spans="1:26" ht="15.75" x14ac:dyDescent="0.25">
      <c r="A860" s="445"/>
      <c r="B860" s="445"/>
      <c r="C860" s="445"/>
      <c r="D860" s="445"/>
      <c r="E860" s="445"/>
      <c r="F860" s="445"/>
      <c r="G860" s="445"/>
      <c r="H860" s="445"/>
      <c r="I860" s="445"/>
      <c r="J860" s="445"/>
      <c r="K860" s="445"/>
      <c r="L860" s="445"/>
      <c r="M860" s="445"/>
      <c r="N860" s="445"/>
      <c r="O860" s="445"/>
      <c r="P860" s="445"/>
      <c r="Q860" s="445"/>
      <c r="R860" s="445"/>
      <c r="S860" s="445"/>
      <c r="T860" s="445"/>
      <c r="U860" s="445"/>
      <c r="V860" s="445"/>
      <c r="W860" s="445"/>
      <c r="X860" s="445"/>
      <c r="Y860" s="445"/>
      <c r="Z860" s="445"/>
    </row>
    <row r="861" spans="1:26" ht="15.75" x14ac:dyDescent="0.25">
      <c r="A861" s="445"/>
      <c r="B861" s="445"/>
      <c r="C861" s="445"/>
      <c r="D861" s="445"/>
      <c r="E861" s="445"/>
      <c r="F861" s="445"/>
      <c r="G861" s="445"/>
      <c r="H861" s="445"/>
      <c r="I861" s="445"/>
      <c r="J861" s="445"/>
      <c r="K861" s="445"/>
      <c r="L861" s="445"/>
      <c r="M861" s="445"/>
      <c r="N861" s="445"/>
      <c r="O861" s="445"/>
      <c r="P861" s="445"/>
      <c r="Q861" s="445"/>
      <c r="R861" s="445"/>
      <c r="S861" s="445"/>
      <c r="T861" s="445"/>
      <c r="U861" s="445"/>
      <c r="V861" s="445"/>
      <c r="W861" s="445"/>
      <c r="X861" s="445"/>
      <c r="Y861" s="445"/>
      <c r="Z861" s="445"/>
    </row>
    <row r="862" spans="1:26" ht="15.75" x14ac:dyDescent="0.25">
      <c r="A862" s="445"/>
      <c r="B862" s="445"/>
      <c r="C862" s="445"/>
      <c r="D862" s="445"/>
      <c r="E862" s="445"/>
      <c r="F862" s="445"/>
      <c r="G862" s="445"/>
      <c r="H862" s="445"/>
      <c r="I862" s="445"/>
      <c r="J862" s="445"/>
      <c r="K862" s="445"/>
      <c r="L862" s="445"/>
      <c r="M862" s="445"/>
      <c r="N862" s="445"/>
      <c r="O862" s="445"/>
      <c r="P862" s="445"/>
      <c r="Q862" s="445"/>
      <c r="R862" s="445"/>
      <c r="S862" s="445"/>
      <c r="T862" s="445"/>
      <c r="U862" s="445"/>
      <c r="V862" s="445"/>
      <c r="W862" s="445"/>
      <c r="X862" s="445"/>
      <c r="Y862" s="445"/>
      <c r="Z862" s="445"/>
    </row>
    <row r="863" spans="1:26" ht="15.75" x14ac:dyDescent="0.25">
      <c r="A863" s="445"/>
      <c r="B863" s="445"/>
      <c r="C863" s="445"/>
      <c r="D863" s="445"/>
      <c r="E863" s="445"/>
      <c r="F863" s="445"/>
      <c r="G863" s="445"/>
      <c r="H863" s="445"/>
      <c r="I863" s="445"/>
      <c r="J863" s="445"/>
      <c r="K863" s="445"/>
      <c r="L863" s="445"/>
      <c r="M863" s="445"/>
      <c r="N863" s="445"/>
      <c r="O863" s="445"/>
      <c r="P863" s="445"/>
      <c r="Q863" s="445"/>
      <c r="R863" s="445"/>
      <c r="S863" s="445"/>
      <c r="T863" s="445"/>
      <c r="U863" s="445"/>
      <c r="V863" s="445"/>
      <c r="W863" s="445"/>
      <c r="X863" s="445"/>
      <c r="Y863" s="445"/>
      <c r="Z863" s="445"/>
    </row>
    <row r="864" spans="1:26" ht="15.75" x14ac:dyDescent="0.25">
      <c r="A864" s="445"/>
      <c r="B864" s="445"/>
      <c r="C864" s="445"/>
      <c r="D864" s="445"/>
      <c r="E864" s="445"/>
      <c r="F864" s="445"/>
      <c r="G864" s="445"/>
      <c r="H864" s="445"/>
      <c r="I864" s="445"/>
      <c r="J864" s="445"/>
      <c r="K864" s="445"/>
      <c r="L864" s="445"/>
      <c r="M864" s="445"/>
      <c r="N864" s="445"/>
      <c r="O864" s="445"/>
      <c r="P864" s="445"/>
      <c r="Q864" s="445"/>
      <c r="R864" s="445"/>
      <c r="S864" s="445"/>
      <c r="T864" s="445"/>
      <c r="U864" s="445"/>
      <c r="V864" s="445"/>
      <c r="W864" s="445"/>
      <c r="X864" s="445"/>
      <c r="Y864" s="445"/>
      <c r="Z864" s="445"/>
    </row>
    <row r="865" spans="1:26" ht="15.75" x14ac:dyDescent="0.25">
      <c r="A865" s="445"/>
      <c r="B865" s="445"/>
      <c r="C865" s="445"/>
      <c r="D865" s="445"/>
      <c r="E865" s="445"/>
      <c r="F865" s="445"/>
      <c r="G865" s="445"/>
      <c r="H865" s="445"/>
      <c r="I865" s="445"/>
      <c r="J865" s="445"/>
      <c r="K865" s="445"/>
      <c r="L865" s="445"/>
      <c r="M865" s="445"/>
      <c r="N865" s="445"/>
      <c r="O865" s="445"/>
      <c r="P865" s="445"/>
      <c r="Q865" s="445"/>
      <c r="R865" s="445"/>
      <c r="S865" s="445"/>
      <c r="T865" s="445"/>
      <c r="U865" s="445"/>
      <c r="V865" s="445"/>
      <c r="W865" s="445"/>
      <c r="X865" s="445"/>
      <c r="Y865" s="445"/>
      <c r="Z865" s="445"/>
    </row>
    <row r="866" spans="1:26" ht="15.75" x14ac:dyDescent="0.25">
      <c r="A866" s="445"/>
      <c r="B866" s="445"/>
      <c r="C866" s="445"/>
      <c r="D866" s="445"/>
      <c r="E866" s="445"/>
      <c r="F866" s="445"/>
      <c r="G866" s="445"/>
      <c r="H866" s="445"/>
      <c r="I866" s="445"/>
      <c r="J866" s="445"/>
      <c r="K866" s="445"/>
      <c r="L866" s="445"/>
      <c r="M866" s="445"/>
      <c r="N866" s="445"/>
      <c r="O866" s="445"/>
      <c r="P866" s="445"/>
      <c r="Q866" s="445"/>
      <c r="R866" s="445"/>
      <c r="S866" s="445"/>
      <c r="T866" s="445"/>
      <c r="U866" s="445"/>
      <c r="V866" s="445"/>
      <c r="W866" s="445"/>
      <c r="X866" s="445"/>
      <c r="Y866" s="445"/>
      <c r="Z866" s="445"/>
    </row>
    <row r="867" spans="1:26" ht="15.75" x14ac:dyDescent="0.25">
      <c r="A867" s="445"/>
      <c r="B867" s="445"/>
      <c r="C867" s="445"/>
      <c r="D867" s="445"/>
      <c r="E867" s="445"/>
      <c r="F867" s="445"/>
      <c r="G867" s="445"/>
      <c r="H867" s="445"/>
      <c r="I867" s="445"/>
      <c r="J867" s="445"/>
      <c r="K867" s="445"/>
      <c r="L867" s="445"/>
      <c r="M867" s="445"/>
      <c r="N867" s="445"/>
      <c r="O867" s="445"/>
      <c r="P867" s="445"/>
      <c r="Q867" s="445"/>
      <c r="R867" s="445"/>
      <c r="S867" s="445"/>
      <c r="T867" s="445"/>
      <c r="U867" s="445"/>
      <c r="V867" s="445"/>
      <c r="W867" s="445"/>
      <c r="X867" s="445"/>
      <c r="Y867" s="445"/>
      <c r="Z867" s="445"/>
    </row>
    <row r="868" spans="1:26" ht="15.75" x14ac:dyDescent="0.25">
      <c r="A868" s="445"/>
      <c r="B868" s="445"/>
      <c r="C868" s="445"/>
      <c r="D868" s="445"/>
      <c r="E868" s="445"/>
      <c r="F868" s="445"/>
      <c r="G868" s="445"/>
      <c r="H868" s="445"/>
      <c r="I868" s="445"/>
      <c r="J868" s="445"/>
      <c r="K868" s="445"/>
      <c r="L868" s="445"/>
      <c r="M868" s="445"/>
      <c r="N868" s="445"/>
      <c r="O868" s="445"/>
      <c r="P868" s="445"/>
      <c r="Q868" s="445"/>
      <c r="R868" s="445"/>
      <c r="S868" s="445"/>
      <c r="T868" s="445"/>
      <c r="U868" s="445"/>
      <c r="V868" s="445"/>
      <c r="W868" s="445"/>
      <c r="X868" s="445"/>
      <c r="Y868" s="445"/>
      <c r="Z868" s="445"/>
    </row>
    <row r="869" spans="1:26" ht="15.75" x14ac:dyDescent="0.25">
      <c r="A869" s="445"/>
      <c r="B869" s="445"/>
      <c r="C869" s="445"/>
      <c r="D869" s="445"/>
      <c r="E869" s="445"/>
      <c r="F869" s="445"/>
      <c r="G869" s="445"/>
      <c r="H869" s="445"/>
      <c r="I869" s="445"/>
      <c r="J869" s="445"/>
      <c r="K869" s="445"/>
      <c r="L869" s="445"/>
      <c r="M869" s="445"/>
      <c r="N869" s="445"/>
      <c r="O869" s="445"/>
      <c r="P869" s="445"/>
      <c r="Q869" s="445"/>
      <c r="R869" s="445"/>
      <c r="S869" s="445"/>
      <c r="T869" s="445"/>
      <c r="U869" s="445"/>
      <c r="V869" s="445"/>
      <c r="W869" s="445"/>
      <c r="X869" s="445"/>
      <c r="Y869" s="445"/>
      <c r="Z869" s="445"/>
    </row>
    <row r="870" spans="1:26" ht="15.75" x14ac:dyDescent="0.25">
      <c r="A870" s="445"/>
      <c r="B870" s="445"/>
      <c r="C870" s="445"/>
      <c r="D870" s="445"/>
      <c r="E870" s="445"/>
      <c r="F870" s="445"/>
      <c r="G870" s="445"/>
      <c r="H870" s="445"/>
      <c r="I870" s="445"/>
      <c r="J870" s="445"/>
      <c r="K870" s="445"/>
      <c r="L870" s="445"/>
      <c r="M870" s="445"/>
      <c r="N870" s="445"/>
      <c r="O870" s="445"/>
      <c r="P870" s="445"/>
      <c r="Q870" s="445"/>
      <c r="R870" s="445"/>
      <c r="S870" s="445"/>
      <c r="T870" s="445"/>
      <c r="U870" s="445"/>
      <c r="V870" s="445"/>
      <c r="W870" s="445"/>
      <c r="X870" s="445"/>
      <c r="Y870" s="445"/>
      <c r="Z870" s="445"/>
    </row>
    <row r="871" spans="1:26" ht="15.75" x14ac:dyDescent="0.25">
      <c r="A871" s="445"/>
      <c r="B871" s="445"/>
      <c r="C871" s="445"/>
      <c r="D871" s="445"/>
      <c r="E871" s="445"/>
      <c r="F871" s="445"/>
      <c r="G871" s="445"/>
      <c r="H871" s="445"/>
      <c r="I871" s="445"/>
      <c r="J871" s="445"/>
      <c r="K871" s="445"/>
      <c r="L871" s="445"/>
      <c r="M871" s="445"/>
      <c r="N871" s="445"/>
      <c r="O871" s="445"/>
      <c r="P871" s="445"/>
      <c r="Q871" s="445"/>
      <c r="R871" s="445"/>
      <c r="S871" s="445"/>
      <c r="T871" s="445"/>
      <c r="U871" s="445"/>
      <c r="V871" s="445"/>
      <c r="W871" s="445"/>
      <c r="X871" s="445"/>
      <c r="Y871" s="445"/>
      <c r="Z871" s="445"/>
    </row>
    <row r="872" spans="1:26" ht="15.75" x14ac:dyDescent="0.25">
      <c r="A872" s="445"/>
      <c r="B872" s="445"/>
      <c r="C872" s="445"/>
      <c r="D872" s="445"/>
      <c r="E872" s="445"/>
      <c r="F872" s="445"/>
      <c r="G872" s="445"/>
      <c r="H872" s="445"/>
      <c r="I872" s="445"/>
      <c r="J872" s="445"/>
      <c r="K872" s="445"/>
      <c r="L872" s="445"/>
      <c r="M872" s="445"/>
      <c r="N872" s="445"/>
      <c r="O872" s="445"/>
      <c r="P872" s="445"/>
      <c r="Q872" s="445"/>
      <c r="R872" s="445"/>
      <c r="S872" s="445"/>
      <c r="T872" s="445"/>
      <c r="U872" s="445"/>
      <c r="V872" s="445"/>
      <c r="W872" s="445"/>
      <c r="X872" s="445"/>
      <c r="Y872" s="445"/>
      <c r="Z872" s="445"/>
    </row>
    <row r="873" spans="1:26" ht="15.75" x14ac:dyDescent="0.25">
      <c r="A873" s="445"/>
      <c r="B873" s="445"/>
      <c r="C873" s="445"/>
      <c r="D873" s="445"/>
      <c r="E873" s="445"/>
      <c r="F873" s="445"/>
      <c r="G873" s="445"/>
      <c r="H873" s="445"/>
      <c r="I873" s="445"/>
      <c r="J873" s="445"/>
      <c r="K873" s="445"/>
      <c r="L873" s="445"/>
      <c r="M873" s="445"/>
      <c r="N873" s="445"/>
      <c r="O873" s="445"/>
      <c r="P873" s="445"/>
      <c r="Q873" s="445"/>
      <c r="R873" s="445"/>
      <c r="S873" s="445"/>
      <c r="T873" s="445"/>
      <c r="U873" s="445"/>
      <c r="V873" s="445"/>
      <c r="W873" s="445"/>
      <c r="X873" s="445"/>
      <c r="Y873" s="445"/>
      <c r="Z873" s="445"/>
    </row>
    <row r="874" spans="1:26" ht="15.75" x14ac:dyDescent="0.25">
      <c r="A874" s="445"/>
      <c r="B874" s="445"/>
      <c r="C874" s="445"/>
      <c r="D874" s="445"/>
      <c r="E874" s="445"/>
      <c r="F874" s="445"/>
      <c r="G874" s="445"/>
      <c r="H874" s="445"/>
      <c r="I874" s="445"/>
      <c r="J874" s="445"/>
      <c r="K874" s="445"/>
      <c r="L874" s="445"/>
      <c r="M874" s="445"/>
      <c r="N874" s="445"/>
      <c r="O874" s="445"/>
      <c r="P874" s="445"/>
      <c r="Q874" s="445"/>
      <c r="R874" s="445"/>
      <c r="S874" s="445"/>
      <c r="T874" s="445"/>
      <c r="U874" s="445"/>
      <c r="V874" s="445"/>
      <c r="W874" s="445"/>
      <c r="X874" s="445"/>
      <c r="Y874" s="445"/>
      <c r="Z874" s="445"/>
    </row>
    <row r="875" spans="1:26" ht="15.75" x14ac:dyDescent="0.25">
      <c r="A875" s="445"/>
      <c r="B875" s="445"/>
      <c r="C875" s="445"/>
      <c r="D875" s="445"/>
      <c r="E875" s="445"/>
      <c r="F875" s="445"/>
      <c r="G875" s="445"/>
      <c r="H875" s="445"/>
      <c r="I875" s="445"/>
      <c r="J875" s="445"/>
      <c r="K875" s="445"/>
      <c r="L875" s="445"/>
      <c r="M875" s="445"/>
      <c r="N875" s="445"/>
      <c r="O875" s="445"/>
      <c r="P875" s="445"/>
      <c r="Q875" s="445"/>
      <c r="R875" s="445"/>
      <c r="S875" s="445"/>
      <c r="T875" s="445"/>
      <c r="U875" s="445"/>
      <c r="V875" s="445"/>
      <c r="W875" s="445"/>
      <c r="X875" s="445"/>
      <c r="Y875" s="445"/>
      <c r="Z875" s="445"/>
    </row>
    <row r="876" spans="1:26" ht="15.75" x14ac:dyDescent="0.25">
      <c r="A876" s="445"/>
      <c r="B876" s="445"/>
      <c r="C876" s="445"/>
      <c r="D876" s="445"/>
      <c r="E876" s="445"/>
      <c r="F876" s="445"/>
      <c r="G876" s="445"/>
      <c r="H876" s="445"/>
      <c r="I876" s="445"/>
      <c r="J876" s="445"/>
      <c r="K876" s="445"/>
      <c r="L876" s="445"/>
      <c r="M876" s="445"/>
      <c r="N876" s="445"/>
      <c r="O876" s="445"/>
      <c r="P876" s="445"/>
      <c r="Q876" s="445"/>
      <c r="R876" s="445"/>
      <c r="S876" s="445"/>
      <c r="T876" s="445"/>
      <c r="U876" s="445"/>
      <c r="V876" s="445"/>
      <c r="W876" s="445"/>
      <c r="X876" s="445"/>
      <c r="Y876" s="445"/>
      <c r="Z876" s="445"/>
    </row>
    <row r="877" spans="1:26" ht="15.75" x14ac:dyDescent="0.25">
      <c r="A877" s="445"/>
      <c r="B877" s="445"/>
      <c r="C877" s="445"/>
      <c r="D877" s="445"/>
      <c r="E877" s="445"/>
      <c r="F877" s="445"/>
      <c r="G877" s="445"/>
      <c r="H877" s="445"/>
      <c r="I877" s="445"/>
      <c r="J877" s="445"/>
      <c r="K877" s="445"/>
      <c r="L877" s="445"/>
      <c r="M877" s="445"/>
      <c r="N877" s="445"/>
      <c r="O877" s="445"/>
      <c r="P877" s="445"/>
      <c r="Q877" s="445"/>
      <c r="R877" s="445"/>
      <c r="S877" s="445"/>
      <c r="T877" s="445"/>
      <c r="U877" s="445"/>
      <c r="V877" s="445"/>
      <c r="W877" s="445"/>
      <c r="X877" s="445"/>
      <c r="Y877" s="445"/>
      <c r="Z877" s="445"/>
    </row>
    <row r="878" spans="1:26" ht="15.75" x14ac:dyDescent="0.25">
      <c r="A878" s="445"/>
      <c r="B878" s="445"/>
      <c r="C878" s="445"/>
      <c r="D878" s="445"/>
      <c r="E878" s="445"/>
      <c r="F878" s="445"/>
      <c r="G878" s="445"/>
      <c r="H878" s="445"/>
      <c r="I878" s="445"/>
      <c r="J878" s="445"/>
      <c r="K878" s="445"/>
      <c r="L878" s="445"/>
      <c r="M878" s="445"/>
      <c r="N878" s="445"/>
      <c r="O878" s="445"/>
      <c r="P878" s="445"/>
      <c r="Q878" s="445"/>
      <c r="R878" s="445"/>
      <c r="S878" s="445"/>
      <c r="T878" s="445"/>
      <c r="U878" s="445"/>
      <c r="V878" s="445"/>
      <c r="W878" s="445"/>
      <c r="X878" s="445"/>
      <c r="Y878" s="445"/>
      <c r="Z878" s="445"/>
    </row>
    <row r="879" spans="1:26" ht="15.75" x14ac:dyDescent="0.25">
      <c r="A879" s="445"/>
      <c r="B879" s="445"/>
      <c r="C879" s="445"/>
      <c r="D879" s="445"/>
      <c r="E879" s="445"/>
      <c r="F879" s="445"/>
      <c r="G879" s="445"/>
      <c r="H879" s="445"/>
      <c r="I879" s="445"/>
      <c r="J879" s="445"/>
      <c r="K879" s="445"/>
      <c r="L879" s="445"/>
      <c r="M879" s="445"/>
      <c r="N879" s="445"/>
      <c r="O879" s="445"/>
      <c r="P879" s="445"/>
      <c r="Q879" s="445"/>
      <c r="R879" s="445"/>
      <c r="S879" s="445"/>
      <c r="T879" s="445"/>
      <c r="U879" s="445"/>
      <c r="V879" s="445"/>
      <c r="W879" s="445"/>
      <c r="X879" s="445"/>
      <c r="Y879" s="445"/>
      <c r="Z879" s="445"/>
    </row>
    <row r="880" spans="1:26" ht="15.75" x14ac:dyDescent="0.25">
      <c r="A880" s="445"/>
      <c r="B880" s="445"/>
      <c r="C880" s="445"/>
      <c r="D880" s="445"/>
      <c r="E880" s="445"/>
      <c r="F880" s="445"/>
      <c r="G880" s="445"/>
      <c r="H880" s="445"/>
      <c r="I880" s="445"/>
      <c r="J880" s="445"/>
      <c r="K880" s="445"/>
      <c r="L880" s="445"/>
      <c r="M880" s="445"/>
      <c r="N880" s="445"/>
      <c r="O880" s="445"/>
      <c r="P880" s="445"/>
      <c r="Q880" s="445"/>
      <c r="R880" s="445"/>
      <c r="S880" s="445"/>
      <c r="T880" s="445"/>
      <c r="U880" s="445"/>
      <c r="V880" s="445"/>
      <c r="W880" s="445"/>
      <c r="X880" s="445"/>
      <c r="Y880" s="445"/>
      <c r="Z880" s="445"/>
    </row>
    <row r="881" spans="1:26" ht="15.75" x14ac:dyDescent="0.25">
      <c r="A881" s="445"/>
      <c r="B881" s="445"/>
      <c r="C881" s="445"/>
      <c r="D881" s="445"/>
      <c r="E881" s="445"/>
      <c r="F881" s="445"/>
      <c r="G881" s="445"/>
      <c r="H881" s="445"/>
      <c r="I881" s="445"/>
      <c r="J881" s="445"/>
      <c r="K881" s="445"/>
      <c r="L881" s="445"/>
      <c r="M881" s="445"/>
      <c r="N881" s="445"/>
      <c r="O881" s="445"/>
      <c r="P881" s="445"/>
      <c r="Q881" s="445"/>
      <c r="R881" s="445"/>
      <c r="S881" s="445"/>
      <c r="T881" s="445"/>
      <c r="U881" s="445"/>
      <c r="V881" s="445"/>
      <c r="W881" s="445"/>
      <c r="X881" s="445"/>
      <c r="Y881" s="445"/>
      <c r="Z881" s="445"/>
    </row>
    <row r="882" spans="1:26" ht="15.75" x14ac:dyDescent="0.25">
      <c r="A882" s="445"/>
      <c r="B882" s="445"/>
      <c r="C882" s="445"/>
      <c r="D882" s="445"/>
      <c r="E882" s="445"/>
      <c r="F882" s="445"/>
      <c r="G882" s="445"/>
      <c r="H882" s="445"/>
      <c r="I882" s="445"/>
      <c r="J882" s="445"/>
      <c r="K882" s="445"/>
      <c r="L882" s="445"/>
      <c r="M882" s="445"/>
      <c r="N882" s="445"/>
      <c r="O882" s="445"/>
      <c r="P882" s="445"/>
      <c r="Q882" s="445"/>
      <c r="R882" s="445"/>
      <c r="S882" s="445"/>
      <c r="T882" s="445"/>
      <c r="U882" s="445"/>
      <c r="V882" s="445"/>
      <c r="W882" s="445"/>
      <c r="X882" s="445"/>
      <c r="Y882" s="445"/>
      <c r="Z882" s="445"/>
    </row>
    <row r="883" spans="1:26" ht="15.75" x14ac:dyDescent="0.25">
      <c r="A883" s="445"/>
      <c r="B883" s="445"/>
      <c r="C883" s="445"/>
      <c r="D883" s="445"/>
      <c r="E883" s="445"/>
      <c r="F883" s="445"/>
      <c r="G883" s="445"/>
      <c r="H883" s="445"/>
      <c r="I883" s="445"/>
      <c r="J883" s="445"/>
      <c r="K883" s="445"/>
      <c r="L883" s="445"/>
      <c r="M883" s="445"/>
      <c r="N883" s="445"/>
      <c r="O883" s="445"/>
      <c r="P883" s="445"/>
      <c r="Q883" s="445"/>
      <c r="R883" s="445"/>
      <c r="S883" s="445"/>
      <c r="T883" s="445"/>
      <c r="U883" s="445"/>
      <c r="V883" s="445"/>
      <c r="W883" s="445"/>
      <c r="X883" s="445"/>
      <c r="Y883" s="445"/>
      <c r="Z883" s="445"/>
    </row>
    <row r="884" spans="1:26" ht="15.75" x14ac:dyDescent="0.25">
      <c r="A884" s="445"/>
      <c r="B884" s="445"/>
      <c r="C884" s="445"/>
      <c r="D884" s="445"/>
      <c r="E884" s="445"/>
      <c r="F884" s="445"/>
      <c r="G884" s="445"/>
      <c r="H884" s="445"/>
      <c r="I884" s="445"/>
      <c r="J884" s="445"/>
      <c r="K884" s="445"/>
      <c r="L884" s="445"/>
      <c r="M884" s="445"/>
      <c r="N884" s="445"/>
      <c r="O884" s="445"/>
      <c r="P884" s="445"/>
      <c r="Q884" s="445"/>
      <c r="R884" s="445"/>
      <c r="S884" s="445"/>
      <c r="T884" s="445"/>
      <c r="U884" s="445"/>
      <c r="V884" s="445"/>
      <c r="W884" s="445"/>
      <c r="X884" s="445"/>
      <c r="Y884" s="445"/>
      <c r="Z884" s="445"/>
    </row>
    <row r="885" spans="1:26" ht="15.75" x14ac:dyDescent="0.25">
      <c r="A885" s="445"/>
      <c r="B885" s="445"/>
      <c r="C885" s="445"/>
      <c r="D885" s="445"/>
      <c r="E885" s="445"/>
      <c r="F885" s="445"/>
      <c r="G885" s="445"/>
      <c r="H885" s="445"/>
      <c r="I885" s="445"/>
      <c r="J885" s="445"/>
      <c r="K885" s="445"/>
      <c r="L885" s="445"/>
      <c r="M885" s="445"/>
      <c r="N885" s="445"/>
      <c r="O885" s="445"/>
      <c r="P885" s="445"/>
      <c r="Q885" s="445"/>
      <c r="R885" s="445"/>
      <c r="S885" s="445"/>
      <c r="T885" s="445"/>
      <c r="U885" s="445"/>
      <c r="V885" s="445"/>
      <c r="W885" s="445"/>
      <c r="X885" s="445"/>
      <c r="Y885" s="445"/>
      <c r="Z885" s="445"/>
    </row>
    <row r="886" spans="1:26" ht="15.75" x14ac:dyDescent="0.25">
      <c r="A886" s="445"/>
      <c r="B886" s="445"/>
      <c r="C886" s="445"/>
      <c r="D886" s="445"/>
      <c r="E886" s="445"/>
      <c r="F886" s="445"/>
      <c r="G886" s="445"/>
      <c r="H886" s="445"/>
      <c r="I886" s="445"/>
      <c r="J886" s="445"/>
      <c r="K886" s="445"/>
      <c r="L886" s="445"/>
      <c r="M886" s="445"/>
      <c r="N886" s="445"/>
      <c r="O886" s="445"/>
      <c r="P886" s="445"/>
      <c r="Q886" s="445"/>
      <c r="R886" s="445"/>
      <c r="S886" s="445"/>
      <c r="T886" s="445"/>
      <c r="U886" s="445"/>
      <c r="V886" s="445"/>
      <c r="W886" s="445"/>
      <c r="X886" s="445"/>
      <c r="Y886" s="445"/>
      <c r="Z886" s="445"/>
    </row>
    <row r="887" spans="1:26" ht="15.75" x14ac:dyDescent="0.25">
      <c r="A887" s="445"/>
      <c r="B887" s="445"/>
      <c r="C887" s="445"/>
      <c r="D887" s="445"/>
      <c r="E887" s="445"/>
      <c r="F887" s="445"/>
      <c r="G887" s="445"/>
      <c r="H887" s="445"/>
      <c r="I887" s="445"/>
      <c r="J887" s="445"/>
      <c r="K887" s="445"/>
      <c r="L887" s="445"/>
      <c r="M887" s="445"/>
      <c r="N887" s="445"/>
      <c r="O887" s="445"/>
      <c r="P887" s="445"/>
      <c r="Q887" s="445"/>
      <c r="R887" s="445"/>
      <c r="S887" s="445"/>
      <c r="T887" s="445"/>
      <c r="U887" s="445"/>
      <c r="V887" s="445"/>
      <c r="W887" s="445"/>
      <c r="X887" s="445"/>
      <c r="Y887" s="445"/>
      <c r="Z887" s="445"/>
    </row>
    <row r="888" spans="1:26" ht="15.75" x14ac:dyDescent="0.25">
      <c r="A888" s="445"/>
      <c r="B888" s="445"/>
      <c r="C888" s="445"/>
      <c r="D888" s="445"/>
      <c r="E888" s="445"/>
      <c r="F888" s="445"/>
      <c r="G888" s="445"/>
      <c r="H888" s="445"/>
      <c r="I888" s="445"/>
      <c r="J888" s="445"/>
      <c r="K888" s="445"/>
      <c r="L888" s="445"/>
      <c r="M888" s="445"/>
      <c r="N888" s="445"/>
      <c r="O888" s="445"/>
      <c r="P888" s="445"/>
      <c r="Q888" s="445"/>
      <c r="R888" s="445"/>
      <c r="S888" s="445"/>
      <c r="T888" s="445"/>
      <c r="U888" s="445"/>
      <c r="V888" s="445"/>
      <c r="W888" s="445"/>
      <c r="X888" s="445"/>
      <c r="Y888" s="445"/>
      <c r="Z888" s="445"/>
    </row>
    <row r="889" spans="1:26" ht="15.75" x14ac:dyDescent="0.25">
      <c r="A889" s="445"/>
      <c r="B889" s="445"/>
      <c r="C889" s="445"/>
      <c r="D889" s="445"/>
      <c r="E889" s="445"/>
      <c r="F889" s="445"/>
      <c r="G889" s="445"/>
      <c r="H889" s="445"/>
      <c r="I889" s="445"/>
      <c r="J889" s="445"/>
      <c r="K889" s="445"/>
      <c r="L889" s="445"/>
      <c r="M889" s="445"/>
      <c r="N889" s="445"/>
      <c r="O889" s="445"/>
      <c r="P889" s="445"/>
      <c r="Q889" s="445"/>
      <c r="R889" s="445"/>
      <c r="S889" s="445"/>
      <c r="T889" s="445"/>
      <c r="U889" s="445"/>
      <c r="V889" s="445"/>
      <c r="W889" s="445"/>
      <c r="X889" s="445"/>
      <c r="Y889" s="445"/>
      <c r="Z889" s="445"/>
    </row>
    <row r="890" spans="1:26" ht="15.75" x14ac:dyDescent="0.25">
      <c r="A890" s="445"/>
      <c r="B890" s="445"/>
      <c r="C890" s="445"/>
      <c r="D890" s="445"/>
      <c r="E890" s="445"/>
      <c r="F890" s="445"/>
      <c r="G890" s="445"/>
      <c r="H890" s="445"/>
      <c r="I890" s="445"/>
      <c r="J890" s="445"/>
      <c r="K890" s="445"/>
      <c r="L890" s="445"/>
      <c r="M890" s="445"/>
      <c r="N890" s="445"/>
      <c r="O890" s="445"/>
      <c r="P890" s="445"/>
      <c r="Q890" s="445"/>
      <c r="R890" s="445"/>
      <c r="S890" s="445"/>
      <c r="T890" s="445"/>
      <c r="U890" s="445"/>
      <c r="V890" s="445"/>
      <c r="W890" s="445"/>
      <c r="X890" s="445"/>
      <c r="Y890" s="445"/>
      <c r="Z890" s="445"/>
    </row>
    <row r="891" spans="1:26" ht="15.75" x14ac:dyDescent="0.25">
      <c r="A891" s="445"/>
      <c r="B891" s="445"/>
      <c r="C891" s="445"/>
      <c r="D891" s="445"/>
      <c r="E891" s="445"/>
      <c r="F891" s="445"/>
      <c r="G891" s="445"/>
      <c r="H891" s="445"/>
      <c r="I891" s="445"/>
      <c r="J891" s="445"/>
      <c r="K891" s="445"/>
      <c r="L891" s="445"/>
      <c r="M891" s="445"/>
      <c r="N891" s="445"/>
      <c r="O891" s="445"/>
      <c r="P891" s="445"/>
      <c r="Q891" s="445"/>
      <c r="R891" s="445"/>
      <c r="S891" s="445"/>
      <c r="T891" s="445"/>
      <c r="U891" s="445"/>
      <c r="V891" s="445"/>
      <c r="W891" s="445"/>
      <c r="X891" s="445"/>
      <c r="Y891" s="445"/>
      <c r="Z891" s="445"/>
    </row>
    <row r="892" spans="1:26" ht="15.75" x14ac:dyDescent="0.25">
      <c r="A892" s="445"/>
      <c r="B892" s="445"/>
      <c r="C892" s="445"/>
      <c r="D892" s="445"/>
      <c r="E892" s="445"/>
      <c r="F892" s="445"/>
      <c r="G892" s="445"/>
      <c r="H892" s="445"/>
      <c r="I892" s="445"/>
      <c r="J892" s="445"/>
      <c r="K892" s="445"/>
      <c r="L892" s="445"/>
      <c r="M892" s="445"/>
      <c r="N892" s="445"/>
      <c r="O892" s="445"/>
      <c r="P892" s="445"/>
      <c r="Q892" s="445"/>
      <c r="R892" s="445"/>
      <c r="S892" s="445"/>
      <c r="T892" s="445"/>
      <c r="U892" s="445"/>
      <c r="V892" s="445"/>
      <c r="W892" s="445"/>
      <c r="X892" s="445"/>
      <c r="Y892" s="445"/>
      <c r="Z892" s="445"/>
    </row>
    <row r="893" spans="1:26" ht="15.75" x14ac:dyDescent="0.25">
      <c r="A893" s="445"/>
      <c r="B893" s="445"/>
      <c r="C893" s="445"/>
      <c r="D893" s="445"/>
      <c r="E893" s="445"/>
      <c r="F893" s="445"/>
      <c r="G893" s="445"/>
      <c r="H893" s="445"/>
      <c r="I893" s="445"/>
      <c r="J893" s="445"/>
      <c r="K893" s="445"/>
      <c r="L893" s="445"/>
      <c r="M893" s="445"/>
      <c r="N893" s="445"/>
      <c r="O893" s="445"/>
      <c r="P893" s="445"/>
      <c r="Q893" s="445"/>
      <c r="R893" s="445"/>
      <c r="S893" s="445"/>
      <c r="T893" s="445"/>
      <c r="U893" s="445"/>
      <c r="V893" s="445"/>
      <c r="W893" s="445"/>
      <c r="X893" s="445"/>
      <c r="Y893" s="445"/>
      <c r="Z893" s="445"/>
    </row>
    <row r="894" spans="1:26" ht="15.75" x14ac:dyDescent="0.25">
      <c r="A894" s="445"/>
      <c r="B894" s="445"/>
      <c r="C894" s="445"/>
      <c r="D894" s="445"/>
      <c r="E894" s="445"/>
      <c r="F894" s="445"/>
      <c r="G894" s="445"/>
      <c r="H894" s="445"/>
      <c r="I894" s="445"/>
      <c r="J894" s="445"/>
      <c r="K894" s="445"/>
      <c r="L894" s="445"/>
      <c r="M894" s="445"/>
      <c r="N894" s="445"/>
      <c r="O894" s="445"/>
      <c r="P894" s="445"/>
      <c r="Q894" s="445"/>
      <c r="R894" s="445"/>
      <c r="S894" s="445"/>
      <c r="T894" s="445"/>
      <c r="U894" s="445"/>
      <c r="V894" s="445"/>
      <c r="W894" s="445"/>
      <c r="X894" s="445"/>
      <c r="Y894" s="445"/>
      <c r="Z894" s="445"/>
    </row>
    <row r="895" spans="1:26" ht="15.75" x14ac:dyDescent="0.25">
      <c r="A895" s="445"/>
      <c r="B895" s="445"/>
      <c r="C895" s="445"/>
      <c r="D895" s="445"/>
      <c r="E895" s="445"/>
      <c r="F895" s="445"/>
      <c r="G895" s="445"/>
      <c r="H895" s="445"/>
      <c r="I895" s="445"/>
      <c r="J895" s="445"/>
      <c r="K895" s="445"/>
      <c r="L895" s="445"/>
      <c r="M895" s="445"/>
      <c r="N895" s="445"/>
      <c r="O895" s="445"/>
      <c r="P895" s="445"/>
      <c r="Q895" s="445"/>
      <c r="R895" s="445"/>
      <c r="S895" s="445"/>
      <c r="T895" s="445"/>
      <c r="U895" s="445"/>
      <c r="V895" s="445"/>
      <c r="W895" s="445"/>
      <c r="X895" s="445"/>
      <c r="Y895" s="445"/>
      <c r="Z895" s="445"/>
    </row>
    <row r="896" spans="1:26" ht="15.75" x14ac:dyDescent="0.25">
      <c r="A896" s="445"/>
      <c r="B896" s="445"/>
      <c r="C896" s="445"/>
      <c r="D896" s="445"/>
      <c r="E896" s="445"/>
      <c r="F896" s="445"/>
      <c r="G896" s="445"/>
      <c r="H896" s="445"/>
      <c r="I896" s="445"/>
      <c r="J896" s="445"/>
      <c r="K896" s="445"/>
      <c r="L896" s="445"/>
      <c r="M896" s="445"/>
      <c r="N896" s="445"/>
      <c r="O896" s="445"/>
      <c r="P896" s="445"/>
      <c r="Q896" s="445"/>
      <c r="R896" s="445"/>
      <c r="S896" s="445"/>
      <c r="T896" s="445"/>
      <c r="U896" s="445"/>
      <c r="V896" s="445"/>
      <c r="W896" s="445"/>
      <c r="X896" s="445"/>
      <c r="Y896" s="445"/>
      <c r="Z896" s="445"/>
    </row>
    <row r="897" spans="1:26" ht="15.75" x14ac:dyDescent="0.25">
      <c r="A897" s="445"/>
      <c r="B897" s="445"/>
      <c r="C897" s="445"/>
      <c r="D897" s="445"/>
      <c r="E897" s="445"/>
      <c r="F897" s="445"/>
      <c r="G897" s="445"/>
      <c r="H897" s="445"/>
      <c r="I897" s="445"/>
      <c r="J897" s="445"/>
      <c r="K897" s="445"/>
      <c r="L897" s="445"/>
      <c r="M897" s="445"/>
      <c r="N897" s="445"/>
      <c r="O897" s="445"/>
      <c r="P897" s="445"/>
      <c r="Q897" s="445"/>
      <c r="R897" s="445"/>
      <c r="S897" s="445"/>
      <c r="T897" s="445"/>
      <c r="U897" s="445"/>
      <c r="V897" s="445"/>
      <c r="W897" s="445"/>
      <c r="X897" s="445"/>
      <c r="Y897" s="445"/>
      <c r="Z897" s="445"/>
    </row>
    <row r="898" spans="1:26" ht="15.75" x14ac:dyDescent="0.25">
      <c r="A898" s="445"/>
      <c r="B898" s="445"/>
      <c r="C898" s="445"/>
      <c r="D898" s="445"/>
      <c r="E898" s="445"/>
      <c r="F898" s="445"/>
      <c r="G898" s="445"/>
      <c r="H898" s="445"/>
      <c r="I898" s="445"/>
      <c r="J898" s="445"/>
      <c r="K898" s="445"/>
      <c r="L898" s="445"/>
      <c r="M898" s="445"/>
      <c r="N898" s="445"/>
      <c r="O898" s="445"/>
      <c r="P898" s="445"/>
      <c r="Q898" s="445"/>
      <c r="R898" s="445"/>
      <c r="S898" s="445"/>
      <c r="T898" s="445"/>
      <c r="U898" s="445"/>
      <c r="V898" s="445"/>
      <c r="W898" s="445"/>
      <c r="X898" s="445"/>
      <c r="Y898" s="445"/>
      <c r="Z898" s="445"/>
    </row>
    <row r="899" spans="1:26" ht="15.75" x14ac:dyDescent="0.25">
      <c r="A899" s="445"/>
      <c r="B899" s="445"/>
      <c r="C899" s="445"/>
      <c r="D899" s="445"/>
      <c r="E899" s="445"/>
      <c r="F899" s="445"/>
      <c r="G899" s="445"/>
      <c r="H899" s="445"/>
      <c r="I899" s="445"/>
      <c r="J899" s="445"/>
      <c r="K899" s="445"/>
      <c r="L899" s="445"/>
      <c r="M899" s="445"/>
      <c r="N899" s="445"/>
      <c r="O899" s="445"/>
      <c r="P899" s="445"/>
      <c r="Q899" s="445"/>
      <c r="R899" s="445"/>
      <c r="S899" s="445"/>
      <c r="T899" s="445"/>
      <c r="U899" s="445"/>
      <c r="V899" s="445"/>
      <c r="W899" s="445"/>
      <c r="X899" s="445"/>
      <c r="Y899" s="445"/>
      <c r="Z899" s="445"/>
    </row>
    <row r="900" spans="1:26" ht="15.75" x14ac:dyDescent="0.25">
      <c r="A900" s="445"/>
      <c r="B900" s="445"/>
      <c r="C900" s="445"/>
      <c r="D900" s="445"/>
      <c r="E900" s="445"/>
      <c r="F900" s="445"/>
      <c r="G900" s="445"/>
      <c r="H900" s="445"/>
      <c r="I900" s="445"/>
      <c r="J900" s="445"/>
      <c r="K900" s="445"/>
      <c r="L900" s="445"/>
      <c r="M900" s="445"/>
      <c r="N900" s="445"/>
      <c r="O900" s="445"/>
      <c r="P900" s="445"/>
      <c r="Q900" s="445"/>
      <c r="R900" s="445"/>
      <c r="S900" s="445"/>
      <c r="T900" s="445"/>
      <c r="U900" s="445"/>
      <c r="V900" s="445"/>
      <c r="W900" s="445"/>
      <c r="X900" s="445"/>
      <c r="Y900" s="445"/>
      <c r="Z900" s="445"/>
    </row>
    <row r="901" spans="1:26" ht="15.75" x14ac:dyDescent="0.25">
      <c r="A901" s="445"/>
      <c r="B901" s="445"/>
      <c r="C901" s="445"/>
      <c r="D901" s="445"/>
      <c r="E901" s="445"/>
      <c r="F901" s="445"/>
      <c r="G901" s="445"/>
      <c r="H901" s="445"/>
      <c r="I901" s="445"/>
      <c r="J901" s="445"/>
      <c r="K901" s="445"/>
      <c r="L901" s="445"/>
      <c r="M901" s="445"/>
      <c r="N901" s="445"/>
      <c r="O901" s="445"/>
      <c r="P901" s="445"/>
      <c r="Q901" s="445"/>
      <c r="R901" s="445"/>
      <c r="S901" s="445"/>
      <c r="T901" s="445"/>
      <c r="U901" s="445"/>
      <c r="V901" s="445"/>
      <c r="W901" s="445"/>
      <c r="X901" s="445"/>
      <c r="Y901" s="445"/>
      <c r="Z901" s="445"/>
    </row>
    <row r="902" spans="1:26" ht="15.75" x14ac:dyDescent="0.25">
      <c r="A902" s="445"/>
      <c r="B902" s="445"/>
      <c r="C902" s="445"/>
      <c r="D902" s="445"/>
      <c r="E902" s="445"/>
      <c r="F902" s="445"/>
      <c r="G902" s="445"/>
      <c r="H902" s="445"/>
      <c r="I902" s="445"/>
      <c r="J902" s="445"/>
      <c r="K902" s="445"/>
      <c r="L902" s="445"/>
      <c r="M902" s="445"/>
      <c r="N902" s="445"/>
      <c r="O902" s="445"/>
      <c r="P902" s="445"/>
      <c r="Q902" s="445"/>
      <c r="R902" s="445"/>
      <c r="S902" s="445"/>
      <c r="T902" s="445"/>
      <c r="U902" s="445"/>
      <c r="V902" s="445"/>
      <c r="W902" s="445"/>
      <c r="X902" s="445"/>
      <c r="Y902" s="445"/>
      <c r="Z902" s="445"/>
    </row>
    <row r="903" spans="1:26" ht="15.75" x14ac:dyDescent="0.25">
      <c r="A903" s="445"/>
      <c r="B903" s="445"/>
      <c r="C903" s="445"/>
      <c r="D903" s="445"/>
      <c r="E903" s="445"/>
      <c r="F903" s="445"/>
      <c r="G903" s="445"/>
      <c r="H903" s="445"/>
      <c r="I903" s="445"/>
      <c r="J903" s="445"/>
      <c r="K903" s="445"/>
      <c r="L903" s="445"/>
      <c r="M903" s="445"/>
      <c r="N903" s="445"/>
      <c r="O903" s="445"/>
      <c r="P903" s="445"/>
      <c r="Q903" s="445"/>
      <c r="R903" s="445"/>
      <c r="S903" s="445"/>
      <c r="T903" s="445"/>
      <c r="U903" s="445"/>
      <c r="V903" s="445"/>
      <c r="W903" s="445"/>
      <c r="X903" s="445"/>
      <c r="Y903" s="445"/>
      <c r="Z903" s="445"/>
    </row>
    <row r="904" spans="1:26" ht="15.75" x14ac:dyDescent="0.25">
      <c r="A904" s="445"/>
      <c r="B904" s="445"/>
      <c r="C904" s="445"/>
      <c r="D904" s="445"/>
      <c r="E904" s="445"/>
      <c r="F904" s="445"/>
      <c r="G904" s="445"/>
      <c r="H904" s="445"/>
      <c r="I904" s="445"/>
      <c r="J904" s="445"/>
      <c r="K904" s="445"/>
      <c r="L904" s="445"/>
      <c r="M904" s="445"/>
      <c r="N904" s="445"/>
      <c r="O904" s="445"/>
      <c r="P904" s="445"/>
      <c r="Q904" s="445"/>
      <c r="R904" s="445"/>
      <c r="S904" s="445"/>
      <c r="T904" s="445"/>
      <c r="U904" s="445"/>
      <c r="V904" s="445"/>
      <c r="W904" s="445"/>
      <c r="X904" s="445"/>
      <c r="Y904" s="445"/>
      <c r="Z904" s="445"/>
    </row>
    <row r="905" spans="1:26" ht="15.75" x14ac:dyDescent="0.25">
      <c r="A905" s="445"/>
      <c r="B905" s="445"/>
      <c r="C905" s="445"/>
      <c r="D905" s="445"/>
      <c r="E905" s="445"/>
      <c r="F905" s="445"/>
      <c r="G905" s="445"/>
      <c r="H905" s="445"/>
      <c r="I905" s="445"/>
      <c r="J905" s="445"/>
      <c r="K905" s="445"/>
      <c r="L905" s="445"/>
      <c r="M905" s="445"/>
      <c r="N905" s="445"/>
      <c r="O905" s="445"/>
      <c r="P905" s="445"/>
      <c r="Q905" s="445"/>
      <c r="R905" s="445"/>
      <c r="S905" s="445"/>
      <c r="T905" s="445"/>
      <c r="U905" s="445"/>
      <c r="V905" s="445"/>
      <c r="W905" s="445"/>
      <c r="X905" s="445"/>
      <c r="Y905" s="445"/>
      <c r="Z905" s="445"/>
    </row>
    <row r="906" spans="1:26" ht="15.75" x14ac:dyDescent="0.25">
      <c r="A906" s="445"/>
      <c r="B906" s="445"/>
      <c r="C906" s="445"/>
      <c r="D906" s="445"/>
      <c r="E906" s="445"/>
      <c r="F906" s="445"/>
      <c r="G906" s="445"/>
      <c r="H906" s="445"/>
      <c r="I906" s="445"/>
      <c r="J906" s="445"/>
      <c r="K906" s="445"/>
      <c r="L906" s="445"/>
      <c r="M906" s="445"/>
      <c r="N906" s="445"/>
      <c r="O906" s="445"/>
      <c r="P906" s="445"/>
      <c r="Q906" s="445"/>
      <c r="R906" s="445"/>
      <c r="S906" s="445"/>
      <c r="T906" s="445"/>
      <c r="U906" s="445"/>
      <c r="V906" s="445"/>
      <c r="W906" s="445"/>
      <c r="X906" s="445"/>
      <c r="Y906" s="445"/>
      <c r="Z906" s="445"/>
    </row>
    <row r="907" spans="1:26" ht="15.75" x14ac:dyDescent="0.25">
      <c r="A907" s="445"/>
      <c r="B907" s="445"/>
      <c r="C907" s="445"/>
      <c r="D907" s="445"/>
      <c r="E907" s="445"/>
      <c r="F907" s="445"/>
      <c r="G907" s="445"/>
      <c r="H907" s="445"/>
      <c r="I907" s="445"/>
      <c r="J907" s="445"/>
      <c r="K907" s="445"/>
      <c r="L907" s="445"/>
      <c r="M907" s="445"/>
      <c r="N907" s="445"/>
      <c r="O907" s="445"/>
      <c r="P907" s="445"/>
      <c r="Q907" s="445"/>
      <c r="R907" s="445"/>
      <c r="S907" s="445"/>
      <c r="T907" s="445"/>
      <c r="U907" s="445"/>
      <c r="V907" s="445"/>
      <c r="W907" s="445"/>
      <c r="X907" s="445"/>
      <c r="Y907" s="445"/>
      <c r="Z907" s="445"/>
    </row>
    <row r="908" spans="1:26" ht="15.75" x14ac:dyDescent="0.25">
      <c r="A908" s="445"/>
      <c r="B908" s="445"/>
      <c r="C908" s="445"/>
      <c r="D908" s="445"/>
      <c r="E908" s="445"/>
      <c r="F908" s="445"/>
      <c r="G908" s="445"/>
      <c r="H908" s="445"/>
      <c r="I908" s="445"/>
      <c r="J908" s="445"/>
      <c r="K908" s="445"/>
      <c r="L908" s="445"/>
      <c r="M908" s="445"/>
      <c r="N908" s="445"/>
      <c r="O908" s="445"/>
      <c r="P908" s="445"/>
      <c r="Q908" s="445"/>
      <c r="R908" s="445"/>
      <c r="S908" s="445"/>
      <c r="T908" s="445"/>
      <c r="U908" s="445"/>
      <c r="V908" s="445"/>
      <c r="W908" s="445"/>
      <c r="X908" s="445"/>
      <c r="Y908" s="445"/>
      <c r="Z908" s="445"/>
    </row>
    <row r="909" spans="1:26" ht="15.75" x14ac:dyDescent="0.25">
      <c r="A909" s="445"/>
      <c r="B909" s="445"/>
      <c r="C909" s="445"/>
      <c r="D909" s="445"/>
      <c r="E909" s="445"/>
      <c r="F909" s="445"/>
      <c r="G909" s="445"/>
      <c r="H909" s="445"/>
      <c r="I909" s="445"/>
      <c r="J909" s="445"/>
      <c r="K909" s="445"/>
      <c r="L909" s="445"/>
      <c r="M909" s="445"/>
      <c r="N909" s="445"/>
      <c r="O909" s="445"/>
      <c r="P909" s="445"/>
      <c r="Q909" s="445"/>
      <c r="R909" s="445"/>
      <c r="S909" s="445"/>
      <c r="T909" s="445"/>
      <c r="U909" s="445"/>
      <c r="V909" s="445"/>
      <c r="W909" s="445"/>
      <c r="X909" s="445"/>
      <c r="Y909" s="445"/>
      <c r="Z909" s="445"/>
    </row>
    <row r="910" spans="1:26" ht="15.75" x14ac:dyDescent="0.25">
      <c r="A910" s="445"/>
      <c r="B910" s="445"/>
      <c r="C910" s="445"/>
      <c r="D910" s="445"/>
      <c r="E910" s="445"/>
      <c r="F910" s="445"/>
      <c r="G910" s="445"/>
      <c r="H910" s="445"/>
      <c r="I910" s="445"/>
      <c r="J910" s="445"/>
      <c r="K910" s="445"/>
      <c r="L910" s="445"/>
      <c r="M910" s="445"/>
      <c r="N910" s="445"/>
      <c r="O910" s="445"/>
      <c r="P910" s="445"/>
      <c r="Q910" s="445"/>
      <c r="R910" s="445"/>
      <c r="S910" s="445"/>
      <c r="T910" s="445"/>
      <c r="U910" s="445"/>
      <c r="V910" s="445"/>
      <c r="W910" s="445"/>
      <c r="X910" s="445"/>
      <c r="Y910" s="445"/>
      <c r="Z910" s="445"/>
    </row>
    <row r="911" spans="1:26" ht="15.75" x14ac:dyDescent="0.25">
      <c r="A911" s="445"/>
      <c r="B911" s="445"/>
      <c r="C911" s="445"/>
      <c r="D911" s="445"/>
      <c r="E911" s="445"/>
      <c r="F911" s="445"/>
      <c r="G911" s="445"/>
      <c r="H911" s="445"/>
      <c r="I911" s="445"/>
      <c r="J911" s="445"/>
      <c r="K911" s="445"/>
      <c r="L911" s="445"/>
      <c r="M911" s="445"/>
      <c r="N911" s="445"/>
      <c r="O911" s="445"/>
      <c r="P911" s="445"/>
      <c r="Q911" s="445"/>
      <c r="R911" s="445"/>
      <c r="S911" s="445"/>
      <c r="T911" s="445"/>
      <c r="U911" s="445"/>
      <c r="V911" s="445"/>
      <c r="W911" s="445"/>
      <c r="X911" s="445"/>
      <c r="Y911" s="445"/>
      <c r="Z911" s="445"/>
    </row>
    <row r="912" spans="1:26" ht="15.75" x14ac:dyDescent="0.25">
      <c r="A912" s="445"/>
      <c r="B912" s="445"/>
      <c r="C912" s="445"/>
      <c r="D912" s="445"/>
      <c r="E912" s="445"/>
      <c r="F912" s="445"/>
      <c r="G912" s="445"/>
      <c r="H912" s="445"/>
      <c r="I912" s="445"/>
      <c r="J912" s="445"/>
      <c r="K912" s="445"/>
      <c r="L912" s="445"/>
      <c r="M912" s="445"/>
      <c r="N912" s="445"/>
      <c r="O912" s="445"/>
      <c r="P912" s="445"/>
      <c r="Q912" s="445"/>
      <c r="R912" s="445"/>
      <c r="S912" s="445"/>
      <c r="T912" s="445"/>
      <c r="U912" s="445"/>
      <c r="V912" s="445"/>
      <c r="W912" s="445"/>
      <c r="X912" s="445"/>
      <c r="Y912" s="445"/>
      <c r="Z912" s="445"/>
    </row>
    <row r="913" spans="1:26" ht="15.75" x14ac:dyDescent="0.25">
      <c r="A913" s="445"/>
      <c r="B913" s="445"/>
      <c r="C913" s="445"/>
      <c r="D913" s="445"/>
      <c r="E913" s="445"/>
      <c r="F913" s="445"/>
      <c r="G913" s="445"/>
      <c r="H913" s="445"/>
      <c r="I913" s="445"/>
      <c r="J913" s="445"/>
      <c r="K913" s="445"/>
      <c r="L913" s="445"/>
      <c r="M913" s="445"/>
      <c r="N913" s="445"/>
      <c r="O913" s="445"/>
      <c r="P913" s="445"/>
      <c r="Q913" s="445"/>
      <c r="R913" s="445"/>
      <c r="S913" s="445"/>
      <c r="T913" s="445"/>
      <c r="U913" s="445"/>
      <c r="V913" s="445"/>
      <c r="W913" s="445"/>
      <c r="X913" s="445"/>
      <c r="Y913" s="445"/>
      <c r="Z913" s="445"/>
    </row>
    <row r="914" spans="1:26" ht="15.75" x14ac:dyDescent="0.25">
      <c r="A914" s="445"/>
      <c r="B914" s="445"/>
      <c r="C914" s="445"/>
      <c r="D914" s="445"/>
      <c r="E914" s="445"/>
      <c r="F914" s="445"/>
      <c r="G914" s="445"/>
      <c r="H914" s="445"/>
      <c r="I914" s="445"/>
      <c r="J914" s="445"/>
      <c r="K914" s="445"/>
      <c r="L914" s="445"/>
      <c r="M914" s="445"/>
      <c r="N914" s="445"/>
      <c r="O914" s="445"/>
      <c r="P914" s="445"/>
      <c r="Q914" s="445"/>
      <c r="R914" s="445"/>
      <c r="S914" s="445"/>
      <c r="T914" s="445"/>
      <c r="U914" s="445"/>
      <c r="V914" s="445"/>
      <c r="W914" s="445"/>
      <c r="X914" s="445"/>
      <c r="Y914" s="445"/>
      <c r="Z914" s="445"/>
    </row>
    <row r="915" spans="1:26" ht="15.75" x14ac:dyDescent="0.25">
      <c r="A915" s="445"/>
      <c r="B915" s="445"/>
      <c r="C915" s="445"/>
      <c r="D915" s="445"/>
      <c r="E915" s="445"/>
      <c r="F915" s="445"/>
      <c r="G915" s="445"/>
      <c r="H915" s="445"/>
      <c r="I915" s="445"/>
      <c r="J915" s="445"/>
      <c r="K915" s="445"/>
      <c r="L915" s="445"/>
      <c r="M915" s="445"/>
      <c r="N915" s="445"/>
      <c r="O915" s="445"/>
      <c r="P915" s="445"/>
      <c r="Q915" s="445"/>
      <c r="R915" s="445"/>
      <c r="S915" s="445"/>
      <c r="T915" s="445"/>
      <c r="U915" s="445"/>
      <c r="V915" s="445"/>
      <c r="W915" s="445"/>
      <c r="X915" s="445"/>
      <c r="Y915" s="445"/>
      <c r="Z915" s="445"/>
    </row>
    <row r="916" spans="1:26" ht="15.75" x14ac:dyDescent="0.25">
      <c r="A916" s="445"/>
      <c r="B916" s="445"/>
      <c r="C916" s="445"/>
      <c r="D916" s="445"/>
      <c r="E916" s="445"/>
      <c r="F916" s="445"/>
      <c r="G916" s="445"/>
      <c r="H916" s="445"/>
      <c r="I916" s="445"/>
      <c r="J916" s="445"/>
      <c r="K916" s="445"/>
      <c r="L916" s="445"/>
      <c r="M916" s="445"/>
      <c r="N916" s="445"/>
      <c r="O916" s="445"/>
      <c r="P916" s="445"/>
      <c r="Q916" s="445"/>
      <c r="R916" s="445"/>
      <c r="S916" s="445"/>
      <c r="T916" s="445"/>
      <c r="U916" s="445"/>
      <c r="V916" s="445"/>
      <c r="W916" s="445"/>
      <c r="X916" s="445"/>
      <c r="Y916" s="445"/>
      <c r="Z916" s="445"/>
    </row>
    <row r="917" spans="1:26" ht="15.75" x14ac:dyDescent="0.25">
      <c r="A917" s="445"/>
      <c r="B917" s="445"/>
      <c r="C917" s="445"/>
      <c r="D917" s="445"/>
      <c r="E917" s="445"/>
      <c r="F917" s="445"/>
      <c r="G917" s="445"/>
      <c r="H917" s="445"/>
      <c r="I917" s="445"/>
      <c r="J917" s="445"/>
      <c r="K917" s="445"/>
      <c r="L917" s="445"/>
      <c r="M917" s="445"/>
      <c r="N917" s="445"/>
      <c r="O917" s="445"/>
      <c r="P917" s="445"/>
      <c r="Q917" s="445"/>
      <c r="R917" s="445"/>
      <c r="S917" s="445"/>
      <c r="T917" s="445"/>
      <c r="U917" s="445"/>
      <c r="V917" s="445"/>
      <c r="W917" s="445"/>
      <c r="X917" s="445"/>
      <c r="Y917" s="445"/>
      <c r="Z917" s="445"/>
    </row>
    <row r="918" spans="1:26" ht="15.75" x14ac:dyDescent="0.25">
      <c r="A918" s="445"/>
      <c r="B918" s="445"/>
      <c r="C918" s="445"/>
      <c r="D918" s="445"/>
      <c r="E918" s="445"/>
      <c r="F918" s="445"/>
      <c r="G918" s="445"/>
      <c r="H918" s="445"/>
      <c r="I918" s="445"/>
      <c r="J918" s="445"/>
      <c r="K918" s="445"/>
      <c r="L918" s="445"/>
      <c r="M918" s="445"/>
      <c r="N918" s="445"/>
      <c r="O918" s="445"/>
      <c r="P918" s="445"/>
      <c r="Q918" s="445"/>
      <c r="R918" s="445"/>
      <c r="S918" s="445"/>
      <c r="T918" s="445"/>
      <c r="U918" s="445"/>
      <c r="V918" s="445"/>
      <c r="W918" s="445"/>
      <c r="X918" s="445"/>
      <c r="Y918" s="445"/>
      <c r="Z918" s="445"/>
    </row>
    <row r="919" spans="1:26" ht="15.75" x14ac:dyDescent="0.25">
      <c r="A919" s="445"/>
      <c r="B919" s="445"/>
      <c r="C919" s="445"/>
      <c r="D919" s="445"/>
      <c r="E919" s="445"/>
      <c r="F919" s="445"/>
      <c r="G919" s="445"/>
      <c r="H919" s="445"/>
      <c r="I919" s="445"/>
      <c r="J919" s="445"/>
      <c r="K919" s="445"/>
      <c r="L919" s="445"/>
      <c r="M919" s="445"/>
      <c r="N919" s="445"/>
      <c r="O919" s="445"/>
      <c r="P919" s="445"/>
      <c r="Q919" s="445"/>
      <c r="R919" s="445"/>
      <c r="S919" s="445"/>
      <c r="T919" s="445"/>
      <c r="U919" s="445"/>
      <c r="V919" s="445"/>
      <c r="W919" s="445"/>
      <c r="X919" s="445"/>
      <c r="Y919" s="445"/>
      <c r="Z919" s="445"/>
    </row>
    <row r="920" spans="1:26" ht="15.75" x14ac:dyDescent="0.25">
      <c r="A920" s="445"/>
      <c r="B920" s="445"/>
      <c r="C920" s="445"/>
      <c r="D920" s="445"/>
      <c r="E920" s="445"/>
      <c r="F920" s="445"/>
      <c r="G920" s="445"/>
      <c r="H920" s="445"/>
      <c r="I920" s="445"/>
      <c r="J920" s="445"/>
      <c r="K920" s="445"/>
      <c r="L920" s="445"/>
      <c r="M920" s="445"/>
      <c r="N920" s="445"/>
      <c r="O920" s="445"/>
      <c r="P920" s="445"/>
      <c r="Q920" s="445"/>
      <c r="R920" s="445"/>
      <c r="S920" s="445"/>
      <c r="T920" s="445"/>
      <c r="U920" s="445"/>
      <c r="V920" s="445"/>
      <c r="W920" s="445"/>
      <c r="X920" s="445"/>
      <c r="Y920" s="445"/>
      <c r="Z920" s="445"/>
    </row>
    <row r="921" spans="1:26" ht="15.75" x14ac:dyDescent="0.25">
      <c r="A921" s="445"/>
      <c r="B921" s="445"/>
      <c r="C921" s="445"/>
      <c r="D921" s="445"/>
      <c r="E921" s="445"/>
      <c r="F921" s="445"/>
      <c r="G921" s="445"/>
      <c r="H921" s="445"/>
      <c r="I921" s="445"/>
      <c r="J921" s="445"/>
      <c r="K921" s="445"/>
      <c r="L921" s="445"/>
      <c r="M921" s="445"/>
      <c r="N921" s="445"/>
      <c r="O921" s="445"/>
      <c r="P921" s="445"/>
      <c r="Q921" s="445"/>
      <c r="R921" s="445"/>
      <c r="S921" s="445"/>
      <c r="T921" s="445"/>
      <c r="U921" s="445"/>
      <c r="V921" s="445"/>
      <c r="W921" s="445"/>
      <c r="X921" s="445"/>
      <c r="Y921" s="445"/>
      <c r="Z921" s="445"/>
    </row>
    <row r="922" spans="1:26" ht="15.75" x14ac:dyDescent="0.25">
      <c r="A922" s="445"/>
      <c r="B922" s="445"/>
      <c r="C922" s="445"/>
      <c r="D922" s="445"/>
      <c r="E922" s="445"/>
      <c r="F922" s="445"/>
      <c r="G922" s="445"/>
      <c r="H922" s="445"/>
      <c r="I922" s="445"/>
      <c r="J922" s="445"/>
      <c r="K922" s="445"/>
      <c r="L922" s="445"/>
      <c r="M922" s="445"/>
      <c r="N922" s="445"/>
      <c r="O922" s="445"/>
      <c r="P922" s="445"/>
      <c r="Q922" s="445"/>
      <c r="R922" s="445"/>
      <c r="S922" s="445"/>
      <c r="T922" s="445"/>
      <c r="U922" s="445"/>
      <c r="V922" s="445"/>
      <c r="W922" s="445"/>
      <c r="X922" s="445"/>
      <c r="Y922" s="445"/>
      <c r="Z922" s="445"/>
    </row>
    <row r="923" spans="1:26" ht="15.75" x14ac:dyDescent="0.25">
      <c r="A923" s="445"/>
      <c r="B923" s="445"/>
      <c r="C923" s="445"/>
      <c r="D923" s="445"/>
      <c r="E923" s="445"/>
      <c r="F923" s="445"/>
      <c r="G923" s="445"/>
      <c r="H923" s="445"/>
      <c r="I923" s="445"/>
      <c r="J923" s="445"/>
      <c r="K923" s="445"/>
      <c r="L923" s="445"/>
      <c r="M923" s="445"/>
      <c r="N923" s="445"/>
      <c r="O923" s="445"/>
      <c r="P923" s="445"/>
      <c r="Q923" s="445"/>
      <c r="R923" s="445"/>
      <c r="S923" s="445"/>
      <c r="T923" s="445"/>
      <c r="U923" s="445"/>
      <c r="V923" s="445"/>
      <c r="W923" s="445"/>
      <c r="X923" s="445"/>
      <c r="Y923" s="445"/>
      <c r="Z923" s="445"/>
    </row>
    <row r="924" spans="1:26" ht="15.75" x14ac:dyDescent="0.25">
      <c r="A924" s="445"/>
      <c r="B924" s="445"/>
      <c r="C924" s="445"/>
      <c r="D924" s="445"/>
      <c r="E924" s="445"/>
      <c r="F924" s="445"/>
      <c r="G924" s="445"/>
      <c r="H924" s="445"/>
      <c r="I924" s="445"/>
      <c r="J924" s="445"/>
      <c r="K924" s="445"/>
      <c r="L924" s="445"/>
      <c r="M924" s="445"/>
      <c r="N924" s="445"/>
      <c r="O924" s="445"/>
      <c r="P924" s="445"/>
      <c r="Q924" s="445"/>
      <c r="R924" s="445"/>
      <c r="S924" s="445"/>
      <c r="T924" s="445"/>
      <c r="U924" s="445"/>
      <c r="V924" s="445"/>
      <c r="W924" s="445"/>
      <c r="X924" s="445"/>
      <c r="Y924" s="445"/>
      <c r="Z924" s="445"/>
    </row>
    <row r="925" spans="1:26" ht="15.75" x14ac:dyDescent="0.25">
      <c r="A925" s="445"/>
      <c r="B925" s="445"/>
      <c r="C925" s="445"/>
      <c r="D925" s="445"/>
      <c r="E925" s="445"/>
      <c r="F925" s="445"/>
      <c r="G925" s="445"/>
      <c r="H925" s="445"/>
      <c r="I925" s="445"/>
      <c r="J925" s="445"/>
      <c r="K925" s="445"/>
      <c r="L925" s="445"/>
      <c r="M925" s="445"/>
      <c r="N925" s="445"/>
      <c r="O925" s="445"/>
      <c r="P925" s="445"/>
      <c r="Q925" s="445"/>
      <c r="R925" s="445"/>
      <c r="S925" s="445"/>
      <c r="T925" s="445"/>
      <c r="U925" s="445"/>
      <c r="V925" s="445"/>
      <c r="W925" s="445"/>
      <c r="X925" s="445"/>
      <c r="Y925" s="445"/>
      <c r="Z925" s="445"/>
    </row>
    <row r="926" spans="1:26" ht="15.75" x14ac:dyDescent="0.25">
      <c r="A926" s="445"/>
      <c r="B926" s="445"/>
      <c r="C926" s="445"/>
      <c r="D926" s="445"/>
      <c r="E926" s="445"/>
      <c r="F926" s="445"/>
      <c r="G926" s="445"/>
      <c r="H926" s="445"/>
      <c r="I926" s="445"/>
      <c r="J926" s="445"/>
      <c r="K926" s="445"/>
      <c r="L926" s="445"/>
      <c r="M926" s="445"/>
      <c r="N926" s="445"/>
      <c r="O926" s="445"/>
      <c r="P926" s="445"/>
      <c r="Q926" s="445"/>
      <c r="R926" s="445"/>
      <c r="S926" s="445"/>
      <c r="T926" s="445"/>
      <c r="U926" s="445"/>
      <c r="V926" s="445"/>
      <c r="W926" s="445"/>
      <c r="X926" s="445"/>
      <c r="Y926" s="445"/>
      <c r="Z926" s="445"/>
    </row>
    <row r="927" spans="1:26" ht="15.75" x14ac:dyDescent="0.25">
      <c r="A927" s="445"/>
      <c r="B927" s="445"/>
      <c r="C927" s="445"/>
      <c r="D927" s="445"/>
      <c r="E927" s="445"/>
      <c r="F927" s="445"/>
      <c r="G927" s="445"/>
      <c r="H927" s="445"/>
      <c r="I927" s="445"/>
      <c r="J927" s="445"/>
      <c r="K927" s="445"/>
      <c r="L927" s="445"/>
      <c r="M927" s="445"/>
      <c r="N927" s="445"/>
      <c r="O927" s="445"/>
      <c r="P927" s="445"/>
      <c r="Q927" s="445"/>
      <c r="R927" s="445"/>
      <c r="S927" s="445"/>
      <c r="T927" s="445"/>
      <c r="U927" s="445"/>
      <c r="V927" s="445"/>
      <c r="W927" s="445"/>
      <c r="X927" s="445"/>
      <c r="Y927" s="445"/>
      <c r="Z927" s="445"/>
    </row>
    <row r="928" spans="1:26" ht="15.75" x14ac:dyDescent="0.25">
      <c r="A928" s="445"/>
      <c r="B928" s="445"/>
      <c r="C928" s="445"/>
      <c r="D928" s="445"/>
      <c r="E928" s="445"/>
      <c r="F928" s="445"/>
      <c r="G928" s="445"/>
      <c r="H928" s="445"/>
      <c r="I928" s="445"/>
      <c r="J928" s="445"/>
      <c r="K928" s="445"/>
      <c r="L928" s="445"/>
      <c r="M928" s="445"/>
      <c r="N928" s="445"/>
      <c r="O928" s="445"/>
      <c r="P928" s="445"/>
      <c r="Q928" s="445"/>
      <c r="R928" s="445"/>
      <c r="S928" s="445"/>
      <c r="T928" s="445"/>
      <c r="U928" s="445"/>
      <c r="V928" s="445"/>
      <c r="W928" s="445"/>
      <c r="X928" s="445"/>
      <c r="Y928" s="445"/>
      <c r="Z928" s="445"/>
    </row>
    <row r="929" spans="1:26" ht="15.75" x14ac:dyDescent="0.25">
      <c r="A929" s="445"/>
      <c r="B929" s="445"/>
      <c r="C929" s="445"/>
      <c r="D929" s="445"/>
      <c r="E929" s="445"/>
      <c r="F929" s="445"/>
      <c r="G929" s="445"/>
      <c r="H929" s="445"/>
      <c r="I929" s="445"/>
      <c r="J929" s="445"/>
      <c r="K929" s="445"/>
      <c r="L929" s="445"/>
      <c r="M929" s="445"/>
      <c r="N929" s="445"/>
      <c r="O929" s="445"/>
      <c r="P929" s="445"/>
      <c r="Q929" s="445"/>
      <c r="R929" s="445"/>
      <c r="S929" s="445"/>
      <c r="T929" s="445"/>
      <c r="U929" s="445"/>
      <c r="V929" s="445"/>
      <c r="W929" s="445"/>
      <c r="X929" s="445"/>
      <c r="Y929" s="445"/>
      <c r="Z929" s="445"/>
    </row>
    <row r="930" spans="1:26" ht="15.75" x14ac:dyDescent="0.25">
      <c r="A930" s="445"/>
      <c r="B930" s="445"/>
      <c r="C930" s="445"/>
      <c r="D930" s="445"/>
      <c r="E930" s="445"/>
      <c r="F930" s="445"/>
      <c r="G930" s="445"/>
      <c r="H930" s="445"/>
      <c r="I930" s="445"/>
      <c r="J930" s="445"/>
      <c r="K930" s="445"/>
      <c r="L930" s="445"/>
      <c r="M930" s="445"/>
      <c r="N930" s="445"/>
      <c r="O930" s="445"/>
      <c r="P930" s="445"/>
      <c r="Q930" s="445"/>
      <c r="R930" s="445"/>
      <c r="S930" s="445"/>
      <c r="T930" s="445"/>
      <c r="U930" s="445"/>
      <c r="V930" s="445"/>
      <c r="W930" s="445"/>
      <c r="X930" s="445"/>
      <c r="Y930" s="445"/>
      <c r="Z930" s="445"/>
    </row>
    <row r="931" spans="1:26" ht="15.75" x14ac:dyDescent="0.25">
      <c r="A931" s="445"/>
      <c r="B931" s="445"/>
      <c r="C931" s="445"/>
      <c r="D931" s="445"/>
      <c r="E931" s="445"/>
      <c r="F931" s="445"/>
      <c r="G931" s="445"/>
      <c r="H931" s="445"/>
      <c r="I931" s="445"/>
      <c r="J931" s="445"/>
      <c r="K931" s="445"/>
      <c r="L931" s="445"/>
      <c r="M931" s="445"/>
      <c r="N931" s="445"/>
      <c r="O931" s="445"/>
      <c r="P931" s="445"/>
      <c r="Q931" s="445"/>
      <c r="R931" s="445"/>
      <c r="S931" s="445"/>
      <c r="T931" s="445"/>
      <c r="U931" s="445"/>
      <c r="V931" s="445"/>
      <c r="W931" s="445"/>
      <c r="X931" s="445"/>
      <c r="Y931" s="445"/>
      <c r="Z931" s="445"/>
    </row>
    <row r="932" spans="1:26" ht="15.75" x14ac:dyDescent="0.25">
      <c r="A932" s="445"/>
      <c r="B932" s="445"/>
      <c r="C932" s="445"/>
      <c r="D932" s="445"/>
      <c r="E932" s="445"/>
      <c r="F932" s="445"/>
      <c r="G932" s="445"/>
      <c r="H932" s="445"/>
      <c r="I932" s="445"/>
      <c r="J932" s="445"/>
      <c r="K932" s="445"/>
      <c r="L932" s="445"/>
      <c r="M932" s="445"/>
      <c r="N932" s="445"/>
      <c r="O932" s="445"/>
      <c r="P932" s="445"/>
      <c r="Q932" s="445"/>
      <c r="R932" s="445"/>
      <c r="S932" s="445"/>
      <c r="T932" s="445"/>
      <c r="U932" s="445"/>
      <c r="V932" s="445"/>
      <c r="W932" s="445"/>
      <c r="X932" s="445"/>
      <c r="Y932" s="445"/>
      <c r="Z932" s="445"/>
    </row>
    <row r="933" spans="1:26" ht="15.75" x14ac:dyDescent="0.25">
      <c r="A933" s="445"/>
      <c r="B933" s="445"/>
      <c r="C933" s="445"/>
      <c r="D933" s="445"/>
      <c r="E933" s="445"/>
      <c r="F933" s="445"/>
      <c r="G933" s="445"/>
      <c r="H933" s="445"/>
      <c r="I933" s="445"/>
      <c r="J933" s="445"/>
      <c r="K933" s="445"/>
      <c r="L933" s="445"/>
      <c r="M933" s="445"/>
      <c r="N933" s="445"/>
      <c r="O933" s="445"/>
      <c r="P933" s="445"/>
      <c r="Q933" s="445"/>
      <c r="R933" s="445"/>
      <c r="S933" s="445"/>
      <c r="T933" s="445"/>
      <c r="U933" s="445"/>
      <c r="V933" s="445"/>
      <c r="W933" s="445"/>
      <c r="X933" s="445"/>
      <c r="Y933" s="445"/>
      <c r="Z933" s="445"/>
    </row>
    <row r="934" spans="1:26" ht="15.75" x14ac:dyDescent="0.25">
      <c r="A934" s="445"/>
      <c r="B934" s="445"/>
      <c r="C934" s="445"/>
      <c r="D934" s="445"/>
      <c r="E934" s="445"/>
      <c r="F934" s="445"/>
      <c r="G934" s="445"/>
      <c r="H934" s="445"/>
      <c r="I934" s="445"/>
      <c r="J934" s="445"/>
      <c r="K934" s="445"/>
      <c r="L934" s="445"/>
      <c r="M934" s="445"/>
      <c r="N934" s="445"/>
      <c r="O934" s="445"/>
      <c r="P934" s="445"/>
      <c r="Q934" s="445"/>
      <c r="R934" s="445"/>
      <c r="S934" s="445"/>
      <c r="T934" s="445"/>
      <c r="U934" s="445"/>
      <c r="V934" s="445"/>
      <c r="W934" s="445"/>
      <c r="X934" s="445"/>
      <c r="Y934" s="445"/>
      <c r="Z934" s="445"/>
    </row>
    <row r="935" spans="1:26" ht="15.75" x14ac:dyDescent="0.25">
      <c r="A935" s="445"/>
      <c r="B935" s="445"/>
      <c r="C935" s="445"/>
      <c r="D935" s="445"/>
      <c r="E935" s="445"/>
      <c r="F935" s="445"/>
      <c r="G935" s="445"/>
      <c r="H935" s="445"/>
      <c r="I935" s="445"/>
      <c r="J935" s="445"/>
      <c r="K935" s="445"/>
      <c r="L935" s="445"/>
      <c r="M935" s="445"/>
      <c r="N935" s="445"/>
      <c r="O935" s="445"/>
      <c r="P935" s="445"/>
      <c r="Q935" s="445"/>
      <c r="R935" s="445"/>
      <c r="S935" s="445"/>
      <c r="T935" s="445"/>
      <c r="U935" s="445"/>
      <c r="V935" s="445"/>
      <c r="W935" s="445"/>
      <c r="X935" s="445"/>
      <c r="Y935" s="445"/>
      <c r="Z935" s="445"/>
    </row>
    <row r="936" spans="1:26" ht="15.75" x14ac:dyDescent="0.25">
      <c r="A936" s="445"/>
      <c r="B936" s="445"/>
      <c r="C936" s="445"/>
      <c r="D936" s="445"/>
      <c r="E936" s="445"/>
      <c r="F936" s="445"/>
      <c r="G936" s="445"/>
      <c r="H936" s="445"/>
      <c r="I936" s="445"/>
      <c r="J936" s="445"/>
      <c r="K936" s="445"/>
      <c r="L936" s="445"/>
      <c r="M936" s="445"/>
      <c r="N936" s="445"/>
      <c r="O936" s="445"/>
      <c r="P936" s="445"/>
      <c r="Q936" s="445"/>
      <c r="R936" s="445"/>
      <c r="S936" s="445"/>
      <c r="T936" s="445"/>
      <c r="U936" s="445"/>
      <c r="V936" s="445"/>
      <c r="W936" s="445"/>
      <c r="X936" s="445"/>
      <c r="Y936" s="445"/>
      <c r="Z936" s="445"/>
    </row>
    <row r="937" spans="1:26" ht="15.75" x14ac:dyDescent="0.25">
      <c r="A937" s="445"/>
      <c r="B937" s="445"/>
      <c r="C937" s="445"/>
      <c r="D937" s="445"/>
      <c r="E937" s="445"/>
      <c r="F937" s="445"/>
      <c r="G937" s="445"/>
      <c r="H937" s="445"/>
      <c r="I937" s="445"/>
      <c r="J937" s="445"/>
      <c r="K937" s="445"/>
      <c r="L937" s="445"/>
      <c r="M937" s="445"/>
      <c r="N937" s="445"/>
      <c r="O937" s="445"/>
      <c r="P937" s="445"/>
      <c r="Q937" s="445"/>
      <c r="R937" s="445"/>
      <c r="S937" s="445"/>
      <c r="T937" s="445"/>
      <c r="U937" s="445"/>
      <c r="V937" s="445"/>
      <c r="W937" s="445"/>
      <c r="X937" s="445"/>
      <c r="Y937" s="445"/>
      <c r="Z937" s="445"/>
    </row>
    <row r="938" spans="1:26" ht="15.75" x14ac:dyDescent="0.25">
      <c r="A938" s="445"/>
      <c r="B938" s="445"/>
      <c r="C938" s="445"/>
      <c r="D938" s="445"/>
      <c r="E938" s="445"/>
      <c r="F938" s="445"/>
      <c r="G938" s="445"/>
      <c r="H938" s="445"/>
      <c r="I938" s="445"/>
      <c r="J938" s="445"/>
      <c r="K938" s="445"/>
      <c r="L938" s="445"/>
      <c r="M938" s="445"/>
      <c r="N938" s="445"/>
      <c r="O938" s="445"/>
      <c r="P938" s="445"/>
      <c r="Q938" s="445"/>
      <c r="R938" s="445"/>
      <c r="S938" s="445"/>
      <c r="T938" s="445"/>
      <c r="U938" s="445"/>
      <c r="V938" s="445"/>
      <c r="W938" s="445"/>
      <c r="X938" s="445"/>
      <c r="Y938" s="445"/>
      <c r="Z938" s="445"/>
    </row>
    <row r="939" spans="1:26" ht="15.75" x14ac:dyDescent="0.25">
      <c r="A939" s="445"/>
      <c r="B939" s="445"/>
      <c r="C939" s="445"/>
      <c r="D939" s="445"/>
      <c r="E939" s="445"/>
      <c r="F939" s="445"/>
      <c r="G939" s="445"/>
      <c r="H939" s="445"/>
      <c r="I939" s="445"/>
      <c r="J939" s="445"/>
      <c r="K939" s="445"/>
      <c r="L939" s="445"/>
      <c r="M939" s="445"/>
      <c r="N939" s="445"/>
      <c r="O939" s="445"/>
      <c r="P939" s="445"/>
      <c r="Q939" s="445"/>
      <c r="R939" s="445"/>
      <c r="S939" s="445"/>
      <c r="T939" s="445"/>
      <c r="U939" s="445"/>
      <c r="V939" s="445"/>
      <c r="W939" s="445"/>
      <c r="X939" s="445"/>
      <c r="Y939" s="445"/>
      <c r="Z939" s="445"/>
    </row>
    <row r="940" spans="1:26" ht="15.75" x14ac:dyDescent="0.25">
      <c r="A940" s="445"/>
      <c r="B940" s="445"/>
      <c r="C940" s="445"/>
      <c r="D940" s="445"/>
      <c r="E940" s="445"/>
      <c r="F940" s="445"/>
      <c r="G940" s="445"/>
      <c r="H940" s="445"/>
      <c r="I940" s="445"/>
      <c r="J940" s="445"/>
      <c r="K940" s="445"/>
      <c r="L940" s="445"/>
      <c r="M940" s="445"/>
      <c r="N940" s="445"/>
      <c r="O940" s="445"/>
      <c r="P940" s="445"/>
      <c r="Q940" s="445"/>
      <c r="R940" s="445"/>
      <c r="S940" s="445"/>
      <c r="T940" s="445"/>
      <c r="U940" s="445"/>
      <c r="V940" s="445"/>
      <c r="W940" s="445"/>
      <c r="X940" s="445"/>
      <c r="Y940" s="445"/>
      <c r="Z940" s="445"/>
    </row>
    <row r="941" spans="1:26" ht="15.75" x14ac:dyDescent="0.25">
      <c r="A941" s="445"/>
      <c r="B941" s="445"/>
      <c r="C941" s="445"/>
      <c r="D941" s="445"/>
      <c r="E941" s="445"/>
      <c r="F941" s="445"/>
      <c r="G941" s="445"/>
      <c r="H941" s="445"/>
      <c r="I941" s="445"/>
      <c r="J941" s="445"/>
      <c r="K941" s="445"/>
      <c r="L941" s="445"/>
      <c r="M941" s="445"/>
      <c r="N941" s="445"/>
      <c r="O941" s="445"/>
      <c r="P941" s="445"/>
      <c r="Q941" s="445"/>
      <c r="R941" s="445"/>
      <c r="S941" s="445"/>
      <c r="T941" s="445"/>
      <c r="U941" s="445"/>
      <c r="V941" s="445"/>
      <c r="W941" s="445"/>
      <c r="X941" s="445"/>
      <c r="Y941" s="445"/>
      <c r="Z941" s="445"/>
    </row>
    <row r="942" spans="1:26" ht="15.75" x14ac:dyDescent="0.25">
      <c r="A942" s="445"/>
      <c r="B942" s="445"/>
      <c r="C942" s="445"/>
      <c r="D942" s="445"/>
      <c r="E942" s="445"/>
      <c r="F942" s="445"/>
      <c r="G942" s="445"/>
      <c r="H942" s="445"/>
      <c r="I942" s="445"/>
      <c r="J942" s="445"/>
      <c r="K942" s="445"/>
      <c r="L942" s="445"/>
      <c r="M942" s="445"/>
      <c r="N942" s="445"/>
      <c r="O942" s="445"/>
      <c r="P942" s="445"/>
      <c r="Q942" s="445"/>
      <c r="R942" s="445"/>
      <c r="S942" s="445"/>
      <c r="T942" s="445"/>
      <c r="U942" s="445"/>
      <c r="V942" s="445"/>
      <c r="W942" s="445"/>
      <c r="X942" s="445"/>
      <c r="Y942" s="445"/>
      <c r="Z942" s="445"/>
    </row>
    <row r="943" spans="1:26" ht="15.75" x14ac:dyDescent="0.25">
      <c r="A943" s="445"/>
      <c r="B943" s="445"/>
      <c r="C943" s="445"/>
      <c r="D943" s="445"/>
      <c r="E943" s="445"/>
      <c r="F943" s="445"/>
      <c r="G943" s="445"/>
      <c r="H943" s="445"/>
      <c r="I943" s="445"/>
      <c r="J943" s="445"/>
      <c r="K943" s="445"/>
      <c r="L943" s="445"/>
      <c r="M943" s="445"/>
      <c r="N943" s="445"/>
      <c r="O943" s="445"/>
      <c r="P943" s="445"/>
      <c r="Q943" s="445"/>
      <c r="R943" s="445"/>
      <c r="S943" s="445"/>
      <c r="T943" s="445"/>
      <c r="U943" s="445"/>
      <c r="V943" s="445"/>
      <c r="W943" s="445"/>
      <c r="X943" s="445"/>
      <c r="Y943" s="445"/>
      <c r="Z943" s="445"/>
    </row>
    <row r="944" spans="1:26" ht="15.75" x14ac:dyDescent="0.25">
      <c r="A944" s="445"/>
      <c r="B944" s="445"/>
      <c r="C944" s="445"/>
      <c r="D944" s="445"/>
      <c r="E944" s="445"/>
      <c r="F944" s="445"/>
      <c r="G944" s="445"/>
      <c r="H944" s="445"/>
      <c r="I944" s="445"/>
      <c r="J944" s="445"/>
      <c r="K944" s="445"/>
      <c r="L944" s="445"/>
      <c r="M944" s="445"/>
      <c r="N944" s="445"/>
      <c r="O944" s="445"/>
      <c r="P944" s="445"/>
      <c r="Q944" s="445"/>
      <c r="R944" s="445"/>
      <c r="S944" s="445"/>
      <c r="T944" s="445"/>
      <c r="U944" s="445"/>
      <c r="V944" s="445"/>
      <c r="W944" s="445"/>
      <c r="X944" s="445"/>
      <c r="Y944" s="445"/>
      <c r="Z944" s="445"/>
    </row>
    <row r="945" spans="1:26" ht="15.75" x14ac:dyDescent="0.25">
      <c r="A945" s="445"/>
      <c r="B945" s="445"/>
      <c r="C945" s="445"/>
      <c r="D945" s="445"/>
      <c r="E945" s="445"/>
      <c r="F945" s="445"/>
      <c r="G945" s="445"/>
      <c r="H945" s="445"/>
      <c r="I945" s="445"/>
      <c r="J945" s="445"/>
      <c r="K945" s="445"/>
      <c r="L945" s="445"/>
      <c r="M945" s="445"/>
      <c r="N945" s="445"/>
      <c r="O945" s="445"/>
      <c r="P945" s="445"/>
      <c r="Q945" s="445"/>
      <c r="R945" s="445"/>
      <c r="S945" s="445"/>
      <c r="T945" s="445"/>
      <c r="U945" s="445"/>
      <c r="V945" s="445"/>
      <c r="W945" s="445"/>
      <c r="X945" s="445"/>
      <c r="Y945" s="445"/>
      <c r="Z945" s="445"/>
    </row>
    <row r="946" spans="1:26" ht="15.75" x14ac:dyDescent="0.25">
      <c r="A946" s="445"/>
      <c r="B946" s="445"/>
      <c r="C946" s="445"/>
      <c r="D946" s="445"/>
      <c r="E946" s="445"/>
      <c r="F946" s="445"/>
      <c r="G946" s="445"/>
      <c r="H946" s="445"/>
      <c r="I946" s="445"/>
      <c r="J946" s="445"/>
      <c r="K946" s="445"/>
      <c r="L946" s="445"/>
      <c r="M946" s="445"/>
      <c r="N946" s="445"/>
      <c r="O946" s="445"/>
      <c r="P946" s="445"/>
      <c r="Q946" s="445"/>
      <c r="R946" s="445"/>
      <c r="S946" s="445"/>
      <c r="T946" s="445"/>
      <c r="U946" s="445"/>
      <c r="V946" s="445"/>
      <c r="W946" s="445"/>
      <c r="X946" s="445"/>
      <c r="Y946" s="445"/>
      <c r="Z946" s="445"/>
    </row>
    <row r="947" spans="1:26" ht="15.75" x14ac:dyDescent="0.25">
      <c r="A947" s="445"/>
      <c r="B947" s="445"/>
      <c r="C947" s="445"/>
      <c r="D947" s="445"/>
      <c r="E947" s="445"/>
      <c r="F947" s="445"/>
      <c r="G947" s="445"/>
      <c r="H947" s="445"/>
      <c r="I947" s="445"/>
      <c r="J947" s="445"/>
      <c r="K947" s="445"/>
      <c r="L947" s="445"/>
      <c r="M947" s="445"/>
      <c r="N947" s="445"/>
      <c r="O947" s="445"/>
      <c r="P947" s="445"/>
      <c r="Q947" s="445"/>
      <c r="R947" s="445"/>
      <c r="S947" s="445"/>
      <c r="T947" s="445"/>
      <c r="U947" s="445"/>
      <c r="V947" s="445"/>
      <c r="W947" s="445"/>
      <c r="X947" s="445"/>
      <c r="Y947" s="445"/>
      <c r="Z947" s="445"/>
    </row>
    <row r="948" spans="1:26" ht="15.75" x14ac:dyDescent="0.25">
      <c r="A948" s="445"/>
      <c r="B948" s="445"/>
      <c r="C948" s="445"/>
      <c r="D948" s="445"/>
      <c r="E948" s="445"/>
      <c r="F948" s="445"/>
      <c r="G948" s="445"/>
      <c r="H948" s="445"/>
      <c r="I948" s="445"/>
      <c r="J948" s="445"/>
      <c r="K948" s="445"/>
      <c r="L948" s="445"/>
      <c r="M948" s="445"/>
      <c r="N948" s="445"/>
      <c r="O948" s="445"/>
      <c r="P948" s="445"/>
      <c r="Q948" s="445"/>
      <c r="R948" s="445"/>
      <c r="S948" s="445"/>
      <c r="T948" s="445"/>
      <c r="U948" s="445"/>
      <c r="V948" s="445"/>
      <c r="W948" s="445"/>
      <c r="X948" s="445"/>
      <c r="Y948" s="445"/>
      <c r="Z948" s="445"/>
    </row>
    <row r="949" spans="1:26" ht="15.75" x14ac:dyDescent="0.25">
      <c r="A949" s="445"/>
      <c r="B949" s="445"/>
      <c r="C949" s="445"/>
      <c r="D949" s="445"/>
      <c r="E949" s="445"/>
      <c r="F949" s="445"/>
      <c r="G949" s="445"/>
      <c r="H949" s="445"/>
      <c r="I949" s="445"/>
      <c r="J949" s="445"/>
      <c r="K949" s="445"/>
      <c r="L949" s="445"/>
      <c r="M949" s="445"/>
      <c r="N949" s="445"/>
      <c r="O949" s="445"/>
      <c r="P949" s="445"/>
      <c r="Q949" s="445"/>
      <c r="R949" s="445"/>
      <c r="S949" s="445"/>
      <c r="T949" s="445"/>
      <c r="U949" s="445"/>
      <c r="V949" s="445"/>
      <c r="W949" s="445"/>
      <c r="X949" s="445"/>
      <c r="Y949" s="445"/>
      <c r="Z949" s="445"/>
    </row>
    <row r="950" spans="1:26" ht="15.75" x14ac:dyDescent="0.25">
      <c r="A950" s="445"/>
      <c r="B950" s="445"/>
      <c r="C950" s="445"/>
      <c r="D950" s="445"/>
      <c r="E950" s="445"/>
      <c r="F950" s="445"/>
      <c r="G950" s="445"/>
      <c r="H950" s="445"/>
      <c r="I950" s="445"/>
      <c r="J950" s="445"/>
      <c r="K950" s="445"/>
      <c r="L950" s="445"/>
      <c r="M950" s="445"/>
      <c r="N950" s="445"/>
      <c r="O950" s="445"/>
      <c r="P950" s="445"/>
      <c r="Q950" s="445"/>
      <c r="R950" s="445"/>
      <c r="S950" s="445"/>
      <c r="T950" s="445"/>
      <c r="U950" s="445"/>
      <c r="V950" s="445"/>
      <c r="W950" s="445"/>
      <c r="X950" s="445"/>
      <c r="Y950" s="445"/>
      <c r="Z950" s="445"/>
    </row>
    <row r="951" spans="1:26" ht="15.75" x14ac:dyDescent="0.25">
      <c r="A951" s="445"/>
      <c r="B951" s="445"/>
      <c r="C951" s="445"/>
      <c r="D951" s="445"/>
      <c r="E951" s="445"/>
      <c r="F951" s="445"/>
      <c r="G951" s="445"/>
      <c r="H951" s="445"/>
      <c r="I951" s="445"/>
      <c r="J951" s="445"/>
      <c r="K951" s="445"/>
      <c r="L951" s="445"/>
      <c r="M951" s="445"/>
      <c r="N951" s="445"/>
      <c r="O951" s="445"/>
      <c r="P951" s="445"/>
      <c r="Q951" s="445"/>
      <c r="R951" s="445"/>
      <c r="S951" s="445"/>
      <c r="T951" s="445"/>
      <c r="U951" s="445"/>
      <c r="V951" s="445"/>
      <c r="W951" s="445"/>
      <c r="X951" s="445"/>
      <c r="Y951" s="445"/>
      <c r="Z951" s="445"/>
    </row>
    <row r="952" spans="1:26" ht="15.75" x14ac:dyDescent="0.25">
      <c r="A952" s="445"/>
      <c r="B952" s="445"/>
      <c r="C952" s="445"/>
      <c r="D952" s="445"/>
      <c r="E952" s="445"/>
      <c r="F952" s="445"/>
      <c r="G952" s="445"/>
      <c r="H952" s="445"/>
      <c r="I952" s="445"/>
      <c r="J952" s="445"/>
      <c r="K952" s="445"/>
      <c r="L952" s="445"/>
      <c r="M952" s="445"/>
      <c r="N952" s="445"/>
      <c r="O952" s="445"/>
      <c r="P952" s="445"/>
      <c r="Q952" s="445"/>
      <c r="R952" s="445"/>
      <c r="S952" s="445"/>
      <c r="T952" s="445"/>
      <c r="U952" s="445"/>
      <c r="V952" s="445"/>
      <c r="W952" s="445"/>
      <c r="X952" s="445"/>
      <c r="Y952" s="445"/>
      <c r="Z952" s="445"/>
    </row>
    <row r="953" spans="1:26" ht="15.75" x14ac:dyDescent="0.25">
      <c r="A953" s="445"/>
      <c r="B953" s="445"/>
      <c r="C953" s="445"/>
      <c r="D953" s="445"/>
      <c r="E953" s="445"/>
      <c r="F953" s="445"/>
      <c r="G953" s="445"/>
      <c r="H953" s="445"/>
      <c r="I953" s="445"/>
      <c r="J953" s="445"/>
      <c r="K953" s="445"/>
      <c r="L953" s="445"/>
      <c r="M953" s="445"/>
      <c r="N953" s="445"/>
      <c r="O953" s="445"/>
      <c r="P953" s="445"/>
      <c r="Q953" s="445"/>
      <c r="R953" s="445"/>
      <c r="S953" s="445"/>
      <c r="T953" s="445"/>
      <c r="U953" s="445"/>
      <c r="V953" s="445"/>
      <c r="W953" s="445"/>
      <c r="X953" s="445"/>
      <c r="Y953" s="445"/>
      <c r="Z953" s="445"/>
    </row>
    <row r="954" spans="1:26" ht="15.75" x14ac:dyDescent="0.25">
      <c r="A954" s="445"/>
      <c r="B954" s="445"/>
      <c r="C954" s="445"/>
      <c r="D954" s="445"/>
      <c r="E954" s="445"/>
      <c r="F954" s="445"/>
      <c r="G954" s="445"/>
      <c r="H954" s="445"/>
      <c r="I954" s="445"/>
      <c r="J954" s="445"/>
      <c r="K954" s="445"/>
      <c r="L954" s="445"/>
      <c r="M954" s="445"/>
      <c r="N954" s="445"/>
      <c r="O954" s="445"/>
      <c r="P954" s="445"/>
      <c r="Q954" s="445"/>
      <c r="R954" s="445"/>
      <c r="S954" s="445"/>
      <c r="T954" s="445"/>
      <c r="U954" s="445"/>
      <c r="V954" s="445"/>
      <c r="W954" s="445"/>
      <c r="X954" s="445"/>
      <c r="Y954" s="445"/>
      <c r="Z954" s="445"/>
    </row>
    <row r="955" spans="1:26" ht="15.75" x14ac:dyDescent="0.25">
      <c r="A955" s="445"/>
      <c r="B955" s="445"/>
      <c r="C955" s="445"/>
      <c r="D955" s="445"/>
      <c r="E955" s="445"/>
      <c r="F955" s="445"/>
      <c r="G955" s="445"/>
      <c r="H955" s="445"/>
      <c r="I955" s="445"/>
      <c r="J955" s="445"/>
      <c r="K955" s="445"/>
      <c r="L955" s="445"/>
      <c r="M955" s="445"/>
      <c r="N955" s="445"/>
      <c r="O955" s="445"/>
      <c r="P955" s="445"/>
      <c r="Q955" s="445"/>
      <c r="R955" s="445"/>
      <c r="S955" s="445"/>
      <c r="T955" s="445"/>
      <c r="U955" s="445"/>
      <c r="V955" s="445"/>
      <c r="W955" s="445"/>
      <c r="X955" s="445"/>
      <c r="Y955" s="445"/>
      <c r="Z955" s="445"/>
    </row>
    <row r="956" spans="1:26" ht="15.75" x14ac:dyDescent="0.25">
      <c r="A956" s="445"/>
      <c r="B956" s="445"/>
      <c r="C956" s="445"/>
      <c r="D956" s="445"/>
      <c r="E956" s="445"/>
      <c r="F956" s="445"/>
      <c r="G956" s="445"/>
      <c r="H956" s="445"/>
      <c r="I956" s="445"/>
      <c r="J956" s="445"/>
      <c r="K956" s="445"/>
      <c r="L956" s="445"/>
      <c r="M956" s="445"/>
      <c r="N956" s="445"/>
      <c r="O956" s="445"/>
      <c r="P956" s="445"/>
      <c r="Q956" s="445"/>
      <c r="R956" s="445"/>
      <c r="S956" s="445"/>
      <c r="T956" s="445"/>
      <c r="U956" s="445"/>
      <c r="V956" s="445"/>
      <c r="W956" s="445"/>
      <c r="X956" s="445"/>
      <c r="Y956" s="445"/>
      <c r="Z956" s="445"/>
    </row>
    <row r="957" spans="1:26" ht="15.75" x14ac:dyDescent="0.25">
      <c r="A957" s="445"/>
      <c r="B957" s="445"/>
      <c r="C957" s="445"/>
      <c r="D957" s="445"/>
      <c r="E957" s="445"/>
      <c r="F957" s="445"/>
      <c r="G957" s="445"/>
      <c r="H957" s="445"/>
      <c r="I957" s="445"/>
      <c r="J957" s="445"/>
      <c r="K957" s="445"/>
      <c r="L957" s="445"/>
      <c r="M957" s="445"/>
      <c r="N957" s="445"/>
      <c r="O957" s="445"/>
      <c r="P957" s="445"/>
      <c r="Q957" s="445"/>
      <c r="R957" s="445"/>
      <c r="S957" s="445"/>
      <c r="T957" s="445"/>
      <c r="U957" s="445"/>
      <c r="V957" s="445"/>
      <c r="W957" s="445"/>
      <c r="X957" s="445"/>
      <c r="Y957" s="445"/>
      <c r="Z957" s="445"/>
    </row>
    <row r="958" spans="1:26" ht="15.75" x14ac:dyDescent="0.25">
      <c r="A958" s="445"/>
      <c r="B958" s="445"/>
      <c r="C958" s="445"/>
      <c r="D958" s="445"/>
      <c r="E958" s="445"/>
      <c r="F958" s="445"/>
      <c r="G958" s="445"/>
      <c r="H958" s="445"/>
      <c r="I958" s="445"/>
      <c r="J958" s="445"/>
      <c r="K958" s="445"/>
      <c r="L958" s="445"/>
      <c r="M958" s="445"/>
      <c r="N958" s="445"/>
      <c r="O958" s="445"/>
      <c r="P958" s="445"/>
      <c r="Q958" s="445"/>
      <c r="R958" s="445"/>
      <c r="S958" s="445"/>
      <c r="T958" s="445"/>
      <c r="U958" s="445"/>
      <c r="V958" s="445"/>
      <c r="W958" s="445"/>
      <c r="X958" s="445"/>
      <c r="Y958" s="445"/>
      <c r="Z958" s="445"/>
    </row>
    <row r="959" spans="1:26" ht="15.75" x14ac:dyDescent="0.25">
      <c r="A959" s="445"/>
      <c r="B959" s="445"/>
      <c r="C959" s="445"/>
      <c r="D959" s="445"/>
      <c r="E959" s="445"/>
      <c r="F959" s="445"/>
      <c r="G959" s="445"/>
      <c r="H959" s="445"/>
      <c r="I959" s="445"/>
      <c r="J959" s="445"/>
      <c r="K959" s="445"/>
      <c r="L959" s="445"/>
      <c r="M959" s="445"/>
      <c r="N959" s="445"/>
      <c r="O959" s="445"/>
      <c r="P959" s="445"/>
      <c r="Q959" s="445"/>
      <c r="R959" s="445"/>
      <c r="S959" s="445"/>
      <c r="T959" s="445"/>
      <c r="U959" s="445"/>
      <c r="V959" s="445"/>
      <c r="W959" s="445"/>
      <c r="X959" s="445"/>
      <c r="Y959" s="445"/>
      <c r="Z959" s="445"/>
    </row>
    <row r="960" spans="1:26" ht="15.75" x14ac:dyDescent="0.25">
      <c r="A960" s="445"/>
      <c r="B960" s="445"/>
      <c r="C960" s="445"/>
      <c r="D960" s="445"/>
      <c r="E960" s="445"/>
      <c r="F960" s="445"/>
      <c r="G960" s="445"/>
      <c r="H960" s="445"/>
      <c r="I960" s="445"/>
      <c r="J960" s="445"/>
      <c r="K960" s="445"/>
      <c r="L960" s="445"/>
      <c r="M960" s="445"/>
      <c r="N960" s="445"/>
      <c r="O960" s="445"/>
      <c r="P960" s="445"/>
      <c r="Q960" s="445"/>
      <c r="R960" s="445"/>
      <c r="S960" s="445"/>
      <c r="T960" s="445"/>
      <c r="U960" s="445"/>
      <c r="V960" s="445"/>
      <c r="W960" s="445"/>
      <c r="X960" s="445"/>
      <c r="Y960" s="445"/>
      <c r="Z960" s="445"/>
    </row>
    <row r="961" spans="1:26" ht="15.75" x14ac:dyDescent="0.25">
      <c r="A961" s="445"/>
      <c r="B961" s="445"/>
      <c r="C961" s="445"/>
      <c r="D961" s="445"/>
      <c r="E961" s="445"/>
      <c r="F961" s="445"/>
      <c r="G961" s="445"/>
      <c r="H961" s="445"/>
      <c r="I961" s="445"/>
      <c r="J961" s="445"/>
      <c r="K961" s="445"/>
      <c r="L961" s="445"/>
      <c r="M961" s="445"/>
      <c r="N961" s="445"/>
      <c r="O961" s="445"/>
      <c r="P961" s="445"/>
      <c r="Q961" s="445"/>
      <c r="R961" s="445"/>
      <c r="S961" s="445"/>
      <c r="T961" s="445"/>
      <c r="U961" s="445"/>
      <c r="V961" s="445"/>
      <c r="W961" s="445"/>
      <c r="X961" s="445"/>
      <c r="Y961" s="445"/>
      <c r="Z961" s="445"/>
    </row>
    <row r="962" spans="1:26" ht="15.75" x14ac:dyDescent="0.25">
      <c r="A962" s="445"/>
      <c r="B962" s="445"/>
      <c r="C962" s="445"/>
      <c r="D962" s="445"/>
      <c r="E962" s="445"/>
      <c r="F962" s="445"/>
      <c r="G962" s="445"/>
      <c r="H962" s="445"/>
      <c r="I962" s="445"/>
      <c r="J962" s="445"/>
      <c r="K962" s="445"/>
      <c r="L962" s="445"/>
      <c r="M962" s="445"/>
      <c r="N962" s="445"/>
      <c r="O962" s="445"/>
      <c r="P962" s="445"/>
      <c r="Q962" s="445"/>
      <c r="R962" s="445"/>
      <c r="S962" s="445"/>
      <c r="T962" s="445"/>
      <c r="U962" s="445"/>
      <c r="V962" s="445"/>
      <c r="W962" s="445"/>
      <c r="X962" s="445"/>
      <c r="Y962" s="445"/>
      <c r="Z962" s="445"/>
    </row>
    <row r="963" spans="1:26" ht="15.75" x14ac:dyDescent="0.25">
      <c r="A963" s="445"/>
      <c r="B963" s="445"/>
      <c r="C963" s="445"/>
      <c r="D963" s="445"/>
      <c r="E963" s="445"/>
      <c r="F963" s="445"/>
      <c r="G963" s="445"/>
      <c r="H963" s="445"/>
      <c r="I963" s="445"/>
      <c r="J963" s="445"/>
      <c r="K963" s="445"/>
      <c r="L963" s="445"/>
      <c r="M963" s="445"/>
      <c r="N963" s="445"/>
      <c r="O963" s="445"/>
      <c r="P963" s="445"/>
      <c r="Q963" s="445"/>
      <c r="R963" s="445"/>
      <c r="S963" s="445"/>
      <c r="T963" s="445"/>
      <c r="U963" s="445"/>
      <c r="V963" s="445"/>
      <c r="W963" s="445"/>
      <c r="X963" s="445"/>
      <c r="Y963" s="445"/>
      <c r="Z963" s="445"/>
    </row>
    <row r="964" spans="1:26" ht="15.75" x14ac:dyDescent="0.25">
      <c r="A964" s="445"/>
      <c r="B964" s="445"/>
      <c r="C964" s="445"/>
      <c r="D964" s="445"/>
      <c r="E964" s="445"/>
      <c r="F964" s="445"/>
      <c r="G964" s="445"/>
      <c r="H964" s="445"/>
      <c r="I964" s="445"/>
      <c r="J964" s="445"/>
      <c r="K964" s="445"/>
      <c r="L964" s="445"/>
      <c r="M964" s="445"/>
      <c r="N964" s="445"/>
      <c r="O964" s="445"/>
      <c r="P964" s="445"/>
      <c r="Q964" s="445"/>
      <c r="R964" s="445"/>
      <c r="S964" s="445"/>
      <c r="T964" s="445"/>
      <c r="U964" s="445"/>
      <c r="V964" s="445"/>
      <c r="W964" s="445"/>
      <c r="X964" s="445"/>
      <c r="Y964" s="445"/>
      <c r="Z964" s="445"/>
    </row>
    <row r="965" spans="1:26" ht="15.75" x14ac:dyDescent="0.25">
      <c r="A965" s="445"/>
      <c r="B965" s="445"/>
      <c r="C965" s="445"/>
      <c r="D965" s="445"/>
      <c r="E965" s="445"/>
      <c r="F965" s="445"/>
      <c r="G965" s="445"/>
      <c r="H965" s="445"/>
      <c r="I965" s="445"/>
      <c r="J965" s="445"/>
      <c r="K965" s="445"/>
      <c r="L965" s="445"/>
      <c r="M965" s="445"/>
      <c r="N965" s="445"/>
      <c r="O965" s="445"/>
      <c r="P965" s="445"/>
      <c r="Q965" s="445"/>
      <c r="R965" s="445"/>
      <c r="S965" s="445"/>
      <c r="T965" s="445"/>
      <c r="U965" s="445"/>
      <c r="V965" s="445"/>
      <c r="W965" s="445"/>
      <c r="X965" s="445"/>
      <c r="Y965" s="445"/>
      <c r="Z965" s="445"/>
    </row>
    <row r="966" spans="1:26" ht="15.75" x14ac:dyDescent="0.25">
      <c r="A966" s="445"/>
      <c r="B966" s="445"/>
      <c r="C966" s="445"/>
      <c r="D966" s="445"/>
      <c r="E966" s="445"/>
      <c r="F966" s="445"/>
      <c r="G966" s="445"/>
      <c r="H966" s="445"/>
      <c r="I966" s="445"/>
      <c r="J966" s="445"/>
      <c r="K966" s="445"/>
      <c r="L966" s="445"/>
      <c r="M966" s="445"/>
      <c r="N966" s="445"/>
      <c r="O966" s="445"/>
      <c r="P966" s="445"/>
      <c r="Q966" s="445"/>
      <c r="R966" s="445"/>
      <c r="S966" s="445"/>
      <c r="T966" s="445"/>
      <c r="U966" s="445"/>
      <c r="V966" s="445"/>
      <c r="W966" s="445"/>
      <c r="X966" s="445"/>
      <c r="Y966" s="445"/>
      <c r="Z966" s="445"/>
    </row>
    <row r="967" spans="1:26" ht="15.75" x14ac:dyDescent="0.25">
      <c r="A967" s="445"/>
      <c r="B967" s="445"/>
      <c r="C967" s="445"/>
      <c r="D967" s="445"/>
      <c r="E967" s="445"/>
      <c r="F967" s="445"/>
      <c r="G967" s="445"/>
      <c r="H967" s="445"/>
      <c r="I967" s="445"/>
      <c r="J967" s="445"/>
      <c r="K967" s="445"/>
      <c r="L967" s="445"/>
      <c r="M967" s="445"/>
      <c r="N967" s="445"/>
      <c r="O967" s="445"/>
      <c r="P967" s="445"/>
      <c r="Q967" s="445"/>
      <c r="R967" s="445"/>
      <c r="S967" s="445"/>
      <c r="T967" s="445"/>
      <c r="U967" s="445"/>
      <c r="V967" s="445"/>
      <c r="W967" s="445"/>
      <c r="X967" s="445"/>
      <c r="Y967" s="445"/>
      <c r="Z967" s="445"/>
    </row>
    <row r="968" spans="1:26" ht="15.75" x14ac:dyDescent="0.25">
      <c r="A968" s="445"/>
      <c r="B968" s="445"/>
      <c r="C968" s="445"/>
      <c r="D968" s="445"/>
      <c r="E968" s="445"/>
      <c r="F968" s="445"/>
      <c r="G968" s="445"/>
      <c r="H968" s="445"/>
      <c r="I968" s="445"/>
      <c r="J968" s="445"/>
      <c r="K968" s="445"/>
      <c r="L968" s="445"/>
      <c r="M968" s="445"/>
      <c r="N968" s="445"/>
      <c r="O968" s="445"/>
      <c r="P968" s="445"/>
      <c r="Q968" s="445"/>
      <c r="R968" s="445"/>
      <c r="S968" s="445"/>
      <c r="T968" s="445"/>
      <c r="U968" s="445"/>
      <c r="V968" s="445"/>
      <c r="W968" s="445"/>
      <c r="X968" s="445"/>
      <c r="Y968" s="445"/>
      <c r="Z968" s="445"/>
    </row>
    <row r="969" spans="1:26" ht="15.75" x14ac:dyDescent="0.25">
      <c r="A969" s="445"/>
      <c r="B969" s="445"/>
      <c r="C969" s="445"/>
      <c r="D969" s="445"/>
      <c r="E969" s="445"/>
      <c r="F969" s="445"/>
      <c r="G969" s="445"/>
      <c r="H969" s="445"/>
      <c r="I969" s="445"/>
      <c r="J969" s="445"/>
      <c r="K969" s="445"/>
      <c r="L969" s="445"/>
      <c r="M969" s="445"/>
      <c r="N969" s="445"/>
      <c r="O969" s="445"/>
      <c r="P969" s="445"/>
      <c r="Q969" s="445"/>
      <c r="R969" s="445"/>
      <c r="S969" s="445"/>
      <c r="T969" s="445"/>
      <c r="U969" s="445"/>
      <c r="V969" s="445"/>
      <c r="W969" s="445"/>
      <c r="X969" s="445"/>
      <c r="Y969" s="445"/>
      <c r="Z969" s="445"/>
    </row>
    <row r="970" spans="1:26" ht="15.75" x14ac:dyDescent="0.25">
      <c r="A970" s="445"/>
      <c r="B970" s="445"/>
      <c r="C970" s="445"/>
      <c r="D970" s="445"/>
      <c r="E970" s="445"/>
      <c r="F970" s="445"/>
      <c r="G970" s="445"/>
      <c r="H970" s="445"/>
      <c r="I970" s="445"/>
      <c r="J970" s="445"/>
      <c r="K970" s="445"/>
      <c r="L970" s="445"/>
      <c r="M970" s="445"/>
      <c r="N970" s="445"/>
      <c r="O970" s="445"/>
      <c r="P970" s="445"/>
      <c r="Q970" s="445"/>
      <c r="R970" s="445"/>
      <c r="S970" s="445"/>
      <c r="T970" s="445"/>
      <c r="U970" s="445"/>
      <c r="V970" s="445"/>
      <c r="W970" s="445"/>
      <c r="X970" s="445"/>
      <c r="Y970" s="445"/>
      <c r="Z970" s="445"/>
    </row>
    <row r="971" spans="1:26" ht="15.75" x14ac:dyDescent="0.25">
      <c r="A971" s="445"/>
      <c r="B971" s="445"/>
      <c r="C971" s="445"/>
      <c r="D971" s="445"/>
      <c r="E971" s="445"/>
      <c r="F971" s="445"/>
      <c r="G971" s="445"/>
      <c r="H971" s="445"/>
      <c r="I971" s="445"/>
      <c r="J971" s="445"/>
      <c r="K971" s="445"/>
      <c r="L971" s="445"/>
      <c r="M971" s="445"/>
      <c r="N971" s="445"/>
      <c r="O971" s="445"/>
      <c r="P971" s="445"/>
      <c r="Q971" s="445"/>
      <c r="R971" s="445"/>
      <c r="S971" s="445"/>
      <c r="T971" s="445"/>
      <c r="U971" s="445"/>
      <c r="V971" s="445"/>
      <c r="W971" s="445"/>
      <c r="X971" s="445"/>
      <c r="Y971" s="445"/>
      <c r="Z971" s="445"/>
    </row>
    <row r="972" spans="1:26" ht="15.75" x14ac:dyDescent="0.25">
      <c r="A972" s="445"/>
      <c r="B972" s="445"/>
      <c r="C972" s="445"/>
      <c r="D972" s="445"/>
      <c r="E972" s="445"/>
      <c r="F972" s="445"/>
      <c r="G972" s="445"/>
      <c r="H972" s="445"/>
      <c r="I972" s="445"/>
      <c r="J972" s="445"/>
      <c r="K972" s="445"/>
      <c r="L972" s="445"/>
      <c r="M972" s="445"/>
      <c r="N972" s="445"/>
      <c r="O972" s="445"/>
      <c r="P972" s="445"/>
      <c r="Q972" s="445"/>
      <c r="R972" s="445"/>
      <c r="S972" s="445"/>
      <c r="T972" s="445"/>
      <c r="U972" s="445"/>
      <c r="V972" s="445"/>
      <c r="W972" s="445"/>
      <c r="X972" s="445"/>
      <c r="Y972" s="445"/>
      <c r="Z972" s="445"/>
    </row>
    <row r="973" spans="1:26" ht="15.75" x14ac:dyDescent="0.25">
      <c r="A973" s="445"/>
      <c r="B973" s="445"/>
      <c r="C973" s="445"/>
      <c r="D973" s="445"/>
      <c r="E973" s="445"/>
      <c r="F973" s="445"/>
      <c r="G973" s="445"/>
      <c r="H973" s="445"/>
      <c r="I973" s="445"/>
      <c r="J973" s="445"/>
      <c r="K973" s="445"/>
      <c r="L973" s="445"/>
      <c r="M973" s="445"/>
      <c r="N973" s="445"/>
      <c r="O973" s="445"/>
      <c r="P973" s="445"/>
      <c r="Q973" s="445"/>
      <c r="R973" s="445"/>
      <c r="S973" s="445"/>
      <c r="T973" s="445"/>
      <c r="U973" s="445"/>
      <c r="V973" s="445"/>
      <c r="W973" s="445"/>
      <c r="X973" s="445"/>
      <c r="Y973" s="445"/>
      <c r="Z973" s="445"/>
    </row>
    <row r="974" spans="1:26" ht="15.75" x14ac:dyDescent="0.25">
      <c r="A974" s="445"/>
      <c r="B974" s="445"/>
      <c r="C974" s="445"/>
      <c r="D974" s="445"/>
      <c r="E974" s="445"/>
      <c r="F974" s="445"/>
      <c r="G974" s="445"/>
      <c r="H974" s="445"/>
      <c r="I974" s="445"/>
      <c r="J974" s="445"/>
      <c r="K974" s="445"/>
      <c r="L974" s="445"/>
      <c r="M974" s="445"/>
      <c r="N974" s="445"/>
      <c r="O974" s="445"/>
      <c r="P974" s="445"/>
      <c r="Q974" s="445"/>
      <c r="R974" s="445"/>
      <c r="S974" s="445"/>
      <c r="T974" s="445"/>
      <c r="U974" s="445"/>
      <c r="V974" s="445"/>
      <c r="W974" s="445"/>
      <c r="X974" s="445"/>
      <c r="Y974" s="445"/>
      <c r="Z974" s="445"/>
    </row>
    <row r="975" spans="1:26" ht="15.75" x14ac:dyDescent="0.25">
      <c r="A975" s="445"/>
      <c r="B975" s="445"/>
      <c r="C975" s="445"/>
      <c r="D975" s="445"/>
      <c r="E975" s="445"/>
      <c r="F975" s="445"/>
      <c r="G975" s="445"/>
      <c r="H975" s="445"/>
      <c r="I975" s="445"/>
      <c r="J975" s="445"/>
      <c r="K975" s="445"/>
      <c r="L975" s="445"/>
      <c r="M975" s="445"/>
      <c r="N975" s="445"/>
      <c r="O975" s="445"/>
      <c r="P975" s="445"/>
      <c r="Q975" s="445"/>
      <c r="R975" s="445"/>
      <c r="S975" s="445"/>
      <c r="T975" s="445"/>
      <c r="U975" s="445"/>
      <c r="V975" s="445"/>
      <c r="W975" s="445"/>
      <c r="X975" s="445"/>
      <c r="Y975" s="445"/>
      <c r="Z975" s="445"/>
    </row>
    <row r="976" spans="1:26" ht="15.75" x14ac:dyDescent="0.25">
      <c r="A976" s="445"/>
      <c r="B976" s="445"/>
      <c r="C976" s="445"/>
      <c r="D976" s="445"/>
      <c r="E976" s="445"/>
      <c r="F976" s="445"/>
      <c r="G976" s="445"/>
      <c r="H976" s="445"/>
      <c r="I976" s="445"/>
      <c r="J976" s="445"/>
      <c r="K976" s="445"/>
      <c r="L976" s="445"/>
      <c r="M976" s="445"/>
      <c r="N976" s="445"/>
      <c r="O976" s="445"/>
      <c r="P976" s="445"/>
      <c r="Q976" s="445"/>
      <c r="R976" s="445"/>
      <c r="S976" s="445"/>
      <c r="T976" s="445"/>
      <c r="U976" s="445"/>
      <c r="V976" s="445"/>
      <c r="W976" s="445"/>
      <c r="X976" s="445"/>
      <c r="Y976" s="445"/>
      <c r="Z976" s="445"/>
    </row>
    <row r="977" spans="1:26" ht="15.75" x14ac:dyDescent="0.25">
      <c r="A977" s="445"/>
      <c r="B977" s="445"/>
      <c r="C977" s="445"/>
      <c r="D977" s="445"/>
      <c r="E977" s="445"/>
      <c r="F977" s="445"/>
      <c r="G977" s="445"/>
      <c r="H977" s="445"/>
      <c r="I977" s="445"/>
      <c r="J977" s="445"/>
      <c r="K977" s="445"/>
      <c r="L977" s="445"/>
      <c r="M977" s="445"/>
      <c r="N977" s="445"/>
      <c r="O977" s="445"/>
      <c r="P977" s="445"/>
      <c r="Q977" s="445"/>
      <c r="R977" s="445"/>
      <c r="S977" s="445"/>
      <c r="T977" s="445"/>
      <c r="U977" s="445"/>
      <c r="V977" s="445"/>
      <c r="W977" s="445"/>
      <c r="X977" s="445"/>
      <c r="Y977" s="445"/>
      <c r="Z977" s="445"/>
    </row>
    <row r="978" spans="1:26" ht="15.75" x14ac:dyDescent="0.25">
      <c r="A978" s="445"/>
      <c r="B978" s="445"/>
      <c r="C978" s="445"/>
      <c r="D978" s="445"/>
      <c r="E978" s="445"/>
      <c r="F978" s="445"/>
      <c r="G978" s="445"/>
      <c r="H978" s="445"/>
      <c r="I978" s="445"/>
      <c r="J978" s="445"/>
      <c r="K978" s="445"/>
      <c r="L978" s="445"/>
      <c r="M978" s="445"/>
      <c r="N978" s="445"/>
      <c r="O978" s="445"/>
      <c r="P978" s="445"/>
      <c r="Q978" s="445"/>
      <c r="R978" s="445"/>
      <c r="S978" s="445"/>
      <c r="T978" s="445"/>
      <c r="U978" s="445"/>
      <c r="V978" s="445"/>
      <c r="W978" s="445"/>
      <c r="X978" s="445"/>
      <c r="Y978" s="445"/>
      <c r="Z978" s="445"/>
    </row>
    <row r="979" spans="1:26" ht="15.75" x14ac:dyDescent="0.25">
      <c r="A979" s="445"/>
      <c r="B979" s="445"/>
      <c r="C979" s="445"/>
      <c r="D979" s="445"/>
      <c r="E979" s="445"/>
      <c r="F979" s="445"/>
      <c r="G979" s="445"/>
      <c r="H979" s="445"/>
      <c r="I979" s="445"/>
      <c r="J979" s="445"/>
      <c r="K979" s="445"/>
      <c r="L979" s="445"/>
      <c r="M979" s="445"/>
      <c r="N979" s="445"/>
      <c r="O979" s="445"/>
      <c r="P979" s="445"/>
      <c r="Q979" s="445"/>
      <c r="R979" s="445"/>
      <c r="S979" s="445"/>
      <c r="T979" s="445"/>
      <c r="U979" s="445"/>
      <c r="V979" s="445"/>
      <c r="W979" s="445"/>
      <c r="X979" s="445"/>
      <c r="Y979" s="445"/>
      <c r="Z979" s="445"/>
    </row>
    <row r="980" spans="1:26" ht="15.75" x14ac:dyDescent="0.25">
      <c r="A980" s="445"/>
      <c r="B980" s="445"/>
      <c r="C980" s="445"/>
      <c r="D980" s="445"/>
      <c r="E980" s="445"/>
      <c r="F980" s="445"/>
      <c r="G980" s="445"/>
      <c r="H980" s="445"/>
      <c r="I980" s="445"/>
      <c r="J980" s="445"/>
      <c r="K980" s="445"/>
      <c r="L980" s="445"/>
      <c r="M980" s="445"/>
      <c r="N980" s="445"/>
      <c r="O980" s="445"/>
      <c r="P980" s="445"/>
      <c r="Q980" s="445"/>
      <c r="R980" s="445"/>
      <c r="S980" s="445"/>
      <c r="T980" s="445"/>
      <c r="U980" s="445"/>
      <c r="V980" s="445"/>
      <c r="W980" s="445"/>
      <c r="X980" s="445"/>
      <c r="Y980" s="445"/>
      <c r="Z980" s="445"/>
    </row>
    <row r="981" spans="1:26" ht="15.75" x14ac:dyDescent="0.25">
      <c r="A981" s="445"/>
      <c r="B981" s="445"/>
      <c r="C981" s="445"/>
      <c r="D981" s="445"/>
      <c r="E981" s="445"/>
      <c r="F981" s="445"/>
      <c r="G981" s="445"/>
      <c r="H981" s="445"/>
      <c r="I981" s="445"/>
      <c r="J981" s="445"/>
      <c r="K981" s="445"/>
      <c r="L981" s="445"/>
      <c r="M981" s="445"/>
      <c r="N981" s="445"/>
      <c r="O981" s="445"/>
      <c r="P981" s="445"/>
      <c r="Q981" s="445"/>
      <c r="R981" s="445"/>
      <c r="S981" s="445"/>
      <c r="T981" s="445"/>
      <c r="U981" s="445"/>
      <c r="V981" s="445"/>
      <c r="W981" s="445"/>
      <c r="X981" s="445"/>
      <c r="Y981" s="445"/>
      <c r="Z981" s="445"/>
    </row>
    <row r="982" spans="1:26" ht="15.75" x14ac:dyDescent="0.25">
      <c r="A982" s="445"/>
      <c r="B982" s="445"/>
      <c r="C982" s="445"/>
      <c r="D982" s="445"/>
      <c r="E982" s="445"/>
      <c r="F982" s="445"/>
      <c r="G982" s="445"/>
      <c r="H982" s="445"/>
      <c r="I982" s="445"/>
      <c r="J982" s="445"/>
      <c r="K982" s="445"/>
      <c r="L982" s="445"/>
      <c r="M982" s="445"/>
      <c r="N982" s="445"/>
      <c r="O982" s="445"/>
      <c r="P982" s="445"/>
      <c r="Q982" s="445"/>
      <c r="R982" s="445"/>
      <c r="S982" s="445"/>
      <c r="T982" s="445"/>
      <c r="U982" s="445"/>
      <c r="V982" s="445"/>
      <c r="W982" s="445"/>
      <c r="X982" s="445"/>
      <c r="Y982" s="445"/>
      <c r="Z982" s="445"/>
    </row>
    <row r="983" spans="1:26" ht="15.75" x14ac:dyDescent="0.25">
      <c r="A983" s="445"/>
      <c r="B983" s="445"/>
      <c r="C983" s="445"/>
      <c r="D983" s="445"/>
      <c r="E983" s="445"/>
      <c r="F983" s="445"/>
      <c r="G983" s="445"/>
      <c r="H983" s="445"/>
      <c r="I983" s="445"/>
      <c r="J983" s="445"/>
      <c r="K983" s="445"/>
      <c r="L983" s="445"/>
      <c r="M983" s="445"/>
      <c r="N983" s="445"/>
      <c r="O983" s="445"/>
      <c r="P983" s="445"/>
      <c r="Q983" s="445"/>
      <c r="R983" s="445"/>
      <c r="S983" s="445"/>
      <c r="T983" s="445"/>
      <c r="U983" s="445"/>
      <c r="V983" s="445"/>
      <c r="W983" s="445"/>
      <c r="X983" s="445"/>
      <c r="Y983" s="445"/>
      <c r="Z983" s="445"/>
    </row>
    <row r="984" spans="1:26" ht="15.75" x14ac:dyDescent="0.25">
      <c r="A984" s="445"/>
      <c r="B984" s="445"/>
      <c r="C984" s="445"/>
      <c r="D984" s="445"/>
      <c r="E984" s="445"/>
      <c r="F984" s="445"/>
      <c r="G984" s="445"/>
      <c r="H984" s="445"/>
      <c r="I984" s="445"/>
      <c r="J984" s="445"/>
      <c r="K984" s="445"/>
      <c r="L984" s="445"/>
      <c r="M984" s="445"/>
      <c r="N984" s="445"/>
      <c r="O984" s="445"/>
      <c r="P984" s="445"/>
      <c r="Q984" s="445"/>
      <c r="R984" s="445"/>
      <c r="S984" s="445"/>
      <c r="T984" s="445"/>
      <c r="U984" s="445"/>
      <c r="V984" s="445"/>
      <c r="W984" s="445"/>
      <c r="X984" s="445"/>
      <c r="Y984" s="445"/>
      <c r="Z984" s="445"/>
    </row>
    <row r="985" spans="1:26" ht="15.75" x14ac:dyDescent="0.25">
      <c r="A985" s="445"/>
      <c r="B985" s="445"/>
      <c r="C985" s="445"/>
      <c r="D985" s="445"/>
      <c r="E985" s="445"/>
      <c r="F985" s="445"/>
      <c r="G985" s="445"/>
      <c r="H985" s="445"/>
      <c r="I985" s="445"/>
      <c r="J985" s="445"/>
      <c r="K985" s="445"/>
      <c r="L985" s="445"/>
      <c r="M985" s="445"/>
      <c r="N985" s="445"/>
      <c r="O985" s="445"/>
      <c r="P985" s="445"/>
      <c r="Q985" s="445"/>
      <c r="R985" s="445"/>
      <c r="S985" s="445"/>
      <c r="T985" s="445"/>
      <c r="U985" s="445"/>
      <c r="V985" s="445"/>
      <c r="W985" s="445"/>
      <c r="X985" s="445"/>
      <c r="Y985" s="445"/>
      <c r="Z985" s="445"/>
    </row>
    <row r="986" spans="1:26" ht="15.75" x14ac:dyDescent="0.25">
      <c r="A986" s="445"/>
      <c r="B986" s="445"/>
      <c r="C986" s="445"/>
      <c r="D986" s="445"/>
      <c r="E986" s="445"/>
      <c r="F986" s="445"/>
      <c r="G986" s="445"/>
      <c r="H986" s="445"/>
      <c r="I986" s="445"/>
      <c r="J986" s="445"/>
      <c r="K986" s="445"/>
      <c r="L986" s="445"/>
      <c r="M986" s="445"/>
      <c r="N986" s="445"/>
      <c r="O986" s="445"/>
      <c r="P986" s="445"/>
      <c r="Q986" s="445"/>
      <c r="R986" s="445"/>
      <c r="S986" s="445"/>
      <c r="T986" s="445"/>
      <c r="U986" s="445"/>
      <c r="V986" s="445"/>
      <c r="W986" s="445"/>
      <c r="X986" s="445"/>
      <c r="Y986" s="445"/>
      <c r="Z986" s="445"/>
    </row>
    <row r="987" spans="1:26" ht="15.75" x14ac:dyDescent="0.25">
      <c r="A987" s="445"/>
      <c r="B987" s="445"/>
      <c r="C987" s="445"/>
      <c r="D987" s="445"/>
      <c r="E987" s="445"/>
      <c r="F987" s="445"/>
      <c r="G987" s="445"/>
      <c r="H987" s="445"/>
      <c r="I987" s="445"/>
      <c r="J987" s="445"/>
      <c r="K987" s="445"/>
      <c r="L987" s="445"/>
      <c r="M987" s="445"/>
      <c r="N987" s="445"/>
      <c r="O987" s="445"/>
      <c r="P987" s="445"/>
      <c r="Q987" s="445"/>
      <c r="R987" s="445"/>
      <c r="S987" s="445"/>
      <c r="T987" s="445"/>
      <c r="U987" s="445"/>
      <c r="V987" s="445"/>
      <c r="W987" s="445"/>
      <c r="X987" s="445"/>
      <c r="Y987" s="445"/>
      <c r="Z987" s="445"/>
    </row>
    <row r="988" spans="1:26" ht="15.75" x14ac:dyDescent="0.25">
      <c r="A988" s="445"/>
      <c r="B988" s="445"/>
      <c r="C988" s="445"/>
      <c r="D988" s="445"/>
      <c r="E988" s="445"/>
      <c r="F988" s="445"/>
      <c r="G988" s="445"/>
      <c r="H988" s="445"/>
      <c r="I988" s="445"/>
      <c r="J988" s="445"/>
      <c r="K988" s="445"/>
      <c r="L988" s="445"/>
      <c r="M988" s="445"/>
      <c r="N988" s="445"/>
      <c r="O988" s="445"/>
      <c r="P988" s="445"/>
      <c r="Q988" s="445"/>
      <c r="R988" s="445"/>
      <c r="S988" s="445"/>
      <c r="T988" s="445"/>
      <c r="U988" s="445"/>
      <c r="V988" s="445"/>
      <c r="W988" s="445"/>
      <c r="X988" s="445"/>
      <c r="Y988" s="445"/>
      <c r="Z988" s="445"/>
    </row>
    <row r="989" spans="1:26" ht="15.75" x14ac:dyDescent="0.25">
      <c r="A989" s="445"/>
      <c r="B989" s="445"/>
      <c r="C989" s="445"/>
      <c r="D989" s="445"/>
      <c r="E989" s="445"/>
      <c r="F989" s="445"/>
      <c r="G989" s="445"/>
      <c r="H989" s="445"/>
      <c r="I989" s="445"/>
      <c r="J989" s="445"/>
      <c r="K989" s="445"/>
      <c r="L989" s="445"/>
      <c r="M989" s="445"/>
      <c r="N989" s="445"/>
      <c r="O989" s="445"/>
      <c r="P989" s="445"/>
      <c r="Q989" s="445"/>
      <c r="R989" s="445"/>
      <c r="S989" s="445"/>
      <c r="T989" s="445"/>
      <c r="U989" s="445"/>
      <c r="V989" s="445"/>
      <c r="W989" s="445"/>
      <c r="X989" s="445"/>
      <c r="Y989" s="445"/>
      <c r="Z989" s="445"/>
    </row>
    <row r="990" spans="1:26" ht="15.75" x14ac:dyDescent="0.25">
      <c r="A990" s="445"/>
      <c r="B990" s="445"/>
      <c r="C990" s="445"/>
      <c r="D990" s="445"/>
      <c r="E990" s="445"/>
      <c r="F990" s="445"/>
      <c r="G990" s="445"/>
      <c r="H990" s="445"/>
      <c r="I990" s="445"/>
      <c r="J990" s="445"/>
      <c r="K990" s="445"/>
      <c r="L990" s="445"/>
      <c r="M990" s="445"/>
      <c r="N990" s="445"/>
      <c r="O990" s="445"/>
      <c r="P990" s="445"/>
      <c r="Q990" s="445"/>
      <c r="R990" s="445"/>
      <c r="S990" s="445"/>
      <c r="T990" s="445"/>
      <c r="U990" s="445"/>
      <c r="V990" s="445"/>
      <c r="W990" s="445"/>
      <c r="X990" s="445"/>
      <c r="Y990" s="445"/>
      <c r="Z990" s="445"/>
    </row>
    <row r="991" spans="1:26" ht="15.75" x14ac:dyDescent="0.25">
      <c r="A991" s="445"/>
      <c r="B991" s="445"/>
      <c r="C991" s="445"/>
      <c r="D991" s="445"/>
      <c r="E991" s="445"/>
      <c r="F991" s="445"/>
      <c r="G991" s="445"/>
      <c r="H991" s="445"/>
      <c r="I991" s="445"/>
      <c r="J991" s="445"/>
      <c r="K991" s="445"/>
      <c r="L991" s="445"/>
      <c r="M991" s="445"/>
      <c r="N991" s="445"/>
      <c r="O991" s="445"/>
      <c r="P991" s="445"/>
      <c r="Q991" s="445"/>
      <c r="R991" s="445"/>
      <c r="S991" s="445"/>
      <c r="T991" s="445"/>
      <c r="U991" s="445"/>
      <c r="V991" s="445"/>
      <c r="W991" s="445"/>
      <c r="X991" s="445"/>
      <c r="Y991" s="445"/>
      <c r="Z991" s="445"/>
    </row>
    <row r="992" spans="1:26" ht="15.75" x14ac:dyDescent="0.25">
      <c r="A992" s="445"/>
      <c r="B992" s="445"/>
      <c r="C992" s="445"/>
      <c r="D992" s="445"/>
      <c r="E992" s="445"/>
      <c r="F992" s="445"/>
      <c r="G992" s="445"/>
      <c r="H992" s="445"/>
      <c r="I992" s="445"/>
      <c r="J992" s="445"/>
      <c r="K992" s="445"/>
      <c r="L992" s="445"/>
      <c r="M992" s="445"/>
      <c r="N992" s="445"/>
      <c r="O992" s="445"/>
      <c r="P992" s="445"/>
      <c r="Q992" s="445"/>
      <c r="R992" s="445"/>
      <c r="S992" s="445"/>
      <c r="T992" s="445"/>
      <c r="U992" s="445"/>
      <c r="V992" s="445"/>
      <c r="W992" s="445"/>
      <c r="X992" s="445"/>
      <c r="Y992" s="445"/>
      <c r="Z992" s="445"/>
    </row>
    <row r="993" spans="1:26" ht="15.75" x14ac:dyDescent="0.25">
      <c r="A993" s="445"/>
      <c r="B993" s="445"/>
      <c r="C993" s="445"/>
      <c r="D993" s="445"/>
      <c r="E993" s="445"/>
      <c r="F993" s="445"/>
      <c r="G993" s="445"/>
      <c r="H993" s="445"/>
      <c r="I993" s="445"/>
      <c r="J993" s="445"/>
      <c r="K993" s="445"/>
      <c r="L993" s="445"/>
      <c r="M993" s="445"/>
      <c r="N993" s="445"/>
      <c r="O993" s="445"/>
      <c r="P993" s="445"/>
      <c r="Q993" s="445"/>
      <c r="R993" s="445"/>
      <c r="S993" s="445"/>
      <c r="T993" s="445"/>
      <c r="U993" s="445"/>
      <c r="V993" s="445"/>
      <c r="W993" s="445"/>
      <c r="X993" s="445"/>
      <c r="Y993" s="445"/>
      <c r="Z993" s="445"/>
    </row>
    <row r="994" spans="1:26" ht="15.75" x14ac:dyDescent="0.25">
      <c r="A994" s="445"/>
      <c r="B994" s="445"/>
      <c r="C994" s="445"/>
      <c r="D994" s="445"/>
      <c r="E994" s="445"/>
      <c r="F994" s="445"/>
      <c r="G994" s="445"/>
      <c r="H994" s="445"/>
      <c r="I994" s="445"/>
      <c r="J994" s="445"/>
      <c r="K994" s="445"/>
      <c r="L994" s="445"/>
      <c r="M994" s="445"/>
      <c r="N994" s="445"/>
      <c r="O994" s="445"/>
      <c r="P994" s="445"/>
      <c r="Q994" s="445"/>
      <c r="R994" s="445"/>
      <c r="S994" s="445"/>
      <c r="T994" s="445"/>
      <c r="U994" s="445"/>
      <c r="V994" s="445"/>
      <c r="W994" s="445"/>
      <c r="X994" s="445"/>
      <c r="Y994" s="445"/>
      <c r="Z994" s="445"/>
    </row>
    <row r="995" spans="1:26" ht="15.75" x14ac:dyDescent="0.25">
      <c r="A995" s="445"/>
      <c r="B995" s="445"/>
      <c r="C995" s="445"/>
      <c r="D995" s="445"/>
      <c r="E995" s="445"/>
      <c r="F995" s="445"/>
      <c r="G995" s="445"/>
      <c r="H995" s="445"/>
      <c r="I995" s="445"/>
      <c r="J995" s="445"/>
      <c r="K995" s="445"/>
      <c r="L995" s="445"/>
      <c r="M995" s="445"/>
      <c r="N995" s="445"/>
      <c r="O995" s="445"/>
      <c r="P995" s="445"/>
      <c r="Q995" s="445"/>
      <c r="R995" s="445"/>
      <c r="S995" s="445"/>
      <c r="T995" s="445"/>
      <c r="U995" s="445"/>
      <c r="V995" s="445"/>
      <c r="W995" s="445"/>
      <c r="X995" s="445"/>
      <c r="Y995" s="445"/>
      <c r="Z995" s="445"/>
    </row>
    <row r="996" spans="1:26" ht="15.75" x14ac:dyDescent="0.25">
      <c r="A996" s="445"/>
      <c r="B996" s="445"/>
      <c r="C996" s="445"/>
      <c r="D996" s="445"/>
      <c r="E996" s="445"/>
      <c r="F996" s="445"/>
      <c r="G996" s="445"/>
      <c r="H996" s="445"/>
      <c r="I996" s="445"/>
      <c r="J996" s="445"/>
      <c r="K996" s="445"/>
      <c r="L996" s="445"/>
      <c r="M996" s="445"/>
      <c r="N996" s="445"/>
      <c r="O996" s="445"/>
      <c r="P996" s="445"/>
      <c r="Q996" s="445"/>
      <c r="R996" s="445"/>
      <c r="S996" s="445"/>
      <c r="T996" s="445"/>
      <c r="U996" s="445"/>
      <c r="V996" s="445"/>
      <c r="W996" s="445"/>
      <c r="X996" s="445"/>
      <c r="Y996" s="445"/>
      <c r="Z996" s="445"/>
    </row>
    <row r="997" spans="1:26" ht="15.75" x14ac:dyDescent="0.25">
      <c r="A997" s="445"/>
      <c r="B997" s="445"/>
      <c r="C997" s="445"/>
      <c r="D997" s="445"/>
      <c r="E997" s="445"/>
      <c r="F997" s="445"/>
      <c r="G997" s="445"/>
      <c r="H997" s="445"/>
      <c r="I997" s="445"/>
      <c r="J997" s="445"/>
      <c r="K997" s="445"/>
      <c r="L997" s="445"/>
      <c r="M997" s="445"/>
      <c r="N997" s="445"/>
      <c r="O997" s="445"/>
      <c r="P997" s="445"/>
      <c r="Q997" s="445"/>
      <c r="R997" s="445"/>
      <c r="S997" s="445"/>
      <c r="T997" s="445"/>
      <c r="U997" s="445"/>
      <c r="V997" s="445"/>
      <c r="W997" s="445"/>
      <c r="X997" s="445"/>
      <c r="Y997" s="445"/>
      <c r="Z997" s="445"/>
    </row>
  </sheetData>
  <mergeCells count="44">
    <mergeCell ref="C17:G17"/>
    <mergeCell ref="B3:G3"/>
    <mergeCell ref="B4:G4"/>
    <mergeCell ref="B5:D5"/>
    <mergeCell ref="B6:G6"/>
    <mergeCell ref="B7:D7"/>
    <mergeCell ref="C8:G8"/>
    <mergeCell ref="C9:G9"/>
    <mergeCell ref="B10:B13"/>
    <mergeCell ref="C14:G14"/>
    <mergeCell ref="C15:G15"/>
    <mergeCell ref="C16:G16"/>
    <mergeCell ref="C30:G30"/>
    <mergeCell ref="C18:G18"/>
    <mergeCell ref="C19:G19"/>
    <mergeCell ref="C20:G20"/>
    <mergeCell ref="E21:G21"/>
    <mergeCell ref="C22:G22"/>
    <mergeCell ref="C23:G23"/>
    <mergeCell ref="B24:D24"/>
    <mergeCell ref="B25:G25"/>
    <mergeCell ref="C27:G27"/>
    <mergeCell ref="C28:G28"/>
    <mergeCell ref="C29:G29"/>
    <mergeCell ref="C43:G43"/>
    <mergeCell ref="B31:D31"/>
    <mergeCell ref="B32:G32"/>
    <mergeCell ref="B33:D33"/>
    <mergeCell ref="C34:G34"/>
    <mergeCell ref="C35:G35"/>
    <mergeCell ref="C36:G36"/>
    <mergeCell ref="C37:G37"/>
    <mergeCell ref="C38:G38"/>
    <mergeCell ref="C39:G39"/>
    <mergeCell ref="B40:D40"/>
    <mergeCell ref="B41:G41"/>
    <mergeCell ref="C52:G52"/>
    <mergeCell ref="B112:F112"/>
    <mergeCell ref="C44:G44"/>
    <mergeCell ref="C45:G45"/>
    <mergeCell ref="B47:G47"/>
    <mergeCell ref="C49:G49"/>
    <mergeCell ref="C50:G50"/>
    <mergeCell ref="C51:G51"/>
  </mergeCells>
  <dataValidations count="15">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
      <formula1>$B$113:$B$118</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
      <formula1>$C$113:$C$133</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
      <formula1>$D$113:$D$172</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
      <formula1>$E$113:$E$669</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
      <formula1>$F$113:$F$669</formula1>
    </dataValidation>
    <dataValidation type="list" allowBlank="1" showInputMessage="1" showErrorMessage="1" prompt="Componente según MDEA - Por favor seleccione el componente a que considere hace referencia la estadística o el indicador." sqref="C12:C13">
      <formula1>$B$114:$B$119</formula1>
    </dataValidation>
    <dataValidation type="list" allowBlank="1" showInputMessage="1" showErrorMessage="1" prompt="Tipo de producto - Por favor seleccione el tipo de producto al que se refiere esta hoja metodológica." sqref="C8">
      <formula1>'[1]HM 1.3.2.f.1'!Tipodeproducto</formula1>
    </dataValidation>
    <dataValidation type="list" allowBlank="1" showInputMessage="1" showErrorMessage="1" prompt="Marco FMPEIR - Por favor seleccione si la estadística o indicador  permite medir la Fuerza Motriz, Presión, Estado, Impacto, o Respuesta (FMPEIR)  sobre el medio ambiente." sqref="C17">
      <formula1>$H$114:$H$118</formula1>
    </dataValidation>
    <dataValidation type="list" allowBlank="1" showInputMessage="1" showErrorMessage="1"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2:F13">
      <formula1>$E$114:$E$570</formula1>
    </dataValidation>
    <dataValidation type="list" allowBlank="1" showInputMessage="1" showErrorMessage="1" prompt="Tópico MDEA: - Por favor seleccione el tópico MDEA al cual pertenece la estadística o el indicador." sqref="E12:E13">
      <formula1>$D$114:$D$173</formula1>
    </dataValidation>
    <dataValidation type="list" allowBlank="1" showInputMessage="1" showErrorMessage="1" prompt="Nombre de la variable - Por favor seleciones el nombre de la variable MDEA." sqref="G12:G13">
      <formula1>$F$114:$F$574</formula1>
    </dataValidation>
    <dataValidation type="list" allowBlank="1" showInputMessage="1" showErrorMessage="1" prompt="Subcomponente según MDEA. - Por favor seleccione el subcomponente del MDEA al que hace referencia la estadística o el indicador." sqref="D12:D13">
      <formula1>$C$114:$C$134</formula1>
    </dataValidation>
    <dataValidation type="list" allowBlank="1" showInputMessage="1" showErrorMessage="1" prompt="Tipo de fuente - Por favor selecione el tipo de fuente de la estadística o el indicador." sqref="C29">
      <formula1>$I$114:$I$121</formula1>
    </dataValidation>
    <dataValidation type="list" allowBlank="1" showInputMessage="1" showErrorMessage="1" prompt="Unidad de medida - Por favor seleccione la unidad de medida de la estadística o el indicador." sqref="C14">
      <formula1>$G$114:$G$116</formula1>
    </dataValidation>
    <dataValidation type="list" allowBlank="1" showInputMessage="1" showErrorMessage="1" prompt="Tipo de disponibilidad - Por favor seleccione el tipo de disponibilidad de los datos de la estadística o el indicador." sqref="C30">
      <formula1>$J$114:$J$115</formula1>
    </dataValidation>
  </dataValidations>
  <hyperlinks>
    <hyperlink ref="A1" location="'1.3.2.f.1'!A1" display="Regresar"/>
    <hyperlink ref="C38" r:id="rId1"/>
  </hyperlinks>
  <printOptions horizontalCentered="1" verticalCentered="1"/>
  <pageMargins left="0.70866141732283472" right="0.70866141732283472" top="0.74803149606299213" bottom="0.74803149606299213" header="0.31496062992125984" footer="0.31496062992125984"/>
  <pageSetup scale="33" orientation="portrait" r:id="rId2"/>
  <drawing r:id="rId3"/>
  <legacyDrawing r:id="rId4"/>
  <tableParts count="10">
    <tablePart r:id="rId5"/>
    <tablePart r:id="rId6"/>
    <tablePart r:id="rId7"/>
    <tablePart r:id="rId8"/>
    <tablePart r:id="rId9"/>
    <tablePart r:id="rId10"/>
    <tablePart r:id="rId11"/>
    <tablePart r:id="rId12"/>
    <tablePart r:id="rId13"/>
    <tablePart r:id="rId1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6" tint="-0.249977111117893"/>
  </sheetPr>
  <dimension ref="B1:S45"/>
  <sheetViews>
    <sheetView showGridLines="0" zoomScale="90" zoomScaleNormal="90" workbookViewId="0">
      <pane ySplit="5" topLeftCell="A6" activePane="bottomLeft" state="frozen"/>
      <selection activeCell="E24" sqref="E24"/>
      <selection pane="bottomLeft" activeCell="B7" sqref="B7"/>
    </sheetView>
  </sheetViews>
  <sheetFormatPr baseColWidth="10" defaultColWidth="11.42578125" defaultRowHeight="15.75" x14ac:dyDescent="0.25"/>
  <cols>
    <col min="1" max="1" width="3.7109375" style="11" customWidth="1"/>
    <col min="2" max="2" width="17.42578125" style="11" customWidth="1"/>
    <col min="3" max="3" width="18.28515625" style="11" customWidth="1"/>
    <col min="4" max="7" width="11.42578125" style="11"/>
    <col min="8" max="8" width="12.42578125" style="11" customWidth="1"/>
    <col min="9" max="13" width="11.42578125" style="11"/>
    <col min="14" max="14" width="16.42578125" style="11" customWidth="1"/>
    <col min="15" max="16384" width="11.42578125" style="11"/>
  </cols>
  <sheetData>
    <row r="1" spans="2:17" s="194" customFormat="1" ht="8.65" customHeight="1" x14ac:dyDescent="0.25">
      <c r="B1" s="195"/>
      <c r="F1" s="195"/>
    </row>
    <row r="2" spans="2:17" s="194" customFormat="1" ht="15.75" customHeight="1" x14ac:dyDescent="0.2">
      <c r="B2" s="195"/>
      <c r="D2" s="196" t="s">
        <v>262</v>
      </c>
      <c r="F2" s="195"/>
    </row>
    <row r="3" spans="2:17" s="194" customFormat="1" ht="7.5" customHeight="1" x14ac:dyDescent="0.35">
      <c r="B3" s="195"/>
      <c r="D3" s="197"/>
      <c r="F3" s="195"/>
    </row>
    <row r="4" spans="2:17" s="194" customFormat="1" ht="21.6" customHeight="1" x14ac:dyDescent="0.2">
      <c r="B4" s="195"/>
      <c r="D4" s="196" t="s">
        <v>263</v>
      </c>
      <c r="F4" s="195"/>
    </row>
    <row r="5" spans="2:17" s="194" customFormat="1" ht="15.75" customHeight="1" x14ac:dyDescent="0.25">
      <c r="B5" s="195"/>
      <c r="C5" s="198"/>
      <c r="D5" s="195"/>
      <c r="E5" s="199"/>
      <c r="F5" s="195"/>
    </row>
    <row r="6" spans="2:17" ht="7.5" customHeight="1" x14ac:dyDescent="0.3">
      <c r="C6" s="212"/>
      <c r="D6" s="212"/>
      <c r="E6" s="212"/>
      <c r="F6" s="212"/>
      <c r="G6" s="212"/>
      <c r="H6" s="212"/>
      <c r="I6" s="212"/>
      <c r="J6" s="212"/>
      <c r="K6" s="212"/>
      <c r="L6" s="212"/>
      <c r="M6" s="212"/>
      <c r="N6" s="212"/>
      <c r="O6" s="212"/>
      <c r="P6" s="212"/>
      <c r="Q6" s="35"/>
    </row>
    <row r="7" spans="2:17" s="393" customFormat="1" ht="19.149999999999999" customHeight="1" x14ac:dyDescent="0.25">
      <c r="B7" s="23" t="s">
        <v>3613</v>
      </c>
      <c r="C7" s="212"/>
      <c r="D7" s="212"/>
      <c r="E7" s="212"/>
      <c r="F7" s="212"/>
      <c r="G7" s="212"/>
      <c r="H7" s="212"/>
      <c r="I7" s="212"/>
      <c r="J7" s="212"/>
      <c r="K7" s="212"/>
      <c r="L7" s="212"/>
      <c r="M7" s="212"/>
      <c r="N7" s="23" t="s">
        <v>3612</v>
      </c>
      <c r="O7" s="212"/>
      <c r="P7" s="212"/>
      <c r="Q7" s="394"/>
    </row>
    <row r="8" spans="2:17" ht="15.75" customHeight="1" x14ac:dyDescent="0.25">
      <c r="B8" s="1371" t="s">
        <v>3734</v>
      </c>
      <c r="C8" s="1371"/>
      <c r="D8" s="1371"/>
      <c r="E8" s="1371"/>
      <c r="F8" s="1371"/>
      <c r="G8" s="1371"/>
      <c r="H8" s="1371"/>
      <c r="I8" s="1371"/>
      <c r="J8" s="1371"/>
      <c r="K8" s="1371"/>
      <c r="L8" s="1371"/>
      <c r="M8" s="1371"/>
      <c r="N8" s="1371"/>
      <c r="O8" s="212"/>
      <c r="P8" s="212"/>
      <c r="Q8" s="35"/>
    </row>
    <row r="9" spans="2:17" ht="15.75" customHeight="1" x14ac:dyDescent="0.25">
      <c r="B9" s="1371"/>
      <c r="C9" s="1371"/>
      <c r="D9" s="1371"/>
      <c r="E9" s="1371"/>
      <c r="F9" s="1371"/>
      <c r="G9" s="1371"/>
      <c r="H9" s="1371"/>
      <c r="I9" s="1371"/>
      <c r="J9" s="1371"/>
      <c r="K9" s="1371"/>
      <c r="L9" s="1371"/>
      <c r="M9" s="1371"/>
      <c r="N9" s="1371"/>
      <c r="O9" s="623"/>
      <c r="P9" s="624"/>
      <c r="Q9" s="625"/>
    </row>
    <row r="10" spans="2:17" ht="11.1" customHeight="1" x14ac:dyDescent="0.25">
      <c r="B10" s="1371"/>
      <c r="C10" s="1371"/>
      <c r="D10" s="1371"/>
      <c r="E10" s="1371"/>
      <c r="F10" s="1371"/>
      <c r="G10" s="1371"/>
      <c r="H10" s="1371"/>
      <c r="I10" s="1371"/>
      <c r="J10" s="1371"/>
      <c r="K10" s="1371"/>
      <c r="L10" s="1371"/>
      <c r="M10" s="1371"/>
      <c r="N10" s="1371"/>
      <c r="O10" s="213"/>
      <c r="P10" s="213"/>
      <c r="Q10" s="35"/>
    </row>
    <row r="11" spans="2:17" ht="15.75" customHeight="1" x14ac:dyDescent="0.25">
      <c r="B11" s="1371"/>
      <c r="C11" s="1371"/>
      <c r="D11" s="1371"/>
      <c r="E11" s="1371"/>
      <c r="F11" s="1371"/>
      <c r="G11" s="1371"/>
      <c r="H11" s="1371"/>
      <c r="I11" s="1371"/>
      <c r="J11" s="1371"/>
      <c r="K11" s="1371"/>
      <c r="L11" s="1371"/>
      <c r="M11" s="1371"/>
      <c r="N11" s="1371"/>
      <c r="O11" s="213"/>
      <c r="P11" s="213"/>
      <c r="Q11" s="35"/>
    </row>
    <row r="12" spans="2:17" s="393" customFormat="1" ht="15.75" customHeight="1" x14ac:dyDescent="0.25">
      <c r="B12" s="1371"/>
      <c r="C12" s="1371"/>
      <c r="D12" s="1371"/>
      <c r="E12" s="1371"/>
      <c r="F12" s="1371"/>
      <c r="G12" s="1371"/>
      <c r="H12" s="1371"/>
      <c r="I12" s="1371"/>
      <c r="J12" s="1371"/>
      <c r="K12" s="1371"/>
      <c r="L12" s="1371"/>
      <c r="M12" s="1371"/>
      <c r="N12" s="1371"/>
      <c r="O12" s="213"/>
      <c r="P12" s="213"/>
      <c r="Q12" s="394"/>
    </row>
    <row r="13" spans="2:17" s="393" customFormat="1" ht="15.75" customHeight="1" x14ac:dyDescent="0.25">
      <c r="B13" s="1371"/>
      <c r="C13" s="1371"/>
      <c r="D13" s="1371"/>
      <c r="E13" s="1371"/>
      <c r="F13" s="1371"/>
      <c r="G13" s="1371"/>
      <c r="H13" s="1371"/>
      <c r="I13" s="1371"/>
      <c r="J13" s="1371"/>
      <c r="K13" s="1371"/>
      <c r="L13" s="1371"/>
      <c r="M13" s="1371"/>
      <c r="N13" s="1371"/>
      <c r="O13" s="213"/>
      <c r="P13" s="213"/>
      <c r="Q13" s="394"/>
    </row>
    <row r="14" spans="2:17" s="393" customFormat="1" ht="10.5" customHeight="1" x14ac:dyDescent="0.25">
      <c r="B14" s="1371"/>
      <c r="C14" s="1371"/>
      <c r="D14" s="1371"/>
      <c r="E14" s="1371"/>
      <c r="F14" s="1371"/>
      <c r="G14" s="1371"/>
      <c r="H14" s="1371"/>
      <c r="I14" s="1371"/>
      <c r="J14" s="1371"/>
      <c r="K14" s="1371"/>
      <c r="L14" s="1371"/>
      <c r="M14" s="1371"/>
      <c r="N14" s="1371"/>
      <c r="O14" s="213"/>
      <c r="P14" s="213"/>
      <c r="Q14" s="394"/>
    </row>
    <row r="15" spans="2:17" s="393" customFormat="1" ht="9" customHeight="1" x14ac:dyDescent="0.3">
      <c r="B15" s="622"/>
      <c r="C15" s="622"/>
      <c r="D15" s="622"/>
      <c r="E15" s="622"/>
      <c r="F15" s="622"/>
      <c r="G15" s="622"/>
      <c r="H15" s="622"/>
      <c r="I15" s="622"/>
      <c r="J15" s="622"/>
      <c r="K15" s="622"/>
      <c r="L15" s="622"/>
      <c r="M15" s="622"/>
      <c r="N15" s="622"/>
      <c r="O15" s="213"/>
      <c r="P15" s="213"/>
      <c r="Q15" s="394"/>
    </row>
    <row r="16" spans="2:17" ht="20.65" customHeight="1" x14ac:dyDescent="0.25">
      <c r="B16" s="1370" t="s">
        <v>1726</v>
      </c>
      <c r="C16" s="1370"/>
      <c r="D16" s="1370"/>
      <c r="E16" s="1370"/>
      <c r="F16" s="1370"/>
      <c r="G16" s="1370"/>
      <c r="H16" s="1370"/>
      <c r="I16" s="1370"/>
      <c r="J16" s="1370"/>
      <c r="K16" s="1370"/>
      <c r="L16" s="1370"/>
      <c r="M16" s="1370"/>
      <c r="N16" s="1370"/>
      <c r="O16" s="52"/>
      <c r="P16" s="52"/>
      <c r="Q16" s="35"/>
    </row>
    <row r="17" spans="2:17" ht="15.75" customHeight="1" x14ac:dyDescent="0.25">
      <c r="B17" s="1370"/>
      <c r="C17" s="1370"/>
      <c r="D17" s="1370"/>
      <c r="E17" s="1370"/>
      <c r="F17" s="1370"/>
      <c r="G17" s="1370"/>
      <c r="H17" s="1370"/>
      <c r="I17" s="1370"/>
      <c r="J17" s="1370"/>
      <c r="K17" s="1370"/>
      <c r="L17" s="1370"/>
      <c r="M17" s="1370"/>
      <c r="N17" s="1370"/>
      <c r="O17" s="47"/>
      <c r="P17" s="47"/>
      <c r="Q17" s="35"/>
    </row>
    <row r="18" spans="2:17" ht="15.75" customHeight="1" x14ac:dyDescent="0.25">
      <c r="B18" s="1370"/>
      <c r="C18" s="1370"/>
      <c r="D18" s="1370"/>
      <c r="E18" s="1370"/>
      <c r="F18" s="1370"/>
      <c r="G18" s="1370"/>
      <c r="H18" s="1370"/>
      <c r="I18" s="1370"/>
      <c r="J18" s="1370"/>
      <c r="K18" s="1370"/>
      <c r="L18" s="1370"/>
      <c r="M18" s="1370"/>
      <c r="N18" s="1370"/>
      <c r="O18" s="47"/>
      <c r="P18" s="47"/>
      <c r="Q18" s="35"/>
    </row>
    <row r="19" spans="2:17" ht="15.75" customHeight="1" x14ac:dyDescent="0.25">
      <c r="B19" s="1370"/>
      <c r="C19" s="1370"/>
      <c r="D19" s="1370"/>
      <c r="E19" s="1370"/>
      <c r="F19" s="1370"/>
      <c r="G19" s="1370"/>
      <c r="H19" s="1370"/>
      <c r="I19" s="1370"/>
      <c r="J19" s="1370"/>
      <c r="K19" s="1370"/>
      <c r="L19" s="1370"/>
      <c r="M19" s="1370"/>
      <c r="N19" s="1370"/>
      <c r="O19" s="47"/>
      <c r="P19" s="47"/>
      <c r="Q19" s="35"/>
    </row>
    <row r="20" spans="2:17" ht="15.75" customHeight="1" x14ac:dyDescent="0.25">
      <c r="B20" s="1370"/>
      <c r="C20" s="1370"/>
      <c r="D20" s="1370"/>
      <c r="E20" s="1370"/>
      <c r="F20" s="1370"/>
      <c r="G20" s="1370"/>
      <c r="H20" s="1370"/>
      <c r="I20" s="1370"/>
      <c r="J20" s="1370"/>
      <c r="K20" s="1370"/>
      <c r="L20" s="1370"/>
      <c r="M20" s="1370"/>
      <c r="N20" s="1370"/>
      <c r="O20" s="47"/>
      <c r="P20" s="47"/>
      <c r="Q20" s="35"/>
    </row>
    <row r="21" spans="2:17" ht="15.75" customHeight="1" x14ac:dyDescent="0.25">
      <c r="B21" s="1370"/>
      <c r="C21" s="1370"/>
      <c r="D21" s="1370"/>
      <c r="E21" s="1370"/>
      <c r="F21" s="1370"/>
      <c r="G21" s="1370"/>
      <c r="H21" s="1370"/>
      <c r="I21" s="1370"/>
      <c r="J21" s="1370"/>
      <c r="K21" s="1370"/>
      <c r="L21" s="1370"/>
      <c r="M21" s="1370"/>
      <c r="N21" s="1370"/>
      <c r="O21" s="47"/>
      <c r="P21" s="47"/>
      <c r="Q21" s="35"/>
    </row>
    <row r="22" spans="2:17" ht="15.75" customHeight="1" x14ac:dyDescent="0.25">
      <c r="B22" s="1370"/>
      <c r="C22" s="1370"/>
      <c r="D22" s="1370"/>
      <c r="E22" s="1370"/>
      <c r="F22" s="1370"/>
      <c r="G22" s="1370"/>
      <c r="H22" s="1370"/>
      <c r="I22" s="1370"/>
      <c r="J22" s="1370"/>
      <c r="K22" s="1370"/>
      <c r="L22" s="1370"/>
      <c r="M22" s="1370"/>
      <c r="N22" s="1370"/>
      <c r="O22" s="47"/>
      <c r="P22" s="47"/>
      <c r="Q22" s="35"/>
    </row>
    <row r="23" spans="2:17" ht="15.6" x14ac:dyDescent="0.3">
      <c r="B23" s="187" t="s">
        <v>5</v>
      </c>
      <c r="C23" s="214"/>
      <c r="D23" s="214"/>
      <c r="E23" s="214"/>
      <c r="F23" s="214"/>
      <c r="G23" s="214"/>
      <c r="H23" s="214"/>
      <c r="I23" s="187" t="s">
        <v>8</v>
      </c>
      <c r="J23" s="214"/>
      <c r="K23" s="214"/>
      <c r="L23" s="214"/>
      <c r="M23" s="214"/>
      <c r="N23" s="214"/>
      <c r="O23" s="214"/>
      <c r="P23" s="35"/>
    </row>
    <row r="24" spans="2:17" x14ac:dyDescent="0.25">
      <c r="B24" s="35"/>
      <c r="C24" s="214" t="s">
        <v>6</v>
      </c>
      <c r="D24" s="214"/>
      <c r="E24" s="214"/>
      <c r="F24" s="214"/>
      <c r="G24" s="214"/>
      <c r="H24" s="214"/>
      <c r="I24" s="35"/>
      <c r="J24" s="214" t="s">
        <v>10</v>
      </c>
      <c r="K24" s="214"/>
      <c r="L24" s="214"/>
      <c r="M24" s="214"/>
      <c r="N24" s="214"/>
      <c r="O24" s="214"/>
      <c r="P24" s="35"/>
    </row>
    <row r="25" spans="2:17" x14ac:dyDescent="0.25">
      <c r="B25" s="35"/>
      <c r="C25" s="214" t="s">
        <v>7</v>
      </c>
      <c r="D25" s="214"/>
      <c r="E25" s="214"/>
      <c r="F25" s="214"/>
      <c r="G25" s="214"/>
      <c r="H25" s="214"/>
      <c r="I25" s="35"/>
      <c r="J25" s="214" t="s">
        <v>11</v>
      </c>
      <c r="K25" s="35"/>
      <c r="L25" s="35"/>
      <c r="M25" s="35"/>
      <c r="N25" s="35"/>
      <c r="O25" s="35"/>
      <c r="P25" s="35"/>
    </row>
    <row r="26" spans="2:17" ht="15.6" x14ac:dyDescent="0.3">
      <c r="B26" s="35"/>
      <c r="C26" s="214" t="s">
        <v>9</v>
      </c>
      <c r="D26" s="214"/>
      <c r="E26" s="214"/>
      <c r="F26" s="214"/>
      <c r="G26" s="214"/>
      <c r="H26" s="214"/>
      <c r="I26" s="214"/>
      <c r="J26" s="35"/>
      <c r="K26" s="35"/>
      <c r="L26" s="35"/>
      <c r="M26" s="35"/>
      <c r="N26" s="35"/>
      <c r="O26" s="35"/>
      <c r="P26" s="35"/>
    </row>
    <row r="27" spans="2:17" ht="15.6" x14ac:dyDescent="0.3">
      <c r="B27" s="215"/>
      <c r="C27" s="35"/>
      <c r="D27" s="35"/>
      <c r="E27" s="35"/>
      <c r="F27" s="35"/>
      <c r="G27" s="35"/>
      <c r="H27" s="35"/>
      <c r="I27" s="187" t="s">
        <v>14</v>
      </c>
      <c r="J27" s="35"/>
      <c r="K27" s="35"/>
      <c r="L27" s="35"/>
      <c r="M27" s="35"/>
      <c r="N27" s="35"/>
      <c r="O27" s="35"/>
      <c r="P27" s="35"/>
    </row>
    <row r="28" spans="2:17" ht="15.6" x14ac:dyDescent="0.3">
      <c r="B28" s="187" t="s">
        <v>12</v>
      </c>
      <c r="C28" s="35"/>
      <c r="D28" s="35"/>
      <c r="E28" s="35"/>
      <c r="F28" s="35"/>
      <c r="G28" s="35"/>
      <c r="H28" s="35"/>
      <c r="I28" s="35"/>
      <c r="J28" s="214" t="s">
        <v>16</v>
      </c>
      <c r="K28" s="35"/>
      <c r="L28" s="35"/>
      <c r="M28" s="35"/>
      <c r="N28" s="35"/>
      <c r="O28" s="35"/>
      <c r="P28" s="35"/>
    </row>
    <row r="29" spans="2:17" x14ac:dyDescent="0.25">
      <c r="B29" s="35"/>
      <c r="C29" s="214" t="s">
        <v>13</v>
      </c>
      <c r="D29" s="35"/>
      <c r="E29" s="35"/>
      <c r="F29" s="35"/>
      <c r="G29" s="35"/>
      <c r="H29" s="35"/>
      <c r="I29" s="35"/>
      <c r="J29" s="214" t="s">
        <v>18</v>
      </c>
      <c r="K29" s="35"/>
      <c r="L29" s="35"/>
      <c r="M29" s="35"/>
      <c r="N29" s="35"/>
      <c r="O29" s="35"/>
      <c r="P29" s="35"/>
    </row>
    <row r="30" spans="2:17" x14ac:dyDescent="0.25">
      <c r="B30" s="35"/>
      <c r="C30" s="214" t="s">
        <v>15</v>
      </c>
      <c r="D30" s="35"/>
      <c r="E30" s="35"/>
      <c r="F30" s="35"/>
      <c r="G30" s="35"/>
      <c r="H30" s="35"/>
      <c r="I30" s="214"/>
      <c r="J30" s="35"/>
      <c r="K30" s="35"/>
      <c r="L30" s="35"/>
      <c r="M30" s="35"/>
      <c r="N30" s="35"/>
      <c r="O30" s="35"/>
      <c r="P30" s="35"/>
    </row>
    <row r="31" spans="2:17" x14ac:dyDescent="0.25">
      <c r="B31" s="35"/>
      <c r="C31" s="35" t="s">
        <v>17</v>
      </c>
      <c r="D31" s="35"/>
      <c r="E31" s="35"/>
      <c r="F31" s="35"/>
      <c r="G31" s="35"/>
      <c r="H31" s="35"/>
      <c r="I31" s="187" t="s">
        <v>21</v>
      </c>
      <c r="J31" s="35"/>
      <c r="K31" s="35"/>
      <c r="L31" s="35"/>
      <c r="M31" s="35"/>
      <c r="N31" s="35"/>
      <c r="O31" s="35"/>
      <c r="P31" s="35"/>
    </row>
    <row r="32" spans="2:17" x14ac:dyDescent="0.25">
      <c r="B32" s="35"/>
      <c r="C32" s="214" t="s">
        <v>19</v>
      </c>
      <c r="D32" s="35"/>
      <c r="E32" s="35"/>
      <c r="F32" s="35"/>
      <c r="G32" s="35"/>
      <c r="H32" s="35"/>
      <c r="I32" s="35"/>
      <c r="J32" s="214" t="s">
        <v>23</v>
      </c>
      <c r="K32" s="35"/>
      <c r="L32" s="35"/>
      <c r="M32" s="35"/>
      <c r="N32" s="35"/>
      <c r="O32" s="35"/>
      <c r="P32" s="35"/>
    </row>
    <row r="33" spans="2:19" x14ac:dyDescent="0.25">
      <c r="B33" s="35"/>
      <c r="C33" s="214" t="s">
        <v>20</v>
      </c>
      <c r="D33" s="35"/>
      <c r="E33" s="35"/>
      <c r="F33" s="35"/>
      <c r="G33" s="35"/>
      <c r="H33" s="35"/>
      <c r="I33" s="35"/>
      <c r="J33" s="214" t="s">
        <v>24</v>
      </c>
      <c r="K33" s="35"/>
      <c r="L33" s="35"/>
      <c r="M33" s="35"/>
      <c r="N33" s="35"/>
      <c r="O33" s="35"/>
      <c r="P33" s="35"/>
    </row>
    <row r="34" spans="2:19" x14ac:dyDescent="0.25">
      <c r="B34" s="35"/>
      <c r="C34" s="214" t="s">
        <v>22</v>
      </c>
      <c r="D34" s="35"/>
      <c r="E34" s="35"/>
      <c r="F34" s="35"/>
      <c r="G34" s="35"/>
      <c r="H34" s="35"/>
      <c r="I34" s="35"/>
      <c r="J34" s="214" t="s">
        <v>26</v>
      </c>
      <c r="K34" s="35"/>
      <c r="L34" s="35"/>
      <c r="M34" s="35"/>
      <c r="N34" s="35"/>
      <c r="O34" s="35"/>
      <c r="P34" s="35"/>
    </row>
    <row r="35" spans="2:19" x14ac:dyDescent="0.25">
      <c r="B35" s="215"/>
      <c r="C35" s="35"/>
      <c r="D35" s="35"/>
      <c r="E35" s="35"/>
      <c r="F35" s="35"/>
      <c r="G35" s="35"/>
      <c r="H35" s="35"/>
      <c r="I35" s="35"/>
      <c r="J35" s="214" t="s">
        <v>28</v>
      </c>
      <c r="K35" s="35"/>
      <c r="L35" s="35"/>
      <c r="M35" s="35"/>
      <c r="N35" s="35"/>
      <c r="O35" s="35"/>
      <c r="P35" s="35"/>
    </row>
    <row r="36" spans="2:19" x14ac:dyDescent="0.25">
      <c r="B36" s="187" t="s">
        <v>25</v>
      </c>
      <c r="C36" s="35"/>
      <c r="D36" s="35"/>
      <c r="E36" s="35"/>
      <c r="F36" s="35"/>
      <c r="G36" s="35"/>
      <c r="H36" s="35"/>
      <c r="I36" s="35"/>
      <c r="J36" s="35"/>
      <c r="K36" s="35"/>
      <c r="L36" s="35"/>
      <c r="M36" s="35"/>
      <c r="N36" s="35"/>
      <c r="O36" s="35"/>
      <c r="P36" s="35"/>
    </row>
    <row r="37" spans="2:19" x14ac:dyDescent="0.25">
      <c r="B37" s="35"/>
      <c r="C37" s="214" t="s">
        <v>27</v>
      </c>
      <c r="D37" s="35"/>
      <c r="E37" s="35"/>
      <c r="F37" s="35"/>
      <c r="G37" s="35"/>
      <c r="H37" s="35"/>
      <c r="I37" s="35"/>
      <c r="J37" s="35"/>
      <c r="K37" s="35"/>
      <c r="L37" s="35"/>
      <c r="M37" s="35"/>
      <c r="N37" s="35"/>
      <c r="O37" s="35"/>
      <c r="P37" s="35"/>
    </row>
    <row r="38" spans="2:19" x14ac:dyDescent="0.25">
      <c r="B38" s="35"/>
      <c r="C38" s="214" t="s">
        <v>29</v>
      </c>
      <c r="D38" s="35"/>
      <c r="E38" s="35"/>
      <c r="F38" s="35"/>
      <c r="G38" s="35"/>
      <c r="H38" s="35"/>
      <c r="I38" s="35"/>
      <c r="J38" s="35"/>
      <c r="K38" s="35"/>
      <c r="L38" s="35"/>
      <c r="M38" s="35"/>
      <c r="N38" s="35"/>
      <c r="O38" s="35"/>
      <c r="P38" s="35"/>
    </row>
    <row r="39" spans="2:19" x14ac:dyDescent="0.25">
      <c r="B39" s="35"/>
      <c r="C39" s="214" t="s">
        <v>30</v>
      </c>
      <c r="D39" s="35"/>
      <c r="E39" s="35"/>
      <c r="F39" s="35"/>
      <c r="G39" s="35"/>
      <c r="H39" s="35"/>
      <c r="I39" s="35"/>
      <c r="J39" s="35"/>
      <c r="K39" s="35"/>
      <c r="L39" s="35"/>
      <c r="M39" s="35"/>
      <c r="N39" s="35"/>
      <c r="O39" s="35"/>
      <c r="P39" s="35"/>
    </row>
    <row r="40" spans="2:19" x14ac:dyDescent="0.25">
      <c r="B40" s="35"/>
      <c r="C40" s="214" t="s">
        <v>31</v>
      </c>
      <c r="D40" s="35"/>
      <c r="E40" s="35"/>
      <c r="F40" s="35"/>
      <c r="G40" s="35"/>
      <c r="H40" s="35"/>
      <c r="I40" s="35"/>
      <c r="J40" s="35"/>
      <c r="K40" s="35"/>
      <c r="L40" s="35"/>
      <c r="M40" s="35"/>
      <c r="N40" s="35"/>
      <c r="O40" s="35"/>
      <c r="P40" s="35"/>
    </row>
    <row r="41" spans="2:19" x14ac:dyDescent="0.25">
      <c r="B41" s="35"/>
      <c r="C41" s="35"/>
      <c r="D41" s="35"/>
      <c r="E41" s="35"/>
      <c r="F41" s="35"/>
      <c r="G41" s="35"/>
      <c r="H41" s="35"/>
      <c r="I41" s="35"/>
      <c r="J41" s="35"/>
      <c r="K41" s="35"/>
      <c r="L41" s="35"/>
      <c r="M41" s="35"/>
      <c r="N41" s="35"/>
      <c r="O41" s="35"/>
      <c r="P41" s="35"/>
    </row>
    <row r="42" spans="2:19" ht="21.6" customHeight="1" x14ac:dyDescent="0.25">
      <c r="B42" s="47"/>
      <c r="C42" s="649"/>
      <c r="D42" s="47"/>
      <c r="E42" s="47"/>
      <c r="F42" s="47"/>
      <c r="G42" s="47"/>
      <c r="H42" s="47"/>
      <c r="I42" s="47"/>
      <c r="J42" s="47"/>
      <c r="K42" s="47"/>
      <c r="L42" s="47"/>
      <c r="M42" s="47"/>
      <c r="N42" s="47"/>
      <c r="O42" s="47"/>
      <c r="P42" s="47"/>
      <c r="Q42" s="47"/>
      <c r="R42" s="47"/>
      <c r="S42" s="47"/>
    </row>
    <row r="43" spans="2:19" ht="16.149999999999999" customHeight="1" x14ac:dyDescent="0.25">
      <c r="B43" s="47"/>
      <c r="D43" s="47"/>
      <c r="E43" s="47"/>
      <c r="F43" s="47"/>
      <c r="G43" s="47"/>
      <c r="H43" s="47"/>
      <c r="I43" s="47"/>
      <c r="J43" s="47"/>
      <c r="K43" s="47"/>
      <c r="L43" s="47"/>
      <c r="M43" s="47"/>
      <c r="N43" s="47"/>
      <c r="O43" s="47"/>
      <c r="P43" s="47"/>
      <c r="Q43" s="47"/>
      <c r="R43" s="47"/>
      <c r="S43" s="47"/>
    </row>
    <row r="44" spans="2:19" x14ac:dyDescent="0.25">
      <c r="B44" s="47"/>
      <c r="C44" s="47"/>
      <c r="D44" s="47"/>
      <c r="E44" s="47"/>
      <c r="F44" s="47"/>
      <c r="G44" s="47"/>
      <c r="H44" s="47"/>
      <c r="I44" s="47"/>
      <c r="Q44" s="47"/>
      <c r="R44" s="47"/>
      <c r="S44" s="47"/>
    </row>
    <row r="45" spans="2:19" x14ac:dyDescent="0.25">
      <c r="B45" s="47"/>
      <c r="C45" s="47"/>
      <c r="D45" s="47"/>
      <c r="E45" s="47"/>
      <c r="F45" s="47"/>
      <c r="G45" s="47"/>
      <c r="H45" s="47"/>
      <c r="I45" s="47"/>
      <c r="Q45" s="47"/>
      <c r="R45" s="47"/>
      <c r="S45" s="47"/>
    </row>
  </sheetData>
  <mergeCells count="2">
    <mergeCell ref="B16:N22"/>
    <mergeCell ref="B8:N14"/>
  </mergeCells>
  <hyperlinks>
    <hyperlink ref="B7" location="Presentación!A1" display="Presentación"/>
    <hyperlink ref="N7" location="'Indice de Contenido'!A1" display="Ir a Contenido"/>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U634"/>
  <sheetViews>
    <sheetView showGridLines="0" zoomScale="90" zoomScaleNormal="90" workbookViewId="0">
      <selection activeCell="E24" sqref="E24"/>
    </sheetView>
  </sheetViews>
  <sheetFormatPr baseColWidth="10" defaultColWidth="14.42578125" defaultRowHeight="15" x14ac:dyDescent="0.25"/>
  <cols>
    <col min="1" max="1" width="10.7109375" style="800" customWidth="1"/>
    <col min="2" max="2" width="13" style="799" customWidth="1"/>
    <col min="3" max="8" width="15.7109375" style="799" customWidth="1"/>
    <col min="9" max="9" width="16.28515625" style="799" customWidth="1"/>
    <col min="10" max="13" width="11.7109375" style="822" customWidth="1"/>
    <col min="14" max="21" width="10.7109375" style="799" customWidth="1"/>
    <col min="22" max="16384" width="14.42578125" style="799"/>
  </cols>
  <sheetData>
    <row r="1" spans="1:21" s="820" customFormat="1" ht="14.25" customHeight="1" x14ac:dyDescent="0.3">
      <c r="A1" s="795" t="s">
        <v>32</v>
      </c>
      <c r="H1" s="795" t="s">
        <v>61</v>
      </c>
      <c r="J1" s="821"/>
      <c r="K1" s="821"/>
      <c r="L1" s="821"/>
      <c r="M1" s="821"/>
    </row>
    <row r="2" spans="1:21" ht="14.25" customHeight="1" x14ac:dyDescent="0.25">
      <c r="B2" s="21" t="s">
        <v>1535</v>
      </c>
    </row>
    <row r="3" spans="1:21" ht="14.25" customHeight="1" x14ac:dyDescent="0.3">
      <c r="B3" s="352" t="s">
        <v>5</v>
      </c>
    </row>
    <row r="4" spans="1:21" ht="14.25" customHeight="1" x14ac:dyDescent="0.3">
      <c r="B4" s="352" t="s">
        <v>337</v>
      </c>
    </row>
    <row r="5" spans="1:21" ht="14.25" customHeight="1" x14ac:dyDescent="0.25">
      <c r="B5" s="352" t="s">
        <v>99</v>
      </c>
    </row>
    <row r="6" spans="1:21" ht="14.25" customHeight="1" x14ac:dyDescent="0.25">
      <c r="B6" s="87" t="s">
        <v>1553</v>
      </c>
    </row>
    <row r="7" spans="1:21" ht="14.25" customHeight="1" x14ac:dyDescent="0.3">
      <c r="B7" s="87" t="s">
        <v>3558</v>
      </c>
    </row>
    <row r="8" spans="1:21" ht="14.25" customHeight="1" x14ac:dyDescent="0.3">
      <c r="B8" s="352"/>
    </row>
    <row r="9" spans="1:21" ht="14.25" customHeight="1" x14ac:dyDescent="0.25">
      <c r="B9" s="352" t="s">
        <v>1537</v>
      </c>
    </row>
    <row r="10" spans="1:21" ht="14.25" customHeight="1" x14ac:dyDescent="0.3">
      <c r="A10" s="138"/>
      <c r="B10" s="352"/>
      <c r="C10" s="352"/>
      <c r="D10" s="352"/>
      <c r="E10" s="352"/>
      <c r="F10" s="352"/>
      <c r="G10" s="352"/>
      <c r="H10" s="352"/>
      <c r="I10" s="352"/>
      <c r="J10" s="13"/>
      <c r="K10" s="13"/>
      <c r="L10" s="13"/>
      <c r="M10" s="13"/>
      <c r="N10" s="352"/>
      <c r="O10" s="352"/>
      <c r="P10" s="352"/>
      <c r="Q10" s="352"/>
      <c r="R10" s="352"/>
      <c r="S10" s="352"/>
      <c r="T10" s="352"/>
      <c r="U10" s="352"/>
    </row>
    <row r="11" spans="1:21" ht="14.25" customHeight="1" x14ac:dyDescent="0.3">
      <c r="B11" s="823"/>
      <c r="C11" s="388"/>
      <c r="D11" s="388"/>
      <c r="E11" s="388"/>
      <c r="F11" s="388"/>
    </row>
    <row r="12" spans="1:21" ht="14.25" customHeight="1" x14ac:dyDescent="0.25">
      <c r="B12" s="138" t="s">
        <v>3559</v>
      </c>
    </row>
    <row r="13" spans="1:21" ht="14.25" customHeight="1" x14ac:dyDescent="0.3">
      <c r="B13" s="13" t="s">
        <v>3560</v>
      </c>
      <c r="C13" s="824"/>
      <c r="D13" s="824"/>
      <c r="E13" s="824"/>
      <c r="F13" s="824"/>
      <c r="G13" s="824"/>
      <c r="H13" s="824"/>
      <c r="I13" s="824"/>
      <c r="J13" s="824"/>
      <c r="K13" s="824"/>
      <c r="L13" s="824"/>
      <c r="M13" s="824"/>
    </row>
    <row r="14" spans="1:21" ht="14.25" customHeight="1" x14ac:dyDescent="0.25">
      <c r="B14" s="825"/>
      <c r="C14" s="1485" t="s">
        <v>106</v>
      </c>
      <c r="D14" s="1485" t="s">
        <v>107</v>
      </c>
      <c r="E14" s="1487" t="s">
        <v>3331</v>
      </c>
      <c r="F14" s="1488"/>
      <c r="G14" s="1488"/>
      <c r="H14" s="1488"/>
      <c r="I14" s="1488"/>
      <c r="J14" s="1487" t="s">
        <v>3561</v>
      </c>
      <c r="K14" s="1499"/>
      <c r="L14" s="1499"/>
      <c r="M14" s="1499"/>
    </row>
    <row r="15" spans="1:21" ht="25.5" customHeight="1" x14ac:dyDescent="0.25">
      <c r="B15" s="1441" t="s">
        <v>115</v>
      </c>
      <c r="C15" s="1480"/>
      <c r="D15" s="1480"/>
      <c r="E15" s="826" t="s">
        <v>116</v>
      </c>
      <c r="F15" s="826" t="s">
        <v>117</v>
      </c>
      <c r="G15" s="1448" t="s">
        <v>39</v>
      </c>
      <c r="H15" s="1448" t="s">
        <v>65</v>
      </c>
      <c r="I15" s="1448" t="s">
        <v>118</v>
      </c>
      <c r="J15" s="826" t="s">
        <v>3562</v>
      </c>
      <c r="K15" s="826" t="s">
        <v>3562</v>
      </c>
      <c r="L15" s="826" t="s">
        <v>3562</v>
      </c>
      <c r="M15" s="826" t="s">
        <v>3562</v>
      </c>
    </row>
    <row r="16" spans="1:21" ht="14.25" customHeight="1" x14ac:dyDescent="0.25">
      <c r="B16" s="1486"/>
      <c r="C16" s="1486"/>
      <c r="D16" s="1486"/>
      <c r="E16" s="827" t="s">
        <v>136</v>
      </c>
      <c r="F16" s="827" t="s">
        <v>136</v>
      </c>
      <c r="G16" s="1486"/>
      <c r="H16" s="1486"/>
      <c r="I16" s="1486"/>
      <c r="J16" s="828" t="s">
        <v>138</v>
      </c>
      <c r="K16" s="828" t="s">
        <v>139</v>
      </c>
      <c r="L16" s="828" t="s">
        <v>140</v>
      </c>
      <c r="M16" s="828" t="s">
        <v>3563</v>
      </c>
    </row>
    <row r="17" spans="1:13" ht="14.25" customHeight="1" x14ac:dyDescent="0.25">
      <c r="A17" s="1473" t="s">
        <v>3332</v>
      </c>
      <c r="B17" s="1496" t="s">
        <v>142</v>
      </c>
      <c r="C17" s="829" t="s">
        <v>143</v>
      </c>
      <c r="D17" s="829" t="s">
        <v>144</v>
      </c>
      <c r="E17" s="830">
        <v>478577</v>
      </c>
      <c r="F17" s="830">
        <v>1053258</v>
      </c>
      <c r="G17" s="830" t="s">
        <v>38</v>
      </c>
      <c r="H17" s="830" t="s">
        <v>76</v>
      </c>
      <c r="I17" s="830" t="s">
        <v>76</v>
      </c>
      <c r="J17" s="831">
        <v>23.7</v>
      </c>
      <c r="K17" s="831">
        <v>23.8</v>
      </c>
      <c r="L17" s="831">
        <v>25.3</v>
      </c>
      <c r="M17" s="831">
        <v>25.3</v>
      </c>
    </row>
    <row r="18" spans="1:13" ht="14.25" customHeight="1" x14ac:dyDescent="0.25">
      <c r="A18" s="1474"/>
      <c r="B18" s="1477"/>
      <c r="C18" s="832" t="s">
        <v>143</v>
      </c>
      <c r="D18" s="832" t="s">
        <v>145</v>
      </c>
      <c r="E18" s="833">
        <v>475877</v>
      </c>
      <c r="F18" s="833">
        <v>1051840</v>
      </c>
      <c r="G18" s="833" t="s">
        <v>38</v>
      </c>
      <c r="H18" s="833" t="s">
        <v>76</v>
      </c>
      <c r="I18" s="833" t="s">
        <v>76</v>
      </c>
      <c r="J18" s="834">
        <v>25.5</v>
      </c>
      <c r="K18" s="834">
        <v>24.3</v>
      </c>
      <c r="L18" s="834">
        <v>30.4</v>
      </c>
      <c r="M18" s="834">
        <v>28.4</v>
      </c>
    </row>
    <row r="19" spans="1:13" ht="14.25" customHeight="1" x14ac:dyDescent="0.25">
      <c r="A19" s="1474"/>
      <c r="B19" s="1477"/>
      <c r="C19" s="832" t="s">
        <v>146</v>
      </c>
      <c r="D19" s="832" t="s">
        <v>147</v>
      </c>
      <c r="E19" s="833">
        <v>489634</v>
      </c>
      <c r="F19" s="833">
        <v>1051066</v>
      </c>
      <c r="G19" s="833" t="s">
        <v>38</v>
      </c>
      <c r="H19" s="833" t="s">
        <v>74</v>
      </c>
      <c r="I19" s="833" t="s">
        <v>148</v>
      </c>
      <c r="J19" s="834">
        <v>25.7</v>
      </c>
      <c r="K19" s="834">
        <v>25.5</v>
      </c>
      <c r="L19" s="834">
        <v>26.7</v>
      </c>
      <c r="M19" s="834">
        <v>26.8</v>
      </c>
    </row>
    <row r="20" spans="1:13" ht="14.25" customHeight="1" x14ac:dyDescent="0.25">
      <c r="A20" s="1474"/>
      <c r="B20" s="1478"/>
      <c r="C20" s="835" t="s">
        <v>146</v>
      </c>
      <c r="D20" s="835" t="s">
        <v>149</v>
      </c>
      <c r="E20" s="836">
        <v>480470</v>
      </c>
      <c r="F20" s="836">
        <v>1046523</v>
      </c>
      <c r="G20" s="836" t="s">
        <v>38</v>
      </c>
      <c r="H20" s="836" t="s">
        <v>74</v>
      </c>
      <c r="I20" s="836" t="s">
        <v>75</v>
      </c>
      <c r="J20" s="837">
        <v>26.7</v>
      </c>
      <c r="K20" s="837">
        <v>25.2</v>
      </c>
      <c r="L20" s="837">
        <v>29.6</v>
      </c>
      <c r="M20" s="837">
        <v>28.8</v>
      </c>
    </row>
    <row r="21" spans="1:13" ht="14.25" customHeight="1" x14ac:dyDescent="0.25">
      <c r="A21" s="1474"/>
      <c r="B21" s="1497" t="s">
        <v>150</v>
      </c>
      <c r="C21" s="838" t="s">
        <v>151</v>
      </c>
      <c r="D21" s="838" t="s">
        <v>152</v>
      </c>
      <c r="E21" s="839">
        <v>430273</v>
      </c>
      <c r="F21" s="839">
        <v>1074425</v>
      </c>
      <c r="G21" s="839" t="s">
        <v>38</v>
      </c>
      <c r="H21" s="839" t="s">
        <v>77</v>
      </c>
      <c r="I21" s="839" t="s">
        <v>83</v>
      </c>
      <c r="J21" s="840">
        <v>28.3</v>
      </c>
      <c r="K21" s="840">
        <v>25.9</v>
      </c>
      <c r="L21" s="840">
        <v>30.5</v>
      </c>
      <c r="M21" s="840">
        <v>30</v>
      </c>
    </row>
    <row r="22" spans="1:13" ht="14.25" customHeight="1" x14ac:dyDescent="0.25">
      <c r="A22" s="1474"/>
      <c r="B22" s="1480"/>
      <c r="C22" s="838" t="s">
        <v>153</v>
      </c>
      <c r="D22" s="838" t="s">
        <v>154</v>
      </c>
      <c r="E22" s="839">
        <v>431757</v>
      </c>
      <c r="F22" s="839">
        <v>1064259</v>
      </c>
      <c r="G22" s="839" t="s">
        <v>38</v>
      </c>
      <c r="H22" s="839" t="s">
        <v>77</v>
      </c>
      <c r="I22" s="839" t="s">
        <v>155</v>
      </c>
      <c r="J22" s="840">
        <v>28.3</v>
      </c>
      <c r="K22" s="840">
        <v>28.7</v>
      </c>
      <c r="L22" s="840">
        <v>27.6</v>
      </c>
      <c r="M22" s="840">
        <v>29.5</v>
      </c>
    </row>
    <row r="23" spans="1:13" ht="14.25" customHeight="1" x14ac:dyDescent="0.25">
      <c r="A23" s="1474"/>
      <c r="B23" s="1480"/>
      <c r="C23" s="838" t="s">
        <v>156</v>
      </c>
      <c r="D23" s="838" t="s">
        <v>157</v>
      </c>
      <c r="E23" s="839">
        <v>442810</v>
      </c>
      <c r="F23" s="839">
        <v>1064763</v>
      </c>
      <c r="G23" s="839" t="s">
        <v>36</v>
      </c>
      <c r="H23" s="839" t="s">
        <v>158</v>
      </c>
      <c r="I23" s="839" t="s">
        <v>159</v>
      </c>
      <c r="J23" s="840">
        <v>28.7</v>
      </c>
      <c r="K23" s="840">
        <v>26.5</v>
      </c>
      <c r="L23" s="840">
        <v>31.4</v>
      </c>
      <c r="M23" s="840">
        <v>32</v>
      </c>
    </row>
    <row r="24" spans="1:13" ht="14.25" customHeight="1" x14ac:dyDescent="0.25">
      <c r="A24" s="1474"/>
      <c r="B24" s="1480"/>
      <c r="C24" s="838" t="s">
        <v>160</v>
      </c>
      <c r="D24" s="838" t="s">
        <v>161</v>
      </c>
      <c r="E24" s="839">
        <v>446879</v>
      </c>
      <c r="F24" s="839">
        <v>1064096</v>
      </c>
      <c r="G24" s="839" t="s">
        <v>38</v>
      </c>
      <c r="H24" s="839" t="s">
        <v>70</v>
      </c>
      <c r="I24" s="839" t="s">
        <v>162</v>
      </c>
      <c r="J24" s="840">
        <v>30.9</v>
      </c>
      <c r="K24" s="840">
        <v>27</v>
      </c>
      <c r="L24" s="840">
        <v>31.2</v>
      </c>
      <c r="M24" s="840">
        <v>30.2</v>
      </c>
    </row>
    <row r="25" spans="1:13" ht="14.25" customHeight="1" x14ac:dyDescent="0.25">
      <c r="A25" s="1474"/>
      <c r="B25" s="1480"/>
      <c r="C25" s="838" t="s">
        <v>160</v>
      </c>
      <c r="D25" s="838" t="s">
        <v>163</v>
      </c>
      <c r="E25" s="839">
        <v>442563</v>
      </c>
      <c r="F25" s="839">
        <v>1058628</v>
      </c>
      <c r="G25" s="839" t="s">
        <v>38</v>
      </c>
      <c r="H25" s="839" t="s">
        <v>76</v>
      </c>
      <c r="I25" s="839" t="s">
        <v>76</v>
      </c>
      <c r="J25" s="840">
        <v>27</v>
      </c>
      <c r="K25" s="840">
        <v>27.3</v>
      </c>
      <c r="L25" s="840">
        <v>31.7</v>
      </c>
      <c r="M25" s="840">
        <v>25.8</v>
      </c>
    </row>
    <row r="26" spans="1:13" ht="14.25" customHeight="1" x14ac:dyDescent="0.25">
      <c r="A26" s="1474"/>
      <c r="B26" s="1480"/>
      <c r="C26" s="838" t="s">
        <v>164</v>
      </c>
      <c r="D26" s="838" t="s">
        <v>165</v>
      </c>
      <c r="E26" s="839">
        <v>441801</v>
      </c>
      <c r="F26" s="839">
        <v>1058697</v>
      </c>
      <c r="G26" s="839" t="s">
        <v>38</v>
      </c>
      <c r="H26" s="839" t="s">
        <v>76</v>
      </c>
      <c r="I26" s="839" t="s">
        <v>76</v>
      </c>
      <c r="J26" s="840">
        <v>20</v>
      </c>
      <c r="K26" s="840">
        <v>27.6</v>
      </c>
      <c r="L26" s="840">
        <v>31.9</v>
      </c>
      <c r="M26" s="840">
        <v>25.6</v>
      </c>
    </row>
    <row r="27" spans="1:13" ht="14.25" customHeight="1" x14ac:dyDescent="0.25">
      <c r="A27" s="1474"/>
      <c r="B27" s="1480"/>
      <c r="C27" s="838" t="s">
        <v>160</v>
      </c>
      <c r="D27" s="838" t="s">
        <v>166</v>
      </c>
      <c r="E27" s="839">
        <v>454785</v>
      </c>
      <c r="F27" s="839">
        <v>1059635</v>
      </c>
      <c r="G27" s="839" t="s">
        <v>35</v>
      </c>
      <c r="H27" s="839" t="s">
        <v>70</v>
      </c>
      <c r="I27" s="839" t="s">
        <v>162</v>
      </c>
      <c r="J27" s="840">
        <v>25.1</v>
      </c>
      <c r="K27" s="840">
        <v>25</v>
      </c>
      <c r="L27" s="840">
        <v>27.8</v>
      </c>
      <c r="M27" s="840">
        <v>28.7</v>
      </c>
    </row>
    <row r="28" spans="1:13" ht="14.25" customHeight="1" x14ac:dyDescent="0.25">
      <c r="A28" s="1474"/>
      <c r="B28" s="1480"/>
      <c r="C28" s="838" t="s">
        <v>167</v>
      </c>
      <c r="D28" s="838" t="s">
        <v>168</v>
      </c>
      <c r="E28" s="839">
        <v>458078</v>
      </c>
      <c r="F28" s="839">
        <v>1069926</v>
      </c>
      <c r="G28" s="839" t="s">
        <v>35</v>
      </c>
      <c r="H28" s="839" t="s">
        <v>70</v>
      </c>
      <c r="I28" s="839" t="s">
        <v>162</v>
      </c>
      <c r="J28" s="840">
        <v>29.5</v>
      </c>
      <c r="K28" s="840">
        <v>25.2</v>
      </c>
      <c r="L28" s="840">
        <v>25</v>
      </c>
      <c r="M28" s="840">
        <v>19.899999999999999</v>
      </c>
    </row>
    <row r="29" spans="1:13" ht="14.25" customHeight="1" x14ac:dyDescent="0.25">
      <c r="A29" s="1474"/>
      <c r="B29" s="1498" t="s">
        <v>83</v>
      </c>
      <c r="C29" s="841" t="s">
        <v>169</v>
      </c>
      <c r="D29" s="841" t="s">
        <v>170</v>
      </c>
      <c r="E29" s="842">
        <v>505940</v>
      </c>
      <c r="F29" s="842">
        <v>1104290</v>
      </c>
      <c r="G29" s="842" t="s">
        <v>35</v>
      </c>
      <c r="H29" s="842" t="s">
        <v>171</v>
      </c>
      <c r="I29" s="842" t="s">
        <v>172</v>
      </c>
      <c r="J29" s="843" t="s">
        <v>3333</v>
      </c>
      <c r="K29" s="843" t="s">
        <v>3333</v>
      </c>
      <c r="L29" s="843">
        <v>13.5</v>
      </c>
      <c r="M29" s="843">
        <v>15.8</v>
      </c>
    </row>
    <row r="30" spans="1:13" ht="14.25" customHeight="1" x14ac:dyDescent="0.25">
      <c r="A30" s="1474"/>
      <c r="B30" s="1477"/>
      <c r="C30" s="832" t="s">
        <v>169</v>
      </c>
      <c r="D30" s="832" t="s">
        <v>173</v>
      </c>
      <c r="E30" s="833">
        <v>499343</v>
      </c>
      <c r="F30" s="833">
        <v>1103594</v>
      </c>
      <c r="G30" s="833" t="s">
        <v>35</v>
      </c>
      <c r="H30" s="833" t="s">
        <v>171</v>
      </c>
      <c r="I30" s="833" t="s">
        <v>66</v>
      </c>
      <c r="J30" s="834" t="s">
        <v>3333</v>
      </c>
      <c r="K30" s="834" t="s">
        <v>3333</v>
      </c>
      <c r="L30" s="834">
        <v>17.5</v>
      </c>
      <c r="M30" s="834">
        <v>19.8</v>
      </c>
    </row>
    <row r="31" spans="1:13" ht="14.25" customHeight="1" x14ac:dyDescent="0.25">
      <c r="A31" s="1474"/>
      <c r="B31" s="1477"/>
      <c r="C31" s="832" t="s">
        <v>169</v>
      </c>
      <c r="D31" s="832" t="s">
        <v>174</v>
      </c>
      <c r="E31" s="833">
        <v>491495</v>
      </c>
      <c r="F31" s="833">
        <v>1102221</v>
      </c>
      <c r="G31" s="833" t="s">
        <v>35</v>
      </c>
      <c r="H31" s="833" t="s">
        <v>175</v>
      </c>
      <c r="I31" s="833" t="s">
        <v>68</v>
      </c>
      <c r="J31" s="834" t="s">
        <v>3333</v>
      </c>
      <c r="K31" s="834" t="s">
        <v>3333</v>
      </c>
      <c r="L31" s="834">
        <v>23.9</v>
      </c>
      <c r="M31" s="834">
        <v>21.6</v>
      </c>
    </row>
    <row r="32" spans="1:13" ht="14.25" customHeight="1" x14ac:dyDescent="0.25">
      <c r="A32" s="1474"/>
      <c r="B32" s="1477"/>
      <c r="C32" s="832" t="s">
        <v>169</v>
      </c>
      <c r="D32" s="832" t="s">
        <v>176</v>
      </c>
      <c r="E32" s="833">
        <v>480338</v>
      </c>
      <c r="F32" s="833">
        <v>1102283</v>
      </c>
      <c r="G32" s="833" t="s">
        <v>37</v>
      </c>
      <c r="H32" s="833" t="s">
        <v>177</v>
      </c>
      <c r="I32" s="833" t="s">
        <v>178</v>
      </c>
      <c r="J32" s="834" t="s">
        <v>3333</v>
      </c>
      <c r="K32" s="834" t="s">
        <v>3333</v>
      </c>
      <c r="L32" s="834">
        <v>23.3</v>
      </c>
      <c r="M32" s="834">
        <v>24.3</v>
      </c>
    </row>
    <row r="33" spans="1:13" ht="14.25" customHeight="1" x14ac:dyDescent="0.25">
      <c r="A33" s="1474"/>
      <c r="B33" s="1477"/>
      <c r="C33" s="832" t="s">
        <v>169</v>
      </c>
      <c r="D33" s="832" t="s">
        <v>179</v>
      </c>
      <c r="E33" s="833">
        <v>470780</v>
      </c>
      <c r="F33" s="833">
        <v>1098167</v>
      </c>
      <c r="G33" s="833" t="s">
        <v>37</v>
      </c>
      <c r="H33" s="833" t="s">
        <v>180</v>
      </c>
      <c r="I33" s="833" t="s">
        <v>181</v>
      </c>
      <c r="J33" s="834" t="s">
        <v>3333</v>
      </c>
      <c r="K33" s="834" t="s">
        <v>3333</v>
      </c>
      <c r="L33" s="834">
        <v>22.4</v>
      </c>
      <c r="M33" s="834">
        <v>28.7</v>
      </c>
    </row>
    <row r="34" spans="1:13" ht="14.25" customHeight="1" x14ac:dyDescent="0.25">
      <c r="A34" s="1474"/>
      <c r="B34" s="1477"/>
      <c r="C34" s="832" t="s">
        <v>182</v>
      </c>
      <c r="D34" s="832" t="s">
        <v>183</v>
      </c>
      <c r="E34" s="833">
        <v>450165</v>
      </c>
      <c r="F34" s="833">
        <v>1097109</v>
      </c>
      <c r="G34" s="833" t="s">
        <v>36</v>
      </c>
      <c r="H34" s="833" t="s">
        <v>36</v>
      </c>
      <c r="I34" s="833" t="s">
        <v>184</v>
      </c>
      <c r="J34" s="834" t="s">
        <v>3333</v>
      </c>
      <c r="K34" s="834" t="s">
        <v>3333</v>
      </c>
      <c r="L34" s="834">
        <v>23</v>
      </c>
      <c r="M34" s="834">
        <v>25.7</v>
      </c>
    </row>
    <row r="35" spans="1:13" ht="14.25" customHeight="1" x14ac:dyDescent="0.25">
      <c r="A35" s="1474"/>
      <c r="B35" s="1477"/>
      <c r="C35" s="832" t="s">
        <v>185</v>
      </c>
      <c r="D35" s="832" t="s">
        <v>186</v>
      </c>
      <c r="E35" s="833">
        <v>461417</v>
      </c>
      <c r="F35" s="833">
        <v>1102524</v>
      </c>
      <c r="G35" s="833" t="s">
        <v>36</v>
      </c>
      <c r="H35" s="833" t="s">
        <v>69</v>
      </c>
      <c r="I35" s="833" t="s">
        <v>187</v>
      </c>
      <c r="J35" s="834" t="s">
        <v>3333</v>
      </c>
      <c r="K35" s="834" t="s">
        <v>3333</v>
      </c>
      <c r="L35" s="834">
        <v>24.6</v>
      </c>
      <c r="M35" s="834">
        <v>28.1</v>
      </c>
    </row>
    <row r="36" spans="1:13" ht="14.25" customHeight="1" x14ac:dyDescent="0.25">
      <c r="A36" s="1474"/>
      <c r="B36" s="1482"/>
      <c r="C36" s="844" t="s">
        <v>182</v>
      </c>
      <c r="D36" s="844" t="s">
        <v>188</v>
      </c>
      <c r="E36" s="845">
        <v>442305</v>
      </c>
      <c r="F36" s="845">
        <v>1092780</v>
      </c>
      <c r="G36" s="845" t="s">
        <v>36</v>
      </c>
      <c r="H36" s="845" t="s">
        <v>189</v>
      </c>
      <c r="I36" s="845" t="s">
        <v>189</v>
      </c>
      <c r="J36" s="846" t="s">
        <v>3333</v>
      </c>
      <c r="K36" s="846" t="s">
        <v>3333</v>
      </c>
      <c r="L36" s="846">
        <v>23.3</v>
      </c>
      <c r="M36" s="846">
        <v>28.5</v>
      </c>
    </row>
    <row r="37" spans="1:13" ht="14.25" customHeight="1" x14ac:dyDescent="0.25">
      <c r="A37" s="1474"/>
      <c r="B37" s="1497" t="s">
        <v>190</v>
      </c>
      <c r="C37" s="838" t="s">
        <v>85</v>
      </c>
      <c r="D37" s="838" t="s">
        <v>191</v>
      </c>
      <c r="E37" s="839">
        <v>494958</v>
      </c>
      <c r="F37" s="839">
        <v>1049620</v>
      </c>
      <c r="G37" s="839" t="s">
        <v>38</v>
      </c>
      <c r="H37" s="839" t="s">
        <v>74</v>
      </c>
      <c r="I37" s="839" t="s">
        <v>75</v>
      </c>
      <c r="J37" s="840" t="s">
        <v>3333</v>
      </c>
      <c r="K37" s="840" t="s">
        <v>3333</v>
      </c>
      <c r="L37" s="840">
        <v>24.6</v>
      </c>
      <c r="M37" s="840">
        <v>25.8</v>
      </c>
    </row>
    <row r="38" spans="1:13" ht="14.25" customHeight="1" x14ac:dyDescent="0.25">
      <c r="A38" s="1474"/>
      <c r="B38" s="1480"/>
      <c r="C38" s="838" t="s">
        <v>85</v>
      </c>
      <c r="D38" s="838" t="s">
        <v>192</v>
      </c>
      <c r="E38" s="839">
        <v>492323</v>
      </c>
      <c r="F38" s="839">
        <v>1046307</v>
      </c>
      <c r="G38" s="839" t="s">
        <v>38</v>
      </c>
      <c r="H38" s="839" t="s">
        <v>74</v>
      </c>
      <c r="I38" s="839" t="s">
        <v>75</v>
      </c>
      <c r="J38" s="840" t="s">
        <v>3333</v>
      </c>
      <c r="K38" s="840" t="s">
        <v>3333</v>
      </c>
      <c r="L38" s="840">
        <v>26</v>
      </c>
      <c r="M38" s="840">
        <v>26.3</v>
      </c>
    </row>
    <row r="39" spans="1:13" ht="14.25" customHeight="1" x14ac:dyDescent="0.25">
      <c r="A39" s="1474"/>
      <c r="B39" s="1480"/>
      <c r="C39" s="838" t="s">
        <v>85</v>
      </c>
      <c r="D39" s="838" t="s">
        <v>193</v>
      </c>
      <c r="E39" s="839">
        <v>487152</v>
      </c>
      <c r="F39" s="839">
        <v>1042701</v>
      </c>
      <c r="G39" s="839" t="s">
        <v>38</v>
      </c>
      <c r="H39" s="839" t="s">
        <v>74</v>
      </c>
      <c r="I39" s="839" t="s">
        <v>75</v>
      </c>
      <c r="J39" s="840" t="s">
        <v>3333</v>
      </c>
      <c r="K39" s="840" t="s">
        <v>3333</v>
      </c>
      <c r="L39" s="840">
        <v>26.9</v>
      </c>
      <c r="M39" s="840">
        <v>27.7</v>
      </c>
    </row>
    <row r="40" spans="1:13" ht="14.25" customHeight="1" x14ac:dyDescent="0.25">
      <c r="A40" s="1474"/>
      <c r="B40" s="1480"/>
      <c r="C40" s="838" t="s">
        <v>194</v>
      </c>
      <c r="D40" s="838" t="s">
        <v>195</v>
      </c>
      <c r="E40" s="839">
        <v>493052</v>
      </c>
      <c r="F40" s="839">
        <v>1038399</v>
      </c>
      <c r="G40" s="839" t="s">
        <v>38</v>
      </c>
      <c r="H40" s="839" t="s">
        <v>74</v>
      </c>
      <c r="I40" s="839" t="s">
        <v>75</v>
      </c>
      <c r="J40" s="840" t="s">
        <v>3333</v>
      </c>
      <c r="K40" s="840" t="s">
        <v>3333</v>
      </c>
      <c r="L40" s="840">
        <v>29.6</v>
      </c>
      <c r="M40" s="840">
        <v>31.3</v>
      </c>
    </row>
    <row r="41" spans="1:13" ht="14.25" customHeight="1" x14ac:dyDescent="0.25">
      <c r="A41" s="1474"/>
      <c r="B41" s="1498" t="s">
        <v>196</v>
      </c>
      <c r="C41" s="841" t="s">
        <v>197</v>
      </c>
      <c r="D41" s="841" t="s">
        <v>198</v>
      </c>
      <c r="E41" s="842">
        <v>438645</v>
      </c>
      <c r="F41" s="842">
        <v>1103798</v>
      </c>
      <c r="G41" s="842" t="s">
        <v>36</v>
      </c>
      <c r="H41" s="842" t="s">
        <v>72</v>
      </c>
      <c r="I41" s="842" t="s">
        <v>72</v>
      </c>
      <c r="J41" s="843" t="s">
        <v>3333</v>
      </c>
      <c r="K41" s="843" t="s">
        <v>3333</v>
      </c>
      <c r="L41" s="843">
        <v>24.3</v>
      </c>
      <c r="M41" s="843">
        <v>26.8</v>
      </c>
    </row>
    <row r="42" spans="1:13" ht="14.25" customHeight="1" x14ac:dyDescent="0.25">
      <c r="A42" s="1474"/>
      <c r="B42" s="1477"/>
      <c r="C42" s="832" t="s">
        <v>197</v>
      </c>
      <c r="D42" s="832" t="s">
        <v>199</v>
      </c>
      <c r="E42" s="833">
        <v>433449</v>
      </c>
      <c r="F42" s="833">
        <v>1101403</v>
      </c>
      <c r="G42" s="833" t="s">
        <v>36</v>
      </c>
      <c r="H42" s="833" t="s">
        <v>72</v>
      </c>
      <c r="I42" s="833" t="s">
        <v>72</v>
      </c>
      <c r="J42" s="834" t="s">
        <v>3333</v>
      </c>
      <c r="K42" s="834" t="s">
        <v>3333</v>
      </c>
      <c r="L42" s="834">
        <v>26.1</v>
      </c>
      <c r="M42" s="834">
        <v>28.1</v>
      </c>
    </row>
    <row r="43" spans="1:13" ht="14.25" customHeight="1" x14ac:dyDescent="0.25">
      <c r="A43" s="1474"/>
      <c r="B43" s="1477"/>
      <c r="C43" s="832" t="s">
        <v>197</v>
      </c>
      <c r="D43" s="832" t="s">
        <v>200</v>
      </c>
      <c r="E43" s="833">
        <v>427002</v>
      </c>
      <c r="F43" s="833">
        <v>1096916</v>
      </c>
      <c r="G43" s="833" t="s">
        <v>36</v>
      </c>
      <c r="H43" s="833" t="s">
        <v>72</v>
      </c>
      <c r="I43" s="833" t="s">
        <v>72</v>
      </c>
      <c r="J43" s="834" t="s">
        <v>3333</v>
      </c>
      <c r="K43" s="834" t="s">
        <v>3333</v>
      </c>
      <c r="L43" s="834">
        <v>30.6</v>
      </c>
      <c r="M43" s="834">
        <v>31.3</v>
      </c>
    </row>
    <row r="44" spans="1:13" ht="14.25" customHeight="1" x14ac:dyDescent="0.25">
      <c r="A44" s="1474"/>
      <c r="B44" s="1477"/>
      <c r="C44" s="832" t="s">
        <v>197</v>
      </c>
      <c r="D44" s="832" t="s">
        <v>201</v>
      </c>
      <c r="E44" s="833">
        <v>426346</v>
      </c>
      <c r="F44" s="833">
        <v>1096040</v>
      </c>
      <c r="G44" s="833" t="s">
        <v>38</v>
      </c>
      <c r="H44" s="833" t="s">
        <v>73</v>
      </c>
      <c r="I44" s="833" t="s">
        <v>202</v>
      </c>
      <c r="J44" s="834" t="s">
        <v>3333</v>
      </c>
      <c r="K44" s="834" t="s">
        <v>3333</v>
      </c>
      <c r="L44" s="834">
        <v>32.1</v>
      </c>
      <c r="M44" s="834">
        <v>31.9</v>
      </c>
    </row>
    <row r="45" spans="1:13" ht="14.25" customHeight="1" x14ac:dyDescent="0.25">
      <c r="A45" s="1474"/>
      <c r="B45" s="1477"/>
      <c r="C45" s="832" t="s">
        <v>203</v>
      </c>
      <c r="D45" s="832" t="s">
        <v>204</v>
      </c>
      <c r="E45" s="833">
        <v>442899</v>
      </c>
      <c r="F45" s="833">
        <v>1097938</v>
      </c>
      <c r="G45" s="833" t="s">
        <v>36</v>
      </c>
      <c r="H45" s="833" t="s">
        <v>72</v>
      </c>
      <c r="I45" s="833" t="s">
        <v>196</v>
      </c>
      <c r="J45" s="834" t="s">
        <v>3333</v>
      </c>
      <c r="K45" s="834" t="s">
        <v>3333</v>
      </c>
      <c r="L45" s="834">
        <v>23.8</v>
      </c>
      <c r="M45" s="834">
        <v>29.3</v>
      </c>
    </row>
    <row r="46" spans="1:13" ht="14.25" customHeight="1" x14ac:dyDescent="0.25">
      <c r="A46" s="1474"/>
      <c r="B46" s="1477"/>
      <c r="C46" s="832" t="s">
        <v>197</v>
      </c>
      <c r="D46" s="832" t="s">
        <v>205</v>
      </c>
      <c r="E46" s="833">
        <v>424452</v>
      </c>
      <c r="F46" s="833">
        <v>1095218</v>
      </c>
      <c r="G46" s="833" t="s">
        <v>36</v>
      </c>
      <c r="H46" s="833" t="s">
        <v>189</v>
      </c>
      <c r="I46" s="833" t="s">
        <v>206</v>
      </c>
      <c r="J46" s="834" t="s">
        <v>3333</v>
      </c>
      <c r="K46" s="834" t="s">
        <v>3333</v>
      </c>
      <c r="L46" s="834">
        <v>28.1</v>
      </c>
      <c r="M46" s="834">
        <v>31.1</v>
      </c>
    </row>
    <row r="47" spans="1:13" ht="14.25" customHeight="1" x14ac:dyDescent="0.25">
      <c r="A47" s="1474"/>
      <c r="B47" s="1482"/>
      <c r="C47" s="844" t="s">
        <v>197</v>
      </c>
      <c r="D47" s="844" t="s">
        <v>207</v>
      </c>
      <c r="E47" s="845">
        <v>424914</v>
      </c>
      <c r="F47" s="845">
        <v>1093895</v>
      </c>
      <c r="G47" s="845" t="s">
        <v>36</v>
      </c>
      <c r="H47" s="845" t="s">
        <v>189</v>
      </c>
      <c r="I47" s="845" t="s">
        <v>206</v>
      </c>
      <c r="J47" s="846" t="s">
        <v>3333</v>
      </c>
      <c r="K47" s="846" t="s">
        <v>3333</v>
      </c>
      <c r="L47" s="846">
        <v>29.2</v>
      </c>
      <c r="M47" s="846">
        <v>31.2</v>
      </c>
    </row>
    <row r="48" spans="1:13" ht="14.25" customHeight="1" x14ac:dyDescent="0.25">
      <c r="A48" s="1474"/>
      <c r="B48" s="1497" t="s">
        <v>208</v>
      </c>
      <c r="C48" s="838" t="s">
        <v>209</v>
      </c>
      <c r="D48" s="838" t="s">
        <v>210</v>
      </c>
      <c r="E48" s="839">
        <v>523586</v>
      </c>
      <c r="F48" s="839">
        <v>1024342</v>
      </c>
      <c r="G48" s="839" t="s">
        <v>35</v>
      </c>
      <c r="H48" s="839" t="s">
        <v>211</v>
      </c>
      <c r="I48" s="839" t="s">
        <v>208</v>
      </c>
      <c r="J48" s="840" t="s">
        <v>3333</v>
      </c>
      <c r="K48" s="840" t="s">
        <v>3333</v>
      </c>
      <c r="L48" s="840">
        <v>24.1</v>
      </c>
      <c r="M48" s="840">
        <v>25.6</v>
      </c>
    </row>
    <row r="49" spans="1:13" ht="14.25" customHeight="1" x14ac:dyDescent="0.25">
      <c r="A49" s="1474"/>
      <c r="B49" s="1480"/>
      <c r="C49" s="838" t="s">
        <v>212</v>
      </c>
      <c r="D49" s="838" t="s">
        <v>213</v>
      </c>
      <c r="E49" s="839">
        <v>519598</v>
      </c>
      <c r="F49" s="839">
        <v>1024524</v>
      </c>
      <c r="G49" s="839" t="s">
        <v>35</v>
      </c>
      <c r="H49" s="839" t="s">
        <v>211</v>
      </c>
      <c r="I49" s="839" t="s">
        <v>208</v>
      </c>
      <c r="J49" s="840" t="s">
        <v>3333</v>
      </c>
      <c r="K49" s="840" t="s">
        <v>3333</v>
      </c>
      <c r="L49" s="840">
        <v>25.7</v>
      </c>
      <c r="M49" s="840">
        <v>25.5</v>
      </c>
    </row>
    <row r="50" spans="1:13" ht="14.25" customHeight="1" x14ac:dyDescent="0.25">
      <c r="A50" s="1474"/>
      <c r="B50" s="1480"/>
      <c r="C50" s="838" t="s">
        <v>212</v>
      </c>
      <c r="D50" s="838" t="s">
        <v>214</v>
      </c>
      <c r="E50" s="839">
        <v>515570</v>
      </c>
      <c r="F50" s="839">
        <v>1025242</v>
      </c>
      <c r="G50" s="839" t="s">
        <v>38</v>
      </c>
      <c r="H50" s="839" t="s">
        <v>67</v>
      </c>
      <c r="I50" s="839" t="s">
        <v>215</v>
      </c>
      <c r="J50" s="840" t="s">
        <v>3333</v>
      </c>
      <c r="K50" s="840" t="s">
        <v>3333</v>
      </c>
      <c r="L50" s="840">
        <v>27.1</v>
      </c>
      <c r="M50" s="840">
        <v>25.9</v>
      </c>
    </row>
    <row r="51" spans="1:13" ht="14.25" customHeight="1" x14ac:dyDescent="0.25">
      <c r="A51" s="1474"/>
      <c r="B51" s="1498" t="s">
        <v>76</v>
      </c>
      <c r="C51" s="841" t="s">
        <v>216</v>
      </c>
      <c r="D51" s="841" t="s">
        <v>217</v>
      </c>
      <c r="E51" s="842">
        <v>507465</v>
      </c>
      <c r="F51" s="842">
        <v>1066603</v>
      </c>
      <c r="G51" s="842" t="s">
        <v>35</v>
      </c>
      <c r="H51" s="842" t="s">
        <v>218</v>
      </c>
      <c r="I51" s="842" t="s">
        <v>219</v>
      </c>
      <c r="J51" s="843" t="s">
        <v>3333</v>
      </c>
      <c r="K51" s="843" t="s">
        <v>3333</v>
      </c>
      <c r="L51" s="843">
        <v>14.8</v>
      </c>
      <c r="M51" s="843">
        <v>16.3</v>
      </c>
    </row>
    <row r="52" spans="1:13" ht="14.25" customHeight="1" x14ac:dyDescent="0.25">
      <c r="A52" s="1474"/>
      <c r="B52" s="1477"/>
      <c r="C52" s="832" t="s">
        <v>216</v>
      </c>
      <c r="D52" s="832" t="s">
        <v>220</v>
      </c>
      <c r="E52" s="833">
        <v>494664</v>
      </c>
      <c r="F52" s="833">
        <v>1067818</v>
      </c>
      <c r="G52" s="833" t="s">
        <v>35</v>
      </c>
      <c r="H52" s="833" t="s">
        <v>221</v>
      </c>
      <c r="I52" s="833" t="s">
        <v>222</v>
      </c>
      <c r="J52" s="834" t="s">
        <v>3333</v>
      </c>
      <c r="K52" s="834" t="s">
        <v>3333</v>
      </c>
      <c r="L52" s="834">
        <v>18.399999999999999</v>
      </c>
      <c r="M52" s="834">
        <v>19.5</v>
      </c>
    </row>
    <row r="53" spans="1:13" ht="14.25" customHeight="1" x14ac:dyDescent="0.25">
      <c r="A53" s="1474"/>
      <c r="B53" s="1477"/>
      <c r="C53" s="832" t="s">
        <v>216</v>
      </c>
      <c r="D53" s="832" t="s">
        <v>223</v>
      </c>
      <c r="E53" s="833">
        <v>470906</v>
      </c>
      <c r="F53" s="833">
        <v>1067483</v>
      </c>
      <c r="G53" s="833" t="s">
        <v>35</v>
      </c>
      <c r="H53" s="833" t="s">
        <v>71</v>
      </c>
      <c r="I53" s="833" t="s">
        <v>224</v>
      </c>
      <c r="J53" s="834">
        <v>23.5</v>
      </c>
      <c r="K53" s="834">
        <v>24.4</v>
      </c>
      <c r="L53" s="834">
        <v>23.5</v>
      </c>
      <c r="M53" s="834">
        <v>23</v>
      </c>
    </row>
    <row r="54" spans="1:13" ht="14.25" customHeight="1" x14ac:dyDescent="0.25">
      <c r="A54" s="1474"/>
      <c r="B54" s="1477"/>
      <c r="C54" s="832" t="s">
        <v>225</v>
      </c>
      <c r="D54" s="832" t="s">
        <v>226</v>
      </c>
      <c r="E54" s="833">
        <v>479275</v>
      </c>
      <c r="F54" s="833">
        <v>1081225</v>
      </c>
      <c r="G54" s="833" t="s">
        <v>35</v>
      </c>
      <c r="H54" s="833" t="s">
        <v>71</v>
      </c>
      <c r="I54" s="833" t="s">
        <v>227</v>
      </c>
      <c r="J54" s="834">
        <v>24.4</v>
      </c>
      <c r="K54" s="834">
        <v>19.3</v>
      </c>
      <c r="L54" s="834">
        <v>21.5</v>
      </c>
      <c r="M54" s="834">
        <v>23.3</v>
      </c>
    </row>
    <row r="55" spans="1:13" ht="14.25" customHeight="1" x14ac:dyDescent="0.25">
      <c r="A55" s="1474"/>
      <c r="B55" s="1482"/>
      <c r="C55" s="844" t="s">
        <v>225</v>
      </c>
      <c r="D55" s="844" t="s">
        <v>228</v>
      </c>
      <c r="E55" s="845">
        <v>464126</v>
      </c>
      <c r="F55" s="845">
        <v>1080033</v>
      </c>
      <c r="G55" s="845" t="s">
        <v>35</v>
      </c>
      <c r="H55" s="845" t="s">
        <v>71</v>
      </c>
      <c r="I55" s="845" t="s">
        <v>224</v>
      </c>
      <c r="J55" s="846">
        <v>27.4</v>
      </c>
      <c r="K55" s="846">
        <v>24</v>
      </c>
      <c r="L55" s="846">
        <v>23.8</v>
      </c>
      <c r="M55" s="846">
        <v>25.5</v>
      </c>
    </row>
    <row r="56" spans="1:13" ht="14.25" customHeight="1" x14ac:dyDescent="0.25">
      <c r="A56" s="1474"/>
      <c r="B56" s="1495" t="s">
        <v>84</v>
      </c>
      <c r="C56" s="832" t="s">
        <v>86</v>
      </c>
      <c r="D56" s="832" t="s">
        <v>229</v>
      </c>
      <c r="E56" s="833">
        <v>521484</v>
      </c>
      <c r="F56" s="833">
        <v>1056755</v>
      </c>
      <c r="G56" s="833" t="s">
        <v>35</v>
      </c>
      <c r="H56" s="833" t="s">
        <v>218</v>
      </c>
      <c r="I56" s="833" t="s">
        <v>230</v>
      </c>
      <c r="J56" s="834" t="s">
        <v>3333</v>
      </c>
      <c r="K56" s="834" t="s">
        <v>3333</v>
      </c>
      <c r="L56" s="834">
        <v>15</v>
      </c>
      <c r="M56" s="834">
        <v>14.3</v>
      </c>
    </row>
    <row r="57" spans="1:13" ht="14.25" customHeight="1" x14ac:dyDescent="0.25">
      <c r="A57" s="1474"/>
      <c r="B57" s="1477"/>
      <c r="C57" s="832" t="s">
        <v>86</v>
      </c>
      <c r="D57" s="832" t="s">
        <v>231</v>
      </c>
      <c r="E57" s="833">
        <v>520293</v>
      </c>
      <c r="F57" s="833">
        <v>1055374</v>
      </c>
      <c r="G57" s="833" t="s">
        <v>35</v>
      </c>
      <c r="H57" s="833" t="s">
        <v>218</v>
      </c>
      <c r="I57" s="833" t="s">
        <v>230</v>
      </c>
      <c r="J57" s="834" t="s">
        <v>3333</v>
      </c>
      <c r="K57" s="834" t="s">
        <v>3333</v>
      </c>
      <c r="L57" s="834">
        <v>12.5</v>
      </c>
      <c r="M57" s="834">
        <v>14.3</v>
      </c>
    </row>
    <row r="58" spans="1:13" ht="14.25" customHeight="1" x14ac:dyDescent="0.25">
      <c r="A58" s="1474"/>
      <c r="B58" s="1477"/>
      <c r="C58" s="832" t="s">
        <v>86</v>
      </c>
      <c r="D58" s="832" t="s">
        <v>232</v>
      </c>
      <c r="E58" s="833">
        <v>504072</v>
      </c>
      <c r="F58" s="833">
        <v>1043116</v>
      </c>
      <c r="G58" s="833" t="s">
        <v>38</v>
      </c>
      <c r="H58" s="833" t="s">
        <v>74</v>
      </c>
      <c r="I58" s="833" t="s">
        <v>84</v>
      </c>
      <c r="J58" s="834" t="s">
        <v>3333</v>
      </c>
      <c r="K58" s="834" t="s">
        <v>3333</v>
      </c>
      <c r="L58" s="834">
        <v>25.5</v>
      </c>
      <c r="M58" s="834">
        <v>25.1</v>
      </c>
    </row>
    <row r="59" spans="1:13" ht="14.25" customHeight="1" x14ac:dyDescent="0.25">
      <c r="A59" s="1474"/>
      <c r="B59" s="1477"/>
      <c r="C59" s="832" t="s">
        <v>86</v>
      </c>
      <c r="D59" s="832" t="s">
        <v>233</v>
      </c>
      <c r="E59" s="833">
        <v>495894</v>
      </c>
      <c r="F59" s="833">
        <v>1037499</v>
      </c>
      <c r="G59" s="833" t="s">
        <v>38</v>
      </c>
      <c r="H59" s="833" t="s">
        <v>74</v>
      </c>
      <c r="I59" s="833" t="s">
        <v>84</v>
      </c>
      <c r="J59" s="834" t="s">
        <v>3333</v>
      </c>
      <c r="K59" s="834" t="s">
        <v>3333</v>
      </c>
      <c r="L59" s="834">
        <v>24.7</v>
      </c>
      <c r="M59" s="834">
        <v>28</v>
      </c>
    </row>
    <row r="60" spans="1:13" ht="14.25" customHeight="1" x14ac:dyDescent="0.25">
      <c r="A60" s="1474"/>
      <c r="B60" s="1477"/>
      <c r="C60" s="832" t="s">
        <v>234</v>
      </c>
      <c r="D60" s="832" t="s">
        <v>235</v>
      </c>
      <c r="E60" s="833">
        <v>526378</v>
      </c>
      <c r="F60" s="833">
        <v>1049217</v>
      </c>
      <c r="G60" s="833" t="s">
        <v>35</v>
      </c>
      <c r="H60" s="833" t="s">
        <v>236</v>
      </c>
      <c r="I60" s="833" t="s">
        <v>237</v>
      </c>
      <c r="J60" s="834" t="s">
        <v>3333</v>
      </c>
      <c r="K60" s="834" t="s">
        <v>3333</v>
      </c>
      <c r="L60" s="834">
        <v>16.2</v>
      </c>
      <c r="M60" s="834">
        <v>16.899999999999999</v>
      </c>
    </row>
    <row r="61" spans="1:13" ht="14.25" customHeight="1" x14ac:dyDescent="0.25">
      <c r="A61" s="1474"/>
      <c r="B61" s="1478"/>
      <c r="C61" s="835" t="s">
        <v>86</v>
      </c>
      <c r="D61" s="835" t="s">
        <v>238</v>
      </c>
      <c r="E61" s="836">
        <v>495005</v>
      </c>
      <c r="F61" s="836">
        <v>1041790</v>
      </c>
      <c r="G61" s="836" t="s">
        <v>38</v>
      </c>
      <c r="H61" s="836" t="s">
        <v>74</v>
      </c>
      <c r="I61" s="836" t="s">
        <v>75</v>
      </c>
      <c r="J61" s="837" t="s">
        <v>3333</v>
      </c>
      <c r="K61" s="837" t="s">
        <v>3333</v>
      </c>
      <c r="L61" s="837">
        <v>28.55</v>
      </c>
      <c r="M61" s="837">
        <v>29</v>
      </c>
    </row>
    <row r="62" spans="1:13" s="850" customFormat="1" ht="14.25" customHeight="1" x14ac:dyDescent="0.25">
      <c r="A62" s="881"/>
      <c r="B62" s="581"/>
      <c r="C62" s="847"/>
      <c r="D62" s="847"/>
      <c r="E62" s="848"/>
      <c r="F62" s="848"/>
      <c r="G62" s="848"/>
      <c r="H62" s="848"/>
      <c r="I62" s="848"/>
      <c r="J62" s="849"/>
      <c r="K62" s="849"/>
      <c r="L62" s="849"/>
      <c r="M62" s="849"/>
    </row>
    <row r="63" spans="1:13" ht="14.25" customHeight="1" x14ac:dyDescent="0.25">
      <c r="B63" s="825"/>
      <c r="C63" s="1485" t="s">
        <v>106</v>
      </c>
      <c r="D63" s="1485" t="s">
        <v>107</v>
      </c>
      <c r="E63" s="1487" t="s">
        <v>3331</v>
      </c>
      <c r="F63" s="1488"/>
      <c r="G63" s="1488"/>
      <c r="H63" s="1488"/>
      <c r="I63" s="1488"/>
      <c r="J63" s="1487" t="s">
        <v>3561</v>
      </c>
      <c r="K63" s="1499"/>
      <c r="L63" s="1499"/>
      <c r="M63" s="1499"/>
    </row>
    <row r="64" spans="1:13" ht="25.5" customHeight="1" x14ac:dyDescent="0.25">
      <c r="B64" s="1441" t="s">
        <v>115</v>
      </c>
      <c r="C64" s="1480"/>
      <c r="D64" s="1480"/>
      <c r="E64" s="826" t="s">
        <v>116</v>
      </c>
      <c r="F64" s="826" t="s">
        <v>117</v>
      </c>
      <c r="G64" s="1448" t="s">
        <v>39</v>
      </c>
      <c r="H64" s="1448" t="s">
        <v>65</v>
      </c>
      <c r="I64" s="1448" t="s">
        <v>118</v>
      </c>
      <c r="J64" s="826" t="s">
        <v>3562</v>
      </c>
      <c r="K64" s="826" t="s">
        <v>3562</v>
      </c>
      <c r="L64" s="826" t="s">
        <v>3562</v>
      </c>
      <c r="M64" s="826" t="s">
        <v>3562</v>
      </c>
    </row>
    <row r="65" spans="1:13" ht="14.25" customHeight="1" x14ac:dyDescent="0.25">
      <c r="B65" s="1486"/>
      <c r="C65" s="1486"/>
      <c r="D65" s="1486"/>
      <c r="E65" s="827" t="s">
        <v>136</v>
      </c>
      <c r="F65" s="827" t="s">
        <v>136</v>
      </c>
      <c r="G65" s="1486"/>
      <c r="H65" s="1486"/>
      <c r="I65" s="1486"/>
      <c r="J65" s="851" t="s">
        <v>3334</v>
      </c>
      <c r="K65" s="851" t="s">
        <v>3335</v>
      </c>
      <c r="L65" s="851" t="s">
        <v>3336</v>
      </c>
      <c r="M65" s="851" t="s">
        <v>3337</v>
      </c>
    </row>
    <row r="66" spans="1:13" ht="14.25" customHeight="1" x14ac:dyDescent="0.25">
      <c r="A66" s="1491" t="s">
        <v>3338</v>
      </c>
      <c r="B66" s="1492" t="s">
        <v>1638</v>
      </c>
      <c r="C66" s="852" t="s">
        <v>3339</v>
      </c>
      <c r="D66" s="853" t="s">
        <v>3340</v>
      </c>
      <c r="E66" s="854">
        <v>506671.89854899998</v>
      </c>
      <c r="F66" s="854">
        <v>1092705.08678</v>
      </c>
      <c r="G66" s="852" t="s">
        <v>1689</v>
      </c>
      <c r="H66" s="853" t="s">
        <v>1689</v>
      </c>
      <c r="I66" s="853" t="s">
        <v>3341</v>
      </c>
      <c r="J66" s="855">
        <v>19.3</v>
      </c>
      <c r="K66" s="855">
        <v>19.3</v>
      </c>
      <c r="L66" s="855">
        <v>18</v>
      </c>
      <c r="M66" s="855">
        <v>19.899999999999999</v>
      </c>
    </row>
    <row r="67" spans="1:13" ht="14.25" customHeight="1" x14ac:dyDescent="0.25">
      <c r="A67" s="1474"/>
      <c r="B67" s="1477"/>
      <c r="C67" s="770" t="s">
        <v>3342</v>
      </c>
      <c r="D67" s="777" t="s">
        <v>3343</v>
      </c>
      <c r="E67" s="856">
        <v>499318.84782000002</v>
      </c>
      <c r="F67" s="856">
        <v>1087030.56436</v>
      </c>
      <c r="G67" s="770" t="s">
        <v>1689</v>
      </c>
      <c r="H67" s="777" t="s">
        <v>1689</v>
      </c>
      <c r="I67" s="777" t="s">
        <v>3344</v>
      </c>
      <c r="J67" s="857">
        <v>18.2</v>
      </c>
      <c r="K67" s="857">
        <v>16.899999999999999</v>
      </c>
      <c r="L67" s="857">
        <v>16.3</v>
      </c>
      <c r="M67" s="857">
        <v>17.899999999999999</v>
      </c>
    </row>
    <row r="68" spans="1:13" ht="14.25" customHeight="1" x14ac:dyDescent="0.25">
      <c r="A68" s="1474"/>
      <c r="B68" s="1477"/>
      <c r="C68" s="770" t="s">
        <v>3342</v>
      </c>
      <c r="D68" s="777" t="s">
        <v>3345</v>
      </c>
      <c r="E68" s="856">
        <v>505246</v>
      </c>
      <c r="F68" s="856">
        <v>1087450</v>
      </c>
      <c r="G68" s="770" t="s">
        <v>1689</v>
      </c>
      <c r="H68" s="777" t="s">
        <v>3346</v>
      </c>
      <c r="I68" s="777" t="s">
        <v>66</v>
      </c>
      <c r="J68" s="857">
        <v>21.7</v>
      </c>
      <c r="K68" s="857">
        <v>19.3</v>
      </c>
      <c r="L68" s="857">
        <v>19.2</v>
      </c>
      <c r="M68" s="857">
        <v>21.2</v>
      </c>
    </row>
    <row r="69" spans="1:13" ht="14.25" customHeight="1" x14ac:dyDescent="0.25">
      <c r="A69" s="1474"/>
      <c r="B69" s="1477"/>
      <c r="C69" s="770" t="s">
        <v>3347</v>
      </c>
      <c r="D69" s="777" t="s">
        <v>3348</v>
      </c>
      <c r="E69" s="856">
        <v>514164.19604399998</v>
      </c>
      <c r="F69" s="856">
        <v>1084516.13619</v>
      </c>
      <c r="G69" s="770" t="s">
        <v>1689</v>
      </c>
      <c r="H69" s="777" t="s">
        <v>1689</v>
      </c>
      <c r="I69" s="777" t="s">
        <v>3349</v>
      </c>
      <c r="J69" s="857">
        <v>22.4</v>
      </c>
      <c r="K69" s="857">
        <v>22.4</v>
      </c>
      <c r="L69" s="857">
        <v>20.9</v>
      </c>
      <c r="M69" s="857">
        <v>22.7</v>
      </c>
    </row>
    <row r="70" spans="1:13" ht="14.25" customHeight="1" x14ac:dyDescent="0.25">
      <c r="A70" s="1474"/>
      <c r="B70" s="1477"/>
      <c r="C70" s="770" t="s">
        <v>3350</v>
      </c>
      <c r="D70" s="777" t="s">
        <v>3351</v>
      </c>
      <c r="E70" s="856">
        <v>516802.37727400003</v>
      </c>
      <c r="F70" s="856">
        <v>1082233.6014099999</v>
      </c>
      <c r="G70" s="770" t="s">
        <v>1689</v>
      </c>
      <c r="H70" s="777" t="s">
        <v>3352</v>
      </c>
      <c r="I70" s="777" t="s">
        <v>3353</v>
      </c>
      <c r="J70" s="857">
        <v>20.100000000000001</v>
      </c>
      <c r="K70" s="857">
        <v>18.100000000000001</v>
      </c>
      <c r="L70" s="857">
        <v>18.100000000000001</v>
      </c>
      <c r="M70" s="857">
        <v>18.399999999999999</v>
      </c>
    </row>
    <row r="71" spans="1:13" ht="14.25" customHeight="1" x14ac:dyDescent="0.25">
      <c r="A71" s="1474"/>
      <c r="B71" s="1477"/>
      <c r="C71" s="770" t="s">
        <v>3354</v>
      </c>
      <c r="D71" s="777" t="s">
        <v>3355</v>
      </c>
      <c r="E71" s="856">
        <v>534974.92869600002</v>
      </c>
      <c r="F71" s="856">
        <v>1087583.00351</v>
      </c>
      <c r="G71" s="770" t="s">
        <v>1689</v>
      </c>
      <c r="H71" s="777" t="s">
        <v>3356</v>
      </c>
      <c r="I71" s="777" t="s">
        <v>3357</v>
      </c>
      <c r="J71" s="857">
        <v>23</v>
      </c>
      <c r="K71" s="857">
        <v>21.6</v>
      </c>
      <c r="L71" s="857">
        <v>21.1</v>
      </c>
      <c r="M71" s="857">
        <v>22.3</v>
      </c>
    </row>
    <row r="72" spans="1:13" ht="14.25" customHeight="1" x14ac:dyDescent="0.25">
      <c r="A72" s="1474"/>
      <c r="B72" s="1477"/>
      <c r="C72" s="770" t="s">
        <v>3358</v>
      </c>
      <c r="D72" s="777" t="s">
        <v>3359</v>
      </c>
      <c r="E72" s="856">
        <v>538084.02751199994</v>
      </c>
      <c r="F72" s="856">
        <v>1087094.59916</v>
      </c>
      <c r="G72" s="770" t="s">
        <v>1689</v>
      </c>
      <c r="H72" s="777" t="s">
        <v>1695</v>
      </c>
      <c r="I72" s="777" t="s">
        <v>3360</v>
      </c>
      <c r="J72" s="857">
        <v>23.8</v>
      </c>
      <c r="K72" s="857">
        <v>20.9</v>
      </c>
      <c r="L72" s="857">
        <v>22.7</v>
      </c>
      <c r="M72" s="857">
        <v>23.3</v>
      </c>
    </row>
    <row r="73" spans="1:13" ht="14.25" customHeight="1" x14ac:dyDescent="0.25">
      <c r="A73" s="1474"/>
      <c r="B73" s="1477"/>
      <c r="C73" s="770" t="s">
        <v>3361</v>
      </c>
      <c r="D73" s="777" t="s">
        <v>3362</v>
      </c>
      <c r="E73" s="856">
        <v>539801</v>
      </c>
      <c r="F73" s="856">
        <v>1091071</v>
      </c>
      <c r="G73" s="770" t="s">
        <v>1689</v>
      </c>
      <c r="H73" s="777" t="s">
        <v>1695</v>
      </c>
      <c r="I73" s="777" t="s">
        <v>3360</v>
      </c>
      <c r="J73" s="857">
        <v>26.1</v>
      </c>
      <c r="K73" s="857">
        <v>24.9</v>
      </c>
      <c r="L73" s="857">
        <v>24.9</v>
      </c>
      <c r="M73" s="857">
        <v>28.2</v>
      </c>
    </row>
    <row r="74" spans="1:13" ht="14.25" customHeight="1" x14ac:dyDescent="0.25">
      <c r="A74" s="1474"/>
      <c r="B74" s="1477"/>
      <c r="C74" s="770" t="s">
        <v>3363</v>
      </c>
      <c r="D74" s="777" t="s">
        <v>3364</v>
      </c>
      <c r="E74" s="856">
        <v>533672.54728499998</v>
      </c>
      <c r="F74" s="856">
        <v>1096155.5043899999</v>
      </c>
      <c r="G74" s="770" t="s">
        <v>1689</v>
      </c>
      <c r="H74" s="777" t="s">
        <v>1695</v>
      </c>
      <c r="I74" s="777" t="s">
        <v>1695</v>
      </c>
      <c r="J74" s="857">
        <v>22.7</v>
      </c>
      <c r="K74" s="857">
        <v>23.6</v>
      </c>
      <c r="L74" s="857">
        <v>23.3</v>
      </c>
      <c r="M74" s="857">
        <v>23.8</v>
      </c>
    </row>
    <row r="75" spans="1:13" ht="14.25" customHeight="1" x14ac:dyDescent="0.25">
      <c r="A75" s="1474"/>
      <c r="B75" s="1477"/>
      <c r="C75" s="770" t="s">
        <v>3365</v>
      </c>
      <c r="D75" s="777" t="s">
        <v>3366</v>
      </c>
      <c r="E75" s="856">
        <v>515725.17498800001</v>
      </c>
      <c r="F75" s="856">
        <v>1088402.9497799999</v>
      </c>
      <c r="G75" s="770" t="s">
        <v>1689</v>
      </c>
      <c r="H75" s="777" t="s">
        <v>3352</v>
      </c>
      <c r="I75" s="777" t="s">
        <v>3352</v>
      </c>
      <c r="J75" s="857">
        <v>24.4</v>
      </c>
      <c r="K75" s="857">
        <v>22.9</v>
      </c>
      <c r="L75" s="857">
        <v>21.7</v>
      </c>
      <c r="M75" s="857">
        <v>24.1</v>
      </c>
    </row>
    <row r="76" spans="1:13" ht="14.25" customHeight="1" x14ac:dyDescent="0.25">
      <c r="A76" s="1474"/>
      <c r="B76" s="1477"/>
      <c r="C76" s="770" t="s">
        <v>1640</v>
      </c>
      <c r="D76" s="777" t="s">
        <v>3367</v>
      </c>
      <c r="E76" s="856">
        <v>538321</v>
      </c>
      <c r="F76" s="856">
        <v>1094946</v>
      </c>
      <c r="G76" s="770" t="s">
        <v>1689</v>
      </c>
      <c r="H76" s="777" t="s">
        <v>1695</v>
      </c>
      <c r="I76" s="777" t="s">
        <v>1695</v>
      </c>
      <c r="J76" s="857">
        <v>25.3</v>
      </c>
      <c r="K76" s="857">
        <v>24.2</v>
      </c>
      <c r="L76" s="857">
        <v>23.7</v>
      </c>
      <c r="M76" s="857">
        <v>22.9</v>
      </c>
    </row>
    <row r="77" spans="1:13" ht="14.25" customHeight="1" x14ac:dyDescent="0.25">
      <c r="A77" s="1474"/>
      <c r="B77" s="1477"/>
      <c r="C77" s="770" t="s">
        <v>1640</v>
      </c>
      <c r="D77" s="777" t="s">
        <v>3368</v>
      </c>
      <c r="E77" s="856">
        <v>551179</v>
      </c>
      <c r="F77" s="856">
        <v>1117583</v>
      </c>
      <c r="G77" s="777" t="s">
        <v>3369</v>
      </c>
      <c r="H77" s="777" t="s">
        <v>1697</v>
      </c>
      <c r="I77" s="777" t="s">
        <v>3370</v>
      </c>
      <c r="J77" s="857">
        <v>26</v>
      </c>
      <c r="K77" s="857">
        <v>22.3</v>
      </c>
      <c r="L77" s="857">
        <v>25.8</v>
      </c>
      <c r="M77" s="857">
        <v>24.4</v>
      </c>
    </row>
    <row r="78" spans="1:13" ht="14.25" customHeight="1" x14ac:dyDescent="0.25">
      <c r="A78" s="1474"/>
      <c r="B78" s="1478"/>
      <c r="C78" s="858" t="s">
        <v>1640</v>
      </c>
      <c r="D78" s="859" t="s">
        <v>3371</v>
      </c>
      <c r="E78" s="859">
        <v>555993</v>
      </c>
      <c r="F78" s="859">
        <v>1125844</v>
      </c>
      <c r="G78" s="859" t="s">
        <v>3369</v>
      </c>
      <c r="H78" s="858" t="s">
        <v>1697</v>
      </c>
      <c r="I78" s="859" t="s">
        <v>3370</v>
      </c>
      <c r="J78" s="860">
        <v>24.2</v>
      </c>
      <c r="K78" s="860">
        <v>24.1</v>
      </c>
      <c r="L78" s="860">
        <v>25.4</v>
      </c>
      <c r="M78" s="860">
        <v>25.4</v>
      </c>
    </row>
    <row r="79" spans="1:13" ht="14.25" customHeight="1" x14ac:dyDescent="0.25">
      <c r="A79" s="1474"/>
      <c r="B79" s="1493" t="s">
        <v>3372</v>
      </c>
      <c r="C79" s="784" t="s">
        <v>3281</v>
      </c>
      <c r="D79" s="761" t="s">
        <v>3373</v>
      </c>
      <c r="E79" s="761">
        <v>564448</v>
      </c>
      <c r="F79" s="761">
        <v>1114320</v>
      </c>
      <c r="G79" s="761" t="s">
        <v>3369</v>
      </c>
      <c r="H79" s="761" t="s">
        <v>1696</v>
      </c>
      <c r="I79" s="761" t="s">
        <v>3374</v>
      </c>
      <c r="J79" s="861">
        <v>27.7</v>
      </c>
      <c r="K79" s="861">
        <v>24.2</v>
      </c>
      <c r="L79" s="861">
        <v>25.7</v>
      </c>
      <c r="M79" s="861">
        <v>26.4</v>
      </c>
    </row>
    <row r="80" spans="1:13" ht="14.25" customHeight="1" x14ac:dyDescent="0.25">
      <c r="A80" s="1474"/>
      <c r="B80" s="1480"/>
      <c r="C80" s="784" t="s">
        <v>3375</v>
      </c>
      <c r="D80" s="761" t="s">
        <v>3376</v>
      </c>
      <c r="E80" s="761">
        <v>569791</v>
      </c>
      <c r="F80" s="761">
        <v>1121546</v>
      </c>
      <c r="G80" s="761" t="s">
        <v>3369</v>
      </c>
      <c r="H80" s="761" t="s">
        <v>1697</v>
      </c>
      <c r="I80" s="761" t="s">
        <v>3377</v>
      </c>
      <c r="J80" s="861">
        <v>28.6</v>
      </c>
      <c r="K80" s="861">
        <v>25</v>
      </c>
      <c r="L80" s="861">
        <v>26.3</v>
      </c>
      <c r="M80" s="861">
        <v>27.7</v>
      </c>
    </row>
    <row r="81" spans="1:13" ht="14.25" customHeight="1" x14ac:dyDescent="0.25">
      <c r="A81" s="1474"/>
      <c r="B81" s="1480"/>
      <c r="C81" s="784" t="s">
        <v>3281</v>
      </c>
      <c r="D81" s="761" t="s">
        <v>3378</v>
      </c>
      <c r="E81" s="761">
        <v>569864</v>
      </c>
      <c r="F81" s="761">
        <v>1121460</v>
      </c>
      <c r="G81" s="761" t="s">
        <v>3369</v>
      </c>
      <c r="H81" s="761" t="s">
        <v>1696</v>
      </c>
      <c r="I81" s="761" t="s">
        <v>3374</v>
      </c>
      <c r="J81" s="861">
        <v>28.6</v>
      </c>
      <c r="K81" s="861">
        <v>28.2</v>
      </c>
      <c r="L81" s="861">
        <v>27.2</v>
      </c>
      <c r="M81" s="861">
        <v>28.7</v>
      </c>
    </row>
    <row r="82" spans="1:13" ht="14.25" customHeight="1" x14ac:dyDescent="0.25">
      <c r="A82" s="1474"/>
      <c r="B82" s="1494" t="s">
        <v>3379</v>
      </c>
      <c r="C82" s="862" t="s">
        <v>3380</v>
      </c>
      <c r="D82" s="863" t="s">
        <v>3381</v>
      </c>
      <c r="E82" s="864">
        <v>591520.71426963026</v>
      </c>
      <c r="F82" s="864">
        <v>1099004.6167526627</v>
      </c>
      <c r="G82" s="863" t="s">
        <v>3369</v>
      </c>
      <c r="H82" s="863" t="s">
        <v>3369</v>
      </c>
      <c r="I82" s="863" t="s">
        <v>3382</v>
      </c>
      <c r="J82" s="865">
        <v>25.4</v>
      </c>
      <c r="K82" s="865">
        <v>24.6</v>
      </c>
      <c r="L82" s="865">
        <v>25.8</v>
      </c>
      <c r="M82" s="865">
        <v>25.9</v>
      </c>
    </row>
    <row r="83" spans="1:13" ht="14.25" customHeight="1" x14ac:dyDescent="0.25">
      <c r="A83" s="1474"/>
      <c r="B83" s="1477"/>
      <c r="C83" s="770" t="s">
        <v>3383</v>
      </c>
      <c r="D83" s="777" t="s">
        <v>3384</v>
      </c>
      <c r="E83" s="856">
        <v>595924.74767325248</v>
      </c>
      <c r="F83" s="856">
        <v>1104968.4121655016</v>
      </c>
      <c r="G83" s="777" t="s">
        <v>3369</v>
      </c>
      <c r="H83" s="777" t="s">
        <v>3369</v>
      </c>
      <c r="I83" s="777" t="s">
        <v>3382</v>
      </c>
      <c r="J83" s="857">
        <v>26.2</v>
      </c>
      <c r="K83" s="857">
        <v>26.6</v>
      </c>
      <c r="L83" s="857">
        <v>28.3</v>
      </c>
      <c r="M83" s="857">
        <v>27.6</v>
      </c>
    </row>
    <row r="84" spans="1:13" ht="14.25" customHeight="1" x14ac:dyDescent="0.25">
      <c r="A84" s="1474"/>
      <c r="B84" s="1477"/>
      <c r="C84" s="770" t="s">
        <v>3385</v>
      </c>
      <c r="D84" s="777" t="s">
        <v>3386</v>
      </c>
      <c r="E84" s="856">
        <v>602652.52525066072</v>
      </c>
      <c r="F84" s="856">
        <v>1100493.3765315467</v>
      </c>
      <c r="G84" s="777" t="s">
        <v>3369</v>
      </c>
      <c r="H84" s="777" t="s">
        <v>3369</v>
      </c>
      <c r="I84" s="777" t="s">
        <v>3387</v>
      </c>
      <c r="J84" s="857">
        <v>26.2</v>
      </c>
      <c r="K84" s="857">
        <v>26.7</v>
      </c>
      <c r="L84" s="857">
        <v>26</v>
      </c>
      <c r="M84" s="857">
        <v>27</v>
      </c>
    </row>
    <row r="85" spans="1:13" ht="14.25" customHeight="1" x14ac:dyDescent="0.25">
      <c r="A85" s="1474"/>
      <c r="B85" s="1482"/>
      <c r="C85" s="771" t="s">
        <v>3385</v>
      </c>
      <c r="D85" s="866" t="s">
        <v>3388</v>
      </c>
      <c r="E85" s="867">
        <v>604923.94574288733</v>
      </c>
      <c r="F85" s="867">
        <v>1104152.7542006073</v>
      </c>
      <c r="G85" s="866" t="s">
        <v>3369</v>
      </c>
      <c r="H85" s="866" t="s">
        <v>3369</v>
      </c>
      <c r="I85" s="866" t="s">
        <v>3369</v>
      </c>
      <c r="J85" s="868">
        <v>26.5</v>
      </c>
      <c r="K85" s="868">
        <v>26.6</v>
      </c>
      <c r="L85" s="868">
        <v>25.9</v>
      </c>
      <c r="M85" s="868">
        <v>27.4</v>
      </c>
    </row>
    <row r="86" spans="1:13" ht="14.25" customHeight="1" x14ac:dyDescent="0.25">
      <c r="A86" s="1474"/>
      <c r="B86" s="1493" t="s">
        <v>3389</v>
      </c>
      <c r="C86" s="784" t="s">
        <v>3390</v>
      </c>
      <c r="D86" s="761" t="s">
        <v>3391</v>
      </c>
      <c r="E86" s="783">
        <v>606552.14130791917</v>
      </c>
      <c r="F86" s="783">
        <v>1095138.5711386923</v>
      </c>
      <c r="G86" s="761" t="s">
        <v>3369</v>
      </c>
      <c r="H86" s="761" t="s">
        <v>3369</v>
      </c>
      <c r="I86" s="761" t="s">
        <v>3387</v>
      </c>
      <c r="J86" s="861">
        <v>27</v>
      </c>
      <c r="K86" s="861">
        <v>28.3</v>
      </c>
      <c r="L86" s="861">
        <v>27.3</v>
      </c>
      <c r="M86" s="861">
        <v>27</v>
      </c>
    </row>
    <row r="87" spans="1:13" ht="14.25" customHeight="1" x14ac:dyDescent="0.25">
      <c r="A87" s="1474"/>
      <c r="B87" s="1480"/>
      <c r="C87" s="784" t="s">
        <v>3287</v>
      </c>
      <c r="D87" s="761" t="s">
        <v>3392</v>
      </c>
      <c r="E87" s="783">
        <v>608827.68570771674</v>
      </c>
      <c r="F87" s="783">
        <v>1092270.7315434166</v>
      </c>
      <c r="G87" s="761" t="s">
        <v>3369</v>
      </c>
      <c r="H87" s="761" t="s">
        <v>3369</v>
      </c>
      <c r="I87" s="761" t="s">
        <v>3387</v>
      </c>
      <c r="J87" s="861">
        <v>25</v>
      </c>
      <c r="K87" s="861">
        <v>29.8</v>
      </c>
      <c r="L87" s="861">
        <v>27.2</v>
      </c>
      <c r="M87" s="861">
        <v>27.7</v>
      </c>
    </row>
    <row r="88" spans="1:13" ht="14.25" customHeight="1" x14ac:dyDescent="0.25">
      <c r="A88" s="1474"/>
      <c r="B88" s="1480"/>
      <c r="C88" s="784" t="s">
        <v>3287</v>
      </c>
      <c r="D88" s="761" t="s">
        <v>3393</v>
      </c>
      <c r="E88" s="783">
        <v>611005.1219393136</v>
      </c>
      <c r="F88" s="783">
        <v>1094210.1141867936</v>
      </c>
      <c r="G88" s="761" t="s">
        <v>3369</v>
      </c>
      <c r="H88" s="761" t="s">
        <v>3369</v>
      </c>
      <c r="I88" s="761" t="s">
        <v>3387</v>
      </c>
      <c r="J88" s="861">
        <v>25.6</v>
      </c>
      <c r="K88" s="861">
        <v>28.9</v>
      </c>
      <c r="L88" s="861">
        <v>29.9</v>
      </c>
      <c r="M88" s="861">
        <v>28</v>
      </c>
    </row>
    <row r="89" spans="1:13" ht="14.25" customHeight="1" x14ac:dyDescent="0.25">
      <c r="A89" s="1474"/>
      <c r="B89" s="1480"/>
      <c r="C89" s="784" t="s">
        <v>3394</v>
      </c>
      <c r="D89" s="761" t="s">
        <v>3395</v>
      </c>
      <c r="E89" s="783">
        <v>615309.394813983</v>
      </c>
      <c r="F89" s="783">
        <v>1089459.641124723</v>
      </c>
      <c r="G89" s="761" t="s">
        <v>3369</v>
      </c>
      <c r="H89" s="761" t="s">
        <v>3369</v>
      </c>
      <c r="I89" s="761" t="s">
        <v>3387</v>
      </c>
      <c r="J89" s="861" t="s">
        <v>3333</v>
      </c>
      <c r="K89" s="861" t="s">
        <v>3333</v>
      </c>
      <c r="L89" s="861" t="s">
        <v>3333</v>
      </c>
      <c r="M89" s="861" t="s">
        <v>3333</v>
      </c>
    </row>
    <row r="90" spans="1:13" ht="14.25" customHeight="1" x14ac:dyDescent="0.25">
      <c r="A90" s="1474"/>
      <c r="B90" s="1494" t="s">
        <v>1696</v>
      </c>
      <c r="C90" s="862" t="s">
        <v>3283</v>
      </c>
      <c r="D90" s="863" t="s">
        <v>3396</v>
      </c>
      <c r="E90" s="864">
        <v>584311</v>
      </c>
      <c r="F90" s="864">
        <v>1119663</v>
      </c>
      <c r="G90" s="863" t="s">
        <v>3369</v>
      </c>
      <c r="H90" s="863" t="s">
        <v>1696</v>
      </c>
      <c r="I90" s="863" t="s">
        <v>1696</v>
      </c>
      <c r="J90" s="865">
        <v>25.1</v>
      </c>
      <c r="K90" s="865">
        <v>23</v>
      </c>
      <c r="L90" s="865">
        <v>25</v>
      </c>
      <c r="M90" s="865">
        <v>28.7</v>
      </c>
    </row>
    <row r="91" spans="1:13" ht="14.25" customHeight="1" x14ac:dyDescent="0.25">
      <c r="A91" s="1474"/>
      <c r="B91" s="1477"/>
      <c r="C91" s="770" t="s">
        <v>3283</v>
      </c>
      <c r="D91" s="777" t="s">
        <v>3397</v>
      </c>
      <c r="E91" s="856">
        <v>587660</v>
      </c>
      <c r="F91" s="856">
        <v>1119040</v>
      </c>
      <c r="G91" s="777" t="s">
        <v>3369</v>
      </c>
      <c r="H91" s="777" t="s">
        <v>1696</v>
      </c>
      <c r="I91" s="777" t="s">
        <v>1696</v>
      </c>
      <c r="J91" s="857">
        <v>27.2</v>
      </c>
      <c r="K91" s="857">
        <v>23.5</v>
      </c>
      <c r="L91" s="857">
        <v>24.2</v>
      </c>
      <c r="M91" s="857">
        <v>23.5</v>
      </c>
    </row>
    <row r="92" spans="1:13" ht="14.25" customHeight="1" x14ac:dyDescent="0.25">
      <c r="A92" s="1474"/>
      <c r="B92" s="1477"/>
      <c r="C92" s="770" t="s">
        <v>3283</v>
      </c>
      <c r="D92" s="777" t="s">
        <v>3398</v>
      </c>
      <c r="E92" s="856">
        <v>579394</v>
      </c>
      <c r="F92" s="856">
        <v>1114132</v>
      </c>
      <c r="G92" s="777" t="s">
        <v>3369</v>
      </c>
      <c r="H92" s="777" t="s">
        <v>1696</v>
      </c>
      <c r="I92" s="777" t="s">
        <v>1696</v>
      </c>
      <c r="J92" s="857">
        <v>27.4</v>
      </c>
      <c r="K92" s="857">
        <v>23</v>
      </c>
      <c r="L92" s="857">
        <v>24</v>
      </c>
      <c r="M92" s="857">
        <v>23.8</v>
      </c>
    </row>
    <row r="93" spans="1:13" ht="14.25" customHeight="1" x14ac:dyDescent="0.25">
      <c r="A93" s="1474"/>
      <c r="B93" s="1477"/>
      <c r="C93" s="770" t="s">
        <v>3399</v>
      </c>
      <c r="D93" s="777" t="s">
        <v>3400</v>
      </c>
      <c r="E93" s="856">
        <v>568897</v>
      </c>
      <c r="F93" s="856">
        <v>1112449</v>
      </c>
      <c r="G93" s="777" t="s">
        <v>3369</v>
      </c>
      <c r="H93" s="777" t="s">
        <v>1696</v>
      </c>
      <c r="I93" s="777" t="s">
        <v>3374</v>
      </c>
      <c r="J93" s="857">
        <v>27</v>
      </c>
      <c r="K93" s="857">
        <v>25</v>
      </c>
      <c r="L93" s="857">
        <v>29.2</v>
      </c>
      <c r="M93" s="857">
        <v>23.5</v>
      </c>
    </row>
    <row r="94" spans="1:13" ht="14.25" customHeight="1" x14ac:dyDescent="0.25">
      <c r="A94" s="1474"/>
      <c r="B94" s="1477"/>
      <c r="C94" s="770" t="s">
        <v>3274</v>
      </c>
      <c r="D94" s="777" t="s">
        <v>3401</v>
      </c>
      <c r="E94" s="856">
        <v>576526</v>
      </c>
      <c r="F94" s="856">
        <v>1105216</v>
      </c>
      <c r="G94" s="777" t="s">
        <v>3369</v>
      </c>
      <c r="H94" s="777" t="s">
        <v>1696</v>
      </c>
      <c r="I94" s="777" t="s">
        <v>1696</v>
      </c>
      <c r="J94" s="857">
        <v>24.9</v>
      </c>
      <c r="K94" s="857">
        <v>24.1</v>
      </c>
      <c r="L94" s="857">
        <v>23.6</v>
      </c>
      <c r="M94" s="857">
        <v>24.6</v>
      </c>
    </row>
    <row r="95" spans="1:13" ht="14.25" customHeight="1" x14ac:dyDescent="0.25">
      <c r="A95" s="1474"/>
      <c r="B95" s="1477"/>
      <c r="C95" s="770" t="s">
        <v>3274</v>
      </c>
      <c r="D95" s="777" t="s">
        <v>3402</v>
      </c>
      <c r="E95" s="856">
        <v>572276</v>
      </c>
      <c r="F95" s="856">
        <v>1101262</v>
      </c>
      <c r="G95" s="777" t="s">
        <v>3369</v>
      </c>
      <c r="H95" s="777" t="s">
        <v>1696</v>
      </c>
      <c r="I95" s="777" t="s">
        <v>1696</v>
      </c>
      <c r="J95" s="857">
        <v>22.7</v>
      </c>
      <c r="K95" s="857">
        <v>22.3</v>
      </c>
      <c r="L95" s="857">
        <v>25.5</v>
      </c>
      <c r="M95" s="857">
        <v>22.6</v>
      </c>
    </row>
    <row r="96" spans="1:13" ht="14.25" customHeight="1" x14ac:dyDescent="0.25">
      <c r="A96" s="1474"/>
      <c r="B96" s="1477"/>
      <c r="C96" s="770" t="s">
        <v>3274</v>
      </c>
      <c r="D96" s="777" t="s">
        <v>3403</v>
      </c>
      <c r="E96" s="856">
        <v>570379</v>
      </c>
      <c r="F96" s="856">
        <v>1083192</v>
      </c>
      <c r="G96" s="770" t="s">
        <v>1689</v>
      </c>
      <c r="H96" s="777" t="s">
        <v>1695</v>
      </c>
      <c r="I96" s="777" t="s">
        <v>3404</v>
      </c>
      <c r="J96" s="857">
        <v>24.1</v>
      </c>
      <c r="K96" s="857">
        <v>22.8</v>
      </c>
      <c r="L96" s="857">
        <v>20.399999999999999</v>
      </c>
      <c r="M96" s="857" t="s">
        <v>3333</v>
      </c>
    </row>
    <row r="97" spans="1:13" ht="14.25" customHeight="1" x14ac:dyDescent="0.25">
      <c r="A97" s="1474"/>
      <c r="B97" s="1482"/>
      <c r="C97" s="771" t="s">
        <v>3274</v>
      </c>
      <c r="D97" s="866" t="s">
        <v>3405</v>
      </c>
      <c r="E97" s="867">
        <v>569987</v>
      </c>
      <c r="F97" s="867">
        <v>1082807</v>
      </c>
      <c r="G97" s="771" t="s">
        <v>1689</v>
      </c>
      <c r="H97" s="866" t="s">
        <v>1695</v>
      </c>
      <c r="I97" s="866" t="s">
        <v>3404</v>
      </c>
      <c r="J97" s="868">
        <v>24.5</v>
      </c>
      <c r="K97" s="868">
        <v>21.7</v>
      </c>
      <c r="L97" s="868">
        <v>21.2</v>
      </c>
      <c r="M97" s="868" t="s">
        <v>3333</v>
      </c>
    </row>
    <row r="98" spans="1:13" ht="14.25" customHeight="1" x14ac:dyDescent="0.25">
      <c r="A98" s="1474"/>
      <c r="B98" s="1493" t="s">
        <v>1632</v>
      </c>
      <c r="C98" s="784" t="s">
        <v>3279</v>
      </c>
      <c r="D98" s="761" t="s">
        <v>3406</v>
      </c>
      <c r="E98" s="783">
        <v>553952.78625700006</v>
      </c>
      <c r="F98" s="783">
        <v>1086598.7197799999</v>
      </c>
      <c r="G98" s="784" t="s">
        <v>1689</v>
      </c>
      <c r="H98" s="761" t="s">
        <v>1695</v>
      </c>
      <c r="I98" s="761" t="s">
        <v>3407</v>
      </c>
      <c r="J98" s="861">
        <v>20.7</v>
      </c>
      <c r="K98" s="861">
        <v>20.3</v>
      </c>
      <c r="L98" s="861">
        <v>21.4</v>
      </c>
      <c r="M98" s="861">
        <v>20.8</v>
      </c>
    </row>
    <row r="99" spans="1:13" ht="14.25" customHeight="1" x14ac:dyDescent="0.25">
      <c r="A99" s="1474"/>
      <c r="B99" s="1480"/>
      <c r="C99" s="784" t="s">
        <v>3279</v>
      </c>
      <c r="D99" s="761" t="s">
        <v>3408</v>
      </c>
      <c r="E99" s="783">
        <v>549561.67938325589</v>
      </c>
      <c r="F99" s="783">
        <v>1104203.6085808857</v>
      </c>
      <c r="G99" s="784" t="s">
        <v>1689</v>
      </c>
      <c r="H99" s="761" t="s">
        <v>1695</v>
      </c>
      <c r="I99" s="761" t="s">
        <v>3409</v>
      </c>
      <c r="J99" s="861">
        <v>24.2</v>
      </c>
      <c r="K99" s="861">
        <v>24.4</v>
      </c>
      <c r="L99" s="861">
        <v>24.4</v>
      </c>
      <c r="M99" s="861">
        <v>24.2</v>
      </c>
    </row>
    <row r="100" spans="1:13" ht="14.25" customHeight="1" x14ac:dyDescent="0.25">
      <c r="A100" s="1474"/>
      <c r="B100" s="1480"/>
      <c r="C100" s="784" t="s">
        <v>3410</v>
      </c>
      <c r="D100" s="761" t="s">
        <v>3411</v>
      </c>
      <c r="E100" s="783">
        <v>561423.24358003505</v>
      </c>
      <c r="F100" s="783">
        <v>1122417.3554679255</v>
      </c>
      <c r="G100" s="761" t="s">
        <v>3369</v>
      </c>
      <c r="H100" s="761" t="s">
        <v>1697</v>
      </c>
      <c r="I100" s="761" t="s">
        <v>1697</v>
      </c>
      <c r="J100" s="861">
        <v>23.1</v>
      </c>
      <c r="K100" s="861">
        <v>22.4</v>
      </c>
      <c r="L100" s="861">
        <v>25.3</v>
      </c>
      <c r="M100" s="861">
        <v>22.8</v>
      </c>
    </row>
    <row r="101" spans="1:13" ht="14.25" customHeight="1" x14ac:dyDescent="0.25">
      <c r="A101" s="1474"/>
      <c r="B101" s="1480"/>
      <c r="C101" s="784" t="s">
        <v>3279</v>
      </c>
      <c r="D101" s="761" t="s">
        <v>3412</v>
      </c>
      <c r="E101" s="783">
        <v>556395</v>
      </c>
      <c r="F101" s="783">
        <v>1116515</v>
      </c>
      <c r="G101" s="761" t="s">
        <v>3369</v>
      </c>
      <c r="H101" s="761" t="s">
        <v>1697</v>
      </c>
      <c r="I101" s="761" t="s">
        <v>3377</v>
      </c>
      <c r="J101" s="861">
        <v>26</v>
      </c>
      <c r="K101" s="861">
        <v>22.3</v>
      </c>
      <c r="L101" s="861">
        <v>22.8</v>
      </c>
      <c r="M101" s="861" t="s">
        <v>3333</v>
      </c>
    </row>
    <row r="102" spans="1:13" ht="14.25" customHeight="1" x14ac:dyDescent="0.25">
      <c r="A102" s="1474"/>
      <c r="B102" s="1480"/>
      <c r="C102" s="784" t="s">
        <v>3279</v>
      </c>
      <c r="D102" s="761" t="s">
        <v>3413</v>
      </c>
      <c r="E102" s="783">
        <v>559157</v>
      </c>
      <c r="F102" s="783">
        <v>1118911</v>
      </c>
      <c r="G102" s="761" t="s">
        <v>3369</v>
      </c>
      <c r="H102" s="761" t="s">
        <v>1697</v>
      </c>
      <c r="I102" s="761" t="s">
        <v>3377</v>
      </c>
      <c r="J102" s="861">
        <v>27.5</v>
      </c>
      <c r="K102" s="861">
        <v>23.7</v>
      </c>
      <c r="L102" s="861">
        <v>23.7</v>
      </c>
      <c r="M102" s="861">
        <v>24.1</v>
      </c>
    </row>
    <row r="103" spans="1:13" ht="14.25" customHeight="1" x14ac:dyDescent="0.25">
      <c r="A103" s="1474"/>
      <c r="B103" s="1480"/>
      <c r="C103" s="784" t="s">
        <v>3279</v>
      </c>
      <c r="D103" s="761" t="s">
        <v>3414</v>
      </c>
      <c r="E103" s="783">
        <v>573103</v>
      </c>
      <c r="F103" s="783">
        <v>1128204</v>
      </c>
      <c r="G103" s="761" t="s">
        <v>3369</v>
      </c>
      <c r="H103" s="761" t="s">
        <v>1697</v>
      </c>
      <c r="I103" s="761" t="s">
        <v>3377</v>
      </c>
      <c r="J103" s="861">
        <v>27.4</v>
      </c>
      <c r="K103" s="861">
        <v>24.5</v>
      </c>
      <c r="L103" s="861">
        <v>25.2</v>
      </c>
      <c r="M103" s="861">
        <v>22.8</v>
      </c>
    </row>
    <row r="104" spans="1:13" ht="14.25" customHeight="1" x14ac:dyDescent="0.25">
      <c r="A104" s="1474"/>
      <c r="B104" s="1480"/>
      <c r="C104" s="784" t="s">
        <v>3279</v>
      </c>
      <c r="D104" s="761" t="s">
        <v>3415</v>
      </c>
      <c r="E104" s="783">
        <v>573104</v>
      </c>
      <c r="F104" s="783">
        <v>1128204</v>
      </c>
      <c r="G104" s="761" t="s">
        <v>3369</v>
      </c>
      <c r="H104" s="761" t="s">
        <v>1697</v>
      </c>
      <c r="I104" s="761" t="s">
        <v>3377</v>
      </c>
      <c r="J104" s="861" t="s">
        <v>3333</v>
      </c>
      <c r="K104" s="861" t="s">
        <v>3333</v>
      </c>
      <c r="L104" s="861" t="s">
        <v>3333</v>
      </c>
      <c r="M104" s="861">
        <v>21.8</v>
      </c>
    </row>
    <row r="105" spans="1:13" ht="14.25" customHeight="1" x14ac:dyDescent="0.25">
      <c r="A105" s="1474"/>
      <c r="B105" s="1494" t="s">
        <v>3416</v>
      </c>
      <c r="C105" s="862" t="s">
        <v>3289</v>
      </c>
      <c r="D105" s="863" t="s">
        <v>3417</v>
      </c>
      <c r="E105" s="864">
        <v>600425.51656381693</v>
      </c>
      <c r="F105" s="864">
        <v>1096342.995986542</v>
      </c>
      <c r="G105" s="863" t="s">
        <v>3369</v>
      </c>
      <c r="H105" s="863" t="s">
        <v>3369</v>
      </c>
      <c r="I105" s="863" t="s">
        <v>3387</v>
      </c>
      <c r="J105" s="865">
        <v>26.3</v>
      </c>
      <c r="K105" s="865">
        <v>31</v>
      </c>
      <c r="L105" s="865">
        <v>30.9</v>
      </c>
      <c r="M105" s="865">
        <v>28.9</v>
      </c>
    </row>
    <row r="106" spans="1:13" ht="14.25" customHeight="1" x14ac:dyDescent="0.25">
      <c r="A106" s="1474"/>
      <c r="B106" s="1482"/>
      <c r="C106" s="771" t="s">
        <v>3289</v>
      </c>
      <c r="D106" s="866" t="s">
        <v>3418</v>
      </c>
      <c r="E106" s="867">
        <v>607646.82591882814</v>
      </c>
      <c r="F106" s="867">
        <v>1096504.2731407266</v>
      </c>
      <c r="G106" s="866" t="s">
        <v>3369</v>
      </c>
      <c r="H106" s="866" t="s">
        <v>3369</v>
      </c>
      <c r="I106" s="866" t="s">
        <v>3387</v>
      </c>
      <c r="J106" s="868">
        <v>24.5</v>
      </c>
      <c r="K106" s="868">
        <v>24.1</v>
      </c>
      <c r="L106" s="868">
        <v>23.8</v>
      </c>
      <c r="M106" s="868">
        <v>24.7</v>
      </c>
    </row>
    <row r="107" spans="1:13" ht="14.25" customHeight="1" x14ac:dyDescent="0.25">
      <c r="A107" s="1474"/>
      <c r="B107" s="1493" t="s">
        <v>3419</v>
      </c>
      <c r="C107" s="784" t="s">
        <v>3420</v>
      </c>
      <c r="D107" s="761" t="s">
        <v>3421</v>
      </c>
      <c r="E107" s="783">
        <v>592527.17399299995</v>
      </c>
      <c r="F107" s="783">
        <v>1075888.68053</v>
      </c>
      <c r="G107" s="784" t="s">
        <v>3369</v>
      </c>
      <c r="H107" s="761" t="s">
        <v>3369</v>
      </c>
      <c r="I107" s="761" t="s">
        <v>3422</v>
      </c>
      <c r="J107" s="861">
        <v>25.2</v>
      </c>
      <c r="K107" s="861">
        <v>25.2</v>
      </c>
      <c r="L107" s="861">
        <v>25.8</v>
      </c>
      <c r="M107" s="861">
        <v>27.8</v>
      </c>
    </row>
    <row r="108" spans="1:13" ht="14.25" customHeight="1" x14ac:dyDescent="0.25">
      <c r="A108" s="1474"/>
      <c r="B108" s="1480"/>
      <c r="C108" s="784" t="s">
        <v>3423</v>
      </c>
      <c r="D108" s="761" t="s">
        <v>3424</v>
      </c>
      <c r="E108" s="783">
        <v>597935.684289</v>
      </c>
      <c r="F108" s="783">
        <v>1075672.9735900001</v>
      </c>
      <c r="G108" s="784" t="s">
        <v>3369</v>
      </c>
      <c r="H108" s="761" t="s">
        <v>3369</v>
      </c>
      <c r="I108" s="761" t="s">
        <v>3422</v>
      </c>
      <c r="J108" s="861">
        <v>24.1</v>
      </c>
      <c r="K108" s="861">
        <v>22.2</v>
      </c>
      <c r="L108" s="861">
        <v>22.9</v>
      </c>
      <c r="M108" s="861">
        <v>24.9</v>
      </c>
    </row>
    <row r="109" spans="1:13" ht="14.25" customHeight="1" x14ac:dyDescent="0.25">
      <c r="A109" s="1474"/>
      <c r="B109" s="1480"/>
      <c r="C109" s="784" t="s">
        <v>3423</v>
      </c>
      <c r="D109" s="761" t="s">
        <v>3425</v>
      </c>
      <c r="E109" s="783">
        <v>615149.50571000006</v>
      </c>
      <c r="F109" s="783">
        <v>1078051.2324600001</v>
      </c>
      <c r="G109" s="784" t="s">
        <v>3369</v>
      </c>
      <c r="H109" s="761" t="s">
        <v>3369</v>
      </c>
      <c r="I109" s="761" t="s">
        <v>3422</v>
      </c>
      <c r="J109" s="861">
        <v>26.3</v>
      </c>
      <c r="K109" s="861">
        <v>23.3</v>
      </c>
      <c r="L109" s="861">
        <v>25.6</v>
      </c>
      <c r="M109" s="861">
        <v>27.5</v>
      </c>
    </row>
    <row r="110" spans="1:13" ht="14.25" customHeight="1" x14ac:dyDescent="0.25">
      <c r="A110" s="1474"/>
      <c r="B110" s="1480"/>
      <c r="C110" s="784" t="s">
        <v>3423</v>
      </c>
      <c r="D110" s="761" t="s">
        <v>3426</v>
      </c>
      <c r="E110" s="783">
        <v>619158.21645099996</v>
      </c>
      <c r="F110" s="783">
        <v>1082458.2407500001</v>
      </c>
      <c r="G110" s="784" t="s">
        <v>3369</v>
      </c>
      <c r="H110" s="761" t="s">
        <v>3369</v>
      </c>
      <c r="I110" s="761" t="s">
        <v>3422</v>
      </c>
      <c r="J110" s="861">
        <v>30.1</v>
      </c>
      <c r="K110" s="861">
        <v>26</v>
      </c>
      <c r="L110" s="861">
        <v>24.8</v>
      </c>
      <c r="M110" s="861">
        <v>29</v>
      </c>
    </row>
    <row r="111" spans="1:13" ht="14.25" customHeight="1" x14ac:dyDescent="0.25">
      <c r="A111" s="1474"/>
      <c r="B111" s="1494" t="s">
        <v>1678</v>
      </c>
      <c r="C111" s="862" t="s">
        <v>3235</v>
      </c>
      <c r="D111" s="863" t="s">
        <v>3427</v>
      </c>
      <c r="E111" s="864">
        <v>624974.12809500005</v>
      </c>
      <c r="F111" s="864">
        <v>1062379.17001</v>
      </c>
      <c r="G111" s="863" t="s">
        <v>3369</v>
      </c>
      <c r="H111" s="863" t="s">
        <v>3428</v>
      </c>
      <c r="I111" s="863" t="s">
        <v>3429</v>
      </c>
      <c r="J111" s="865">
        <v>27.2</v>
      </c>
      <c r="K111" s="865">
        <v>24.7</v>
      </c>
      <c r="L111" s="865">
        <v>22.7</v>
      </c>
      <c r="M111" s="865">
        <v>23.3</v>
      </c>
    </row>
    <row r="112" spans="1:13" ht="14.25" customHeight="1" x14ac:dyDescent="0.25">
      <c r="A112" s="1474"/>
      <c r="B112" s="1477"/>
      <c r="C112" s="770" t="s">
        <v>3235</v>
      </c>
      <c r="D112" s="777" t="s">
        <v>3430</v>
      </c>
      <c r="E112" s="856">
        <v>624971.39812400006</v>
      </c>
      <c r="F112" s="856">
        <v>1060351.15711</v>
      </c>
      <c r="G112" s="777" t="s">
        <v>3369</v>
      </c>
      <c r="H112" s="777" t="s">
        <v>3428</v>
      </c>
      <c r="I112" s="777" t="s">
        <v>3429</v>
      </c>
      <c r="J112" s="857">
        <v>26.9</v>
      </c>
      <c r="K112" s="857">
        <v>24.5</v>
      </c>
      <c r="L112" s="857">
        <v>22.6</v>
      </c>
      <c r="M112" s="857">
        <v>25.6</v>
      </c>
    </row>
    <row r="113" spans="1:13" ht="14.25" customHeight="1" x14ac:dyDescent="0.25">
      <c r="A113" s="1474"/>
      <c r="B113" s="1482"/>
      <c r="C113" s="771" t="s">
        <v>3235</v>
      </c>
      <c r="D113" s="866" t="s">
        <v>3431</v>
      </c>
      <c r="E113" s="867">
        <v>652225.83105200005</v>
      </c>
      <c r="F113" s="867">
        <v>1050611.6472499999</v>
      </c>
      <c r="G113" s="866" t="s">
        <v>3369</v>
      </c>
      <c r="H113" s="866" t="s">
        <v>3428</v>
      </c>
      <c r="I113" s="866" t="s">
        <v>1678</v>
      </c>
      <c r="J113" s="868">
        <v>28.4</v>
      </c>
      <c r="K113" s="868">
        <v>26.4</v>
      </c>
      <c r="L113" s="868">
        <v>23.8</v>
      </c>
      <c r="M113" s="868">
        <v>27.8</v>
      </c>
    </row>
    <row r="114" spans="1:13" ht="14.25" customHeight="1" x14ac:dyDescent="0.25">
      <c r="A114" s="1474"/>
      <c r="B114" s="1493" t="s">
        <v>3432</v>
      </c>
      <c r="C114" s="784" t="s">
        <v>3276</v>
      </c>
      <c r="D114" s="761" t="s">
        <v>3433</v>
      </c>
      <c r="E114" s="783">
        <v>520825.42225943832</v>
      </c>
      <c r="F114" s="783">
        <v>1130420.8807922739</v>
      </c>
      <c r="G114" s="761" t="s">
        <v>3369</v>
      </c>
      <c r="H114" s="761" t="s">
        <v>3434</v>
      </c>
      <c r="I114" s="761" t="s">
        <v>3435</v>
      </c>
      <c r="J114" s="861">
        <v>27.1</v>
      </c>
      <c r="K114" s="861">
        <v>27.7</v>
      </c>
      <c r="L114" s="861">
        <v>26.1</v>
      </c>
      <c r="M114" s="861">
        <v>25.3</v>
      </c>
    </row>
    <row r="115" spans="1:13" ht="14.25" customHeight="1" x14ac:dyDescent="0.25">
      <c r="A115" s="1474"/>
      <c r="B115" s="1480"/>
      <c r="C115" s="784" t="s">
        <v>3276</v>
      </c>
      <c r="D115" s="761" t="s">
        <v>3436</v>
      </c>
      <c r="E115" s="783">
        <v>521255.62175536982</v>
      </c>
      <c r="F115" s="783">
        <v>1128763.54850037</v>
      </c>
      <c r="G115" s="761" t="s">
        <v>3369</v>
      </c>
      <c r="H115" s="761" t="s">
        <v>3434</v>
      </c>
      <c r="I115" s="761" t="s">
        <v>3435</v>
      </c>
      <c r="J115" s="861">
        <v>26</v>
      </c>
      <c r="K115" s="861">
        <v>24.3</v>
      </c>
      <c r="L115" s="861" t="s">
        <v>3333</v>
      </c>
      <c r="M115" s="861">
        <v>25.5</v>
      </c>
    </row>
    <row r="116" spans="1:13" ht="14.25" customHeight="1" x14ac:dyDescent="0.25">
      <c r="A116" s="1474"/>
      <c r="B116" s="1480"/>
      <c r="C116" s="784" t="s">
        <v>3276</v>
      </c>
      <c r="D116" s="761" t="s">
        <v>3437</v>
      </c>
      <c r="E116" s="783">
        <v>523998.05564395263</v>
      </c>
      <c r="F116" s="783">
        <v>1137805.9637596633</v>
      </c>
      <c r="G116" s="761" t="s">
        <v>3369</v>
      </c>
      <c r="H116" s="761" t="s">
        <v>3434</v>
      </c>
      <c r="I116" s="761" t="s">
        <v>3438</v>
      </c>
      <c r="J116" s="861">
        <v>26.2</v>
      </c>
      <c r="K116" s="861">
        <v>25.6</v>
      </c>
      <c r="L116" s="861">
        <v>24.9</v>
      </c>
      <c r="M116" s="861">
        <v>26.6</v>
      </c>
    </row>
    <row r="117" spans="1:13" ht="14.25" customHeight="1" x14ac:dyDescent="0.25">
      <c r="A117" s="1474"/>
      <c r="B117" s="1480"/>
      <c r="C117" s="784" t="s">
        <v>3276</v>
      </c>
      <c r="D117" s="761" t="s">
        <v>3439</v>
      </c>
      <c r="E117" s="783">
        <v>534432.40908333356</v>
      </c>
      <c r="F117" s="783">
        <v>1147242.2668981161</v>
      </c>
      <c r="G117" s="761" t="s">
        <v>3369</v>
      </c>
      <c r="H117" s="761" t="s">
        <v>3434</v>
      </c>
      <c r="I117" s="761" t="s">
        <v>3440</v>
      </c>
      <c r="J117" s="861">
        <v>27</v>
      </c>
      <c r="K117" s="861">
        <v>28.2</v>
      </c>
      <c r="L117" s="861">
        <v>25.5</v>
      </c>
      <c r="M117" s="861">
        <v>26.4</v>
      </c>
    </row>
    <row r="118" spans="1:13" ht="14.25" customHeight="1" x14ac:dyDescent="0.25">
      <c r="A118" s="1475"/>
      <c r="B118" s="1486"/>
      <c r="C118" s="869" t="s">
        <v>3276</v>
      </c>
      <c r="D118" s="786" t="s">
        <v>3441</v>
      </c>
      <c r="E118" s="785">
        <v>536063.47043958877</v>
      </c>
      <c r="F118" s="785">
        <v>1149276.4199238133</v>
      </c>
      <c r="G118" s="786" t="s">
        <v>3369</v>
      </c>
      <c r="H118" s="786" t="s">
        <v>3434</v>
      </c>
      <c r="I118" s="786" t="s">
        <v>3440</v>
      </c>
      <c r="J118" s="870">
        <v>26.6</v>
      </c>
      <c r="K118" s="870">
        <v>26.4</v>
      </c>
      <c r="L118" s="870">
        <v>24.8</v>
      </c>
      <c r="M118" s="870">
        <v>26.6</v>
      </c>
    </row>
    <row r="119" spans="1:13" s="850" customFormat="1" ht="14.25" customHeight="1" x14ac:dyDescent="0.25">
      <c r="A119" s="881"/>
      <c r="B119" s="581"/>
      <c r="C119" s="871"/>
      <c r="D119" s="872"/>
      <c r="E119" s="873"/>
      <c r="F119" s="873"/>
      <c r="G119" s="874"/>
      <c r="H119" s="874"/>
      <c r="I119" s="874"/>
      <c r="J119" s="875"/>
      <c r="K119" s="875"/>
      <c r="L119" s="875"/>
      <c r="M119" s="875"/>
    </row>
    <row r="120" spans="1:13" ht="14.25" customHeight="1" x14ac:dyDescent="0.25">
      <c r="B120" s="825"/>
      <c r="C120" s="1485" t="s">
        <v>106</v>
      </c>
      <c r="D120" s="1485" t="s">
        <v>107</v>
      </c>
      <c r="E120" s="1487" t="s">
        <v>3331</v>
      </c>
      <c r="F120" s="1488"/>
      <c r="G120" s="1488"/>
      <c r="H120" s="1488"/>
      <c r="I120" s="1488"/>
      <c r="J120" s="1487" t="s">
        <v>3561</v>
      </c>
      <c r="K120" s="1499"/>
      <c r="L120" s="1499"/>
      <c r="M120" s="1499"/>
    </row>
    <row r="121" spans="1:13" ht="25.5" customHeight="1" x14ac:dyDescent="0.25">
      <c r="B121" s="1441" t="s">
        <v>115</v>
      </c>
      <c r="C121" s="1480"/>
      <c r="D121" s="1480"/>
      <c r="E121" s="826" t="s">
        <v>116</v>
      </c>
      <c r="F121" s="826" t="s">
        <v>117</v>
      </c>
      <c r="G121" s="1448" t="s">
        <v>39</v>
      </c>
      <c r="H121" s="1448" t="s">
        <v>65</v>
      </c>
      <c r="I121" s="1448" t="s">
        <v>118</v>
      </c>
      <c r="J121" s="826" t="s">
        <v>3562</v>
      </c>
      <c r="K121" s="826" t="s">
        <v>3562</v>
      </c>
      <c r="L121" s="826" t="s">
        <v>3562</v>
      </c>
      <c r="M121" s="826" t="s">
        <v>3562</v>
      </c>
    </row>
    <row r="122" spans="1:13" ht="14.25" customHeight="1" x14ac:dyDescent="0.25">
      <c r="B122" s="1486"/>
      <c r="C122" s="1486"/>
      <c r="D122" s="1486"/>
      <c r="E122" s="827" t="s">
        <v>136</v>
      </c>
      <c r="F122" s="827" t="s">
        <v>136</v>
      </c>
      <c r="G122" s="1486"/>
      <c r="H122" s="1486"/>
      <c r="I122" s="1486"/>
      <c r="J122" s="851" t="s">
        <v>3442</v>
      </c>
      <c r="K122" s="851" t="s">
        <v>3443</v>
      </c>
      <c r="L122" s="851" t="s">
        <v>3444</v>
      </c>
      <c r="M122" s="851" t="s">
        <v>3445</v>
      </c>
    </row>
    <row r="123" spans="1:13" ht="14.25" customHeight="1" x14ac:dyDescent="0.25">
      <c r="A123" s="1473" t="s">
        <v>3446</v>
      </c>
      <c r="B123" s="1476" t="s">
        <v>3447</v>
      </c>
      <c r="C123" s="852" t="s">
        <v>3448</v>
      </c>
      <c r="D123" s="853" t="s">
        <v>3449</v>
      </c>
      <c r="E123" s="854">
        <v>349842</v>
      </c>
      <c r="F123" s="854">
        <v>1117119</v>
      </c>
      <c r="G123" s="852" t="s">
        <v>3450</v>
      </c>
      <c r="H123" s="853" t="s">
        <v>3451</v>
      </c>
      <c r="I123" s="853" t="s">
        <v>3452</v>
      </c>
      <c r="J123" s="855">
        <v>28.1</v>
      </c>
      <c r="K123" s="855">
        <v>26.6</v>
      </c>
      <c r="L123" s="855">
        <v>30.5</v>
      </c>
      <c r="M123" s="855">
        <v>27.5</v>
      </c>
    </row>
    <row r="124" spans="1:13" ht="14.25" customHeight="1" x14ac:dyDescent="0.25">
      <c r="A124" s="1474"/>
      <c r="B124" s="1477"/>
      <c r="C124" s="770" t="s">
        <v>3448</v>
      </c>
      <c r="D124" s="777" t="s">
        <v>3453</v>
      </c>
      <c r="E124" s="856">
        <v>355309</v>
      </c>
      <c r="F124" s="856">
        <v>1113777</v>
      </c>
      <c r="G124" s="770" t="s">
        <v>3450</v>
      </c>
      <c r="H124" s="777" t="s">
        <v>3451</v>
      </c>
      <c r="I124" s="777" t="s">
        <v>3452</v>
      </c>
      <c r="J124" s="857">
        <v>29.5</v>
      </c>
      <c r="K124" s="857">
        <v>27.4</v>
      </c>
      <c r="L124" s="857">
        <v>29.9</v>
      </c>
      <c r="M124" s="857">
        <v>29.1</v>
      </c>
    </row>
    <row r="125" spans="1:13" ht="14.25" customHeight="1" x14ac:dyDescent="0.25">
      <c r="A125" s="1474"/>
      <c r="B125" s="1477"/>
      <c r="C125" s="770" t="s">
        <v>3448</v>
      </c>
      <c r="D125" s="777" t="s">
        <v>3454</v>
      </c>
      <c r="E125" s="856">
        <v>365172</v>
      </c>
      <c r="F125" s="856">
        <v>1112633</v>
      </c>
      <c r="G125" s="770" t="s">
        <v>3450</v>
      </c>
      <c r="H125" s="777" t="s">
        <v>3451</v>
      </c>
      <c r="I125" s="777" t="s">
        <v>3451</v>
      </c>
      <c r="J125" s="857">
        <v>27.9</v>
      </c>
      <c r="K125" s="857">
        <v>28.9</v>
      </c>
      <c r="L125" s="857">
        <v>25.2</v>
      </c>
      <c r="M125" s="857">
        <v>31.8</v>
      </c>
    </row>
    <row r="126" spans="1:13" ht="14.25" customHeight="1" x14ac:dyDescent="0.25">
      <c r="A126" s="1474"/>
      <c r="B126" s="1477"/>
      <c r="C126" s="770" t="s">
        <v>3455</v>
      </c>
      <c r="D126" s="777" t="s">
        <v>3456</v>
      </c>
      <c r="E126" s="856">
        <v>317976</v>
      </c>
      <c r="F126" s="856">
        <v>1102883</v>
      </c>
      <c r="G126" s="770" t="s">
        <v>3450</v>
      </c>
      <c r="H126" s="777" t="s">
        <v>3451</v>
      </c>
      <c r="I126" s="777" t="s">
        <v>3455</v>
      </c>
      <c r="J126" s="857">
        <v>26.9</v>
      </c>
      <c r="K126" s="857">
        <v>26.3</v>
      </c>
      <c r="L126" s="857">
        <v>28.3</v>
      </c>
      <c r="M126" s="857">
        <v>30.9</v>
      </c>
    </row>
    <row r="127" spans="1:13" ht="14.25" customHeight="1" x14ac:dyDescent="0.25">
      <c r="A127" s="1474"/>
      <c r="B127" s="1477"/>
      <c r="C127" s="770" t="s">
        <v>3457</v>
      </c>
      <c r="D127" s="777" t="s">
        <v>3458</v>
      </c>
      <c r="E127" s="856">
        <v>331169</v>
      </c>
      <c r="F127" s="856">
        <v>1109457</v>
      </c>
      <c r="G127" s="770" t="s">
        <v>3450</v>
      </c>
      <c r="H127" s="777" t="s">
        <v>3451</v>
      </c>
      <c r="I127" s="777" t="s">
        <v>3455</v>
      </c>
      <c r="J127" s="857">
        <v>26.9</v>
      </c>
      <c r="K127" s="857">
        <v>27.5</v>
      </c>
      <c r="L127" s="857">
        <v>31.5</v>
      </c>
      <c r="M127" s="857">
        <v>33.200000000000003</v>
      </c>
    </row>
    <row r="128" spans="1:13" ht="14.25" customHeight="1" x14ac:dyDescent="0.25">
      <c r="A128" s="1474"/>
      <c r="B128" s="1477"/>
      <c r="C128" s="770" t="s">
        <v>3459</v>
      </c>
      <c r="D128" s="777" t="s">
        <v>3460</v>
      </c>
      <c r="E128" s="856">
        <v>367100</v>
      </c>
      <c r="F128" s="856">
        <v>1077698</v>
      </c>
      <c r="G128" s="770" t="s">
        <v>3450</v>
      </c>
      <c r="H128" s="777" t="s">
        <v>3461</v>
      </c>
      <c r="I128" s="777" t="s">
        <v>1666</v>
      </c>
      <c r="J128" s="857">
        <v>27.9</v>
      </c>
      <c r="K128" s="857">
        <v>27.7</v>
      </c>
      <c r="L128" s="857">
        <v>29.6</v>
      </c>
      <c r="M128" s="857">
        <v>33</v>
      </c>
    </row>
    <row r="129" spans="1:13" ht="14.25" customHeight="1" x14ac:dyDescent="0.25">
      <c r="A129" s="1474"/>
      <c r="B129" s="1477"/>
      <c r="C129" s="770" t="s">
        <v>3462</v>
      </c>
      <c r="D129" s="777" t="s">
        <v>3463</v>
      </c>
      <c r="E129" s="856">
        <v>369901</v>
      </c>
      <c r="F129" s="856">
        <v>1088599</v>
      </c>
      <c r="G129" s="770" t="s">
        <v>38</v>
      </c>
      <c r="H129" s="770" t="s">
        <v>38</v>
      </c>
      <c r="I129" s="777" t="s">
        <v>1671</v>
      </c>
      <c r="J129" s="857">
        <v>27.8</v>
      </c>
      <c r="K129" s="857">
        <v>26.8</v>
      </c>
      <c r="L129" s="857">
        <v>27.9</v>
      </c>
      <c r="M129" s="857">
        <v>31.5</v>
      </c>
    </row>
    <row r="130" spans="1:13" ht="14.25" customHeight="1" x14ac:dyDescent="0.25">
      <c r="A130" s="1474"/>
      <c r="B130" s="1477"/>
      <c r="C130" s="770" t="s">
        <v>3464</v>
      </c>
      <c r="D130" s="777" t="s">
        <v>3465</v>
      </c>
      <c r="E130" s="856">
        <v>369108</v>
      </c>
      <c r="F130" s="856">
        <v>1075466</v>
      </c>
      <c r="G130" s="770" t="s">
        <v>38</v>
      </c>
      <c r="H130" s="770" t="s">
        <v>38</v>
      </c>
      <c r="I130" s="777" t="s">
        <v>1670</v>
      </c>
      <c r="J130" s="857">
        <v>28.5</v>
      </c>
      <c r="K130" s="857">
        <v>28.7</v>
      </c>
      <c r="L130" s="857">
        <v>28.8</v>
      </c>
      <c r="M130" s="857">
        <v>32.5</v>
      </c>
    </row>
    <row r="131" spans="1:13" ht="14.25" customHeight="1" x14ac:dyDescent="0.25">
      <c r="A131" s="1474"/>
      <c r="B131" s="1478"/>
      <c r="C131" s="858" t="s">
        <v>3464</v>
      </c>
      <c r="D131" s="859" t="s">
        <v>3466</v>
      </c>
      <c r="E131" s="876">
        <v>377981</v>
      </c>
      <c r="F131" s="876">
        <v>1077549</v>
      </c>
      <c r="G131" s="858" t="s">
        <v>38</v>
      </c>
      <c r="H131" s="858" t="s">
        <v>38</v>
      </c>
      <c r="I131" s="859" t="s">
        <v>1670</v>
      </c>
      <c r="J131" s="860">
        <v>29.4</v>
      </c>
      <c r="K131" s="860">
        <v>27.8</v>
      </c>
      <c r="L131" s="860">
        <v>30.1</v>
      </c>
      <c r="M131" s="860">
        <v>36.1</v>
      </c>
    </row>
    <row r="132" spans="1:13" ht="14.25" customHeight="1" x14ac:dyDescent="0.25">
      <c r="A132" s="1474"/>
      <c r="B132" s="1479" t="s">
        <v>1653</v>
      </c>
      <c r="C132" s="784" t="s">
        <v>3467</v>
      </c>
      <c r="D132" s="761" t="s">
        <v>3468</v>
      </c>
      <c r="E132" s="783">
        <v>331594</v>
      </c>
      <c r="F132" s="783">
        <v>1196861</v>
      </c>
      <c r="G132" s="784" t="s">
        <v>3450</v>
      </c>
      <c r="H132" s="784" t="s">
        <v>3469</v>
      </c>
      <c r="I132" s="784" t="s">
        <v>3469</v>
      </c>
      <c r="J132" s="861">
        <v>27.5</v>
      </c>
      <c r="K132" s="861">
        <v>25.2</v>
      </c>
      <c r="L132" s="861">
        <v>25.9</v>
      </c>
      <c r="M132" s="861">
        <v>30</v>
      </c>
    </row>
    <row r="133" spans="1:13" ht="14.25" customHeight="1" x14ac:dyDescent="0.25">
      <c r="A133" s="1474"/>
      <c r="B133" s="1480"/>
      <c r="C133" s="784" t="s">
        <v>3470</v>
      </c>
      <c r="D133" s="761" t="s">
        <v>3471</v>
      </c>
      <c r="E133" s="783">
        <v>341394</v>
      </c>
      <c r="F133" s="783">
        <v>1198407</v>
      </c>
      <c r="G133" s="784" t="s">
        <v>3450</v>
      </c>
      <c r="H133" s="784" t="s">
        <v>3469</v>
      </c>
      <c r="I133" s="784" t="s">
        <v>3469</v>
      </c>
      <c r="J133" s="861">
        <v>26.5</v>
      </c>
      <c r="K133" s="861">
        <v>24.3</v>
      </c>
      <c r="L133" s="861">
        <v>23.2</v>
      </c>
      <c r="M133" s="861">
        <v>25.6</v>
      </c>
    </row>
    <row r="134" spans="1:13" ht="14.25" customHeight="1" x14ac:dyDescent="0.25">
      <c r="A134" s="1474"/>
      <c r="B134" s="1480"/>
      <c r="C134" s="784" t="s">
        <v>3472</v>
      </c>
      <c r="D134" s="761" t="s">
        <v>3473</v>
      </c>
      <c r="E134" s="783">
        <v>329305</v>
      </c>
      <c r="F134" s="783">
        <v>1176957</v>
      </c>
      <c r="G134" s="784" t="s">
        <v>3450</v>
      </c>
      <c r="H134" s="784" t="s">
        <v>3469</v>
      </c>
      <c r="I134" s="784" t="s">
        <v>3469</v>
      </c>
      <c r="J134" s="861">
        <v>26.5</v>
      </c>
      <c r="K134" s="861">
        <v>26.9</v>
      </c>
      <c r="L134" s="861">
        <v>25.6</v>
      </c>
      <c r="M134" s="861">
        <v>31</v>
      </c>
    </row>
    <row r="135" spans="1:13" ht="14.25" customHeight="1" x14ac:dyDescent="0.25">
      <c r="A135" s="1474"/>
      <c r="B135" s="1480"/>
      <c r="C135" s="784" t="s">
        <v>3469</v>
      </c>
      <c r="D135" s="761" t="s">
        <v>3474</v>
      </c>
      <c r="E135" s="761">
        <v>344627</v>
      </c>
      <c r="F135" s="761">
        <v>1176883</v>
      </c>
      <c r="G135" s="784" t="s">
        <v>3450</v>
      </c>
      <c r="H135" s="784" t="s">
        <v>3469</v>
      </c>
      <c r="I135" s="784" t="s">
        <v>3469</v>
      </c>
      <c r="J135" s="861">
        <v>25.9</v>
      </c>
      <c r="K135" s="861">
        <v>26.3</v>
      </c>
      <c r="L135" s="861">
        <v>24.1</v>
      </c>
      <c r="M135" s="861">
        <v>26</v>
      </c>
    </row>
    <row r="136" spans="1:13" ht="14.25" customHeight="1" x14ac:dyDescent="0.25">
      <c r="A136" s="1474"/>
      <c r="B136" s="1480"/>
      <c r="C136" s="784" t="s">
        <v>1653</v>
      </c>
      <c r="D136" s="761" t="s">
        <v>3475</v>
      </c>
      <c r="E136" s="761">
        <v>328127</v>
      </c>
      <c r="F136" s="761">
        <v>1160366</v>
      </c>
      <c r="G136" s="784" t="s">
        <v>3450</v>
      </c>
      <c r="H136" s="784" t="s">
        <v>3476</v>
      </c>
      <c r="I136" s="784" t="s">
        <v>3477</v>
      </c>
      <c r="J136" s="861">
        <v>30.8</v>
      </c>
      <c r="K136" s="861">
        <v>26</v>
      </c>
      <c r="L136" s="861">
        <v>27.6</v>
      </c>
      <c r="M136" s="861">
        <v>30.7</v>
      </c>
    </row>
    <row r="137" spans="1:13" ht="14.25" customHeight="1" x14ac:dyDescent="0.25">
      <c r="A137" s="1474"/>
      <c r="B137" s="1480"/>
      <c r="C137" s="784" t="s">
        <v>1653</v>
      </c>
      <c r="D137" s="761" t="s">
        <v>3478</v>
      </c>
      <c r="E137" s="761">
        <v>331385</v>
      </c>
      <c r="F137" s="761">
        <v>1154818</v>
      </c>
      <c r="G137" s="784" t="s">
        <v>3450</v>
      </c>
      <c r="H137" s="784" t="s">
        <v>3476</v>
      </c>
      <c r="I137" s="784" t="s">
        <v>3477</v>
      </c>
      <c r="J137" s="861">
        <v>30.9</v>
      </c>
      <c r="K137" s="861">
        <v>27</v>
      </c>
      <c r="L137" s="861">
        <v>28.1</v>
      </c>
      <c r="M137" s="861">
        <v>30.9</v>
      </c>
    </row>
    <row r="138" spans="1:13" ht="14.25" customHeight="1" x14ac:dyDescent="0.25">
      <c r="A138" s="1474"/>
      <c r="B138" s="1480"/>
      <c r="C138" s="784" t="s">
        <v>1653</v>
      </c>
      <c r="D138" s="761" t="s">
        <v>3479</v>
      </c>
      <c r="E138" s="761">
        <v>346688</v>
      </c>
      <c r="F138" s="761">
        <v>1148109</v>
      </c>
      <c r="G138" s="784" t="s">
        <v>3450</v>
      </c>
      <c r="H138" s="761" t="s">
        <v>3480</v>
      </c>
      <c r="I138" s="761" t="s">
        <v>3481</v>
      </c>
      <c r="J138" s="861">
        <v>30.9</v>
      </c>
      <c r="K138" s="861">
        <v>26.5</v>
      </c>
      <c r="L138" s="861">
        <v>30.4</v>
      </c>
      <c r="M138" s="861">
        <v>27.8</v>
      </c>
    </row>
    <row r="139" spans="1:13" ht="14.25" customHeight="1" x14ac:dyDescent="0.25">
      <c r="A139" s="1474"/>
      <c r="B139" s="1480"/>
      <c r="C139" s="784" t="s">
        <v>3481</v>
      </c>
      <c r="D139" s="761" t="s">
        <v>3482</v>
      </c>
      <c r="E139" s="761">
        <v>340111</v>
      </c>
      <c r="F139" s="761">
        <v>1147032</v>
      </c>
      <c r="G139" s="784" t="s">
        <v>3450</v>
      </c>
      <c r="H139" s="761" t="s">
        <v>3480</v>
      </c>
      <c r="I139" s="761" t="s">
        <v>3481</v>
      </c>
      <c r="J139" s="861">
        <v>30.6</v>
      </c>
      <c r="K139" s="861">
        <v>28</v>
      </c>
      <c r="L139" s="861">
        <v>29.5</v>
      </c>
      <c r="M139" s="861">
        <v>34.4</v>
      </c>
    </row>
    <row r="140" spans="1:13" ht="14.25" customHeight="1" x14ac:dyDescent="0.25">
      <c r="A140" s="1474"/>
      <c r="B140" s="1480"/>
      <c r="C140" s="784" t="s">
        <v>3483</v>
      </c>
      <c r="D140" s="761" t="s">
        <v>3484</v>
      </c>
      <c r="E140" s="761">
        <v>325936</v>
      </c>
      <c r="F140" s="761">
        <v>1135312</v>
      </c>
      <c r="G140" s="784" t="s">
        <v>3450</v>
      </c>
      <c r="H140" s="761" t="s">
        <v>3480</v>
      </c>
      <c r="I140" s="761" t="s">
        <v>3485</v>
      </c>
      <c r="J140" s="861">
        <v>29</v>
      </c>
      <c r="K140" s="861">
        <v>27.3</v>
      </c>
      <c r="L140" s="861">
        <v>26.2</v>
      </c>
      <c r="M140" s="861">
        <v>26.9</v>
      </c>
    </row>
    <row r="141" spans="1:13" ht="14.25" customHeight="1" x14ac:dyDescent="0.25">
      <c r="A141" s="1474"/>
      <c r="B141" s="1480"/>
      <c r="C141" s="784" t="s">
        <v>3486</v>
      </c>
      <c r="D141" s="761" t="s">
        <v>3487</v>
      </c>
      <c r="E141" s="761">
        <v>328051</v>
      </c>
      <c r="F141" s="761">
        <v>1144877</v>
      </c>
      <c r="G141" s="784" t="s">
        <v>3450</v>
      </c>
      <c r="H141" s="761" t="s">
        <v>3480</v>
      </c>
      <c r="I141" s="761" t="s">
        <v>3485</v>
      </c>
      <c r="J141" s="861">
        <v>30.6</v>
      </c>
      <c r="K141" s="861">
        <v>28.3</v>
      </c>
      <c r="L141" s="861">
        <v>25.9</v>
      </c>
      <c r="M141" s="861">
        <v>31.2</v>
      </c>
    </row>
    <row r="142" spans="1:13" ht="14.25" customHeight="1" x14ac:dyDescent="0.25">
      <c r="A142" s="1474"/>
      <c r="B142" s="1480"/>
      <c r="C142" s="784" t="s">
        <v>3486</v>
      </c>
      <c r="D142" s="761" t="s">
        <v>3488</v>
      </c>
      <c r="E142" s="761">
        <v>318168</v>
      </c>
      <c r="F142" s="761">
        <v>1140501</v>
      </c>
      <c r="G142" s="784" t="s">
        <v>3450</v>
      </c>
      <c r="H142" s="761" t="s">
        <v>3480</v>
      </c>
      <c r="I142" s="761" t="s">
        <v>3485</v>
      </c>
      <c r="J142" s="861">
        <v>27.8</v>
      </c>
      <c r="K142" s="861">
        <v>28.6</v>
      </c>
      <c r="L142" s="861">
        <v>28.3</v>
      </c>
      <c r="M142" s="861">
        <v>30.7</v>
      </c>
    </row>
    <row r="143" spans="1:13" ht="14.25" customHeight="1" x14ac:dyDescent="0.25">
      <c r="A143" s="1474"/>
      <c r="B143" s="1481" t="s">
        <v>1606</v>
      </c>
      <c r="C143" s="862" t="s">
        <v>3489</v>
      </c>
      <c r="D143" s="863" t="s">
        <v>3490</v>
      </c>
      <c r="E143" s="864">
        <v>400868.82</v>
      </c>
      <c r="F143" s="864">
        <v>1140315.75</v>
      </c>
      <c r="G143" s="862" t="s">
        <v>3450</v>
      </c>
      <c r="H143" s="863" t="s">
        <v>1606</v>
      </c>
      <c r="I143" s="863" t="s">
        <v>68</v>
      </c>
      <c r="J143" s="865">
        <v>22.4</v>
      </c>
      <c r="K143" s="865">
        <v>23</v>
      </c>
      <c r="L143" s="865">
        <v>20.6</v>
      </c>
      <c r="M143" s="865">
        <v>22.7</v>
      </c>
    </row>
    <row r="144" spans="1:13" ht="14.25" customHeight="1" x14ac:dyDescent="0.25">
      <c r="A144" s="1474"/>
      <c r="B144" s="1477"/>
      <c r="C144" s="770" t="s">
        <v>1606</v>
      </c>
      <c r="D144" s="777" t="s">
        <v>3491</v>
      </c>
      <c r="E144" s="856">
        <v>398847.55</v>
      </c>
      <c r="F144" s="856">
        <v>1137200.72</v>
      </c>
      <c r="G144" s="770" t="s">
        <v>3450</v>
      </c>
      <c r="H144" s="777" t="s">
        <v>1606</v>
      </c>
      <c r="I144" s="770" t="s">
        <v>3492</v>
      </c>
      <c r="J144" s="857">
        <v>24.7</v>
      </c>
      <c r="K144" s="857">
        <v>23.6</v>
      </c>
      <c r="L144" s="857">
        <v>22.4</v>
      </c>
      <c r="M144" s="857">
        <v>24.1</v>
      </c>
    </row>
    <row r="145" spans="1:13" ht="14.25" customHeight="1" x14ac:dyDescent="0.25">
      <c r="A145" s="1474"/>
      <c r="B145" s="1477"/>
      <c r="C145" s="770" t="s">
        <v>1606</v>
      </c>
      <c r="D145" s="777" t="s">
        <v>3493</v>
      </c>
      <c r="E145" s="856">
        <v>393838.02</v>
      </c>
      <c r="F145" s="856">
        <v>1136985.83</v>
      </c>
      <c r="G145" s="770" t="s">
        <v>3450</v>
      </c>
      <c r="H145" s="777" t="s">
        <v>1606</v>
      </c>
      <c r="I145" s="777" t="s">
        <v>1703</v>
      </c>
      <c r="J145" s="857">
        <v>26.3</v>
      </c>
      <c r="K145" s="857">
        <v>23.5</v>
      </c>
      <c r="L145" s="857">
        <v>27</v>
      </c>
      <c r="M145" s="857">
        <v>26.9</v>
      </c>
    </row>
    <row r="146" spans="1:13" ht="14.25" customHeight="1" x14ac:dyDescent="0.25">
      <c r="A146" s="1474"/>
      <c r="B146" s="1477"/>
      <c r="C146" s="770" t="s">
        <v>1606</v>
      </c>
      <c r="D146" s="777" t="s">
        <v>3494</v>
      </c>
      <c r="E146" s="856">
        <v>390196.46</v>
      </c>
      <c r="F146" s="856">
        <v>1135715.47</v>
      </c>
      <c r="G146" s="770" t="s">
        <v>3450</v>
      </c>
      <c r="H146" s="777" t="s">
        <v>1606</v>
      </c>
      <c r="I146" s="777" t="s">
        <v>1703</v>
      </c>
      <c r="J146" s="857">
        <v>28.4</v>
      </c>
      <c r="K146" s="857">
        <v>24.2</v>
      </c>
      <c r="L146" s="857">
        <v>29.2</v>
      </c>
      <c r="M146" s="857">
        <v>29.6</v>
      </c>
    </row>
    <row r="147" spans="1:13" ht="14.25" customHeight="1" x14ac:dyDescent="0.25">
      <c r="A147" s="1474"/>
      <c r="B147" s="1477"/>
      <c r="C147" s="770" t="s">
        <v>1606</v>
      </c>
      <c r="D147" s="777" t="s">
        <v>3495</v>
      </c>
      <c r="E147" s="856">
        <v>386965.28</v>
      </c>
      <c r="F147" s="856">
        <v>1130793.43</v>
      </c>
      <c r="G147" s="770" t="s">
        <v>3450</v>
      </c>
      <c r="H147" s="777" t="s">
        <v>1606</v>
      </c>
      <c r="I147" s="777" t="s">
        <v>1703</v>
      </c>
      <c r="J147" s="857">
        <v>29</v>
      </c>
      <c r="K147" s="857">
        <v>28</v>
      </c>
      <c r="L147" s="857">
        <v>28.3</v>
      </c>
      <c r="M147" s="857">
        <v>31.1</v>
      </c>
    </row>
    <row r="148" spans="1:13" ht="14.25" customHeight="1" x14ac:dyDescent="0.25">
      <c r="A148" s="1474"/>
      <c r="B148" s="1477"/>
      <c r="C148" s="770" t="s">
        <v>1606</v>
      </c>
      <c r="D148" s="777" t="s">
        <v>3496</v>
      </c>
      <c r="E148" s="856">
        <v>386110.34</v>
      </c>
      <c r="F148" s="856">
        <v>1126878.02</v>
      </c>
      <c r="G148" s="770" t="s">
        <v>3450</v>
      </c>
      <c r="H148" s="777" t="s">
        <v>1606</v>
      </c>
      <c r="I148" s="777" t="s">
        <v>3472</v>
      </c>
      <c r="J148" s="857">
        <v>28</v>
      </c>
      <c r="K148" s="857">
        <v>29.6</v>
      </c>
      <c r="L148" s="857">
        <v>28.7</v>
      </c>
      <c r="M148" s="857">
        <v>30.7</v>
      </c>
    </row>
    <row r="149" spans="1:13" ht="14.25" customHeight="1" x14ac:dyDescent="0.25">
      <c r="A149" s="1474"/>
      <c r="B149" s="1482"/>
      <c r="C149" s="771" t="s">
        <v>1606</v>
      </c>
      <c r="D149" s="866" t="s">
        <v>3497</v>
      </c>
      <c r="E149" s="867">
        <v>386127.09</v>
      </c>
      <c r="F149" s="867">
        <v>1123542.79</v>
      </c>
      <c r="G149" s="771" t="s">
        <v>38</v>
      </c>
      <c r="H149" s="866" t="s">
        <v>38</v>
      </c>
      <c r="I149" s="866" t="s">
        <v>3498</v>
      </c>
      <c r="J149" s="868">
        <v>26.9</v>
      </c>
      <c r="K149" s="868">
        <v>29</v>
      </c>
      <c r="L149" s="868">
        <v>26.6</v>
      </c>
      <c r="M149" s="868">
        <v>31</v>
      </c>
    </row>
    <row r="150" spans="1:13" ht="14.25" customHeight="1" x14ac:dyDescent="0.25">
      <c r="A150" s="1474"/>
      <c r="B150" s="1483" t="s">
        <v>1614</v>
      </c>
      <c r="C150" s="784" t="s">
        <v>3499</v>
      </c>
      <c r="D150" s="761" t="s">
        <v>210</v>
      </c>
      <c r="E150" s="783">
        <v>435084</v>
      </c>
      <c r="F150" s="783">
        <v>1119313</v>
      </c>
      <c r="G150" s="784" t="s">
        <v>36</v>
      </c>
      <c r="H150" s="761" t="s">
        <v>3500</v>
      </c>
      <c r="I150" s="784" t="s">
        <v>3501</v>
      </c>
      <c r="J150" s="861">
        <v>20.2</v>
      </c>
      <c r="K150" s="861">
        <v>20.5</v>
      </c>
      <c r="L150" s="861">
        <v>17.899999999999999</v>
      </c>
      <c r="M150" s="861" t="s">
        <v>3333</v>
      </c>
    </row>
    <row r="151" spans="1:13" ht="14.25" customHeight="1" x14ac:dyDescent="0.25">
      <c r="A151" s="1474"/>
      <c r="B151" s="1480"/>
      <c r="C151" s="784" t="s">
        <v>3502</v>
      </c>
      <c r="D151" s="761" t="s">
        <v>213</v>
      </c>
      <c r="E151" s="783">
        <v>431170</v>
      </c>
      <c r="F151" s="783">
        <v>1116259</v>
      </c>
      <c r="G151" s="784" t="s">
        <v>36</v>
      </c>
      <c r="H151" s="761" t="s">
        <v>3500</v>
      </c>
      <c r="I151" s="784" t="s">
        <v>3501</v>
      </c>
      <c r="J151" s="861">
        <v>20.3</v>
      </c>
      <c r="K151" s="861">
        <v>23.3</v>
      </c>
      <c r="L151" s="861">
        <v>23.1</v>
      </c>
      <c r="M151" s="861">
        <v>23.5</v>
      </c>
    </row>
    <row r="152" spans="1:13" ht="14.25" customHeight="1" x14ac:dyDescent="0.25">
      <c r="A152" s="1474"/>
      <c r="B152" s="1480"/>
      <c r="C152" s="784" t="s">
        <v>3503</v>
      </c>
      <c r="D152" s="761" t="s">
        <v>214</v>
      </c>
      <c r="E152" s="783">
        <v>429923</v>
      </c>
      <c r="F152" s="783">
        <v>1114448</v>
      </c>
      <c r="G152" s="784" t="s">
        <v>36</v>
      </c>
      <c r="H152" s="761" t="s">
        <v>3500</v>
      </c>
      <c r="I152" s="761" t="s">
        <v>3504</v>
      </c>
      <c r="J152" s="861">
        <v>23.2</v>
      </c>
      <c r="K152" s="861">
        <v>23.2</v>
      </c>
      <c r="L152" s="861">
        <v>23.7</v>
      </c>
      <c r="M152" s="861">
        <v>23.2</v>
      </c>
    </row>
    <row r="153" spans="1:13" ht="14.25" customHeight="1" x14ac:dyDescent="0.25">
      <c r="A153" s="1474"/>
      <c r="B153" s="1480"/>
      <c r="C153" s="784" t="s">
        <v>1614</v>
      </c>
      <c r="D153" s="761" t="s">
        <v>3505</v>
      </c>
      <c r="E153" s="783">
        <v>459288</v>
      </c>
      <c r="F153" s="783">
        <v>1123742</v>
      </c>
      <c r="G153" s="784" t="s">
        <v>36</v>
      </c>
      <c r="H153" s="761" t="s">
        <v>190</v>
      </c>
      <c r="I153" s="761" t="s">
        <v>3506</v>
      </c>
      <c r="J153" s="861">
        <v>18.2</v>
      </c>
      <c r="K153" s="861">
        <v>18.399999999999999</v>
      </c>
      <c r="L153" s="861">
        <v>17.5</v>
      </c>
      <c r="M153" s="861">
        <v>18.7</v>
      </c>
    </row>
    <row r="154" spans="1:13" ht="14.25" customHeight="1" x14ac:dyDescent="0.25">
      <c r="A154" s="1474"/>
      <c r="B154" s="1480"/>
      <c r="C154" s="784" t="s">
        <v>3507</v>
      </c>
      <c r="D154" s="761" t="s">
        <v>3508</v>
      </c>
      <c r="E154" s="783">
        <v>441837</v>
      </c>
      <c r="F154" s="783">
        <v>1113776</v>
      </c>
      <c r="G154" s="784" t="s">
        <v>36</v>
      </c>
      <c r="H154" s="761" t="s">
        <v>3500</v>
      </c>
      <c r="I154" s="761" t="s">
        <v>3509</v>
      </c>
      <c r="J154" s="861">
        <v>22.7</v>
      </c>
      <c r="K154" s="861">
        <v>21.8</v>
      </c>
      <c r="L154" s="861">
        <v>20.8</v>
      </c>
      <c r="M154" s="861">
        <v>24.5</v>
      </c>
    </row>
    <row r="155" spans="1:13" ht="14.25" customHeight="1" x14ac:dyDescent="0.25">
      <c r="A155" s="1474"/>
      <c r="B155" s="1480"/>
      <c r="C155" s="784" t="s">
        <v>3507</v>
      </c>
      <c r="D155" s="761" t="s">
        <v>3510</v>
      </c>
      <c r="E155" s="783">
        <v>430232</v>
      </c>
      <c r="F155" s="783">
        <v>1107699</v>
      </c>
      <c r="G155" s="784" t="s">
        <v>38</v>
      </c>
      <c r="H155" s="761" t="s">
        <v>73</v>
      </c>
      <c r="I155" s="761" t="s">
        <v>3511</v>
      </c>
      <c r="J155" s="861">
        <v>26.7</v>
      </c>
      <c r="K155" s="861">
        <v>24.9</v>
      </c>
      <c r="L155" s="861">
        <v>22.7</v>
      </c>
      <c r="M155" s="861">
        <v>24.6</v>
      </c>
    </row>
    <row r="156" spans="1:13" ht="14.25" customHeight="1" x14ac:dyDescent="0.25">
      <c r="A156" s="1474"/>
      <c r="B156" s="1480"/>
      <c r="C156" s="784" t="s">
        <v>3507</v>
      </c>
      <c r="D156" s="761" t="s">
        <v>3512</v>
      </c>
      <c r="E156" s="783">
        <v>423874</v>
      </c>
      <c r="F156" s="783">
        <v>1105780</v>
      </c>
      <c r="G156" s="784" t="s">
        <v>38</v>
      </c>
      <c r="H156" s="761" t="s">
        <v>38</v>
      </c>
      <c r="I156" s="761" t="s">
        <v>1614</v>
      </c>
      <c r="J156" s="861">
        <v>28.2</v>
      </c>
      <c r="K156" s="861">
        <v>23.8</v>
      </c>
      <c r="L156" s="861">
        <v>27.9</v>
      </c>
      <c r="M156" s="861">
        <v>25.6</v>
      </c>
    </row>
    <row r="157" spans="1:13" ht="14.25" customHeight="1" x14ac:dyDescent="0.25">
      <c r="A157" s="1474"/>
      <c r="B157" s="1480"/>
      <c r="C157" s="784" t="s">
        <v>3507</v>
      </c>
      <c r="D157" s="761" t="s">
        <v>3513</v>
      </c>
      <c r="E157" s="783">
        <v>422334</v>
      </c>
      <c r="F157" s="783">
        <v>1104536</v>
      </c>
      <c r="G157" s="784" t="s">
        <v>38</v>
      </c>
      <c r="H157" s="784" t="s">
        <v>38</v>
      </c>
      <c r="I157" s="761" t="s">
        <v>1614</v>
      </c>
      <c r="J157" s="861">
        <v>27.6</v>
      </c>
      <c r="K157" s="861">
        <v>23.7</v>
      </c>
      <c r="L157" s="861">
        <v>22.2</v>
      </c>
      <c r="M157" s="861">
        <v>26.6</v>
      </c>
    </row>
    <row r="158" spans="1:13" ht="14.25" customHeight="1" x14ac:dyDescent="0.25">
      <c r="A158" s="1474"/>
      <c r="B158" s="1484" t="s">
        <v>1655</v>
      </c>
      <c r="C158" s="852" t="s">
        <v>3514</v>
      </c>
      <c r="D158" s="853" t="s">
        <v>3515</v>
      </c>
      <c r="E158" s="854">
        <v>380766.86</v>
      </c>
      <c r="F158" s="854">
        <v>1152545.4099999999</v>
      </c>
      <c r="G158" s="852" t="s">
        <v>3450</v>
      </c>
      <c r="H158" s="853" t="s">
        <v>3514</v>
      </c>
      <c r="I158" s="853" t="s">
        <v>3514</v>
      </c>
      <c r="J158" s="855">
        <v>28.6</v>
      </c>
      <c r="K158" s="855">
        <v>23.9</v>
      </c>
      <c r="L158" s="855">
        <v>29.1</v>
      </c>
      <c r="M158" s="855">
        <v>28.1</v>
      </c>
    </row>
    <row r="159" spans="1:13" ht="14.25" customHeight="1" x14ac:dyDescent="0.25">
      <c r="A159" s="1474"/>
      <c r="B159" s="1477"/>
      <c r="C159" s="770" t="s">
        <v>3516</v>
      </c>
      <c r="D159" s="777" t="s">
        <v>3517</v>
      </c>
      <c r="E159" s="856">
        <v>367338.22</v>
      </c>
      <c r="F159" s="856">
        <v>1149747.29</v>
      </c>
      <c r="G159" s="770" t="s">
        <v>3450</v>
      </c>
      <c r="H159" s="777" t="s">
        <v>3518</v>
      </c>
      <c r="I159" s="777" t="s">
        <v>3518</v>
      </c>
      <c r="J159" s="857">
        <v>29</v>
      </c>
      <c r="K159" s="857">
        <v>27.3</v>
      </c>
      <c r="L159" s="857">
        <v>26</v>
      </c>
      <c r="M159" s="857">
        <v>24.4</v>
      </c>
    </row>
    <row r="160" spans="1:13" ht="14.25" customHeight="1" x14ac:dyDescent="0.25">
      <c r="A160" s="1474"/>
      <c r="B160" s="1477"/>
      <c r="C160" s="770" t="s">
        <v>1655</v>
      </c>
      <c r="D160" s="777" t="s">
        <v>3519</v>
      </c>
      <c r="E160" s="856">
        <v>368908.16</v>
      </c>
      <c r="F160" s="856">
        <v>1146581.26</v>
      </c>
      <c r="G160" s="770" t="s">
        <v>3450</v>
      </c>
      <c r="H160" s="777" t="s">
        <v>3514</v>
      </c>
      <c r="I160" s="777" t="s">
        <v>1655</v>
      </c>
      <c r="J160" s="857">
        <v>29</v>
      </c>
      <c r="K160" s="857">
        <v>26.4</v>
      </c>
      <c r="L160" s="857">
        <v>25.5</v>
      </c>
      <c r="M160" s="857">
        <v>27.1</v>
      </c>
    </row>
    <row r="161" spans="1:13" ht="14.25" customHeight="1" x14ac:dyDescent="0.25">
      <c r="A161" s="1474"/>
      <c r="B161" s="1477"/>
      <c r="C161" s="770" t="s">
        <v>3520</v>
      </c>
      <c r="D161" s="777" t="s">
        <v>3521</v>
      </c>
      <c r="E161" s="856">
        <v>393740.93</v>
      </c>
      <c r="F161" s="856">
        <v>1159078.99</v>
      </c>
      <c r="G161" s="770" t="s">
        <v>3450</v>
      </c>
      <c r="H161" s="777" t="s">
        <v>3522</v>
      </c>
      <c r="I161" s="777" t="s">
        <v>3520</v>
      </c>
      <c r="J161" s="857">
        <v>23.1</v>
      </c>
      <c r="K161" s="857">
        <v>23.4</v>
      </c>
      <c r="L161" s="857">
        <v>24</v>
      </c>
      <c r="M161" s="857">
        <v>24.3</v>
      </c>
    </row>
    <row r="162" spans="1:13" ht="14.25" customHeight="1" x14ac:dyDescent="0.25">
      <c r="A162" s="1475"/>
      <c r="B162" s="1478"/>
      <c r="C162" s="858" t="s">
        <v>3462</v>
      </c>
      <c r="D162" s="859" t="s">
        <v>3523</v>
      </c>
      <c r="E162" s="876">
        <v>367653.27</v>
      </c>
      <c r="F162" s="876">
        <v>1181807.9099999999</v>
      </c>
      <c r="G162" s="858" t="s">
        <v>3450</v>
      </c>
      <c r="H162" s="859" t="s">
        <v>3518</v>
      </c>
      <c r="I162" s="859" t="s">
        <v>3524</v>
      </c>
      <c r="J162" s="860">
        <v>27.4</v>
      </c>
      <c r="K162" s="860">
        <v>24.1</v>
      </c>
      <c r="L162" s="860">
        <v>23.5</v>
      </c>
      <c r="M162" s="860">
        <v>26</v>
      </c>
    </row>
    <row r="163" spans="1:13" ht="14.25" customHeight="1" x14ac:dyDescent="0.25"/>
    <row r="164" spans="1:13" ht="14.25" customHeight="1" x14ac:dyDescent="0.25">
      <c r="B164" s="12" t="s">
        <v>3525</v>
      </c>
    </row>
    <row r="165" spans="1:13" ht="14.25" customHeight="1" x14ac:dyDescent="0.25"/>
    <row r="166" spans="1:13" ht="14.25" customHeight="1" x14ac:dyDescent="0.25">
      <c r="A166" s="877" t="s">
        <v>3526</v>
      </c>
      <c r="B166" s="1420" t="s">
        <v>3527</v>
      </c>
      <c r="C166" s="1420"/>
    </row>
    <row r="167" spans="1:13" ht="14.25" customHeight="1" x14ac:dyDescent="0.25">
      <c r="A167" s="878" t="s">
        <v>2058</v>
      </c>
      <c r="B167" s="1421" t="s">
        <v>3528</v>
      </c>
      <c r="C167" s="1421"/>
    </row>
    <row r="168" spans="1:13" ht="14.25" customHeight="1" x14ac:dyDescent="0.25">
      <c r="A168" s="878" t="s">
        <v>3529</v>
      </c>
      <c r="B168" s="1421" t="s">
        <v>3530</v>
      </c>
      <c r="C168" s="1421"/>
    </row>
    <row r="169" spans="1:13" ht="14.25" customHeight="1" x14ac:dyDescent="0.25">
      <c r="A169" s="879" t="s">
        <v>3333</v>
      </c>
      <c r="B169" s="1422" t="s">
        <v>3531</v>
      </c>
      <c r="C169" s="1422"/>
    </row>
    <row r="170" spans="1:13" ht="14.25" customHeight="1" x14ac:dyDescent="0.25"/>
    <row r="171" spans="1:13" ht="14.25" customHeight="1" x14ac:dyDescent="0.25"/>
    <row r="172" spans="1:13" ht="14.25" customHeight="1" x14ac:dyDescent="0.25"/>
    <row r="173" spans="1:13" ht="14.25" customHeight="1" x14ac:dyDescent="0.25"/>
    <row r="174" spans="1:13" ht="14.25" customHeight="1" x14ac:dyDescent="0.25"/>
    <row r="175" spans="1:13" ht="14.25" customHeight="1" x14ac:dyDescent="0.25"/>
    <row r="176" spans="1:13"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sheetData>
  <mergeCells count="54">
    <mergeCell ref="B15:B16"/>
    <mergeCell ref="G15:G16"/>
    <mergeCell ref="H15:H16"/>
    <mergeCell ref="B56:B61"/>
    <mergeCell ref="B17:B20"/>
    <mergeCell ref="B21:B28"/>
    <mergeCell ref="B29:B36"/>
    <mergeCell ref="B37:B40"/>
    <mergeCell ref="B41:B47"/>
    <mergeCell ref="B48:B50"/>
    <mergeCell ref="B51:B55"/>
    <mergeCell ref="I15:I16"/>
    <mergeCell ref="C14:C16"/>
    <mergeCell ref="D14:D16"/>
    <mergeCell ref="E14:I14"/>
    <mergeCell ref="J14:M14"/>
    <mergeCell ref="A17:A61"/>
    <mergeCell ref="C63:C65"/>
    <mergeCell ref="D63:D65"/>
    <mergeCell ref="E63:I63"/>
    <mergeCell ref="J63:M63"/>
    <mergeCell ref="B64:B65"/>
    <mergeCell ref="G64:G65"/>
    <mergeCell ref="H64:H65"/>
    <mergeCell ref="I64:I65"/>
    <mergeCell ref="A66:A118"/>
    <mergeCell ref="B66:B78"/>
    <mergeCell ref="B79:B81"/>
    <mergeCell ref="B82:B85"/>
    <mergeCell ref="B86:B89"/>
    <mergeCell ref="B90:B97"/>
    <mergeCell ref="B98:B104"/>
    <mergeCell ref="B105:B106"/>
    <mergeCell ref="B107:B110"/>
    <mergeCell ref="B111:B113"/>
    <mergeCell ref="B114:B118"/>
    <mergeCell ref="C120:C122"/>
    <mergeCell ref="D120:D122"/>
    <mergeCell ref="E120:I120"/>
    <mergeCell ref="J120:M120"/>
    <mergeCell ref="B121:B122"/>
    <mergeCell ref="G121:G122"/>
    <mergeCell ref="H121:H122"/>
    <mergeCell ref="I121:I122"/>
    <mergeCell ref="B166:C166"/>
    <mergeCell ref="B167:C167"/>
    <mergeCell ref="B168:C168"/>
    <mergeCell ref="B169:C169"/>
    <mergeCell ref="A123:A162"/>
    <mergeCell ref="B123:B131"/>
    <mergeCell ref="B132:B142"/>
    <mergeCell ref="B143:B149"/>
    <mergeCell ref="B150:B157"/>
    <mergeCell ref="B158:B162"/>
  </mergeCells>
  <hyperlinks>
    <hyperlink ref="A1" location="'C1'!A1" display="Regresar"/>
    <hyperlink ref="H1" location="'HM 1.3.2.f.2'!A1" display="Ver metadato"/>
  </hyperlinks>
  <pageMargins left="0.7" right="0.7" top="0.75" bottom="0.75" header="0.3" footer="0.3"/>
  <pageSetup orientation="portrait" horizontalDpi="90" verticalDpi="9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6">
    <tabColor theme="8" tint="-0.499984740745262"/>
    <pageSetUpPr fitToPage="1"/>
  </sheetPr>
  <dimension ref="A1:Z997"/>
  <sheetViews>
    <sheetView showGridLines="0" topLeftCell="B2" zoomScale="90" zoomScaleNormal="90" workbookViewId="0">
      <selection activeCell="E24" sqref="E24"/>
    </sheetView>
  </sheetViews>
  <sheetFormatPr baseColWidth="10" defaultColWidth="14.42578125" defaultRowHeight="15" x14ac:dyDescent="0.25"/>
  <cols>
    <col min="1" max="1" width="12.28515625" style="134" customWidth="1"/>
    <col min="2" max="2" width="30.28515625" style="134" customWidth="1"/>
    <col min="3" max="3" width="37.7109375" style="134" customWidth="1"/>
    <col min="4" max="4" width="34.28515625" style="134" customWidth="1"/>
    <col min="5" max="5" width="25.42578125" style="134" customWidth="1"/>
    <col min="6" max="6" width="24.7109375" style="134" customWidth="1"/>
    <col min="7" max="7" width="25.28515625" style="134" customWidth="1"/>
    <col min="8" max="8" width="16" style="134" customWidth="1"/>
    <col min="9" max="9" width="16.28515625" style="134" customWidth="1"/>
    <col min="10" max="10" width="21.7109375" style="134" customWidth="1"/>
    <col min="11" max="26" width="11.42578125" style="134" customWidth="1"/>
    <col min="27" max="16384" width="14.42578125" style="134"/>
  </cols>
  <sheetData>
    <row r="1" spans="1:26" s="501" customFormat="1" ht="15.6" x14ac:dyDescent="0.25">
      <c r="A1" s="23" t="s">
        <v>32</v>
      </c>
      <c r="B1" s="502"/>
      <c r="C1" s="502"/>
      <c r="D1" s="502"/>
      <c r="E1" s="502"/>
      <c r="F1" s="502"/>
      <c r="G1" s="502"/>
      <c r="H1" s="502"/>
      <c r="I1" s="502"/>
      <c r="J1" s="502"/>
      <c r="K1" s="502"/>
      <c r="L1" s="502"/>
      <c r="M1" s="502"/>
      <c r="N1" s="502"/>
      <c r="O1" s="502"/>
      <c r="P1" s="502"/>
      <c r="Q1" s="502"/>
      <c r="R1" s="502"/>
      <c r="S1" s="502"/>
      <c r="T1" s="502"/>
      <c r="U1" s="502"/>
      <c r="V1" s="502"/>
      <c r="W1" s="502"/>
      <c r="X1" s="502"/>
      <c r="Y1" s="502"/>
      <c r="Z1" s="502"/>
    </row>
    <row r="2" spans="1:26" ht="42" customHeight="1" x14ac:dyDescent="0.25">
      <c r="A2" s="445"/>
      <c r="B2" s="445"/>
      <c r="C2" s="445"/>
      <c r="D2" s="445"/>
      <c r="E2" s="445"/>
      <c r="F2" s="446" t="s">
        <v>264</v>
      </c>
      <c r="G2" s="447"/>
      <c r="H2" s="445"/>
      <c r="I2" s="445"/>
      <c r="J2" s="445"/>
      <c r="K2" s="445"/>
      <c r="L2" s="445"/>
      <c r="M2" s="445"/>
      <c r="N2" s="445"/>
      <c r="O2" s="445"/>
      <c r="P2" s="445"/>
      <c r="Q2" s="445"/>
      <c r="R2" s="445"/>
      <c r="S2" s="445"/>
      <c r="T2" s="445"/>
      <c r="U2" s="445"/>
      <c r="V2" s="445"/>
      <c r="W2" s="445"/>
      <c r="X2" s="445"/>
      <c r="Y2" s="445"/>
      <c r="Z2" s="445"/>
    </row>
    <row r="3" spans="1:26" ht="45.75" customHeight="1" x14ac:dyDescent="0.25">
      <c r="A3" s="445"/>
      <c r="B3" s="1401" t="s">
        <v>265</v>
      </c>
      <c r="C3" s="1402"/>
      <c r="D3" s="1402"/>
      <c r="E3" s="1402"/>
      <c r="F3" s="1402"/>
      <c r="G3" s="1402"/>
      <c r="H3" s="445"/>
      <c r="I3" s="445"/>
      <c r="J3" s="445"/>
      <c r="K3" s="445"/>
      <c r="L3" s="445"/>
      <c r="M3" s="445"/>
      <c r="N3" s="445"/>
      <c r="O3" s="445"/>
      <c r="P3" s="445"/>
      <c r="Q3" s="445"/>
      <c r="R3" s="445"/>
      <c r="S3" s="445"/>
      <c r="T3" s="445"/>
      <c r="U3" s="445"/>
      <c r="V3" s="445"/>
      <c r="W3" s="445"/>
      <c r="X3" s="445"/>
      <c r="Y3" s="445"/>
      <c r="Z3" s="445"/>
    </row>
    <row r="4" spans="1:26" ht="15.6" x14ac:dyDescent="0.3">
      <c r="A4" s="445"/>
      <c r="B4" s="1403" t="s">
        <v>266</v>
      </c>
      <c r="C4" s="1402"/>
      <c r="D4" s="1402"/>
      <c r="E4" s="1402"/>
      <c r="F4" s="1402"/>
      <c r="G4" s="1402"/>
      <c r="H4" s="445"/>
      <c r="I4" s="445"/>
      <c r="J4" s="445"/>
      <c r="K4" s="445"/>
      <c r="L4" s="445"/>
      <c r="M4" s="445"/>
      <c r="N4" s="445"/>
      <c r="O4" s="445"/>
      <c r="P4" s="445"/>
      <c r="Q4" s="445"/>
      <c r="R4" s="445"/>
      <c r="S4" s="445"/>
      <c r="T4" s="445"/>
      <c r="U4" s="445"/>
      <c r="V4" s="445"/>
      <c r="W4" s="445"/>
      <c r="X4" s="445"/>
      <c r="Y4" s="445"/>
      <c r="Z4" s="445"/>
    </row>
    <row r="5" spans="1:26" ht="15.6" x14ac:dyDescent="0.3">
      <c r="A5" s="445"/>
      <c r="B5" s="1404"/>
      <c r="C5" s="1405"/>
      <c r="D5" s="1405"/>
      <c r="E5" s="445"/>
      <c r="F5" s="503"/>
      <c r="G5" s="503"/>
      <c r="H5" s="445"/>
      <c r="I5" s="445"/>
      <c r="J5" s="445"/>
      <c r="K5" s="445"/>
      <c r="L5" s="445"/>
      <c r="M5" s="445"/>
      <c r="N5" s="445"/>
      <c r="O5" s="445"/>
      <c r="P5" s="445"/>
      <c r="Q5" s="445"/>
      <c r="R5" s="445"/>
      <c r="S5" s="445"/>
      <c r="T5" s="445"/>
      <c r="U5" s="445"/>
      <c r="V5" s="445"/>
      <c r="W5" s="445"/>
      <c r="X5" s="445"/>
      <c r="Y5" s="445"/>
      <c r="Z5" s="445"/>
    </row>
    <row r="6" spans="1:26" ht="15.75" x14ac:dyDescent="0.25">
      <c r="A6" s="445"/>
      <c r="B6" s="1406" t="s">
        <v>267</v>
      </c>
      <c r="C6" s="1402"/>
      <c r="D6" s="1402"/>
      <c r="E6" s="1402"/>
      <c r="F6" s="1402"/>
      <c r="G6" s="1402"/>
      <c r="H6" s="445"/>
      <c r="I6" s="445"/>
      <c r="J6" s="445"/>
      <c r="K6" s="445"/>
      <c r="L6" s="445"/>
      <c r="M6" s="445"/>
      <c r="N6" s="445"/>
      <c r="O6" s="445"/>
      <c r="P6" s="445"/>
      <c r="Q6" s="445"/>
      <c r="R6" s="445"/>
      <c r="S6" s="445"/>
      <c r="T6" s="445"/>
      <c r="U6" s="445"/>
      <c r="V6" s="445"/>
      <c r="W6" s="445"/>
      <c r="X6" s="445"/>
      <c r="Y6" s="445"/>
      <c r="Z6" s="445"/>
    </row>
    <row r="7" spans="1:26" ht="15.6" x14ac:dyDescent="0.3">
      <c r="A7" s="445"/>
      <c r="B7" s="1404"/>
      <c r="C7" s="1405"/>
      <c r="D7" s="1405"/>
      <c r="E7" s="445"/>
      <c r="F7" s="503"/>
      <c r="G7" s="503"/>
      <c r="H7" s="445"/>
      <c r="I7" s="445"/>
      <c r="J7" s="445"/>
      <c r="K7" s="445"/>
      <c r="L7" s="445"/>
      <c r="M7" s="445"/>
      <c r="N7" s="445"/>
      <c r="O7" s="445"/>
      <c r="P7" s="445"/>
      <c r="Q7" s="445"/>
      <c r="R7" s="445"/>
      <c r="S7" s="445"/>
      <c r="T7" s="445"/>
      <c r="U7" s="445"/>
      <c r="V7" s="445"/>
      <c r="W7" s="445"/>
      <c r="X7" s="445"/>
      <c r="Y7" s="445"/>
      <c r="Z7" s="445"/>
    </row>
    <row r="8" spans="1:26" ht="15.6" x14ac:dyDescent="0.3">
      <c r="A8" s="445"/>
      <c r="B8" s="504" t="s">
        <v>268</v>
      </c>
      <c r="C8" s="1460" t="s">
        <v>324</v>
      </c>
      <c r="D8" s="1457"/>
      <c r="E8" s="1457"/>
      <c r="F8" s="1457"/>
      <c r="G8" s="1458"/>
      <c r="H8" s="445"/>
      <c r="I8" s="445"/>
      <c r="J8" s="445"/>
      <c r="K8" s="445"/>
      <c r="L8" s="445"/>
      <c r="M8" s="445"/>
      <c r="N8" s="445"/>
      <c r="O8" s="445"/>
      <c r="P8" s="445"/>
      <c r="Q8" s="445"/>
      <c r="R8" s="445"/>
      <c r="S8" s="445"/>
      <c r="T8" s="445"/>
      <c r="U8" s="445"/>
      <c r="V8" s="445"/>
      <c r="W8" s="445"/>
      <c r="X8" s="445"/>
      <c r="Y8" s="445"/>
      <c r="Z8" s="445"/>
    </row>
    <row r="9" spans="1:26" ht="31.5" x14ac:dyDescent="0.25">
      <c r="A9" s="445"/>
      <c r="B9" s="504" t="s">
        <v>270</v>
      </c>
      <c r="C9" s="1460" t="s">
        <v>3205</v>
      </c>
      <c r="D9" s="1457"/>
      <c r="E9" s="1457"/>
      <c r="F9" s="1457"/>
      <c r="G9" s="1458"/>
      <c r="H9" s="445"/>
      <c r="I9" s="445"/>
      <c r="J9" s="445"/>
      <c r="K9" s="445"/>
      <c r="L9" s="445"/>
      <c r="M9" s="445"/>
      <c r="N9" s="445"/>
      <c r="O9" s="445"/>
      <c r="P9" s="445"/>
      <c r="Q9" s="445"/>
      <c r="R9" s="445"/>
      <c r="S9" s="445"/>
      <c r="T9" s="445"/>
      <c r="U9" s="445"/>
      <c r="V9" s="445"/>
      <c r="W9" s="445"/>
      <c r="X9" s="445"/>
      <c r="Y9" s="445"/>
      <c r="Z9" s="445"/>
    </row>
    <row r="10" spans="1:26" ht="15.75" x14ac:dyDescent="0.25">
      <c r="A10" s="445"/>
      <c r="B10" s="1466" t="s">
        <v>271</v>
      </c>
      <c r="C10" s="818" t="s">
        <v>272</v>
      </c>
      <c r="D10" s="818" t="s">
        <v>273</v>
      </c>
      <c r="E10" s="818" t="s">
        <v>274</v>
      </c>
      <c r="F10" s="818" t="s">
        <v>275</v>
      </c>
      <c r="G10" s="818" t="s">
        <v>276</v>
      </c>
      <c r="H10" s="445"/>
      <c r="I10" s="445"/>
      <c r="J10" s="445"/>
      <c r="K10" s="445"/>
      <c r="L10" s="445"/>
      <c r="M10" s="445"/>
      <c r="N10" s="445"/>
      <c r="O10" s="445"/>
      <c r="P10" s="445"/>
      <c r="Q10" s="445"/>
      <c r="R10" s="445"/>
      <c r="S10" s="445"/>
      <c r="T10" s="445"/>
      <c r="U10" s="445"/>
      <c r="V10" s="445"/>
      <c r="W10" s="445"/>
      <c r="X10" s="445"/>
      <c r="Y10" s="445"/>
      <c r="Z10" s="445"/>
    </row>
    <row r="11" spans="1:26" ht="54.75" customHeight="1" x14ac:dyDescent="0.25">
      <c r="A11" s="445"/>
      <c r="B11" s="1467"/>
      <c r="C11" s="819" t="s">
        <v>325</v>
      </c>
      <c r="D11" s="819" t="s">
        <v>337</v>
      </c>
      <c r="E11" s="819" t="s">
        <v>99</v>
      </c>
      <c r="F11" s="819" t="s">
        <v>103</v>
      </c>
      <c r="G11" s="819" t="s">
        <v>624</v>
      </c>
      <c r="H11" s="445"/>
      <c r="I11" s="445"/>
      <c r="J11" s="445"/>
      <c r="K11" s="445"/>
      <c r="L11" s="445"/>
      <c r="M11" s="445"/>
      <c r="N11" s="445"/>
      <c r="O11" s="445"/>
      <c r="P11" s="445"/>
      <c r="Q11" s="445"/>
      <c r="R11" s="445"/>
      <c r="S11" s="445"/>
      <c r="T11" s="445"/>
      <c r="U11" s="445"/>
      <c r="V11" s="445"/>
      <c r="W11" s="445"/>
      <c r="X11" s="445"/>
      <c r="Y11" s="445"/>
      <c r="Z11" s="445"/>
    </row>
    <row r="12" spans="1:26" ht="17.25" customHeight="1" x14ac:dyDescent="0.25">
      <c r="A12" s="445"/>
      <c r="B12" s="1467"/>
      <c r="C12" s="819"/>
      <c r="D12" s="819"/>
      <c r="E12" s="819"/>
      <c r="F12" s="819" t="s">
        <v>282</v>
      </c>
      <c r="G12" s="819"/>
      <c r="H12" s="445"/>
      <c r="I12" s="445"/>
      <c r="J12" s="445"/>
      <c r="K12" s="445"/>
      <c r="L12" s="445"/>
      <c r="M12" s="445"/>
      <c r="N12" s="445"/>
      <c r="O12" s="445"/>
      <c r="P12" s="445"/>
      <c r="Q12" s="445"/>
      <c r="R12" s="445"/>
      <c r="S12" s="445"/>
      <c r="T12" s="445"/>
      <c r="U12" s="445"/>
      <c r="V12" s="445"/>
      <c r="W12" s="445"/>
      <c r="X12" s="445"/>
      <c r="Y12" s="445"/>
      <c r="Z12" s="445"/>
    </row>
    <row r="13" spans="1:26" ht="17.25" customHeight="1" x14ac:dyDescent="0.25">
      <c r="A13" s="445"/>
      <c r="B13" s="1468"/>
      <c r="C13" s="819"/>
      <c r="D13" s="819"/>
      <c r="E13" s="819"/>
      <c r="F13" s="819" t="s">
        <v>282</v>
      </c>
      <c r="G13" s="819"/>
      <c r="H13" s="445"/>
      <c r="I13" s="445"/>
      <c r="J13" s="445"/>
      <c r="K13" s="445"/>
      <c r="L13" s="445"/>
      <c r="M13" s="445"/>
      <c r="N13" s="445"/>
      <c r="O13" s="445"/>
      <c r="P13" s="445"/>
      <c r="Q13" s="445"/>
      <c r="R13" s="445"/>
      <c r="S13" s="445"/>
      <c r="T13" s="445"/>
      <c r="U13" s="445"/>
      <c r="V13" s="445"/>
      <c r="W13" s="445"/>
      <c r="X13" s="445"/>
      <c r="Y13" s="445"/>
      <c r="Z13" s="445"/>
    </row>
    <row r="14" spans="1:26" ht="15.6" x14ac:dyDescent="0.3">
      <c r="A14" s="445"/>
      <c r="B14" s="504" t="s">
        <v>283</v>
      </c>
      <c r="C14" s="1460" t="s">
        <v>341</v>
      </c>
      <c r="D14" s="1457"/>
      <c r="E14" s="1457"/>
      <c r="F14" s="1457"/>
      <c r="G14" s="1458"/>
      <c r="H14" s="445"/>
      <c r="I14" s="445"/>
      <c r="J14" s="445"/>
      <c r="K14" s="445"/>
      <c r="L14" s="445"/>
      <c r="M14" s="445"/>
      <c r="N14" s="445"/>
      <c r="O14" s="445"/>
      <c r="P14" s="445"/>
      <c r="Q14" s="445"/>
      <c r="R14" s="445"/>
      <c r="S14" s="445"/>
      <c r="T14" s="445"/>
      <c r="U14" s="445"/>
      <c r="V14" s="445"/>
      <c r="W14" s="445"/>
      <c r="X14" s="445"/>
      <c r="Y14" s="445"/>
      <c r="Z14" s="445"/>
    </row>
    <row r="15" spans="1:26" ht="15.75" x14ac:dyDescent="0.25">
      <c r="A15" s="445"/>
      <c r="B15" s="504" t="s">
        <v>284</v>
      </c>
      <c r="C15" s="1460" t="s">
        <v>3532</v>
      </c>
      <c r="D15" s="1457"/>
      <c r="E15" s="1457"/>
      <c r="F15" s="1457"/>
      <c r="G15" s="1458"/>
      <c r="H15" s="445"/>
      <c r="I15" s="445"/>
      <c r="J15" s="445"/>
      <c r="K15" s="445"/>
      <c r="L15" s="445"/>
      <c r="M15" s="445"/>
      <c r="N15" s="445"/>
      <c r="O15" s="445"/>
      <c r="P15" s="445"/>
      <c r="Q15" s="445"/>
      <c r="R15" s="445"/>
      <c r="S15" s="445"/>
      <c r="T15" s="445"/>
      <c r="U15" s="445"/>
      <c r="V15" s="445"/>
      <c r="W15" s="445"/>
      <c r="X15" s="445"/>
      <c r="Y15" s="445"/>
      <c r="Z15" s="445"/>
    </row>
    <row r="16" spans="1:26" ht="45.75" customHeight="1" x14ac:dyDescent="0.25">
      <c r="A16" s="445"/>
      <c r="B16" s="504" t="s">
        <v>285</v>
      </c>
      <c r="C16" s="1460" t="s">
        <v>3564</v>
      </c>
      <c r="D16" s="1457"/>
      <c r="E16" s="1457"/>
      <c r="F16" s="1457"/>
      <c r="G16" s="1458"/>
      <c r="H16" s="445"/>
      <c r="I16" s="445"/>
      <c r="J16" s="445"/>
      <c r="K16" s="445"/>
      <c r="L16" s="445"/>
      <c r="M16" s="445"/>
      <c r="N16" s="445"/>
      <c r="O16" s="445"/>
      <c r="P16" s="445"/>
      <c r="Q16" s="445"/>
      <c r="R16" s="445"/>
      <c r="S16" s="445"/>
      <c r="T16" s="445"/>
      <c r="U16" s="445"/>
      <c r="V16" s="445"/>
      <c r="W16" s="445"/>
      <c r="X16" s="445"/>
      <c r="Y16" s="445"/>
      <c r="Z16" s="445"/>
    </row>
    <row r="17" spans="1:26" ht="15.75" x14ac:dyDescent="0.25">
      <c r="A17" s="445"/>
      <c r="B17" s="504" t="s">
        <v>286</v>
      </c>
      <c r="C17" s="1460" t="s">
        <v>342</v>
      </c>
      <c r="D17" s="1457"/>
      <c r="E17" s="1457"/>
      <c r="F17" s="1457"/>
      <c r="G17" s="1458"/>
      <c r="H17" s="445"/>
      <c r="I17" s="445"/>
      <c r="J17" s="445"/>
      <c r="K17" s="445"/>
      <c r="L17" s="445"/>
      <c r="M17" s="445"/>
      <c r="N17" s="445"/>
      <c r="O17" s="445"/>
      <c r="P17" s="445"/>
      <c r="Q17" s="445"/>
      <c r="R17" s="445"/>
      <c r="S17" s="445"/>
      <c r="T17" s="445"/>
      <c r="U17" s="445"/>
      <c r="V17" s="445"/>
      <c r="W17" s="445"/>
      <c r="X17" s="445"/>
      <c r="Y17" s="445"/>
      <c r="Z17" s="445"/>
    </row>
    <row r="18" spans="1:26" ht="15.75" x14ac:dyDescent="0.25">
      <c r="A18" s="445"/>
      <c r="B18" s="504" t="s">
        <v>288</v>
      </c>
      <c r="C18" s="1460" t="s">
        <v>3534</v>
      </c>
      <c r="D18" s="1457"/>
      <c r="E18" s="1457"/>
      <c r="F18" s="1457"/>
      <c r="G18" s="1458"/>
      <c r="H18" s="445"/>
      <c r="I18" s="445"/>
      <c r="J18" s="445"/>
      <c r="K18" s="445"/>
      <c r="L18" s="445"/>
      <c r="M18" s="445"/>
      <c r="N18" s="445"/>
      <c r="O18" s="445"/>
      <c r="P18" s="445"/>
      <c r="Q18" s="445"/>
      <c r="R18" s="445"/>
      <c r="S18" s="445"/>
      <c r="T18" s="445"/>
      <c r="U18" s="445"/>
      <c r="V18" s="445"/>
      <c r="W18" s="445"/>
      <c r="X18" s="445"/>
      <c r="Y18" s="445"/>
      <c r="Z18" s="445"/>
    </row>
    <row r="19" spans="1:26" ht="36.75" customHeight="1" x14ac:dyDescent="0.25">
      <c r="A19" s="445"/>
      <c r="B19" s="504" t="s">
        <v>289</v>
      </c>
      <c r="C19" s="1460" t="s">
        <v>1603</v>
      </c>
      <c r="D19" s="1457"/>
      <c r="E19" s="1457"/>
      <c r="F19" s="1457"/>
      <c r="G19" s="1458"/>
      <c r="H19" s="445"/>
      <c r="I19" s="445"/>
      <c r="J19" s="445"/>
      <c r="K19" s="445"/>
      <c r="L19" s="445"/>
      <c r="M19" s="445"/>
      <c r="N19" s="445"/>
      <c r="O19" s="445"/>
      <c r="P19" s="445"/>
      <c r="Q19" s="445"/>
      <c r="R19" s="445"/>
      <c r="S19" s="445"/>
      <c r="T19" s="445"/>
      <c r="U19" s="445"/>
      <c r="V19" s="445"/>
      <c r="W19" s="445"/>
      <c r="X19" s="445"/>
      <c r="Y19" s="445"/>
      <c r="Z19" s="445"/>
    </row>
    <row r="20" spans="1:26" ht="15.75" x14ac:dyDescent="0.25">
      <c r="A20" s="445"/>
      <c r="B20" s="504" t="s">
        <v>290</v>
      </c>
      <c r="C20" s="1460"/>
      <c r="D20" s="1457"/>
      <c r="E20" s="1457"/>
      <c r="F20" s="1457"/>
      <c r="G20" s="1458"/>
      <c r="H20" s="445"/>
      <c r="I20" s="445"/>
      <c r="J20" s="445"/>
      <c r="K20" s="445"/>
      <c r="L20" s="445"/>
      <c r="M20" s="445"/>
      <c r="N20" s="445"/>
      <c r="O20" s="445"/>
      <c r="P20" s="445"/>
      <c r="Q20" s="445"/>
      <c r="R20" s="445"/>
      <c r="S20" s="445"/>
      <c r="T20" s="445"/>
      <c r="U20" s="445"/>
      <c r="V20" s="445"/>
      <c r="W20" s="445"/>
      <c r="X20" s="445"/>
      <c r="Y20" s="445"/>
      <c r="Z20" s="445"/>
    </row>
    <row r="21" spans="1:26" ht="43.5" customHeight="1" x14ac:dyDescent="0.25">
      <c r="A21" s="445"/>
      <c r="B21" s="504" t="s">
        <v>291</v>
      </c>
      <c r="C21" s="507" t="s">
        <v>1312</v>
      </c>
      <c r="D21" s="508" t="s">
        <v>1313</v>
      </c>
      <c r="E21" s="1456" t="s">
        <v>3535</v>
      </c>
      <c r="F21" s="1457"/>
      <c r="G21" s="1458"/>
      <c r="H21" s="445"/>
      <c r="I21" s="445"/>
      <c r="J21" s="445"/>
      <c r="K21" s="445"/>
      <c r="L21" s="445"/>
      <c r="M21" s="445"/>
      <c r="N21" s="445"/>
      <c r="O21" s="445"/>
      <c r="P21" s="445"/>
      <c r="Q21" s="445"/>
      <c r="R21" s="445"/>
      <c r="S21" s="445"/>
      <c r="T21" s="445"/>
      <c r="U21" s="445"/>
      <c r="V21" s="445"/>
      <c r="W21" s="445"/>
      <c r="X21" s="445"/>
      <c r="Y21" s="445"/>
      <c r="Z21" s="445"/>
    </row>
    <row r="22" spans="1:26" ht="36.75" customHeight="1" x14ac:dyDescent="0.25">
      <c r="A22" s="445"/>
      <c r="B22" s="504" t="s">
        <v>293</v>
      </c>
      <c r="C22" s="1460" t="s">
        <v>3536</v>
      </c>
      <c r="D22" s="1457"/>
      <c r="E22" s="1457"/>
      <c r="F22" s="1457"/>
      <c r="G22" s="1458"/>
      <c r="H22" s="445"/>
      <c r="I22" s="445"/>
      <c r="J22" s="445"/>
      <c r="K22" s="445"/>
      <c r="L22" s="445"/>
      <c r="M22" s="445"/>
      <c r="N22" s="445"/>
      <c r="O22" s="445"/>
      <c r="P22" s="445"/>
      <c r="Q22" s="445"/>
      <c r="R22" s="445"/>
      <c r="S22" s="445"/>
      <c r="T22" s="445"/>
      <c r="U22" s="445"/>
      <c r="V22" s="445"/>
      <c r="W22" s="445"/>
      <c r="X22" s="445"/>
      <c r="Y22" s="445"/>
      <c r="Z22" s="445"/>
    </row>
    <row r="23" spans="1:26" ht="21" customHeight="1" x14ac:dyDescent="0.25">
      <c r="A23" s="445"/>
      <c r="B23" s="504" t="s">
        <v>294</v>
      </c>
      <c r="C23" s="1460" t="s">
        <v>3537</v>
      </c>
      <c r="D23" s="1457"/>
      <c r="E23" s="1457"/>
      <c r="F23" s="1457"/>
      <c r="G23" s="1458"/>
      <c r="H23" s="445"/>
      <c r="I23" s="445"/>
      <c r="J23" s="445"/>
      <c r="K23" s="445"/>
      <c r="L23" s="445"/>
      <c r="M23" s="445"/>
      <c r="N23" s="445"/>
      <c r="O23" s="445"/>
      <c r="P23" s="445"/>
      <c r="Q23" s="445"/>
      <c r="R23" s="445"/>
      <c r="S23" s="445"/>
      <c r="T23" s="445"/>
      <c r="U23" s="445"/>
      <c r="V23" s="445"/>
      <c r="W23" s="445"/>
      <c r="X23" s="445"/>
      <c r="Y23" s="445"/>
      <c r="Z23" s="445"/>
    </row>
    <row r="24" spans="1:26" ht="15.75" x14ac:dyDescent="0.25">
      <c r="A24" s="445"/>
      <c r="B24" s="1463"/>
      <c r="C24" s="1405"/>
      <c r="D24" s="1405"/>
      <c r="E24" s="509"/>
      <c r="F24" s="510"/>
      <c r="G24" s="510"/>
      <c r="H24" s="445"/>
      <c r="I24" s="445"/>
      <c r="J24" s="445"/>
      <c r="K24" s="445"/>
      <c r="L24" s="445"/>
      <c r="M24" s="445"/>
      <c r="N24" s="445"/>
      <c r="O24" s="445"/>
      <c r="P24" s="445"/>
      <c r="Q24" s="445"/>
      <c r="R24" s="445"/>
      <c r="S24" s="445"/>
      <c r="T24" s="445"/>
      <c r="U24" s="445"/>
      <c r="V24" s="445"/>
      <c r="W24" s="445"/>
      <c r="X24" s="445"/>
      <c r="Y24" s="445"/>
      <c r="Z24" s="445"/>
    </row>
    <row r="25" spans="1:26" ht="15.75" x14ac:dyDescent="0.25">
      <c r="A25" s="445"/>
      <c r="B25" s="1461" t="s">
        <v>295</v>
      </c>
      <c r="C25" s="1402"/>
      <c r="D25" s="1402"/>
      <c r="E25" s="1402"/>
      <c r="F25" s="1402"/>
      <c r="G25" s="1402"/>
      <c r="H25" s="445"/>
      <c r="I25" s="445"/>
      <c r="J25" s="445"/>
      <c r="K25" s="445"/>
      <c r="L25" s="445"/>
      <c r="M25" s="445"/>
      <c r="N25" s="445"/>
      <c r="O25" s="445"/>
      <c r="P25" s="445"/>
      <c r="Q25" s="445"/>
      <c r="R25" s="445"/>
      <c r="S25" s="445"/>
      <c r="T25" s="445"/>
      <c r="U25" s="445"/>
      <c r="V25" s="445"/>
      <c r="W25" s="445"/>
      <c r="X25" s="445"/>
      <c r="Y25" s="445"/>
      <c r="Z25" s="445"/>
    </row>
    <row r="26" spans="1:26" ht="15.75" x14ac:dyDescent="0.25">
      <c r="A26" s="445"/>
      <c r="B26" s="511"/>
      <c r="C26" s="511"/>
      <c r="D26" s="511"/>
      <c r="E26" s="509"/>
      <c r="F26" s="509"/>
      <c r="G26" s="509"/>
      <c r="H26" s="445"/>
      <c r="I26" s="445" t="s">
        <v>296</v>
      </c>
      <c r="J26" s="445"/>
      <c r="K26" s="445"/>
      <c r="L26" s="445"/>
      <c r="M26" s="445"/>
      <c r="N26" s="445"/>
      <c r="O26" s="445"/>
      <c r="P26" s="445"/>
      <c r="Q26" s="445"/>
      <c r="R26" s="445"/>
      <c r="S26" s="445"/>
      <c r="T26" s="445"/>
      <c r="U26" s="445"/>
      <c r="V26" s="445"/>
      <c r="W26" s="445"/>
      <c r="X26" s="445"/>
      <c r="Y26" s="445"/>
      <c r="Z26" s="445"/>
    </row>
    <row r="27" spans="1:26" ht="15.75" x14ac:dyDescent="0.25">
      <c r="A27" s="445"/>
      <c r="B27" s="504" t="s">
        <v>297</v>
      </c>
      <c r="C27" s="1460" t="s">
        <v>3221</v>
      </c>
      <c r="D27" s="1457"/>
      <c r="E27" s="1457"/>
      <c r="F27" s="1457"/>
      <c r="G27" s="1458"/>
      <c r="H27" s="445"/>
      <c r="I27" s="445"/>
      <c r="J27" s="445"/>
      <c r="K27" s="445"/>
      <c r="L27" s="445"/>
      <c r="M27" s="445"/>
      <c r="N27" s="445"/>
      <c r="O27" s="445"/>
      <c r="P27" s="445"/>
      <c r="Q27" s="445"/>
      <c r="R27" s="445"/>
      <c r="S27" s="445"/>
      <c r="T27" s="445"/>
      <c r="U27" s="445"/>
      <c r="V27" s="445"/>
      <c r="W27" s="445"/>
      <c r="X27" s="445"/>
      <c r="Y27" s="445"/>
      <c r="Z27" s="445"/>
    </row>
    <row r="28" spans="1:26" ht="31.5" x14ac:dyDescent="0.25">
      <c r="A28" s="445"/>
      <c r="B28" s="504" t="s">
        <v>298</v>
      </c>
      <c r="C28" s="1460" t="s">
        <v>3538</v>
      </c>
      <c r="D28" s="1457"/>
      <c r="E28" s="1457"/>
      <c r="F28" s="1457"/>
      <c r="G28" s="1458"/>
      <c r="H28" s="445"/>
      <c r="I28" s="445"/>
      <c r="J28" s="445"/>
      <c r="K28" s="445"/>
      <c r="L28" s="445"/>
      <c r="M28" s="445"/>
      <c r="N28" s="445"/>
      <c r="O28" s="445"/>
      <c r="P28" s="445"/>
      <c r="Q28" s="445"/>
      <c r="R28" s="445"/>
      <c r="S28" s="445"/>
      <c r="T28" s="445"/>
      <c r="U28" s="445"/>
      <c r="V28" s="445"/>
      <c r="W28" s="445"/>
      <c r="X28" s="445"/>
      <c r="Y28" s="445"/>
      <c r="Z28" s="445"/>
    </row>
    <row r="29" spans="1:26" ht="15.75" x14ac:dyDescent="0.25">
      <c r="A29" s="445"/>
      <c r="B29" s="504" t="s">
        <v>299</v>
      </c>
      <c r="C29" s="1460" t="s">
        <v>360</v>
      </c>
      <c r="D29" s="1457"/>
      <c r="E29" s="1457"/>
      <c r="F29" s="1457"/>
      <c r="G29" s="1458"/>
      <c r="H29" s="445"/>
      <c r="I29" s="445"/>
      <c r="J29" s="445"/>
      <c r="K29" s="445"/>
      <c r="L29" s="445"/>
      <c r="M29" s="445"/>
      <c r="N29" s="445"/>
      <c r="O29" s="445"/>
      <c r="P29" s="445"/>
      <c r="Q29" s="445"/>
      <c r="R29" s="445"/>
      <c r="S29" s="445"/>
      <c r="T29" s="445"/>
      <c r="U29" s="445"/>
      <c r="V29" s="445"/>
      <c r="W29" s="445"/>
      <c r="X29" s="445"/>
      <c r="Y29" s="445"/>
      <c r="Z29" s="445"/>
    </row>
    <row r="30" spans="1:26" ht="15.75" x14ac:dyDescent="0.25">
      <c r="A30" s="445"/>
      <c r="B30" s="504" t="s">
        <v>301</v>
      </c>
      <c r="C30" s="1465" t="s">
        <v>331</v>
      </c>
      <c r="D30" s="1457"/>
      <c r="E30" s="1457"/>
      <c r="F30" s="1457"/>
      <c r="G30" s="1458"/>
      <c r="H30" s="445"/>
      <c r="I30" s="445"/>
      <c r="J30" s="445"/>
      <c r="K30" s="445"/>
      <c r="L30" s="445"/>
      <c r="M30" s="445"/>
      <c r="N30" s="445"/>
      <c r="O30" s="445"/>
      <c r="P30" s="445"/>
      <c r="Q30" s="445"/>
      <c r="R30" s="445"/>
      <c r="S30" s="445"/>
      <c r="T30" s="445"/>
      <c r="U30" s="445"/>
      <c r="V30" s="445"/>
      <c r="W30" s="445"/>
      <c r="X30" s="445"/>
      <c r="Y30" s="445"/>
      <c r="Z30" s="445"/>
    </row>
    <row r="31" spans="1:26" ht="15.75" x14ac:dyDescent="0.25">
      <c r="A31" s="445"/>
      <c r="B31" s="1462"/>
      <c r="C31" s="1405"/>
      <c r="D31" s="1405"/>
      <c r="E31" s="509"/>
      <c r="F31" s="509"/>
      <c r="G31" s="509"/>
      <c r="H31" s="445"/>
      <c r="I31" s="445"/>
      <c r="J31" s="445"/>
      <c r="K31" s="445"/>
      <c r="L31" s="445"/>
      <c r="M31" s="445"/>
      <c r="N31" s="445"/>
      <c r="O31" s="445"/>
      <c r="P31" s="445"/>
      <c r="Q31" s="445"/>
      <c r="R31" s="445"/>
      <c r="S31" s="445"/>
      <c r="T31" s="445"/>
      <c r="U31" s="445"/>
      <c r="V31" s="445"/>
      <c r="W31" s="445"/>
      <c r="X31" s="445"/>
      <c r="Y31" s="445"/>
      <c r="Z31" s="445"/>
    </row>
    <row r="32" spans="1:26" ht="15.75" x14ac:dyDescent="0.25">
      <c r="A32" s="445"/>
      <c r="B32" s="1461" t="s">
        <v>303</v>
      </c>
      <c r="C32" s="1402"/>
      <c r="D32" s="1402"/>
      <c r="E32" s="1402"/>
      <c r="F32" s="1402"/>
      <c r="G32" s="1402"/>
      <c r="H32" s="445"/>
      <c r="I32" s="445"/>
      <c r="J32" s="445"/>
      <c r="K32" s="445"/>
      <c r="L32" s="445"/>
      <c r="M32" s="445"/>
      <c r="N32" s="445"/>
      <c r="O32" s="445"/>
      <c r="P32" s="445"/>
      <c r="Q32" s="445"/>
      <c r="R32" s="445"/>
      <c r="S32" s="445"/>
      <c r="T32" s="445"/>
      <c r="U32" s="445"/>
      <c r="V32" s="445"/>
      <c r="W32" s="445"/>
      <c r="X32" s="445"/>
      <c r="Y32" s="445"/>
      <c r="Z32" s="445"/>
    </row>
    <row r="33" spans="1:26" ht="15.75" x14ac:dyDescent="0.25">
      <c r="A33" s="445"/>
      <c r="B33" s="1463"/>
      <c r="C33" s="1405"/>
      <c r="D33" s="1405"/>
      <c r="E33" s="509"/>
      <c r="F33" s="509"/>
      <c r="G33" s="509"/>
      <c r="H33" s="445"/>
      <c r="I33" s="445"/>
      <c r="J33" s="445"/>
      <c r="K33" s="445"/>
      <c r="L33" s="445"/>
      <c r="M33" s="445"/>
      <c r="N33" s="445"/>
      <c r="O33" s="445"/>
      <c r="P33" s="445"/>
      <c r="Q33" s="445"/>
      <c r="R33" s="445"/>
      <c r="S33" s="445"/>
      <c r="T33" s="445"/>
      <c r="U33" s="445"/>
      <c r="V33" s="445"/>
      <c r="W33" s="445"/>
      <c r="X33" s="445"/>
      <c r="Y33" s="445"/>
      <c r="Z33" s="445"/>
    </row>
    <row r="34" spans="1:26" ht="18" customHeight="1" x14ac:dyDescent="0.25">
      <c r="A34" s="445"/>
      <c r="B34" s="504" t="s">
        <v>304</v>
      </c>
      <c r="C34" s="1460" t="s">
        <v>1914</v>
      </c>
      <c r="D34" s="1457"/>
      <c r="E34" s="1457"/>
      <c r="F34" s="1457"/>
      <c r="G34" s="1458"/>
      <c r="H34" s="445"/>
      <c r="I34" s="445"/>
      <c r="J34" s="445"/>
      <c r="K34" s="445"/>
      <c r="L34" s="445"/>
      <c r="M34" s="445"/>
      <c r="N34" s="445"/>
      <c r="O34" s="445"/>
      <c r="P34" s="445"/>
      <c r="Q34" s="445"/>
      <c r="R34" s="445"/>
      <c r="S34" s="445"/>
      <c r="T34" s="445"/>
      <c r="U34" s="445"/>
      <c r="V34" s="445"/>
      <c r="W34" s="445"/>
      <c r="X34" s="445"/>
      <c r="Y34" s="445"/>
      <c r="Z34" s="445"/>
    </row>
    <row r="35" spans="1:26" ht="18" customHeight="1" x14ac:dyDescent="0.25">
      <c r="A35" s="445"/>
      <c r="B35" s="504" t="s">
        <v>305</v>
      </c>
      <c r="C35" s="1460" t="s">
        <v>3221</v>
      </c>
      <c r="D35" s="1457"/>
      <c r="E35" s="1457"/>
      <c r="F35" s="1457"/>
      <c r="G35" s="1458"/>
      <c r="H35" s="445"/>
      <c r="I35" s="445"/>
      <c r="J35" s="445"/>
      <c r="K35" s="445"/>
      <c r="L35" s="445"/>
      <c r="M35" s="445"/>
      <c r="N35" s="445"/>
      <c r="O35" s="445"/>
      <c r="P35" s="445"/>
      <c r="Q35" s="445"/>
      <c r="R35" s="445"/>
      <c r="S35" s="445"/>
      <c r="T35" s="445"/>
      <c r="U35" s="445"/>
      <c r="V35" s="445"/>
      <c r="W35" s="445"/>
      <c r="X35" s="445"/>
      <c r="Y35" s="445"/>
      <c r="Z35" s="445"/>
    </row>
    <row r="36" spans="1:26" ht="18" customHeight="1" x14ac:dyDescent="0.25">
      <c r="A36" s="445"/>
      <c r="B36" s="504" t="s">
        <v>306</v>
      </c>
      <c r="C36" s="1460" t="s">
        <v>3539</v>
      </c>
      <c r="D36" s="1457"/>
      <c r="E36" s="1457"/>
      <c r="F36" s="1457"/>
      <c r="G36" s="1458"/>
      <c r="H36" s="445"/>
      <c r="I36" s="445"/>
      <c r="J36" s="445"/>
      <c r="K36" s="445"/>
      <c r="L36" s="445"/>
      <c r="M36" s="445"/>
      <c r="N36" s="445"/>
      <c r="O36" s="445"/>
      <c r="P36" s="445"/>
      <c r="Q36" s="445"/>
      <c r="R36" s="445"/>
      <c r="S36" s="445"/>
      <c r="T36" s="445"/>
      <c r="U36" s="445"/>
      <c r="V36" s="445"/>
      <c r="W36" s="445"/>
      <c r="X36" s="445"/>
      <c r="Y36" s="445"/>
      <c r="Z36" s="445"/>
    </row>
    <row r="37" spans="1:26" ht="18" customHeight="1" x14ac:dyDescent="0.25">
      <c r="A37" s="445"/>
      <c r="B37" s="504" t="s">
        <v>307</v>
      </c>
      <c r="C37" s="1460" t="s">
        <v>1915</v>
      </c>
      <c r="D37" s="1457"/>
      <c r="E37" s="1457"/>
      <c r="F37" s="1457"/>
      <c r="G37" s="1458"/>
      <c r="H37" s="445"/>
      <c r="I37" s="445"/>
      <c r="J37" s="509"/>
      <c r="K37" s="445"/>
      <c r="L37" s="445"/>
      <c r="M37" s="445"/>
      <c r="N37" s="445"/>
      <c r="O37" s="445"/>
      <c r="P37" s="445"/>
      <c r="Q37" s="445"/>
      <c r="R37" s="445"/>
      <c r="S37" s="445"/>
      <c r="T37" s="445"/>
      <c r="U37" s="445"/>
      <c r="V37" s="445"/>
      <c r="W37" s="445"/>
      <c r="X37" s="445"/>
      <c r="Y37" s="445"/>
      <c r="Z37" s="445"/>
    </row>
    <row r="38" spans="1:26" ht="18" customHeight="1" x14ac:dyDescent="0.25">
      <c r="A38" s="445"/>
      <c r="B38" s="504" t="s">
        <v>308</v>
      </c>
      <c r="C38" s="1464" t="s">
        <v>1918</v>
      </c>
      <c r="D38" s="1457"/>
      <c r="E38" s="1457"/>
      <c r="F38" s="1457"/>
      <c r="G38" s="1458"/>
      <c r="H38" s="445"/>
      <c r="I38" s="445"/>
      <c r="J38" s="445"/>
      <c r="K38" s="445"/>
      <c r="L38" s="445"/>
      <c r="M38" s="445"/>
      <c r="N38" s="445"/>
      <c r="O38" s="445"/>
      <c r="P38" s="445"/>
      <c r="Q38" s="445"/>
      <c r="R38" s="445"/>
      <c r="S38" s="445"/>
      <c r="T38" s="445"/>
      <c r="U38" s="445"/>
      <c r="V38" s="445"/>
      <c r="W38" s="445"/>
      <c r="X38" s="445"/>
      <c r="Y38" s="445"/>
      <c r="Z38" s="445"/>
    </row>
    <row r="39" spans="1:26" ht="18" customHeight="1" x14ac:dyDescent="0.25">
      <c r="A39" s="445"/>
      <c r="B39" s="504" t="s">
        <v>309</v>
      </c>
      <c r="C39" s="1460" t="s">
        <v>1981</v>
      </c>
      <c r="D39" s="1457"/>
      <c r="E39" s="1457"/>
      <c r="F39" s="1457"/>
      <c r="G39" s="1458"/>
      <c r="H39" s="445"/>
      <c r="I39" s="445"/>
      <c r="J39" s="445"/>
      <c r="K39" s="445"/>
      <c r="L39" s="445"/>
      <c r="M39" s="445"/>
      <c r="N39" s="445"/>
      <c r="O39" s="445"/>
      <c r="P39" s="445"/>
      <c r="Q39" s="445"/>
      <c r="R39" s="445"/>
      <c r="S39" s="445"/>
      <c r="T39" s="445"/>
      <c r="U39" s="445"/>
      <c r="V39" s="445"/>
      <c r="W39" s="445"/>
      <c r="X39" s="445"/>
      <c r="Y39" s="445"/>
      <c r="Z39" s="445"/>
    </row>
    <row r="40" spans="1:26" ht="15.75" x14ac:dyDescent="0.25">
      <c r="A40" s="445"/>
      <c r="B40" s="1462"/>
      <c r="C40" s="1405"/>
      <c r="D40" s="1405"/>
      <c r="E40" s="509"/>
      <c r="F40" s="510"/>
      <c r="G40" s="510"/>
      <c r="H40" s="445"/>
      <c r="I40" s="445"/>
      <c r="J40" s="445"/>
      <c r="K40" s="445"/>
      <c r="L40" s="445"/>
      <c r="M40" s="445"/>
      <c r="N40" s="445"/>
      <c r="O40" s="445"/>
      <c r="P40" s="445"/>
      <c r="Q40" s="445"/>
      <c r="R40" s="445"/>
      <c r="S40" s="445"/>
      <c r="T40" s="445"/>
      <c r="U40" s="445"/>
      <c r="V40" s="445"/>
      <c r="W40" s="445"/>
      <c r="X40" s="445"/>
      <c r="Y40" s="445"/>
      <c r="Z40" s="445"/>
    </row>
    <row r="41" spans="1:26" ht="15.75" x14ac:dyDescent="0.25">
      <c r="A41" s="445"/>
      <c r="B41" s="1461" t="s">
        <v>310</v>
      </c>
      <c r="C41" s="1402"/>
      <c r="D41" s="1402"/>
      <c r="E41" s="1402"/>
      <c r="F41" s="1402"/>
      <c r="G41" s="1402"/>
      <c r="H41" s="445"/>
      <c r="I41" s="445"/>
      <c r="J41" s="445"/>
      <c r="K41" s="445"/>
      <c r="L41" s="445"/>
      <c r="M41" s="445"/>
      <c r="N41" s="445"/>
      <c r="O41" s="445"/>
      <c r="P41" s="445"/>
      <c r="Q41" s="445"/>
      <c r="R41" s="445"/>
      <c r="S41" s="445"/>
      <c r="T41" s="445"/>
      <c r="U41" s="445"/>
      <c r="V41" s="445"/>
      <c r="W41" s="445"/>
      <c r="X41" s="445"/>
      <c r="Y41" s="445"/>
      <c r="Z41" s="445"/>
    </row>
    <row r="42" spans="1:26" ht="15.75" x14ac:dyDescent="0.25">
      <c r="A42" s="445"/>
      <c r="B42" s="512"/>
      <c r="C42" s="512"/>
      <c r="D42" s="512"/>
      <c r="E42" s="509"/>
      <c r="F42" s="509"/>
      <c r="G42" s="509"/>
      <c r="H42" s="445"/>
      <c r="I42" s="445"/>
      <c r="J42" s="445"/>
      <c r="K42" s="445"/>
      <c r="L42" s="445"/>
      <c r="M42" s="445"/>
      <c r="N42" s="445"/>
      <c r="O42" s="445"/>
      <c r="P42" s="445"/>
      <c r="Q42" s="445"/>
      <c r="R42" s="445"/>
      <c r="S42" s="445"/>
      <c r="T42" s="445"/>
      <c r="U42" s="445"/>
      <c r="V42" s="445"/>
      <c r="W42" s="445"/>
      <c r="X42" s="445"/>
      <c r="Y42" s="445"/>
      <c r="Z42" s="445"/>
    </row>
    <row r="43" spans="1:26" ht="31.5" x14ac:dyDescent="0.25">
      <c r="A43" s="445"/>
      <c r="B43" s="504" t="s">
        <v>311</v>
      </c>
      <c r="C43" s="1460" t="s">
        <v>3540</v>
      </c>
      <c r="D43" s="1457"/>
      <c r="E43" s="1457"/>
      <c r="F43" s="1457"/>
      <c r="G43" s="1458"/>
      <c r="H43" s="445"/>
      <c r="I43" s="445"/>
      <c r="J43" s="445"/>
      <c r="K43" s="445"/>
      <c r="L43" s="445"/>
      <c r="M43" s="445"/>
      <c r="N43" s="445"/>
      <c r="O43" s="445"/>
      <c r="P43" s="445"/>
      <c r="Q43" s="445"/>
      <c r="R43" s="445"/>
      <c r="S43" s="445"/>
      <c r="T43" s="445"/>
      <c r="U43" s="445"/>
      <c r="V43" s="445"/>
      <c r="W43" s="445"/>
      <c r="X43" s="445"/>
      <c r="Y43" s="445"/>
      <c r="Z43" s="445"/>
    </row>
    <row r="44" spans="1:26" ht="36" customHeight="1" x14ac:dyDescent="0.25">
      <c r="A44" s="445"/>
      <c r="B44" s="504" t="s">
        <v>312</v>
      </c>
      <c r="C44" s="1460" t="s">
        <v>3541</v>
      </c>
      <c r="D44" s="1457"/>
      <c r="E44" s="1457"/>
      <c r="F44" s="1457"/>
      <c r="G44" s="1458"/>
      <c r="H44" s="445"/>
      <c r="I44" s="445"/>
      <c r="J44" s="445"/>
      <c r="K44" s="445"/>
      <c r="L44" s="445"/>
      <c r="M44" s="445"/>
      <c r="N44" s="445"/>
      <c r="O44" s="445"/>
      <c r="P44" s="445"/>
      <c r="Q44" s="445"/>
      <c r="R44" s="445"/>
      <c r="S44" s="445"/>
      <c r="T44" s="445"/>
      <c r="U44" s="445"/>
      <c r="V44" s="445"/>
      <c r="W44" s="445"/>
      <c r="X44" s="445"/>
      <c r="Y44" s="445"/>
      <c r="Z44" s="445"/>
    </row>
    <row r="45" spans="1:26" ht="21" customHeight="1" x14ac:dyDescent="0.25">
      <c r="A45" s="445"/>
      <c r="B45" s="504" t="s">
        <v>313</v>
      </c>
      <c r="C45" s="1460" t="s">
        <v>3224</v>
      </c>
      <c r="D45" s="1457"/>
      <c r="E45" s="1457"/>
      <c r="F45" s="1457"/>
      <c r="G45" s="1458"/>
      <c r="H45" s="445"/>
      <c r="I45" s="445"/>
      <c r="J45" s="445"/>
      <c r="K45" s="445"/>
      <c r="L45" s="445"/>
      <c r="M45" s="445"/>
      <c r="N45" s="445"/>
      <c r="O45" s="445"/>
      <c r="P45" s="445"/>
      <c r="Q45" s="445"/>
      <c r="R45" s="445"/>
      <c r="S45" s="445"/>
      <c r="T45" s="445"/>
      <c r="U45" s="445"/>
      <c r="V45" s="445"/>
      <c r="W45" s="445"/>
      <c r="X45" s="445"/>
      <c r="Y45" s="445"/>
      <c r="Z45" s="445"/>
    </row>
    <row r="46" spans="1:26" ht="15.75" x14ac:dyDescent="0.25">
      <c r="A46" s="445"/>
      <c r="B46" s="513"/>
      <c r="C46" s="514"/>
      <c r="D46" s="515"/>
      <c r="E46" s="509"/>
      <c r="F46" s="509"/>
      <c r="G46" s="509"/>
      <c r="H46" s="445"/>
      <c r="I46" s="445"/>
      <c r="J46" s="445"/>
      <c r="K46" s="445"/>
      <c r="L46" s="445"/>
      <c r="M46" s="445"/>
      <c r="N46" s="445"/>
      <c r="O46" s="445"/>
      <c r="P46" s="445"/>
      <c r="Q46" s="445"/>
      <c r="R46" s="445"/>
      <c r="S46" s="445"/>
      <c r="T46" s="445"/>
      <c r="U46" s="445"/>
      <c r="V46" s="445"/>
      <c r="W46" s="445"/>
      <c r="X46" s="445"/>
      <c r="Y46" s="445"/>
      <c r="Z46" s="445"/>
    </row>
    <row r="47" spans="1:26" ht="15.75" x14ac:dyDescent="0.25">
      <c r="A47" s="445"/>
      <c r="B47" s="1461" t="s">
        <v>314</v>
      </c>
      <c r="C47" s="1402"/>
      <c r="D47" s="1402"/>
      <c r="E47" s="1402"/>
      <c r="F47" s="1402"/>
      <c r="G47" s="1402"/>
      <c r="H47" s="445"/>
      <c r="I47" s="445"/>
      <c r="J47" s="445"/>
      <c r="K47" s="445"/>
      <c r="L47" s="445"/>
      <c r="M47" s="445"/>
      <c r="N47" s="445"/>
      <c r="O47" s="445"/>
      <c r="P47" s="445"/>
      <c r="Q47" s="445"/>
      <c r="R47" s="445"/>
      <c r="S47" s="445"/>
      <c r="T47" s="445"/>
      <c r="U47" s="445"/>
      <c r="V47" s="445"/>
      <c r="W47" s="445"/>
      <c r="X47" s="445"/>
      <c r="Y47" s="445"/>
      <c r="Z47" s="445"/>
    </row>
    <row r="48" spans="1:26" ht="15.75" x14ac:dyDescent="0.25">
      <c r="A48" s="445"/>
      <c r="B48" s="516"/>
      <c r="C48" s="516"/>
      <c r="D48" s="516"/>
      <c r="E48" s="509"/>
      <c r="F48" s="509"/>
      <c r="G48" s="517"/>
      <c r="H48" s="445"/>
      <c r="I48" s="445"/>
      <c r="J48" s="445"/>
      <c r="K48" s="445"/>
      <c r="L48" s="445"/>
      <c r="M48" s="445"/>
      <c r="N48" s="445"/>
      <c r="O48" s="445"/>
      <c r="P48" s="445"/>
      <c r="Q48" s="445"/>
      <c r="R48" s="445"/>
      <c r="S48" s="445"/>
      <c r="T48" s="445"/>
      <c r="U48" s="445"/>
      <c r="V48" s="445"/>
      <c r="W48" s="445"/>
      <c r="X48" s="445"/>
      <c r="Y48" s="445"/>
      <c r="Z48" s="445"/>
    </row>
    <row r="49" spans="1:26" ht="31.5" x14ac:dyDescent="0.25">
      <c r="A49" s="445"/>
      <c r="B49" s="518" t="s">
        <v>315</v>
      </c>
      <c r="C49" s="1456" t="s">
        <v>3542</v>
      </c>
      <c r="D49" s="1457"/>
      <c r="E49" s="1457"/>
      <c r="F49" s="1457"/>
      <c r="G49" s="1458"/>
      <c r="H49" s="445"/>
      <c r="I49" s="445"/>
      <c r="J49" s="445"/>
      <c r="K49" s="445"/>
      <c r="L49" s="445"/>
      <c r="M49" s="445"/>
      <c r="N49" s="445"/>
      <c r="O49" s="445"/>
      <c r="P49" s="445"/>
      <c r="Q49" s="445"/>
      <c r="R49" s="445"/>
      <c r="S49" s="445"/>
      <c r="T49" s="445"/>
      <c r="U49" s="445"/>
      <c r="V49" s="445"/>
      <c r="W49" s="445"/>
      <c r="X49" s="445"/>
      <c r="Y49" s="445"/>
      <c r="Z49" s="445"/>
    </row>
    <row r="50" spans="1:26" ht="31.5" x14ac:dyDescent="0.25">
      <c r="A50" s="445"/>
      <c r="B50" s="518" t="s">
        <v>316</v>
      </c>
      <c r="C50" s="1456" t="s">
        <v>3543</v>
      </c>
      <c r="D50" s="1457"/>
      <c r="E50" s="1457"/>
      <c r="F50" s="1457"/>
      <c r="G50" s="1458"/>
      <c r="H50" s="445"/>
      <c r="I50" s="445"/>
      <c r="J50" s="445"/>
      <c r="K50" s="445"/>
      <c r="L50" s="445"/>
      <c r="M50" s="445"/>
      <c r="N50" s="445"/>
      <c r="O50" s="445"/>
      <c r="P50" s="445"/>
      <c r="Q50" s="445"/>
      <c r="R50" s="445"/>
      <c r="S50" s="445"/>
      <c r="T50" s="445"/>
      <c r="U50" s="445"/>
      <c r="V50" s="445"/>
      <c r="W50" s="445"/>
      <c r="X50" s="445"/>
      <c r="Y50" s="445"/>
      <c r="Z50" s="445"/>
    </row>
    <row r="51" spans="1:26" ht="15.75" x14ac:dyDescent="0.25">
      <c r="A51" s="445"/>
      <c r="B51" s="518" t="s">
        <v>317</v>
      </c>
      <c r="C51" s="1456"/>
      <c r="D51" s="1457"/>
      <c r="E51" s="1457"/>
      <c r="F51" s="1457"/>
      <c r="G51" s="1458"/>
      <c r="H51" s="445"/>
      <c r="I51" s="445"/>
      <c r="J51" s="445"/>
      <c r="K51" s="445"/>
      <c r="L51" s="445"/>
      <c r="M51" s="445"/>
      <c r="N51" s="445"/>
      <c r="O51" s="445"/>
      <c r="P51" s="445"/>
      <c r="Q51" s="445"/>
      <c r="R51" s="445"/>
      <c r="S51" s="445"/>
      <c r="T51" s="445"/>
      <c r="U51" s="445"/>
      <c r="V51" s="445"/>
      <c r="W51" s="445"/>
      <c r="X51" s="445"/>
      <c r="Y51" s="445"/>
      <c r="Z51" s="445"/>
    </row>
    <row r="52" spans="1:26" ht="31.5" x14ac:dyDescent="0.25">
      <c r="A52" s="445"/>
      <c r="B52" s="518" t="s">
        <v>318</v>
      </c>
      <c r="C52" s="1456" t="s">
        <v>3544</v>
      </c>
      <c r="D52" s="1457"/>
      <c r="E52" s="1457"/>
      <c r="F52" s="1457"/>
      <c r="G52" s="1458"/>
      <c r="H52" s="445"/>
      <c r="I52" s="445"/>
      <c r="J52" s="445"/>
      <c r="K52" s="445"/>
      <c r="L52" s="445"/>
      <c r="M52" s="445"/>
      <c r="N52" s="445"/>
      <c r="O52" s="445"/>
      <c r="P52" s="445"/>
      <c r="Q52" s="445"/>
      <c r="R52" s="445"/>
      <c r="S52" s="445"/>
      <c r="T52" s="445"/>
      <c r="U52" s="445"/>
      <c r="V52" s="445"/>
      <c r="W52" s="445"/>
      <c r="X52" s="445"/>
      <c r="Y52" s="445"/>
      <c r="Z52" s="445"/>
    </row>
    <row r="53" spans="1:26" ht="15.75" x14ac:dyDescent="0.25">
      <c r="A53" s="445"/>
      <c r="B53" s="509"/>
      <c r="C53" s="509"/>
      <c r="D53" s="509"/>
      <c r="E53" s="509"/>
      <c r="F53" s="509"/>
      <c r="G53" s="509"/>
      <c r="H53" s="445"/>
      <c r="I53" s="445"/>
      <c r="J53" s="445"/>
      <c r="K53" s="445"/>
      <c r="L53" s="445"/>
      <c r="M53" s="445"/>
      <c r="N53" s="445"/>
      <c r="O53" s="445"/>
      <c r="P53" s="445"/>
      <c r="Q53" s="445"/>
      <c r="R53" s="445"/>
      <c r="S53" s="445"/>
      <c r="T53" s="445"/>
      <c r="U53" s="445"/>
      <c r="V53" s="445"/>
      <c r="W53" s="445"/>
      <c r="X53" s="445"/>
      <c r="Y53" s="445"/>
      <c r="Z53" s="445"/>
    </row>
    <row r="54" spans="1:26" ht="15.75" x14ac:dyDescent="0.25">
      <c r="A54" s="445"/>
      <c r="B54" s="445"/>
      <c r="C54" s="445"/>
      <c r="D54" s="445"/>
      <c r="E54" s="445"/>
      <c r="F54" s="445"/>
      <c r="G54" s="445"/>
      <c r="H54" s="445"/>
      <c r="I54" s="445"/>
      <c r="J54" s="445"/>
      <c r="K54" s="445"/>
      <c r="L54" s="445"/>
      <c r="M54" s="445"/>
      <c r="N54" s="445"/>
      <c r="O54" s="445"/>
      <c r="P54" s="445"/>
      <c r="Q54" s="445"/>
      <c r="R54" s="445"/>
      <c r="S54" s="445"/>
      <c r="T54" s="445"/>
      <c r="U54" s="445"/>
      <c r="V54" s="445"/>
      <c r="W54" s="445"/>
      <c r="X54" s="445"/>
      <c r="Y54" s="445"/>
      <c r="Z54" s="445"/>
    </row>
    <row r="55" spans="1:26" ht="15.75" x14ac:dyDescent="0.25">
      <c r="A55" s="445"/>
      <c r="B55" s="445"/>
      <c r="C55" s="445"/>
      <c r="D55" s="445"/>
      <c r="E55" s="445"/>
      <c r="F55" s="445"/>
      <c r="G55" s="445"/>
      <c r="H55" s="445"/>
      <c r="I55" s="445"/>
      <c r="J55" s="445"/>
      <c r="K55" s="445"/>
      <c r="L55" s="445"/>
      <c r="M55" s="445"/>
      <c r="N55" s="445"/>
      <c r="O55" s="445"/>
      <c r="P55" s="445"/>
      <c r="Q55" s="445"/>
      <c r="R55" s="445"/>
      <c r="S55" s="445"/>
      <c r="T55" s="445"/>
      <c r="U55" s="445"/>
      <c r="V55" s="445"/>
      <c r="W55" s="445"/>
      <c r="X55" s="445"/>
      <c r="Y55" s="445"/>
      <c r="Z55" s="445"/>
    </row>
    <row r="56" spans="1:26" ht="15.75" x14ac:dyDescent="0.25">
      <c r="A56" s="445"/>
      <c r="B56" s="445"/>
      <c r="C56" s="445"/>
      <c r="D56" s="445"/>
      <c r="E56" s="445"/>
      <c r="F56" s="445"/>
      <c r="G56" s="445"/>
      <c r="H56" s="445"/>
      <c r="I56" s="445"/>
      <c r="J56" s="445"/>
      <c r="K56" s="445"/>
      <c r="L56" s="445"/>
      <c r="M56" s="445"/>
      <c r="N56" s="445"/>
      <c r="O56" s="445"/>
      <c r="P56" s="445"/>
      <c r="Q56" s="445"/>
      <c r="R56" s="445"/>
      <c r="S56" s="445"/>
      <c r="T56" s="445"/>
      <c r="U56" s="445"/>
      <c r="V56" s="445"/>
      <c r="W56" s="445"/>
      <c r="X56" s="445"/>
      <c r="Y56" s="445"/>
      <c r="Z56" s="445"/>
    </row>
    <row r="57" spans="1:26" ht="15.75" x14ac:dyDescent="0.25">
      <c r="A57" s="445"/>
      <c r="B57" s="445"/>
      <c r="C57" s="445"/>
      <c r="D57" s="445"/>
      <c r="E57" s="445"/>
      <c r="F57" s="445"/>
      <c r="G57" s="445"/>
      <c r="H57" s="445"/>
      <c r="I57" s="445"/>
      <c r="J57" s="445"/>
      <c r="K57" s="445"/>
      <c r="L57" s="445"/>
      <c r="M57" s="445"/>
      <c r="N57" s="445"/>
      <c r="O57" s="445"/>
      <c r="P57" s="445"/>
      <c r="Q57" s="445"/>
      <c r="R57" s="445"/>
      <c r="S57" s="445"/>
      <c r="T57" s="445"/>
      <c r="U57" s="445"/>
      <c r="V57" s="445"/>
      <c r="W57" s="445"/>
      <c r="X57" s="445"/>
      <c r="Y57" s="445"/>
      <c r="Z57" s="445"/>
    </row>
    <row r="58" spans="1:26" ht="15.75" x14ac:dyDescent="0.25">
      <c r="A58" s="445"/>
      <c r="B58" s="445"/>
      <c r="C58" s="445"/>
      <c r="D58" s="445"/>
      <c r="E58" s="445"/>
      <c r="F58" s="445"/>
      <c r="G58" s="445"/>
      <c r="H58" s="445"/>
      <c r="I58" s="445"/>
      <c r="J58" s="445"/>
      <c r="K58" s="445"/>
      <c r="L58" s="445"/>
      <c r="M58" s="445"/>
      <c r="N58" s="445"/>
      <c r="O58" s="445"/>
      <c r="P58" s="445"/>
      <c r="Q58" s="445"/>
      <c r="R58" s="445"/>
      <c r="S58" s="445"/>
      <c r="T58" s="445"/>
      <c r="U58" s="445"/>
      <c r="V58" s="445"/>
      <c r="W58" s="445"/>
      <c r="X58" s="445"/>
      <c r="Y58" s="445"/>
      <c r="Z58" s="445"/>
    </row>
    <row r="59" spans="1:26" ht="15.75" x14ac:dyDescent="0.25">
      <c r="A59" s="445"/>
      <c r="B59" s="445"/>
      <c r="C59" s="445"/>
      <c r="D59" s="445"/>
      <c r="E59" s="445"/>
      <c r="F59" s="445"/>
      <c r="G59" s="445"/>
      <c r="H59" s="445"/>
      <c r="I59" s="445"/>
      <c r="J59" s="445"/>
      <c r="K59" s="445"/>
      <c r="L59" s="445"/>
      <c r="M59" s="445"/>
      <c r="N59" s="445"/>
      <c r="O59" s="445"/>
      <c r="P59" s="445"/>
      <c r="Q59" s="445"/>
      <c r="R59" s="445"/>
      <c r="S59" s="445"/>
      <c r="T59" s="445"/>
      <c r="U59" s="445"/>
      <c r="V59" s="445"/>
      <c r="W59" s="445"/>
      <c r="X59" s="445"/>
      <c r="Y59" s="445"/>
      <c r="Z59" s="445"/>
    </row>
    <row r="60" spans="1:26" ht="15.75" x14ac:dyDescent="0.25">
      <c r="A60" s="445"/>
      <c r="B60" s="445"/>
      <c r="C60" s="445"/>
      <c r="D60" s="445"/>
      <c r="E60" s="445"/>
      <c r="F60" s="445"/>
      <c r="G60" s="445"/>
      <c r="H60" s="445"/>
      <c r="I60" s="445"/>
      <c r="J60" s="445"/>
      <c r="K60" s="445"/>
      <c r="L60" s="445"/>
      <c r="M60" s="445"/>
      <c r="N60" s="445"/>
      <c r="O60" s="445"/>
      <c r="P60" s="445"/>
      <c r="Q60" s="445"/>
      <c r="R60" s="445"/>
      <c r="S60" s="445"/>
      <c r="T60" s="445"/>
      <c r="U60" s="445"/>
      <c r="V60" s="445"/>
      <c r="W60" s="445"/>
      <c r="X60" s="445"/>
      <c r="Y60" s="445"/>
      <c r="Z60" s="445"/>
    </row>
    <row r="61" spans="1:26" ht="15.75" x14ac:dyDescent="0.25">
      <c r="A61" s="445"/>
      <c r="B61" s="445"/>
      <c r="C61" s="445"/>
      <c r="D61" s="445"/>
      <c r="E61" s="445"/>
      <c r="F61" s="445"/>
      <c r="G61" s="445"/>
      <c r="H61" s="445"/>
      <c r="I61" s="445"/>
      <c r="J61" s="445"/>
      <c r="K61" s="445"/>
      <c r="L61" s="445"/>
      <c r="M61" s="445"/>
      <c r="N61" s="445"/>
      <c r="O61" s="445"/>
      <c r="P61" s="445"/>
      <c r="Q61" s="445"/>
      <c r="R61" s="445"/>
      <c r="S61" s="445"/>
      <c r="T61" s="445"/>
      <c r="U61" s="445"/>
      <c r="V61" s="445"/>
      <c r="W61" s="445"/>
      <c r="X61" s="445"/>
      <c r="Y61" s="445"/>
      <c r="Z61" s="445"/>
    </row>
    <row r="62" spans="1:26" ht="15.75" x14ac:dyDescent="0.25">
      <c r="A62" s="445"/>
      <c r="B62" s="445"/>
      <c r="C62" s="445"/>
      <c r="D62" s="445"/>
      <c r="E62" s="445"/>
      <c r="F62" s="445"/>
      <c r="G62" s="445"/>
      <c r="H62" s="445"/>
      <c r="I62" s="445"/>
      <c r="J62" s="445"/>
      <c r="K62" s="445"/>
      <c r="L62" s="445"/>
      <c r="M62" s="445"/>
      <c r="N62" s="445"/>
      <c r="O62" s="445"/>
      <c r="P62" s="445"/>
      <c r="Q62" s="445"/>
      <c r="R62" s="445"/>
      <c r="S62" s="445"/>
      <c r="T62" s="445"/>
      <c r="U62" s="445"/>
      <c r="V62" s="445"/>
      <c r="W62" s="445"/>
      <c r="X62" s="445"/>
      <c r="Y62" s="445"/>
      <c r="Z62" s="445"/>
    </row>
    <row r="63" spans="1:26" ht="15.75" x14ac:dyDescent="0.25">
      <c r="A63" s="445"/>
      <c r="B63" s="445"/>
      <c r="C63" s="445"/>
      <c r="D63" s="445"/>
      <c r="E63" s="445"/>
      <c r="F63" s="445"/>
      <c r="G63" s="445"/>
      <c r="H63" s="445"/>
      <c r="I63" s="445"/>
      <c r="J63" s="445"/>
      <c r="K63" s="445"/>
      <c r="L63" s="445"/>
      <c r="M63" s="445"/>
      <c r="N63" s="445"/>
      <c r="O63" s="445"/>
      <c r="P63" s="445"/>
      <c r="Q63" s="445"/>
      <c r="R63" s="445"/>
      <c r="S63" s="445"/>
      <c r="T63" s="445"/>
      <c r="U63" s="445"/>
      <c r="V63" s="445"/>
      <c r="W63" s="445"/>
      <c r="X63" s="445"/>
      <c r="Y63" s="445"/>
      <c r="Z63" s="445"/>
    </row>
    <row r="64" spans="1:26" ht="15.75" x14ac:dyDescent="0.25">
      <c r="A64" s="445"/>
      <c r="B64" s="445"/>
      <c r="C64" s="445"/>
      <c r="D64" s="445"/>
      <c r="E64" s="445"/>
      <c r="F64" s="445"/>
      <c r="G64" s="445"/>
      <c r="H64" s="445"/>
      <c r="I64" s="445"/>
      <c r="J64" s="445"/>
      <c r="K64" s="445"/>
      <c r="L64" s="445"/>
      <c r="M64" s="445"/>
      <c r="N64" s="445"/>
      <c r="O64" s="445"/>
      <c r="P64" s="445"/>
      <c r="Q64" s="445"/>
      <c r="R64" s="445"/>
      <c r="S64" s="445"/>
      <c r="T64" s="445"/>
      <c r="U64" s="445"/>
      <c r="V64" s="445"/>
      <c r="W64" s="445"/>
      <c r="X64" s="445"/>
      <c r="Y64" s="445"/>
      <c r="Z64" s="445"/>
    </row>
    <row r="65" spans="1:26" ht="15.75" x14ac:dyDescent="0.25">
      <c r="A65" s="445"/>
      <c r="B65" s="445"/>
      <c r="C65" s="445"/>
      <c r="D65" s="445"/>
      <c r="E65" s="445"/>
      <c r="F65" s="445"/>
      <c r="G65" s="445"/>
      <c r="H65" s="445"/>
      <c r="I65" s="445"/>
      <c r="J65" s="445"/>
      <c r="K65" s="445"/>
      <c r="L65" s="445"/>
      <c r="M65" s="445"/>
      <c r="N65" s="445"/>
      <c r="O65" s="445"/>
      <c r="P65" s="445"/>
      <c r="Q65" s="445"/>
      <c r="R65" s="445"/>
      <c r="S65" s="445"/>
      <c r="T65" s="445"/>
      <c r="U65" s="445"/>
      <c r="V65" s="445"/>
      <c r="W65" s="445"/>
      <c r="X65" s="445"/>
      <c r="Y65" s="445"/>
      <c r="Z65" s="445"/>
    </row>
    <row r="66" spans="1:26" ht="15.75" x14ac:dyDescent="0.25">
      <c r="A66" s="445"/>
      <c r="B66" s="445"/>
      <c r="C66" s="445"/>
      <c r="D66" s="445"/>
      <c r="E66" s="445"/>
      <c r="F66" s="445"/>
      <c r="G66" s="445"/>
      <c r="H66" s="445"/>
      <c r="I66" s="445"/>
      <c r="J66" s="445"/>
      <c r="K66" s="445"/>
      <c r="L66" s="445"/>
      <c r="M66" s="445"/>
      <c r="N66" s="445"/>
      <c r="O66" s="445"/>
      <c r="P66" s="445"/>
      <c r="Q66" s="445"/>
      <c r="R66" s="445"/>
      <c r="S66" s="445"/>
      <c r="T66" s="445"/>
      <c r="U66" s="445"/>
      <c r="V66" s="445"/>
      <c r="W66" s="445"/>
      <c r="X66" s="445"/>
      <c r="Y66" s="445"/>
      <c r="Z66" s="445"/>
    </row>
    <row r="67" spans="1:26" ht="15.75" x14ac:dyDescent="0.25">
      <c r="A67" s="445"/>
      <c r="B67" s="445"/>
      <c r="C67" s="445"/>
      <c r="D67" s="445"/>
      <c r="E67" s="445"/>
      <c r="F67" s="445"/>
      <c r="G67" s="445"/>
      <c r="H67" s="445"/>
      <c r="I67" s="445"/>
      <c r="J67" s="445"/>
      <c r="K67" s="445"/>
      <c r="L67" s="445"/>
      <c r="M67" s="445"/>
      <c r="N67" s="445"/>
      <c r="O67" s="445"/>
      <c r="P67" s="445"/>
      <c r="Q67" s="445"/>
      <c r="R67" s="445"/>
      <c r="S67" s="445"/>
      <c r="T67" s="445"/>
      <c r="U67" s="445"/>
      <c r="V67" s="445"/>
      <c r="W67" s="445"/>
      <c r="X67" s="445"/>
      <c r="Y67" s="445"/>
      <c r="Z67" s="445"/>
    </row>
    <row r="68" spans="1:26" ht="15.75" x14ac:dyDescent="0.25">
      <c r="A68" s="445"/>
      <c r="B68" s="445"/>
      <c r="C68" s="445"/>
      <c r="D68" s="445"/>
      <c r="E68" s="445"/>
      <c r="F68" s="445"/>
      <c r="G68" s="445"/>
      <c r="H68" s="445"/>
      <c r="I68" s="445"/>
      <c r="J68" s="445"/>
      <c r="K68" s="445"/>
      <c r="L68" s="445"/>
      <c r="M68" s="445"/>
      <c r="N68" s="445"/>
      <c r="O68" s="445"/>
      <c r="P68" s="445"/>
      <c r="Q68" s="445"/>
      <c r="R68" s="445"/>
      <c r="S68" s="445"/>
      <c r="T68" s="445"/>
      <c r="U68" s="445"/>
      <c r="V68" s="445"/>
      <c r="W68" s="445"/>
      <c r="X68" s="445"/>
      <c r="Y68" s="445"/>
      <c r="Z68" s="445"/>
    </row>
    <row r="69" spans="1:26" ht="15.75" x14ac:dyDescent="0.25">
      <c r="A69" s="445"/>
      <c r="B69" s="445"/>
      <c r="C69" s="445"/>
      <c r="D69" s="445"/>
      <c r="E69" s="445"/>
      <c r="F69" s="445"/>
      <c r="G69" s="445"/>
      <c r="H69" s="445"/>
      <c r="I69" s="445"/>
      <c r="J69" s="445"/>
      <c r="K69" s="445"/>
      <c r="L69" s="445"/>
      <c r="M69" s="445"/>
      <c r="N69" s="445"/>
      <c r="O69" s="445"/>
      <c r="P69" s="445"/>
      <c r="Q69" s="445"/>
      <c r="R69" s="445"/>
      <c r="S69" s="445"/>
      <c r="T69" s="445"/>
      <c r="U69" s="445"/>
      <c r="V69" s="445"/>
      <c r="W69" s="445"/>
      <c r="X69" s="445"/>
      <c r="Y69" s="445"/>
      <c r="Z69" s="445"/>
    </row>
    <row r="70" spans="1:26" ht="15.75" x14ac:dyDescent="0.25">
      <c r="A70" s="445"/>
      <c r="B70" s="445"/>
      <c r="C70" s="445"/>
      <c r="D70" s="445"/>
      <c r="E70" s="445"/>
      <c r="F70" s="445"/>
      <c r="G70" s="445"/>
      <c r="H70" s="445"/>
      <c r="I70" s="445"/>
      <c r="J70" s="445"/>
      <c r="K70" s="445"/>
      <c r="L70" s="445"/>
      <c r="M70" s="445"/>
      <c r="N70" s="445"/>
      <c r="O70" s="445"/>
      <c r="P70" s="445"/>
      <c r="Q70" s="445"/>
      <c r="R70" s="445"/>
      <c r="S70" s="445"/>
      <c r="T70" s="445"/>
      <c r="U70" s="445"/>
      <c r="V70" s="445"/>
      <c r="W70" s="445"/>
      <c r="X70" s="445"/>
      <c r="Y70" s="445"/>
      <c r="Z70" s="445"/>
    </row>
    <row r="71" spans="1:26" ht="15.75" x14ac:dyDescent="0.25">
      <c r="A71" s="445"/>
      <c r="B71" s="445"/>
      <c r="C71" s="445"/>
      <c r="D71" s="445"/>
      <c r="E71" s="445"/>
      <c r="F71" s="445"/>
      <c r="G71" s="445"/>
      <c r="H71" s="445"/>
      <c r="I71" s="445"/>
      <c r="J71" s="445"/>
      <c r="K71" s="445"/>
      <c r="L71" s="445"/>
      <c r="M71" s="445"/>
      <c r="N71" s="445"/>
      <c r="O71" s="445"/>
      <c r="P71" s="445"/>
      <c r="Q71" s="445"/>
      <c r="R71" s="445"/>
      <c r="S71" s="445"/>
      <c r="T71" s="445"/>
      <c r="U71" s="445"/>
      <c r="V71" s="445"/>
      <c r="W71" s="445"/>
      <c r="X71" s="445"/>
      <c r="Y71" s="445"/>
      <c r="Z71" s="445"/>
    </row>
    <row r="72" spans="1:26" ht="15.75" x14ac:dyDescent="0.25">
      <c r="A72" s="445"/>
      <c r="B72" s="445"/>
      <c r="C72" s="445"/>
      <c r="D72" s="445"/>
      <c r="E72" s="445"/>
      <c r="F72" s="445"/>
      <c r="G72" s="445"/>
      <c r="H72" s="445"/>
      <c r="I72" s="445"/>
      <c r="J72" s="445"/>
      <c r="K72" s="445"/>
      <c r="L72" s="445"/>
      <c r="M72" s="445"/>
      <c r="N72" s="445"/>
      <c r="O72" s="445"/>
      <c r="P72" s="445"/>
      <c r="Q72" s="445"/>
      <c r="R72" s="445"/>
      <c r="S72" s="445"/>
      <c r="T72" s="445"/>
      <c r="U72" s="445"/>
      <c r="V72" s="445"/>
      <c r="W72" s="445"/>
      <c r="X72" s="445"/>
      <c r="Y72" s="445"/>
      <c r="Z72" s="445"/>
    </row>
    <row r="73" spans="1:26" ht="15.75" x14ac:dyDescent="0.25">
      <c r="A73" s="445"/>
      <c r="B73" s="445"/>
      <c r="C73" s="445"/>
      <c r="D73" s="445"/>
      <c r="E73" s="445"/>
      <c r="F73" s="445"/>
      <c r="G73" s="445"/>
      <c r="H73" s="445"/>
      <c r="I73" s="445"/>
      <c r="J73" s="445"/>
      <c r="K73" s="445"/>
      <c r="L73" s="445"/>
      <c r="M73" s="445"/>
      <c r="N73" s="445"/>
      <c r="O73" s="445"/>
      <c r="P73" s="445"/>
      <c r="Q73" s="445"/>
      <c r="R73" s="445"/>
      <c r="S73" s="445"/>
      <c r="T73" s="445"/>
      <c r="U73" s="445"/>
      <c r="V73" s="445"/>
      <c r="W73" s="445"/>
      <c r="X73" s="445"/>
      <c r="Y73" s="445"/>
      <c r="Z73" s="445"/>
    </row>
    <row r="74" spans="1:26" ht="15.75" x14ac:dyDescent="0.25">
      <c r="A74" s="445"/>
      <c r="B74" s="445"/>
      <c r="C74" s="445"/>
      <c r="D74" s="445"/>
      <c r="E74" s="445"/>
      <c r="F74" s="445"/>
      <c r="G74" s="445"/>
      <c r="H74" s="445"/>
      <c r="I74" s="445"/>
      <c r="J74" s="445"/>
      <c r="K74" s="445"/>
      <c r="L74" s="445"/>
      <c r="M74" s="445"/>
      <c r="N74" s="445"/>
      <c r="O74" s="445"/>
      <c r="P74" s="445"/>
      <c r="Q74" s="445"/>
      <c r="R74" s="445"/>
      <c r="S74" s="445"/>
      <c r="T74" s="445"/>
      <c r="U74" s="445"/>
      <c r="V74" s="445"/>
      <c r="W74" s="445"/>
      <c r="X74" s="445"/>
      <c r="Y74" s="445"/>
      <c r="Z74" s="445"/>
    </row>
    <row r="75" spans="1:26" ht="15.75" x14ac:dyDescent="0.25">
      <c r="A75" s="445"/>
      <c r="B75" s="445"/>
      <c r="C75" s="445"/>
      <c r="D75" s="445"/>
      <c r="E75" s="445"/>
      <c r="F75" s="445"/>
      <c r="G75" s="445"/>
      <c r="H75" s="445"/>
      <c r="I75" s="445"/>
      <c r="J75" s="445"/>
      <c r="K75" s="445"/>
      <c r="L75" s="445"/>
      <c r="M75" s="445"/>
      <c r="N75" s="445"/>
      <c r="O75" s="445"/>
      <c r="P75" s="445"/>
      <c r="Q75" s="445"/>
      <c r="R75" s="445"/>
      <c r="S75" s="445"/>
      <c r="T75" s="445"/>
      <c r="U75" s="445"/>
      <c r="V75" s="445"/>
      <c r="W75" s="445"/>
      <c r="X75" s="445"/>
      <c r="Y75" s="445"/>
      <c r="Z75" s="445"/>
    </row>
    <row r="76" spans="1:26" ht="15.75" x14ac:dyDescent="0.25">
      <c r="A76" s="445"/>
      <c r="B76" s="445"/>
      <c r="C76" s="445"/>
      <c r="D76" s="445"/>
      <c r="E76" s="445"/>
      <c r="F76" s="445"/>
      <c r="G76" s="445"/>
      <c r="H76" s="445"/>
      <c r="I76" s="445"/>
      <c r="J76" s="445"/>
      <c r="K76" s="445"/>
      <c r="L76" s="445"/>
      <c r="M76" s="445"/>
      <c r="N76" s="445"/>
      <c r="O76" s="445"/>
      <c r="P76" s="445"/>
      <c r="Q76" s="445"/>
      <c r="R76" s="445"/>
      <c r="S76" s="445"/>
      <c r="T76" s="445"/>
      <c r="U76" s="445"/>
      <c r="V76" s="445"/>
      <c r="W76" s="445"/>
      <c r="X76" s="445"/>
      <c r="Y76" s="445"/>
      <c r="Z76" s="445"/>
    </row>
    <row r="77" spans="1:26" ht="15.75" x14ac:dyDescent="0.25">
      <c r="A77" s="445"/>
      <c r="B77" s="445"/>
      <c r="C77" s="445"/>
      <c r="D77" s="445"/>
      <c r="E77" s="445"/>
      <c r="F77" s="445"/>
      <c r="G77" s="445"/>
      <c r="H77" s="445"/>
      <c r="I77" s="445"/>
      <c r="J77" s="445"/>
      <c r="K77" s="445"/>
      <c r="L77" s="445"/>
      <c r="M77" s="445"/>
      <c r="N77" s="445"/>
      <c r="O77" s="445"/>
      <c r="P77" s="445"/>
      <c r="Q77" s="445"/>
      <c r="R77" s="445"/>
      <c r="S77" s="445"/>
      <c r="T77" s="445"/>
      <c r="U77" s="445"/>
      <c r="V77" s="445"/>
      <c r="W77" s="445"/>
      <c r="X77" s="445"/>
      <c r="Y77" s="445"/>
      <c r="Z77" s="445"/>
    </row>
    <row r="78" spans="1:26" ht="15.75" x14ac:dyDescent="0.25">
      <c r="A78" s="445"/>
      <c r="B78" s="445"/>
      <c r="C78" s="445"/>
      <c r="D78" s="445"/>
      <c r="E78" s="445"/>
      <c r="F78" s="445"/>
      <c r="G78" s="445"/>
      <c r="H78" s="445"/>
      <c r="I78" s="445"/>
      <c r="J78" s="445"/>
      <c r="K78" s="445"/>
      <c r="L78" s="445"/>
      <c r="M78" s="445"/>
      <c r="N78" s="445"/>
      <c r="O78" s="445"/>
      <c r="P78" s="445"/>
      <c r="Q78" s="445"/>
      <c r="R78" s="445"/>
      <c r="S78" s="445"/>
      <c r="T78" s="445"/>
      <c r="U78" s="445"/>
      <c r="V78" s="445"/>
      <c r="W78" s="445"/>
      <c r="X78" s="445"/>
      <c r="Y78" s="445"/>
      <c r="Z78" s="445"/>
    </row>
    <row r="79" spans="1:26" ht="15.75" x14ac:dyDescent="0.25">
      <c r="A79" s="445"/>
      <c r="B79" s="445"/>
      <c r="C79" s="445"/>
      <c r="D79" s="445"/>
      <c r="E79" s="445"/>
      <c r="F79" s="445"/>
      <c r="G79" s="445"/>
      <c r="H79" s="445"/>
      <c r="I79" s="445"/>
      <c r="J79" s="445"/>
      <c r="K79" s="445"/>
      <c r="L79" s="445"/>
      <c r="M79" s="445"/>
      <c r="N79" s="445"/>
      <c r="O79" s="445"/>
      <c r="P79" s="445"/>
      <c r="Q79" s="445"/>
      <c r="R79" s="445"/>
      <c r="S79" s="445"/>
      <c r="T79" s="445"/>
      <c r="U79" s="445"/>
      <c r="V79" s="445"/>
      <c r="W79" s="445"/>
      <c r="X79" s="445"/>
      <c r="Y79" s="445"/>
      <c r="Z79" s="445"/>
    </row>
    <row r="80" spans="1:26" ht="15.75" x14ac:dyDescent="0.25">
      <c r="A80" s="445"/>
      <c r="B80" s="445"/>
      <c r="C80" s="445"/>
      <c r="D80" s="445"/>
      <c r="E80" s="445"/>
      <c r="F80" s="445"/>
      <c r="G80" s="445"/>
      <c r="H80" s="445"/>
      <c r="I80" s="445"/>
      <c r="J80" s="445"/>
      <c r="K80" s="445"/>
      <c r="L80" s="445"/>
      <c r="M80" s="445"/>
      <c r="N80" s="445"/>
      <c r="O80" s="445"/>
      <c r="P80" s="445"/>
      <c r="Q80" s="445"/>
      <c r="R80" s="445"/>
      <c r="S80" s="445"/>
      <c r="T80" s="445"/>
      <c r="U80" s="445"/>
      <c r="V80" s="445"/>
      <c r="W80" s="445"/>
      <c r="X80" s="445"/>
      <c r="Y80" s="445"/>
      <c r="Z80" s="445"/>
    </row>
    <row r="81" spans="1:26" ht="15.75" x14ac:dyDescent="0.25">
      <c r="A81" s="445"/>
      <c r="B81" s="445"/>
      <c r="C81" s="445"/>
      <c r="D81" s="445"/>
      <c r="E81" s="445"/>
      <c r="F81" s="445"/>
      <c r="G81" s="445"/>
      <c r="H81" s="445"/>
      <c r="I81" s="445"/>
      <c r="J81" s="445"/>
      <c r="K81" s="445"/>
      <c r="L81" s="445"/>
      <c r="M81" s="445"/>
      <c r="N81" s="445"/>
      <c r="O81" s="445"/>
      <c r="P81" s="445"/>
      <c r="Q81" s="445"/>
      <c r="R81" s="445"/>
      <c r="S81" s="445"/>
      <c r="T81" s="445"/>
      <c r="U81" s="445"/>
      <c r="V81" s="445"/>
      <c r="W81" s="445"/>
      <c r="X81" s="445"/>
      <c r="Y81" s="445"/>
      <c r="Z81" s="445"/>
    </row>
    <row r="82" spans="1:26" ht="15.75" x14ac:dyDescent="0.25">
      <c r="A82" s="445"/>
      <c r="B82" s="445"/>
      <c r="C82" s="445"/>
      <c r="D82" s="445"/>
      <c r="E82" s="445"/>
      <c r="F82" s="445"/>
      <c r="G82" s="445"/>
      <c r="H82" s="445"/>
      <c r="I82" s="445"/>
      <c r="J82" s="445"/>
      <c r="K82" s="445"/>
      <c r="L82" s="445"/>
      <c r="M82" s="445"/>
      <c r="N82" s="445"/>
      <c r="O82" s="445"/>
      <c r="P82" s="445"/>
      <c r="Q82" s="445"/>
      <c r="R82" s="445"/>
      <c r="S82" s="445"/>
      <c r="T82" s="445"/>
      <c r="U82" s="445"/>
      <c r="V82" s="445"/>
      <c r="W82" s="445"/>
      <c r="X82" s="445"/>
      <c r="Y82" s="445"/>
      <c r="Z82" s="445"/>
    </row>
    <row r="83" spans="1:26" ht="15.75" x14ac:dyDescent="0.25">
      <c r="A83" s="445"/>
      <c r="B83" s="445"/>
      <c r="C83" s="445"/>
      <c r="D83" s="445"/>
      <c r="E83" s="445"/>
      <c r="F83" s="445"/>
      <c r="G83" s="445"/>
      <c r="H83" s="445"/>
      <c r="I83" s="445"/>
      <c r="J83" s="445"/>
      <c r="K83" s="445"/>
      <c r="L83" s="445"/>
      <c r="M83" s="445"/>
      <c r="N83" s="445"/>
      <c r="O83" s="445"/>
      <c r="P83" s="445"/>
      <c r="Q83" s="445"/>
      <c r="R83" s="445"/>
      <c r="S83" s="445"/>
      <c r="T83" s="445"/>
      <c r="U83" s="445"/>
      <c r="V83" s="445"/>
      <c r="W83" s="445"/>
      <c r="X83" s="445"/>
      <c r="Y83" s="445"/>
      <c r="Z83" s="445"/>
    </row>
    <row r="84" spans="1:26" ht="15.75" x14ac:dyDescent="0.25">
      <c r="A84" s="445"/>
      <c r="B84" s="445"/>
      <c r="C84" s="445"/>
      <c r="D84" s="445"/>
      <c r="E84" s="445"/>
      <c r="F84" s="445"/>
      <c r="G84" s="445"/>
      <c r="H84" s="445"/>
      <c r="I84" s="445"/>
      <c r="J84" s="445"/>
      <c r="K84" s="445"/>
      <c r="L84" s="445"/>
      <c r="M84" s="445"/>
      <c r="N84" s="445"/>
      <c r="O84" s="445"/>
      <c r="P84" s="445"/>
      <c r="Q84" s="445"/>
      <c r="R84" s="445"/>
      <c r="S84" s="445"/>
      <c r="T84" s="445"/>
      <c r="U84" s="445"/>
      <c r="V84" s="445"/>
      <c r="W84" s="445"/>
      <c r="X84" s="445"/>
      <c r="Y84" s="445"/>
      <c r="Z84" s="445"/>
    </row>
    <row r="85" spans="1:26" ht="15.75" x14ac:dyDescent="0.25">
      <c r="A85" s="445"/>
      <c r="B85" s="445"/>
      <c r="C85" s="445"/>
      <c r="D85" s="445"/>
      <c r="E85" s="445"/>
      <c r="F85" s="445"/>
      <c r="G85" s="445"/>
      <c r="H85" s="445"/>
      <c r="I85" s="445"/>
      <c r="J85" s="445"/>
      <c r="K85" s="445"/>
      <c r="L85" s="445"/>
      <c r="M85" s="445"/>
      <c r="N85" s="445"/>
      <c r="O85" s="445"/>
      <c r="P85" s="445"/>
      <c r="Q85" s="445"/>
      <c r="R85" s="445"/>
      <c r="S85" s="445"/>
      <c r="T85" s="445"/>
      <c r="U85" s="445"/>
      <c r="V85" s="445"/>
      <c r="W85" s="445"/>
      <c r="X85" s="445"/>
      <c r="Y85" s="445"/>
      <c r="Z85" s="445"/>
    </row>
    <row r="86" spans="1:26" ht="15.75" x14ac:dyDescent="0.25">
      <c r="A86" s="445"/>
      <c r="B86" s="445"/>
      <c r="C86" s="445"/>
      <c r="D86" s="445"/>
      <c r="E86" s="445"/>
      <c r="F86" s="445"/>
      <c r="G86" s="445"/>
      <c r="H86" s="445"/>
      <c r="I86" s="445"/>
      <c r="J86" s="445"/>
      <c r="K86" s="445"/>
      <c r="L86" s="445"/>
      <c r="M86" s="445"/>
      <c r="N86" s="445"/>
      <c r="O86" s="445"/>
      <c r="P86" s="445"/>
      <c r="Q86" s="445"/>
      <c r="R86" s="445"/>
      <c r="S86" s="445"/>
      <c r="T86" s="445"/>
      <c r="U86" s="445"/>
      <c r="V86" s="445"/>
      <c r="W86" s="445"/>
      <c r="X86" s="445"/>
      <c r="Y86" s="445"/>
      <c r="Z86" s="445"/>
    </row>
    <row r="87" spans="1:26" ht="15.75" x14ac:dyDescent="0.25">
      <c r="A87" s="445"/>
      <c r="B87" s="445"/>
      <c r="C87" s="445"/>
      <c r="D87" s="445"/>
      <c r="E87" s="445"/>
      <c r="F87" s="445"/>
      <c r="G87" s="445"/>
      <c r="H87" s="445"/>
      <c r="I87" s="445"/>
      <c r="J87" s="445"/>
      <c r="K87" s="445"/>
      <c r="L87" s="445"/>
      <c r="M87" s="445"/>
      <c r="N87" s="445"/>
      <c r="O87" s="445"/>
      <c r="P87" s="445"/>
      <c r="Q87" s="445"/>
      <c r="R87" s="445"/>
      <c r="S87" s="445"/>
      <c r="T87" s="445"/>
      <c r="U87" s="445"/>
      <c r="V87" s="445"/>
      <c r="W87" s="445"/>
      <c r="X87" s="445"/>
      <c r="Y87" s="445"/>
      <c r="Z87" s="445"/>
    </row>
    <row r="88" spans="1:26" ht="15.75" x14ac:dyDescent="0.25">
      <c r="A88" s="445"/>
      <c r="B88" s="445"/>
      <c r="C88" s="445"/>
      <c r="D88" s="445"/>
      <c r="E88" s="445"/>
      <c r="F88" s="445"/>
      <c r="G88" s="445"/>
      <c r="H88" s="445"/>
      <c r="I88" s="445"/>
      <c r="J88" s="445"/>
      <c r="K88" s="445"/>
      <c r="L88" s="445"/>
      <c r="M88" s="445"/>
      <c r="N88" s="445"/>
      <c r="O88" s="445"/>
      <c r="P88" s="445"/>
      <c r="Q88" s="445"/>
      <c r="R88" s="445"/>
      <c r="S88" s="445"/>
      <c r="T88" s="445"/>
      <c r="U88" s="445"/>
      <c r="V88" s="445"/>
      <c r="W88" s="445"/>
      <c r="X88" s="445"/>
      <c r="Y88" s="445"/>
      <c r="Z88" s="445"/>
    </row>
    <row r="89" spans="1:26" ht="15.75" x14ac:dyDescent="0.25">
      <c r="A89" s="445"/>
      <c r="B89" s="445"/>
      <c r="C89" s="445"/>
      <c r="D89" s="445"/>
      <c r="E89" s="445"/>
      <c r="F89" s="445"/>
      <c r="G89" s="445"/>
      <c r="H89" s="445"/>
      <c r="I89" s="445"/>
      <c r="J89" s="445"/>
      <c r="K89" s="445"/>
      <c r="L89" s="445"/>
      <c r="M89" s="445"/>
      <c r="N89" s="445"/>
      <c r="O89" s="445"/>
      <c r="P89" s="445"/>
      <c r="Q89" s="445"/>
      <c r="R89" s="445"/>
      <c r="S89" s="445"/>
      <c r="T89" s="445"/>
      <c r="U89" s="445"/>
      <c r="V89" s="445"/>
      <c r="W89" s="445"/>
      <c r="X89" s="445"/>
      <c r="Y89" s="445"/>
      <c r="Z89" s="445"/>
    </row>
    <row r="90" spans="1:26" ht="15.75" x14ac:dyDescent="0.25">
      <c r="A90" s="445"/>
      <c r="B90" s="445"/>
      <c r="C90" s="445"/>
      <c r="D90" s="445"/>
      <c r="E90" s="445"/>
      <c r="F90" s="445"/>
      <c r="G90" s="445"/>
      <c r="H90" s="445"/>
      <c r="I90" s="445"/>
      <c r="J90" s="445"/>
      <c r="K90" s="445"/>
      <c r="L90" s="445"/>
      <c r="M90" s="445"/>
      <c r="N90" s="445"/>
      <c r="O90" s="445"/>
      <c r="P90" s="445"/>
      <c r="Q90" s="445"/>
      <c r="R90" s="445"/>
      <c r="S90" s="445"/>
      <c r="T90" s="445"/>
      <c r="U90" s="445"/>
      <c r="V90" s="445"/>
      <c r="W90" s="445"/>
      <c r="X90" s="445"/>
      <c r="Y90" s="445"/>
      <c r="Z90" s="445"/>
    </row>
    <row r="91" spans="1:26" ht="15.75" x14ac:dyDescent="0.25">
      <c r="A91" s="445"/>
      <c r="B91" s="445"/>
      <c r="C91" s="445"/>
      <c r="D91" s="445"/>
      <c r="E91" s="445"/>
      <c r="F91" s="445"/>
      <c r="G91" s="445"/>
      <c r="H91" s="445"/>
      <c r="I91" s="445"/>
      <c r="J91" s="445"/>
      <c r="K91" s="445"/>
      <c r="L91" s="445"/>
      <c r="M91" s="445"/>
      <c r="N91" s="445"/>
      <c r="O91" s="445"/>
      <c r="P91" s="445"/>
      <c r="Q91" s="445"/>
      <c r="R91" s="445"/>
      <c r="S91" s="445"/>
      <c r="T91" s="445"/>
      <c r="U91" s="445"/>
      <c r="V91" s="445"/>
      <c r="W91" s="445"/>
      <c r="X91" s="445"/>
      <c r="Y91" s="445"/>
      <c r="Z91" s="445"/>
    </row>
    <row r="92" spans="1:26" ht="15.75" x14ac:dyDescent="0.25">
      <c r="A92" s="445"/>
      <c r="B92" s="445"/>
      <c r="C92" s="445"/>
      <c r="D92" s="445"/>
      <c r="E92" s="445"/>
      <c r="F92" s="445"/>
      <c r="G92" s="445"/>
      <c r="H92" s="445"/>
      <c r="I92" s="445"/>
      <c r="J92" s="445"/>
      <c r="K92" s="445"/>
      <c r="L92" s="445"/>
      <c r="M92" s="445"/>
      <c r="N92" s="445"/>
      <c r="O92" s="445"/>
      <c r="P92" s="445"/>
      <c r="Q92" s="445"/>
      <c r="R92" s="445"/>
      <c r="S92" s="445"/>
      <c r="T92" s="445"/>
      <c r="U92" s="445"/>
      <c r="V92" s="445"/>
      <c r="W92" s="445"/>
      <c r="X92" s="445"/>
      <c r="Y92" s="445"/>
      <c r="Z92" s="445"/>
    </row>
    <row r="93" spans="1:26" ht="15.75" x14ac:dyDescent="0.25">
      <c r="A93" s="445"/>
      <c r="B93" s="445"/>
      <c r="C93" s="445"/>
      <c r="D93" s="445"/>
      <c r="E93" s="445"/>
      <c r="F93" s="445"/>
      <c r="G93" s="445"/>
      <c r="H93" s="445"/>
      <c r="I93" s="445"/>
      <c r="J93" s="445"/>
      <c r="K93" s="445"/>
      <c r="L93" s="445"/>
      <c r="M93" s="445"/>
      <c r="N93" s="445"/>
      <c r="O93" s="445"/>
      <c r="P93" s="445"/>
      <c r="Q93" s="445"/>
      <c r="R93" s="445"/>
      <c r="S93" s="445"/>
      <c r="T93" s="445"/>
      <c r="U93" s="445"/>
      <c r="V93" s="445"/>
      <c r="W93" s="445"/>
      <c r="X93" s="445"/>
      <c r="Y93" s="445"/>
      <c r="Z93" s="445"/>
    </row>
    <row r="94" spans="1:26" ht="15.75" x14ac:dyDescent="0.25">
      <c r="A94" s="445"/>
      <c r="B94" s="445"/>
      <c r="C94" s="445"/>
      <c r="D94" s="445"/>
      <c r="E94" s="445"/>
      <c r="F94" s="445"/>
      <c r="G94" s="445"/>
      <c r="H94" s="445"/>
      <c r="I94" s="445"/>
      <c r="J94" s="445"/>
      <c r="K94" s="445"/>
      <c r="L94" s="445"/>
      <c r="M94" s="445"/>
      <c r="N94" s="445"/>
      <c r="O94" s="445"/>
      <c r="P94" s="445"/>
      <c r="Q94" s="445"/>
      <c r="R94" s="445"/>
      <c r="S94" s="445"/>
      <c r="T94" s="445"/>
      <c r="U94" s="445"/>
      <c r="V94" s="445"/>
      <c r="W94" s="445"/>
      <c r="X94" s="445"/>
      <c r="Y94" s="445"/>
      <c r="Z94" s="445"/>
    </row>
    <row r="95" spans="1:26" ht="15.75" x14ac:dyDescent="0.25">
      <c r="A95" s="445"/>
      <c r="B95" s="445"/>
      <c r="C95" s="445"/>
      <c r="D95" s="445"/>
      <c r="E95" s="445"/>
      <c r="F95" s="445"/>
      <c r="G95" s="445"/>
      <c r="H95" s="445"/>
      <c r="I95" s="445"/>
      <c r="J95" s="445"/>
      <c r="K95" s="445"/>
      <c r="L95" s="445"/>
      <c r="M95" s="445"/>
      <c r="N95" s="445"/>
      <c r="O95" s="445"/>
      <c r="P95" s="445"/>
      <c r="Q95" s="445"/>
      <c r="R95" s="445"/>
      <c r="S95" s="445"/>
      <c r="T95" s="445"/>
      <c r="U95" s="445"/>
      <c r="V95" s="445"/>
      <c r="W95" s="445"/>
      <c r="X95" s="445"/>
      <c r="Y95" s="445"/>
      <c r="Z95" s="445"/>
    </row>
    <row r="96" spans="1:26" ht="15.75" x14ac:dyDescent="0.25">
      <c r="A96" s="445"/>
      <c r="B96" s="445"/>
      <c r="C96" s="445"/>
      <c r="D96" s="445"/>
      <c r="E96" s="445"/>
      <c r="F96" s="445"/>
      <c r="G96" s="445"/>
      <c r="H96" s="445"/>
      <c r="I96" s="445"/>
      <c r="J96" s="445"/>
      <c r="K96" s="445"/>
      <c r="L96" s="445"/>
      <c r="M96" s="445"/>
      <c r="N96" s="445"/>
      <c r="O96" s="445"/>
      <c r="P96" s="445"/>
      <c r="Q96" s="445"/>
      <c r="R96" s="445"/>
      <c r="S96" s="445"/>
      <c r="T96" s="445"/>
      <c r="U96" s="445"/>
      <c r="V96" s="445"/>
      <c r="W96" s="445"/>
      <c r="X96" s="445"/>
      <c r="Y96" s="445"/>
      <c r="Z96" s="445"/>
    </row>
    <row r="97" spans="1:26" ht="15.75" x14ac:dyDescent="0.25">
      <c r="A97" s="445"/>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row>
    <row r="98" spans="1:26" ht="15.75" x14ac:dyDescent="0.25">
      <c r="A98" s="445"/>
      <c r="B98" s="445"/>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row>
    <row r="99" spans="1:26" ht="15.75" x14ac:dyDescent="0.25">
      <c r="A99" s="445"/>
      <c r="B99" s="445"/>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row>
    <row r="100" spans="1:26" ht="15.75" x14ac:dyDescent="0.25">
      <c r="A100" s="445"/>
      <c r="B100" s="445"/>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row>
    <row r="101" spans="1:26" ht="15.75" x14ac:dyDescent="0.25">
      <c r="A101" s="445"/>
      <c r="B101" s="445"/>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row>
    <row r="102" spans="1:26" ht="15.75" x14ac:dyDescent="0.25">
      <c r="A102" s="445"/>
      <c r="B102" s="445"/>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row>
    <row r="103" spans="1:26" ht="15.75" x14ac:dyDescent="0.25">
      <c r="A103" s="445"/>
      <c r="B103" s="445"/>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row>
    <row r="104" spans="1:26" ht="15.75" x14ac:dyDescent="0.25">
      <c r="A104" s="445"/>
      <c r="B104" s="445"/>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row>
    <row r="105" spans="1:26" ht="15.75" x14ac:dyDescent="0.25">
      <c r="A105" s="445"/>
      <c r="B105" s="445"/>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row>
    <row r="106" spans="1:26" ht="15.75" x14ac:dyDescent="0.25">
      <c r="A106" s="445"/>
      <c r="B106" s="445"/>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row>
    <row r="107" spans="1:26" ht="15.75" x14ac:dyDescent="0.25">
      <c r="A107" s="445"/>
      <c r="B107" s="445"/>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row>
    <row r="108" spans="1:26" ht="15.75" x14ac:dyDescent="0.25">
      <c r="A108" s="445"/>
      <c r="B108" s="445"/>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row>
    <row r="109" spans="1:26" ht="15.75" x14ac:dyDescent="0.25">
      <c r="A109" s="445"/>
      <c r="B109" s="445"/>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row>
    <row r="110" spans="1:26" ht="15.75" x14ac:dyDescent="0.25">
      <c r="A110" s="445"/>
      <c r="B110" s="445"/>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row>
    <row r="111" spans="1:26" ht="15.75" x14ac:dyDescent="0.25">
      <c r="A111" s="445"/>
      <c r="B111" s="445"/>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row>
    <row r="112" spans="1:26" ht="15.6" hidden="1" x14ac:dyDescent="0.3">
      <c r="A112" s="445"/>
      <c r="B112" s="1459" t="s">
        <v>271</v>
      </c>
      <c r="C112" s="1457"/>
      <c r="D112" s="1457"/>
      <c r="E112" s="1457"/>
      <c r="F112" s="1458"/>
      <c r="G112" s="445"/>
      <c r="H112" s="445"/>
      <c r="I112" s="445"/>
      <c r="J112" s="445"/>
      <c r="K112" s="445"/>
      <c r="L112" s="445"/>
      <c r="M112" s="445"/>
      <c r="N112" s="445"/>
      <c r="O112" s="445"/>
      <c r="P112" s="445"/>
      <c r="Q112" s="445"/>
      <c r="R112" s="445"/>
      <c r="S112" s="445"/>
      <c r="T112" s="445"/>
      <c r="U112" s="445"/>
      <c r="V112" s="445"/>
      <c r="W112" s="445"/>
      <c r="X112" s="445"/>
      <c r="Y112" s="445"/>
      <c r="Z112" s="445"/>
    </row>
    <row r="113" spans="1:26" ht="31.15" hidden="1" x14ac:dyDescent="0.3">
      <c r="A113" s="519" t="s">
        <v>321</v>
      </c>
      <c r="B113" s="519" t="s">
        <v>272</v>
      </c>
      <c r="C113" s="519" t="s">
        <v>273</v>
      </c>
      <c r="D113" s="519" t="s">
        <v>274</v>
      </c>
      <c r="E113" s="519" t="s">
        <v>322</v>
      </c>
      <c r="F113" s="519" t="s">
        <v>276</v>
      </c>
      <c r="G113" s="519" t="s">
        <v>283</v>
      </c>
      <c r="H113" s="519" t="s">
        <v>286</v>
      </c>
      <c r="I113" s="519" t="s">
        <v>323</v>
      </c>
      <c r="J113" s="519" t="s">
        <v>301</v>
      </c>
      <c r="K113" s="509"/>
      <c r="L113" s="509"/>
      <c r="M113" s="445"/>
      <c r="N113" s="445"/>
      <c r="O113" s="445"/>
      <c r="P113" s="445"/>
      <c r="Q113" s="445"/>
      <c r="R113" s="445"/>
      <c r="S113" s="445"/>
      <c r="T113" s="445"/>
      <c r="U113" s="445"/>
      <c r="V113" s="445"/>
      <c r="W113" s="445"/>
      <c r="X113" s="445"/>
      <c r="Y113" s="445"/>
      <c r="Z113" s="445"/>
    </row>
    <row r="114" spans="1:26" ht="15.6" hidden="1" x14ac:dyDescent="0.3">
      <c r="A114" s="445" t="s">
        <v>324</v>
      </c>
      <c r="B114" s="505" t="s">
        <v>325</v>
      </c>
      <c r="C114" s="505" t="s">
        <v>326</v>
      </c>
      <c r="D114" s="505" t="s">
        <v>87</v>
      </c>
      <c r="E114" s="505" t="s">
        <v>327</v>
      </c>
      <c r="F114" s="505" t="s">
        <v>328</v>
      </c>
      <c r="G114" s="445" t="s">
        <v>2</v>
      </c>
      <c r="H114" s="445" t="s">
        <v>329</v>
      </c>
      <c r="I114" s="445" t="s">
        <v>330</v>
      </c>
      <c r="J114" s="445" t="s">
        <v>331</v>
      </c>
      <c r="K114" s="445"/>
      <c r="L114" s="445"/>
      <c r="M114" s="445"/>
      <c r="N114" s="445"/>
      <c r="O114" s="445"/>
      <c r="P114" s="445"/>
      <c r="Q114" s="445"/>
      <c r="R114" s="445"/>
      <c r="S114" s="445"/>
      <c r="T114" s="445"/>
      <c r="U114" s="445"/>
      <c r="V114" s="445"/>
      <c r="W114" s="445"/>
      <c r="X114" s="445"/>
      <c r="Y114" s="445"/>
      <c r="Z114" s="445"/>
    </row>
    <row r="115" spans="1:26" ht="15.6" hidden="1" x14ac:dyDescent="0.3">
      <c r="A115" s="445" t="s">
        <v>269</v>
      </c>
      <c r="B115" s="505" t="s">
        <v>277</v>
      </c>
      <c r="C115" s="505" t="s">
        <v>332</v>
      </c>
      <c r="D115" s="505" t="s">
        <v>333</v>
      </c>
      <c r="E115" s="505" t="s">
        <v>334</v>
      </c>
      <c r="F115" s="505" t="s">
        <v>335</v>
      </c>
      <c r="G115" s="445" t="s">
        <v>0</v>
      </c>
      <c r="H115" s="445" t="s">
        <v>287</v>
      </c>
      <c r="I115" s="445" t="s">
        <v>336</v>
      </c>
      <c r="J115" s="445" t="s">
        <v>302</v>
      </c>
      <c r="K115" s="445"/>
      <c r="L115" s="445"/>
      <c r="M115" s="445"/>
      <c r="N115" s="445"/>
      <c r="O115" s="445"/>
      <c r="P115" s="445"/>
      <c r="Q115" s="445"/>
      <c r="R115" s="445"/>
      <c r="S115" s="445"/>
      <c r="T115" s="445"/>
      <c r="U115" s="445"/>
      <c r="V115" s="445"/>
      <c r="W115" s="445"/>
      <c r="X115" s="445"/>
      <c r="Y115" s="445"/>
      <c r="Z115" s="445"/>
    </row>
    <row r="116" spans="1:26" ht="15.6" hidden="1" x14ac:dyDescent="0.3">
      <c r="A116" s="445"/>
      <c r="B116" s="505" t="s">
        <v>25</v>
      </c>
      <c r="C116" s="505" t="s">
        <v>337</v>
      </c>
      <c r="D116" s="505" t="s">
        <v>338</v>
      </c>
      <c r="E116" s="505" t="s">
        <v>339</v>
      </c>
      <c r="F116" s="505" t="s">
        <v>340</v>
      </c>
      <c r="G116" s="445" t="s">
        <v>341</v>
      </c>
      <c r="H116" s="445" t="s">
        <v>342</v>
      </c>
      <c r="I116" s="445" t="s">
        <v>343</v>
      </c>
      <c r="J116" s="445"/>
      <c r="K116" s="445"/>
      <c r="L116" s="445"/>
      <c r="M116" s="445"/>
      <c r="N116" s="445"/>
      <c r="O116" s="445"/>
      <c r="P116" s="445"/>
      <c r="Q116" s="445"/>
      <c r="R116" s="445"/>
      <c r="S116" s="445"/>
      <c r="T116" s="445"/>
      <c r="U116" s="445"/>
      <c r="V116" s="445"/>
      <c r="W116" s="445"/>
      <c r="X116" s="445"/>
      <c r="Y116" s="445"/>
      <c r="Z116" s="445"/>
    </row>
    <row r="117" spans="1:26" ht="15.6" hidden="1" x14ac:dyDescent="0.3">
      <c r="A117" s="445"/>
      <c r="B117" s="505" t="s">
        <v>344</v>
      </c>
      <c r="C117" s="505" t="s">
        <v>278</v>
      </c>
      <c r="D117" s="505" t="s">
        <v>345</v>
      </c>
      <c r="E117" s="505" t="s">
        <v>88</v>
      </c>
      <c r="F117" s="505" t="s">
        <v>346</v>
      </c>
      <c r="G117" s="445"/>
      <c r="H117" s="445" t="s">
        <v>347</v>
      </c>
      <c r="I117" s="445" t="s">
        <v>348</v>
      </c>
      <c r="J117" s="445"/>
      <c r="K117" s="445"/>
      <c r="L117" s="445"/>
      <c r="M117" s="445"/>
      <c r="N117" s="445"/>
      <c r="O117" s="445"/>
      <c r="P117" s="445"/>
      <c r="Q117" s="445"/>
      <c r="R117" s="445"/>
      <c r="S117" s="445"/>
      <c r="T117" s="445"/>
      <c r="U117" s="445"/>
      <c r="V117" s="445"/>
      <c r="W117" s="445"/>
      <c r="X117" s="445"/>
      <c r="Y117" s="445"/>
      <c r="Z117" s="445"/>
    </row>
    <row r="118" spans="1:26" ht="15.6" hidden="1" x14ac:dyDescent="0.3">
      <c r="A118" s="445"/>
      <c r="B118" s="505" t="s">
        <v>349</v>
      </c>
      <c r="C118" s="505" t="s">
        <v>350</v>
      </c>
      <c r="D118" s="505" t="s">
        <v>351</v>
      </c>
      <c r="E118" s="505" t="s">
        <v>352</v>
      </c>
      <c r="F118" s="505" t="s">
        <v>353</v>
      </c>
      <c r="G118" s="445"/>
      <c r="H118" s="445" t="s">
        <v>354</v>
      </c>
      <c r="I118" s="445" t="s">
        <v>300</v>
      </c>
      <c r="J118" s="445"/>
      <c r="K118" s="445"/>
      <c r="L118" s="445"/>
      <c r="M118" s="445"/>
      <c r="N118" s="445"/>
      <c r="O118" s="445"/>
      <c r="P118" s="445"/>
      <c r="Q118" s="445"/>
      <c r="R118" s="445"/>
      <c r="S118" s="445"/>
      <c r="T118" s="445"/>
      <c r="U118" s="445"/>
      <c r="V118" s="445"/>
      <c r="W118" s="445"/>
      <c r="X118" s="445"/>
      <c r="Y118" s="445"/>
      <c r="Z118" s="445"/>
    </row>
    <row r="119" spans="1:26" ht="15.6" hidden="1" x14ac:dyDescent="0.3">
      <c r="A119" s="445"/>
      <c r="B119" s="505" t="s">
        <v>355</v>
      </c>
      <c r="C119" s="505" t="s">
        <v>356</v>
      </c>
      <c r="D119" s="505" t="s">
        <v>357</v>
      </c>
      <c r="E119" s="505" t="s">
        <v>358</v>
      </c>
      <c r="F119" s="505" t="s">
        <v>359</v>
      </c>
      <c r="G119" s="445"/>
      <c r="H119" s="445"/>
      <c r="I119" s="445" t="s">
        <v>360</v>
      </c>
      <c r="J119" s="445"/>
      <c r="K119" s="445"/>
      <c r="L119" s="445"/>
      <c r="M119" s="445"/>
      <c r="N119" s="445"/>
      <c r="O119" s="445"/>
      <c r="P119" s="445"/>
      <c r="Q119" s="445"/>
      <c r="R119" s="445"/>
      <c r="S119" s="445"/>
      <c r="T119" s="445"/>
      <c r="U119" s="445"/>
      <c r="V119" s="445"/>
      <c r="W119" s="445"/>
      <c r="X119" s="445"/>
      <c r="Y119" s="445"/>
      <c r="Z119" s="445"/>
    </row>
    <row r="120" spans="1:26" ht="15.6" hidden="1" x14ac:dyDescent="0.3">
      <c r="A120" s="445"/>
      <c r="B120" s="445"/>
      <c r="C120" s="505" t="s">
        <v>361</v>
      </c>
      <c r="D120" s="505" t="s">
        <v>362</v>
      </c>
      <c r="E120" s="505" t="s">
        <v>363</v>
      </c>
      <c r="F120" s="505" t="s">
        <v>364</v>
      </c>
      <c r="G120" s="445"/>
      <c r="H120" s="445"/>
      <c r="I120" s="445" t="s">
        <v>365</v>
      </c>
      <c r="J120" s="445"/>
      <c r="K120" s="445"/>
      <c r="L120" s="445"/>
      <c r="M120" s="445"/>
      <c r="N120" s="445"/>
      <c r="O120" s="445"/>
      <c r="P120" s="445"/>
      <c r="Q120" s="445"/>
      <c r="R120" s="445"/>
      <c r="S120" s="445"/>
      <c r="T120" s="445"/>
      <c r="U120" s="445"/>
      <c r="V120" s="445"/>
      <c r="W120" s="445"/>
      <c r="X120" s="445"/>
      <c r="Y120" s="445"/>
      <c r="Z120" s="445"/>
    </row>
    <row r="121" spans="1:26" ht="15.6" hidden="1" x14ac:dyDescent="0.3">
      <c r="A121" s="445"/>
      <c r="B121" s="445"/>
      <c r="C121" s="505" t="s">
        <v>366</v>
      </c>
      <c r="D121" s="505" t="s">
        <v>367</v>
      </c>
      <c r="E121" s="505" t="s">
        <v>368</v>
      </c>
      <c r="F121" s="505" t="s">
        <v>369</v>
      </c>
      <c r="G121" s="445"/>
      <c r="H121" s="445"/>
      <c r="I121" s="445" t="s">
        <v>370</v>
      </c>
      <c r="J121" s="445"/>
      <c r="K121" s="445"/>
      <c r="L121" s="445"/>
      <c r="M121" s="445"/>
      <c r="N121" s="445"/>
      <c r="O121" s="445"/>
      <c r="P121" s="445"/>
      <c r="Q121" s="445"/>
      <c r="R121" s="445"/>
      <c r="S121" s="445"/>
      <c r="T121" s="445"/>
      <c r="U121" s="445"/>
      <c r="V121" s="445"/>
      <c r="W121" s="445"/>
      <c r="X121" s="445"/>
      <c r="Y121" s="445"/>
      <c r="Z121" s="445"/>
    </row>
    <row r="122" spans="1:26" ht="15.6" hidden="1" x14ac:dyDescent="0.3">
      <c r="A122" s="445"/>
      <c r="B122" s="445"/>
      <c r="C122" s="505" t="s">
        <v>48</v>
      </c>
      <c r="D122" s="505" t="s">
        <v>99</v>
      </c>
      <c r="E122" s="505" t="s">
        <v>371</v>
      </c>
      <c r="F122" s="505" t="s">
        <v>372</v>
      </c>
      <c r="G122" s="445"/>
      <c r="H122" s="445"/>
      <c r="I122" s="445"/>
      <c r="J122" s="445"/>
      <c r="K122" s="445"/>
      <c r="L122" s="445"/>
      <c r="M122" s="445"/>
      <c r="N122" s="445"/>
      <c r="O122" s="445"/>
      <c r="P122" s="445"/>
      <c r="Q122" s="445"/>
      <c r="R122" s="445"/>
      <c r="S122" s="445"/>
      <c r="T122" s="445"/>
      <c r="U122" s="445"/>
      <c r="V122" s="445"/>
      <c r="W122" s="445"/>
      <c r="X122" s="445"/>
      <c r="Y122" s="445"/>
      <c r="Z122" s="445"/>
    </row>
    <row r="123" spans="1:26" ht="15.6" hidden="1" x14ac:dyDescent="0.3">
      <c r="A123" s="445"/>
      <c r="B123" s="445"/>
      <c r="C123" s="505" t="s">
        <v>373</v>
      </c>
      <c r="D123" s="505" t="s">
        <v>374</v>
      </c>
      <c r="E123" s="505" t="s">
        <v>375</v>
      </c>
      <c r="F123" s="505" t="s">
        <v>376</v>
      </c>
      <c r="G123" s="445"/>
      <c r="H123" s="445"/>
      <c r="I123" s="445"/>
      <c r="J123" s="445"/>
      <c r="K123" s="445"/>
      <c r="L123" s="445"/>
      <c r="M123" s="445"/>
      <c r="N123" s="445"/>
      <c r="O123" s="445"/>
      <c r="P123" s="445"/>
      <c r="Q123" s="445"/>
      <c r="R123" s="445"/>
      <c r="S123" s="445"/>
      <c r="T123" s="445"/>
      <c r="U123" s="445"/>
      <c r="V123" s="445"/>
      <c r="W123" s="445"/>
      <c r="X123" s="445"/>
      <c r="Y123" s="445"/>
      <c r="Z123" s="445"/>
    </row>
    <row r="124" spans="1:26" ht="15.6" hidden="1" x14ac:dyDescent="0.3">
      <c r="A124" s="445"/>
      <c r="B124" s="445"/>
      <c r="C124" s="505" t="s">
        <v>377</v>
      </c>
      <c r="D124" s="505" t="s">
        <v>378</v>
      </c>
      <c r="E124" s="505" t="s">
        <v>379</v>
      </c>
      <c r="F124" s="505" t="s">
        <v>380</v>
      </c>
      <c r="G124" s="445"/>
      <c r="H124" s="445"/>
      <c r="I124" s="445"/>
      <c r="J124" s="445"/>
      <c r="K124" s="445"/>
      <c r="L124" s="445"/>
      <c r="M124" s="445"/>
      <c r="N124" s="445"/>
      <c r="O124" s="445"/>
      <c r="P124" s="445"/>
      <c r="Q124" s="445"/>
      <c r="R124" s="445"/>
      <c r="S124" s="445"/>
      <c r="T124" s="445"/>
      <c r="U124" s="445"/>
      <c r="V124" s="445"/>
      <c r="W124" s="445"/>
      <c r="X124" s="445"/>
      <c r="Y124" s="445"/>
      <c r="Z124" s="445"/>
    </row>
    <row r="125" spans="1:26" ht="15.6" hidden="1" x14ac:dyDescent="0.3">
      <c r="A125" s="445"/>
      <c r="B125" s="445"/>
      <c r="C125" s="505" t="s">
        <v>381</v>
      </c>
      <c r="D125" s="505" t="s">
        <v>382</v>
      </c>
      <c r="E125" s="505" t="s">
        <v>383</v>
      </c>
      <c r="F125" s="505" t="s">
        <v>384</v>
      </c>
      <c r="G125" s="445"/>
      <c r="H125" s="445"/>
      <c r="I125" s="445"/>
      <c r="J125" s="445"/>
      <c r="K125" s="445"/>
      <c r="L125" s="445"/>
      <c r="M125" s="445"/>
      <c r="N125" s="445"/>
      <c r="O125" s="445"/>
      <c r="P125" s="445"/>
      <c r="Q125" s="445"/>
      <c r="R125" s="445"/>
      <c r="S125" s="445"/>
      <c r="T125" s="445"/>
      <c r="U125" s="445"/>
      <c r="V125" s="445"/>
      <c r="W125" s="445"/>
      <c r="X125" s="445"/>
      <c r="Y125" s="445"/>
      <c r="Z125" s="445"/>
    </row>
    <row r="126" spans="1:26" ht="15.6" hidden="1" x14ac:dyDescent="0.3">
      <c r="A126" s="445"/>
      <c r="B126" s="445"/>
      <c r="C126" s="505" t="s">
        <v>385</v>
      </c>
      <c r="D126" s="505" t="s">
        <v>386</v>
      </c>
      <c r="E126" s="505" t="s">
        <v>387</v>
      </c>
      <c r="F126" s="505" t="s">
        <v>388</v>
      </c>
      <c r="G126" s="445"/>
      <c r="H126" s="445"/>
      <c r="I126" s="445"/>
      <c r="J126" s="445"/>
      <c r="K126" s="445"/>
      <c r="L126" s="445"/>
      <c r="M126" s="445"/>
      <c r="N126" s="445"/>
      <c r="O126" s="445"/>
      <c r="P126" s="445"/>
      <c r="Q126" s="445"/>
      <c r="R126" s="445"/>
      <c r="S126" s="445"/>
      <c r="T126" s="445"/>
      <c r="U126" s="445"/>
      <c r="V126" s="445"/>
      <c r="W126" s="445"/>
      <c r="X126" s="445"/>
      <c r="Y126" s="445"/>
      <c r="Z126" s="445"/>
    </row>
    <row r="127" spans="1:26" ht="15.6" hidden="1" x14ac:dyDescent="0.3">
      <c r="A127" s="445"/>
      <c r="B127" s="445"/>
      <c r="C127" s="505" t="s">
        <v>389</v>
      </c>
      <c r="D127" s="505" t="s">
        <v>279</v>
      </c>
      <c r="E127" s="505" t="s">
        <v>390</v>
      </c>
      <c r="F127" s="505" t="s">
        <v>391</v>
      </c>
      <c r="G127" s="445"/>
      <c r="H127" s="445"/>
      <c r="I127" s="445"/>
      <c r="J127" s="445"/>
      <c r="K127" s="445"/>
      <c r="L127" s="445"/>
      <c r="M127" s="445"/>
      <c r="N127" s="445"/>
      <c r="O127" s="445"/>
      <c r="P127" s="445"/>
      <c r="Q127" s="445"/>
      <c r="R127" s="445"/>
      <c r="S127" s="445"/>
      <c r="T127" s="445"/>
      <c r="U127" s="445"/>
      <c r="V127" s="445"/>
      <c r="W127" s="445"/>
      <c r="X127" s="445"/>
      <c r="Y127" s="445"/>
      <c r="Z127" s="445"/>
    </row>
    <row r="128" spans="1:26" ht="15.6" hidden="1" x14ac:dyDescent="0.3">
      <c r="A128" s="445"/>
      <c r="B128" s="445"/>
      <c r="C128" s="505" t="s">
        <v>392</v>
      </c>
      <c r="D128" s="505" t="s">
        <v>393</v>
      </c>
      <c r="E128" s="505" t="s">
        <v>394</v>
      </c>
      <c r="F128" s="505" t="s">
        <v>395</v>
      </c>
      <c r="G128" s="445"/>
      <c r="H128" s="445"/>
      <c r="I128" s="445"/>
      <c r="J128" s="445"/>
      <c r="K128" s="445"/>
      <c r="L128" s="445"/>
      <c r="M128" s="445"/>
      <c r="N128" s="445"/>
      <c r="O128" s="445"/>
      <c r="P128" s="445"/>
      <c r="Q128" s="445"/>
      <c r="R128" s="445"/>
      <c r="S128" s="445"/>
      <c r="T128" s="445"/>
      <c r="U128" s="445"/>
      <c r="V128" s="445"/>
      <c r="W128" s="445"/>
      <c r="X128" s="445"/>
      <c r="Y128" s="445"/>
      <c r="Z128" s="445"/>
    </row>
    <row r="129" spans="1:26" ht="15.6" hidden="1" x14ac:dyDescent="0.3">
      <c r="A129" s="445"/>
      <c r="B129" s="445"/>
      <c r="C129" s="505" t="s">
        <v>50</v>
      </c>
      <c r="D129" s="505" t="s">
        <v>396</v>
      </c>
      <c r="E129" s="505" t="s">
        <v>397</v>
      </c>
      <c r="F129" s="505" t="s">
        <v>398</v>
      </c>
      <c r="G129" s="445"/>
      <c r="H129" s="445"/>
      <c r="I129" s="445"/>
      <c r="J129" s="445"/>
      <c r="K129" s="445"/>
      <c r="L129" s="445"/>
      <c r="M129" s="445"/>
      <c r="N129" s="445"/>
      <c r="O129" s="445"/>
      <c r="P129" s="445"/>
      <c r="Q129" s="445"/>
      <c r="R129" s="445"/>
      <c r="S129" s="445"/>
      <c r="T129" s="445"/>
      <c r="U129" s="445"/>
      <c r="V129" s="445"/>
      <c r="W129" s="445"/>
      <c r="X129" s="445"/>
      <c r="Y129" s="445"/>
      <c r="Z129" s="445"/>
    </row>
    <row r="130" spans="1:26" ht="15.6" hidden="1" x14ac:dyDescent="0.3">
      <c r="A130" s="445"/>
      <c r="B130" s="445"/>
      <c r="C130" s="505" t="s">
        <v>399</v>
      </c>
      <c r="D130" s="505" t="s">
        <v>400</v>
      </c>
      <c r="E130" s="505" t="s">
        <v>401</v>
      </c>
      <c r="F130" s="505" t="s">
        <v>402</v>
      </c>
      <c r="G130" s="445"/>
      <c r="H130" s="445"/>
      <c r="I130" s="445"/>
      <c r="J130" s="445"/>
      <c r="K130" s="445"/>
      <c r="L130" s="445"/>
      <c r="M130" s="445"/>
      <c r="N130" s="445"/>
      <c r="O130" s="445"/>
      <c r="P130" s="445"/>
      <c r="Q130" s="445"/>
      <c r="R130" s="445"/>
      <c r="S130" s="445"/>
      <c r="T130" s="445"/>
      <c r="U130" s="445"/>
      <c r="V130" s="445"/>
      <c r="W130" s="445"/>
      <c r="X130" s="445"/>
      <c r="Y130" s="445"/>
      <c r="Z130" s="445"/>
    </row>
    <row r="131" spans="1:26" ht="15.6" hidden="1" x14ac:dyDescent="0.3">
      <c r="A131" s="445"/>
      <c r="B131" s="445"/>
      <c r="C131" s="505" t="s">
        <v>403</v>
      </c>
      <c r="D131" s="505" t="s">
        <v>404</v>
      </c>
      <c r="E131" s="505" t="s">
        <v>405</v>
      </c>
      <c r="F131" s="505" t="s">
        <v>406</v>
      </c>
      <c r="G131" s="445"/>
      <c r="H131" s="445"/>
      <c r="I131" s="445"/>
      <c r="J131" s="445"/>
      <c r="K131" s="445"/>
      <c r="L131" s="445"/>
      <c r="M131" s="445"/>
      <c r="N131" s="445"/>
      <c r="O131" s="445"/>
      <c r="P131" s="445"/>
      <c r="Q131" s="445"/>
      <c r="R131" s="445"/>
      <c r="S131" s="445"/>
      <c r="T131" s="445"/>
      <c r="U131" s="445"/>
      <c r="V131" s="445"/>
      <c r="W131" s="445"/>
      <c r="X131" s="445"/>
      <c r="Y131" s="445"/>
      <c r="Z131" s="445"/>
    </row>
    <row r="132" spans="1:26" ht="15.6" hidden="1" x14ac:dyDescent="0.3">
      <c r="A132" s="445"/>
      <c r="B132" s="445"/>
      <c r="C132" s="505" t="s">
        <v>407</v>
      </c>
      <c r="D132" s="505" t="s">
        <v>408</v>
      </c>
      <c r="E132" s="505" t="s">
        <v>409</v>
      </c>
      <c r="F132" s="505" t="s">
        <v>410</v>
      </c>
      <c r="G132" s="445"/>
      <c r="H132" s="445"/>
      <c r="I132" s="445"/>
      <c r="J132" s="445"/>
      <c r="K132" s="445"/>
      <c r="L132" s="445"/>
      <c r="M132" s="445"/>
      <c r="N132" s="445"/>
      <c r="O132" s="445"/>
      <c r="P132" s="445"/>
      <c r="Q132" s="445"/>
      <c r="R132" s="445"/>
      <c r="S132" s="445"/>
      <c r="T132" s="445"/>
      <c r="U132" s="445"/>
      <c r="V132" s="445"/>
      <c r="W132" s="445"/>
      <c r="X132" s="445"/>
      <c r="Y132" s="445"/>
      <c r="Z132" s="445"/>
    </row>
    <row r="133" spans="1:26" ht="15.6" hidden="1" x14ac:dyDescent="0.3">
      <c r="A133" s="445"/>
      <c r="B133" s="445"/>
      <c r="C133" s="505" t="s">
        <v>411</v>
      </c>
      <c r="D133" s="505" t="s">
        <v>412</v>
      </c>
      <c r="E133" s="505" t="s">
        <v>413</v>
      </c>
      <c r="F133" s="505" t="s">
        <v>414</v>
      </c>
      <c r="G133" s="445"/>
      <c r="H133" s="445"/>
      <c r="I133" s="445"/>
      <c r="J133" s="445"/>
      <c r="K133" s="445"/>
      <c r="L133" s="445"/>
      <c r="M133" s="445"/>
      <c r="N133" s="445"/>
      <c r="O133" s="445"/>
      <c r="P133" s="445"/>
      <c r="Q133" s="445"/>
      <c r="R133" s="445"/>
      <c r="S133" s="445"/>
      <c r="T133" s="445"/>
      <c r="U133" s="445"/>
      <c r="V133" s="445"/>
      <c r="W133" s="445"/>
      <c r="X133" s="445"/>
      <c r="Y133" s="445"/>
      <c r="Z133" s="445"/>
    </row>
    <row r="134" spans="1:26" ht="15.6" hidden="1" x14ac:dyDescent="0.3">
      <c r="A134" s="445"/>
      <c r="B134" s="445"/>
      <c r="C134" s="505" t="s">
        <v>415</v>
      </c>
      <c r="D134" s="505" t="s">
        <v>416</v>
      </c>
      <c r="E134" s="505" t="s">
        <v>417</v>
      </c>
      <c r="F134" s="505" t="s">
        <v>418</v>
      </c>
      <c r="G134" s="445"/>
      <c r="H134" s="445"/>
      <c r="I134" s="445"/>
      <c r="J134" s="445"/>
      <c r="K134" s="445"/>
      <c r="L134" s="445"/>
      <c r="M134" s="445"/>
      <c r="N134" s="445"/>
      <c r="O134" s="445"/>
      <c r="P134" s="445"/>
      <c r="Q134" s="445"/>
      <c r="R134" s="445"/>
      <c r="S134" s="445"/>
      <c r="T134" s="445"/>
      <c r="U134" s="445"/>
      <c r="V134" s="445"/>
      <c r="W134" s="445"/>
      <c r="X134" s="445"/>
      <c r="Y134" s="445"/>
      <c r="Z134" s="445"/>
    </row>
    <row r="135" spans="1:26" ht="15.6" hidden="1" x14ac:dyDescent="0.3">
      <c r="A135" s="445"/>
      <c r="B135" s="445"/>
      <c r="C135" s="445"/>
      <c r="D135" s="505" t="s">
        <v>419</v>
      </c>
      <c r="E135" s="505" t="s">
        <v>420</v>
      </c>
      <c r="F135" s="505" t="s">
        <v>421</v>
      </c>
      <c r="G135" s="445"/>
      <c r="H135" s="445"/>
      <c r="I135" s="445"/>
      <c r="J135" s="445"/>
      <c r="K135" s="445"/>
      <c r="L135" s="445"/>
      <c r="M135" s="445"/>
      <c r="N135" s="445"/>
      <c r="O135" s="445"/>
      <c r="P135" s="445"/>
      <c r="Q135" s="445"/>
      <c r="R135" s="445"/>
      <c r="S135" s="445"/>
      <c r="T135" s="445"/>
      <c r="U135" s="445"/>
      <c r="V135" s="445"/>
      <c r="W135" s="445"/>
      <c r="X135" s="445"/>
      <c r="Y135" s="445"/>
      <c r="Z135" s="445"/>
    </row>
    <row r="136" spans="1:26" ht="15.6" hidden="1" x14ac:dyDescent="0.3">
      <c r="A136" s="445"/>
      <c r="B136" s="445"/>
      <c r="C136" s="445"/>
      <c r="D136" s="505" t="s">
        <v>422</v>
      </c>
      <c r="E136" s="505" t="s">
        <v>423</v>
      </c>
      <c r="F136" s="505" t="s">
        <v>424</v>
      </c>
      <c r="G136" s="445"/>
      <c r="H136" s="445"/>
      <c r="I136" s="445"/>
      <c r="J136" s="445"/>
      <c r="K136" s="445"/>
      <c r="L136" s="445"/>
      <c r="M136" s="445"/>
      <c r="N136" s="445"/>
      <c r="O136" s="445"/>
      <c r="P136" s="445"/>
      <c r="Q136" s="445"/>
      <c r="R136" s="445"/>
      <c r="S136" s="445"/>
      <c r="T136" s="445"/>
      <c r="U136" s="445"/>
      <c r="V136" s="445"/>
      <c r="W136" s="445"/>
      <c r="X136" s="445"/>
      <c r="Y136" s="445"/>
      <c r="Z136" s="445"/>
    </row>
    <row r="137" spans="1:26" ht="15.6" hidden="1" x14ac:dyDescent="0.3">
      <c r="A137" s="445"/>
      <c r="B137" s="445"/>
      <c r="C137" s="445"/>
      <c r="D137" s="505" t="s">
        <v>425</v>
      </c>
      <c r="E137" s="505" t="s">
        <v>426</v>
      </c>
      <c r="F137" s="505" t="s">
        <v>427</v>
      </c>
      <c r="G137" s="445"/>
      <c r="H137" s="445"/>
      <c r="I137" s="445"/>
      <c r="J137" s="445"/>
      <c r="K137" s="445"/>
      <c r="L137" s="445"/>
      <c r="M137" s="445"/>
      <c r="N137" s="445"/>
      <c r="O137" s="445"/>
      <c r="P137" s="445"/>
      <c r="Q137" s="445"/>
      <c r="R137" s="445"/>
      <c r="S137" s="445"/>
      <c r="T137" s="445"/>
      <c r="U137" s="445"/>
      <c r="V137" s="445"/>
      <c r="W137" s="445"/>
      <c r="X137" s="445"/>
      <c r="Y137" s="445"/>
      <c r="Z137" s="445"/>
    </row>
    <row r="138" spans="1:26" ht="15.6" hidden="1" x14ac:dyDescent="0.3">
      <c r="A138" s="445"/>
      <c r="B138" s="445"/>
      <c r="C138" s="445"/>
      <c r="D138" s="505" t="s">
        <v>428</v>
      </c>
      <c r="E138" s="505" t="s">
        <v>429</v>
      </c>
      <c r="F138" s="505" t="s">
        <v>430</v>
      </c>
      <c r="G138" s="445"/>
      <c r="H138" s="445"/>
      <c r="I138" s="445"/>
      <c r="J138" s="445"/>
      <c r="K138" s="445"/>
      <c r="L138" s="445"/>
      <c r="M138" s="445"/>
      <c r="N138" s="445"/>
      <c r="O138" s="445"/>
      <c r="P138" s="445"/>
      <c r="Q138" s="445"/>
      <c r="R138" s="445"/>
      <c r="S138" s="445"/>
      <c r="T138" s="445"/>
      <c r="U138" s="445"/>
      <c r="V138" s="445"/>
      <c r="W138" s="445"/>
      <c r="X138" s="445"/>
      <c r="Y138" s="445"/>
      <c r="Z138" s="445"/>
    </row>
    <row r="139" spans="1:26" ht="15.6" hidden="1" x14ac:dyDescent="0.3">
      <c r="A139" s="445"/>
      <c r="B139" s="445"/>
      <c r="C139" s="445"/>
      <c r="D139" s="505" t="s">
        <v>431</v>
      </c>
      <c r="E139" s="505" t="s">
        <v>82</v>
      </c>
      <c r="F139" s="505" t="s">
        <v>432</v>
      </c>
      <c r="G139" s="445"/>
      <c r="H139" s="445"/>
      <c r="I139" s="445"/>
      <c r="J139" s="445"/>
      <c r="K139" s="445"/>
      <c r="L139" s="445"/>
      <c r="M139" s="445"/>
      <c r="N139" s="445"/>
      <c r="O139" s="445"/>
      <c r="P139" s="445"/>
      <c r="Q139" s="445"/>
      <c r="R139" s="445"/>
      <c r="S139" s="445"/>
      <c r="T139" s="445"/>
      <c r="U139" s="445"/>
      <c r="V139" s="445"/>
      <c r="W139" s="445"/>
      <c r="X139" s="445"/>
      <c r="Y139" s="445"/>
      <c r="Z139" s="445"/>
    </row>
    <row r="140" spans="1:26" ht="15.6" hidden="1" x14ac:dyDescent="0.3">
      <c r="A140" s="445"/>
      <c r="B140" s="445"/>
      <c r="C140" s="445"/>
      <c r="D140" s="505" t="s">
        <v>433</v>
      </c>
      <c r="E140" s="505" t="s">
        <v>434</v>
      </c>
      <c r="F140" s="505" t="s">
        <v>435</v>
      </c>
      <c r="G140" s="445"/>
      <c r="H140" s="445"/>
      <c r="I140" s="445"/>
      <c r="J140" s="445"/>
      <c r="K140" s="445"/>
      <c r="L140" s="445"/>
      <c r="M140" s="445"/>
      <c r="N140" s="445"/>
      <c r="O140" s="445"/>
      <c r="P140" s="445"/>
      <c r="Q140" s="445"/>
      <c r="R140" s="445"/>
      <c r="S140" s="445"/>
      <c r="T140" s="445"/>
      <c r="U140" s="445"/>
      <c r="V140" s="445"/>
      <c r="W140" s="445"/>
      <c r="X140" s="445"/>
      <c r="Y140" s="445"/>
      <c r="Z140" s="445"/>
    </row>
    <row r="141" spans="1:26" ht="15.6" hidden="1" x14ac:dyDescent="0.3">
      <c r="A141" s="445"/>
      <c r="B141" s="445"/>
      <c r="C141" s="445"/>
      <c r="D141" s="505" t="s">
        <v>436</v>
      </c>
      <c r="E141" s="505" t="s">
        <v>437</v>
      </c>
      <c r="F141" s="505" t="s">
        <v>438</v>
      </c>
      <c r="G141" s="445"/>
      <c r="H141" s="445"/>
      <c r="I141" s="445"/>
      <c r="J141" s="445"/>
      <c r="K141" s="445"/>
      <c r="L141" s="445"/>
      <c r="M141" s="445"/>
      <c r="N141" s="445"/>
      <c r="O141" s="445"/>
      <c r="P141" s="445"/>
      <c r="Q141" s="445"/>
      <c r="R141" s="445"/>
      <c r="S141" s="445"/>
      <c r="T141" s="445"/>
      <c r="U141" s="445"/>
      <c r="V141" s="445"/>
      <c r="W141" s="445"/>
      <c r="X141" s="445"/>
      <c r="Y141" s="445"/>
      <c r="Z141" s="445"/>
    </row>
    <row r="142" spans="1:26" ht="15.6" hidden="1" x14ac:dyDescent="0.3">
      <c r="A142" s="445"/>
      <c r="B142" s="445"/>
      <c r="C142" s="445"/>
      <c r="D142" s="505" t="s">
        <v>439</v>
      </c>
      <c r="E142" s="505" t="s">
        <v>89</v>
      </c>
      <c r="F142" s="505" t="s">
        <v>440</v>
      </c>
      <c r="G142" s="445"/>
      <c r="H142" s="445"/>
      <c r="I142" s="445"/>
      <c r="J142" s="445"/>
      <c r="K142" s="445"/>
      <c r="L142" s="445"/>
      <c r="M142" s="445"/>
      <c r="N142" s="445"/>
      <c r="O142" s="445"/>
      <c r="P142" s="445"/>
      <c r="Q142" s="445"/>
      <c r="R142" s="445"/>
      <c r="S142" s="445"/>
      <c r="T142" s="445"/>
      <c r="U142" s="445"/>
      <c r="V142" s="445"/>
      <c r="W142" s="445"/>
      <c r="X142" s="445"/>
      <c r="Y142" s="445"/>
      <c r="Z142" s="445"/>
    </row>
    <row r="143" spans="1:26" ht="15.6" hidden="1" x14ac:dyDescent="0.3">
      <c r="A143" s="445"/>
      <c r="B143" s="445"/>
      <c r="C143" s="445"/>
      <c r="D143" s="505" t="s">
        <v>441</v>
      </c>
      <c r="E143" s="505" t="s">
        <v>442</v>
      </c>
      <c r="F143" s="505" t="s">
        <v>443</v>
      </c>
      <c r="G143" s="445"/>
      <c r="H143" s="445"/>
      <c r="I143" s="445"/>
      <c r="J143" s="445"/>
      <c r="K143" s="445"/>
      <c r="L143" s="445"/>
      <c r="M143" s="445"/>
      <c r="N143" s="445"/>
      <c r="O143" s="445"/>
      <c r="P143" s="445"/>
      <c r="Q143" s="445"/>
      <c r="R143" s="445"/>
      <c r="S143" s="445"/>
      <c r="T143" s="445"/>
      <c r="U143" s="445"/>
      <c r="V143" s="445"/>
      <c r="W143" s="445"/>
      <c r="X143" s="445"/>
      <c r="Y143" s="445"/>
      <c r="Z143" s="445"/>
    </row>
    <row r="144" spans="1:26" ht="15.6" hidden="1" x14ac:dyDescent="0.3">
      <c r="A144" s="445"/>
      <c r="B144" s="445"/>
      <c r="C144" s="445"/>
      <c r="D144" s="505" t="s">
        <v>53</v>
      </c>
      <c r="E144" s="505" t="s">
        <v>444</v>
      </c>
      <c r="F144" s="505" t="s">
        <v>445</v>
      </c>
      <c r="G144" s="445"/>
      <c r="H144" s="445"/>
      <c r="I144" s="445"/>
      <c r="J144" s="445"/>
      <c r="K144" s="445"/>
      <c r="L144" s="445"/>
      <c r="M144" s="445"/>
      <c r="N144" s="445"/>
      <c r="O144" s="445"/>
      <c r="P144" s="445"/>
      <c r="Q144" s="445"/>
      <c r="R144" s="445"/>
      <c r="S144" s="445"/>
      <c r="T144" s="445"/>
      <c r="U144" s="445"/>
      <c r="V144" s="445"/>
      <c r="W144" s="445"/>
      <c r="X144" s="445"/>
      <c r="Y144" s="445"/>
      <c r="Z144" s="445"/>
    </row>
    <row r="145" spans="1:26" ht="15.6" hidden="1" x14ac:dyDescent="0.3">
      <c r="A145" s="445"/>
      <c r="B145" s="445"/>
      <c r="C145" s="445"/>
      <c r="D145" s="505" t="s">
        <v>446</v>
      </c>
      <c r="E145" s="505" t="s">
        <v>447</v>
      </c>
      <c r="F145" s="505" t="s">
        <v>448</v>
      </c>
      <c r="G145" s="445"/>
      <c r="H145" s="445"/>
      <c r="I145" s="445"/>
      <c r="J145" s="445"/>
      <c r="K145" s="445"/>
      <c r="L145" s="445"/>
      <c r="M145" s="445"/>
      <c r="N145" s="445"/>
      <c r="O145" s="445"/>
      <c r="P145" s="445"/>
      <c r="Q145" s="445"/>
      <c r="R145" s="445"/>
      <c r="S145" s="445"/>
      <c r="T145" s="445"/>
      <c r="U145" s="445"/>
      <c r="V145" s="445"/>
      <c r="W145" s="445"/>
      <c r="X145" s="445"/>
      <c r="Y145" s="445"/>
      <c r="Z145" s="445"/>
    </row>
    <row r="146" spans="1:26" ht="15.6" hidden="1" x14ac:dyDescent="0.3">
      <c r="A146" s="445"/>
      <c r="B146" s="445"/>
      <c r="C146" s="445"/>
      <c r="D146" s="505" t="s">
        <v>449</v>
      </c>
      <c r="E146" s="505" t="s">
        <v>450</v>
      </c>
      <c r="F146" s="505" t="s">
        <v>451</v>
      </c>
      <c r="G146" s="445"/>
      <c r="H146" s="445"/>
      <c r="I146" s="445"/>
      <c r="J146" s="445"/>
      <c r="K146" s="445"/>
      <c r="L146" s="445"/>
      <c r="M146" s="445"/>
      <c r="N146" s="445"/>
      <c r="O146" s="445"/>
      <c r="P146" s="445"/>
      <c r="Q146" s="445"/>
      <c r="R146" s="445"/>
      <c r="S146" s="445"/>
      <c r="T146" s="445"/>
      <c r="U146" s="445"/>
      <c r="V146" s="445"/>
      <c r="W146" s="445"/>
      <c r="X146" s="445"/>
      <c r="Y146" s="445"/>
      <c r="Z146" s="445"/>
    </row>
    <row r="147" spans="1:26" ht="15.6" hidden="1" x14ac:dyDescent="0.3">
      <c r="A147" s="445"/>
      <c r="B147" s="445"/>
      <c r="C147" s="445"/>
      <c r="D147" s="505" t="s">
        <v>452</v>
      </c>
      <c r="E147" s="505" t="s">
        <v>453</v>
      </c>
      <c r="F147" s="505" t="s">
        <v>454</v>
      </c>
      <c r="G147" s="445"/>
      <c r="H147" s="445"/>
      <c r="I147" s="445"/>
      <c r="J147" s="445"/>
      <c r="K147" s="445"/>
      <c r="L147" s="445"/>
      <c r="M147" s="445"/>
      <c r="N147" s="445"/>
      <c r="O147" s="445"/>
      <c r="P147" s="445"/>
      <c r="Q147" s="445"/>
      <c r="R147" s="445"/>
      <c r="S147" s="445"/>
      <c r="T147" s="445"/>
      <c r="U147" s="445"/>
      <c r="V147" s="445"/>
      <c r="W147" s="445"/>
      <c r="X147" s="445"/>
      <c r="Y147" s="445"/>
      <c r="Z147" s="445"/>
    </row>
    <row r="148" spans="1:26" ht="15.6" hidden="1" x14ac:dyDescent="0.3">
      <c r="A148" s="445"/>
      <c r="B148" s="445"/>
      <c r="C148" s="445"/>
      <c r="D148" s="505" t="s">
        <v>455</v>
      </c>
      <c r="E148" s="505" t="s">
        <v>456</v>
      </c>
      <c r="F148" s="505" t="s">
        <v>457</v>
      </c>
      <c r="G148" s="445"/>
      <c r="H148" s="445"/>
      <c r="I148" s="445"/>
      <c r="J148" s="445"/>
      <c r="K148" s="445"/>
      <c r="L148" s="445"/>
      <c r="M148" s="445"/>
      <c r="N148" s="445"/>
      <c r="O148" s="445"/>
      <c r="P148" s="445"/>
      <c r="Q148" s="445"/>
      <c r="R148" s="445"/>
      <c r="S148" s="445"/>
      <c r="T148" s="445"/>
      <c r="U148" s="445"/>
      <c r="V148" s="445"/>
      <c r="W148" s="445"/>
      <c r="X148" s="445"/>
      <c r="Y148" s="445"/>
      <c r="Z148" s="445"/>
    </row>
    <row r="149" spans="1:26" ht="15.6" hidden="1" x14ac:dyDescent="0.3">
      <c r="A149" s="445"/>
      <c r="B149" s="445"/>
      <c r="C149" s="445"/>
      <c r="D149" s="505" t="s">
        <v>458</v>
      </c>
      <c r="E149" s="505" t="s">
        <v>459</v>
      </c>
      <c r="F149" s="505" t="s">
        <v>460</v>
      </c>
      <c r="G149" s="445"/>
      <c r="H149" s="445"/>
      <c r="I149" s="445"/>
      <c r="J149" s="445"/>
      <c r="K149" s="445"/>
      <c r="L149" s="445"/>
      <c r="M149" s="445"/>
      <c r="N149" s="445"/>
      <c r="O149" s="445"/>
      <c r="P149" s="445"/>
      <c r="Q149" s="445"/>
      <c r="R149" s="445"/>
      <c r="S149" s="445"/>
      <c r="T149" s="445"/>
      <c r="U149" s="445"/>
      <c r="V149" s="445"/>
      <c r="W149" s="445"/>
      <c r="X149" s="445"/>
      <c r="Y149" s="445"/>
      <c r="Z149" s="445"/>
    </row>
    <row r="150" spans="1:26" ht="15.6" hidden="1" x14ac:dyDescent="0.3">
      <c r="A150" s="445"/>
      <c r="B150" s="445"/>
      <c r="C150" s="445"/>
      <c r="D150" s="505" t="s">
        <v>461</v>
      </c>
      <c r="E150" s="505" t="s">
        <v>462</v>
      </c>
      <c r="F150" s="505" t="s">
        <v>463</v>
      </c>
      <c r="G150" s="445"/>
      <c r="H150" s="445"/>
      <c r="I150" s="445"/>
      <c r="J150" s="445"/>
      <c r="K150" s="445"/>
      <c r="L150" s="445"/>
      <c r="M150" s="445"/>
      <c r="N150" s="445"/>
      <c r="O150" s="445"/>
      <c r="P150" s="445"/>
      <c r="Q150" s="445"/>
      <c r="R150" s="445"/>
      <c r="S150" s="445"/>
      <c r="T150" s="445"/>
      <c r="U150" s="445"/>
      <c r="V150" s="445"/>
      <c r="W150" s="445"/>
      <c r="X150" s="445"/>
      <c r="Y150" s="445"/>
      <c r="Z150" s="445"/>
    </row>
    <row r="151" spans="1:26" ht="15.6" hidden="1" x14ac:dyDescent="0.3">
      <c r="A151" s="445"/>
      <c r="B151" s="445"/>
      <c r="C151" s="445"/>
      <c r="D151" s="505" t="s">
        <v>464</v>
      </c>
      <c r="E151" s="505" t="s">
        <v>465</v>
      </c>
      <c r="F151" s="505" t="s">
        <v>466</v>
      </c>
      <c r="G151" s="445"/>
      <c r="H151" s="445"/>
      <c r="I151" s="445"/>
      <c r="J151" s="445"/>
      <c r="K151" s="445"/>
      <c r="L151" s="445"/>
      <c r="M151" s="445"/>
      <c r="N151" s="445"/>
      <c r="O151" s="445"/>
      <c r="P151" s="445"/>
      <c r="Q151" s="445"/>
      <c r="R151" s="445"/>
      <c r="S151" s="445"/>
      <c r="T151" s="445"/>
      <c r="U151" s="445"/>
      <c r="V151" s="445"/>
      <c r="W151" s="445"/>
      <c r="X151" s="445"/>
      <c r="Y151" s="445"/>
      <c r="Z151" s="445"/>
    </row>
    <row r="152" spans="1:26" ht="15.6" hidden="1" x14ac:dyDescent="0.3">
      <c r="A152" s="445"/>
      <c r="B152" s="445"/>
      <c r="C152" s="445"/>
      <c r="D152" s="505" t="s">
        <v>467</v>
      </c>
      <c r="E152" s="505" t="s">
        <v>468</v>
      </c>
      <c r="F152" s="505" t="s">
        <v>469</v>
      </c>
      <c r="G152" s="445"/>
      <c r="H152" s="445"/>
      <c r="I152" s="445"/>
      <c r="J152" s="445"/>
      <c r="K152" s="445"/>
      <c r="L152" s="445"/>
      <c r="M152" s="445"/>
      <c r="N152" s="445"/>
      <c r="O152" s="445"/>
      <c r="P152" s="445"/>
      <c r="Q152" s="445"/>
      <c r="R152" s="445"/>
      <c r="S152" s="445"/>
      <c r="T152" s="445"/>
      <c r="U152" s="445"/>
      <c r="V152" s="445"/>
      <c r="W152" s="445"/>
      <c r="X152" s="445"/>
      <c r="Y152" s="445"/>
      <c r="Z152" s="445"/>
    </row>
    <row r="153" spans="1:26" ht="15.6" hidden="1" x14ac:dyDescent="0.3">
      <c r="A153" s="445"/>
      <c r="B153" s="445"/>
      <c r="C153" s="445"/>
      <c r="D153" s="505" t="s">
        <v>470</v>
      </c>
      <c r="E153" s="505" t="s">
        <v>471</v>
      </c>
      <c r="F153" s="505" t="s">
        <v>472</v>
      </c>
      <c r="G153" s="445"/>
      <c r="H153" s="445"/>
      <c r="I153" s="445"/>
      <c r="J153" s="445"/>
      <c r="K153" s="445"/>
      <c r="L153" s="445"/>
      <c r="M153" s="445"/>
      <c r="N153" s="445"/>
      <c r="O153" s="445"/>
      <c r="P153" s="445"/>
      <c r="Q153" s="445"/>
      <c r="R153" s="445"/>
      <c r="S153" s="445"/>
      <c r="T153" s="445"/>
      <c r="U153" s="445"/>
      <c r="V153" s="445"/>
      <c r="W153" s="445"/>
      <c r="X153" s="445"/>
      <c r="Y153" s="445"/>
      <c r="Z153" s="445"/>
    </row>
    <row r="154" spans="1:26" ht="15.6" hidden="1" x14ac:dyDescent="0.3">
      <c r="A154" s="445"/>
      <c r="B154" s="445"/>
      <c r="C154" s="445"/>
      <c r="D154" s="505" t="s">
        <v>473</v>
      </c>
      <c r="E154" s="505" t="s">
        <v>474</v>
      </c>
      <c r="F154" s="505" t="s">
        <v>475</v>
      </c>
      <c r="G154" s="445"/>
      <c r="H154" s="445"/>
      <c r="I154" s="445"/>
      <c r="J154" s="445"/>
      <c r="K154" s="445"/>
      <c r="L154" s="445"/>
      <c r="M154" s="445"/>
      <c r="N154" s="445"/>
      <c r="O154" s="445"/>
      <c r="P154" s="445"/>
      <c r="Q154" s="445"/>
      <c r="R154" s="445"/>
      <c r="S154" s="445"/>
      <c r="T154" s="445"/>
      <c r="U154" s="445"/>
      <c r="V154" s="445"/>
      <c r="W154" s="445"/>
      <c r="X154" s="445"/>
      <c r="Y154" s="445"/>
      <c r="Z154" s="445"/>
    </row>
    <row r="155" spans="1:26" ht="15.6" hidden="1" x14ac:dyDescent="0.3">
      <c r="A155" s="445"/>
      <c r="B155" s="445"/>
      <c r="C155" s="445"/>
      <c r="D155" s="505" t="s">
        <v>476</v>
      </c>
      <c r="E155" s="505" t="s">
        <v>477</v>
      </c>
      <c r="F155" s="505" t="s">
        <v>478</v>
      </c>
      <c r="G155" s="445"/>
      <c r="H155" s="445"/>
      <c r="I155" s="445"/>
      <c r="J155" s="445"/>
      <c r="K155" s="445"/>
      <c r="L155" s="445"/>
      <c r="M155" s="445"/>
      <c r="N155" s="445"/>
      <c r="O155" s="445"/>
      <c r="P155" s="445"/>
      <c r="Q155" s="445"/>
      <c r="R155" s="445"/>
      <c r="S155" s="445"/>
      <c r="T155" s="445"/>
      <c r="U155" s="445"/>
      <c r="V155" s="445"/>
      <c r="W155" s="445"/>
      <c r="X155" s="445"/>
      <c r="Y155" s="445"/>
      <c r="Z155" s="445"/>
    </row>
    <row r="156" spans="1:26" ht="15.6" hidden="1" x14ac:dyDescent="0.3">
      <c r="A156" s="445"/>
      <c r="B156" s="445"/>
      <c r="C156" s="445"/>
      <c r="D156" s="505" t="s">
        <v>479</v>
      </c>
      <c r="E156" s="505" t="s">
        <v>480</v>
      </c>
      <c r="F156" s="505" t="s">
        <v>481</v>
      </c>
      <c r="G156" s="445"/>
      <c r="H156" s="445"/>
      <c r="I156" s="445"/>
      <c r="J156" s="445"/>
      <c r="K156" s="445"/>
      <c r="L156" s="445"/>
      <c r="M156" s="445"/>
      <c r="N156" s="445"/>
      <c r="O156" s="445"/>
      <c r="P156" s="445"/>
      <c r="Q156" s="445"/>
      <c r="R156" s="445"/>
      <c r="S156" s="445"/>
      <c r="T156" s="445"/>
      <c r="U156" s="445"/>
      <c r="V156" s="445"/>
      <c r="W156" s="445"/>
      <c r="X156" s="445"/>
      <c r="Y156" s="445"/>
      <c r="Z156" s="445"/>
    </row>
    <row r="157" spans="1:26" ht="15.6" hidden="1" x14ac:dyDescent="0.3">
      <c r="A157" s="445"/>
      <c r="B157" s="445"/>
      <c r="C157" s="445"/>
      <c r="D157" s="505" t="s">
        <v>56</v>
      </c>
      <c r="E157" s="505" t="s">
        <v>482</v>
      </c>
      <c r="F157" s="505" t="s">
        <v>483</v>
      </c>
      <c r="G157" s="445"/>
      <c r="H157" s="445"/>
      <c r="I157" s="445"/>
      <c r="J157" s="445"/>
      <c r="K157" s="445"/>
      <c r="L157" s="445"/>
      <c r="M157" s="445"/>
      <c r="N157" s="445"/>
      <c r="O157" s="445"/>
      <c r="P157" s="445"/>
      <c r="Q157" s="445"/>
      <c r="R157" s="445"/>
      <c r="S157" s="445"/>
      <c r="T157" s="445"/>
      <c r="U157" s="445"/>
      <c r="V157" s="445"/>
      <c r="W157" s="445"/>
      <c r="X157" s="445"/>
      <c r="Y157" s="445"/>
      <c r="Z157" s="445"/>
    </row>
    <row r="158" spans="1:26" ht="15.6" hidden="1" x14ac:dyDescent="0.3">
      <c r="A158" s="445"/>
      <c r="B158" s="445"/>
      <c r="C158" s="445"/>
      <c r="D158" s="505" t="s">
        <v>484</v>
      </c>
      <c r="E158" s="505" t="s">
        <v>485</v>
      </c>
      <c r="F158" s="505" t="s">
        <v>486</v>
      </c>
      <c r="G158" s="445"/>
      <c r="H158" s="445"/>
      <c r="I158" s="445"/>
      <c r="J158" s="445"/>
      <c r="K158" s="445"/>
      <c r="L158" s="445"/>
      <c r="M158" s="445"/>
      <c r="N158" s="445"/>
      <c r="O158" s="445"/>
      <c r="P158" s="445"/>
      <c r="Q158" s="445"/>
      <c r="R158" s="445"/>
      <c r="S158" s="445"/>
      <c r="T158" s="445"/>
      <c r="U158" s="445"/>
      <c r="V158" s="445"/>
      <c r="W158" s="445"/>
      <c r="X158" s="445"/>
      <c r="Y158" s="445"/>
      <c r="Z158" s="445"/>
    </row>
    <row r="159" spans="1:26" ht="15.6" hidden="1" x14ac:dyDescent="0.3">
      <c r="A159" s="445"/>
      <c r="B159" s="445"/>
      <c r="C159" s="445"/>
      <c r="D159" s="505" t="s">
        <v>45</v>
      </c>
      <c r="E159" s="505" t="s">
        <v>487</v>
      </c>
      <c r="F159" s="505" t="s">
        <v>488</v>
      </c>
      <c r="G159" s="445"/>
      <c r="H159" s="445"/>
      <c r="I159" s="445"/>
      <c r="J159" s="445"/>
      <c r="K159" s="445"/>
      <c r="L159" s="445"/>
      <c r="M159" s="445"/>
      <c r="N159" s="445"/>
      <c r="O159" s="445"/>
      <c r="P159" s="445"/>
      <c r="Q159" s="445"/>
      <c r="R159" s="445"/>
      <c r="S159" s="445"/>
      <c r="T159" s="445"/>
      <c r="U159" s="445"/>
      <c r="V159" s="445"/>
      <c r="W159" s="445"/>
      <c r="X159" s="445"/>
      <c r="Y159" s="445"/>
      <c r="Z159" s="445"/>
    </row>
    <row r="160" spans="1:26" ht="15.6" hidden="1" x14ac:dyDescent="0.3">
      <c r="A160" s="445"/>
      <c r="B160" s="445"/>
      <c r="C160" s="445"/>
      <c r="D160" s="505" t="s">
        <v>489</v>
      </c>
      <c r="E160" s="505" t="s">
        <v>490</v>
      </c>
      <c r="F160" s="505" t="s">
        <v>491</v>
      </c>
      <c r="G160" s="445"/>
      <c r="H160" s="445"/>
      <c r="I160" s="445"/>
      <c r="J160" s="445"/>
      <c r="K160" s="445"/>
      <c r="L160" s="445"/>
      <c r="M160" s="445"/>
      <c r="N160" s="445"/>
      <c r="O160" s="445"/>
      <c r="P160" s="445"/>
      <c r="Q160" s="445"/>
      <c r="R160" s="445"/>
      <c r="S160" s="445"/>
      <c r="T160" s="445"/>
      <c r="U160" s="445"/>
      <c r="V160" s="445"/>
      <c r="W160" s="445"/>
      <c r="X160" s="445"/>
      <c r="Y160" s="445"/>
      <c r="Z160" s="445"/>
    </row>
    <row r="161" spans="1:26" ht="15.6" hidden="1" x14ac:dyDescent="0.3">
      <c r="A161" s="445"/>
      <c r="B161" s="445"/>
      <c r="C161" s="445"/>
      <c r="D161" s="505" t="s">
        <v>492</v>
      </c>
      <c r="E161" s="505" t="s">
        <v>493</v>
      </c>
      <c r="F161" s="505" t="s">
        <v>494</v>
      </c>
      <c r="G161" s="445"/>
      <c r="H161" s="445"/>
      <c r="I161" s="445"/>
      <c r="J161" s="445"/>
      <c r="K161" s="445"/>
      <c r="L161" s="445"/>
      <c r="M161" s="445"/>
      <c r="N161" s="445"/>
      <c r="O161" s="445"/>
      <c r="P161" s="445"/>
      <c r="Q161" s="445"/>
      <c r="R161" s="445"/>
      <c r="S161" s="445"/>
      <c r="T161" s="445"/>
      <c r="U161" s="445"/>
      <c r="V161" s="445"/>
      <c r="W161" s="445"/>
      <c r="X161" s="445"/>
      <c r="Y161" s="445"/>
      <c r="Z161" s="445"/>
    </row>
    <row r="162" spans="1:26" ht="15.6" hidden="1" x14ac:dyDescent="0.3">
      <c r="A162" s="445"/>
      <c r="B162" s="445"/>
      <c r="C162" s="445"/>
      <c r="D162" s="505" t="s">
        <v>495</v>
      </c>
      <c r="E162" s="505" t="s">
        <v>496</v>
      </c>
      <c r="F162" s="505" t="s">
        <v>497</v>
      </c>
      <c r="G162" s="445"/>
      <c r="H162" s="445"/>
      <c r="I162" s="445"/>
      <c r="J162" s="445"/>
      <c r="K162" s="445"/>
      <c r="L162" s="445"/>
      <c r="M162" s="445"/>
      <c r="N162" s="445"/>
      <c r="O162" s="445"/>
      <c r="P162" s="445"/>
      <c r="Q162" s="445"/>
      <c r="R162" s="445"/>
      <c r="S162" s="445"/>
      <c r="T162" s="445"/>
      <c r="U162" s="445"/>
      <c r="V162" s="445"/>
      <c r="W162" s="445"/>
      <c r="X162" s="445"/>
      <c r="Y162" s="445"/>
      <c r="Z162" s="445"/>
    </row>
    <row r="163" spans="1:26" ht="15.6" hidden="1" x14ac:dyDescent="0.3">
      <c r="A163" s="445"/>
      <c r="B163" s="445"/>
      <c r="C163" s="445"/>
      <c r="D163" s="505" t="s">
        <v>498</v>
      </c>
      <c r="E163" s="505" t="s">
        <v>499</v>
      </c>
      <c r="F163" s="505" t="s">
        <v>500</v>
      </c>
      <c r="G163" s="445"/>
      <c r="H163" s="445"/>
      <c r="I163" s="445"/>
      <c r="J163" s="445"/>
      <c r="K163" s="445"/>
      <c r="L163" s="445"/>
      <c r="M163" s="445"/>
      <c r="N163" s="445"/>
      <c r="O163" s="445"/>
      <c r="P163" s="445"/>
      <c r="Q163" s="445"/>
      <c r="R163" s="445"/>
      <c r="S163" s="445"/>
      <c r="T163" s="445"/>
      <c r="U163" s="445"/>
      <c r="V163" s="445"/>
      <c r="W163" s="445"/>
      <c r="X163" s="445"/>
      <c r="Y163" s="445"/>
      <c r="Z163" s="445"/>
    </row>
    <row r="164" spans="1:26" ht="15.6" hidden="1" x14ac:dyDescent="0.3">
      <c r="A164" s="445"/>
      <c r="B164" s="445"/>
      <c r="C164" s="445"/>
      <c r="D164" s="505" t="s">
        <v>501</v>
      </c>
      <c r="E164" s="505" t="s">
        <v>502</v>
      </c>
      <c r="F164" s="505" t="s">
        <v>503</v>
      </c>
      <c r="G164" s="445"/>
      <c r="H164" s="445"/>
      <c r="I164" s="445"/>
      <c r="J164" s="445"/>
      <c r="K164" s="445"/>
      <c r="L164" s="445"/>
      <c r="M164" s="445"/>
      <c r="N164" s="445"/>
      <c r="O164" s="445"/>
      <c r="P164" s="445"/>
      <c r="Q164" s="445"/>
      <c r="R164" s="445"/>
      <c r="S164" s="445"/>
      <c r="T164" s="445"/>
      <c r="U164" s="445"/>
      <c r="V164" s="445"/>
      <c r="W164" s="445"/>
      <c r="X164" s="445"/>
      <c r="Y164" s="445"/>
      <c r="Z164" s="445"/>
    </row>
    <row r="165" spans="1:26" ht="15.6" hidden="1" x14ac:dyDescent="0.3">
      <c r="A165" s="445"/>
      <c r="B165" s="445"/>
      <c r="C165" s="445"/>
      <c r="D165" s="505" t="s">
        <v>504</v>
      </c>
      <c r="E165" s="505" t="s">
        <v>505</v>
      </c>
      <c r="F165" s="505" t="s">
        <v>506</v>
      </c>
      <c r="G165" s="445"/>
      <c r="H165" s="445"/>
      <c r="I165" s="445"/>
      <c r="J165" s="445"/>
      <c r="K165" s="445"/>
      <c r="L165" s="445"/>
      <c r="M165" s="445"/>
      <c r="N165" s="445"/>
      <c r="O165" s="445"/>
      <c r="P165" s="445"/>
      <c r="Q165" s="445"/>
      <c r="R165" s="445"/>
      <c r="S165" s="445"/>
      <c r="T165" s="445"/>
      <c r="U165" s="445"/>
      <c r="V165" s="445"/>
      <c r="W165" s="445"/>
      <c r="X165" s="445"/>
      <c r="Y165" s="445"/>
      <c r="Z165" s="445"/>
    </row>
    <row r="166" spans="1:26" ht="15.6" hidden="1" x14ac:dyDescent="0.3">
      <c r="A166" s="445"/>
      <c r="B166" s="445"/>
      <c r="C166" s="445"/>
      <c r="D166" s="505" t="s">
        <v>507</v>
      </c>
      <c r="E166" s="505" t="s">
        <v>508</v>
      </c>
      <c r="F166" s="505" t="s">
        <v>509</v>
      </c>
      <c r="G166" s="445"/>
      <c r="H166" s="445"/>
      <c r="I166" s="445"/>
      <c r="J166" s="445"/>
      <c r="K166" s="445"/>
      <c r="L166" s="445"/>
      <c r="M166" s="445"/>
      <c r="N166" s="445"/>
      <c r="O166" s="445"/>
      <c r="P166" s="445"/>
      <c r="Q166" s="445"/>
      <c r="R166" s="445"/>
      <c r="S166" s="445"/>
      <c r="T166" s="445"/>
      <c r="U166" s="445"/>
      <c r="V166" s="445"/>
      <c r="W166" s="445"/>
      <c r="X166" s="445"/>
      <c r="Y166" s="445"/>
      <c r="Z166" s="445"/>
    </row>
    <row r="167" spans="1:26" ht="15.6" hidden="1" x14ac:dyDescent="0.3">
      <c r="A167" s="445"/>
      <c r="B167" s="445"/>
      <c r="C167" s="445"/>
      <c r="D167" s="505" t="s">
        <v>510</v>
      </c>
      <c r="E167" s="505" t="s">
        <v>511</v>
      </c>
      <c r="F167" s="505" t="s">
        <v>512</v>
      </c>
      <c r="G167" s="445"/>
      <c r="H167" s="445"/>
      <c r="I167" s="445"/>
      <c r="J167" s="445"/>
      <c r="K167" s="445"/>
      <c r="L167" s="445"/>
      <c r="M167" s="445"/>
      <c r="N167" s="445"/>
      <c r="O167" s="445"/>
      <c r="P167" s="445"/>
      <c r="Q167" s="445"/>
      <c r="R167" s="445"/>
      <c r="S167" s="445"/>
      <c r="T167" s="445"/>
      <c r="U167" s="445"/>
      <c r="V167" s="445"/>
      <c r="W167" s="445"/>
      <c r="X167" s="445"/>
      <c r="Y167" s="445"/>
      <c r="Z167" s="445"/>
    </row>
    <row r="168" spans="1:26" ht="15.6" hidden="1" x14ac:dyDescent="0.3">
      <c r="A168" s="445"/>
      <c r="B168" s="445"/>
      <c r="C168" s="445"/>
      <c r="D168" s="505" t="s">
        <v>513</v>
      </c>
      <c r="E168" s="505" t="s">
        <v>514</v>
      </c>
      <c r="F168" s="505" t="s">
        <v>515</v>
      </c>
      <c r="G168" s="445"/>
      <c r="H168" s="445"/>
      <c r="I168" s="445"/>
      <c r="J168" s="445"/>
      <c r="K168" s="445"/>
      <c r="L168" s="445"/>
      <c r="M168" s="445"/>
      <c r="N168" s="445"/>
      <c r="O168" s="445"/>
      <c r="P168" s="445"/>
      <c r="Q168" s="445"/>
      <c r="R168" s="445"/>
      <c r="S168" s="445"/>
      <c r="T168" s="445"/>
      <c r="U168" s="445"/>
      <c r="V168" s="445"/>
      <c r="W168" s="445"/>
      <c r="X168" s="445"/>
      <c r="Y168" s="445"/>
      <c r="Z168" s="445"/>
    </row>
    <row r="169" spans="1:26" ht="15.6" hidden="1" x14ac:dyDescent="0.3">
      <c r="A169" s="445"/>
      <c r="B169" s="445"/>
      <c r="C169" s="445"/>
      <c r="D169" s="505" t="s">
        <v>516</v>
      </c>
      <c r="E169" s="505" t="s">
        <v>517</v>
      </c>
      <c r="F169" s="505" t="s">
        <v>518</v>
      </c>
      <c r="G169" s="445"/>
      <c r="H169" s="445"/>
      <c r="I169" s="445"/>
      <c r="J169" s="445"/>
      <c r="K169" s="445"/>
      <c r="L169" s="445"/>
      <c r="M169" s="445"/>
      <c r="N169" s="445"/>
      <c r="O169" s="445"/>
      <c r="P169" s="445"/>
      <c r="Q169" s="445"/>
      <c r="R169" s="445"/>
      <c r="S169" s="445"/>
      <c r="T169" s="445"/>
      <c r="U169" s="445"/>
      <c r="V169" s="445"/>
      <c r="W169" s="445"/>
      <c r="X169" s="445"/>
      <c r="Y169" s="445"/>
      <c r="Z169" s="445"/>
    </row>
    <row r="170" spans="1:26" ht="15.6" hidden="1" x14ac:dyDescent="0.3">
      <c r="A170" s="445"/>
      <c r="B170" s="445"/>
      <c r="C170" s="445"/>
      <c r="D170" s="505" t="s">
        <v>519</v>
      </c>
      <c r="E170" s="505" t="s">
        <v>520</v>
      </c>
      <c r="F170" s="505" t="s">
        <v>521</v>
      </c>
      <c r="G170" s="445"/>
      <c r="H170" s="445"/>
      <c r="I170" s="445"/>
      <c r="J170" s="445"/>
      <c r="K170" s="445"/>
      <c r="L170" s="445"/>
      <c r="M170" s="445"/>
      <c r="N170" s="445"/>
      <c r="O170" s="445"/>
      <c r="P170" s="445"/>
      <c r="Q170" s="445"/>
      <c r="R170" s="445"/>
      <c r="S170" s="445"/>
      <c r="T170" s="445"/>
      <c r="U170" s="445"/>
      <c r="V170" s="445"/>
      <c r="W170" s="445"/>
      <c r="X170" s="445"/>
      <c r="Y170" s="445"/>
      <c r="Z170" s="445"/>
    </row>
    <row r="171" spans="1:26" ht="15.6" hidden="1" x14ac:dyDescent="0.3">
      <c r="A171" s="445"/>
      <c r="B171" s="445"/>
      <c r="C171" s="445"/>
      <c r="D171" s="505" t="s">
        <v>522</v>
      </c>
      <c r="E171" s="505" t="s">
        <v>523</v>
      </c>
      <c r="F171" s="505" t="s">
        <v>524</v>
      </c>
      <c r="G171" s="445"/>
      <c r="H171" s="445"/>
      <c r="I171" s="445"/>
      <c r="J171" s="445"/>
      <c r="K171" s="445"/>
      <c r="L171" s="445"/>
      <c r="M171" s="445"/>
      <c r="N171" s="445"/>
      <c r="O171" s="445"/>
      <c r="P171" s="445"/>
      <c r="Q171" s="445"/>
      <c r="R171" s="445"/>
      <c r="S171" s="445"/>
      <c r="T171" s="445"/>
      <c r="U171" s="445"/>
      <c r="V171" s="445"/>
      <c r="W171" s="445"/>
      <c r="X171" s="445"/>
      <c r="Y171" s="445"/>
      <c r="Z171" s="445"/>
    </row>
    <row r="172" spans="1:26" ht="15.6" hidden="1" x14ac:dyDescent="0.3">
      <c r="A172" s="445"/>
      <c r="B172" s="445"/>
      <c r="C172" s="445"/>
      <c r="D172" s="505" t="s">
        <v>525</v>
      </c>
      <c r="E172" s="505" t="s">
        <v>526</v>
      </c>
      <c r="F172" s="505" t="s">
        <v>527</v>
      </c>
      <c r="G172" s="445"/>
      <c r="H172" s="445"/>
      <c r="I172" s="445"/>
      <c r="J172" s="445"/>
      <c r="K172" s="445"/>
      <c r="L172" s="445"/>
      <c r="M172" s="445"/>
      <c r="N172" s="445"/>
      <c r="O172" s="445"/>
      <c r="P172" s="445"/>
      <c r="Q172" s="445"/>
      <c r="R172" s="445"/>
      <c r="S172" s="445"/>
      <c r="T172" s="445"/>
      <c r="U172" s="445"/>
      <c r="V172" s="445"/>
      <c r="W172" s="445"/>
      <c r="X172" s="445"/>
      <c r="Y172" s="445"/>
      <c r="Z172" s="445"/>
    </row>
    <row r="173" spans="1:26" ht="15.6" hidden="1" x14ac:dyDescent="0.3">
      <c r="A173" s="445"/>
      <c r="B173" s="445"/>
      <c r="C173" s="445"/>
      <c r="D173" s="505" t="s">
        <v>528</v>
      </c>
      <c r="E173" s="505" t="s">
        <v>529</v>
      </c>
      <c r="F173" s="505" t="s">
        <v>530</v>
      </c>
      <c r="G173" s="445"/>
      <c r="H173" s="445"/>
      <c r="I173" s="445"/>
      <c r="J173" s="445"/>
      <c r="K173" s="445"/>
      <c r="L173" s="445"/>
      <c r="M173" s="445"/>
      <c r="N173" s="445"/>
      <c r="O173" s="445"/>
      <c r="P173" s="445"/>
      <c r="Q173" s="445"/>
      <c r="R173" s="445"/>
      <c r="S173" s="445"/>
      <c r="T173" s="445"/>
      <c r="U173" s="445"/>
      <c r="V173" s="445"/>
      <c r="W173" s="445"/>
      <c r="X173" s="445"/>
      <c r="Y173" s="445"/>
      <c r="Z173" s="445"/>
    </row>
    <row r="174" spans="1:26" ht="15.6" hidden="1" x14ac:dyDescent="0.3">
      <c r="A174" s="445"/>
      <c r="B174" s="445"/>
      <c r="C174" s="445"/>
      <c r="D174" s="445"/>
      <c r="E174" s="505" t="s">
        <v>531</v>
      </c>
      <c r="F174" s="505" t="s">
        <v>532</v>
      </c>
      <c r="G174" s="445"/>
      <c r="H174" s="445"/>
      <c r="I174" s="445"/>
      <c r="J174" s="445"/>
      <c r="K174" s="445"/>
      <c r="L174" s="445"/>
      <c r="M174" s="445"/>
      <c r="N174" s="445"/>
      <c r="O174" s="445"/>
      <c r="P174" s="445"/>
      <c r="Q174" s="445"/>
      <c r="R174" s="445"/>
      <c r="S174" s="445"/>
      <c r="T174" s="445"/>
      <c r="U174" s="445"/>
      <c r="V174" s="445"/>
      <c r="W174" s="445"/>
      <c r="X174" s="445"/>
      <c r="Y174" s="445"/>
      <c r="Z174" s="445"/>
    </row>
    <row r="175" spans="1:26" ht="15.6" hidden="1" x14ac:dyDescent="0.3">
      <c r="A175" s="445"/>
      <c r="B175" s="445"/>
      <c r="C175" s="445"/>
      <c r="D175" s="445"/>
      <c r="E175" s="505" t="s">
        <v>533</v>
      </c>
      <c r="F175" s="505" t="s">
        <v>534</v>
      </c>
      <c r="G175" s="445"/>
      <c r="H175" s="445"/>
      <c r="I175" s="445"/>
      <c r="J175" s="445"/>
      <c r="K175" s="445"/>
      <c r="L175" s="445"/>
      <c r="M175" s="445"/>
      <c r="N175" s="445"/>
      <c r="O175" s="445"/>
      <c r="P175" s="445"/>
      <c r="Q175" s="445"/>
      <c r="R175" s="445"/>
      <c r="S175" s="445"/>
      <c r="T175" s="445"/>
      <c r="U175" s="445"/>
      <c r="V175" s="445"/>
      <c r="W175" s="445"/>
      <c r="X175" s="445"/>
      <c r="Y175" s="445"/>
      <c r="Z175" s="445"/>
    </row>
    <row r="176" spans="1:26" ht="15.6" hidden="1" x14ac:dyDescent="0.3">
      <c r="A176" s="445"/>
      <c r="B176" s="445"/>
      <c r="C176" s="445"/>
      <c r="D176" s="445"/>
      <c r="E176" s="505" t="s">
        <v>535</v>
      </c>
      <c r="F176" s="505" t="s">
        <v>536</v>
      </c>
      <c r="G176" s="445"/>
      <c r="H176" s="445"/>
      <c r="I176" s="445"/>
      <c r="J176" s="445"/>
      <c r="K176" s="445"/>
      <c r="L176" s="445"/>
      <c r="M176" s="445"/>
      <c r="N176" s="445"/>
      <c r="O176" s="445"/>
      <c r="P176" s="445"/>
      <c r="Q176" s="445"/>
      <c r="R176" s="445"/>
      <c r="S176" s="445"/>
      <c r="T176" s="445"/>
      <c r="U176" s="445"/>
      <c r="V176" s="445"/>
      <c r="W176" s="445"/>
      <c r="X176" s="445"/>
      <c r="Y176" s="445"/>
      <c r="Z176" s="445"/>
    </row>
    <row r="177" spans="1:26" ht="15.6" hidden="1" x14ac:dyDescent="0.3">
      <c r="A177" s="445"/>
      <c r="B177" s="445"/>
      <c r="C177" s="445"/>
      <c r="D177" s="445"/>
      <c r="E177" s="505" t="s">
        <v>537</v>
      </c>
      <c r="F177" s="505" t="s">
        <v>538</v>
      </c>
      <c r="G177" s="445"/>
      <c r="H177" s="445"/>
      <c r="I177" s="445"/>
      <c r="J177" s="445"/>
      <c r="K177" s="445"/>
      <c r="L177" s="445"/>
      <c r="M177" s="445"/>
      <c r="N177" s="445"/>
      <c r="O177" s="445"/>
      <c r="P177" s="445"/>
      <c r="Q177" s="445"/>
      <c r="R177" s="445"/>
      <c r="S177" s="445"/>
      <c r="T177" s="445"/>
      <c r="U177" s="445"/>
      <c r="V177" s="445"/>
      <c r="W177" s="445"/>
      <c r="X177" s="445"/>
      <c r="Y177" s="445"/>
      <c r="Z177" s="445"/>
    </row>
    <row r="178" spans="1:26" ht="15.6" hidden="1" x14ac:dyDescent="0.3">
      <c r="A178" s="445"/>
      <c r="B178" s="445"/>
      <c r="C178" s="445"/>
      <c r="D178" s="445"/>
      <c r="E178" s="505" t="s">
        <v>539</v>
      </c>
      <c r="F178" s="505" t="s">
        <v>540</v>
      </c>
      <c r="G178" s="445"/>
      <c r="H178" s="445"/>
      <c r="I178" s="445"/>
      <c r="J178" s="445"/>
      <c r="K178" s="445"/>
      <c r="L178" s="445"/>
      <c r="M178" s="445"/>
      <c r="N178" s="445"/>
      <c r="O178" s="445"/>
      <c r="P178" s="445"/>
      <c r="Q178" s="445"/>
      <c r="R178" s="445"/>
      <c r="S178" s="445"/>
      <c r="T178" s="445"/>
      <c r="U178" s="445"/>
      <c r="V178" s="445"/>
      <c r="W178" s="445"/>
      <c r="X178" s="445"/>
      <c r="Y178" s="445"/>
      <c r="Z178" s="445"/>
    </row>
    <row r="179" spans="1:26" ht="15.6" hidden="1" x14ac:dyDescent="0.3">
      <c r="A179" s="445"/>
      <c r="B179" s="445"/>
      <c r="C179" s="445"/>
      <c r="D179" s="445"/>
      <c r="E179" s="505" t="s">
        <v>541</v>
      </c>
      <c r="F179" s="505" t="s">
        <v>542</v>
      </c>
      <c r="G179" s="445"/>
      <c r="H179" s="445"/>
      <c r="I179" s="445"/>
      <c r="J179" s="445"/>
      <c r="K179" s="445"/>
      <c r="L179" s="445"/>
      <c r="M179" s="445"/>
      <c r="N179" s="445"/>
      <c r="O179" s="445"/>
      <c r="P179" s="445"/>
      <c r="Q179" s="445"/>
      <c r="R179" s="445"/>
      <c r="S179" s="445"/>
      <c r="T179" s="445"/>
      <c r="U179" s="445"/>
      <c r="V179" s="445"/>
      <c r="W179" s="445"/>
      <c r="X179" s="445"/>
      <c r="Y179" s="445"/>
      <c r="Z179" s="445"/>
    </row>
    <row r="180" spans="1:26" ht="15.6" hidden="1" x14ac:dyDescent="0.3">
      <c r="A180" s="445"/>
      <c r="B180" s="445"/>
      <c r="C180" s="445"/>
      <c r="D180" s="445"/>
      <c r="E180" s="505" t="s">
        <v>543</v>
      </c>
      <c r="F180" s="505" t="s">
        <v>544</v>
      </c>
      <c r="G180" s="445"/>
      <c r="H180" s="445"/>
      <c r="I180" s="445"/>
      <c r="J180" s="445"/>
      <c r="K180" s="445"/>
      <c r="L180" s="445"/>
      <c r="M180" s="445"/>
      <c r="N180" s="445"/>
      <c r="O180" s="445"/>
      <c r="P180" s="445"/>
      <c r="Q180" s="445"/>
      <c r="R180" s="445"/>
      <c r="S180" s="445"/>
      <c r="T180" s="445"/>
      <c r="U180" s="445"/>
      <c r="V180" s="445"/>
      <c r="W180" s="445"/>
      <c r="X180" s="445"/>
      <c r="Y180" s="445"/>
      <c r="Z180" s="445"/>
    </row>
    <row r="181" spans="1:26" ht="15.6" hidden="1" x14ac:dyDescent="0.3">
      <c r="A181" s="445"/>
      <c r="B181" s="445"/>
      <c r="C181" s="445"/>
      <c r="D181" s="445"/>
      <c r="E181" s="505" t="s">
        <v>545</v>
      </c>
      <c r="F181" s="505" t="s">
        <v>546</v>
      </c>
      <c r="G181" s="445"/>
      <c r="H181" s="445"/>
      <c r="I181" s="445"/>
      <c r="J181" s="445"/>
      <c r="K181" s="445"/>
      <c r="L181" s="445"/>
      <c r="M181" s="445"/>
      <c r="N181" s="445"/>
      <c r="O181" s="445"/>
      <c r="P181" s="445"/>
      <c r="Q181" s="445"/>
      <c r="R181" s="445"/>
      <c r="S181" s="445"/>
      <c r="T181" s="445"/>
      <c r="U181" s="445"/>
      <c r="V181" s="445"/>
      <c r="W181" s="445"/>
      <c r="X181" s="445"/>
      <c r="Y181" s="445"/>
      <c r="Z181" s="445"/>
    </row>
    <row r="182" spans="1:26" ht="15.6" hidden="1" x14ac:dyDescent="0.3">
      <c r="A182" s="445"/>
      <c r="B182" s="445"/>
      <c r="C182" s="445"/>
      <c r="D182" s="445"/>
      <c r="E182" s="505" t="s">
        <v>547</v>
      </c>
      <c r="F182" s="505" t="s">
        <v>548</v>
      </c>
      <c r="G182" s="445"/>
      <c r="H182" s="445"/>
      <c r="I182" s="445"/>
      <c r="J182" s="445"/>
      <c r="K182" s="445"/>
      <c r="L182" s="445"/>
      <c r="M182" s="445"/>
      <c r="N182" s="445"/>
      <c r="O182" s="445"/>
      <c r="P182" s="445"/>
      <c r="Q182" s="445"/>
      <c r="R182" s="445"/>
      <c r="S182" s="445"/>
      <c r="T182" s="445"/>
      <c r="U182" s="445"/>
      <c r="V182" s="445"/>
      <c r="W182" s="445"/>
      <c r="X182" s="445"/>
      <c r="Y182" s="445"/>
      <c r="Z182" s="445"/>
    </row>
    <row r="183" spans="1:26" ht="15.6" hidden="1" x14ac:dyDescent="0.3">
      <c r="A183" s="445"/>
      <c r="B183" s="445"/>
      <c r="C183" s="445"/>
      <c r="D183" s="445"/>
      <c r="E183" s="505" t="s">
        <v>549</v>
      </c>
      <c r="F183" s="505" t="s">
        <v>550</v>
      </c>
      <c r="G183" s="445"/>
      <c r="H183" s="445"/>
      <c r="I183" s="445"/>
      <c r="J183" s="445"/>
      <c r="K183" s="445"/>
      <c r="L183" s="445"/>
      <c r="M183" s="445"/>
      <c r="N183" s="445"/>
      <c r="O183" s="445"/>
      <c r="P183" s="445"/>
      <c r="Q183" s="445"/>
      <c r="R183" s="445"/>
      <c r="S183" s="445"/>
      <c r="T183" s="445"/>
      <c r="U183" s="445"/>
      <c r="V183" s="445"/>
      <c r="W183" s="445"/>
      <c r="X183" s="445"/>
      <c r="Y183" s="445"/>
      <c r="Z183" s="445"/>
    </row>
    <row r="184" spans="1:26" ht="15.6" hidden="1" x14ac:dyDescent="0.3">
      <c r="A184" s="445"/>
      <c r="B184" s="445"/>
      <c r="C184" s="445"/>
      <c r="D184" s="445"/>
      <c r="E184" s="505" t="s">
        <v>551</v>
      </c>
      <c r="F184" s="505" t="s">
        <v>552</v>
      </c>
      <c r="G184" s="445"/>
      <c r="H184" s="445"/>
      <c r="I184" s="445"/>
      <c r="J184" s="445"/>
      <c r="K184" s="445"/>
      <c r="L184" s="445"/>
      <c r="M184" s="445"/>
      <c r="N184" s="445"/>
      <c r="O184" s="445"/>
      <c r="P184" s="445"/>
      <c r="Q184" s="445"/>
      <c r="R184" s="445"/>
      <c r="S184" s="445"/>
      <c r="T184" s="445"/>
      <c r="U184" s="445"/>
      <c r="V184" s="445"/>
      <c r="W184" s="445"/>
      <c r="X184" s="445"/>
      <c r="Y184" s="445"/>
      <c r="Z184" s="445"/>
    </row>
    <row r="185" spans="1:26" ht="15.6" hidden="1" x14ac:dyDescent="0.3">
      <c r="A185" s="445"/>
      <c r="B185" s="445"/>
      <c r="C185" s="445"/>
      <c r="D185" s="445"/>
      <c r="E185" s="505" t="s">
        <v>553</v>
      </c>
      <c r="F185" s="505" t="s">
        <v>554</v>
      </c>
      <c r="G185" s="445"/>
      <c r="H185" s="445"/>
      <c r="I185" s="445"/>
      <c r="J185" s="445"/>
      <c r="K185" s="445"/>
      <c r="L185" s="445"/>
      <c r="M185" s="445"/>
      <c r="N185" s="445"/>
      <c r="O185" s="445"/>
      <c r="P185" s="445"/>
      <c r="Q185" s="445"/>
      <c r="R185" s="445"/>
      <c r="S185" s="445"/>
      <c r="T185" s="445"/>
      <c r="U185" s="445"/>
      <c r="V185" s="445"/>
      <c r="W185" s="445"/>
      <c r="X185" s="445"/>
      <c r="Y185" s="445"/>
      <c r="Z185" s="445"/>
    </row>
    <row r="186" spans="1:26" ht="15.6" hidden="1" x14ac:dyDescent="0.3">
      <c r="A186" s="445"/>
      <c r="B186" s="445"/>
      <c r="C186" s="445"/>
      <c r="D186" s="445"/>
      <c r="E186" s="505" t="s">
        <v>555</v>
      </c>
      <c r="F186" s="505" t="s">
        <v>556</v>
      </c>
      <c r="G186" s="445"/>
      <c r="H186" s="445"/>
      <c r="I186" s="445"/>
      <c r="J186" s="445"/>
      <c r="K186" s="445"/>
      <c r="L186" s="445"/>
      <c r="M186" s="445"/>
      <c r="N186" s="445"/>
      <c r="O186" s="445"/>
      <c r="P186" s="445"/>
      <c r="Q186" s="445"/>
      <c r="R186" s="445"/>
      <c r="S186" s="445"/>
      <c r="T186" s="445"/>
      <c r="U186" s="445"/>
      <c r="V186" s="445"/>
      <c r="W186" s="445"/>
      <c r="X186" s="445"/>
      <c r="Y186" s="445"/>
      <c r="Z186" s="445"/>
    </row>
    <row r="187" spans="1:26" ht="15.6" hidden="1" x14ac:dyDescent="0.3">
      <c r="A187" s="445"/>
      <c r="B187" s="445"/>
      <c r="C187" s="445"/>
      <c r="D187" s="445"/>
      <c r="E187" s="505" t="s">
        <v>557</v>
      </c>
      <c r="F187" s="505" t="s">
        <v>558</v>
      </c>
      <c r="G187" s="445"/>
      <c r="H187" s="445"/>
      <c r="I187" s="445"/>
      <c r="J187" s="445"/>
      <c r="K187" s="445"/>
      <c r="L187" s="445"/>
      <c r="M187" s="445"/>
      <c r="N187" s="445"/>
      <c r="O187" s="445"/>
      <c r="P187" s="445"/>
      <c r="Q187" s="445"/>
      <c r="R187" s="445"/>
      <c r="S187" s="445"/>
      <c r="T187" s="445"/>
      <c r="U187" s="445"/>
      <c r="V187" s="445"/>
      <c r="W187" s="445"/>
      <c r="X187" s="445"/>
      <c r="Y187" s="445"/>
      <c r="Z187" s="445"/>
    </row>
    <row r="188" spans="1:26" ht="15.6" hidden="1" x14ac:dyDescent="0.3">
      <c r="A188" s="445"/>
      <c r="B188" s="445"/>
      <c r="C188" s="445"/>
      <c r="D188" s="445"/>
      <c r="E188" s="505" t="s">
        <v>559</v>
      </c>
      <c r="F188" s="505" t="s">
        <v>560</v>
      </c>
      <c r="G188" s="445"/>
      <c r="H188" s="445"/>
      <c r="I188" s="445"/>
      <c r="J188" s="445"/>
      <c r="K188" s="445"/>
      <c r="L188" s="445"/>
      <c r="M188" s="445"/>
      <c r="N188" s="445"/>
      <c r="O188" s="445"/>
      <c r="P188" s="445"/>
      <c r="Q188" s="445"/>
      <c r="R188" s="445"/>
      <c r="S188" s="445"/>
      <c r="T188" s="445"/>
      <c r="U188" s="445"/>
      <c r="V188" s="445"/>
      <c r="W188" s="445"/>
      <c r="X188" s="445"/>
      <c r="Y188" s="445"/>
      <c r="Z188" s="445"/>
    </row>
    <row r="189" spans="1:26" ht="15.6" hidden="1" x14ac:dyDescent="0.3">
      <c r="A189" s="445"/>
      <c r="B189" s="445"/>
      <c r="C189" s="445"/>
      <c r="D189" s="445"/>
      <c r="E189" s="505" t="s">
        <v>561</v>
      </c>
      <c r="F189" s="505" t="s">
        <v>562</v>
      </c>
      <c r="G189" s="445"/>
      <c r="H189" s="445"/>
      <c r="I189" s="445"/>
      <c r="J189" s="445"/>
      <c r="K189" s="445"/>
      <c r="L189" s="445"/>
      <c r="M189" s="445"/>
      <c r="N189" s="445"/>
      <c r="O189" s="445"/>
      <c r="P189" s="445"/>
      <c r="Q189" s="445"/>
      <c r="R189" s="445"/>
      <c r="S189" s="445"/>
      <c r="T189" s="445"/>
      <c r="U189" s="445"/>
      <c r="V189" s="445"/>
      <c r="W189" s="445"/>
      <c r="X189" s="445"/>
      <c r="Y189" s="445"/>
      <c r="Z189" s="445"/>
    </row>
    <row r="190" spans="1:26" ht="15.6" hidden="1" x14ac:dyDescent="0.3">
      <c r="A190" s="445"/>
      <c r="B190" s="445"/>
      <c r="C190" s="445"/>
      <c r="D190" s="445"/>
      <c r="E190" s="505" t="s">
        <v>563</v>
      </c>
      <c r="F190" s="505" t="s">
        <v>564</v>
      </c>
      <c r="G190" s="445"/>
      <c r="H190" s="445"/>
      <c r="I190" s="445"/>
      <c r="J190" s="445"/>
      <c r="K190" s="445"/>
      <c r="L190" s="445"/>
      <c r="M190" s="445"/>
      <c r="N190" s="445"/>
      <c r="O190" s="445"/>
      <c r="P190" s="445"/>
      <c r="Q190" s="445"/>
      <c r="R190" s="445"/>
      <c r="S190" s="445"/>
      <c r="T190" s="445"/>
      <c r="U190" s="445"/>
      <c r="V190" s="445"/>
      <c r="W190" s="445"/>
      <c r="X190" s="445"/>
      <c r="Y190" s="445"/>
      <c r="Z190" s="445"/>
    </row>
    <row r="191" spans="1:26" ht="15.6" hidden="1" x14ac:dyDescent="0.3">
      <c r="A191" s="445"/>
      <c r="B191" s="445"/>
      <c r="C191" s="445"/>
      <c r="D191" s="445"/>
      <c r="E191" s="505" t="s">
        <v>565</v>
      </c>
      <c r="F191" s="505" t="s">
        <v>566</v>
      </c>
      <c r="G191" s="445"/>
      <c r="H191" s="445"/>
      <c r="I191" s="445"/>
      <c r="J191" s="445"/>
      <c r="K191" s="445"/>
      <c r="L191" s="445"/>
      <c r="M191" s="445"/>
      <c r="N191" s="445"/>
      <c r="O191" s="445"/>
      <c r="P191" s="445"/>
      <c r="Q191" s="445"/>
      <c r="R191" s="445"/>
      <c r="S191" s="445"/>
      <c r="T191" s="445"/>
      <c r="U191" s="445"/>
      <c r="V191" s="445"/>
      <c r="W191" s="445"/>
      <c r="X191" s="445"/>
      <c r="Y191" s="445"/>
      <c r="Z191" s="445"/>
    </row>
    <row r="192" spans="1:26" ht="15.6" hidden="1" x14ac:dyDescent="0.3">
      <c r="A192" s="445"/>
      <c r="B192" s="445"/>
      <c r="C192" s="445"/>
      <c r="D192" s="445"/>
      <c r="E192" s="505" t="s">
        <v>567</v>
      </c>
      <c r="F192" s="505" t="s">
        <v>568</v>
      </c>
      <c r="G192" s="445"/>
      <c r="H192" s="445"/>
      <c r="I192" s="445"/>
      <c r="J192" s="445"/>
      <c r="K192" s="445"/>
      <c r="L192" s="445"/>
      <c r="M192" s="445"/>
      <c r="N192" s="445"/>
      <c r="O192" s="445"/>
      <c r="P192" s="445"/>
      <c r="Q192" s="445"/>
      <c r="R192" s="445"/>
      <c r="S192" s="445"/>
      <c r="T192" s="445"/>
      <c r="U192" s="445"/>
      <c r="V192" s="445"/>
      <c r="W192" s="445"/>
      <c r="X192" s="445"/>
      <c r="Y192" s="445"/>
      <c r="Z192" s="445"/>
    </row>
    <row r="193" spans="1:26" ht="15.6" hidden="1" x14ac:dyDescent="0.3">
      <c r="A193" s="445"/>
      <c r="B193" s="445"/>
      <c r="C193" s="445"/>
      <c r="D193" s="445"/>
      <c r="E193" s="505" t="s">
        <v>569</v>
      </c>
      <c r="F193" s="505" t="s">
        <v>570</v>
      </c>
      <c r="G193" s="445"/>
      <c r="H193" s="445"/>
      <c r="I193" s="445"/>
      <c r="J193" s="445"/>
      <c r="K193" s="445"/>
      <c r="L193" s="445"/>
      <c r="M193" s="445"/>
      <c r="N193" s="445"/>
      <c r="O193" s="445"/>
      <c r="P193" s="445"/>
      <c r="Q193" s="445"/>
      <c r="R193" s="445"/>
      <c r="S193" s="445"/>
      <c r="T193" s="445"/>
      <c r="U193" s="445"/>
      <c r="V193" s="445"/>
      <c r="W193" s="445"/>
      <c r="X193" s="445"/>
      <c r="Y193" s="445"/>
      <c r="Z193" s="445"/>
    </row>
    <row r="194" spans="1:26" ht="15.6" hidden="1" x14ac:dyDescent="0.3">
      <c r="A194" s="445"/>
      <c r="B194" s="445"/>
      <c r="C194" s="445"/>
      <c r="D194" s="445"/>
      <c r="E194" s="505" t="s">
        <v>571</v>
      </c>
      <c r="F194" s="505" t="s">
        <v>572</v>
      </c>
      <c r="G194" s="445"/>
      <c r="H194" s="445"/>
      <c r="I194" s="445"/>
      <c r="J194" s="445"/>
      <c r="K194" s="445"/>
      <c r="L194" s="445"/>
      <c r="M194" s="445"/>
      <c r="N194" s="445"/>
      <c r="O194" s="445"/>
      <c r="P194" s="445"/>
      <c r="Q194" s="445"/>
      <c r="R194" s="445"/>
      <c r="S194" s="445"/>
      <c r="T194" s="445"/>
      <c r="U194" s="445"/>
      <c r="V194" s="445"/>
      <c r="W194" s="445"/>
      <c r="X194" s="445"/>
      <c r="Y194" s="445"/>
      <c r="Z194" s="445"/>
    </row>
    <row r="195" spans="1:26" ht="15.6" hidden="1" x14ac:dyDescent="0.3">
      <c r="A195" s="445"/>
      <c r="B195" s="445"/>
      <c r="C195" s="445"/>
      <c r="D195" s="445"/>
      <c r="E195" s="505" t="s">
        <v>573</v>
      </c>
      <c r="F195" s="505" t="s">
        <v>574</v>
      </c>
      <c r="G195" s="445"/>
      <c r="H195" s="445"/>
      <c r="I195" s="445"/>
      <c r="J195" s="445"/>
      <c r="K195" s="445"/>
      <c r="L195" s="445"/>
      <c r="M195" s="445"/>
      <c r="N195" s="445"/>
      <c r="O195" s="445"/>
      <c r="P195" s="445"/>
      <c r="Q195" s="445"/>
      <c r="R195" s="445"/>
      <c r="S195" s="445"/>
      <c r="T195" s="445"/>
      <c r="U195" s="445"/>
      <c r="V195" s="445"/>
      <c r="W195" s="445"/>
      <c r="X195" s="445"/>
      <c r="Y195" s="445"/>
      <c r="Z195" s="445"/>
    </row>
    <row r="196" spans="1:26" ht="15.6" hidden="1" x14ac:dyDescent="0.3">
      <c r="A196" s="445"/>
      <c r="B196" s="445"/>
      <c r="C196" s="445"/>
      <c r="D196" s="445"/>
      <c r="E196" s="505" t="s">
        <v>575</v>
      </c>
      <c r="F196" s="505" t="s">
        <v>576</v>
      </c>
      <c r="G196" s="445"/>
      <c r="H196" s="445"/>
      <c r="I196" s="445"/>
      <c r="J196" s="445"/>
      <c r="K196" s="445"/>
      <c r="L196" s="445"/>
      <c r="M196" s="445"/>
      <c r="N196" s="445"/>
      <c r="O196" s="445"/>
      <c r="P196" s="445"/>
      <c r="Q196" s="445"/>
      <c r="R196" s="445"/>
      <c r="S196" s="445"/>
      <c r="T196" s="445"/>
      <c r="U196" s="445"/>
      <c r="V196" s="445"/>
      <c r="W196" s="445"/>
      <c r="X196" s="445"/>
      <c r="Y196" s="445"/>
      <c r="Z196" s="445"/>
    </row>
    <row r="197" spans="1:26" ht="15.6" hidden="1" x14ac:dyDescent="0.3">
      <c r="A197" s="445"/>
      <c r="B197" s="445"/>
      <c r="C197" s="445"/>
      <c r="D197" s="445"/>
      <c r="E197" s="505" t="s">
        <v>577</v>
      </c>
      <c r="F197" s="505" t="s">
        <v>578</v>
      </c>
      <c r="G197" s="445"/>
      <c r="H197" s="445"/>
      <c r="I197" s="445"/>
      <c r="J197" s="445"/>
      <c r="K197" s="445"/>
      <c r="L197" s="445"/>
      <c r="M197" s="445"/>
      <c r="N197" s="445"/>
      <c r="O197" s="445"/>
      <c r="P197" s="445"/>
      <c r="Q197" s="445"/>
      <c r="R197" s="445"/>
      <c r="S197" s="445"/>
      <c r="T197" s="445"/>
      <c r="U197" s="445"/>
      <c r="V197" s="445"/>
      <c r="W197" s="445"/>
      <c r="X197" s="445"/>
      <c r="Y197" s="445"/>
      <c r="Z197" s="445"/>
    </row>
    <row r="198" spans="1:26" ht="15.6" hidden="1" x14ac:dyDescent="0.3">
      <c r="A198" s="445"/>
      <c r="B198" s="445"/>
      <c r="C198" s="445"/>
      <c r="D198" s="445"/>
      <c r="E198" s="505" t="s">
        <v>579</v>
      </c>
      <c r="F198" s="505" t="s">
        <v>580</v>
      </c>
      <c r="G198" s="445"/>
      <c r="H198" s="445"/>
      <c r="I198" s="445"/>
      <c r="J198" s="445"/>
      <c r="K198" s="445"/>
      <c r="L198" s="445"/>
      <c r="M198" s="445"/>
      <c r="N198" s="445"/>
      <c r="O198" s="445"/>
      <c r="P198" s="445"/>
      <c r="Q198" s="445"/>
      <c r="R198" s="445"/>
      <c r="S198" s="445"/>
      <c r="T198" s="445"/>
      <c r="U198" s="445"/>
      <c r="V198" s="445"/>
      <c r="W198" s="445"/>
      <c r="X198" s="445"/>
      <c r="Y198" s="445"/>
      <c r="Z198" s="445"/>
    </row>
    <row r="199" spans="1:26" ht="15.6" hidden="1" x14ac:dyDescent="0.3">
      <c r="A199" s="445"/>
      <c r="B199" s="445"/>
      <c r="C199" s="445"/>
      <c r="D199" s="445"/>
      <c r="E199" s="505" t="s">
        <v>581</v>
      </c>
      <c r="F199" s="505" t="s">
        <v>582</v>
      </c>
      <c r="G199" s="445"/>
      <c r="H199" s="445"/>
      <c r="I199" s="445"/>
      <c r="J199" s="445"/>
      <c r="K199" s="445"/>
      <c r="L199" s="445"/>
      <c r="M199" s="445"/>
      <c r="N199" s="445"/>
      <c r="O199" s="445"/>
      <c r="P199" s="445"/>
      <c r="Q199" s="445"/>
      <c r="R199" s="445"/>
      <c r="S199" s="445"/>
      <c r="T199" s="445"/>
      <c r="U199" s="445"/>
      <c r="V199" s="445"/>
      <c r="W199" s="445"/>
      <c r="X199" s="445"/>
      <c r="Y199" s="445"/>
      <c r="Z199" s="445"/>
    </row>
    <row r="200" spans="1:26" ht="15.6" hidden="1" x14ac:dyDescent="0.3">
      <c r="A200" s="445"/>
      <c r="B200" s="445"/>
      <c r="C200" s="445"/>
      <c r="D200" s="445"/>
      <c r="E200" s="505" t="s">
        <v>583</v>
      </c>
      <c r="F200" s="505" t="s">
        <v>584</v>
      </c>
      <c r="G200" s="445"/>
      <c r="H200" s="445"/>
      <c r="I200" s="445"/>
      <c r="J200" s="445"/>
      <c r="K200" s="445"/>
      <c r="L200" s="445"/>
      <c r="M200" s="445"/>
      <c r="N200" s="445"/>
      <c r="O200" s="445"/>
      <c r="P200" s="445"/>
      <c r="Q200" s="445"/>
      <c r="R200" s="445"/>
      <c r="S200" s="445"/>
      <c r="T200" s="445"/>
      <c r="U200" s="445"/>
      <c r="V200" s="445"/>
      <c r="W200" s="445"/>
      <c r="X200" s="445"/>
      <c r="Y200" s="445"/>
      <c r="Z200" s="445"/>
    </row>
    <row r="201" spans="1:26" ht="15.6" hidden="1" x14ac:dyDescent="0.3">
      <c r="A201" s="445"/>
      <c r="B201" s="445"/>
      <c r="C201" s="445"/>
      <c r="D201" s="445"/>
      <c r="E201" s="505" t="s">
        <v>585</v>
      </c>
      <c r="F201" s="505" t="s">
        <v>586</v>
      </c>
      <c r="G201" s="445"/>
      <c r="H201" s="445"/>
      <c r="I201" s="445"/>
      <c r="J201" s="445"/>
      <c r="K201" s="445"/>
      <c r="L201" s="445"/>
      <c r="M201" s="445"/>
      <c r="N201" s="445"/>
      <c r="O201" s="445"/>
      <c r="P201" s="445"/>
      <c r="Q201" s="445"/>
      <c r="R201" s="445"/>
      <c r="S201" s="445"/>
      <c r="T201" s="445"/>
      <c r="U201" s="445"/>
      <c r="V201" s="445"/>
      <c r="W201" s="445"/>
      <c r="X201" s="445"/>
      <c r="Y201" s="445"/>
      <c r="Z201" s="445"/>
    </row>
    <row r="202" spans="1:26" ht="15.6" hidden="1" x14ac:dyDescent="0.3">
      <c r="A202" s="445"/>
      <c r="B202" s="445"/>
      <c r="C202" s="445"/>
      <c r="D202" s="445"/>
      <c r="E202" s="505" t="s">
        <v>587</v>
      </c>
      <c r="F202" s="505" t="s">
        <v>588</v>
      </c>
      <c r="G202" s="445"/>
      <c r="H202" s="445"/>
      <c r="I202" s="445"/>
      <c r="J202" s="445"/>
      <c r="K202" s="445"/>
      <c r="L202" s="445"/>
      <c r="M202" s="445"/>
      <c r="N202" s="445"/>
      <c r="O202" s="445"/>
      <c r="P202" s="445"/>
      <c r="Q202" s="445"/>
      <c r="R202" s="445"/>
      <c r="S202" s="445"/>
      <c r="T202" s="445"/>
      <c r="U202" s="445"/>
      <c r="V202" s="445"/>
      <c r="W202" s="445"/>
      <c r="X202" s="445"/>
      <c r="Y202" s="445"/>
      <c r="Z202" s="445"/>
    </row>
    <row r="203" spans="1:26" ht="15.6" hidden="1" x14ac:dyDescent="0.3">
      <c r="A203" s="445"/>
      <c r="B203" s="445"/>
      <c r="C203" s="445"/>
      <c r="D203" s="445"/>
      <c r="E203" s="505" t="s">
        <v>589</v>
      </c>
      <c r="F203" s="505" t="s">
        <v>590</v>
      </c>
      <c r="G203" s="445"/>
      <c r="H203" s="445"/>
      <c r="I203" s="445"/>
      <c r="J203" s="445"/>
      <c r="K203" s="445"/>
      <c r="L203" s="445"/>
      <c r="M203" s="445"/>
      <c r="N203" s="445"/>
      <c r="O203" s="445"/>
      <c r="P203" s="445"/>
      <c r="Q203" s="445"/>
      <c r="R203" s="445"/>
      <c r="S203" s="445"/>
      <c r="T203" s="445"/>
      <c r="U203" s="445"/>
      <c r="V203" s="445"/>
      <c r="W203" s="445"/>
      <c r="X203" s="445"/>
      <c r="Y203" s="445"/>
      <c r="Z203" s="445"/>
    </row>
    <row r="204" spans="1:26" ht="15.6" hidden="1" x14ac:dyDescent="0.3">
      <c r="A204" s="445"/>
      <c r="B204" s="445"/>
      <c r="C204" s="445"/>
      <c r="D204" s="445"/>
      <c r="E204" s="505" t="s">
        <v>591</v>
      </c>
      <c r="F204" s="505" t="s">
        <v>592</v>
      </c>
      <c r="G204" s="445"/>
      <c r="H204" s="445"/>
      <c r="I204" s="445"/>
      <c r="J204" s="445"/>
      <c r="K204" s="445"/>
      <c r="L204" s="445"/>
      <c r="M204" s="445"/>
      <c r="N204" s="445"/>
      <c r="O204" s="445"/>
      <c r="P204" s="445"/>
      <c r="Q204" s="445"/>
      <c r="R204" s="445"/>
      <c r="S204" s="445"/>
      <c r="T204" s="445"/>
      <c r="U204" s="445"/>
      <c r="V204" s="445"/>
      <c r="W204" s="445"/>
      <c r="X204" s="445"/>
      <c r="Y204" s="445"/>
      <c r="Z204" s="445"/>
    </row>
    <row r="205" spans="1:26" ht="15.6" hidden="1" x14ac:dyDescent="0.3">
      <c r="A205" s="445"/>
      <c r="B205" s="445"/>
      <c r="C205" s="445"/>
      <c r="D205" s="445"/>
      <c r="E205" s="505" t="s">
        <v>593</v>
      </c>
      <c r="F205" s="505" t="s">
        <v>594</v>
      </c>
      <c r="G205" s="445"/>
      <c r="H205" s="445"/>
      <c r="I205" s="445"/>
      <c r="J205" s="445"/>
      <c r="K205" s="445"/>
      <c r="L205" s="445"/>
      <c r="M205" s="445"/>
      <c r="N205" s="445"/>
      <c r="O205" s="445"/>
      <c r="P205" s="445"/>
      <c r="Q205" s="445"/>
      <c r="R205" s="445"/>
      <c r="S205" s="445"/>
      <c r="T205" s="445"/>
      <c r="U205" s="445"/>
      <c r="V205" s="445"/>
      <c r="W205" s="445"/>
      <c r="X205" s="445"/>
      <c r="Y205" s="445"/>
      <c r="Z205" s="445"/>
    </row>
    <row r="206" spans="1:26" ht="15.6" hidden="1" x14ac:dyDescent="0.3">
      <c r="A206" s="445"/>
      <c r="B206" s="445"/>
      <c r="C206" s="445"/>
      <c r="D206" s="445"/>
      <c r="E206" s="505" t="s">
        <v>595</v>
      </c>
      <c r="F206" s="505" t="s">
        <v>596</v>
      </c>
      <c r="G206" s="445"/>
      <c r="H206" s="445"/>
      <c r="I206" s="445"/>
      <c r="J206" s="445"/>
      <c r="K206" s="445"/>
      <c r="L206" s="445"/>
      <c r="M206" s="445"/>
      <c r="N206" s="445"/>
      <c r="O206" s="445"/>
      <c r="P206" s="445"/>
      <c r="Q206" s="445"/>
      <c r="R206" s="445"/>
      <c r="S206" s="445"/>
      <c r="T206" s="445"/>
      <c r="U206" s="445"/>
      <c r="V206" s="445"/>
      <c r="W206" s="445"/>
      <c r="X206" s="445"/>
      <c r="Y206" s="445"/>
      <c r="Z206" s="445"/>
    </row>
    <row r="207" spans="1:26" ht="15.6" hidden="1" x14ac:dyDescent="0.3">
      <c r="A207" s="445"/>
      <c r="B207" s="445"/>
      <c r="C207" s="445"/>
      <c r="D207" s="445"/>
      <c r="E207" s="505" t="s">
        <v>597</v>
      </c>
      <c r="F207" s="505" t="s">
        <v>598</v>
      </c>
      <c r="G207" s="445"/>
      <c r="H207" s="445"/>
      <c r="I207" s="445"/>
      <c r="J207" s="445"/>
      <c r="K207" s="445"/>
      <c r="L207" s="445"/>
      <c r="M207" s="445"/>
      <c r="N207" s="445"/>
      <c r="O207" s="445"/>
      <c r="P207" s="445"/>
      <c r="Q207" s="445"/>
      <c r="R207" s="445"/>
      <c r="S207" s="445"/>
      <c r="T207" s="445"/>
      <c r="U207" s="445"/>
      <c r="V207" s="445"/>
      <c r="W207" s="445"/>
      <c r="X207" s="445"/>
      <c r="Y207" s="445"/>
      <c r="Z207" s="445"/>
    </row>
    <row r="208" spans="1:26" ht="15.6" hidden="1" x14ac:dyDescent="0.3">
      <c r="A208" s="445"/>
      <c r="B208" s="445"/>
      <c r="C208" s="445"/>
      <c r="D208" s="445"/>
      <c r="E208" s="505" t="s">
        <v>599</v>
      </c>
      <c r="F208" s="505" t="s">
        <v>600</v>
      </c>
      <c r="G208" s="445"/>
      <c r="H208" s="445"/>
      <c r="I208" s="445"/>
      <c r="J208" s="445"/>
      <c r="K208" s="445"/>
      <c r="L208" s="445"/>
      <c r="M208" s="445"/>
      <c r="N208" s="445"/>
      <c r="O208" s="445"/>
      <c r="P208" s="445"/>
      <c r="Q208" s="445"/>
      <c r="R208" s="445"/>
      <c r="S208" s="445"/>
      <c r="T208" s="445"/>
      <c r="U208" s="445"/>
      <c r="V208" s="445"/>
      <c r="W208" s="445"/>
      <c r="X208" s="445"/>
      <c r="Y208" s="445"/>
      <c r="Z208" s="445"/>
    </row>
    <row r="209" spans="1:26" ht="15.6" hidden="1" x14ac:dyDescent="0.3">
      <c r="A209" s="445"/>
      <c r="B209" s="445"/>
      <c r="C209" s="445"/>
      <c r="D209" s="445"/>
      <c r="E209" s="505" t="s">
        <v>601</v>
      </c>
      <c r="F209" s="505" t="s">
        <v>602</v>
      </c>
      <c r="G209" s="445"/>
      <c r="H209" s="445"/>
      <c r="I209" s="445"/>
      <c r="J209" s="445"/>
      <c r="K209" s="445"/>
      <c r="L209" s="445"/>
      <c r="M209" s="445"/>
      <c r="N209" s="445"/>
      <c r="O209" s="445"/>
      <c r="P209" s="445"/>
      <c r="Q209" s="445"/>
      <c r="R209" s="445"/>
      <c r="S209" s="445"/>
      <c r="T209" s="445"/>
      <c r="U209" s="445"/>
      <c r="V209" s="445"/>
      <c r="W209" s="445"/>
      <c r="X209" s="445"/>
      <c r="Y209" s="445"/>
      <c r="Z209" s="445"/>
    </row>
    <row r="210" spans="1:26" ht="15.6" hidden="1" x14ac:dyDescent="0.3">
      <c r="A210" s="445"/>
      <c r="B210" s="445"/>
      <c r="C210" s="445"/>
      <c r="D210" s="445"/>
      <c r="E210" s="505" t="s">
        <v>603</v>
      </c>
      <c r="F210" s="505" t="s">
        <v>604</v>
      </c>
      <c r="G210" s="445"/>
      <c r="H210" s="445"/>
      <c r="I210" s="445"/>
      <c r="J210" s="445"/>
      <c r="K210" s="445"/>
      <c r="L210" s="445"/>
      <c r="M210" s="445"/>
      <c r="N210" s="445"/>
      <c r="O210" s="445"/>
      <c r="P210" s="445"/>
      <c r="Q210" s="445"/>
      <c r="R210" s="445"/>
      <c r="S210" s="445"/>
      <c r="T210" s="445"/>
      <c r="U210" s="445"/>
      <c r="V210" s="445"/>
      <c r="W210" s="445"/>
      <c r="X210" s="445"/>
      <c r="Y210" s="445"/>
      <c r="Z210" s="445"/>
    </row>
    <row r="211" spans="1:26" ht="15.6" hidden="1" x14ac:dyDescent="0.3">
      <c r="A211" s="445"/>
      <c r="B211" s="445"/>
      <c r="C211" s="445"/>
      <c r="D211" s="445"/>
      <c r="E211" s="505" t="s">
        <v>605</v>
      </c>
      <c r="F211" s="505" t="s">
        <v>606</v>
      </c>
      <c r="G211" s="445"/>
      <c r="H211" s="445"/>
      <c r="I211" s="445"/>
      <c r="J211" s="445"/>
      <c r="K211" s="445"/>
      <c r="L211" s="445"/>
      <c r="M211" s="445"/>
      <c r="N211" s="445"/>
      <c r="O211" s="445"/>
      <c r="P211" s="445"/>
      <c r="Q211" s="445"/>
      <c r="R211" s="445"/>
      <c r="S211" s="445"/>
      <c r="T211" s="445"/>
      <c r="U211" s="445"/>
      <c r="V211" s="445"/>
      <c r="W211" s="445"/>
      <c r="X211" s="445"/>
      <c r="Y211" s="445"/>
      <c r="Z211" s="445"/>
    </row>
    <row r="212" spans="1:26" ht="15.6" hidden="1" x14ac:dyDescent="0.3">
      <c r="A212" s="445"/>
      <c r="B212" s="445"/>
      <c r="C212" s="445"/>
      <c r="D212" s="445"/>
      <c r="E212" s="505" t="s">
        <v>607</v>
      </c>
      <c r="F212" s="505" t="s">
        <v>608</v>
      </c>
      <c r="G212" s="445"/>
      <c r="H212" s="445"/>
      <c r="I212" s="445"/>
      <c r="J212" s="445"/>
      <c r="K212" s="445"/>
      <c r="L212" s="445"/>
      <c r="M212" s="445"/>
      <c r="N212" s="445"/>
      <c r="O212" s="445"/>
      <c r="P212" s="445"/>
      <c r="Q212" s="445"/>
      <c r="R212" s="445"/>
      <c r="S212" s="445"/>
      <c r="T212" s="445"/>
      <c r="U212" s="445"/>
      <c r="V212" s="445"/>
      <c r="W212" s="445"/>
      <c r="X212" s="445"/>
      <c r="Y212" s="445"/>
      <c r="Z212" s="445"/>
    </row>
    <row r="213" spans="1:26" ht="15.6" hidden="1" x14ac:dyDescent="0.3">
      <c r="A213" s="445"/>
      <c r="B213" s="445"/>
      <c r="C213" s="445"/>
      <c r="D213" s="445"/>
      <c r="E213" s="505" t="s">
        <v>609</v>
      </c>
      <c r="F213" s="505" t="s">
        <v>610</v>
      </c>
      <c r="G213" s="445"/>
      <c r="H213" s="445"/>
      <c r="I213" s="445"/>
      <c r="J213" s="445"/>
      <c r="K213" s="445"/>
      <c r="L213" s="445"/>
      <c r="M213" s="445"/>
      <c r="N213" s="445"/>
      <c r="O213" s="445"/>
      <c r="P213" s="445"/>
      <c r="Q213" s="445"/>
      <c r="R213" s="445"/>
      <c r="S213" s="445"/>
      <c r="T213" s="445"/>
      <c r="U213" s="445"/>
      <c r="V213" s="445"/>
      <c r="W213" s="445"/>
      <c r="X213" s="445"/>
      <c r="Y213" s="445"/>
      <c r="Z213" s="445"/>
    </row>
    <row r="214" spans="1:26" ht="15.6" hidden="1" x14ac:dyDescent="0.3">
      <c r="A214" s="445"/>
      <c r="B214" s="445"/>
      <c r="C214" s="445"/>
      <c r="D214" s="445"/>
      <c r="E214" s="505" t="s">
        <v>100</v>
      </c>
      <c r="F214" s="505" t="s">
        <v>611</v>
      </c>
      <c r="G214" s="445"/>
      <c r="H214" s="445"/>
      <c r="I214" s="445"/>
      <c r="J214" s="445"/>
      <c r="K214" s="445"/>
      <c r="L214" s="445"/>
      <c r="M214" s="445"/>
      <c r="N214" s="445"/>
      <c r="O214" s="445"/>
      <c r="P214" s="445"/>
      <c r="Q214" s="445"/>
      <c r="R214" s="445"/>
      <c r="S214" s="445"/>
      <c r="T214" s="445"/>
      <c r="U214" s="445"/>
      <c r="V214" s="445"/>
      <c r="W214" s="445"/>
      <c r="X214" s="445"/>
      <c r="Y214" s="445"/>
      <c r="Z214" s="445"/>
    </row>
    <row r="215" spans="1:26" ht="15.6" hidden="1" x14ac:dyDescent="0.3">
      <c r="A215" s="445"/>
      <c r="B215" s="445"/>
      <c r="C215" s="445"/>
      <c r="D215" s="445"/>
      <c r="E215" s="505" t="s">
        <v>101</v>
      </c>
      <c r="F215" s="505" t="s">
        <v>612</v>
      </c>
      <c r="G215" s="445"/>
      <c r="H215" s="445"/>
      <c r="I215" s="445"/>
      <c r="J215" s="445"/>
      <c r="K215" s="445"/>
      <c r="L215" s="445"/>
      <c r="M215" s="445"/>
      <c r="N215" s="445"/>
      <c r="O215" s="445"/>
      <c r="P215" s="445"/>
      <c r="Q215" s="445"/>
      <c r="R215" s="445"/>
      <c r="S215" s="445"/>
      <c r="T215" s="445"/>
      <c r="U215" s="445"/>
      <c r="V215" s="445"/>
      <c r="W215" s="445"/>
      <c r="X215" s="445"/>
      <c r="Y215" s="445"/>
      <c r="Z215" s="445"/>
    </row>
    <row r="216" spans="1:26" ht="15.6" hidden="1" x14ac:dyDescent="0.3">
      <c r="A216" s="445"/>
      <c r="B216" s="445"/>
      <c r="C216" s="445"/>
      <c r="D216" s="445"/>
      <c r="E216" s="505" t="s">
        <v>613</v>
      </c>
      <c r="F216" s="505" t="s">
        <v>614</v>
      </c>
      <c r="G216" s="445"/>
      <c r="H216" s="445"/>
      <c r="I216" s="445"/>
      <c r="J216" s="445"/>
      <c r="K216" s="445"/>
      <c r="L216" s="445"/>
      <c r="M216" s="445"/>
      <c r="N216" s="445"/>
      <c r="O216" s="445"/>
      <c r="P216" s="445"/>
      <c r="Q216" s="445"/>
      <c r="R216" s="445"/>
      <c r="S216" s="445"/>
      <c r="T216" s="445"/>
      <c r="U216" s="445"/>
      <c r="V216" s="445"/>
      <c r="W216" s="445"/>
      <c r="X216" s="445"/>
      <c r="Y216" s="445"/>
      <c r="Z216" s="445"/>
    </row>
    <row r="217" spans="1:26" ht="15.6" hidden="1" x14ac:dyDescent="0.3">
      <c r="A217" s="445"/>
      <c r="B217" s="445"/>
      <c r="C217" s="445"/>
      <c r="D217" s="445"/>
      <c r="E217" s="505" t="s">
        <v>615</v>
      </c>
      <c r="F217" s="505" t="s">
        <v>616</v>
      </c>
      <c r="G217" s="445"/>
      <c r="H217" s="445"/>
      <c r="I217" s="445"/>
      <c r="J217" s="445"/>
      <c r="K217" s="445"/>
      <c r="L217" s="445"/>
      <c r="M217" s="445"/>
      <c r="N217" s="445"/>
      <c r="O217" s="445"/>
      <c r="P217" s="445"/>
      <c r="Q217" s="445"/>
      <c r="R217" s="445"/>
      <c r="S217" s="445"/>
      <c r="T217" s="445"/>
      <c r="U217" s="445"/>
      <c r="V217" s="445"/>
      <c r="W217" s="445"/>
      <c r="X217" s="445"/>
      <c r="Y217" s="445"/>
      <c r="Z217" s="445"/>
    </row>
    <row r="218" spans="1:26" ht="15.6" hidden="1" x14ac:dyDescent="0.3">
      <c r="A218" s="445"/>
      <c r="B218" s="445"/>
      <c r="C218" s="445"/>
      <c r="D218" s="445"/>
      <c r="E218" s="505" t="s">
        <v>617</v>
      </c>
      <c r="F218" s="505" t="s">
        <v>618</v>
      </c>
      <c r="G218" s="445"/>
      <c r="H218" s="445"/>
      <c r="I218" s="445"/>
      <c r="J218" s="445"/>
      <c r="K218" s="445"/>
      <c r="L218" s="445"/>
      <c r="M218" s="445"/>
      <c r="N218" s="445"/>
      <c r="O218" s="445"/>
      <c r="P218" s="445"/>
      <c r="Q218" s="445"/>
      <c r="R218" s="445"/>
      <c r="S218" s="445"/>
      <c r="T218" s="445"/>
      <c r="U218" s="445"/>
      <c r="V218" s="445"/>
      <c r="W218" s="445"/>
      <c r="X218" s="445"/>
      <c r="Y218" s="445"/>
      <c r="Z218" s="445"/>
    </row>
    <row r="219" spans="1:26" ht="15.6" hidden="1" x14ac:dyDescent="0.3">
      <c r="A219" s="445"/>
      <c r="B219" s="445"/>
      <c r="C219" s="445"/>
      <c r="D219" s="445"/>
      <c r="E219" s="505" t="s">
        <v>619</v>
      </c>
      <c r="F219" s="505" t="s">
        <v>620</v>
      </c>
      <c r="G219" s="445"/>
      <c r="H219" s="445"/>
      <c r="I219" s="445"/>
      <c r="J219" s="445"/>
      <c r="K219" s="445"/>
      <c r="L219" s="445"/>
      <c r="M219" s="445"/>
      <c r="N219" s="445"/>
      <c r="O219" s="445"/>
      <c r="P219" s="445"/>
      <c r="Q219" s="445"/>
      <c r="R219" s="445"/>
      <c r="S219" s="445"/>
      <c r="T219" s="445"/>
      <c r="U219" s="445"/>
      <c r="V219" s="445"/>
      <c r="W219" s="445"/>
      <c r="X219" s="445"/>
      <c r="Y219" s="445"/>
      <c r="Z219" s="445"/>
    </row>
    <row r="220" spans="1:26" ht="15.6" hidden="1" x14ac:dyDescent="0.3">
      <c r="A220" s="445"/>
      <c r="B220" s="445"/>
      <c r="C220" s="445"/>
      <c r="D220" s="445"/>
      <c r="E220" s="505" t="s">
        <v>621</v>
      </c>
      <c r="F220" s="505" t="s">
        <v>622</v>
      </c>
      <c r="G220" s="445"/>
      <c r="H220" s="445"/>
      <c r="I220" s="445"/>
      <c r="J220" s="445"/>
      <c r="K220" s="445"/>
      <c r="L220" s="445"/>
      <c r="M220" s="445"/>
      <c r="N220" s="445"/>
      <c r="O220" s="445"/>
      <c r="P220" s="445"/>
      <c r="Q220" s="445"/>
      <c r="R220" s="445"/>
      <c r="S220" s="445"/>
      <c r="T220" s="445"/>
      <c r="U220" s="445"/>
      <c r="V220" s="445"/>
      <c r="W220" s="445"/>
      <c r="X220" s="445"/>
      <c r="Y220" s="445"/>
      <c r="Z220" s="445"/>
    </row>
    <row r="221" spans="1:26" ht="15.6" hidden="1" x14ac:dyDescent="0.3">
      <c r="A221" s="445"/>
      <c r="B221" s="445"/>
      <c r="C221" s="445"/>
      <c r="D221" s="445"/>
      <c r="E221" s="505" t="s">
        <v>102</v>
      </c>
      <c r="F221" s="505" t="s">
        <v>623</v>
      </c>
      <c r="G221" s="445"/>
      <c r="H221" s="445"/>
      <c r="I221" s="445"/>
      <c r="J221" s="445"/>
      <c r="K221" s="445"/>
      <c r="L221" s="445"/>
      <c r="M221" s="445"/>
      <c r="N221" s="445"/>
      <c r="O221" s="445"/>
      <c r="P221" s="445"/>
      <c r="Q221" s="445"/>
      <c r="R221" s="445"/>
      <c r="S221" s="445"/>
      <c r="T221" s="445"/>
      <c r="U221" s="445"/>
      <c r="V221" s="445"/>
      <c r="W221" s="445"/>
      <c r="X221" s="445"/>
      <c r="Y221" s="445"/>
      <c r="Z221" s="445"/>
    </row>
    <row r="222" spans="1:26" ht="15.6" hidden="1" x14ac:dyDescent="0.3">
      <c r="A222" s="445"/>
      <c r="B222" s="445"/>
      <c r="C222" s="445"/>
      <c r="D222" s="445"/>
      <c r="E222" s="505" t="s">
        <v>103</v>
      </c>
      <c r="F222" s="505" t="s">
        <v>624</v>
      </c>
      <c r="G222" s="445"/>
      <c r="H222" s="445"/>
      <c r="I222" s="445"/>
      <c r="J222" s="445"/>
      <c r="K222" s="445"/>
      <c r="L222" s="445"/>
      <c r="M222" s="445"/>
      <c r="N222" s="445"/>
      <c r="O222" s="445"/>
      <c r="P222" s="445"/>
      <c r="Q222" s="445"/>
      <c r="R222" s="445"/>
      <c r="S222" s="445"/>
      <c r="T222" s="445"/>
      <c r="U222" s="445"/>
      <c r="V222" s="445"/>
      <c r="W222" s="445"/>
      <c r="X222" s="445"/>
      <c r="Y222" s="445"/>
      <c r="Z222" s="445"/>
    </row>
    <row r="223" spans="1:26" ht="15.6" hidden="1" x14ac:dyDescent="0.3">
      <c r="A223" s="445"/>
      <c r="B223" s="445"/>
      <c r="C223" s="445"/>
      <c r="D223" s="445"/>
      <c r="E223" s="505" t="s">
        <v>104</v>
      </c>
      <c r="F223" s="505" t="s">
        <v>625</v>
      </c>
      <c r="G223" s="445"/>
      <c r="H223" s="445"/>
      <c r="I223" s="445"/>
      <c r="J223" s="445"/>
      <c r="K223" s="445"/>
      <c r="L223" s="445"/>
      <c r="M223" s="445"/>
      <c r="N223" s="445"/>
      <c r="O223" s="445"/>
      <c r="P223" s="445"/>
      <c r="Q223" s="445"/>
      <c r="R223" s="445"/>
      <c r="S223" s="445"/>
      <c r="T223" s="445"/>
      <c r="U223" s="445"/>
      <c r="V223" s="445"/>
      <c r="W223" s="445"/>
      <c r="X223" s="445"/>
      <c r="Y223" s="445"/>
      <c r="Z223" s="445"/>
    </row>
    <row r="224" spans="1:26" ht="15.6" hidden="1" x14ac:dyDescent="0.3">
      <c r="A224" s="445"/>
      <c r="B224" s="445"/>
      <c r="C224" s="445"/>
      <c r="D224" s="445"/>
      <c r="E224" s="505" t="s">
        <v>626</v>
      </c>
      <c r="F224" s="505" t="s">
        <v>627</v>
      </c>
      <c r="G224" s="445"/>
      <c r="H224" s="445"/>
      <c r="I224" s="445"/>
      <c r="J224" s="445"/>
      <c r="K224" s="445"/>
      <c r="L224" s="445"/>
      <c r="M224" s="445"/>
      <c r="N224" s="445"/>
      <c r="O224" s="445"/>
      <c r="P224" s="445"/>
      <c r="Q224" s="445"/>
      <c r="R224" s="445"/>
      <c r="S224" s="445"/>
      <c r="T224" s="445"/>
      <c r="U224" s="445"/>
      <c r="V224" s="445"/>
      <c r="W224" s="445"/>
      <c r="X224" s="445"/>
      <c r="Y224" s="445"/>
      <c r="Z224" s="445"/>
    </row>
    <row r="225" spans="1:26" ht="15.6" hidden="1" x14ac:dyDescent="0.3">
      <c r="A225" s="445"/>
      <c r="B225" s="445"/>
      <c r="C225" s="445"/>
      <c r="D225" s="445"/>
      <c r="E225" s="505" t="s">
        <v>105</v>
      </c>
      <c r="F225" s="505" t="s">
        <v>628</v>
      </c>
      <c r="G225" s="445"/>
      <c r="H225" s="445"/>
      <c r="I225" s="445"/>
      <c r="J225" s="445"/>
      <c r="K225" s="445"/>
      <c r="L225" s="445"/>
      <c r="M225" s="445"/>
      <c r="N225" s="445"/>
      <c r="O225" s="445"/>
      <c r="P225" s="445"/>
      <c r="Q225" s="445"/>
      <c r="R225" s="445"/>
      <c r="S225" s="445"/>
      <c r="T225" s="445"/>
      <c r="U225" s="445"/>
      <c r="V225" s="445"/>
      <c r="W225" s="445"/>
      <c r="X225" s="445"/>
      <c r="Y225" s="445"/>
      <c r="Z225" s="445"/>
    </row>
    <row r="226" spans="1:26" ht="15.6" hidden="1" x14ac:dyDescent="0.3">
      <c r="A226" s="445"/>
      <c r="B226" s="445"/>
      <c r="C226" s="445"/>
      <c r="D226" s="445"/>
      <c r="E226" s="505" t="s">
        <v>629</v>
      </c>
      <c r="F226" s="505" t="s">
        <v>630</v>
      </c>
      <c r="G226" s="445"/>
      <c r="H226" s="445"/>
      <c r="I226" s="445"/>
      <c r="J226" s="445"/>
      <c r="K226" s="445"/>
      <c r="L226" s="445"/>
      <c r="M226" s="445"/>
      <c r="N226" s="445"/>
      <c r="O226" s="445"/>
      <c r="P226" s="445"/>
      <c r="Q226" s="445"/>
      <c r="R226" s="445"/>
      <c r="S226" s="445"/>
      <c r="T226" s="445"/>
      <c r="U226" s="445"/>
      <c r="V226" s="445"/>
      <c r="W226" s="445"/>
      <c r="X226" s="445"/>
      <c r="Y226" s="445"/>
      <c r="Z226" s="445"/>
    </row>
    <row r="227" spans="1:26" ht="15.6" hidden="1" x14ac:dyDescent="0.3">
      <c r="A227" s="445"/>
      <c r="B227" s="445"/>
      <c r="C227" s="445"/>
      <c r="D227" s="445"/>
      <c r="E227" s="505" t="s">
        <v>631</v>
      </c>
      <c r="F227" s="505" t="s">
        <v>632</v>
      </c>
      <c r="G227" s="445"/>
      <c r="H227" s="445"/>
      <c r="I227" s="445"/>
      <c r="J227" s="445"/>
      <c r="K227" s="445"/>
      <c r="L227" s="445"/>
      <c r="M227" s="445"/>
      <c r="N227" s="445"/>
      <c r="O227" s="445"/>
      <c r="P227" s="445"/>
      <c r="Q227" s="445"/>
      <c r="R227" s="445"/>
      <c r="S227" s="445"/>
      <c r="T227" s="445"/>
      <c r="U227" s="445"/>
      <c r="V227" s="445"/>
      <c r="W227" s="445"/>
      <c r="X227" s="445"/>
      <c r="Y227" s="445"/>
      <c r="Z227" s="445"/>
    </row>
    <row r="228" spans="1:26" ht="15.6" hidden="1" x14ac:dyDescent="0.3">
      <c r="A228" s="445"/>
      <c r="B228" s="445"/>
      <c r="C228" s="445"/>
      <c r="D228" s="445"/>
      <c r="E228" s="505" t="s">
        <v>633</v>
      </c>
      <c r="F228" s="505" t="s">
        <v>634</v>
      </c>
      <c r="G228" s="445"/>
      <c r="H228" s="445"/>
      <c r="I228" s="445"/>
      <c r="J228" s="445"/>
      <c r="K228" s="445"/>
      <c r="L228" s="445"/>
      <c r="M228" s="445"/>
      <c r="N228" s="445"/>
      <c r="O228" s="445"/>
      <c r="P228" s="445"/>
      <c r="Q228" s="445"/>
      <c r="R228" s="445"/>
      <c r="S228" s="445"/>
      <c r="T228" s="445"/>
      <c r="U228" s="445"/>
      <c r="V228" s="445"/>
      <c r="W228" s="445"/>
      <c r="X228" s="445"/>
      <c r="Y228" s="445"/>
      <c r="Z228" s="445"/>
    </row>
    <row r="229" spans="1:26" ht="15.6" hidden="1" x14ac:dyDescent="0.3">
      <c r="A229" s="445"/>
      <c r="B229" s="445"/>
      <c r="C229" s="445"/>
      <c r="D229" s="445"/>
      <c r="E229" s="505" t="s">
        <v>635</v>
      </c>
      <c r="F229" s="505" t="s">
        <v>636</v>
      </c>
      <c r="G229" s="445"/>
      <c r="H229" s="445"/>
      <c r="I229" s="445"/>
      <c r="J229" s="445"/>
      <c r="K229" s="445"/>
      <c r="L229" s="445"/>
      <c r="M229" s="445"/>
      <c r="N229" s="445"/>
      <c r="O229" s="445"/>
      <c r="P229" s="445"/>
      <c r="Q229" s="445"/>
      <c r="R229" s="445"/>
      <c r="S229" s="445"/>
      <c r="T229" s="445"/>
      <c r="U229" s="445"/>
      <c r="V229" s="445"/>
      <c r="W229" s="445"/>
      <c r="X229" s="445"/>
      <c r="Y229" s="445"/>
      <c r="Z229" s="445"/>
    </row>
    <row r="230" spans="1:26" ht="15.6" hidden="1" x14ac:dyDescent="0.3">
      <c r="A230" s="445"/>
      <c r="B230" s="445"/>
      <c r="C230" s="445"/>
      <c r="D230" s="445"/>
      <c r="E230" s="505" t="s">
        <v>637</v>
      </c>
      <c r="F230" s="505" t="s">
        <v>638</v>
      </c>
      <c r="G230" s="445"/>
      <c r="H230" s="445"/>
      <c r="I230" s="445"/>
      <c r="J230" s="445"/>
      <c r="K230" s="445"/>
      <c r="L230" s="445"/>
      <c r="M230" s="445"/>
      <c r="N230" s="445"/>
      <c r="O230" s="445"/>
      <c r="P230" s="445"/>
      <c r="Q230" s="445"/>
      <c r="R230" s="445"/>
      <c r="S230" s="445"/>
      <c r="T230" s="445"/>
      <c r="U230" s="445"/>
      <c r="V230" s="445"/>
      <c r="W230" s="445"/>
      <c r="X230" s="445"/>
      <c r="Y230" s="445"/>
      <c r="Z230" s="445"/>
    </row>
    <row r="231" spans="1:26" ht="15.6" hidden="1" x14ac:dyDescent="0.3">
      <c r="A231" s="445"/>
      <c r="B231" s="445"/>
      <c r="C231" s="445"/>
      <c r="D231" s="445"/>
      <c r="E231" s="505" t="s">
        <v>639</v>
      </c>
      <c r="F231" s="505" t="s">
        <v>640</v>
      </c>
      <c r="G231" s="445"/>
      <c r="H231" s="445"/>
      <c r="I231" s="445"/>
      <c r="J231" s="445"/>
      <c r="K231" s="445"/>
      <c r="L231" s="445"/>
      <c r="M231" s="445"/>
      <c r="N231" s="445"/>
      <c r="O231" s="445"/>
      <c r="P231" s="445"/>
      <c r="Q231" s="445"/>
      <c r="R231" s="445"/>
      <c r="S231" s="445"/>
      <c r="T231" s="445"/>
      <c r="U231" s="445"/>
      <c r="V231" s="445"/>
      <c r="W231" s="445"/>
      <c r="X231" s="445"/>
      <c r="Y231" s="445"/>
      <c r="Z231" s="445"/>
    </row>
    <row r="232" spans="1:26" ht="15.6" hidden="1" x14ac:dyDescent="0.3">
      <c r="A232" s="445"/>
      <c r="B232" s="445"/>
      <c r="C232" s="445"/>
      <c r="D232" s="445"/>
      <c r="E232" s="505" t="s">
        <v>641</v>
      </c>
      <c r="F232" s="505" t="s">
        <v>642</v>
      </c>
      <c r="G232" s="445"/>
      <c r="H232" s="445"/>
      <c r="I232" s="445"/>
      <c r="J232" s="445"/>
      <c r="K232" s="445"/>
      <c r="L232" s="445"/>
      <c r="M232" s="445"/>
      <c r="N232" s="445"/>
      <c r="O232" s="445"/>
      <c r="P232" s="445"/>
      <c r="Q232" s="445"/>
      <c r="R232" s="445"/>
      <c r="S232" s="445"/>
      <c r="T232" s="445"/>
      <c r="U232" s="445"/>
      <c r="V232" s="445"/>
      <c r="W232" s="445"/>
      <c r="X232" s="445"/>
      <c r="Y232" s="445"/>
      <c r="Z232" s="445"/>
    </row>
    <row r="233" spans="1:26" ht="15.6" hidden="1" x14ac:dyDescent="0.3">
      <c r="A233" s="445"/>
      <c r="B233" s="445"/>
      <c r="C233" s="445"/>
      <c r="D233" s="445"/>
      <c r="E233" s="505" t="s">
        <v>643</v>
      </c>
      <c r="F233" s="505" t="s">
        <v>644</v>
      </c>
      <c r="G233" s="445"/>
      <c r="H233" s="445"/>
      <c r="I233" s="445"/>
      <c r="J233" s="445"/>
      <c r="K233" s="445"/>
      <c r="L233" s="445"/>
      <c r="M233" s="445"/>
      <c r="N233" s="445"/>
      <c r="O233" s="445"/>
      <c r="P233" s="445"/>
      <c r="Q233" s="445"/>
      <c r="R233" s="445"/>
      <c r="S233" s="445"/>
      <c r="T233" s="445"/>
      <c r="U233" s="445"/>
      <c r="V233" s="445"/>
      <c r="W233" s="445"/>
      <c r="X233" s="445"/>
      <c r="Y233" s="445"/>
      <c r="Z233" s="445"/>
    </row>
    <row r="234" spans="1:26" ht="15.6" hidden="1" x14ac:dyDescent="0.3">
      <c r="A234" s="445"/>
      <c r="B234" s="445"/>
      <c r="C234" s="445"/>
      <c r="D234" s="445"/>
      <c r="E234" s="505" t="s">
        <v>645</v>
      </c>
      <c r="F234" s="505" t="s">
        <v>646</v>
      </c>
      <c r="G234" s="445"/>
      <c r="H234" s="445"/>
      <c r="I234" s="445"/>
      <c r="J234" s="445"/>
      <c r="K234" s="445"/>
      <c r="L234" s="445"/>
      <c r="M234" s="445"/>
      <c r="N234" s="445"/>
      <c r="O234" s="445"/>
      <c r="P234" s="445"/>
      <c r="Q234" s="445"/>
      <c r="R234" s="445"/>
      <c r="S234" s="445"/>
      <c r="T234" s="445"/>
      <c r="U234" s="445"/>
      <c r="V234" s="445"/>
      <c r="W234" s="445"/>
      <c r="X234" s="445"/>
      <c r="Y234" s="445"/>
      <c r="Z234" s="445"/>
    </row>
    <row r="235" spans="1:26" ht="15.6" hidden="1" x14ac:dyDescent="0.3">
      <c r="A235" s="445"/>
      <c r="B235" s="445"/>
      <c r="C235" s="445"/>
      <c r="D235" s="445"/>
      <c r="E235" s="505" t="s">
        <v>647</v>
      </c>
      <c r="F235" s="505" t="s">
        <v>648</v>
      </c>
      <c r="G235" s="445"/>
      <c r="H235" s="445"/>
      <c r="I235" s="445"/>
      <c r="J235" s="445"/>
      <c r="K235" s="445"/>
      <c r="L235" s="445"/>
      <c r="M235" s="445"/>
      <c r="N235" s="445"/>
      <c r="O235" s="445"/>
      <c r="P235" s="445"/>
      <c r="Q235" s="445"/>
      <c r="R235" s="445"/>
      <c r="S235" s="445"/>
      <c r="T235" s="445"/>
      <c r="U235" s="445"/>
      <c r="V235" s="445"/>
      <c r="W235" s="445"/>
      <c r="X235" s="445"/>
      <c r="Y235" s="445"/>
      <c r="Z235" s="445"/>
    </row>
    <row r="236" spans="1:26" ht="15.6" hidden="1" x14ac:dyDescent="0.3">
      <c r="A236" s="445"/>
      <c r="B236" s="445"/>
      <c r="C236" s="445"/>
      <c r="D236" s="445"/>
      <c r="E236" s="505" t="s">
        <v>649</v>
      </c>
      <c r="F236" s="505" t="s">
        <v>650</v>
      </c>
      <c r="G236" s="445"/>
      <c r="H236" s="445"/>
      <c r="I236" s="445"/>
      <c r="J236" s="445"/>
      <c r="K236" s="445"/>
      <c r="L236" s="445"/>
      <c r="M236" s="445"/>
      <c r="N236" s="445"/>
      <c r="O236" s="445"/>
      <c r="P236" s="445"/>
      <c r="Q236" s="445"/>
      <c r="R236" s="445"/>
      <c r="S236" s="445"/>
      <c r="T236" s="445"/>
      <c r="U236" s="445"/>
      <c r="V236" s="445"/>
      <c r="W236" s="445"/>
      <c r="X236" s="445"/>
      <c r="Y236" s="445"/>
      <c r="Z236" s="445"/>
    </row>
    <row r="237" spans="1:26" ht="15.6" hidden="1" x14ac:dyDescent="0.3">
      <c r="A237" s="445"/>
      <c r="B237" s="445"/>
      <c r="C237" s="445"/>
      <c r="D237" s="445"/>
      <c r="E237" s="505" t="s">
        <v>651</v>
      </c>
      <c r="F237" s="505" t="s">
        <v>652</v>
      </c>
      <c r="G237" s="445"/>
      <c r="H237" s="445"/>
      <c r="I237" s="445"/>
      <c r="J237" s="445"/>
      <c r="K237" s="445"/>
      <c r="L237" s="445"/>
      <c r="M237" s="445"/>
      <c r="N237" s="445"/>
      <c r="O237" s="445"/>
      <c r="P237" s="445"/>
      <c r="Q237" s="445"/>
      <c r="R237" s="445"/>
      <c r="S237" s="445"/>
      <c r="T237" s="445"/>
      <c r="U237" s="445"/>
      <c r="V237" s="445"/>
      <c r="W237" s="445"/>
      <c r="X237" s="445"/>
      <c r="Y237" s="445"/>
      <c r="Z237" s="445"/>
    </row>
    <row r="238" spans="1:26" ht="15.6" hidden="1" x14ac:dyDescent="0.3">
      <c r="A238" s="445"/>
      <c r="B238" s="445"/>
      <c r="C238" s="445"/>
      <c r="D238" s="445"/>
      <c r="E238" s="505" t="s">
        <v>653</v>
      </c>
      <c r="F238" s="505" t="s">
        <v>654</v>
      </c>
      <c r="G238" s="445"/>
      <c r="H238" s="445"/>
      <c r="I238" s="445"/>
      <c r="J238" s="445"/>
      <c r="K238" s="445"/>
      <c r="L238" s="445"/>
      <c r="M238" s="445"/>
      <c r="N238" s="445"/>
      <c r="O238" s="445"/>
      <c r="P238" s="445"/>
      <c r="Q238" s="445"/>
      <c r="R238" s="445"/>
      <c r="S238" s="445"/>
      <c r="T238" s="445"/>
      <c r="U238" s="445"/>
      <c r="V238" s="445"/>
      <c r="W238" s="445"/>
      <c r="X238" s="445"/>
      <c r="Y238" s="445"/>
      <c r="Z238" s="445"/>
    </row>
    <row r="239" spans="1:26" ht="15.6" hidden="1" x14ac:dyDescent="0.3">
      <c r="A239" s="445"/>
      <c r="B239" s="445"/>
      <c r="C239" s="445"/>
      <c r="D239" s="445"/>
      <c r="E239" s="505" t="s">
        <v>655</v>
      </c>
      <c r="F239" s="505" t="s">
        <v>656</v>
      </c>
      <c r="G239" s="445"/>
      <c r="H239" s="445"/>
      <c r="I239" s="445"/>
      <c r="J239" s="445"/>
      <c r="K239" s="445"/>
      <c r="L239" s="445"/>
      <c r="M239" s="445"/>
      <c r="N239" s="445"/>
      <c r="O239" s="445"/>
      <c r="P239" s="445"/>
      <c r="Q239" s="445"/>
      <c r="R239" s="445"/>
      <c r="S239" s="445"/>
      <c r="T239" s="445"/>
      <c r="U239" s="445"/>
      <c r="V239" s="445"/>
      <c r="W239" s="445"/>
      <c r="X239" s="445"/>
      <c r="Y239" s="445"/>
      <c r="Z239" s="445"/>
    </row>
    <row r="240" spans="1:26" ht="15.6" hidden="1" x14ac:dyDescent="0.3">
      <c r="A240" s="445"/>
      <c r="B240" s="445"/>
      <c r="C240" s="445"/>
      <c r="D240" s="445"/>
      <c r="E240" s="505" t="s">
        <v>657</v>
      </c>
      <c r="F240" s="505" t="s">
        <v>658</v>
      </c>
      <c r="G240" s="445"/>
      <c r="H240" s="445"/>
      <c r="I240" s="445"/>
      <c r="J240" s="445"/>
      <c r="K240" s="445"/>
      <c r="L240" s="445"/>
      <c r="M240" s="445"/>
      <c r="N240" s="445"/>
      <c r="O240" s="445"/>
      <c r="P240" s="445"/>
      <c r="Q240" s="445"/>
      <c r="R240" s="445"/>
      <c r="S240" s="445"/>
      <c r="T240" s="445"/>
      <c r="U240" s="445"/>
      <c r="V240" s="445"/>
      <c r="W240" s="445"/>
      <c r="X240" s="445"/>
      <c r="Y240" s="445"/>
      <c r="Z240" s="445"/>
    </row>
    <row r="241" spans="1:26" ht="15.6" hidden="1" x14ac:dyDescent="0.3">
      <c r="A241" s="445"/>
      <c r="B241" s="445"/>
      <c r="C241" s="445"/>
      <c r="D241" s="445"/>
      <c r="E241" s="505" t="s">
        <v>659</v>
      </c>
      <c r="F241" s="505" t="s">
        <v>660</v>
      </c>
      <c r="G241" s="445"/>
      <c r="H241" s="445"/>
      <c r="I241" s="445"/>
      <c r="J241" s="445"/>
      <c r="K241" s="445"/>
      <c r="L241" s="445"/>
      <c r="M241" s="445"/>
      <c r="N241" s="445"/>
      <c r="O241" s="445"/>
      <c r="P241" s="445"/>
      <c r="Q241" s="445"/>
      <c r="R241" s="445"/>
      <c r="S241" s="445"/>
      <c r="T241" s="445"/>
      <c r="U241" s="445"/>
      <c r="V241" s="445"/>
      <c r="W241" s="445"/>
      <c r="X241" s="445"/>
      <c r="Y241" s="445"/>
      <c r="Z241" s="445"/>
    </row>
    <row r="242" spans="1:26" ht="15.6" hidden="1" x14ac:dyDescent="0.3">
      <c r="A242" s="445"/>
      <c r="B242" s="445"/>
      <c r="C242" s="445"/>
      <c r="D242" s="445"/>
      <c r="E242" s="505" t="s">
        <v>661</v>
      </c>
      <c r="F242" s="505" t="s">
        <v>662</v>
      </c>
      <c r="G242" s="445"/>
      <c r="H242" s="445"/>
      <c r="I242" s="445"/>
      <c r="J242" s="445"/>
      <c r="K242" s="445"/>
      <c r="L242" s="445"/>
      <c r="M242" s="445"/>
      <c r="N242" s="445"/>
      <c r="O242" s="445"/>
      <c r="P242" s="445"/>
      <c r="Q242" s="445"/>
      <c r="R242" s="445"/>
      <c r="S242" s="445"/>
      <c r="T242" s="445"/>
      <c r="U242" s="445"/>
      <c r="V242" s="445"/>
      <c r="W242" s="445"/>
      <c r="X242" s="445"/>
      <c r="Y242" s="445"/>
      <c r="Z242" s="445"/>
    </row>
    <row r="243" spans="1:26" ht="15.6" hidden="1" x14ac:dyDescent="0.3">
      <c r="A243" s="445"/>
      <c r="B243" s="445"/>
      <c r="C243" s="445"/>
      <c r="D243" s="445"/>
      <c r="E243" s="505" t="s">
        <v>663</v>
      </c>
      <c r="F243" s="505" t="s">
        <v>664</v>
      </c>
      <c r="G243" s="445"/>
      <c r="H243" s="445"/>
      <c r="I243" s="445"/>
      <c r="J243" s="445"/>
      <c r="K243" s="445"/>
      <c r="L243" s="445"/>
      <c r="M243" s="445"/>
      <c r="N243" s="445"/>
      <c r="O243" s="445"/>
      <c r="P243" s="445"/>
      <c r="Q243" s="445"/>
      <c r="R243" s="445"/>
      <c r="S243" s="445"/>
      <c r="T243" s="445"/>
      <c r="U243" s="445"/>
      <c r="V243" s="445"/>
      <c r="W243" s="445"/>
      <c r="X243" s="445"/>
      <c r="Y243" s="445"/>
      <c r="Z243" s="445"/>
    </row>
    <row r="244" spans="1:26" ht="15.6" hidden="1" x14ac:dyDescent="0.3">
      <c r="A244" s="445"/>
      <c r="B244" s="445"/>
      <c r="C244" s="445"/>
      <c r="D244" s="445"/>
      <c r="E244" s="505" t="s">
        <v>665</v>
      </c>
      <c r="F244" s="505" t="s">
        <v>666</v>
      </c>
      <c r="G244" s="445"/>
      <c r="H244" s="445"/>
      <c r="I244" s="445"/>
      <c r="J244" s="445"/>
      <c r="K244" s="445"/>
      <c r="L244" s="445"/>
      <c r="M244" s="445"/>
      <c r="N244" s="445"/>
      <c r="O244" s="445"/>
      <c r="P244" s="445"/>
      <c r="Q244" s="445"/>
      <c r="R244" s="445"/>
      <c r="S244" s="445"/>
      <c r="T244" s="445"/>
      <c r="U244" s="445"/>
      <c r="V244" s="445"/>
      <c r="W244" s="445"/>
      <c r="X244" s="445"/>
      <c r="Y244" s="445"/>
      <c r="Z244" s="445"/>
    </row>
    <row r="245" spans="1:26" ht="15.6" hidden="1" x14ac:dyDescent="0.3">
      <c r="A245" s="445"/>
      <c r="B245" s="445"/>
      <c r="C245" s="445"/>
      <c r="D245" s="445"/>
      <c r="E245" s="505" t="s">
        <v>667</v>
      </c>
      <c r="F245" s="505" t="s">
        <v>668</v>
      </c>
      <c r="G245" s="445"/>
      <c r="H245" s="445"/>
      <c r="I245" s="445"/>
      <c r="J245" s="445"/>
      <c r="K245" s="445"/>
      <c r="L245" s="445"/>
      <c r="M245" s="445"/>
      <c r="N245" s="445"/>
      <c r="O245" s="445"/>
      <c r="P245" s="445"/>
      <c r="Q245" s="445"/>
      <c r="R245" s="445"/>
      <c r="S245" s="445"/>
      <c r="T245" s="445"/>
      <c r="U245" s="445"/>
      <c r="V245" s="445"/>
      <c r="W245" s="445"/>
      <c r="X245" s="445"/>
      <c r="Y245" s="445"/>
      <c r="Z245" s="445"/>
    </row>
    <row r="246" spans="1:26" ht="15.6" hidden="1" x14ac:dyDescent="0.3">
      <c r="A246" s="445"/>
      <c r="B246" s="445"/>
      <c r="C246" s="445"/>
      <c r="D246" s="445"/>
      <c r="E246" s="505" t="s">
        <v>669</v>
      </c>
      <c r="F246" s="505" t="s">
        <v>670</v>
      </c>
      <c r="G246" s="445"/>
      <c r="H246" s="445"/>
      <c r="I246" s="445"/>
      <c r="J246" s="445"/>
      <c r="K246" s="445"/>
      <c r="L246" s="445"/>
      <c r="M246" s="445"/>
      <c r="N246" s="445"/>
      <c r="O246" s="445"/>
      <c r="P246" s="445"/>
      <c r="Q246" s="445"/>
      <c r="R246" s="445"/>
      <c r="S246" s="445"/>
      <c r="T246" s="445"/>
      <c r="U246" s="445"/>
      <c r="V246" s="445"/>
      <c r="W246" s="445"/>
      <c r="X246" s="445"/>
      <c r="Y246" s="445"/>
      <c r="Z246" s="445"/>
    </row>
    <row r="247" spans="1:26" ht="15.6" hidden="1" x14ac:dyDescent="0.3">
      <c r="A247" s="445"/>
      <c r="B247" s="445"/>
      <c r="C247" s="445"/>
      <c r="D247" s="445"/>
      <c r="E247" s="505" t="s">
        <v>671</v>
      </c>
      <c r="F247" s="505" t="s">
        <v>672</v>
      </c>
      <c r="G247" s="445"/>
      <c r="H247" s="445"/>
      <c r="I247" s="445"/>
      <c r="J247" s="445"/>
      <c r="K247" s="445"/>
      <c r="L247" s="445"/>
      <c r="M247" s="445"/>
      <c r="N247" s="445"/>
      <c r="O247" s="445"/>
      <c r="P247" s="445"/>
      <c r="Q247" s="445"/>
      <c r="R247" s="445"/>
      <c r="S247" s="445"/>
      <c r="T247" s="445"/>
      <c r="U247" s="445"/>
      <c r="V247" s="445"/>
      <c r="W247" s="445"/>
      <c r="X247" s="445"/>
      <c r="Y247" s="445"/>
      <c r="Z247" s="445"/>
    </row>
    <row r="248" spans="1:26" ht="15.6" hidden="1" x14ac:dyDescent="0.3">
      <c r="A248" s="445"/>
      <c r="B248" s="445"/>
      <c r="C248" s="445"/>
      <c r="D248" s="445"/>
      <c r="E248" s="505" t="s">
        <v>673</v>
      </c>
      <c r="F248" s="505" t="s">
        <v>674</v>
      </c>
      <c r="G248" s="445"/>
      <c r="H248" s="445"/>
      <c r="I248" s="445"/>
      <c r="J248" s="445"/>
      <c r="K248" s="445"/>
      <c r="L248" s="445"/>
      <c r="M248" s="445"/>
      <c r="N248" s="445"/>
      <c r="O248" s="445"/>
      <c r="P248" s="445"/>
      <c r="Q248" s="445"/>
      <c r="R248" s="445"/>
      <c r="S248" s="445"/>
      <c r="T248" s="445"/>
      <c r="U248" s="445"/>
      <c r="V248" s="445"/>
      <c r="W248" s="445"/>
      <c r="X248" s="445"/>
      <c r="Y248" s="445"/>
      <c r="Z248" s="445"/>
    </row>
    <row r="249" spans="1:26" ht="15.6" hidden="1" x14ac:dyDescent="0.3">
      <c r="A249" s="445"/>
      <c r="B249" s="445"/>
      <c r="C249" s="445"/>
      <c r="D249" s="445"/>
      <c r="E249" s="505" t="s">
        <v>675</v>
      </c>
      <c r="F249" s="505" t="s">
        <v>676</v>
      </c>
      <c r="G249" s="445"/>
      <c r="H249" s="445"/>
      <c r="I249" s="445"/>
      <c r="J249" s="445"/>
      <c r="K249" s="445"/>
      <c r="L249" s="445"/>
      <c r="M249" s="445"/>
      <c r="N249" s="445"/>
      <c r="O249" s="445"/>
      <c r="P249" s="445"/>
      <c r="Q249" s="445"/>
      <c r="R249" s="445"/>
      <c r="S249" s="445"/>
      <c r="T249" s="445"/>
      <c r="U249" s="445"/>
      <c r="V249" s="445"/>
      <c r="W249" s="445"/>
      <c r="X249" s="445"/>
      <c r="Y249" s="445"/>
      <c r="Z249" s="445"/>
    </row>
    <row r="250" spans="1:26" ht="15.6" hidden="1" x14ac:dyDescent="0.3">
      <c r="A250" s="445"/>
      <c r="B250" s="445"/>
      <c r="C250" s="445"/>
      <c r="D250" s="445"/>
      <c r="E250" s="505" t="s">
        <v>677</v>
      </c>
      <c r="F250" s="505" t="s">
        <v>678</v>
      </c>
      <c r="G250" s="445"/>
      <c r="H250" s="445"/>
      <c r="I250" s="445"/>
      <c r="J250" s="445"/>
      <c r="K250" s="445"/>
      <c r="L250" s="445"/>
      <c r="M250" s="445"/>
      <c r="N250" s="445"/>
      <c r="O250" s="445"/>
      <c r="P250" s="445"/>
      <c r="Q250" s="445"/>
      <c r="R250" s="445"/>
      <c r="S250" s="445"/>
      <c r="T250" s="445"/>
      <c r="U250" s="445"/>
      <c r="V250" s="445"/>
      <c r="W250" s="445"/>
      <c r="X250" s="445"/>
      <c r="Y250" s="445"/>
      <c r="Z250" s="445"/>
    </row>
    <row r="251" spans="1:26" ht="15.6" hidden="1" x14ac:dyDescent="0.3">
      <c r="A251" s="445"/>
      <c r="B251" s="445"/>
      <c r="C251" s="445"/>
      <c r="D251" s="445"/>
      <c r="E251" s="505" t="s">
        <v>679</v>
      </c>
      <c r="F251" s="505" t="s">
        <v>680</v>
      </c>
      <c r="G251" s="445"/>
      <c r="H251" s="445"/>
      <c r="I251" s="445"/>
      <c r="J251" s="445"/>
      <c r="K251" s="445"/>
      <c r="L251" s="445"/>
      <c r="M251" s="445"/>
      <c r="N251" s="445"/>
      <c r="O251" s="445"/>
      <c r="P251" s="445"/>
      <c r="Q251" s="445"/>
      <c r="R251" s="445"/>
      <c r="S251" s="445"/>
      <c r="T251" s="445"/>
      <c r="U251" s="445"/>
      <c r="V251" s="445"/>
      <c r="W251" s="445"/>
      <c r="X251" s="445"/>
      <c r="Y251" s="445"/>
      <c r="Z251" s="445"/>
    </row>
    <row r="252" spans="1:26" ht="15.6" hidden="1" x14ac:dyDescent="0.3">
      <c r="A252" s="445"/>
      <c r="B252" s="445"/>
      <c r="C252" s="445"/>
      <c r="D252" s="445"/>
      <c r="E252" s="505" t="s">
        <v>681</v>
      </c>
      <c r="F252" s="505" t="s">
        <v>682</v>
      </c>
      <c r="G252" s="445"/>
      <c r="H252" s="445"/>
      <c r="I252" s="445"/>
      <c r="J252" s="445"/>
      <c r="K252" s="445"/>
      <c r="L252" s="445"/>
      <c r="M252" s="445"/>
      <c r="N252" s="445"/>
      <c r="O252" s="445"/>
      <c r="P252" s="445"/>
      <c r="Q252" s="445"/>
      <c r="R252" s="445"/>
      <c r="S252" s="445"/>
      <c r="T252" s="445"/>
      <c r="U252" s="445"/>
      <c r="V252" s="445"/>
      <c r="W252" s="445"/>
      <c r="X252" s="445"/>
      <c r="Y252" s="445"/>
      <c r="Z252" s="445"/>
    </row>
    <row r="253" spans="1:26" ht="15.6" hidden="1" x14ac:dyDescent="0.3">
      <c r="A253" s="445"/>
      <c r="B253" s="445"/>
      <c r="C253" s="445"/>
      <c r="D253" s="445"/>
      <c r="E253" s="505" t="s">
        <v>683</v>
      </c>
      <c r="F253" s="505" t="s">
        <v>684</v>
      </c>
      <c r="G253" s="445"/>
      <c r="H253" s="445"/>
      <c r="I253" s="445"/>
      <c r="J253" s="445"/>
      <c r="K253" s="445"/>
      <c r="L253" s="445"/>
      <c r="M253" s="445"/>
      <c r="N253" s="445"/>
      <c r="O253" s="445"/>
      <c r="P253" s="445"/>
      <c r="Q253" s="445"/>
      <c r="R253" s="445"/>
      <c r="S253" s="445"/>
      <c r="T253" s="445"/>
      <c r="U253" s="445"/>
      <c r="V253" s="445"/>
      <c r="W253" s="445"/>
      <c r="X253" s="445"/>
      <c r="Y253" s="445"/>
      <c r="Z253" s="445"/>
    </row>
    <row r="254" spans="1:26" ht="15.6" hidden="1" x14ac:dyDescent="0.3">
      <c r="A254" s="445"/>
      <c r="B254" s="445"/>
      <c r="C254" s="445"/>
      <c r="D254" s="445"/>
      <c r="E254" s="505" t="s">
        <v>685</v>
      </c>
      <c r="F254" s="505" t="s">
        <v>686</v>
      </c>
      <c r="G254" s="445"/>
      <c r="H254" s="445"/>
      <c r="I254" s="445"/>
      <c r="J254" s="445"/>
      <c r="K254" s="445"/>
      <c r="L254" s="445"/>
      <c r="M254" s="445"/>
      <c r="N254" s="445"/>
      <c r="O254" s="445"/>
      <c r="P254" s="445"/>
      <c r="Q254" s="445"/>
      <c r="R254" s="445"/>
      <c r="S254" s="445"/>
      <c r="T254" s="445"/>
      <c r="U254" s="445"/>
      <c r="V254" s="445"/>
      <c r="W254" s="445"/>
      <c r="X254" s="445"/>
      <c r="Y254" s="445"/>
      <c r="Z254" s="445"/>
    </row>
    <row r="255" spans="1:26" ht="15.6" hidden="1" x14ac:dyDescent="0.3">
      <c r="A255" s="445"/>
      <c r="B255" s="445"/>
      <c r="C255" s="445"/>
      <c r="D255" s="445"/>
      <c r="E255" s="505" t="s">
        <v>687</v>
      </c>
      <c r="F255" s="505" t="s">
        <v>688</v>
      </c>
      <c r="G255" s="445"/>
      <c r="H255" s="445"/>
      <c r="I255" s="445"/>
      <c r="J255" s="445"/>
      <c r="K255" s="445"/>
      <c r="L255" s="445"/>
      <c r="M255" s="445"/>
      <c r="N255" s="445"/>
      <c r="O255" s="445"/>
      <c r="P255" s="445"/>
      <c r="Q255" s="445"/>
      <c r="R255" s="445"/>
      <c r="S255" s="445"/>
      <c r="T255" s="445"/>
      <c r="U255" s="445"/>
      <c r="V255" s="445"/>
      <c r="W255" s="445"/>
      <c r="X255" s="445"/>
      <c r="Y255" s="445"/>
      <c r="Z255" s="445"/>
    </row>
    <row r="256" spans="1:26" ht="15.6" hidden="1" x14ac:dyDescent="0.3">
      <c r="A256" s="445"/>
      <c r="B256" s="445"/>
      <c r="C256" s="445"/>
      <c r="D256" s="445"/>
      <c r="E256" s="505" t="s">
        <v>689</v>
      </c>
      <c r="F256" s="505" t="s">
        <v>690</v>
      </c>
      <c r="G256" s="445"/>
      <c r="H256" s="445"/>
      <c r="I256" s="445"/>
      <c r="J256" s="445"/>
      <c r="K256" s="445"/>
      <c r="L256" s="445"/>
      <c r="M256" s="445"/>
      <c r="N256" s="445"/>
      <c r="O256" s="445"/>
      <c r="P256" s="445"/>
      <c r="Q256" s="445"/>
      <c r="R256" s="445"/>
      <c r="S256" s="445"/>
      <c r="T256" s="445"/>
      <c r="U256" s="445"/>
      <c r="V256" s="445"/>
      <c r="W256" s="445"/>
      <c r="X256" s="445"/>
      <c r="Y256" s="445"/>
      <c r="Z256" s="445"/>
    </row>
    <row r="257" spans="1:26" ht="15.6" hidden="1" x14ac:dyDescent="0.3">
      <c r="A257" s="445"/>
      <c r="B257" s="445"/>
      <c r="C257" s="445"/>
      <c r="D257" s="445"/>
      <c r="E257" s="505" t="s">
        <v>691</v>
      </c>
      <c r="F257" s="505" t="s">
        <v>692</v>
      </c>
      <c r="G257" s="445"/>
      <c r="H257" s="445"/>
      <c r="I257" s="445"/>
      <c r="J257" s="445"/>
      <c r="K257" s="445"/>
      <c r="L257" s="445"/>
      <c r="M257" s="445"/>
      <c r="N257" s="445"/>
      <c r="O257" s="445"/>
      <c r="P257" s="445"/>
      <c r="Q257" s="445"/>
      <c r="R257" s="445"/>
      <c r="S257" s="445"/>
      <c r="T257" s="445"/>
      <c r="U257" s="445"/>
      <c r="V257" s="445"/>
      <c r="W257" s="445"/>
      <c r="X257" s="445"/>
      <c r="Y257" s="445"/>
      <c r="Z257" s="445"/>
    </row>
    <row r="258" spans="1:26" ht="15.6" hidden="1" x14ac:dyDescent="0.3">
      <c r="A258" s="445"/>
      <c r="B258" s="445"/>
      <c r="C258" s="445"/>
      <c r="D258" s="445"/>
      <c r="E258" s="505" t="s">
        <v>693</v>
      </c>
      <c r="F258" s="505" t="s">
        <v>694</v>
      </c>
      <c r="G258" s="445"/>
      <c r="H258" s="445"/>
      <c r="I258" s="445"/>
      <c r="J258" s="445"/>
      <c r="K258" s="445"/>
      <c r="L258" s="445"/>
      <c r="M258" s="445"/>
      <c r="N258" s="445"/>
      <c r="O258" s="445"/>
      <c r="P258" s="445"/>
      <c r="Q258" s="445"/>
      <c r="R258" s="445"/>
      <c r="S258" s="445"/>
      <c r="T258" s="445"/>
      <c r="U258" s="445"/>
      <c r="V258" s="445"/>
      <c r="W258" s="445"/>
      <c r="X258" s="445"/>
      <c r="Y258" s="445"/>
      <c r="Z258" s="445"/>
    </row>
    <row r="259" spans="1:26" ht="15.6" hidden="1" x14ac:dyDescent="0.3">
      <c r="A259" s="445"/>
      <c r="B259" s="445"/>
      <c r="C259" s="445"/>
      <c r="D259" s="445"/>
      <c r="E259" s="505" t="s">
        <v>695</v>
      </c>
      <c r="F259" s="505" t="s">
        <v>696</v>
      </c>
      <c r="G259" s="445"/>
      <c r="H259" s="445"/>
      <c r="I259" s="445"/>
      <c r="J259" s="445"/>
      <c r="K259" s="445"/>
      <c r="L259" s="445"/>
      <c r="M259" s="445"/>
      <c r="N259" s="445"/>
      <c r="O259" s="445"/>
      <c r="P259" s="445"/>
      <c r="Q259" s="445"/>
      <c r="R259" s="445"/>
      <c r="S259" s="445"/>
      <c r="T259" s="445"/>
      <c r="U259" s="445"/>
      <c r="V259" s="445"/>
      <c r="W259" s="445"/>
      <c r="X259" s="445"/>
      <c r="Y259" s="445"/>
      <c r="Z259" s="445"/>
    </row>
    <row r="260" spans="1:26" ht="15.6" hidden="1" x14ac:dyDescent="0.3">
      <c r="A260" s="445"/>
      <c r="B260" s="445"/>
      <c r="C260" s="445"/>
      <c r="D260" s="445"/>
      <c r="E260" s="505" t="s">
        <v>697</v>
      </c>
      <c r="F260" s="505" t="s">
        <v>698</v>
      </c>
      <c r="G260" s="445"/>
      <c r="H260" s="445"/>
      <c r="I260" s="445"/>
      <c r="J260" s="445"/>
      <c r="K260" s="445"/>
      <c r="L260" s="445"/>
      <c r="M260" s="445"/>
      <c r="N260" s="445"/>
      <c r="O260" s="445"/>
      <c r="P260" s="445"/>
      <c r="Q260" s="445"/>
      <c r="R260" s="445"/>
      <c r="S260" s="445"/>
      <c r="T260" s="445"/>
      <c r="U260" s="445"/>
      <c r="V260" s="445"/>
      <c r="W260" s="445"/>
      <c r="X260" s="445"/>
      <c r="Y260" s="445"/>
      <c r="Z260" s="445"/>
    </row>
    <row r="261" spans="1:26" ht="15.6" hidden="1" x14ac:dyDescent="0.3">
      <c r="A261" s="445"/>
      <c r="B261" s="445"/>
      <c r="C261" s="445"/>
      <c r="D261" s="445"/>
      <c r="E261" s="505" t="s">
        <v>699</v>
      </c>
      <c r="F261" s="505" t="s">
        <v>700</v>
      </c>
      <c r="G261" s="445"/>
      <c r="H261" s="445"/>
      <c r="I261" s="445"/>
      <c r="J261" s="445"/>
      <c r="K261" s="445"/>
      <c r="L261" s="445"/>
      <c r="M261" s="445"/>
      <c r="N261" s="445"/>
      <c r="O261" s="445"/>
      <c r="P261" s="445"/>
      <c r="Q261" s="445"/>
      <c r="R261" s="445"/>
      <c r="S261" s="445"/>
      <c r="T261" s="445"/>
      <c r="U261" s="445"/>
      <c r="V261" s="445"/>
      <c r="W261" s="445"/>
      <c r="X261" s="445"/>
      <c r="Y261" s="445"/>
      <c r="Z261" s="445"/>
    </row>
    <row r="262" spans="1:26" ht="15.6" hidden="1" x14ac:dyDescent="0.3">
      <c r="A262" s="445"/>
      <c r="B262" s="445"/>
      <c r="C262" s="445"/>
      <c r="D262" s="445"/>
      <c r="E262" s="505" t="s">
        <v>701</v>
      </c>
      <c r="F262" s="505" t="s">
        <v>702</v>
      </c>
      <c r="G262" s="445"/>
      <c r="H262" s="445"/>
      <c r="I262" s="445"/>
      <c r="J262" s="445"/>
      <c r="K262" s="445"/>
      <c r="L262" s="445"/>
      <c r="M262" s="445"/>
      <c r="N262" s="445"/>
      <c r="O262" s="445"/>
      <c r="P262" s="445"/>
      <c r="Q262" s="445"/>
      <c r="R262" s="445"/>
      <c r="S262" s="445"/>
      <c r="T262" s="445"/>
      <c r="U262" s="445"/>
      <c r="V262" s="445"/>
      <c r="W262" s="445"/>
      <c r="X262" s="445"/>
      <c r="Y262" s="445"/>
      <c r="Z262" s="445"/>
    </row>
    <row r="263" spans="1:26" ht="15.6" hidden="1" x14ac:dyDescent="0.3">
      <c r="A263" s="445"/>
      <c r="B263" s="445"/>
      <c r="C263" s="445"/>
      <c r="D263" s="445"/>
      <c r="E263" s="505" t="s">
        <v>703</v>
      </c>
      <c r="F263" s="505" t="s">
        <v>704</v>
      </c>
      <c r="G263" s="445"/>
      <c r="H263" s="445"/>
      <c r="I263" s="445"/>
      <c r="J263" s="445"/>
      <c r="K263" s="445"/>
      <c r="L263" s="445"/>
      <c r="M263" s="445"/>
      <c r="N263" s="445"/>
      <c r="O263" s="445"/>
      <c r="P263" s="445"/>
      <c r="Q263" s="445"/>
      <c r="R263" s="445"/>
      <c r="S263" s="445"/>
      <c r="T263" s="445"/>
      <c r="U263" s="445"/>
      <c r="V263" s="445"/>
      <c r="W263" s="445"/>
      <c r="X263" s="445"/>
      <c r="Y263" s="445"/>
      <c r="Z263" s="445"/>
    </row>
    <row r="264" spans="1:26" ht="15.6" hidden="1" x14ac:dyDescent="0.3">
      <c r="A264" s="445"/>
      <c r="B264" s="445"/>
      <c r="C264" s="445"/>
      <c r="D264" s="445"/>
      <c r="E264" s="505" t="s">
        <v>705</v>
      </c>
      <c r="F264" s="505" t="s">
        <v>706</v>
      </c>
      <c r="G264" s="445"/>
      <c r="H264" s="445"/>
      <c r="I264" s="445"/>
      <c r="J264" s="445"/>
      <c r="K264" s="445"/>
      <c r="L264" s="445"/>
      <c r="M264" s="445"/>
      <c r="N264" s="445"/>
      <c r="O264" s="445"/>
      <c r="P264" s="445"/>
      <c r="Q264" s="445"/>
      <c r="R264" s="445"/>
      <c r="S264" s="445"/>
      <c r="T264" s="445"/>
      <c r="U264" s="445"/>
      <c r="V264" s="445"/>
      <c r="W264" s="445"/>
      <c r="X264" s="445"/>
      <c r="Y264" s="445"/>
      <c r="Z264" s="445"/>
    </row>
    <row r="265" spans="1:26" ht="15.6" hidden="1" x14ac:dyDescent="0.3">
      <c r="A265" s="445"/>
      <c r="B265" s="445"/>
      <c r="C265" s="445"/>
      <c r="D265" s="445"/>
      <c r="E265" s="505" t="s">
        <v>707</v>
      </c>
      <c r="F265" s="505" t="s">
        <v>708</v>
      </c>
      <c r="G265" s="445"/>
      <c r="H265" s="445"/>
      <c r="I265" s="445"/>
      <c r="J265" s="445"/>
      <c r="K265" s="445"/>
      <c r="L265" s="445"/>
      <c r="M265" s="445"/>
      <c r="N265" s="445"/>
      <c r="O265" s="445"/>
      <c r="P265" s="445"/>
      <c r="Q265" s="445"/>
      <c r="R265" s="445"/>
      <c r="S265" s="445"/>
      <c r="T265" s="445"/>
      <c r="U265" s="445"/>
      <c r="V265" s="445"/>
      <c r="W265" s="445"/>
      <c r="X265" s="445"/>
      <c r="Y265" s="445"/>
      <c r="Z265" s="445"/>
    </row>
    <row r="266" spans="1:26" ht="15.6" hidden="1" x14ac:dyDescent="0.3">
      <c r="A266" s="445"/>
      <c r="B266" s="445"/>
      <c r="C266" s="445"/>
      <c r="D266" s="445"/>
      <c r="E266" s="505" t="s">
        <v>709</v>
      </c>
      <c r="F266" s="505" t="s">
        <v>710</v>
      </c>
      <c r="G266" s="445"/>
      <c r="H266" s="445"/>
      <c r="I266" s="445"/>
      <c r="J266" s="445"/>
      <c r="K266" s="445"/>
      <c r="L266" s="445"/>
      <c r="M266" s="445"/>
      <c r="N266" s="445"/>
      <c r="O266" s="445"/>
      <c r="P266" s="445"/>
      <c r="Q266" s="445"/>
      <c r="R266" s="445"/>
      <c r="S266" s="445"/>
      <c r="T266" s="445"/>
      <c r="U266" s="445"/>
      <c r="V266" s="445"/>
      <c r="W266" s="445"/>
      <c r="X266" s="445"/>
      <c r="Y266" s="445"/>
      <c r="Z266" s="445"/>
    </row>
    <row r="267" spans="1:26" ht="15.6" hidden="1" x14ac:dyDescent="0.3">
      <c r="A267" s="445"/>
      <c r="B267" s="445"/>
      <c r="C267" s="445"/>
      <c r="D267" s="445"/>
      <c r="E267" s="505" t="s">
        <v>280</v>
      </c>
      <c r="F267" s="505" t="s">
        <v>281</v>
      </c>
      <c r="G267" s="445"/>
      <c r="H267" s="445"/>
      <c r="I267" s="445"/>
      <c r="J267" s="445"/>
      <c r="K267" s="445"/>
      <c r="L267" s="445"/>
      <c r="M267" s="445"/>
      <c r="N267" s="445"/>
      <c r="O267" s="445"/>
      <c r="P267" s="445"/>
      <c r="Q267" s="445"/>
      <c r="R267" s="445"/>
      <c r="S267" s="445"/>
      <c r="T267" s="445"/>
      <c r="U267" s="445"/>
      <c r="V267" s="445"/>
      <c r="W267" s="445"/>
      <c r="X267" s="445"/>
      <c r="Y267" s="445"/>
      <c r="Z267" s="445"/>
    </row>
    <row r="268" spans="1:26" ht="15.6" hidden="1" x14ac:dyDescent="0.3">
      <c r="A268" s="445"/>
      <c r="B268" s="445"/>
      <c r="C268" s="445"/>
      <c r="D268" s="445"/>
      <c r="E268" s="505" t="s">
        <v>711</v>
      </c>
      <c r="F268" s="505" t="s">
        <v>712</v>
      </c>
      <c r="G268" s="445"/>
      <c r="H268" s="445"/>
      <c r="I268" s="445"/>
      <c r="J268" s="445"/>
      <c r="K268" s="445"/>
      <c r="L268" s="445"/>
      <c r="M268" s="445"/>
      <c r="N268" s="445"/>
      <c r="O268" s="445"/>
      <c r="P268" s="445"/>
      <c r="Q268" s="445"/>
      <c r="R268" s="445"/>
      <c r="S268" s="445"/>
      <c r="T268" s="445"/>
      <c r="U268" s="445"/>
      <c r="V268" s="445"/>
      <c r="W268" s="445"/>
      <c r="X268" s="445"/>
      <c r="Y268" s="445"/>
      <c r="Z268" s="445"/>
    </row>
    <row r="269" spans="1:26" ht="15.6" hidden="1" x14ac:dyDescent="0.3">
      <c r="A269" s="445"/>
      <c r="B269" s="445"/>
      <c r="C269" s="445"/>
      <c r="D269" s="445"/>
      <c r="E269" s="505" t="s">
        <v>713</v>
      </c>
      <c r="F269" s="505" t="s">
        <v>714</v>
      </c>
      <c r="G269" s="445"/>
      <c r="H269" s="445"/>
      <c r="I269" s="445"/>
      <c r="J269" s="445"/>
      <c r="K269" s="445"/>
      <c r="L269" s="445"/>
      <c r="M269" s="445"/>
      <c r="N269" s="445"/>
      <c r="O269" s="445"/>
      <c r="P269" s="445"/>
      <c r="Q269" s="445"/>
      <c r="R269" s="445"/>
      <c r="S269" s="445"/>
      <c r="T269" s="445"/>
      <c r="U269" s="445"/>
      <c r="V269" s="445"/>
      <c r="W269" s="445"/>
      <c r="X269" s="445"/>
      <c r="Y269" s="445"/>
      <c r="Z269" s="445"/>
    </row>
    <row r="270" spans="1:26" ht="15.6" hidden="1" x14ac:dyDescent="0.3">
      <c r="A270" s="445"/>
      <c r="B270" s="445"/>
      <c r="C270" s="445"/>
      <c r="D270" s="445"/>
      <c r="E270" s="505" t="s">
        <v>715</v>
      </c>
      <c r="F270" s="505" t="s">
        <v>716</v>
      </c>
      <c r="G270" s="445"/>
      <c r="H270" s="445"/>
      <c r="I270" s="445"/>
      <c r="J270" s="445"/>
      <c r="K270" s="445"/>
      <c r="L270" s="445"/>
      <c r="M270" s="445"/>
      <c r="N270" s="445"/>
      <c r="O270" s="445"/>
      <c r="P270" s="445"/>
      <c r="Q270" s="445"/>
      <c r="R270" s="445"/>
      <c r="S270" s="445"/>
      <c r="T270" s="445"/>
      <c r="U270" s="445"/>
      <c r="V270" s="445"/>
      <c r="W270" s="445"/>
      <c r="X270" s="445"/>
      <c r="Y270" s="445"/>
      <c r="Z270" s="445"/>
    </row>
    <row r="271" spans="1:26" ht="15.6" hidden="1" x14ac:dyDescent="0.3">
      <c r="A271" s="445"/>
      <c r="B271" s="445"/>
      <c r="C271" s="445"/>
      <c r="D271" s="445"/>
      <c r="E271" s="505" t="s">
        <v>717</v>
      </c>
      <c r="F271" s="505" t="s">
        <v>718</v>
      </c>
      <c r="G271" s="445"/>
      <c r="H271" s="445"/>
      <c r="I271" s="445"/>
      <c r="J271" s="445"/>
      <c r="K271" s="445"/>
      <c r="L271" s="445"/>
      <c r="M271" s="445"/>
      <c r="N271" s="445"/>
      <c r="O271" s="445"/>
      <c r="P271" s="445"/>
      <c r="Q271" s="445"/>
      <c r="R271" s="445"/>
      <c r="S271" s="445"/>
      <c r="T271" s="445"/>
      <c r="U271" s="445"/>
      <c r="V271" s="445"/>
      <c r="W271" s="445"/>
      <c r="X271" s="445"/>
      <c r="Y271" s="445"/>
      <c r="Z271" s="445"/>
    </row>
    <row r="272" spans="1:26" ht="15.6" hidden="1" x14ac:dyDescent="0.3">
      <c r="A272" s="445"/>
      <c r="B272" s="445"/>
      <c r="C272" s="445"/>
      <c r="D272" s="445"/>
      <c r="E272" s="505" t="s">
        <v>719</v>
      </c>
      <c r="F272" s="505" t="s">
        <v>720</v>
      </c>
      <c r="G272" s="445"/>
      <c r="H272" s="445"/>
      <c r="I272" s="445"/>
      <c r="J272" s="445"/>
      <c r="K272" s="445"/>
      <c r="L272" s="445"/>
      <c r="M272" s="445"/>
      <c r="N272" s="445"/>
      <c r="O272" s="445"/>
      <c r="P272" s="445"/>
      <c r="Q272" s="445"/>
      <c r="R272" s="445"/>
      <c r="S272" s="445"/>
      <c r="T272" s="445"/>
      <c r="U272" s="445"/>
      <c r="V272" s="445"/>
      <c r="W272" s="445"/>
      <c r="X272" s="445"/>
      <c r="Y272" s="445"/>
      <c r="Z272" s="445"/>
    </row>
    <row r="273" spans="1:26" ht="15.6" hidden="1" x14ac:dyDescent="0.3">
      <c r="A273" s="445"/>
      <c r="B273" s="445"/>
      <c r="C273" s="445"/>
      <c r="D273" s="445"/>
      <c r="E273" s="505" t="s">
        <v>721</v>
      </c>
      <c r="F273" s="505" t="s">
        <v>722</v>
      </c>
      <c r="G273" s="445"/>
      <c r="H273" s="445"/>
      <c r="I273" s="445"/>
      <c r="J273" s="445"/>
      <c r="K273" s="445"/>
      <c r="L273" s="445"/>
      <c r="M273" s="445"/>
      <c r="N273" s="445"/>
      <c r="O273" s="445"/>
      <c r="P273" s="445"/>
      <c r="Q273" s="445"/>
      <c r="R273" s="445"/>
      <c r="S273" s="445"/>
      <c r="T273" s="445"/>
      <c r="U273" s="445"/>
      <c r="V273" s="445"/>
      <c r="W273" s="445"/>
      <c r="X273" s="445"/>
      <c r="Y273" s="445"/>
      <c r="Z273" s="445"/>
    </row>
    <row r="274" spans="1:26" ht="15.6" hidden="1" x14ac:dyDescent="0.3">
      <c r="A274" s="445"/>
      <c r="B274" s="445"/>
      <c r="C274" s="445"/>
      <c r="D274" s="445"/>
      <c r="E274" s="505" t="s">
        <v>723</v>
      </c>
      <c r="F274" s="505" t="s">
        <v>724</v>
      </c>
      <c r="G274" s="445"/>
      <c r="H274" s="445"/>
      <c r="I274" s="445"/>
      <c r="J274" s="445"/>
      <c r="K274" s="445"/>
      <c r="L274" s="445"/>
      <c r="M274" s="445"/>
      <c r="N274" s="445"/>
      <c r="O274" s="445"/>
      <c r="P274" s="445"/>
      <c r="Q274" s="445"/>
      <c r="R274" s="445"/>
      <c r="S274" s="445"/>
      <c r="T274" s="445"/>
      <c r="U274" s="445"/>
      <c r="V274" s="445"/>
      <c r="W274" s="445"/>
      <c r="X274" s="445"/>
      <c r="Y274" s="445"/>
      <c r="Z274" s="445"/>
    </row>
    <row r="275" spans="1:26" ht="15.6" hidden="1" x14ac:dyDescent="0.3">
      <c r="A275" s="445"/>
      <c r="B275" s="445"/>
      <c r="C275" s="445"/>
      <c r="D275" s="445"/>
      <c r="E275" s="505" t="s">
        <v>725</v>
      </c>
      <c r="F275" s="505" t="s">
        <v>726</v>
      </c>
      <c r="G275" s="445"/>
      <c r="H275" s="445"/>
      <c r="I275" s="445"/>
      <c r="J275" s="445"/>
      <c r="K275" s="445"/>
      <c r="L275" s="445"/>
      <c r="M275" s="445"/>
      <c r="N275" s="445"/>
      <c r="O275" s="445"/>
      <c r="P275" s="445"/>
      <c r="Q275" s="445"/>
      <c r="R275" s="445"/>
      <c r="S275" s="445"/>
      <c r="T275" s="445"/>
      <c r="U275" s="445"/>
      <c r="V275" s="445"/>
      <c r="W275" s="445"/>
      <c r="X275" s="445"/>
      <c r="Y275" s="445"/>
      <c r="Z275" s="445"/>
    </row>
    <row r="276" spans="1:26" ht="15.6" hidden="1" x14ac:dyDescent="0.3">
      <c r="A276" s="445"/>
      <c r="B276" s="445"/>
      <c r="C276" s="445"/>
      <c r="D276" s="445"/>
      <c r="E276" s="505" t="s">
        <v>727</v>
      </c>
      <c r="F276" s="505" t="s">
        <v>728</v>
      </c>
      <c r="G276" s="445"/>
      <c r="H276" s="445"/>
      <c r="I276" s="445"/>
      <c r="J276" s="445"/>
      <c r="K276" s="445"/>
      <c r="L276" s="445"/>
      <c r="M276" s="445"/>
      <c r="N276" s="445"/>
      <c r="O276" s="445"/>
      <c r="P276" s="445"/>
      <c r="Q276" s="445"/>
      <c r="R276" s="445"/>
      <c r="S276" s="445"/>
      <c r="T276" s="445"/>
      <c r="U276" s="445"/>
      <c r="V276" s="445"/>
      <c r="W276" s="445"/>
      <c r="X276" s="445"/>
      <c r="Y276" s="445"/>
      <c r="Z276" s="445"/>
    </row>
    <row r="277" spans="1:26" ht="15.6" hidden="1" x14ac:dyDescent="0.3">
      <c r="A277" s="445"/>
      <c r="B277" s="445"/>
      <c r="C277" s="445"/>
      <c r="D277" s="445"/>
      <c r="E277" s="505" t="s">
        <v>729</v>
      </c>
      <c r="F277" s="505" t="s">
        <v>730</v>
      </c>
      <c r="G277" s="445"/>
      <c r="H277" s="445"/>
      <c r="I277" s="445"/>
      <c r="J277" s="445"/>
      <c r="K277" s="445"/>
      <c r="L277" s="445"/>
      <c r="M277" s="445"/>
      <c r="N277" s="445"/>
      <c r="O277" s="445"/>
      <c r="P277" s="445"/>
      <c r="Q277" s="445"/>
      <c r="R277" s="445"/>
      <c r="S277" s="445"/>
      <c r="T277" s="445"/>
      <c r="U277" s="445"/>
      <c r="V277" s="445"/>
      <c r="W277" s="445"/>
      <c r="X277" s="445"/>
      <c r="Y277" s="445"/>
      <c r="Z277" s="445"/>
    </row>
    <row r="278" spans="1:26" ht="15.6" hidden="1" x14ac:dyDescent="0.3">
      <c r="A278" s="445"/>
      <c r="B278" s="445"/>
      <c r="C278" s="445"/>
      <c r="D278" s="445"/>
      <c r="E278" s="505" t="s">
        <v>731</v>
      </c>
      <c r="F278" s="505" t="s">
        <v>732</v>
      </c>
      <c r="G278" s="445"/>
      <c r="H278" s="445"/>
      <c r="I278" s="445"/>
      <c r="J278" s="445"/>
      <c r="K278" s="445"/>
      <c r="L278" s="445"/>
      <c r="M278" s="445"/>
      <c r="N278" s="445"/>
      <c r="O278" s="445"/>
      <c r="P278" s="445"/>
      <c r="Q278" s="445"/>
      <c r="R278" s="445"/>
      <c r="S278" s="445"/>
      <c r="T278" s="445"/>
      <c r="U278" s="445"/>
      <c r="V278" s="445"/>
      <c r="W278" s="445"/>
      <c r="X278" s="445"/>
      <c r="Y278" s="445"/>
      <c r="Z278" s="445"/>
    </row>
    <row r="279" spans="1:26" ht="15.6" hidden="1" x14ac:dyDescent="0.3">
      <c r="A279" s="445"/>
      <c r="B279" s="445"/>
      <c r="C279" s="445"/>
      <c r="D279" s="445"/>
      <c r="E279" s="505" t="s">
        <v>733</v>
      </c>
      <c r="F279" s="505" t="s">
        <v>734</v>
      </c>
      <c r="G279" s="445"/>
      <c r="H279" s="445"/>
      <c r="I279" s="445"/>
      <c r="J279" s="445"/>
      <c r="K279" s="445"/>
      <c r="L279" s="445"/>
      <c r="M279" s="445"/>
      <c r="N279" s="445"/>
      <c r="O279" s="445"/>
      <c r="P279" s="445"/>
      <c r="Q279" s="445"/>
      <c r="R279" s="445"/>
      <c r="S279" s="445"/>
      <c r="T279" s="445"/>
      <c r="U279" s="445"/>
      <c r="V279" s="445"/>
      <c r="W279" s="445"/>
      <c r="X279" s="445"/>
      <c r="Y279" s="445"/>
      <c r="Z279" s="445"/>
    </row>
    <row r="280" spans="1:26" ht="15.6" hidden="1" x14ac:dyDescent="0.3">
      <c r="A280" s="445"/>
      <c r="B280" s="445"/>
      <c r="C280" s="445"/>
      <c r="D280" s="445"/>
      <c r="E280" s="505" t="s">
        <v>735</v>
      </c>
      <c r="F280" s="505" t="s">
        <v>736</v>
      </c>
      <c r="G280" s="445"/>
      <c r="H280" s="445"/>
      <c r="I280" s="445"/>
      <c r="J280" s="445"/>
      <c r="K280" s="445"/>
      <c r="L280" s="445"/>
      <c r="M280" s="445"/>
      <c r="N280" s="445"/>
      <c r="O280" s="445"/>
      <c r="P280" s="445"/>
      <c r="Q280" s="445"/>
      <c r="R280" s="445"/>
      <c r="S280" s="445"/>
      <c r="T280" s="445"/>
      <c r="U280" s="445"/>
      <c r="V280" s="445"/>
      <c r="W280" s="445"/>
      <c r="X280" s="445"/>
      <c r="Y280" s="445"/>
      <c r="Z280" s="445"/>
    </row>
    <row r="281" spans="1:26" ht="15.6" hidden="1" x14ac:dyDescent="0.3">
      <c r="A281" s="445"/>
      <c r="B281" s="445"/>
      <c r="C281" s="445"/>
      <c r="D281" s="445"/>
      <c r="E281" s="505" t="s">
        <v>737</v>
      </c>
      <c r="F281" s="505" t="s">
        <v>738</v>
      </c>
      <c r="G281" s="445"/>
      <c r="H281" s="445"/>
      <c r="I281" s="445"/>
      <c r="J281" s="445"/>
      <c r="K281" s="445"/>
      <c r="L281" s="445"/>
      <c r="M281" s="445"/>
      <c r="N281" s="445"/>
      <c r="O281" s="445"/>
      <c r="P281" s="445"/>
      <c r="Q281" s="445"/>
      <c r="R281" s="445"/>
      <c r="S281" s="445"/>
      <c r="T281" s="445"/>
      <c r="U281" s="445"/>
      <c r="V281" s="445"/>
      <c r="W281" s="445"/>
      <c r="X281" s="445"/>
      <c r="Y281" s="445"/>
      <c r="Z281" s="445"/>
    </row>
    <row r="282" spans="1:26" ht="15.6" hidden="1" x14ac:dyDescent="0.3">
      <c r="A282" s="445"/>
      <c r="B282" s="445"/>
      <c r="C282" s="445"/>
      <c r="D282" s="445"/>
      <c r="E282" s="505" t="s">
        <v>739</v>
      </c>
      <c r="F282" s="505" t="s">
        <v>740</v>
      </c>
      <c r="G282" s="445"/>
      <c r="H282" s="445"/>
      <c r="I282" s="445"/>
      <c r="J282" s="445"/>
      <c r="K282" s="445"/>
      <c r="L282" s="445"/>
      <c r="M282" s="445"/>
      <c r="N282" s="445"/>
      <c r="O282" s="445"/>
      <c r="P282" s="445"/>
      <c r="Q282" s="445"/>
      <c r="R282" s="445"/>
      <c r="S282" s="445"/>
      <c r="T282" s="445"/>
      <c r="U282" s="445"/>
      <c r="V282" s="445"/>
      <c r="W282" s="445"/>
      <c r="X282" s="445"/>
      <c r="Y282" s="445"/>
      <c r="Z282" s="445"/>
    </row>
    <row r="283" spans="1:26" ht="15.6" hidden="1" x14ac:dyDescent="0.3">
      <c r="A283" s="445"/>
      <c r="B283" s="445"/>
      <c r="C283" s="445"/>
      <c r="D283" s="445"/>
      <c r="E283" s="505" t="s">
        <v>741</v>
      </c>
      <c r="F283" s="505" t="s">
        <v>742</v>
      </c>
      <c r="G283" s="445"/>
      <c r="H283" s="445"/>
      <c r="I283" s="445"/>
      <c r="J283" s="445"/>
      <c r="K283" s="445"/>
      <c r="L283" s="445"/>
      <c r="M283" s="445"/>
      <c r="N283" s="445"/>
      <c r="O283" s="445"/>
      <c r="P283" s="445"/>
      <c r="Q283" s="445"/>
      <c r="R283" s="445"/>
      <c r="S283" s="445"/>
      <c r="T283" s="445"/>
      <c r="U283" s="445"/>
      <c r="V283" s="445"/>
      <c r="W283" s="445"/>
      <c r="X283" s="445"/>
      <c r="Y283" s="445"/>
      <c r="Z283" s="445"/>
    </row>
    <row r="284" spans="1:26" ht="15.6" hidden="1" x14ac:dyDescent="0.3">
      <c r="A284" s="445"/>
      <c r="B284" s="445"/>
      <c r="C284" s="445"/>
      <c r="D284" s="445"/>
      <c r="E284" s="505" t="s">
        <v>743</v>
      </c>
      <c r="F284" s="505" t="s">
        <v>744</v>
      </c>
      <c r="G284" s="445"/>
      <c r="H284" s="445"/>
      <c r="I284" s="445"/>
      <c r="J284" s="445"/>
      <c r="K284" s="445"/>
      <c r="L284" s="445"/>
      <c r="M284" s="445"/>
      <c r="N284" s="445"/>
      <c r="O284" s="445"/>
      <c r="P284" s="445"/>
      <c r="Q284" s="445"/>
      <c r="R284" s="445"/>
      <c r="S284" s="445"/>
      <c r="T284" s="445"/>
      <c r="U284" s="445"/>
      <c r="V284" s="445"/>
      <c r="W284" s="445"/>
      <c r="X284" s="445"/>
      <c r="Y284" s="445"/>
      <c r="Z284" s="445"/>
    </row>
    <row r="285" spans="1:26" ht="15.6" hidden="1" x14ac:dyDescent="0.3">
      <c r="A285" s="445"/>
      <c r="B285" s="445"/>
      <c r="C285" s="445"/>
      <c r="D285" s="445"/>
      <c r="E285" s="505" t="s">
        <v>745</v>
      </c>
      <c r="F285" s="505" t="s">
        <v>746</v>
      </c>
      <c r="G285" s="445"/>
      <c r="H285" s="445"/>
      <c r="I285" s="445"/>
      <c r="J285" s="445"/>
      <c r="K285" s="445"/>
      <c r="L285" s="445"/>
      <c r="M285" s="445"/>
      <c r="N285" s="445"/>
      <c r="O285" s="445"/>
      <c r="P285" s="445"/>
      <c r="Q285" s="445"/>
      <c r="R285" s="445"/>
      <c r="S285" s="445"/>
      <c r="T285" s="445"/>
      <c r="U285" s="445"/>
      <c r="V285" s="445"/>
      <c r="W285" s="445"/>
      <c r="X285" s="445"/>
      <c r="Y285" s="445"/>
      <c r="Z285" s="445"/>
    </row>
    <row r="286" spans="1:26" ht="15.6" hidden="1" x14ac:dyDescent="0.3">
      <c r="A286" s="445"/>
      <c r="B286" s="445"/>
      <c r="C286" s="445"/>
      <c r="D286" s="445"/>
      <c r="E286" s="505" t="s">
        <v>747</v>
      </c>
      <c r="F286" s="505" t="s">
        <v>748</v>
      </c>
      <c r="G286" s="445"/>
      <c r="H286" s="445"/>
      <c r="I286" s="445"/>
      <c r="J286" s="445"/>
      <c r="K286" s="445"/>
      <c r="L286" s="445"/>
      <c r="M286" s="445"/>
      <c r="N286" s="445"/>
      <c r="O286" s="445"/>
      <c r="P286" s="445"/>
      <c r="Q286" s="445"/>
      <c r="R286" s="445"/>
      <c r="S286" s="445"/>
      <c r="T286" s="445"/>
      <c r="U286" s="445"/>
      <c r="V286" s="445"/>
      <c r="W286" s="445"/>
      <c r="X286" s="445"/>
      <c r="Y286" s="445"/>
      <c r="Z286" s="445"/>
    </row>
    <row r="287" spans="1:26" ht="15.6" hidden="1" x14ac:dyDescent="0.3">
      <c r="A287" s="445"/>
      <c r="B287" s="445"/>
      <c r="C287" s="445"/>
      <c r="D287" s="445"/>
      <c r="E287" s="505" t="s">
        <v>749</v>
      </c>
      <c r="F287" s="505" t="s">
        <v>750</v>
      </c>
      <c r="G287" s="445"/>
      <c r="H287" s="445"/>
      <c r="I287" s="445"/>
      <c r="J287" s="445"/>
      <c r="K287" s="445"/>
      <c r="L287" s="445"/>
      <c r="M287" s="445"/>
      <c r="N287" s="445"/>
      <c r="O287" s="445"/>
      <c r="P287" s="445"/>
      <c r="Q287" s="445"/>
      <c r="R287" s="445"/>
      <c r="S287" s="445"/>
      <c r="T287" s="445"/>
      <c r="U287" s="445"/>
      <c r="V287" s="445"/>
      <c r="W287" s="445"/>
      <c r="X287" s="445"/>
      <c r="Y287" s="445"/>
      <c r="Z287" s="445"/>
    </row>
    <row r="288" spans="1:26" ht="15.6" hidden="1" x14ac:dyDescent="0.3">
      <c r="A288" s="445"/>
      <c r="B288" s="445"/>
      <c r="C288" s="445"/>
      <c r="D288" s="445"/>
      <c r="E288" s="505" t="s">
        <v>751</v>
      </c>
      <c r="F288" s="505" t="s">
        <v>752</v>
      </c>
      <c r="G288" s="445"/>
      <c r="H288" s="445"/>
      <c r="I288" s="445"/>
      <c r="J288" s="445"/>
      <c r="K288" s="445"/>
      <c r="L288" s="445"/>
      <c r="M288" s="445"/>
      <c r="N288" s="445"/>
      <c r="O288" s="445"/>
      <c r="P288" s="445"/>
      <c r="Q288" s="445"/>
      <c r="R288" s="445"/>
      <c r="S288" s="445"/>
      <c r="T288" s="445"/>
      <c r="U288" s="445"/>
      <c r="V288" s="445"/>
      <c r="W288" s="445"/>
      <c r="X288" s="445"/>
      <c r="Y288" s="445"/>
      <c r="Z288" s="445"/>
    </row>
    <row r="289" spans="1:26" ht="15.6" hidden="1" x14ac:dyDescent="0.3">
      <c r="A289" s="445"/>
      <c r="B289" s="445"/>
      <c r="C289" s="445"/>
      <c r="D289" s="445"/>
      <c r="E289" s="505" t="s">
        <v>753</v>
      </c>
      <c r="F289" s="505" t="s">
        <v>754</v>
      </c>
      <c r="G289" s="445"/>
      <c r="H289" s="445"/>
      <c r="I289" s="445"/>
      <c r="J289" s="445"/>
      <c r="K289" s="445"/>
      <c r="L289" s="445"/>
      <c r="M289" s="445"/>
      <c r="N289" s="445"/>
      <c r="O289" s="445"/>
      <c r="P289" s="445"/>
      <c r="Q289" s="445"/>
      <c r="R289" s="445"/>
      <c r="S289" s="445"/>
      <c r="T289" s="445"/>
      <c r="U289" s="445"/>
      <c r="V289" s="445"/>
      <c r="W289" s="445"/>
      <c r="X289" s="445"/>
      <c r="Y289" s="445"/>
      <c r="Z289" s="445"/>
    </row>
    <row r="290" spans="1:26" ht="15.6" hidden="1" x14ac:dyDescent="0.3">
      <c r="A290" s="445"/>
      <c r="B290" s="445"/>
      <c r="C290" s="445"/>
      <c r="D290" s="445"/>
      <c r="E290" s="505" t="s">
        <v>755</v>
      </c>
      <c r="F290" s="505" t="s">
        <v>756</v>
      </c>
      <c r="G290" s="445"/>
      <c r="H290" s="445"/>
      <c r="I290" s="445"/>
      <c r="J290" s="445"/>
      <c r="K290" s="445"/>
      <c r="L290" s="445"/>
      <c r="M290" s="445"/>
      <c r="N290" s="445"/>
      <c r="O290" s="445"/>
      <c r="P290" s="445"/>
      <c r="Q290" s="445"/>
      <c r="R290" s="445"/>
      <c r="S290" s="445"/>
      <c r="T290" s="445"/>
      <c r="U290" s="445"/>
      <c r="V290" s="445"/>
      <c r="W290" s="445"/>
      <c r="X290" s="445"/>
      <c r="Y290" s="445"/>
      <c r="Z290" s="445"/>
    </row>
    <row r="291" spans="1:26" ht="15.6" hidden="1" x14ac:dyDescent="0.3">
      <c r="A291" s="445"/>
      <c r="B291" s="445"/>
      <c r="C291" s="445"/>
      <c r="D291" s="445"/>
      <c r="E291" s="505" t="s">
        <v>757</v>
      </c>
      <c r="F291" s="505" t="s">
        <v>758</v>
      </c>
      <c r="G291" s="445"/>
      <c r="H291" s="445"/>
      <c r="I291" s="445"/>
      <c r="J291" s="445"/>
      <c r="K291" s="445"/>
      <c r="L291" s="445"/>
      <c r="M291" s="445"/>
      <c r="N291" s="445"/>
      <c r="O291" s="445"/>
      <c r="P291" s="445"/>
      <c r="Q291" s="445"/>
      <c r="R291" s="445"/>
      <c r="S291" s="445"/>
      <c r="T291" s="445"/>
      <c r="U291" s="445"/>
      <c r="V291" s="445"/>
      <c r="W291" s="445"/>
      <c r="X291" s="445"/>
      <c r="Y291" s="445"/>
      <c r="Z291" s="445"/>
    </row>
    <row r="292" spans="1:26" ht="15.6" hidden="1" x14ac:dyDescent="0.3">
      <c r="A292" s="445"/>
      <c r="B292" s="445"/>
      <c r="C292" s="445"/>
      <c r="D292" s="445"/>
      <c r="E292" s="505" t="s">
        <v>759</v>
      </c>
      <c r="F292" s="505" t="s">
        <v>760</v>
      </c>
      <c r="G292" s="445"/>
      <c r="H292" s="445"/>
      <c r="I292" s="445"/>
      <c r="J292" s="445"/>
      <c r="K292" s="445"/>
      <c r="L292" s="445"/>
      <c r="M292" s="445"/>
      <c r="N292" s="445"/>
      <c r="O292" s="445"/>
      <c r="P292" s="445"/>
      <c r="Q292" s="445"/>
      <c r="R292" s="445"/>
      <c r="S292" s="445"/>
      <c r="T292" s="445"/>
      <c r="U292" s="445"/>
      <c r="V292" s="445"/>
      <c r="W292" s="445"/>
      <c r="X292" s="445"/>
      <c r="Y292" s="445"/>
      <c r="Z292" s="445"/>
    </row>
    <row r="293" spans="1:26" ht="15.6" hidden="1" x14ac:dyDescent="0.3">
      <c r="A293" s="445"/>
      <c r="B293" s="445"/>
      <c r="C293" s="445"/>
      <c r="D293" s="445"/>
      <c r="E293" s="505" t="s">
        <v>761</v>
      </c>
      <c r="F293" s="505" t="s">
        <v>762</v>
      </c>
      <c r="G293" s="445"/>
      <c r="H293" s="445"/>
      <c r="I293" s="445"/>
      <c r="J293" s="445"/>
      <c r="K293" s="445"/>
      <c r="L293" s="445"/>
      <c r="M293" s="445"/>
      <c r="N293" s="445"/>
      <c r="O293" s="445"/>
      <c r="P293" s="445"/>
      <c r="Q293" s="445"/>
      <c r="R293" s="445"/>
      <c r="S293" s="445"/>
      <c r="T293" s="445"/>
      <c r="U293" s="445"/>
      <c r="V293" s="445"/>
      <c r="W293" s="445"/>
      <c r="X293" s="445"/>
      <c r="Y293" s="445"/>
      <c r="Z293" s="445"/>
    </row>
    <row r="294" spans="1:26" ht="15.6" hidden="1" x14ac:dyDescent="0.3">
      <c r="A294" s="445"/>
      <c r="B294" s="445"/>
      <c r="C294" s="445"/>
      <c r="D294" s="445"/>
      <c r="E294" s="505" t="s">
        <v>763</v>
      </c>
      <c r="F294" s="505" t="s">
        <v>764</v>
      </c>
      <c r="G294" s="445"/>
      <c r="H294" s="445"/>
      <c r="I294" s="445"/>
      <c r="J294" s="445"/>
      <c r="K294" s="445"/>
      <c r="L294" s="445"/>
      <c r="M294" s="445"/>
      <c r="N294" s="445"/>
      <c r="O294" s="445"/>
      <c r="P294" s="445"/>
      <c r="Q294" s="445"/>
      <c r="R294" s="445"/>
      <c r="S294" s="445"/>
      <c r="T294" s="445"/>
      <c r="U294" s="445"/>
      <c r="V294" s="445"/>
      <c r="W294" s="445"/>
      <c r="X294" s="445"/>
      <c r="Y294" s="445"/>
      <c r="Z294" s="445"/>
    </row>
    <row r="295" spans="1:26" ht="15.6" hidden="1" x14ac:dyDescent="0.3">
      <c r="A295" s="445"/>
      <c r="B295" s="445"/>
      <c r="C295" s="445"/>
      <c r="D295" s="445"/>
      <c r="E295" s="505" t="s">
        <v>765</v>
      </c>
      <c r="F295" s="505" t="s">
        <v>766</v>
      </c>
      <c r="G295" s="445"/>
      <c r="H295" s="445"/>
      <c r="I295" s="445"/>
      <c r="J295" s="445"/>
      <c r="K295" s="445"/>
      <c r="L295" s="445"/>
      <c r="M295" s="445"/>
      <c r="N295" s="445"/>
      <c r="O295" s="445"/>
      <c r="P295" s="445"/>
      <c r="Q295" s="445"/>
      <c r="R295" s="445"/>
      <c r="S295" s="445"/>
      <c r="T295" s="445"/>
      <c r="U295" s="445"/>
      <c r="V295" s="445"/>
      <c r="W295" s="445"/>
      <c r="X295" s="445"/>
      <c r="Y295" s="445"/>
      <c r="Z295" s="445"/>
    </row>
    <row r="296" spans="1:26" ht="15.6" hidden="1" x14ac:dyDescent="0.3">
      <c r="A296" s="445"/>
      <c r="B296" s="445"/>
      <c r="C296" s="445"/>
      <c r="D296" s="445"/>
      <c r="E296" s="505" t="s">
        <v>767</v>
      </c>
      <c r="F296" s="505" t="s">
        <v>768</v>
      </c>
      <c r="G296" s="445"/>
      <c r="H296" s="445"/>
      <c r="I296" s="445"/>
      <c r="J296" s="445"/>
      <c r="K296" s="445"/>
      <c r="L296" s="445"/>
      <c r="M296" s="445"/>
      <c r="N296" s="445"/>
      <c r="O296" s="445"/>
      <c r="P296" s="445"/>
      <c r="Q296" s="445"/>
      <c r="R296" s="445"/>
      <c r="S296" s="445"/>
      <c r="T296" s="445"/>
      <c r="U296" s="445"/>
      <c r="V296" s="445"/>
      <c r="W296" s="445"/>
      <c r="X296" s="445"/>
      <c r="Y296" s="445"/>
      <c r="Z296" s="445"/>
    </row>
    <row r="297" spans="1:26" ht="15.6" hidden="1" x14ac:dyDescent="0.3">
      <c r="A297" s="445"/>
      <c r="B297" s="445"/>
      <c r="C297" s="445"/>
      <c r="D297" s="445"/>
      <c r="E297" s="505" t="s">
        <v>769</v>
      </c>
      <c r="F297" s="505" t="s">
        <v>770</v>
      </c>
      <c r="G297" s="445"/>
      <c r="H297" s="445"/>
      <c r="I297" s="445"/>
      <c r="J297" s="445"/>
      <c r="K297" s="445"/>
      <c r="L297" s="445"/>
      <c r="M297" s="445"/>
      <c r="N297" s="445"/>
      <c r="O297" s="445"/>
      <c r="P297" s="445"/>
      <c r="Q297" s="445"/>
      <c r="R297" s="445"/>
      <c r="S297" s="445"/>
      <c r="T297" s="445"/>
      <c r="U297" s="445"/>
      <c r="V297" s="445"/>
      <c r="W297" s="445"/>
      <c r="X297" s="445"/>
      <c r="Y297" s="445"/>
      <c r="Z297" s="445"/>
    </row>
    <row r="298" spans="1:26" ht="15.6" hidden="1" x14ac:dyDescent="0.3">
      <c r="A298" s="445"/>
      <c r="B298" s="445"/>
      <c r="C298" s="445"/>
      <c r="D298" s="445"/>
      <c r="E298" s="505" t="s">
        <v>771</v>
      </c>
      <c r="F298" s="505" t="s">
        <v>772</v>
      </c>
      <c r="G298" s="445"/>
      <c r="H298" s="445"/>
      <c r="I298" s="445"/>
      <c r="J298" s="445"/>
      <c r="K298" s="445"/>
      <c r="L298" s="445"/>
      <c r="M298" s="445"/>
      <c r="N298" s="445"/>
      <c r="O298" s="445"/>
      <c r="P298" s="445"/>
      <c r="Q298" s="445"/>
      <c r="R298" s="445"/>
      <c r="S298" s="445"/>
      <c r="T298" s="445"/>
      <c r="U298" s="445"/>
      <c r="V298" s="445"/>
      <c r="W298" s="445"/>
      <c r="X298" s="445"/>
      <c r="Y298" s="445"/>
      <c r="Z298" s="445"/>
    </row>
    <row r="299" spans="1:26" ht="15.6" hidden="1" x14ac:dyDescent="0.3">
      <c r="A299" s="445"/>
      <c r="B299" s="445"/>
      <c r="C299" s="445"/>
      <c r="D299" s="445"/>
      <c r="E299" s="505" t="s">
        <v>773</v>
      </c>
      <c r="F299" s="505" t="s">
        <v>774</v>
      </c>
      <c r="G299" s="445"/>
      <c r="H299" s="445"/>
      <c r="I299" s="445"/>
      <c r="J299" s="445"/>
      <c r="K299" s="445"/>
      <c r="L299" s="445"/>
      <c r="M299" s="445"/>
      <c r="N299" s="445"/>
      <c r="O299" s="445"/>
      <c r="P299" s="445"/>
      <c r="Q299" s="445"/>
      <c r="R299" s="445"/>
      <c r="S299" s="445"/>
      <c r="T299" s="445"/>
      <c r="U299" s="445"/>
      <c r="V299" s="445"/>
      <c r="W299" s="445"/>
      <c r="X299" s="445"/>
      <c r="Y299" s="445"/>
      <c r="Z299" s="445"/>
    </row>
    <row r="300" spans="1:26" ht="15.6" hidden="1" x14ac:dyDescent="0.3">
      <c r="A300" s="445"/>
      <c r="B300" s="445"/>
      <c r="C300" s="445"/>
      <c r="D300" s="445"/>
      <c r="E300" s="505" t="s">
        <v>775</v>
      </c>
      <c r="F300" s="505" t="s">
        <v>776</v>
      </c>
      <c r="G300" s="445"/>
      <c r="H300" s="445"/>
      <c r="I300" s="445"/>
      <c r="J300" s="445"/>
      <c r="K300" s="445"/>
      <c r="L300" s="445"/>
      <c r="M300" s="445"/>
      <c r="N300" s="445"/>
      <c r="O300" s="445"/>
      <c r="P300" s="445"/>
      <c r="Q300" s="445"/>
      <c r="R300" s="445"/>
      <c r="S300" s="445"/>
      <c r="T300" s="445"/>
      <c r="U300" s="445"/>
      <c r="V300" s="445"/>
      <c r="W300" s="445"/>
      <c r="X300" s="445"/>
      <c r="Y300" s="445"/>
      <c r="Z300" s="445"/>
    </row>
    <row r="301" spans="1:26" ht="15.6" hidden="1" x14ac:dyDescent="0.3">
      <c r="A301" s="445"/>
      <c r="B301" s="445"/>
      <c r="C301" s="445"/>
      <c r="D301" s="445"/>
      <c r="E301" s="505" t="s">
        <v>777</v>
      </c>
      <c r="F301" s="505" t="s">
        <v>778</v>
      </c>
      <c r="G301" s="445"/>
      <c r="H301" s="445"/>
      <c r="I301" s="445"/>
      <c r="J301" s="445"/>
      <c r="K301" s="445"/>
      <c r="L301" s="445"/>
      <c r="M301" s="445"/>
      <c r="N301" s="445"/>
      <c r="O301" s="445"/>
      <c r="P301" s="445"/>
      <c r="Q301" s="445"/>
      <c r="R301" s="445"/>
      <c r="S301" s="445"/>
      <c r="T301" s="445"/>
      <c r="U301" s="445"/>
      <c r="V301" s="445"/>
      <c r="W301" s="445"/>
      <c r="X301" s="445"/>
      <c r="Y301" s="445"/>
      <c r="Z301" s="445"/>
    </row>
    <row r="302" spans="1:26" ht="15.6" hidden="1" x14ac:dyDescent="0.3">
      <c r="A302" s="445"/>
      <c r="B302" s="445"/>
      <c r="C302" s="445"/>
      <c r="D302" s="445"/>
      <c r="E302" s="505" t="s">
        <v>779</v>
      </c>
      <c r="F302" s="505" t="s">
        <v>780</v>
      </c>
      <c r="G302" s="445"/>
      <c r="H302" s="445"/>
      <c r="I302" s="445"/>
      <c r="J302" s="445"/>
      <c r="K302" s="445"/>
      <c r="L302" s="445"/>
      <c r="M302" s="445"/>
      <c r="N302" s="445"/>
      <c r="O302" s="445"/>
      <c r="P302" s="445"/>
      <c r="Q302" s="445"/>
      <c r="R302" s="445"/>
      <c r="S302" s="445"/>
      <c r="T302" s="445"/>
      <c r="U302" s="445"/>
      <c r="V302" s="445"/>
      <c r="W302" s="445"/>
      <c r="X302" s="445"/>
      <c r="Y302" s="445"/>
      <c r="Z302" s="445"/>
    </row>
    <row r="303" spans="1:26" ht="15.6" hidden="1" x14ac:dyDescent="0.3">
      <c r="A303" s="445"/>
      <c r="B303" s="445"/>
      <c r="C303" s="445"/>
      <c r="D303" s="445"/>
      <c r="E303" s="505" t="s">
        <v>781</v>
      </c>
      <c r="F303" s="505" t="s">
        <v>782</v>
      </c>
      <c r="G303" s="445"/>
      <c r="H303" s="445"/>
      <c r="I303" s="445"/>
      <c r="J303" s="445"/>
      <c r="K303" s="445"/>
      <c r="L303" s="445"/>
      <c r="M303" s="445"/>
      <c r="N303" s="445"/>
      <c r="O303" s="445"/>
      <c r="P303" s="445"/>
      <c r="Q303" s="445"/>
      <c r="R303" s="445"/>
      <c r="S303" s="445"/>
      <c r="T303" s="445"/>
      <c r="U303" s="445"/>
      <c r="V303" s="445"/>
      <c r="W303" s="445"/>
      <c r="X303" s="445"/>
      <c r="Y303" s="445"/>
      <c r="Z303" s="445"/>
    </row>
    <row r="304" spans="1:26" ht="15.6" hidden="1" x14ac:dyDescent="0.3">
      <c r="A304" s="445"/>
      <c r="B304" s="445"/>
      <c r="C304" s="445"/>
      <c r="D304" s="445"/>
      <c r="E304" s="505" t="s">
        <v>783</v>
      </c>
      <c r="F304" s="505" t="s">
        <v>784</v>
      </c>
      <c r="G304" s="445"/>
      <c r="H304" s="445"/>
      <c r="I304" s="445"/>
      <c r="J304" s="445"/>
      <c r="K304" s="445"/>
      <c r="L304" s="445"/>
      <c r="M304" s="445"/>
      <c r="N304" s="445"/>
      <c r="O304" s="445"/>
      <c r="P304" s="445"/>
      <c r="Q304" s="445"/>
      <c r="R304" s="445"/>
      <c r="S304" s="445"/>
      <c r="T304" s="445"/>
      <c r="U304" s="445"/>
      <c r="V304" s="445"/>
      <c r="W304" s="445"/>
      <c r="X304" s="445"/>
      <c r="Y304" s="445"/>
      <c r="Z304" s="445"/>
    </row>
    <row r="305" spans="1:26" ht="15.6" hidden="1" x14ac:dyDescent="0.3">
      <c r="A305" s="445"/>
      <c r="B305" s="445"/>
      <c r="C305" s="445"/>
      <c r="D305" s="445"/>
      <c r="E305" s="505" t="s">
        <v>785</v>
      </c>
      <c r="F305" s="505" t="s">
        <v>786</v>
      </c>
      <c r="G305" s="445"/>
      <c r="H305" s="445"/>
      <c r="I305" s="445"/>
      <c r="J305" s="445"/>
      <c r="K305" s="445"/>
      <c r="L305" s="445"/>
      <c r="M305" s="445"/>
      <c r="N305" s="445"/>
      <c r="O305" s="445"/>
      <c r="P305" s="445"/>
      <c r="Q305" s="445"/>
      <c r="R305" s="445"/>
      <c r="S305" s="445"/>
      <c r="T305" s="445"/>
      <c r="U305" s="445"/>
      <c r="V305" s="445"/>
      <c r="W305" s="445"/>
      <c r="X305" s="445"/>
      <c r="Y305" s="445"/>
      <c r="Z305" s="445"/>
    </row>
    <row r="306" spans="1:26" ht="15.6" hidden="1" x14ac:dyDescent="0.3">
      <c r="A306" s="445"/>
      <c r="B306" s="445"/>
      <c r="C306" s="445"/>
      <c r="D306" s="445"/>
      <c r="E306" s="505" t="s">
        <v>787</v>
      </c>
      <c r="F306" s="505" t="s">
        <v>788</v>
      </c>
      <c r="G306" s="445"/>
      <c r="H306" s="445"/>
      <c r="I306" s="445"/>
      <c r="J306" s="445"/>
      <c r="K306" s="445"/>
      <c r="L306" s="445"/>
      <c r="M306" s="445"/>
      <c r="N306" s="445"/>
      <c r="O306" s="445"/>
      <c r="P306" s="445"/>
      <c r="Q306" s="445"/>
      <c r="R306" s="445"/>
      <c r="S306" s="445"/>
      <c r="T306" s="445"/>
      <c r="U306" s="445"/>
      <c r="V306" s="445"/>
      <c r="W306" s="445"/>
      <c r="X306" s="445"/>
      <c r="Y306" s="445"/>
      <c r="Z306" s="445"/>
    </row>
    <row r="307" spans="1:26" ht="15.6" hidden="1" x14ac:dyDescent="0.3">
      <c r="A307" s="445"/>
      <c r="B307" s="445"/>
      <c r="C307" s="445"/>
      <c r="D307" s="445"/>
      <c r="E307" s="505" t="s">
        <v>789</v>
      </c>
      <c r="F307" s="505" t="s">
        <v>790</v>
      </c>
      <c r="G307" s="445"/>
      <c r="H307" s="445"/>
      <c r="I307" s="445"/>
      <c r="J307" s="445"/>
      <c r="K307" s="445"/>
      <c r="L307" s="445"/>
      <c r="M307" s="445"/>
      <c r="N307" s="445"/>
      <c r="O307" s="445"/>
      <c r="P307" s="445"/>
      <c r="Q307" s="445"/>
      <c r="R307" s="445"/>
      <c r="S307" s="445"/>
      <c r="T307" s="445"/>
      <c r="U307" s="445"/>
      <c r="V307" s="445"/>
      <c r="W307" s="445"/>
      <c r="X307" s="445"/>
      <c r="Y307" s="445"/>
      <c r="Z307" s="445"/>
    </row>
    <row r="308" spans="1:26" ht="15.6" hidden="1" x14ac:dyDescent="0.3">
      <c r="A308" s="445"/>
      <c r="B308" s="445"/>
      <c r="C308" s="445"/>
      <c r="D308" s="445"/>
      <c r="E308" s="505" t="s">
        <v>791</v>
      </c>
      <c r="F308" s="505" t="s">
        <v>792</v>
      </c>
      <c r="G308" s="445"/>
      <c r="H308" s="445"/>
      <c r="I308" s="445"/>
      <c r="J308" s="445"/>
      <c r="K308" s="445"/>
      <c r="L308" s="445"/>
      <c r="M308" s="445"/>
      <c r="N308" s="445"/>
      <c r="O308" s="445"/>
      <c r="P308" s="445"/>
      <c r="Q308" s="445"/>
      <c r="R308" s="445"/>
      <c r="S308" s="445"/>
      <c r="T308" s="445"/>
      <c r="U308" s="445"/>
      <c r="V308" s="445"/>
      <c r="W308" s="445"/>
      <c r="X308" s="445"/>
      <c r="Y308" s="445"/>
      <c r="Z308" s="445"/>
    </row>
    <row r="309" spans="1:26" ht="15.6" hidden="1" x14ac:dyDescent="0.3">
      <c r="A309" s="445"/>
      <c r="B309" s="445"/>
      <c r="C309" s="445"/>
      <c r="D309" s="445"/>
      <c r="E309" s="505" t="s">
        <v>793</v>
      </c>
      <c r="F309" s="505" t="s">
        <v>794</v>
      </c>
      <c r="G309" s="445"/>
      <c r="H309" s="445"/>
      <c r="I309" s="445"/>
      <c r="J309" s="445"/>
      <c r="K309" s="445"/>
      <c r="L309" s="445"/>
      <c r="M309" s="445"/>
      <c r="N309" s="445"/>
      <c r="O309" s="445"/>
      <c r="P309" s="445"/>
      <c r="Q309" s="445"/>
      <c r="R309" s="445"/>
      <c r="S309" s="445"/>
      <c r="T309" s="445"/>
      <c r="U309" s="445"/>
      <c r="V309" s="445"/>
      <c r="W309" s="445"/>
      <c r="X309" s="445"/>
      <c r="Y309" s="445"/>
      <c r="Z309" s="445"/>
    </row>
    <row r="310" spans="1:26" ht="15.6" hidden="1" x14ac:dyDescent="0.3">
      <c r="A310" s="445"/>
      <c r="B310" s="445"/>
      <c r="C310" s="445"/>
      <c r="D310" s="445"/>
      <c r="E310" s="505" t="s">
        <v>795</v>
      </c>
      <c r="F310" s="505" t="s">
        <v>796</v>
      </c>
      <c r="G310" s="445"/>
      <c r="H310" s="445"/>
      <c r="I310" s="445"/>
      <c r="J310" s="445"/>
      <c r="K310" s="445"/>
      <c r="L310" s="445"/>
      <c r="M310" s="445"/>
      <c r="N310" s="445"/>
      <c r="O310" s="445"/>
      <c r="P310" s="445"/>
      <c r="Q310" s="445"/>
      <c r="R310" s="445"/>
      <c r="S310" s="445"/>
      <c r="T310" s="445"/>
      <c r="U310" s="445"/>
      <c r="V310" s="445"/>
      <c r="W310" s="445"/>
      <c r="X310" s="445"/>
      <c r="Y310" s="445"/>
      <c r="Z310" s="445"/>
    </row>
    <row r="311" spans="1:26" ht="15.6" hidden="1" x14ac:dyDescent="0.3">
      <c r="A311" s="445"/>
      <c r="B311" s="445"/>
      <c r="C311" s="445"/>
      <c r="D311" s="445"/>
      <c r="E311" s="505" t="s">
        <v>797</v>
      </c>
      <c r="F311" s="505" t="s">
        <v>798</v>
      </c>
      <c r="G311" s="445"/>
      <c r="H311" s="445"/>
      <c r="I311" s="445"/>
      <c r="J311" s="445"/>
      <c r="K311" s="445"/>
      <c r="L311" s="445"/>
      <c r="M311" s="445"/>
      <c r="N311" s="445"/>
      <c r="O311" s="445"/>
      <c r="P311" s="445"/>
      <c r="Q311" s="445"/>
      <c r="R311" s="445"/>
      <c r="S311" s="445"/>
      <c r="T311" s="445"/>
      <c r="U311" s="445"/>
      <c r="V311" s="445"/>
      <c r="W311" s="445"/>
      <c r="X311" s="445"/>
      <c r="Y311" s="445"/>
      <c r="Z311" s="445"/>
    </row>
    <row r="312" spans="1:26" ht="15.6" hidden="1" x14ac:dyDescent="0.3">
      <c r="A312" s="445"/>
      <c r="B312" s="445"/>
      <c r="C312" s="445"/>
      <c r="D312" s="445"/>
      <c r="E312" s="505" t="s">
        <v>799</v>
      </c>
      <c r="F312" s="505" t="s">
        <v>800</v>
      </c>
      <c r="G312" s="445"/>
      <c r="H312" s="445"/>
      <c r="I312" s="445"/>
      <c r="J312" s="445"/>
      <c r="K312" s="445"/>
      <c r="L312" s="445"/>
      <c r="M312" s="445"/>
      <c r="N312" s="445"/>
      <c r="O312" s="445"/>
      <c r="P312" s="445"/>
      <c r="Q312" s="445"/>
      <c r="R312" s="445"/>
      <c r="S312" s="445"/>
      <c r="T312" s="445"/>
      <c r="U312" s="445"/>
      <c r="V312" s="445"/>
      <c r="W312" s="445"/>
      <c r="X312" s="445"/>
      <c r="Y312" s="445"/>
      <c r="Z312" s="445"/>
    </row>
    <row r="313" spans="1:26" ht="15.6" hidden="1" x14ac:dyDescent="0.3">
      <c r="A313" s="445"/>
      <c r="B313" s="445"/>
      <c r="C313" s="445"/>
      <c r="D313" s="445"/>
      <c r="E313" s="505" t="s">
        <v>801</v>
      </c>
      <c r="F313" s="505" t="s">
        <v>802</v>
      </c>
      <c r="G313" s="445"/>
      <c r="H313" s="445"/>
      <c r="I313" s="445"/>
      <c r="J313" s="445"/>
      <c r="K313" s="445"/>
      <c r="L313" s="445"/>
      <c r="M313" s="445"/>
      <c r="N313" s="445"/>
      <c r="O313" s="445"/>
      <c r="P313" s="445"/>
      <c r="Q313" s="445"/>
      <c r="R313" s="445"/>
      <c r="S313" s="445"/>
      <c r="T313" s="445"/>
      <c r="U313" s="445"/>
      <c r="V313" s="445"/>
      <c r="W313" s="445"/>
      <c r="X313" s="445"/>
      <c r="Y313" s="445"/>
      <c r="Z313" s="445"/>
    </row>
    <row r="314" spans="1:26" ht="15.6" hidden="1" x14ac:dyDescent="0.3">
      <c r="A314" s="445"/>
      <c r="B314" s="445"/>
      <c r="C314" s="445"/>
      <c r="D314" s="445"/>
      <c r="E314" s="505" t="s">
        <v>803</v>
      </c>
      <c r="F314" s="505" t="s">
        <v>804</v>
      </c>
      <c r="G314" s="445"/>
      <c r="H314" s="445"/>
      <c r="I314" s="445"/>
      <c r="J314" s="445"/>
      <c r="K314" s="445"/>
      <c r="L314" s="445"/>
      <c r="M314" s="445"/>
      <c r="N314" s="445"/>
      <c r="O314" s="445"/>
      <c r="P314" s="445"/>
      <c r="Q314" s="445"/>
      <c r="R314" s="445"/>
      <c r="S314" s="445"/>
      <c r="T314" s="445"/>
      <c r="U314" s="445"/>
      <c r="V314" s="445"/>
      <c r="W314" s="445"/>
      <c r="X314" s="445"/>
      <c r="Y314" s="445"/>
      <c r="Z314" s="445"/>
    </row>
    <row r="315" spans="1:26" ht="15.6" hidden="1" x14ac:dyDescent="0.3">
      <c r="A315" s="445"/>
      <c r="B315" s="445"/>
      <c r="C315" s="445"/>
      <c r="D315" s="445"/>
      <c r="E315" s="505" t="s">
        <v>805</v>
      </c>
      <c r="F315" s="505" t="s">
        <v>806</v>
      </c>
      <c r="G315" s="445"/>
      <c r="H315" s="445"/>
      <c r="I315" s="445"/>
      <c r="J315" s="445"/>
      <c r="K315" s="445"/>
      <c r="L315" s="445"/>
      <c r="M315" s="445"/>
      <c r="N315" s="445"/>
      <c r="O315" s="445"/>
      <c r="P315" s="445"/>
      <c r="Q315" s="445"/>
      <c r="R315" s="445"/>
      <c r="S315" s="445"/>
      <c r="T315" s="445"/>
      <c r="U315" s="445"/>
      <c r="V315" s="445"/>
      <c r="W315" s="445"/>
      <c r="X315" s="445"/>
      <c r="Y315" s="445"/>
      <c r="Z315" s="445"/>
    </row>
    <row r="316" spans="1:26" ht="15.6" hidden="1" x14ac:dyDescent="0.3">
      <c r="A316" s="445"/>
      <c r="B316" s="445"/>
      <c r="C316" s="445"/>
      <c r="D316" s="445"/>
      <c r="E316" s="505" t="s">
        <v>807</v>
      </c>
      <c r="F316" s="505" t="s">
        <v>808</v>
      </c>
      <c r="G316" s="445"/>
      <c r="H316" s="445"/>
      <c r="I316" s="445"/>
      <c r="J316" s="445"/>
      <c r="K316" s="445"/>
      <c r="L316" s="445"/>
      <c r="M316" s="445"/>
      <c r="N316" s="445"/>
      <c r="O316" s="445"/>
      <c r="P316" s="445"/>
      <c r="Q316" s="445"/>
      <c r="R316" s="445"/>
      <c r="S316" s="445"/>
      <c r="T316" s="445"/>
      <c r="U316" s="445"/>
      <c r="V316" s="445"/>
      <c r="W316" s="445"/>
      <c r="X316" s="445"/>
      <c r="Y316" s="445"/>
      <c r="Z316" s="445"/>
    </row>
    <row r="317" spans="1:26" ht="15.6" hidden="1" x14ac:dyDescent="0.3">
      <c r="A317" s="445"/>
      <c r="B317" s="445"/>
      <c r="C317" s="445"/>
      <c r="D317" s="445"/>
      <c r="E317" s="505" t="s">
        <v>809</v>
      </c>
      <c r="F317" s="505" t="s">
        <v>810</v>
      </c>
      <c r="G317" s="445"/>
      <c r="H317" s="445"/>
      <c r="I317" s="445"/>
      <c r="J317" s="445"/>
      <c r="K317" s="445"/>
      <c r="L317" s="445"/>
      <c r="M317" s="445"/>
      <c r="N317" s="445"/>
      <c r="O317" s="445"/>
      <c r="P317" s="445"/>
      <c r="Q317" s="445"/>
      <c r="R317" s="445"/>
      <c r="S317" s="445"/>
      <c r="T317" s="445"/>
      <c r="U317" s="445"/>
      <c r="V317" s="445"/>
      <c r="W317" s="445"/>
      <c r="X317" s="445"/>
      <c r="Y317" s="445"/>
      <c r="Z317" s="445"/>
    </row>
    <row r="318" spans="1:26" ht="15.6" hidden="1" x14ac:dyDescent="0.3">
      <c r="A318" s="445"/>
      <c r="B318" s="445"/>
      <c r="C318" s="445"/>
      <c r="D318" s="445"/>
      <c r="E318" s="505" t="s">
        <v>811</v>
      </c>
      <c r="F318" s="505" t="s">
        <v>812</v>
      </c>
      <c r="G318" s="445"/>
      <c r="H318" s="445"/>
      <c r="I318" s="445"/>
      <c r="J318" s="445"/>
      <c r="K318" s="445"/>
      <c r="L318" s="445"/>
      <c r="M318" s="445"/>
      <c r="N318" s="445"/>
      <c r="O318" s="445"/>
      <c r="P318" s="445"/>
      <c r="Q318" s="445"/>
      <c r="R318" s="445"/>
      <c r="S318" s="445"/>
      <c r="T318" s="445"/>
      <c r="U318" s="445"/>
      <c r="V318" s="445"/>
      <c r="W318" s="445"/>
      <c r="X318" s="445"/>
      <c r="Y318" s="445"/>
      <c r="Z318" s="445"/>
    </row>
    <row r="319" spans="1:26" ht="15.6" hidden="1" x14ac:dyDescent="0.3">
      <c r="A319" s="445"/>
      <c r="B319" s="445"/>
      <c r="C319" s="445"/>
      <c r="D319" s="445"/>
      <c r="E319" s="505" t="s">
        <v>813</v>
      </c>
      <c r="F319" s="505" t="s">
        <v>814</v>
      </c>
      <c r="G319" s="445"/>
      <c r="H319" s="445"/>
      <c r="I319" s="445"/>
      <c r="J319" s="445"/>
      <c r="K319" s="445"/>
      <c r="L319" s="445"/>
      <c r="M319" s="445"/>
      <c r="N319" s="445"/>
      <c r="O319" s="445"/>
      <c r="P319" s="445"/>
      <c r="Q319" s="445"/>
      <c r="R319" s="445"/>
      <c r="S319" s="445"/>
      <c r="T319" s="445"/>
      <c r="U319" s="445"/>
      <c r="V319" s="445"/>
      <c r="W319" s="445"/>
      <c r="X319" s="445"/>
      <c r="Y319" s="445"/>
      <c r="Z319" s="445"/>
    </row>
    <row r="320" spans="1:26" ht="15.6" hidden="1" x14ac:dyDescent="0.3">
      <c r="A320" s="445"/>
      <c r="B320" s="445"/>
      <c r="C320" s="445"/>
      <c r="D320" s="445"/>
      <c r="E320" s="505" t="s">
        <v>815</v>
      </c>
      <c r="F320" s="505" t="s">
        <v>816</v>
      </c>
      <c r="G320" s="445"/>
      <c r="H320" s="445"/>
      <c r="I320" s="445"/>
      <c r="J320" s="445"/>
      <c r="K320" s="445"/>
      <c r="L320" s="445"/>
      <c r="M320" s="445"/>
      <c r="N320" s="445"/>
      <c r="O320" s="445"/>
      <c r="P320" s="445"/>
      <c r="Q320" s="445"/>
      <c r="R320" s="445"/>
      <c r="S320" s="445"/>
      <c r="T320" s="445"/>
      <c r="U320" s="445"/>
      <c r="V320" s="445"/>
      <c r="W320" s="445"/>
      <c r="X320" s="445"/>
      <c r="Y320" s="445"/>
      <c r="Z320" s="445"/>
    </row>
    <row r="321" spans="1:26" ht="15.6" hidden="1" x14ac:dyDescent="0.3">
      <c r="A321" s="445"/>
      <c r="B321" s="445"/>
      <c r="C321" s="445"/>
      <c r="D321" s="445"/>
      <c r="E321" s="505" t="s">
        <v>817</v>
      </c>
      <c r="F321" s="505" t="s">
        <v>818</v>
      </c>
      <c r="G321" s="445"/>
      <c r="H321" s="445"/>
      <c r="I321" s="445"/>
      <c r="J321" s="445"/>
      <c r="K321" s="445"/>
      <c r="L321" s="445"/>
      <c r="M321" s="445"/>
      <c r="N321" s="445"/>
      <c r="O321" s="445"/>
      <c r="P321" s="445"/>
      <c r="Q321" s="445"/>
      <c r="R321" s="445"/>
      <c r="S321" s="445"/>
      <c r="T321" s="445"/>
      <c r="U321" s="445"/>
      <c r="V321" s="445"/>
      <c r="W321" s="445"/>
      <c r="X321" s="445"/>
      <c r="Y321" s="445"/>
      <c r="Z321" s="445"/>
    </row>
    <row r="322" spans="1:26" ht="15.6" hidden="1" x14ac:dyDescent="0.3">
      <c r="A322" s="445"/>
      <c r="B322" s="445"/>
      <c r="C322" s="445"/>
      <c r="D322" s="445"/>
      <c r="E322" s="505" t="s">
        <v>819</v>
      </c>
      <c r="F322" s="505" t="s">
        <v>820</v>
      </c>
      <c r="G322" s="445"/>
      <c r="H322" s="445"/>
      <c r="I322" s="445"/>
      <c r="J322" s="445"/>
      <c r="K322" s="445"/>
      <c r="L322" s="445"/>
      <c r="M322" s="445"/>
      <c r="N322" s="445"/>
      <c r="O322" s="445"/>
      <c r="P322" s="445"/>
      <c r="Q322" s="445"/>
      <c r="R322" s="445"/>
      <c r="S322" s="445"/>
      <c r="T322" s="445"/>
      <c r="U322" s="445"/>
      <c r="V322" s="445"/>
      <c r="W322" s="445"/>
      <c r="X322" s="445"/>
      <c r="Y322" s="445"/>
      <c r="Z322" s="445"/>
    </row>
    <row r="323" spans="1:26" ht="15.6" hidden="1" x14ac:dyDescent="0.3">
      <c r="A323" s="445"/>
      <c r="B323" s="445"/>
      <c r="C323" s="445"/>
      <c r="D323" s="445"/>
      <c r="E323" s="505" t="s">
        <v>821</v>
      </c>
      <c r="F323" s="505" t="s">
        <v>822</v>
      </c>
      <c r="G323" s="445"/>
      <c r="H323" s="445"/>
      <c r="I323" s="445"/>
      <c r="J323" s="445"/>
      <c r="K323" s="445"/>
      <c r="L323" s="445"/>
      <c r="M323" s="445"/>
      <c r="N323" s="445"/>
      <c r="O323" s="445"/>
      <c r="P323" s="445"/>
      <c r="Q323" s="445"/>
      <c r="R323" s="445"/>
      <c r="S323" s="445"/>
      <c r="T323" s="445"/>
      <c r="U323" s="445"/>
      <c r="V323" s="445"/>
      <c r="W323" s="445"/>
      <c r="X323" s="445"/>
      <c r="Y323" s="445"/>
      <c r="Z323" s="445"/>
    </row>
    <row r="324" spans="1:26" ht="15.6" hidden="1" x14ac:dyDescent="0.3">
      <c r="A324" s="445"/>
      <c r="B324" s="445"/>
      <c r="C324" s="445"/>
      <c r="D324" s="445"/>
      <c r="E324" s="505" t="s">
        <v>823</v>
      </c>
      <c r="F324" s="505" t="s">
        <v>824</v>
      </c>
      <c r="G324" s="445"/>
      <c r="H324" s="445"/>
      <c r="I324" s="445"/>
      <c r="J324" s="445"/>
      <c r="K324" s="445"/>
      <c r="L324" s="445"/>
      <c r="M324" s="445"/>
      <c r="N324" s="445"/>
      <c r="O324" s="445"/>
      <c r="P324" s="445"/>
      <c r="Q324" s="445"/>
      <c r="R324" s="445"/>
      <c r="S324" s="445"/>
      <c r="T324" s="445"/>
      <c r="U324" s="445"/>
      <c r="V324" s="445"/>
      <c r="W324" s="445"/>
      <c r="X324" s="445"/>
      <c r="Y324" s="445"/>
      <c r="Z324" s="445"/>
    </row>
    <row r="325" spans="1:26" ht="15.6" hidden="1" x14ac:dyDescent="0.3">
      <c r="A325" s="445"/>
      <c r="B325" s="445"/>
      <c r="C325" s="445"/>
      <c r="D325" s="445"/>
      <c r="E325" s="505" t="s">
        <v>825</v>
      </c>
      <c r="F325" s="505" t="s">
        <v>826</v>
      </c>
      <c r="G325" s="445"/>
      <c r="H325" s="445"/>
      <c r="I325" s="445"/>
      <c r="J325" s="445"/>
      <c r="K325" s="445"/>
      <c r="L325" s="445"/>
      <c r="M325" s="445"/>
      <c r="N325" s="445"/>
      <c r="O325" s="445"/>
      <c r="P325" s="445"/>
      <c r="Q325" s="445"/>
      <c r="R325" s="445"/>
      <c r="S325" s="445"/>
      <c r="T325" s="445"/>
      <c r="U325" s="445"/>
      <c r="V325" s="445"/>
      <c r="W325" s="445"/>
      <c r="X325" s="445"/>
      <c r="Y325" s="445"/>
      <c r="Z325" s="445"/>
    </row>
    <row r="326" spans="1:26" ht="15.6" hidden="1" x14ac:dyDescent="0.3">
      <c r="A326" s="445"/>
      <c r="B326" s="445"/>
      <c r="C326" s="445"/>
      <c r="D326" s="445"/>
      <c r="E326" s="505" t="s">
        <v>827</v>
      </c>
      <c r="F326" s="505" t="s">
        <v>828</v>
      </c>
      <c r="G326" s="445"/>
      <c r="H326" s="445"/>
      <c r="I326" s="445"/>
      <c r="J326" s="445"/>
      <c r="K326" s="445"/>
      <c r="L326" s="445"/>
      <c r="M326" s="445"/>
      <c r="N326" s="445"/>
      <c r="O326" s="445"/>
      <c r="P326" s="445"/>
      <c r="Q326" s="445"/>
      <c r="R326" s="445"/>
      <c r="S326" s="445"/>
      <c r="T326" s="445"/>
      <c r="U326" s="445"/>
      <c r="V326" s="445"/>
      <c r="W326" s="445"/>
      <c r="X326" s="445"/>
      <c r="Y326" s="445"/>
      <c r="Z326" s="445"/>
    </row>
    <row r="327" spans="1:26" ht="15.6" hidden="1" x14ac:dyDescent="0.3">
      <c r="A327" s="445"/>
      <c r="B327" s="445"/>
      <c r="C327" s="445"/>
      <c r="D327" s="445"/>
      <c r="E327" s="505" t="s">
        <v>829</v>
      </c>
      <c r="F327" s="505" t="s">
        <v>830</v>
      </c>
      <c r="G327" s="445"/>
      <c r="H327" s="445"/>
      <c r="I327" s="445"/>
      <c r="J327" s="445"/>
      <c r="K327" s="445"/>
      <c r="L327" s="445"/>
      <c r="M327" s="445"/>
      <c r="N327" s="445"/>
      <c r="O327" s="445"/>
      <c r="P327" s="445"/>
      <c r="Q327" s="445"/>
      <c r="R327" s="445"/>
      <c r="S327" s="445"/>
      <c r="T327" s="445"/>
      <c r="U327" s="445"/>
      <c r="V327" s="445"/>
      <c r="W327" s="445"/>
      <c r="X327" s="445"/>
      <c r="Y327" s="445"/>
      <c r="Z327" s="445"/>
    </row>
    <row r="328" spans="1:26" ht="15.6" hidden="1" x14ac:dyDescent="0.3">
      <c r="A328" s="445"/>
      <c r="B328" s="445"/>
      <c r="C328" s="445"/>
      <c r="D328" s="445"/>
      <c r="E328" s="505" t="s">
        <v>831</v>
      </c>
      <c r="F328" s="505" t="s">
        <v>832</v>
      </c>
      <c r="G328" s="445"/>
      <c r="H328" s="445"/>
      <c r="I328" s="445"/>
      <c r="J328" s="445"/>
      <c r="K328" s="445"/>
      <c r="L328" s="445"/>
      <c r="M328" s="445"/>
      <c r="N328" s="445"/>
      <c r="O328" s="445"/>
      <c r="P328" s="445"/>
      <c r="Q328" s="445"/>
      <c r="R328" s="445"/>
      <c r="S328" s="445"/>
      <c r="T328" s="445"/>
      <c r="U328" s="445"/>
      <c r="V328" s="445"/>
      <c r="W328" s="445"/>
      <c r="X328" s="445"/>
      <c r="Y328" s="445"/>
      <c r="Z328" s="445"/>
    </row>
    <row r="329" spans="1:26" ht="15.6" hidden="1" x14ac:dyDescent="0.3">
      <c r="A329" s="445"/>
      <c r="B329" s="445"/>
      <c r="C329" s="445"/>
      <c r="D329" s="445"/>
      <c r="E329" s="505" t="s">
        <v>833</v>
      </c>
      <c r="F329" s="505" t="s">
        <v>834</v>
      </c>
      <c r="G329" s="445"/>
      <c r="H329" s="445"/>
      <c r="I329" s="445"/>
      <c r="J329" s="445"/>
      <c r="K329" s="445"/>
      <c r="L329" s="445"/>
      <c r="M329" s="445"/>
      <c r="N329" s="445"/>
      <c r="O329" s="445"/>
      <c r="P329" s="445"/>
      <c r="Q329" s="445"/>
      <c r="R329" s="445"/>
      <c r="S329" s="445"/>
      <c r="T329" s="445"/>
      <c r="U329" s="445"/>
      <c r="V329" s="445"/>
      <c r="W329" s="445"/>
      <c r="X329" s="445"/>
      <c r="Y329" s="445"/>
      <c r="Z329" s="445"/>
    </row>
    <row r="330" spans="1:26" ht="15.6" hidden="1" x14ac:dyDescent="0.3">
      <c r="A330" s="445"/>
      <c r="B330" s="445"/>
      <c r="C330" s="445"/>
      <c r="D330" s="445"/>
      <c r="E330" s="505" t="s">
        <v>835</v>
      </c>
      <c r="F330" s="505" t="s">
        <v>836</v>
      </c>
      <c r="G330" s="445"/>
      <c r="H330" s="445"/>
      <c r="I330" s="445"/>
      <c r="J330" s="445"/>
      <c r="K330" s="445"/>
      <c r="L330" s="445"/>
      <c r="M330" s="445"/>
      <c r="N330" s="445"/>
      <c r="O330" s="445"/>
      <c r="P330" s="445"/>
      <c r="Q330" s="445"/>
      <c r="R330" s="445"/>
      <c r="S330" s="445"/>
      <c r="T330" s="445"/>
      <c r="U330" s="445"/>
      <c r="V330" s="445"/>
      <c r="W330" s="445"/>
      <c r="X330" s="445"/>
      <c r="Y330" s="445"/>
      <c r="Z330" s="445"/>
    </row>
    <row r="331" spans="1:26" ht="15.6" hidden="1" x14ac:dyDescent="0.3">
      <c r="A331" s="445"/>
      <c r="B331" s="445"/>
      <c r="C331" s="445"/>
      <c r="D331" s="445"/>
      <c r="E331" s="505" t="s">
        <v>837</v>
      </c>
      <c r="F331" s="505" t="s">
        <v>838</v>
      </c>
      <c r="G331" s="445"/>
      <c r="H331" s="445"/>
      <c r="I331" s="445"/>
      <c r="J331" s="445"/>
      <c r="K331" s="445"/>
      <c r="L331" s="445"/>
      <c r="M331" s="445"/>
      <c r="N331" s="445"/>
      <c r="O331" s="445"/>
      <c r="P331" s="445"/>
      <c r="Q331" s="445"/>
      <c r="R331" s="445"/>
      <c r="S331" s="445"/>
      <c r="T331" s="445"/>
      <c r="U331" s="445"/>
      <c r="V331" s="445"/>
      <c r="W331" s="445"/>
      <c r="X331" s="445"/>
      <c r="Y331" s="445"/>
      <c r="Z331" s="445"/>
    </row>
    <row r="332" spans="1:26" ht="15.6" hidden="1" x14ac:dyDescent="0.3">
      <c r="A332" s="445"/>
      <c r="B332" s="445"/>
      <c r="C332" s="445"/>
      <c r="D332" s="445"/>
      <c r="E332" s="505" t="s">
        <v>839</v>
      </c>
      <c r="F332" s="505" t="s">
        <v>840</v>
      </c>
      <c r="G332" s="445"/>
      <c r="H332" s="445"/>
      <c r="I332" s="445"/>
      <c r="J332" s="445"/>
      <c r="K332" s="445"/>
      <c r="L332" s="445"/>
      <c r="M332" s="445"/>
      <c r="N332" s="445"/>
      <c r="O332" s="445"/>
      <c r="P332" s="445"/>
      <c r="Q332" s="445"/>
      <c r="R332" s="445"/>
      <c r="S332" s="445"/>
      <c r="T332" s="445"/>
      <c r="U332" s="445"/>
      <c r="V332" s="445"/>
      <c r="W332" s="445"/>
      <c r="X332" s="445"/>
      <c r="Y332" s="445"/>
      <c r="Z332" s="445"/>
    </row>
    <row r="333" spans="1:26" ht="15.6" hidden="1" x14ac:dyDescent="0.3">
      <c r="A333" s="445"/>
      <c r="B333" s="445"/>
      <c r="C333" s="445"/>
      <c r="D333" s="445"/>
      <c r="E333" s="505" t="s">
        <v>841</v>
      </c>
      <c r="F333" s="505" t="s">
        <v>842</v>
      </c>
      <c r="G333" s="445"/>
      <c r="H333" s="445"/>
      <c r="I333" s="445"/>
      <c r="J333" s="445"/>
      <c r="K333" s="445"/>
      <c r="L333" s="445"/>
      <c r="M333" s="445"/>
      <c r="N333" s="445"/>
      <c r="O333" s="445"/>
      <c r="P333" s="445"/>
      <c r="Q333" s="445"/>
      <c r="R333" s="445"/>
      <c r="S333" s="445"/>
      <c r="T333" s="445"/>
      <c r="U333" s="445"/>
      <c r="V333" s="445"/>
      <c r="W333" s="445"/>
      <c r="X333" s="445"/>
      <c r="Y333" s="445"/>
      <c r="Z333" s="445"/>
    </row>
    <row r="334" spans="1:26" ht="15.6" hidden="1" x14ac:dyDescent="0.3">
      <c r="A334" s="445"/>
      <c r="B334" s="445"/>
      <c r="C334" s="445"/>
      <c r="D334" s="445"/>
      <c r="E334" s="505" t="s">
        <v>843</v>
      </c>
      <c r="F334" s="505" t="s">
        <v>844</v>
      </c>
      <c r="G334" s="445"/>
      <c r="H334" s="445"/>
      <c r="I334" s="445"/>
      <c r="J334" s="445"/>
      <c r="K334" s="445"/>
      <c r="L334" s="445"/>
      <c r="M334" s="445"/>
      <c r="N334" s="445"/>
      <c r="O334" s="445"/>
      <c r="P334" s="445"/>
      <c r="Q334" s="445"/>
      <c r="R334" s="445"/>
      <c r="S334" s="445"/>
      <c r="T334" s="445"/>
      <c r="U334" s="445"/>
      <c r="V334" s="445"/>
      <c r="W334" s="445"/>
      <c r="X334" s="445"/>
      <c r="Y334" s="445"/>
      <c r="Z334" s="445"/>
    </row>
    <row r="335" spans="1:26" ht="15.6" hidden="1" x14ac:dyDescent="0.3">
      <c r="A335" s="445"/>
      <c r="B335" s="445"/>
      <c r="C335" s="445"/>
      <c r="D335" s="445"/>
      <c r="E335" s="505" t="s">
        <v>845</v>
      </c>
      <c r="F335" s="505" t="s">
        <v>846</v>
      </c>
      <c r="G335" s="445"/>
      <c r="H335" s="445"/>
      <c r="I335" s="445"/>
      <c r="J335" s="445"/>
      <c r="K335" s="445"/>
      <c r="L335" s="445"/>
      <c r="M335" s="445"/>
      <c r="N335" s="445"/>
      <c r="O335" s="445"/>
      <c r="P335" s="445"/>
      <c r="Q335" s="445"/>
      <c r="R335" s="445"/>
      <c r="S335" s="445"/>
      <c r="T335" s="445"/>
      <c r="U335" s="445"/>
      <c r="V335" s="445"/>
      <c r="W335" s="445"/>
      <c r="X335" s="445"/>
      <c r="Y335" s="445"/>
      <c r="Z335" s="445"/>
    </row>
    <row r="336" spans="1:26" ht="15.6" hidden="1" x14ac:dyDescent="0.3">
      <c r="A336" s="445"/>
      <c r="B336" s="445"/>
      <c r="C336" s="445"/>
      <c r="D336" s="445"/>
      <c r="E336" s="505" t="s">
        <v>847</v>
      </c>
      <c r="F336" s="505" t="s">
        <v>848</v>
      </c>
      <c r="G336" s="445"/>
      <c r="H336" s="445"/>
      <c r="I336" s="445"/>
      <c r="J336" s="445"/>
      <c r="K336" s="445"/>
      <c r="L336" s="445"/>
      <c r="M336" s="445"/>
      <c r="N336" s="445"/>
      <c r="O336" s="445"/>
      <c r="P336" s="445"/>
      <c r="Q336" s="445"/>
      <c r="R336" s="445"/>
      <c r="S336" s="445"/>
      <c r="T336" s="445"/>
      <c r="U336" s="445"/>
      <c r="V336" s="445"/>
      <c r="W336" s="445"/>
      <c r="X336" s="445"/>
      <c r="Y336" s="445"/>
      <c r="Z336" s="445"/>
    </row>
    <row r="337" spans="1:26" ht="15.6" hidden="1" x14ac:dyDescent="0.3">
      <c r="A337" s="445"/>
      <c r="B337" s="445"/>
      <c r="C337" s="445"/>
      <c r="D337" s="445"/>
      <c r="E337" s="505" t="s">
        <v>849</v>
      </c>
      <c r="F337" s="505" t="s">
        <v>850</v>
      </c>
      <c r="G337" s="445"/>
      <c r="H337" s="445"/>
      <c r="I337" s="445"/>
      <c r="J337" s="445"/>
      <c r="K337" s="445"/>
      <c r="L337" s="445"/>
      <c r="M337" s="445"/>
      <c r="N337" s="445"/>
      <c r="O337" s="445"/>
      <c r="P337" s="445"/>
      <c r="Q337" s="445"/>
      <c r="R337" s="445"/>
      <c r="S337" s="445"/>
      <c r="T337" s="445"/>
      <c r="U337" s="445"/>
      <c r="V337" s="445"/>
      <c r="W337" s="445"/>
      <c r="X337" s="445"/>
      <c r="Y337" s="445"/>
      <c r="Z337" s="445"/>
    </row>
    <row r="338" spans="1:26" ht="15.6" hidden="1" x14ac:dyDescent="0.3">
      <c r="A338" s="445"/>
      <c r="B338" s="445"/>
      <c r="C338" s="445"/>
      <c r="D338" s="445"/>
      <c r="E338" s="505" t="s">
        <v>851</v>
      </c>
      <c r="F338" s="505" t="s">
        <v>852</v>
      </c>
      <c r="G338" s="445"/>
      <c r="H338" s="445"/>
      <c r="I338" s="445"/>
      <c r="J338" s="445"/>
      <c r="K338" s="445"/>
      <c r="L338" s="445"/>
      <c r="M338" s="445"/>
      <c r="N338" s="445"/>
      <c r="O338" s="445"/>
      <c r="P338" s="445"/>
      <c r="Q338" s="445"/>
      <c r="R338" s="445"/>
      <c r="S338" s="445"/>
      <c r="T338" s="445"/>
      <c r="U338" s="445"/>
      <c r="V338" s="445"/>
      <c r="W338" s="445"/>
      <c r="X338" s="445"/>
      <c r="Y338" s="445"/>
      <c r="Z338" s="445"/>
    </row>
    <row r="339" spans="1:26" ht="15.6" hidden="1" x14ac:dyDescent="0.3">
      <c r="A339" s="445"/>
      <c r="B339" s="445"/>
      <c r="C339" s="445"/>
      <c r="D339" s="445"/>
      <c r="E339" s="505" t="s">
        <v>853</v>
      </c>
      <c r="F339" s="505" t="s">
        <v>854</v>
      </c>
      <c r="G339" s="445"/>
      <c r="H339" s="445"/>
      <c r="I339" s="445"/>
      <c r="J339" s="445"/>
      <c r="K339" s="445"/>
      <c r="L339" s="445"/>
      <c r="M339" s="445"/>
      <c r="N339" s="445"/>
      <c r="O339" s="445"/>
      <c r="P339" s="445"/>
      <c r="Q339" s="445"/>
      <c r="R339" s="445"/>
      <c r="S339" s="445"/>
      <c r="T339" s="445"/>
      <c r="U339" s="445"/>
      <c r="V339" s="445"/>
      <c r="W339" s="445"/>
      <c r="X339" s="445"/>
      <c r="Y339" s="445"/>
      <c r="Z339" s="445"/>
    </row>
    <row r="340" spans="1:26" ht="15.6" hidden="1" x14ac:dyDescent="0.3">
      <c r="A340" s="445"/>
      <c r="B340" s="445"/>
      <c r="C340" s="445"/>
      <c r="D340" s="445"/>
      <c r="E340" s="505" t="s">
        <v>855</v>
      </c>
      <c r="F340" s="505" t="s">
        <v>856</v>
      </c>
      <c r="G340" s="445"/>
      <c r="H340" s="445"/>
      <c r="I340" s="445"/>
      <c r="J340" s="445"/>
      <c r="K340" s="445"/>
      <c r="L340" s="445"/>
      <c r="M340" s="445"/>
      <c r="N340" s="445"/>
      <c r="O340" s="445"/>
      <c r="P340" s="445"/>
      <c r="Q340" s="445"/>
      <c r="R340" s="445"/>
      <c r="S340" s="445"/>
      <c r="T340" s="445"/>
      <c r="U340" s="445"/>
      <c r="V340" s="445"/>
      <c r="W340" s="445"/>
      <c r="X340" s="445"/>
      <c r="Y340" s="445"/>
      <c r="Z340" s="445"/>
    </row>
    <row r="341" spans="1:26" ht="15.6" hidden="1" x14ac:dyDescent="0.3">
      <c r="A341" s="445"/>
      <c r="B341" s="445"/>
      <c r="C341" s="445"/>
      <c r="D341" s="445"/>
      <c r="E341" s="505" t="s">
        <v>857</v>
      </c>
      <c r="F341" s="505" t="s">
        <v>858</v>
      </c>
      <c r="G341" s="445"/>
      <c r="H341" s="445"/>
      <c r="I341" s="445"/>
      <c r="J341" s="445"/>
      <c r="K341" s="445"/>
      <c r="L341" s="445"/>
      <c r="M341" s="445"/>
      <c r="N341" s="445"/>
      <c r="O341" s="445"/>
      <c r="P341" s="445"/>
      <c r="Q341" s="445"/>
      <c r="R341" s="445"/>
      <c r="S341" s="445"/>
      <c r="T341" s="445"/>
      <c r="U341" s="445"/>
      <c r="V341" s="445"/>
      <c r="W341" s="445"/>
      <c r="X341" s="445"/>
      <c r="Y341" s="445"/>
      <c r="Z341" s="445"/>
    </row>
    <row r="342" spans="1:26" ht="15.6" hidden="1" x14ac:dyDescent="0.3">
      <c r="A342" s="445"/>
      <c r="B342" s="445"/>
      <c r="C342" s="445"/>
      <c r="D342" s="445"/>
      <c r="E342" s="505" t="s">
        <v>859</v>
      </c>
      <c r="F342" s="505" t="s">
        <v>860</v>
      </c>
      <c r="G342" s="445"/>
      <c r="H342" s="445"/>
      <c r="I342" s="445"/>
      <c r="J342" s="445"/>
      <c r="K342" s="445"/>
      <c r="L342" s="445"/>
      <c r="M342" s="445"/>
      <c r="N342" s="445"/>
      <c r="O342" s="445"/>
      <c r="P342" s="445"/>
      <c r="Q342" s="445"/>
      <c r="R342" s="445"/>
      <c r="S342" s="445"/>
      <c r="T342" s="445"/>
      <c r="U342" s="445"/>
      <c r="V342" s="445"/>
      <c r="W342" s="445"/>
      <c r="X342" s="445"/>
      <c r="Y342" s="445"/>
      <c r="Z342" s="445"/>
    </row>
    <row r="343" spans="1:26" ht="15.6" hidden="1" x14ac:dyDescent="0.3">
      <c r="A343" s="445"/>
      <c r="B343" s="445"/>
      <c r="C343" s="445"/>
      <c r="D343" s="445"/>
      <c r="E343" s="505" t="s">
        <v>861</v>
      </c>
      <c r="F343" s="505" t="s">
        <v>862</v>
      </c>
      <c r="G343" s="445"/>
      <c r="H343" s="445"/>
      <c r="I343" s="445"/>
      <c r="J343" s="445"/>
      <c r="K343" s="445"/>
      <c r="L343" s="445"/>
      <c r="M343" s="445"/>
      <c r="N343" s="445"/>
      <c r="O343" s="445"/>
      <c r="P343" s="445"/>
      <c r="Q343" s="445"/>
      <c r="R343" s="445"/>
      <c r="S343" s="445"/>
      <c r="T343" s="445"/>
      <c r="U343" s="445"/>
      <c r="V343" s="445"/>
      <c r="W343" s="445"/>
      <c r="X343" s="445"/>
      <c r="Y343" s="445"/>
      <c r="Z343" s="445"/>
    </row>
    <row r="344" spans="1:26" ht="15.6" hidden="1" x14ac:dyDescent="0.3">
      <c r="A344" s="445"/>
      <c r="B344" s="445"/>
      <c r="C344" s="445"/>
      <c r="D344" s="445"/>
      <c r="E344" s="505" t="s">
        <v>863</v>
      </c>
      <c r="F344" s="505" t="s">
        <v>864</v>
      </c>
      <c r="G344" s="445"/>
      <c r="H344" s="445"/>
      <c r="I344" s="445"/>
      <c r="J344" s="445"/>
      <c r="K344" s="445"/>
      <c r="L344" s="445"/>
      <c r="M344" s="445"/>
      <c r="N344" s="445"/>
      <c r="O344" s="445"/>
      <c r="P344" s="445"/>
      <c r="Q344" s="445"/>
      <c r="R344" s="445"/>
      <c r="S344" s="445"/>
      <c r="T344" s="445"/>
      <c r="U344" s="445"/>
      <c r="V344" s="445"/>
      <c r="W344" s="445"/>
      <c r="X344" s="445"/>
      <c r="Y344" s="445"/>
      <c r="Z344" s="445"/>
    </row>
    <row r="345" spans="1:26" ht="15.6" hidden="1" x14ac:dyDescent="0.3">
      <c r="A345" s="445"/>
      <c r="B345" s="445"/>
      <c r="C345" s="445"/>
      <c r="D345" s="445"/>
      <c r="E345" s="505" t="s">
        <v>865</v>
      </c>
      <c r="F345" s="505" t="s">
        <v>866</v>
      </c>
      <c r="G345" s="445"/>
      <c r="H345" s="445"/>
      <c r="I345" s="445"/>
      <c r="J345" s="445"/>
      <c r="K345" s="445"/>
      <c r="L345" s="445"/>
      <c r="M345" s="445"/>
      <c r="N345" s="445"/>
      <c r="O345" s="445"/>
      <c r="P345" s="445"/>
      <c r="Q345" s="445"/>
      <c r="R345" s="445"/>
      <c r="S345" s="445"/>
      <c r="T345" s="445"/>
      <c r="U345" s="445"/>
      <c r="V345" s="445"/>
      <c r="W345" s="445"/>
      <c r="X345" s="445"/>
      <c r="Y345" s="445"/>
      <c r="Z345" s="445"/>
    </row>
    <row r="346" spans="1:26" ht="15.6" hidden="1" x14ac:dyDescent="0.3">
      <c r="A346" s="445"/>
      <c r="B346" s="445"/>
      <c r="C346" s="445"/>
      <c r="D346" s="445"/>
      <c r="E346" s="505" t="s">
        <v>867</v>
      </c>
      <c r="F346" s="505" t="s">
        <v>868</v>
      </c>
      <c r="G346" s="445"/>
      <c r="H346" s="445"/>
      <c r="I346" s="445"/>
      <c r="J346" s="445"/>
      <c r="K346" s="445"/>
      <c r="L346" s="445"/>
      <c r="M346" s="445"/>
      <c r="N346" s="445"/>
      <c r="O346" s="445"/>
      <c r="P346" s="445"/>
      <c r="Q346" s="445"/>
      <c r="R346" s="445"/>
      <c r="S346" s="445"/>
      <c r="T346" s="445"/>
      <c r="U346" s="445"/>
      <c r="V346" s="445"/>
      <c r="W346" s="445"/>
      <c r="X346" s="445"/>
      <c r="Y346" s="445"/>
      <c r="Z346" s="445"/>
    </row>
    <row r="347" spans="1:26" ht="15.6" hidden="1" x14ac:dyDescent="0.3">
      <c r="A347" s="445"/>
      <c r="B347" s="445"/>
      <c r="C347" s="445"/>
      <c r="D347" s="445"/>
      <c r="E347" s="505" t="s">
        <v>869</v>
      </c>
      <c r="F347" s="505" t="s">
        <v>870</v>
      </c>
      <c r="G347" s="445"/>
      <c r="H347" s="445"/>
      <c r="I347" s="445"/>
      <c r="J347" s="445"/>
      <c r="K347" s="445"/>
      <c r="L347" s="445"/>
      <c r="M347" s="445"/>
      <c r="N347" s="445"/>
      <c r="O347" s="445"/>
      <c r="P347" s="445"/>
      <c r="Q347" s="445"/>
      <c r="R347" s="445"/>
      <c r="S347" s="445"/>
      <c r="T347" s="445"/>
      <c r="U347" s="445"/>
      <c r="V347" s="445"/>
      <c r="W347" s="445"/>
      <c r="X347" s="445"/>
      <c r="Y347" s="445"/>
      <c r="Z347" s="445"/>
    </row>
    <row r="348" spans="1:26" ht="15.6" hidden="1" x14ac:dyDescent="0.3">
      <c r="A348" s="445"/>
      <c r="B348" s="445"/>
      <c r="C348" s="445"/>
      <c r="D348" s="445"/>
      <c r="E348" s="505" t="s">
        <v>871</v>
      </c>
      <c r="F348" s="505" t="s">
        <v>872</v>
      </c>
      <c r="G348" s="445"/>
      <c r="H348" s="445"/>
      <c r="I348" s="445"/>
      <c r="J348" s="445"/>
      <c r="K348" s="445"/>
      <c r="L348" s="445"/>
      <c r="M348" s="445"/>
      <c r="N348" s="445"/>
      <c r="O348" s="445"/>
      <c r="P348" s="445"/>
      <c r="Q348" s="445"/>
      <c r="R348" s="445"/>
      <c r="S348" s="445"/>
      <c r="T348" s="445"/>
      <c r="U348" s="445"/>
      <c r="V348" s="445"/>
      <c r="W348" s="445"/>
      <c r="X348" s="445"/>
      <c r="Y348" s="445"/>
      <c r="Z348" s="445"/>
    </row>
    <row r="349" spans="1:26" ht="15.6" hidden="1" x14ac:dyDescent="0.3">
      <c r="A349" s="445"/>
      <c r="B349" s="445"/>
      <c r="C349" s="445"/>
      <c r="D349" s="445"/>
      <c r="E349" s="505" t="s">
        <v>873</v>
      </c>
      <c r="F349" s="505" t="s">
        <v>874</v>
      </c>
      <c r="G349" s="445"/>
      <c r="H349" s="445"/>
      <c r="I349" s="445"/>
      <c r="J349" s="445"/>
      <c r="K349" s="445"/>
      <c r="L349" s="445"/>
      <c r="M349" s="445"/>
      <c r="N349" s="445"/>
      <c r="O349" s="445"/>
      <c r="P349" s="445"/>
      <c r="Q349" s="445"/>
      <c r="R349" s="445"/>
      <c r="S349" s="445"/>
      <c r="T349" s="445"/>
      <c r="U349" s="445"/>
      <c r="V349" s="445"/>
      <c r="W349" s="445"/>
      <c r="X349" s="445"/>
      <c r="Y349" s="445"/>
      <c r="Z349" s="445"/>
    </row>
    <row r="350" spans="1:26" ht="15.6" hidden="1" x14ac:dyDescent="0.3">
      <c r="A350" s="445"/>
      <c r="B350" s="445"/>
      <c r="C350" s="445"/>
      <c r="D350" s="445"/>
      <c r="E350" s="505" t="s">
        <v>875</v>
      </c>
      <c r="F350" s="505" t="s">
        <v>876</v>
      </c>
      <c r="G350" s="445"/>
      <c r="H350" s="445"/>
      <c r="I350" s="445"/>
      <c r="J350" s="445"/>
      <c r="K350" s="445"/>
      <c r="L350" s="445"/>
      <c r="M350" s="445"/>
      <c r="N350" s="445"/>
      <c r="O350" s="445"/>
      <c r="P350" s="445"/>
      <c r="Q350" s="445"/>
      <c r="R350" s="445"/>
      <c r="S350" s="445"/>
      <c r="T350" s="445"/>
      <c r="U350" s="445"/>
      <c r="V350" s="445"/>
      <c r="W350" s="445"/>
      <c r="X350" s="445"/>
      <c r="Y350" s="445"/>
      <c r="Z350" s="445"/>
    </row>
    <row r="351" spans="1:26" ht="15.6" hidden="1" x14ac:dyDescent="0.3">
      <c r="A351" s="445"/>
      <c r="B351" s="445"/>
      <c r="C351" s="445"/>
      <c r="D351" s="445"/>
      <c r="E351" s="505" t="s">
        <v>877</v>
      </c>
      <c r="F351" s="505" t="s">
        <v>878</v>
      </c>
      <c r="G351" s="445"/>
      <c r="H351" s="445"/>
      <c r="I351" s="445"/>
      <c r="J351" s="445"/>
      <c r="K351" s="445"/>
      <c r="L351" s="445"/>
      <c r="M351" s="445"/>
      <c r="N351" s="445"/>
      <c r="O351" s="445"/>
      <c r="P351" s="445"/>
      <c r="Q351" s="445"/>
      <c r="R351" s="445"/>
      <c r="S351" s="445"/>
      <c r="T351" s="445"/>
      <c r="U351" s="445"/>
      <c r="V351" s="445"/>
      <c r="W351" s="445"/>
      <c r="X351" s="445"/>
      <c r="Y351" s="445"/>
      <c r="Z351" s="445"/>
    </row>
    <row r="352" spans="1:26" ht="15.6" hidden="1" x14ac:dyDescent="0.3">
      <c r="A352" s="445"/>
      <c r="B352" s="445"/>
      <c r="C352" s="445"/>
      <c r="D352" s="445"/>
      <c r="E352" s="505" t="s">
        <v>879</v>
      </c>
      <c r="F352" s="505" t="s">
        <v>880</v>
      </c>
      <c r="G352" s="445"/>
      <c r="H352" s="445"/>
      <c r="I352" s="445"/>
      <c r="J352" s="445"/>
      <c r="K352" s="445"/>
      <c r="L352" s="445"/>
      <c r="M352" s="445"/>
      <c r="N352" s="445"/>
      <c r="O352" s="445"/>
      <c r="P352" s="445"/>
      <c r="Q352" s="445"/>
      <c r="R352" s="445"/>
      <c r="S352" s="445"/>
      <c r="T352" s="445"/>
      <c r="U352" s="445"/>
      <c r="V352" s="445"/>
      <c r="W352" s="445"/>
      <c r="X352" s="445"/>
      <c r="Y352" s="445"/>
      <c r="Z352" s="445"/>
    </row>
    <row r="353" spans="1:26" ht="15.6" hidden="1" x14ac:dyDescent="0.3">
      <c r="A353" s="445"/>
      <c r="B353" s="445"/>
      <c r="C353" s="445"/>
      <c r="D353" s="445"/>
      <c r="E353" s="505" t="s">
        <v>239</v>
      </c>
      <c r="F353" s="505" t="s">
        <v>881</v>
      </c>
      <c r="G353" s="445"/>
      <c r="H353" s="445"/>
      <c r="I353" s="445"/>
      <c r="J353" s="445"/>
      <c r="K353" s="445"/>
      <c r="L353" s="445"/>
      <c r="M353" s="445"/>
      <c r="N353" s="445"/>
      <c r="O353" s="445"/>
      <c r="P353" s="445"/>
      <c r="Q353" s="445"/>
      <c r="R353" s="445"/>
      <c r="S353" s="445"/>
      <c r="T353" s="445"/>
      <c r="U353" s="445"/>
      <c r="V353" s="445"/>
      <c r="W353" s="445"/>
      <c r="X353" s="445"/>
      <c r="Y353" s="445"/>
      <c r="Z353" s="445"/>
    </row>
    <row r="354" spans="1:26" ht="15.6" hidden="1" x14ac:dyDescent="0.3">
      <c r="A354" s="445"/>
      <c r="B354" s="445"/>
      <c r="C354" s="445"/>
      <c r="D354" s="445"/>
      <c r="E354" s="505" t="s">
        <v>882</v>
      </c>
      <c r="F354" s="505" t="s">
        <v>883</v>
      </c>
      <c r="G354" s="445"/>
      <c r="H354" s="445"/>
      <c r="I354" s="445"/>
      <c r="J354" s="445"/>
      <c r="K354" s="445"/>
      <c r="L354" s="445"/>
      <c r="M354" s="445"/>
      <c r="N354" s="445"/>
      <c r="O354" s="445"/>
      <c r="P354" s="445"/>
      <c r="Q354" s="445"/>
      <c r="R354" s="445"/>
      <c r="S354" s="445"/>
      <c r="T354" s="445"/>
      <c r="U354" s="445"/>
      <c r="V354" s="445"/>
      <c r="W354" s="445"/>
      <c r="X354" s="445"/>
      <c r="Y354" s="445"/>
      <c r="Z354" s="445"/>
    </row>
    <row r="355" spans="1:26" ht="15.6" hidden="1" x14ac:dyDescent="0.3">
      <c r="A355" s="445"/>
      <c r="B355" s="445"/>
      <c r="C355" s="445"/>
      <c r="D355" s="445"/>
      <c r="E355" s="505" t="s">
        <v>884</v>
      </c>
      <c r="F355" s="505" t="s">
        <v>885</v>
      </c>
      <c r="G355" s="445"/>
      <c r="H355" s="445"/>
      <c r="I355" s="445"/>
      <c r="J355" s="445"/>
      <c r="K355" s="445"/>
      <c r="L355" s="445"/>
      <c r="M355" s="445"/>
      <c r="N355" s="445"/>
      <c r="O355" s="445"/>
      <c r="P355" s="445"/>
      <c r="Q355" s="445"/>
      <c r="R355" s="445"/>
      <c r="S355" s="445"/>
      <c r="T355" s="445"/>
      <c r="U355" s="445"/>
      <c r="V355" s="445"/>
      <c r="W355" s="445"/>
      <c r="X355" s="445"/>
      <c r="Y355" s="445"/>
      <c r="Z355" s="445"/>
    </row>
    <row r="356" spans="1:26" ht="15.6" hidden="1" x14ac:dyDescent="0.3">
      <c r="A356" s="445"/>
      <c r="B356" s="445"/>
      <c r="C356" s="445"/>
      <c r="D356" s="445"/>
      <c r="E356" s="505" t="s">
        <v>90</v>
      </c>
      <c r="F356" s="505" t="s">
        <v>886</v>
      </c>
      <c r="G356" s="445"/>
      <c r="H356" s="445"/>
      <c r="I356" s="445"/>
      <c r="J356" s="445"/>
      <c r="K356" s="445"/>
      <c r="L356" s="445"/>
      <c r="M356" s="445"/>
      <c r="N356" s="445"/>
      <c r="O356" s="445"/>
      <c r="P356" s="445"/>
      <c r="Q356" s="445"/>
      <c r="R356" s="445"/>
      <c r="S356" s="445"/>
      <c r="T356" s="445"/>
      <c r="U356" s="445"/>
      <c r="V356" s="445"/>
      <c r="W356" s="445"/>
      <c r="X356" s="445"/>
      <c r="Y356" s="445"/>
      <c r="Z356" s="445"/>
    </row>
    <row r="357" spans="1:26" ht="15.6" hidden="1" x14ac:dyDescent="0.3">
      <c r="A357" s="445"/>
      <c r="B357" s="445"/>
      <c r="C357" s="445"/>
      <c r="D357" s="445"/>
      <c r="E357" s="505" t="s">
        <v>242</v>
      </c>
      <c r="F357" s="505" t="s">
        <v>887</v>
      </c>
      <c r="G357" s="445"/>
      <c r="H357" s="445"/>
      <c r="I357" s="445"/>
      <c r="J357" s="445"/>
      <c r="K357" s="445"/>
      <c r="L357" s="445"/>
      <c r="M357" s="445"/>
      <c r="N357" s="445"/>
      <c r="O357" s="445"/>
      <c r="P357" s="445"/>
      <c r="Q357" s="445"/>
      <c r="R357" s="445"/>
      <c r="S357" s="445"/>
      <c r="T357" s="445"/>
      <c r="U357" s="445"/>
      <c r="V357" s="445"/>
      <c r="W357" s="445"/>
      <c r="X357" s="445"/>
      <c r="Y357" s="445"/>
      <c r="Z357" s="445"/>
    </row>
    <row r="358" spans="1:26" ht="15.6" hidden="1" x14ac:dyDescent="0.3">
      <c r="A358" s="445"/>
      <c r="B358" s="445"/>
      <c r="C358" s="445"/>
      <c r="D358" s="445"/>
      <c r="E358" s="505" t="s">
        <v>888</v>
      </c>
      <c r="F358" s="505" t="s">
        <v>889</v>
      </c>
      <c r="G358" s="445"/>
      <c r="H358" s="445"/>
      <c r="I358" s="445"/>
      <c r="J358" s="445"/>
      <c r="K358" s="445"/>
      <c r="L358" s="445"/>
      <c r="M358" s="445"/>
      <c r="N358" s="445"/>
      <c r="O358" s="445"/>
      <c r="P358" s="445"/>
      <c r="Q358" s="445"/>
      <c r="R358" s="445"/>
      <c r="S358" s="445"/>
      <c r="T358" s="445"/>
      <c r="U358" s="445"/>
      <c r="V358" s="445"/>
      <c r="W358" s="445"/>
      <c r="X358" s="445"/>
      <c r="Y358" s="445"/>
      <c r="Z358" s="445"/>
    </row>
    <row r="359" spans="1:26" ht="15.6" hidden="1" x14ac:dyDescent="0.3">
      <c r="A359" s="445"/>
      <c r="B359" s="445"/>
      <c r="C359" s="445"/>
      <c r="D359" s="445"/>
      <c r="E359" s="505" t="s">
        <v>243</v>
      </c>
      <c r="F359" s="505" t="s">
        <v>890</v>
      </c>
      <c r="G359" s="445"/>
      <c r="H359" s="445"/>
      <c r="I359" s="445"/>
      <c r="J359" s="445"/>
      <c r="K359" s="445"/>
      <c r="L359" s="445"/>
      <c r="M359" s="445"/>
      <c r="N359" s="445"/>
      <c r="O359" s="445"/>
      <c r="P359" s="445"/>
      <c r="Q359" s="445"/>
      <c r="R359" s="445"/>
      <c r="S359" s="445"/>
      <c r="T359" s="445"/>
      <c r="U359" s="445"/>
      <c r="V359" s="445"/>
      <c r="W359" s="445"/>
      <c r="X359" s="445"/>
      <c r="Y359" s="445"/>
      <c r="Z359" s="445"/>
    </row>
    <row r="360" spans="1:26" ht="15.6" hidden="1" x14ac:dyDescent="0.3">
      <c r="A360" s="445"/>
      <c r="B360" s="445"/>
      <c r="C360" s="445"/>
      <c r="D360" s="445"/>
      <c r="E360" s="505" t="s">
        <v>891</v>
      </c>
      <c r="F360" s="505" t="s">
        <v>892</v>
      </c>
      <c r="G360" s="445"/>
      <c r="H360" s="445"/>
      <c r="I360" s="445"/>
      <c r="J360" s="445"/>
      <c r="K360" s="445"/>
      <c r="L360" s="445"/>
      <c r="M360" s="445"/>
      <c r="N360" s="445"/>
      <c r="O360" s="445"/>
      <c r="P360" s="445"/>
      <c r="Q360" s="445"/>
      <c r="R360" s="445"/>
      <c r="S360" s="445"/>
      <c r="T360" s="445"/>
      <c r="U360" s="445"/>
      <c r="V360" s="445"/>
      <c r="W360" s="445"/>
      <c r="X360" s="445"/>
      <c r="Y360" s="445"/>
      <c r="Z360" s="445"/>
    </row>
    <row r="361" spans="1:26" ht="15.6" hidden="1" x14ac:dyDescent="0.3">
      <c r="A361" s="445"/>
      <c r="B361" s="445"/>
      <c r="C361" s="445"/>
      <c r="D361" s="445"/>
      <c r="E361" s="505" t="s">
        <v>893</v>
      </c>
      <c r="F361" s="505" t="s">
        <v>894</v>
      </c>
      <c r="G361" s="445"/>
      <c r="H361" s="445"/>
      <c r="I361" s="445"/>
      <c r="J361" s="445"/>
      <c r="K361" s="445"/>
      <c r="L361" s="445"/>
      <c r="M361" s="445"/>
      <c r="N361" s="445"/>
      <c r="O361" s="445"/>
      <c r="P361" s="445"/>
      <c r="Q361" s="445"/>
      <c r="R361" s="445"/>
      <c r="S361" s="445"/>
      <c r="T361" s="445"/>
      <c r="U361" s="445"/>
      <c r="V361" s="445"/>
      <c r="W361" s="445"/>
      <c r="X361" s="445"/>
      <c r="Y361" s="445"/>
      <c r="Z361" s="445"/>
    </row>
    <row r="362" spans="1:26" ht="15.6" hidden="1" x14ac:dyDescent="0.3">
      <c r="A362" s="445"/>
      <c r="B362" s="445"/>
      <c r="C362" s="445"/>
      <c r="D362" s="445"/>
      <c r="E362" s="505" t="s">
        <v>895</v>
      </c>
      <c r="F362" s="505" t="s">
        <v>896</v>
      </c>
      <c r="G362" s="445"/>
      <c r="H362" s="445"/>
      <c r="I362" s="445"/>
      <c r="J362" s="445"/>
      <c r="K362" s="445"/>
      <c r="L362" s="445"/>
      <c r="M362" s="445"/>
      <c r="N362" s="445"/>
      <c r="O362" s="445"/>
      <c r="P362" s="445"/>
      <c r="Q362" s="445"/>
      <c r="R362" s="445"/>
      <c r="S362" s="445"/>
      <c r="T362" s="445"/>
      <c r="U362" s="445"/>
      <c r="V362" s="445"/>
      <c r="W362" s="445"/>
      <c r="X362" s="445"/>
      <c r="Y362" s="445"/>
      <c r="Z362" s="445"/>
    </row>
    <row r="363" spans="1:26" ht="15.6" hidden="1" x14ac:dyDescent="0.3">
      <c r="A363" s="445"/>
      <c r="B363" s="445"/>
      <c r="C363" s="445"/>
      <c r="D363" s="445"/>
      <c r="E363" s="505" t="s">
        <v>897</v>
      </c>
      <c r="F363" s="505" t="s">
        <v>898</v>
      </c>
      <c r="G363" s="445"/>
      <c r="H363" s="445"/>
      <c r="I363" s="445"/>
      <c r="J363" s="445"/>
      <c r="K363" s="445"/>
      <c r="L363" s="445"/>
      <c r="M363" s="445"/>
      <c r="N363" s="445"/>
      <c r="O363" s="445"/>
      <c r="P363" s="445"/>
      <c r="Q363" s="445"/>
      <c r="R363" s="445"/>
      <c r="S363" s="445"/>
      <c r="T363" s="445"/>
      <c r="U363" s="445"/>
      <c r="V363" s="445"/>
      <c r="W363" s="445"/>
      <c r="X363" s="445"/>
      <c r="Y363" s="445"/>
      <c r="Z363" s="445"/>
    </row>
    <row r="364" spans="1:26" ht="15.6" hidden="1" x14ac:dyDescent="0.3">
      <c r="A364" s="445"/>
      <c r="B364" s="445"/>
      <c r="C364" s="445"/>
      <c r="D364" s="445"/>
      <c r="E364" s="505" t="s">
        <v>899</v>
      </c>
      <c r="F364" s="505" t="s">
        <v>900</v>
      </c>
      <c r="G364" s="445"/>
      <c r="H364" s="445"/>
      <c r="I364" s="445"/>
      <c r="J364" s="445"/>
      <c r="K364" s="445"/>
      <c r="L364" s="445"/>
      <c r="M364" s="445"/>
      <c r="N364" s="445"/>
      <c r="O364" s="445"/>
      <c r="P364" s="445"/>
      <c r="Q364" s="445"/>
      <c r="R364" s="445"/>
      <c r="S364" s="445"/>
      <c r="T364" s="445"/>
      <c r="U364" s="445"/>
      <c r="V364" s="445"/>
      <c r="W364" s="445"/>
      <c r="X364" s="445"/>
      <c r="Y364" s="445"/>
      <c r="Z364" s="445"/>
    </row>
    <row r="365" spans="1:26" ht="15.6" hidden="1" x14ac:dyDescent="0.3">
      <c r="A365" s="445"/>
      <c r="B365" s="445"/>
      <c r="C365" s="445"/>
      <c r="D365" s="445"/>
      <c r="E365" s="505" t="s">
        <v>901</v>
      </c>
      <c r="F365" s="505" t="s">
        <v>902</v>
      </c>
      <c r="G365" s="445"/>
      <c r="H365" s="445"/>
      <c r="I365" s="445"/>
      <c r="J365" s="445"/>
      <c r="K365" s="445"/>
      <c r="L365" s="445"/>
      <c r="M365" s="445"/>
      <c r="N365" s="445"/>
      <c r="O365" s="445"/>
      <c r="P365" s="445"/>
      <c r="Q365" s="445"/>
      <c r="R365" s="445"/>
      <c r="S365" s="445"/>
      <c r="T365" s="445"/>
      <c r="U365" s="445"/>
      <c r="V365" s="445"/>
      <c r="W365" s="445"/>
      <c r="X365" s="445"/>
      <c r="Y365" s="445"/>
      <c r="Z365" s="445"/>
    </row>
    <row r="366" spans="1:26" ht="15.6" hidden="1" x14ac:dyDescent="0.3">
      <c r="A366" s="445"/>
      <c r="B366" s="445"/>
      <c r="C366" s="445"/>
      <c r="D366" s="445"/>
      <c r="E366" s="505" t="s">
        <v>903</v>
      </c>
      <c r="F366" s="505" t="s">
        <v>904</v>
      </c>
      <c r="G366" s="445"/>
      <c r="H366" s="445"/>
      <c r="I366" s="445"/>
      <c r="J366" s="445"/>
      <c r="K366" s="445"/>
      <c r="L366" s="445"/>
      <c r="M366" s="445"/>
      <c r="N366" s="445"/>
      <c r="O366" s="445"/>
      <c r="P366" s="445"/>
      <c r="Q366" s="445"/>
      <c r="R366" s="445"/>
      <c r="S366" s="445"/>
      <c r="T366" s="445"/>
      <c r="U366" s="445"/>
      <c r="V366" s="445"/>
      <c r="W366" s="445"/>
      <c r="X366" s="445"/>
      <c r="Y366" s="445"/>
      <c r="Z366" s="445"/>
    </row>
    <row r="367" spans="1:26" ht="15.6" hidden="1" x14ac:dyDescent="0.3">
      <c r="A367" s="445"/>
      <c r="B367" s="445"/>
      <c r="C367" s="445"/>
      <c r="D367" s="445"/>
      <c r="E367" s="505" t="s">
        <v>905</v>
      </c>
      <c r="F367" s="505" t="s">
        <v>906</v>
      </c>
      <c r="G367" s="445"/>
      <c r="H367" s="445"/>
      <c r="I367" s="445"/>
      <c r="J367" s="445"/>
      <c r="K367" s="445"/>
      <c r="L367" s="445"/>
      <c r="M367" s="445"/>
      <c r="N367" s="445"/>
      <c r="O367" s="445"/>
      <c r="P367" s="445"/>
      <c r="Q367" s="445"/>
      <c r="R367" s="445"/>
      <c r="S367" s="445"/>
      <c r="T367" s="445"/>
      <c r="U367" s="445"/>
      <c r="V367" s="445"/>
      <c r="W367" s="445"/>
      <c r="X367" s="445"/>
      <c r="Y367" s="445"/>
      <c r="Z367" s="445"/>
    </row>
    <row r="368" spans="1:26" ht="15.6" hidden="1" x14ac:dyDescent="0.3">
      <c r="A368" s="445"/>
      <c r="B368" s="445"/>
      <c r="C368" s="445"/>
      <c r="D368" s="445"/>
      <c r="E368" s="505" t="s">
        <v>907</v>
      </c>
      <c r="F368" s="505" t="s">
        <v>908</v>
      </c>
      <c r="G368" s="445"/>
      <c r="H368" s="445"/>
      <c r="I368" s="445"/>
      <c r="J368" s="445"/>
      <c r="K368" s="445"/>
      <c r="L368" s="445"/>
      <c r="M368" s="445"/>
      <c r="N368" s="445"/>
      <c r="O368" s="445"/>
      <c r="P368" s="445"/>
      <c r="Q368" s="445"/>
      <c r="R368" s="445"/>
      <c r="S368" s="445"/>
      <c r="T368" s="445"/>
      <c r="U368" s="445"/>
      <c r="V368" s="445"/>
      <c r="W368" s="445"/>
      <c r="X368" s="445"/>
      <c r="Y368" s="445"/>
      <c r="Z368" s="445"/>
    </row>
    <row r="369" spans="1:26" ht="15.6" hidden="1" x14ac:dyDescent="0.3">
      <c r="A369" s="445"/>
      <c r="B369" s="445"/>
      <c r="C369" s="445"/>
      <c r="D369" s="445"/>
      <c r="E369" s="505" t="s">
        <v>909</v>
      </c>
      <c r="F369" s="505" t="s">
        <v>910</v>
      </c>
      <c r="G369" s="445"/>
      <c r="H369" s="445"/>
      <c r="I369" s="445"/>
      <c r="J369" s="445"/>
      <c r="K369" s="445"/>
      <c r="L369" s="445"/>
      <c r="M369" s="445"/>
      <c r="N369" s="445"/>
      <c r="O369" s="445"/>
      <c r="P369" s="445"/>
      <c r="Q369" s="445"/>
      <c r="R369" s="445"/>
      <c r="S369" s="445"/>
      <c r="T369" s="445"/>
      <c r="U369" s="445"/>
      <c r="V369" s="445"/>
      <c r="W369" s="445"/>
      <c r="X369" s="445"/>
      <c r="Y369" s="445"/>
      <c r="Z369" s="445"/>
    </row>
    <row r="370" spans="1:26" ht="15.6" hidden="1" x14ac:dyDescent="0.3">
      <c r="A370" s="445"/>
      <c r="B370" s="445"/>
      <c r="C370" s="445"/>
      <c r="D370" s="445"/>
      <c r="E370" s="505" t="s">
        <v>911</v>
      </c>
      <c r="F370" s="505" t="s">
        <v>912</v>
      </c>
      <c r="G370" s="445"/>
      <c r="H370" s="445"/>
      <c r="I370" s="445"/>
      <c r="J370" s="445"/>
      <c r="K370" s="445"/>
      <c r="L370" s="445"/>
      <c r="M370" s="445"/>
      <c r="N370" s="445"/>
      <c r="O370" s="445"/>
      <c r="P370" s="445"/>
      <c r="Q370" s="445"/>
      <c r="R370" s="445"/>
      <c r="S370" s="445"/>
      <c r="T370" s="445"/>
      <c r="U370" s="445"/>
      <c r="V370" s="445"/>
      <c r="W370" s="445"/>
      <c r="X370" s="445"/>
      <c r="Y370" s="445"/>
      <c r="Z370" s="445"/>
    </row>
    <row r="371" spans="1:26" ht="15.6" hidden="1" x14ac:dyDescent="0.3">
      <c r="A371" s="445"/>
      <c r="B371" s="445"/>
      <c r="C371" s="445"/>
      <c r="D371" s="445"/>
      <c r="E371" s="505" t="s">
        <v>913</v>
      </c>
      <c r="F371" s="505" t="s">
        <v>914</v>
      </c>
      <c r="G371" s="445"/>
      <c r="H371" s="445"/>
      <c r="I371" s="445"/>
      <c r="J371" s="445"/>
      <c r="K371" s="445"/>
      <c r="L371" s="445"/>
      <c r="M371" s="445"/>
      <c r="N371" s="445"/>
      <c r="O371" s="445"/>
      <c r="P371" s="445"/>
      <c r="Q371" s="445"/>
      <c r="R371" s="445"/>
      <c r="S371" s="445"/>
      <c r="T371" s="445"/>
      <c r="U371" s="445"/>
      <c r="V371" s="445"/>
      <c r="W371" s="445"/>
      <c r="X371" s="445"/>
      <c r="Y371" s="445"/>
      <c r="Z371" s="445"/>
    </row>
    <row r="372" spans="1:26" ht="15.6" hidden="1" x14ac:dyDescent="0.3">
      <c r="A372" s="445"/>
      <c r="B372" s="445"/>
      <c r="C372" s="445"/>
      <c r="D372" s="445"/>
      <c r="E372" s="505" t="s">
        <v>915</v>
      </c>
      <c r="F372" s="505" t="s">
        <v>916</v>
      </c>
      <c r="G372" s="445"/>
      <c r="H372" s="445"/>
      <c r="I372" s="445"/>
      <c r="J372" s="445"/>
      <c r="K372" s="445"/>
      <c r="L372" s="445"/>
      <c r="M372" s="445"/>
      <c r="N372" s="445"/>
      <c r="O372" s="445"/>
      <c r="P372" s="445"/>
      <c r="Q372" s="445"/>
      <c r="R372" s="445"/>
      <c r="S372" s="445"/>
      <c r="T372" s="445"/>
      <c r="U372" s="445"/>
      <c r="V372" s="445"/>
      <c r="W372" s="445"/>
      <c r="X372" s="445"/>
      <c r="Y372" s="445"/>
      <c r="Z372" s="445"/>
    </row>
    <row r="373" spans="1:26" ht="15.6" hidden="1" x14ac:dyDescent="0.3">
      <c r="A373" s="445"/>
      <c r="B373" s="445"/>
      <c r="C373" s="445"/>
      <c r="D373" s="445"/>
      <c r="E373" s="505" t="s">
        <v>917</v>
      </c>
      <c r="F373" s="505" t="s">
        <v>918</v>
      </c>
      <c r="G373" s="445"/>
      <c r="H373" s="445"/>
      <c r="I373" s="445"/>
      <c r="J373" s="445"/>
      <c r="K373" s="445"/>
      <c r="L373" s="445"/>
      <c r="M373" s="445"/>
      <c r="N373" s="445"/>
      <c r="O373" s="445"/>
      <c r="P373" s="445"/>
      <c r="Q373" s="445"/>
      <c r="R373" s="445"/>
      <c r="S373" s="445"/>
      <c r="T373" s="445"/>
      <c r="U373" s="445"/>
      <c r="V373" s="445"/>
      <c r="W373" s="445"/>
      <c r="X373" s="445"/>
      <c r="Y373" s="445"/>
      <c r="Z373" s="445"/>
    </row>
    <row r="374" spans="1:26" ht="15.6" hidden="1" x14ac:dyDescent="0.3">
      <c r="A374" s="445"/>
      <c r="B374" s="445"/>
      <c r="C374" s="445"/>
      <c r="D374" s="445"/>
      <c r="E374" s="505" t="s">
        <v>257</v>
      </c>
      <c r="F374" s="505" t="s">
        <v>919</v>
      </c>
      <c r="G374" s="445"/>
      <c r="H374" s="445"/>
      <c r="I374" s="445"/>
      <c r="J374" s="445"/>
      <c r="K374" s="445"/>
      <c r="L374" s="445"/>
      <c r="M374" s="445"/>
      <c r="N374" s="445"/>
      <c r="O374" s="445"/>
      <c r="P374" s="445"/>
      <c r="Q374" s="445"/>
      <c r="R374" s="445"/>
      <c r="S374" s="445"/>
      <c r="T374" s="445"/>
      <c r="U374" s="445"/>
      <c r="V374" s="445"/>
      <c r="W374" s="445"/>
      <c r="X374" s="445"/>
      <c r="Y374" s="445"/>
      <c r="Z374" s="445"/>
    </row>
    <row r="375" spans="1:26" ht="15.6" hidden="1" x14ac:dyDescent="0.3">
      <c r="A375" s="445"/>
      <c r="B375" s="445"/>
      <c r="C375" s="445"/>
      <c r="D375" s="445"/>
      <c r="E375" s="505" t="s">
        <v>920</v>
      </c>
      <c r="F375" s="505" t="s">
        <v>921</v>
      </c>
      <c r="G375" s="445"/>
      <c r="H375" s="445"/>
      <c r="I375" s="445"/>
      <c r="J375" s="445"/>
      <c r="K375" s="445"/>
      <c r="L375" s="445"/>
      <c r="M375" s="445"/>
      <c r="N375" s="445"/>
      <c r="O375" s="445"/>
      <c r="P375" s="445"/>
      <c r="Q375" s="445"/>
      <c r="R375" s="445"/>
      <c r="S375" s="445"/>
      <c r="T375" s="445"/>
      <c r="U375" s="445"/>
      <c r="V375" s="445"/>
      <c r="W375" s="445"/>
      <c r="X375" s="445"/>
      <c r="Y375" s="445"/>
      <c r="Z375" s="445"/>
    </row>
    <row r="376" spans="1:26" ht="15.6" hidden="1" x14ac:dyDescent="0.3">
      <c r="A376" s="445"/>
      <c r="B376" s="445"/>
      <c r="C376" s="445"/>
      <c r="D376" s="445"/>
      <c r="E376" s="505" t="s">
        <v>922</v>
      </c>
      <c r="F376" s="505" t="s">
        <v>923</v>
      </c>
      <c r="G376" s="445"/>
      <c r="H376" s="445"/>
      <c r="I376" s="445"/>
      <c r="J376" s="445"/>
      <c r="K376" s="445"/>
      <c r="L376" s="445"/>
      <c r="M376" s="445"/>
      <c r="N376" s="445"/>
      <c r="O376" s="445"/>
      <c r="P376" s="445"/>
      <c r="Q376" s="445"/>
      <c r="R376" s="445"/>
      <c r="S376" s="445"/>
      <c r="T376" s="445"/>
      <c r="U376" s="445"/>
      <c r="V376" s="445"/>
      <c r="W376" s="445"/>
      <c r="X376" s="445"/>
      <c r="Y376" s="445"/>
      <c r="Z376" s="445"/>
    </row>
    <row r="377" spans="1:26" ht="15.6" hidden="1" x14ac:dyDescent="0.3">
      <c r="A377" s="445"/>
      <c r="B377" s="445"/>
      <c r="C377" s="445"/>
      <c r="D377" s="445"/>
      <c r="E377" s="505" t="s">
        <v>258</v>
      </c>
      <c r="F377" s="505" t="s">
        <v>924</v>
      </c>
      <c r="G377" s="445"/>
      <c r="H377" s="445"/>
      <c r="I377" s="445"/>
      <c r="J377" s="445"/>
      <c r="K377" s="445"/>
      <c r="L377" s="445"/>
      <c r="M377" s="445"/>
      <c r="N377" s="445"/>
      <c r="O377" s="445"/>
      <c r="P377" s="445"/>
      <c r="Q377" s="445"/>
      <c r="R377" s="445"/>
      <c r="S377" s="445"/>
      <c r="T377" s="445"/>
      <c r="U377" s="445"/>
      <c r="V377" s="445"/>
      <c r="W377" s="445"/>
      <c r="X377" s="445"/>
      <c r="Y377" s="445"/>
      <c r="Z377" s="445"/>
    </row>
    <row r="378" spans="1:26" ht="15.6" hidden="1" x14ac:dyDescent="0.3">
      <c r="A378" s="445"/>
      <c r="B378" s="445"/>
      <c r="C378" s="445"/>
      <c r="D378" s="445"/>
      <c r="E378" s="505" t="s">
        <v>925</v>
      </c>
      <c r="F378" s="505" t="s">
        <v>926</v>
      </c>
      <c r="G378" s="445"/>
      <c r="H378" s="445"/>
      <c r="I378" s="445"/>
      <c r="J378" s="445"/>
      <c r="K378" s="445"/>
      <c r="L378" s="445"/>
      <c r="M378" s="445"/>
      <c r="N378" s="445"/>
      <c r="O378" s="445"/>
      <c r="P378" s="445"/>
      <c r="Q378" s="445"/>
      <c r="R378" s="445"/>
      <c r="S378" s="445"/>
      <c r="T378" s="445"/>
      <c r="U378" s="445"/>
      <c r="V378" s="445"/>
      <c r="W378" s="445"/>
      <c r="X378" s="445"/>
      <c r="Y378" s="445"/>
      <c r="Z378" s="445"/>
    </row>
    <row r="379" spans="1:26" ht="15.6" hidden="1" x14ac:dyDescent="0.3">
      <c r="A379" s="445"/>
      <c r="B379" s="445"/>
      <c r="C379" s="445"/>
      <c r="D379" s="445"/>
      <c r="E379" s="505" t="s">
        <v>927</v>
      </c>
      <c r="F379" s="505" t="s">
        <v>928</v>
      </c>
      <c r="G379" s="445"/>
      <c r="H379" s="445"/>
      <c r="I379" s="445"/>
      <c r="J379" s="445"/>
      <c r="K379" s="445"/>
      <c r="L379" s="445"/>
      <c r="M379" s="445"/>
      <c r="N379" s="445"/>
      <c r="O379" s="445"/>
      <c r="P379" s="445"/>
      <c r="Q379" s="445"/>
      <c r="R379" s="445"/>
      <c r="S379" s="445"/>
      <c r="T379" s="445"/>
      <c r="U379" s="445"/>
      <c r="V379" s="445"/>
      <c r="W379" s="445"/>
      <c r="X379" s="445"/>
      <c r="Y379" s="445"/>
      <c r="Z379" s="445"/>
    </row>
    <row r="380" spans="1:26" ht="15.6" hidden="1" x14ac:dyDescent="0.3">
      <c r="A380" s="445"/>
      <c r="B380" s="445"/>
      <c r="C380" s="445"/>
      <c r="D380" s="445"/>
      <c r="E380" s="505" t="s">
        <v>929</v>
      </c>
      <c r="F380" s="505" t="s">
        <v>930</v>
      </c>
      <c r="G380" s="445"/>
      <c r="H380" s="445"/>
      <c r="I380" s="445"/>
      <c r="J380" s="445"/>
      <c r="K380" s="445"/>
      <c r="L380" s="445"/>
      <c r="M380" s="445"/>
      <c r="N380" s="445"/>
      <c r="O380" s="445"/>
      <c r="P380" s="445"/>
      <c r="Q380" s="445"/>
      <c r="R380" s="445"/>
      <c r="S380" s="445"/>
      <c r="T380" s="445"/>
      <c r="U380" s="445"/>
      <c r="V380" s="445"/>
      <c r="W380" s="445"/>
      <c r="X380" s="445"/>
      <c r="Y380" s="445"/>
      <c r="Z380" s="445"/>
    </row>
    <row r="381" spans="1:26" ht="15.6" hidden="1" x14ac:dyDescent="0.3">
      <c r="A381" s="445"/>
      <c r="B381" s="445"/>
      <c r="C381" s="445"/>
      <c r="D381" s="445"/>
      <c r="E381" s="505" t="s">
        <v>931</v>
      </c>
      <c r="F381" s="505" t="s">
        <v>932</v>
      </c>
      <c r="G381" s="445"/>
      <c r="H381" s="445"/>
      <c r="I381" s="445"/>
      <c r="J381" s="445"/>
      <c r="K381" s="445"/>
      <c r="L381" s="445"/>
      <c r="M381" s="445"/>
      <c r="N381" s="445"/>
      <c r="O381" s="445"/>
      <c r="P381" s="445"/>
      <c r="Q381" s="445"/>
      <c r="R381" s="445"/>
      <c r="S381" s="445"/>
      <c r="T381" s="445"/>
      <c r="U381" s="445"/>
      <c r="V381" s="445"/>
      <c r="W381" s="445"/>
      <c r="X381" s="445"/>
      <c r="Y381" s="445"/>
      <c r="Z381" s="445"/>
    </row>
    <row r="382" spans="1:26" ht="15.6" hidden="1" x14ac:dyDescent="0.3">
      <c r="A382" s="445"/>
      <c r="B382" s="445"/>
      <c r="C382" s="445"/>
      <c r="D382" s="445"/>
      <c r="E382" s="505" t="s">
        <v>933</v>
      </c>
      <c r="F382" s="505" t="s">
        <v>934</v>
      </c>
      <c r="G382" s="445"/>
      <c r="H382" s="445"/>
      <c r="I382" s="445"/>
      <c r="J382" s="445"/>
      <c r="K382" s="445"/>
      <c r="L382" s="445"/>
      <c r="M382" s="445"/>
      <c r="N382" s="445"/>
      <c r="O382" s="445"/>
      <c r="P382" s="445"/>
      <c r="Q382" s="445"/>
      <c r="R382" s="445"/>
      <c r="S382" s="445"/>
      <c r="T382" s="445"/>
      <c r="U382" s="445"/>
      <c r="V382" s="445"/>
      <c r="W382" s="445"/>
      <c r="X382" s="445"/>
      <c r="Y382" s="445"/>
      <c r="Z382" s="445"/>
    </row>
    <row r="383" spans="1:26" ht="15.6" hidden="1" x14ac:dyDescent="0.3">
      <c r="A383" s="445"/>
      <c r="B383" s="445"/>
      <c r="C383" s="445"/>
      <c r="D383" s="445"/>
      <c r="E383" s="505" t="s">
        <v>935</v>
      </c>
      <c r="F383" s="505" t="s">
        <v>936</v>
      </c>
      <c r="G383" s="445"/>
      <c r="H383" s="445"/>
      <c r="I383" s="445"/>
      <c r="J383" s="445"/>
      <c r="K383" s="445"/>
      <c r="L383" s="445"/>
      <c r="M383" s="445"/>
      <c r="N383" s="445"/>
      <c r="O383" s="445"/>
      <c r="P383" s="445"/>
      <c r="Q383" s="445"/>
      <c r="R383" s="445"/>
      <c r="S383" s="445"/>
      <c r="T383" s="445"/>
      <c r="U383" s="445"/>
      <c r="V383" s="445"/>
      <c r="W383" s="445"/>
      <c r="X383" s="445"/>
      <c r="Y383" s="445"/>
      <c r="Z383" s="445"/>
    </row>
    <row r="384" spans="1:26" ht="15.6" hidden="1" x14ac:dyDescent="0.3">
      <c r="A384" s="445"/>
      <c r="B384" s="445"/>
      <c r="C384" s="445"/>
      <c r="D384" s="445"/>
      <c r="E384" s="505" t="s">
        <v>937</v>
      </c>
      <c r="F384" s="505" t="s">
        <v>938</v>
      </c>
      <c r="G384" s="445"/>
      <c r="H384" s="445"/>
      <c r="I384" s="445"/>
      <c r="J384" s="445"/>
      <c r="K384" s="445"/>
      <c r="L384" s="445"/>
      <c r="M384" s="445"/>
      <c r="N384" s="445"/>
      <c r="O384" s="445"/>
      <c r="P384" s="445"/>
      <c r="Q384" s="445"/>
      <c r="R384" s="445"/>
      <c r="S384" s="445"/>
      <c r="T384" s="445"/>
      <c r="U384" s="445"/>
      <c r="V384" s="445"/>
      <c r="W384" s="445"/>
      <c r="X384" s="445"/>
      <c r="Y384" s="445"/>
      <c r="Z384" s="445"/>
    </row>
    <row r="385" spans="1:26" ht="15.6" hidden="1" x14ac:dyDescent="0.3">
      <c r="A385" s="445"/>
      <c r="B385" s="445"/>
      <c r="C385" s="445"/>
      <c r="D385" s="445"/>
      <c r="E385" s="505" t="s">
        <v>939</v>
      </c>
      <c r="F385" s="505" t="s">
        <v>940</v>
      </c>
      <c r="G385" s="445"/>
      <c r="H385" s="445"/>
      <c r="I385" s="445"/>
      <c r="J385" s="445"/>
      <c r="K385" s="445"/>
      <c r="L385" s="445"/>
      <c r="M385" s="445"/>
      <c r="N385" s="445"/>
      <c r="O385" s="445"/>
      <c r="P385" s="445"/>
      <c r="Q385" s="445"/>
      <c r="R385" s="445"/>
      <c r="S385" s="445"/>
      <c r="T385" s="445"/>
      <c r="U385" s="445"/>
      <c r="V385" s="445"/>
      <c r="W385" s="445"/>
      <c r="X385" s="445"/>
      <c r="Y385" s="445"/>
      <c r="Z385" s="445"/>
    </row>
    <row r="386" spans="1:26" ht="15.6" hidden="1" x14ac:dyDescent="0.3">
      <c r="A386" s="445"/>
      <c r="B386" s="445"/>
      <c r="C386" s="445"/>
      <c r="D386" s="445"/>
      <c r="E386" s="505" t="s">
        <v>941</v>
      </c>
      <c r="F386" s="505" t="s">
        <v>942</v>
      </c>
      <c r="G386" s="445"/>
      <c r="H386" s="445"/>
      <c r="I386" s="445"/>
      <c r="J386" s="445"/>
      <c r="K386" s="445"/>
      <c r="L386" s="445"/>
      <c r="M386" s="445"/>
      <c r="N386" s="445"/>
      <c r="O386" s="445"/>
      <c r="P386" s="445"/>
      <c r="Q386" s="445"/>
      <c r="R386" s="445"/>
      <c r="S386" s="445"/>
      <c r="T386" s="445"/>
      <c r="U386" s="445"/>
      <c r="V386" s="445"/>
      <c r="W386" s="445"/>
      <c r="X386" s="445"/>
      <c r="Y386" s="445"/>
      <c r="Z386" s="445"/>
    </row>
    <row r="387" spans="1:26" ht="15.6" hidden="1" x14ac:dyDescent="0.3">
      <c r="A387" s="445"/>
      <c r="B387" s="445"/>
      <c r="C387" s="445"/>
      <c r="D387" s="445"/>
      <c r="E387" s="505" t="s">
        <v>943</v>
      </c>
      <c r="F387" s="505" t="s">
        <v>944</v>
      </c>
      <c r="G387" s="445"/>
      <c r="H387" s="445"/>
      <c r="I387" s="445"/>
      <c r="J387" s="445"/>
      <c r="K387" s="445"/>
      <c r="L387" s="445"/>
      <c r="M387" s="445"/>
      <c r="N387" s="445"/>
      <c r="O387" s="445"/>
      <c r="P387" s="445"/>
      <c r="Q387" s="445"/>
      <c r="R387" s="445"/>
      <c r="S387" s="445"/>
      <c r="T387" s="445"/>
      <c r="U387" s="445"/>
      <c r="V387" s="445"/>
      <c r="W387" s="445"/>
      <c r="X387" s="445"/>
      <c r="Y387" s="445"/>
      <c r="Z387" s="445"/>
    </row>
    <row r="388" spans="1:26" ht="15.6" hidden="1" x14ac:dyDescent="0.3">
      <c r="A388" s="445"/>
      <c r="B388" s="445"/>
      <c r="C388" s="445"/>
      <c r="D388" s="445"/>
      <c r="E388" s="505" t="s">
        <v>945</v>
      </c>
      <c r="F388" s="505" t="s">
        <v>946</v>
      </c>
      <c r="G388" s="445"/>
      <c r="H388" s="445"/>
      <c r="I388" s="445"/>
      <c r="J388" s="445"/>
      <c r="K388" s="445"/>
      <c r="L388" s="445"/>
      <c r="M388" s="445"/>
      <c r="N388" s="445"/>
      <c r="O388" s="445"/>
      <c r="P388" s="445"/>
      <c r="Q388" s="445"/>
      <c r="R388" s="445"/>
      <c r="S388" s="445"/>
      <c r="T388" s="445"/>
      <c r="U388" s="445"/>
      <c r="V388" s="445"/>
      <c r="W388" s="445"/>
      <c r="X388" s="445"/>
      <c r="Y388" s="445"/>
      <c r="Z388" s="445"/>
    </row>
    <row r="389" spans="1:26" ht="15.6" hidden="1" x14ac:dyDescent="0.3">
      <c r="A389" s="445"/>
      <c r="B389" s="445"/>
      <c r="C389" s="445"/>
      <c r="D389" s="445"/>
      <c r="E389" s="505" t="s">
        <v>947</v>
      </c>
      <c r="F389" s="505" t="s">
        <v>948</v>
      </c>
      <c r="G389" s="445"/>
      <c r="H389" s="445"/>
      <c r="I389" s="445"/>
      <c r="J389" s="445"/>
      <c r="K389" s="445"/>
      <c r="L389" s="445"/>
      <c r="M389" s="445"/>
      <c r="N389" s="445"/>
      <c r="O389" s="445"/>
      <c r="P389" s="445"/>
      <c r="Q389" s="445"/>
      <c r="R389" s="445"/>
      <c r="S389" s="445"/>
      <c r="T389" s="445"/>
      <c r="U389" s="445"/>
      <c r="V389" s="445"/>
      <c r="W389" s="445"/>
      <c r="X389" s="445"/>
      <c r="Y389" s="445"/>
      <c r="Z389" s="445"/>
    </row>
    <row r="390" spans="1:26" ht="15.6" hidden="1" x14ac:dyDescent="0.3">
      <c r="A390" s="445"/>
      <c r="B390" s="445"/>
      <c r="C390" s="445"/>
      <c r="D390" s="445"/>
      <c r="E390" s="505" t="s">
        <v>949</v>
      </c>
      <c r="F390" s="505" t="s">
        <v>950</v>
      </c>
      <c r="G390" s="445"/>
      <c r="H390" s="445"/>
      <c r="I390" s="445"/>
      <c r="J390" s="445"/>
      <c r="K390" s="445"/>
      <c r="L390" s="445"/>
      <c r="M390" s="445"/>
      <c r="N390" s="445"/>
      <c r="O390" s="445"/>
      <c r="P390" s="445"/>
      <c r="Q390" s="445"/>
      <c r="R390" s="445"/>
      <c r="S390" s="445"/>
      <c r="T390" s="445"/>
      <c r="U390" s="445"/>
      <c r="V390" s="445"/>
      <c r="W390" s="445"/>
      <c r="X390" s="445"/>
      <c r="Y390" s="445"/>
      <c r="Z390" s="445"/>
    </row>
    <row r="391" spans="1:26" ht="15.6" hidden="1" x14ac:dyDescent="0.3">
      <c r="A391" s="445"/>
      <c r="B391" s="445"/>
      <c r="C391" s="445"/>
      <c r="D391" s="445"/>
      <c r="E391" s="505" t="s">
        <v>951</v>
      </c>
      <c r="F391" s="505" t="s">
        <v>952</v>
      </c>
      <c r="G391" s="445"/>
      <c r="H391" s="445"/>
      <c r="I391" s="445"/>
      <c r="J391" s="445"/>
      <c r="K391" s="445"/>
      <c r="L391" s="445"/>
      <c r="M391" s="445"/>
      <c r="N391" s="445"/>
      <c r="O391" s="445"/>
      <c r="P391" s="445"/>
      <c r="Q391" s="445"/>
      <c r="R391" s="445"/>
      <c r="S391" s="445"/>
      <c r="T391" s="445"/>
      <c r="U391" s="445"/>
      <c r="V391" s="445"/>
      <c r="W391" s="445"/>
      <c r="X391" s="445"/>
      <c r="Y391" s="445"/>
      <c r="Z391" s="445"/>
    </row>
    <row r="392" spans="1:26" ht="15.6" hidden="1" x14ac:dyDescent="0.3">
      <c r="A392" s="445"/>
      <c r="B392" s="445"/>
      <c r="C392" s="445"/>
      <c r="D392" s="445"/>
      <c r="E392" s="505" t="s">
        <v>953</v>
      </c>
      <c r="F392" s="505" t="s">
        <v>954</v>
      </c>
      <c r="G392" s="445"/>
      <c r="H392" s="445"/>
      <c r="I392" s="445"/>
      <c r="J392" s="445"/>
      <c r="K392" s="445"/>
      <c r="L392" s="445"/>
      <c r="M392" s="445"/>
      <c r="N392" s="445"/>
      <c r="O392" s="445"/>
      <c r="P392" s="445"/>
      <c r="Q392" s="445"/>
      <c r="R392" s="445"/>
      <c r="S392" s="445"/>
      <c r="T392" s="445"/>
      <c r="U392" s="445"/>
      <c r="V392" s="445"/>
      <c r="W392" s="445"/>
      <c r="X392" s="445"/>
      <c r="Y392" s="445"/>
      <c r="Z392" s="445"/>
    </row>
    <row r="393" spans="1:26" ht="15.6" hidden="1" x14ac:dyDescent="0.3">
      <c r="A393" s="445"/>
      <c r="B393" s="445"/>
      <c r="C393" s="445"/>
      <c r="D393" s="445"/>
      <c r="E393" s="505" t="s">
        <v>955</v>
      </c>
      <c r="F393" s="505" t="s">
        <v>956</v>
      </c>
      <c r="G393" s="445"/>
      <c r="H393" s="445"/>
      <c r="I393" s="445"/>
      <c r="J393" s="445"/>
      <c r="K393" s="445"/>
      <c r="L393" s="445"/>
      <c r="M393" s="445"/>
      <c r="N393" s="445"/>
      <c r="O393" s="445"/>
      <c r="P393" s="445"/>
      <c r="Q393" s="445"/>
      <c r="R393" s="445"/>
      <c r="S393" s="445"/>
      <c r="T393" s="445"/>
      <c r="U393" s="445"/>
      <c r="V393" s="445"/>
      <c r="W393" s="445"/>
      <c r="X393" s="445"/>
      <c r="Y393" s="445"/>
      <c r="Z393" s="445"/>
    </row>
    <row r="394" spans="1:26" ht="15.6" hidden="1" x14ac:dyDescent="0.3">
      <c r="A394" s="445"/>
      <c r="B394" s="445"/>
      <c r="C394" s="445"/>
      <c r="D394" s="445"/>
      <c r="E394" s="505" t="s">
        <v>957</v>
      </c>
      <c r="F394" s="505" t="s">
        <v>958</v>
      </c>
      <c r="G394" s="445"/>
      <c r="H394" s="445"/>
      <c r="I394" s="445"/>
      <c r="J394" s="445"/>
      <c r="K394" s="445"/>
      <c r="L394" s="445"/>
      <c r="M394" s="445"/>
      <c r="N394" s="445"/>
      <c r="O394" s="445"/>
      <c r="P394" s="445"/>
      <c r="Q394" s="445"/>
      <c r="R394" s="445"/>
      <c r="S394" s="445"/>
      <c r="T394" s="445"/>
      <c r="U394" s="445"/>
      <c r="V394" s="445"/>
      <c r="W394" s="445"/>
      <c r="X394" s="445"/>
      <c r="Y394" s="445"/>
      <c r="Z394" s="445"/>
    </row>
    <row r="395" spans="1:26" ht="15.6" hidden="1" x14ac:dyDescent="0.3">
      <c r="A395" s="445"/>
      <c r="B395" s="445"/>
      <c r="C395" s="445"/>
      <c r="D395" s="445"/>
      <c r="E395" s="505" t="s">
        <v>959</v>
      </c>
      <c r="F395" s="505" t="s">
        <v>960</v>
      </c>
      <c r="G395" s="445"/>
      <c r="H395" s="445"/>
      <c r="I395" s="445"/>
      <c r="J395" s="445"/>
      <c r="K395" s="445"/>
      <c r="L395" s="445"/>
      <c r="M395" s="445"/>
      <c r="N395" s="445"/>
      <c r="O395" s="445"/>
      <c r="P395" s="445"/>
      <c r="Q395" s="445"/>
      <c r="R395" s="445"/>
      <c r="S395" s="445"/>
      <c r="T395" s="445"/>
      <c r="U395" s="445"/>
      <c r="V395" s="445"/>
      <c r="W395" s="445"/>
      <c r="X395" s="445"/>
      <c r="Y395" s="445"/>
      <c r="Z395" s="445"/>
    </row>
    <row r="396" spans="1:26" ht="15.6" hidden="1" x14ac:dyDescent="0.3">
      <c r="A396" s="445"/>
      <c r="B396" s="445"/>
      <c r="C396" s="445"/>
      <c r="D396" s="445"/>
      <c r="E396" s="505" t="s">
        <v>961</v>
      </c>
      <c r="F396" s="505" t="s">
        <v>962</v>
      </c>
      <c r="G396" s="445"/>
      <c r="H396" s="445"/>
      <c r="I396" s="445"/>
      <c r="J396" s="445"/>
      <c r="K396" s="445"/>
      <c r="L396" s="445"/>
      <c r="M396" s="445"/>
      <c r="N396" s="445"/>
      <c r="O396" s="445"/>
      <c r="P396" s="445"/>
      <c r="Q396" s="445"/>
      <c r="R396" s="445"/>
      <c r="S396" s="445"/>
      <c r="T396" s="445"/>
      <c r="U396" s="445"/>
      <c r="V396" s="445"/>
      <c r="W396" s="445"/>
      <c r="X396" s="445"/>
      <c r="Y396" s="445"/>
      <c r="Z396" s="445"/>
    </row>
    <row r="397" spans="1:26" ht="15.6" hidden="1" x14ac:dyDescent="0.3">
      <c r="A397" s="445"/>
      <c r="B397" s="445"/>
      <c r="C397" s="445"/>
      <c r="D397" s="445"/>
      <c r="E397" s="505" t="s">
        <v>963</v>
      </c>
      <c r="F397" s="505" t="s">
        <v>964</v>
      </c>
      <c r="G397" s="445"/>
      <c r="H397" s="445"/>
      <c r="I397" s="445"/>
      <c r="J397" s="445"/>
      <c r="K397" s="445"/>
      <c r="L397" s="445"/>
      <c r="M397" s="445"/>
      <c r="N397" s="445"/>
      <c r="O397" s="445"/>
      <c r="P397" s="445"/>
      <c r="Q397" s="445"/>
      <c r="R397" s="445"/>
      <c r="S397" s="445"/>
      <c r="T397" s="445"/>
      <c r="U397" s="445"/>
      <c r="V397" s="445"/>
      <c r="W397" s="445"/>
      <c r="X397" s="445"/>
      <c r="Y397" s="445"/>
      <c r="Z397" s="445"/>
    </row>
    <row r="398" spans="1:26" ht="15.6" hidden="1" x14ac:dyDescent="0.3">
      <c r="A398" s="445"/>
      <c r="B398" s="445"/>
      <c r="C398" s="445"/>
      <c r="D398" s="445"/>
      <c r="E398" s="505" t="s">
        <v>965</v>
      </c>
      <c r="F398" s="505" t="s">
        <v>966</v>
      </c>
      <c r="G398" s="445"/>
      <c r="H398" s="445"/>
      <c r="I398" s="445"/>
      <c r="J398" s="445"/>
      <c r="K398" s="445"/>
      <c r="L398" s="445"/>
      <c r="M398" s="445"/>
      <c r="N398" s="445"/>
      <c r="O398" s="445"/>
      <c r="P398" s="445"/>
      <c r="Q398" s="445"/>
      <c r="R398" s="445"/>
      <c r="S398" s="445"/>
      <c r="T398" s="445"/>
      <c r="U398" s="445"/>
      <c r="V398" s="445"/>
      <c r="W398" s="445"/>
      <c r="X398" s="445"/>
      <c r="Y398" s="445"/>
      <c r="Z398" s="445"/>
    </row>
    <row r="399" spans="1:26" ht="15.6" hidden="1" x14ac:dyDescent="0.3">
      <c r="A399" s="445"/>
      <c r="B399" s="445"/>
      <c r="C399" s="445"/>
      <c r="D399" s="445"/>
      <c r="E399" s="505" t="s">
        <v>967</v>
      </c>
      <c r="F399" s="505" t="s">
        <v>968</v>
      </c>
      <c r="G399" s="445"/>
      <c r="H399" s="445"/>
      <c r="I399" s="445"/>
      <c r="J399" s="445"/>
      <c r="K399" s="445"/>
      <c r="L399" s="445"/>
      <c r="M399" s="445"/>
      <c r="N399" s="445"/>
      <c r="O399" s="445"/>
      <c r="P399" s="445"/>
      <c r="Q399" s="445"/>
      <c r="R399" s="445"/>
      <c r="S399" s="445"/>
      <c r="T399" s="445"/>
      <c r="U399" s="445"/>
      <c r="V399" s="445"/>
      <c r="W399" s="445"/>
      <c r="X399" s="445"/>
      <c r="Y399" s="445"/>
      <c r="Z399" s="445"/>
    </row>
    <row r="400" spans="1:26" ht="15.6" hidden="1" x14ac:dyDescent="0.3">
      <c r="A400" s="445"/>
      <c r="B400" s="445"/>
      <c r="C400" s="445"/>
      <c r="D400" s="445"/>
      <c r="E400" s="505" t="s">
        <v>969</v>
      </c>
      <c r="F400" s="505" t="s">
        <v>970</v>
      </c>
      <c r="G400" s="445"/>
      <c r="H400" s="445"/>
      <c r="I400" s="445"/>
      <c r="J400" s="445"/>
      <c r="K400" s="445"/>
      <c r="L400" s="445"/>
      <c r="M400" s="445"/>
      <c r="N400" s="445"/>
      <c r="O400" s="445"/>
      <c r="P400" s="445"/>
      <c r="Q400" s="445"/>
      <c r="R400" s="445"/>
      <c r="S400" s="445"/>
      <c r="T400" s="445"/>
      <c r="U400" s="445"/>
      <c r="V400" s="445"/>
      <c r="W400" s="445"/>
      <c r="X400" s="445"/>
      <c r="Y400" s="445"/>
      <c r="Z400" s="445"/>
    </row>
    <row r="401" spans="1:26" ht="15.6" hidden="1" x14ac:dyDescent="0.3">
      <c r="A401" s="445"/>
      <c r="B401" s="445"/>
      <c r="C401" s="445"/>
      <c r="D401" s="445"/>
      <c r="E401" s="505" t="s">
        <v>971</v>
      </c>
      <c r="F401" s="505" t="s">
        <v>972</v>
      </c>
      <c r="G401" s="445"/>
      <c r="H401" s="445"/>
      <c r="I401" s="445"/>
      <c r="J401" s="445"/>
      <c r="K401" s="445"/>
      <c r="L401" s="445"/>
      <c r="M401" s="445"/>
      <c r="N401" s="445"/>
      <c r="O401" s="445"/>
      <c r="P401" s="445"/>
      <c r="Q401" s="445"/>
      <c r="R401" s="445"/>
      <c r="S401" s="445"/>
      <c r="T401" s="445"/>
      <c r="U401" s="445"/>
      <c r="V401" s="445"/>
      <c r="W401" s="445"/>
      <c r="X401" s="445"/>
      <c r="Y401" s="445"/>
      <c r="Z401" s="445"/>
    </row>
    <row r="402" spans="1:26" ht="15.6" hidden="1" x14ac:dyDescent="0.3">
      <c r="A402" s="445"/>
      <c r="B402" s="445"/>
      <c r="C402" s="445"/>
      <c r="D402" s="445"/>
      <c r="E402" s="505" t="s">
        <v>973</v>
      </c>
      <c r="F402" s="505" t="s">
        <v>974</v>
      </c>
      <c r="G402" s="445"/>
      <c r="H402" s="445"/>
      <c r="I402" s="445"/>
      <c r="J402" s="445"/>
      <c r="K402" s="445"/>
      <c r="L402" s="445"/>
      <c r="M402" s="445"/>
      <c r="N402" s="445"/>
      <c r="O402" s="445"/>
      <c r="P402" s="445"/>
      <c r="Q402" s="445"/>
      <c r="R402" s="445"/>
      <c r="S402" s="445"/>
      <c r="T402" s="445"/>
      <c r="U402" s="445"/>
      <c r="V402" s="445"/>
      <c r="W402" s="445"/>
      <c r="X402" s="445"/>
      <c r="Y402" s="445"/>
      <c r="Z402" s="445"/>
    </row>
    <row r="403" spans="1:26" ht="15.6" hidden="1" x14ac:dyDescent="0.3">
      <c r="A403" s="445"/>
      <c r="B403" s="445"/>
      <c r="C403" s="445"/>
      <c r="D403" s="445"/>
      <c r="E403" s="505" t="s">
        <v>975</v>
      </c>
      <c r="F403" s="505" t="s">
        <v>976</v>
      </c>
      <c r="G403" s="445"/>
      <c r="H403" s="445"/>
      <c r="I403" s="445"/>
      <c r="J403" s="445"/>
      <c r="K403" s="445"/>
      <c r="L403" s="445"/>
      <c r="M403" s="445"/>
      <c r="N403" s="445"/>
      <c r="O403" s="445"/>
      <c r="P403" s="445"/>
      <c r="Q403" s="445"/>
      <c r="R403" s="445"/>
      <c r="S403" s="445"/>
      <c r="T403" s="445"/>
      <c r="U403" s="445"/>
      <c r="V403" s="445"/>
      <c r="W403" s="445"/>
      <c r="X403" s="445"/>
      <c r="Y403" s="445"/>
      <c r="Z403" s="445"/>
    </row>
    <row r="404" spans="1:26" ht="15.6" hidden="1" x14ac:dyDescent="0.3">
      <c r="A404" s="445"/>
      <c r="B404" s="445"/>
      <c r="C404" s="445"/>
      <c r="D404" s="445"/>
      <c r="E404" s="505" t="s">
        <v>977</v>
      </c>
      <c r="F404" s="505" t="s">
        <v>978</v>
      </c>
      <c r="G404" s="445"/>
      <c r="H404" s="445"/>
      <c r="I404" s="445"/>
      <c r="J404" s="445"/>
      <c r="K404" s="445"/>
      <c r="L404" s="445"/>
      <c r="M404" s="445"/>
      <c r="N404" s="445"/>
      <c r="O404" s="445"/>
      <c r="P404" s="445"/>
      <c r="Q404" s="445"/>
      <c r="R404" s="445"/>
      <c r="S404" s="445"/>
      <c r="T404" s="445"/>
      <c r="U404" s="445"/>
      <c r="V404" s="445"/>
      <c r="W404" s="445"/>
      <c r="X404" s="445"/>
      <c r="Y404" s="445"/>
      <c r="Z404" s="445"/>
    </row>
    <row r="405" spans="1:26" ht="15.6" hidden="1" x14ac:dyDescent="0.3">
      <c r="A405" s="445"/>
      <c r="B405" s="445"/>
      <c r="C405" s="445"/>
      <c r="D405" s="445"/>
      <c r="E405" s="505" t="s">
        <v>979</v>
      </c>
      <c r="F405" s="505" t="s">
        <v>980</v>
      </c>
      <c r="G405" s="445"/>
      <c r="H405" s="445"/>
      <c r="I405" s="445"/>
      <c r="J405" s="445"/>
      <c r="K405" s="445"/>
      <c r="L405" s="445"/>
      <c r="M405" s="445"/>
      <c r="N405" s="445"/>
      <c r="O405" s="445"/>
      <c r="P405" s="445"/>
      <c r="Q405" s="445"/>
      <c r="R405" s="445"/>
      <c r="S405" s="445"/>
      <c r="T405" s="445"/>
      <c r="U405" s="445"/>
      <c r="V405" s="445"/>
      <c r="W405" s="445"/>
      <c r="X405" s="445"/>
      <c r="Y405" s="445"/>
      <c r="Z405" s="445"/>
    </row>
    <row r="406" spans="1:26" ht="15.6" hidden="1" x14ac:dyDescent="0.3">
      <c r="A406" s="445"/>
      <c r="B406" s="445"/>
      <c r="C406" s="445"/>
      <c r="D406" s="445"/>
      <c r="E406" s="505" t="s">
        <v>57</v>
      </c>
      <c r="F406" s="505" t="s">
        <v>981</v>
      </c>
      <c r="G406" s="445"/>
      <c r="H406" s="445"/>
      <c r="I406" s="445"/>
      <c r="J406" s="445"/>
      <c r="K406" s="445"/>
      <c r="L406" s="445"/>
      <c r="M406" s="445"/>
      <c r="N406" s="445"/>
      <c r="O406" s="445"/>
      <c r="P406" s="445"/>
      <c r="Q406" s="445"/>
      <c r="R406" s="445"/>
      <c r="S406" s="445"/>
      <c r="T406" s="445"/>
      <c r="U406" s="445"/>
      <c r="V406" s="445"/>
      <c r="W406" s="445"/>
      <c r="X406" s="445"/>
      <c r="Y406" s="445"/>
      <c r="Z406" s="445"/>
    </row>
    <row r="407" spans="1:26" ht="15.6" hidden="1" x14ac:dyDescent="0.3">
      <c r="A407" s="445"/>
      <c r="B407" s="445"/>
      <c r="C407" s="445"/>
      <c r="D407" s="445"/>
      <c r="E407" s="505" t="s">
        <v>982</v>
      </c>
      <c r="F407" s="505" t="s">
        <v>983</v>
      </c>
      <c r="G407" s="445"/>
      <c r="H407" s="445"/>
      <c r="I407" s="445"/>
      <c r="J407" s="445"/>
      <c r="K407" s="445"/>
      <c r="L407" s="445"/>
      <c r="M407" s="445"/>
      <c r="N407" s="445"/>
      <c r="O407" s="445"/>
      <c r="P407" s="445"/>
      <c r="Q407" s="445"/>
      <c r="R407" s="445"/>
      <c r="S407" s="445"/>
      <c r="T407" s="445"/>
      <c r="U407" s="445"/>
      <c r="V407" s="445"/>
      <c r="W407" s="445"/>
      <c r="X407" s="445"/>
      <c r="Y407" s="445"/>
      <c r="Z407" s="445"/>
    </row>
    <row r="408" spans="1:26" ht="15.6" hidden="1" x14ac:dyDescent="0.3">
      <c r="A408" s="445"/>
      <c r="B408" s="445"/>
      <c r="C408" s="445"/>
      <c r="D408" s="445"/>
      <c r="E408" s="505" t="s">
        <v>984</v>
      </c>
      <c r="F408" s="505" t="s">
        <v>985</v>
      </c>
      <c r="G408" s="445"/>
      <c r="H408" s="445"/>
      <c r="I408" s="445"/>
      <c r="J408" s="445"/>
      <c r="K408" s="445"/>
      <c r="L408" s="445"/>
      <c r="M408" s="445"/>
      <c r="N408" s="445"/>
      <c r="O408" s="445"/>
      <c r="P408" s="445"/>
      <c r="Q408" s="445"/>
      <c r="R408" s="445"/>
      <c r="S408" s="445"/>
      <c r="T408" s="445"/>
      <c r="U408" s="445"/>
      <c r="V408" s="445"/>
      <c r="W408" s="445"/>
      <c r="X408" s="445"/>
      <c r="Y408" s="445"/>
      <c r="Z408" s="445"/>
    </row>
    <row r="409" spans="1:26" ht="15.6" hidden="1" x14ac:dyDescent="0.3">
      <c r="A409" s="445"/>
      <c r="B409" s="445"/>
      <c r="C409" s="445"/>
      <c r="D409" s="445"/>
      <c r="E409" s="505" t="s">
        <v>986</v>
      </c>
      <c r="F409" s="505" t="s">
        <v>987</v>
      </c>
      <c r="G409" s="445"/>
      <c r="H409" s="445"/>
      <c r="I409" s="445"/>
      <c r="J409" s="445"/>
      <c r="K409" s="445"/>
      <c r="L409" s="445"/>
      <c r="M409" s="445"/>
      <c r="N409" s="445"/>
      <c r="O409" s="445"/>
      <c r="P409" s="445"/>
      <c r="Q409" s="445"/>
      <c r="R409" s="445"/>
      <c r="S409" s="445"/>
      <c r="T409" s="445"/>
      <c r="U409" s="445"/>
      <c r="V409" s="445"/>
      <c r="W409" s="445"/>
      <c r="X409" s="445"/>
      <c r="Y409" s="445"/>
      <c r="Z409" s="445"/>
    </row>
    <row r="410" spans="1:26" ht="15.6" hidden="1" x14ac:dyDescent="0.3">
      <c r="A410" s="445"/>
      <c r="B410" s="445"/>
      <c r="C410" s="445"/>
      <c r="D410" s="445"/>
      <c r="E410" s="505" t="s">
        <v>988</v>
      </c>
      <c r="F410" s="505" t="s">
        <v>989</v>
      </c>
      <c r="G410" s="445"/>
      <c r="H410" s="445"/>
      <c r="I410" s="445"/>
      <c r="J410" s="445"/>
      <c r="K410" s="445"/>
      <c r="L410" s="445"/>
      <c r="M410" s="445"/>
      <c r="N410" s="445"/>
      <c r="O410" s="445"/>
      <c r="P410" s="445"/>
      <c r="Q410" s="445"/>
      <c r="R410" s="445"/>
      <c r="S410" s="445"/>
      <c r="T410" s="445"/>
      <c r="U410" s="445"/>
      <c r="V410" s="445"/>
      <c r="W410" s="445"/>
      <c r="X410" s="445"/>
      <c r="Y410" s="445"/>
      <c r="Z410" s="445"/>
    </row>
    <row r="411" spans="1:26" ht="15.6" hidden="1" x14ac:dyDescent="0.3">
      <c r="A411" s="445"/>
      <c r="B411" s="445"/>
      <c r="C411" s="445"/>
      <c r="D411" s="445"/>
      <c r="E411" s="505" t="s">
        <v>990</v>
      </c>
      <c r="F411" s="505" t="s">
        <v>991</v>
      </c>
      <c r="G411" s="445"/>
      <c r="H411" s="445"/>
      <c r="I411" s="445"/>
      <c r="J411" s="445"/>
      <c r="K411" s="445"/>
      <c r="L411" s="445"/>
      <c r="M411" s="445"/>
      <c r="N411" s="445"/>
      <c r="O411" s="445"/>
      <c r="P411" s="445"/>
      <c r="Q411" s="445"/>
      <c r="R411" s="445"/>
      <c r="S411" s="445"/>
      <c r="T411" s="445"/>
      <c r="U411" s="445"/>
      <c r="V411" s="445"/>
      <c r="W411" s="445"/>
      <c r="X411" s="445"/>
      <c r="Y411" s="445"/>
      <c r="Z411" s="445"/>
    </row>
    <row r="412" spans="1:26" ht="15.6" hidden="1" x14ac:dyDescent="0.3">
      <c r="A412" s="445"/>
      <c r="B412" s="445"/>
      <c r="C412" s="445"/>
      <c r="D412" s="445"/>
      <c r="E412" s="505" t="s">
        <v>992</v>
      </c>
      <c r="F412" s="505" t="s">
        <v>993</v>
      </c>
      <c r="G412" s="445"/>
      <c r="H412" s="445"/>
      <c r="I412" s="445"/>
      <c r="J412" s="445"/>
      <c r="K412" s="445"/>
      <c r="L412" s="445"/>
      <c r="M412" s="445"/>
      <c r="N412" s="445"/>
      <c r="O412" s="445"/>
      <c r="P412" s="445"/>
      <c r="Q412" s="445"/>
      <c r="R412" s="445"/>
      <c r="S412" s="445"/>
      <c r="T412" s="445"/>
      <c r="U412" s="445"/>
      <c r="V412" s="445"/>
      <c r="W412" s="445"/>
      <c r="X412" s="445"/>
      <c r="Y412" s="445"/>
      <c r="Z412" s="445"/>
    </row>
    <row r="413" spans="1:26" ht="15.6" hidden="1" x14ac:dyDescent="0.3">
      <c r="A413" s="445"/>
      <c r="B413" s="445"/>
      <c r="C413" s="445"/>
      <c r="D413" s="445"/>
      <c r="E413" s="505" t="s">
        <v>994</v>
      </c>
      <c r="F413" s="505" t="s">
        <v>995</v>
      </c>
      <c r="G413" s="445"/>
      <c r="H413" s="445"/>
      <c r="I413" s="445"/>
      <c r="J413" s="445"/>
      <c r="K413" s="445"/>
      <c r="L413" s="445"/>
      <c r="M413" s="445"/>
      <c r="N413" s="445"/>
      <c r="O413" s="445"/>
      <c r="P413" s="445"/>
      <c r="Q413" s="445"/>
      <c r="R413" s="445"/>
      <c r="S413" s="445"/>
      <c r="T413" s="445"/>
      <c r="U413" s="445"/>
      <c r="V413" s="445"/>
      <c r="W413" s="445"/>
      <c r="X413" s="445"/>
      <c r="Y413" s="445"/>
      <c r="Z413" s="445"/>
    </row>
    <row r="414" spans="1:26" ht="15.6" hidden="1" x14ac:dyDescent="0.3">
      <c r="A414" s="445"/>
      <c r="B414" s="445"/>
      <c r="C414" s="445"/>
      <c r="D414" s="445"/>
      <c r="E414" s="505" t="s">
        <v>996</v>
      </c>
      <c r="F414" s="505" t="s">
        <v>997</v>
      </c>
      <c r="G414" s="445"/>
      <c r="H414" s="445"/>
      <c r="I414" s="445"/>
      <c r="J414" s="445"/>
      <c r="K414" s="445"/>
      <c r="L414" s="445"/>
      <c r="M414" s="445"/>
      <c r="N414" s="445"/>
      <c r="O414" s="445"/>
      <c r="P414" s="445"/>
      <c r="Q414" s="445"/>
      <c r="R414" s="445"/>
      <c r="S414" s="445"/>
      <c r="T414" s="445"/>
      <c r="U414" s="445"/>
      <c r="V414" s="445"/>
      <c r="W414" s="445"/>
      <c r="X414" s="445"/>
      <c r="Y414" s="445"/>
      <c r="Z414" s="445"/>
    </row>
    <row r="415" spans="1:26" ht="15.6" hidden="1" x14ac:dyDescent="0.3">
      <c r="A415" s="445"/>
      <c r="B415" s="445"/>
      <c r="C415" s="445"/>
      <c r="D415" s="445"/>
      <c r="E415" s="505" t="s">
        <v>998</v>
      </c>
      <c r="F415" s="505" t="s">
        <v>999</v>
      </c>
      <c r="G415" s="445"/>
      <c r="H415" s="445"/>
      <c r="I415" s="445"/>
      <c r="J415" s="445"/>
      <c r="K415" s="445"/>
      <c r="L415" s="445"/>
      <c r="M415" s="445"/>
      <c r="N415" s="445"/>
      <c r="O415" s="445"/>
      <c r="P415" s="445"/>
      <c r="Q415" s="445"/>
      <c r="R415" s="445"/>
      <c r="S415" s="445"/>
      <c r="T415" s="445"/>
      <c r="U415" s="445"/>
      <c r="V415" s="445"/>
      <c r="W415" s="445"/>
      <c r="X415" s="445"/>
      <c r="Y415" s="445"/>
      <c r="Z415" s="445"/>
    </row>
    <row r="416" spans="1:26" ht="15.6" hidden="1" x14ac:dyDescent="0.3">
      <c r="A416" s="445"/>
      <c r="B416" s="445"/>
      <c r="C416" s="445"/>
      <c r="D416" s="445"/>
      <c r="E416" s="505" t="s">
        <v>1000</v>
      </c>
      <c r="F416" s="505" t="s">
        <v>1001</v>
      </c>
      <c r="G416" s="445"/>
      <c r="H416" s="445"/>
      <c r="I416" s="445"/>
      <c r="J416" s="445"/>
      <c r="K416" s="445"/>
      <c r="L416" s="445"/>
      <c r="M416" s="445"/>
      <c r="N416" s="445"/>
      <c r="O416" s="445"/>
      <c r="P416" s="445"/>
      <c r="Q416" s="445"/>
      <c r="R416" s="445"/>
      <c r="S416" s="445"/>
      <c r="T416" s="445"/>
      <c r="U416" s="445"/>
      <c r="V416" s="445"/>
      <c r="W416" s="445"/>
      <c r="X416" s="445"/>
      <c r="Y416" s="445"/>
      <c r="Z416" s="445"/>
    </row>
    <row r="417" spans="1:26" ht="15.6" hidden="1" x14ac:dyDescent="0.3">
      <c r="A417" s="445"/>
      <c r="B417" s="445"/>
      <c r="C417" s="445"/>
      <c r="D417" s="445"/>
      <c r="E417" s="505" t="s">
        <v>1002</v>
      </c>
      <c r="F417" s="505" t="s">
        <v>1003</v>
      </c>
      <c r="G417" s="445"/>
      <c r="H417" s="445"/>
      <c r="I417" s="445"/>
      <c r="J417" s="445"/>
      <c r="K417" s="445"/>
      <c r="L417" s="445"/>
      <c r="M417" s="445"/>
      <c r="N417" s="445"/>
      <c r="O417" s="445"/>
      <c r="P417" s="445"/>
      <c r="Q417" s="445"/>
      <c r="R417" s="445"/>
      <c r="S417" s="445"/>
      <c r="T417" s="445"/>
      <c r="U417" s="445"/>
      <c r="V417" s="445"/>
      <c r="W417" s="445"/>
      <c r="X417" s="445"/>
      <c r="Y417" s="445"/>
      <c r="Z417" s="445"/>
    </row>
    <row r="418" spans="1:26" ht="15.6" hidden="1" x14ac:dyDescent="0.3">
      <c r="A418" s="445"/>
      <c r="B418" s="445"/>
      <c r="C418" s="445"/>
      <c r="D418" s="445"/>
      <c r="E418" s="505" t="s">
        <v>1004</v>
      </c>
      <c r="F418" s="505" t="s">
        <v>1005</v>
      </c>
      <c r="G418" s="445"/>
      <c r="H418" s="445"/>
      <c r="I418" s="445"/>
      <c r="J418" s="445"/>
      <c r="K418" s="445"/>
      <c r="L418" s="445"/>
      <c r="M418" s="445"/>
      <c r="N418" s="445"/>
      <c r="O418" s="445"/>
      <c r="P418" s="445"/>
      <c r="Q418" s="445"/>
      <c r="R418" s="445"/>
      <c r="S418" s="445"/>
      <c r="T418" s="445"/>
      <c r="U418" s="445"/>
      <c r="V418" s="445"/>
      <c r="W418" s="445"/>
      <c r="X418" s="445"/>
      <c r="Y418" s="445"/>
      <c r="Z418" s="445"/>
    </row>
    <row r="419" spans="1:26" ht="15.6" hidden="1" x14ac:dyDescent="0.3">
      <c r="A419" s="445"/>
      <c r="B419" s="445"/>
      <c r="C419" s="445"/>
      <c r="D419" s="445"/>
      <c r="E419" s="505" t="s">
        <v>1006</v>
      </c>
      <c r="F419" s="505" t="s">
        <v>1007</v>
      </c>
      <c r="G419" s="445"/>
      <c r="H419" s="445"/>
      <c r="I419" s="445"/>
      <c r="J419" s="445"/>
      <c r="K419" s="445"/>
      <c r="L419" s="445"/>
      <c r="M419" s="445"/>
      <c r="N419" s="445"/>
      <c r="O419" s="445"/>
      <c r="P419" s="445"/>
      <c r="Q419" s="445"/>
      <c r="R419" s="445"/>
      <c r="S419" s="445"/>
      <c r="T419" s="445"/>
      <c r="U419" s="445"/>
      <c r="V419" s="445"/>
      <c r="W419" s="445"/>
      <c r="X419" s="445"/>
      <c r="Y419" s="445"/>
      <c r="Z419" s="445"/>
    </row>
    <row r="420" spans="1:26" ht="15.6" hidden="1" x14ac:dyDescent="0.3">
      <c r="A420" s="445"/>
      <c r="B420" s="445"/>
      <c r="C420" s="445"/>
      <c r="D420" s="445"/>
      <c r="E420" s="505" t="s">
        <v>1008</v>
      </c>
      <c r="F420" s="505" t="s">
        <v>1009</v>
      </c>
      <c r="G420" s="445"/>
      <c r="H420" s="445"/>
      <c r="I420" s="445"/>
      <c r="J420" s="445"/>
      <c r="K420" s="445"/>
      <c r="L420" s="445"/>
      <c r="M420" s="445"/>
      <c r="N420" s="445"/>
      <c r="O420" s="445"/>
      <c r="P420" s="445"/>
      <c r="Q420" s="445"/>
      <c r="R420" s="445"/>
      <c r="S420" s="445"/>
      <c r="T420" s="445"/>
      <c r="U420" s="445"/>
      <c r="V420" s="445"/>
      <c r="W420" s="445"/>
      <c r="X420" s="445"/>
      <c r="Y420" s="445"/>
      <c r="Z420" s="445"/>
    </row>
    <row r="421" spans="1:26" ht="15.6" hidden="1" x14ac:dyDescent="0.3">
      <c r="A421" s="445"/>
      <c r="B421" s="445"/>
      <c r="C421" s="445"/>
      <c r="D421" s="445"/>
      <c r="E421" s="505" t="s">
        <v>1010</v>
      </c>
      <c r="F421" s="505" t="s">
        <v>1011</v>
      </c>
      <c r="G421" s="445"/>
      <c r="H421" s="445"/>
      <c r="I421" s="445"/>
      <c r="J421" s="445"/>
      <c r="K421" s="445"/>
      <c r="L421" s="445"/>
      <c r="M421" s="445"/>
      <c r="N421" s="445"/>
      <c r="O421" s="445"/>
      <c r="P421" s="445"/>
      <c r="Q421" s="445"/>
      <c r="R421" s="445"/>
      <c r="S421" s="445"/>
      <c r="T421" s="445"/>
      <c r="U421" s="445"/>
      <c r="V421" s="445"/>
      <c r="W421" s="445"/>
      <c r="X421" s="445"/>
      <c r="Y421" s="445"/>
      <c r="Z421" s="445"/>
    </row>
    <row r="422" spans="1:26" ht="15.6" hidden="1" x14ac:dyDescent="0.3">
      <c r="A422" s="445"/>
      <c r="B422" s="445"/>
      <c r="C422" s="445"/>
      <c r="D422" s="445"/>
      <c r="E422" s="505" t="s">
        <v>1012</v>
      </c>
      <c r="F422" s="505" t="s">
        <v>1013</v>
      </c>
      <c r="G422" s="445"/>
      <c r="H422" s="445"/>
      <c r="I422" s="445"/>
      <c r="J422" s="445"/>
      <c r="K422" s="445"/>
      <c r="L422" s="445"/>
      <c r="M422" s="445"/>
      <c r="N422" s="445"/>
      <c r="O422" s="445"/>
      <c r="P422" s="445"/>
      <c r="Q422" s="445"/>
      <c r="R422" s="445"/>
      <c r="S422" s="445"/>
      <c r="T422" s="445"/>
      <c r="U422" s="445"/>
      <c r="V422" s="445"/>
      <c r="W422" s="445"/>
      <c r="X422" s="445"/>
      <c r="Y422" s="445"/>
      <c r="Z422" s="445"/>
    </row>
    <row r="423" spans="1:26" ht="15.6" hidden="1" x14ac:dyDescent="0.3">
      <c r="A423" s="445"/>
      <c r="B423" s="445"/>
      <c r="C423" s="445"/>
      <c r="D423" s="445"/>
      <c r="E423" s="505" t="s">
        <v>1014</v>
      </c>
      <c r="F423" s="505" t="s">
        <v>1015</v>
      </c>
      <c r="G423" s="445"/>
      <c r="H423" s="445"/>
      <c r="I423" s="445"/>
      <c r="J423" s="445"/>
      <c r="K423" s="445"/>
      <c r="L423" s="445"/>
      <c r="M423" s="445"/>
      <c r="N423" s="445"/>
      <c r="O423" s="445"/>
      <c r="P423" s="445"/>
      <c r="Q423" s="445"/>
      <c r="R423" s="445"/>
      <c r="S423" s="445"/>
      <c r="T423" s="445"/>
      <c r="U423" s="445"/>
      <c r="V423" s="445"/>
      <c r="W423" s="445"/>
      <c r="X423" s="445"/>
      <c r="Y423" s="445"/>
      <c r="Z423" s="445"/>
    </row>
    <row r="424" spans="1:26" ht="15.6" hidden="1" x14ac:dyDescent="0.3">
      <c r="A424" s="445"/>
      <c r="B424" s="445"/>
      <c r="C424" s="445"/>
      <c r="D424" s="445"/>
      <c r="E424" s="505" t="s">
        <v>1016</v>
      </c>
      <c r="F424" s="505" t="s">
        <v>1017</v>
      </c>
      <c r="G424" s="445"/>
      <c r="H424" s="445"/>
      <c r="I424" s="445"/>
      <c r="J424" s="445"/>
      <c r="K424" s="445"/>
      <c r="L424" s="445"/>
      <c r="M424" s="445"/>
      <c r="N424" s="445"/>
      <c r="O424" s="445"/>
      <c r="P424" s="445"/>
      <c r="Q424" s="445"/>
      <c r="R424" s="445"/>
      <c r="S424" s="445"/>
      <c r="T424" s="445"/>
      <c r="U424" s="445"/>
      <c r="V424" s="445"/>
      <c r="W424" s="445"/>
      <c r="X424" s="445"/>
      <c r="Y424" s="445"/>
      <c r="Z424" s="445"/>
    </row>
    <row r="425" spans="1:26" ht="15.6" hidden="1" x14ac:dyDescent="0.3">
      <c r="A425" s="445"/>
      <c r="B425" s="445"/>
      <c r="C425" s="445"/>
      <c r="D425" s="445"/>
      <c r="E425" s="505" t="s">
        <v>1018</v>
      </c>
      <c r="F425" s="505" t="s">
        <v>1019</v>
      </c>
      <c r="G425" s="445"/>
      <c r="H425" s="445"/>
      <c r="I425" s="445"/>
      <c r="J425" s="445"/>
      <c r="K425" s="445"/>
      <c r="L425" s="445"/>
      <c r="M425" s="445"/>
      <c r="N425" s="445"/>
      <c r="O425" s="445"/>
      <c r="P425" s="445"/>
      <c r="Q425" s="445"/>
      <c r="R425" s="445"/>
      <c r="S425" s="445"/>
      <c r="T425" s="445"/>
      <c r="U425" s="445"/>
      <c r="V425" s="445"/>
      <c r="W425" s="445"/>
      <c r="X425" s="445"/>
      <c r="Y425" s="445"/>
      <c r="Z425" s="445"/>
    </row>
    <row r="426" spans="1:26" ht="15.6" hidden="1" x14ac:dyDescent="0.3">
      <c r="A426" s="445"/>
      <c r="B426" s="445"/>
      <c r="C426" s="445"/>
      <c r="D426" s="445"/>
      <c r="E426" s="505" t="s">
        <v>1020</v>
      </c>
      <c r="F426" s="505" t="s">
        <v>1021</v>
      </c>
      <c r="G426" s="445"/>
      <c r="H426" s="445"/>
      <c r="I426" s="445"/>
      <c r="J426" s="445"/>
      <c r="K426" s="445"/>
      <c r="L426" s="445"/>
      <c r="M426" s="445"/>
      <c r="N426" s="445"/>
      <c r="O426" s="445"/>
      <c r="P426" s="445"/>
      <c r="Q426" s="445"/>
      <c r="R426" s="445"/>
      <c r="S426" s="445"/>
      <c r="T426" s="445"/>
      <c r="U426" s="445"/>
      <c r="V426" s="445"/>
      <c r="W426" s="445"/>
      <c r="X426" s="445"/>
      <c r="Y426" s="445"/>
      <c r="Z426" s="445"/>
    </row>
    <row r="427" spans="1:26" ht="15.6" hidden="1" x14ac:dyDescent="0.3">
      <c r="A427" s="445"/>
      <c r="B427" s="445"/>
      <c r="C427" s="445"/>
      <c r="D427" s="445"/>
      <c r="E427" s="505" t="s">
        <v>1022</v>
      </c>
      <c r="F427" s="505" t="s">
        <v>1023</v>
      </c>
      <c r="G427" s="445"/>
      <c r="H427" s="445"/>
      <c r="I427" s="445"/>
      <c r="J427" s="445"/>
      <c r="K427" s="445"/>
      <c r="L427" s="445"/>
      <c r="M427" s="445"/>
      <c r="N427" s="445"/>
      <c r="O427" s="445"/>
      <c r="P427" s="445"/>
      <c r="Q427" s="445"/>
      <c r="R427" s="445"/>
      <c r="S427" s="445"/>
      <c r="T427" s="445"/>
      <c r="U427" s="445"/>
      <c r="V427" s="445"/>
      <c r="W427" s="445"/>
      <c r="X427" s="445"/>
      <c r="Y427" s="445"/>
      <c r="Z427" s="445"/>
    </row>
    <row r="428" spans="1:26" ht="15.6" hidden="1" x14ac:dyDescent="0.3">
      <c r="A428" s="445"/>
      <c r="B428" s="445"/>
      <c r="C428" s="445"/>
      <c r="D428" s="445"/>
      <c r="E428" s="505" t="s">
        <v>1024</v>
      </c>
      <c r="F428" s="505" t="s">
        <v>1025</v>
      </c>
      <c r="G428" s="445"/>
      <c r="H428" s="445"/>
      <c r="I428" s="445"/>
      <c r="J428" s="445"/>
      <c r="K428" s="445"/>
      <c r="L428" s="445"/>
      <c r="M428" s="445"/>
      <c r="N428" s="445"/>
      <c r="O428" s="445"/>
      <c r="P428" s="445"/>
      <c r="Q428" s="445"/>
      <c r="R428" s="445"/>
      <c r="S428" s="445"/>
      <c r="T428" s="445"/>
      <c r="U428" s="445"/>
      <c r="V428" s="445"/>
      <c r="W428" s="445"/>
      <c r="X428" s="445"/>
      <c r="Y428" s="445"/>
      <c r="Z428" s="445"/>
    </row>
    <row r="429" spans="1:26" ht="15.6" hidden="1" x14ac:dyDescent="0.3">
      <c r="A429" s="445"/>
      <c r="B429" s="445"/>
      <c r="C429" s="445"/>
      <c r="D429" s="445"/>
      <c r="E429" s="505" t="s">
        <v>1026</v>
      </c>
      <c r="F429" s="505" t="s">
        <v>1027</v>
      </c>
      <c r="G429" s="445"/>
      <c r="H429" s="445"/>
      <c r="I429" s="445"/>
      <c r="J429" s="445"/>
      <c r="K429" s="445"/>
      <c r="L429" s="445"/>
      <c r="M429" s="445"/>
      <c r="N429" s="445"/>
      <c r="O429" s="445"/>
      <c r="P429" s="445"/>
      <c r="Q429" s="445"/>
      <c r="R429" s="445"/>
      <c r="S429" s="445"/>
      <c r="T429" s="445"/>
      <c r="U429" s="445"/>
      <c r="V429" s="445"/>
      <c r="W429" s="445"/>
      <c r="X429" s="445"/>
      <c r="Y429" s="445"/>
      <c r="Z429" s="445"/>
    </row>
    <row r="430" spans="1:26" ht="15.6" hidden="1" x14ac:dyDescent="0.3">
      <c r="A430" s="445"/>
      <c r="B430" s="445"/>
      <c r="C430" s="445"/>
      <c r="D430" s="445"/>
      <c r="E430" s="505" t="s">
        <v>1028</v>
      </c>
      <c r="F430" s="505" t="s">
        <v>1029</v>
      </c>
      <c r="G430" s="445"/>
      <c r="H430" s="445"/>
      <c r="I430" s="445"/>
      <c r="J430" s="445"/>
      <c r="K430" s="445"/>
      <c r="L430" s="445"/>
      <c r="M430" s="445"/>
      <c r="N430" s="445"/>
      <c r="O430" s="445"/>
      <c r="P430" s="445"/>
      <c r="Q430" s="445"/>
      <c r="R430" s="445"/>
      <c r="S430" s="445"/>
      <c r="T430" s="445"/>
      <c r="U430" s="445"/>
      <c r="V430" s="445"/>
      <c r="W430" s="445"/>
      <c r="X430" s="445"/>
      <c r="Y430" s="445"/>
      <c r="Z430" s="445"/>
    </row>
    <row r="431" spans="1:26" ht="15.6" hidden="1" x14ac:dyDescent="0.3">
      <c r="A431" s="445"/>
      <c r="B431" s="445"/>
      <c r="C431" s="445"/>
      <c r="D431" s="445"/>
      <c r="E431" s="505" t="s">
        <v>1030</v>
      </c>
      <c r="F431" s="505" t="s">
        <v>1031</v>
      </c>
      <c r="G431" s="445"/>
      <c r="H431" s="445"/>
      <c r="I431" s="445"/>
      <c r="J431" s="445"/>
      <c r="K431" s="445"/>
      <c r="L431" s="445"/>
      <c r="M431" s="445"/>
      <c r="N431" s="445"/>
      <c r="O431" s="445"/>
      <c r="P431" s="445"/>
      <c r="Q431" s="445"/>
      <c r="R431" s="445"/>
      <c r="S431" s="445"/>
      <c r="T431" s="445"/>
      <c r="U431" s="445"/>
      <c r="V431" s="445"/>
      <c r="W431" s="445"/>
      <c r="X431" s="445"/>
      <c r="Y431" s="445"/>
      <c r="Z431" s="445"/>
    </row>
    <row r="432" spans="1:26" ht="15.6" hidden="1" x14ac:dyDescent="0.3">
      <c r="A432" s="445"/>
      <c r="B432" s="445"/>
      <c r="C432" s="445"/>
      <c r="D432" s="445"/>
      <c r="E432" s="505" t="s">
        <v>1032</v>
      </c>
      <c r="F432" s="505" t="s">
        <v>1033</v>
      </c>
      <c r="G432" s="445"/>
      <c r="H432" s="445"/>
      <c r="I432" s="445"/>
      <c r="J432" s="445"/>
      <c r="K432" s="445"/>
      <c r="L432" s="445"/>
      <c r="M432" s="445"/>
      <c r="N432" s="445"/>
      <c r="O432" s="445"/>
      <c r="P432" s="445"/>
      <c r="Q432" s="445"/>
      <c r="R432" s="445"/>
      <c r="S432" s="445"/>
      <c r="T432" s="445"/>
      <c r="U432" s="445"/>
      <c r="V432" s="445"/>
      <c r="W432" s="445"/>
      <c r="X432" s="445"/>
      <c r="Y432" s="445"/>
      <c r="Z432" s="445"/>
    </row>
    <row r="433" spans="1:26" ht="15.6" hidden="1" x14ac:dyDescent="0.3">
      <c r="A433" s="445"/>
      <c r="B433" s="445"/>
      <c r="C433" s="445"/>
      <c r="D433" s="445"/>
      <c r="E433" s="505" t="s">
        <v>1034</v>
      </c>
      <c r="F433" s="505" t="s">
        <v>1035</v>
      </c>
      <c r="G433" s="445"/>
      <c r="H433" s="445"/>
      <c r="I433" s="445"/>
      <c r="J433" s="445"/>
      <c r="K433" s="445"/>
      <c r="L433" s="445"/>
      <c r="M433" s="445"/>
      <c r="N433" s="445"/>
      <c r="O433" s="445"/>
      <c r="P433" s="445"/>
      <c r="Q433" s="445"/>
      <c r="R433" s="445"/>
      <c r="S433" s="445"/>
      <c r="T433" s="445"/>
      <c r="U433" s="445"/>
      <c r="V433" s="445"/>
      <c r="W433" s="445"/>
      <c r="X433" s="445"/>
      <c r="Y433" s="445"/>
      <c r="Z433" s="445"/>
    </row>
    <row r="434" spans="1:26" ht="15.6" hidden="1" x14ac:dyDescent="0.3">
      <c r="A434" s="445"/>
      <c r="B434" s="445"/>
      <c r="C434" s="445"/>
      <c r="D434" s="445"/>
      <c r="E434" s="505" t="s">
        <v>1036</v>
      </c>
      <c r="F434" s="505" t="s">
        <v>1037</v>
      </c>
      <c r="G434" s="445"/>
      <c r="H434" s="445"/>
      <c r="I434" s="445"/>
      <c r="J434" s="445"/>
      <c r="K434" s="445"/>
      <c r="L434" s="445"/>
      <c r="M434" s="445"/>
      <c r="N434" s="445"/>
      <c r="O434" s="445"/>
      <c r="P434" s="445"/>
      <c r="Q434" s="445"/>
      <c r="R434" s="445"/>
      <c r="S434" s="445"/>
      <c r="T434" s="445"/>
      <c r="U434" s="445"/>
      <c r="V434" s="445"/>
      <c r="W434" s="445"/>
      <c r="X434" s="445"/>
      <c r="Y434" s="445"/>
      <c r="Z434" s="445"/>
    </row>
    <row r="435" spans="1:26" ht="15.6" hidden="1" x14ac:dyDescent="0.3">
      <c r="A435" s="445"/>
      <c r="B435" s="445"/>
      <c r="C435" s="445"/>
      <c r="D435" s="445"/>
      <c r="E435" s="505" t="s">
        <v>58</v>
      </c>
      <c r="F435" s="505" t="s">
        <v>1038</v>
      </c>
      <c r="G435" s="445"/>
      <c r="H435" s="445"/>
      <c r="I435" s="445"/>
      <c r="J435" s="445"/>
      <c r="K435" s="445"/>
      <c r="L435" s="445"/>
      <c r="M435" s="445"/>
      <c r="N435" s="445"/>
      <c r="O435" s="445"/>
      <c r="P435" s="445"/>
      <c r="Q435" s="445"/>
      <c r="R435" s="445"/>
      <c r="S435" s="445"/>
      <c r="T435" s="445"/>
      <c r="U435" s="445"/>
      <c r="V435" s="445"/>
      <c r="W435" s="445"/>
      <c r="X435" s="445"/>
      <c r="Y435" s="445"/>
      <c r="Z435" s="445"/>
    </row>
    <row r="436" spans="1:26" ht="15.6" hidden="1" x14ac:dyDescent="0.3">
      <c r="A436" s="445"/>
      <c r="B436" s="445"/>
      <c r="C436" s="445"/>
      <c r="D436" s="445"/>
      <c r="E436" s="505" t="s">
        <v>1039</v>
      </c>
      <c r="F436" s="505" t="s">
        <v>1040</v>
      </c>
      <c r="G436" s="445"/>
      <c r="H436" s="445"/>
      <c r="I436" s="445"/>
      <c r="J436" s="445"/>
      <c r="K436" s="445"/>
      <c r="L436" s="445"/>
      <c r="M436" s="445"/>
      <c r="N436" s="445"/>
      <c r="O436" s="445"/>
      <c r="P436" s="445"/>
      <c r="Q436" s="445"/>
      <c r="R436" s="445"/>
      <c r="S436" s="445"/>
      <c r="T436" s="445"/>
      <c r="U436" s="445"/>
      <c r="V436" s="445"/>
      <c r="W436" s="445"/>
      <c r="X436" s="445"/>
      <c r="Y436" s="445"/>
      <c r="Z436" s="445"/>
    </row>
    <row r="437" spans="1:26" ht="15.6" hidden="1" x14ac:dyDescent="0.3">
      <c r="A437" s="445"/>
      <c r="B437" s="445"/>
      <c r="C437" s="445"/>
      <c r="D437" s="445"/>
      <c r="E437" s="505" t="s">
        <v>1041</v>
      </c>
      <c r="F437" s="505" t="s">
        <v>1042</v>
      </c>
      <c r="G437" s="445"/>
      <c r="H437" s="445"/>
      <c r="I437" s="445"/>
      <c r="J437" s="445"/>
      <c r="K437" s="445"/>
      <c r="L437" s="445"/>
      <c r="M437" s="445"/>
      <c r="N437" s="445"/>
      <c r="O437" s="445"/>
      <c r="P437" s="445"/>
      <c r="Q437" s="445"/>
      <c r="R437" s="445"/>
      <c r="S437" s="445"/>
      <c r="T437" s="445"/>
      <c r="U437" s="445"/>
      <c r="V437" s="445"/>
      <c r="W437" s="445"/>
      <c r="X437" s="445"/>
      <c r="Y437" s="445"/>
      <c r="Z437" s="445"/>
    </row>
    <row r="438" spans="1:26" ht="15.6" hidden="1" x14ac:dyDescent="0.3">
      <c r="A438" s="445"/>
      <c r="B438" s="445"/>
      <c r="C438" s="445"/>
      <c r="D438" s="445"/>
      <c r="E438" s="505" t="s">
        <v>1043</v>
      </c>
      <c r="F438" s="505" t="s">
        <v>1044</v>
      </c>
      <c r="G438" s="445"/>
      <c r="H438" s="445"/>
      <c r="I438" s="445"/>
      <c r="J438" s="445"/>
      <c r="K438" s="445"/>
      <c r="L438" s="445"/>
      <c r="M438" s="445"/>
      <c r="N438" s="445"/>
      <c r="O438" s="445"/>
      <c r="P438" s="445"/>
      <c r="Q438" s="445"/>
      <c r="R438" s="445"/>
      <c r="S438" s="445"/>
      <c r="T438" s="445"/>
      <c r="U438" s="445"/>
      <c r="V438" s="445"/>
      <c r="W438" s="445"/>
      <c r="X438" s="445"/>
      <c r="Y438" s="445"/>
      <c r="Z438" s="445"/>
    </row>
    <row r="439" spans="1:26" ht="15.6" hidden="1" x14ac:dyDescent="0.3">
      <c r="A439" s="445"/>
      <c r="B439" s="445"/>
      <c r="C439" s="445"/>
      <c r="D439" s="445"/>
      <c r="E439" s="505" t="s">
        <v>1045</v>
      </c>
      <c r="F439" s="505" t="s">
        <v>1046</v>
      </c>
      <c r="G439" s="445"/>
      <c r="H439" s="445"/>
      <c r="I439" s="445"/>
      <c r="J439" s="445"/>
      <c r="K439" s="445"/>
      <c r="L439" s="445"/>
      <c r="M439" s="445"/>
      <c r="N439" s="445"/>
      <c r="O439" s="445"/>
      <c r="P439" s="445"/>
      <c r="Q439" s="445"/>
      <c r="R439" s="445"/>
      <c r="S439" s="445"/>
      <c r="T439" s="445"/>
      <c r="U439" s="445"/>
      <c r="V439" s="445"/>
      <c r="W439" s="445"/>
      <c r="X439" s="445"/>
      <c r="Y439" s="445"/>
      <c r="Z439" s="445"/>
    </row>
    <row r="440" spans="1:26" ht="15.6" hidden="1" x14ac:dyDescent="0.3">
      <c r="A440" s="445"/>
      <c r="B440" s="445"/>
      <c r="C440" s="445"/>
      <c r="D440" s="445"/>
      <c r="E440" s="505" t="s">
        <v>1047</v>
      </c>
      <c r="F440" s="505" t="s">
        <v>1048</v>
      </c>
      <c r="G440" s="445"/>
      <c r="H440" s="445"/>
      <c r="I440" s="445"/>
      <c r="J440" s="445"/>
      <c r="K440" s="445"/>
      <c r="L440" s="445"/>
      <c r="M440" s="445"/>
      <c r="N440" s="445"/>
      <c r="O440" s="445"/>
      <c r="P440" s="445"/>
      <c r="Q440" s="445"/>
      <c r="R440" s="445"/>
      <c r="S440" s="445"/>
      <c r="T440" s="445"/>
      <c r="U440" s="445"/>
      <c r="V440" s="445"/>
      <c r="W440" s="445"/>
      <c r="X440" s="445"/>
      <c r="Y440" s="445"/>
      <c r="Z440" s="445"/>
    </row>
    <row r="441" spans="1:26" ht="15.6" hidden="1" x14ac:dyDescent="0.3">
      <c r="A441" s="445"/>
      <c r="B441" s="445"/>
      <c r="C441" s="445"/>
      <c r="D441" s="445"/>
      <c r="E441" s="505" t="s">
        <v>1049</v>
      </c>
      <c r="F441" s="505" t="s">
        <v>1050</v>
      </c>
      <c r="G441" s="445"/>
      <c r="H441" s="445"/>
      <c r="I441" s="445"/>
      <c r="J441" s="445"/>
      <c r="K441" s="445"/>
      <c r="L441" s="445"/>
      <c r="M441" s="445"/>
      <c r="N441" s="445"/>
      <c r="O441" s="445"/>
      <c r="P441" s="445"/>
      <c r="Q441" s="445"/>
      <c r="R441" s="445"/>
      <c r="S441" s="445"/>
      <c r="T441" s="445"/>
      <c r="U441" s="445"/>
      <c r="V441" s="445"/>
      <c r="W441" s="445"/>
      <c r="X441" s="445"/>
      <c r="Y441" s="445"/>
      <c r="Z441" s="445"/>
    </row>
    <row r="442" spans="1:26" ht="15.6" hidden="1" x14ac:dyDescent="0.3">
      <c r="A442" s="445"/>
      <c r="B442" s="445"/>
      <c r="C442" s="445"/>
      <c r="D442" s="445"/>
      <c r="E442" s="505" t="s">
        <v>1051</v>
      </c>
      <c r="F442" s="505" t="s">
        <v>1052</v>
      </c>
      <c r="G442" s="445"/>
      <c r="H442" s="445"/>
      <c r="I442" s="445"/>
      <c r="J442" s="445"/>
      <c r="K442" s="445"/>
      <c r="L442" s="445"/>
      <c r="M442" s="445"/>
      <c r="N442" s="445"/>
      <c r="O442" s="445"/>
      <c r="P442" s="445"/>
      <c r="Q442" s="445"/>
      <c r="R442" s="445"/>
      <c r="S442" s="445"/>
      <c r="T442" s="445"/>
      <c r="U442" s="445"/>
      <c r="V442" s="445"/>
      <c r="W442" s="445"/>
      <c r="X442" s="445"/>
      <c r="Y442" s="445"/>
      <c r="Z442" s="445"/>
    </row>
    <row r="443" spans="1:26" ht="15.6" hidden="1" x14ac:dyDescent="0.3">
      <c r="A443" s="445"/>
      <c r="B443" s="445"/>
      <c r="C443" s="445"/>
      <c r="D443" s="445"/>
      <c r="E443" s="505" t="s">
        <v>1053</v>
      </c>
      <c r="F443" s="505" t="s">
        <v>1054</v>
      </c>
      <c r="G443" s="445"/>
      <c r="H443" s="445"/>
      <c r="I443" s="445"/>
      <c r="J443" s="445"/>
      <c r="K443" s="445"/>
      <c r="L443" s="445"/>
      <c r="M443" s="445"/>
      <c r="N443" s="445"/>
      <c r="O443" s="445"/>
      <c r="P443" s="445"/>
      <c r="Q443" s="445"/>
      <c r="R443" s="445"/>
      <c r="S443" s="445"/>
      <c r="T443" s="445"/>
      <c r="U443" s="445"/>
      <c r="V443" s="445"/>
      <c r="W443" s="445"/>
      <c r="X443" s="445"/>
      <c r="Y443" s="445"/>
      <c r="Z443" s="445"/>
    </row>
    <row r="444" spans="1:26" ht="15.6" hidden="1" x14ac:dyDescent="0.3">
      <c r="A444" s="445"/>
      <c r="B444" s="445"/>
      <c r="C444" s="445"/>
      <c r="D444" s="445"/>
      <c r="E444" s="505" t="s">
        <v>1055</v>
      </c>
      <c r="F444" s="505" t="s">
        <v>1056</v>
      </c>
      <c r="G444" s="445"/>
      <c r="H444" s="445"/>
      <c r="I444" s="445"/>
      <c r="J444" s="445"/>
      <c r="K444" s="445"/>
      <c r="L444" s="445"/>
      <c r="M444" s="445"/>
      <c r="N444" s="445"/>
      <c r="O444" s="445"/>
      <c r="P444" s="445"/>
      <c r="Q444" s="445"/>
      <c r="R444" s="445"/>
      <c r="S444" s="445"/>
      <c r="T444" s="445"/>
      <c r="U444" s="445"/>
      <c r="V444" s="445"/>
      <c r="W444" s="445"/>
      <c r="X444" s="445"/>
      <c r="Y444" s="445"/>
      <c r="Z444" s="445"/>
    </row>
    <row r="445" spans="1:26" ht="15.6" hidden="1" x14ac:dyDescent="0.3">
      <c r="A445" s="445"/>
      <c r="B445" s="445"/>
      <c r="C445" s="445"/>
      <c r="D445" s="445"/>
      <c r="E445" s="505" t="s">
        <v>1057</v>
      </c>
      <c r="F445" s="505" t="s">
        <v>1058</v>
      </c>
      <c r="G445" s="445"/>
      <c r="H445" s="445"/>
      <c r="I445" s="445"/>
      <c r="J445" s="445"/>
      <c r="K445" s="445"/>
      <c r="L445" s="445"/>
      <c r="M445" s="445"/>
      <c r="N445" s="445"/>
      <c r="O445" s="445"/>
      <c r="P445" s="445"/>
      <c r="Q445" s="445"/>
      <c r="R445" s="445"/>
      <c r="S445" s="445"/>
      <c r="T445" s="445"/>
      <c r="U445" s="445"/>
      <c r="V445" s="445"/>
      <c r="W445" s="445"/>
      <c r="X445" s="445"/>
      <c r="Y445" s="445"/>
      <c r="Z445" s="445"/>
    </row>
    <row r="446" spans="1:26" ht="15.6" hidden="1" x14ac:dyDescent="0.3">
      <c r="A446" s="445"/>
      <c r="B446" s="445"/>
      <c r="C446" s="445"/>
      <c r="D446" s="445"/>
      <c r="E446" s="505" t="s">
        <v>1059</v>
      </c>
      <c r="F446" s="505" t="s">
        <v>1060</v>
      </c>
      <c r="G446" s="445"/>
      <c r="H446" s="445"/>
      <c r="I446" s="445"/>
      <c r="J446" s="445"/>
      <c r="K446" s="445"/>
      <c r="L446" s="445"/>
      <c r="M446" s="445"/>
      <c r="N446" s="445"/>
      <c r="O446" s="445"/>
      <c r="P446" s="445"/>
      <c r="Q446" s="445"/>
      <c r="R446" s="445"/>
      <c r="S446" s="445"/>
      <c r="T446" s="445"/>
      <c r="U446" s="445"/>
      <c r="V446" s="445"/>
      <c r="W446" s="445"/>
      <c r="X446" s="445"/>
      <c r="Y446" s="445"/>
      <c r="Z446" s="445"/>
    </row>
    <row r="447" spans="1:26" ht="15.6" hidden="1" x14ac:dyDescent="0.3">
      <c r="A447" s="445"/>
      <c r="B447" s="445"/>
      <c r="C447" s="445"/>
      <c r="D447" s="445"/>
      <c r="E447" s="505" t="s">
        <v>1061</v>
      </c>
      <c r="F447" s="505" t="s">
        <v>1062</v>
      </c>
      <c r="G447" s="445"/>
      <c r="H447" s="445"/>
      <c r="I447" s="445"/>
      <c r="J447" s="445"/>
      <c r="K447" s="445"/>
      <c r="L447" s="445"/>
      <c r="M447" s="445"/>
      <c r="N447" s="445"/>
      <c r="O447" s="445"/>
      <c r="P447" s="445"/>
      <c r="Q447" s="445"/>
      <c r="R447" s="445"/>
      <c r="S447" s="445"/>
      <c r="T447" s="445"/>
      <c r="U447" s="445"/>
      <c r="V447" s="445"/>
      <c r="W447" s="445"/>
      <c r="X447" s="445"/>
      <c r="Y447" s="445"/>
      <c r="Z447" s="445"/>
    </row>
    <row r="448" spans="1:26" ht="15.6" hidden="1" x14ac:dyDescent="0.3">
      <c r="A448" s="445"/>
      <c r="B448" s="445"/>
      <c r="C448" s="445"/>
      <c r="D448" s="445"/>
      <c r="E448" s="505" t="s">
        <v>1063</v>
      </c>
      <c r="F448" s="505" t="s">
        <v>1064</v>
      </c>
      <c r="G448" s="445"/>
      <c r="H448" s="445"/>
      <c r="I448" s="445"/>
      <c r="J448" s="445"/>
      <c r="K448" s="445"/>
      <c r="L448" s="445"/>
      <c r="M448" s="445"/>
      <c r="N448" s="445"/>
      <c r="O448" s="445"/>
      <c r="P448" s="445"/>
      <c r="Q448" s="445"/>
      <c r="R448" s="445"/>
      <c r="S448" s="445"/>
      <c r="T448" s="445"/>
      <c r="U448" s="445"/>
      <c r="V448" s="445"/>
      <c r="W448" s="445"/>
      <c r="X448" s="445"/>
      <c r="Y448" s="445"/>
      <c r="Z448" s="445"/>
    </row>
    <row r="449" spans="1:26" ht="15.6" hidden="1" x14ac:dyDescent="0.3">
      <c r="A449" s="445"/>
      <c r="B449" s="445"/>
      <c r="C449" s="445"/>
      <c r="D449" s="445"/>
      <c r="E449" s="505" t="s">
        <v>1065</v>
      </c>
      <c r="F449" s="505" t="s">
        <v>1066</v>
      </c>
      <c r="G449" s="445"/>
      <c r="H449" s="445"/>
      <c r="I449" s="445"/>
      <c r="J449" s="445"/>
      <c r="K449" s="445"/>
      <c r="L449" s="445"/>
      <c r="M449" s="445"/>
      <c r="N449" s="445"/>
      <c r="O449" s="445"/>
      <c r="P449" s="445"/>
      <c r="Q449" s="445"/>
      <c r="R449" s="445"/>
      <c r="S449" s="445"/>
      <c r="T449" s="445"/>
      <c r="U449" s="445"/>
      <c r="V449" s="445"/>
      <c r="W449" s="445"/>
      <c r="X449" s="445"/>
      <c r="Y449" s="445"/>
      <c r="Z449" s="445"/>
    </row>
    <row r="450" spans="1:26" ht="15.6" hidden="1" x14ac:dyDescent="0.3">
      <c r="A450" s="445"/>
      <c r="B450" s="445"/>
      <c r="C450" s="445"/>
      <c r="D450" s="445"/>
      <c r="E450" s="505" t="s">
        <v>1067</v>
      </c>
      <c r="F450" s="505" t="s">
        <v>1068</v>
      </c>
      <c r="G450" s="445"/>
      <c r="H450" s="445"/>
      <c r="I450" s="445"/>
      <c r="J450" s="445"/>
      <c r="K450" s="445"/>
      <c r="L450" s="445"/>
      <c r="M450" s="445"/>
      <c r="N450" s="445"/>
      <c r="O450" s="445"/>
      <c r="P450" s="445"/>
      <c r="Q450" s="445"/>
      <c r="R450" s="445"/>
      <c r="S450" s="445"/>
      <c r="T450" s="445"/>
      <c r="U450" s="445"/>
      <c r="V450" s="445"/>
      <c r="W450" s="445"/>
      <c r="X450" s="445"/>
      <c r="Y450" s="445"/>
      <c r="Z450" s="445"/>
    </row>
    <row r="451" spans="1:26" ht="15.6" hidden="1" x14ac:dyDescent="0.3">
      <c r="A451" s="445"/>
      <c r="B451" s="445"/>
      <c r="C451" s="445"/>
      <c r="D451" s="445"/>
      <c r="E451" s="505" t="s">
        <v>1069</v>
      </c>
      <c r="F451" s="505" t="s">
        <v>1070</v>
      </c>
      <c r="G451" s="445"/>
      <c r="H451" s="445"/>
      <c r="I451" s="445"/>
      <c r="J451" s="445"/>
      <c r="K451" s="445"/>
      <c r="L451" s="445"/>
      <c r="M451" s="445"/>
      <c r="N451" s="445"/>
      <c r="O451" s="445"/>
      <c r="P451" s="445"/>
      <c r="Q451" s="445"/>
      <c r="R451" s="445"/>
      <c r="S451" s="445"/>
      <c r="T451" s="445"/>
      <c r="U451" s="445"/>
      <c r="V451" s="445"/>
      <c r="W451" s="445"/>
      <c r="X451" s="445"/>
      <c r="Y451" s="445"/>
      <c r="Z451" s="445"/>
    </row>
    <row r="452" spans="1:26" ht="15.6" hidden="1" x14ac:dyDescent="0.3">
      <c r="A452" s="445"/>
      <c r="B452" s="445"/>
      <c r="C452" s="445"/>
      <c r="D452" s="445"/>
      <c r="E452" s="505" t="s">
        <v>1071</v>
      </c>
      <c r="F452" s="505" t="s">
        <v>1072</v>
      </c>
      <c r="G452" s="445"/>
      <c r="H452" s="445"/>
      <c r="I452" s="445"/>
      <c r="J452" s="445"/>
      <c r="K452" s="445"/>
      <c r="L452" s="445"/>
      <c r="M452" s="445"/>
      <c r="N452" s="445"/>
      <c r="O452" s="445"/>
      <c r="P452" s="445"/>
      <c r="Q452" s="445"/>
      <c r="R452" s="445"/>
      <c r="S452" s="445"/>
      <c r="T452" s="445"/>
      <c r="U452" s="445"/>
      <c r="V452" s="445"/>
      <c r="W452" s="445"/>
      <c r="X452" s="445"/>
      <c r="Y452" s="445"/>
      <c r="Z452" s="445"/>
    </row>
    <row r="453" spans="1:26" ht="15.6" hidden="1" x14ac:dyDescent="0.3">
      <c r="A453" s="445"/>
      <c r="B453" s="445"/>
      <c r="C453" s="445"/>
      <c r="D453" s="445"/>
      <c r="E453" s="505" t="s">
        <v>1073</v>
      </c>
      <c r="F453" s="505" t="s">
        <v>1074</v>
      </c>
      <c r="G453" s="445"/>
      <c r="H453" s="445"/>
      <c r="I453" s="445"/>
      <c r="J453" s="445"/>
      <c r="K453" s="445"/>
      <c r="L453" s="445"/>
      <c r="M453" s="445"/>
      <c r="N453" s="445"/>
      <c r="O453" s="445"/>
      <c r="P453" s="445"/>
      <c r="Q453" s="445"/>
      <c r="R453" s="445"/>
      <c r="S453" s="445"/>
      <c r="T453" s="445"/>
      <c r="U453" s="445"/>
      <c r="V453" s="445"/>
      <c r="W453" s="445"/>
      <c r="X453" s="445"/>
      <c r="Y453" s="445"/>
      <c r="Z453" s="445"/>
    </row>
    <row r="454" spans="1:26" ht="15.6" hidden="1" x14ac:dyDescent="0.3">
      <c r="A454" s="445"/>
      <c r="B454" s="445"/>
      <c r="C454" s="445"/>
      <c r="D454" s="445"/>
      <c r="E454" s="505" t="s">
        <v>1075</v>
      </c>
      <c r="F454" s="505" t="s">
        <v>1076</v>
      </c>
      <c r="G454" s="445"/>
      <c r="H454" s="445"/>
      <c r="I454" s="445"/>
      <c r="J454" s="445"/>
      <c r="K454" s="445"/>
      <c r="L454" s="445"/>
      <c r="M454" s="445"/>
      <c r="N454" s="445"/>
      <c r="O454" s="445"/>
      <c r="P454" s="445"/>
      <c r="Q454" s="445"/>
      <c r="R454" s="445"/>
      <c r="S454" s="445"/>
      <c r="T454" s="445"/>
      <c r="U454" s="445"/>
      <c r="V454" s="445"/>
      <c r="W454" s="445"/>
      <c r="X454" s="445"/>
      <c r="Y454" s="445"/>
      <c r="Z454" s="445"/>
    </row>
    <row r="455" spans="1:26" ht="15.6" hidden="1" x14ac:dyDescent="0.3">
      <c r="A455" s="445"/>
      <c r="B455" s="445"/>
      <c r="C455" s="445"/>
      <c r="D455" s="445"/>
      <c r="E455" s="505" t="s">
        <v>1077</v>
      </c>
      <c r="F455" s="505" t="s">
        <v>1078</v>
      </c>
      <c r="G455" s="445"/>
      <c r="H455" s="445"/>
      <c r="I455" s="445"/>
      <c r="J455" s="445"/>
      <c r="K455" s="445"/>
      <c r="L455" s="445"/>
      <c r="M455" s="445"/>
      <c r="N455" s="445"/>
      <c r="O455" s="445"/>
      <c r="P455" s="445"/>
      <c r="Q455" s="445"/>
      <c r="R455" s="445"/>
      <c r="S455" s="445"/>
      <c r="T455" s="445"/>
      <c r="U455" s="445"/>
      <c r="V455" s="445"/>
      <c r="W455" s="445"/>
      <c r="X455" s="445"/>
      <c r="Y455" s="445"/>
      <c r="Z455" s="445"/>
    </row>
    <row r="456" spans="1:26" ht="15.6" hidden="1" x14ac:dyDescent="0.3">
      <c r="A456" s="445"/>
      <c r="B456" s="445"/>
      <c r="C456" s="445"/>
      <c r="D456" s="445"/>
      <c r="E456" s="505" t="s">
        <v>1079</v>
      </c>
      <c r="F456" s="505" t="s">
        <v>1080</v>
      </c>
      <c r="G456" s="445"/>
      <c r="H456" s="445"/>
      <c r="I456" s="445"/>
      <c r="J456" s="445"/>
      <c r="K456" s="445"/>
      <c r="L456" s="445"/>
      <c r="M456" s="445"/>
      <c r="N456" s="445"/>
      <c r="O456" s="445"/>
      <c r="P456" s="445"/>
      <c r="Q456" s="445"/>
      <c r="R456" s="445"/>
      <c r="S456" s="445"/>
      <c r="T456" s="445"/>
      <c r="U456" s="445"/>
      <c r="V456" s="445"/>
      <c r="W456" s="445"/>
      <c r="X456" s="445"/>
      <c r="Y456" s="445"/>
      <c r="Z456" s="445"/>
    </row>
    <row r="457" spans="1:26" ht="15.6" hidden="1" x14ac:dyDescent="0.3">
      <c r="A457" s="445"/>
      <c r="B457" s="445"/>
      <c r="C457" s="445"/>
      <c r="D457" s="445"/>
      <c r="E457" s="505" t="s">
        <v>1081</v>
      </c>
      <c r="F457" s="505" t="s">
        <v>1082</v>
      </c>
      <c r="G457" s="445"/>
      <c r="H457" s="445"/>
      <c r="I457" s="445"/>
      <c r="J457" s="445"/>
      <c r="K457" s="445"/>
      <c r="L457" s="445"/>
      <c r="M457" s="445"/>
      <c r="N457" s="445"/>
      <c r="O457" s="445"/>
      <c r="P457" s="445"/>
      <c r="Q457" s="445"/>
      <c r="R457" s="445"/>
      <c r="S457" s="445"/>
      <c r="T457" s="445"/>
      <c r="U457" s="445"/>
      <c r="V457" s="445"/>
      <c r="W457" s="445"/>
      <c r="X457" s="445"/>
      <c r="Y457" s="445"/>
      <c r="Z457" s="445"/>
    </row>
    <row r="458" spans="1:26" ht="15.6" hidden="1" x14ac:dyDescent="0.3">
      <c r="A458" s="445"/>
      <c r="B458" s="445"/>
      <c r="C458" s="445"/>
      <c r="D458" s="445"/>
      <c r="E458" s="505" t="s">
        <v>1083</v>
      </c>
      <c r="F458" s="505" t="s">
        <v>1084</v>
      </c>
      <c r="G458" s="445"/>
      <c r="H458" s="445"/>
      <c r="I458" s="445"/>
      <c r="J458" s="445"/>
      <c r="K458" s="445"/>
      <c r="L458" s="445"/>
      <c r="M458" s="445"/>
      <c r="N458" s="445"/>
      <c r="O458" s="445"/>
      <c r="P458" s="445"/>
      <c r="Q458" s="445"/>
      <c r="R458" s="445"/>
      <c r="S458" s="445"/>
      <c r="T458" s="445"/>
      <c r="U458" s="445"/>
      <c r="V458" s="445"/>
      <c r="W458" s="445"/>
      <c r="X458" s="445"/>
      <c r="Y458" s="445"/>
      <c r="Z458" s="445"/>
    </row>
    <row r="459" spans="1:26" ht="15.6" hidden="1" x14ac:dyDescent="0.3">
      <c r="A459" s="445"/>
      <c r="B459" s="445"/>
      <c r="C459" s="445"/>
      <c r="D459" s="445"/>
      <c r="E459" s="505" t="s">
        <v>1085</v>
      </c>
      <c r="F459" s="505" t="s">
        <v>1086</v>
      </c>
      <c r="G459" s="445"/>
      <c r="H459" s="445"/>
      <c r="I459" s="445"/>
      <c r="J459" s="445"/>
      <c r="K459" s="445"/>
      <c r="L459" s="445"/>
      <c r="M459" s="445"/>
      <c r="N459" s="445"/>
      <c r="O459" s="445"/>
      <c r="P459" s="445"/>
      <c r="Q459" s="445"/>
      <c r="R459" s="445"/>
      <c r="S459" s="445"/>
      <c r="T459" s="445"/>
      <c r="U459" s="445"/>
      <c r="V459" s="445"/>
      <c r="W459" s="445"/>
      <c r="X459" s="445"/>
      <c r="Y459" s="445"/>
      <c r="Z459" s="445"/>
    </row>
    <row r="460" spans="1:26" ht="15.6" hidden="1" x14ac:dyDescent="0.3">
      <c r="A460" s="445"/>
      <c r="B460" s="445"/>
      <c r="C460" s="445"/>
      <c r="D460" s="445"/>
      <c r="E460" s="505" t="s">
        <v>1087</v>
      </c>
      <c r="F460" s="505" t="s">
        <v>1088</v>
      </c>
      <c r="G460" s="445"/>
      <c r="H460" s="445"/>
      <c r="I460" s="445"/>
      <c r="J460" s="445"/>
      <c r="K460" s="445"/>
      <c r="L460" s="445"/>
      <c r="M460" s="445"/>
      <c r="N460" s="445"/>
      <c r="O460" s="445"/>
      <c r="P460" s="445"/>
      <c r="Q460" s="445"/>
      <c r="R460" s="445"/>
      <c r="S460" s="445"/>
      <c r="T460" s="445"/>
      <c r="U460" s="445"/>
      <c r="V460" s="445"/>
      <c r="W460" s="445"/>
      <c r="X460" s="445"/>
      <c r="Y460" s="445"/>
      <c r="Z460" s="445"/>
    </row>
    <row r="461" spans="1:26" ht="15.6" hidden="1" x14ac:dyDescent="0.3">
      <c r="A461" s="445"/>
      <c r="B461" s="445"/>
      <c r="C461" s="445"/>
      <c r="D461" s="445"/>
      <c r="E461" s="505" t="s">
        <v>1089</v>
      </c>
      <c r="F461" s="505" t="s">
        <v>1090</v>
      </c>
      <c r="G461" s="445"/>
      <c r="H461" s="445"/>
      <c r="I461" s="445"/>
      <c r="J461" s="445"/>
      <c r="K461" s="445"/>
      <c r="L461" s="445"/>
      <c r="M461" s="445"/>
      <c r="N461" s="445"/>
      <c r="O461" s="445"/>
      <c r="P461" s="445"/>
      <c r="Q461" s="445"/>
      <c r="R461" s="445"/>
      <c r="S461" s="445"/>
      <c r="T461" s="445"/>
      <c r="U461" s="445"/>
      <c r="V461" s="445"/>
      <c r="W461" s="445"/>
      <c r="X461" s="445"/>
      <c r="Y461" s="445"/>
      <c r="Z461" s="445"/>
    </row>
    <row r="462" spans="1:26" ht="15.6" hidden="1" x14ac:dyDescent="0.3">
      <c r="A462" s="445"/>
      <c r="B462" s="445"/>
      <c r="C462" s="445"/>
      <c r="D462" s="445"/>
      <c r="E462" s="505" t="s">
        <v>1091</v>
      </c>
      <c r="F462" s="505" t="s">
        <v>1092</v>
      </c>
      <c r="G462" s="445"/>
      <c r="H462" s="445"/>
      <c r="I462" s="445"/>
      <c r="J462" s="445"/>
      <c r="K462" s="445"/>
      <c r="L462" s="445"/>
      <c r="M462" s="445"/>
      <c r="N462" s="445"/>
      <c r="O462" s="445"/>
      <c r="P462" s="445"/>
      <c r="Q462" s="445"/>
      <c r="R462" s="445"/>
      <c r="S462" s="445"/>
      <c r="T462" s="445"/>
      <c r="U462" s="445"/>
      <c r="V462" s="445"/>
      <c r="W462" s="445"/>
      <c r="X462" s="445"/>
      <c r="Y462" s="445"/>
      <c r="Z462" s="445"/>
    </row>
    <row r="463" spans="1:26" ht="15.6" hidden="1" x14ac:dyDescent="0.3">
      <c r="A463" s="445"/>
      <c r="B463" s="445"/>
      <c r="C463" s="445"/>
      <c r="D463" s="445"/>
      <c r="E463" s="505" t="s">
        <v>1093</v>
      </c>
      <c r="F463" s="505" t="s">
        <v>1094</v>
      </c>
      <c r="G463" s="445"/>
      <c r="H463" s="445"/>
      <c r="I463" s="445"/>
      <c r="J463" s="445"/>
      <c r="K463" s="445"/>
      <c r="L463" s="445"/>
      <c r="M463" s="445"/>
      <c r="N463" s="445"/>
      <c r="O463" s="445"/>
      <c r="P463" s="445"/>
      <c r="Q463" s="445"/>
      <c r="R463" s="445"/>
      <c r="S463" s="445"/>
      <c r="T463" s="445"/>
      <c r="U463" s="445"/>
      <c r="V463" s="445"/>
      <c r="W463" s="445"/>
      <c r="X463" s="445"/>
      <c r="Y463" s="445"/>
      <c r="Z463" s="445"/>
    </row>
    <row r="464" spans="1:26" ht="15.6" hidden="1" x14ac:dyDescent="0.3">
      <c r="A464" s="445"/>
      <c r="B464" s="445"/>
      <c r="C464" s="445"/>
      <c r="D464" s="445"/>
      <c r="E464" s="505" t="s">
        <v>1095</v>
      </c>
      <c r="F464" s="505" t="s">
        <v>1096</v>
      </c>
      <c r="G464" s="445"/>
      <c r="H464" s="445"/>
      <c r="I464" s="445"/>
      <c r="J464" s="445"/>
      <c r="K464" s="445"/>
      <c r="L464" s="445"/>
      <c r="M464" s="445"/>
      <c r="N464" s="445"/>
      <c r="O464" s="445"/>
      <c r="P464" s="445"/>
      <c r="Q464" s="445"/>
      <c r="R464" s="445"/>
      <c r="S464" s="445"/>
      <c r="T464" s="445"/>
      <c r="U464" s="445"/>
      <c r="V464" s="445"/>
      <c r="W464" s="445"/>
      <c r="X464" s="445"/>
      <c r="Y464" s="445"/>
      <c r="Z464" s="445"/>
    </row>
    <row r="465" spans="1:26" ht="15.6" hidden="1" x14ac:dyDescent="0.3">
      <c r="A465" s="445"/>
      <c r="B465" s="445"/>
      <c r="C465" s="445"/>
      <c r="D465" s="445"/>
      <c r="E465" s="505" t="s">
        <v>1097</v>
      </c>
      <c r="F465" s="505" t="s">
        <v>1098</v>
      </c>
      <c r="G465" s="445"/>
      <c r="H465" s="445"/>
      <c r="I465" s="445"/>
      <c r="J465" s="445"/>
      <c r="K465" s="445"/>
      <c r="L465" s="445"/>
      <c r="M465" s="445"/>
      <c r="N465" s="445"/>
      <c r="O465" s="445"/>
      <c r="P465" s="445"/>
      <c r="Q465" s="445"/>
      <c r="R465" s="445"/>
      <c r="S465" s="445"/>
      <c r="T465" s="445"/>
      <c r="U465" s="445"/>
      <c r="V465" s="445"/>
      <c r="W465" s="445"/>
      <c r="X465" s="445"/>
      <c r="Y465" s="445"/>
      <c r="Z465" s="445"/>
    </row>
    <row r="466" spans="1:26" ht="15.6" hidden="1" x14ac:dyDescent="0.3">
      <c r="A466" s="445"/>
      <c r="B466" s="445"/>
      <c r="C466" s="445"/>
      <c r="D466" s="445"/>
      <c r="E466" s="505" t="s">
        <v>1099</v>
      </c>
      <c r="F466" s="505" t="s">
        <v>1100</v>
      </c>
      <c r="G466" s="445"/>
      <c r="H466" s="445"/>
      <c r="I466" s="445"/>
      <c r="J466" s="445"/>
      <c r="K466" s="445"/>
      <c r="L466" s="445"/>
      <c r="M466" s="445"/>
      <c r="N466" s="445"/>
      <c r="O466" s="445"/>
      <c r="P466" s="445"/>
      <c r="Q466" s="445"/>
      <c r="R466" s="445"/>
      <c r="S466" s="445"/>
      <c r="T466" s="445"/>
      <c r="U466" s="445"/>
      <c r="V466" s="445"/>
      <c r="W466" s="445"/>
      <c r="X466" s="445"/>
      <c r="Y466" s="445"/>
      <c r="Z466" s="445"/>
    </row>
    <row r="467" spans="1:26" ht="15.6" hidden="1" x14ac:dyDescent="0.3">
      <c r="A467" s="445"/>
      <c r="B467" s="445"/>
      <c r="C467" s="445"/>
      <c r="D467" s="445"/>
      <c r="E467" s="505" t="s">
        <v>1101</v>
      </c>
      <c r="F467" s="505" t="s">
        <v>1102</v>
      </c>
      <c r="G467" s="445"/>
      <c r="H467" s="445"/>
      <c r="I467" s="445"/>
      <c r="J467" s="445"/>
      <c r="K467" s="445"/>
      <c r="L467" s="445"/>
      <c r="M467" s="445"/>
      <c r="N467" s="445"/>
      <c r="O467" s="445"/>
      <c r="P467" s="445"/>
      <c r="Q467" s="445"/>
      <c r="R467" s="445"/>
      <c r="S467" s="445"/>
      <c r="T467" s="445"/>
      <c r="U467" s="445"/>
      <c r="V467" s="445"/>
      <c r="W467" s="445"/>
      <c r="X467" s="445"/>
      <c r="Y467" s="445"/>
      <c r="Z467" s="445"/>
    </row>
    <row r="468" spans="1:26" ht="15.6" hidden="1" x14ac:dyDescent="0.3">
      <c r="A468" s="445"/>
      <c r="B468" s="445"/>
      <c r="C468" s="445"/>
      <c r="D468" s="445"/>
      <c r="E468" s="505" t="s">
        <v>1103</v>
      </c>
      <c r="F468" s="505" t="s">
        <v>1104</v>
      </c>
      <c r="G468" s="445"/>
      <c r="H468" s="445"/>
      <c r="I468" s="445"/>
      <c r="J468" s="445"/>
      <c r="K468" s="445"/>
      <c r="L468" s="445"/>
      <c r="M468" s="445"/>
      <c r="N468" s="445"/>
      <c r="O468" s="445"/>
      <c r="P468" s="445"/>
      <c r="Q468" s="445"/>
      <c r="R468" s="445"/>
      <c r="S468" s="445"/>
      <c r="T468" s="445"/>
      <c r="U468" s="445"/>
      <c r="V468" s="445"/>
      <c r="W468" s="445"/>
      <c r="X468" s="445"/>
      <c r="Y468" s="445"/>
      <c r="Z468" s="445"/>
    </row>
    <row r="469" spans="1:26" ht="15.6" hidden="1" x14ac:dyDescent="0.3">
      <c r="A469" s="445"/>
      <c r="B469" s="445"/>
      <c r="C469" s="445"/>
      <c r="D469" s="445"/>
      <c r="E469" s="505" t="s">
        <v>1105</v>
      </c>
      <c r="F469" s="505" t="s">
        <v>1106</v>
      </c>
      <c r="G469" s="445"/>
      <c r="H469" s="445"/>
      <c r="I469" s="445"/>
      <c r="J469" s="445"/>
      <c r="K469" s="445"/>
      <c r="L469" s="445"/>
      <c r="M469" s="445"/>
      <c r="N469" s="445"/>
      <c r="O469" s="445"/>
      <c r="P469" s="445"/>
      <c r="Q469" s="445"/>
      <c r="R469" s="445"/>
      <c r="S469" s="445"/>
      <c r="T469" s="445"/>
      <c r="U469" s="445"/>
      <c r="V469" s="445"/>
      <c r="W469" s="445"/>
      <c r="X469" s="445"/>
      <c r="Y469" s="445"/>
      <c r="Z469" s="445"/>
    </row>
    <row r="470" spans="1:26" ht="15.6" hidden="1" x14ac:dyDescent="0.3">
      <c r="A470" s="445"/>
      <c r="B470" s="445"/>
      <c r="C470" s="445"/>
      <c r="D470" s="445"/>
      <c r="E470" s="505" t="s">
        <v>1107</v>
      </c>
      <c r="F470" s="505" t="s">
        <v>1108</v>
      </c>
      <c r="G470" s="445"/>
      <c r="H470" s="445"/>
      <c r="I470" s="445"/>
      <c r="J470" s="445"/>
      <c r="K470" s="445"/>
      <c r="L470" s="445"/>
      <c r="M470" s="445"/>
      <c r="N470" s="445"/>
      <c r="O470" s="445"/>
      <c r="P470" s="445"/>
      <c r="Q470" s="445"/>
      <c r="R470" s="445"/>
      <c r="S470" s="445"/>
      <c r="T470" s="445"/>
      <c r="U470" s="445"/>
      <c r="V470" s="445"/>
      <c r="W470" s="445"/>
      <c r="X470" s="445"/>
      <c r="Y470" s="445"/>
      <c r="Z470" s="445"/>
    </row>
    <row r="471" spans="1:26" ht="15.6" hidden="1" x14ac:dyDescent="0.3">
      <c r="A471" s="445"/>
      <c r="B471" s="445"/>
      <c r="C471" s="445"/>
      <c r="D471" s="445"/>
      <c r="E471" s="505" t="s">
        <v>1109</v>
      </c>
      <c r="F471" s="505" t="s">
        <v>1110</v>
      </c>
      <c r="G471" s="445"/>
      <c r="H471" s="445"/>
      <c r="I471" s="445"/>
      <c r="J471" s="445"/>
      <c r="K471" s="445"/>
      <c r="L471" s="445"/>
      <c r="M471" s="445"/>
      <c r="N471" s="445"/>
      <c r="O471" s="445"/>
      <c r="P471" s="445"/>
      <c r="Q471" s="445"/>
      <c r="R471" s="445"/>
      <c r="S471" s="445"/>
      <c r="T471" s="445"/>
      <c r="U471" s="445"/>
      <c r="V471" s="445"/>
      <c r="W471" s="445"/>
      <c r="X471" s="445"/>
      <c r="Y471" s="445"/>
      <c r="Z471" s="445"/>
    </row>
    <row r="472" spans="1:26" ht="15.6" hidden="1" x14ac:dyDescent="0.3">
      <c r="A472" s="445"/>
      <c r="B472" s="445"/>
      <c r="C472" s="445"/>
      <c r="D472" s="445"/>
      <c r="E472" s="505" t="s">
        <v>1111</v>
      </c>
      <c r="F472" s="505" t="s">
        <v>1112</v>
      </c>
      <c r="G472" s="445"/>
      <c r="H472" s="445"/>
      <c r="I472" s="445"/>
      <c r="J472" s="445"/>
      <c r="K472" s="445"/>
      <c r="L472" s="445"/>
      <c r="M472" s="445"/>
      <c r="N472" s="445"/>
      <c r="O472" s="445"/>
      <c r="P472" s="445"/>
      <c r="Q472" s="445"/>
      <c r="R472" s="445"/>
      <c r="S472" s="445"/>
      <c r="T472" s="445"/>
      <c r="U472" s="445"/>
      <c r="V472" s="445"/>
      <c r="W472" s="445"/>
      <c r="X472" s="445"/>
      <c r="Y472" s="445"/>
      <c r="Z472" s="445"/>
    </row>
    <row r="473" spans="1:26" ht="15.6" hidden="1" x14ac:dyDescent="0.3">
      <c r="A473" s="445"/>
      <c r="B473" s="445"/>
      <c r="C473" s="445"/>
      <c r="D473" s="445"/>
      <c r="E473" s="505" t="s">
        <v>1113</v>
      </c>
      <c r="F473" s="505" t="s">
        <v>1114</v>
      </c>
      <c r="G473" s="445"/>
      <c r="H473" s="445"/>
      <c r="I473" s="445"/>
      <c r="J473" s="445"/>
      <c r="K473" s="445"/>
      <c r="L473" s="445"/>
      <c r="M473" s="445"/>
      <c r="N473" s="445"/>
      <c r="O473" s="445"/>
      <c r="P473" s="445"/>
      <c r="Q473" s="445"/>
      <c r="R473" s="445"/>
      <c r="S473" s="445"/>
      <c r="T473" s="445"/>
      <c r="U473" s="445"/>
      <c r="V473" s="445"/>
      <c r="W473" s="445"/>
      <c r="X473" s="445"/>
      <c r="Y473" s="445"/>
      <c r="Z473" s="445"/>
    </row>
    <row r="474" spans="1:26" ht="15.6" hidden="1" x14ac:dyDescent="0.3">
      <c r="A474" s="445"/>
      <c r="B474" s="445"/>
      <c r="C474" s="445"/>
      <c r="D474" s="445"/>
      <c r="E474" s="505" t="s">
        <v>1115</v>
      </c>
      <c r="F474" s="505" t="s">
        <v>1116</v>
      </c>
      <c r="G474" s="445"/>
      <c r="H474" s="445"/>
      <c r="I474" s="445"/>
      <c r="J474" s="445"/>
      <c r="K474" s="445"/>
      <c r="L474" s="445"/>
      <c r="M474" s="445"/>
      <c r="N474" s="445"/>
      <c r="O474" s="445"/>
      <c r="P474" s="445"/>
      <c r="Q474" s="445"/>
      <c r="R474" s="445"/>
      <c r="S474" s="445"/>
      <c r="T474" s="445"/>
      <c r="U474" s="445"/>
      <c r="V474" s="445"/>
      <c r="W474" s="445"/>
      <c r="X474" s="445"/>
      <c r="Y474" s="445"/>
      <c r="Z474" s="445"/>
    </row>
    <row r="475" spans="1:26" ht="15.6" hidden="1" x14ac:dyDescent="0.3">
      <c r="A475" s="445"/>
      <c r="B475" s="445"/>
      <c r="C475" s="445"/>
      <c r="D475" s="445"/>
      <c r="E475" s="505" t="s">
        <v>1117</v>
      </c>
      <c r="F475" s="505" t="s">
        <v>1118</v>
      </c>
      <c r="G475" s="445"/>
      <c r="H475" s="445"/>
      <c r="I475" s="445"/>
      <c r="J475" s="445"/>
      <c r="K475" s="445"/>
      <c r="L475" s="445"/>
      <c r="M475" s="445"/>
      <c r="N475" s="445"/>
      <c r="O475" s="445"/>
      <c r="P475" s="445"/>
      <c r="Q475" s="445"/>
      <c r="R475" s="445"/>
      <c r="S475" s="445"/>
      <c r="T475" s="445"/>
      <c r="U475" s="445"/>
      <c r="V475" s="445"/>
      <c r="W475" s="445"/>
      <c r="X475" s="445"/>
      <c r="Y475" s="445"/>
      <c r="Z475" s="445"/>
    </row>
    <row r="476" spans="1:26" ht="15.6" hidden="1" x14ac:dyDescent="0.3">
      <c r="A476" s="445"/>
      <c r="B476" s="445"/>
      <c r="C476" s="445"/>
      <c r="D476" s="445"/>
      <c r="E476" s="505" t="s">
        <v>1119</v>
      </c>
      <c r="F476" s="505" t="s">
        <v>1120</v>
      </c>
      <c r="G476" s="445"/>
      <c r="H476" s="445"/>
      <c r="I476" s="445"/>
      <c r="J476" s="445"/>
      <c r="K476" s="445"/>
      <c r="L476" s="445"/>
      <c r="M476" s="445"/>
      <c r="N476" s="445"/>
      <c r="O476" s="445"/>
      <c r="P476" s="445"/>
      <c r="Q476" s="445"/>
      <c r="R476" s="445"/>
      <c r="S476" s="445"/>
      <c r="T476" s="445"/>
      <c r="U476" s="445"/>
      <c r="V476" s="445"/>
      <c r="W476" s="445"/>
      <c r="X476" s="445"/>
      <c r="Y476" s="445"/>
      <c r="Z476" s="445"/>
    </row>
    <row r="477" spans="1:26" ht="15.6" hidden="1" x14ac:dyDescent="0.3">
      <c r="A477" s="445"/>
      <c r="B477" s="445"/>
      <c r="C477" s="445"/>
      <c r="D477" s="445"/>
      <c r="E477" s="505" t="s">
        <v>1121</v>
      </c>
      <c r="F477" s="505" t="s">
        <v>1122</v>
      </c>
      <c r="G477" s="445"/>
      <c r="H477" s="445"/>
      <c r="I477" s="445"/>
      <c r="J477" s="445"/>
      <c r="K477" s="445"/>
      <c r="L477" s="445"/>
      <c r="M477" s="445"/>
      <c r="N477" s="445"/>
      <c r="O477" s="445"/>
      <c r="P477" s="445"/>
      <c r="Q477" s="445"/>
      <c r="R477" s="445"/>
      <c r="S477" s="445"/>
      <c r="T477" s="445"/>
      <c r="U477" s="445"/>
      <c r="V477" s="445"/>
      <c r="W477" s="445"/>
      <c r="X477" s="445"/>
      <c r="Y477" s="445"/>
      <c r="Z477" s="445"/>
    </row>
    <row r="478" spans="1:26" ht="15.6" hidden="1" x14ac:dyDescent="0.3">
      <c r="A478" s="445"/>
      <c r="B478" s="445"/>
      <c r="C478" s="445"/>
      <c r="D478" s="445"/>
      <c r="E478" s="505" t="s">
        <v>1123</v>
      </c>
      <c r="F478" s="505" t="s">
        <v>1124</v>
      </c>
      <c r="G478" s="445"/>
      <c r="H478" s="445"/>
      <c r="I478" s="445"/>
      <c r="J478" s="445"/>
      <c r="K478" s="445"/>
      <c r="L478" s="445"/>
      <c r="M478" s="445"/>
      <c r="N478" s="445"/>
      <c r="O478" s="445"/>
      <c r="P478" s="445"/>
      <c r="Q478" s="445"/>
      <c r="R478" s="445"/>
      <c r="S478" s="445"/>
      <c r="T478" s="445"/>
      <c r="U478" s="445"/>
      <c r="V478" s="445"/>
      <c r="W478" s="445"/>
      <c r="X478" s="445"/>
      <c r="Y478" s="445"/>
      <c r="Z478" s="445"/>
    </row>
    <row r="479" spans="1:26" ht="15.6" hidden="1" x14ac:dyDescent="0.3">
      <c r="A479" s="445"/>
      <c r="B479" s="445"/>
      <c r="C479" s="445"/>
      <c r="D479" s="445"/>
      <c r="E479" s="505" t="s">
        <v>1125</v>
      </c>
      <c r="F479" s="505" t="s">
        <v>1126</v>
      </c>
      <c r="G479" s="445"/>
      <c r="H479" s="445"/>
      <c r="I479" s="445"/>
      <c r="J479" s="445"/>
      <c r="K479" s="445"/>
      <c r="L479" s="445"/>
      <c r="M479" s="445"/>
      <c r="N479" s="445"/>
      <c r="O479" s="445"/>
      <c r="P479" s="445"/>
      <c r="Q479" s="445"/>
      <c r="R479" s="445"/>
      <c r="S479" s="445"/>
      <c r="T479" s="445"/>
      <c r="U479" s="445"/>
      <c r="V479" s="445"/>
      <c r="W479" s="445"/>
      <c r="X479" s="445"/>
      <c r="Y479" s="445"/>
      <c r="Z479" s="445"/>
    </row>
    <row r="480" spans="1:26" ht="15.6" hidden="1" x14ac:dyDescent="0.3">
      <c r="A480" s="445"/>
      <c r="B480" s="445"/>
      <c r="C480" s="445"/>
      <c r="D480" s="445"/>
      <c r="E480" s="505" t="s">
        <v>1127</v>
      </c>
      <c r="F480" s="505" t="s">
        <v>1128</v>
      </c>
      <c r="G480" s="445"/>
      <c r="H480" s="445"/>
      <c r="I480" s="445"/>
      <c r="J480" s="445"/>
      <c r="K480" s="445"/>
      <c r="L480" s="445"/>
      <c r="M480" s="445"/>
      <c r="N480" s="445"/>
      <c r="O480" s="445"/>
      <c r="P480" s="445"/>
      <c r="Q480" s="445"/>
      <c r="R480" s="445"/>
      <c r="S480" s="445"/>
      <c r="T480" s="445"/>
      <c r="U480" s="445"/>
      <c r="V480" s="445"/>
      <c r="W480" s="445"/>
      <c r="X480" s="445"/>
      <c r="Y480" s="445"/>
      <c r="Z480" s="445"/>
    </row>
    <row r="481" spans="1:26" ht="15.6" hidden="1" x14ac:dyDescent="0.3">
      <c r="A481" s="445"/>
      <c r="B481" s="445"/>
      <c r="C481" s="445"/>
      <c r="D481" s="445"/>
      <c r="E481" s="505" t="s">
        <v>1129</v>
      </c>
      <c r="F481" s="505" t="s">
        <v>1130</v>
      </c>
      <c r="G481" s="445"/>
      <c r="H481" s="445"/>
      <c r="I481" s="445"/>
      <c r="J481" s="445"/>
      <c r="K481" s="445"/>
      <c r="L481" s="445"/>
      <c r="M481" s="445"/>
      <c r="N481" s="445"/>
      <c r="O481" s="445"/>
      <c r="P481" s="445"/>
      <c r="Q481" s="445"/>
      <c r="R481" s="445"/>
      <c r="S481" s="445"/>
      <c r="T481" s="445"/>
      <c r="U481" s="445"/>
      <c r="V481" s="445"/>
      <c r="W481" s="445"/>
      <c r="X481" s="445"/>
      <c r="Y481" s="445"/>
      <c r="Z481" s="445"/>
    </row>
    <row r="482" spans="1:26" ht="15.6" hidden="1" x14ac:dyDescent="0.3">
      <c r="A482" s="445"/>
      <c r="B482" s="445"/>
      <c r="C482" s="445"/>
      <c r="D482" s="445"/>
      <c r="E482" s="505" t="s">
        <v>1131</v>
      </c>
      <c r="F482" s="505" t="s">
        <v>1132</v>
      </c>
      <c r="G482" s="445"/>
      <c r="H482" s="445"/>
      <c r="I482" s="445"/>
      <c r="J482" s="445"/>
      <c r="K482" s="445"/>
      <c r="L482" s="445"/>
      <c r="M482" s="445"/>
      <c r="N482" s="445"/>
      <c r="O482" s="445"/>
      <c r="P482" s="445"/>
      <c r="Q482" s="445"/>
      <c r="R482" s="445"/>
      <c r="S482" s="445"/>
      <c r="T482" s="445"/>
      <c r="U482" s="445"/>
      <c r="V482" s="445"/>
      <c r="W482" s="445"/>
      <c r="X482" s="445"/>
      <c r="Y482" s="445"/>
      <c r="Z482" s="445"/>
    </row>
    <row r="483" spans="1:26" ht="15.6" hidden="1" x14ac:dyDescent="0.3">
      <c r="A483" s="445"/>
      <c r="B483" s="445"/>
      <c r="C483" s="445"/>
      <c r="D483" s="445"/>
      <c r="E483" s="505" t="s">
        <v>1133</v>
      </c>
      <c r="F483" s="505" t="s">
        <v>1134</v>
      </c>
      <c r="G483" s="445"/>
      <c r="H483" s="445"/>
      <c r="I483" s="445"/>
      <c r="J483" s="445"/>
      <c r="K483" s="445"/>
      <c r="L483" s="445"/>
      <c r="M483" s="445"/>
      <c r="N483" s="445"/>
      <c r="O483" s="445"/>
      <c r="P483" s="445"/>
      <c r="Q483" s="445"/>
      <c r="R483" s="445"/>
      <c r="S483" s="445"/>
      <c r="T483" s="445"/>
      <c r="U483" s="445"/>
      <c r="V483" s="445"/>
      <c r="W483" s="445"/>
      <c r="X483" s="445"/>
      <c r="Y483" s="445"/>
      <c r="Z483" s="445"/>
    </row>
    <row r="484" spans="1:26" ht="15.6" hidden="1" x14ac:dyDescent="0.3">
      <c r="A484" s="445"/>
      <c r="B484" s="445"/>
      <c r="C484" s="445"/>
      <c r="D484" s="445"/>
      <c r="E484" s="505" t="s">
        <v>1135</v>
      </c>
      <c r="F484" s="505" t="s">
        <v>1136</v>
      </c>
      <c r="G484" s="445"/>
      <c r="H484" s="445"/>
      <c r="I484" s="445"/>
      <c r="J484" s="445"/>
      <c r="K484" s="445"/>
      <c r="L484" s="445"/>
      <c r="M484" s="445"/>
      <c r="N484" s="445"/>
      <c r="O484" s="445"/>
      <c r="P484" s="445"/>
      <c r="Q484" s="445"/>
      <c r="R484" s="445"/>
      <c r="S484" s="445"/>
      <c r="T484" s="445"/>
      <c r="U484" s="445"/>
      <c r="V484" s="445"/>
      <c r="W484" s="445"/>
      <c r="X484" s="445"/>
      <c r="Y484" s="445"/>
      <c r="Z484" s="445"/>
    </row>
    <row r="485" spans="1:26" ht="15.6" hidden="1" x14ac:dyDescent="0.3">
      <c r="A485" s="445"/>
      <c r="B485" s="445"/>
      <c r="C485" s="445"/>
      <c r="D485" s="445"/>
      <c r="E485" s="505" t="s">
        <v>1137</v>
      </c>
      <c r="F485" s="505" t="s">
        <v>1138</v>
      </c>
      <c r="G485" s="445"/>
      <c r="H485" s="445"/>
      <c r="I485" s="445"/>
      <c r="J485" s="445"/>
      <c r="K485" s="445"/>
      <c r="L485" s="445"/>
      <c r="M485" s="445"/>
      <c r="N485" s="445"/>
      <c r="O485" s="445"/>
      <c r="P485" s="445"/>
      <c r="Q485" s="445"/>
      <c r="R485" s="445"/>
      <c r="S485" s="445"/>
      <c r="T485" s="445"/>
      <c r="U485" s="445"/>
      <c r="V485" s="445"/>
      <c r="W485" s="445"/>
      <c r="X485" s="445"/>
      <c r="Y485" s="445"/>
      <c r="Z485" s="445"/>
    </row>
    <row r="486" spans="1:26" ht="15.6" hidden="1" x14ac:dyDescent="0.3">
      <c r="A486" s="445"/>
      <c r="B486" s="445"/>
      <c r="C486" s="445"/>
      <c r="D486" s="445"/>
      <c r="E486" s="505" t="s">
        <v>1139</v>
      </c>
      <c r="F486" s="505" t="s">
        <v>1140</v>
      </c>
      <c r="G486" s="445"/>
      <c r="H486" s="445"/>
      <c r="I486" s="445"/>
      <c r="J486" s="445"/>
      <c r="K486" s="445"/>
      <c r="L486" s="445"/>
      <c r="M486" s="445"/>
      <c r="N486" s="445"/>
      <c r="O486" s="445"/>
      <c r="P486" s="445"/>
      <c r="Q486" s="445"/>
      <c r="R486" s="445"/>
      <c r="S486" s="445"/>
      <c r="T486" s="445"/>
      <c r="U486" s="445"/>
      <c r="V486" s="445"/>
      <c r="W486" s="445"/>
      <c r="X486" s="445"/>
      <c r="Y486" s="445"/>
      <c r="Z486" s="445"/>
    </row>
    <row r="487" spans="1:26" ht="15.6" hidden="1" x14ac:dyDescent="0.3">
      <c r="A487" s="445"/>
      <c r="B487" s="445"/>
      <c r="C487" s="445"/>
      <c r="D487" s="445"/>
      <c r="E487" s="505" t="s">
        <v>1141</v>
      </c>
      <c r="F487" s="505" t="s">
        <v>1142</v>
      </c>
      <c r="G487" s="445"/>
      <c r="H487" s="445"/>
      <c r="I487" s="445"/>
      <c r="J487" s="445"/>
      <c r="K487" s="445"/>
      <c r="L487" s="445"/>
      <c r="M487" s="445"/>
      <c r="N487" s="445"/>
      <c r="O487" s="445"/>
      <c r="P487" s="445"/>
      <c r="Q487" s="445"/>
      <c r="R487" s="445"/>
      <c r="S487" s="445"/>
      <c r="T487" s="445"/>
      <c r="U487" s="445"/>
      <c r="V487" s="445"/>
      <c r="W487" s="445"/>
      <c r="X487" s="445"/>
      <c r="Y487" s="445"/>
      <c r="Z487" s="445"/>
    </row>
    <row r="488" spans="1:26" ht="15.6" hidden="1" x14ac:dyDescent="0.3">
      <c r="A488" s="445"/>
      <c r="B488" s="445"/>
      <c r="C488" s="445"/>
      <c r="D488" s="445"/>
      <c r="E488" s="505" t="s">
        <v>1143</v>
      </c>
      <c r="F488" s="505" t="s">
        <v>1144</v>
      </c>
      <c r="G488" s="445"/>
      <c r="H488" s="445"/>
      <c r="I488" s="445"/>
      <c r="J488" s="445"/>
      <c r="K488" s="445"/>
      <c r="L488" s="445"/>
      <c r="M488" s="445"/>
      <c r="N488" s="445"/>
      <c r="O488" s="445"/>
      <c r="P488" s="445"/>
      <c r="Q488" s="445"/>
      <c r="R488" s="445"/>
      <c r="S488" s="445"/>
      <c r="T488" s="445"/>
      <c r="U488" s="445"/>
      <c r="V488" s="445"/>
      <c r="W488" s="445"/>
      <c r="X488" s="445"/>
      <c r="Y488" s="445"/>
      <c r="Z488" s="445"/>
    </row>
    <row r="489" spans="1:26" ht="15.6" hidden="1" x14ac:dyDescent="0.3">
      <c r="A489" s="445"/>
      <c r="B489" s="445"/>
      <c r="C489" s="445"/>
      <c r="D489" s="445"/>
      <c r="E489" s="505" t="s">
        <v>1145</v>
      </c>
      <c r="F489" s="505" t="s">
        <v>1146</v>
      </c>
      <c r="G489" s="445"/>
      <c r="H489" s="445"/>
      <c r="I489" s="445"/>
      <c r="J489" s="445"/>
      <c r="K489" s="445"/>
      <c r="L489" s="445"/>
      <c r="M489" s="445"/>
      <c r="N489" s="445"/>
      <c r="O489" s="445"/>
      <c r="P489" s="445"/>
      <c r="Q489" s="445"/>
      <c r="R489" s="445"/>
      <c r="S489" s="445"/>
      <c r="T489" s="445"/>
      <c r="U489" s="445"/>
      <c r="V489" s="445"/>
      <c r="W489" s="445"/>
      <c r="X489" s="445"/>
      <c r="Y489" s="445"/>
      <c r="Z489" s="445"/>
    </row>
    <row r="490" spans="1:26" ht="15.6" hidden="1" x14ac:dyDescent="0.3">
      <c r="A490" s="445"/>
      <c r="B490" s="445"/>
      <c r="C490" s="445"/>
      <c r="D490" s="445"/>
      <c r="E490" s="505" t="s">
        <v>1147</v>
      </c>
      <c r="F490" s="505" t="s">
        <v>1148</v>
      </c>
      <c r="G490" s="445"/>
      <c r="H490" s="445"/>
      <c r="I490" s="445"/>
      <c r="J490" s="445"/>
      <c r="K490" s="445"/>
      <c r="L490" s="445"/>
      <c r="M490" s="445"/>
      <c r="N490" s="445"/>
      <c r="O490" s="445"/>
      <c r="P490" s="445"/>
      <c r="Q490" s="445"/>
      <c r="R490" s="445"/>
      <c r="S490" s="445"/>
      <c r="T490" s="445"/>
      <c r="U490" s="445"/>
      <c r="V490" s="445"/>
      <c r="W490" s="445"/>
      <c r="X490" s="445"/>
      <c r="Y490" s="445"/>
      <c r="Z490" s="445"/>
    </row>
    <row r="491" spans="1:26" ht="15.6" hidden="1" x14ac:dyDescent="0.3">
      <c r="A491" s="445"/>
      <c r="B491" s="445"/>
      <c r="C491" s="445"/>
      <c r="D491" s="445"/>
      <c r="E491" s="505" t="s">
        <v>1149</v>
      </c>
      <c r="F491" s="505" t="s">
        <v>1150</v>
      </c>
      <c r="G491" s="445"/>
      <c r="H491" s="445"/>
      <c r="I491" s="445"/>
      <c r="J491" s="445"/>
      <c r="K491" s="445"/>
      <c r="L491" s="445"/>
      <c r="M491" s="445"/>
      <c r="N491" s="445"/>
      <c r="O491" s="445"/>
      <c r="P491" s="445"/>
      <c r="Q491" s="445"/>
      <c r="R491" s="445"/>
      <c r="S491" s="445"/>
      <c r="T491" s="445"/>
      <c r="U491" s="445"/>
      <c r="V491" s="445"/>
      <c r="W491" s="445"/>
      <c r="X491" s="445"/>
      <c r="Y491" s="445"/>
      <c r="Z491" s="445"/>
    </row>
    <row r="492" spans="1:26" ht="15.6" hidden="1" x14ac:dyDescent="0.3">
      <c r="A492" s="445"/>
      <c r="B492" s="445"/>
      <c r="C492" s="445"/>
      <c r="D492" s="445"/>
      <c r="E492" s="505" t="s">
        <v>1151</v>
      </c>
      <c r="F492" s="505" t="s">
        <v>1152</v>
      </c>
      <c r="G492" s="445"/>
      <c r="H492" s="445"/>
      <c r="I492" s="445"/>
      <c r="J492" s="445"/>
      <c r="K492" s="445"/>
      <c r="L492" s="445"/>
      <c r="M492" s="445"/>
      <c r="N492" s="445"/>
      <c r="O492" s="445"/>
      <c r="P492" s="445"/>
      <c r="Q492" s="445"/>
      <c r="R492" s="445"/>
      <c r="S492" s="445"/>
      <c r="T492" s="445"/>
      <c r="U492" s="445"/>
      <c r="V492" s="445"/>
      <c r="W492" s="445"/>
      <c r="X492" s="445"/>
      <c r="Y492" s="445"/>
      <c r="Z492" s="445"/>
    </row>
    <row r="493" spans="1:26" ht="15.6" hidden="1" x14ac:dyDescent="0.3">
      <c r="A493" s="445"/>
      <c r="B493" s="445"/>
      <c r="C493" s="445"/>
      <c r="D493" s="445"/>
      <c r="E493" s="505" t="s">
        <v>1153</v>
      </c>
      <c r="F493" s="505" t="s">
        <v>1154</v>
      </c>
      <c r="G493" s="445"/>
      <c r="H493" s="445"/>
      <c r="I493" s="445"/>
      <c r="J493" s="445"/>
      <c r="K493" s="445"/>
      <c r="L493" s="445"/>
      <c r="M493" s="445"/>
      <c r="N493" s="445"/>
      <c r="O493" s="445"/>
      <c r="P493" s="445"/>
      <c r="Q493" s="445"/>
      <c r="R493" s="445"/>
      <c r="S493" s="445"/>
      <c r="T493" s="445"/>
      <c r="U493" s="445"/>
      <c r="V493" s="445"/>
      <c r="W493" s="445"/>
      <c r="X493" s="445"/>
      <c r="Y493" s="445"/>
      <c r="Z493" s="445"/>
    </row>
    <row r="494" spans="1:26" ht="15.6" hidden="1" x14ac:dyDescent="0.3">
      <c r="A494" s="445"/>
      <c r="B494" s="445"/>
      <c r="C494" s="445"/>
      <c r="D494" s="445"/>
      <c r="E494" s="505" t="s">
        <v>1155</v>
      </c>
      <c r="F494" s="505" t="s">
        <v>1156</v>
      </c>
      <c r="G494" s="445"/>
      <c r="H494" s="445"/>
      <c r="I494" s="445"/>
      <c r="J494" s="445"/>
      <c r="K494" s="445"/>
      <c r="L494" s="445"/>
      <c r="M494" s="445"/>
      <c r="N494" s="445"/>
      <c r="O494" s="445"/>
      <c r="P494" s="445"/>
      <c r="Q494" s="445"/>
      <c r="R494" s="445"/>
      <c r="S494" s="445"/>
      <c r="T494" s="445"/>
      <c r="U494" s="445"/>
      <c r="V494" s="445"/>
      <c r="W494" s="445"/>
      <c r="X494" s="445"/>
      <c r="Y494" s="445"/>
      <c r="Z494" s="445"/>
    </row>
    <row r="495" spans="1:26" ht="15.6" hidden="1" x14ac:dyDescent="0.3">
      <c r="A495" s="445"/>
      <c r="B495" s="445"/>
      <c r="C495" s="445"/>
      <c r="D495" s="445"/>
      <c r="E495" s="505" t="s">
        <v>1157</v>
      </c>
      <c r="F495" s="505" t="s">
        <v>1158</v>
      </c>
      <c r="G495" s="445"/>
      <c r="H495" s="445"/>
      <c r="I495" s="445"/>
      <c r="J495" s="445"/>
      <c r="K495" s="445"/>
      <c r="L495" s="445"/>
      <c r="M495" s="445"/>
      <c r="N495" s="445"/>
      <c r="O495" s="445"/>
      <c r="P495" s="445"/>
      <c r="Q495" s="445"/>
      <c r="R495" s="445"/>
      <c r="S495" s="445"/>
      <c r="T495" s="445"/>
      <c r="U495" s="445"/>
      <c r="V495" s="445"/>
      <c r="W495" s="445"/>
      <c r="X495" s="445"/>
      <c r="Y495" s="445"/>
      <c r="Z495" s="445"/>
    </row>
    <row r="496" spans="1:26" ht="15.6" hidden="1" x14ac:dyDescent="0.3">
      <c r="A496" s="445"/>
      <c r="B496" s="445"/>
      <c r="C496" s="445"/>
      <c r="D496" s="445"/>
      <c r="E496" s="505" t="s">
        <v>1159</v>
      </c>
      <c r="F496" s="505" t="s">
        <v>1160</v>
      </c>
      <c r="G496" s="445"/>
      <c r="H496" s="445"/>
      <c r="I496" s="445"/>
      <c r="J496" s="445"/>
      <c r="K496" s="445"/>
      <c r="L496" s="445"/>
      <c r="M496" s="445"/>
      <c r="N496" s="445"/>
      <c r="O496" s="445"/>
      <c r="P496" s="445"/>
      <c r="Q496" s="445"/>
      <c r="R496" s="445"/>
      <c r="S496" s="445"/>
      <c r="T496" s="445"/>
      <c r="U496" s="445"/>
      <c r="V496" s="445"/>
      <c r="W496" s="445"/>
      <c r="X496" s="445"/>
      <c r="Y496" s="445"/>
      <c r="Z496" s="445"/>
    </row>
    <row r="497" spans="1:26" ht="15.6" hidden="1" x14ac:dyDescent="0.3">
      <c r="A497" s="445"/>
      <c r="B497" s="445"/>
      <c r="C497" s="445"/>
      <c r="D497" s="445"/>
      <c r="E497" s="505" t="s">
        <v>1161</v>
      </c>
      <c r="F497" s="505" t="s">
        <v>1162</v>
      </c>
      <c r="G497" s="445"/>
      <c r="H497" s="445"/>
      <c r="I497" s="445"/>
      <c r="J497" s="445"/>
      <c r="K497" s="445"/>
      <c r="L497" s="445"/>
      <c r="M497" s="445"/>
      <c r="N497" s="445"/>
      <c r="O497" s="445"/>
      <c r="P497" s="445"/>
      <c r="Q497" s="445"/>
      <c r="R497" s="445"/>
      <c r="S497" s="445"/>
      <c r="T497" s="445"/>
      <c r="U497" s="445"/>
      <c r="V497" s="445"/>
      <c r="W497" s="445"/>
      <c r="X497" s="445"/>
      <c r="Y497" s="445"/>
      <c r="Z497" s="445"/>
    </row>
    <row r="498" spans="1:26" ht="15.6" hidden="1" x14ac:dyDescent="0.3">
      <c r="A498" s="445"/>
      <c r="B498" s="445"/>
      <c r="C498" s="445"/>
      <c r="D498" s="445"/>
      <c r="E498" s="505" t="s">
        <v>1163</v>
      </c>
      <c r="F498" s="505" t="s">
        <v>1164</v>
      </c>
      <c r="G498" s="445"/>
      <c r="H498" s="445"/>
      <c r="I498" s="445"/>
      <c r="J498" s="445"/>
      <c r="K498" s="445"/>
      <c r="L498" s="445"/>
      <c r="M498" s="445"/>
      <c r="N498" s="445"/>
      <c r="O498" s="445"/>
      <c r="P498" s="445"/>
      <c r="Q498" s="445"/>
      <c r="R498" s="445"/>
      <c r="S498" s="445"/>
      <c r="T498" s="445"/>
      <c r="U498" s="445"/>
      <c r="V498" s="445"/>
      <c r="W498" s="445"/>
      <c r="X498" s="445"/>
      <c r="Y498" s="445"/>
      <c r="Z498" s="445"/>
    </row>
    <row r="499" spans="1:26" ht="15.6" hidden="1" x14ac:dyDescent="0.3">
      <c r="A499" s="445"/>
      <c r="B499" s="445"/>
      <c r="C499" s="445"/>
      <c r="D499" s="445"/>
      <c r="E499" s="505" t="s">
        <v>1165</v>
      </c>
      <c r="F499" s="505" t="s">
        <v>1166</v>
      </c>
      <c r="G499" s="445"/>
      <c r="H499" s="445"/>
      <c r="I499" s="445"/>
      <c r="J499" s="445"/>
      <c r="K499" s="445"/>
      <c r="L499" s="445"/>
      <c r="M499" s="445"/>
      <c r="N499" s="445"/>
      <c r="O499" s="445"/>
      <c r="P499" s="445"/>
      <c r="Q499" s="445"/>
      <c r="R499" s="445"/>
      <c r="S499" s="445"/>
      <c r="T499" s="445"/>
      <c r="U499" s="445"/>
      <c r="V499" s="445"/>
      <c r="W499" s="445"/>
      <c r="X499" s="445"/>
      <c r="Y499" s="445"/>
      <c r="Z499" s="445"/>
    </row>
    <row r="500" spans="1:26" ht="15.6" hidden="1" x14ac:dyDescent="0.3">
      <c r="A500" s="445"/>
      <c r="B500" s="445"/>
      <c r="C500" s="445"/>
      <c r="D500" s="445"/>
      <c r="E500" s="505" t="s">
        <v>1167</v>
      </c>
      <c r="F500" s="505" t="s">
        <v>1168</v>
      </c>
      <c r="G500" s="445"/>
      <c r="H500" s="445"/>
      <c r="I500" s="445"/>
      <c r="J500" s="445"/>
      <c r="K500" s="445"/>
      <c r="L500" s="445"/>
      <c r="M500" s="445"/>
      <c r="N500" s="445"/>
      <c r="O500" s="445"/>
      <c r="P500" s="445"/>
      <c r="Q500" s="445"/>
      <c r="R500" s="445"/>
      <c r="S500" s="445"/>
      <c r="T500" s="445"/>
      <c r="U500" s="445"/>
      <c r="V500" s="445"/>
      <c r="W500" s="445"/>
      <c r="X500" s="445"/>
      <c r="Y500" s="445"/>
      <c r="Z500" s="445"/>
    </row>
    <row r="501" spans="1:26" ht="15.6" hidden="1" x14ac:dyDescent="0.3">
      <c r="A501" s="445"/>
      <c r="B501" s="445"/>
      <c r="C501" s="445"/>
      <c r="D501" s="445"/>
      <c r="E501" s="505" t="s">
        <v>1169</v>
      </c>
      <c r="F501" s="505" t="s">
        <v>1170</v>
      </c>
      <c r="G501" s="445"/>
      <c r="H501" s="445"/>
      <c r="I501" s="445"/>
      <c r="J501" s="445"/>
      <c r="K501" s="445"/>
      <c r="L501" s="445"/>
      <c r="M501" s="445"/>
      <c r="N501" s="445"/>
      <c r="O501" s="445"/>
      <c r="P501" s="445"/>
      <c r="Q501" s="445"/>
      <c r="R501" s="445"/>
      <c r="S501" s="445"/>
      <c r="T501" s="445"/>
      <c r="U501" s="445"/>
      <c r="V501" s="445"/>
      <c r="W501" s="445"/>
      <c r="X501" s="445"/>
      <c r="Y501" s="445"/>
      <c r="Z501" s="445"/>
    </row>
    <row r="502" spans="1:26" ht="15.6" hidden="1" x14ac:dyDescent="0.3">
      <c r="A502" s="445"/>
      <c r="B502" s="445"/>
      <c r="C502" s="445"/>
      <c r="D502" s="445"/>
      <c r="E502" s="505" t="s">
        <v>1171</v>
      </c>
      <c r="F502" s="505" t="s">
        <v>1172</v>
      </c>
      <c r="G502" s="445"/>
      <c r="H502" s="445"/>
      <c r="I502" s="445"/>
      <c r="J502" s="445"/>
      <c r="K502" s="445"/>
      <c r="L502" s="445"/>
      <c r="M502" s="445"/>
      <c r="N502" s="445"/>
      <c r="O502" s="445"/>
      <c r="P502" s="445"/>
      <c r="Q502" s="445"/>
      <c r="R502" s="445"/>
      <c r="S502" s="445"/>
      <c r="T502" s="445"/>
      <c r="U502" s="445"/>
      <c r="V502" s="445"/>
      <c r="W502" s="445"/>
      <c r="X502" s="445"/>
      <c r="Y502" s="445"/>
      <c r="Z502" s="445"/>
    </row>
    <row r="503" spans="1:26" ht="15.6" hidden="1" x14ac:dyDescent="0.3">
      <c r="A503" s="445"/>
      <c r="B503" s="445"/>
      <c r="C503" s="445"/>
      <c r="D503" s="445"/>
      <c r="E503" s="505" t="s">
        <v>1173</v>
      </c>
      <c r="F503" s="505" t="s">
        <v>1174</v>
      </c>
      <c r="G503" s="445"/>
      <c r="H503" s="445"/>
      <c r="I503" s="445"/>
      <c r="J503" s="445"/>
      <c r="K503" s="445"/>
      <c r="L503" s="445"/>
      <c r="M503" s="445"/>
      <c r="N503" s="445"/>
      <c r="O503" s="445"/>
      <c r="P503" s="445"/>
      <c r="Q503" s="445"/>
      <c r="R503" s="445"/>
      <c r="S503" s="445"/>
      <c r="T503" s="445"/>
      <c r="U503" s="445"/>
      <c r="V503" s="445"/>
      <c r="W503" s="445"/>
      <c r="X503" s="445"/>
      <c r="Y503" s="445"/>
      <c r="Z503" s="445"/>
    </row>
    <row r="504" spans="1:26" ht="15.6" hidden="1" x14ac:dyDescent="0.3">
      <c r="A504" s="445"/>
      <c r="B504" s="445"/>
      <c r="C504" s="445"/>
      <c r="D504" s="445"/>
      <c r="E504" s="505" t="s">
        <v>46</v>
      </c>
      <c r="F504" s="505" t="s">
        <v>1175</v>
      </c>
      <c r="G504" s="445"/>
      <c r="H504" s="445"/>
      <c r="I504" s="445"/>
      <c r="J504" s="445"/>
      <c r="K504" s="445"/>
      <c r="L504" s="445"/>
      <c r="M504" s="445"/>
      <c r="N504" s="445"/>
      <c r="O504" s="445"/>
      <c r="P504" s="445"/>
      <c r="Q504" s="445"/>
      <c r="R504" s="445"/>
      <c r="S504" s="445"/>
      <c r="T504" s="445"/>
      <c r="U504" s="445"/>
      <c r="V504" s="445"/>
      <c r="W504" s="445"/>
      <c r="X504" s="445"/>
      <c r="Y504" s="445"/>
      <c r="Z504" s="445"/>
    </row>
    <row r="505" spans="1:26" ht="15.6" hidden="1" x14ac:dyDescent="0.3">
      <c r="A505" s="445"/>
      <c r="B505" s="445"/>
      <c r="C505" s="445"/>
      <c r="D505" s="445"/>
      <c r="E505" s="505" t="s">
        <v>1176</v>
      </c>
      <c r="F505" s="505" t="s">
        <v>1177</v>
      </c>
      <c r="G505" s="445"/>
      <c r="H505" s="445"/>
      <c r="I505" s="445"/>
      <c r="J505" s="445"/>
      <c r="K505" s="445"/>
      <c r="L505" s="445"/>
      <c r="M505" s="445"/>
      <c r="N505" s="445"/>
      <c r="O505" s="445"/>
      <c r="P505" s="445"/>
      <c r="Q505" s="445"/>
      <c r="R505" s="445"/>
      <c r="S505" s="445"/>
      <c r="T505" s="445"/>
      <c r="U505" s="445"/>
      <c r="V505" s="445"/>
      <c r="W505" s="445"/>
      <c r="X505" s="445"/>
      <c r="Y505" s="445"/>
      <c r="Z505" s="445"/>
    </row>
    <row r="506" spans="1:26" ht="15.6" hidden="1" x14ac:dyDescent="0.3">
      <c r="A506" s="445"/>
      <c r="B506" s="445"/>
      <c r="C506" s="445"/>
      <c r="D506" s="445"/>
      <c r="E506" s="505" t="s">
        <v>1178</v>
      </c>
      <c r="F506" s="505" t="s">
        <v>1179</v>
      </c>
      <c r="G506" s="445"/>
      <c r="H506" s="445"/>
      <c r="I506" s="445"/>
      <c r="J506" s="445"/>
      <c r="K506" s="445"/>
      <c r="L506" s="445"/>
      <c r="M506" s="445"/>
      <c r="N506" s="445"/>
      <c r="O506" s="445"/>
      <c r="P506" s="445"/>
      <c r="Q506" s="445"/>
      <c r="R506" s="445"/>
      <c r="S506" s="445"/>
      <c r="T506" s="445"/>
      <c r="U506" s="445"/>
      <c r="V506" s="445"/>
      <c r="W506" s="445"/>
      <c r="X506" s="445"/>
      <c r="Y506" s="445"/>
      <c r="Z506" s="445"/>
    </row>
    <row r="507" spans="1:26" ht="15.6" hidden="1" x14ac:dyDescent="0.3">
      <c r="A507" s="445"/>
      <c r="B507" s="445"/>
      <c r="C507" s="445"/>
      <c r="D507" s="445"/>
      <c r="E507" s="505" t="s">
        <v>1180</v>
      </c>
      <c r="F507" s="505" t="s">
        <v>1181</v>
      </c>
      <c r="G507" s="445"/>
      <c r="H507" s="445"/>
      <c r="I507" s="445"/>
      <c r="J507" s="445"/>
      <c r="K507" s="445"/>
      <c r="L507" s="445"/>
      <c r="M507" s="445"/>
      <c r="N507" s="445"/>
      <c r="O507" s="445"/>
      <c r="P507" s="445"/>
      <c r="Q507" s="445"/>
      <c r="R507" s="445"/>
      <c r="S507" s="445"/>
      <c r="T507" s="445"/>
      <c r="U507" s="445"/>
      <c r="V507" s="445"/>
      <c r="W507" s="445"/>
      <c r="X507" s="445"/>
      <c r="Y507" s="445"/>
      <c r="Z507" s="445"/>
    </row>
    <row r="508" spans="1:26" ht="15.6" hidden="1" x14ac:dyDescent="0.3">
      <c r="A508" s="445"/>
      <c r="B508" s="445"/>
      <c r="C508" s="445"/>
      <c r="D508" s="445"/>
      <c r="E508" s="505" t="s">
        <v>1182</v>
      </c>
      <c r="F508" s="505" t="s">
        <v>1183</v>
      </c>
      <c r="G508" s="445"/>
      <c r="H508" s="445"/>
      <c r="I508" s="445"/>
      <c r="J508" s="445"/>
      <c r="K508" s="445"/>
      <c r="L508" s="445"/>
      <c r="M508" s="445"/>
      <c r="N508" s="445"/>
      <c r="O508" s="445"/>
      <c r="P508" s="445"/>
      <c r="Q508" s="445"/>
      <c r="R508" s="445"/>
      <c r="S508" s="445"/>
      <c r="T508" s="445"/>
      <c r="U508" s="445"/>
      <c r="V508" s="445"/>
      <c r="W508" s="445"/>
      <c r="X508" s="445"/>
      <c r="Y508" s="445"/>
      <c r="Z508" s="445"/>
    </row>
    <row r="509" spans="1:26" ht="15.6" hidden="1" x14ac:dyDescent="0.3">
      <c r="A509" s="445"/>
      <c r="B509" s="445"/>
      <c r="C509" s="445"/>
      <c r="D509" s="445"/>
      <c r="E509" s="505" t="s">
        <v>1184</v>
      </c>
      <c r="F509" s="505" t="s">
        <v>1185</v>
      </c>
      <c r="G509" s="445"/>
      <c r="H509" s="445"/>
      <c r="I509" s="445"/>
      <c r="J509" s="445"/>
      <c r="K509" s="445"/>
      <c r="L509" s="445"/>
      <c r="M509" s="445"/>
      <c r="N509" s="445"/>
      <c r="O509" s="445"/>
      <c r="P509" s="445"/>
      <c r="Q509" s="445"/>
      <c r="R509" s="445"/>
      <c r="S509" s="445"/>
      <c r="T509" s="445"/>
      <c r="U509" s="445"/>
      <c r="V509" s="445"/>
      <c r="W509" s="445"/>
      <c r="X509" s="445"/>
      <c r="Y509" s="445"/>
      <c r="Z509" s="445"/>
    </row>
    <row r="510" spans="1:26" ht="15.6" hidden="1" x14ac:dyDescent="0.3">
      <c r="A510" s="445"/>
      <c r="B510" s="445"/>
      <c r="C510" s="445"/>
      <c r="D510" s="445"/>
      <c r="E510" s="505" t="s">
        <v>1186</v>
      </c>
      <c r="F510" s="505" t="s">
        <v>1187</v>
      </c>
      <c r="G510" s="445"/>
      <c r="H510" s="445"/>
      <c r="I510" s="445"/>
      <c r="J510" s="445"/>
      <c r="K510" s="445"/>
      <c r="L510" s="445"/>
      <c r="M510" s="445"/>
      <c r="N510" s="445"/>
      <c r="O510" s="445"/>
      <c r="P510" s="445"/>
      <c r="Q510" s="445"/>
      <c r="R510" s="445"/>
      <c r="S510" s="445"/>
      <c r="T510" s="445"/>
      <c r="U510" s="445"/>
      <c r="V510" s="445"/>
      <c r="W510" s="445"/>
      <c r="X510" s="445"/>
      <c r="Y510" s="445"/>
      <c r="Z510" s="445"/>
    </row>
    <row r="511" spans="1:26" ht="15.6" hidden="1" x14ac:dyDescent="0.3">
      <c r="A511" s="445"/>
      <c r="B511" s="445"/>
      <c r="C511" s="445"/>
      <c r="D511" s="445"/>
      <c r="E511" s="505" t="s">
        <v>1188</v>
      </c>
      <c r="F511" s="505" t="s">
        <v>1189</v>
      </c>
      <c r="G511" s="445"/>
      <c r="H511" s="445"/>
      <c r="I511" s="445"/>
      <c r="J511" s="445"/>
      <c r="K511" s="445"/>
      <c r="L511" s="445"/>
      <c r="M511" s="445"/>
      <c r="N511" s="445"/>
      <c r="O511" s="445"/>
      <c r="P511" s="445"/>
      <c r="Q511" s="445"/>
      <c r="R511" s="445"/>
      <c r="S511" s="445"/>
      <c r="T511" s="445"/>
      <c r="U511" s="445"/>
      <c r="V511" s="445"/>
      <c r="W511" s="445"/>
      <c r="X511" s="445"/>
      <c r="Y511" s="445"/>
      <c r="Z511" s="445"/>
    </row>
    <row r="512" spans="1:26" ht="15.6" hidden="1" x14ac:dyDescent="0.3">
      <c r="A512" s="445"/>
      <c r="B512" s="445"/>
      <c r="C512" s="445"/>
      <c r="D512" s="445"/>
      <c r="E512" s="505" t="s">
        <v>1190</v>
      </c>
      <c r="F512" s="505" t="s">
        <v>1191</v>
      </c>
      <c r="G512" s="445"/>
      <c r="H512" s="445"/>
      <c r="I512" s="445"/>
      <c r="J512" s="445"/>
      <c r="K512" s="445"/>
      <c r="L512" s="445"/>
      <c r="M512" s="445"/>
      <c r="N512" s="445"/>
      <c r="O512" s="445"/>
      <c r="P512" s="445"/>
      <c r="Q512" s="445"/>
      <c r="R512" s="445"/>
      <c r="S512" s="445"/>
      <c r="T512" s="445"/>
      <c r="U512" s="445"/>
      <c r="V512" s="445"/>
      <c r="W512" s="445"/>
      <c r="X512" s="445"/>
      <c r="Y512" s="445"/>
      <c r="Z512" s="445"/>
    </row>
    <row r="513" spans="1:26" ht="15.6" hidden="1" x14ac:dyDescent="0.3">
      <c r="A513" s="445"/>
      <c r="B513" s="445"/>
      <c r="C513" s="445"/>
      <c r="D513" s="445"/>
      <c r="E513" s="505" t="s">
        <v>1192</v>
      </c>
      <c r="F513" s="505" t="s">
        <v>1193</v>
      </c>
      <c r="G513" s="445"/>
      <c r="H513" s="445"/>
      <c r="I513" s="445"/>
      <c r="J513" s="445"/>
      <c r="K513" s="445"/>
      <c r="L513" s="445"/>
      <c r="M513" s="445"/>
      <c r="N513" s="445"/>
      <c r="O513" s="445"/>
      <c r="P513" s="445"/>
      <c r="Q513" s="445"/>
      <c r="R513" s="445"/>
      <c r="S513" s="445"/>
      <c r="T513" s="445"/>
      <c r="U513" s="445"/>
      <c r="V513" s="445"/>
      <c r="W513" s="445"/>
      <c r="X513" s="445"/>
      <c r="Y513" s="445"/>
      <c r="Z513" s="445"/>
    </row>
    <row r="514" spans="1:26" ht="15.6" hidden="1" x14ac:dyDescent="0.3">
      <c r="A514" s="445"/>
      <c r="B514" s="445"/>
      <c r="C514" s="445"/>
      <c r="D514" s="445"/>
      <c r="E514" s="505" t="s">
        <v>1194</v>
      </c>
      <c r="F514" s="505" t="s">
        <v>1195</v>
      </c>
      <c r="G514" s="445"/>
      <c r="H514" s="445"/>
      <c r="I514" s="445"/>
      <c r="J514" s="445"/>
      <c r="K514" s="445"/>
      <c r="L514" s="445"/>
      <c r="M514" s="445"/>
      <c r="N514" s="445"/>
      <c r="O514" s="445"/>
      <c r="P514" s="445"/>
      <c r="Q514" s="445"/>
      <c r="R514" s="445"/>
      <c r="S514" s="445"/>
      <c r="T514" s="445"/>
      <c r="U514" s="445"/>
      <c r="V514" s="445"/>
      <c r="W514" s="445"/>
      <c r="X514" s="445"/>
      <c r="Y514" s="445"/>
      <c r="Z514" s="445"/>
    </row>
    <row r="515" spans="1:26" ht="15.6" hidden="1" x14ac:dyDescent="0.3">
      <c r="A515" s="445"/>
      <c r="B515" s="445"/>
      <c r="C515" s="445"/>
      <c r="D515" s="445"/>
      <c r="E515" s="505" t="s">
        <v>1196</v>
      </c>
      <c r="F515" s="505" t="s">
        <v>1197</v>
      </c>
      <c r="G515" s="445"/>
      <c r="H515" s="445"/>
      <c r="I515" s="445"/>
      <c r="J515" s="445"/>
      <c r="K515" s="445"/>
      <c r="L515" s="445"/>
      <c r="M515" s="445"/>
      <c r="N515" s="445"/>
      <c r="O515" s="445"/>
      <c r="P515" s="445"/>
      <c r="Q515" s="445"/>
      <c r="R515" s="445"/>
      <c r="S515" s="445"/>
      <c r="T515" s="445"/>
      <c r="U515" s="445"/>
      <c r="V515" s="445"/>
      <c r="W515" s="445"/>
      <c r="X515" s="445"/>
      <c r="Y515" s="445"/>
      <c r="Z515" s="445"/>
    </row>
    <row r="516" spans="1:26" ht="15.6" hidden="1" x14ac:dyDescent="0.3">
      <c r="A516" s="445"/>
      <c r="B516" s="445"/>
      <c r="C516" s="445"/>
      <c r="D516" s="445"/>
      <c r="E516" s="505" t="s">
        <v>1198</v>
      </c>
      <c r="F516" s="505" t="s">
        <v>1199</v>
      </c>
      <c r="G516" s="445"/>
      <c r="H516" s="445"/>
      <c r="I516" s="445"/>
      <c r="J516" s="445"/>
      <c r="K516" s="445"/>
      <c r="L516" s="445"/>
      <c r="M516" s="445"/>
      <c r="N516" s="445"/>
      <c r="O516" s="445"/>
      <c r="P516" s="445"/>
      <c r="Q516" s="445"/>
      <c r="R516" s="445"/>
      <c r="S516" s="445"/>
      <c r="T516" s="445"/>
      <c r="U516" s="445"/>
      <c r="V516" s="445"/>
      <c r="W516" s="445"/>
      <c r="X516" s="445"/>
      <c r="Y516" s="445"/>
      <c r="Z516" s="445"/>
    </row>
    <row r="517" spans="1:26" ht="15.6" hidden="1" x14ac:dyDescent="0.3">
      <c r="A517" s="445"/>
      <c r="B517" s="445"/>
      <c r="C517" s="445"/>
      <c r="D517" s="445"/>
      <c r="E517" s="505" t="s">
        <v>1200</v>
      </c>
      <c r="F517" s="505" t="s">
        <v>1201</v>
      </c>
      <c r="G517" s="445"/>
      <c r="H517" s="445"/>
      <c r="I517" s="445"/>
      <c r="J517" s="445"/>
      <c r="K517" s="445"/>
      <c r="L517" s="445"/>
      <c r="M517" s="445"/>
      <c r="N517" s="445"/>
      <c r="O517" s="445"/>
      <c r="P517" s="445"/>
      <c r="Q517" s="445"/>
      <c r="R517" s="445"/>
      <c r="S517" s="445"/>
      <c r="T517" s="445"/>
      <c r="U517" s="445"/>
      <c r="V517" s="445"/>
      <c r="W517" s="445"/>
      <c r="X517" s="445"/>
      <c r="Y517" s="445"/>
      <c r="Z517" s="445"/>
    </row>
    <row r="518" spans="1:26" ht="15.6" hidden="1" x14ac:dyDescent="0.3">
      <c r="A518" s="445"/>
      <c r="B518" s="445"/>
      <c r="C518" s="445"/>
      <c r="D518" s="445"/>
      <c r="E518" s="505" t="s">
        <v>1202</v>
      </c>
      <c r="F518" s="505" t="s">
        <v>1203</v>
      </c>
      <c r="G518" s="445"/>
      <c r="H518" s="445"/>
      <c r="I518" s="445"/>
      <c r="J518" s="445"/>
      <c r="K518" s="445"/>
      <c r="L518" s="445"/>
      <c r="M518" s="445"/>
      <c r="N518" s="445"/>
      <c r="O518" s="445"/>
      <c r="P518" s="445"/>
      <c r="Q518" s="445"/>
      <c r="R518" s="445"/>
      <c r="S518" s="445"/>
      <c r="T518" s="445"/>
      <c r="U518" s="445"/>
      <c r="V518" s="445"/>
      <c r="W518" s="445"/>
      <c r="X518" s="445"/>
      <c r="Y518" s="445"/>
      <c r="Z518" s="445"/>
    </row>
    <row r="519" spans="1:26" ht="15.6" hidden="1" x14ac:dyDescent="0.3">
      <c r="A519" s="445"/>
      <c r="B519" s="445"/>
      <c r="C519" s="445"/>
      <c r="D519" s="445"/>
      <c r="E519" s="505" t="s">
        <v>1204</v>
      </c>
      <c r="F519" s="505" t="s">
        <v>1205</v>
      </c>
      <c r="G519" s="445"/>
      <c r="H519" s="445"/>
      <c r="I519" s="445"/>
      <c r="J519" s="445"/>
      <c r="K519" s="445"/>
      <c r="L519" s="445"/>
      <c r="M519" s="445"/>
      <c r="N519" s="445"/>
      <c r="O519" s="445"/>
      <c r="P519" s="445"/>
      <c r="Q519" s="445"/>
      <c r="R519" s="445"/>
      <c r="S519" s="445"/>
      <c r="T519" s="445"/>
      <c r="U519" s="445"/>
      <c r="V519" s="445"/>
      <c r="W519" s="445"/>
      <c r="X519" s="445"/>
      <c r="Y519" s="445"/>
      <c r="Z519" s="445"/>
    </row>
    <row r="520" spans="1:26" ht="15.6" hidden="1" x14ac:dyDescent="0.3">
      <c r="A520" s="445"/>
      <c r="B520" s="445"/>
      <c r="C520" s="445"/>
      <c r="D520" s="445"/>
      <c r="E520" s="505" t="s">
        <v>1206</v>
      </c>
      <c r="F520" s="505" t="s">
        <v>1207</v>
      </c>
      <c r="G520" s="445"/>
      <c r="H520" s="445"/>
      <c r="I520" s="445"/>
      <c r="J520" s="445"/>
      <c r="K520" s="445"/>
      <c r="L520" s="445"/>
      <c r="M520" s="445"/>
      <c r="N520" s="445"/>
      <c r="O520" s="445"/>
      <c r="P520" s="445"/>
      <c r="Q520" s="445"/>
      <c r="R520" s="445"/>
      <c r="S520" s="445"/>
      <c r="T520" s="445"/>
      <c r="U520" s="445"/>
      <c r="V520" s="445"/>
      <c r="W520" s="445"/>
      <c r="X520" s="445"/>
      <c r="Y520" s="445"/>
      <c r="Z520" s="445"/>
    </row>
    <row r="521" spans="1:26" ht="15.6" hidden="1" x14ac:dyDescent="0.3">
      <c r="A521" s="445"/>
      <c r="B521" s="445"/>
      <c r="C521" s="445"/>
      <c r="D521" s="445"/>
      <c r="E521" s="505" t="s">
        <v>1208</v>
      </c>
      <c r="F521" s="505" t="s">
        <v>1209</v>
      </c>
      <c r="G521" s="445"/>
      <c r="H521" s="445"/>
      <c r="I521" s="445"/>
      <c r="J521" s="445"/>
      <c r="K521" s="445"/>
      <c r="L521" s="445"/>
      <c r="M521" s="445"/>
      <c r="N521" s="445"/>
      <c r="O521" s="445"/>
      <c r="P521" s="445"/>
      <c r="Q521" s="445"/>
      <c r="R521" s="445"/>
      <c r="S521" s="445"/>
      <c r="T521" s="445"/>
      <c r="U521" s="445"/>
      <c r="V521" s="445"/>
      <c r="W521" s="445"/>
      <c r="X521" s="445"/>
      <c r="Y521" s="445"/>
      <c r="Z521" s="445"/>
    </row>
    <row r="522" spans="1:26" ht="15.6" hidden="1" x14ac:dyDescent="0.3">
      <c r="A522" s="445"/>
      <c r="B522" s="445"/>
      <c r="C522" s="445"/>
      <c r="D522" s="445"/>
      <c r="E522" s="505" t="s">
        <v>1210</v>
      </c>
      <c r="F522" s="505" t="s">
        <v>1211</v>
      </c>
      <c r="G522" s="445"/>
      <c r="H522" s="445"/>
      <c r="I522" s="445"/>
      <c r="J522" s="445"/>
      <c r="K522" s="445"/>
      <c r="L522" s="445"/>
      <c r="M522" s="445"/>
      <c r="N522" s="445"/>
      <c r="O522" s="445"/>
      <c r="P522" s="445"/>
      <c r="Q522" s="445"/>
      <c r="R522" s="445"/>
      <c r="S522" s="445"/>
      <c r="T522" s="445"/>
      <c r="U522" s="445"/>
      <c r="V522" s="445"/>
      <c r="W522" s="445"/>
      <c r="X522" s="445"/>
      <c r="Y522" s="445"/>
      <c r="Z522" s="445"/>
    </row>
    <row r="523" spans="1:26" ht="15.6" hidden="1" x14ac:dyDescent="0.3">
      <c r="A523" s="445"/>
      <c r="B523" s="445"/>
      <c r="C523" s="445"/>
      <c r="D523" s="445"/>
      <c r="E523" s="505" t="s">
        <v>1212</v>
      </c>
      <c r="F523" s="505" t="s">
        <v>1213</v>
      </c>
      <c r="G523" s="445"/>
      <c r="H523" s="445"/>
      <c r="I523" s="445"/>
      <c r="J523" s="445"/>
      <c r="K523" s="445"/>
      <c r="L523" s="445"/>
      <c r="M523" s="445"/>
      <c r="N523" s="445"/>
      <c r="O523" s="445"/>
      <c r="P523" s="445"/>
      <c r="Q523" s="445"/>
      <c r="R523" s="445"/>
      <c r="S523" s="445"/>
      <c r="T523" s="445"/>
      <c r="U523" s="445"/>
      <c r="V523" s="445"/>
      <c r="W523" s="445"/>
      <c r="X523" s="445"/>
      <c r="Y523" s="445"/>
      <c r="Z523" s="445"/>
    </row>
    <row r="524" spans="1:26" ht="15.6" hidden="1" x14ac:dyDescent="0.3">
      <c r="A524" s="445"/>
      <c r="B524" s="445"/>
      <c r="C524" s="445"/>
      <c r="D524" s="445"/>
      <c r="E524" s="505" t="s">
        <v>1214</v>
      </c>
      <c r="F524" s="505" t="s">
        <v>1215</v>
      </c>
      <c r="G524" s="445"/>
      <c r="H524" s="445"/>
      <c r="I524" s="445"/>
      <c r="J524" s="445"/>
      <c r="K524" s="445"/>
      <c r="L524" s="445"/>
      <c r="M524" s="445"/>
      <c r="N524" s="445"/>
      <c r="O524" s="445"/>
      <c r="P524" s="445"/>
      <c r="Q524" s="445"/>
      <c r="R524" s="445"/>
      <c r="S524" s="445"/>
      <c r="T524" s="445"/>
      <c r="U524" s="445"/>
      <c r="V524" s="445"/>
      <c r="W524" s="445"/>
      <c r="X524" s="445"/>
      <c r="Y524" s="445"/>
      <c r="Z524" s="445"/>
    </row>
    <row r="525" spans="1:26" ht="15.6" hidden="1" x14ac:dyDescent="0.3">
      <c r="A525" s="445"/>
      <c r="B525" s="445"/>
      <c r="C525" s="445"/>
      <c r="D525" s="445"/>
      <c r="E525" s="505" t="s">
        <v>1216</v>
      </c>
      <c r="F525" s="505" t="s">
        <v>1217</v>
      </c>
      <c r="G525" s="445"/>
      <c r="H525" s="445"/>
      <c r="I525" s="445"/>
      <c r="J525" s="445"/>
      <c r="K525" s="445"/>
      <c r="L525" s="445"/>
      <c r="M525" s="445"/>
      <c r="N525" s="445"/>
      <c r="O525" s="445"/>
      <c r="P525" s="445"/>
      <c r="Q525" s="445"/>
      <c r="R525" s="445"/>
      <c r="S525" s="445"/>
      <c r="T525" s="445"/>
      <c r="U525" s="445"/>
      <c r="V525" s="445"/>
      <c r="W525" s="445"/>
      <c r="X525" s="445"/>
      <c r="Y525" s="445"/>
      <c r="Z525" s="445"/>
    </row>
    <row r="526" spans="1:26" ht="15.6" hidden="1" x14ac:dyDescent="0.3">
      <c r="A526" s="445"/>
      <c r="B526" s="445"/>
      <c r="C526" s="445"/>
      <c r="D526" s="445"/>
      <c r="E526" s="505" t="s">
        <v>1218</v>
      </c>
      <c r="F526" s="505" t="s">
        <v>1219</v>
      </c>
      <c r="G526" s="445"/>
      <c r="H526" s="445"/>
      <c r="I526" s="445"/>
      <c r="J526" s="445"/>
      <c r="K526" s="445"/>
      <c r="L526" s="445"/>
      <c r="M526" s="445"/>
      <c r="N526" s="445"/>
      <c r="O526" s="445"/>
      <c r="P526" s="445"/>
      <c r="Q526" s="445"/>
      <c r="R526" s="445"/>
      <c r="S526" s="445"/>
      <c r="T526" s="445"/>
      <c r="U526" s="445"/>
      <c r="V526" s="445"/>
      <c r="W526" s="445"/>
      <c r="X526" s="445"/>
      <c r="Y526" s="445"/>
      <c r="Z526" s="445"/>
    </row>
    <row r="527" spans="1:26" ht="15.6" hidden="1" x14ac:dyDescent="0.3">
      <c r="A527" s="445"/>
      <c r="B527" s="445"/>
      <c r="C527" s="445"/>
      <c r="D527" s="445"/>
      <c r="E527" s="505" t="s">
        <v>1220</v>
      </c>
      <c r="F527" s="505" t="s">
        <v>1221</v>
      </c>
      <c r="G527" s="445"/>
      <c r="H527" s="445"/>
      <c r="I527" s="445"/>
      <c r="J527" s="445"/>
      <c r="K527" s="445"/>
      <c r="L527" s="445"/>
      <c r="M527" s="445"/>
      <c r="N527" s="445"/>
      <c r="O527" s="445"/>
      <c r="P527" s="445"/>
      <c r="Q527" s="445"/>
      <c r="R527" s="445"/>
      <c r="S527" s="445"/>
      <c r="T527" s="445"/>
      <c r="U527" s="445"/>
      <c r="V527" s="445"/>
      <c r="W527" s="445"/>
      <c r="X527" s="445"/>
      <c r="Y527" s="445"/>
      <c r="Z527" s="445"/>
    </row>
    <row r="528" spans="1:26" ht="15.6" hidden="1" x14ac:dyDescent="0.3">
      <c r="A528" s="445"/>
      <c r="B528" s="445"/>
      <c r="C528" s="445"/>
      <c r="D528" s="445"/>
      <c r="E528" s="505" t="s">
        <v>1222</v>
      </c>
      <c r="F528" s="505" t="s">
        <v>1223</v>
      </c>
      <c r="G528" s="445"/>
      <c r="H528" s="445"/>
      <c r="I528" s="445"/>
      <c r="J528" s="445"/>
      <c r="K528" s="445"/>
      <c r="L528" s="445"/>
      <c r="M528" s="445"/>
      <c r="N528" s="445"/>
      <c r="O528" s="445"/>
      <c r="P528" s="445"/>
      <c r="Q528" s="445"/>
      <c r="R528" s="445"/>
      <c r="S528" s="445"/>
      <c r="T528" s="445"/>
      <c r="U528" s="445"/>
      <c r="V528" s="445"/>
      <c r="W528" s="445"/>
      <c r="X528" s="445"/>
      <c r="Y528" s="445"/>
      <c r="Z528" s="445"/>
    </row>
    <row r="529" spans="1:26" ht="15.6" hidden="1" x14ac:dyDescent="0.3">
      <c r="A529" s="445"/>
      <c r="B529" s="445"/>
      <c r="C529" s="445"/>
      <c r="D529" s="445"/>
      <c r="E529" s="505" t="s">
        <v>1224</v>
      </c>
      <c r="F529" s="505" t="s">
        <v>1225</v>
      </c>
      <c r="G529" s="445"/>
      <c r="H529" s="445"/>
      <c r="I529" s="445"/>
      <c r="J529" s="445"/>
      <c r="K529" s="445"/>
      <c r="L529" s="445"/>
      <c r="M529" s="445"/>
      <c r="N529" s="445"/>
      <c r="O529" s="445"/>
      <c r="P529" s="445"/>
      <c r="Q529" s="445"/>
      <c r="R529" s="445"/>
      <c r="S529" s="445"/>
      <c r="T529" s="445"/>
      <c r="U529" s="445"/>
      <c r="V529" s="445"/>
      <c r="W529" s="445"/>
      <c r="X529" s="445"/>
      <c r="Y529" s="445"/>
      <c r="Z529" s="445"/>
    </row>
    <row r="530" spans="1:26" ht="15.6" hidden="1" x14ac:dyDescent="0.3">
      <c r="A530" s="445"/>
      <c r="B530" s="445"/>
      <c r="C530" s="445"/>
      <c r="D530" s="445"/>
      <c r="E530" s="505" t="s">
        <v>1226</v>
      </c>
      <c r="F530" s="505" t="s">
        <v>1227</v>
      </c>
      <c r="G530" s="445"/>
      <c r="H530" s="445"/>
      <c r="I530" s="445"/>
      <c r="J530" s="445"/>
      <c r="K530" s="445"/>
      <c r="L530" s="445"/>
      <c r="M530" s="445"/>
      <c r="N530" s="445"/>
      <c r="O530" s="445"/>
      <c r="P530" s="445"/>
      <c r="Q530" s="445"/>
      <c r="R530" s="445"/>
      <c r="S530" s="445"/>
      <c r="T530" s="445"/>
      <c r="U530" s="445"/>
      <c r="V530" s="445"/>
      <c r="W530" s="445"/>
      <c r="X530" s="445"/>
      <c r="Y530" s="445"/>
      <c r="Z530" s="445"/>
    </row>
    <row r="531" spans="1:26" ht="15.6" hidden="1" x14ac:dyDescent="0.3">
      <c r="A531" s="445"/>
      <c r="B531" s="445"/>
      <c r="C531" s="445"/>
      <c r="D531" s="445"/>
      <c r="E531" s="505" t="s">
        <v>1228</v>
      </c>
      <c r="F531" s="505" t="s">
        <v>1229</v>
      </c>
      <c r="G531" s="445"/>
      <c r="H531" s="445"/>
      <c r="I531" s="445"/>
      <c r="J531" s="445"/>
      <c r="K531" s="445"/>
      <c r="L531" s="445"/>
      <c r="M531" s="445"/>
      <c r="N531" s="445"/>
      <c r="O531" s="445"/>
      <c r="P531" s="445"/>
      <c r="Q531" s="445"/>
      <c r="R531" s="445"/>
      <c r="S531" s="445"/>
      <c r="T531" s="445"/>
      <c r="U531" s="445"/>
      <c r="V531" s="445"/>
      <c r="W531" s="445"/>
      <c r="X531" s="445"/>
      <c r="Y531" s="445"/>
      <c r="Z531" s="445"/>
    </row>
    <row r="532" spans="1:26" ht="15.6" hidden="1" x14ac:dyDescent="0.3">
      <c r="A532" s="445"/>
      <c r="B532" s="445"/>
      <c r="C532" s="445"/>
      <c r="D532" s="445"/>
      <c r="E532" s="505" t="s">
        <v>1230</v>
      </c>
      <c r="F532" s="505" t="s">
        <v>1231</v>
      </c>
      <c r="G532" s="445"/>
      <c r="H532" s="445"/>
      <c r="I532" s="445"/>
      <c r="J532" s="445"/>
      <c r="K532" s="445"/>
      <c r="L532" s="445"/>
      <c r="M532" s="445"/>
      <c r="N532" s="445"/>
      <c r="O532" s="445"/>
      <c r="P532" s="445"/>
      <c r="Q532" s="445"/>
      <c r="R532" s="445"/>
      <c r="S532" s="445"/>
      <c r="T532" s="445"/>
      <c r="U532" s="445"/>
      <c r="V532" s="445"/>
      <c r="W532" s="445"/>
      <c r="X532" s="445"/>
      <c r="Y532" s="445"/>
      <c r="Z532" s="445"/>
    </row>
    <row r="533" spans="1:26" ht="15.6" hidden="1" x14ac:dyDescent="0.3">
      <c r="A533" s="445"/>
      <c r="B533" s="445"/>
      <c r="C533" s="445"/>
      <c r="D533" s="445"/>
      <c r="E533" s="505" t="s">
        <v>1232</v>
      </c>
      <c r="F533" s="505" t="s">
        <v>1233</v>
      </c>
      <c r="G533" s="445"/>
      <c r="H533" s="445"/>
      <c r="I533" s="445"/>
      <c r="J533" s="445"/>
      <c r="K533" s="445"/>
      <c r="L533" s="445"/>
      <c r="M533" s="445"/>
      <c r="N533" s="445"/>
      <c r="O533" s="445"/>
      <c r="P533" s="445"/>
      <c r="Q533" s="445"/>
      <c r="R533" s="445"/>
      <c r="S533" s="445"/>
      <c r="T533" s="445"/>
      <c r="U533" s="445"/>
      <c r="V533" s="445"/>
      <c r="W533" s="445"/>
      <c r="X533" s="445"/>
      <c r="Y533" s="445"/>
      <c r="Z533" s="445"/>
    </row>
    <row r="534" spans="1:26" ht="15.6" hidden="1" x14ac:dyDescent="0.3">
      <c r="A534" s="445"/>
      <c r="B534" s="445"/>
      <c r="C534" s="445"/>
      <c r="D534" s="445"/>
      <c r="E534" s="505" t="s">
        <v>1234</v>
      </c>
      <c r="F534" s="505" t="s">
        <v>1235</v>
      </c>
      <c r="G534" s="445"/>
      <c r="H534" s="445"/>
      <c r="I534" s="445"/>
      <c r="J534" s="445"/>
      <c r="K534" s="445"/>
      <c r="L534" s="445"/>
      <c r="M534" s="445"/>
      <c r="N534" s="445"/>
      <c r="O534" s="445"/>
      <c r="P534" s="445"/>
      <c r="Q534" s="445"/>
      <c r="R534" s="445"/>
      <c r="S534" s="445"/>
      <c r="T534" s="445"/>
      <c r="U534" s="445"/>
      <c r="V534" s="445"/>
      <c r="W534" s="445"/>
      <c r="X534" s="445"/>
      <c r="Y534" s="445"/>
      <c r="Z534" s="445"/>
    </row>
    <row r="535" spans="1:26" ht="15.6" hidden="1" x14ac:dyDescent="0.3">
      <c r="A535" s="445"/>
      <c r="B535" s="445"/>
      <c r="C535" s="445"/>
      <c r="D535" s="445"/>
      <c r="E535" s="505" t="s">
        <v>1236</v>
      </c>
      <c r="F535" s="505" t="s">
        <v>1237</v>
      </c>
      <c r="G535" s="445"/>
      <c r="H535" s="445"/>
      <c r="I535" s="445"/>
      <c r="J535" s="445"/>
      <c r="K535" s="445"/>
      <c r="L535" s="445"/>
      <c r="M535" s="445"/>
      <c r="N535" s="445"/>
      <c r="O535" s="445"/>
      <c r="P535" s="445"/>
      <c r="Q535" s="445"/>
      <c r="R535" s="445"/>
      <c r="S535" s="445"/>
      <c r="T535" s="445"/>
      <c r="U535" s="445"/>
      <c r="V535" s="445"/>
      <c r="W535" s="445"/>
      <c r="X535" s="445"/>
      <c r="Y535" s="445"/>
      <c r="Z535" s="445"/>
    </row>
    <row r="536" spans="1:26" ht="15.6" hidden="1" x14ac:dyDescent="0.3">
      <c r="A536" s="445"/>
      <c r="B536" s="445"/>
      <c r="C536" s="445"/>
      <c r="D536" s="445"/>
      <c r="E536" s="505" t="s">
        <v>1238</v>
      </c>
      <c r="F536" s="505" t="s">
        <v>1239</v>
      </c>
      <c r="G536" s="445"/>
      <c r="H536" s="445"/>
      <c r="I536" s="445"/>
      <c r="J536" s="445"/>
      <c r="K536" s="445"/>
      <c r="L536" s="445"/>
      <c r="M536" s="445"/>
      <c r="N536" s="445"/>
      <c r="O536" s="445"/>
      <c r="P536" s="445"/>
      <c r="Q536" s="445"/>
      <c r="R536" s="445"/>
      <c r="S536" s="445"/>
      <c r="T536" s="445"/>
      <c r="U536" s="445"/>
      <c r="V536" s="445"/>
      <c r="W536" s="445"/>
      <c r="X536" s="445"/>
      <c r="Y536" s="445"/>
      <c r="Z536" s="445"/>
    </row>
    <row r="537" spans="1:26" ht="15.6" hidden="1" x14ac:dyDescent="0.3">
      <c r="A537" s="445"/>
      <c r="B537" s="445"/>
      <c r="C537" s="445"/>
      <c r="D537" s="445"/>
      <c r="E537" s="505" t="s">
        <v>1240</v>
      </c>
      <c r="F537" s="505" t="s">
        <v>1241</v>
      </c>
      <c r="G537" s="445"/>
      <c r="H537" s="445"/>
      <c r="I537" s="445"/>
      <c r="J537" s="445"/>
      <c r="K537" s="445"/>
      <c r="L537" s="445"/>
      <c r="M537" s="445"/>
      <c r="N537" s="445"/>
      <c r="O537" s="445"/>
      <c r="P537" s="445"/>
      <c r="Q537" s="445"/>
      <c r="R537" s="445"/>
      <c r="S537" s="445"/>
      <c r="T537" s="445"/>
      <c r="U537" s="445"/>
      <c r="V537" s="445"/>
      <c r="W537" s="445"/>
      <c r="X537" s="445"/>
      <c r="Y537" s="445"/>
      <c r="Z537" s="445"/>
    </row>
    <row r="538" spans="1:26" ht="15.6" hidden="1" x14ac:dyDescent="0.3">
      <c r="A538" s="445"/>
      <c r="B538" s="445"/>
      <c r="C538" s="445"/>
      <c r="D538" s="445"/>
      <c r="E538" s="505" t="s">
        <v>1242</v>
      </c>
      <c r="F538" s="505" t="s">
        <v>1243</v>
      </c>
      <c r="G538" s="445"/>
      <c r="H538" s="445"/>
      <c r="I538" s="445"/>
      <c r="J538" s="445"/>
      <c r="K538" s="445"/>
      <c r="L538" s="445"/>
      <c r="M538" s="445"/>
      <c r="N538" s="445"/>
      <c r="O538" s="445"/>
      <c r="P538" s="445"/>
      <c r="Q538" s="445"/>
      <c r="R538" s="445"/>
      <c r="S538" s="445"/>
      <c r="T538" s="445"/>
      <c r="U538" s="445"/>
      <c r="V538" s="445"/>
      <c r="W538" s="445"/>
      <c r="X538" s="445"/>
      <c r="Y538" s="445"/>
      <c r="Z538" s="445"/>
    </row>
    <row r="539" spans="1:26" ht="15.6" hidden="1" x14ac:dyDescent="0.3">
      <c r="A539" s="445"/>
      <c r="B539" s="445"/>
      <c r="C539" s="445"/>
      <c r="D539" s="445"/>
      <c r="E539" s="505" t="s">
        <v>1244</v>
      </c>
      <c r="F539" s="505" t="s">
        <v>1245</v>
      </c>
      <c r="G539" s="445"/>
      <c r="H539" s="445"/>
      <c r="I539" s="445"/>
      <c r="J539" s="445"/>
      <c r="K539" s="445"/>
      <c r="L539" s="445"/>
      <c r="M539" s="445"/>
      <c r="N539" s="445"/>
      <c r="O539" s="445"/>
      <c r="P539" s="445"/>
      <c r="Q539" s="445"/>
      <c r="R539" s="445"/>
      <c r="S539" s="445"/>
      <c r="T539" s="445"/>
      <c r="U539" s="445"/>
      <c r="V539" s="445"/>
      <c r="W539" s="445"/>
      <c r="X539" s="445"/>
      <c r="Y539" s="445"/>
      <c r="Z539" s="445"/>
    </row>
    <row r="540" spans="1:26" ht="15.6" hidden="1" x14ac:dyDescent="0.3">
      <c r="A540" s="445"/>
      <c r="B540" s="445"/>
      <c r="C540" s="445"/>
      <c r="D540" s="445"/>
      <c r="E540" s="505" t="s">
        <v>1246</v>
      </c>
      <c r="F540" s="505" t="s">
        <v>1247</v>
      </c>
      <c r="G540" s="445"/>
      <c r="H540" s="445"/>
      <c r="I540" s="445"/>
      <c r="J540" s="445"/>
      <c r="K540" s="445"/>
      <c r="L540" s="445"/>
      <c r="M540" s="445"/>
      <c r="N540" s="445"/>
      <c r="O540" s="445"/>
      <c r="P540" s="445"/>
      <c r="Q540" s="445"/>
      <c r="R540" s="445"/>
      <c r="S540" s="445"/>
      <c r="T540" s="445"/>
      <c r="U540" s="445"/>
      <c r="V540" s="445"/>
      <c r="W540" s="445"/>
      <c r="X540" s="445"/>
      <c r="Y540" s="445"/>
      <c r="Z540" s="445"/>
    </row>
    <row r="541" spans="1:26" ht="15.6" hidden="1" x14ac:dyDescent="0.3">
      <c r="A541" s="445"/>
      <c r="B541" s="445"/>
      <c r="C541" s="445"/>
      <c r="D541" s="445"/>
      <c r="E541" s="505" t="s">
        <v>1248</v>
      </c>
      <c r="F541" s="505" t="s">
        <v>1249</v>
      </c>
      <c r="G541" s="445"/>
      <c r="H541" s="445"/>
      <c r="I541" s="445"/>
      <c r="J541" s="445"/>
      <c r="K541" s="445"/>
      <c r="L541" s="445"/>
      <c r="M541" s="445"/>
      <c r="N541" s="445"/>
      <c r="O541" s="445"/>
      <c r="P541" s="445"/>
      <c r="Q541" s="445"/>
      <c r="R541" s="445"/>
      <c r="S541" s="445"/>
      <c r="T541" s="445"/>
      <c r="U541" s="445"/>
      <c r="V541" s="445"/>
      <c r="W541" s="445"/>
      <c r="X541" s="445"/>
      <c r="Y541" s="445"/>
      <c r="Z541" s="445"/>
    </row>
    <row r="542" spans="1:26" ht="15.6" hidden="1" x14ac:dyDescent="0.3">
      <c r="A542" s="445"/>
      <c r="B542" s="445"/>
      <c r="C542" s="445"/>
      <c r="D542" s="445"/>
      <c r="E542" s="505" t="s">
        <v>1250</v>
      </c>
      <c r="F542" s="505" t="s">
        <v>1251</v>
      </c>
      <c r="G542" s="445"/>
      <c r="H542" s="445"/>
      <c r="I542" s="445"/>
      <c r="J542" s="445"/>
      <c r="K542" s="445"/>
      <c r="L542" s="445"/>
      <c r="M542" s="445"/>
      <c r="N542" s="445"/>
      <c r="O542" s="445"/>
      <c r="P542" s="445"/>
      <c r="Q542" s="445"/>
      <c r="R542" s="445"/>
      <c r="S542" s="445"/>
      <c r="T542" s="445"/>
      <c r="U542" s="445"/>
      <c r="V542" s="445"/>
      <c r="W542" s="445"/>
      <c r="X542" s="445"/>
      <c r="Y542" s="445"/>
      <c r="Z542" s="445"/>
    </row>
    <row r="543" spans="1:26" ht="15.6" hidden="1" x14ac:dyDescent="0.3">
      <c r="A543" s="445"/>
      <c r="B543" s="445"/>
      <c r="C543" s="445"/>
      <c r="D543" s="445"/>
      <c r="E543" s="505" t="s">
        <v>1252</v>
      </c>
      <c r="F543" s="505" t="s">
        <v>1253</v>
      </c>
      <c r="G543" s="445"/>
      <c r="H543" s="445"/>
      <c r="I543" s="445"/>
      <c r="J543" s="445"/>
      <c r="K543" s="445"/>
      <c r="L543" s="445"/>
      <c r="M543" s="445"/>
      <c r="N543" s="445"/>
      <c r="O543" s="445"/>
      <c r="P543" s="445"/>
      <c r="Q543" s="445"/>
      <c r="R543" s="445"/>
      <c r="S543" s="445"/>
      <c r="T543" s="445"/>
      <c r="U543" s="445"/>
      <c r="V543" s="445"/>
      <c r="W543" s="445"/>
      <c r="X543" s="445"/>
      <c r="Y543" s="445"/>
      <c r="Z543" s="445"/>
    </row>
    <row r="544" spans="1:26" ht="15.6" hidden="1" x14ac:dyDescent="0.3">
      <c r="A544" s="445"/>
      <c r="B544" s="445"/>
      <c r="C544" s="445"/>
      <c r="D544" s="445"/>
      <c r="E544" s="505" t="s">
        <v>1254</v>
      </c>
      <c r="F544" s="505" t="s">
        <v>1255</v>
      </c>
      <c r="G544" s="445"/>
      <c r="H544" s="445"/>
      <c r="I544" s="445"/>
      <c r="J544" s="445"/>
      <c r="K544" s="445"/>
      <c r="L544" s="445"/>
      <c r="M544" s="445"/>
      <c r="N544" s="445"/>
      <c r="O544" s="445"/>
      <c r="P544" s="445"/>
      <c r="Q544" s="445"/>
      <c r="R544" s="445"/>
      <c r="S544" s="445"/>
      <c r="T544" s="445"/>
      <c r="U544" s="445"/>
      <c r="V544" s="445"/>
      <c r="W544" s="445"/>
      <c r="X544" s="445"/>
      <c r="Y544" s="445"/>
      <c r="Z544" s="445"/>
    </row>
    <row r="545" spans="1:26" ht="15.6" hidden="1" x14ac:dyDescent="0.3">
      <c r="A545" s="445"/>
      <c r="B545" s="445"/>
      <c r="C545" s="445"/>
      <c r="D545" s="445"/>
      <c r="E545" s="505" t="s">
        <v>1256</v>
      </c>
      <c r="F545" s="505" t="s">
        <v>1257</v>
      </c>
      <c r="G545" s="445"/>
      <c r="H545" s="445"/>
      <c r="I545" s="445"/>
      <c r="J545" s="445"/>
      <c r="K545" s="445"/>
      <c r="L545" s="445"/>
      <c r="M545" s="445"/>
      <c r="N545" s="445"/>
      <c r="O545" s="445"/>
      <c r="P545" s="445"/>
      <c r="Q545" s="445"/>
      <c r="R545" s="445"/>
      <c r="S545" s="445"/>
      <c r="T545" s="445"/>
      <c r="U545" s="445"/>
      <c r="V545" s="445"/>
      <c r="W545" s="445"/>
      <c r="X545" s="445"/>
      <c r="Y545" s="445"/>
      <c r="Z545" s="445"/>
    </row>
    <row r="546" spans="1:26" ht="15.6" hidden="1" x14ac:dyDescent="0.3">
      <c r="A546" s="445"/>
      <c r="B546" s="445"/>
      <c r="C546" s="445"/>
      <c r="D546" s="445"/>
      <c r="E546" s="505" t="s">
        <v>1258</v>
      </c>
      <c r="F546" s="505" t="s">
        <v>1259</v>
      </c>
      <c r="G546" s="445"/>
      <c r="H546" s="445"/>
      <c r="I546" s="445"/>
      <c r="J546" s="445"/>
      <c r="K546" s="445"/>
      <c r="L546" s="445"/>
      <c r="M546" s="445"/>
      <c r="N546" s="445"/>
      <c r="O546" s="445"/>
      <c r="P546" s="445"/>
      <c r="Q546" s="445"/>
      <c r="R546" s="445"/>
      <c r="S546" s="445"/>
      <c r="T546" s="445"/>
      <c r="U546" s="445"/>
      <c r="V546" s="445"/>
      <c r="W546" s="445"/>
      <c r="X546" s="445"/>
      <c r="Y546" s="445"/>
      <c r="Z546" s="445"/>
    </row>
    <row r="547" spans="1:26" ht="15.6" hidden="1" x14ac:dyDescent="0.3">
      <c r="A547" s="445"/>
      <c r="B547" s="445"/>
      <c r="C547" s="445"/>
      <c r="D547" s="445"/>
      <c r="E547" s="505" t="s">
        <v>1260</v>
      </c>
      <c r="F547" s="505" t="s">
        <v>1261</v>
      </c>
      <c r="G547" s="445"/>
      <c r="H547" s="445"/>
      <c r="I547" s="445"/>
      <c r="J547" s="445"/>
      <c r="K547" s="445"/>
      <c r="L547" s="445"/>
      <c r="M547" s="445"/>
      <c r="N547" s="445"/>
      <c r="O547" s="445"/>
      <c r="P547" s="445"/>
      <c r="Q547" s="445"/>
      <c r="R547" s="445"/>
      <c r="S547" s="445"/>
      <c r="T547" s="445"/>
      <c r="U547" s="445"/>
      <c r="V547" s="445"/>
      <c r="W547" s="445"/>
      <c r="X547" s="445"/>
      <c r="Y547" s="445"/>
      <c r="Z547" s="445"/>
    </row>
    <row r="548" spans="1:26" ht="15.6" hidden="1" x14ac:dyDescent="0.3">
      <c r="A548" s="445"/>
      <c r="B548" s="445"/>
      <c r="C548" s="445"/>
      <c r="D548" s="445"/>
      <c r="E548" s="505" t="s">
        <v>1262</v>
      </c>
      <c r="F548" s="505" t="s">
        <v>1263</v>
      </c>
      <c r="G548" s="445"/>
      <c r="H548" s="445"/>
      <c r="I548" s="445"/>
      <c r="J548" s="445"/>
      <c r="K548" s="445"/>
      <c r="L548" s="445"/>
      <c r="M548" s="445"/>
      <c r="N548" s="445"/>
      <c r="O548" s="445"/>
      <c r="P548" s="445"/>
      <c r="Q548" s="445"/>
      <c r="R548" s="445"/>
      <c r="S548" s="445"/>
      <c r="T548" s="445"/>
      <c r="U548" s="445"/>
      <c r="V548" s="445"/>
      <c r="W548" s="445"/>
      <c r="X548" s="445"/>
      <c r="Y548" s="445"/>
      <c r="Z548" s="445"/>
    </row>
    <row r="549" spans="1:26" ht="15.6" hidden="1" x14ac:dyDescent="0.3">
      <c r="A549" s="445"/>
      <c r="B549" s="445"/>
      <c r="C549" s="445"/>
      <c r="D549" s="445"/>
      <c r="E549" s="505" t="s">
        <v>1264</v>
      </c>
      <c r="F549" s="505" t="s">
        <v>1265</v>
      </c>
      <c r="G549" s="445"/>
      <c r="H549" s="445"/>
      <c r="I549" s="445"/>
      <c r="J549" s="445"/>
      <c r="K549" s="445"/>
      <c r="L549" s="445"/>
      <c r="M549" s="445"/>
      <c r="N549" s="445"/>
      <c r="O549" s="445"/>
      <c r="P549" s="445"/>
      <c r="Q549" s="445"/>
      <c r="R549" s="445"/>
      <c r="S549" s="445"/>
      <c r="T549" s="445"/>
      <c r="U549" s="445"/>
      <c r="V549" s="445"/>
      <c r="W549" s="445"/>
      <c r="X549" s="445"/>
      <c r="Y549" s="445"/>
      <c r="Z549" s="445"/>
    </row>
    <row r="550" spans="1:26" ht="15.6" hidden="1" x14ac:dyDescent="0.3">
      <c r="A550" s="445"/>
      <c r="B550" s="445"/>
      <c r="C550" s="445"/>
      <c r="D550" s="445"/>
      <c r="E550" s="505" t="s">
        <v>1266</v>
      </c>
      <c r="F550" s="505" t="s">
        <v>1267</v>
      </c>
      <c r="G550" s="445"/>
      <c r="H550" s="445"/>
      <c r="I550" s="445"/>
      <c r="J550" s="445"/>
      <c r="K550" s="445"/>
      <c r="L550" s="445"/>
      <c r="M550" s="445"/>
      <c r="N550" s="445"/>
      <c r="O550" s="445"/>
      <c r="P550" s="445"/>
      <c r="Q550" s="445"/>
      <c r="R550" s="445"/>
      <c r="S550" s="445"/>
      <c r="T550" s="445"/>
      <c r="U550" s="445"/>
      <c r="V550" s="445"/>
      <c r="W550" s="445"/>
      <c r="X550" s="445"/>
      <c r="Y550" s="445"/>
      <c r="Z550" s="445"/>
    </row>
    <row r="551" spans="1:26" ht="15.6" hidden="1" x14ac:dyDescent="0.3">
      <c r="A551" s="445"/>
      <c r="B551" s="445"/>
      <c r="C551" s="445"/>
      <c r="D551" s="445"/>
      <c r="E551" s="505" t="s">
        <v>1268</v>
      </c>
      <c r="F551" s="505" t="s">
        <v>1269</v>
      </c>
      <c r="G551" s="445"/>
      <c r="H551" s="445"/>
      <c r="I551" s="445"/>
      <c r="J551" s="445"/>
      <c r="K551" s="445"/>
      <c r="L551" s="445"/>
      <c r="M551" s="445"/>
      <c r="N551" s="445"/>
      <c r="O551" s="445"/>
      <c r="P551" s="445"/>
      <c r="Q551" s="445"/>
      <c r="R551" s="445"/>
      <c r="S551" s="445"/>
      <c r="T551" s="445"/>
      <c r="U551" s="445"/>
      <c r="V551" s="445"/>
      <c r="W551" s="445"/>
      <c r="X551" s="445"/>
      <c r="Y551" s="445"/>
      <c r="Z551" s="445"/>
    </row>
    <row r="552" spans="1:26" ht="15.6" hidden="1" x14ac:dyDescent="0.3">
      <c r="A552" s="445"/>
      <c r="B552" s="445"/>
      <c r="C552" s="445"/>
      <c r="D552" s="445"/>
      <c r="E552" s="505" t="s">
        <v>1270</v>
      </c>
      <c r="F552" s="505" t="s">
        <v>1271</v>
      </c>
      <c r="G552" s="445"/>
      <c r="H552" s="445"/>
      <c r="I552" s="445"/>
      <c r="J552" s="445"/>
      <c r="K552" s="445"/>
      <c r="L552" s="445"/>
      <c r="M552" s="445"/>
      <c r="N552" s="445"/>
      <c r="O552" s="445"/>
      <c r="P552" s="445"/>
      <c r="Q552" s="445"/>
      <c r="R552" s="445"/>
      <c r="S552" s="445"/>
      <c r="T552" s="445"/>
      <c r="U552" s="445"/>
      <c r="V552" s="445"/>
      <c r="W552" s="445"/>
      <c r="X552" s="445"/>
      <c r="Y552" s="445"/>
      <c r="Z552" s="445"/>
    </row>
    <row r="553" spans="1:26" ht="15.6" hidden="1" x14ac:dyDescent="0.3">
      <c r="A553" s="445"/>
      <c r="B553" s="445"/>
      <c r="C553" s="445"/>
      <c r="D553" s="445"/>
      <c r="E553" s="505" t="s">
        <v>1272</v>
      </c>
      <c r="F553" s="505" t="s">
        <v>1273</v>
      </c>
      <c r="G553" s="445"/>
      <c r="H553" s="445"/>
      <c r="I553" s="445"/>
      <c r="J553" s="445"/>
      <c r="K553" s="445"/>
      <c r="L553" s="445"/>
      <c r="M553" s="445"/>
      <c r="N553" s="445"/>
      <c r="O553" s="445"/>
      <c r="P553" s="445"/>
      <c r="Q553" s="445"/>
      <c r="R553" s="445"/>
      <c r="S553" s="445"/>
      <c r="T553" s="445"/>
      <c r="U553" s="445"/>
      <c r="V553" s="445"/>
      <c r="W553" s="445"/>
      <c r="X553" s="445"/>
      <c r="Y553" s="445"/>
      <c r="Z553" s="445"/>
    </row>
    <row r="554" spans="1:26" ht="15.6" hidden="1" x14ac:dyDescent="0.3">
      <c r="A554" s="445"/>
      <c r="B554" s="445"/>
      <c r="C554" s="445"/>
      <c r="D554" s="445"/>
      <c r="E554" s="505" t="s">
        <v>1274</v>
      </c>
      <c r="F554" s="505" t="s">
        <v>1275</v>
      </c>
      <c r="G554" s="445"/>
      <c r="H554" s="445"/>
      <c r="I554" s="445"/>
      <c r="J554" s="445"/>
      <c r="K554" s="445"/>
      <c r="L554" s="445"/>
      <c r="M554" s="445"/>
      <c r="N554" s="445"/>
      <c r="O554" s="445"/>
      <c r="P554" s="445"/>
      <c r="Q554" s="445"/>
      <c r="R554" s="445"/>
      <c r="S554" s="445"/>
      <c r="T554" s="445"/>
      <c r="U554" s="445"/>
      <c r="V554" s="445"/>
      <c r="W554" s="445"/>
      <c r="X554" s="445"/>
      <c r="Y554" s="445"/>
      <c r="Z554" s="445"/>
    </row>
    <row r="555" spans="1:26" ht="15.6" hidden="1" x14ac:dyDescent="0.3">
      <c r="A555" s="445"/>
      <c r="B555" s="445"/>
      <c r="C555" s="445"/>
      <c r="D555" s="445"/>
      <c r="E555" s="505" t="s">
        <v>1276</v>
      </c>
      <c r="F555" s="505" t="s">
        <v>1277</v>
      </c>
      <c r="G555" s="445"/>
      <c r="H555" s="445"/>
      <c r="I555" s="445"/>
      <c r="J555" s="445"/>
      <c r="K555" s="445"/>
      <c r="L555" s="445"/>
      <c r="M555" s="445"/>
      <c r="N555" s="445"/>
      <c r="O555" s="445"/>
      <c r="P555" s="445"/>
      <c r="Q555" s="445"/>
      <c r="R555" s="445"/>
      <c r="S555" s="445"/>
      <c r="T555" s="445"/>
      <c r="U555" s="445"/>
      <c r="V555" s="445"/>
      <c r="W555" s="445"/>
      <c r="X555" s="445"/>
      <c r="Y555" s="445"/>
      <c r="Z555" s="445"/>
    </row>
    <row r="556" spans="1:26" ht="15.6" hidden="1" x14ac:dyDescent="0.3">
      <c r="A556" s="445"/>
      <c r="B556" s="445"/>
      <c r="C556" s="445"/>
      <c r="D556" s="445"/>
      <c r="E556" s="505" t="s">
        <v>1278</v>
      </c>
      <c r="F556" s="505" t="s">
        <v>1279</v>
      </c>
      <c r="G556" s="445"/>
      <c r="H556" s="445"/>
      <c r="I556" s="445"/>
      <c r="J556" s="445"/>
      <c r="K556" s="445"/>
      <c r="L556" s="445"/>
      <c r="M556" s="445"/>
      <c r="N556" s="445"/>
      <c r="O556" s="445"/>
      <c r="P556" s="445"/>
      <c r="Q556" s="445"/>
      <c r="R556" s="445"/>
      <c r="S556" s="445"/>
      <c r="T556" s="445"/>
      <c r="U556" s="445"/>
      <c r="V556" s="445"/>
      <c r="W556" s="445"/>
      <c r="X556" s="445"/>
      <c r="Y556" s="445"/>
      <c r="Z556" s="445"/>
    </row>
    <row r="557" spans="1:26" ht="15.6" hidden="1" x14ac:dyDescent="0.3">
      <c r="A557" s="445"/>
      <c r="B557" s="445"/>
      <c r="C557" s="445"/>
      <c r="D557" s="445"/>
      <c r="E557" s="505" t="s">
        <v>1280</v>
      </c>
      <c r="F557" s="505" t="s">
        <v>1281</v>
      </c>
      <c r="G557" s="445"/>
      <c r="H557" s="445"/>
      <c r="I557" s="445"/>
      <c r="J557" s="445"/>
      <c r="K557" s="445"/>
      <c r="L557" s="445"/>
      <c r="M557" s="445"/>
      <c r="N557" s="445"/>
      <c r="O557" s="445"/>
      <c r="P557" s="445"/>
      <c r="Q557" s="445"/>
      <c r="R557" s="445"/>
      <c r="S557" s="445"/>
      <c r="T557" s="445"/>
      <c r="U557" s="445"/>
      <c r="V557" s="445"/>
      <c r="W557" s="445"/>
      <c r="X557" s="445"/>
      <c r="Y557" s="445"/>
      <c r="Z557" s="445"/>
    </row>
    <row r="558" spans="1:26" ht="15.6" hidden="1" x14ac:dyDescent="0.3">
      <c r="A558" s="445"/>
      <c r="B558" s="445"/>
      <c r="C558" s="445"/>
      <c r="D558" s="445"/>
      <c r="E558" s="505" t="s">
        <v>1282</v>
      </c>
      <c r="F558" s="505" t="s">
        <v>1283</v>
      </c>
      <c r="G558" s="445"/>
      <c r="H558" s="445"/>
      <c r="I558" s="445"/>
      <c r="J558" s="445"/>
      <c r="K558" s="445"/>
      <c r="L558" s="445"/>
      <c r="M558" s="445"/>
      <c r="N558" s="445"/>
      <c r="O558" s="445"/>
      <c r="P558" s="445"/>
      <c r="Q558" s="445"/>
      <c r="R558" s="445"/>
      <c r="S558" s="445"/>
      <c r="T558" s="445"/>
      <c r="U558" s="445"/>
      <c r="V558" s="445"/>
      <c r="W558" s="445"/>
      <c r="X558" s="445"/>
      <c r="Y558" s="445"/>
      <c r="Z558" s="445"/>
    </row>
    <row r="559" spans="1:26" ht="15.6" hidden="1" x14ac:dyDescent="0.3">
      <c r="A559" s="445"/>
      <c r="B559" s="445"/>
      <c r="C559" s="445"/>
      <c r="D559" s="445"/>
      <c r="E559" s="505" t="s">
        <v>1284</v>
      </c>
      <c r="F559" s="505" t="s">
        <v>1285</v>
      </c>
      <c r="G559" s="445"/>
      <c r="H559" s="445"/>
      <c r="I559" s="445"/>
      <c r="J559" s="445"/>
      <c r="K559" s="445"/>
      <c r="L559" s="445"/>
      <c r="M559" s="445"/>
      <c r="N559" s="445"/>
      <c r="O559" s="445"/>
      <c r="P559" s="445"/>
      <c r="Q559" s="445"/>
      <c r="R559" s="445"/>
      <c r="S559" s="445"/>
      <c r="T559" s="445"/>
      <c r="U559" s="445"/>
      <c r="V559" s="445"/>
      <c r="W559" s="445"/>
      <c r="X559" s="445"/>
      <c r="Y559" s="445"/>
      <c r="Z559" s="445"/>
    </row>
    <row r="560" spans="1:26" ht="15.6" hidden="1" x14ac:dyDescent="0.3">
      <c r="A560" s="445"/>
      <c r="B560" s="445"/>
      <c r="C560" s="445"/>
      <c r="D560" s="445"/>
      <c r="E560" s="505" t="s">
        <v>1286</v>
      </c>
      <c r="F560" s="505" t="s">
        <v>1287</v>
      </c>
      <c r="G560" s="445"/>
      <c r="H560" s="445"/>
      <c r="I560" s="445"/>
      <c r="J560" s="445"/>
      <c r="K560" s="445"/>
      <c r="L560" s="445"/>
      <c r="M560" s="445"/>
      <c r="N560" s="445"/>
      <c r="O560" s="445"/>
      <c r="P560" s="445"/>
      <c r="Q560" s="445"/>
      <c r="R560" s="445"/>
      <c r="S560" s="445"/>
      <c r="T560" s="445"/>
      <c r="U560" s="445"/>
      <c r="V560" s="445"/>
      <c r="W560" s="445"/>
      <c r="X560" s="445"/>
      <c r="Y560" s="445"/>
      <c r="Z560" s="445"/>
    </row>
    <row r="561" spans="1:26" ht="15.6" hidden="1" x14ac:dyDescent="0.3">
      <c r="A561" s="445"/>
      <c r="B561" s="445"/>
      <c r="C561" s="445"/>
      <c r="D561" s="445"/>
      <c r="E561" s="505" t="s">
        <v>1288</v>
      </c>
      <c r="F561" s="505" t="s">
        <v>1289</v>
      </c>
      <c r="G561" s="445"/>
      <c r="H561" s="445"/>
      <c r="I561" s="445"/>
      <c r="J561" s="445"/>
      <c r="K561" s="445"/>
      <c r="L561" s="445"/>
      <c r="M561" s="445"/>
      <c r="N561" s="445"/>
      <c r="O561" s="445"/>
      <c r="P561" s="445"/>
      <c r="Q561" s="445"/>
      <c r="R561" s="445"/>
      <c r="S561" s="445"/>
      <c r="T561" s="445"/>
      <c r="U561" s="445"/>
      <c r="V561" s="445"/>
      <c r="W561" s="445"/>
      <c r="X561" s="445"/>
      <c r="Y561" s="445"/>
      <c r="Z561" s="445"/>
    </row>
    <row r="562" spans="1:26" ht="15.6" hidden="1" x14ac:dyDescent="0.3">
      <c r="A562" s="445"/>
      <c r="B562" s="445"/>
      <c r="C562" s="445"/>
      <c r="D562" s="445"/>
      <c r="E562" s="505" t="s">
        <v>1290</v>
      </c>
      <c r="F562" s="505" t="s">
        <v>1291</v>
      </c>
      <c r="G562" s="445"/>
      <c r="H562" s="445"/>
      <c r="I562" s="445"/>
      <c r="J562" s="445"/>
      <c r="K562" s="445"/>
      <c r="L562" s="445"/>
      <c r="M562" s="445"/>
      <c r="N562" s="445"/>
      <c r="O562" s="445"/>
      <c r="P562" s="445"/>
      <c r="Q562" s="445"/>
      <c r="R562" s="445"/>
      <c r="S562" s="445"/>
      <c r="T562" s="445"/>
      <c r="U562" s="445"/>
      <c r="V562" s="445"/>
      <c r="W562" s="445"/>
      <c r="X562" s="445"/>
      <c r="Y562" s="445"/>
      <c r="Z562" s="445"/>
    </row>
    <row r="563" spans="1:26" ht="15.6" hidden="1" x14ac:dyDescent="0.3">
      <c r="A563" s="445"/>
      <c r="B563" s="445"/>
      <c r="C563" s="445"/>
      <c r="D563" s="445"/>
      <c r="E563" s="505" t="s">
        <v>1292</v>
      </c>
      <c r="F563" s="505" t="s">
        <v>1293</v>
      </c>
      <c r="G563" s="445"/>
      <c r="H563" s="445"/>
      <c r="I563" s="445"/>
      <c r="J563" s="445"/>
      <c r="K563" s="445"/>
      <c r="L563" s="445"/>
      <c r="M563" s="445"/>
      <c r="N563" s="445"/>
      <c r="O563" s="445"/>
      <c r="P563" s="445"/>
      <c r="Q563" s="445"/>
      <c r="R563" s="445"/>
      <c r="S563" s="445"/>
      <c r="T563" s="445"/>
      <c r="U563" s="445"/>
      <c r="V563" s="445"/>
      <c r="W563" s="445"/>
      <c r="X563" s="445"/>
      <c r="Y563" s="445"/>
      <c r="Z563" s="445"/>
    </row>
    <row r="564" spans="1:26" ht="15.6" hidden="1" x14ac:dyDescent="0.3">
      <c r="A564" s="445"/>
      <c r="B564" s="445"/>
      <c r="C564" s="445"/>
      <c r="D564" s="445"/>
      <c r="E564" s="505" t="s">
        <v>1294</v>
      </c>
      <c r="F564" s="505" t="s">
        <v>1295</v>
      </c>
      <c r="G564" s="445"/>
      <c r="H564" s="445"/>
      <c r="I564" s="445"/>
      <c r="J564" s="445"/>
      <c r="K564" s="445"/>
      <c r="L564" s="445"/>
      <c r="M564" s="445"/>
      <c r="N564" s="445"/>
      <c r="O564" s="445"/>
      <c r="P564" s="445"/>
      <c r="Q564" s="445"/>
      <c r="R564" s="445"/>
      <c r="S564" s="445"/>
      <c r="T564" s="445"/>
      <c r="U564" s="445"/>
      <c r="V564" s="445"/>
      <c r="W564" s="445"/>
      <c r="X564" s="445"/>
      <c r="Y564" s="445"/>
      <c r="Z564" s="445"/>
    </row>
    <row r="565" spans="1:26" ht="15.6" hidden="1" x14ac:dyDescent="0.3">
      <c r="A565" s="445"/>
      <c r="B565" s="445"/>
      <c r="C565" s="445"/>
      <c r="D565" s="445"/>
      <c r="E565" s="505" t="s">
        <v>1296</v>
      </c>
      <c r="F565" s="505" t="s">
        <v>1297</v>
      </c>
      <c r="G565" s="445"/>
      <c r="H565" s="445"/>
      <c r="I565" s="445"/>
      <c r="J565" s="445"/>
      <c r="K565" s="445"/>
      <c r="L565" s="445"/>
      <c r="M565" s="445"/>
      <c r="N565" s="445"/>
      <c r="O565" s="445"/>
      <c r="P565" s="445"/>
      <c r="Q565" s="445"/>
      <c r="R565" s="445"/>
      <c r="S565" s="445"/>
      <c r="T565" s="445"/>
      <c r="U565" s="445"/>
      <c r="V565" s="445"/>
      <c r="W565" s="445"/>
      <c r="X565" s="445"/>
      <c r="Y565" s="445"/>
      <c r="Z565" s="445"/>
    </row>
    <row r="566" spans="1:26" ht="15.6" hidden="1" x14ac:dyDescent="0.3">
      <c r="A566" s="445"/>
      <c r="B566" s="445"/>
      <c r="C566" s="445"/>
      <c r="D566" s="445"/>
      <c r="E566" s="505" t="s">
        <v>1298</v>
      </c>
      <c r="F566" s="505" t="s">
        <v>1299</v>
      </c>
      <c r="G566" s="445"/>
      <c r="H566" s="445"/>
      <c r="I566" s="445"/>
      <c r="J566" s="445"/>
      <c r="K566" s="445"/>
      <c r="L566" s="445"/>
      <c r="M566" s="445"/>
      <c r="N566" s="445"/>
      <c r="O566" s="445"/>
      <c r="P566" s="445"/>
      <c r="Q566" s="445"/>
      <c r="R566" s="445"/>
      <c r="S566" s="445"/>
      <c r="T566" s="445"/>
      <c r="U566" s="445"/>
      <c r="V566" s="445"/>
      <c r="W566" s="445"/>
      <c r="X566" s="445"/>
      <c r="Y566" s="445"/>
      <c r="Z566" s="445"/>
    </row>
    <row r="567" spans="1:26" ht="15.6" hidden="1" x14ac:dyDescent="0.3">
      <c r="A567" s="445"/>
      <c r="B567" s="445"/>
      <c r="C567" s="445"/>
      <c r="D567" s="445"/>
      <c r="E567" s="505" t="s">
        <v>1300</v>
      </c>
      <c r="F567" s="505" t="s">
        <v>1301</v>
      </c>
      <c r="G567" s="445"/>
      <c r="H567" s="445"/>
      <c r="I567" s="445"/>
      <c r="J567" s="445"/>
      <c r="K567" s="445"/>
      <c r="L567" s="445"/>
      <c r="M567" s="445"/>
      <c r="N567" s="445"/>
      <c r="O567" s="445"/>
      <c r="P567" s="445"/>
      <c r="Q567" s="445"/>
      <c r="R567" s="445"/>
      <c r="S567" s="445"/>
      <c r="T567" s="445"/>
      <c r="U567" s="445"/>
      <c r="V567" s="445"/>
      <c r="W567" s="445"/>
      <c r="X567" s="445"/>
      <c r="Y567" s="445"/>
      <c r="Z567" s="445"/>
    </row>
    <row r="568" spans="1:26" ht="15.6" hidden="1" x14ac:dyDescent="0.3">
      <c r="A568" s="445"/>
      <c r="B568" s="445"/>
      <c r="C568" s="445"/>
      <c r="D568" s="445"/>
      <c r="E568" s="505" t="s">
        <v>1302</v>
      </c>
      <c r="F568" s="505" t="s">
        <v>1303</v>
      </c>
      <c r="G568" s="445"/>
      <c r="H568" s="445"/>
      <c r="I568" s="445"/>
      <c r="J568" s="445"/>
      <c r="K568" s="445"/>
      <c r="L568" s="445"/>
      <c r="M568" s="445"/>
      <c r="N568" s="445"/>
      <c r="O568" s="445"/>
      <c r="P568" s="445"/>
      <c r="Q568" s="445"/>
      <c r="R568" s="445"/>
      <c r="S568" s="445"/>
      <c r="T568" s="445"/>
      <c r="U568" s="445"/>
      <c r="V568" s="445"/>
      <c r="W568" s="445"/>
      <c r="X568" s="445"/>
      <c r="Y568" s="445"/>
      <c r="Z568" s="445"/>
    </row>
    <row r="569" spans="1:26" ht="15.6" hidden="1" x14ac:dyDescent="0.3">
      <c r="A569" s="445"/>
      <c r="B569" s="445"/>
      <c r="C569" s="445"/>
      <c r="D569" s="445"/>
      <c r="E569" s="505" t="s">
        <v>1304</v>
      </c>
      <c r="F569" s="505" t="s">
        <v>1305</v>
      </c>
      <c r="G569" s="445"/>
      <c r="H569" s="445"/>
      <c r="I569" s="445"/>
      <c r="J569" s="445"/>
      <c r="K569" s="445"/>
      <c r="L569" s="445"/>
      <c r="M569" s="445"/>
      <c r="N569" s="445"/>
      <c r="O569" s="445"/>
      <c r="P569" s="445"/>
      <c r="Q569" s="445"/>
      <c r="R569" s="445"/>
      <c r="S569" s="445"/>
      <c r="T569" s="445"/>
      <c r="U569" s="445"/>
      <c r="V569" s="445"/>
      <c r="W569" s="445"/>
      <c r="X569" s="445"/>
      <c r="Y569" s="445"/>
      <c r="Z569" s="445"/>
    </row>
    <row r="570" spans="1:26" ht="15.6" hidden="1" x14ac:dyDescent="0.3">
      <c r="A570" s="445"/>
      <c r="B570" s="445"/>
      <c r="C570" s="445"/>
      <c r="D570" s="445"/>
      <c r="E570" s="505" t="s">
        <v>1306</v>
      </c>
      <c r="F570" s="505" t="s">
        <v>1307</v>
      </c>
      <c r="G570" s="445"/>
      <c r="H570" s="445"/>
      <c r="I570" s="445"/>
      <c r="J570" s="445"/>
      <c r="K570" s="445"/>
      <c r="L570" s="445"/>
      <c r="M570" s="445"/>
      <c r="N570" s="445"/>
      <c r="O570" s="445"/>
      <c r="P570" s="445"/>
      <c r="Q570" s="445"/>
      <c r="R570" s="445"/>
      <c r="S570" s="445"/>
      <c r="T570" s="445"/>
      <c r="U570" s="445"/>
      <c r="V570" s="445"/>
      <c r="W570" s="445"/>
      <c r="X570" s="445"/>
      <c r="Y570" s="445"/>
      <c r="Z570" s="445"/>
    </row>
    <row r="571" spans="1:26" ht="15.6" hidden="1" x14ac:dyDescent="0.3">
      <c r="A571" s="445"/>
      <c r="B571" s="445"/>
      <c r="C571" s="445"/>
      <c r="D571" s="445"/>
      <c r="E571" s="445"/>
      <c r="F571" s="505" t="s">
        <v>1308</v>
      </c>
      <c r="G571" s="445"/>
      <c r="H571" s="445"/>
      <c r="I571" s="445"/>
      <c r="J571" s="445"/>
      <c r="K571" s="445"/>
      <c r="L571" s="445"/>
      <c r="M571" s="445"/>
      <c r="N571" s="445"/>
      <c r="O571" s="445"/>
      <c r="P571" s="445"/>
      <c r="Q571" s="445"/>
      <c r="R571" s="445"/>
      <c r="S571" s="445"/>
      <c r="T571" s="445"/>
      <c r="U571" s="445"/>
      <c r="V571" s="445"/>
      <c r="W571" s="445"/>
      <c r="X571" s="445"/>
      <c r="Y571" s="445"/>
      <c r="Z571" s="445"/>
    </row>
    <row r="572" spans="1:26" ht="15.6" hidden="1" x14ac:dyDescent="0.3">
      <c r="A572" s="445"/>
      <c r="B572" s="445"/>
      <c r="C572" s="445"/>
      <c r="D572" s="445"/>
      <c r="E572" s="445"/>
      <c r="F572" s="505" t="s">
        <v>1309</v>
      </c>
      <c r="G572" s="445"/>
      <c r="H572" s="445"/>
      <c r="I572" s="445"/>
      <c r="J572" s="445"/>
      <c r="K572" s="445"/>
      <c r="L572" s="445"/>
      <c r="M572" s="445"/>
      <c r="N572" s="445"/>
      <c r="O572" s="445"/>
      <c r="P572" s="445"/>
      <c r="Q572" s="445"/>
      <c r="R572" s="445"/>
      <c r="S572" s="445"/>
      <c r="T572" s="445"/>
      <c r="U572" s="445"/>
      <c r="V572" s="445"/>
      <c r="W572" s="445"/>
      <c r="X572" s="445"/>
      <c r="Y572" s="445"/>
      <c r="Z572" s="445"/>
    </row>
    <row r="573" spans="1:26" ht="15.6" hidden="1" x14ac:dyDescent="0.3">
      <c r="A573" s="445"/>
      <c r="B573" s="445"/>
      <c r="C573" s="445"/>
      <c r="D573" s="445"/>
      <c r="E573" s="445"/>
      <c r="F573" s="505" t="s">
        <v>1310</v>
      </c>
      <c r="G573" s="445"/>
      <c r="H573" s="445"/>
      <c r="I573" s="445"/>
      <c r="J573" s="445"/>
      <c r="K573" s="445"/>
      <c r="L573" s="445"/>
      <c r="M573" s="445"/>
      <c r="N573" s="445"/>
      <c r="O573" s="445"/>
      <c r="P573" s="445"/>
      <c r="Q573" s="445"/>
      <c r="R573" s="445"/>
      <c r="S573" s="445"/>
      <c r="T573" s="445"/>
      <c r="U573" s="445"/>
      <c r="V573" s="445"/>
      <c r="W573" s="445"/>
      <c r="X573" s="445"/>
      <c r="Y573" s="445"/>
      <c r="Z573" s="445"/>
    </row>
    <row r="574" spans="1:26" ht="15.6" hidden="1" x14ac:dyDescent="0.3">
      <c r="A574" s="445"/>
      <c r="B574" s="445"/>
      <c r="C574" s="445"/>
      <c r="D574" s="445"/>
      <c r="E574" s="445"/>
      <c r="F574" s="505" t="s">
        <v>1311</v>
      </c>
      <c r="G574" s="445"/>
      <c r="H574" s="445"/>
      <c r="I574" s="445"/>
      <c r="J574" s="445"/>
      <c r="K574" s="445"/>
      <c r="L574" s="445"/>
      <c r="M574" s="445"/>
      <c r="N574" s="445"/>
      <c r="O574" s="445"/>
      <c r="P574" s="445"/>
      <c r="Q574" s="445"/>
      <c r="R574" s="445"/>
      <c r="S574" s="445"/>
      <c r="T574" s="445"/>
      <c r="U574" s="445"/>
      <c r="V574" s="445"/>
      <c r="W574" s="445"/>
      <c r="X574" s="445"/>
      <c r="Y574" s="445"/>
      <c r="Z574" s="445"/>
    </row>
    <row r="575" spans="1:26" ht="15.6" hidden="1" x14ac:dyDescent="0.3">
      <c r="A575" s="445"/>
      <c r="B575" s="445"/>
      <c r="C575" s="445"/>
      <c r="D575" s="445"/>
      <c r="E575" s="445"/>
      <c r="F575" s="445"/>
      <c r="G575" s="445"/>
      <c r="H575" s="445"/>
      <c r="I575" s="445"/>
      <c r="J575" s="445"/>
      <c r="K575" s="445"/>
      <c r="L575" s="445"/>
      <c r="M575" s="445"/>
      <c r="N575" s="445"/>
      <c r="O575" s="445"/>
      <c r="P575" s="445"/>
      <c r="Q575" s="445"/>
      <c r="R575" s="445"/>
      <c r="S575" s="445"/>
      <c r="T575" s="445"/>
      <c r="U575" s="445"/>
      <c r="V575" s="445"/>
      <c r="W575" s="445"/>
      <c r="X575" s="445"/>
      <c r="Y575" s="445"/>
      <c r="Z575" s="445"/>
    </row>
    <row r="576" spans="1:26" ht="15.6" hidden="1" x14ac:dyDescent="0.3">
      <c r="A576" s="445"/>
      <c r="B576" s="445"/>
      <c r="C576" s="445"/>
      <c r="D576" s="445"/>
      <c r="E576" s="445"/>
      <c r="F576" s="445"/>
      <c r="G576" s="445"/>
      <c r="H576" s="445"/>
      <c r="I576" s="445"/>
      <c r="J576" s="445"/>
      <c r="K576" s="445"/>
      <c r="L576" s="445"/>
      <c r="M576" s="445"/>
      <c r="N576" s="445"/>
      <c r="O576" s="445"/>
      <c r="P576" s="445"/>
      <c r="Q576" s="445"/>
      <c r="R576" s="445"/>
      <c r="S576" s="445"/>
      <c r="T576" s="445"/>
      <c r="U576" s="445"/>
      <c r="V576" s="445"/>
      <c r="W576" s="445"/>
      <c r="X576" s="445"/>
      <c r="Y576" s="445"/>
      <c r="Z576" s="445"/>
    </row>
    <row r="577" spans="1:26" ht="15.75" x14ac:dyDescent="0.25">
      <c r="A577" s="445"/>
      <c r="B577" s="445"/>
      <c r="C577" s="445"/>
      <c r="D577" s="445"/>
      <c r="E577" s="445"/>
      <c r="F577" s="445"/>
      <c r="G577" s="445"/>
      <c r="H577" s="445"/>
      <c r="I577" s="445"/>
      <c r="J577" s="445"/>
      <c r="K577" s="445"/>
      <c r="L577" s="445"/>
      <c r="M577" s="445"/>
      <c r="N577" s="445"/>
      <c r="O577" s="445"/>
      <c r="P577" s="445"/>
      <c r="Q577" s="445"/>
      <c r="R577" s="445"/>
      <c r="S577" s="445"/>
      <c r="T577" s="445"/>
      <c r="U577" s="445"/>
      <c r="V577" s="445"/>
      <c r="W577" s="445"/>
      <c r="X577" s="445"/>
      <c r="Y577" s="445"/>
      <c r="Z577" s="445"/>
    </row>
    <row r="578" spans="1:26" ht="15.75" x14ac:dyDescent="0.25">
      <c r="A578" s="445"/>
      <c r="B578" s="445"/>
      <c r="C578" s="445"/>
      <c r="D578" s="445"/>
      <c r="E578" s="445"/>
      <c r="F578" s="445"/>
      <c r="G578" s="445"/>
      <c r="H578" s="445"/>
      <c r="I578" s="445"/>
      <c r="J578" s="445"/>
      <c r="K578" s="445"/>
      <c r="L578" s="445"/>
      <c r="M578" s="445"/>
      <c r="N578" s="445"/>
      <c r="O578" s="445"/>
      <c r="P578" s="445"/>
      <c r="Q578" s="445"/>
      <c r="R578" s="445"/>
      <c r="S578" s="445"/>
      <c r="T578" s="445"/>
      <c r="U578" s="445"/>
      <c r="V578" s="445"/>
      <c r="W578" s="445"/>
      <c r="X578" s="445"/>
      <c r="Y578" s="445"/>
      <c r="Z578" s="445"/>
    </row>
    <row r="579" spans="1:26" ht="15.75" x14ac:dyDescent="0.25">
      <c r="A579" s="445"/>
      <c r="B579" s="445"/>
      <c r="C579" s="445"/>
      <c r="D579" s="445"/>
      <c r="E579" s="445"/>
      <c r="F579" s="445"/>
      <c r="G579" s="445"/>
      <c r="H579" s="445"/>
      <c r="I579" s="445"/>
      <c r="J579" s="445"/>
      <c r="K579" s="445"/>
      <c r="L579" s="445"/>
      <c r="M579" s="445"/>
      <c r="N579" s="445"/>
      <c r="O579" s="445"/>
      <c r="P579" s="445"/>
      <c r="Q579" s="445"/>
      <c r="R579" s="445"/>
      <c r="S579" s="445"/>
      <c r="T579" s="445"/>
      <c r="U579" s="445"/>
      <c r="V579" s="445"/>
      <c r="W579" s="445"/>
      <c r="X579" s="445"/>
      <c r="Y579" s="445"/>
      <c r="Z579" s="445"/>
    </row>
    <row r="580" spans="1:26" ht="15.75" x14ac:dyDescent="0.25">
      <c r="A580" s="445"/>
      <c r="B580" s="445"/>
      <c r="C580" s="445"/>
      <c r="D580" s="445"/>
      <c r="E580" s="445"/>
      <c r="F580" s="445"/>
      <c r="G580" s="445"/>
      <c r="H580" s="445"/>
      <c r="I580" s="445"/>
      <c r="J580" s="445"/>
      <c r="K580" s="445"/>
      <c r="L580" s="445"/>
      <c r="M580" s="445"/>
      <c r="N580" s="445"/>
      <c r="O580" s="445"/>
      <c r="P580" s="445"/>
      <c r="Q580" s="445"/>
      <c r="R580" s="445"/>
      <c r="S580" s="445"/>
      <c r="T580" s="445"/>
      <c r="U580" s="445"/>
      <c r="V580" s="445"/>
      <c r="W580" s="445"/>
      <c r="X580" s="445"/>
      <c r="Y580" s="445"/>
      <c r="Z580" s="445"/>
    </row>
    <row r="581" spans="1:26" ht="15.75" x14ac:dyDescent="0.25">
      <c r="A581" s="445"/>
      <c r="B581" s="445"/>
      <c r="C581" s="445"/>
      <c r="D581" s="445"/>
      <c r="E581" s="445"/>
      <c r="F581" s="445"/>
      <c r="G581" s="445"/>
      <c r="H581" s="445"/>
      <c r="I581" s="445"/>
      <c r="J581" s="445"/>
      <c r="K581" s="445"/>
      <c r="L581" s="445"/>
      <c r="M581" s="445"/>
      <c r="N581" s="445"/>
      <c r="O581" s="445"/>
      <c r="P581" s="445"/>
      <c r="Q581" s="445"/>
      <c r="R581" s="445"/>
      <c r="S581" s="445"/>
      <c r="T581" s="445"/>
      <c r="U581" s="445"/>
      <c r="V581" s="445"/>
      <c r="W581" s="445"/>
      <c r="X581" s="445"/>
      <c r="Y581" s="445"/>
      <c r="Z581" s="445"/>
    </row>
    <row r="582" spans="1:26" ht="15.75" x14ac:dyDescent="0.25">
      <c r="A582" s="445"/>
      <c r="B582" s="445"/>
      <c r="C582" s="445"/>
      <c r="D582" s="445"/>
      <c r="E582" s="445"/>
      <c r="F582" s="445"/>
      <c r="G582" s="445"/>
      <c r="H582" s="445"/>
      <c r="I582" s="445"/>
      <c r="J582" s="445"/>
      <c r="K582" s="445"/>
      <c r="L582" s="445"/>
      <c r="M582" s="445"/>
      <c r="N582" s="445"/>
      <c r="O582" s="445"/>
      <c r="P582" s="445"/>
      <c r="Q582" s="445"/>
      <c r="R582" s="445"/>
      <c r="S582" s="445"/>
      <c r="T582" s="445"/>
      <c r="U582" s="445"/>
      <c r="V582" s="445"/>
      <c r="W582" s="445"/>
      <c r="X582" s="445"/>
      <c r="Y582" s="445"/>
      <c r="Z582" s="445"/>
    </row>
    <row r="583" spans="1:26" ht="15.75" x14ac:dyDescent="0.25">
      <c r="A583" s="445"/>
      <c r="B583" s="445"/>
      <c r="C583" s="445"/>
      <c r="D583" s="445"/>
      <c r="E583" s="445"/>
      <c r="F583" s="445"/>
      <c r="G583" s="445"/>
      <c r="H583" s="445"/>
      <c r="I583" s="445"/>
      <c r="J583" s="445"/>
      <c r="K583" s="445"/>
      <c r="L583" s="445"/>
      <c r="M583" s="445"/>
      <c r="N583" s="445"/>
      <c r="O583" s="445"/>
      <c r="P583" s="445"/>
      <c r="Q583" s="445"/>
      <c r="R583" s="445"/>
      <c r="S583" s="445"/>
      <c r="T583" s="445"/>
      <c r="U583" s="445"/>
      <c r="V583" s="445"/>
      <c r="W583" s="445"/>
      <c r="X583" s="445"/>
      <c r="Y583" s="445"/>
      <c r="Z583" s="445"/>
    </row>
    <row r="584" spans="1:26" ht="15.75" x14ac:dyDescent="0.25">
      <c r="A584" s="445"/>
      <c r="B584" s="445"/>
      <c r="C584" s="445"/>
      <c r="D584" s="445"/>
      <c r="E584" s="445"/>
      <c r="F584" s="445"/>
      <c r="G584" s="445"/>
      <c r="H584" s="445"/>
      <c r="I584" s="445"/>
      <c r="J584" s="445"/>
      <c r="K584" s="445"/>
      <c r="L584" s="445"/>
      <c r="M584" s="445"/>
      <c r="N584" s="445"/>
      <c r="O584" s="445"/>
      <c r="P584" s="445"/>
      <c r="Q584" s="445"/>
      <c r="R584" s="445"/>
      <c r="S584" s="445"/>
      <c r="T584" s="445"/>
      <c r="U584" s="445"/>
      <c r="V584" s="445"/>
      <c r="W584" s="445"/>
      <c r="X584" s="445"/>
      <c r="Y584" s="445"/>
      <c r="Z584" s="445"/>
    </row>
    <row r="585" spans="1:26" ht="15.75" x14ac:dyDescent="0.25">
      <c r="A585" s="445"/>
      <c r="B585" s="445"/>
      <c r="C585" s="445"/>
      <c r="D585" s="445"/>
      <c r="E585" s="445"/>
      <c r="F585" s="445"/>
      <c r="G585" s="445"/>
      <c r="H585" s="445"/>
      <c r="I585" s="445"/>
      <c r="J585" s="445"/>
      <c r="K585" s="445"/>
      <c r="L585" s="445"/>
      <c r="M585" s="445"/>
      <c r="N585" s="445"/>
      <c r="O585" s="445"/>
      <c r="P585" s="445"/>
      <c r="Q585" s="445"/>
      <c r="R585" s="445"/>
      <c r="S585" s="445"/>
      <c r="T585" s="445"/>
      <c r="U585" s="445"/>
      <c r="V585" s="445"/>
      <c r="W585" s="445"/>
      <c r="X585" s="445"/>
      <c r="Y585" s="445"/>
      <c r="Z585" s="445"/>
    </row>
    <row r="586" spans="1:26" ht="15.75" x14ac:dyDescent="0.25">
      <c r="A586" s="445"/>
      <c r="B586" s="445"/>
      <c r="C586" s="445"/>
      <c r="D586" s="445"/>
      <c r="E586" s="445"/>
      <c r="F586" s="445"/>
      <c r="G586" s="445"/>
      <c r="H586" s="445"/>
      <c r="I586" s="445"/>
      <c r="J586" s="445"/>
      <c r="K586" s="445"/>
      <c r="L586" s="445"/>
      <c r="M586" s="445"/>
      <c r="N586" s="445"/>
      <c r="O586" s="445"/>
      <c r="P586" s="445"/>
      <c r="Q586" s="445"/>
      <c r="R586" s="445"/>
      <c r="S586" s="445"/>
      <c r="T586" s="445"/>
      <c r="U586" s="445"/>
      <c r="V586" s="445"/>
      <c r="W586" s="445"/>
      <c r="X586" s="445"/>
      <c r="Y586" s="445"/>
      <c r="Z586" s="445"/>
    </row>
    <row r="587" spans="1:26" ht="15.75" x14ac:dyDescent="0.25">
      <c r="A587" s="445"/>
      <c r="B587" s="445"/>
      <c r="C587" s="445"/>
      <c r="D587" s="445"/>
      <c r="E587" s="445"/>
      <c r="F587" s="445"/>
      <c r="G587" s="445"/>
      <c r="H587" s="445"/>
      <c r="I587" s="445"/>
      <c r="J587" s="445"/>
      <c r="K587" s="445"/>
      <c r="L587" s="445"/>
      <c r="M587" s="445"/>
      <c r="N587" s="445"/>
      <c r="O587" s="445"/>
      <c r="P587" s="445"/>
      <c r="Q587" s="445"/>
      <c r="R587" s="445"/>
      <c r="S587" s="445"/>
      <c r="T587" s="445"/>
      <c r="U587" s="445"/>
      <c r="V587" s="445"/>
      <c r="W587" s="445"/>
      <c r="X587" s="445"/>
      <c r="Y587" s="445"/>
      <c r="Z587" s="445"/>
    </row>
    <row r="588" spans="1:26" ht="15.75" x14ac:dyDescent="0.25">
      <c r="A588" s="445"/>
      <c r="B588" s="445"/>
      <c r="C588" s="445"/>
      <c r="D588" s="445"/>
      <c r="E588" s="445"/>
      <c r="F588" s="445"/>
      <c r="G588" s="445"/>
      <c r="H588" s="445"/>
      <c r="I588" s="445"/>
      <c r="J588" s="445"/>
      <c r="K588" s="445"/>
      <c r="L588" s="445"/>
      <c r="M588" s="445"/>
      <c r="N588" s="445"/>
      <c r="O588" s="445"/>
      <c r="P588" s="445"/>
      <c r="Q588" s="445"/>
      <c r="R588" s="445"/>
      <c r="S588" s="445"/>
      <c r="T588" s="445"/>
      <c r="U588" s="445"/>
      <c r="V588" s="445"/>
      <c r="W588" s="445"/>
      <c r="X588" s="445"/>
      <c r="Y588" s="445"/>
      <c r="Z588" s="445"/>
    </row>
    <row r="589" spans="1:26" ht="15.75" x14ac:dyDescent="0.25">
      <c r="A589" s="445"/>
      <c r="B589" s="445"/>
      <c r="C589" s="445"/>
      <c r="D589" s="445"/>
      <c r="E589" s="445"/>
      <c r="F589" s="445"/>
      <c r="G589" s="445"/>
      <c r="H589" s="445"/>
      <c r="I589" s="445"/>
      <c r="J589" s="445"/>
      <c r="K589" s="445"/>
      <c r="L589" s="445"/>
      <c r="M589" s="445"/>
      <c r="N589" s="445"/>
      <c r="O589" s="445"/>
      <c r="P589" s="445"/>
      <c r="Q589" s="445"/>
      <c r="R589" s="445"/>
      <c r="S589" s="445"/>
      <c r="T589" s="445"/>
      <c r="U589" s="445"/>
      <c r="V589" s="445"/>
      <c r="W589" s="445"/>
      <c r="X589" s="445"/>
      <c r="Y589" s="445"/>
      <c r="Z589" s="445"/>
    </row>
    <row r="590" spans="1:26" ht="15.75" x14ac:dyDescent="0.25">
      <c r="A590" s="445"/>
      <c r="B590" s="445"/>
      <c r="C590" s="445"/>
      <c r="D590" s="445"/>
      <c r="E590" s="445"/>
      <c r="F590" s="445"/>
      <c r="G590" s="445"/>
      <c r="H590" s="445"/>
      <c r="I590" s="445"/>
      <c r="J590" s="445"/>
      <c r="K590" s="445"/>
      <c r="L590" s="445"/>
      <c r="M590" s="445"/>
      <c r="N590" s="445"/>
      <c r="O590" s="445"/>
      <c r="P590" s="445"/>
      <c r="Q590" s="445"/>
      <c r="R590" s="445"/>
      <c r="S590" s="445"/>
      <c r="T590" s="445"/>
      <c r="U590" s="445"/>
      <c r="V590" s="445"/>
      <c r="W590" s="445"/>
      <c r="X590" s="445"/>
      <c r="Y590" s="445"/>
      <c r="Z590" s="445"/>
    </row>
    <row r="591" spans="1:26" ht="15.75" x14ac:dyDescent="0.25">
      <c r="A591" s="445"/>
      <c r="B591" s="445"/>
      <c r="C591" s="445"/>
      <c r="D591" s="445"/>
      <c r="E591" s="445"/>
      <c r="F591" s="445"/>
      <c r="G591" s="445"/>
      <c r="H591" s="445"/>
      <c r="I591" s="445"/>
      <c r="J591" s="445"/>
      <c r="K591" s="445"/>
      <c r="L591" s="445"/>
      <c r="M591" s="445"/>
      <c r="N591" s="445"/>
      <c r="O591" s="445"/>
      <c r="P591" s="445"/>
      <c r="Q591" s="445"/>
      <c r="R591" s="445"/>
      <c r="S591" s="445"/>
      <c r="T591" s="445"/>
      <c r="U591" s="445"/>
      <c r="V591" s="445"/>
      <c r="W591" s="445"/>
      <c r="X591" s="445"/>
      <c r="Y591" s="445"/>
      <c r="Z591" s="445"/>
    </row>
    <row r="592" spans="1:26" ht="15.75" x14ac:dyDescent="0.25">
      <c r="A592" s="445"/>
      <c r="B592" s="445"/>
      <c r="C592" s="445"/>
      <c r="D592" s="445"/>
      <c r="E592" s="445"/>
      <c r="F592" s="445"/>
      <c r="G592" s="445"/>
      <c r="H592" s="445"/>
      <c r="I592" s="445"/>
      <c r="J592" s="445"/>
      <c r="K592" s="445"/>
      <c r="L592" s="445"/>
      <c r="M592" s="445"/>
      <c r="N592" s="445"/>
      <c r="O592" s="445"/>
      <c r="P592" s="445"/>
      <c r="Q592" s="445"/>
      <c r="R592" s="445"/>
      <c r="S592" s="445"/>
      <c r="T592" s="445"/>
      <c r="U592" s="445"/>
      <c r="V592" s="445"/>
      <c r="W592" s="445"/>
      <c r="X592" s="445"/>
      <c r="Y592" s="445"/>
      <c r="Z592" s="445"/>
    </row>
    <row r="593" spans="1:26" ht="15.75" x14ac:dyDescent="0.25">
      <c r="A593" s="445"/>
      <c r="B593" s="445"/>
      <c r="C593" s="445"/>
      <c r="D593" s="445"/>
      <c r="E593" s="445"/>
      <c r="F593" s="445"/>
      <c r="G593" s="445"/>
      <c r="H593" s="445"/>
      <c r="I593" s="445"/>
      <c r="J593" s="445"/>
      <c r="K593" s="445"/>
      <c r="L593" s="445"/>
      <c r="M593" s="445"/>
      <c r="N593" s="445"/>
      <c r="O593" s="445"/>
      <c r="P593" s="445"/>
      <c r="Q593" s="445"/>
      <c r="R593" s="445"/>
      <c r="S593" s="445"/>
      <c r="T593" s="445"/>
      <c r="U593" s="445"/>
      <c r="V593" s="445"/>
      <c r="W593" s="445"/>
      <c r="X593" s="445"/>
      <c r="Y593" s="445"/>
      <c r="Z593" s="445"/>
    </row>
    <row r="594" spans="1:26" ht="15.75" x14ac:dyDescent="0.25">
      <c r="A594" s="445"/>
      <c r="B594" s="445"/>
      <c r="C594" s="445"/>
      <c r="D594" s="445"/>
      <c r="E594" s="445"/>
      <c r="F594" s="445"/>
      <c r="G594" s="445"/>
      <c r="H594" s="445"/>
      <c r="I594" s="445"/>
      <c r="J594" s="445"/>
      <c r="K594" s="445"/>
      <c r="L594" s="445"/>
      <c r="M594" s="445"/>
      <c r="N594" s="445"/>
      <c r="O594" s="445"/>
      <c r="P594" s="445"/>
      <c r="Q594" s="445"/>
      <c r="R594" s="445"/>
      <c r="S594" s="445"/>
      <c r="T594" s="445"/>
      <c r="U594" s="445"/>
      <c r="V594" s="445"/>
      <c r="W594" s="445"/>
      <c r="X594" s="445"/>
      <c r="Y594" s="445"/>
      <c r="Z594" s="445"/>
    </row>
    <row r="595" spans="1:26" ht="15.75" x14ac:dyDescent="0.25">
      <c r="A595" s="445"/>
      <c r="B595" s="445"/>
      <c r="C595" s="445"/>
      <c r="D595" s="445"/>
      <c r="E595" s="445"/>
      <c r="F595" s="445"/>
      <c r="G595" s="445"/>
      <c r="H595" s="445"/>
      <c r="I595" s="445"/>
      <c r="J595" s="445"/>
      <c r="K595" s="445"/>
      <c r="L595" s="445"/>
      <c r="M595" s="445"/>
      <c r="N595" s="445"/>
      <c r="O595" s="445"/>
      <c r="P595" s="445"/>
      <c r="Q595" s="445"/>
      <c r="R595" s="445"/>
      <c r="S595" s="445"/>
      <c r="T595" s="445"/>
      <c r="U595" s="445"/>
      <c r="V595" s="445"/>
      <c r="W595" s="445"/>
      <c r="X595" s="445"/>
      <c r="Y595" s="445"/>
      <c r="Z595" s="445"/>
    </row>
    <row r="596" spans="1:26" ht="15.75" x14ac:dyDescent="0.25">
      <c r="A596" s="445"/>
      <c r="B596" s="445"/>
      <c r="C596" s="445"/>
      <c r="D596" s="445"/>
      <c r="E596" s="445"/>
      <c r="F596" s="445"/>
      <c r="G596" s="445"/>
      <c r="H596" s="445"/>
      <c r="I596" s="445"/>
      <c r="J596" s="445"/>
      <c r="K596" s="445"/>
      <c r="L596" s="445"/>
      <c r="M596" s="445"/>
      <c r="N596" s="445"/>
      <c r="O596" s="445"/>
      <c r="P596" s="445"/>
      <c r="Q596" s="445"/>
      <c r="R596" s="445"/>
      <c r="S596" s="445"/>
      <c r="T596" s="445"/>
      <c r="U596" s="445"/>
      <c r="V596" s="445"/>
      <c r="W596" s="445"/>
      <c r="X596" s="445"/>
      <c r="Y596" s="445"/>
      <c r="Z596" s="445"/>
    </row>
    <row r="597" spans="1:26" ht="15.75" x14ac:dyDescent="0.25">
      <c r="A597" s="445"/>
      <c r="B597" s="445"/>
      <c r="C597" s="445"/>
      <c r="D597" s="445"/>
      <c r="E597" s="445"/>
      <c r="F597" s="445"/>
      <c r="G597" s="445"/>
      <c r="H597" s="445"/>
      <c r="I597" s="445"/>
      <c r="J597" s="445"/>
      <c r="K597" s="445"/>
      <c r="L597" s="445"/>
      <c r="M597" s="445"/>
      <c r="N597" s="445"/>
      <c r="O597" s="445"/>
      <c r="P597" s="445"/>
      <c r="Q597" s="445"/>
      <c r="R597" s="445"/>
      <c r="S597" s="445"/>
      <c r="T597" s="445"/>
      <c r="U597" s="445"/>
      <c r="V597" s="445"/>
      <c r="W597" s="445"/>
      <c r="X597" s="445"/>
      <c r="Y597" s="445"/>
      <c r="Z597" s="445"/>
    </row>
    <row r="598" spans="1:26" ht="15.75" x14ac:dyDescent="0.25">
      <c r="A598" s="445"/>
      <c r="B598" s="445"/>
      <c r="C598" s="445"/>
      <c r="D598" s="445"/>
      <c r="E598" s="445"/>
      <c r="F598" s="445"/>
      <c r="G598" s="445"/>
      <c r="H598" s="445"/>
      <c r="I598" s="445"/>
      <c r="J598" s="445"/>
      <c r="K598" s="445"/>
      <c r="L598" s="445"/>
      <c r="M598" s="445"/>
      <c r="N598" s="445"/>
      <c r="O598" s="445"/>
      <c r="P598" s="445"/>
      <c r="Q598" s="445"/>
      <c r="R598" s="445"/>
      <c r="S598" s="445"/>
      <c r="T598" s="445"/>
      <c r="U598" s="445"/>
      <c r="V598" s="445"/>
      <c r="W598" s="445"/>
      <c r="X598" s="445"/>
      <c r="Y598" s="445"/>
      <c r="Z598" s="445"/>
    </row>
    <row r="599" spans="1:26" ht="15.75" x14ac:dyDescent="0.25">
      <c r="A599" s="445"/>
      <c r="B599" s="445"/>
      <c r="C599" s="445"/>
      <c r="D599" s="445"/>
      <c r="E599" s="445"/>
      <c r="F599" s="445"/>
      <c r="G599" s="445"/>
      <c r="H599" s="445"/>
      <c r="I599" s="445"/>
      <c r="J599" s="445"/>
      <c r="K599" s="445"/>
      <c r="L599" s="445"/>
      <c r="M599" s="445"/>
      <c r="N599" s="445"/>
      <c r="O599" s="445"/>
      <c r="P599" s="445"/>
      <c r="Q599" s="445"/>
      <c r="R599" s="445"/>
      <c r="S599" s="445"/>
      <c r="T599" s="445"/>
      <c r="U599" s="445"/>
      <c r="V599" s="445"/>
      <c r="W599" s="445"/>
      <c r="X599" s="445"/>
      <c r="Y599" s="445"/>
      <c r="Z599" s="445"/>
    </row>
    <row r="600" spans="1:26" ht="15.75" x14ac:dyDescent="0.25">
      <c r="A600" s="445"/>
      <c r="B600" s="445"/>
      <c r="C600" s="445"/>
      <c r="D600" s="445"/>
      <c r="E600" s="445"/>
      <c r="F600" s="445"/>
      <c r="G600" s="445"/>
      <c r="H600" s="445"/>
      <c r="I600" s="445"/>
      <c r="J600" s="445"/>
      <c r="K600" s="445"/>
      <c r="L600" s="445"/>
      <c r="M600" s="445"/>
      <c r="N600" s="445"/>
      <c r="O600" s="445"/>
      <c r="P600" s="445"/>
      <c r="Q600" s="445"/>
      <c r="R600" s="445"/>
      <c r="S600" s="445"/>
      <c r="T600" s="445"/>
      <c r="U600" s="445"/>
      <c r="V600" s="445"/>
      <c r="W600" s="445"/>
      <c r="X600" s="445"/>
      <c r="Y600" s="445"/>
      <c r="Z600" s="445"/>
    </row>
    <row r="601" spans="1:26" ht="15.75" x14ac:dyDescent="0.25">
      <c r="A601" s="445"/>
      <c r="B601" s="445"/>
      <c r="C601" s="445"/>
      <c r="D601" s="445"/>
      <c r="E601" s="445"/>
      <c r="F601" s="445"/>
      <c r="G601" s="445"/>
      <c r="H601" s="445"/>
      <c r="I601" s="445"/>
      <c r="J601" s="445"/>
      <c r="K601" s="445"/>
      <c r="L601" s="445"/>
      <c r="M601" s="445"/>
      <c r="N601" s="445"/>
      <c r="O601" s="445"/>
      <c r="P601" s="445"/>
      <c r="Q601" s="445"/>
      <c r="R601" s="445"/>
      <c r="S601" s="445"/>
      <c r="T601" s="445"/>
      <c r="U601" s="445"/>
      <c r="V601" s="445"/>
      <c r="W601" s="445"/>
      <c r="X601" s="445"/>
      <c r="Y601" s="445"/>
      <c r="Z601" s="445"/>
    </row>
    <row r="602" spans="1:26" ht="15.75" x14ac:dyDescent="0.25">
      <c r="A602" s="445"/>
      <c r="B602" s="445"/>
      <c r="C602" s="445"/>
      <c r="D602" s="445"/>
      <c r="E602" s="445"/>
      <c r="F602" s="445"/>
      <c r="G602" s="445"/>
      <c r="H602" s="445"/>
      <c r="I602" s="445"/>
      <c r="J602" s="445"/>
      <c r="K602" s="445"/>
      <c r="L602" s="445"/>
      <c r="M602" s="445"/>
      <c r="N602" s="445"/>
      <c r="O602" s="445"/>
      <c r="P602" s="445"/>
      <c r="Q602" s="445"/>
      <c r="R602" s="445"/>
      <c r="S602" s="445"/>
      <c r="T602" s="445"/>
      <c r="U602" s="445"/>
      <c r="V602" s="445"/>
      <c r="W602" s="445"/>
      <c r="X602" s="445"/>
      <c r="Y602" s="445"/>
      <c r="Z602" s="445"/>
    </row>
    <row r="603" spans="1:26" ht="15.75" x14ac:dyDescent="0.25">
      <c r="A603" s="445"/>
      <c r="B603" s="445"/>
      <c r="C603" s="445"/>
      <c r="D603" s="445"/>
      <c r="E603" s="445"/>
      <c r="F603" s="445"/>
      <c r="G603" s="445"/>
      <c r="H603" s="445"/>
      <c r="I603" s="445"/>
      <c r="J603" s="445"/>
      <c r="K603" s="445"/>
      <c r="L603" s="445"/>
      <c r="M603" s="445"/>
      <c r="N603" s="445"/>
      <c r="O603" s="445"/>
      <c r="P603" s="445"/>
      <c r="Q603" s="445"/>
      <c r="R603" s="445"/>
      <c r="S603" s="445"/>
      <c r="T603" s="445"/>
      <c r="U603" s="445"/>
      <c r="V603" s="445"/>
      <c r="W603" s="445"/>
      <c r="X603" s="445"/>
      <c r="Y603" s="445"/>
      <c r="Z603" s="445"/>
    </row>
    <row r="604" spans="1:26" ht="15.75" x14ac:dyDescent="0.25">
      <c r="A604" s="445"/>
      <c r="B604" s="445"/>
      <c r="C604" s="445"/>
      <c r="D604" s="445"/>
      <c r="E604" s="445"/>
      <c r="F604" s="445"/>
      <c r="G604" s="445"/>
      <c r="H604" s="445"/>
      <c r="I604" s="445"/>
      <c r="J604" s="445"/>
      <c r="K604" s="445"/>
      <c r="L604" s="445"/>
      <c r="M604" s="445"/>
      <c r="N604" s="445"/>
      <c r="O604" s="445"/>
      <c r="P604" s="445"/>
      <c r="Q604" s="445"/>
      <c r="R604" s="445"/>
      <c r="S604" s="445"/>
      <c r="T604" s="445"/>
      <c r="U604" s="445"/>
      <c r="V604" s="445"/>
      <c r="W604" s="445"/>
      <c r="X604" s="445"/>
      <c r="Y604" s="445"/>
      <c r="Z604" s="445"/>
    </row>
    <row r="605" spans="1:26" ht="15.75" x14ac:dyDescent="0.25">
      <c r="A605" s="445"/>
      <c r="B605" s="445"/>
      <c r="C605" s="445"/>
      <c r="D605" s="445"/>
      <c r="E605" s="445"/>
      <c r="F605" s="445"/>
      <c r="G605" s="445"/>
      <c r="H605" s="445"/>
      <c r="I605" s="445"/>
      <c r="J605" s="445"/>
      <c r="K605" s="445"/>
      <c r="L605" s="445"/>
      <c r="M605" s="445"/>
      <c r="N605" s="445"/>
      <c r="O605" s="445"/>
      <c r="P605" s="445"/>
      <c r="Q605" s="445"/>
      <c r="R605" s="445"/>
      <c r="S605" s="445"/>
      <c r="T605" s="445"/>
      <c r="U605" s="445"/>
      <c r="V605" s="445"/>
      <c r="W605" s="445"/>
      <c r="X605" s="445"/>
      <c r="Y605" s="445"/>
      <c r="Z605" s="445"/>
    </row>
    <row r="606" spans="1:26" ht="15.75" x14ac:dyDescent="0.25">
      <c r="A606" s="445"/>
      <c r="B606" s="445"/>
      <c r="C606" s="445"/>
      <c r="D606" s="445"/>
      <c r="E606" s="445"/>
      <c r="F606" s="445"/>
      <c r="G606" s="445"/>
      <c r="H606" s="445"/>
      <c r="I606" s="445"/>
      <c r="J606" s="445"/>
      <c r="K606" s="445"/>
      <c r="L606" s="445"/>
      <c r="M606" s="445"/>
      <c r="N606" s="445"/>
      <c r="O606" s="445"/>
      <c r="P606" s="445"/>
      <c r="Q606" s="445"/>
      <c r="R606" s="445"/>
      <c r="S606" s="445"/>
      <c r="T606" s="445"/>
      <c r="U606" s="445"/>
      <c r="V606" s="445"/>
      <c r="W606" s="445"/>
      <c r="X606" s="445"/>
      <c r="Y606" s="445"/>
      <c r="Z606" s="445"/>
    </row>
    <row r="607" spans="1:26" ht="15.75" x14ac:dyDescent="0.25">
      <c r="A607" s="445"/>
      <c r="B607" s="445"/>
      <c r="C607" s="445"/>
      <c r="D607" s="445"/>
      <c r="E607" s="445"/>
      <c r="F607" s="445"/>
      <c r="G607" s="445"/>
      <c r="H607" s="445"/>
      <c r="I607" s="445"/>
      <c r="J607" s="445"/>
      <c r="K607" s="445"/>
      <c r="L607" s="445"/>
      <c r="M607" s="445"/>
      <c r="N607" s="445"/>
      <c r="O607" s="445"/>
      <c r="P607" s="445"/>
      <c r="Q607" s="445"/>
      <c r="R607" s="445"/>
      <c r="S607" s="445"/>
      <c r="T607" s="445"/>
      <c r="U607" s="445"/>
      <c r="V607" s="445"/>
      <c r="W607" s="445"/>
      <c r="X607" s="445"/>
      <c r="Y607" s="445"/>
      <c r="Z607" s="445"/>
    </row>
    <row r="608" spans="1:26" ht="15.75" x14ac:dyDescent="0.25">
      <c r="A608" s="445"/>
      <c r="B608" s="445"/>
      <c r="C608" s="445"/>
      <c r="D608" s="445"/>
      <c r="E608" s="445"/>
      <c r="F608" s="445"/>
      <c r="G608" s="445"/>
      <c r="H608" s="445"/>
      <c r="I608" s="445"/>
      <c r="J608" s="445"/>
      <c r="K608" s="445"/>
      <c r="L608" s="445"/>
      <c r="M608" s="445"/>
      <c r="N608" s="445"/>
      <c r="O608" s="445"/>
      <c r="P608" s="445"/>
      <c r="Q608" s="445"/>
      <c r="R608" s="445"/>
      <c r="S608" s="445"/>
      <c r="T608" s="445"/>
      <c r="U608" s="445"/>
      <c r="V608" s="445"/>
      <c r="W608" s="445"/>
      <c r="X608" s="445"/>
      <c r="Y608" s="445"/>
      <c r="Z608" s="445"/>
    </row>
    <row r="609" spans="1:26" ht="15.75" x14ac:dyDescent="0.25">
      <c r="A609" s="445"/>
      <c r="B609" s="445"/>
      <c r="C609" s="445"/>
      <c r="D609" s="445"/>
      <c r="E609" s="445"/>
      <c r="F609" s="445"/>
      <c r="G609" s="445"/>
      <c r="H609" s="445"/>
      <c r="I609" s="445"/>
      <c r="J609" s="445"/>
      <c r="K609" s="445"/>
      <c r="L609" s="445"/>
      <c r="M609" s="445"/>
      <c r="N609" s="445"/>
      <c r="O609" s="445"/>
      <c r="P609" s="445"/>
      <c r="Q609" s="445"/>
      <c r="R609" s="445"/>
      <c r="S609" s="445"/>
      <c r="T609" s="445"/>
      <c r="U609" s="445"/>
      <c r="V609" s="445"/>
      <c r="W609" s="445"/>
      <c r="X609" s="445"/>
      <c r="Y609" s="445"/>
      <c r="Z609" s="445"/>
    </row>
    <row r="610" spans="1:26" ht="15.75" x14ac:dyDescent="0.25">
      <c r="A610" s="445"/>
      <c r="B610" s="445"/>
      <c r="C610" s="445"/>
      <c r="D610" s="445"/>
      <c r="E610" s="445"/>
      <c r="F610" s="445"/>
      <c r="G610" s="445"/>
      <c r="H610" s="445"/>
      <c r="I610" s="445"/>
      <c r="J610" s="445"/>
      <c r="K610" s="445"/>
      <c r="L610" s="445"/>
      <c r="M610" s="445"/>
      <c r="N610" s="445"/>
      <c r="O610" s="445"/>
      <c r="P610" s="445"/>
      <c r="Q610" s="445"/>
      <c r="R610" s="445"/>
      <c r="S610" s="445"/>
      <c r="T610" s="445"/>
      <c r="U610" s="445"/>
      <c r="V610" s="445"/>
      <c r="W610" s="445"/>
      <c r="X610" s="445"/>
      <c r="Y610" s="445"/>
      <c r="Z610" s="445"/>
    </row>
    <row r="611" spans="1:26" ht="15.75" x14ac:dyDescent="0.25">
      <c r="A611" s="445"/>
      <c r="B611" s="445"/>
      <c r="C611" s="445"/>
      <c r="D611" s="445"/>
      <c r="E611" s="445"/>
      <c r="F611" s="445"/>
      <c r="G611" s="445"/>
      <c r="H611" s="445"/>
      <c r="I611" s="445"/>
      <c r="J611" s="445"/>
      <c r="K611" s="445"/>
      <c r="L611" s="445"/>
      <c r="M611" s="445"/>
      <c r="N611" s="445"/>
      <c r="O611" s="445"/>
      <c r="P611" s="445"/>
      <c r="Q611" s="445"/>
      <c r="R611" s="445"/>
      <c r="S611" s="445"/>
      <c r="T611" s="445"/>
      <c r="U611" s="445"/>
      <c r="V611" s="445"/>
      <c r="W611" s="445"/>
      <c r="X611" s="445"/>
      <c r="Y611" s="445"/>
      <c r="Z611" s="445"/>
    </row>
    <row r="612" spans="1:26" ht="15.75" x14ac:dyDescent="0.25">
      <c r="A612" s="445"/>
      <c r="B612" s="445"/>
      <c r="C612" s="445"/>
      <c r="D612" s="445"/>
      <c r="E612" s="445"/>
      <c r="F612" s="445"/>
      <c r="G612" s="445"/>
      <c r="H612" s="445"/>
      <c r="I612" s="445"/>
      <c r="J612" s="445"/>
      <c r="K612" s="445"/>
      <c r="L612" s="445"/>
      <c r="M612" s="445"/>
      <c r="N612" s="445"/>
      <c r="O612" s="445"/>
      <c r="P612" s="445"/>
      <c r="Q612" s="445"/>
      <c r="R612" s="445"/>
      <c r="S612" s="445"/>
      <c r="T612" s="445"/>
      <c r="U612" s="445"/>
      <c r="V612" s="445"/>
      <c r="W612" s="445"/>
      <c r="X612" s="445"/>
      <c r="Y612" s="445"/>
      <c r="Z612" s="445"/>
    </row>
    <row r="613" spans="1:26" ht="15.75" x14ac:dyDescent="0.25">
      <c r="A613" s="445"/>
      <c r="B613" s="445"/>
      <c r="C613" s="445"/>
      <c r="D613" s="445"/>
      <c r="E613" s="445"/>
      <c r="F613" s="445"/>
      <c r="G613" s="445"/>
      <c r="H613" s="445"/>
      <c r="I613" s="445"/>
      <c r="J613" s="445"/>
      <c r="K613" s="445"/>
      <c r="L613" s="445"/>
      <c r="M613" s="445"/>
      <c r="N613" s="445"/>
      <c r="O613" s="445"/>
      <c r="P613" s="445"/>
      <c r="Q613" s="445"/>
      <c r="R613" s="445"/>
      <c r="S613" s="445"/>
      <c r="T613" s="445"/>
      <c r="U613" s="445"/>
      <c r="V613" s="445"/>
      <c r="W613" s="445"/>
      <c r="X613" s="445"/>
      <c r="Y613" s="445"/>
      <c r="Z613" s="445"/>
    </row>
    <row r="614" spans="1:26" ht="15.75" x14ac:dyDescent="0.25">
      <c r="A614" s="445"/>
      <c r="B614" s="445"/>
      <c r="C614" s="445"/>
      <c r="D614" s="445"/>
      <c r="E614" s="445"/>
      <c r="F614" s="445"/>
      <c r="G614" s="445"/>
      <c r="H614" s="445"/>
      <c r="I614" s="445"/>
      <c r="J614" s="445"/>
      <c r="K614" s="445"/>
      <c r="L614" s="445"/>
      <c r="M614" s="445"/>
      <c r="N614" s="445"/>
      <c r="O614" s="445"/>
      <c r="P614" s="445"/>
      <c r="Q614" s="445"/>
      <c r="R614" s="445"/>
      <c r="S614" s="445"/>
      <c r="T614" s="445"/>
      <c r="U614" s="445"/>
      <c r="V614" s="445"/>
      <c r="W614" s="445"/>
      <c r="X614" s="445"/>
      <c r="Y614" s="445"/>
      <c r="Z614" s="445"/>
    </row>
    <row r="615" spans="1:26" ht="15.75" x14ac:dyDescent="0.25">
      <c r="A615" s="445"/>
      <c r="B615" s="445"/>
      <c r="C615" s="445"/>
      <c r="D615" s="445"/>
      <c r="E615" s="445"/>
      <c r="F615" s="445"/>
      <c r="G615" s="445"/>
      <c r="H615" s="445"/>
      <c r="I615" s="445"/>
      <c r="J615" s="445"/>
      <c r="K615" s="445"/>
      <c r="L615" s="445"/>
      <c r="M615" s="445"/>
      <c r="N615" s="445"/>
      <c r="O615" s="445"/>
      <c r="P615" s="445"/>
      <c r="Q615" s="445"/>
      <c r="R615" s="445"/>
      <c r="S615" s="445"/>
      <c r="T615" s="445"/>
      <c r="U615" s="445"/>
      <c r="V615" s="445"/>
      <c r="W615" s="445"/>
      <c r="X615" s="445"/>
      <c r="Y615" s="445"/>
      <c r="Z615" s="445"/>
    </row>
    <row r="616" spans="1:26" ht="15.75" x14ac:dyDescent="0.25">
      <c r="A616" s="445"/>
      <c r="B616" s="445"/>
      <c r="C616" s="445"/>
      <c r="D616" s="445"/>
      <c r="E616" s="445"/>
      <c r="F616" s="445"/>
      <c r="G616" s="445"/>
      <c r="H616" s="445"/>
      <c r="I616" s="445"/>
      <c r="J616" s="445"/>
      <c r="K616" s="445"/>
      <c r="L616" s="445"/>
      <c r="M616" s="445"/>
      <c r="N616" s="445"/>
      <c r="O616" s="445"/>
      <c r="P616" s="445"/>
      <c r="Q616" s="445"/>
      <c r="R616" s="445"/>
      <c r="S616" s="445"/>
      <c r="T616" s="445"/>
      <c r="U616" s="445"/>
      <c r="V616" s="445"/>
      <c r="W616" s="445"/>
      <c r="X616" s="445"/>
      <c r="Y616" s="445"/>
      <c r="Z616" s="445"/>
    </row>
    <row r="617" spans="1:26" ht="15.75" x14ac:dyDescent="0.25">
      <c r="A617" s="445"/>
      <c r="B617" s="445"/>
      <c r="C617" s="445"/>
      <c r="D617" s="445"/>
      <c r="E617" s="445"/>
      <c r="F617" s="445"/>
      <c r="G617" s="445"/>
      <c r="H617" s="445"/>
      <c r="I617" s="445"/>
      <c r="J617" s="445"/>
      <c r="K617" s="445"/>
      <c r="L617" s="445"/>
      <c r="M617" s="445"/>
      <c r="N617" s="445"/>
      <c r="O617" s="445"/>
      <c r="P617" s="445"/>
      <c r="Q617" s="445"/>
      <c r="R617" s="445"/>
      <c r="S617" s="445"/>
      <c r="T617" s="445"/>
      <c r="U617" s="445"/>
      <c r="V617" s="445"/>
      <c r="W617" s="445"/>
      <c r="X617" s="445"/>
      <c r="Y617" s="445"/>
      <c r="Z617" s="445"/>
    </row>
    <row r="618" spans="1:26" ht="15.75" x14ac:dyDescent="0.25">
      <c r="A618" s="445"/>
      <c r="B618" s="445"/>
      <c r="C618" s="445"/>
      <c r="D618" s="445"/>
      <c r="E618" s="445"/>
      <c r="F618" s="445"/>
      <c r="G618" s="445"/>
      <c r="H618" s="445"/>
      <c r="I618" s="445"/>
      <c r="J618" s="445"/>
      <c r="K618" s="445"/>
      <c r="L618" s="445"/>
      <c r="M618" s="445"/>
      <c r="N618" s="445"/>
      <c r="O618" s="445"/>
      <c r="P618" s="445"/>
      <c r="Q618" s="445"/>
      <c r="R618" s="445"/>
      <c r="S618" s="445"/>
      <c r="T618" s="445"/>
      <c r="U618" s="445"/>
      <c r="V618" s="445"/>
      <c r="W618" s="445"/>
      <c r="X618" s="445"/>
      <c r="Y618" s="445"/>
      <c r="Z618" s="445"/>
    </row>
    <row r="619" spans="1:26" ht="15.75" x14ac:dyDescent="0.25">
      <c r="A619" s="445"/>
      <c r="B619" s="445"/>
      <c r="C619" s="445"/>
      <c r="D619" s="445"/>
      <c r="E619" s="445"/>
      <c r="F619" s="445"/>
      <c r="G619" s="445"/>
      <c r="H619" s="445"/>
      <c r="I619" s="445"/>
      <c r="J619" s="445"/>
      <c r="K619" s="445"/>
      <c r="L619" s="445"/>
      <c r="M619" s="445"/>
      <c r="N619" s="445"/>
      <c r="O619" s="445"/>
      <c r="P619" s="445"/>
      <c r="Q619" s="445"/>
      <c r="R619" s="445"/>
      <c r="S619" s="445"/>
      <c r="T619" s="445"/>
      <c r="U619" s="445"/>
      <c r="V619" s="445"/>
      <c r="W619" s="445"/>
      <c r="X619" s="445"/>
      <c r="Y619" s="445"/>
      <c r="Z619" s="445"/>
    </row>
    <row r="620" spans="1:26" ht="15.75" x14ac:dyDescent="0.25">
      <c r="A620" s="445"/>
      <c r="B620" s="445"/>
      <c r="C620" s="445"/>
      <c r="D620" s="445"/>
      <c r="E620" s="445"/>
      <c r="F620" s="445"/>
      <c r="G620" s="445"/>
      <c r="H620" s="445"/>
      <c r="I620" s="445"/>
      <c r="J620" s="445"/>
      <c r="K620" s="445"/>
      <c r="L620" s="445"/>
      <c r="M620" s="445"/>
      <c r="N620" s="445"/>
      <c r="O620" s="445"/>
      <c r="P620" s="445"/>
      <c r="Q620" s="445"/>
      <c r="R620" s="445"/>
      <c r="S620" s="445"/>
      <c r="T620" s="445"/>
      <c r="U620" s="445"/>
      <c r="V620" s="445"/>
      <c r="W620" s="445"/>
      <c r="X620" s="445"/>
      <c r="Y620" s="445"/>
      <c r="Z620" s="445"/>
    </row>
    <row r="621" spans="1:26" ht="15.75" x14ac:dyDescent="0.25">
      <c r="A621" s="445"/>
      <c r="B621" s="445"/>
      <c r="C621" s="445"/>
      <c r="D621" s="445"/>
      <c r="E621" s="445"/>
      <c r="F621" s="445"/>
      <c r="G621" s="445"/>
      <c r="H621" s="445"/>
      <c r="I621" s="445"/>
      <c r="J621" s="445"/>
      <c r="K621" s="445"/>
      <c r="L621" s="445"/>
      <c r="M621" s="445"/>
      <c r="N621" s="445"/>
      <c r="O621" s="445"/>
      <c r="P621" s="445"/>
      <c r="Q621" s="445"/>
      <c r="R621" s="445"/>
      <c r="S621" s="445"/>
      <c r="T621" s="445"/>
      <c r="U621" s="445"/>
      <c r="V621" s="445"/>
      <c r="W621" s="445"/>
      <c r="X621" s="445"/>
      <c r="Y621" s="445"/>
      <c r="Z621" s="445"/>
    </row>
    <row r="622" spans="1:26" ht="15.75" x14ac:dyDescent="0.25">
      <c r="A622" s="445"/>
      <c r="B622" s="445"/>
      <c r="C622" s="445"/>
      <c r="D622" s="445"/>
      <c r="E622" s="445"/>
      <c r="F622" s="445"/>
      <c r="G622" s="445"/>
      <c r="H622" s="445"/>
      <c r="I622" s="445"/>
      <c r="J622" s="445"/>
      <c r="K622" s="445"/>
      <c r="L622" s="445"/>
      <c r="M622" s="445"/>
      <c r="N622" s="445"/>
      <c r="O622" s="445"/>
      <c r="P622" s="445"/>
      <c r="Q622" s="445"/>
      <c r="R622" s="445"/>
      <c r="S622" s="445"/>
      <c r="T622" s="445"/>
      <c r="U622" s="445"/>
      <c r="V622" s="445"/>
      <c r="W622" s="445"/>
      <c r="X622" s="445"/>
      <c r="Y622" s="445"/>
      <c r="Z622" s="445"/>
    </row>
    <row r="623" spans="1:26" ht="15.75" x14ac:dyDescent="0.25">
      <c r="A623" s="445"/>
      <c r="B623" s="445"/>
      <c r="C623" s="445"/>
      <c r="D623" s="445"/>
      <c r="E623" s="445"/>
      <c r="F623" s="445"/>
      <c r="G623" s="445"/>
      <c r="H623" s="445"/>
      <c r="I623" s="445"/>
      <c r="J623" s="445"/>
      <c r="K623" s="445"/>
      <c r="L623" s="445"/>
      <c r="M623" s="445"/>
      <c r="N623" s="445"/>
      <c r="O623" s="445"/>
      <c r="P623" s="445"/>
      <c r="Q623" s="445"/>
      <c r="R623" s="445"/>
      <c r="S623" s="445"/>
      <c r="T623" s="445"/>
      <c r="U623" s="445"/>
      <c r="V623" s="445"/>
      <c r="W623" s="445"/>
      <c r="X623" s="445"/>
      <c r="Y623" s="445"/>
      <c r="Z623" s="445"/>
    </row>
    <row r="624" spans="1:26" ht="15.75" x14ac:dyDescent="0.25">
      <c r="A624" s="445"/>
      <c r="B624" s="445"/>
      <c r="C624" s="445"/>
      <c r="D624" s="445"/>
      <c r="E624" s="445"/>
      <c r="F624" s="445"/>
      <c r="G624" s="445"/>
      <c r="H624" s="445"/>
      <c r="I624" s="445"/>
      <c r="J624" s="445"/>
      <c r="K624" s="445"/>
      <c r="L624" s="445"/>
      <c r="M624" s="445"/>
      <c r="N624" s="445"/>
      <c r="O624" s="445"/>
      <c r="P624" s="445"/>
      <c r="Q624" s="445"/>
      <c r="R624" s="445"/>
      <c r="S624" s="445"/>
      <c r="T624" s="445"/>
      <c r="U624" s="445"/>
      <c r="V624" s="445"/>
      <c r="W624" s="445"/>
      <c r="X624" s="445"/>
      <c r="Y624" s="445"/>
      <c r="Z624" s="445"/>
    </row>
    <row r="625" spans="1:26" ht="15.75" x14ac:dyDescent="0.25">
      <c r="A625" s="445"/>
      <c r="B625" s="445"/>
      <c r="C625" s="445"/>
      <c r="D625" s="445"/>
      <c r="E625" s="445"/>
      <c r="F625" s="445"/>
      <c r="G625" s="445"/>
      <c r="H625" s="445"/>
      <c r="I625" s="445"/>
      <c r="J625" s="445"/>
      <c r="K625" s="445"/>
      <c r="L625" s="445"/>
      <c r="M625" s="445"/>
      <c r="N625" s="445"/>
      <c r="O625" s="445"/>
      <c r="P625" s="445"/>
      <c r="Q625" s="445"/>
      <c r="R625" s="445"/>
      <c r="S625" s="445"/>
      <c r="T625" s="445"/>
      <c r="U625" s="445"/>
      <c r="V625" s="445"/>
      <c r="W625" s="445"/>
      <c r="X625" s="445"/>
      <c r="Y625" s="445"/>
      <c r="Z625" s="445"/>
    </row>
    <row r="626" spans="1:26" ht="15.75" x14ac:dyDescent="0.25">
      <c r="A626" s="445"/>
      <c r="B626" s="445"/>
      <c r="C626" s="445"/>
      <c r="D626" s="445"/>
      <c r="E626" s="445"/>
      <c r="F626" s="445"/>
      <c r="G626" s="445"/>
      <c r="H626" s="445"/>
      <c r="I626" s="445"/>
      <c r="J626" s="445"/>
      <c r="K626" s="445"/>
      <c r="L626" s="445"/>
      <c r="M626" s="445"/>
      <c r="N626" s="445"/>
      <c r="O626" s="445"/>
      <c r="P626" s="445"/>
      <c r="Q626" s="445"/>
      <c r="R626" s="445"/>
      <c r="S626" s="445"/>
      <c r="T626" s="445"/>
      <c r="U626" s="445"/>
      <c r="V626" s="445"/>
      <c r="W626" s="445"/>
      <c r="X626" s="445"/>
      <c r="Y626" s="445"/>
      <c r="Z626" s="445"/>
    </row>
    <row r="627" spans="1:26" ht="15.75" x14ac:dyDescent="0.25">
      <c r="A627" s="445"/>
      <c r="B627" s="445"/>
      <c r="C627" s="445"/>
      <c r="D627" s="445"/>
      <c r="E627" s="445"/>
      <c r="F627" s="445"/>
      <c r="G627" s="445"/>
      <c r="H627" s="445"/>
      <c r="I627" s="445"/>
      <c r="J627" s="445"/>
      <c r="K627" s="445"/>
      <c r="L627" s="445"/>
      <c r="M627" s="445"/>
      <c r="N627" s="445"/>
      <c r="O627" s="445"/>
      <c r="P627" s="445"/>
      <c r="Q627" s="445"/>
      <c r="R627" s="445"/>
      <c r="S627" s="445"/>
      <c r="T627" s="445"/>
      <c r="U627" s="445"/>
      <c r="V627" s="445"/>
      <c r="W627" s="445"/>
      <c r="X627" s="445"/>
      <c r="Y627" s="445"/>
      <c r="Z627" s="445"/>
    </row>
    <row r="628" spans="1:26" ht="15.75" x14ac:dyDescent="0.25">
      <c r="A628" s="445"/>
      <c r="B628" s="445"/>
      <c r="C628" s="445"/>
      <c r="D628" s="445"/>
      <c r="E628" s="445"/>
      <c r="F628" s="445"/>
      <c r="G628" s="445"/>
      <c r="H628" s="445"/>
      <c r="I628" s="445"/>
      <c r="J628" s="445"/>
      <c r="K628" s="445"/>
      <c r="L628" s="445"/>
      <c r="M628" s="445"/>
      <c r="N628" s="445"/>
      <c r="O628" s="445"/>
      <c r="P628" s="445"/>
      <c r="Q628" s="445"/>
      <c r="R628" s="445"/>
      <c r="S628" s="445"/>
      <c r="T628" s="445"/>
      <c r="U628" s="445"/>
      <c r="V628" s="445"/>
      <c r="W628" s="445"/>
      <c r="X628" s="445"/>
      <c r="Y628" s="445"/>
      <c r="Z628" s="445"/>
    </row>
    <row r="629" spans="1:26" ht="15.75" x14ac:dyDescent="0.25">
      <c r="A629" s="445"/>
      <c r="B629" s="445"/>
      <c r="C629" s="445"/>
      <c r="D629" s="445"/>
      <c r="E629" s="445"/>
      <c r="F629" s="445"/>
      <c r="G629" s="445"/>
      <c r="H629" s="445"/>
      <c r="I629" s="445"/>
      <c r="J629" s="445"/>
      <c r="K629" s="445"/>
      <c r="L629" s="445"/>
      <c r="M629" s="445"/>
      <c r="N629" s="445"/>
      <c r="O629" s="445"/>
      <c r="P629" s="445"/>
      <c r="Q629" s="445"/>
      <c r="R629" s="445"/>
      <c r="S629" s="445"/>
      <c r="T629" s="445"/>
      <c r="U629" s="445"/>
      <c r="V629" s="445"/>
      <c r="W629" s="445"/>
      <c r="X629" s="445"/>
      <c r="Y629" s="445"/>
      <c r="Z629" s="445"/>
    </row>
    <row r="630" spans="1:26" ht="15.75" x14ac:dyDescent="0.25">
      <c r="A630" s="445"/>
      <c r="B630" s="445"/>
      <c r="C630" s="445"/>
      <c r="D630" s="445"/>
      <c r="E630" s="445"/>
      <c r="F630" s="445"/>
      <c r="G630" s="445"/>
      <c r="H630" s="445"/>
      <c r="I630" s="445"/>
      <c r="J630" s="445"/>
      <c r="K630" s="445"/>
      <c r="L630" s="445"/>
      <c r="M630" s="445"/>
      <c r="N630" s="445"/>
      <c r="O630" s="445"/>
      <c r="P630" s="445"/>
      <c r="Q630" s="445"/>
      <c r="R630" s="445"/>
      <c r="S630" s="445"/>
      <c r="T630" s="445"/>
      <c r="U630" s="445"/>
      <c r="V630" s="445"/>
      <c r="W630" s="445"/>
      <c r="X630" s="445"/>
      <c r="Y630" s="445"/>
      <c r="Z630" s="445"/>
    </row>
    <row r="631" spans="1:26" ht="15.75" x14ac:dyDescent="0.25">
      <c r="A631" s="445"/>
      <c r="B631" s="445"/>
      <c r="C631" s="445"/>
      <c r="D631" s="445"/>
      <c r="E631" s="445"/>
      <c r="F631" s="445"/>
      <c r="G631" s="445"/>
      <c r="H631" s="445"/>
      <c r="I631" s="445"/>
      <c r="J631" s="445"/>
      <c r="K631" s="445"/>
      <c r="L631" s="445"/>
      <c r="M631" s="445"/>
      <c r="N631" s="445"/>
      <c r="O631" s="445"/>
      <c r="P631" s="445"/>
      <c r="Q631" s="445"/>
      <c r="R631" s="445"/>
      <c r="S631" s="445"/>
      <c r="T631" s="445"/>
      <c r="U631" s="445"/>
      <c r="V631" s="445"/>
      <c r="W631" s="445"/>
      <c r="X631" s="445"/>
      <c r="Y631" s="445"/>
      <c r="Z631" s="445"/>
    </row>
    <row r="632" spans="1:26" ht="15.75" x14ac:dyDescent="0.25">
      <c r="A632" s="445"/>
      <c r="B632" s="445"/>
      <c r="C632" s="445"/>
      <c r="D632" s="445"/>
      <c r="E632" s="445"/>
      <c r="F632" s="445"/>
      <c r="G632" s="445"/>
      <c r="H632" s="445"/>
      <c r="I632" s="445"/>
      <c r="J632" s="445"/>
      <c r="K632" s="445"/>
      <c r="L632" s="445"/>
      <c r="M632" s="445"/>
      <c r="N632" s="445"/>
      <c r="O632" s="445"/>
      <c r="P632" s="445"/>
      <c r="Q632" s="445"/>
      <c r="R632" s="445"/>
      <c r="S632" s="445"/>
      <c r="T632" s="445"/>
      <c r="U632" s="445"/>
      <c r="V632" s="445"/>
      <c r="W632" s="445"/>
      <c r="X632" s="445"/>
      <c r="Y632" s="445"/>
      <c r="Z632" s="445"/>
    </row>
    <row r="633" spans="1:26" ht="15.75" x14ac:dyDescent="0.25">
      <c r="A633" s="445"/>
      <c r="B633" s="445"/>
      <c r="C633" s="445"/>
      <c r="D633" s="445"/>
      <c r="E633" s="445"/>
      <c r="F633" s="445"/>
      <c r="G633" s="445"/>
      <c r="H633" s="445"/>
      <c r="I633" s="445"/>
      <c r="J633" s="445"/>
      <c r="K633" s="445"/>
      <c r="L633" s="445"/>
      <c r="M633" s="445"/>
      <c r="N633" s="445"/>
      <c r="O633" s="445"/>
      <c r="P633" s="445"/>
      <c r="Q633" s="445"/>
      <c r="R633" s="445"/>
      <c r="S633" s="445"/>
      <c r="T633" s="445"/>
      <c r="U633" s="445"/>
      <c r="V633" s="445"/>
      <c r="W633" s="445"/>
      <c r="X633" s="445"/>
      <c r="Y633" s="445"/>
      <c r="Z633" s="445"/>
    </row>
    <row r="634" spans="1:26" ht="15.75" x14ac:dyDescent="0.25">
      <c r="A634" s="445"/>
      <c r="B634" s="445"/>
      <c r="C634" s="445"/>
      <c r="D634" s="445"/>
      <c r="E634" s="445"/>
      <c r="F634" s="445"/>
      <c r="G634" s="445"/>
      <c r="H634" s="445"/>
      <c r="I634" s="445"/>
      <c r="J634" s="445"/>
      <c r="K634" s="445"/>
      <c r="L634" s="445"/>
      <c r="M634" s="445"/>
      <c r="N634" s="445"/>
      <c r="O634" s="445"/>
      <c r="P634" s="445"/>
      <c r="Q634" s="445"/>
      <c r="R634" s="445"/>
      <c r="S634" s="445"/>
      <c r="T634" s="445"/>
      <c r="U634" s="445"/>
      <c r="V634" s="445"/>
      <c r="W634" s="445"/>
      <c r="X634" s="445"/>
      <c r="Y634" s="445"/>
      <c r="Z634" s="445"/>
    </row>
    <row r="635" spans="1:26" ht="15.75" x14ac:dyDescent="0.25">
      <c r="A635" s="445"/>
      <c r="B635" s="445"/>
      <c r="C635" s="445"/>
      <c r="D635" s="445"/>
      <c r="E635" s="445"/>
      <c r="F635" s="445"/>
      <c r="G635" s="445"/>
      <c r="H635" s="445"/>
      <c r="I635" s="445"/>
      <c r="J635" s="445"/>
      <c r="K635" s="445"/>
      <c r="L635" s="445"/>
      <c r="M635" s="445"/>
      <c r="N635" s="445"/>
      <c r="O635" s="445"/>
      <c r="P635" s="445"/>
      <c r="Q635" s="445"/>
      <c r="R635" s="445"/>
      <c r="S635" s="445"/>
      <c r="T635" s="445"/>
      <c r="U635" s="445"/>
      <c r="V635" s="445"/>
      <c r="W635" s="445"/>
      <c r="X635" s="445"/>
      <c r="Y635" s="445"/>
      <c r="Z635" s="445"/>
    </row>
    <row r="636" spans="1:26" ht="15.75" x14ac:dyDescent="0.25">
      <c r="A636" s="445"/>
      <c r="B636" s="445"/>
      <c r="C636" s="445"/>
      <c r="D636" s="445"/>
      <c r="E636" s="445"/>
      <c r="F636" s="445"/>
      <c r="G636" s="445"/>
      <c r="H636" s="445"/>
      <c r="I636" s="445"/>
      <c r="J636" s="445"/>
      <c r="K636" s="445"/>
      <c r="L636" s="445"/>
      <c r="M636" s="445"/>
      <c r="N636" s="445"/>
      <c r="O636" s="445"/>
      <c r="P636" s="445"/>
      <c r="Q636" s="445"/>
      <c r="R636" s="445"/>
      <c r="S636" s="445"/>
      <c r="T636" s="445"/>
      <c r="U636" s="445"/>
      <c r="V636" s="445"/>
      <c r="W636" s="445"/>
      <c r="X636" s="445"/>
      <c r="Y636" s="445"/>
      <c r="Z636" s="445"/>
    </row>
    <row r="637" spans="1:26" ht="15.75" x14ac:dyDescent="0.25">
      <c r="A637" s="445"/>
      <c r="B637" s="445"/>
      <c r="C637" s="445"/>
      <c r="D637" s="445"/>
      <c r="E637" s="445"/>
      <c r="F637" s="445"/>
      <c r="G637" s="445"/>
      <c r="H637" s="445"/>
      <c r="I637" s="445"/>
      <c r="J637" s="445"/>
      <c r="K637" s="445"/>
      <c r="L637" s="445"/>
      <c r="M637" s="445"/>
      <c r="N637" s="445"/>
      <c r="O637" s="445"/>
      <c r="P637" s="445"/>
      <c r="Q637" s="445"/>
      <c r="R637" s="445"/>
      <c r="S637" s="445"/>
      <c r="T637" s="445"/>
      <c r="U637" s="445"/>
      <c r="V637" s="445"/>
      <c r="W637" s="445"/>
      <c r="X637" s="445"/>
      <c r="Y637" s="445"/>
      <c r="Z637" s="445"/>
    </row>
    <row r="638" spans="1:26" ht="15.75" x14ac:dyDescent="0.25">
      <c r="A638" s="445"/>
      <c r="B638" s="445"/>
      <c r="C638" s="445"/>
      <c r="D638" s="445"/>
      <c r="E638" s="445"/>
      <c r="F638" s="445"/>
      <c r="G638" s="445"/>
      <c r="H638" s="445"/>
      <c r="I638" s="445"/>
      <c r="J638" s="445"/>
      <c r="K638" s="445"/>
      <c r="L638" s="445"/>
      <c r="M638" s="445"/>
      <c r="N638" s="445"/>
      <c r="O638" s="445"/>
      <c r="P638" s="445"/>
      <c r="Q638" s="445"/>
      <c r="R638" s="445"/>
      <c r="S638" s="445"/>
      <c r="T638" s="445"/>
      <c r="U638" s="445"/>
      <c r="V638" s="445"/>
      <c r="W638" s="445"/>
      <c r="X638" s="445"/>
      <c r="Y638" s="445"/>
      <c r="Z638" s="445"/>
    </row>
    <row r="639" spans="1:26" ht="15.75" x14ac:dyDescent="0.25">
      <c r="A639" s="445"/>
      <c r="B639" s="445"/>
      <c r="C639" s="445"/>
      <c r="D639" s="445"/>
      <c r="E639" s="445"/>
      <c r="F639" s="445"/>
      <c r="G639" s="445"/>
      <c r="H639" s="445"/>
      <c r="I639" s="445"/>
      <c r="J639" s="445"/>
      <c r="K639" s="445"/>
      <c r="L639" s="445"/>
      <c r="M639" s="445"/>
      <c r="N639" s="445"/>
      <c r="O639" s="445"/>
      <c r="P639" s="445"/>
      <c r="Q639" s="445"/>
      <c r="R639" s="445"/>
      <c r="S639" s="445"/>
      <c r="T639" s="445"/>
      <c r="U639" s="445"/>
      <c r="V639" s="445"/>
      <c r="W639" s="445"/>
      <c r="X639" s="445"/>
      <c r="Y639" s="445"/>
      <c r="Z639" s="445"/>
    </row>
    <row r="640" spans="1:26" ht="15.75" x14ac:dyDescent="0.25">
      <c r="A640" s="445"/>
      <c r="B640" s="445"/>
      <c r="C640" s="445"/>
      <c r="D640" s="445"/>
      <c r="E640" s="445"/>
      <c r="F640" s="445"/>
      <c r="G640" s="445"/>
      <c r="H640" s="445"/>
      <c r="I640" s="445"/>
      <c r="J640" s="445"/>
      <c r="K640" s="445"/>
      <c r="L640" s="445"/>
      <c r="M640" s="445"/>
      <c r="N640" s="445"/>
      <c r="O640" s="445"/>
      <c r="P640" s="445"/>
      <c r="Q640" s="445"/>
      <c r="R640" s="445"/>
      <c r="S640" s="445"/>
      <c r="T640" s="445"/>
      <c r="U640" s="445"/>
      <c r="V640" s="445"/>
      <c r="W640" s="445"/>
      <c r="X640" s="445"/>
      <c r="Y640" s="445"/>
      <c r="Z640" s="445"/>
    </row>
    <row r="641" spans="1:26" ht="15.75" x14ac:dyDescent="0.25">
      <c r="A641" s="445"/>
      <c r="B641" s="445"/>
      <c r="C641" s="445"/>
      <c r="D641" s="445"/>
      <c r="E641" s="445"/>
      <c r="F641" s="445"/>
      <c r="G641" s="445"/>
      <c r="H641" s="445"/>
      <c r="I641" s="445"/>
      <c r="J641" s="445"/>
      <c r="K641" s="445"/>
      <c r="L641" s="445"/>
      <c r="M641" s="445"/>
      <c r="N641" s="445"/>
      <c r="O641" s="445"/>
      <c r="P641" s="445"/>
      <c r="Q641" s="445"/>
      <c r="R641" s="445"/>
      <c r="S641" s="445"/>
      <c r="T641" s="445"/>
      <c r="U641" s="445"/>
      <c r="V641" s="445"/>
      <c r="W641" s="445"/>
      <c r="X641" s="445"/>
      <c r="Y641" s="445"/>
      <c r="Z641" s="445"/>
    </row>
    <row r="642" spans="1:26" ht="15.75" x14ac:dyDescent="0.25">
      <c r="A642" s="445"/>
      <c r="B642" s="445"/>
      <c r="C642" s="445"/>
      <c r="D642" s="445"/>
      <c r="E642" s="445"/>
      <c r="F642" s="445"/>
      <c r="G642" s="445"/>
      <c r="H642" s="445"/>
      <c r="I642" s="445"/>
      <c r="J642" s="445"/>
      <c r="K642" s="445"/>
      <c r="L642" s="445"/>
      <c r="M642" s="445"/>
      <c r="N642" s="445"/>
      <c r="O642" s="445"/>
      <c r="P642" s="445"/>
      <c r="Q642" s="445"/>
      <c r="R642" s="445"/>
      <c r="S642" s="445"/>
      <c r="T642" s="445"/>
      <c r="U642" s="445"/>
      <c r="V642" s="445"/>
      <c r="W642" s="445"/>
      <c r="X642" s="445"/>
      <c r="Y642" s="445"/>
      <c r="Z642" s="445"/>
    </row>
    <row r="643" spans="1:26" ht="15.75" x14ac:dyDescent="0.25">
      <c r="A643" s="445"/>
      <c r="B643" s="445"/>
      <c r="C643" s="445"/>
      <c r="D643" s="445"/>
      <c r="E643" s="445"/>
      <c r="F643" s="445"/>
      <c r="G643" s="445"/>
      <c r="H643" s="445"/>
      <c r="I643" s="445"/>
      <c r="J643" s="445"/>
      <c r="K643" s="445"/>
      <c r="L643" s="445"/>
      <c r="M643" s="445"/>
      <c r="N643" s="445"/>
      <c r="O643" s="445"/>
      <c r="P643" s="445"/>
      <c r="Q643" s="445"/>
      <c r="R643" s="445"/>
      <c r="S643" s="445"/>
      <c r="T643" s="445"/>
      <c r="U643" s="445"/>
      <c r="V643" s="445"/>
      <c r="W643" s="445"/>
      <c r="X643" s="445"/>
      <c r="Y643" s="445"/>
      <c r="Z643" s="445"/>
    </row>
    <row r="644" spans="1:26" ht="15.75" x14ac:dyDescent="0.25">
      <c r="A644" s="445"/>
      <c r="B644" s="445"/>
      <c r="C644" s="445"/>
      <c r="D644" s="445"/>
      <c r="E644" s="445"/>
      <c r="F644" s="445"/>
      <c r="G644" s="445"/>
      <c r="H644" s="445"/>
      <c r="I644" s="445"/>
      <c r="J644" s="445"/>
      <c r="K644" s="445"/>
      <c r="L644" s="445"/>
      <c r="M644" s="445"/>
      <c r="N644" s="445"/>
      <c r="O644" s="445"/>
      <c r="P644" s="445"/>
      <c r="Q644" s="445"/>
      <c r="R644" s="445"/>
      <c r="S644" s="445"/>
      <c r="T644" s="445"/>
      <c r="U644" s="445"/>
      <c r="V644" s="445"/>
      <c r="W644" s="445"/>
      <c r="X644" s="445"/>
      <c r="Y644" s="445"/>
      <c r="Z644" s="445"/>
    </row>
    <row r="645" spans="1:26" ht="15.75" x14ac:dyDescent="0.25">
      <c r="A645" s="445"/>
      <c r="B645" s="445"/>
      <c r="C645" s="445"/>
      <c r="D645" s="445"/>
      <c r="E645" s="445"/>
      <c r="F645" s="445"/>
      <c r="G645" s="445"/>
      <c r="H645" s="445"/>
      <c r="I645" s="445"/>
      <c r="J645" s="445"/>
      <c r="K645" s="445"/>
      <c r="L645" s="445"/>
      <c r="M645" s="445"/>
      <c r="N645" s="445"/>
      <c r="O645" s="445"/>
      <c r="P645" s="445"/>
      <c r="Q645" s="445"/>
      <c r="R645" s="445"/>
      <c r="S645" s="445"/>
      <c r="T645" s="445"/>
      <c r="U645" s="445"/>
      <c r="V645" s="445"/>
      <c r="W645" s="445"/>
      <c r="X645" s="445"/>
      <c r="Y645" s="445"/>
      <c r="Z645" s="445"/>
    </row>
    <row r="646" spans="1:26" ht="15.75" x14ac:dyDescent="0.25">
      <c r="A646" s="445"/>
      <c r="B646" s="445"/>
      <c r="C646" s="445"/>
      <c r="D646" s="445"/>
      <c r="E646" s="445"/>
      <c r="F646" s="445"/>
      <c r="G646" s="445"/>
      <c r="H646" s="445"/>
      <c r="I646" s="445"/>
      <c r="J646" s="445"/>
      <c r="K646" s="445"/>
      <c r="L646" s="445"/>
      <c r="M646" s="445"/>
      <c r="N646" s="445"/>
      <c r="O646" s="445"/>
      <c r="P646" s="445"/>
      <c r="Q646" s="445"/>
      <c r="R646" s="445"/>
      <c r="S646" s="445"/>
      <c r="T646" s="445"/>
      <c r="U646" s="445"/>
      <c r="V646" s="445"/>
      <c r="W646" s="445"/>
      <c r="X646" s="445"/>
      <c r="Y646" s="445"/>
      <c r="Z646" s="445"/>
    </row>
    <row r="647" spans="1:26" ht="15.75" x14ac:dyDescent="0.25">
      <c r="A647" s="445"/>
      <c r="B647" s="445"/>
      <c r="C647" s="445"/>
      <c r="D647" s="445"/>
      <c r="E647" s="445"/>
      <c r="F647" s="445"/>
      <c r="G647" s="445"/>
      <c r="H647" s="445"/>
      <c r="I647" s="445"/>
      <c r="J647" s="445"/>
      <c r="K647" s="445"/>
      <c r="L647" s="445"/>
      <c r="M647" s="445"/>
      <c r="N647" s="445"/>
      <c r="O647" s="445"/>
      <c r="P647" s="445"/>
      <c r="Q647" s="445"/>
      <c r="R647" s="445"/>
      <c r="S647" s="445"/>
      <c r="T647" s="445"/>
      <c r="U647" s="445"/>
      <c r="V647" s="445"/>
      <c r="W647" s="445"/>
      <c r="X647" s="445"/>
      <c r="Y647" s="445"/>
      <c r="Z647" s="445"/>
    </row>
    <row r="648" spans="1:26" ht="15.75" x14ac:dyDescent="0.25">
      <c r="A648" s="445"/>
      <c r="B648" s="445"/>
      <c r="C648" s="445"/>
      <c r="D648" s="445"/>
      <c r="E648" s="445"/>
      <c r="F648" s="445"/>
      <c r="G648" s="445"/>
      <c r="H648" s="445"/>
      <c r="I648" s="445"/>
      <c r="J648" s="445"/>
      <c r="K648" s="445"/>
      <c r="L648" s="445"/>
      <c r="M648" s="445"/>
      <c r="N648" s="445"/>
      <c r="O648" s="445"/>
      <c r="P648" s="445"/>
      <c r="Q648" s="445"/>
      <c r="R648" s="445"/>
      <c r="S648" s="445"/>
      <c r="T648" s="445"/>
      <c r="U648" s="445"/>
      <c r="V648" s="445"/>
      <c r="W648" s="445"/>
      <c r="X648" s="445"/>
      <c r="Y648" s="445"/>
      <c r="Z648" s="445"/>
    </row>
    <row r="649" spans="1:26" ht="15.75" x14ac:dyDescent="0.25">
      <c r="A649" s="445"/>
      <c r="B649" s="445"/>
      <c r="C649" s="445"/>
      <c r="D649" s="445"/>
      <c r="E649" s="445"/>
      <c r="F649" s="445"/>
      <c r="G649" s="445"/>
      <c r="H649" s="445"/>
      <c r="I649" s="445"/>
      <c r="J649" s="445"/>
      <c r="K649" s="445"/>
      <c r="L649" s="445"/>
      <c r="M649" s="445"/>
      <c r="N649" s="445"/>
      <c r="O649" s="445"/>
      <c r="P649" s="445"/>
      <c r="Q649" s="445"/>
      <c r="R649" s="445"/>
      <c r="S649" s="445"/>
      <c r="T649" s="445"/>
      <c r="U649" s="445"/>
      <c r="V649" s="445"/>
      <c r="W649" s="445"/>
      <c r="X649" s="445"/>
      <c r="Y649" s="445"/>
      <c r="Z649" s="445"/>
    </row>
    <row r="650" spans="1:26" ht="15.75" x14ac:dyDescent="0.25">
      <c r="A650" s="445"/>
      <c r="B650" s="445"/>
      <c r="C650" s="445"/>
      <c r="D650" s="445"/>
      <c r="E650" s="445"/>
      <c r="F650" s="445"/>
      <c r="G650" s="445"/>
      <c r="H650" s="445"/>
      <c r="I650" s="445"/>
      <c r="J650" s="445"/>
      <c r="K650" s="445"/>
      <c r="L650" s="445"/>
      <c r="M650" s="445"/>
      <c r="N650" s="445"/>
      <c r="O650" s="445"/>
      <c r="P650" s="445"/>
      <c r="Q650" s="445"/>
      <c r="R650" s="445"/>
      <c r="S650" s="445"/>
      <c r="T650" s="445"/>
      <c r="U650" s="445"/>
      <c r="V650" s="445"/>
      <c r="W650" s="445"/>
      <c r="X650" s="445"/>
      <c r="Y650" s="445"/>
      <c r="Z650" s="445"/>
    </row>
    <row r="651" spans="1:26" ht="15.75" x14ac:dyDescent="0.25">
      <c r="A651" s="445"/>
      <c r="B651" s="445"/>
      <c r="C651" s="445"/>
      <c r="D651" s="445"/>
      <c r="E651" s="445"/>
      <c r="F651" s="445"/>
      <c r="G651" s="445"/>
      <c r="H651" s="445"/>
      <c r="I651" s="445"/>
      <c r="J651" s="445"/>
      <c r="K651" s="445"/>
      <c r="L651" s="445"/>
      <c r="M651" s="445"/>
      <c r="N651" s="445"/>
      <c r="O651" s="445"/>
      <c r="P651" s="445"/>
      <c r="Q651" s="445"/>
      <c r="R651" s="445"/>
      <c r="S651" s="445"/>
      <c r="T651" s="445"/>
      <c r="U651" s="445"/>
      <c r="V651" s="445"/>
      <c r="W651" s="445"/>
      <c r="X651" s="445"/>
      <c r="Y651" s="445"/>
      <c r="Z651" s="445"/>
    </row>
    <row r="652" spans="1:26" ht="15.75" x14ac:dyDescent="0.25">
      <c r="A652" s="445"/>
      <c r="B652" s="445"/>
      <c r="C652" s="445"/>
      <c r="D652" s="445"/>
      <c r="E652" s="445"/>
      <c r="F652" s="445"/>
      <c r="G652" s="445"/>
      <c r="H652" s="445"/>
      <c r="I652" s="445"/>
      <c r="J652" s="445"/>
      <c r="K652" s="445"/>
      <c r="L652" s="445"/>
      <c r="M652" s="445"/>
      <c r="N652" s="445"/>
      <c r="O652" s="445"/>
      <c r="P652" s="445"/>
      <c r="Q652" s="445"/>
      <c r="R652" s="445"/>
      <c r="S652" s="445"/>
      <c r="T652" s="445"/>
      <c r="U652" s="445"/>
      <c r="V652" s="445"/>
      <c r="W652" s="445"/>
      <c r="X652" s="445"/>
      <c r="Y652" s="445"/>
      <c r="Z652" s="445"/>
    </row>
    <row r="653" spans="1:26" ht="15.75" x14ac:dyDescent="0.25">
      <c r="A653" s="445"/>
      <c r="B653" s="445"/>
      <c r="C653" s="445"/>
      <c r="D653" s="445"/>
      <c r="E653" s="445"/>
      <c r="F653" s="445"/>
      <c r="G653" s="445"/>
      <c r="H653" s="445"/>
      <c r="I653" s="445"/>
      <c r="J653" s="445"/>
      <c r="K653" s="445"/>
      <c r="L653" s="445"/>
      <c r="M653" s="445"/>
      <c r="N653" s="445"/>
      <c r="O653" s="445"/>
      <c r="P653" s="445"/>
      <c r="Q653" s="445"/>
      <c r="R653" s="445"/>
      <c r="S653" s="445"/>
      <c r="T653" s="445"/>
      <c r="U653" s="445"/>
      <c r="V653" s="445"/>
      <c r="W653" s="445"/>
      <c r="X653" s="445"/>
      <c r="Y653" s="445"/>
      <c r="Z653" s="445"/>
    </row>
    <row r="654" spans="1:26" ht="15.75" x14ac:dyDescent="0.25">
      <c r="A654" s="445"/>
      <c r="B654" s="445"/>
      <c r="C654" s="445"/>
      <c r="D654" s="445"/>
      <c r="E654" s="445"/>
      <c r="F654" s="445"/>
      <c r="G654" s="445"/>
      <c r="H654" s="445"/>
      <c r="I654" s="445"/>
      <c r="J654" s="445"/>
      <c r="K654" s="445"/>
      <c r="L654" s="445"/>
      <c r="M654" s="445"/>
      <c r="N654" s="445"/>
      <c r="O654" s="445"/>
      <c r="P654" s="445"/>
      <c r="Q654" s="445"/>
      <c r="R654" s="445"/>
      <c r="S654" s="445"/>
      <c r="T654" s="445"/>
      <c r="U654" s="445"/>
      <c r="V654" s="445"/>
      <c r="W654" s="445"/>
      <c r="X654" s="445"/>
      <c r="Y654" s="445"/>
      <c r="Z654" s="445"/>
    </row>
    <row r="655" spans="1:26" ht="15.75" x14ac:dyDescent="0.25">
      <c r="A655" s="445"/>
      <c r="B655" s="445"/>
      <c r="C655" s="445"/>
      <c r="D655" s="445"/>
      <c r="E655" s="445"/>
      <c r="F655" s="445"/>
      <c r="G655" s="445"/>
      <c r="H655" s="445"/>
      <c r="I655" s="445"/>
      <c r="J655" s="445"/>
      <c r="K655" s="445"/>
      <c r="L655" s="445"/>
      <c r="M655" s="445"/>
      <c r="N655" s="445"/>
      <c r="O655" s="445"/>
      <c r="P655" s="445"/>
      <c r="Q655" s="445"/>
      <c r="R655" s="445"/>
      <c r="S655" s="445"/>
      <c r="T655" s="445"/>
      <c r="U655" s="445"/>
      <c r="V655" s="445"/>
      <c r="W655" s="445"/>
      <c r="X655" s="445"/>
      <c r="Y655" s="445"/>
      <c r="Z655" s="445"/>
    </row>
    <row r="656" spans="1:26" ht="15.75" x14ac:dyDescent="0.25">
      <c r="A656" s="445"/>
      <c r="B656" s="445"/>
      <c r="C656" s="445"/>
      <c r="D656" s="445"/>
      <c r="E656" s="445"/>
      <c r="F656" s="445"/>
      <c r="G656" s="445"/>
      <c r="H656" s="445"/>
      <c r="I656" s="445"/>
      <c r="J656" s="445"/>
      <c r="K656" s="445"/>
      <c r="L656" s="445"/>
      <c r="M656" s="445"/>
      <c r="N656" s="445"/>
      <c r="O656" s="445"/>
      <c r="P656" s="445"/>
      <c r="Q656" s="445"/>
      <c r="R656" s="445"/>
      <c r="S656" s="445"/>
      <c r="T656" s="445"/>
      <c r="U656" s="445"/>
      <c r="V656" s="445"/>
      <c r="W656" s="445"/>
      <c r="X656" s="445"/>
      <c r="Y656" s="445"/>
      <c r="Z656" s="445"/>
    </row>
    <row r="657" spans="1:26" ht="15.75" x14ac:dyDescent="0.25">
      <c r="A657" s="445"/>
      <c r="B657" s="445"/>
      <c r="C657" s="445"/>
      <c r="D657" s="445"/>
      <c r="E657" s="445"/>
      <c r="F657" s="445"/>
      <c r="G657" s="445"/>
      <c r="H657" s="445"/>
      <c r="I657" s="445"/>
      <c r="J657" s="445"/>
      <c r="K657" s="445"/>
      <c r="L657" s="445"/>
      <c r="M657" s="445"/>
      <c r="N657" s="445"/>
      <c r="O657" s="445"/>
      <c r="P657" s="445"/>
      <c r="Q657" s="445"/>
      <c r="R657" s="445"/>
      <c r="S657" s="445"/>
      <c r="T657" s="445"/>
      <c r="U657" s="445"/>
      <c r="V657" s="445"/>
      <c r="W657" s="445"/>
      <c r="X657" s="445"/>
      <c r="Y657" s="445"/>
      <c r="Z657" s="445"/>
    </row>
    <row r="658" spans="1:26" ht="15.75" x14ac:dyDescent="0.25">
      <c r="A658" s="445"/>
      <c r="B658" s="445"/>
      <c r="C658" s="445"/>
      <c r="D658" s="445"/>
      <c r="E658" s="445"/>
      <c r="F658" s="445"/>
      <c r="G658" s="445"/>
      <c r="H658" s="445"/>
      <c r="I658" s="445"/>
      <c r="J658" s="445"/>
      <c r="K658" s="445"/>
      <c r="L658" s="445"/>
      <c r="M658" s="445"/>
      <c r="N658" s="445"/>
      <c r="O658" s="445"/>
      <c r="P658" s="445"/>
      <c r="Q658" s="445"/>
      <c r="R658" s="445"/>
      <c r="S658" s="445"/>
      <c r="T658" s="445"/>
      <c r="U658" s="445"/>
      <c r="V658" s="445"/>
      <c r="W658" s="445"/>
      <c r="X658" s="445"/>
      <c r="Y658" s="445"/>
      <c r="Z658" s="445"/>
    </row>
    <row r="659" spans="1:26" ht="15.75" x14ac:dyDescent="0.25">
      <c r="A659" s="445"/>
      <c r="B659" s="445"/>
      <c r="C659" s="445"/>
      <c r="D659" s="445"/>
      <c r="E659" s="445"/>
      <c r="F659" s="445"/>
      <c r="G659" s="445"/>
      <c r="H659" s="445"/>
      <c r="I659" s="445"/>
      <c r="J659" s="445"/>
      <c r="K659" s="445"/>
      <c r="L659" s="445"/>
      <c r="M659" s="445"/>
      <c r="N659" s="445"/>
      <c r="O659" s="445"/>
      <c r="P659" s="445"/>
      <c r="Q659" s="445"/>
      <c r="R659" s="445"/>
      <c r="S659" s="445"/>
      <c r="T659" s="445"/>
      <c r="U659" s="445"/>
      <c r="V659" s="445"/>
      <c r="W659" s="445"/>
      <c r="X659" s="445"/>
      <c r="Y659" s="445"/>
      <c r="Z659" s="445"/>
    </row>
    <row r="660" spans="1:26" ht="15.75" x14ac:dyDescent="0.25">
      <c r="A660" s="445"/>
      <c r="B660" s="445"/>
      <c r="C660" s="445"/>
      <c r="D660" s="445"/>
      <c r="E660" s="445"/>
      <c r="F660" s="445"/>
      <c r="G660" s="445"/>
      <c r="H660" s="445"/>
      <c r="I660" s="445"/>
      <c r="J660" s="445"/>
      <c r="K660" s="445"/>
      <c r="L660" s="445"/>
      <c r="M660" s="445"/>
      <c r="N660" s="445"/>
      <c r="O660" s="445"/>
      <c r="P660" s="445"/>
      <c r="Q660" s="445"/>
      <c r="R660" s="445"/>
      <c r="S660" s="445"/>
      <c r="T660" s="445"/>
      <c r="U660" s="445"/>
      <c r="V660" s="445"/>
      <c r="W660" s="445"/>
      <c r="X660" s="445"/>
      <c r="Y660" s="445"/>
      <c r="Z660" s="445"/>
    </row>
    <row r="661" spans="1:26" ht="15.75" x14ac:dyDescent="0.25">
      <c r="A661" s="445"/>
      <c r="B661" s="445"/>
      <c r="C661" s="445"/>
      <c r="D661" s="445"/>
      <c r="E661" s="445"/>
      <c r="F661" s="445"/>
      <c r="G661" s="445"/>
      <c r="H661" s="445"/>
      <c r="I661" s="445"/>
      <c r="J661" s="445"/>
      <c r="K661" s="445"/>
      <c r="L661" s="445"/>
      <c r="M661" s="445"/>
      <c r="N661" s="445"/>
      <c r="O661" s="445"/>
      <c r="P661" s="445"/>
      <c r="Q661" s="445"/>
      <c r="R661" s="445"/>
      <c r="S661" s="445"/>
      <c r="T661" s="445"/>
      <c r="U661" s="445"/>
      <c r="V661" s="445"/>
      <c r="W661" s="445"/>
      <c r="X661" s="445"/>
      <c r="Y661" s="445"/>
      <c r="Z661" s="445"/>
    </row>
    <row r="662" spans="1:26" ht="15.75" x14ac:dyDescent="0.25">
      <c r="A662" s="445"/>
      <c r="B662" s="445"/>
      <c r="C662" s="445"/>
      <c r="D662" s="445"/>
      <c r="E662" s="445"/>
      <c r="F662" s="445"/>
      <c r="G662" s="445"/>
      <c r="H662" s="445"/>
      <c r="I662" s="445"/>
      <c r="J662" s="445"/>
      <c r="K662" s="445"/>
      <c r="L662" s="445"/>
      <c r="M662" s="445"/>
      <c r="N662" s="445"/>
      <c r="O662" s="445"/>
      <c r="P662" s="445"/>
      <c r="Q662" s="445"/>
      <c r="R662" s="445"/>
      <c r="S662" s="445"/>
      <c r="T662" s="445"/>
      <c r="U662" s="445"/>
      <c r="V662" s="445"/>
      <c r="W662" s="445"/>
      <c r="X662" s="445"/>
      <c r="Y662" s="445"/>
      <c r="Z662" s="445"/>
    </row>
    <row r="663" spans="1:26" ht="15.75" x14ac:dyDescent="0.25">
      <c r="A663" s="445"/>
      <c r="B663" s="445"/>
      <c r="C663" s="445"/>
      <c r="D663" s="445"/>
      <c r="E663" s="445"/>
      <c r="F663" s="445"/>
      <c r="G663" s="445"/>
      <c r="H663" s="445"/>
      <c r="I663" s="445"/>
      <c r="J663" s="445"/>
      <c r="K663" s="445"/>
      <c r="L663" s="445"/>
      <c r="M663" s="445"/>
      <c r="N663" s="445"/>
      <c r="O663" s="445"/>
      <c r="P663" s="445"/>
      <c r="Q663" s="445"/>
      <c r="R663" s="445"/>
      <c r="S663" s="445"/>
      <c r="T663" s="445"/>
      <c r="U663" s="445"/>
      <c r="V663" s="445"/>
      <c r="W663" s="445"/>
      <c r="X663" s="445"/>
      <c r="Y663" s="445"/>
      <c r="Z663" s="445"/>
    </row>
    <row r="664" spans="1:26" ht="15.75" x14ac:dyDescent="0.25">
      <c r="A664" s="445"/>
      <c r="B664" s="445"/>
      <c r="C664" s="445"/>
      <c r="D664" s="445"/>
      <c r="E664" s="445"/>
      <c r="F664" s="445"/>
      <c r="G664" s="445"/>
      <c r="H664" s="445"/>
      <c r="I664" s="445"/>
      <c r="J664" s="445"/>
      <c r="K664" s="445"/>
      <c r="L664" s="445"/>
      <c r="M664" s="445"/>
      <c r="N664" s="445"/>
      <c r="O664" s="445"/>
      <c r="P664" s="445"/>
      <c r="Q664" s="445"/>
      <c r="R664" s="445"/>
      <c r="S664" s="445"/>
      <c r="T664" s="445"/>
      <c r="U664" s="445"/>
      <c r="V664" s="445"/>
      <c r="W664" s="445"/>
      <c r="X664" s="445"/>
      <c r="Y664" s="445"/>
      <c r="Z664" s="445"/>
    </row>
    <row r="665" spans="1:26" ht="15.75" x14ac:dyDescent="0.25">
      <c r="A665" s="445"/>
      <c r="B665" s="445"/>
      <c r="C665" s="445"/>
      <c r="D665" s="445"/>
      <c r="E665" s="445"/>
      <c r="F665" s="445"/>
      <c r="G665" s="445"/>
      <c r="H665" s="445"/>
      <c r="I665" s="445"/>
      <c r="J665" s="445"/>
      <c r="K665" s="445"/>
      <c r="L665" s="445"/>
      <c r="M665" s="445"/>
      <c r="N665" s="445"/>
      <c r="O665" s="445"/>
      <c r="P665" s="445"/>
      <c r="Q665" s="445"/>
      <c r="R665" s="445"/>
      <c r="S665" s="445"/>
      <c r="T665" s="445"/>
      <c r="U665" s="445"/>
      <c r="V665" s="445"/>
      <c r="W665" s="445"/>
      <c r="X665" s="445"/>
      <c r="Y665" s="445"/>
      <c r="Z665" s="445"/>
    </row>
    <row r="666" spans="1:26" ht="15.75" x14ac:dyDescent="0.25">
      <c r="A666" s="445"/>
      <c r="B666" s="445"/>
      <c r="C666" s="445"/>
      <c r="D666" s="445"/>
      <c r="E666" s="445"/>
      <c r="F666" s="445"/>
      <c r="G666" s="445"/>
      <c r="H666" s="445"/>
      <c r="I666" s="445"/>
      <c r="J666" s="445"/>
      <c r="K666" s="445"/>
      <c r="L666" s="445"/>
      <c r="M666" s="445"/>
      <c r="N666" s="445"/>
      <c r="O666" s="445"/>
      <c r="P666" s="445"/>
      <c r="Q666" s="445"/>
      <c r="R666" s="445"/>
      <c r="S666" s="445"/>
      <c r="T666" s="445"/>
      <c r="U666" s="445"/>
      <c r="V666" s="445"/>
      <c r="W666" s="445"/>
      <c r="X666" s="445"/>
      <c r="Y666" s="445"/>
      <c r="Z666" s="445"/>
    </row>
    <row r="667" spans="1:26" ht="15.75" x14ac:dyDescent="0.25">
      <c r="A667" s="445"/>
      <c r="B667" s="445"/>
      <c r="C667" s="445"/>
      <c r="D667" s="445"/>
      <c r="E667" s="445"/>
      <c r="F667" s="445"/>
      <c r="G667" s="445"/>
      <c r="H667" s="445"/>
      <c r="I667" s="445"/>
      <c r="J667" s="445"/>
      <c r="K667" s="445"/>
      <c r="L667" s="445"/>
      <c r="M667" s="445"/>
      <c r="N667" s="445"/>
      <c r="O667" s="445"/>
      <c r="P667" s="445"/>
      <c r="Q667" s="445"/>
      <c r="R667" s="445"/>
      <c r="S667" s="445"/>
      <c r="T667" s="445"/>
      <c r="U667" s="445"/>
      <c r="V667" s="445"/>
      <c r="W667" s="445"/>
      <c r="X667" s="445"/>
      <c r="Y667" s="445"/>
      <c r="Z667" s="445"/>
    </row>
    <row r="668" spans="1:26" ht="15.75" x14ac:dyDescent="0.25">
      <c r="A668" s="445"/>
      <c r="B668" s="445"/>
      <c r="C668" s="445"/>
      <c r="D668" s="445"/>
      <c r="E668" s="445"/>
      <c r="F668" s="445"/>
      <c r="G668" s="445"/>
      <c r="H668" s="445"/>
      <c r="I668" s="445"/>
      <c r="J668" s="445"/>
      <c r="K668" s="445"/>
      <c r="L668" s="445"/>
      <c r="M668" s="445"/>
      <c r="N668" s="445"/>
      <c r="O668" s="445"/>
      <c r="P668" s="445"/>
      <c r="Q668" s="445"/>
      <c r="R668" s="445"/>
      <c r="S668" s="445"/>
      <c r="T668" s="445"/>
      <c r="U668" s="445"/>
      <c r="V668" s="445"/>
      <c r="W668" s="445"/>
      <c r="X668" s="445"/>
      <c r="Y668" s="445"/>
      <c r="Z668" s="445"/>
    </row>
    <row r="669" spans="1:26" ht="15.75" x14ac:dyDescent="0.25">
      <c r="A669" s="445"/>
      <c r="B669" s="445"/>
      <c r="C669" s="445"/>
      <c r="D669" s="445"/>
      <c r="E669" s="445"/>
      <c r="F669" s="445"/>
      <c r="G669" s="445"/>
      <c r="H669" s="445"/>
      <c r="I669" s="445"/>
      <c r="J669" s="445"/>
      <c r="K669" s="445"/>
      <c r="L669" s="445"/>
      <c r="M669" s="445"/>
      <c r="N669" s="445"/>
      <c r="O669" s="445"/>
      <c r="P669" s="445"/>
      <c r="Q669" s="445"/>
      <c r="R669" s="445"/>
      <c r="S669" s="445"/>
      <c r="T669" s="445"/>
      <c r="U669" s="445"/>
      <c r="V669" s="445"/>
      <c r="W669" s="445"/>
      <c r="X669" s="445"/>
      <c r="Y669" s="445"/>
      <c r="Z669" s="445"/>
    </row>
    <row r="670" spans="1:26" ht="15.75" x14ac:dyDescent="0.25">
      <c r="A670" s="445"/>
      <c r="B670" s="445"/>
      <c r="C670" s="445"/>
      <c r="D670" s="445"/>
      <c r="E670" s="445"/>
      <c r="F670" s="445"/>
      <c r="G670" s="445"/>
      <c r="H670" s="445"/>
      <c r="I670" s="445"/>
      <c r="J670" s="445"/>
      <c r="K670" s="445"/>
      <c r="L670" s="445"/>
      <c r="M670" s="445"/>
      <c r="N670" s="445"/>
      <c r="O670" s="445"/>
      <c r="P670" s="445"/>
      <c r="Q670" s="445"/>
      <c r="R670" s="445"/>
      <c r="S670" s="445"/>
      <c r="T670" s="445"/>
      <c r="U670" s="445"/>
      <c r="V670" s="445"/>
      <c r="W670" s="445"/>
      <c r="X670" s="445"/>
      <c r="Y670" s="445"/>
      <c r="Z670" s="445"/>
    </row>
    <row r="671" spans="1:26" ht="15.75" x14ac:dyDescent="0.25">
      <c r="A671" s="445"/>
      <c r="B671" s="445"/>
      <c r="C671" s="445"/>
      <c r="D671" s="445"/>
      <c r="E671" s="445"/>
      <c r="F671" s="445"/>
      <c r="G671" s="445"/>
      <c r="H671" s="445"/>
      <c r="I671" s="445"/>
      <c r="J671" s="445"/>
      <c r="K671" s="445"/>
      <c r="L671" s="445"/>
      <c r="M671" s="445"/>
      <c r="N671" s="445"/>
      <c r="O671" s="445"/>
      <c r="P671" s="445"/>
      <c r="Q671" s="445"/>
      <c r="R671" s="445"/>
      <c r="S671" s="445"/>
      <c r="T671" s="445"/>
      <c r="U671" s="445"/>
      <c r="V671" s="445"/>
      <c r="W671" s="445"/>
      <c r="X671" s="445"/>
      <c r="Y671" s="445"/>
      <c r="Z671" s="445"/>
    </row>
    <row r="672" spans="1:26" ht="15.75" x14ac:dyDescent="0.25">
      <c r="A672" s="445"/>
      <c r="B672" s="445"/>
      <c r="C672" s="445"/>
      <c r="D672" s="445"/>
      <c r="E672" s="445"/>
      <c r="F672" s="445"/>
      <c r="G672" s="445"/>
      <c r="H672" s="445"/>
      <c r="I672" s="445"/>
      <c r="J672" s="445"/>
      <c r="K672" s="445"/>
      <c r="L672" s="445"/>
      <c r="M672" s="445"/>
      <c r="N672" s="445"/>
      <c r="O672" s="445"/>
      <c r="P672" s="445"/>
      <c r="Q672" s="445"/>
      <c r="R672" s="445"/>
      <c r="S672" s="445"/>
      <c r="T672" s="445"/>
      <c r="U672" s="445"/>
      <c r="V672" s="445"/>
      <c r="W672" s="445"/>
      <c r="X672" s="445"/>
      <c r="Y672" s="445"/>
      <c r="Z672" s="445"/>
    </row>
    <row r="673" spans="1:26" ht="15.75" x14ac:dyDescent="0.25">
      <c r="A673" s="445"/>
      <c r="B673" s="445"/>
      <c r="C673" s="445"/>
      <c r="D673" s="445"/>
      <c r="E673" s="445"/>
      <c r="F673" s="445"/>
      <c r="G673" s="445"/>
      <c r="H673" s="445"/>
      <c r="I673" s="445"/>
      <c r="J673" s="445"/>
      <c r="K673" s="445"/>
      <c r="L673" s="445"/>
      <c r="M673" s="445"/>
      <c r="N673" s="445"/>
      <c r="O673" s="445"/>
      <c r="P673" s="445"/>
      <c r="Q673" s="445"/>
      <c r="R673" s="445"/>
      <c r="S673" s="445"/>
      <c r="T673" s="445"/>
      <c r="U673" s="445"/>
      <c r="V673" s="445"/>
      <c r="W673" s="445"/>
      <c r="X673" s="445"/>
      <c r="Y673" s="445"/>
      <c r="Z673" s="445"/>
    </row>
    <row r="674" spans="1:26" ht="15.75" x14ac:dyDescent="0.25">
      <c r="A674" s="445"/>
      <c r="B674" s="445"/>
      <c r="C674" s="445"/>
      <c r="D674" s="445"/>
      <c r="E674" s="445"/>
      <c r="F674" s="445"/>
      <c r="G674" s="445"/>
      <c r="H674" s="445"/>
      <c r="I674" s="445"/>
      <c r="J674" s="445"/>
      <c r="K674" s="445"/>
      <c r="L674" s="445"/>
      <c r="M674" s="445"/>
      <c r="N674" s="445"/>
      <c r="O674" s="445"/>
      <c r="P674" s="445"/>
      <c r="Q674" s="445"/>
      <c r="R674" s="445"/>
      <c r="S674" s="445"/>
      <c r="T674" s="445"/>
      <c r="U674" s="445"/>
      <c r="V674" s="445"/>
      <c r="W674" s="445"/>
      <c r="X674" s="445"/>
      <c r="Y674" s="445"/>
      <c r="Z674" s="445"/>
    </row>
    <row r="675" spans="1:26" ht="15.75" x14ac:dyDescent="0.25">
      <c r="A675" s="445"/>
      <c r="B675" s="445"/>
      <c r="C675" s="445"/>
      <c r="D675" s="445"/>
      <c r="E675" s="445"/>
      <c r="F675" s="445"/>
      <c r="G675" s="445"/>
      <c r="H675" s="445"/>
      <c r="I675" s="445"/>
      <c r="J675" s="445"/>
      <c r="K675" s="445"/>
      <c r="L675" s="445"/>
      <c r="M675" s="445"/>
      <c r="N675" s="445"/>
      <c r="O675" s="445"/>
      <c r="P675" s="445"/>
      <c r="Q675" s="445"/>
      <c r="R675" s="445"/>
      <c r="S675" s="445"/>
      <c r="T675" s="445"/>
      <c r="U675" s="445"/>
      <c r="V675" s="445"/>
      <c r="W675" s="445"/>
      <c r="X675" s="445"/>
      <c r="Y675" s="445"/>
      <c r="Z675" s="445"/>
    </row>
    <row r="676" spans="1:26" ht="15.75" x14ac:dyDescent="0.25">
      <c r="A676" s="445"/>
      <c r="B676" s="445"/>
      <c r="C676" s="445"/>
      <c r="D676" s="445"/>
      <c r="E676" s="445"/>
      <c r="F676" s="445"/>
      <c r="G676" s="445"/>
      <c r="H676" s="445"/>
      <c r="I676" s="445"/>
      <c r="J676" s="445"/>
      <c r="K676" s="445"/>
      <c r="L676" s="445"/>
      <c r="M676" s="445"/>
      <c r="N676" s="445"/>
      <c r="O676" s="445"/>
      <c r="P676" s="445"/>
      <c r="Q676" s="445"/>
      <c r="R676" s="445"/>
      <c r="S676" s="445"/>
      <c r="T676" s="445"/>
      <c r="U676" s="445"/>
      <c r="V676" s="445"/>
      <c r="W676" s="445"/>
      <c r="X676" s="445"/>
      <c r="Y676" s="445"/>
      <c r="Z676" s="445"/>
    </row>
    <row r="677" spans="1:26" ht="15.75" x14ac:dyDescent="0.25">
      <c r="A677" s="445"/>
      <c r="B677" s="445"/>
      <c r="C677" s="445"/>
      <c r="D677" s="445"/>
      <c r="E677" s="445"/>
      <c r="F677" s="445"/>
      <c r="G677" s="445"/>
      <c r="H677" s="445"/>
      <c r="I677" s="445"/>
      <c r="J677" s="445"/>
      <c r="K677" s="445"/>
      <c r="L677" s="445"/>
      <c r="M677" s="445"/>
      <c r="N677" s="445"/>
      <c r="O677" s="445"/>
      <c r="P677" s="445"/>
      <c r="Q677" s="445"/>
      <c r="R677" s="445"/>
      <c r="S677" s="445"/>
      <c r="T677" s="445"/>
      <c r="U677" s="445"/>
      <c r="V677" s="445"/>
      <c r="W677" s="445"/>
      <c r="X677" s="445"/>
      <c r="Y677" s="445"/>
      <c r="Z677" s="445"/>
    </row>
    <row r="678" spans="1:26" ht="15.75" x14ac:dyDescent="0.25">
      <c r="A678" s="445"/>
      <c r="B678" s="445"/>
      <c r="C678" s="445"/>
      <c r="D678" s="445"/>
      <c r="E678" s="445"/>
      <c r="F678" s="445"/>
      <c r="G678" s="445"/>
      <c r="H678" s="445"/>
      <c r="I678" s="445"/>
      <c r="J678" s="445"/>
      <c r="K678" s="445"/>
      <c r="L678" s="445"/>
      <c r="M678" s="445"/>
      <c r="N678" s="445"/>
      <c r="O678" s="445"/>
      <c r="P678" s="445"/>
      <c r="Q678" s="445"/>
      <c r="R678" s="445"/>
      <c r="S678" s="445"/>
      <c r="T678" s="445"/>
      <c r="U678" s="445"/>
      <c r="V678" s="445"/>
      <c r="W678" s="445"/>
      <c r="X678" s="445"/>
      <c r="Y678" s="445"/>
      <c r="Z678" s="445"/>
    </row>
    <row r="679" spans="1:26" ht="15.75" x14ac:dyDescent="0.25">
      <c r="A679" s="445"/>
      <c r="B679" s="445"/>
      <c r="C679" s="445"/>
      <c r="D679" s="445"/>
      <c r="E679" s="445"/>
      <c r="F679" s="445"/>
      <c r="G679" s="445"/>
      <c r="H679" s="445"/>
      <c r="I679" s="445"/>
      <c r="J679" s="445"/>
      <c r="K679" s="445"/>
      <c r="L679" s="445"/>
      <c r="M679" s="445"/>
      <c r="N679" s="445"/>
      <c r="O679" s="445"/>
      <c r="P679" s="445"/>
      <c r="Q679" s="445"/>
      <c r="R679" s="445"/>
      <c r="S679" s="445"/>
      <c r="T679" s="445"/>
      <c r="U679" s="445"/>
      <c r="V679" s="445"/>
      <c r="W679" s="445"/>
      <c r="X679" s="445"/>
      <c r="Y679" s="445"/>
      <c r="Z679" s="445"/>
    </row>
    <row r="680" spans="1:26" ht="15.75" x14ac:dyDescent="0.25">
      <c r="A680" s="445"/>
      <c r="B680" s="445"/>
      <c r="C680" s="445"/>
      <c r="D680" s="445"/>
      <c r="E680" s="445"/>
      <c r="F680" s="445"/>
      <c r="G680" s="445"/>
      <c r="H680" s="445"/>
      <c r="I680" s="445"/>
      <c r="J680" s="445"/>
      <c r="K680" s="445"/>
      <c r="L680" s="445"/>
      <c r="M680" s="445"/>
      <c r="N680" s="445"/>
      <c r="O680" s="445"/>
      <c r="P680" s="445"/>
      <c r="Q680" s="445"/>
      <c r="R680" s="445"/>
      <c r="S680" s="445"/>
      <c r="T680" s="445"/>
      <c r="U680" s="445"/>
      <c r="V680" s="445"/>
      <c r="W680" s="445"/>
      <c r="X680" s="445"/>
      <c r="Y680" s="445"/>
      <c r="Z680" s="445"/>
    </row>
    <row r="681" spans="1:26" ht="15.75" x14ac:dyDescent="0.25">
      <c r="A681" s="445"/>
      <c r="B681" s="445"/>
      <c r="C681" s="445"/>
      <c r="D681" s="445"/>
      <c r="E681" s="445"/>
      <c r="F681" s="445"/>
      <c r="G681" s="445"/>
      <c r="H681" s="445"/>
      <c r="I681" s="445"/>
      <c r="J681" s="445"/>
      <c r="K681" s="445"/>
      <c r="L681" s="445"/>
      <c r="M681" s="445"/>
      <c r="N681" s="445"/>
      <c r="O681" s="445"/>
      <c r="P681" s="445"/>
      <c r="Q681" s="445"/>
      <c r="R681" s="445"/>
      <c r="S681" s="445"/>
      <c r="T681" s="445"/>
      <c r="U681" s="445"/>
      <c r="V681" s="445"/>
      <c r="W681" s="445"/>
      <c r="X681" s="445"/>
      <c r="Y681" s="445"/>
      <c r="Z681" s="445"/>
    </row>
    <row r="682" spans="1:26" ht="15.75" x14ac:dyDescent="0.25">
      <c r="A682" s="445"/>
      <c r="B682" s="445"/>
      <c r="C682" s="445"/>
      <c r="D682" s="445"/>
      <c r="E682" s="445"/>
      <c r="F682" s="445"/>
      <c r="G682" s="445"/>
      <c r="H682" s="445"/>
      <c r="I682" s="445"/>
      <c r="J682" s="445"/>
      <c r="K682" s="445"/>
      <c r="L682" s="445"/>
      <c r="M682" s="445"/>
      <c r="N682" s="445"/>
      <c r="O682" s="445"/>
      <c r="P682" s="445"/>
      <c r="Q682" s="445"/>
      <c r="R682" s="445"/>
      <c r="S682" s="445"/>
      <c r="T682" s="445"/>
      <c r="U682" s="445"/>
      <c r="V682" s="445"/>
      <c r="W682" s="445"/>
      <c r="X682" s="445"/>
      <c r="Y682" s="445"/>
      <c r="Z682" s="445"/>
    </row>
    <row r="683" spans="1:26" ht="15.75" x14ac:dyDescent="0.25">
      <c r="A683" s="445"/>
      <c r="B683" s="445"/>
      <c r="C683" s="445"/>
      <c r="D683" s="445"/>
      <c r="E683" s="445"/>
      <c r="F683" s="445"/>
      <c r="G683" s="445"/>
      <c r="H683" s="445"/>
      <c r="I683" s="445"/>
      <c r="J683" s="445"/>
      <c r="K683" s="445"/>
      <c r="L683" s="445"/>
      <c r="M683" s="445"/>
      <c r="N683" s="445"/>
      <c r="O683" s="445"/>
      <c r="P683" s="445"/>
      <c r="Q683" s="445"/>
      <c r="R683" s="445"/>
      <c r="S683" s="445"/>
      <c r="T683" s="445"/>
      <c r="U683" s="445"/>
      <c r="V683" s="445"/>
      <c r="W683" s="445"/>
      <c r="X683" s="445"/>
      <c r="Y683" s="445"/>
      <c r="Z683" s="445"/>
    </row>
    <row r="684" spans="1:26" ht="15.75" x14ac:dyDescent="0.25">
      <c r="A684" s="445"/>
      <c r="B684" s="445"/>
      <c r="C684" s="445"/>
      <c r="D684" s="445"/>
      <c r="E684" s="445"/>
      <c r="F684" s="445"/>
      <c r="G684" s="445"/>
      <c r="H684" s="445"/>
      <c r="I684" s="445"/>
      <c r="J684" s="445"/>
      <c r="K684" s="445"/>
      <c r="L684" s="445"/>
      <c r="M684" s="445"/>
      <c r="N684" s="445"/>
      <c r="O684" s="445"/>
      <c r="P684" s="445"/>
      <c r="Q684" s="445"/>
      <c r="R684" s="445"/>
      <c r="S684" s="445"/>
      <c r="T684" s="445"/>
      <c r="U684" s="445"/>
      <c r="V684" s="445"/>
      <c r="W684" s="445"/>
      <c r="X684" s="445"/>
      <c r="Y684" s="445"/>
      <c r="Z684" s="445"/>
    </row>
    <row r="685" spans="1:26" ht="15.75" x14ac:dyDescent="0.25">
      <c r="A685" s="445"/>
      <c r="B685" s="445"/>
      <c r="C685" s="445"/>
      <c r="D685" s="445"/>
      <c r="E685" s="445"/>
      <c r="F685" s="445"/>
      <c r="G685" s="445"/>
      <c r="H685" s="445"/>
      <c r="I685" s="445"/>
      <c r="J685" s="445"/>
      <c r="K685" s="445"/>
      <c r="L685" s="445"/>
      <c r="M685" s="445"/>
      <c r="N685" s="445"/>
      <c r="O685" s="445"/>
      <c r="P685" s="445"/>
      <c r="Q685" s="445"/>
      <c r="R685" s="445"/>
      <c r="S685" s="445"/>
      <c r="T685" s="445"/>
      <c r="U685" s="445"/>
      <c r="V685" s="445"/>
      <c r="W685" s="445"/>
      <c r="X685" s="445"/>
      <c r="Y685" s="445"/>
      <c r="Z685" s="445"/>
    </row>
    <row r="686" spans="1:26" ht="15.75" x14ac:dyDescent="0.25">
      <c r="A686" s="445"/>
      <c r="B686" s="445"/>
      <c r="C686" s="445"/>
      <c r="D686" s="445"/>
      <c r="E686" s="445"/>
      <c r="F686" s="445"/>
      <c r="G686" s="445"/>
      <c r="H686" s="445"/>
      <c r="I686" s="445"/>
      <c r="J686" s="445"/>
      <c r="K686" s="445"/>
      <c r="L686" s="445"/>
      <c r="M686" s="445"/>
      <c r="N686" s="445"/>
      <c r="O686" s="445"/>
      <c r="P686" s="445"/>
      <c r="Q686" s="445"/>
      <c r="R686" s="445"/>
      <c r="S686" s="445"/>
      <c r="T686" s="445"/>
      <c r="U686" s="445"/>
      <c r="V686" s="445"/>
      <c r="W686" s="445"/>
      <c r="X686" s="445"/>
      <c r="Y686" s="445"/>
      <c r="Z686" s="445"/>
    </row>
    <row r="687" spans="1:26" ht="15.75" x14ac:dyDescent="0.25">
      <c r="A687" s="445"/>
      <c r="B687" s="445"/>
      <c r="C687" s="445"/>
      <c r="D687" s="445"/>
      <c r="E687" s="445"/>
      <c r="F687" s="445"/>
      <c r="G687" s="445"/>
      <c r="H687" s="445"/>
      <c r="I687" s="445"/>
      <c r="J687" s="445"/>
      <c r="K687" s="445"/>
      <c r="L687" s="445"/>
      <c r="M687" s="445"/>
      <c r="N687" s="445"/>
      <c r="O687" s="445"/>
      <c r="P687" s="445"/>
      <c r="Q687" s="445"/>
      <c r="R687" s="445"/>
      <c r="S687" s="445"/>
      <c r="T687" s="445"/>
      <c r="U687" s="445"/>
      <c r="V687" s="445"/>
      <c r="W687" s="445"/>
      <c r="X687" s="445"/>
      <c r="Y687" s="445"/>
      <c r="Z687" s="445"/>
    </row>
    <row r="688" spans="1:26" ht="15.75" x14ac:dyDescent="0.25">
      <c r="A688" s="445"/>
      <c r="B688" s="445"/>
      <c r="C688" s="445"/>
      <c r="D688" s="445"/>
      <c r="E688" s="445"/>
      <c r="F688" s="445"/>
      <c r="G688" s="445"/>
      <c r="H688" s="445"/>
      <c r="I688" s="445"/>
      <c r="J688" s="445"/>
      <c r="K688" s="445"/>
      <c r="L688" s="445"/>
      <c r="M688" s="445"/>
      <c r="N688" s="445"/>
      <c r="O688" s="445"/>
      <c r="P688" s="445"/>
      <c r="Q688" s="445"/>
      <c r="R688" s="445"/>
      <c r="S688" s="445"/>
      <c r="T688" s="445"/>
      <c r="U688" s="445"/>
      <c r="V688" s="445"/>
      <c r="W688" s="445"/>
      <c r="X688" s="445"/>
      <c r="Y688" s="445"/>
      <c r="Z688" s="445"/>
    </row>
    <row r="689" spans="1:26" ht="15.75" x14ac:dyDescent="0.25">
      <c r="A689" s="445"/>
      <c r="B689" s="445"/>
      <c r="C689" s="445"/>
      <c r="D689" s="445"/>
      <c r="E689" s="445"/>
      <c r="F689" s="445"/>
      <c r="G689" s="445"/>
      <c r="H689" s="445"/>
      <c r="I689" s="445"/>
      <c r="J689" s="445"/>
      <c r="K689" s="445"/>
      <c r="L689" s="445"/>
      <c r="M689" s="445"/>
      <c r="N689" s="445"/>
      <c r="O689" s="445"/>
      <c r="P689" s="445"/>
      <c r="Q689" s="445"/>
      <c r="R689" s="445"/>
      <c r="S689" s="445"/>
      <c r="T689" s="445"/>
      <c r="U689" s="445"/>
      <c r="V689" s="445"/>
      <c r="W689" s="445"/>
      <c r="X689" s="445"/>
      <c r="Y689" s="445"/>
      <c r="Z689" s="445"/>
    </row>
    <row r="690" spans="1:26" ht="15.75" x14ac:dyDescent="0.25">
      <c r="A690" s="445"/>
      <c r="B690" s="445"/>
      <c r="C690" s="445"/>
      <c r="D690" s="445"/>
      <c r="E690" s="445"/>
      <c r="F690" s="445"/>
      <c r="G690" s="445"/>
      <c r="H690" s="445"/>
      <c r="I690" s="445"/>
      <c r="J690" s="445"/>
      <c r="K690" s="445"/>
      <c r="L690" s="445"/>
      <c r="M690" s="445"/>
      <c r="N690" s="445"/>
      <c r="O690" s="445"/>
      <c r="P690" s="445"/>
      <c r="Q690" s="445"/>
      <c r="R690" s="445"/>
      <c r="S690" s="445"/>
      <c r="T690" s="445"/>
      <c r="U690" s="445"/>
      <c r="V690" s="445"/>
      <c r="W690" s="445"/>
      <c r="X690" s="445"/>
      <c r="Y690" s="445"/>
      <c r="Z690" s="445"/>
    </row>
    <row r="691" spans="1:26" ht="15.75" x14ac:dyDescent="0.25">
      <c r="A691" s="445"/>
      <c r="B691" s="445"/>
      <c r="C691" s="445"/>
      <c r="D691" s="445"/>
      <c r="E691" s="445"/>
      <c r="F691" s="445"/>
      <c r="G691" s="445"/>
      <c r="H691" s="445"/>
      <c r="I691" s="445"/>
      <c r="J691" s="445"/>
      <c r="K691" s="445"/>
      <c r="L691" s="445"/>
      <c r="M691" s="445"/>
      <c r="N691" s="445"/>
      <c r="O691" s="445"/>
      <c r="P691" s="445"/>
      <c r="Q691" s="445"/>
      <c r="R691" s="445"/>
      <c r="S691" s="445"/>
      <c r="T691" s="445"/>
      <c r="U691" s="445"/>
      <c r="V691" s="445"/>
      <c r="W691" s="445"/>
      <c r="X691" s="445"/>
      <c r="Y691" s="445"/>
      <c r="Z691" s="445"/>
    </row>
    <row r="692" spans="1:26" ht="15.75" x14ac:dyDescent="0.25">
      <c r="A692" s="445"/>
      <c r="B692" s="445"/>
      <c r="C692" s="445"/>
      <c r="D692" s="445"/>
      <c r="E692" s="445"/>
      <c r="F692" s="445"/>
      <c r="G692" s="445"/>
      <c r="H692" s="445"/>
      <c r="I692" s="445"/>
      <c r="J692" s="445"/>
      <c r="K692" s="445"/>
      <c r="L692" s="445"/>
      <c r="M692" s="445"/>
      <c r="N692" s="445"/>
      <c r="O692" s="445"/>
      <c r="P692" s="445"/>
      <c r="Q692" s="445"/>
      <c r="R692" s="445"/>
      <c r="S692" s="445"/>
      <c r="T692" s="445"/>
      <c r="U692" s="445"/>
      <c r="V692" s="445"/>
      <c r="W692" s="445"/>
      <c r="X692" s="445"/>
      <c r="Y692" s="445"/>
      <c r="Z692" s="445"/>
    </row>
    <row r="693" spans="1:26" ht="15.75" x14ac:dyDescent="0.25">
      <c r="A693" s="445"/>
      <c r="B693" s="445"/>
      <c r="C693" s="445"/>
      <c r="D693" s="445"/>
      <c r="E693" s="445"/>
      <c r="F693" s="445"/>
      <c r="G693" s="445"/>
      <c r="H693" s="445"/>
      <c r="I693" s="445"/>
      <c r="J693" s="445"/>
      <c r="K693" s="445"/>
      <c r="L693" s="445"/>
      <c r="M693" s="445"/>
      <c r="N693" s="445"/>
      <c r="O693" s="445"/>
      <c r="P693" s="445"/>
      <c r="Q693" s="445"/>
      <c r="R693" s="445"/>
      <c r="S693" s="445"/>
      <c r="T693" s="445"/>
      <c r="U693" s="445"/>
      <c r="V693" s="445"/>
      <c r="W693" s="445"/>
      <c r="X693" s="445"/>
      <c r="Y693" s="445"/>
      <c r="Z693" s="445"/>
    </row>
    <row r="694" spans="1:26" ht="15.75" x14ac:dyDescent="0.25">
      <c r="A694" s="445"/>
      <c r="B694" s="445"/>
      <c r="C694" s="445"/>
      <c r="D694" s="445"/>
      <c r="E694" s="445"/>
      <c r="F694" s="445"/>
      <c r="G694" s="445"/>
      <c r="H694" s="445"/>
      <c r="I694" s="445"/>
      <c r="J694" s="445"/>
      <c r="K694" s="445"/>
      <c r="L694" s="445"/>
      <c r="M694" s="445"/>
      <c r="N694" s="445"/>
      <c r="O694" s="445"/>
      <c r="P694" s="445"/>
      <c r="Q694" s="445"/>
      <c r="R694" s="445"/>
      <c r="S694" s="445"/>
      <c r="T694" s="445"/>
      <c r="U694" s="445"/>
      <c r="V694" s="445"/>
      <c r="W694" s="445"/>
      <c r="X694" s="445"/>
      <c r="Y694" s="445"/>
      <c r="Z694" s="445"/>
    </row>
    <row r="695" spans="1:26" ht="15.75" x14ac:dyDescent="0.25">
      <c r="A695" s="445"/>
      <c r="B695" s="445"/>
      <c r="C695" s="445"/>
      <c r="D695" s="445"/>
      <c r="E695" s="445"/>
      <c r="F695" s="445"/>
      <c r="G695" s="445"/>
      <c r="H695" s="445"/>
      <c r="I695" s="445"/>
      <c r="J695" s="445"/>
      <c r="K695" s="445"/>
      <c r="L695" s="445"/>
      <c r="M695" s="445"/>
      <c r="N695" s="445"/>
      <c r="O695" s="445"/>
      <c r="P695" s="445"/>
      <c r="Q695" s="445"/>
      <c r="R695" s="445"/>
      <c r="S695" s="445"/>
      <c r="T695" s="445"/>
      <c r="U695" s="445"/>
      <c r="V695" s="445"/>
      <c r="W695" s="445"/>
      <c r="X695" s="445"/>
      <c r="Y695" s="445"/>
      <c r="Z695" s="445"/>
    </row>
    <row r="696" spans="1:26" ht="15.75" x14ac:dyDescent="0.25">
      <c r="A696" s="445"/>
      <c r="B696" s="445"/>
      <c r="C696" s="445"/>
      <c r="D696" s="445"/>
      <c r="E696" s="445"/>
      <c r="F696" s="445"/>
      <c r="G696" s="445"/>
      <c r="H696" s="445"/>
      <c r="I696" s="445"/>
      <c r="J696" s="445"/>
      <c r="K696" s="445"/>
      <c r="L696" s="445"/>
      <c r="M696" s="445"/>
      <c r="N696" s="445"/>
      <c r="O696" s="445"/>
      <c r="P696" s="445"/>
      <c r="Q696" s="445"/>
      <c r="R696" s="445"/>
      <c r="S696" s="445"/>
      <c r="T696" s="445"/>
      <c r="U696" s="445"/>
      <c r="V696" s="445"/>
      <c r="W696" s="445"/>
      <c r="X696" s="445"/>
      <c r="Y696" s="445"/>
      <c r="Z696" s="445"/>
    </row>
    <row r="697" spans="1:26" ht="15.75" x14ac:dyDescent="0.25">
      <c r="A697" s="445"/>
      <c r="B697" s="445"/>
      <c r="C697" s="445"/>
      <c r="D697" s="445"/>
      <c r="E697" s="445"/>
      <c r="F697" s="445"/>
      <c r="G697" s="445"/>
      <c r="H697" s="445"/>
      <c r="I697" s="445"/>
      <c r="J697" s="445"/>
      <c r="K697" s="445"/>
      <c r="L697" s="445"/>
      <c r="M697" s="445"/>
      <c r="N697" s="445"/>
      <c r="O697" s="445"/>
      <c r="P697" s="445"/>
      <c r="Q697" s="445"/>
      <c r="R697" s="445"/>
      <c r="S697" s="445"/>
      <c r="T697" s="445"/>
      <c r="U697" s="445"/>
      <c r="V697" s="445"/>
      <c r="W697" s="445"/>
      <c r="X697" s="445"/>
      <c r="Y697" s="445"/>
      <c r="Z697" s="445"/>
    </row>
    <row r="698" spans="1:26" ht="15.75" x14ac:dyDescent="0.25">
      <c r="A698" s="445"/>
      <c r="B698" s="445"/>
      <c r="C698" s="445"/>
      <c r="D698" s="445"/>
      <c r="E698" s="445"/>
      <c r="F698" s="445"/>
      <c r="G698" s="445"/>
      <c r="H698" s="445"/>
      <c r="I698" s="445"/>
      <c r="J698" s="445"/>
      <c r="K698" s="445"/>
      <c r="L698" s="445"/>
      <c r="M698" s="445"/>
      <c r="N698" s="445"/>
      <c r="O698" s="445"/>
      <c r="P698" s="445"/>
      <c r="Q698" s="445"/>
      <c r="R698" s="445"/>
      <c r="S698" s="445"/>
      <c r="T698" s="445"/>
      <c r="U698" s="445"/>
      <c r="V698" s="445"/>
      <c r="W698" s="445"/>
      <c r="X698" s="445"/>
      <c r="Y698" s="445"/>
      <c r="Z698" s="445"/>
    </row>
    <row r="699" spans="1:26" ht="15.75" x14ac:dyDescent="0.25">
      <c r="A699" s="445"/>
      <c r="B699" s="445"/>
      <c r="C699" s="445"/>
      <c r="D699" s="445"/>
      <c r="E699" s="445"/>
      <c r="F699" s="445"/>
      <c r="G699" s="445"/>
      <c r="H699" s="445"/>
      <c r="I699" s="445"/>
      <c r="J699" s="445"/>
      <c r="K699" s="445"/>
      <c r="L699" s="445"/>
      <c r="M699" s="445"/>
      <c r="N699" s="445"/>
      <c r="O699" s="445"/>
      <c r="P699" s="445"/>
      <c r="Q699" s="445"/>
      <c r="R699" s="445"/>
      <c r="S699" s="445"/>
      <c r="T699" s="445"/>
      <c r="U699" s="445"/>
      <c r="V699" s="445"/>
      <c r="W699" s="445"/>
      <c r="X699" s="445"/>
      <c r="Y699" s="445"/>
      <c r="Z699" s="445"/>
    </row>
    <row r="700" spans="1:26" ht="15.75" x14ac:dyDescent="0.25">
      <c r="A700" s="445"/>
      <c r="B700" s="445"/>
      <c r="C700" s="445"/>
      <c r="D700" s="445"/>
      <c r="E700" s="445"/>
      <c r="F700" s="445"/>
      <c r="G700" s="445"/>
      <c r="H700" s="445"/>
      <c r="I700" s="445"/>
      <c r="J700" s="445"/>
      <c r="K700" s="445"/>
      <c r="L700" s="445"/>
      <c r="M700" s="445"/>
      <c r="N700" s="445"/>
      <c r="O700" s="445"/>
      <c r="P700" s="445"/>
      <c r="Q700" s="445"/>
      <c r="R700" s="445"/>
      <c r="S700" s="445"/>
      <c r="T700" s="445"/>
      <c r="U700" s="445"/>
      <c r="V700" s="445"/>
      <c r="W700" s="445"/>
      <c r="X700" s="445"/>
      <c r="Y700" s="445"/>
      <c r="Z700" s="445"/>
    </row>
    <row r="701" spans="1:26" ht="15.75" x14ac:dyDescent="0.25">
      <c r="A701" s="445"/>
      <c r="B701" s="445"/>
      <c r="C701" s="445"/>
      <c r="D701" s="445"/>
      <c r="E701" s="445"/>
      <c r="F701" s="445"/>
      <c r="G701" s="445"/>
      <c r="H701" s="445"/>
      <c r="I701" s="445"/>
      <c r="J701" s="445"/>
      <c r="K701" s="445"/>
      <c r="L701" s="445"/>
      <c r="M701" s="445"/>
      <c r="N701" s="445"/>
      <c r="O701" s="445"/>
      <c r="P701" s="445"/>
      <c r="Q701" s="445"/>
      <c r="R701" s="445"/>
      <c r="S701" s="445"/>
      <c r="T701" s="445"/>
      <c r="U701" s="445"/>
      <c r="V701" s="445"/>
      <c r="W701" s="445"/>
      <c r="X701" s="445"/>
      <c r="Y701" s="445"/>
      <c r="Z701" s="445"/>
    </row>
    <row r="702" spans="1:26" ht="15.75" x14ac:dyDescent="0.25">
      <c r="A702" s="445"/>
      <c r="B702" s="445"/>
      <c r="C702" s="445"/>
      <c r="D702" s="445"/>
      <c r="E702" s="445"/>
      <c r="F702" s="445"/>
      <c r="G702" s="445"/>
      <c r="H702" s="445"/>
      <c r="I702" s="445"/>
      <c r="J702" s="445"/>
      <c r="K702" s="445"/>
      <c r="L702" s="445"/>
      <c r="M702" s="445"/>
      <c r="N702" s="445"/>
      <c r="O702" s="445"/>
      <c r="P702" s="445"/>
      <c r="Q702" s="445"/>
      <c r="R702" s="445"/>
      <c r="S702" s="445"/>
      <c r="T702" s="445"/>
      <c r="U702" s="445"/>
      <c r="V702" s="445"/>
      <c r="W702" s="445"/>
      <c r="X702" s="445"/>
      <c r="Y702" s="445"/>
      <c r="Z702" s="445"/>
    </row>
    <row r="703" spans="1:26" ht="15.75" x14ac:dyDescent="0.25">
      <c r="A703" s="445"/>
      <c r="B703" s="445"/>
      <c r="C703" s="445"/>
      <c r="D703" s="445"/>
      <c r="E703" s="445"/>
      <c r="F703" s="445"/>
      <c r="G703" s="445"/>
      <c r="H703" s="445"/>
      <c r="I703" s="445"/>
      <c r="J703" s="445"/>
      <c r="K703" s="445"/>
      <c r="L703" s="445"/>
      <c r="M703" s="445"/>
      <c r="N703" s="445"/>
      <c r="O703" s="445"/>
      <c r="P703" s="445"/>
      <c r="Q703" s="445"/>
      <c r="R703" s="445"/>
      <c r="S703" s="445"/>
      <c r="T703" s="445"/>
      <c r="U703" s="445"/>
      <c r="V703" s="445"/>
      <c r="W703" s="445"/>
      <c r="X703" s="445"/>
      <c r="Y703" s="445"/>
      <c r="Z703" s="445"/>
    </row>
    <row r="704" spans="1:26" ht="15.75" x14ac:dyDescent="0.25">
      <c r="A704" s="445"/>
      <c r="B704" s="445"/>
      <c r="C704" s="445"/>
      <c r="D704" s="445"/>
      <c r="E704" s="445"/>
      <c r="F704" s="445"/>
      <c r="G704" s="445"/>
      <c r="H704" s="445"/>
      <c r="I704" s="445"/>
      <c r="J704" s="445"/>
      <c r="K704" s="445"/>
      <c r="L704" s="445"/>
      <c r="M704" s="445"/>
      <c r="N704" s="445"/>
      <c r="O704" s="445"/>
      <c r="P704" s="445"/>
      <c r="Q704" s="445"/>
      <c r="R704" s="445"/>
      <c r="S704" s="445"/>
      <c r="T704" s="445"/>
      <c r="U704" s="445"/>
      <c r="V704" s="445"/>
      <c r="W704" s="445"/>
      <c r="X704" s="445"/>
      <c r="Y704" s="445"/>
      <c r="Z704" s="445"/>
    </row>
    <row r="705" spans="1:26" ht="15.75" x14ac:dyDescent="0.25">
      <c r="A705" s="445"/>
      <c r="B705" s="445"/>
      <c r="C705" s="445"/>
      <c r="D705" s="445"/>
      <c r="E705" s="445"/>
      <c r="F705" s="445"/>
      <c r="G705" s="445"/>
      <c r="H705" s="445"/>
      <c r="I705" s="445"/>
      <c r="J705" s="445"/>
      <c r="K705" s="445"/>
      <c r="L705" s="445"/>
      <c r="M705" s="445"/>
      <c r="N705" s="445"/>
      <c r="O705" s="445"/>
      <c r="P705" s="445"/>
      <c r="Q705" s="445"/>
      <c r="R705" s="445"/>
      <c r="S705" s="445"/>
      <c r="T705" s="445"/>
      <c r="U705" s="445"/>
      <c r="V705" s="445"/>
      <c r="W705" s="445"/>
      <c r="X705" s="445"/>
      <c r="Y705" s="445"/>
      <c r="Z705" s="445"/>
    </row>
    <row r="706" spans="1:26" ht="15.75" x14ac:dyDescent="0.25">
      <c r="A706" s="445"/>
      <c r="B706" s="445"/>
      <c r="C706" s="445"/>
      <c r="D706" s="445"/>
      <c r="E706" s="445"/>
      <c r="F706" s="445"/>
      <c r="G706" s="445"/>
      <c r="H706" s="445"/>
      <c r="I706" s="445"/>
      <c r="J706" s="445"/>
      <c r="K706" s="445"/>
      <c r="L706" s="445"/>
      <c r="M706" s="445"/>
      <c r="N706" s="445"/>
      <c r="O706" s="445"/>
      <c r="P706" s="445"/>
      <c r="Q706" s="445"/>
      <c r="R706" s="445"/>
      <c r="S706" s="445"/>
      <c r="T706" s="445"/>
      <c r="U706" s="445"/>
      <c r="V706" s="445"/>
      <c r="W706" s="445"/>
      <c r="X706" s="445"/>
      <c r="Y706" s="445"/>
      <c r="Z706" s="445"/>
    </row>
    <row r="707" spans="1:26" ht="15.75" x14ac:dyDescent="0.25">
      <c r="A707" s="445"/>
      <c r="B707" s="445"/>
      <c r="C707" s="445"/>
      <c r="D707" s="445"/>
      <c r="E707" s="445"/>
      <c r="F707" s="445"/>
      <c r="G707" s="445"/>
      <c r="H707" s="445"/>
      <c r="I707" s="445"/>
      <c r="J707" s="445"/>
      <c r="K707" s="445"/>
      <c r="L707" s="445"/>
      <c r="M707" s="445"/>
      <c r="N707" s="445"/>
      <c r="O707" s="445"/>
      <c r="P707" s="445"/>
      <c r="Q707" s="445"/>
      <c r="R707" s="445"/>
      <c r="S707" s="445"/>
      <c r="T707" s="445"/>
      <c r="U707" s="445"/>
      <c r="V707" s="445"/>
      <c r="W707" s="445"/>
      <c r="X707" s="445"/>
      <c r="Y707" s="445"/>
      <c r="Z707" s="445"/>
    </row>
    <row r="708" spans="1:26" ht="15.75" x14ac:dyDescent="0.25">
      <c r="A708" s="445"/>
      <c r="B708" s="445"/>
      <c r="C708" s="445"/>
      <c r="D708" s="445"/>
      <c r="E708" s="445"/>
      <c r="F708" s="445"/>
      <c r="G708" s="445"/>
      <c r="H708" s="445"/>
      <c r="I708" s="445"/>
      <c r="J708" s="445"/>
      <c r="K708" s="445"/>
      <c r="L708" s="445"/>
      <c r="M708" s="445"/>
      <c r="N708" s="445"/>
      <c r="O708" s="445"/>
      <c r="P708" s="445"/>
      <c r="Q708" s="445"/>
      <c r="R708" s="445"/>
      <c r="S708" s="445"/>
      <c r="T708" s="445"/>
      <c r="U708" s="445"/>
      <c r="V708" s="445"/>
      <c r="W708" s="445"/>
      <c r="X708" s="445"/>
      <c r="Y708" s="445"/>
      <c r="Z708" s="445"/>
    </row>
    <row r="709" spans="1:26" ht="15.75" x14ac:dyDescent="0.25">
      <c r="A709" s="445"/>
      <c r="B709" s="445"/>
      <c r="C709" s="445"/>
      <c r="D709" s="445"/>
      <c r="E709" s="445"/>
      <c r="F709" s="445"/>
      <c r="G709" s="445"/>
      <c r="H709" s="445"/>
      <c r="I709" s="445"/>
      <c r="J709" s="445"/>
      <c r="K709" s="445"/>
      <c r="L709" s="445"/>
      <c r="M709" s="445"/>
      <c r="N709" s="445"/>
      <c r="O709" s="445"/>
      <c r="P709" s="445"/>
      <c r="Q709" s="445"/>
      <c r="R709" s="445"/>
      <c r="S709" s="445"/>
      <c r="T709" s="445"/>
      <c r="U709" s="445"/>
      <c r="V709" s="445"/>
      <c r="W709" s="445"/>
      <c r="X709" s="445"/>
      <c r="Y709" s="445"/>
      <c r="Z709" s="445"/>
    </row>
    <row r="710" spans="1:26" ht="15.75" x14ac:dyDescent="0.25">
      <c r="A710" s="445"/>
      <c r="B710" s="445"/>
      <c r="C710" s="445"/>
      <c r="D710" s="445"/>
      <c r="E710" s="445"/>
      <c r="F710" s="445"/>
      <c r="G710" s="445"/>
      <c r="H710" s="445"/>
      <c r="I710" s="445"/>
      <c r="J710" s="445"/>
      <c r="K710" s="445"/>
      <c r="L710" s="445"/>
      <c r="M710" s="445"/>
      <c r="N710" s="445"/>
      <c r="O710" s="445"/>
      <c r="P710" s="445"/>
      <c r="Q710" s="445"/>
      <c r="R710" s="445"/>
      <c r="S710" s="445"/>
      <c r="T710" s="445"/>
      <c r="U710" s="445"/>
      <c r="V710" s="445"/>
      <c r="W710" s="445"/>
      <c r="X710" s="445"/>
      <c r="Y710" s="445"/>
      <c r="Z710" s="445"/>
    </row>
    <row r="711" spans="1:26" ht="15.75" x14ac:dyDescent="0.25">
      <c r="A711" s="445"/>
      <c r="B711" s="445"/>
      <c r="C711" s="445"/>
      <c r="D711" s="445"/>
      <c r="E711" s="445"/>
      <c r="F711" s="445"/>
      <c r="G711" s="445"/>
      <c r="H711" s="445"/>
      <c r="I711" s="445"/>
      <c r="J711" s="445"/>
      <c r="K711" s="445"/>
      <c r="L711" s="445"/>
      <c r="M711" s="445"/>
      <c r="N711" s="445"/>
      <c r="O711" s="445"/>
      <c r="P711" s="445"/>
      <c r="Q711" s="445"/>
      <c r="R711" s="445"/>
      <c r="S711" s="445"/>
      <c r="T711" s="445"/>
      <c r="U711" s="445"/>
      <c r="V711" s="445"/>
      <c r="W711" s="445"/>
      <c r="X711" s="445"/>
      <c r="Y711" s="445"/>
      <c r="Z711" s="445"/>
    </row>
    <row r="712" spans="1:26" ht="15.75" x14ac:dyDescent="0.25">
      <c r="A712" s="445"/>
      <c r="B712" s="445"/>
      <c r="C712" s="445"/>
      <c r="D712" s="445"/>
      <c r="E712" s="445"/>
      <c r="F712" s="445"/>
      <c r="G712" s="445"/>
      <c r="H712" s="445"/>
      <c r="I712" s="445"/>
      <c r="J712" s="445"/>
      <c r="K712" s="445"/>
      <c r="L712" s="445"/>
      <c r="M712" s="445"/>
      <c r="N712" s="445"/>
      <c r="O712" s="445"/>
      <c r="P712" s="445"/>
      <c r="Q712" s="445"/>
      <c r="R712" s="445"/>
      <c r="S712" s="445"/>
      <c r="T712" s="445"/>
      <c r="U712" s="445"/>
      <c r="V712" s="445"/>
      <c r="W712" s="445"/>
      <c r="X712" s="445"/>
      <c r="Y712" s="445"/>
      <c r="Z712" s="445"/>
    </row>
    <row r="713" spans="1:26" ht="15.75" x14ac:dyDescent="0.25">
      <c r="A713" s="445"/>
      <c r="B713" s="445"/>
      <c r="C713" s="445"/>
      <c r="D713" s="445"/>
      <c r="E713" s="445"/>
      <c r="F713" s="445"/>
      <c r="G713" s="445"/>
      <c r="H713" s="445"/>
      <c r="I713" s="445"/>
      <c r="J713" s="445"/>
      <c r="K713" s="445"/>
      <c r="L713" s="445"/>
      <c r="M713" s="445"/>
      <c r="N713" s="445"/>
      <c r="O713" s="445"/>
      <c r="P713" s="445"/>
      <c r="Q713" s="445"/>
      <c r="R713" s="445"/>
      <c r="S713" s="445"/>
      <c r="T713" s="445"/>
      <c r="U713" s="445"/>
      <c r="V713" s="445"/>
      <c r="W713" s="445"/>
      <c r="X713" s="445"/>
      <c r="Y713" s="445"/>
      <c r="Z713" s="445"/>
    </row>
    <row r="714" spans="1:26" ht="15.75" x14ac:dyDescent="0.25">
      <c r="A714" s="445"/>
      <c r="B714" s="445"/>
      <c r="C714" s="445"/>
      <c r="D714" s="445"/>
      <c r="E714" s="445"/>
      <c r="F714" s="445"/>
      <c r="G714" s="445"/>
      <c r="H714" s="445"/>
      <c r="I714" s="445"/>
      <c r="J714" s="445"/>
      <c r="K714" s="445"/>
      <c r="L714" s="445"/>
      <c r="M714" s="445"/>
      <c r="N714" s="445"/>
      <c r="O714" s="445"/>
      <c r="P714" s="445"/>
      <c r="Q714" s="445"/>
      <c r="R714" s="445"/>
      <c r="S714" s="445"/>
      <c r="T714" s="445"/>
      <c r="U714" s="445"/>
      <c r="V714" s="445"/>
      <c r="W714" s="445"/>
      <c r="X714" s="445"/>
      <c r="Y714" s="445"/>
      <c r="Z714" s="445"/>
    </row>
    <row r="715" spans="1:26" ht="15.75" x14ac:dyDescent="0.25">
      <c r="A715" s="445"/>
      <c r="B715" s="445"/>
      <c r="C715" s="445"/>
      <c r="D715" s="445"/>
      <c r="E715" s="445"/>
      <c r="F715" s="445"/>
      <c r="G715" s="445"/>
      <c r="H715" s="445"/>
      <c r="I715" s="445"/>
      <c r="J715" s="445"/>
      <c r="K715" s="445"/>
      <c r="L715" s="445"/>
      <c r="M715" s="445"/>
      <c r="N715" s="445"/>
      <c r="O715" s="445"/>
      <c r="P715" s="445"/>
      <c r="Q715" s="445"/>
      <c r="R715" s="445"/>
      <c r="S715" s="445"/>
      <c r="T715" s="445"/>
      <c r="U715" s="445"/>
      <c r="V715" s="445"/>
      <c r="W715" s="445"/>
      <c r="X715" s="445"/>
      <c r="Y715" s="445"/>
      <c r="Z715" s="445"/>
    </row>
    <row r="716" spans="1:26" ht="15.75" x14ac:dyDescent="0.25">
      <c r="A716" s="445"/>
      <c r="B716" s="445"/>
      <c r="C716" s="445"/>
      <c r="D716" s="445"/>
      <c r="E716" s="445"/>
      <c r="F716" s="445"/>
      <c r="G716" s="445"/>
      <c r="H716" s="445"/>
      <c r="I716" s="445"/>
      <c r="J716" s="445"/>
      <c r="K716" s="445"/>
      <c r="L716" s="445"/>
      <c r="M716" s="445"/>
      <c r="N716" s="445"/>
      <c r="O716" s="445"/>
      <c r="P716" s="445"/>
      <c r="Q716" s="445"/>
      <c r="R716" s="445"/>
      <c r="S716" s="445"/>
      <c r="T716" s="445"/>
      <c r="U716" s="445"/>
      <c r="V716" s="445"/>
      <c r="W716" s="445"/>
      <c r="X716" s="445"/>
      <c r="Y716" s="445"/>
      <c r="Z716" s="445"/>
    </row>
    <row r="717" spans="1:26" ht="15.75" x14ac:dyDescent="0.25">
      <c r="A717" s="445"/>
      <c r="B717" s="445"/>
      <c r="C717" s="445"/>
      <c r="D717" s="445"/>
      <c r="E717" s="445"/>
      <c r="F717" s="445"/>
      <c r="G717" s="445"/>
      <c r="H717" s="445"/>
      <c r="I717" s="445"/>
      <c r="J717" s="445"/>
      <c r="K717" s="445"/>
      <c r="L717" s="445"/>
      <c r="M717" s="445"/>
      <c r="N717" s="445"/>
      <c r="O717" s="445"/>
      <c r="P717" s="445"/>
      <c r="Q717" s="445"/>
      <c r="R717" s="445"/>
      <c r="S717" s="445"/>
      <c r="T717" s="445"/>
      <c r="U717" s="445"/>
      <c r="V717" s="445"/>
      <c r="W717" s="445"/>
      <c r="X717" s="445"/>
      <c r="Y717" s="445"/>
      <c r="Z717" s="445"/>
    </row>
    <row r="718" spans="1:26" ht="15.75" x14ac:dyDescent="0.25">
      <c r="A718" s="445"/>
      <c r="B718" s="445"/>
      <c r="C718" s="445"/>
      <c r="D718" s="445"/>
      <c r="E718" s="445"/>
      <c r="F718" s="445"/>
      <c r="G718" s="445"/>
      <c r="H718" s="445"/>
      <c r="I718" s="445"/>
      <c r="J718" s="445"/>
      <c r="K718" s="445"/>
      <c r="L718" s="445"/>
      <c r="M718" s="445"/>
      <c r="N718" s="445"/>
      <c r="O718" s="445"/>
      <c r="P718" s="445"/>
      <c r="Q718" s="445"/>
      <c r="R718" s="445"/>
      <c r="S718" s="445"/>
      <c r="T718" s="445"/>
      <c r="U718" s="445"/>
      <c r="V718" s="445"/>
      <c r="W718" s="445"/>
      <c r="X718" s="445"/>
      <c r="Y718" s="445"/>
      <c r="Z718" s="445"/>
    </row>
    <row r="719" spans="1:26" ht="15.75" x14ac:dyDescent="0.25">
      <c r="A719" s="445"/>
      <c r="B719" s="445"/>
      <c r="C719" s="445"/>
      <c r="D719" s="445"/>
      <c r="E719" s="445"/>
      <c r="F719" s="445"/>
      <c r="G719" s="445"/>
      <c r="H719" s="445"/>
      <c r="I719" s="445"/>
      <c r="J719" s="445"/>
      <c r="K719" s="445"/>
      <c r="L719" s="445"/>
      <c r="M719" s="445"/>
      <c r="N719" s="445"/>
      <c r="O719" s="445"/>
      <c r="P719" s="445"/>
      <c r="Q719" s="445"/>
      <c r="R719" s="445"/>
      <c r="S719" s="445"/>
      <c r="T719" s="445"/>
      <c r="U719" s="445"/>
      <c r="V719" s="445"/>
      <c r="W719" s="445"/>
      <c r="X719" s="445"/>
      <c r="Y719" s="445"/>
      <c r="Z719" s="445"/>
    </row>
    <row r="720" spans="1:26" ht="15.75" x14ac:dyDescent="0.25">
      <c r="A720" s="445"/>
      <c r="B720" s="445"/>
      <c r="C720" s="445"/>
      <c r="D720" s="445"/>
      <c r="E720" s="445"/>
      <c r="F720" s="445"/>
      <c r="G720" s="445"/>
      <c r="H720" s="445"/>
      <c r="I720" s="445"/>
      <c r="J720" s="445"/>
      <c r="K720" s="445"/>
      <c r="L720" s="445"/>
      <c r="M720" s="445"/>
      <c r="N720" s="445"/>
      <c r="O720" s="445"/>
      <c r="P720" s="445"/>
      <c r="Q720" s="445"/>
      <c r="R720" s="445"/>
      <c r="S720" s="445"/>
      <c r="T720" s="445"/>
      <c r="U720" s="445"/>
      <c r="V720" s="445"/>
      <c r="W720" s="445"/>
      <c r="X720" s="445"/>
      <c r="Y720" s="445"/>
      <c r="Z720" s="445"/>
    </row>
    <row r="721" spans="1:26" ht="15.75" x14ac:dyDescent="0.25">
      <c r="A721" s="445"/>
      <c r="B721" s="445"/>
      <c r="C721" s="445"/>
      <c r="D721" s="445"/>
      <c r="E721" s="445"/>
      <c r="F721" s="445"/>
      <c r="G721" s="445"/>
      <c r="H721" s="445"/>
      <c r="I721" s="445"/>
      <c r="J721" s="445"/>
      <c r="K721" s="445"/>
      <c r="L721" s="445"/>
      <c r="M721" s="445"/>
      <c r="N721" s="445"/>
      <c r="O721" s="445"/>
      <c r="P721" s="445"/>
      <c r="Q721" s="445"/>
      <c r="R721" s="445"/>
      <c r="S721" s="445"/>
      <c r="T721" s="445"/>
      <c r="U721" s="445"/>
      <c r="V721" s="445"/>
      <c r="W721" s="445"/>
      <c r="X721" s="445"/>
      <c r="Y721" s="445"/>
      <c r="Z721" s="445"/>
    </row>
    <row r="722" spans="1:26" ht="15.75" x14ac:dyDescent="0.25">
      <c r="A722" s="445"/>
      <c r="B722" s="445"/>
      <c r="C722" s="445"/>
      <c r="D722" s="445"/>
      <c r="E722" s="445"/>
      <c r="F722" s="445"/>
      <c r="G722" s="445"/>
      <c r="H722" s="445"/>
      <c r="I722" s="445"/>
      <c r="J722" s="445"/>
      <c r="K722" s="445"/>
      <c r="L722" s="445"/>
      <c r="M722" s="445"/>
      <c r="N722" s="445"/>
      <c r="O722" s="445"/>
      <c r="P722" s="445"/>
      <c r="Q722" s="445"/>
      <c r="R722" s="445"/>
      <c r="S722" s="445"/>
      <c r="T722" s="445"/>
      <c r="U722" s="445"/>
      <c r="V722" s="445"/>
      <c r="W722" s="445"/>
      <c r="X722" s="445"/>
      <c r="Y722" s="445"/>
      <c r="Z722" s="445"/>
    </row>
    <row r="723" spans="1:26" ht="15.75" x14ac:dyDescent="0.25">
      <c r="A723" s="445"/>
      <c r="B723" s="445"/>
      <c r="C723" s="445"/>
      <c r="D723" s="445"/>
      <c r="E723" s="445"/>
      <c r="F723" s="445"/>
      <c r="G723" s="445"/>
      <c r="H723" s="445"/>
      <c r="I723" s="445"/>
      <c r="J723" s="445"/>
      <c r="K723" s="445"/>
      <c r="L723" s="445"/>
      <c r="M723" s="445"/>
      <c r="N723" s="445"/>
      <c r="O723" s="445"/>
      <c r="P723" s="445"/>
      <c r="Q723" s="445"/>
      <c r="R723" s="445"/>
      <c r="S723" s="445"/>
      <c r="T723" s="445"/>
      <c r="U723" s="445"/>
      <c r="V723" s="445"/>
      <c r="W723" s="445"/>
      <c r="X723" s="445"/>
      <c r="Y723" s="445"/>
      <c r="Z723" s="445"/>
    </row>
    <row r="724" spans="1:26" ht="15.75" x14ac:dyDescent="0.25">
      <c r="A724" s="445"/>
      <c r="B724" s="445"/>
      <c r="C724" s="445"/>
      <c r="D724" s="445"/>
      <c r="E724" s="445"/>
      <c r="F724" s="445"/>
      <c r="G724" s="445"/>
      <c r="H724" s="445"/>
      <c r="I724" s="445"/>
      <c r="J724" s="445"/>
      <c r="K724" s="445"/>
      <c r="L724" s="445"/>
      <c r="M724" s="445"/>
      <c r="N724" s="445"/>
      <c r="O724" s="445"/>
      <c r="P724" s="445"/>
      <c r="Q724" s="445"/>
      <c r="R724" s="445"/>
      <c r="S724" s="445"/>
      <c r="T724" s="445"/>
      <c r="U724" s="445"/>
      <c r="V724" s="445"/>
      <c r="W724" s="445"/>
      <c r="X724" s="445"/>
      <c r="Y724" s="445"/>
      <c r="Z724" s="445"/>
    </row>
    <row r="725" spans="1:26" ht="15.75" x14ac:dyDescent="0.25">
      <c r="A725" s="445"/>
      <c r="B725" s="445"/>
      <c r="C725" s="445"/>
      <c r="D725" s="445"/>
      <c r="E725" s="445"/>
      <c r="F725" s="445"/>
      <c r="G725" s="445"/>
      <c r="H725" s="445"/>
      <c r="I725" s="445"/>
      <c r="J725" s="445"/>
      <c r="K725" s="445"/>
      <c r="L725" s="445"/>
      <c r="M725" s="445"/>
      <c r="N725" s="445"/>
      <c r="O725" s="445"/>
      <c r="P725" s="445"/>
      <c r="Q725" s="445"/>
      <c r="R725" s="445"/>
      <c r="S725" s="445"/>
      <c r="T725" s="445"/>
      <c r="U725" s="445"/>
      <c r="V725" s="445"/>
      <c r="W725" s="445"/>
      <c r="X725" s="445"/>
      <c r="Y725" s="445"/>
      <c r="Z725" s="445"/>
    </row>
    <row r="726" spans="1:26" ht="15.75" x14ac:dyDescent="0.25">
      <c r="A726" s="445"/>
      <c r="B726" s="445"/>
      <c r="C726" s="445"/>
      <c r="D726" s="445"/>
      <c r="E726" s="445"/>
      <c r="F726" s="445"/>
      <c r="G726" s="445"/>
      <c r="H726" s="445"/>
      <c r="I726" s="445"/>
      <c r="J726" s="445"/>
      <c r="K726" s="445"/>
      <c r="L726" s="445"/>
      <c r="M726" s="445"/>
      <c r="N726" s="445"/>
      <c r="O726" s="445"/>
      <c r="P726" s="445"/>
      <c r="Q726" s="445"/>
      <c r="R726" s="445"/>
      <c r="S726" s="445"/>
      <c r="T726" s="445"/>
      <c r="U726" s="445"/>
      <c r="V726" s="445"/>
      <c r="W726" s="445"/>
      <c r="X726" s="445"/>
      <c r="Y726" s="445"/>
      <c r="Z726" s="445"/>
    </row>
    <row r="727" spans="1:26" ht="15.75" x14ac:dyDescent="0.25">
      <c r="A727" s="445"/>
      <c r="B727" s="445"/>
      <c r="C727" s="445"/>
      <c r="D727" s="445"/>
      <c r="E727" s="445"/>
      <c r="F727" s="445"/>
      <c r="G727" s="445"/>
      <c r="H727" s="445"/>
      <c r="I727" s="445"/>
      <c r="J727" s="445"/>
      <c r="K727" s="445"/>
      <c r="L727" s="445"/>
      <c r="M727" s="445"/>
      <c r="N727" s="445"/>
      <c r="O727" s="445"/>
      <c r="P727" s="445"/>
      <c r="Q727" s="445"/>
      <c r="R727" s="445"/>
      <c r="S727" s="445"/>
      <c r="T727" s="445"/>
      <c r="U727" s="445"/>
      <c r="V727" s="445"/>
      <c r="W727" s="445"/>
      <c r="X727" s="445"/>
      <c r="Y727" s="445"/>
      <c r="Z727" s="445"/>
    </row>
    <row r="728" spans="1:26" ht="15.75" x14ac:dyDescent="0.25">
      <c r="A728" s="445"/>
      <c r="B728" s="445"/>
      <c r="C728" s="445"/>
      <c r="D728" s="445"/>
      <c r="E728" s="445"/>
      <c r="F728" s="445"/>
      <c r="G728" s="445"/>
      <c r="H728" s="445"/>
      <c r="I728" s="445"/>
      <c r="J728" s="445"/>
      <c r="K728" s="445"/>
      <c r="L728" s="445"/>
      <c r="M728" s="445"/>
      <c r="N728" s="445"/>
      <c r="O728" s="445"/>
      <c r="P728" s="445"/>
      <c r="Q728" s="445"/>
      <c r="R728" s="445"/>
      <c r="S728" s="445"/>
      <c r="T728" s="445"/>
      <c r="U728" s="445"/>
      <c r="V728" s="445"/>
      <c r="W728" s="445"/>
      <c r="X728" s="445"/>
      <c r="Y728" s="445"/>
      <c r="Z728" s="445"/>
    </row>
    <row r="729" spans="1:26" ht="15.75" x14ac:dyDescent="0.25">
      <c r="A729" s="445"/>
      <c r="B729" s="445"/>
      <c r="C729" s="445"/>
      <c r="D729" s="445"/>
      <c r="E729" s="445"/>
      <c r="F729" s="445"/>
      <c r="G729" s="445"/>
      <c r="H729" s="445"/>
      <c r="I729" s="445"/>
      <c r="J729" s="445"/>
      <c r="K729" s="445"/>
      <c r="L729" s="445"/>
      <c r="M729" s="445"/>
      <c r="N729" s="445"/>
      <c r="O729" s="445"/>
      <c r="P729" s="445"/>
      <c r="Q729" s="445"/>
      <c r="R729" s="445"/>
      <c r="S729" s="445"/>
      <c r="T729" s="445"/>
      <c r="U729" s="445"/>
      <c r="V729" s="445"/>
      <c r="W729" s="445"/>
      <c r="X729" s="445"/>
      <c r="Y729" s="445"/>
      <c r="Z729" s="445"/>
    </row>
    <row r="730" spans="1:26" ht="15.75" x14ac:dyDescent="0.25">
      <c r="A730" s="445"/>
      <c r="B730" s="445"/>
      <c r="C730" s="445"/>
      <c r="D730" s="445"/>
      <c r="E730" s="445"/>
      <c r="F730" s="445"/>
      <c r="G730" s="445"/>
      <c r="H730" s="445"/>
      <c r="I730" s="445"/>
      <c r="J730" s="445"/>
      <c r="K730" s="445"/>
      <c r="L730" s="445"/>
      <c r="M730" s="445"/>
      <c r="N730" s="445"/>
      <c r="O730" s="445"/>
      <c r="P730" s="445"/>
      <c r="Q730" s="445"/>
      <c r="R730" s="445"/>
      <c r="S730" s="445"/>
      <c r="T730" s="445"/>
      <c r="U730" s="445"/>
      <c r="V730" s="445"/>
      <c r="W730" s="445"/>
      <c r="X730" s="445"/>
      <c r="Y730" s="445"/>
      <c r="Z730" s="445"/>
    </row>
    <row r="731" spans="1:26" ht="15.75" x14ac:dyDescent="0.25">
      <c r="A731" s="445"/>
      <c r="B731" s="445"/>
      <c r="C731" s="445"/>
      <c r="D731" s="445"/>
      <c r="E731" s="445"/>
      <c r="F731" s="445"/>
      <c r="G731" s="445"/>
      <c r="H731" s="445"/>
      <c r="I731" s="445"/>
      <c r="J731" s="445"/>
      <c r="K731" s="445"/>
      <c r="L731" s="445"/>
      <c r="M731" s="445"/>
      <c r="N731" s="445"/>
      <c r="O731" s="445"/>
      <c r="P731" s="445"/>
      <c r="Q731" s="445"/>
      <c r="R731" s="445"/>
      <c r="S731" s="445"/>
      <c r="T731" s="445"/>
      <c r="U731" s="445"/>
      <c r="V731" s="445"/>
      <c r="W731" s="445"/>
      <c r="X731" s="445"/>
      <c r="Y731" s="445"/>
      <c r="Z731" s="445"/>
    </row>
    <row r="732" spans="1:26" ht="15.75" x14ac:dyDescent="0.25">
      <c r="A732" s="445"/>
      <c r="B732" s="445"/>
      <c r="C732" s="445"/>
      <c r="D732" s="445"/>
      <c r="E732" s="445"/>
      <c r="F732" s="445"/>
      <c r="G732" s="445"/>
      <c r="H732" s="445"/>
      <c r="I732" s="445"/>
      <c r="J732" s="445"/>
      <c r="K732" s="445"/>
      <c r="L732" s="445"/>
      <c r="M732" s="445"/>
      <c r="N732" s="445"/>
      <c r="O732" s="445"/>
      <c r="P732" s="445"/>
      <c r="Q732" s="445"/>
      <c r="R732" s="445"/>
      <c r="S732" s="445"/>
      <c r="T732" s="445"/>
      <c r="U732" s="445"/>
      <c r="V732" s="445"/>
      <c r="W732" s="445"/>
      <c r="X732" s="445"/>
      <c r="Y732" s="445"/>
      <c r="Z732" s="445"/>
    </row>
    <row r="733" spans="1:26" ht="15.75" x14ac:dyDescent="0.25">
      <c r="A733" s="445"/>
      <c r="B733" s="445"/>
      <c r="C733" s="445"/>
      <c r="D733" s="445"/>
      <c r="E733" s="445"/>
      <c r="F733" s="445"/>
      <c r="G733" s="445"/>
      <c r="H733" s="445"/>
      <c r="I733" s="445"/>
      <c r="J733" s="445"/>
      <c r="K733" s="445"/>
      <c r="L733" s="445"/>
      <c r="M733" s="445"/>
      <c r="N733" s="445"/>
      <c r="O733" s="445"/>
      <c r="P733" s="445"/>
      <c r="Q733" s="445"/>
      <c r="R733" s="445"/>
      <c r="S733" s="445"/>
      <c r="T733" s="445"/>
      <c r="U733" s="445"/>
      <c r="V733" s="445"/>
      <c r="W733" s="445"/>
      <c r="X733" s="445"/>
      <c r="Y733" s="445"/>
      <c r="Z733" s="445"/>
    </row>
    <row r="734" spans="1:26" ht="15.75" x14ac:dyDescent="0.25">
      <c r="A734" s="445"/>
      <c r="B734" s="445"/>
      <c r="C734" s="445"/>
      <c r="D734" s="445"/>
      <c r="E734" s="445"/>
      <c r="F734" s="445"/>
      <c r="G734" s="445"/>
      <c r="H734" s="445"/>
      <c r="I734" s="445"/>
      <c r="J734" s="445"/>
      <c r="K734" s="445"/>
      <c r="L734" s="445"/>
      <c r="M734" s="445"/>
      <c r="N734" s="445"/>
      <c r="O734" s="445"/>
      <c r="P734" s="445"/>
      <c r="Q734" s="445"/>
      <c r="R734" s="445"/>
      <c r="S734" s="445"/>
      <c r="T734" s="445"/>
      <c r="U734" s="445"/>
      <c r="V734" s="445"/>
      <c r="W734" s="445"/>
      <c r="X734" s="445"/>
      <c r="Y734" s="445"/>
      <c r="Z734" s="445"/>
    </row>
    <row r="735" spans="1:26" ht="15.75" x14ac:dyDescent="0.25">
      <c r="A735" s="445"/>
      <c r="B735" s="445"/>
      <c r="C735" s="445"/>
      <c r="D735" s="445"/>
      <c r="E735" s="445"/>
      <c r="F735" s="445"/>
      <c r="G735" s="445"/>
      <c r="H735" s="445"/>
      <c r="I735" s="445"/>
      <c r="J735" s="445"/>
      <c r="K735" s="445"/>
      <c r="L735" s="445"/>
      <c r="M735" s="445"/>
      <c r="N735" s="445"/>
      <c r="O735" s="445"/>
      <c r="P735" s="445"/>
      <c r="Q735" s="445"/>
      <c r="R735" s="445"/>
      <c r="S735" s="445"/>
      <c r="T735" s="445"/>
      <c r="U735" s="445"/>
      <c r="V735" s="445"/>
      <c r="W735" s="445"/>
      <c r="X735" s="445"/>
      <c r="Y735" s="445"/>
      <c r="Z735" s="445"/>
    </row>
    <row r="736" spans="1:26" ht="15.75" x14ac:dyDescent="0.25">
      <c r="A736" s="445"/>
      <c r="B736" s="445"/>
      <c r="C736" s="445"/>
      <c r="D736" s="445"/>
      <c r="E736" s="445"/>
      <c r="F736" s="445"/>
      <c r="G736" s="445"/>
      <c r="H736" s="445"/>
      <c r="I736" s="445"/>
      <c r="J736" s="445"/>
      <c r="K736" s="445"/>
      <c r="L736" s="445"/>
      <c r="M736" s="445"/>
      <c r="N736" s="445"/>
      <c r="O736" s="445"/>
      <c r="P736" s="445"/>
      <c r="Q736" s="445"/>
      <c r="R736" s="445"/>
      <c r="S736" s="445"/>
      <c r="T736" s="445"/>
      <c r="U736" s="445"/>
      <c r="V736" s="445"/>
      <c r="W736" s="445"/>
      <c r="X736" s="445"/>
      <c r="Y736" s="445"/>
      <c r="Z736" s="445"/>
    </row>
    <row r="737" spans="1:26" ht="15.75" x14ac:dyDescent="0.25">
      <c r="A737" s="445"/>
      <c r="B737" s="445"/>
      <c r="C737" s="445"/>
      <c r="D737" s="445"/>
      <c r="E737" s="445"/>
      <c r="F737" s="445"/>
      <c r="G737" s="445"/>
      <c r="H737" s="445"/>
      <c r="I737" s="445"/>
      <c r="J737" s="445"/>
      <c r="K737" s="445"/>
      <c r="L737" s="445"/>
      <c r="M737" s="445"/>
      <c r="N737" s="445"/>
      <c r="O737" s="445"/>
      <c r="P737" s="445"/>
      <c r="Q737" s="445"/>
      <c r="R737" s="445"/>
      <c r="S737" s="445"/>
      <c r="T737" s="445"/>
      <c r="U737" s="445"/>
      <c r="V737" s="445"/>
      <c r="W737" s="445"/>
      <c r="X737" s="445"/>
      <c r="Y737" s="445"/>
      <c r="Z737" s="445"/>
    </row>
    <row r="738" spans="1:26" ht="15.75" x14ac:dyDescent="0.25">
      <c r="A738" s="445"/>
      <c r="B738" s="445"/>
      <c r="C738" s="445"/>
      <c r="D738" s="445"/>
      <c r="E738" s="445"/>
      <c r="F738" s="445"/>
      <c r="G738" s="445"/>
      <c r="H738" s="445"/>
      <c r="I738" s="445"/>
      <c r="J738" s="445"/>
      <c r="K738" s="445"/>
      <c r="L738" s="445"/>
      <c r="M738" s="445"/>
      <c r="N738" s="445"/>
      <c r="O738" s="445"/>
      <c r="P738" s="445"/>
      <c r="Q738" s="445"/>
      <c r="R738" s="445"/>
      <c r="S738" s="445"/>
      <c r="T738" s="445"/>
      <c r="U738" s="445"/>
      <c r="V738" s="445"/>
      <c r="W738" s="445"/>
      <c r="X738" s="445"/>
      <c r="Y738" s="445"/>
      <c r="Z738" s="445"/>
    </row>
    <row r="739" spans="1:26" ht="15.75" x14ac:dyDescent="0.25">
      <c r="A739" s="445"/>
      <c r="B739" s="445"/>
      <c r="C739" s="445"/>
      <c r="D739" s="445"/>
      <c r="E739" s="445"/>
      <c r="F739" s="445"/>
      <c r="G739" s="445"/>
      <c r="H739" s="445"/>
      <c r="I739" s="445"/>
      <c r="J739" s="445"/>
      <c r="K739" s="445"/>
      <c r="L739" s="445"/>
      <c r="M739" s="445"/>
      <c r="N739" s="445"/>
      <c r="O739" s="445"/>
      <c r="P739" s="445"/>
      <c r="Q739" s="445"/>
      <c r="R739" s="445"/>
      <c r="S739" s="445"/>
      <c r="T739" s="445"/>
      <c r="U739" s="445"/>
      <c r="V739" s="445"/>
      <c r="W739" s="445"/>
      <c r="X739" s="445"/>
      <c r="Y739" s="445"/>
      <c r="Z739" s="445"/>
    </row>
    <row r="740" spans="1:26" ht="15.75" x14ac:dyDescent="0.25">
      <c r="A740" s="445"/>
      <c r="B740" s="445"/>
      <c r="C740" s="445"/>
      <c r="D740" s="445"/>
      <c r="E740" s="445"/>
      <c r="F740" s="445"/>
      <c r="G740" s="445"/>
      <c r="H740" s="445"/>
      <c r="I740" s="445"/>
      <c r="J740" s="445"/>
      <c r="K740" s="445"/>
      <c r="L740" s="445"/>
      <c r="M740" s="445"/>
      <c r="N740" s="445"/>
      <c r="O740" s="445"/>
      <c r="P740" s="445"/>
      <c r="Q740" s="445"/>
      <c r="R740" s="445"/>
      <c r="S740" s="445"/>
      <c r="T740" s="445"/>
      <c r="U740" s="445"/>
      <c r="V740" s="445"/>
      <c r="W740" s="445"/>
      <c r="X740" s="445"/>
      <c r="Y740" s="445"/>
      <c r="Z740" s="445"/>
    </row>
    <row r="741" spans="1:26" ht="15.75" x14ac:dyDescent="0.25">
      <c r="A741" s="445"/>
      <c r="B741" s="445"/>
      <c r="C741" s="445"/>
      <c r="D741" s="445"/>
      <c r="E741" s="445"/>
      <c r="F741" s="445"/>
      <c r="G741" s="445"/>
      <c r="H741" s="445"/>
      <c r="I741" s="445"/>
      <c r="J741" s="445"/>
      <c r="K741" s="445"/>
      <c r="L741" s="445"/>
      <c r="M741" s="445"/>
      <c r="N741" s="445"/>
      <c r="O741" s="445"/>
      <c r="P741" s="445"/>
      <c r="Q741" s="445"/>
      <c r="R741" s="445"/>
      <c r="S741" s="445"/>
      <c r="T741" s="445"/>
      <c r="U741" s="445"/>
      <c r="V741" s="445"/>
      <c r="W741" s="445"/>
      <c r="X741" s="445"/>
      <c r="Y741" s="445"/>
      <c r="Z741" s="445"/>
    </row>
    <row r="742" spans="1:26" ht="15.75" x14ac:dyDescent="0.25">
      <c r="A742" s="445"/>
      <c r="B742" s="445"/>
      <c r="C742" s="445"/>
      <c r="D742" s="445"/>
      <c r="E742" s="445"/>
      <c r="F742" s="445"/>
      <c r="G742" s="445"/>
      <c r="H742" s="445"/>
      <c r="I742" s="445"/>
      <c r="J742" s="445"/>
      <c r="K742" s="445"/>
      <c r="L742" s="445"/>
      <c r="M742" s="445"/>
      <c r="N742" s="445"/>
      <c r="O742" s="445"/>
      <c r="P742" s="445"/>
      <c r="Q742" s="445"/>
      <c r="R742" s="445"/>
      <c r="S742" s="445"/>
      <c r="T742" s="445"/>
      <c r="U742" s="445"/>
      <c r="V742" s="445"/>
      <c r="W742" s="445"/>
      <c r="X742" s="445"/>
      <c r="Y742" s="445"/>
      <c r="Z742" s="445"/>
    </row>
    <row r="743" spans="1:26" ht="15.75" x14ac:dyDescent="0.25">
      <c r="A743" s="445"/>
      <c r="B743" s="445"/>
      <c r="C743" s="445"/>
      <c r="D743" s="445"/>
      <c r="E743" s="445"/>
      <c r="F743" s="445"/>
      <c r="G743" s="445"/>
      <c r="H743" s="445"/>
      <c r="I743" s="445"/>
      <c r="J743" s="445"/>
      <c r="K743" s="445"/>
      <c r="L743" s="445"/>
      <c r="M743" s="445"/>
      <c r="N743" s="445"/>
      <c r="O743" s="445"/>
      <c r="P743" s="445"/>
      <c r="Q743" s="445"/>
      <c r="R743" s="445"/>
      <c r="S743" s="445"/>
      <c r="T743" s="445"/>
      <c r="U743" s="445"/>
      <c r="V743" s="445"/>
      <c r="W743" s="445"/>
      <c r="X743" s="445"/>
      <c r="Y743" s="445"/>
      <c r="Z743" s="445"/>
    </row>
    <row r="744" spans="1:26" ht="15.75" x14ac:dyDescent="0.25">
      <c r="A744" s="445"/>
      <c r="B744" s="445"/>
      <c r="C744" s="445"/>
      <c r="D744" s="445"/>
      <c r="E744" s="445"/>
      <c r="F744" s="445"/>
      <c r="G744" s="445"/>
      <c r="H744" s="445"/>
      <c r="I744" s="445"/>
      <c r="J744" s="445"/>
      <c r="K744" s="445"/>
      <c r="L744" s="445"/>
      <c r="M744" s="445"/>
      <c r="N744" s="445"/>
      <c r="O744" s="445"/>
      <c r="P744" s="445"/>
      <c r="Q744" s="445"/>
      <c r="R744" s="445"/>
      <c r="S744" s="445"/>
      <c r="T744" s="445"/>
      <c r="U744" s="445"/>
      <c r="V744" s="445"/>
      <c r="W744" s="445"/>
      <c r="X744" s="445"/>
      <c r="Y744" s="445"/>
      <c r="Z744" s="445"/>
    </row>
    <row r="745" spans="1:26" ht="15.75" x14ac:dyDescent="0.25">
      <c r="A745" s="445"/>
      <c r="B745" s="445"/>
      <c r="C745" s="445"/>
      <c r="D745" s="445"/>
      <c r="E745" s="445"/>
      <c r="F745" s="445"/>
      <c r="G745" s="445"/>
      <c r="H745" s="445"/>
      <c r="I745" s="445"/>
      <c r="J745" s="445"/>
      <c r="K745" s="445"/>
      <c r="L745" s="445"/>
      <c r="M745" s="445"/>
      <c r="N745" s="445"/>
      <c r="O745" s="445"/>
      <c r="P745" s="445"/>
      <c r="Q745" s="445"/>
      <c r="R745" s="445"/>
      <c r="S745" s="445"/>
      <c r="T745" s="445"/>
      <c r="U745" s="445"/>
      <c r="V745" s="445"/>
      <c r="W745" s="445"/>
      <c r="X745" s="445"/>
      <c r="Y745" s="445"/>
      <c r="Z745" s="445"/>
    </row>
    <row r="746" spans="1:26" ht="15.75" x14ac:dyDescent="0.25">
      <c r="A746" s="445"/>
      <c r="B746" s="445"/>
      <c r="C746" s="445"/>
      <c r="D746" s="445"/>
      <c r="E746" s="445"/>
      <c r="F746" s="445"/>
      <c r="G746" s="445"/>
      <c r="H746" s="445"/>
      <c r="I746" s="445"/>
      <c r="J746" s="445"/>
      <c r="K746" s="445"/>
      <c r="L746" s="445"/>
      <c r="M746" s="445"/>
      <c r="N746" s="445"/>
      <c r="O746" s="445"/>
      <c r="P746" s="445"/>
      <c r="Q746" s="445"/>
      <c r="R746" s="445"/>
      <c r="S746" s="445"/>
      <c r="T746" s="445"/>
      <c r="U746" s="445"/>
      <c r="V746" s="445"/>
      <c r="W746" s="445"/>
      <c r="X746" s="445"/>
      <c r="Y746" s="445"/>
      <c r="Z746" s="445"/>
    </row>
    <row r="747" spans="1:26" ht="15.75" x14ac:dyDescent="0.25">
      <c r="A747" s="445"/>
      <c r="B747" s="445"/>
      <c r="C747" s="445"/>
      <c r="D747" s="445"/>
      <c r="E747" s="445"/>
      <c r="F747" s="445"/>
      <c r="G747" s="445"/>
      <c r="H747" s="445"/>
      <c r="I747" s="445"/>
      <c r="J747" s="445"/>
      <c r="K747" s="445"/>
      <c r="L747" s="445"/>
      <c r="M747" s="445"/>
      <c r="N747" s="445"/>
      <c r="O747" s="445"/>
      <c r="P747" s="445"/>
      <c r="Q747" s="445"/>
      <c r="R747" s="445"/>
      <c r="S747" s="445"/>
      <c r="T747" s="445"/>
      <c r="U747" s="445"/>
      <c r="V747" s="445"/>
      <c r="W747" s="445"/>
      <c r="X747" s="445"/>
      <c r="Y747" s="445"/>
      <c r="Z747" s="445"/>
    </row>
    <row r="748" spans="1:26" ht="15.75" x14ac:dyDescent="0.25">
      <c r="A748" s="445"/>
      <c r="B748" s="445"/>
      <c r="C748" s="445"/>
      <c r="D748" s="445"/>
      <c r="E748" s="445"/>
      <c r="F748" s="445"/>
      <c r="G748" s="445"/>
      <c r="H748" s="445"/>
      <c r="I748" s="445"/>
      <c r="J748" s="445"/>
      <c r="K748" s="445"/>
      <c r="L748" s="445"/>
      <c r="M748" s="445"/>
      <c r="N748" s="445"/>
      <c r="O748" s="445"/>
      <c r="P748" s="445"/>
      <c r="Q748" s="445"/>
      <c r="R748" s="445"/>
      <c r="S748" s="445"/>
      <c r="T748" s="445"/>
      <c r="U748" s="445"/>
      <c r="V748" s="445"/>
      <c r="W748" s="445"/>
      <c r="X748" s="445"/>
      <c r="Y748" s="445"/>
      <c r="Z748" s="445"/>
    </row>
    <row r="749" spans="1:26" ht="15.75" x14ac:dyDescent="0.25">
      <c r="A749" s="445"/>
      <c r="B749" s="445"/>
      <c r="C749" s="445"/>
      <c r="D749" s="445"/>
      <c r="E749" s="445"/>
      <c r="F749" s="445"/>
      <c r="G749" s="445"/>
      <c r="H749" s="445"/>
      <c r="I749" s="445"/>
      <c r="J749" s="445"/>
      <c r="K749" s="445"/>
      <c r="L749" s="445"/>
      <c r="M749" s="445"/>
      <c r="N749" s="445"/>
      <c r="O749" s="445"/>
      <c r="P749" s="445"/>
      <c r="Q749" s="445"/>
      <c r="R749" s="445"/>
      <c r="S749" s="445"/>
      <c r="T749" s="445"/>
      <c r="U749" s="445"/>
      <c r="V749" s="445"/>
      <c r="W749" s="445"/>
      <c r="X749" s="445"/>
      <c r="Y749" s="445"/>
      <c r="Z749" s="445"/>
    </row>
    <row r="750" spans="1:26" ht="15.75" x14ac:dyDescent="0.25">
      <c r="A750" s="445"/>
      <c r="B750" s="445"/>
      <c r="C750" s="445"/>
      <c r="D750" s="445"/>
      <c r="E750" s="445"/>
      <c r="F750" s="445"/>
      <c r="G750" s="445"/>
      <c r="H750" s="445"/>
      <c r="I750" s="445"/>
      <c r="J750" s="445"/>
      <c r="K750" s="445"/>
      <c r="L750" s="445"/>
      <c r="M750" s="445"/>
      <c r="N750" s="445"/>
      <c r="O750" s="445"/>
      <c r="P750" s="445"/>
      <c r="Q750" s="445"/>
      <c r="R750" s="445"/>
      <c r="S750" s="445"/>
      <c r="T750" s="445"/>
      <c r="U750" s="445"/>
      <c r="V750" s="445"/>
      <c r="W750" s="445"/>
      <c r="X750" s="445"/>
      <c r="Y750" s="445"/>
      <c r="Z750" s="445"/>
    </row>
    <row r="751" spans="1:26" ht="15.75" x14ac:dyDescent="0.25">
      <c r="A751" s="445"/>
      <c r="B751" s="445"/>
      <c r="C751" s="445"/>
      <c r="D751" s="445"/>
      <c r="E751" s="445"/>
      <c r="F751" s="445"/>
      <c r="G751" s="445"/>
      <c r="H751" s="445"/>
      <c r="I751" s="445"/>
      <c r="J751" s="445"/>
      <c r="K751" s="445"/>
      <c r="L751" s="445"/>
      <c r="M751" s="445"/>
      <c r="N751" s="445"/>
      <c r="O751" s="445"/>
      <c r="P751" s="445"/>
      <c r="Q751" s="445"/>
      <c r="R751" s="445"/>
      <c r="S751" s="445"/>
      <c r="T751" s="445"/>
      <c r="U751" s="445"/>
      <c r="V751" s="445"/>
      <c r="W751" s="445"/>
      <c r="X751" s="445"/>
      <c r="Y751" s="445"/>
      <c r="Z751" s="445"/>
    </row>
    <row r="752" spans="1:26" ht="15.75" x14ac:dyDescent="0.25">
      <c r="A752" s="445"/>
      <c r="B752" s="445"/>
      <c r="C752" s="445"/>
      <c r="D752" s="445"/>
      <c r="E752" s="445"/>
      <c r="F752" s="445"/>
      <c r="G752" s="445"/>
      <c r="H752" s="445"/>
      <c r="I752" s="445"/>
      <c r="J752" s="445"/>
      <c r="K752" s="445"/>
      <c r="L752" s="445"/>
      <c r="M752" s="445"/>
      <c r="N752" s="445"/>
      <c r="O752" s="445"/>
      <c r="P752" s="445"/>
      <c r="Q752" s="445"/>
      <c r="R752" s="445"/>
      <c r="S752" s="445"/>
      <c r="T752" s="445"/>
      <c r="U752" s="445"/>
      <c r="V752" s="445"/>
      <c r="W752" s="445"/>
      <c r="X752" s="445"/>
      <c r="Y752" s="445"/>
      <c r="Z752" s="445"/>
    </row>
    <row r="753" spans="1:26" ht="15.75" x14ac:dyDescent="0.25">
      <c r="A753" s="445"/>
      <c r="B753" s="445"/>
      <c r="C753" s="445"/>
      <c r="D753" s="445"/>
      <c r="E753" s="445"/>
      <c r="F753" s="445"/>
      <c r="G753" s="445"/>
      <c r="H753" s="445"/>
      <c r="I753" s="445"/>
      <c r="J753" s="445"/>
      <c r="K753" s="445"/>
      <c r="L753" s="445"/>
      <c r="M753" s="445"/>
      <c r="N753" s="445"/>
      <c r="O753" s="445"/>
      <c r="P753" s="445"/>
      <c r="Q753" s="445"/>
      <c r="R753" s="445"/>
      <c r="S753" s="445"/>
      <c r="T753" s="445"/>
      <c r="U753" s="445"/>
      <c r="V753" s="445"/>
      <c r="W753" s="445"/>
      <c r="X753" s="445"/>
      <c r="Y753" s="445"/>
      <c r="Z753" s="445"/>
    </row>
    <row r="754" spans="1:26" ht="15.75" x14ac:dyDescent="0.25">
      <c r="A754" s="445"/>
      <c r="B754" s="445"/>
      <c r="C754" s="445"/>
      <c r="D754" s="445"/>
      <c r="E754" s="445"/>
      <c r="F754" s="445"/>
      <c r="G754" s="445"/>
      <c r="H754" s="445"/>
      <c r="I754" s="445"/>
      <c r="J754" s="445"/>
      <c r="K754" s="445"/>
      <c r="L754" s="445"/>
      <c r="M754" s="445"/>
      <c r="N754" s="445"/>
      <c r="O754" s="445"/>
      <c r="P754" s="445"/>
      <c r="Q754" s="445"/>
      <c r="R754" s="445"/>
      <c r="S754" s="445"/>
      <c r="T754" s="445"/>
      <c r="U754" s="445"/>
      <c r="V754" s="445"/>
      <c r="W754" s="445"/>
      <c r="X754" s="445"/>
      <c r="Y754" s="445"/>
      <c r="Z754" s="445"/>
    </row>
    <row r="755" spans="1:26" ht="15.75" x14ac:dyDescent="0.25">
      <c r="A755" s="445"/>
      <c r="B755" s="445"/>
      <c r="C755" s="445"/>
      <c r="D755" s="445"/>
      <c r="E755" s="445"/>
      <c r="F755" s="445"/>
      <c r="G755" s="445"/>
      <c r="H755" s="445"/>
      <c r="I755" s="445"/>
      <c r="J755" s="445"/>
      <c r="K755" s="445"/>
      <c r="L755" s="445"/>
      <c r="M755" s="445"/>
      <c r="N755" s="445"/>
      <c r="O755" s="445"/>
      <c r="P755" s="445"/>
      <c r="Q755" s="445"/>
      <c r="R755" s="445"/>
      <c r="S755" s="445"/>
      <c r="T755" s="445"/>
      <c r="U755" s="445"/>
      <c r="V755" s="445"/>
      <c r="W755" s="445"/>
      <c r="X755" s="445"/>
      <c r="Y755" s="445"/>
      <c r="Z755" s="445"/>
    </row>
    <row r="756" spans="1:26" ht="15.75" x14ac:dyDescent="0.25">
      <c r="A756" s="445"/>
      <c r="B756" s="445"/>
      <c r="C756" s="445"/>
      <c r="D756" s="445"/>
      <c r="E756" s="445"/>
      <c r="F756" s="445"/>
      <c r="G756" s="445"/>
      <c r="H756" s="445"/>
      <c r="I756" s="445"/>
      <c r="J756" s="445"/>
      <c r="K756" s="445"/>
      <c r="L756" s="445"/>
      <c r="M756" s="445"/>
      <c r="N756" s="445"/>
      <c r="O756" s="445"/>
      <c r="P756" s="445"/>
      <c r="Q756" s="445"/>
      <c r="R756" s="445"/>
      <c r="S756" s="445"/>
      <c r="T756" s="445"/>
      <c r="U756" s="445"/>
      <c r="V756" s="445"/>
      <c r="W756" s="445"/>
      <c r="X756" s="445"/>
      <c r="Y756" s="445"/>
      <c r="Z756" s="445"/>
    </row>
    <row r="757" spans="1:26" ht="15.75" x14ac:dyDescent="0.25">
      <c r="A757" s="445"/>
      <c r="B757" s="445"/>
      <c r="C757" s="445"/>
      <c r="D757" s="445"/>
      <c r="E757" s="445"/>
      <c r="F757" s="445"/>
      <c r="G757" s="445"/>
      <c r="H757" s="445"/>
      <c r="I757" s="445"/>
      <c r="J757" s="445"/>
      <c r="K757" s="445"/>
      <c r="L757" s="445"/>
      <c r="M757" s="445"/>
      <c r="N757" s="445"/>
      <c r="O757" s="445"/>
      <c r="P757" s="445"/>
      <c r="Q757" s="445"/>
      <c r="R757" s="445"/>
      <c r="S757" s="445"/>
      <c r="T757" s="445"/>
      <c r="U757" s="445"/>
      <c r="V757" s="445"/>
      <c r="W757" s="445"/>
      <c r="X757" s="445"/>
      <c r="Y757" s="445"/>
      <c r="Z757" s="445"/>
    </row>
    <row r="758" spans="1:26" ht="15.75" x14ac:dyDescent="0.25">
      <c r="A758" s="445"/>
      <c r="B758" s="445"/>
      <c r="C758" s="445"/>
      <c r="D758" s="445"/>
      <c r="E758" s="445"/>
      <c r="F758" s="445"/>
      <c r="G758" s="445"/>
      <c r="H758" s="445"/>
      <c r="I758" s="445"/>
      <c r="J758" s="445"/>
      <c r="K758" s="445"/>
      <c r="L758" s="445"/>
      <c r="M758" s="445"/>
      <c r="N758" s="445"/>
      <c r="O758" s="445"/>
      <c r="P758" s="445"/>
      <c r="Q758" s="445"/>
      <c r="R758" s="445"/>
      <c r="S758" s="445"/>
      <c r="T758" s="445"/>
      <c r="U758" s="445"/>
      <c r="V758" s="445"/>
      <c r="W758" s="445"/>
      <c r="X758" s="445"/>
      <c r="Y758" s="445"/>
      <c r="Z758" s="445"/>
    </row>
    <row r="759" spans="1:26" ht="15.75" x14ac:dyDescent="0.25">
      <c r="A759" s="445"/>
      <c r="B759" s="445"/>
      <c r="C759" s="445"/>
      <c r="D759" s="445"/>
      <c r="E759" s="445"/>
      <c r="F759" s="445"/>
      <c r="G759" s="445"/>
      <c r="H759" s="445"/>
      <c r="I759" s="445"/>
      <c r="J759" s="445"/>
      <c r="K759" s="445"/>
      <c r="L759" s="445"/>
      <c r="M759" s="445"/>
      <c r="N759" s="445"/>
      <c r="O759" s="445"/>
      <c r="P759" s="445"/>
      <c r="Q759" s="445"/>
      <c r="R759" s="445"/>
      <c r="S759" s="445"/>
      <c r="T759" s="445"/>
      <c r="U759" s="445"/>
      <c r="V759" s="445"/>
      <c r="W759" s="445"/>
      <c r="X759" s="445"/>
      <c r="Y759" s="445"/>
      <c r="Z759" s="445"/>
    </row>
    <row r="760" spans="1:26" ht="15.75" x14ac:dyDescent="0.25">
      <c r="A760" s="445"/>
      <c r="B760" s="445"/>
      <c r="C760" s="445"/>
      <c r="D760" s="445"/>
      <c r="E760" s="445"/>
      <c r="F760" s="445"/>
      <c r="G760" s="445"/>
      <c r="H760" s="445"/>
      <c r="I760" s="445"/>
      <c r="J760" s="445"/>
      <c r="K760" s="445"/>
      <c r="L760" s="445"/>
      <c r="M760" s="445"/>
      <c r="N760" s="445"/>
      <c r="O760" s="445"/>
      <c r="P760" s="445"/>
      <c r="Q760" s="445"/>
      <c r="R760" s="445"/>
      <c r="S760" s="445"/>
      <c r="T760" s="445"/>
      <c r="U760" s="445"/>
      <c r="V760" s="445"/>
      <c r="W760" s="445"/>
      <c r="X760" s="445"/>
      <c r="Y760" s="445"/>
      <c r="Z760" s="445"/>
    </row>
    <row r="761" spans="1:26" ht="15.75" x14ac:dyDescent="0.25">
      <c r="A761" s="445"/>
      <c r="B761" s="445"/>
      <c r="C761" s="445"/>
      <c r="D761" s="445"/>
      <c r="E761" s="445"/>
      <c r="F761" s="445"/>
      <c r="G761" s="445"/>
      <c r="H761" s="445"/>
      <c r="I761" s="445"/>
      <c r="J761" s="445"/>
      <c r="K761" s="445"/>
      <c r="L761" s="445"/>
      <c r="M761" s="445"/>
      <c r="N761" s="445"/>
      <c r="O761" s="445"/>
      <c r="P761" s="445"/>
      <c r="Q761" s="445"/>
      <c r="R761" s="445"/>
      <c r="S761" s="445"/>
      <c r="T761" s="445"/>
      <c r="U761" s="445"/>
      <c r="V761" s="445"/>
      <c r="W761" s="445"/>
      <c r="X761" s="445"/>
      <c r="Y761" s="445"/>
      <c r="Z761" s="445"/>
    </row>
    <row r="762" spans="1:26" ht="15.75" x14ac:dyDescent="0.25">
      <c r="A762" s="445"/>
      <c r="B762" s="445"/>
      <c r="C762" s="445"/>
      <c r="D762" s="445"/>
      <c r="E762" s="445"/>
      <c r="F762" s="445"/>
      <c r="G762" s="445"/>
      <c r="H762" s="445"/>
      <c r="I762" s="445"/>
      <c r="J762" s="445"/>
      <c r="K762" s="445"/>
      <c r="L762" s="445"/>
      <c r="M762" s="445"/>
      <c r="N762" s="445"/>
      <c r="O762" s="445"/>
      <c r="P762" s="445"/>
      <c r="Q762" s="445"/>
      <c r="R762" s="445"/>
      <c r="S762" s="445"/>
      <c r="T762" s="445"/>
      <c r="U762" s="445"/>
      <c r="V762" s="445"/>
      <c r="W762" s="445"/>
      <c r="X762" s="445"/>
      <c r="Y762" s="445"/>
      <c r="Z762" s="445"/>
    </row>
    <row r="763" spans="1:26" ht="15.75" x14ac:dyDescent="0.25">
      <c r="A763" s="445"/>
      <c r="B763" s="445"/>
      <c r="C763" s="445"/>
      <c r="D763" s="445"/>
      <c r="E763" s="445"/>
      <c r="F763" s="445"/>
      <c r="G763" s="445"/>
      <c r="H763" s="445"/>
      <c r="I763" s="445"/>
      <c r="J763" s="445"/>
      <c r="K763" s="445"/>
      <c r="L763" s="445"/>
      <c r="M763" s="445"/>
      <c r="N763" s="445"/>
      <c r="O763" s="445"/>
      <c r="P763" s="445"/>
      <c r="Q763" s="445"/>
      <c r="R763" s="445"/>
      <c r="S763" s="445"/>
      <c r="T763" s="445"/>
      <c r="U763" s="445"/>
      <c r="V763" s="445"/>
      <c r="W763" s="445"/>
      <c r="X763" s="445"/>
      <c r="Y763" s="445"/>
      <c r="Z763" s="445"/>
    </row>
    <row r="764" spans="1:26" ht="15.75" x14ac:dyDescent="0.25">
      <c r="A764" s="445"/>
      <c r="B764" s="445"/>
      <c r="C764" s="445"/>
      <c r="D764" s="445"/>
      <c r="E764" s="445"/>
      <c r="F764" s="445"/>
      <c r="G764" s="445"/>
      <c r="H764" s="445"/>
      <c r="I764" s="445"/>
      <c r="J764" s="445"/>
      <c r="K764" s="445"/>
      <c r="L764" s="445"/>
      <c r="M764" s="445"/>
      <c r="N764" s="445"/>
      <c r="O764" s="445"/>
      <c r="P764" s="445"/>
      <c r="Q764" s="445"/>
      <c r="R764" s="445"/>
      <c r="S764" s="445"/>
      <c r="T764" s="445"/>
      <c r="U764" s="445"/>
      <c r="V764" s="445"/>
      <c r="W764" s="445"/>
      <c r="X764" s="445"/>
      <c r="Y764" s="445"/>
      <c r="Z764" s="445"/>
    </row>
    <row r="765" spans="1:26" ht="15.75" x14ac:dyDescent="0.25">
      <c r="A765" s="445"/>
      <c r="B765" s="445"/>
      <c r="C765" s="445"/>
      <c r="D765" s="445"/>
      <c r="E765" s="445"/>
      <c r="F765" s="445"/>
      <c r="G765" s="445"/>
      <c r="H765" s="445"/>
      <c r="I765" s="445"/>
      <c r="J765" s="445"/>
      <c r="K765" s="445"/>
      <c r="L765" s="445"/>
      <c r="M765" s="445"/>
      <c r="N765" s="445"/>
      <c r="O765" s="445"/>
      <c r="P765" s="445"/>
      <c r="Q765" s="445"/>
      <c r="R765" s="445"/>
      <c r="S765" s="445"/>
      <c r="T765" s="445"/>
      <c r="U765" s="445"/>
      <c r="V765" s="445"/>
      <c r="W765" s="445"/>
      <c r="X765" s="445"/>
      <c r="Y765" s="445"/>
      <c r="Z765" s="445"/>
    </row>
    <row r="766" spans="1:26" ht="15.75" x14ac:dyDescent="0.25">
      <c r="A766" s="445"/>
      <c r="B766" s="445"/>
      <c r="C766" s="445"/>
      <c r="D766" s="445"/>
      <c r="E766" s="445"/>
      <c r="F766" s="445"/>
      <c r="G766" s="445"/>
      <c r="H766" s="445"/>
      <c r="I766" s="445"/>
      <c r="J766" s="445"/>
      <c r="K766" s="445"/>
      <c r="L766" s="445"/>
      <c r="M766" s="445"/>
      <c r="N766" s="445"/>
      <c r="O766" s="445"/>
      <c r="P766" s="445"/>
      <c r="Q766" s="445"/>
      <c r="R766" s="445"/>
      <c r="S766" s="445"/>
      <c r="T766" s="445"/>
      <c r="U766" s="445"/>
      <c r="V766" s="445"/>
      <c r="W766" s="445"/>
      <c r="X766" s="445"/>
      <c r="Y766" s="445"/>
      <c r="Z766" s="445"/>
    </row>
    <row r="767" spans="1:26" ht="15.75" x14ac:dyDescent="0.25">
      <c r="A767" s="445"/>
      <c r="B767" s="445"/>
      <c r="C767" s="445"/>
      <c r="D767" s="445"/>
      <c r="E767" s="445"/>
      <c r="F767" s="445"/>
      <c r="G767" s="445"/>
      <c r="H767" s="445"/>
      <c r="I767" s="445"/>
      <c r="J767" s="445"/>
      <c r="K767" s="445"/>
      <c r="L767" s="445"/>
      <c r="M767" s="445"/>
      <c r="N767" s="445"/>
      <c r="O767" s="445"/>
      <c r="P767" s="445"/>
      <c r="Q767" s="445"/>
      <c r="R767" s="445"/>
      <c r="S767" s="445"/>
      <c r="T767" s="445"/>
      <c r="U767" s="445"/>
      <c r="V767" s="445"/>
      <c r="W767" s="445"/>
      <c r="X767" s="445"/>
      <c r="Y767" s="445"/>
      <c r="Z767" s="445"/>
    </row>
    <row r="768" spans="1:26" ht="15.75" x14ac:dyDescent="0.25">
      <c r="A768" s="445"/>
      <c r="B768" s="445"/>
      <c r="C768" s="445"/>
      <c r="D768" s="445"/>
      <c r="E768" s="445"/>
      <c r="F768" s="445"/>
      <c r="G768" s="445"/>
      <c r="H768" s="445"/>
      <c r="I768" s="445"/>
      <c r="J768" s="445"/>
      <c r="K768" s="445"/>
      <c r="L768" s="445"/>
      <c r="M768" s="445"/>
      <c r="N768" s="445"/>
      <c r="O768" s="445"/>
      <c r="P768" s="445"/>
      <c r="Q768" s="445"/>
      <c r="R768" s="445"/>
      <c r="S768" s="445"/>
      <c r="T768" s="445"/>
      <c r="U768" s="445"/>
      <c r="V768" s="445"/>
      <c r="W768" s="445"/>
      <c r="X768" s="445"/>
      <c r="Y768" s="445"/>
      <c r="Z768" s="445"/>
    </row>
    <row r="769" spans="1:26" ht="15.75" x14ac:dyDescent="0.25">
      <c r="A769" s="445"/>
      <c r="B769" s="445"/>
      <c r="C769" s="445"/>
      <c r="D769" s="445"/>
      <c r="E769" s="445"/>
      <c r="F769" s="445"/>
      <c r="G769" s="445"/>
      <c r="H769" s="445"/>
      <c r="I769" s="445"/>
      <c r="J769" s="445"/>
      <c r="K769" s="445"/>
      <c r="L769" s="445"/>
      <c r="M769" s="445"/>
      <c r="N769" s="445"/>
      <c r="O769" s="445"/>
      <c r="P769" s="445"/>
      <c r="Q769" s="445"/>
      <c r="R769" s="445"/>
      <c r="S769" s="445"/>
      <c r="T769" s="445"/>
      <c r="U769" s="445"/>
      <c r="V769" s="445"/>
      <c r="W769" s="445"/>
      <c r="X769" s="445"/>
      <c r="Y769" s="445"/>
      <c r="Z769" s="445"/>
    </row>
    <row r="770" spans="1:26" ht="15.75" x14ac:dyDescent="0.25">
      <c r="A770" s="445"/>
      <c r="B770" s="445"/>
      <c r="C770" s="445"/>
      <c r="D770" s="445"/>
      <c r="E770" s="445"/>
      <c r="F770" s="445"/>
      <c r="G770" s="445"/>
      <c r="H770" s="445"/>
      <c r="I770" s="445"/>
      <c r="J770" s="445"/>
      <c r="K770" s="445"/>
      <c r="L770" s="445"/>
      <c r="M770" s="445"/>
      <c r="N770" s="445"/>
      <c r="O770" s="445"/>
      <c r="P770" s="445"/>
      <c r="Q770" s="445"/>
      <c r="R770" s="445"/>
      <c r="S770" s="445"/>
      <c r="T770" s="445"/>
      <c r="U770" s="445"/>
      <c r="V770" s="445"/>
      <c r="W770" s="445"/>
      <c r="X770" s="445"/>
      <c r="Y770" s="445"/>
      <c r="Z770" s="445"/>
    </row>
    <row r="771" spans="1:26" ht="15.75" x14ac:dyDescent="0.25">
      <c r="A771" s="445"/>
      <c r="B771" s="445"/>
      <c r="C771" s="445"/>
      <c r="D771" s="445"/>
      <c r="E771" s="445"/>
      <c r="F771" s="445"/>
      <c r="G771" s="445"/>
      <c r="H771" s="445"/>
      <c r="I771" s="445"/>
      <c r="J771" s="445"/>
      <c r="K771" s="445"/>
      <c r="L771" s="445"/>
      <c r="M771" s="445"/>
      <c r="N771" s="445"/>
      <c r="O771" s="445"/>
      <c r="P771" s="445"/>
      <c r="Q771" s="445"/>
      <c r="R771" s="445"/>
      <c r="S771" s="445"/>
      <c r="T771" s="445"/>
      <c r="U771" s="445"/>
      <c r="V771" s="445"/>
      <c r="W771" s="445"/>
      <c r="X771" s="445"/>
      <c r="Y771" s="445"/>
      <c r="Z771" s="445"/>
    </row>
    <row r="772" spans="1:26" ht="15.75" x14ac:dyDescent="0.25">
      <c r="A772" s="445"/>
      <c r="B772" s="445"/>
      <c r="C772" s="445"/>
      <c r="D772" s="445"/>
      <c r="E772" s="445"/>
      <c r="F772" s="445"/>
      <c r="G772" s="445"/>
      <c r="H772" s="445"/>
      <c r="I772" s="445"/>
      <c r="J772" s="445"/>
      <c r="K772" s="445"/>
      <c r="L772" s="445"/>
      <c r="M772" s="445"/>
      <c r="N772" s="445"/>
      <c r="O772" s="445"/>
      <c r="P772" s="445"/>
      <c r="Q772" s="445"/>
      <c r="R772" s="445"/>
      <c r="S772" s="445"/>
      <c r="T772" s="445"/>
      <c r="U772" s="445"/>
      <c r="V772" s="445"/>
      <c r="W772" s="445"/>
      <c r="X772" s="445"/>
      <c r="Y772" s="445"/>
      <c r="Z772" s="445"/>
    </row>
    <row r="773" spans="1:26" ht="15.75" x14ac:dyDescent="0.25">
      <c r="A773" s="445"/>
      <c r="B773" s="445"/>
      <c r="C773" s="445"/>
      <c r="D773" s="445"/>
      <c r="E773" s="445"/>
      <c r="F773" s="445"/>
      <c r="G773" s="445"/>
      <c r="H773" s="445"/>
      <c r="I773" s="445"/>
      <c r="J773" s="445"/>
      <c r="K773" s="445"/>
      <c r="L773" s="445"/>
      <c r="M773" s="445"/>
      <c r="N773" s="445"/>
      <c r="O773" s="445"/>
      <c r="P773" s="445"/>
      <c r="Q773" s="445"/>
      <c r="R773" s="445"/>
      <c r="S773" s="445"/>
      <c r="T773" s="445"/>
      <c r="U773" s="445"/>
      <c r="V773" s="445"/>
      <c r="W773" s="445"/>
      <c r="X773" s="445"/>
      <c r="Y773" s="445"/>
      <c r="Z773" s="445"/>
    </row>
    <row r="774" spans="1:26" ht="15.75" x14ac:dyDescent="0.25">
      <c r="A774" s="445"/>
      <c r="B774" s="445"/>
      <c r="C774" s="445"/>
      <c r="D774" s="445"/>
      <c r="E774" s="445"/>
      <c r="F774" s="445"/>
      <c r="G774" s="445"/>
      <c r="H774" s="445"/>
      <c r="I774" s="445"/>
      <c r="J774" s="445"/>
      <c r="K774" s="445"/>
      <c r="L774" s="445"/>
      <c r="M774" s="445"/>
      <c r="N774" s="445"/>
      <c r="O774" s="445"/>
      <c r="P774" s="445"/>
      <c r="Q774" s="445"/>
      <c r="R774" s="445"/>
      <c r="S774" s="445"/>
      <c r="T774" s="445"/>
      <c r="U774" s="445"/>
      <c r="V774" s="445"/>
      <c r="W774" s="445"/>
      <c r="X774" s="445"/>
      <c r="Y774" s="445"/>
      <c r="Z774" s="445"/>
    </row>
    <row r="775" spans="1:26" ht="15.75" x14ac:dyDescent="0.25">
      <c r="A775" s="445"/>
      <c r="B775" s="445"/>
      <c r="C775" s="445"/>
      <c r="D775" s="445"/>
      <c r="E775" s="445"/>
      <c r="F775" s="445"/>
      <c r="G775" s="445"/>
      <c r="H775" s="445"/>
      <c r="I775" s="445"/>
      <c r="J775" s="445"/>
      <c r="K775" s="445"/>
      <c r="L775" s="445"/>
      <c r="M775" s="445"/>
      <c r="N775" s="445"/>
      <c r="O775" s="445"/>
      <c r="P775" s="445"/>
      <c r="Q775" s="445"/>
      <c r="R775" s="445"/>
      <c r="S775" s="445"/>
      <c r="T775" s="445"/>
      <c r="U775" s="445"/>
      <c r="V775" s="445"/>
      <c r="W775" s="445"/>
      <c r="X775" s="445"/>
      <c r="Y775" s="445"/>
      <c r="Z775" s="445"/>
    </row>
    <row r="776" spans="1:26" ht="15.75" x14ac:dyDescent="0.25">
      <c r="A776" s="445"/>
      <c r="B776" s="445"/>
      <c r="C776" s="445"/>
      <c r="D776" s="445"/>
      <c r="E776" s="445"/>
      <c r="F776" s="445"/>
      <c r="G776" s="445"/>
      <c r="H776" s="445"/>
      <c r="I776" s="445"/>
      <c r="J776" s="445"/>
      <c r="K776" s="445"/>
      <c r="L776" s="445"/>
      <c r="M776" s="445"/>
      <c r="N776" s="445"/>
      <c r="O776" s="445"/>
      <c r="P776" s="445"/>
      <c r="Q776" s="445"/>
      <c r="R776" s="445"/>
      <c r="S776" s="445"/>
      <c r="T776" s="445"/>
      <c r="U776" s="445"/>
      <c r="V776" s="445"/>
      <c r="W776" s="445"/>
      <c r="X776" s="445"/>
      <c r="Y776" s="445"/>
      <c r="Z776" s="445"/>
    </row>
    <row r="777" spans="1:26" ht="15.75" x14ac:dyDescent="0.25">
      <c r="A777" s="445"/>
      <c r="B777" s="445"/>
      <c r="C777" s="445"/>
      <c r="D777" s="445"/>
      <c r="E777" s="445"/>
      <c r="F777" s="445"/>
      <c r="G777" s="445"/>
      <c r="H777" s="445"/>
      <c r="I777" s="445"/>
      <c r="J777" s="445"/>
      <c r="K777" s="445"/>
      <c r="L777" s="445"/>
      <c r="M777" s="445"/>
      <c r="N777" s="445"/>
      <c r="O777" s="445"/>
      <c r="P777" s="445"/>
      <c r="Q777" s="445"/>
      <c r="R777" s="445"/>
      <c r="S777" s="445"/>
      <c r="T777" s="445"/>
      <c r="U777" s="445"/>
      <c r="V777" s="445"/>
      <c r="W777" s="445"/>
      <c r="X777" s="445"/>
      <c r="Y777" s="445"/>
      <c r="Z777" s="445"/>
    </row>
    <row r="778" spans="1:26" ht="15.75" x14ac:dyDescent="0.25">
      <c r="A778" s="445"/>
      <c r="B778" s="445"/>
      <c r="C778" s="445"/>
      <c r="D778" s="445"/>
      <c r="E778" s="445"/>
      <c r="F778" s="445"/>
      <c r="G778" s="445"/>
      <c r="H778" s="445"/>
      <c r="I778" s="445"/>
      <c r="J778" s="445"/>
      <c r="K778" s="445"/>
      <c r="L778" s="445"/>
      <c r="M778" s="445"/>
      <c r="N778" s="445"/>
      <c r="O778" s="445"/>
      <c r="P778" s="445"/>
      <c r="Q778" s="445"/>
      <c r="R778" s="445"/>
      <c r="S778" s="445"/>
      <c r="T778" s="445"/>
      <c r="U778" s="445"/>
      <c r="V778" s="445"/>
      <c r="W778" s="445"/>
      <c r="X778" s="445"/>
      <c r="Y778" s="445"/>
      <c r="Z778" s="445"/>
    </row>
    <row r="779" spans="1:26" ht="15.75" x14ac:dyDescent="0.25">
      <c r="A779" s="445"/>
      <c r="B779" s="445"/>
      <c r="C779" s="445"/>
      <c r="D779" s="445"/>
      <c r="E779" s="445"/>
      <c r="F779" s="445"/>
      <c r="G779" s="445"/>
      <c r="H779" s="445"/>
      <c r="I779" s="445"/>
      <c r="J779" s="445"/>
      <c r="K779" s="445"/>
      <c r="L779" s="445"/>
      <c r="M779" s="445"/>
      <c r="N779" s="445"/>
      <c r="O779" s="445"/>
      <c r="P779" s="445"/>
      <c r="Q779" s="445"/>
      <c r="R779" s="445"/>
      <c r="S779" s="445"/>
      <c r="T779" s="445"/>
      <c r="U779" s="445"/>
      <c r="V779" s="445"/>
      <c r="W779" s="445"/>
      <c r="X779" s="445"/>
      <c r="Y779" s="445"/>
      <c r="Z779" s="445"/>
    </row>
    <row r="780" spans="1:26" ht="15.75" x14ac:dyDescent="0.25">
      <c r="A780" s="445"/>
      <c r="B780" s="445"/>
      <c r="C780" s="445"/>
      <c r="D780" s="445"/>
      <c r="E780" s="445"/>
      <c r="F780" s="445"/>
      <c r="G780" s="445"/>
      <c r="H780" s="445"/>
      <c r="I780" s="445"/>
      <c r="J780" s="445"/>
      <c r="K780" s="445"/>
      <c r="L780" s="445"/>
      <c r="M780" s="445"/>
      <c r="N780" s="445"/>
      <c r="O780" s="445"/>
      <c r="P780" s="445"/>
      <c r="Q780" s="445"/>
      <c r="R780" s="445"/>
      <c r="S780" s="445"/>
      <c r="T780" s="445"/>
      <c r="U780" s="445"/>
      <c r="V780" s="445"/>
      <c r="W780" s="445"/>
      <c r="X780" s="445"/>
      <c r="Y780" s="445"/>
      <c r="Z780" s="445"/>
    </row>
    <row r="781" spans="1:26" ht="15.75" x14ac:dyDescent="0.25">
      <c r="A781" s="445"/>
      <c r="B781" s="445"/>
      <c r="C781" s="445"/>
      <c r="D781" s="445"/>
      <c r="E781" s="445"/>
      <c r="F781" s="445"/>
      <c r="G781" s="445"/>
      <c r="H781" s="445"/>
      <c r="I781" s="445"/>
      <c r="J781" s="445"/>
      <c r="K781" s="445"/>
      <c r="L781" s="445"/>
      <c r="M781" s="445"/>
      <c r="N781" s="445"/>
      <c r="O781" s="445"/>
      <c r="P781" s="445"/>
      <c r="Q781" s="445"/>
      <c r="R781" s="445"/>
      <c r="S781" s="445"/>
      <c r="T781" s="445"/>
      <c r="U781" s="445"/>
      <c r="V781" s="445"/>
      <c r="W781" s="445"/>
      <c r="X781" s="445"/>
      <c r="Y781" s="445"/>
      <c r="Z781" s="445"/>
    </row>
    <row r="782" spans="1:26" ht="15.75" x14ac:dyDescent="0.25">
      <c r="A782" s="445"/>
      <c r="B782" s="445"/>
      <c r="C782" s="445"/>
      <c r="D782" s="445"/>
      <c r="E782" s="445"/>
      <c r="F782" s="445"/>
      <c r="G782" s="445"/>
      <c r="H782" s="445"/>
      <c r="I782" s="445"/>
      <c r="J782" s="445"/>
      <c r="K782" s="445"/>
      <c r="L782" s="445"/>
      <c r="M782" s="445"/>
      <c r="N782" s="445"/>
      <c r="O782" s="445"/>
      <c r="P782" s="445"/>
      <c r="Q782" s="445"/>
      <c r="R782" s="445"/>
      <c r="S782" s="445"/>
      <c r="T782" s="445"/>
      <c r="U782" s="445"/>
      <c r="V782" s="445"/>
      <c r="W782" s="445"/>
      <c r="X782" s="445"/>
      <c r="Y782" s="445"/>
      <c r="Z782" s="445"/>
    </row>
    <row r="783" spans="1:26" ht="15.75" x14ac:dyDescent="0.25">
      <c r="A783" s="445"/>
      <c r="B783" s="445"/>
      <c r="C783" s="445"/>
      <c r="D783" s="445"/>
      <c r="E783" s="445"/>
      <c r="F783" s="445"/>
      <c r="G783" s="445"/>
      <c r="H783" s="445"/>
      <c r="I783" s="445"/>
      <c r="J783" s="445"/>
      <c r="K783" s="445"/>
      <c r="L783" s="445"/>
      <c r="M783" s="445"/>
      <c r="N783" s="445"/>
      <c r="O783" s="445"/>
      <c r="P783" s="445"/>
      <c r="Q783" s="445"/>
      <c r="R783" s="445"/>
      <c r="S783" s="445"/>
      <c r="T783" s="445"/>
      <c r="U783" s="445"/>
      <c r="V783" s="445"/>
      <c r="W783" s="445"/>
      <c r="X783" s="445"/>
      <c r="Y783" s="445"/>
      <c r="Z783" s="445"/>
    </row>
    <row r="784" spans="1:26" ht="15.75" x14ac:dyDescent="0.25">
      <c r="A784" s="445"/>
      <c r="B784" s="445"/>
      <c r="C784" s="445"/>
      <c r="D784" s="445"/>
      <c r="E784" s="445"/>
      <c r="F784" s="445"/>
      <c r="G784" s="445"/>
      <c r="H784" s="445"/>
      <c r="I784" s="445"/>
      <c r="J784" s="445"/>
      <c r="K784" s="445"/>
      <c r="L784" s="445"/>
      <c r="M784" s="445"/>
      <c r="N784" s="445"/>
      <c r="O784" s="445"/>
      <c r="P784" s="445"/>
      <c r="Q784" s="445"/>
      <c r="R784" s="445"/>
      <c r="S784" s="445"/>
      <c r="T784" s="445"/>
      <c r="U784" s="445"/>
      <c r="V784" s="445"/>
      <c r="W784" s="445"/>
      <c r="X784" s="445"/>
      <c r="Y784" s="445"/>
      <c r="Z784" s="445"/>
    </row>
    <row r="785" spans="1:26" ht="15.75" x14ac:dyDescent="0.25">
      <c r="A785" s="445"/>
      <c r="B785" s="445"/>
      <c r="C785" s="445"/>
      <c r="D785" s="445"/>
      <c r="E785" s="445"/>
      <c r="F785" s="445"/>
      <c r="G785" s="445"/>
      <c r="H785" s="445"/>
      <c r="I785" s="445"/>
      <c r="J785" s="445"/>
      <c r="K785" s="445"/>
      <c r="L785" s="445"/>
      <c r="M785" s="445"/>
      <c r="N785" s="445"/>
      <c r="O785" s="445"/>
      <c r="P785" s="445"/>
      <c r="Q785" s="445"/>
      <c r="R785" s="445"/>
      <c r="S785" s="445"/>
      <c r="T785" s="445"/>
      <c r="U785" s="445"/>
      <c r="V785" s="445"/>
      <c r="W785" s="445"/>
      <c r="X785" s="445"/>
      <c r="Y785" s="445"/>
      <c r="Z785" s="445"/>
    </row>
    <row r="786" spans="1:26" ht="15.75" x14ac:dyDescent="0.25">
      <c r="A786" s="445"/>
      <c r="B786" s="445"/>
      <c r="C786" s="445"/>
      <c r="D786" s="445"/>
      <c r="E786" s="445"/>
      <c r="F786" s="445"/>
      <c r="G786" s="445"/>
      <c r="H786" s="445"/>
      <c r="I786" s="445"/>
      <c r="J786" s="445"/>
      <c r="K786" s="445"/>
      <c r="L786" s="445"/>
      <c r="M786" s="445"/>
      <c r="N786" s="445"/>
      <c r="O786" s="445"/>
      <c r="P786" s="445"/>
      <c r="Q786" s="445"/>
      <c r="R786" s="445"/>
      <c r="S786" s="445"/>
      <c r="T786" s="445"/>
      <c r="U786" s="445"/>
      <c r="V786" s="445"/>
      <c r="W786" s="445"/>
      <c r="X786" s="445"/>
      <c r="Y786" s="445"/>
      <c r="Z786" s="445"/>
    </row>
    <row r="787" spans="1:26" ht="15.75" x14ac:dyDescent="0.25">
      <c r="A787" s="445"/>
      <c r="B787" s="445"/>
      <c r="C787" s="445"/>
      <c r="D787" s="445"/>
      <c r="E787" s="445"/>
      <c r="F787" s="445"/>
      <c r="G787" s="445"/>
      <c r="H787" s="445"/>
      <c r="I787" s="445"/>
      <c r="J787" s="445"/>
      <c r="K787" s="445"/>
      <c r="L787" s="445"/>
      <c r="M787" s="445"/>
      <c r="N787" s="445"/>
      <c r="O787" s="445"/>
      <c r="P787" s="445"/>
      <c r="Q787" s="445"/>
      <c r="R787" s="445"/>
      <c r="S787" s="445"/>
      <c r="T787" s="445"/>
      <c r="U787" s="445"/>
      <c r="V787" s="445"/>
      <c r="W787" s="445"/>
      <c r="X787" s="445"/>
      <c r="Y787" s="445"/>
      <c r="Z787" s="445"/>
    </row>
    <row r="788" spans="1:26" ht="15.75" x14ac:dyDescent="0.25">
      <c r="A788" s="445"/>
      <c r="B788" s="445"/>
      <c r="C788" s="445"/>
      <c r="D788" s="445"/>
      <c r="E788" s="445"/>
      <c r="F788" s="445"/>
      <c r="G788" s="445"/>
      <c r="H788" s="445"/>
      <c r="I788" s="445"/>
      <c r="J788" s="445"/>
      <c r="K788" s="445"/>
      <c r="L788" s="445"/>
      <c r="M788" s="445"/>
      <c r="N788" s="445"/>
      <c r="O788" s="445"/>
      <c r="P788" s="445"/>
      <c r="Q788" s="445"/>
      <c r="R788" s="445"/>
      <c r="S788" s="445"/>
      <c r="T788" s="445"/>
      <c r="U788" s="445"/>
      <c r="V788" s="445"/>
      <c r="W788" s="445"/>
      <c r="X788" s="445"/>
      <c r="Y788" s="445"/>
      <c r="Z788" s="445"/>
    </row>
    <row r="789" spans="1:26" ht="15.75" x14ac:dyDescent="0.25">
      <c r="A789" s="445"/>
      <c r="B789" s="445"/>
      <c r="C789" s="445"/>
      <c r="D789" s="445"/>
      <c r="E789" s="445"/>
      <c r="F789" s="445"/>
      <c r="G789" s="445"/>
      <c r="H789" s="445"/>
      <c r="I789" s="445"/>
      <c r="J789" s="445"/>
      <c r="K789" s="445"/>
      <c r="L789" s="445"/>
      <c r="M789" s="445"/>
      <c r="N789" s="445"/>
      <c r="O789" s="445"/>
      <c r="P789" s="445"/>
      <c r="Q789" s="445"/>
      <c r="R789" s="445"/>
      <c r="S789" s="445"/>
      <c r="T789" s="445"/>
      <c r="U789" s="445"/>
      <c r="V789" s="445"/>
      <c r="W789" s="445"/>
      <c r="X789" s="445"/>
      <c r="Y789" s="445"/>
      <c r="Z789" s="445"/>
    </row>
    <row r="790" spans="1:26" ht="15.75" x14ac:dyDescent="0.25">
      <c r="A790" s="445"/>
      <c r="B790" s="445"/>
      <c r="C790" s="445"/>
      <c r="D790" s="445"/>
      <c r="E790" s="445"/>
      <c r="F790" s="445"/>
      <c r="G790" s="445"/>
      <c r="H790" s="445"/>
      <c r="I790" s="445"/>
      <c r="J790" s="445"/>
      <c r="K790" s="445"/>
      <c r="L790" s="445"/>
      <c r="M790" s="445"/>
      <c r="N790" s="445"/>
      <c r="O790" s="445"/>
      <c r="P790" s="445"/>
      <c r="Q790" s="445"/>
      <c r="R790" s="445"/>
      <c r="S790" s="445"/>
      <c r="T790" s="445"/>
      <c r="U790" s="445"/>
      <c r="V790" s="445"/>
      <c r="W790" s="445"/>
      <c r="X790" s="445"/>
      <c r="Y790" s="445"/>
      <c r="Z790" s="445"/>
    </row>
    <row r="791" spans="1:26" ht="15.75" x14ac:dyDescent="0.25">
      <c r="A791" s="445"/>
      <c r="B791" s="445"/>
      <c r="C791" s="445"/>
      <c r="D791" s="445"/>
      <c r="E791" s="445"/>
      <c r="F791" s="445"/>
      <c r="G791" s="445"/>
      <c r="H791" s="445"/>
      <c r="I791" s="445"/>
      <c r="J791" s="445"/>
      <c r="K791" s="445"/>
      <c r="L791" s="445"/>
      <c r="M791" s="445"/>
      <c r="N791" s="445"/>
      <c r="O791" s="445"/>
      <c r="P791" s="445"/>
      <c r="Q791" s="445"/>
      <c r="R791" s="445"/>
      <c r="S791" s="445"/>
      <c r="T791" s="445"/>
      <c r="U791" s="445"/>
      <c r="V791" s="445"/>
      <c r="W791" s="445"/>
      <c r="X791" s="445"/>
      <c r="Y791" s="445"/>
      <c r="Z791" s="445"/>
    </row>
    <row r="792" spans="1:26" ht="15.75" x14ac:dyDescent="0.25">
      <c r="A792" s="445"/>
      <c r="B792" s="445"/>
      <c r="C792" s="445"/>
      <c r="D792" s="445"/>
      <c r="E792" s="445"/>
      <c r="F792" s="445"/>
      <c r="G792" s="445"/>
      <c r="H792" s="445"/>
      <c r="I792" s="445"/>
      <c r="J792" s="445"/>
      <c r="K792" s="445"/>
      <c r="L792" s="445"/>
      <c r="M792" s="445"/>
      <c r="N792" s="445"/>
      <c r="O792" s="445"/>
      <c r="P792" s="445"/>
      <c r="Q792" s="445"/>
      <c r="R792" s="445"/>
      <c r="S792" s="445"/>
      <c r="T792" s="445"/>
      <c r="U792" s="445"/>
      <c r="V792" s="445"/>
      <c r="W792" s="445"/>
      <c r="X792" s="445"/>
      <c r="Y792" s="445"/>
      <c r="Z792" s="445"/>
    </row>
    <row r="793" spans="1:26" ht="15.75" x14ac:dyDescent="0.25">
      <c r="A793" s="445"/>
      <c r="B793" s="445"/>
      <c r="C793" s="445"/>
      <c r="D793" s="445"/>
      <c r="E793" s="445"/>
      <c r="F793" s="445"/>
      <c r="G793" s="445"/>
      <c r="H793" s="445"/>
      <c r="I793" s="445"/>
      <c r="J793" s="445"/>
      <c r="K793" s="445"/>
      <c r="L793" s="445"/>
      <c r="M793" s="445"/>
      <c r="N793" s="445"/>
      <c r="O793" s="445"/>
      <c r="P793" s="445"/>
      <c r="Q793" s="445"/>
      <c r="R793" s="445"/>
      <c r="S793" s="445"/>
      <c r="T793" s="445"/>
      <c r="U793" s="445"/>
      <c r="V793" s="445"/>
      <c r="W793" s="445"/>
      <c r="X793" s="445"/>
      <c r="Y793" s="445"/>
      <c r="Z793" s="445"/>
    </row>
    <row r="794" spans="1:26" ht="15.75" x14ac:dyDescent="0.25">
      <c r="A794" s="445"/>
      <c r="B794" s="445"/>
      <c r="C794" s="445"/>
      <c r="D794" s="445"/>
      <c r="E794" s="445"/>
      <c r="F794" s="445"/>
      <c r="G794" s="445"/>
      <c r="H794" s="445"/>
      <c r="I794" s="445"/>
      <c r="J794" s="445"/>
      <c r="K794" s="445"/>
      <c r="L794" s="445"/>
      <c r="M794" s="445"/>
      <c r="N794" s="445"/>
      <c r="O794" s="445"/>
      <c r="P794" s="445"/>
      <c r="Q794" s="445"/>
      <c r="R794" s="445"/>
      <c r="S794" s="445"/>
      <c r="T794" s="445"/>
      <c r="U794" s="445"/>
      <c r="V794" s="445"/>
      <c r="W794" s="445"/>
      <c r="X794" s="445"/>
      <c r="Y794" s="445"/>
      <c r="Z794" s="445"/>
    </row>
    <row r="795" spans="1:26" ht="15.75" x14ac:dyDescent="0.25">
      <c r="A795" s="445"/>
      <c r="B795" s="445"/>
      <c r="C795" s="445"/>
      <c r="D795" s="445"/>
      <c r="E795" s="445"/>
      <c r="F795" s="445"/>
      <c r="G795" s="445"/>
      <c r="H795" s="445"/>
      <c r="I795" s="445"/>
      <c r="J795" s="445"/>
      <c r="K795" s="445"/>
      <c r="L795" s="445"/>
      <c r="M795" s="445"/>
      <c r="N795" s="445"/>
      <c r="O795" s="445"/>
      <c r="P795" s="445"/>
      <c r="Q795" s="445"/>
      <c r="R795" s="445"/>
      <c r="S795" s="445"/>
      <c r="T795" s="445"/>
      <c r="U795" s="445"/>
      <c r="V795" s="445"/>
      <c r="W795" s="445"/>
      <c r="X795" s="445"/>
      <c r="Y795" s="445"/>
      <c r="Z795" s="445"/>
    </row>
    <row r="796" spans="1:26" ht="15.75" x14ac:dyDescent="0.25">
      <c r="A796" s="445"/>
      <c r="B796" s="445"/>
      <c r="C796" s="445"/>
      <c r="D796" s="445"/>
      <c r="E796" s="445"/>
      <c r="F796" s="445"/>
      <c r="G796" s="445"/>
      <c r="H796" s="445"/>
      <c r="I796" s="445"/>
      <c r="J796" s="445"/>
      <c r="K796" s="445"/>
      <c r="L796" s="445"/>
      <c r="M796" s="445"/>
      <c r="N796" s="445"/>
      <c r="O796" s="445"/>
      <c r="P796" s="445"/>
      <c r="Q796" s="445"/>
      <c r="R796" s="445"/>
      <c r="S796" s="445"/>
      <c r="T796" s="445"/>
      <c r="U796" s="445"/>
      <c r="V796" s="445"/>
      <c r="W796" s="445"/>
      <c r="X796" s="445"/>
      <c r="Y796" s="445"/>
      <c r="Z796" s="445"/>
    </row>
    <row r="797" spans="1:26" ht="15.75" x14ac:dyDescent="0.25">
      <c r="A797" s="445"/>
      <c r="B797" s="445"/>
      <c r="C797" s="445"/>
      <c r="D797" s="445"/>
      <c r="E797" s="445"/>
      <c r="F797" s="445"/>
      <c r="G797" s="445"/>
      <c r="H797" s="445"/>
      <c r="I797" s="445"/>
      <c r="J797" s="445"/>
      <c r="K797" s="445"/>
      <c r="L797" s="445"/>
      <c r="M797" s="445"/>
      <c r="N797" s="445"/>
      <c r="O797" s="445"/>
      <c r="P797" s="445"/>
      <c r="Q797" s="445"/>
      <c r="R797" s="445"/>
      <c r="S797" s="445"/>
      <c r="T797" s="445"/>
      <c r="U797" s="445"/>
      <c r="V797" s="445"/>
      <c r="W797" s="445"/>
      <c r="X797" s="445"/>
      <c r="Y797" s="445"/>
      <c r="Z797" s="445"/>
    </row>
    <row r="798" spans="1:26" ht="15.75" x14ac:dyDescent="0.25">
      <c r="A798" s="445"/>
      <c r="B798" s="445"/>
      <c r="C798" s="445"/>
      <c r="D798" s="445"/>
      <c r="E798" s="445"/>
      <c r="F798" s="445"/>
      <c r="G798" s="445"/>
      <c r="H798" s="445"/>
      <c r="I798" s="445"/>
      <c r="J798" s="445"/>
      <c r="K798" s="445"/>
      <c r="L798" s="445"/>
      <c r="M798" s="445"/>
      <c r="N798" s="445"/>
      <c r="O798" s="445"/>
      <c r="P798" s="445"/>
      <c r="Q798" s="445"/>
      <c r="R798" s="445"/>
      <c r="S798" s="445"/>
      <c r="T798" s="445"/>
      <c r="U798" s="445"/>
      <c r="V798" s="445"/>
      <c r="W798" s="445"/>
      <c r="X798" s="445"/>
      <c r="Y798" s="445"/>
      <c r="Z798" s="445"/>
    </row>
    <row r="799" spans="1:26" ht="15.75" x14ac:dyDescent="0.25">
      <c r="A799" s="445"/>
      <c r="B799" s="445"/>
      <c r="C799" s="445"/>
      <c r="D799" s="445"/>
      <c r="E799" s="445"/>
      <c r="F799" s="445"/>
      <c r="G799" s="445"/>
      <c r="H799" s="445"/>
      <c r="I799" s="445"/>
      <c r="J799" s="445"/>
      <c r="K799" s="445"/>
      <c r="L799" s="445"/>
      <c r="M799" s="445"/>
      <c r="N799" s="445"/>
      <c r="O799" s="445"/>
      <c r="P799" s="445"/>
      <c r="Q799" s="445"/>
      <c r="R799" s="445"/>
      <c r="S799" s="445"/>
      <c r="T799" s="445"/>
      <c r="U799" s="445"/>
      <c r="V799" s="445"/>
      <c r="W799" s="445"/>
      <c r="X799" s="445"/>
      <c r="Y799" s="445"/>
      <c r="Z799" s="445"/>
    </row>
    <row r="800" spans="1:26" ht="15.75" x14ac:dyDescent="0.25">
      <c r="A800" s="445"/>
      <c r="B800" s="445"/>
      <c r="C800" s="445"/>
      <c r="D800" s="445"/>
      <c r="E800" s="445"/>
      <c r="F800" s="445"/>
      <c r="G800" s="445"/>
      <c r="H800" s="445"/>
      <c r="I800" s="445"/>
      <c r="J800" s="445"/>
      <c r="K800" s="445"/>
      <c r="L800" s="445"/>
      <c r="M800" s="445"/>
      <c r="N800" s="445"/>
      <c r="O800" s="445"/>
      <c r="P800" s="445"/>
      <c r="Q800" s="445"/>
      <c r="R800" s="445"/>
      <c r="S800" s="445"/>
      <c r="T800" s="445"/>
      <c r="U800" s="445"/>
      <c r="V800" s="445"/>
      <c r="W800" s="445"/>
      <c r="X800" s="445"/>
      <c r="Y800" s="445"/>
      <c r="Z800" s="445"/>
    </row>
    <row r="801" spans="1:26" ht="15.75" x14ac:dyDescent="0.25">
      <c r="A801" s="445"/>
      <c r="B801" s="445"/>
      <c r="C801" s="445"/>
      <c r="D801" s="445"/>
      <c r="E801" s="445"/>
      <c r="F801" s="445"/>
      <c r="G801" s="445"/>
      <c r="H801" s="445"/>
      <c r="I801" s="445"/>
      <c r="J801" s="445"/>
      <c r="K801" s="445"/>
      <c r="L801" s="445"/>
      <c r="M801" s="445"/>
      <c r="N801" s="445"/>
      <c r="O801" s="445"/>
      <c r="P801" s="445"/>
      <c r="Q801" s="445"/>
      <c r="R801" s="445"/>
      <c r="S801" s="445"/>
      <c r="T801" s="445"/>
      <c r="U801" s="445"/>
      <c r="V801" s="445"/>
      <c r="W801" s="445"/>
      <c r="X801" s="445"/>
      <c r="Y801" s="445"/>
      <c r="Z801" s="445"/>
    </row>
    <row r="802" spans="1:26" ht="15.75" x14ac:dyDescent="0.25">
      <c r="A802" s="445"/>
      <c r="B802" s="445"/>
      <c r="C802" s="445"/>
      <c r="D802" s="445"/>
      <c r="E802" s="445"/>
      <c r="F802" s="445"/>
      <c r="G802" s="445"/>
      <c r="H802" s="445"/>
      <c r="I802" s="445"/>
      <c r="J802" s="445"/>
      <c r="K802" s="445"/>
      <c r="L802" s="445"/>
      <c r="M802" s="445"/>
      <c r="N802" s="445"/>
      <c r="O802" s="445"/>
      <c r="P802" s="445"/>
      <c r="Q802" s="445"/>
      <c r="R802" s="445"/>
      <c r="S802" s="445"/>
      <c r="T802" s="445"/>
      <c r="U802" s="445"/>
      <c r="V802" s="445"/>
      <c r="W802" s="445"/>
      <c r="X802" s="445"/>
      <c r="Y802" s="445"/>
      <c r="Z802" s="445"/>
    </row>
    <row r="803" spans="1:26" ht="15.75" x14ac:dyDescent="0.25">
      <c r="A803" s="445"/>
      <c r="B803" s="445"/>
      <c r="C803" s="445"/>
      <c r="D803" s="445"/>
      <c r="E803" s="445"/>
      <c r="F803" s="445"/>
      <c r="G803" s="445"/>
      <c r="H803" s="445"/>
      <c r="I803" s="445"/>
      <c r="J803" s="445"/>
      <c r="K803" s="445"/>
      <c r="L803" s="445"/>
      <c r="M803" s="445"/>
      <c r="N803" s="445"/>
      <c r="O803" s="445"/>
      <c r="P803" s="445"/>
      <c r="Q803" s="445"/>
      <c r="R803" s="445"/>
      <c r="S803" s="445"/>
      <c r="T803" s="445"/>
      <c r="U803" s="445"/>
      <c r="V803" s="445"/>
      <c r="W803" s="445"/>
      <c r="X803" s="445"/>
      <c r="Y803" s="445"/>
      <c r="Z803" s="445"/>
    </row>
    <row r="804" spans="1:26" ht="15.75" x14ac:dyDescent="0.25">
      <c r="A804" s="445"/>
      <c r="B804" s="445"/>
      <c r="C804" s="445"/>
      <c r="D804" s="445"/>
      <c r="E804" s="445"/>
      <c r="F804" s="445"/>
      <c r="G804" s="445"/>
      <c r="H804" s="445"/>
      <c r="I804" s="445"/>
      <c r="J804" s="445"/>
      <c r="K804" s="445"/>
      <c r="L804" s="445"/>
      <c r="M804" s="445"/>
      <c r="N804" s="445"/>
      <c r="O804" s="445"/>
      <c r="P804" s="445"/>
      <c r="Q804" s="445"/>
      <c r="R804" s="445"/>
      <c r="S804" s="445"/>
      <c r="T804" s="445"/>
      <c r="U804" s="445"/>
      <c r="V804" s="445"/>
      <c r="W804" s="445"/>
      <c r="X804" s="445"/>
      <c r="Y804" s="445"/>
      <c r="Z804" s="445"/>
    </row>
    <row r="805" spans="1:26" ht="15.75" x14ac:dyDescent="0.25">
      <c r="A805" s="445"/>
      <c r="B805" s="445"/>
      <c r="C805" s="445"/>
      <c r="D805" s="445"/>
      <c r="E805" s="445"/>
      <c r="F805" s="445"/>
      <c r="G805" s="445"/>
      <c r="H805" s="445"/>
      <c r="I805" s="445"/>
      <c r="J805" s="445"/>
      <c r="K805" s="445"/>
      <c r="L805" s="445"/>
      <c r="M805" s="445"/>
      <c r="N805" s="445"/>
      <c r="O805" s="445"/>
      <c r="P805" s="445"/>
      <c r="Q805" s="445"/>
      <c r="R805" s="445"/>
      <c r="S805" s="445"/>
      <c r="T805" s="445"/>
      <c r="U805" s="445"/>
      <c r="V805" s="445"/>
      <c r="W805" s="445"/>
      <c r="X805" s="445"/>
      <c r="Y805" s="445"/>
      <c r="Z805" s="445"/>
    </row>
    <row r="806" spans="1:26" ht="15.75" x14ac:dyDescent="0.25">
      <c r="A806" s="445"/>
      <c r="B806" s="445"/>
      <c r="C806" s="445"/>
      <c r="D806" s="445"/>
      <c r="E806" s="445"/>
      <c r="F806" s="445"/>
      <c r="G806" s="445"/>
      <c r="H806" s="445"/>
      <c r="I806" s="445"/>
      <c r="J806" s="445"/>
      <c r="K806" s="445"/>
      <c r="L806" s="445"/>
      <c r="M806" s="445"/>
      <c r="N806" s="445"/>
      <c r="O806" s="445"/>
      <c r="P806" s="445"/>
      <c r="Q806" s="445"/>
      <c r="R806" s="445"/>
      <c r="S806" s="445"/>
      <c r="T806" s="445"/>
      <c r="U806" s="445"/>
      <c r="V806" s="445"/>
      <c r="W806" s="445"/>
      <c r="X806" s="445"/>
      <c r="Y806" s="445"/>
      <c r="Z806" s="445"/>
    </row>
    <row r="807" spans="1:26" ht="15.75" x14ac:dyDescent="0.25">
      <c r="A807" s="445"/>
      <c r="B807" s="445"/>
      <c r="C807" s="445"/>
      <c r="D807" s="445"/>
      <c r="E807" s="445"/>
      <c r="F807" s="445"/>
      <c r="G807" s="445"/>
      <c r="H807" s="445"/>
      <c r="I807" s="445"/>
      <c r="J807" s="445"/>
      <c r="K807" s="445"/>
      <c r="L807" s="445"/>
      <c r="M807" s="445"/>
      <c r="N807" s="445"/>
      <c r="O807" s="445"/>
      <c r="P807" s="445"/>
      <c r="Q807" s="445"/>
      <c r="R807" s="445"/>
      <c r="S807" s="445"/>
      <c r="T807" s="445"/>
      <c r="U807" s="445"/>
      <c r="V807" s="445"/>
      <c r="W807" s="445"/>
      <c r="X807" s="445"/>
      <c r="Y807" s="445"/>
      <c r="Z807" s="445"/>
    </row>
    <row r="808" spans="1:26" ht="15.75" x14ac:dyDescent="0.25">
      <c r="A808" s="445"/>
      <c r="B808" s="445"/>
      <c r="C808" s="445"/>
      <c r="D808" s="445"/>
      <c r="E808" s="445"/>
      <c r="F808" s="445"/>
      <c r="G808" s="445"/>
      <c r="H808" s="445"/>
      <c r="I808" s="445"/>
      <c r="J808" s="445"/>
      <c r="K808" s="445"/>
      <c r="L808" s="445"/>
      <c r="M808" s="445"/>
      <c r="N808" s="445"/>
      <c r="O808" s="445"/>
      <c r="P808" s="445"/>
      <c r="Q808" s="445"/>
      <c r="R808" s="445"/>
      <c r="S808" s="445"/>
      <c r="T808" s="445"/>
      <c r="U808" s="445"/>
      <c r="V808" s="445"/>
      <c r="W808" s="445"/>
      <c r="X808" s="445"/>
      <c r="Y808" s="445"/>
      <c r="Z808" s="445"/>
    </row>
    <row r="809" spans="1:26" ht="15.75" x14ac:dyDescent="0.25">
      <c r="A809" s="445"/>
      <c r="B809" s="445"/>
      <c r="C809" s="445"/>
      <c r="D809" s="445"/>
      <c r="E809" s="445"/>
      <c r="F809" s="445"/>
      <c r="G809" s="445"/>
      <c r="H809" s="445"/>
      <c r="I809" s="445"/>
      <c r="J809" s="445"/>
      <c r="K809" s="445"/>
      <c r="L809" s="445"/>
      <c r="M809" s="445"/>
      <c r="N809" s="445"/>
      <c r="O809" s="445"/>
      <c r="P809" s="445"/>
      <c r="Q809" s="445"/>
      <c r="R809" s="445"/>
      <c r="S809" s="445"/>
      <c r="T809" s="445"/>
      <c r="U809" s="445"/>
      <c r="V809" s="445"/>
      <c r="W809" s="445"/>
      <c r="X809" s="445"/>
      <c r="Y809" s="445"/>
      <c r="Z809" s="445"/>
    </row>
    <row r="810" spans="1:26" ht="15.75" x14ac:dyDescent="0.25">
      <c r="A810" s="445"/>
      <c r="B810" s="445"/>
      <c r="C810" s="445"/>
      <c r="D810" s="445"/>
      <c r="E810" s="445"/>
      <c r="F810" s="445"/>
      <c r="G810" s="445"/>
      <c r="H810" s="445"/>
      <c r="I810" s="445"/>
      <c r="J810" s="445"/>
      <c r="K810" s="445"/>
      <c r="L810" s="445"/>
      <c r="M810" s="445"/>
      <c r="N810" s="445"/>
      <c r="O810" s="445"/>
      <c r="P810" s="445"/>
      <c r="Q810" s="445"/>
      <c r="R810" s="445"/>
      <c r="S810" s="445"/>
      <c r="T810" s="445"/>
      <c r="U810" s="445"/>
      <c r="V810" s="445"/>
      <c r="W810" s="445"/>
      <c r="X810" s="445"/>
      <c r="Y810" s="445"/>
      <c r="Z810" s="445"/>
    </row>
    <row r="811" spans="1:26" ht="15.75" x14ac:dyDescent="0.25">
      <c r="A811" s="445"/>
      <c r="B811" s="445"/>
      <c r="C811" s="445"/>
      <c r="D811" s="445"/>
      <c r="E811" s="445"/>
      <c r="F811" s="445"/>
      <c r="G811" s="445"/>
      <c r="H811" s="445"/>
      <c r="I811" s="445"/>
      <c r="J811" s="445"/>
      <c r="K811" s="445"/>
      <c r="L811" s="445"/>
      <c r="M811" s="445"/>
      <c r="N811" s="445"/>
      <c r="O811" s="445"/>
      <c r="P811" s="445"/>
      <c r="Q811" s="445"/>
      <c r="R811" s="445"/>
      <c r="S811" s="445"/>
      <c r="T811" s="445"/>
      <c r="U811" s="445"/>
      <c r="V811" s="445"/>
      <c r="W811" s="445"/>
      <c r="X811" s="445"/>
      <c r="Y811" s="445"/>
      <c r="Z811" s="445"/>
    </row>
    <row r="812" spans="1:26" ht="15.75" x14ac:dyDescent="0.25">
      <c r="A812" s="445"/>
      <c r="B812" s="445"/>
      <c r="C812" s="445"/>
      <c r="D812" s="445"/>
      <c r="E812" s="445"/>
      <c r="F812" s="445"/>
      <c r="G812" s="445"/>
      <c r="H812" s="445"/>
      <c r="I812" s="445"/>
      <c r="J812" s="445"/>
      <c r="K812" s="445"/>
      <c r="L812" s="445"/>
      <c r="M812" s="445"/>
      <c r="N812" s="445"/>
      <c r="O812" s="445"/>
      <c r="P812" s="445"/>
      <c r="Q812" s="445"/>
      <c r="R812" s="445"/>
      <c r="S812" s="445"/>
      <c r="T812" s="445"/>
      <c r="U812" s="445"/>
      <c r="V812" s="445"/>
      <c r="W812" s="445"/>
      <c r="X812" s="445"/>
      <c r="Y812" s="445"/>
      <c r="Z812" s="445"/>
    </row>
    <row r="813" spans="1:26" ht="15.75" x14ac:dyDescent="0.25">
      <c r="A813" s="445"/>
      <c r="B813" s="445"/>
      <c r="C813" s="445"/>
      <c r="D813" s="445"/>
      <c r="E813" s="445"/>
      <c r="F813" s="445"/>
      <c r="G813" s="445"/>
      <c r="H813" s="445"/>
      <c r="I813" s="445"/>
      <c r="J813" s="445"/>
      <c r="K813" s="445"/>
      <c r="L813" s="445"/>
      <c r="M813" s="445"/>
      <c r="N813" s="445"/>
      <c r="O813" s="445"/>
      <c r="P813" s="445"/>
      <c r="Q813" s="445"/>
      <c r="R813" s="445"/>
      <c r="S813" s="445"/>
      <c r="T813" s="445"/>
      <c r="U813" s="445"/>
      <c r="V813" s="445"/>
      <c r="W813" s="445"/>
      <c r="X813" s="445"/>
      <c r="Y813" s="445"/>
      <c r="Z813" s="445"/>
    </row>
    <row r="814" spans="1:26" ht="15.75" x14ac:dyDescent="0.25">
      <c r="A814" s="445"/>
      <c r="B814" s="445"/>
      <c r="C814" s="445"/>
      <c r="D814" s="445"/>
      <c r="E814" s="445"/>
      <c r="F814" s="445"/>
      <c r="G814" s="445"/>
      <c r="H814" s="445"/>
      <c r="I814" s="445"/>
      <c r="J814" s="445"/>
      <c r="K814" s="445"/>
      <c r="L814" s="445"/>
      <c r="M814" s="445"/>
      <c r="N814" s="445"/>
      <c r="O814" s="445"/>
      <c r="P814" s="445"/>
      <c r="Q814" s="445"/>
      <c r="R814" s="445"/>
      <c r="S814" s="445"/>
      <c r="T814" s="445"/>
      <c r="U814" s="445"/>
      <c r="V814" s="445"/>
      <c r="W814" s="445"/>
      <c r="X814" s="445"/>
      <c r="Y814" s="445"/>
      <c r="Z814" s="445"/>
    </row>
    <row r="815" spans="1:26" ht="15.75" x14ac:dyDescent="0.25">
      <c r="A815" s="445"/>
      <c r="B815" s="445"/>
      <c r="C815" s="445"/>
      <c r="D815" s="445"/>
      <c r="E815" s="445"/>
      <c r="F815" s="445"/>
      <c r="G815" s="445"/>
      <c r="H815" s="445"/>
      <c r="I815" s="445"/>
      <c r="J815" s="445"/>
      <c r="K815" s="445"/>
      <c r="L815" s="445"/>
      <c r="M815" s="445"/>
      <c r="N815" s="445"/>
      <c r="O815" s="445"/>
      <c r="P815" s="445"/>
      <c r="Q815" s="445"/>
      <c r="R815" s="445"/>
      <c r="S815" s="445"/>
      <c r="T815" s="445"/>
      <c r="U815" s="445"/>
      <c r="V815" s="445"/>
      <c r="W815" s="445"/>
      <c r="X815" s="445"/>
      <c r="Y815" s="445"/>
      <c r="Z815" s="445"/>
    </row>
    <row r="816" spans="1:26" ht="15.75" x14ac:dyDescent="0.25">
      <c r="A816" s="445"/>
      <c r="B816" s="445"/>
      <c r="C816" s="445"/>
      <c r="D816" s="445"/>
      <c r="E816" s="445"/>
      <c r="F816" s="445"/>
      <c r="G816" s="445"/>
      <c r="H816" s="445"/>
      <c r="I816" s="445"/>
      <c r="J816" s="445"/>
      <c r="K816" s="445"/>
      <c r="L816" s="445"/>
      <c r="M816" s="445"/>
      <c r="N816" s="445"/>
      <c r="O816" s="445"/>
      <c r="P816" s="445"/>
      <c r="Q816" s="445"/>
      <c r="R816" s="445"/>
      <c r="S816" s="445"/>
      <c r="T816" s="445"/>
      <c r="U816" s="445"/>
      <c r="V816" s="445"/>
      <c r="W816" s="445"/>
      <c r="X816" s="445"/>
      <c r="Y816" s="445"/>
      <c r="Z816" s="445"/>
    </row>
    <row r="817" spans="1:26" ht="15.75" x14ac:dyDescent="0.25">
      <c r="A817" s="445"/>
      <c r="B817" s="445"/>
      <c r="C817" s="445"/>
      <c r="D817" s="445"/>
      <c r="E817" s="445"/>
      <c r="F817" s="445"/>
      <c r="G817" s="445"/>
      <c r="H817" s="445"/>
      <c r="I817" s="445"/>
      <c r="J817" s="445"/>
      <c r="K817" s="445"/>
      <c r="L817" s="445"/>
      <c r="M817" s="445"/>
      <c r="N817" s="445"/>
      <c r="O817" s="445"/>
      <c r="P817" s="445"/>
      <c r="Q817" s="445"/>
      <c r="R817" s="445"/>
      <c r="S817" s="445"/>
      <c r="T817" s="445"/>
      <c r="U817" s="445"/>
      <c r="V817" s="445"/>
      <c r="W817" s="445"/>
      <c r="X817" s="445"/>
      <c r="Y817" s="445"/>
      <c r="Z817" s="445"/>
    </row>
    <row r="818" spans="1:26" ht="15.75" x14ac:dyDescent="0.25">
      <c r="A818" s="445"/>
      <c r="B818" s="445"/>
      <c r="C818" s="445"/>
      <c r="D818" s="445"/>
      <c r="E818" s="445"/>
      <c r="F818" s="445"/>
      <c r="G818" s="445"/>
      <c r="H818" s="445"/>
      <c r="I818" s="445"/>
      <c r="J818" s="445"/>
      <c r="K818" s="445"/>
      <c r="L818" s="445"/>
      <c r="M818" s="445"/>
      <c r="N818" s="445"/>
      <c r="O818" s="445"/>
      <c r="P818" s="445"/>
      <c r="Q818" s="445"/>
      <c r="R818" s="445"/>
      <c r="S818" s="445"/>
      <c r="T818" s="445"/>
      <c r="U818" s="445"/>
      <c r="V818" s="445"/>
      <c r="W818" s="445"/>
      <c r="X818" s="445"/>
      <c r="Y818" s="445"/>
      <c r="Z818" s="445"/>
    </row>
    <row r="819" spans="1:26" ht="15.75" x14ac:dyDescent="0.25">
      <c r="A819" s="445"/>
      <c r="B819" s="445"/>
      <c r="C819" s="445"/>
      <c r="D819" s="445"/>
      <c r="E819" s="445"/>
      <c r="F819" s="445"/>
      <c r="G819" s="445"/>
      <c r="H819" s="445"/>
      <c r="I819" s="445"/>
      <c r="J819" s="445"/>
      <c r="K819" s="445"/>
      <c r="L819" s="445"/>
      <c r="M819" s="445"/>
      <c r="N819" s="445"/>
      <c r="O819" s="445"/>
      <c r="P819" s="445"/>
      <c r="Q819" s="445"/>
      <c r="R819" s="445"/>
      <c r="S819" s="445"/>
      <c r="T819" s="445"/>
      <c r="U819" s="445"/>
      <c r="V819" s="445"/>
      <c r="W819" s="445"/>
      <c r="X819" s="445"/>
      <c r="Y819" s="445"/>
      <c r="Z819" s="445"/>
    </row>
    <row r="820" spans="1:26" ht="15.75" x14ac:dyDescent="0.25">
      <c r="A820" s="445"/>
      <c r="B820" s="445"/>
      <c r="C820" s="445"/>
      <c r="D820" s="445"/>
      <c r="E820" s="445"/>
      <c r="F820" s="445"/>
      <c r="G820" s="445"/>
      <c r="H820" s="445"/>
      <c r="I820" s="445"/>
      <c r="J820" s="445"/>
      <c r="K820" s="445"/>
      <c r="L820" s="445"/>
      <c r="M820" s="445"/>
      <c r="N820" s="445"/>
      <c r="O820" s="445"/>
      <c r="P820" s="445"/>
      <c r="Q820" s="445"/>
      <c r="R820" s="445"/>
      <c r="S820" s="445"/>
      <c r="T820" s="445"/>
      <c r="U820" s="445"/>
      <c r="V820" s="445"/>
      <c r="W820" s="445"/>
      <c r="X820" s="445"/>
      <c r="Y820" s="445"/>
      <c r="Z820" s="445"/>
    </row>
    <row r="821" spans="1:26" ht="15.75" x14ac:dyDescent="0.25">
      <c r="A821" s="445"/>
      <c r="B821" s="445"/>
      <c r="C821" s="445"/>
      <c r="D821" s="445"/>
      <c r="E821" s="445"/>
      <c r="F821" s="445"/>
      <c r="G821" s="445"/>
      <c r="H821" s="445"/>
      <c r="I821" s="445"/>
      <c r="J821" s="445"/>
      <c r="K821" s="445"/>
      <c r="L821" s="445"/>
      <c r="M821" s="445"/>
      <c r="N821" s="445"/>
      <c r="O821" s="445"/>
      <c r="P821" s="445"/>
      <c r="Q821" s="445"/>
      <c r="R821" s="445"/>
      <c r="S821" s="445"/>
      <c r="T821" s="445"/>
      <c r="U821" s="445"/>
      <c r="V821" s="445"/>
      <c r="W821" s="445"/>
      <c r="X821" s="445"/>
      <c r="Y821" s="445"/>
      <c r="Z821" s="445"/>
    </row>
    <row r="822" spans="1:26" ht="15.75" x14ac:dyDescent="0.25">
      <c r="A822" s="445"/>
      <c r="B822" s="445"/>
      <c r="C822" s="445"/>
      <c r="D822" s="445"/>
      <c r="E822" s="445"/>
      <c r="F822" s="445"/>
      <c r="G822" s="445"/>
      <c r="H822" s="445"/>
      <c r="I822" s="445"/>
      <c r="J822" s="445"/>
      <c r="K822" s="445"/>
      <c r="L822" s="445"/>
      <c r="M822" s="445"/>
      <c r="N822" s="445"/>
      <c r="O822" s="445"/>
      <c r="P822" s="445"/>
      <c r="Q822" s="445"/>
      <c r="R822" s="445"/>
      <c r="S822" s="445"/>
      <c r="T822" s="445"/>
      <c r="U822" s="445"/>
      <c r="V822" s="445"/>
      <c r="W822" s="445"/>
      <c r="X822" s="445"/>
      <c r="Y822" s="445"/>
      <c r="Z822" s="445"/>
    </row>
    <row r="823" spans="1:26" ht="15.75" x14ac:dyDescent="0.25">
      <c r="A823" s="445"/>
      <c r="B823" s="445"/>
      <c r="C823" s="445"/>
      <c r="D823" s="445"/>
      <c r="E823" s="445"/>
      <c r="F823" s="445"/>
      <c r="G823" s="445"/>
      <c r="H823" s="445"/>
      <c r="I823" s="445"/>
      <c r="J823" s="445"/>
      <c r="K823" s="445"/>
      <c r="L823" s="445"/>
      <c r="M823" s="445"/>
      <c r="N823" s="445"/>
      <c r="O823" s="445"/>
      <c r="P823" s="445"/>
      <c r="Q823" s="445"/>
      <c r="R823" s="445"/>
      <c r="S823" s="445"/>
      <c r="T823" s="445"/>
      <c r="U823" s="445"/>
      <c r="V823" s="445"/>
      <c r="W823" s="445"/>
      <c r="X823" s="445"/>
      <c r="Y823" s="445"/>
      <c r="Z823" s="445"/>
    </row>
    <row r="824" spans="1:26" ht="15.75" x14ac:dyDescent="0.25">
      <c r="A824" s="445"/>
      <c r="B824" s="445"/>
      <c r="C824" s="445"/>
      <c r="D824" s="445"/>
      <c r="E824" s="445"/>
      <c r="F824" s="445"/>
      <c r="G824" s="445"/>
      <c r="H824" s="445"/>
      <c r="I824" s="445"/>
      <c r="J824" s="445"/>
      <c r="K824" s="445"/>
      <c r="L824" s="445"/>
      <c r="M824" s="445"/>
      <c r="N824" s="445"/>
      <c r="O824" s="445"/>
      <c r="P824" s="445"/>
      <c r="Q824" s="445"/>
      <c r="R824" s="445"/>
      <c r="S824" s="445"/>
      <c r="T824" s="445"/>
      <c r="U824" s="445"/>
      <c r="V824" s="445"/>
      <c r="W824" s="445"/>
      <c r="X824" s="445"/>
      <c r="Y824" s="445"/>
      <c r="Z824" s="445"/>
    </row>
    <row r="825" spans="1:26" ht="15.75" x14ac:dyDescent="0.25">
      <c r="A825" s="445"/>
      <c r="B825" s="445"/>
      <c r="C825" s="445"/>
      <c r="D825" s="445"/>
      <c r="E825" s="445"/>
      <c r="F825" s="445"/>
      <c r="G825" s="445"/>
      <c r="H825" s="445"/>
      <c r="I825" s="445"/>
      <c r="J825" s="445"/>
      <c r="K825" s="445"/>
      <c r="L825" s="445"/>
      <c r="M825" s="445"/>
      <c r="N825" s="445"/>
      <c r="O825" s="445"/>
      <c r="P825" s="445"/>
      <c r="Q825" s="445"/>
      <c r="R825" s="445"/>
      <c r="S825" s="445"/>
      <c r="T825" s="445"/>
      <c r="U825" s="445"/>
      <c r="V825" s="445"/>
      <c r="W825" s="445"/>
      <c r="X825" s="445"/>
      <c r="Y825" s="445"/>
      <c r="Z825" s="445"/>
    </row>
    <row r="826" spans="1:26" ht="15.75" x14ac:dyDescent="0.25">
      <c r="A826" s="445"/>
      <c r="B826" s="445"/>
      <c r="C826" s="445"/>
      <c r="D826" s="445"/>
      <c r="E826" s="445"/>
      <c r="F826" s="445"/>
      <c r="G826" s="445"/>
      <c r="H826" s="445"/>
      <c r="I826" s="445"/>
      <c r="J826" s="445"/>
      <c r="K826" s="445"/>
      <c r="L826" s="445"/>
      <c r="M826" s="445"/>
      <c r="N826" s="445"/>
      <c r="O826" s="445"/>
      <c r="P826" s="445"/>
      <c r="Q826" s="445"/>
      <c r="R826" s="445"/>
      <c r="S826" s="445"/>
      <c r="T826" s="445"/>
      <c r="U826" s="445"/>
      <c r="V826" s="445"/>
      <c r="W826" s="445"/>
      <c r="X826" s="445"/>
      <c r="Y826" s="445"/>
      <c r="Z826" s="445"/>
    </row>
    <row r="827" spans="1:26" ht="15.75" x14ac:dyDescent="0.25">
      <c r="A827" s="445"/>
      <c r="B827" s="445"/>
      <c r="C827" s="445"/>
      <c r="D827" s="445"/>
      <c r="E827" s="445"/>
      <c r="F827" s="445"/>
      <c r="G827" s="445"/>
      <c r="H827" s="445"/>
      <c r="I827" s="445"/>
      <c r="J827" s="445"/>
      <c r="K827" s="445"/>
      <c r="L827" s="445"/>
      <c r="M827" s="445"/>
      <c r="N827" s="445"/>
      <c r="O827" s="445"/>
      <c r="P827" s="445"/>
      <c r="Q827" s="445"/>
      <c r="R827" s="445"/>
      <c r="S827" s="445"/>
      <c r="T827" s="445"/>
      <c r="U827" s="445"/>
      <c r="V827" s="445"/>
      <c r="W827" s="445"/>
      <c r="X827" s="445"/>
      <c r="Y827" s="445"/>
      <c r="Z827" s="445"/>
    </row>
    <row r="828" spans="1:26" ht="15.75" x14ac:dyDescent="0.25">
      <c r="A828" s="445"/>
      <c r="B828" s="445"/>
      <c r="C828" s="445"/>
      <c r="D828" s="445"/>
      <c r="E828" s="445"/>
      <c r="F828" s="445"/>
      <c r="G828" s="445"/>
      <c r="H828" s="445"/>
      <c r="I828" s="445"/>
      <c r="J828" s="445"/>
      <c r="K828" s="445"/>
      <c r="L828" s="445"/>
      <c r="M828" s="445"/>
      <c r="N828" s="445"/>
      <c r="O828" s="445"/>
      <c r="P828" s="445"/>
      <c r="Q828" s="445"/>
      <c r="R828" s="445"/>
      <c r="S828" s="445"/>
      <c r="T828" s="445"/>
      <c r="U828" s="445"/>
      <c r="V828" s="445"/>
      <c r="W828" s="445"/>
      <c r="X828" s="445"/>
      <c r="Y828" s="445"/>
      <c r="Z828" s="445"/>
    </row>
    <row r="829" spans="1:26" ht="15.75" x14ac:dyDescent="0.25">
      <c r="A829" s="445"/>
      <c r="B829" s="445"/>
      <c r="C829" s="445"/>
      <c r="D829" s="445"/>
      <c r="E829" s="445"/>
      <c r="F829" s="445"/>
      <c r="G829" s="445"/>
      <c r="H829" s="445"/>
      <c r="I829" s="445"/>
      <c r="J829" s="445"/>
      <c r="K829" s="445"/>
      <c r="L829" s="445"/>
      <c r="M829" s="445"/>
      <c r="N829" s="445"/>
      <c r="O829" s="445"/>
      <c r="P829" s="445"/>
      <c r="Q829" s="445"/>
      <c r="R829" s="445"/>
      <c r="S829" s="445"/>
      <c r="T829" s="445"/>
      <c r="U829" s="445"/>
      <c r="V829" s="445"/>
      <c r="W829" s="445"/>
      <c r="X829" s="445"/>
      <c r="Y829" s="445"/>
      <c r="Z829" s="445"/>
    </row>
    <row r="830" spans="1:26" ht="15.75" x14ac:dyDescent="0.25">
      <c r="A830" s="445"/>
      <c r="B830" s="445"/>
      <c r="C830" s="445"/>
      <c r="D830" s="445"/>
      <c r="E830" s="445"/>
      <c r="F830" s="445"/>
      <c r="G830" s="445"/>
      <c r="H830" s="445"/>
      <c r="I830" s="445"/>
      <c r="J830" s="445"/>
      <c r="K830" s="445"/>
      <c r="L830" s="445"/>
      <c r="M830" s="445"/>
      <c r="N830" s="445"/>
      <c r="O830" s="445"/>
      <c r="P830" s="445"/>
      <c r="Q830" s="445"/>
      <c r="R830" s="445"/>
      <c r="S830" s="445"/>
      <c r="T830" s="445"/>
      <c r="U830" s="445"/>
      <c r="V830" s="445"/>
      <c r="W830" s="445"/>
      <c r="X830" s="445"/>
      <c r="Y830" s="445"/>
      <c r="Z830" s="445"/>
    </row>
    <row r="831" spans="1:26" ht="15.75" x14ac:dyDescent="0.25">
      <c r="A831" s="445"/>
      <c r="B831" s="445"/>
      <c r="C831" s="445"/>
      <c r="D831" s="445"/>
      <c r="E831" s="445"/>
      <c r="F831" s="445"/>
      <c r="G831" s="445"/>
      <c r="H831" s="445"/>
      <c r="I831" s="445"/>
      <c r="J831" s="445"/>
      <c r="K831" s="445"/>
      <c r="L831" s="445"/>
      <c r="M831" s="445"/>
      <c r="N831" s="445"/>
      <c r="O831" s="445"/>
      <c r="P831" s="445"/>
      <c r="Q831" s="445"/>
      <c r="R831" s="445"/>
      <c r="S831" s="445"/>
      <c r="T831" s="445"/>
      <c r="U831" s="445"/>
      <c r="V831" s="445"/>
      <c r="W831" s="445"/>
      <c r="X831" s="445"/>
      <c r="Y831" s="445"/>
      <c r="Z831" s="445"/>
    </row>
    <row r="832" spans="1:26" ht="15.75" x14ac:dyDescent="0.25">
      <c r="A832" s="445"/>
      <c r="B832" s="445"/>
      <c r="C832" s="445"/>
      <c r="D832" s="445"/>
      <c r="E832" s="445"/>
      <c r="F832" s="445"/>
      <c r="G832" s="445"/>
      <c r="H832" s="445"/>
      <c r="I832" s="445"/>
      <c r="J832" s="445"/>
      <c r="K832" s="445"/>
      <c r="L832" s="445"/>
      <c r="M832" s="445"/>
      <c r="N832" s="445"/>
      <c r="O832" s="445"/>
      <c r="P832" s="445"/>
      <c r="Q832" s="445"/>
      <c r="R832" s="445"/>
      <c r="S832" s="445"/>
      <c r="T832" s="445"/>
      <c r="U832" s="445"/>
      <c r="V832" s="445"/>
      <c r="W832" s="445"/>
      <c r="X832" s="445"/>
      <c r="Y832" s="445"/>
      <c r="Z832" s="445"/>
    </row>
    <row r="833" spans="1:26" ht="15.75" x14ac:dyDescent="0.25">
      <c r="A833" s="445"/>
      <c r="B833" s="445"/>
      <c r="C833" s="445"/>
      <c r="D833" s="445"/>
      <c r="E833" s="445"/>
      <c r="F833" s="445"/>
      <c r="G833" s="445"/>
      <c r="H833" s="445"/>
      <c r="I833" s="445"/>
      <c r="J833" s="445"/>
      <c r="K833" s="445"/>
      <c r="L833" s="445"/>
      <c r="M833" s="445"/>
      <c r="N833" s="445"/>
      <c r="O833" s="445"/>
      <c r="P833" s="445"/>
      <c r="Q833" s="445"/>
      <c r="R833" s="445"/>
      <c r="S833" s="445"/>
      <c r="T833" s="445"/>
      <c r="U833" s="445"/>
      <c r="V833" s="445"/>
      <c r="W833" s="445"/>
      <c r="X833" s="445"/>
      <c r="Y833" s="445"/>
      <c r="Z833" s="445"/>
    </row>
    <row r="834" spans="1:26" ht="15.75" x14ac:dyDescent="0.25">
      <c r="A834" s="445"/>
      <c r="B834" s="445"/>
      <c r="C834" s="445"/>
      <c r="D834" s="445"/>
      <c r="E834" s="445"/>
      <c r="F834" s="445"/>
      <c r="G834" s="445"/>
      <c r="H834" s="445"/>
      <c r="I834" s="445"/>
      <c r="J834" s="445"/>
      <c r="K834" s="445"/>
      <c r="L834" s="445"/>
      <c r="M834" s="445"/>
      <c r="N834" s="445"/>
      <c r="O834" s="445"/>
      <c r="P834" s="445"/>
      <c r="Q834" s="445"/>
      <c r="R834" s="445"/>
      <c r="S834" s="445"/>
      <c r="T834" s="445"/>
      <c r="U834" s="445"/>
      <c r="V834" s="445"/>
      <c r="W834" s="445"/>
      <c r="X834" s="445"/>
      <c r="Y834" s="445"/>
      <c r="Z834" s="445"/>
    </row>
    <row r="835" spans="1:26" ht="15.75" x14ac:dyDescent="0.25">
      <c r="A835" s="445"/>
      <c r="B835" s="445"/>
      <c r="C835" s="445"/>
      <c r="D835" s="445"/>
      <c r="E835" s="445"/>
      <c r="F835" s="445"/>
      <c r="G835" s="445"/>
      <c r="H835" s="445"/>
      <c r="I835" s="445"/>
      <c r="J835" s="445"/>
      <c r="K835" s="445"/>
      <c r="L835" s="445"/>
      <c r="M835" s="445"/>
      <c r="N835" s="445"/>
      <c r="O835" s="445"/>
      <c r="P835" s="445"/>
      <c r="Q835" s="445"/>
      <c r="R835" s="445"/>
      <c r="S835" s="445"/>
      <c r="T835" s="445"/>
      <c r="U835" s="445"/>
      <c r="V835" s="445"/>
      <c r="W835" s="445"/>
      <c r="X835" s="445"/>
      <c r="Y835" s="445"/>
      <c r="Z835" s="445"/>
    </row>
    <row r="836" spans="1:26" ht="15.75" x14ac:dyDescent="0.25">
      <c r="A836" s="445"/>
      <c r="B836" s="445"/>
      <c r="C836" s="445"/>
      <c r="D836" s="445"/>
      <c r="E836" s="445"/>
      <c r="F836" s="445"/>
      <c r="G836" s="445"/>
      <c r="H836" s="445"/>
      <c r="I836" s="445"/>
      <c r="J836" s="445"/>
      <c r="K836" s="445"/>
      <c r="L836" s="445"/>
      <c r="M836" s="445"/>
      <c r="N836" s="445"/>
      <c r="O836" s="445"/>
      <c r="P836" s="445"/>
      <c r="Q836" s="445"/>
      <c r="R836" s="445"/>
      <c r="S836" s="445"/>
      <c r="T836" s="445"/>
      <c r="U836" s="445"/>
      <c r="V836" s="445"/>
      <c r="W836" s="445"/>
      <c r="X836" s="445"/>
      <c r="Y836" s="445"/>
      <c r="Z836" s="445"/>
    </row>
    <row r="837" spans="1:26" ht="15.75" x14ac:dyDescent="0.25">
      <c r="A837" s="445"/>
      <c r="B837" s="445"/>
      <c r="C837" s="445"/>
      <c r="D837" s="445"/>
      <c r="E837" s="445"/>
      <c r="F837" s="445"/>
      <c r="G837" s="445"/>
      <c r="H837" s="445"/>
      <c r="I837" s="445"/>
      <c r="J837" s="445"/>
      <c r="K837" s="445"/>
      <c r="L837" s="445"/>
      <c r="M837" s="445"/>
      <c r="N837" s="445"/>
      <c r="O837" s="445"/>
      <c r="P837" s="445"/>
      <c r="Q837" s="445"/>
      <c r="R837" s="445"/>
      <c r="S837" s="445"/>
      <c r="T837" s="445"/>
      <c r="U837" s="445"/>
      <c r="V837" s="445"/>
      <c r="W837" s="445"/>
      <c r="X837" s="445"/>
      <c r="Y837" s="445"/>
      <c r="Z837" s="445"/>
    </row>
    <row r="838" spans="1:26" ht="15.75" x14ac:dyDescent="0.25">
      <c r="A838" s="445"/>
      <c r="B838" s="445"/>
      <c r="C838" s="445"/>
      <c r="D838" s="445"/>
      <c r="E838" s="445"/>
      <c r="F838" s="445"/>
      <c r="G838" s="445"/>
      <c r="H838" s="445"/>
      <c r="I838" s="445"/>
      <c r="J838" s="445"/>
      <c r="K838" s="445"/>
      <c r="L838" s="445"/>
      <c r="M838" s="445"/>
      <c r="N838" s="445"/>
      <c r="O838" s="445"/>
      <c r="P838" s="445"/>
      <c r="Q838" s="445"/>
      <c r="R838" s="445"/>
      <c r="S838" s="445"/>
      <c r="T838" s="445"/>
      <c r="U838" s="445"/>
      <c r="V838" s="445"/>
      <c r="W838" s="445"/>
      <c r="X838" s="445"/>
      <c r="Y838" s="445"/>
      <c r="Z838" s="445"/>
    </row>
    <row r="839" spans="1:26" ht="15.75" x14ac:dyDescent="0.25">
      <c r="A839" s="445"/>
      <c r="B839" s="445"/>
      <c r="C839" s="445"/>
      <c r="D839" s="445"/>
      <c r="E839" s="445"/>
      <c r="F839" s="445"/>
      <c r="G839" s="445"/>
      <c r="H839" s="445"/>
      <c r="I839" s="445"/>
      <c r="J839" s="445"/>
      <c r="K839" s="445"/>
      <c r="L839" s="445"/>
      <c r="M839" s="445"/>
      <c r="N839" s="445"/>
      <c r="O839" s="445"/>
      <c r="P839" s="445"/>
      <c r="Q839" s="445"/>
      <c r="R839" s="445"/>
      <c r="S839" s="445"/>
      <c r="T839" s="445"/>
      <c r="U839" s="445"/>
      <c r="V839" s="445"/>
      <c r="W839" s="445"/>
      <c r="X839" s="445"/>
      <c r="Y839" s="445"/>
      <c r="Z839" s="445"/>
    </row>
    <row r="840" spans="1:26" ht="15.75" x14ac:dyDescent="0.25">
      <c r="A840" s="445"/>
      <c r="B840" s="445"/>
      <c r="C840" s="445"/>
      <c r="D840" s="445"/>
      <c r="E840" s="445"/>
      <c r="F840" s="445"/>
      <c r="G840" s="445"/>
      <c r="H840" s="445"/>
      <c r="I840" s="445"/>
      <c r="J840" s="445"/>
      <c r="K840" s="445"/>
      <c r="L840" s="445"/>
      <c r="M840" s="445"/>
      <c r="N840" s="445"/>
      <c r="O840" s="445"/>
      <c r="P840" s="445"/>
      <c r="Q840" s="445"/>
      <c r="R840" s="445"/>
      <c r="S840" s="445"/>
      <c r="T840" s="445"/>
      <c r="U840" s="445"/>
      <c r="V840" s="445"/>
      <c r="W840" s="445"/>
      <c r="X840" s="445"/>
      <c r="Y840" s="445"/>
      <c r="Z840" s="445"/>
    </row>
    <row r="841" spans="1:26" ht="15.75" x14ac:dyDescent="0.25">
      <c r="A841" s="445"/>
      <c r="B841" s="445"/>
      <c r="C841" s="445"/>
      <c r="D841" s="445"/>
      <c r="E841" s="445"/>
      <c r="F841" s="445"/>
      <c r="G841" s="445"/>
      <c r="H841" s="445"/>
      <c r="I841" s="445"/>
      <c r="J841" s="445"/>
      <c r="K841" s="445"/>
      <c r="L841" s="445"/>
      <c r="M841" s="445"/>
      <c r="N841" s="445"/>
      <c r="O841" s="445"/>
      <c r="P841" s="445"/>
      <c r="Q841" s="445"/>
      <c r="R841" s="445"/>
      <c r="S841" s="445"/>
      <c r="T841" s="445"/>
      <c r="U841" s="445"/>
      <c r="V841" s="445"/>
      <c r="W841" s="445"/>
      <c r="X841" s="445"/>
      <c r="Y841" s="445"/>
      <c r="Z841" s="445"/>
    </row>
    <row r="842" spans="1:26" ht="15.75" x14ac:dyDescent="0.25">
      <c r="A842" s="445"/>
      <c r="B842" s="445"/>
      <c r="C842" s="445"/>
      <c r="D842" s="445"/>
      <c r="E842" s="445"/>
      <c r="F842" s="445"/>
      <c r="G842" s="445"/>
      <c r="H842" s="445"/>
      <c r="I842" s="445"/>
      <c r="J842" s="445"/>
      <c r="K842" s="445"/>
      <c r="L842" s="445"/>
      <c r="M842" s="445"/>
      <c r="N842" s="445"/>
      <c r="O842" s="445"/>
      <c r="P842" s="445"/>
      <c r="Q842" s="445"/>
      <c r="R842" s="445"/>
      <c r="S842" s="445"/>
      <c r="T842" s="445"/>
      <c r="U842" s="445"/>
      <c r="V842" s="445"/>
      <c r="W842" s="445"/>
      <c r="X842" s="445"/>
      <c r="Y842" s="445"/>
      <c r="Z842" s="445"/>
    </row>
    <row r="843" spans="1:26" ht="15.75" x14ac:dyDescent="0.25">
      <c r="A843" s="445"/>
      <c r="B843" s="445"/>
      <c r="C843" s="445"/>
      <c r="D843" s="445"/>
      <c r="E843" s="445"/>
      <c r="F843" s="445"/>
      <c r="G843" s="445"/>
      <c r="H843" s="445"/>
      <c r="I843" s="445"/>
      <c r="J843" s="445"/>
      <c r="K843" s="445"/>
      <c r="L843" s="445"/>
      <c r="M843" s="445"/>
      <c r="N843" s="445"/>
      <c r="O843" s="445"/>
      <c r="P843" s="445"/>
      <c r="Q843" s="445"/>
      <c r="R843" s="445"/>
      <c r="S843" s="445"/>
      <c r="T843" s="445"/>
      <c r="U843" s="445"/>
      <c r="V843" s="445"/>
      <c r="W843" s="445"/>
      <c r="X843" s="445"/>
      <c r="Y843" s="445"/>
      <c r="Z843" s="445"/>
    </row>
    <row r="844" spans="1:26" ht="15.75" x14ac:dyDescent="0.25">
      <c r="A844" s="445"/>
      <c r="B844" s="445"/>
      <c r="C844" s="445"/>
      <c r="D844" s="445"/>
      <c r="E844" s="445"/>
      <c r="F844" s="445"/>
      <c r="G844" s="445"/>
      <c r="H844" s="445"/>
      <c r="I844" s="445"/>
      <c r="J844" s="445"/>
      <c r="K844" s="445"/>
      <c r="L844" s="445"/>
      <c r="M844" s="445"/>
      <c r="N844" s="445"/>
      <c r="O844" s="445"/>
      <c r="P844" s="445"/>
      <c r="Q844" s="445"/>
      <c r="R844" s="445"/>
      <c r="S844" s="445"/>
      <c r="T844" s="445"/>
      <c r="U844" s="445"/>
      <c r="V844" s="445"/>
      <c r="W844" s="445"/>
      <c r="X844" s="445"/>
      <c r="Y844" s="445"/>
      <c r="Z844" s="445"/>
    </row>
    <row r="845" spans="1:26" ht="15.75" x14ac:dyDescent="0.25">
      <c r="A845" s="445"/>
      <c r="B845" s="445"/>
      <c r="C845" s="445"/>
      <c r="D845" s="445"/>
      <c r="E845" s="445"/>
      <c r="F845" s="445"/>
      <c r="G845" s="445"/>
      <c r="H845" s="445"/>
      <c r="I845" s="445"/>
      <c r="J845" s="445"/>
      <c r="K845" s="445"/>
      <c r="L845" s="445"/>
      <c r="M845" s="445"/>
      <c r="N845" s="445"/>
      <c r="O845" s="445"/>
      <c r="P845" s="445"/>
      <c r="Q845" s="445"/>
      <c r="R845" s="445"/>
      <c r="S845" s="445"/>
      <c r="T845" s="445"/>
      <c r="U845" s="445"/>
      <c r="V845" s="445"/>
      <c r="W845" s="445"/>
      <c r="X845" s="445"/>
      <c r="Y845" s="445"/>
      <c r="Z845" s="445"/>
    </row>
    <row r="846" spans="1:26" ht="15.75" x14ac:dyDescent="0.25">
      <c r="A846" s="445"/>
      <c r="B846" s="445"/>
      <c r="C846" s="445"/>
      <c r="D846" s="445"/>
      <c r="E846" s="445"/>
      <c r="F846" s="445"/>
      <c r="G846" s="445"/>
      <c r="H846" s="445"/>
      <c r="I846" s="445"/>
      <c r="J846" s="445"/>
      <c r="K846" s="445"/>
      <c r="L846" s="445"/>
      <c r="M846" s="445"/>
      <c r="N846" s="445"/>
      <c r="O846" s="445"/>
      <c r="P846" s="445"/>
      <c r="Q846" s="445"/>
      <c r="R846" s="445"/>
      <c r="S846" s="445"/>
      <c r="T846" s="445"/>
      <c r="U846" s="445"/>
      <c r="V846" s="445"/>
      <c r="W846" s="445"/>
      <c r="X846" s="445"/>
      <c r="Y846" s="445"/>
      <c r="Z846" s="445"/>
    </row>
    <row r="847" spans="1:26" ht="15.75" x14ac:dyDescent="0.25">
      <c r="A847" s="445"/>
      <c r="B847" s="445"/>
      <c r="C847" s="445"/>
      <c r="D847" s="445"/>
      <c r="E847" s="445"/>
      <c r="F847" s="445"/>
      <c r="G847" s="445"/>
      <c r="H847" s="445"/>
      <c r="I847" s="445"/>
      <c r="J847" s="445"/>
      <c r="K847" s="445"/>
      <c r="L847" s="445"/>
      <c r="M847" s="445"/>
      <c r="N847" s="445"/>
      <c r="O847" s="445"/>
      <c r="P847" s="445"/>
      <c r="Q847" s="445"/>
      <c r="R847" s="445"/>
      <c r="S847" s="445"/>
      <c r="T847" s="445"/>
      <c r="U847" s="445"/>
      <c r="V847" s="445"/>
      <c r="W847" s="445"/>
      <c r="X847" s="445"/>
      <c r="Y847" s="445"/>
      <c r="Z847" s="445"/>
    </row>
    <row r="848" spans="1:26" ht="15.75" x14ac:dyDescent="0.25">
      <c r="A848" s="445"/>
      <c r="B848" s="445"/>
      <c r="C848" s="445"/>
      <c r="D848" s="445"/>
      <c r="E848" s="445"/>
      <c r="F848" s="445"/>
      <c r="G848" s="445"/>
      <c r="H848" s="445"/>
      <c r="I848" s="445"/>
      <c r="J848" s="445"/>
      <c r="K848" s="445"/>
      <c r="L848" s="445"/>
      <c r="M848" s="445"/>
      <c r="N848" s="445"/>
      <c r="O848" s="445"/>
      <c r="P848" s="445"/>
      <c r="Q848" s="445"/>
      <c r="R848" s="445"/>
      <c r="S848" s="445"/>
      <c r="T848" s="445"/>
      <c r="U848" s="445"/>
      <c r="V848" s="445"/>
      <c r="W848" s="445"/>
      <c r="X848" s="445"/>
      <c r="Y848" s="445"/>
      <c r="Z848" s="445"/>
    </row>
    <row r="849" spans="1:26" ht="15.75" x14ac:dyDescent="0.25">
      <c r="A849" s="445"/>
      <c r="B849" s="445"/>
      <c r="C849" s="445"/>
      <c r="D849" s="445"/>
      <c r="E849" s="445"/>
      <c r="F849" s="445"/>
      <c r="G849" s="445"/>
      <c r="H849" s="445"/>
      <c r="I849" s="445"/>
      <c r="J849" s="445"/>
      <c r="K849" s="445"/>
      <c r="L849" s="445"/>
      <c r="M849" s="445"/>
      <c r="N849" s="445"/>
      <c r="O849" s="445"/>
      <c r="P849" s="445"/>
      <c r="Q849" s="445"/>
      <c r="R849" s="445"/>
      <c r="S849" s="445"/>
      <c r="T849" s="445"/>
      <c r="U849" s="445"/>
      <c r="V849" s="445"/>
      <c r="W849" s="445"/>
      <c r="X849" s="445"/>
      <c r="Y849" s="445"/>
      <c r="Z849" s="445"/>
    </row>
    <row r="850" spans="1:26" ht="15.75" x14ac:dyDescent="0.25">
      <c r="A850" s="445"/>
      <c r="B850" s="445"/>
      <c r="C850" s="445"/>
      <c r="D850" s="445"/>
      <c r="E850" s="445"/>
      <c r="F850" s="445"/>
      <c r="G850" s="445"/>
      <c r="H850" s="445"/>
      <c r="I850" s="445"/>
      <c r="J850" s="445"/>
      <c r="K850" s="445"/>
      <c r="L850" s="445"/>
      <c r="M850" s="445"/>
      <c r="N850" s="445"/>
      <c r="O850" s="445"/>
      <c r="P850" s="445"/>
      <c r="Q850" s="445"/>
      <c r="R850" s="445"/>
      <c r="S850" s="445"/>
      <c r="T850" s="445"/>
      <c r="U850" s="445"/>
      <c r="V850" s="445"/>
      <c r="W850" s="445"/>
      <c r="X850" s="445"/>
      <c r="Y850" s="445"/>
      <c r="Z850" s="445"/>
    </row>
    <row r="851" spans="1:26" ht="15.75" x14ac:dyDescent="0.25">
      <c r="A851" s="445"/>
      <c r="B851" s="445"/>
      <c r="C851" s="445"/>
      <c r="D851" s="445"/>
      <c r="E851" s="445"/>
      <c r="F851" s="445"/>
      <c r="G851" s="445"/>
      <c r="H851" s="445"/>
      <c r="I851" s="445"/>
      <c r="J851" s="445"/>
      <c r="K851" s="445"/>
      <c r="L851" s="445"/>
      <c r="M851" s="445"/>
      <c r="N851" s="445"/>
      <c r="O851" s="445"/>
      <c r="P851" s="445"/>
      <c r="Q851" s="445"/>
      <c r="R851" s="445"/>
      <c r="S851" s="445"/>
      <c r="T851" s="445"/>
      <c r="U851" s="445"/>
      <c r="V851" s="445"/>
      <c r="W851" s="445"/>
      <c r="X851" s="445"/>
      <c r="Y851" s="445"/>
      <c r="Z851" s="445"/>
    </row>
    <row r="852" spans="1:26" ht="15.75" x14ac:dyDescent="0.25">
      <c r="A852" s="445"/>
      <c r="B852" s="445"/>
      <c r="C852" s="445"/>
      <c r="D852" s="445"/>
      <c r="E852" s="445"/>
      <c r="F852" s="445"/>
      <c r="G852" s="445"/>
      <c r="H852" s="445"/>
      <c r="I852" s="445"/>
      <c r="J852" s="445"/>
      <c r="K852" s="445"/>
      <c r="L852" s="445"/>
      <c r="M852" s="445"/>
      <c r="N852" s="445"/>
      <c r="O852" s="445"/>
      <c r="P852" s="445"/>
      <c r="Q852" s="445"/>
      <c r="R852" s="445"/>
      <c r="S852" s="445"/>
      <c r="T852" s="445"/>
      <c r="U852" s="445"/>
      <c r="V852" s="445"/>
      <c r="W852" s="445"/>
      <c r="X852" s="445"/>
      <c r="Y852" s="445"/>
      <c r="Z852" s="445"/>
    </row>
    <row r="853" spans="1:26" ht="15.75" x14ac:dyDescent="0.25">
      <c r="A853" s="445"/>
      <c r="B853" s="445"/>
      <c r="C853" s="445"/>
      <c r="D853" s="445"/>
      <c r="E853" s="445"/>
      <c r="F853" s="445"/>
      <c r="G853" s="445"/>
      <c r="H853" s="445"/>
      <c r="I853" s="445"/>
      <c r="J853" s="445"/>
      <c r="K853" s="445"/>
      <c r="L853" s="445"/>
      <c r="M853" s="445"/>
      <c r="N853" s="445"/>
      <c r="O853" s="445"/>
      <c r="P853" s="445"/>
      <c r="Q853" s="445"/>
      <c r="R853" s="445"/>
      <c r="S853" s="445"/>
      <c r="T853" s="445"/>
      <c r="U853" s="445"/>
      <c r="V853" s="445"/>
      <c r="W853" s="445"/>
      <c r="X853" s="445"/>
      <c r="Y853" s="445"/>
      <c r="Z853" s="445"/>
    </row>
    <row r="854" spans="1:26" ht="15.75" x14ac:dyDescent="0.25">
      <c r="A854" s="445"/>
      <c r="B854" s="445"/>
      <c r="C854" s="445"/>
      <c r="D854" s="445"/>
      <c r="E854" s="445"/>
      <c r="F854" s="445"/>
      <c r="G854" s="445"/>
      <c r="H854" s="445"/>
      <c r="I854" s="445"/>
      <c r="J854" s="445"/>
      <c r="K854" s="445"/>
      <c r="L854" s="445"/>
      <c r="M854" s="445"/>
      <c r="N854" s="445"/>
      <c r="O854" s="445"/>
      <c r="P854" s="445"/>
      <c r="Q854" s="445"/>
      <c r="R854" s="445"/>
      <c r="S854" s="445"/>
      <c r="T854" s="445"/>
      <c r="U854" s="445"/>
      <c r="V854" s="445"/>
      <c r="W854" s="445"/>
      <c r="X854" s="445"/>
      <c r="Y854" s="445"/>
      <c r="Z854" s="445"/>
    </row>
    <row r="855" spans="1:26" ht="15.75" x14ac:dyDescent="0.25">
      <c r="A855" s="445"/>
      <c r="B855" s="445"/>
      <c r="C855" s="445"/>
      <c r="D855" s="445"/>
      <c r="E855" s="445"/>
      <c r="F855" s="445"/>
      <c r="G855" s="445"/>
      <c r="H855" s="445"/>
      <c r="I855" s="445"/>
      <c r="J855" s="445"/>
      <c r="K855" s="445"/>
      <c r="L855" s="445"/>
      <c r="M855" s="445"/>
      <c r="N855" s="445"/>
      <c r="O855" s="445"/>
      <c r="P855" s="445"/>
      <c r="Q855" s="445"/>
      <c r="R855" s="445"/>
      <c r="S855" s="445"/>
      <c r="T855" s="445"/>
      <c r="U855" s="445"/>
      <c r="V855" s="445"/>
      <c r="W855" s="445"/>
      <c r="X855" s="445"/>
      <c r="Y855" s="445"/>
      <c r="Z855" s="445"/>
    </row>
    <row r="856" spans="1:26" ht="15.75" x14ac:dyDescent="0.25">
      <c r="A856" s="445"/>
      <c r="B856" s="445"/>
      <c r="C856" s="445"/>
      <c r="D856" s="445"/>
      <c r="E856" s="445"/>
      <c r="F856" s="445"/>
      <c r="G856" s="445"/>
      <c r="H856" s="445"/>
      <c r="I856" s="445"/>
      <c r="J856" s="445"/>
      <c r="K856" s="445"/>
      <c r="L856" s="445"/>
      <c r="M856" s="445"/>
      <c r="N856" s="445"/>
      <c r="O856" s="445"/>
      <c r="P856" s="445"/>
      <c r="Q856" s="445"/>
      <c r="R856" s="445"/>
      <c r="S856" s="445"/>
      <c r="T856" s="445"/>
      <c r="U856" s="445"/>
      <c r="V856" s="445"/>
      <c r="W856" s="445"/>
      <c r="X856" s="445"/>
      <c r="Y856" s="445"/>
      <c r="Z856" s="445"/>
    </row>
    <row r="857" spans="1:26" ht="15.75" x14ac:dyDescent="0.25">
      <c r="A857" s="445"/>
      <c r="B857" s="445"/>
      <c r="C857" s="445"/>
      <c r="D857" s="445"/>
      <c r="E857" s="445"/>
      <c r="F857" s="445"/>
      <c r="G857" s="445"/>
      <c r="H857" s="445"/>
      <c r="I857" s="445"/>
      <c r="J857" s="445"/>
      <c r="K857" s="445"/>
      <c r="L857" s="445"/>
      <c r="M857" s="445"/>
      <c r="N857" s="445"/>
      <c r="O857" s="445"/>
      <c r="P857" s="445"/>
      <c r="Q857" s="445"/>
      <c r="R857" s="445"/>
      <c r="S857" s="445"/>
      <c r="T857" s="445"/>
      <c r="U857" s="445"/>
      <c r="V857" s="445"/>
      <c r="W857" s="445"/>
      <c r="X857" s="445"/>
      <c r="Y857" s="445"/>
      <c r="Z857" s="445"/>
    </row>
    <row r="858" spans="1:26" ht="15.75" x14ac:dyDescent="0.25">
      <c r="A858" s="445"/>
      <c r="B858" s="445"/>
      <c r="C858" s="445"/>
      <c r="D858" s="445"/>
      <c r="E858" s="445"/>
      <c r="F858" s="445"/>
      <c r="G858" s="445"/>
      <c r="H858" s="445"/>
      <c r="I858" s="445"/>
      <c r="J858" s="445"/>
      <c r="K858" s="445"/>
      <c r="L858" s="445"/>
      <c r="M858" s="445"/>
      <c r="N858" s="445"/>
      <c r="O858" s="445"/>
      <c r="P858" s="445"/>
      <c r="Q858" s="445"/>
      <c r="R858" s="445"/>
      <c r="S858" s="445"/>
      <c r="T858" s="445"/>
      <c r="U858" s="445"/>
      <c r="V858" s="445"/>
      <c r="W858" s="445"/>
      <c r="X858" s="445"/>
      <c r="Y858" s="445"/>
      <c r="Z858" s="445"/>
    </row>
    <row r="859" spans="1:26" ht="15.75" x14ac:dyDescent="0.25">
      <c r="A859" s="445"/>
      <c r="B859" s="445"/>
      <c r="C859" s="445"/>
      <c r="D859" s="445"/>
      <c r="E859" s="445"/>
      <c r="F859" s="445"/>
      <c r="G859" s="445"/>
      <c r="H859" s="445"/>
      <c r="I859" s="445"/>
      <c r="J859" s="445"/>
      <c r="K859" s="445"/>
      <c r="L859" s="445"/>
      <c r="M859" s="445"/>
      <c r="N859" s="445"/>
      <c r="O859" s="445"/>
      <c r="P859" s="445"/>
      <c r="Q859" s="445"/>
      <c r="R859" s="445"/>
      <c r="S859" s="445"/>
      <c r="T859" s="445"/>
      <c r="U859" s="445"/>
      <c r="V859" s="445"/>
      <c r="W859" s="445"/>
      <c r="X859" s="445"/>
      <c r="Y859" s="445"/>
      <c r="Z859" s="445"/>
    </row>
    <row r="860" spans="1:26" ht="15.75" x14ac:dyDescent="0.25">
      <c r="A860" s="445"/>
      <c r="B860" s="445"/>
      <c r="C860" s="445"/>
      <c r="D860" s="445"/>
      <c r="E860" s="445"/>
      <c r="F860" s="445"/>
      <c r="G860" s="445"/>
      <c r="H860" s="445"/>
      <c r="I860" s="445"/>
      <c r="J860" s="445"/>
      <c r="K860" s="445"/>
      <c r="L860" s="445"/>
      <c r="M860" s="445"/>
      <c r="N860" s="445"/>
      <c r="O860" s="445"/>
      <c r="P860" s="445"/>
      <c r="Q860" s="445"/>
      <c r="R860" s="445"/>
      <c r="S860" s="445"/>
      <c r="T860" s="445"/>
      <c r="U860" s="445"/>
      <c r="V860" s="445"/>
      <c r="W860" s="445"/>
      <c r="X860" s="445"/>
      <c r="Y860" s="445"/>
      <c r="Z860" s="445"/>
    </row>
    <row r="861" spans="1:26" ht="15.75" x14ac:dyDescent="0.25">
      <c r="A861" s="445"/>
      <c r="B861" s="445"/>
      <c r="C861" s="445"/>
      <c r="D861" s="445"/>
      <c r="E861" s="445"/>
      <c r="F861" s="445"/>
      <c r="G861" s="445"/>
      <c r="H861" s="445"/>
      <c r="I861" s="445"/>
      <c r="J861" s="445"/>
      <c r="K861" s="445"/>
      <c r="L861" s="445"/>
      <c r="M861" s="445"/>
      <c r="N861" s="445"/>
      <c r="O861" s="445"/>
      <c r="P861" s="445"/>
      <c r="Q861" s="445"/>
      <c r="R861" s="445"/>
      <c r="S861" s="445"/>
      <c r="T861" s="445"/>
      <c r="U861" s="445"/>
      <c r="V861" s="445"/>
      <c r="W861" s="445"/>
      <c r="X861" s="445"/>
      <c r="Y861" s="445"/>
      <c r="Z861" s="445"/>
    </row>
    <row r="862" spans="1:26" ht="15.75" x14ac:dyDescent="0.25">
      <c r="A862" s="445"/>
      <c r="B862" s="445"/>
      <c r="C862" s="445"/>
      <c r="D862" s="445"/>
      <c r="E862" s="445"/>
      <c r="F862" s="445"/>
      <c r="G862" s="445"/>
      <c r="H862" s="445"/>
      <c r="I862" s="445"/>
      <c r="J862" s="445"/>
      <c r="K862" s="445"/>
      <c r="L862" s="445"/>
      <c r="M862" s="445"/>
      <c r="N862" s="445"/>
      <c r="O862" s="445"/>
      <c r="P862" s="445"/>
      <c r="Q862" s="445"/>
      <c r="R862" s="445"/>
      <c r="S862" s="445"/>
      <c r="T862" s="445"/>
      <c r="U862" s="445"/>
      <c r="V862" s="445"/>
      <c r="W862" s="445"/>
      <c r="X862" s="445"/>
      <c r="Y862" s="445"/>
      <c r="Z862" s="445"/>
    </row>
    <row r="863" spans="1:26" ht="15.75" x14ac:dyDescent="0.25">
      <c r="A863" s="445"/>
      <c r="B863" s="445"/>
      <c r="C863" s="445"/>
      <c r="D863" s="445"/>
      <c r="E863" s="445"/>
      <c r="F863" s="445"/>
      <c r="G863" s="445"/>
      <c r="H863" s="445"/>
      <c r="I863" s="445"/>
      <c r="J863" s="445"/>
      <c r="K863" s="445"/>
      <c r="L863" s="445"/>
      <c r="M863" s="445"/>
      <c r="N863" s="445"/>
      <c r="O863" s="445"/>
      <c r="P863" s="445"/>
      <c r="Q863" s="445"/>
      <c r="R863" s="445"/>
      <c r="S863" s="445"/>
      <c r="T863" s="445"/>
      <c r="U863" s="445"/>
      <c r="V863" s="445"/>
      <c r="W863" s="445"/>
      <c r="X863" s="445"/>
      <c r="Y863" s="445"/>
      <c r="Z863" s="445"/>
    </row>
    <row r="864" spans="1:26" ht="15.75" x14ac:dyDescent="0.25">
      <c r="A864" s="445"/>
      <c r="B864" s="445"/>
      <c r="C864" s="445"/>
      <c r="D864" s="445"/>
      <c r="E864" s="445"/>
      <c r="F864" s="445"/>
      <c r="G864" s="445"/>
      <c r="H864" s="445"/>
      <c r="I864" s="445"/>
      <c r="J864" s="445"/>
      <c r="K864" s="445"/>
      <c r="L864" s="445"/>
      <c r="M864" s="445"/>
      <c r="N864" s="445"/>
      <c r="O864" s="445"/>
      <c r="P864" s="445"/>
      <c r="Q864" s="445"/>
      <c r="R864" s="445"/>
      <c r="S864" s="445"/>
      <c r="T864" s="445"/>
      <c r="U864" s="445"/>
      <c r="V864" s="445"/>
      <c r="W864" s="445"/>
      <c r="X864" s="445"/>
      <c r="Y864" s="445"/>
      <c r="Z864" s="445"/>
    </row>
    <row r="865" spans="1:26" ht="15.75" x14ac:dyDescent="0.25">
      <c r="A865" s="445"/>
      <c r="B865" s="445"/>
      <c r="C865" s="445"/>
      <c r="D865" s="445"/>
      <c r="E865" s="445"/>
      <c r="F865" s="445"/>
      <c r="G865" s="445"/>
      <c r="H865" s="445"/>
      <c r="I865" s="445"/>
      <c r="J865" s="445"/>
      <c r="K865" s="445"/>
      <c r="L865" s="445"/>
      <c r="M865" s="445"/>
      <c r="N865" s="445"/>
      <c r="O865" s="445"/>
      <c r="P865" s="445"/>
      <c r="Q865" s="445"/>
      <c r="R865" s="445"/>
      <c r="S865" s="445"/>
      <c r="T865" s="445"/>
      <c r="U865" s="445"/>
      <c r="V865" s="445"/>
      <c r="W865" s="445"/>
      <c r="X865" s="445"/>
      <c r="Y865" s="445"/>
      <c r="Z865" s="445"/>
    </row>
    <row r="866" spans="1:26" ht="15.75" x14ac:dyDescent="0.25">
      <c r="A866" s="445"/>
      <c r="B866" s="445"/>
      <c r="C866" s="445"/>
      <c r="D866" s="445"/>
      <c r="E866" s="445"/>
      <c r="F866" s="445"/>
      <c r="G866" s="445"/>
      <c r="H866" s="445"/>
      <c r="I866" s="445"/>
      <c r="J866" s="445"/>
      <c r="K866" s="445"/>
      <c r="L866" s="445"/>
      <c r="M866" s="445"/>
      <c r="N866" s="445"/>
      <c r="O866" s="445"/>
      <c r="P866" s="445"/>
      <c r="Q866" s="445"/>
      <c r="R866" s="445"/>
      <c r="S866" s="445"/>
      <c r="T866" s="445"/>
      <c r="U866" s="445"/>
      <c r="V866" s="445"/>
      <c r="W866" s="445"/>
      <c r="X866" s="445"/>
      <c r="Y866" s="445"/>
      <c r="Z866" s="445"/>
    </row>
    <row r="867" spans="1:26" ht="15.75" x14ac:dyDescent="0.25">
      <c r="A867" s="445"/>
      <c r="B867" s="445"/>
      <c r="C867" s="445"/>
      <c r="D867" s="445"/>
      <c r="E867" s="445"/>
      <c r="F867" s="445"/>
      <c r="G867" s="445"/>
      <c r="H867" s="445"/>
      <c r="I867" s="445"/>
      <c r="J867" s="445"/>
      <c r="K867" s="445"/>
      <c r="L867" s="445"/>
      <c r="M867" s="445"/>
      <c r="N867" s="445"/>
      <c r="O867" s="445"/>
      <c r="P867" s="445"/>
      <c r="Q867" s="445"/>
      <c r="R867" s="445"/>
      <c r="S867" s="445"/>
      <c r="T867" s="445"/>
      <c r="U867" s="445"/>
      <c r="V867" s="445"/>
      <c r="W867" s="445"/>
      <c r="X867" s="445"/>
      <c r="Y867" s="445"/>
      <c r="Z867" s="445"/>
    </row>
    <row r="868" spans="1:26" ht="15.75" x14ac:dyDescent="0.25">
      <c r="A868" s="445"/>
      <c r="B868" s="445"/>
      <c r="C868" s="445"/>
      <c r="D868" s="445"/>
      <c r="E868" s="445"/>
      <c r="F868" s="445"/>
      <c r="G868" s="445"/>
      <c r="H868" s="445"/>
      <c r="I868" s="445"/>
      <c r="J868" s="445"/>
      <c r="K868" s="445"/>
      <c r="L868" s="445"/>
      <c r="M868" s="445"/>
      <c r="N868" s="445"/>
      <c r="O868" s="445"/>
      <c r="P868" s="445"/>
      <c r="Q868" s="445"/>
      <c r="R868" s="445"/>
      <c r="S868" s="445"/>
      <c r="T868" s="445"/>
      <c r="U868" s="445"/>
      <c r="V868" s="445"/>
      <c r="W868" s="445"/>
      <c r="X868" s="445"/>
      <c r="Y868" s="445"/>
      <c r="Z868" s="445"/>
    </row>
    <row r="869" spans="1:26" ht="15.75" x14ac:dyDescent="0.25">
      <c r="A869" s="445"/>
      <c r="B869" s="445"/>
      <c r="C869" s="445"/>
      <c r="D869" s="445"/>
      <c r="E869" s="445"/>
      <c r="F869" s="445"/>
      <c r="G869" s="445"/>
      <c r="H869" s="445"/>
      <c r="I869" s="445"/>
      <c r="J869" s="445"/>
      <c r="K869" s="445"/>
      <c r="L869" s="445"/>
      <c r="M869" s="445"/>
      <c r="N869" s="445"/>
      <c r="O869" s="445"/>
      <c r="P869" s="445"/>
      <c r="Q869" s="445"/>
      <c r="R869" s="445"/>
      <c r="S869" s="445"/>
      <c r="T869" s="445"/>
      <c r="U869" s="445"/>
      <c r="V869" s="445"/>
      <c r="W869" s="445"/>
      <c r="X869" s="445"/>
      <c r="Y869" s="445"/>
      <c r="Z869" s="445"/>
    </row>
    <row r="870" spans="1:26" ht="15.75" x14ac:dyDescent="0.25">
      <c r="A870" s="445"/>
      <c r="B870" s="445"/>
      <c r="C870" s="445"/>
      <c r="D870" s="445"/>
      <c r="E870" s="445"/>
      <c r="F870" s="445"/>
      <c r="G870" s="445"/>
      <c r="H870" s="445"/>
      <c r="I870" s="445"/>
      <c r="J870" s="445"/>
      <c r="K870" s="445"/>
      <c r="L870" s="445"/>
      <c r="M870" s="445"/>
      <c r="N870" s="445"/>
      <c r="O870" s="445"/>
      <c r="P870" s="445"/>
      <c r="Q870" s="445"/>
      <c r="R870" s="445"/>
      <c r="S870" s="445"/>
      <c r="T870" s="445"/>
      <c r="U870" s="445"/>
      <c r="V870" s="445"/>
      <c r="W870" s="445"/>
      <c r="X870" s="445"/>
      <c r="Y870" s="445"/>
      <c r="Z870" s="445"/>
    </row>
    <row r="871" spans="1:26" ht="15.75" x14ac:dyDescent="0.25">
      <c r="A871" s="445"/>
      <c r="B871" s="445"/>
      <c r="C871" s="445"/>
      <c r="D871" s="445"/>
      <c r="E871" s="445"/>
      <c r="F871" s="445"/>
      <c r="G871" s="445"/>
      <c r="H871" s="445"/>
      <c r="I871" s="445"/>
      <c r="J871" s="445"/>
      <c r="K871" s="445"/>
      <c r="L871" s="445"/>
      <c r="M871" s="445"/>
      <c r="N871" s="445"/>
      <c r="O871" s="445"/>
      <c r="P871" s="445"/>
      <c r="Q871" s="445"/>
      <c r="R871" s="445"/>
      <c r="S871" s="445"/>
      <c r="T871" s="445"/>
      <c r="U871" s="445"/>
      <c r="V871" s="445"/>
      <c r="W871" s="445"/>
      <c r="X871" s="445"/>
      <c r="Y871" s="445"/>
      <c r="Z871" s="445"/>
    </row>
    <row r="872" spans="1:26" ht="15.75" x14ac:dyDescent="0.25">
      <c r="A872" s="445"/>
      <c r="B872" s="445"/>
      <c r="C872" s="445"/>
      <c r="D872" s="445"/>
      <c r="E872" s="445"/>
      <c r="F872" s="445"/>
      <c r="G872" s="445"/>
      <c r="H872" s="445"/>
      <c r="I872" s="445"/>
      <c r="J872" s="445"/>
      <c r="K872" s="445"/>
      <c r="L872" s="445"/>
      <c r="M872" s="445"/>
      <c r="N872" s="445"/>
      <c r="O872" s="445"/>
      <c r="P872" s="445"/>
      <c r="Q872" s="445"/>
      <c r="R872" s="445"/>
      <c r="S872" s="445"/>
      <c r="T872" s="445"/>
      <c r="U872" s="445"/>
      <c r="V872" s="445"/>
      <c r="W872" s="445"/>
      <c r="X872" s="445"/>
      <c r="Y872" s="445"/>
      <c r="Z872" s="445"/>
    </row>
    <row r="873" spans="1:26" ht="15.75" x14ac:dyDescent="0.25">
      <c r="A873" s="445"/>
      <c r="B873" s="445"/>
      <c r="C873" s="445"/>
      <c r="D873" s="445"/>
      <c r="E873" s="445"/>
      <c r="F873" s="445"/>
      <c r="G873" s="445"/>
      <c r="H873" s="445"/>
      <c r="I873" s="445"/>
      <c r="J873" s="445"/>
      <c r="K873" s="445"/>
      <c r="L873" s="445"/>
      <c r="M873" s="445"/>
      <c r="N873" s="445"/>
      <c r="O873" s="445"/>
      <c r="P873" s="445"/>
      <c r="Q873" s="445"/>
      <c r="R873" s="445"/>
      <c r="S873" s="445"/>
      <c r="T873" s="445"/>
      <c r="U873" s="445"/>
      <c r="V873" s="445"/>
      <c r="W873" s="445"/>
      <c r="X873" s="445"/>
      <c r="Y873" s="445"/>
      <c r="Z873" s="445"/>
    </row>
    <row r="874" spans="1:26" ht="15.75" x14ac:dyDescent="0.25">
      <c r="A874" s="445"/>
      <c r="B874" s="445"/>
      <c r="C874" s="445"/>
      <c r="D874" s="445"/>
      <c r="E874" s="445"/>
      <c r="F874" s="445"/>
      <c r="G874" s="445"/>
      <c r="H874" s="445"/>
      <c r="I874" s="445"/>
      <c r="J874" s="445"/>
      <c r="K874" s="445"/>
      <c r="L874" s="445"/>
      <c r="M874" s="445"/>
      <c r="N874" s="445"/>
      <c r="O874" s="445"/>
      <c r="P874" s="445"/>
      <c r="Q874" s="445"/>
      <c r="R874" s="445"/>
      <c r="S874" s="445"/>
      <c r="T874" s="445"/>
      <c r="U874" s="445"/>
      <c r="V874" s="445"/>
      <c r="W874" s="445"/>
      <c r="X874" s="445"/>
      <c r="Y874" s="445"/>
      <c r="Z874" s="445"/>
    </row>
    <row r="875" spans="1:26" ht="15.75" x14ac:dyDescent="0.25">
      <c r="A875" s="445"/>
      <c r="B875" s="445"/>
      <c r="C875" s="445"/>
      <c r="D875" s="445"/>
      <c r="E875" s="445"/>
      <c r="F875" s="445"/>
      <c r="G875" s="445"/>
      <c r="H875" s="445"/>
      <c r="I875" s="445"/>
      <c r="J875" s="445"/>
      <c r="K875" s="445"/>
      <c r="L875" s="445"/>
      <c r="M875" s="445"/>
      <c r="N875" s="445"/>
      <c r="O875" s="445"/>
      <c r="P875" s="445"/>
      <c r="Q875" s="445"/>
      <c r="R875" s="445"/>
      <c r="S875" s="445"/>
      <c r="T875" s="445"/>
      <c r="U875" s="445"/>
      <c r="V875" s="445"/>
      <c r="W875" s="445"/>
      <c r="X875" s="445"/>
      <c r="Y875" s="445"/>
      <c r="Z875" s="445"/>
    </row>
    <row r="876" spans="1:26" ht="15.75" x14ac:dyDescent="0.25">
      <c r="A876" s="445"/>
      <c r="B876" s="445"/>
      <c r="C876" s="445"/>
      <c r="D876" s="445"/>
      <c r="E876" s="445"/>
      <c r="F876" s="445"/>
      <c r="G876" s="445"/>
      <c r="H876" s="445"/>
      <c r="I876" s="445"/>
      <c r="J876" s="445"/>
      <c r="K876" s="445"/>
      <c r="L876" s="445"/>
      <c r="M876" s="445"/>
      <c r="N876" s="445"/>
      <c r="O876" s="445"/>
      <c r="P876" s="445"/>
      <c r="Q876" s="445"/>
      <c r="R876" s="445"/>
      <c r="S876" s="445"/>
      <c r="T876" s="445"/>
      <c r="U876" s="445"/>
      <c r="V876" s="445"/>
      <c r="W876" s="445"/>
      <c r="X876" s="445"/>
      <c r="Y876" s="445"/>
      <c r="Z876" s="445"/>
    </row>
    <row r="877" spans="1:26" ht="15.75" x14ac:dyDescent="0.25">
      <c r="A877" s="445"/>
      <c r="B877" s="445"/>
      <c r="C877" s="445"/>
      <c r="D877" s="445"/>
      <c r="E877" s="445"/>
      <c r="F877" s="445"/>
      <c r="G877" s="445"/>
      <c r="H877" s="445"/>
      <c r="I877" s="445"/>
      <c r="J877" s="445"/>
      <c r="K877" s="445"/>
      <c r="L877" s="445"/>
      <c r="M877" s="445"/>
      <c r="N877" s="445"/>
      <c r="O877" s="445"/>
      <c r="P877" s="445"/>
      <c r="Q877" s="445"/>
      <c r="R877" s="445"/>
      <c r="S877" s="445"/>
      <c r="T877" s="445"/>
      <c r="U877" s="445"/>
      <c r="V877" s="445"/>
      <c r="W877" s="445"/>
      <c r="X877" s="445"/>
      <c r="Y877" s="445"/>
      <c r="Z877" s="445"/>
    </row>
    <row r="878" spans="1:26" ht="15.75" x14ac:dyDescent="0.25">
      <c r="A878" s="445"/>
      <c r="B878" s="445"/>
      <c r="C878" s="445"/>
      <c r="D878" s="445"/>
      <c r="E878" s="445"/>
      <c r="F878" s="445"/>
      <c r="G878" s="445"/>
      <c r="H878" s="445"/>
      <c r="I878" s="445"/>
      <c r="J878" s="445"/>
      <c r="K878" s="445"/>
      <c r="L878" s="445"/>
      <c r="M878" s="445"/>
      <c r="N878" s="445"/>
      <c r="O878" s="445"/>
      <c r="P878" s="445"/>
      <c r="Q878" s="445"/>
      <c r="R878" s="445"/>
      <c r="S878" s="445"/>
      <c r="T878" s="445"/>
      <c r="U878" s="445"/>
      <c r="V878" s="445"/>
      <c r="W878" s="445"/>
      <c r="X878" s="445"/>
      <c r="Y878" s="445"/>
      <c r="Z878" s="445"/>
    </row>
    <row r="879" spans="1:26" ht="15.75" x14ac:dyDescent="0.25">
      <c r="A879" s="445"/>
      <c r="B879" s="445"/>
      <c r="C879" s="445"/>
      <c r="D879" s="445"/>
      <c r="E879" s="445"/>
      <c r="F879" s="445"/>
      <c r="G879" s="445"/>
      <c r="H879" s="445"/>
      <c r="I879" s="445"/>
      <c r="J879" s="445"/>
      <c r="K879" s="445"/>
      <c r="L879" s="445"/>
      <c r="M879" s="445"/>
      <c r="N879" s="445"/>
      <c r="O879" s="445"/>
      <c r="P879" s="445"/>
      <c r="Q879" s="445"/>
      <c r="R879" s="445"/>
      <c r="S879" s="445"/>
      <c r="T879" s="445"/>
      <c r="U879" s="445"/>
      <c r="V879" s="445"/>
      <c r="W879" s="445"/>
      <c r="X879" s="445"/>
      <c r="Y879" s="445"/>
      <c r="Z879" s="445"/>
    </row>
    <row r="880" spans="1:26" ht="15.75" x14ac:dyDescent="0.25">
      <c r="A880" s="445"/>
      <c r="B880" s="445"/>
      <c r="C880" s="445"/>
      <c r="D880" s="445"/>
      <c r="E880" s="445"/>
      <c r="F880" s="445"/>
      <c r="G880" s="445"/>
      <c r="H880" s="445"/>
      <c r="I880" s="445"/>
      <c r="J880" s="445"/>
      <c r="K880" s="445"/>
      <c r="L880" s="445"/>
      <c r="M880" s="445"/>
      <c r="N880" s="445"/>
      <c r="O880" s="445"/>
      <c r="P880" s="445"/>
      <c r="Q880" s="445"/>
      <c r="R880" s="445"/>
      <c r="S880" s="445"/>
      <c r="T880" s="445"/>
      <c r="U880" s="445"/>
      <c r="V880" s="445"/>
      <c r="W880" s="445"/>
      <c r="X880" s="445"/>
      <c r="Y880" s="445"/>
      <c r="Z880" s="445"/>
    </row>
    <row r="881" spans="1:26" ht="15.75" x14ac:dyDescent="0.25">
      <c r="A881" s="445"/>
      <c r="B881" s="445"/>
      <c r="C881" s="445"/>
      <c r="D881" s="445"/>
      <c r="E881" s="445"/>
      <c r="F881" s="445"/>
      <c r="G881" s="445"/>
      <c r="H881" s="445"/>
      <c r="I881" s="445"/>
      <c r="J881" s="445"/>
      <c r="K881" s="445"/>
      <c r="L881" s="445"/>
      <c r="M881" s="445"/>
      <c r="N881" s="445"/>
      <c r="O881" s="445"/>
      <c r="P881" s="445"/>
      <c r="Q881" s="445"/>
      <c r="R881" s="445"/>
      <c r="S881" s="445"/>
      <c r="T881" s="445"/>
      <c r="U881" s="445"/>
      <c r="V881" s="445"/>
      <c r="W881" s="445"/>
      <c r="X881" s="445"/>
      <c r="Y881" s="445"/>
      <c r="Z881" s="445"/>
    </row>
    <row r="882" spans="1:26" ht="15.75" x14ac:dyDescent="0.25">
      <c r="A882" s="445"/>
      <c r="B882" s="445"/>
      <c r="C882" s="445"/>
      <c r="D882" s="445"/>
      <c r="E882" s="445"/>
      <c r="F882" s="445"/>
      <c r="G882" s="445"/>
      <c r="H882" s="445"/>
      <c r="I882" s="445"/>
      <c r="J882" s="445"/>
      <c r="K882" s="445"/>
      <c r="L882" s="445"/>
      <c r="M882" s="445"/>
      <c r="N882" s="445"/>
      <c r="O882" s="445"/>
      <c r="P882" s="445"/>
      <c r="Q882" s="445"/>
      <c r="R882" s="445"/>
      <c r="S882" s="445"/>
      <c r="T882" s="445"/>
      <c r="U882" s="445"/>
      <c r="V882" s="445"/>
      <c r="W882" s="445"/>
      <c r="X882" s="445"/>
      <c r="Y882" s="445"/>
      <c r="Z882" s="445"/>
    </row>
    <row r="883" spans="1:26" ht="15.75" x14ac:dyDescent="0.25">
      <c r="A883" s="445"/>
      <c r="B883" s="445"/>
      <c r="C883" s="445"/>
      <c r="D883" s="445"/>
      <c r="E883" s="445"/>
      <c r="F883" s="445"/>
      <c r="G883" s="445"/>
      <c r="H883" s="445"/>
      <c r="I883" s="445"/>
      <c r="J883" s="445"/>
      <c r="K883" s="445"/>
      <c r="L883" s="445"/>
      <c r="M883" s="445"/>
      <c r="N883" s="445"/>
      <c r="O883" s="445"/>
      <c r="P883" s="445"/>
      <c r="Q883" s="445"/>
      <c r="R883" s="445"/>
      <c r="S883" s="445"/>
      <c r="T883" s="445"/>
      <c r="U883" s="445"/>
      <c r="V883" s="445"/>
      <c r="W883" s="445"/>
      <c r="X883" s="445"/>
      <c r="Y883" s="445"/>
      <c r="Z883" s="445"/>
    </row>
    <row r="884" spans="1:26" ht="15.75" x14ac:dyDescent="0.25">
      <c r="A884" s="445"/>
      <c r="B884" s="445"/>
      <c r="C884" s="445"/>
      <c r="D884" s="445"/>
      <c r="E884" s="445"/>
      <c r="F884" s="445"/>
      <c r="G884" s="445"/>
      <c r="H884" s="445"/>
      <c r="I884" s="445"/>
      <c r="J884" s="445"/>
      <c r="K884" s="445"/>
      <c r="L884" s="445"/>
      <c r="M884" s="445"/>
      <c r="N884" s="445"/>
      <c r="O884" s="445"/>
      <c r="P884" s="445"/>
      <c r="Q884" s="445"/>
      <c r="R884" s="445"/>
      <c r="S884" s="445"/>
      <c r="T884" s="445"/>
      <c r="U884" s="445"/>
      <c r="V884" s="445"/>
      <c r="W884" s="445"/>
      <c r="X884" s="445"/>
      <c r="Y884" s="445"/>
      <c r="Z884" s="445"/>
    </row>
    <row r="885" spans="1:26" ht="15.75" x14ac:dyDescent="0.25">
      <c r="A885" s="445"/>
      <c r="B885" s="445"/>
      <c r="C885" s="445"/>
      <c r="D885" s="445"/>
      <c r="E885" s="445"/>
      <c r="F885" s="445"/>
      <c r="G885" s="445"/>
      <c r="H885" s="445"/>
      <c r="I885" s="445"/>
      <c r="J885" s="445"/>
      <c r="K885" s="445"/>
      <c r="L885" s="445"/>
      <c r="M885" s="445"/>
      <c r="N885" s="445"/>
      <c r="O885" s="445"/>
      <c r="P885" s="445"/>
      <c r="Q885" s="445"/>
      <c r="R885" s="445"/>
      <c r="S885" s="445"/>
      <c r="T885" s="445"/>
      <c r="U885" s="445"/>
      <c r="V885" s="445"/>
      <c r="W885" s="445"/>
      <c r="X885" s="445"/>
      <c r="Y885" s="445"/>
      <c r="Z885" s="445"/>
    </row>
    <row r="886" spans="1:26" ht="15.75" x14ac:dyDescent="0.25">
      <c r="A886" s="445"/>
      <c r="B886" s="445"/>
      <c r="C886" s="445"/>
      <c r="D886" s="445"/>
      <c r="E886" s="445"/>
      <c r="F886" s="445"/>
      <c r="G886" s="445"/>
      <c r="H886" s="445"/>
      <c r="I886" s="445"/>
      <c r="J886" s="445"/>
      <c r="K886" s="445"/>
      <c r="L886" s="445"/>
      <c r="M886" s="445"/>
      <c r="N886" s="445"/>
      <c r="O886" s="445"/>
      <c r="P886" s="445"/>
      <c r="Q886" s="445"/>
      <c r="R886" s="445"/>
      <c r="S886" s="445"/>
      <c r="T886" s="445"/>
      <c r="U886" s="445"/>
      <c r="V886" s="445"/>
      <c r="W886" s="445"/>
      <c r="X886" s="445"/>
      <c r="Y886" s="445"/>
      <c r="Z886" s="445"/>
    </row>
    <row r="887" spans="1:26" ht="15.75" x14ac:dyDescent="0.25">
      <c r="A887" s="445"/>
      <c r="B887" s="445"/>
      <c r="C887" s="445"/>
      <c r="D887" s="445"/>
      <c r="E887" s="445"/>
      <c r="F887" s="445"/>
      <c r="G887" s="445"/>
      <c r="H887" s="445"/>
      <c r="I887" s="445"/>
      <c r="J887" s="445"/>
      <c r="K887" s="445"/>
      <c r="L887" s="445"/>
      <c r="M887" s="445"/>
      <c r="N887" s="445"/>
      <c r="O887" s="445"/>
      <c r="P887" s="445"/>
      <c r="Q887" s="445"/>
      <c r="R887" s="445"/>
      <c r="S887" s="445"/>
      <c r="T887" s="445"/>
      <c r="U887" s="445"/>
      <c r="V887" s="445"/>
      <c r="W887" s="445"/>
      <c r="X887" s="445"/>
      <c r="Y887" s="445"/>
      <c r="Z887" s="445"/>
    </row>
    <row r="888" spans="1:26" ht="15.75" x14ac:dyDescent="0.25">
      <c r="A888" s="445"/>
      <c r="B888" s="445"/>
      <c r="C888" s="445"/>
      <c r="D888" s="445"/>
      <c r="E888" s="445"/>
      <c r="F888" s="445"/>
      <c r="G888" s="445"/>
      <c r="H888" s="445"/>
      <c r="I888" s="445"/>
      <c r="J888" s="445"/>
      <c r="K888" s="445"/>
      <c r="L888" s="445"/>
      <c r="M888" s="445"/>
      <c r="N888" s="445"/>
      <c r="O888" s="445"/>
      <c r="P888" s="445"/>
      <c r="Q888" s="445"/>
      <c r="R888" s="445"/>
      <c r="S888" s="445"/>
      <c r="T888" s="445"/>
      <c r="U888" s="445"/>
      <c r="V888" s="445"/>
      <c r="W888" s="445"/>
      <c r="X888" s="445"/>
      <c r="Y888" s="445"/>
      <c r="Z888" s="445"/>
    </row>
    <row r="889" spans="1:26" ht="15.75" x14ac:dyDescent="0.25">
      <c r="A889" s="445"/>
      <c r="B889" s="445"/>
      <c r="C889" s="445"/>
      <c r="D889" s="445"/>
      <c r="E889" s="445"/>
      <c r="F889" s="445"/>
      <c r="G889" s="445"/>
      <c r="H889" s="445"/>
      <c r="I889" s="445"/>
      <c r="J889" s="445"/>
      <c r="K889" s="445"/>
      <c r="L889" s="445"/>
      <c r="M889" s="445"/>
      <c r="N889" s="445"/>
      <c r="O889" s="445"/>
      <c r="P889" s="445"/>
      <c r="Q889" s="445"/>
      <c r="R889" s="445"/>
      <c r="S889" s="445"/>
      <c r="T889" s="445"/>
      <c r="U889" s="445"/>
      <c r="V889" s="445"/>
      <c r="W889" s="445"/>
      <c r="X889" s="445"/>
      <c r="Y889" s="445"/>
      <c r="Z889" s="445"/>
    </row>
    <row r="890" spans="1:26" ht="15.75" x14ac:dyDescent="0.25">
      <c r="A890" s="445"/>
      <c r="B890" s="445"/>
      <c r="C890" s="445"/>
      <c r="D890" s="445"/>
      <c r="E890" s="445"/>
      <c r="F890" s="445"/>
      <c r="G890" s="445"/>
      <c r="H890" s="445"/>
      <c r="I890" s="445"/>
      <c r="J890" s="445"/>
      <c r="K890" s="445"/>
      <c r="L890" s="445"/>
      <c r="M890" s="445"/>
      <c r="N890" s="445"/>
      <c r="O890" s="445"/>
      <c r="P890" s="445"/>
      <c r="Q890" s="445"/>
      <c r="R890" s="445"/>
      <c r="S890" s="445"/>
      <c r="T890" s="445"/>
      <c r="U890" s="445"/>
      <c r="V890" s="445"/>
      <c r="W890" s="445"/>
      <c r="X890" s="445"/>
      <c r="Y890" s="445"/>
      <c r="Z890" s="445"/>
    </row>
    <row r="891" spans="1:26" ht="15.75" x14ac:dyDescent="0.25">
      <c r="A891" s="445"/>
      <c r="B891" s="445"/>
      <c r="C891" s="445"/>
      <c r="D891" s="445"/>
      <c r="E891" s="445"/>
      <c r="F891" s="445"/>
      <c r="G891" s="445"/>
      <c r="H891" s="445"/>
      <c r="I891" s="445"/>
      <c r="J891" s="445"/>
      <c r="K891" s="445"/>
      <c r="L891" s="445"/>
      <c r="M891" s="445"/>
      <c r="N891" s="445"/>
      <c r="O891" s="445"/>
      <c r="P891" s="445"/>
      <c r="Q891" s="445"/>
      <c r="R891" s="445"/>
      <c r="S891" s="445"/>
      <c r="T891" s="445"/>
      <c r="U891" s="445"/>
      <c r="V891" s="445"/>
      <c r="W891" s="445"/>
      <c r="X891" s="445"/>
      <c r="Y891" s="445"/>
      <c r="Z891" s="445"/>
    </row>
    <row r="892" spans="1:26" ht="15.75" x14ac:dyDescent="0.25">
      <c r="A892" s="445"/>
      <c r="B892" s="445"/>
      <c r="C892" s="445"/>
      <c r="D892" s="445"/>
      <c r="E892" s="445"/>
      <c r="F892" s="445"/>
      <c r="G892" s="445"/>
      <c r="H892" s="445"/>
      <c r="I892" s="445"/>
      <c r="J892" s="445"/>
      <c r="K892" s="445"/>
      <c r="L892" s="445"/>
      <c r="M892" s="445"/>
      <c r="N892" s="445"/>
      <c r="O892" s="445"/>
      <c r="P892" s="445"/>
      <c r="Q892" s="445"/>
      <c r="R892" s="445"/>
      <c r="S892" s="445"/>
      <c r="T892" s="445"/>
      <c r="U892" s="445"/>
      <c r="V892" s="445"/>
      <c r="W892" s="445"/>
      <c r="X892" s="445"/>
      <c r="Y892" s="445"/>
      <c r="Z892" s="445"/>
    </row>
    <row r="893" spans="1:26" ht="15.75" x14ac:dyDescent="0.25">
      <c r="A893" s="445"/>
      <c r="B893" s="445"/>
      <c r="C893" s="445"/>
      <c r="D893" s="445"/>
      <c r="E893" s="445"/>
      <c r="F893" s="445"/>
      <c r="G893" s="445"/>
      <c r="H893" s="445"/>
      <c r="I893" s="445"/>
      <c r="J893" s="445"/>
      <c r="K893" s="445"/>
      <c r="L893" s="445"/>
      <c r="M893" s="445"/>
      <c r="N893" s="445"/>
      <c r="O893" s="445"/>
      <c r="P893" s="445"/>
      <c r="Q893" s="445"/>
      <c r="R893" s="445"/>
      <c r="S893" s="445"/>
      <c r="T893" s="445"/>
      <c r="U893" s="445"/>
      <c r="V893" s="445"/>
      <c r="W893" s="445"/>
      <c r="X893" s="445"/>
      <c r="Y893" s="445"/>
      <c r="Z893" s="445"/>
    </row>
    <row r="894" spans="1:26" ht="15.75" x14ac:dyDescent="0.25">
      <c r="A894" s="445"/>
      <c r="B894" s="445"/>
      <c r="C894" s="445"/>
      <c r="D894" s="445"/>
      <c r="E894" s="445"/>
      <c r="F894" s="445"/>
      <c r="G894" s="445"/>
      <c r="H894" s="445"/>
      <c r="I894" s="445"/>
      <c r="J894" s="445"/>
      <c r="K894" s="445"/>
      <c r="L894" s="445"/>
      <c r="M894" s="445"/>
      <c r="N894" s="445"/>
      <c r="O894" s="445"/>
      <c r="P894" s="445"/>
      <c r="Q894" s="445"/>
      <c r="R894" s="445"/>
      <c r="S894" s="445"/>
      <c r="T894" s="445"/>
      <c r="U894" s="445"/>
      <c r="V894" s="445"/>
      <c r="W894" s="445"/>
      <c r="X894" s="445"/>
      <c r="Y894" s="445"/>
      <c r="Z894" s="445"/>
    </row>
    <row r="895" spans="1:26" ht="15.75" x14ac:dyDescent="0.25">
      <c r="A895" s="445"/>
      <c r="B895" s="445"/>
      <c r="C895" s="445"/>
      <c r="D895" s="445"/>
      <c r="E895" s="445"/>
      <c r="F895" s="445"/>
      <c r="G895" s="445"/>
      <c r="H895" s="445"/>
      <c r="I895" s="445"/>
      <c r="J895" s="445"/>
      <c r="K895" s="445"/>
      <c r="L895" s="445"/>
      <c r="M895" s="445"/>
      <c r="N895" s="445"/>
      <c r="O895" s="445"/>
      <c r="P895" s="445"/>
      <c r="Q895" s="445"/>
      <c r="R895" s="445"/>
      <c r="S895" s="445"/>
      <c r="T895" s="445"/>
      <c r="U895" s="445"/>
      <c r="V895" s="445"/>
      <c r="W895" s="445"/>
      <c r="X895" s="445"/>
      <c r="Y895" s="445"/>
      <c r="Z895" s="445"/>
    </row>
    <row r="896" spans="1:26" ht="15.75" x14ac:dyDescent="0.25">
      <c r="A896" s="445"/>
      <c r="B896" s="445"/>
      <c r="C896" s="445"/>
      <c r="D896" s="445"/>
      <c r="E896" s="445"/>
      <c r="F896" s="445"/>
      <c r="G896" s="445"/>
      <c r="H896" s="445"/>
      <c r="I896" s="445"/>
      <c r="J896" s="445"/>
      <c r="K896" s="445"/>
      <c r="L896" s="445"/>
      <c r="M896" s="445"/>
      <c r="N896" s="445"/>
      <c r="O896" s="445"/>
      <c r="P896" s="445"/>
      <c r="Q896" s="445"/>
      <c r="R896" s="445"/>
      <c r="S896" s="445"/>
      <c r="T896" s="445"/>
      <c r="U896" s="445"/>
      <c r="V896" s="445"/>
      <c r="W896" s="445"/>
      <c r="X896" s="445"/>
      <c r="Y896" s="445"/>
      <c r="Z896" s="445"/>
    </row>
    <row r="897" spans="1:26" ht="15.75" x14ac:dyDescent="0.25">
      <c r="A897" s="445"/>
      <c r="B897" s="445"/>
      <c r="C897" s="445"/>
      <c r="D897" s="445"/>
      <c r="E897" s="445"/>
      <c r="F897" s="445"/>
      <c r="G897" s="445"/>
      <c r="H897" s="445"/>
      <c r="I897" s="445"/>
      <c r="J897" s="445"/>
      <c r="K897" s="445"/>
      <c r="L897" s="445"/>
      <c r="M897" s="445"/>
      <c r="N897" s="445"/>
      <c r="O897" s="445"/>
      <c r="P897" s="445"/>
      <c r="Q897" s="445"/>
      <c r="R897" s="445"/>
      <c r="S897" s="445"/>
      <c r="T897" s="445"/>
      <c r="U897" s="445"/>
      <c r="V897" s="445"/>
      <c r="W897" s="445"/>
      <c r="X897" s="445"/>
      <c r="Y897" s="445"/>
      <c r="Z897" s="445"/>
    </row>
    <row r="898" spans="1:26" ht="15.75" x14ac:dyDescent="0.25">
      <c r="A898" s="445"/>
      <c r="B898" s="445"/>
      <c r="C898" s="445"/>
      <c r="D898" s="445"/>
      <c r="E898" s="445"/>
      <c r="F898" s="445"/>
      <c r="G898" s="445"/>
      <c r="H898" s="445"/>
      <c r="I898" s="445"/>
      <c r="J898" s="445"/>
      <c r="K898" s="445"/>
      <c r="L898" s="445"/>
      <c r="M898" s="445"/>
      <c r="N898" s="445"/>
      <c r="O898" s="445"/>
      <c r="P898" s="445"/>
      <c r="Q898" s="445"/>
      <c r="R898" s="445"/>
      <c r="S898" s="445"/>
      <c r="T898" s="445"/>
      <c r="U898" s="445"/>
      <c r="V898" s="445"/>
      <c r="W898" s="445"/>
      <c r="X898" s="445"/>
      <c r="Y898" s="445"/>
      <c r="Z898" s="445"/>
    </row>
    <row r="899" spans="1:26" ht="15.75" x14ac:dyDescent="0.25">
      <c r="A899" s="445"/>
      <c r="B899" s="445"/>
      <c r="C899" s="445"/>
      <c r="D899" s="445"/>
      <c r="E899" s="445"/>
      <c r="F899" s="445"/>
      <c r="G899" s="445"/>
      <c r="H899" s="445"/>
      <c r="I899" s="445"/>
      <c r="J899" s="445"/>
      <c r="K899" s="445"/>
      <c r="L899" s="445"/>
      <c r="M899" s="445"/>
      <c r="N899" s="445"/>
      <c r="O899" s="445"/>
      <c r="P899" s="445"/>
      <c r="Q899" s="445"/>
      <c r="R899" s="445"/>
      <c r="S899" s="445"/>
      <c r="T899" s="445"/>
      <c r="U899" s="445"/>
      <c r="V899" s="445"/>
      <c r="W899" s="445"/>
      <c r="X899" s="445"/>
      <c r="Y899" s="445"/>
      <c r="Z899" s="445"/>
    </row>
    <row r="900" spans="1:26" ht="15.75" x14ac:dyDescent="0.25">
      <c r="A900" s="445"/>
      <c r="B900" s="445"/>
      <c r="C900" s="445"/>
      <c r="D900" s="445"/>
      <c r="E900" s="445"/>
      <c r="F900" s="445"/>
      <c r="G900" s="445"/>
      <c r="H900" s="445"/>
      <c r="I900" s="445"/>
      <c r="J900" s="445"/>
      <c r="K900" s="445"/>
      <c r="L900" s="445"/>
      <c r="M900" s="445"/>
      <c r="N900" s="445"/>
      <c r="O900" s="445"/>
      <c r="P900" s="445"/>
      <c r="Q900" s="445"/>
      <c r="R900" s="445"/>
      <c r="S900" s="445"/>
      <c r="T900" s="445"/>
      <c r="U900" s="445"/>
      <c r="V900" s="445"/>
      <c r="W900" s="445"/>
      <c r="X900" s="445"/>
      <c r="Y900" s="445"/>
      <c r="Z900" s="445"/>
    </row>
    <row r="901" spans="1:26" ht="15.75" x14ac:dyDescent="0.25">
      <c r="A901" s="445"/>
      <c r="B901" s="445"/>
      <c r="C901" s="445"/>
      <c r="D901" s="445"/>
      <c r="E901" s="445"/>
      <c r="F901" s="445"/>
      <c r="G901" s="445"/>
      <c r="H901" s="445"/>
      <c r="I901" s="445"/>
      <c r="J901" s="445"/>
      <c r="K901" s="445"/>
      <c r="L901" s="445"/>
      <c r="M901" s="445"/>
      <c r="N901" s="445"/>
      <c r="O901" s="445"/>
      <c r="P901" s="445"/>
      <c r="Q901" s="445"/>
      <c r="R901" s="445"/>
      <c r="S901" s="445"/>
      <c r="T901" s="445"/>
      <c r="U901" s="445"/>
      <c r="V901" s="445"/>
      <c r="W901" s="445"/>
      <c r="X901" s="445"/>
      <c r="Y901" s="445"/>
      <c r="Z901" s="445"/>
    </row>
    <row r="902" spans="1:26" ht="15.75" x14ac:dyDescent="0.25">
      <c r="A902" s="445"/>
      <c r="B902" s="445"/>
      <c r="C902" s="445"/>
      <c r="D902" s="445"/>
      <c r="E902" s="445"/>
      <c r="F902" s="445"/>
      <c r="G902" s="445"/>
      <c r="H902" s="445"/>
      <c r="I902" s="445"/>
      <c r="J902" s="445"/>
      <c r="K902" s="445"/>
      <c r="L902" s="445"/>
      <c r="M902" s="445"/>
      <c r="N902" s="445"/>
      <c r="O902" s="445"/>
      <c r="P902" s="445"/>
      <c r="Q902" s="445"/>
      <c r="R902" s="445"/>
      <c r="S902" s="445"/>
      <c r="T902" s="445"/>
      <c r="U902" s="445"/>
      <c r="V902" s="445"/>
      <c r="W902" s="445"/>
      <c r="X902" s="445"/>
      <c r="Y902" s="445"/>
      <c r="Z902" s="445"/>
    </row>
    <row r="903" spans="1:26" ht="15.75" x14ac:dyDescent="0.25">
      <c r="A903" s="445"/>
      <c r="B903" s="445"/>
      <c r="C903" s="445"/>
      <c r="D903" s="445"/>
      <c r="E903" s="445"/>
      <c r="F903" s="445"/>
      <c r="G903" s="445"/>
      <c r="H903" s="445"/>
      <c r="I903" s="445"/>
      <c r="J903" s="445"/>
      <c r="K903" s="445"/>
      <c r="L903" s="445"/>
      <c r="M903" s="445"/>
      <c r="N903" s="445"/>
      <c r="O903" s="445"/>
      <c r="P903" s="445"/>
      <c r="Q903" s="445"/>
      <c r="R903" s="445"/>
      <c r="S903" s="445"/>
      <c r="T903" s="445"/>
      <c r="U903" s="445"/>
      <c r="V903" s="445"/>
      <c r="W903" s="445"/>
      <c r="X903" s="445"/>
      <c r="Y903" s="445"/>
      <c r="Z903" s="445"/>
    </row>
    <row r="904" spans="1:26" ht="15.75" x14ac:dyDescent="0.25">
      <c r="A904" s="445"/>
      <c r="B904" s="445"/>
      <c r="C904" s="445"/>
      <c r="D904" s="445"/>
      <c r="E904" s="445"/>
      <c r="F904" s="445"/>
      <c r="G904" s="445"/>
      <c r="H904" s="445"/>
      <c r="I904" s="445"/>
      <c r="J904" s="445"/>
      <c r="K904" s="445"/>
      <c r="L904" s="445"/>
      <c r="M904" s="445"/>
      <c r="N904" s="445"/>
      <c r="O904" s="445"/>
      <c r="P904" s="445"/>
      <c r="Q904" s="445"/>
      <c r="R904" s="445"/>
      <c r="S904" s="445"/>
      <c r="T904" s="445"/>
      <c r="U904" s="445"/>
      <c r="V904" s="445"/>
      <c r="W904" s="445"/>
      <c r="X904" s="445"/>
      <c r="Y904" s="445"/>
      <c r="Z904" s="445"/>
    </row>
    <row r="905" spans="1:26" ht="15.75" x14ac:dyDescent="0.25">
      <c r="A905" s="445"/>
      <c r="B905" s="445"/>
      <c r="C905" s="445"/>
      <c r="D905" s="445"/>
      <c r="E905" s="445"/>
      <c r="F905" s="445"/>
      <c r="G905" s="445"/>
      <c r="H905" s="445"/>
      <c r="I905" s="445"/>
      <c r="J905" s="445"/>
      <c r="K905" s="445"/>
      <c r="L905" s="445"/>
      <c r="M905" s="445"/>
      <c r="N905" s="445"/>
      <c r="O905" s="445"/>
      <c r="P905" s="445"/>
      <c r="Q905" s="445"/>
      <c r="R905" s="445"/>
      <c r="S905" s="445"/>
      <c r="T905" s="445"/>
      <c r="U905" s="445"/>
      <c r="V905" s="445"/>
      <c r="W905" s="445"/>
      <c r="X905" s="445"/>
      <c r="Y905" s="445"/>
      <c r="Z905" s="445"/>
    </row>
    <row r="906" spans="1:26" ht="15.75" x14ac:dyDescent="0.25">
      <c r="A906" s="445"/>
      <c r="B906" s="445"/>
      <c r="C906" s="445"/>
      <c r="D906" s="445"/>
      <c r="E906" s="445"/>
      <c r="F906" s="445"/>
      <c r="G906" s="445"/>
      <c r="H906" s="445"/>
      <c r="I906" s="445"/>
      <c r="J906" s="445"/>
      <c r="K906" s="445"/>
      <c r="L906" s="445"/>
      <c r="M906" s="445"/>
      <c r="N906" s="445"/>
      <c r="O906" s="445"/>
      <c r="P906" s="445"/>
      <c r="Q906" s="445"/>
      <c r="R906" s="445"/>
      <c r="S906" s="445"/>
      <c r="T906" s="445"/>
      <c r="U906" s="445"/>
      <c r="V906" s="445"/>
      <c r="W906" s="445"/>
      <c r="X906" s="445"/>
      <c r="Y906" s="445"/>
      <c r="Z906" s="445"/>
    </row>
    <row r="907" spans="1:26" ht="15.75" x14ac:dyDescent="0.25">
      <c r="A907" s="445"/>
      <c r="B907" s="445"/>
      <c r="C907" s="445"/>
      <c r="D907" s="445"/>
      <c r="E907" s="445"/>
      <c r="F907" s="445"/>
      <c r="G907" s="445"/>
      <c r="H907" s="445"/>
      <c r="I907" s="445"/>
      <c r="J907" s="445"/>
      <c r="K907" s="445"/>
      <c r="L907" s="445"/>
      <c r="M907" s="445"/>
      <c r="N907" s="445"/>
      <c r="O907" s="445"/>
      <c r="P907" s="445"/>
      <c r="Q907" s="445"/>
      <c r="R907" s="445"/>
      <c r="S907" s="445"/>
      <c r="T907" s="445"/>
      <c r="U907" s="445"/>
      <c r="V907" s="445"/>
      <c r="W907" s="445"/>
      <c r="X907" s="445"/>
      <c r="Y907" s="445"/>
      <c r="Z907" s="445"/>
    </row>
    <row r="908" spans="1:26" ht="15.75" x14ac:dyDescent="0.25">
      <c r="A908" s="445"/>
      <c r="B908" s="445"/>
      <c r="C908" s="445"/>
      <c r="D908" s="445"/>
      <c r="E908" s="445"/>
      <c r="F908" s="445"/>
      <c r="G908" s="445"/>
      <c r="H908" s="445"/>
      <c r="I908" s="445"/>
      <c r="J908" s="445"/>
      <c r="K908" s="445"/>
      <c r="L908" s="445"/>
      <c r="M908" s="445"/>
      <c r="N908" s="445"/>
      <c r="O908" s="445"/>
      <c r="P908" s="445"/>
      <c r="Q908" s="445"/>
      <c r="R908" s="445"/>
      <c r="S908" s="445"/>
      <c r="T908" s="445"/>
      <c r="U908" s="445"/>
      <c r="V908" s="445"/>
      <c r="W908" s="445"/>
      <c r="X908" s="445"/>
      <c r="Y908" s="445"/>
      <c r="Z908" s="445"/>
    </row>
    <row r="909" spans="1:26" ht="15.75" x14ac:dyDescent="0.25">
      <c r="A909" s="445"/>
      <c r="B909" s="445"/>
      <c r="C909" s="445"/>
      <c r="D909" s="445"/>
      <c r="E909" s="445"/>
      <c r="F909" s="445"/>
      <c r="G909" s="445"/>
      <c r="H909" s="445"/>
      <c r="I909" s="445"/>
      <c r="J909" s="445"/>
      <c r="K909" s="445"/>
      <c r="L909" s="445"/>
      <c r="M909" s="445"/>
      <c r="N909" s="445"/>
      <c r="O909" s="445"/>
      <c r="P909" s="445"/>
      <c r="Q909" s="445"/>
      <c r="R909" s="445"/>
      <c r="S909" s="445"/>
      <c r="T909" s="445"/>
      <c r="U909" s="445"/>
      <c r="V909" s="445"/>
      <c r="W909" s="445"/>
      <c r="X909" s="445"/>
      <c r="Y909" s="445"/>
      <c r="Z909" s="445"/>
    </row>
    <row r="910" spans="1:26" ht="15.75" x14ac:dyDescent="0.25">
      <c r="A910" s="445"/>
      <c r="B910" s="445"/>
      <c r="C910" s="445"/>
      <c r="D910" s="445"/>
      <c r="E910" s="445"/>
      <c r="F910" s="445"/>
      <c r="G910" s="445"/>
      <c r="H910" s="445"/>
      <c r="I910" s="445"/>
      <c r="J910" s="445"/>
      <c r="K910" s="445"/>
      <c r="L910" s="445"/>
      <c r="M910" s="445"/>
      <c r="N910" s="445"/>
      <c r="O910" s="445"/>
      <c r="P910" s="445"/>
      <c r="Q910" s="445"/>
      <c r="R910" s="445"/>
      <c r="S910" s="445"/>
      <c r="T910" s="445"/>
      <c r="U910" s="445"/>
      <c r="V910" s="445"/>
      <c r="W910" s="445"/>
      <c r="X910" s="445"/>
      <c r="Y910" s="445"/>
      <c r="Z910" s="445"/>
    </row>
    <row r="911" spans="1:26" ht="15.75" x14ac:dyDescent="0.25">
      <c r="A911" s="445"/>
      <c r="B911" s="445"/>
      <c r="C911" s="445"/>
      <c r="D911" s="445"/>
      <c r="E911" s="445"/>
      <c r="F911" s="445"/>
      <c r="G911" s="445"/>
      <c r="H911" s="445"/>
      <c r="I911" s="445"/>
      <c r="J911" s="445"/>
      <c r="K911" s="445"/>
      <c r="L911" s="445"/>
      <c r="M911" s="445"/>
      <c r="N911" s="445"/>
      <c r="O911" s="445"/>
      <c r="P911" s="445"/>
      <c r="Q911" s="445"/>
      <c r="R911" s="445"/>
      <c r="S911" s="445"/>
      <c r="T911" s="445"/>
      <c r="U911" s="445"/>
      <c r="V911" s="445"/>
      <c r="W911" s="445"/>
      <c r="X911" s="445"/>
      <c r="Y911" s="445"/>
      <c r="Z911" s="445"/>
    </row>
    <row r="912" spans="1:26" ht="15.75" x14ac:dyDescent="0.25">
      <c r="A912" s="445"/>
      <c r="B912" s="445"/>
      <c r="C912" s="445"/>
      <c r="D912" s="445"/>
      <c r="E912" s="445"/>
      <c r="F912" s="445"/>
      <c r="G912" s="445"/>
      <c r="H912" s="445"/>
      <c r="I912" s="445"/>
      <c r="J912" s="445"/>
      <c r="K912" s="445"/>
      <c r="L912" s="445"/>
      <c r="M912" s="445"/>
      <c r="N912" s="445"/>
      <c r="O912" s="445"/>
      <c r="P912" s="445"/>
      <c r="Q912" s="445"/>
      <c r="R912" s="445"/>
      <c r="S912" s="445"/>
      <c r="T912" s="445"/>
      <c r="U912" s="445"/>
      <c r="V912" s="445"/>
      <c r="W912" s="445"/>
      <c r="X912" s="445"/>
      <c r="Y912" s="445"/>
      <c r="Z912" s="445"/>
    </row>
    <row r="913" spans="1:26" ht="15.75" x14ac:dyDescent="0.25">
      <c r="A913" s="445"/>
      <c r="B913" s="445"/>
      <c r="C913" s="445"/>
      <c r="D913" s="445"/>
      <c r="E913" s="445"/>
      <c r="F913" s="445"/>
      <c r="G913" s="445"/>
      <c r="H913" s="445"/>
      <c r="I913" s="445"/>
      <c r="J913" s="445"/>
      <c r="K913" s="445"/>
      <c r="L913" s="445"/>
      <c r="M913" s="445"/>
      <c r="N913" s="445"/>
      <c r="O913" s="445"/>
      <c r="P913" s="445"/>
      <c r="Q913" s="445"/>
      <c r="R913" s="445"/>
      <c r="S913" s="445"/>
      <c r="T913" s="445"/>
      <c r="U913" s="445"/>
      <c r="V913" s="445"/>
      <c r="W913" s="445"/>
      <c r="X913" s="445"/>
      <c r="Y913" s="445"/>
      <c r="Z913" s="445"/>
    </row>
    <row r="914" spans="1:26" ht="15.75" x14ac:dyDescent="0.25">
      <c r="A914" s="445"/>
      <c r="B914" s="445"/>
      <c r="C914" s="445"/>
      <c r="D914" s="445"/>
      <c r="E914" s="445"/>
      <c r="F914" s="445"/>
      <c r="G914" s="445"/>
      <c r="H914" s="445"/>
      <c r="I914" s="445"/>
      <c r="J914" s="445"/>
      <c r="K914" s="445"/>
      <c r="L914" s="445"/>
      <c r="M914" s="445"/>
      <c r="N914" s="445"/>
      <c r="O914" s="445"/>
      <c r="P914" s="445"/>
      <c r="Q914" s="445"/>
      <c r="R914" s="445"/>
      <c r="S914" s="445"/>
      <c r="T914" s="445"/>
      <c r="U914" s="445"/>
      <c r="V914" s="445"/>
      <c r="W914" s="445"/>
      <c r="X914" s="445"/>
      <c r="Y914" s="445"/>
      <c r="Z914" s="445"/>
    </row>
    <row r="915" spans="1:26" ht="15.75" x14ac:dyDescent="0.25">
      <c r="A915" s="445"/>
      <c r="B915" s="445"/>
      <c r="C915" s="445"/>
      <c r="D915" s="445"/>
      <c r="E915" s="445"/>
      <c r="F915" s="445"/>
      <c r="G915" s="445"/>
      <c r="H915" s="445"/>
      <c r="I915" s="445"/>
      <c r="J915" s="445"/>
      <c r="K915" s="445"/>
      <c r="L915" s="445"/>
      <c r="M915" s="445"/>
      <c r="N915" s="445"/>
      <c r="O915" s="445"/>
      <c r="P915" s="445"/>
      <c r="Q915" s="445"/>
      <c r="R915" s="445"/>
      <c r="S915" s="445"/>
      <c r="T915" s="445"/>
      <c r="U915" s="445"/>
      <c r="V915" s="445"/>
      <c r="W915" s="445"/>
      <c r="X915" s="445"/>
      <c r="Y915" s="445"/>
      <c r="Z915" s="445"/>
    </row>
    <row r="916" spans="1:26" ht="15.75" x14ac:dyDescent="0.25">
      <c r="A916" s="445"/>
      <c r="B916" s="445"/>
      <c r="C916" s="445"/>
      <c r="D916" s="445"/>
      <c r="E916" s="445"/>
      <c r="F916" s="445"/>
      <c r="G916" s="445"/>
      <c r="H916" s="445"/>
      <c r="I916" s="445"/>
      <c r="J916" s="445"/>
      <c r="K916" s="445"/>
      <c r="L916" s="445"/>
      <c r="M916" s="445"/>
      <c r="N916" s="445"/>
      <c r="O916" s="445"/>
      <c r="P916" s="445"/>
      <c r="Q916" s="445"/>
      <c r="R916" s="445"/>
      <c r="S916" s="445"/>
      <c r="T916" s="445"/>
      <c r="U916" s="445"/>
      <c r="V916" s="445"/>
      <c r="W916" s="445"/>
      <c r="X916" s="445"/>
      <c r="Y916" s="445"/>
      <c r="Z916" s="445"/>
    </row>
    <row r="917" spans="1:26" ht="15.75" x14ac:dyDescent="0.25">
      <c r="A917" s="445"/>
      <c r="B917" s="445"/>
      <c r="C917" s="445"/>
      <c r="D917" s="445"/>
      <c r="E917" s="445"/>
      <c r="F917" s="445"/>
      <c r="G917" s="445"/>
      <c r="H917" s="445"/>
      <c r="I917" s="445"/>
      <c r="J917" s="445"/>
      <c r="K917" s="445"/>
      <c r="L917" s="445"/>
      <c r="M917" s="445"/>
      <c r="N917" s="445"/>
      <c r="O917" s="445"/>
      <c r="P917" s="445"/>
      <c r="Q917" s="445"/>
      <c r="R917" s="445"/>
      <c r="S917" s="445"/>
      <c r="T917" s="445"/>
      <c r="U917" s="445"/>
      <c r="V917" s="445"/>
      <c r="W917" s="445"/>
      <c r="X917" s="445"/>
      <c r="Y917" s="445"/>
      <c r="Z917" s="445"/>
    </row>
    <row r="918" spans="1:26" ht="15.75" x14ac:dyDescent="0.25">
      <c r="A918" s="445"/>
      <c r="B918" s="445"/>
      <c r="C918" s="445"/>
      <c r="D918" s="445"/>
      <c r="E918" s="445"/>
      <c r="F918" s="445"/>
      <c r="G918" s="445"/>
      <c r="H918" s="445"/>
      <c r="I918" s="445"/>
      <c r="J918" s="445"/>
      <c r="K918" s="445"/>
      <c r="L918" s="445"/>
      <c r="M918" s="445"/>
      <c r="N918" s="445"/>
      <c r="O918" s="445"/>
      <c r="P918" s="445"/>
      <c r="Q918" s="445"/>
      <c r="R918" s="445"/>
      <c r="S918" s="445"/>
      <c r="T918" s="445"/>
      <c r="U918" s="445"/>
      <c r="V918" s="445"/>
      <c r="W918" s="445"/>
      <c r="X918" s="445"/>
      <c r="Y918" s="445"/>
      <c r="Z918" s="445"/>
    </row>
    <row r="919" spans="1:26" ht="15.75" x14ac:dyDescent="0.25">
      <c r="A919" s="445"/>
      <c r="B919" s="445"/>
      <c r="C919" s="445"/>
      <c r="D919" s="445"/>
      <c r="E919" s="445"/>
      <c r="F919" s="445"/>
      <c r="G919" s="445"/>
      <c r="H919" s="445"/>
      <c r="I919" s="445"/>
      <c r="J919" s="445"/>
      <c r="K919" s="445"/>
      <c r="L919" s="445"/>
      <c r="M919" s="445"/>
      <c r="N919" s="445"/>
      <c r="O919" s="445"/>
      <c r="P919" s="445"/>
      <c r="Q919" s="445"/>
      <c r="R919" s="445"/>
      <c r="S919" s="445"/>
      <c r="T919" s="445"/>
      <c r="U919" s="445"/>
      <c r="V919" s="445"/>
      <c r="W919" s="445"/>
      <c r="X919" s="445"/>
      <c r="Y919" s="445"/>
      <c r="Z919" s="445"/>
    </row>
    <row r="920" spans="1:26" ht="15.75" x14ac:dyDescent="0.25">
      <c r="A920" s="445"/>
      <c r="B920" s="445"/>
      <c r="C920" s="445"/>
      <c r="D920" s="445"/>
      <c r="E920" s="445"/>
      <c r="F920" s="445"/>
      <c r="G920" s="445"/>
      <c r="H920" s="445"/>
      <c r="I920" s="445"/>
      <c r="J920" s="445"/>
      <c r="K920" s="445"/>
      <c r="L920" s="445"/>
      <c r="M920" s="445"/>
      <c r="N920" s="445"/>
      <c r="O920" s="445"/>
      <c r="P920" s="445"/>
      <c r="Q920" s="445"/>
      <c r="R920" s="445"/>
      <c r="S920" s="445"/>
      <c r="T920" s="445"/>
      <c r="U920" s="445"/>
      <c r="V920" s="445"/>
      <c r="W920" s="445"/>
      <c r="X920" s="445"/>
      <c r="Y920" s="445"/>
      <c r="Z920" s="445"/>
    </row>
    <row r="921" spans="1:26" ht="15.75" x14ac:dyDescent="0.25">
      <c r="A921" s="445"/>
      <c r="B921" s="445"/>
      <c r="C921" s="445"/>
      <c r="D921" s="445"/>
      <c r="E921" s="445"/>
      <c r="F921" s="445"/>
      <c r="G921" s="445"/>
      <c r="H921" s="445"/>
      <c r="I921" s="445"/>
      <c r="J921" s="445"/>
      <c r="K921" s="445"/>
      <c r="L921" s="445"/>
      <c r="M921" s="445"/>
      <c r="N921" s="445"/>
      <c r="O921" s="445"/>
      <c r="P921" s="445"/>
      <c r="Q921" s="445"/>
      <c r="R921" s="445"/>
      <c r="S921" s="445"/>
      <c r="T921" s="445"/>
      <c r="U921" s="445"/>
      <c r="V921" s="445"/>
      <c r="W921" s="445"/>
      <c r="X921" s="445"/>
      <c r="Y921" s="445"/>
      <c r="Z921" s="445"/>
    </row>
    <row r="922" spans="1:26" ht="15.75" x14ac:dyDescent="0.25">
      <c r="A922" s="445"/>
      <c r="B922" s="445"/>
      <c r="C922" s="445"/>
      <c r="D922" s="445"/>
      <c r="E922" s="445"/>
      <c r="F922" s="445"/>
      <c r="G922" s="445"/>
      <c r="H922" s="445"/>
      <c r="I922" s="445"/>
      <c r="J922" s="445"/>
      <c r="K922" s="445"/>
      <c r="L922" s="445"/>
      <c r="M922" s="445"/>
      <c r="N922" s="445"/>
      <c r="O922" s="445"/>
      <c r="P922" s="445"/>
      <c r="Q922" s="445"/>
      <c r="R922" s="445"/>
      <c r="S922" s="445"/>
      <c r="T922" s="445"/>
      <c r="U922" s="445"/>
      <c r="V922" s="445"/>
      <c r="W922" s="445"/>
      <c r="X922" s="445"/>
      <c r="Y922" s="445"/>
      <c r="Z922" s="445"/>
    </row>
    <row r="923" spans="1:26" ht="15.75" x14ac:dyDescent="0.25">
      <c r="A923" s="445"/>
      <c r="B923" s="445"/>
      <c r="C923" s="445"/>
      <c r="D923" s="445"/>
      <c r="E923" s="445"/>
      <c r="F923" s="445"/>
      <c r="G923" s="445"/>
      <c r="H923" s="445"/>
      <c r="I923" s="445"/>
      <c r="J923" s="445"/>
      <c r="K923" s="445"/>
      <c r="L923" s="445"/>
      <c r="M923" s="445"/>
      <c r="N923" s="445"/>
      <c r="O923" s="445"/>
      <c r="P923" s="445"/>
      <c r="Q923" s="445"/>
      <c r="R923" s="445"/>
      <c r="S923" s="445"/>
      <c r="T923" s="445"/>
      <c r="U923" s="445"/>
      <c r="V923" s="445"/>
      <c r="W923" s="445"/>
      <c r="X923" s="445"/>
      <c r="Y923" s="445"/>
      <c r="Z923" s="445"/>
    </row>
    <row r="924" spans="1:26" ht="15.75" x14ac:dyDescent="0.25">
      <c r="A924" s="445"/>
      <c r="B924" s="445"/>
      <c r="C924" s="445"/>
      <c r="D924" s="445"/>
      <c r="E924" s="445"/>
      <c r="F924" s="445"/>
      <c r="G924" s="445"/>
      <c r="H924" s="445"/>
      <c r="I924" s="445"/>
      <c r="J924" s="445"/>
      <c r="K924" s="445"/>
      <c r="L924" s="445"/>
      <c r="M924" s="445"/>
      <c r="N924" s="445"/>
      <c r="O924" s="445"/>
      <c r="P924" s="445"/>
      <c r="Q924" s="445"/>
      <c r="R924" s="445"/>
      <c r="S924" s="445"/>
      <c r="T924" s="445"/>
      <c r="U924" s="445"/>
      <c r="V924" s="445"/>
      <c r="W924" s="445"/>
      <c r="X924" s="445"/>
      <c r="Y924" s="445"/>
      <c r="Z924" s="445"/>
    </row>
    <row r="925" spans="1:26" ht="15.75" x14ac:dyDescent="0.25">
      <c r="A925" s="445"/>
      <c r="B925" s="445"/>
      <c r="C925" s="445"/>
      <c r="D925" s="445"/>
      <c r="E925" s="445"/>
      <c r="F925" s="445"/>
      <c r="G925" s="445"/>
      <c r="H925" s="445"/>
      <c r="I925" s="445"/>
      <c r="J925" s="445"/>
      <c r="K925" s="445"/>
      <c r="L925" s="445"/>
      <c r="M925" s="445"/>
      <c r="N925" s="445"/>
      <c r="O925" s="445"/>
      <c r="P925" s="445"/>
      <c r="Q925" s="445"/>
      <c r="R925" s="445"/>
      <c r="S925" s="445"/>
      <c r="T925" s="445"/>
      <c r="U925" s="445"/>
      <c r="V925" s="445"/>
      <c r="W925" s="445"/>
      <c r="X925" s="445"/>
      <c r="Y925" s="445"/>
      <c r="Z925" s="445"/>
    </row>
    <row r="926" spans="1:26" ht="15.75" x14ac:dyDescent="0.25">
      <c r="A926" s="445"/>
      <c r="B926" s="445"/>
      <c r="C926" s="445"/>
      <c r="D926" s="445"/>
      <c r="E926" s="445"/>
      <c r="F926" s="445"/>
      <c r="G926" s="445"/>
      <c r="H926" s="445"/>
      <c r="I926" s="445"/>
      <c r="J926" s="445"/>
      <c r="K926" s="445"/>
      <c r="L926" s="445"/>
      <c r="M926" s="445"/>
      <c r="N926" s="445"/>
      <c r="O926" s="445"/>
      <c r="P926" s="445"/>
      <c r="Q926" s="445"/>
      <c r="R926" s="445"/>
      <c r="S926" s="445"/>
      <c r="T926" s="445"/>
      <c r="U926" s="445"/>
      <c r="V926" s="445"/>
      <c r="W926" s="445"/>
      <c r="X926" s="445"/>
      <c r="Y926" s="445"/>
      <c r="Z926" s="445"/>
    </row>
    <row r="927" spans="1:26" ht="15.75" x14ac:dyDescent="0.25">
      <c r="A927" s="445"/>
      <c r="B927" s="445"/>
      <c r="C927" s="445"/>
      <c r="D927" s="445"/>
      <c r="E927" s="445"/>
      <c r="F927" s="445"/>
      <c r="G927" s="445"/>
      <c r="H927" s="445"/>
      <c r="I927" s="445"/>
      <c r="J927" s="445"/>
      <c r="K927" s="445"/>
      <c r="L927" s="445"/>
      <c r="M927" s="445"/>
      <c r="N927" s="445"/>
      <c r="O927" s="445"/>
      <c r="P927" s="445"/>
      <c r="Q927" s="445"/>
      <c r="R927" s="445"/>
      <c r="S927" s="445"/>
      <c r="T927" s="445"/>
      <c r="U927" s="445"/>
      <c r="V927" s="445"/>
      <c r="W927" s="445"/>
      <c r="X927" s="445"/>
      <c r="Y927" s="445"/>
      <c r="Z927" s="445"/>
    </row>
    <row r="928" spans="1:26" ht="15.75" x14ac:dyDescent="0.25">
      <c r="A928" s="445"/>
      <c r="B928" s="445"/>
      <c r="C928" s="445"/>
      <c r="D928" s="445"/>
      <c r="E928" s="445"/>
      <c r="F928" s="445"/>
      <c r="G928" s="445"/>
      <c r="H928" s="445"/>
      <c r="I928" s="445"/>
      <c r="J928" s="445"/>
      <c r="K928" s="445"/>
      <c r="L928" s="445"/>
      <c r="M928" s="445"/>
      <c r="N928" s="445"/>
      <c r="O928" s="445"/>
      <c r="P928" s="445"/>
      <c r="Q928" s="445"/>
      <c r="R928" s="445"/>
      <c r="S928" s="445"/>
      <c r="T928" s="445"/>
      <c r="U928" s="445"/>
      <c r="V928" s="445"/>
      <c r="W928" s="445"/>
      <c r="X928" s="445"/>
      <c r="Y928" s="445"/>
      <c r="Z928" s="445"/>
    </row>
    <row r="929" spans="1:26" ht="15.75" x14ac:dyDescent="0.25">
      <c r="A929" s="445"/>
      <c r="B929" s="445"/>
      <c r="C929" s="445"/>
      <c r="D929" s="445"/>
      <c r="E929" s="445"/>
      <c r="F929" s="445"/>
      <c r="G929" s="445"/>
      <c r="H929" s="445"/>
      <c r="I929" s="445"/>
      <c r="J929" s="445"/>
      <c r="K929" s="445"/>
      <c r="L929" s="445"/>
      <c r="M929" s="445"/>
      <c r="N929" s="445"/>
      <c r="O929" s="445"/>
      <c r="P929" s="445"/>
      <c r="Q929" s="445"/>
      <c r="R929" s="445"/>
      <c r="S929" s="445"/>
      <c r="T929" s="445"/>
      <c r="U929" s="445"/>
      <c r="V929" s="445"/>
      <c r="W929" s="445"/>
      <c r="X929" s="445"/>
      <c r="Y929" s="445"/>
      <c r="Z929" s="445"/>
    </row>
    <row r="930" spans="1:26" ht="15.75" x14ac:dyDescent="0.25">
      <c r="A930" s="445"/>
      <c r="B930" s="445"/>
      <c r="C930" s="445"/>
      <c r="D930" s="445"/>
      <c r="E930" s="445"/>
      <c r="F930" s="445"/>
      <c r="G930" s="445"/>
      <c r="H930" s="445"/>
      <c r="I930" s="445"/>
      <c r="J930" s="445"/>
      <c r="K930" s="445"/>
      <c r="L930" s="445"/>
      <c r="M930" s="445"/>
      <c r="N930" s="445"/>
      <c r="O930" s="445"/>
      <c r="P930" s="445"/>
      <c r="Q930" s="445"/>
      <c r="R930" s="445"/>
      <c r="S930" s="445"/>
      <c r="T930" s="445"/>
      <c r="U930" s="445"/>
      <c r="V930" s="445"/>
      <c r="W930" s="445"/>
      <c r="X930" s="445"/>
      <c r="Y930" s="445"/>
      <c r="Z930" s="445"/>
    </row>
    <row r="931" spans="1:26" ht="15.75" x14ac:dyDescent="0.25">
      <c r="A931" s="445"/>
      <c r="B931" s="445"/>
      <c r="C931" s="445"/>
      <c r="D931" s="445"/>
      <c r="E931" s="445"/>
      <c r="F931" s="445"/>
      <c r="G931" s="445"/>
      <c r="H931" s="445"/>
      <c r="I931" s="445"/>
      <c r="J931" s="445"/>
      <c r="K931" s="445"/>
      <c r="L931" s="445"/>
      <c r="M931" s="445"/>
      <c r="N931" s="445"/>
      <c r="O931" s="445"/>
      <c r="P931" s="445"/>
      <c r="Q931" s="445"/>
      <c r="R931" s="445"/>
      <c r="S931" s="445"/>
      <c r="T931" s="445"/>
      <c r="U931" s="445"/>
      <c r="V931" s="445"/>
      <c r="W931" s="445"/>
      <c r="X931" s="445"/>
      <c r="Y931" s="445"/>
      <c r="Z931" s="445"/>
    </row>
    <row r="932" spans="1:26" ht="15.75" x14ac:dyDescent="0.25">
      <c r="A932" s="445"/>
      <c r="B932" s="445"/>
      <c r="C932" s="445"/>
      <c r="D932" s="445"/>
      <c r="E932" s="445"/>
      <c r="F932" s="445"/>
      <c r="G932" s="445"/>
      <c r="H932" s="445"/>
      <c r="I932" s="445"/>
      <c r="J932" s="445"/>
      <c r="K932" s="445"/>
      <c r="L932" s="445"/>
      <c r="M932" s="445"/>
      <c r="N932" s="445"/>
      <c r="O932" s="445"/>
      <c r="P932" s="445"/>
      <c r="Q932" s="445"/>
      <c r="R932" s="445"/>
      <c r="S932" s="445"/>
      <c r="T932" s="445"/>
      <c r="U932" s="445"/>
      <c r="V932" s="445"/>
      <c r="W932" s="445"/>
      <c r="X932" s="445"/>
      <c r="Y932" s="445"/>
      <c r="Z932" s="445"/>
    </row>
    <row r="933" spans="1:26" ht="15.75" x14ac:dyDescent="0.25">
      <c r="A933" s="445"/>
      <c r="B933" s="445"/>
      <c r="C933" s="445"/>
      <c r="D933" s="445"/>
      <c r="E933" s="445"/>
      <c r="F933" s="445"/>
      <c r="G933" s="445"/>
      <c r="H933" s="445"/>
      <c r="I933" s="445"/>
      <c r="J933" s="445"/>
      <c r="K933" s="445"/>
      <c r="L933" s="445"/>
      <c r="M933" s="445"/>
      <c r="N933" s="445"/>
      <c r="O933" s="445"/>
      <c r="P933" s="445"/>
      <c r="Q933" s="445"/>
      <c r="R933" s="445"/>
      <c r="S933" s="445"/>
      <c r="T933" s="445"/>
      <c r="U933" s="445"/>
      <c r="V933" s="445"/>
      <c r="W933" s="445"/>
      <c r="X933" s="445"/>
      <c r="Y933" s="445"/>
      <c r="Z933" s="445"/>
    </row>
    <row r="934" spans="1:26" ht="15.75" x14ac:dyDescent="0.25">
      <c r="A934" s="445"/>
      <c r="B934" s="445"/>
      <c r="C934" s="445"/>
      <c r="D934" s="445"/>
      <c r="E934" s="445"/>
      <c r="F934" s="445"/>
      <c r="G934" s="445"/>
      <c r="H934" s="445"/>
      <c r="I934" s="445"/>
      <c r="J934" s="445"/>
      <c r="K934" s="445"/>
      <c r="L934" s="445"/>
      <c r="M934" s="445"/>
      <c r="N934" s="445"/>
      <c r="O934" s="445"/>
      <c r="P934" s="445"/>
      <c r="Q934" s="445"/>
      <c r="R934" s="445"/>
      <c r="S934" s="445"/>
      <c r="T934" s="445"/>
      <c r="U934" s="445"/>
      <c r="V934" s="445"/>
      <c r="W934" s="445"/>
      <c r="X934" s="445"/>
      <c r="Y934" s="445"/>
      <c r="Z934" s="445"/>
    </row>
    <row r="935" spans="1:26" ht="15.75" x14ac:dyDescent="0.25">
      <c r="A935" s="445"/>
      <c r="B935" s="445"/>
      <c r="C935" s="445"/>
      <c r="D935" s="445"/>
      <c r="E935" s="445"/>
      <c r="F935" s="445"/>
      <c r="G935" s="445"/>
      <c r="H935" s="445"/>
      <c r="I935" s="445"/>
      <c r="J935" s="445"/>
      <c r="K935" s="445"/>
      <c r="L935" s="445"/>
      <c r="M935" s="445"/>
      <c r="N935" s="445"/>
      <c r="O935" s="445"/>
      <c r="P935" s="445"/>
      <c r="Q935" s="445"/>
      <c r="R935" s="445"/>
      <c r="S935" s="445"/>
      <c r="T935" s="445"/>
      <c r="U935" s="445"/>
      <c r="V935" s="445"/>
      <c r="W935" s="445"/>
      <c r="X935" s="445"/>
      <c r="Y935" s="445"/>
      <c r="Z935" s="445"/>
    </row>
    <row r="936" spans="1:26" ht="15.75" x14ac:dyDescent="0.25">
      <c r="A936" s="445"/>
      <c r="B936" s="445"/>
      <c r="C936" s="445"/>
      <c r="D936" s="445"/>
      <c r="E936" s="445"/>
      <c r="F936" s="445"/>
      <c r="G936" s="445"/>
      <c r="H936" s="445"/>
      <c r="I936" s="445"/>
      <c r="J936" s="445"/>
      <c r="K936" s="445"/>
      <c r="L936" s="445"/>
      <c r="M936" s="445"/>
      <c r="N936" s="445"/>
      <c r="O936" s="445"/>
      <c r="P936" s="445"/>
      <c r="Q936" s="445"/>
      <c r="R936" s="445"/>
      <c r="S936" s="445"/>
      <c r="T936" s="445"/>
      <c r="U936" s="445"/>
      <c r="V936" s="445"/>
      <c r="W936" s="445"/>
      <c r="X936" s="445"/>
      <c r="Y936" s="445"/>
      <c r="Z936" s="445"/>
    </row>
    <row r="937" spans="1:26" ht="15.75" x14ac:dyDescent="0.25">
      <c r="A937" s="445"/>
      <c r="B937" s="445"/>
      <c r="C937" s="445"/>
      <c r="D937" s="445"/>
      <c r="E937" s="445"/>
      <c r="F937" s="445"/>
      <c r="G937" s="445"/>
      <c r="H937" s="445"/>
      <c r="I937" s="445"/>
      <c r="J937" s="445"/>
      <c r="K937" s="445"/>
      <c r="L937" s="445"/>
      <c r="M937" s="445"/>
      <c r="N937" s="445"/>
      <c r="O937" s="445"/>
      <c r="P937" s="445"/>
      <c r="Q937" s="445"/>
      <c r="R937" s="445"/>
      <c r="S937" s="445"/>
      <c r="T937" s="445"/>
      <c r="U937" s="445"/>
      <c r="V937" s="445"/>
      <c r="W937" s="445"/>
      <c r="X937" s="445"/>
      <c r="Y937" s="445"/>
      <c r="Z937" s="445"/>
    </row>
    <row r="938" spans="1:26" ht="15.75" x14ac:dyDescent="0.25">
      <c r="A938" s="445"/>
      <c r="B938" s="445"/>
      <c r="C938" s="445"/>
      <c r="D938" s="445"/>
      <c r="E938" s="445"/>
      <c r="F938" s="445"/>
      <c r="G938" s="445"/>
      <c r="H938" s="445"/>
      <c r="I938" s="445"/>
      <c r="J938" s="445"/>
      <c r="K938" s="445"/>
      <c r="L938" s="445"/>
      <c r="M938" s="445"/>
      <c r="N938" s="445"/>
      <c r="O938" s="445"/>
      <c r="P938" s="445"/>
      <c r="Q938" s="445"/>
      <c r="R938" s="445"/>
      <c r="S938" s="445"/>
      <c r="T938" s="445"/>
      <c r="U938" s="445"/>
      <c r="V938" s="445"/>
      <c r="W938" s="445"/>
      <c r="X938" s="445"/>
      <c r="Y938" s="445"/>
      <c r="Z938" s="445"/>
    </row>
    <row r="939" spans="1:26" ht="15.75" x14ac:dyDescent="0.25">
      <c r="A939" s="445"/>
      <c r="B939" s="445"/>
      <c r="C939" s="445"/>
      <c r="D939" s="445"/>
      <c r="E939" s="445"/>
      <c r="F939" s="445"/>
      <c r="G939" s="445"/>
      <c r="H939" s="445"/>
      <c r="I939" s="445"/>
      <c r="J939" s="445"/>
      <c r="K939" s="445"/>
      <c r="L939" s="445"/>
      <c r="M939" s="445"/>
      <c r="N939" s="445"/>
      <c r="O939" s="445"/>
      <c r="P939" s="445"/>
      <c r="Q939" s="445"/>
      <c r="R939" s="445"/>
      <c r="S939" s="445"/>
      <c r="T939" s="445"/>
      <c r="U939" s="445"/>
      <c r="V939" s="445"/>
      <c r="W939" s="445"/>
      <c r="X939" s="445"/>
      <c r="Y939" s="445"/>
      <c r="Z939" s="445"/>
    </row>
    <row r="940" spans="1:26" ht="15.75" x14ac:dyDescent="0.25">
      <c r="A940" s="445"/>
      <c r="B940" s="445"/>
      <c r="C940" s="445"/>
      <c r="D940" s="445"/>
      <c r="E940" s="445"/>
      <c r="F940" s="445"/>
      <c r="G940" s="445"/>
      <c r="H940" s="445"/>
      <c r="I940" s="445"/>
      <c r="J940" s="445"/>
      <c r="K940" s="445"/>
      <c r="L940" s="445"/>
      <c r="M940" s="445"/>
      <c r="N940" s="445"/>
      <c r="O940" s="445"/>
      <c r="P940" s="445"/>
      <c r="Q940" s="445"/>
      <c r="R940" s="445"/>
      <c r="S940" s="445"/>
      <c r="T940" s="445"/>
      <c r="U940" s="445"/>
      <c r="V940" s="445"/>
      <c r="W940" s="445"/>
      <c r="X940" s="445"/>
      <c r="Y940" s="445"/>
      <c r="Z940" s="445"/>
    </row>
    <row r="941" spans="1:26" ht="15.75" x14ac:dyDescent="0.25">
      <c r="A941" s="445"/>
      <c r="B941" s="445"/>
      <c r="C941" s="445"/>
      <c r="D941" s="445"/>
      <c r="E941" s="445"/>
      <c r="F941" s="445"/>
      <c r="G941" s="445"/>
      <c r="H941" s="445"/>
      <c r="I941" s="445"/>
      <c r="J941" s="445"/>
      <c r="K941" s="445"/>
      <c r="L941" s="445"/>
      <c r="M941" s="445"/>
      <c r="N941" s="445"/>
      <c r="O941" s="445"/>
      <c r="P941" s="445"/>
      <c r="Q941" s="445"/>
      <c r="R941" s="445"/>
      <c r="S941" s="445"/>
      <c r="T941" s="445"/>
      <c r="U941" s="445"/>
      <c r="V941" s="445"/>
      <c r="W941" s="445"/>
      <c r="X941" s="445"/>
      <c r="Y941" s="445"/>
      <c r="Z941" s="445"/>
    </row>
    <row r="942" spans="1:26" ht="15.75" x14ac:dyDescent="0.25">
      <c r="A942" s="445"/>
      <c r="B942" s="445"/>
      <c r="C942" s="445"/>
      <c r="D942" s="445"/>
      <c r="E942" s="445"/>
      <c r="F942" s="445"/>
      <c r="G942" s="445"/>
      <c r="H942" s="445"/>
      <c r="I942" s="445"/>
      <c r="J942" s="445"/>
      <c r="K942" s="445"/>
      <c r="L942" s="445"/>
      <c r="M942" s="445"/>
      <c r="N942" s="445"/>
      <c r="O942" s="445"/>
      <c r="P942" s="445"/>
      <c r="Q942" s="445"/>
      <c r="R942" s="445"/>
      <c r="S942" s="445"/>
      <c r="T942" s="445"/>
      <c r="U942" s="445"/>
      <c r="V942" s="445"/>
      <c r="W942" s="445"/>
      <c r="X942" s="445"/>
      <c r="Y942" s="445"/>
      <c r="Z942" s="445"/>
    </row>
    <row r="943" spans="1:26" ht="15.75" x14ac:dyDescent="0.25">
      <c r="A943" s="445"/>
      <c r="B943" s="445"/>
      <c r="C943" s="445"/>
      <c r="D943" s="445"/>
      <c r="E943" s="445"/>
      <c r="F943" s="445"/>
      <c r="G943" s="445"/>
      <c r="H943" s="445"/>
      <c r="I943" s="445"/>
      <c r="J943" s="445"/>
      <c r="K943" s="445"/>
      <c r="L943" s="445"/>
      <c r="M943" s="445"/>
      <c r="N943" s="445"/>
      <c r="O943" s="445"/>
      <c r="P943" s="445"/>
      <c r="Q943" s="445"/>
      <c r="R943" s="445"/>
      <c r="S943" s="445"/>
      <c r="T943" s="445"/>
      <c r="U943" s="445"/>
      <c r="V943" s="445"/>
      <c r="W943" s="445"/>
      <c r="X943" s="445"/>
      <c r="Y943" s="445"/>
      <c r="Z943" s="445"/>
    </row>
    <row r="944" spans="1:26" ht="15.75" x14ac:dyDescent="0.25">
      <c r="A944" s="445"/>
      <c r="B944" s="445"/>
      <c r="C944" s="445"/>
      <c r="D944" s="445"/>
      <c r="E944" s="445"/>
      <c r="F944" s="445"/>
      <c r="G944" s="445"/>
      <c r="H944" s="445"/>
      <c r="I944" s="445"/>
      <c r="J944" s="445"/>
      <c r="K944" s="445"/>
      <c r="L944" s="445"/>
      <c r="M944" s="445"/>
      <c r="N944" s="445"/>
      <c r="O944" s="445"/>
      <c r="P944" s="445"/>
      <c r="Q944" s="445"/>
      <c r="R944" s="445"/>
      <c r="S944" s="445"/>
      <c r="T944" s="445"/>
      <c r="U944" s="445"/>
      <c r="V944" s="445"/>
      <c r="W944" s="445"/>
      <c r="X944" s="445"/>
      <c r="Y944" s="445"/>
      <c r="Z944" s="445"/>
    </row>
    <row r="945" spans="1:26" ht="15.75" x14ac:dyDescent="0.25">
      <c r="A945" s="445"/>
      <c r="B945" s="445"/>
      <c r="C945" s="445"/>
      <c r="D945" s="445"/>
      <c r="E945" s="445"/>
      <c r="F945" s="445"/>
      <c r="G945" s="445"/>
      <c r="H945" s="445"/>
      <c r="I945" s="445"/>
      <c r="J945" s="445"/>
      <c r="K945" s="445"/>
      <c r="L945" s="445"/>
      <c r="M945" s="445"/>
      <c r="N945" s="445"/>
      <c r="O945" s="445"/>
      <c r="P945" s="445"/>
      <c r="Q945" s="445"/>
      <c r="R945" s="445"/>
      <c r="S945" s="445"/>
      <c r="T945" s="445"/>
      <c r="U945" s="445"/>
      <c r="V945" s="445"/>
      <c r="W945" s="445"/>
      <c r="X945" s="445"/>
      <c r="Y945" s="445"/>
      <c r="Z945" s="445"/>
    </row>
    <row r="946" spans="1:26" ht="15.75" x14ac:dyDescent="0.25">
      <c r="A946" s="445"/>
      <c r="B946" s="445"/>
      <c r="C946" s="445"/>
      <c r="D946" s="445"/>
      <c r="E946" s="445"/>
      <c r="F946" s="445"/>
      <c r="G946" s="445"/>
      <c r="H946" s="445"/>
      <c r="I946" s="445"/>
      <c r="J946" s="445"/>
      <c r="K946" s="445"/>
      <c r="L946" s="445"/>
      <c r="M946" s="445"/>
      <c r="N946" s="445"/>
      <c r="O946" s="445"/>
      <c r="P946" s="445"/>
      <c r="Q946" s="445"/>
      <c r="R946" s="445"/>
      <c r="S946" s="445"/>
      <c r="T946" s="445"/>
      <c r="U946" s="445"/>
      <c r="V946" s="445"/>
      <c r="W946" s="445"/>
      <c r="X946" s="445"/>
      <c r="Y946" s="445"/>
      <c r="Z946" s="445"/>
    </row>
    <row r="947" spans="1:26" ht="15.75" x14ac:dyDescent="0.25">
      <c r="A947" s="445"/>
      <c r="B947" s="445"/>
      <c r="C947" s="445"/>
      <c r="D947" s="445"/>
      <c r="E947" s="445"/>
      <c r="F947" s="445"/>
      <c r="G947" s="445"/>
      <c r="H947" s="445"/>
      <c r="I947" s="445"/>
      <c r="J947" s="445"/>
      <c r="K947" s="445"/>
      <c r="L947" s="445"/>
      <c r="M947" s="445"/>
      <c r="N947" s="445"/>
      <c r="O947" s="445"/>
      <c r="P947" s="445"/>
      <c r="Q947" s="445"/>
      <c r="R947" s="445"/>
      <c r="S947" s="445"/>
      <c r="T947" s="445"/>
      <c r="U947" s="445"/>
      <c r="V947" s="445"/>
      <c r="W947" s="445"/>
      <c r="X947" s="445"/>
      <c r="Y947" s="445"/>
      <c r="Z947" s="445"/>
    </row>
    <row r="948" spans="1:26" ht="15.75" x14ac:dyDescent="0.25">
      <c r="A948" s="445"/>
      <c r="B948" s="445"/>
      <c r="C948" s="445"/>
      <c r="D948" s="445"/>
      <c r="E948" s="445"/>
      <c r="F948" s="445"/>
      <c r="G948" s="445"/>
      <c r="H948" s="445"/>
      <c r="I948" s="445"/>
      <c r="J948" s="445"/>
      <c r="K948" s="445"/>
      <c r="L948" s="445"/>
      <c r="M948" s="445"/>
      <c r="N948" s="445"/>
      <c r="O948" s="445"/>
      <c r="P948" s="445"/>
      <c r="Q948" s="445"/>
      <c r="R948" s="445"/>
      <c r="S948" s="445"/>
      <c r="T948" s="445"/>
      <c r="U948" s="445"/>
      <c r="V948" s="445"/>
      <c r="W948" s="445"/>
      <c r="X948" s="445"/>
      <c r="Y948" s="445"/>
      <c r="Z948" s="445"/>
    </row>
    <row r="949" spans="1:26" ht="15.75" x14ac:dyDescent="0.25">
      <c r="A949" s="445"/>
      <c r="B949" s="445"/>
      <c r="C949" s="445"/>
      <c r="D949" s="445"/>
      <c r="E949" s="445"/>
      <c r="F949" s="445"/>
      <c r="G949" s="445"/>
      <c r="H949" s="445"/>
      <c r="I949" s="445"/>
      <c r="J949" s="445"/>
      <c r="K949" s="445"/>
      <c r="L949" s="445"/>
      <c r="M949" s="445"/>
      <c r="N949" s="445"/>
      <c r="O949" s="445"/>
      <c r="P949" s="445"/>
      <c r="Q949" s="445"/>
      <c r="R949" s="445"/>
      <c r="S949" s="445"/>
      <c r="T949" s="445"/>
      <c r="U949" s="445"/>
      <c r="V949" s="445"/>
      <c r="W949" s="445"/>
      <c r="X949" s="445"/>
      <c r="Y949" s="445"/>
      <c r="Z949" s="445"/>
    </row>
    <row r="950" spans="1:26" ht="15.75" x14ac:dyDescent="0.25">
      <c r="A950" s="445"/>
      <c r="B950" s="445"/>
      <c r="C950" s="445"/>
      <c r="D950" s="445"/>
      <c r="E950" s="445"/>
      <c r="F950" s="445"/>
      <c r="G950" s="445"/>
      <c r="H950" s="445"/>
      <c r="I950" s="445"/>
      <c r="J950" s="445"/>
      <c r="K950" s="445"/>
      <c r="L950" s="445"/>
      <c r="M950" s="445"/>
      <c r="N950" s="445"/>
      <c r="O950" s="445"/>
      <c r="P950" s="445"/>
      <c r="Q950" s="445"/>
      <c r="R950" s="445"/>
      <c r="S950" s="445"/>
      <c r="T950" s="445"/>
      <c r="U950" s="445"/>
      <c r="V950" s="445"/>
      <c r="W950" s="445"/>
      <c r="X950" s="445"/>
      <c r="Y950" s="445"/>
      <c r="Z950" s="445"/>
    </row>
    <row r="951" spans="1:26" ht="15.75" x14ac:dyDescent="0.25">
      <c r="A951" s="445"/>
      <c r="B951" s="445"/>
      <c r="C951" s="445"/>
      <c r="D951" s="445"/>
      <c r="E951" s="445"/>
      <c r="F951" s="445"/>
      <c r="G951" s="445"/>
      <c r="H951" s="445"/>
      <c r="I951" s="445"/>
      <c r="J951" s="445"/>
      <c r="K951" s="445"/>
      <c r="L951" s="445"/>
      <c r="M951" s="445"/>
      <c r="N951" s="445"/>
      <c r="O951" s="445"/>
      <c r="P951" s="445"/>
      <c r="Q951" s="445"/>
      <c r="R951" s="445"/>
      <c r="S951" s="445"/>
      <c r="T951" s="445"/>
      <c r="U951" s="445"/>
      <c r="V951" s="445"/>
      <c r="W951" s="445"/>
      <c r="X951" s="445"/>
      <c r="Y951" s="445"/>
      <c r="Z951" s="445"/>
    </row>
    <row r="952" spans="1:26" ht="15.75" x14ac:dyDescent="0.25">
      <c r="A952" s="445"/>
      <c r="B952" s="445"/>
      <c r="C952" s="445"/>
      <c r="D952" s="445"/>
      <c r="E952" s="445"/>
      <c r="F952" s="445"/>
      <c r="G952" s="445"/>
      <c r="H952" s="445"/>
      <c r="I952" s="445"/>
      <c r="J952" s="445"/>
      <c r="K952" s="445"/>
      <c r="L952" s="445"/>
      <c r="M952" s="445"/>
      <c r="N952" s="445"/>
      <c r="O952" s="445"/>
      <c r="P952" s="445"/>
      <c r="Q952" s="445"/>
      <c r="R952" s="445"/>
      <c r="S952" s="445"/>
      <c r="T952" s="445"/>
      <c r="U952" s="445"/>
      <c r="V952" s="445"/>
      <c r="W952" s="445"/>
      <c r="X952" s="445"/>
      <c r="Y952" s="445"/>
      <c r="Z952" s="445"/>
    </row>
    <row r="953" spans="1:26" ht="15.75" x14ac:dyDescent="0.25">
      <c r="A953" s="445"/>
      <c r="B953" s="445"/>
      <c r="C953" s="445"/>
      <c r="D953" s="445"/>
      <c r="E953" s="445"/>
      <c r="F953" s="445"/>
      <c r="G953" s="445"/>
      <c r="H953" s="445"/>
      <c r="I953" s="445"/>
      <c r="J953" s="445"/>
      <c r="K953" s="445"/>
      <c r="L953" s="445"/>
      <c r="M953" s="445"/>
      <c r="N953" s="445"/>
      <c r="O953" s="445"/>
      <c r="P953" s="445"/>
      <c r="Q953" s="445"/>
      <c r="R953" s="445"/>
      <c r="S953" s="445"/>
      <c r="T953" s="445"/>
      <c r="U953" s="445"/>
      <c r="V953" s="445"/>
      <c r="W953" s="445"/>
      <c r="X953" s="445"/>
      <c r="Y953" s="445"/>
      <c r="Z953" s="445"/>
    </row>
    <row r="954" spans="1:26" ht="15.75" x14ac:dyDescent="0.25">
      <c r="A954" s="445"/>
      <c r="B954" s="445"/>
      <c r="C954" s="445"/>
      <c r="D954" s="445"/>
      <c r="E954" s="445"/>
      <c r="F954" s="445"/>
      <c r="G954" s="445"/>
      <c r="H954" s="445"/>
      <c r="I954" s="445"/>
      <c r="J954" s="445"/>
      <c r="K954" s="445"/>
      <c r="L954" s="445"/>
      <c r="M954" s="445"/>
      <c r="N954" s="445"/>
      <c r="O954" s="445"/>
      <c r="P954" s="445"/>
      <c r="Q954" s="445"/>
      <c r="R954" s="445"/>
      <c r="S954" s="445"/>
      <c r="T954" s="445"/>
      <c r="U954" s="445"/>
      <c r="V954" s="445"/>
      <c r="W954" s="445"/>
      <c r="X954" s="445"/>
      <c r="Y954" s="445"/>
      <c r="Z954" s="445"/>
    </row>
    <row r="955" spans="1:26" ht="15.75" x14ac:dyDescent="0.25">
      <c r="A955" s="445"/>
      <c r="B955" s="445"/>
      <c r="C955" s="445"/>
      <c r="D955" s="445"/>
      <c r="E955" s="445"/>
      <c r="F955" s="445"/>
      <c r="G955" s="445"/>
      <c r="H955" s="445"/>
      <c r="I955" s="445"/>
      <c r="J955" s="445"/>
      <c r="K955" s="445"/>
      <c r="L955" s="445"/>
      <c r="M955" s="445"/>
      <c r="N955" s="445"/>
      <c r="O955" s="445"/>
      <c r="P955" s="445"/>
      <c r="Q955" s="445"/>
      <c r="R955" s="445"/>
      <c r="S955" s="445"/>
      <c r="T955" s="445"/>
      <c r="U955" s="445"/>
      <c r="V955" s="445"/>
      <c r="W955" s="445"/>
      <c r="X955" s="445"/>
      <c r="Y955" s="445"/>
      <c r="Z955" s="445"/>
    </row>
    <row r="956" spans="1:26" ht="15.75" x14ac:dyDescent="0.25">
      <c r="A956" s="445"/>
      <c r="B956" s="445"/>
      <c r="C956" s="445"/>
      <c r="D956" s="445"/>
      <c r="E956" s="445"/>
      <c r="F956" s="445"/>
      <c r="G956" s="445"/>
      <c r="H956" s="445"/>
      <c r="I956" s="445"/>
      <c r="J956" s="445"/>
      <c r="K956" s="445"/>
      <c r="L956" s="445"/>
      <c r="M956" s="445"/>
      <c r="N956" s="445"/>
      <c r="O956" s="445"/>
      <c r="P956" s="445"/>
      <c r="Q956" s="445"/>
      <c r="R956" s="445"/>
      <c r="S956" s="445"/>
      <c r="T956" s="445"/>
      <c r="U956" s="445"/>
      <c r="V956" s="445"/>
      <c r="W956" s="445"/>
      <c r="X956" s="445"/>
      <c r="Y956" s="445"/>
      <c r="Z956" s="445"/>
    </row>
    <row r="957" spans="1:26" ht="15.75" x14ac:dyDescent="0.25">
      <c r="A957" s="445"/>
      <c r="B957" s="445"/>
      <c r="C957" s="445"/>
      <c r="D957" s="445"/>
      <c r="E957" s="445"/>
      <c r="F957" s="445"/>
      <c r="G957" s="445"/>
      <c r="H957" s="445"/>
      <c r="I957" s="445"/>
      <c r="J957" s="445"/>
      <c r="K957" s="445"/>
      <c r="L957" s="445"/>
      <c r="M957" s="445"/>
      <c r="N957" s="445"/>
      <c r="O957" s="445"/>
      <c r="P957" s="445"/>
      <c r="Q957" s="445"/>
      <c r="R957" s="445"/>
      <c r="S957" s="445"/>
      <c r="T957" s="445"/>
      <c r="U957" s="445"/>
      <c r="V957" s="445"/>
      <c r="W957" s="445"/>
      <c r="X957" s="445"/>
      <c r="Y957" s="445"/>
      <c r="Z957" s="445"/>
    </row>
    <row r="958" spans="1:26" ht="15.75" x14ac:dyDescent="0.25">
      <c r="A958" s="445"/>
      <c r="B958" s="445"/>
      <c r="C958" s="445"/>
      <c r="D958" s="445"/>
      <c r="E958" s="445"/>
      <c r="F958" s="445"/>
      <c r="G958" s="445"/>
      <c r="H958" s="445"/>
      <c r="I958" s="445"/>
      <c r="J958" s="445"/>
      <c r="K958" s="445"/>
      <c r="L958" s="445"/>
      <c r="M958" s="445"/>
      <c r="N958" s="445"/>
      <c r="O958" s="445"/>
      <c r="P958" s="445"/>
      <c r="Q958" s="445"/>
      <c r="R958" s="445"/>
      <c r="S958" s="445"/>
      <c r="T958" s="445"/>
      <c r="U958" s="445"/>
      <c r="V958" s="445"/>
      <c r="W958" s="445"/>
      <c r="X958" s="445"/>
      <c r="Y958" s="445"/>
      <c r="Z958" s="445"/>
    </row>
    <row r="959" spans="1:26" ht="15.75" x14ac:dyDescent="0.25">
      <c r="A959" s="445"/>
      <c r="B959" s="445"/>
      <c r="C959" s="445"/>
      <c r="D959" s="445"/>
      <c r="E959" s="445"/>
      <c r="F959" s="445"/>
      <c r="G959" s="445"/>
      <c r="H959" s="445"/>
      <c r="I959" s="445"/>
      <c r="J959" s="445"/>
      <c r="K959" s="445"/>
      <c r="L959" s="445"/>
      <c r="M959" s="445"/>
      <c r="N959" s="445"/>
      <c r="O959" s="445"/>
      <c r="P959" s="445"/>
      <c r="Q959" s="445"/>
      <c r="R959" s="445"/>
      <c r="S959" s="445"/>
      <c r="T959" s="445"/>
      <c r="U959" s="445"/>
      <c r="V959" s="445"/>
      <c r="W959" s="445"/>
      <c r="X959" s="445"/>
      <c r="Y959" s="445"/>
      <c r="Z959" s="445"/>
    </row>
    <row r="960" spans="1:26" ht="15.75" x14ac:dyDescent="0.25">
      <c r="A960" s="445"/>
      <c r="B960" s="445"/>
      <c r="C960" s="445"/>
      <c r="D960" s="445"/>
      <c r="E960" s="445"/>
      <c r="F960" s="445"/>
      <c r="G960" s="445"/>
      <c r="H960" s="445"/>
      <c r="I960" s="445"/>
      <c r="J960" s="445"/>
      <c r="K960" s="445"/>
      <c r="L960" s="445"/>
      <c r="M960" s="445"/>
      <c r="N960" s="445"/>
      <c r="O960" s="445"/>
      <c r="P960" s="445"/>
      <c r="Q960" s="445"/>
      <c r="R960" s="445"/>
      <c r="S960" s="445"/>
      <c r="T960" s="445"/>
      <c r="U960" s="445"/>
      <c r="V960" s="445"/>
      <c r="W960" s="445"/>
      <c r="X960" s="445"/>
      <c r="Y960" s="445"/>
      <c r="Z960" s="445"/>
    </row>
    <row r="961" spans="1:26" ht="15.75" x14ac:dyDescent="0.25">
      <c r="A961" s="445"/>
      <c r="B961" s="445"/>
      <c r="C961" s="445"/>
      <c r="D961" s="445"/>
      <c r="E961" s="445"/>
      <c r="F961" s="445"/>
      <c r="G961" s="445"/>
      <c r="H961" s="445"/>
      <c r="I961" s="445"/>
      <c r="J961" s="445"/>
      <c r="K961" s="445"/>
      <c r="L961" s="445"/>
      <c r="M961" s="445"/>
      <c r="N961" s="445"/>
      <c r="O961" s="445"/>
      <c r="P961" s="445"/>
      <c r="Q961" s="445"/>
      <c r="R961" s="445"/>
      <c r="S961" s="445"/>
      <c r="T961" s="445"/>
      <c r="U961" s="445"/>
      <c r="V961" s="445"/>
      <c r="W961" s="445"/>
      <c r="X961" s="445"/>
      <c r="Y961" s="445"/>
      <c r="Z961" s="445"/>
    </row>
    <row r="962" spans="1:26" ht="15.75" x14ac:dyDescent="0.25">
      <c r="A962" s="445"/>
      <c r="B962" s="445"/>
      <c r="C962" s="445"/>
      <c r="D962" s="445"/>
      <c r="E962" s="445"/>
      <c r="F962" s="445"/>
      <c r="G962" s="445"/>
      <c r="H962" s="445"/>
      <c r="I962" s="445"/>
      <c r="J962" s="445"/>
      <c r="K962" s="445"/>
      <c r="L962" s="445"/>
      <c r="M962" s="445"/>
      <c r="N962" s="445"/>
      <c r="O962" s="445"/>
      <c r="P962" s="445"/>
      <c r="Q962" s="445"/>
      <c r="R962" s="445"/>
      <c r="S962" s="445"/>
      <c r="T962" s="445"/>
      <c r="U962" s="445"/>
      <c r="V962" s="445"/>
      <c r="W962" s="445"/>
      <c r="X962" s="445"/>
      <c r="Y962" s="445"/>
      <c r="Z962" s="445"/>
    </row>
    <row r="963" spans="1:26" ht="15.75" x14ac:dyDescent="0.25">
      <c r="A963" s="445"/>
      <c r="B963" s="445"/>
      <c r="C963" s="445"/>
      <c r="D963" s="445"/>
      <c r="E963" s="445"/>
      <c r="F963" s="445"/>
      <c r="G963" s="445"/>
      <c r="H963" s="445"/>
      <c r="I963" s="445"/>
      <c r="J963" s="445"/>
      <c r="K963" s="445"/>
      <c r="L963" s="445"/>
      <c r="M963" s="445"/>
      <c r="N963" s="445"/>
      <c r="O963" s="445"/>
      <c r="P963" s="445"/>
      <c r="Q963" s="445"/>
      <c r="R963" s="445"/>
      <c r="S963" s="445"/>
      <c r="T963" s="445"/>
      <c r="U963" s="445"/>
      <c r="V963" s="445"/>
      <c r="W963" s="445"/>
      <c r="X963" s="445"/>
      <c r="Y963" s="445"/>
      <c r="Z963" s="445"/>
    </row>
    <row r="964" spans="1:26" ht="15.75" x14ac:dyDescent="0.25">
      <c r="A964" s="445"/>
      <c r="B964" s="445"/>
      <c r="C964" s="445"/>
      <c r="D964" s="445"/>
      <c r="E964" s="445"/>
      <c r="F964" s="445"/>
      <c r="G964" s="445"/>
      <c r="H964" s="445"/>
      <c r="I964" s="445"/>
      <c r="J964" s="445"/>
      <c r="K964" s="445"/>
      <c r="L964" s="445"/>
      <c r="M964" s="445"/>
      <c r="N964" s="445"/>
      <c r="O964" s="445"/>
      <c r="P964" s="445"/>
      <c r="Q964" s="445"/>
      <c r="R964" s="445"/>
      <c r="S964" s="445"/>
      <c r="T964" s="445"/>
      <c r="U964" s="445"/>
      <c r="V964" s="445"/>
      <c r="W964" s="445"/>
      <c r="X964" s="445"/>
      <c r="Y964" s="445"/>
      <c r="Z964" s="445"/>
    </row>
    <row r="965" spans="1:26" ht="15.75" x14ac:dyDescent="0.25">
      <c r="A965" s="445"/>
      <c r="B965" s="445"/>
      <c r="C965" s="445"/>
      <c r="D965" s="445"/>
      <c r="E965" s="445"/>
      <c r="F965" s="445"/>
      <c r="G965" s="445"/>
      <c r="H965" s="445"/>
      <c r="I965" s="445"/>
      <c r="J965" s="445"/>
      <c r="K965" s="445"/>
      <c r="L965" s="445"/>
      <c r="M965" s="445"/>
      <c r="N965" s="445"/>
      <c r="O965" s="445"/>
      <c r="P965" s="445"/>
      <c r="Q965" s="445"/>
      <c r="R965" s="445"/>
      <c r="S965" s="445"/>
      <c r="T965" s="445"/>
      <c r="U965" s="445"/>
      <c r="V965" s="445"/>
      <c r="W965" s="445"/>
      <c r="X965" s="445"/>
      <c r="Y965" s="445"/>
      <c r="Z965" s="445"/>
    </row>
    <row r="966" spans="1:26" ht="15.75" x14ac:dyDescent="0.25">
      <c r="A966" s="445"/>
      <c r="B966" s="445"/>
      <c r="C966" s="445"/>
      <c r="D966" s="445"/>
      <c r="E966" s="445"/>
      <c r="F966" s="445"/>
      <c r="G966" s="445"/>
      <c r="H966" s="445"/>
      <c r="I966" s="445"/>
      <c r="J966" s="445"/>
      <c r="K966" s="445"/>
      <c r="L966" s="445"/>
      <c r="M966" s="445"/>
      <c r="N966" s="445"/>
      <c r="O966" s="445"/>
      <c r="P966" s="445"/>
      <c r="Q966" s="445"/>
      <c r="R966" s="445"/>
      <c r="S966" s="445"/>
      <c r="T966" s="445"/>
      <c r="U966" s="445"/>
      <c r="V966" s="445"/>
      <c r="W966" s="445"/>
      <c r="X966" s="445"/>
      <c r="Y966" s="445"/>
      <c r="Z966" s="445"/>
    </row>
    <row r="967" spans="1:26" ht="15.75" x14ac:dyDescent="0.25">
      <c r="A967" s="445"/>
      <c r="B967" s="445"/>
      <c r="C967" s="445"/>
      <c r="D967" s="445"/>
      <c r="E967" s="445"/>
      <c r="F967" s="445"/>
      <c r="G967" s="445"/>
      <c r="H967" s="445"/>
      <c r="I967" s="445"/>
      <c r="J967" s="445"/>
      <c r="K967" s="445"/>
      <c r="L967" s="445"/>
      <c r="M967" s="445"/>
      <c r="N967" s="445"/>
      <c r="O967" s="445"/>
      <c r="P967" s="445"/>
      <c r="Q967" s="445"/>
      <c r="R967" s="445"/>
      <c r="S967" s="445"/>
      <c r="T967" s="445"/>
      <c r="U967" s="445"/>
      <c r="V967" s="445"/>
      <c r="W967" s="445"/>
      <c r="X967" s="445"/>
      <c r="Y967" s="445"/>
      <c r="Z967" s="445"/>
    </row>
    <row r="968" spans="1:26" ht="15.75" x14ac:dyDescent="0.25">
      <c r="A968" s="445"/>
      <c r="B968" s="445"/>
      <c r="C968" s="445"/>
      <c r="D968" s="445"/>
      <c r="E968" s="445"/>
      <c r="F968" s="445"/>
      <c r="G968" s="445"/>
      <c r="H968" s="445"/>
      <c r="I968" s="445"/>
      <c r="J968" s="445"/>
      <c r="K968" s="445"/>
      <c r="L968" s="445"/>
      <c r="M968" s="445"/>
      <c r="N968" s="445"/>
      <c r="O968" s="445"/>
      <c r="P968" s="445"/>
      <c r="Q968" s="445"/>
      <c r="R968" s="445"/>
      <c r="S968" s="445"/>
      <c r="T968" s="445"/>
      <c r="U968" s="445"/>
      <c r="V968" s="445"/>
      <c r="W968" s="445"/>
      <c r="X968" s="445"/>
      <c r="Y968" s="445"/>
      <c r="Z968" s="445"/>
    </row>
    <row r="969" spans="1:26" ht="15.75" x14ac:dyDescent="0.25">
      <c r="A969" s="445"/>
      <c r="B969" s="445"/>
      <c r="C969" s="445"/>
      <c r="D969" s="445"/>
      <c r="E969" s="445"/>
      <c r="F969" s="445"/>
      <c r="G969" s="445"/>
      <c r="H969" s="445"/>
      <c r="I969" s="445"/>
      <c r="J969" s="445"/>
      <c r="K969" s="445"/>
      <c r="L969" s="445"/>
      <c r="M969" s="445"/>
      <c r="N969" s="445"/>
      <c r="O969" s="445"/>
      <c r="P969" s="445"/>
      <c r="Q969" s="445"/>
      <c r="R969" s="445"/>
      <c r="S969" s="445"/>
      <c r="T969" s="445"/>
      <c r="U969" s="445"/>
      <c r="V969" s="445"/>
      <c r="W969" s="445"/>
      <c r="X969" s="445"/>
      <c r="Y969" s="445"/>
      <c r="Z969" s="445"/>
    </row>
    <row r="970" spans="1:26" ht="15.75" x14ac:dyDescent="0.25">
      <c r="A970" s="445"/>
      <c r="B970" s="445"/>
      <c r="C970" s="445"/>
      <c r="D970" s="445"/>
      <c r="E970" s="445"/>
      <c r="F970" s="445"/>
      <c r="G970" s="445"/>
      <c r="H970" s="445"/>
      <c r="I970" s="445"/>
      <c r="J970" s="445"/>
      <c r="K970" s="445"/>
      <c r="L970" s="445"/>
      <c r="M970" s="445"/>
      <c r="N970" s="445"/>
      <c r="O970" s="445"/>
      <c r="P970" s="445"/>
      <c r="Q970" s="445"/>
      <c r="R970" s="445"/>
      <c r="S970" s="445"/>
      <c r="T970" s="445"/>
      <c r="U970" s="445"/>
      <c r="V970" s="445"/>
      <c r="W970" s="445"/>
      <c r="X970" s="445"/>
      <c r="Y970" s="445"/>
      <c r="Z970" s="445"/>
    </row>
    <row r="971" spans="1:26" ht="15.75" x14ac:dyDescent="0.25">
      <c r="A971" s="445"/>
      <c r="B971" s="445"/>
      <c r="C971" s="445"/>
      <c r="D971" s="445"/>
      <c r="E971" s="445"/>
      <c r="F971" s="445"/>
      <c r="G971" s="445"/>
      <c r="H971" s="445"/>
      <c r="I971" s="445"/>
      <c r="J971" s="445"/>
      <c r="K971" s="445"/>
      <c r="L971" s="445"/>
      <c r="M971" s="445"/>
      <c r="N971" s="445"/>
      <c r="O971" s="445"/>
      <c r="P971" s="445"/>
      <c r="Q971" s="445"/>
      <c r="R971" s="445"/>
      <c r="S971" s="445"/>
      <c r="T971" s="445"/>
      <c r="U971" s="445"/>
      <c r="V971" s="445"/>
      <c r="W971" s="445"/>
      <c r="X971" s="445"/>
      <c r="Y971" s="445"/>
      <c r="Z971" s="445"/>
    </row>
    <row r="972" spans="1:26" ht="15.75" x14ac:dyDescent="0.25">
      <c r="A972" s="445"/>
      <c r="B972" s="445"/>
      <c r="C972" s="445"/>
      <c r="D972" s="445"/>
      <c r="E972" s="445"/>
      <c r="F972" s="445"/>
      <c r="G972" s="445"/>
      <c r="H972" s="445"/>
      <c r="I972" s="445"/>
      <c r="J972" s="445"/>
      <c r="K972" s="445"/>
      <c r="L972" s="445"/>
      <c r="M972" s="445"/>
      <c r="N972" s="445"/>
      <c r="O972" s="445"/>
      <c r="P972" s="445"/>
      <c r="Q972" s="445"/>
      <c r="R972" s="445"/>
      <c r="S972" s="445"/>
      <c r="T972" s="445"/>
      <c r="U972" s="445"/>
      <c r="V972" s="445"/>
      <c r="W972" s="445"/>
      <c r="X972" s="445"/>
      <c r="Y972" s="445"/>
      <c r="Z972" s="445"/>
    </row>
    <row r="973" spans="1:26" ht="15.75" x14ac:dyDescent="0.25">
      <c r="A973" s="445"/>
      <c r="B973" s="445"/>
      <c r="C973" s="445"/>
      <c r="D973" s="445"/>
      <c r="E973" s="445"/>
      <c r="F973" s="445"/>
      <c r="G973" s="445"/>
      <c r="H973" s="445"/>
      <c r="I973" s="445"/>
      <c r="J973" s="445"/>
      <c r="K973" s="445"/>
      <c r="L973" s="445"/>
      <c r="M973" s="445"/>
      <c r="N973" s="445"/>
      <c r="O973" s="445"/>
      <c r="P973" s="445"/>
      <c r="Q973" s="445"/>
      <c r="R973" s="445"/>
      <c r="S973" s="445"/>
      <c r="T973" s="445"/>
      <c r="U973" s="445"/>
      <c r="V973" s="445"/>
      <c r="W973" s="445"/>
      <c r="X973" s="445"/>
      <c r="Y973" s="445"/>
      <c r="Z973" s="445"/>
    </row>
    <row r="974" spans="1:26" ht="15.75" x14ac:dyDescent="0.25">
      <c r="A974" s="445"/>
      <c r="B974" s="445"/>
      <c r="C974" s="445"/>
      <c r="D974" s="445"/>
      <c r="E974" s="445"/>
      <c r="F974" s="445"/>
      <c r="G974" s="445"/>
      <c r="H974" s="445"/>
      <c r="I974" s="445"/>
      <c r="J974" s="445"/>
      <c r="K974" s="445"/>
      <c r="L974" s="445"/>
      <c r="M974" s="445"/>
      <c r="N974" s="445"/>
      <c r="O974" s="445"/>
      <c r="P974" s="445"/>
      <c r="Q974" s="445"/>
      <c r="R974" s="445"/>
      <c r="S974" s="445"/>
      <c r="T974" s="445"/>
      <c r="U974" s="445"/>
      <c r="V974" s="445"/>
      <c r="W974" s="445"/>
      <c r="X974" s="445"/>
      <c r="Y974" s="445"/>
      <c r="Z974" s="445"/>
    </row>
    <row r="975" spans="1:26" ht="15.75" x14ac:dyDescent="0.25">
      <c r="A975" s="445"/>
      <c r="B975" s="445"/>
      <c r="C975" s="445"/>
      <c r="D975" s="445"/>
      <c r="E975" s="445"/>
      <c r="F975" s="445"/>
      <c r="G975" s="445"/>
      <c r="H975" s="445"/>
      <c r="I975" s="445"/>
      <c r="J975" s="445"/>
      <c r="K975" s="445"/>
      <c r="L975" s="445"/>
      <c r="M975" s="445"/>
      <c r="N975" s="445"/>
      <c r="O975" s="445"/>
      <c r="P975" s="445"/>
      <c r="Q975" s="445"/>
      <c r="R975" s="445"/>
      <c r="S975" s="445"/>
      <c r="T975" s="445"/>
      <c r="U975" s="445"/>
      <c r="V975" s="445"/>
      <c r="W975" s="445"/>
      <c r="X975" s="445"/>
      <c r="Y975" s="445"/>
      <c r="Z975" s="445"/>
    </row>
    <row r="976" spans="1:26" ht="15.75" x14ac:dyDescent="0.25">
      <c r="A976" s="445"/>
      <c r="B976" s="445"/>
      <c r="C976" s="445"/>
      <c r="D976" s="445"/>
      <c r="E976" s="445"/>
      <c r="F976" s="445"/>
      <c r="G976" s="445"/>
      <c r="H976" s="445"/>
      <c r="I976" s="445"/>
      <c r="J976" s="445"/>
      <c r="K976" s="445"/>
      <c r="L976" s="445"/>
      <c r="M976" s="445"/>
      <c r="N976" s="445"/>
      <c r="O976" s="445"/>
      <c r="P976" s="445"/>
      <c r="Q976" s="445"/>
      <c r="R976" s="445"/>
      <c r="S976" s="445"/>
      <c r="T976" s="445"/>
      <c r="U976" s="445"/>
      <c r="V976" s="445"/>
      <c r="W976" s="445"/>
      <c r="X976" s="445"/>
      <c r="Y976" s="445"/>
      <c r="Z976" s="445"/>
    </row>
    <row r="977" spans="1:26" ht="15.75" x14ac:dyDescent="0.25">
      <c r="A977" s="445"/>
      <c r="B977" s="445"/>
      <c r="C977" s="445"/>
      <c r="D977" s="445"/>
      <c r="E977" s="445"/>
      <c r="F977" s="445"/>
      <c r="G977" s="445"/>
      <c r="H977" s="445"/>
      <c r="I977" s="445"/>
      <c r="J977" s="445"/>
      <c r="K977" s="445"/>
      <c r="L977" s="445"/>
      <c r="M977" s="445"/>
      <c r="N977" s="445"/>
      <c r="O977" s="445"/>
      <c r="P977" s="445"/>
      <c r="Q977" s="445"/>
      <c r="R977" s="445"/>
      <c r="S977" s="445"/>
      <c r="T977" s="445"/>
      <c r="U977" s="445"/>
      <c r="V977" s="445"/>
      <c r="W977" s="445"/>
      <c r="X977" s="445"/>
      <c r="Y977" s="445"/>
      <c r="Z977" s="445"/>
    </row>
    <row r="978" spans="1:26" ht="15.75" x14ac:dyDescent="0.25">
      <c r="A978" s="445"/>
      <c r="B978" s="445"/>
      <c r="C978" s="445"/>
      <c r="D978" s="445"/>
      <c r="E978" s="445"/>
      <c r="F978" s="445"/>
      <c r="G978" s="445"/>
      <c r="H978" s="445"/>
      <c r="I978" s="445"/>
      <c r="J978" s="445"/>
      <c r="K978" s="445"/>
      <c r="L978" s="445"/>
      <c r="M978" s="445"/>
      <c r="N978" s="445"/>
      <c r="O978" s="445"/>
      <c r="P978" s="445"/>
      <c r="Q978" s="445"/>
      <c r="R978" s="445"/>
      <c r="S978" s="445"/>
      <c r="T978" s="445"/>
      <c r="U978" s="445"/>
      <c r="V978" s="445"/>
      <c r="W978" s="445"/>
      <c r="X978" s="445"/>
      <c r="Y978" s="445"/>
      <c r="Z978" s="445"/>
    </row>
    <row r="979" spans="1:26" ht="15.75" x14ac:dyDescent="0.25">
      <c r="A979" s="445"/>
      <c r="B979" s="445"/>
      <c r="C979" s="445"/>
      <c r="D979" s="445"/>
      <c r="E979" s="445"/>
      <c r="F979" s="445"/>
      <c r="G979" s="445"/>
      <c r="H979" s="445"/>
      <c r="I979" s="445"/>
      <c r="J979" s="445"/>
      <c r="K979" s="445"/>
      <c r="L979" s="445"/>
      <c r="M979" s="445"/>
      <c r="N979" s="445"/>
      <c r="O979" s="445"/>
      <c r="P979" s="445"/>
      <c r="Q979" s="445"/>
      <c r="R979" s="445"/>
      <c r="S979" s="445"/>
      <c r="T979" s="445"/>
      <c r="U979" s="445"/>
      <c r="V979" s="445"/>
      <c r="W979" s="445"/>
      <c r="X979" s="445"/>
      <c r="Y979" s="445"/>
      <c r="Z979" s="445"/>
    </row>
    <row r="980" spans="1:26" ht="15.75" x14ac:dyDescent="0.25">
      <c r="A980" s="445"/>
      <c r="B980" s="445"/>
      <c r="C980" s="445"/>
      <c r="D980" s="445"/>
      <c r="E980" s="445"/>
      <c r="F980" s="445"/>
      <c r="G980" s="445"/>
      <c r="H980" s="445"/>
      <c r="I980" s="445"/>
      <c r="J980" s="445"/>
      <c r="K980" s="445"/>
      <c r="L980" s="445"/>
      <c r="M980" s="445"/>
      <c r="N980" s="445"/>
      <c r="O980" s="445"/>
      <c r="P980" s="445"/>
      <c r="Q980" s="445"/>
      <c r="R980" s="445"/>
      <c r="S980" s="445"/>
      <c r="T980" s="445"/>
      <c r="U980" s="445"/>
      <c r="V980" s="445"/>
      <c r="W980" s="445"/>
      <c r="X980" s="445"/>
      <c r="Y980" s="445"/>
      <c r="Z980" s="445"/>
    </row>
    <row r="981" spans="1:26" ht="15.75" x14ac:dyDescent="0.25">
      <c r="A981" s="445"/>
      <c r="B981" s="445"/>
      <c r="C981" s="445"/>
      <c r="D981" s="445"/>
      <c r="E981" s="445"/>
      <c r="F981" s="445"/>
      <c r="G981" s="445"/>
      <c r="H981" s="445"/>
      <c r="I981" s="445"/>
      <c r="J981" s="445"/>
      <c r="K981" s="445"/>
      <c r="L981" s="445"/>
      <c r="M981" s="445"/>
      <c r="N981" s="445"/>
      <c r="O981" s="445"/>
      <c r="P981" s="445"/>
      <c r="Q981" s="445"/>
      <c r="R981" s="445"/>
      <c r="S981" s="445"/>
      <c r="T981" s="445"/>
      <c r="U981" s="445"/>
      <c r="V981" s="445"/>
      <c r="W981" s="445"/>
      <c r="X981" s="445"/>
      <c r="Y981" s="445"/>
      <c r="Z981" s="445"/>
    </row>
    <row r="982" spans="1:26" ht="15.75" x14ac:dyDescent="0.25">
      <c r="A982" s="445"/>
      <c r="B982" s="445"/>
      <c r="C982" s="445"/>
      <c r="D982" s="445"/>
      <c r="E982" s="445"/>
      <c r="F982" s="445"/>
      <c r="G982" s="445"/>
      <c r="H982" s="445"/>
      <c r="I982" s="445"/>
      <c r="J982" s="445"/>
      <c r="K982" s="445"/>
      <c r="L982" s="445"/>
      <c r="M982" s="445"/>
      <c r="N982" s="445"/>
      <c r="O982" s="445"/>
      <c r="P982" s="445"/>
      <c r="Q982" s="445"/>
      <c r="R982" s="445"/>
      <c r="S982" s="445"/>
      <c r="T982" s="445"/>
      <c r="U982" s="445"/>
      <c r="V982" s="445"/>
      <c r="W982" s="445"/>
      <c r="X982" s="445"/>
      <c r="Y982" s="445"/>
      <c r="Z982" s="445"/>
    </row>
    <row r="983" spans="1:26" ht="15.75" x14ac:dyDescent="0.25">
      <c r="A983" s="445"/>
      <c r="B983" s="445"/>
      <c r="C983" s="445"/>
      <c r="D983" s="445"/>
      <c r="E983" s="445"/>
      <c r="F983" s="445"/>
      <c r="G983" s="445"/>
      <c r="H983" s="445"/>
      <c r="I983" s="445"/>
      <c r="J983" s="445"/>
      <c r="K983" s="445"/>
      <c r="L983" s="445"/>
      <c r="M983" s="445"/>
      <c r="N983" s="445"/>
      <c r="O983" s="445"/>
      <c r="P983" s="445"/>
      <c r="Q983" s="445"/>
      <c r="R983" s="445"/>
      <c r="S983" s="445"/>
      <c r="T983" s="445"/>
      <c r="U983" s="445"/>
      <c r="V983" s="445"/>
      <c r="W983" s="445"/>
      <c r="X983" s="445"/>
      <c r="Y983" s="445"/>
      <c r="Z983" s="445"/>
    </row>
    <row r="984" spans="1:26" ht="15.75" x14ac:dyDescent="0.25">
      <c r="A984" s="445"/>
      <c r="B984" s="445"/>
      <c r="C984" s="445"/>
      <c r="D984" s="445"/>
      <c r="E984" s="445"/>
      <c r="F984" s="445"/>
      <c r="G984" s="445"/>
      <c r="H984" s="445"/>
      <c r="I984" s="445"/>
      <c r="J984" s="445"/>
      <c r="K984" s="445"/>
      <c r="L984" s="445"/>
      <c r="M984" s="445"/>
      <c r="N984" s="445"/>
      <c r="O984" s="445"/>
      <c r="P984" s="445"/>
      <c r="Q984" s="445"/>
      <c r="R984" s="445"/>
      <c r="S984" s="445"/>
      <c r="T984" s="445"/>
      <c r="U984" s="445"/>
      <c r="V984" s="445"/>
      <c r="W984" s="445"/>
      <c r="X984" s="445"/>
      <c r="Y984" s="445"/>
      <c r="Z984" s="445"/>
    </row>
    <row r="985" spans="1:26" ht="15.75" x14ac:dyDescent="0.25">
      <c r="A985" s="445"/>
      <c r="B985" s="445"/>
      <c r="C985" s="445"/>
      <c r="D985" s="445"/>
      <c r="E985" s="445"/>
      <c r="F985" s="445"/>
      <c r="G985" s="445"/>
      <c r="H985" s="445"/>
      <c r="I985" s="445"/>
      <c r="J985" s="445"/>
      <c r="K985" s="445"/>
      <c r="L985" s="445"/>
      <c r="M985" s="445"/>
      <c r="N985" s="445"/>
      <c r="O985" s="445"/>
      <c r="P985" s="445"/>
      <c r="Q985" s="445"/>
      <c r="R985" s="445"/>
      <c r="S985" s="445"/>
      <c r="T985" s="445"/>
      <c r="U985" s="445"/>
      <c r="V985" s="445"/>
      <c r="W985" s="445"/>
      <c r="X985" s="445"/>
      <c r="Y985" s="445"/>
      <c r="Z985" s="445"/>
    </row>
    <row r="986" spans="1:26" ht="15.75" x14ac:dyDescent="0.25">
      <c r="A986" s="445"/>
      <c r="B986" s="445"/>
      <c r="C986" s="445"/>
      <c r="D986" s="445"/>
      <c r="E986" s="445"/>
      <c r="F986" s="445"/>
      <c r="G986" s="445"/>
      <c r="H986" s="445"/>
      <c r="I986" s="445"/>
      <c r="J986" s="445"/>
      <c r="K986" s="445"/>
      <c r="L986" s="445"/>
      <c r="M986" s="445"/>
      <c r="N986" s="445"/>
      <c r="O986" s="445"/>
      <c r="P986" s="445"/>
      <c r="Q986" s="445"/>
      <c r="R986" s="445"/>
      <c r="S986" s="445"/>
      <c r="T986" s="445"/>
      <c r="U986" s="445"/>
      <c r="V986" s="445"/>
      <c r="W986" s="445"/>
      <c r="X986" s="445"/>
      <c r="Y986" s="445"/>
      <c r="Z986" s="445"/>
    </row>
    <row r="987" spans="1:26" ht="15.75" x14ac:dyDescent="0.25">
      <c r="A987" s="445"/>
      <c r="B987" s="445"/>
      <c r="C987" s="445"/>
      <c r="D987" s="445"/>
      <c r="E987" s="445"/>
      <c r="F987" s="445"/>
      <c r="G987" s="445"/>
      <c r="H987" s="445"/>
      <c r="I987" s="445"/>
      <c r="J987" s="445"/>
      <c r="K987" s="445"/>
      <c r="L987" s="445"/>
      <c r="M987" s="445"/>
      <c r="N987" s="445"/>
      <c r="O987" s="445"/>
      <c r="P987" s="445"/>
      <c r="Q987" s="445"/>
      <c r="R987" s="445"/>
      <c r="S987" s="445"/>
      <c r="T987" s="445"/>
      <c r="U987" s="445"/>
      <c r="V987" s="445"/>
      <c r="W987" s="445"/>
      <c r="X987" s="445"/>
      <c r="Y987" s="445"/>
      <c r="Z987" s="445"/>
    </row>
    <row r="988" spans="1:26" ht="15.75" x14ac:dyDescent="0.25">
      <c r="A988" s="445"/>
      <c r="B988" s="445"/>
      <c r="C988" s="445"/>
      <c r="D988" s="445"/>
      <c r="E988" s="445"/>
      <c r="F988" s="445"/>
      <c r="G988" s="445"/>
      <c r="H988" s="445"/>
      <c r="I988" s="445"/>
      <c r="J988" s="445"/>
      <c r="K988" s="445"/>
      <c r="L988" s="445"/>
      <c r="M988" s="445"/>
      <c r="N988" s="445"/>
      <c r="O988" s="445"/>
      <c r="P988" s="445"/>
      <c r="Q988" s="445"/>
      <c r="R988" s="445"/>
      <c r="S988" s="445"/>
      <c r="T988" s="445"/>
      <c r="U988" s="445"/>
      <c r="V988" s="445"/>
      <c r="W988" s="445"/>
      <c r="X988" s="445"/>
      <c r="Y988" s="445"/>
      <c r="Z988" s="445"/>
    </row>
    <row r="989" spans="1:26" ht="15.75" x14ac:dyDescent="0.25">
      <c r="A989" s="445"/>
      <c r="B989" s="445"/>
      <c r="C989" s="445"/>
      <c r="D989" s="445"/>
      <c r="E989" s="445"/>
      <c r="F989" s="445"/>
      <c r="G989" s="445"/>
      <c r="H989" s="445"/>
      <c r="I989" s="445"/>
      <c r="J989" s="445"/>
      <c r="K989" s="445"/>
      <c r="L989" s="445"/>
      <c r="M989" s="445"/>
      <c r="N989" s="445"/>
      <c r="O989" s="445"/>
      <c r="P989" s="445"/>
      <c r="Q989" s="445"/>
      <c r="R989" s="445"/>
      <c r="S989" s="445"/>
      <c r="T989" s="445"/>
      <c r="U989" s="445"/>
      <c r="V989" s="445"/>
      <c r="W989" s="445"/>
      <c r="X989" s="445"/>
      <c r="Y989" s="445"/>
      <c r="Z989" s="445"/>
    </row>
    <row r="990" spans="1:26" ht="15.75" x14ac:dyDescent="0.25">
      <c r="A990" s="445"/>
      <c r="B990" s="445"/>
      <c r="C990" s="445"/>
      <c r="D990" s="445"/>
      <c r="E990" s="445"/>
      <c r="F990" s="445"/>
      <c r="G990" s="445"/>
      <c r="H990" s="445"/>
      <c r="I990" s="445"/>
      <c r="J990" s="445"/>
      <c r="K990" s="445"/>
      <c r="L990" s="445"/>
      <c r="M990" s="445"/>
      <c r="N990" s="445"/>
      <c r="O990" s="445"/>
      <c r="P990" s="445"/>
      <c r="Q990" s="445"/>
      <c r="R990" s="445"/>
      <c r="S990" s="445"/>
      <c r="T990" s="445"/>
      <c r="U990" s="445"/>
      <c r="V990" s="445"/>
      <c r="W990" s="445"/>
      <c r="X990" s="445"/>
      <c r="Y990" s="445"/>
      <c r="Z990" s="445"/>
    </row>
    <row r="991" spans="1:26" ht="15.75" x14ac:dyDescent="0.25">
      <c r="A991" s="445"/>
      <c r="B991" s="445"/>
      <c r="C991" s="445"/>
      <c r="D991" s="445"/>
      <c r="E991" s="445"/>
      <c r="F991" s="445"/>
      <c r="G991" s="445"/>
      <c r="H991" s="445"/>
      <c r="I991" s="445"/>
      <c r="J991" s="445"/>
      <c r="K991" s="445"/>
      <c r="L991" s="445"/>
      <c r="M991" s="445"/>
      <c r="N991" s="445"/>
      <c r="O991" s="445"/>
      <c r="P991" s="445"/>
      <c r="Q991" s="445"/>
      <c r="R991" s="445"/>
      <c r="S991" s="445"/>
      <c r="T991" s="445"/>
      <c r="U991" s="445"/>
      <c r="V991" s="445"/>
      <c r="W991" s="445"/>
      <c r="X991" s="445"/>
      <c r="Y991" s="445"/>
      <c r="Z991" s="445"/>
    </row>
    <row r="992" spans="1:26" ht="15.75" x14ac:dyDescent="0.25">
      <c r="A992" s="445"/>
      <c r="B992" s="445"/>
      <c r="C992" s="445"/>
      <c r="D992" s="445"/>
      <c r="E992" s="445"/>
      <c r="F992" s="445"/>
      <c r="G992" s="445"/>
      <c r="H992" s="445"/>
      <c r="I992" s="445"/>
      <c r="J992" s="445"/>
      <c r="K992" s="445"/>
      <c r="L992" s="445"/>
      <c r="M992" s="445"/>
      <c r="N992" s="445"/>
      <c r="O992" s="445"/>
      <c r="P992" s="445"/>
      <c r="Q992" s="445"/>
      <c r="R992" s="445"/>
      <c r="S992" s="445"/>
      <c r="T992" s="445"/>
      <c r="U992" s="445"/>
      <c r="V992" s="445"/>
      <c r="W992" s="445"/>
      <c r="X992" s="445"/>
      <c r="Y992" s="445"/>
      <c r="Z992" s="445"/>
    </row>
    <row r="993" spans="1:26" ht="15.75" x14ac:dyDescent="0.25">
      <c r="A993" s="445"/>
      <c r="B993" s="445"/>
      <c r="C993" s="445"/>
      <c r="D993" s="445"/>
      <c r="E993" s="445"/>
      <c r="F993" s="445"/>
      <c r="G993" s="445"/>
      <c r="H993" s="445"/>
      <c r="I993" s="445"/>
      <c r="J993" s="445"/>
      <c r="K993" s="445"/>
      <c r="L993" s="445"/>
      <c r="M993" s="445"/>
      <c r="N993" s="445"/>
      <c r="O993" s="445"/>
      <c r="P993" s="445"/>
      <c r="Q993" s="445"/>
      <c r="R993" s="445"/>
      <c r="S993" s="445"/>
      <c r="T993" s="445"/>
      <c r="U993" s="445"/>
      <c r="V993" s="445"/>
      <c r="W993" s="445"/>
      <c r="X993" s="445"/>
      <c r="Y993" s="445"/>
      <c r="Z993" s="445"/>
    </row>
    <row r="994" spans="1:26" ht="15.75" x14ac:dyDescent="0.25">
      <c r="A994" s="445"/>
      <c r="B994" s="445"/>
      <c r="C994" s="445"/>
      <c r="D994" s="445"/>
      <c r="E994" s="445"/>
      <c r="F994" s="445"/>
      <c r="G994" s="445"/>
      <c r="H994" s="445"/>
      <c r="I994" s="445"/>
      <c r="J994" s="445"/>
      <c r="K994" s="445"/>
      <c r="L994" s="445"/>
      <c r="M994" s="445"/>
      <c r="N994" s="445"/>
      <c r="O994" s="445"/>
      <c r="P994" s="445"/>
      <c r="Q994" s="445"/>
      <c r="R994" s="445"/>
      <c r="S994" s="445"/>
      <c r="T994" s="445"/>
      <c r="U994" s="445"/>
      <c r="V994" s="445"/>
      <c r="W994" s="445"/>
      <c r="X994" s="445"/>
      <c r="Y994" s="445"/>
      <c r="Z994" s="445"/>
    </row>
    <row r="995" spans="1:26" ht="15.75" x14ac:dyDescent="0.25">
      <c r="A995" s="445"/>
      <c r="B995" s="445"/>
      <c r="C995" s="445"/>
      <c r="D995" s="445"/>
      <c r="E995" s="445"/>
      <c r="F995" s="445"/>
      <c r="G995" s="445"/>
      <c r="H995" s="445"/>
      <c r="I995" s="445"/>
      <c r="J995" s="445"/>
      <c r="K995" s="445"/>
      <c r="L995" s="445"/>
      <c r="M995" s="445"/>
      <c r="N995" s="445"/>
      <c r="O995" s="445"/>
      <c r="P995" s="445"/>
      <c r="Q995" s="445"/>
      <c r="R995" s="445"/>
      <c r="S995" s="445"/>
      <c r="T995" s="445"/>
      <c r="U995" s="445"/>
      <c r="V995" s="445"/>
      <c r="W995" s="445"/>
      <c r="X995" s="445"/>
      <c r="Y995" s="445"/>
      <c r="Z995" s="445"/>
    </row>
    <row r="996" spans="1:26" ht="15.75" x14ac:dyDescent="0.25">
      <c r="A996" s="445"/>
      <c r="B996" s="445"/>
      <c r="C996" s="445"/>
      <c r="D996" s="445"/>
      <c r="E996" s="445"/>
      <c r="F996" s="445"/>
      <c r="G996" s="445"/>
      <c r="H996" s="445"/>
      <c r="I996" s="445"/>
      <c r="J996" s="445"/>
      <c r="K996" s="445"/>
      <c r="L996" s="445"/>
      <c r="M996" s="445"/>
      <c r="N996" s="445"/>
      <c r="O996" s="445"/>
      <c r="P996" s="445"/>
      <c r="Q996" s="445"/>
      <c r="R996" s="445"/>
      <c r="S996" s="445"/>
      <c r="T996" s="445"/>
      <c r="U996" s="445"/>
      <c r="V996" s="445"/>
      <c r="W996" s="445"/>
      <c r="X996" s="445"/>
      <c r="Y996" s="445"/>
      <c r="Z996" s="445"/>
    </row>
    <row r="997" spans="1:26" ht="15.75" x14ac:dyDescent="0.25">
      <c r="A997" s="445"/>
      <c r="B997" s="445"/>
      <c r="C997" s="445"/>
      <c r="D997" s="445"/>
      <c r="E997" s="445"/>
      <c r="F997" s="445"/>
      <c r="G997" s="445"/>
      <c r="H997" s="445"/>
      <c r="I997" s="445"/>
      <c r="J997" s="445"/>
      <c r="K997" s="445"/>
      <c r="L997" s="445"/>
      <c r="M997" s="445"/>
      <c r="N997" s="445"/>
      <c r="O997" s="445"/>
      <c r="P997" s="445"/>
      <c r="Q997" s="445"/>
      <c r="R997" s="445"/>
      <c r="S997" s="445"/>
      <c r="T997" s="445"/>
      <c r="U997" s="445"/>
      <c r="V997" s="445"/>
      <c r="W997" s="445"/>
      <c r="X997" s="445"/>
      <c r="Y997" s="445"/>
      <c r="Z997" s="445"/>
    </row>
  </sheetData>
  <mergeCells count="44">
    <mergeCell ref="C17:G17"/>
    <mergeCell ref="B3:G3"/>
    <mergeCell ref="B4:G4"/>
    <mergeCell ref="B5:D5"/>
    <mergeCell ref="B6:G6"/>
    <mergeCell ref="B7:D7"/>
    <mergeCell ref="C8:G8"/>
    <mergeCell ref="C9:G9"/>
    <mergeCell ref="B10:B13"/>
    <mergeCell ref="C14:G14"/>
    <mergeCell ref="C15:G15"/>
    <mergeCell ref="C16:G16"/>
    <mergeCell ref="C30:G30"/>
    <mergeCell ref="C18:G18"/>
    <mergeCell ref="C19:G19"/>
    <mergeCell ref="C20:G20"/>
    <mergeCell ref="E21:G21"/>
    <mergeCell ref="C22:G22"/>
    <mergeCell ref="C23:G23"/>
    <mergeCell ref="B24:D24"/>
    <mergeCell ref="B25:G25"/>
    <mergeCell ref="C27:G27"/>
    <mergeCell ref="C28:G28"/>
    <mergeCell ref="C29:G29"/>
    <mergeCell ref="C43:G43"/>
    <mergeCell ref="B31:D31"/>
    <mergeCell ref="B32:G32"/>
    <mergeCell ref="B33:D33"/>
    <mergeCell ref="C34:G34"/>
    <mergeCell ref="C35:G35"/>
    <mergeCell ref="C36:G36"/>
    <mergeCell ref="C37:G37"/>
    <mergeCell ref="C38:G38"/>
    <mergeCell ref="C39:G39"/>
    <mergeCell ref="B40:D40"/>
    <mergeCell ref="B41:G41"/>
    <mergeCell ref="C52:G52"/>
    <mergeCell ref="B112:F112"/>
    <mergeCell ref="C44:G44"/>
    <mergeCell ref="C45:G45"/>
    <mergeCell ref="B47:G47"/>
    <mergeCell ref="C49:G49"/>
    <mergeCell ref="C50:G50"/>
    <mergeCell ref="C51:G51"/>
  </mergeCells>
  <dataValidations count="15">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
      <formula1>$B$113:$B$118</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
      <formula1>$C$113:$C$133</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
      <formula1>$D$113:$D$172</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
      <formula1>$E$113:$E$669</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
      <formula1>$F$113:$F$669</formula1>
    </dataValidation>
    <dataValidation type="list" allowBlank="1" showInputMessage="1" showErrorMessage="1" prompt="Componente según MDEA - Por favor seleccione el componente a que considere hace referencia la estadística o el indicador." sqref="C12:C13">
      <formula1>$B$114:$B$119</formula1>
    </dataValidation>
    <dataValidation type="list" allowBlank="1" showInputMessage="1" showErrorMessage="1" prompt="Marco FMPEIR - Por favor seleccione si la estadística o indicador  permite medir la Fuerza Motriz, Presión, Estado, Impacto, o Respuesta (FMPEIR)  sobre el medio ambiente." sqref="C17">
      <formula1>$H$114:$H$118</formula1>
    </dataValidation>
    <dataValidation type="list" allowBlank="1" showInputMessage="1" showErrorMessage="1"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2:F13">
      <formula1>$E$114:$E$570</formula1>
    </dataValidation>
    <dataValidation type="list" allowBlank="1" showInputMessage="1" showErrorMessage="1" prompt="Tópico MDEA: - Por favor seleccione el tópico MDEA al cual pertenece la estadística o el indicador." sqref="E12:E13">
      <formula1>$D$114:$D$173</formula1>
    </dataValidation>
    <dataValidation type="list" allowBlank="1" showInputMessage="1" showErrorMessage="1" prompt="Nombre de la variable - Por favor seleciones el nombre de la variable MDEA." sqref="G12:G13">
      <formula1>$F$114:$F$574</formula1>
    </dataValidation>
    <dataValidation type="list" allowBlank="1" showInputMessage="1" showErrorMessage="1" prompt="Subcomponente según MDEA. - Por favor seleccione el subcomponente del MDEA al que hace referencia la estadística o el indicador." sqref="D12:D13">
      <formula1>$C$114:$C$134</formula1>
    </dataValidation>
    <dataValidation type="list" allowBlank="1" showInputMessage="1" showErrorMessage="1" prompt="Tipo de fuente - Por favor selecione el tipo de fuente de la estadística o el indicador." sqref="C29">
      <formula1>$I$114:$I$121</formula1>
    </dataValidation>
    <dataValidation type="list" allowBlank="1" showInputMessage="1" showErrorMessage="1" prompt="Unidad de medida - Por favor seleccione la unidad de medida de la estadística o el indicador." sqref="C14">
      <formula1>$G$114:$G$116</formula1>
    </dataValidation>
    <dataValidation type="list" allowBlank="1" showInputMessage="1" showErrorMessage="1" prompt="Tipo de producto - Por favor seleccione el tipo de producto al que se refiere esta hoja metodológica." sqref="C8">
      <formula1>'[1]HM 1.3.2.f.2'!Tipodeproducto</formula1>
    </dataValidation>
    <dataValidation type="list" allowBlank="1" showInputMessage="1" showErrorMessage="1" prompt="Tipo de disponibilidad - Por favor seleccione el tipo de disponibilidad de los datos de la estadística o el indicador." sqref="C30">
      <formula1>$J$114:$J$115</formula1>
    </dataValidation>
  </dataValidations>
  <hyperlinks>
    <hyperlink ref="A1" location="'1.3.2.f.2'!A1" display="Regresar"/>
    <hyperlink ref="C38" r:id="rId1"/>
  </hyperlinks>
  <printOptions horizontalCentered="1" verticalCentered="1"/>
  <pageMargins left="0.70866141732283472" right="0.70866141732283472" top="0.74803149606299213" bottom="0.74803149606299213" header="0.31496062992125984" footer="0.31496062992125984"/>
  <pageSetup scale="34" orientation="portrait" r:id="rId2"/>
  <drawing r:id="rId3"/>
  <legacyDrawing r:id="rId4"/>
  <tableParts count="10">
    <tablePart r:id="rId5"/>
    <tablePart r:id="rId6"/>
    <tablePart r:id="rId7"/>
    <tablePart r:id="rId8"/>
    <tablePart r:id="rId9"/>
    <tablePart r:id="rId10"/>
    <tablePart r:id="rId11"/>
    <tablePart r:id="rId12"/>
    <tablePart r:id="rId13"/>
    <tablePart r:id="rId14"/>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1:U821"/>
  <sheetViews>
    <sheetView showGridLines="0" topLeftCell="A88" zoomScale="90" zoomScaleNormal="90" workbookViewId="0">
      <selection activeCell="E24" sqref="E24"/>
    </sheetView>
  </sheetViews>
  <sheetFormatPr baseColWidth="10" defaultColWidth="14.42578125" defaultRowHeight="15" x14ac:dyDescent="0.25"/>
  <cols>
    <col min="1" max="1" width="10.7109375" style="800" customWidth="1"/>
    <col min="2" max="2" width="13" style="799" customWidth="1"/>
    <col min="3" max="8" width="15.7109375" style="799" customWidth="1"/>
    <col min="9" max="9" width="16.28515625" style="799" customWidth="1"/>
    <col min="10" max="13" width="10.7109375" style="822" customWidth="1"/>
    <col min="14" max="21" width="10.7109375" style="799" customWidth="1"/>
    <col min="22" max="16384" width="14.42578125" style="799"/>
  </cols>
  <sheetData>
    <row r="1" spans="1:21" s="820" customFormat="1" ht="14.25" customHeight="1" x14ac:dyDescent="0.3">
      <c r="A1" s="795" t="s">
        <v>32</v>
      </c>
      <c r="H1" s="795" t="s">
        <v>61</v>
      </c>
      <c r="J1" s="821"/>
      <c r="K1" s="821"/>
      <c r="L1" s="821"/>
      <c r="M1" s="821"/>
    </row>
    <row r="2" spans="1:21" ht="14.25" customHeight="1" x14ac:dyDescent="0.25">
      <c r="B2" s="21" t="s">
        <v>1535</v>
      </c>
    </row>
    <row r="3" spans="1:21" ht="14.25" customHeight="1" x14ac:dyDescent="0.3">
      <c r="B3" s="352" t="s">
        <v>5</v>
      </c>
    </row>
    <row r="4" spans="1:21" ht="14.25" customHeight="1" x14ac:dyDescent="0.3">
      <c r="B4" s="352" t="s">
        <v>337</v>
      </c>
    </row>
    <row r="5" spans="1:21" ht="14.25" customHeight="1" x14ac:dyDescent="0.25">
      <c r="B5" s="352" t="s">
        <v>99</v>
      </c>
    </row>
    <row r="6" spans="1:21" ht="14.25" customHeight="1" x14ac:dyDescent="0.25">
      <c r="B6" s="87" t="s">
        <v>1553</v>
      </c>
    </row>
    <row r="7" spans="1:21" ht="14.25" customHeight="1" x14ac:dyDescent="0.3">
      <c r="B7" s="87" t="s">
        <v>1554</v>
      </c>
    </row>
    <row r="8" spans="1:21" ht="14.25" customHeight="1" x14ac:dyDescent="0.3">
      <c r="B8" s="352"/>
    </row>
    <row r="9" spans="1:21" ht="14.25" customHeight="1" x14ac:dyDescent="0.25">
      <c r="B9" s="352" t="s">
        <v>1537</v>
      </c>
    </row>
    <row r="10" spans="1:21" ht="14.25" customHeight="1" x14ac:dyDescent="0.3">
      <c r="A10" s="138"/>
      <c r="B10" s="352"/>
      <c r="C10" s="352"/>
      <c r="D10" s="352"/>
      <c r="E10" s="352"/>
      <c r="F10" s="352"/>
      <c r="G10" s="352"/>
      <c r="H10" s="352"/>
      <c r="I10" s="352"/>
      <c r="J10" s="13"/>
      <c r="K10" s="13"/>
      <c r="L10" s="13"/>
      <c r="M10" s="13"/>
      <c r="N10" s="352"/>
      <c r="O10" s="352"/>
      <c r="P10" s="352"/>
      <c r="Q10" s="352"/>
      <c r="R10" s="352"/>
      <c r="S10" s="352"/>
      <c r="T10" s="352"/>
      <c r="U10" s="352"/>
    </row>
    <row r="11" spans="1:21" ht="14.25" customHeight="1" x14ac:dyDescent="0.3">
      <c r="B11" s="823"/>
      <c r="C11" s="388"/>
      <c r="D11" s="388"/>
    </row>
    <row r="12" spans="1:21" ht="14.25" customHeight="1" x14ac:dyDescent="0.25">
      <c r="B12" s="138" t="s">
        <v>3565</v>
      </c>
    </row>
    <row r="13" spans="1:21" ht="14.25" customHeight="1" x14ac:dyDescent="0.3">
      <c r="B13" s="13" t="s">
        <v>1720</v>
      </c>
      <c r="C13" s="824"/>
      <c r="D13" s="824"/>
      <c r="E13" s="824"/>
      <c r="F13" s="824"/>
      <c r="G13" s="824"/>
      <c r="H13" s="824"/>
      <c r="I13" s="824"/>
      <c r="J13" s="824"/>
      <c r="K13" s="824"/>
      <c r="L13" s="824"/>
      <c r="M13" s="824"/>
    </row>
    <row r="14" spans="1:21" ht="14.25" customHeight="1" x14ac:dyDescent="0.25">
      <c r="B14" s="825"/>
      <c r="C14" s="1485" t="s">
        <v>106</v>
      </c>
      <c r="D14" s="1485" t="s">
        <v>107</v>
      </c>
      <c r="E14" s="1487" t="s">
        <v>3331</v>
      </c>
      <c r="F14" s="1487"/>
      <c r="G14" s="1487"/>
      <c r="H14" s="1487"/>
      <c r="I14" s="1487"/>
      <c r="J14" s="1487" t="s">
        <v>114</v>
      </c>
      <c r="K14" s="1487"/>
      <c r="L14" s="1487"/>
      <c r="M14" s="1487"/>
    </row>
    <row r="15" spans="1:21" ht="25.5" customHeight="1" x14ac:dyDescent="0.25">
      <c r="B15" s="1441" t="s">
        <v>115</v>
      </c>
      <c r="C15" s="1453"/>
      <c r="D15" s="1453"/>
      <c r="E15" s="826" t="s">
        <v>116</v>
      </c>
      <c r="F15" s="826" t="s">
        <v>117</v>
      </c>
      <c r="G15" s="1485" t="s">
        <v>39</v>
      </c>
      <c r="H15" s="1485" t="s">
        <v>65</v>
      </c>
      <c r="I15" s="1485" t="s">
        <v>118</v>
      </c>
      <c r="J15" s="826" t="s">
        <v>133</v>
      </c>
      <c r="K15" s="826" t="s">
        <v>134</v>
      </c>
      <c r="L15" s="826" t="s">
        <v>133</v>
      </c>
      <c r="M15" s="826" t="s">
        <v>3566</v>
      </c>
    </row>
    <row r="16" spans="1:21" ht="14.25" customHeight="1" x14ac:dyDescent="0.25">
      <c r="B16" s="1501"/>
      <c r="C16" s="1500"/>
      <c r="D16" s="1500"/>
      <c r="E16" s="827" t="s">
        <v>136</v>
      </c>
      <c r="F16" s="827" t="s">
        <v>136</v>
      </c>
      <c r="G16" s="1500"/>
      <c r="H16" s="1500"/>
      <c r="I16" s="1500"/>
      <c r="J16" s="828" t="s">
        <v>138</v>
      </c>
      <c r="K16" s="828" t="s">
        <v>139</v>
      </c>
      <c r="L16" s="828" t="s">
        <v>140</v>
      </c>
      <c r="M16" s="828" t="s">
        <v>3563</v>
      </c>
    </row>
    <row r="17" spans="1:13" ht="14.25" customHeight="1" x14ac:dyDescent="0.25">
      <c r="A17" s="1473" t="s">
        <v>3332</v>
      </c>
      <c r="B17" s="1496" t="s">
        <v>142</v>
      </c>
      <c r="C17" s="829" t="s">
        <v>143</v>
      </c>
      <c r="D17" s="829" t="s">
        <v>144</v>
      </c>
      <c r="E17" s="830">
        <v>478577</v>
      </c>
      <c r="F17" s="830">
        <v>1053258</v>
      </c>
      <c r="G17" s="830" t="s">
        <v>38</v>
      </c>
      <c r="H17" s="830" t="s">
        <v>76</v>
      </c>
      <c r="I17" s="830" t="s">
        <v>76</v>
      </c>
      <c r="J17" s="831">
        <v>4</v>
      </c>
      <c r="K17" s="831">
        <v>69</v>
      </c>
      <c r="L17" s="831">
        <v>4</v>
      </c>
      <c r="M17" s="831">
        <v>5</v>
      </c>
    </row>
    <row r="18" spans="1:13" ht="14.25" customHeight="1" x14ac:dyDescent="0.25">
      <c r="A18" s="1473"/>
      <c r="B18" s="1495"/>
      <c r="C18" s="832" t="s">
        <v>143</v>
      </c>
      <c r="D18" s="832" t="s">
        <v>145</v>
      </c>
      <c r="E18" s="833">
        <v>475877</v>
      </c>
      <c r="F18" s="833">
        <v>1051840</v>
      </c>
      <c r="G18" s="833" t="s">
        <v>38</v>
      </c>
      <c r="H18" s="833" t="s">
        <v>76</v>
      </c>
      <c r="I18" s="833" t="s">
        <v>76</v>
      </c>
      <c r="J18" s="834">
        <v>14</v>
      </c>
      <c r="K18" s="834">
        <v>357</v>
      </c>
      <c r="L18" s="834">
        <v>2.5</v>
      </c>
      <c r="M18" s="834">
        <v>11</v>
      </c>
    </row>
    <row r="19" spans="1:13" ht="14.25" customHeight="1" x14ac:dyDescent="0.25">
      <c r="A19" s="1473"/>
      <c r="B19" s="1495"/>
      <c r="C19" s="832" t="s">
        <v>146</v>
      </c>
      <c r="D19" s="832" t="s">
        <v>147</v>
      </c>
      <c r="E19" s="833">
        <v>489634</v>
      </c>
      <c r="F19" s="833">
        <v>1051066</v>
      </c>
      <c r="G19" s="833" t="s">
        <v>38</v>
      </c>
      <c r="H19" s="833" t="s">
        <v>74</v>
      </c>
      <c r="I19" s="833" t="s">
        <v>148</v>
      </c>
      <c r="J19" s="834">
        <v>7</v>
      </c>
      <c r="K19" s="834">
        <v>132</v>
      </c>
      <c r="L19" s="834">
        <v>2.5</v>
      </c>
      <c r="M19" s="834">
        <v>13</v>
      </c>
    </row>
    <row r="20" spans="1:13" ht="14.25" customHeight="1" x14ac:dyDescent="0.25">
      <c r="A20" s="1473"/>
      <c r="B20" s="1514"/>
      <c r="C20" s="835" t="s">
        <v>146</v>
      </c>
      <c r="D20" s="835" t="s">
        <v>149</v>
      </c>
      <c r="E20" s="836">
        <v>480470</v>
      </c>
      <c r="F20" s="836">
        <v>1046523</v>
      </c>
      <c r="G20" s="836" t="s">
        <v>38</v>
      </c>
      <c r="H20" s="836" t="s">
        <v>74</v>
      </c>
      <c r="I20" s="836" t="s">
        <v>75</v>
      </c>
      <c r="J20" s="837">
        <v>11</v>
      </c>
      <c r="K20" s="837">
        <v>256</v>
      </c>
      <c r="L20" s="837">
        <v>2.5</v>
      </c>
      <c r="M20" s="837">
        <v>16</v>
      </c>
    </row>
    <row r="21" spans="1:13" ht="14.25" customHeight="1" x14ac:dyDescent="0.25">
      <c r="A21" s="1473"/>
      <c r="B21" s="1515" t="s">
        <v>150</v>
      </c>
      <c r="C21" s="838" t="s">
        <v>151</v>
      </c>
      <c r="D21" s="838" t="s">
        <v>152</v>
      </c>
      <c r="E21" s="839">
        <v>430273</v>
      </c>
      <c r="F21" s="839">
        <v>1074425</v>
      </c>
      <c r="G21" s="839" t="s">
        <v>38</v>
      </c>
      <c r="H21" s="839" t="s">
        <v>77</v>
      </c>
      <c r="I21" s="839" t="s">
        <v>83</v>
      </c>
      <c r="J21" s="840">
        <v>22</v>
      </c>
      <c r="K21" s="840">
        <v>454</v>
      </c>
      <c r="L21" s="840">
        <v>12</v>
      </c>
      <c r="M21" s="840">
        <v>9</v>
      </c>
    </row>
    <row r="22" spans="1:13" ht="14.25" customHeight="1" x14ac:dyDescent="0.25">
      <c r="A22" s="1473"/>
      <c r="B22" s="1497"/>
      <c r="C22" s="838" t="s">
        <v>153</v>
      </c>
      <c r="D22" s="838" t="s">
        <v>154</v>
      </c>
      <c r="E22" s="839">
        <v>431757</v>
      </c>
      <c r="F22" s="839">
        <v>1064259</v>
      </c>
      <c r="G22" s="839" t="s">
        <v>38</v>
      </c>
      <c r="H22" s="839" t="s">
        <v>77</v>
      </c>
      <c r="I22" s="839" t="s">
        <v>155</v>
      </c>
      <c r="J22" s="840">
        <v>6</v>
      </c>
      <c r="K22" s="840">
        <v>608</v>
      </c>
      <c r="L22" s="840">
        <v>10</v>
      </c>
      <c r="M22" s="840">
        <v>9</v>
      </c>
    </row>
    <row r="23" spans="1:13" ht="14.25" customHeight="1" x14ac:dyDescent="0.25">
      <c r="A23" s="1473"/>
      <c r="B23" s="1497"/>
      <c r="C23" s="838" t="s">
        <v>156</v>
      </c>
      <c r="D23" s="838" t="s">
        <v>157</v>
      </c>
      <c r="E23" s="839">
        <v>442810</v>
      </c>
      <c r="F23" s="839">
        <v>1064763</v>
      </c>
      <c r="G23" s="839" t="s">
        <v>36</v>
      </c>
      <c r="H23" s="839" t="s">
        <v>158</v>
      </c>
      <c r="I23" s="839" t="s">
        <v>159</v>
      </c>
      <c r="J23" s="840">
        <v>4</v>
      </c>
      <c r="K23" s="840">
        <v>81</v>
      </c>
      <c r="L23" s="840">
        <v>6</v>
      </c>
      <c r="M23" s="840">
        <v>4</v>
      </c>
    </row>
    <row r="24" spans="1:13" ht="14.25" customHeight="1" x14ac:dyDescent="0.25">
      <c r="A24" s="1473"/>
      <c r="B24" s="1497"/>
      <c r="C24" s="838" t="s">
        <v>160</v>
      </c>
      <c r="D24" s="838" t="s">
        <v>161</v>
      </c>
      <c r="E24" s="839">
        <v>446879</v>
      </c>
      <c r="F24" s="839">
        <v>1064096</v>
      </c>
      <c r="G24" s="839" t="s">
        <v>38</v>
      </c>
      <c r="H24" s="839" t="s">
        <v>70</v>
      </c>
      <c r="I24" s="839" t="s">
        <v>162</v>
      </c>
      <c r="J24" s="840">
        <v>6</v>
      </c>
      <c r="K24" s="840">
        <v>227</v>
      </c>
      <c r="L24" s="840">
        <v>8</v>
      </c>
      <c r="M24" s="840">
        <v>8</v>
      </c>
    </row>
    <row r="25" spans="1:13" ht="14.25" customHeight="1" x14ac:dyDescent="0.25">
      <c r="A25" s="1473"/>
      <c r="B25" s="1497"/>
      <c r="C25" s="838" t="s">
        <v>160</v>
      </c>
      <c r="D25" s="838" t="s">
        <v>163</v>
      </c>
      <c r="E25" s="839">
        <v>442563</v>
      </c>
      <c r="F25" s="839">
        <v>1058628</v>
      </c>
      <c r="G25" s="839" t="s">
        <v>38</v>
      </c>
      <c r="H25" s="839" t="s">
        <v>76</v>
      </c>
      <c r="I25" s="839" t="s">
        <v>76</v>
      </c>
      <c r="J25" s="840">
        <v>150</v>
      </c>
      <c r="K25" s="840">
        <v>228</v>
      </c>
      <c r="L25" s="840">
        <v>2.5</v>
      </c>
      <c r="M25" s="840">
        <v>1123</v>
      </c>
    </row>
    <row r="26" spans="1:13" ht="14.25" customHeight="1" x14ac:dyDescent="0.25">
      <c r="A26" s="1473"/>
      <c r="B26" s="1497"/>
      <c r="C26" s="838" t="s">
        <v>164</v>
      </c>
      <c r="D26" s="838" t="s">
        <v>165</v>
      </c>
      <c r="E26" s="839">
        <v>441801</v>
      </c>
      <c r="F26" s="839">
        <v>1058697</v>
      </c>
      <c r="G26" s="839" t="s">
        <v>38</v>
      </c>
      <c r="H26" s="839" t="s">
        <v>76</v>
      </c>
      <c r="I26" s="839" t="s">
        <v>76</v>
      </c>
      <c r="J26" s="840">
        <v>28</v>
      </c>
      <c r="K26" s="840">
        <v>279</v>
      </c>
      <c r="L26" s="840">
        <v>2.5</v>
      </c>
      <c r="M26" s="840">
        <v>2158</v>
      </c>
    </row>
    <row r="27" spans="1:13" ht="14.25" customHeight="1" x14ac:dyDescent="0.25">
      <c r="A27" s="1473"/>
      <c r="B27" s="1497"/>
      <c r="C27" s="838" t="s">
        <v>160</v>
      </c>
      <c r="D27" s="838" t="s">
        <v>166</v>
      </c>
      <c r="E27" s="839">
        <v>454785</v>
      </c>
      <c r="F27" s="839">
        <v>1059635</v>
      </c>
      <c r="G27" s="839" t="s">
        <v>35</v>
      </c>
      <c r="H27" s="839" t="s">
        <v>70</v>
      </c>
      <c r="I27" s="839" t="s">
        <v>162</v>
      </c>
      <c r="J27" s="840">
        <v>3</v>
      </c>
      <c r="K27" s="840">
        <v>35</v>
      </c>
      <c r="L27" s="840">
        <v>8</v>
      </c>
      <c r="M27" s="840">
        <v>3</v>
      </c>
    </row>
    <row r="28" spans="1:13" ht="14.25" customHeight="1" x14ac:dyDescent="0.25">
      <c r="A28" s="1473"/>
      <c r="B28" s="1516"/>
      <c r="C28" s="838" t="s">
        <v>167</v>
      </c>
      <c r="D28" s="838" t="s">
        <v>168</v>
      </c>
      <c r="E28" s="839">
        <v>458078</v>
      </c>
      <c r="F28" s="839">
        <v>1069926</v>
      </c>
      <c r="G28" s="839" t="s">
        <v>35</v>
      </c>
      <c r="H28" s="839" t="s">
        <v>70</v>
      </c>
      <c r="I28" s="839" t="s">
        <v>162</v>
      </c>
      <c r="J28" s="840">
        <v>2.5</v>
      </c>
      <c r="K28" s="840">
        <v>15</v>
      </c>
      <c r="L28" s="840">
        <v>5</v>
      </c>
      <c r="M28" s="840">
        <v>2.9</v>
      </c>
    </row>
    <row r="29" spans="1:13" ht="14.25" customHeight="1" x14ac:dyDescent="0.25">
      <c r="A29" s="1473"/>
      <c r="B29" s="1498" t="s">
        <v>83</v>
      </c>
      <c r="C29" s="841" t="s">
        <v>169</v>
      </c>
      <c r="D29" s="841" t="s">
        <v>170</v>
      </c>
      <c r="E29" s="842">
        <v>505940</v>
      </c>
      <c r="F29" s="842">
        <v>1104290</v>
      </c>
      <c r="G29" s="842" t="s">
        <v>35</v>
      </c>
      <c r="H29" s="842" t="s">
        <v>171</v>
      </c>
      <c r="I29" s="842" t="s">
        <v>172</v>
      </c>
      <c r="J29" s="843" t="s">
        <v>3333</v>
      </c>
      <c r="K29" s="843" t="s">
        <v>3333</v>
      </c>
      <c r="L29" s="843">
        <v>1.6</v>
      </c>
      <c r="M29" s="843">
        <v>8</v>
      </c>
    </row>
    <row r="30" spans="1:13" ht="14.25" customHeight="1" x14ac:dyDescent="0.25">
      <c r="A30" s="1473"/>
      <c r="B30" s="1495"/>
      <c r="C30" s="832" t="s">
        <v>169</v>
      </c>
      <c r="D30" s="832" t="s">
        <v>173</v>
      </c>
      <c r="E30" s="833">
        <v>499343</v>
      </c>
      <c r="F30" s="833">
        <v>1103594</v>
      </c>
      <c r="G30" s="833" t="s">
        <v>35</v>
      </c>
      <c r="H30" s="833" t="s">
        <v>171</v>
      </c>
      <c r="I30" s="833" t="s">
        <v>66</v>
      </c>
      <c r="J30" s="834" t="s">
        <v>3333</v>
      </c>
      <c r="K30" s="834" t="s">
        <v>3333</v>
      </c>
      <c r="L30" s="834">
        <v>1.8</v>
      </c>
      <c r="M30" s="834">
        <v>2</v>
      </c>
    </row>
    <row r="31" spans="1:13" ht="14.25" customHeight="1" x14ac:dyDescent="0.25">
      <c r="A31" s="1473"/>
      <c r="B31" s="1495"/>
      <c r="C31" s="832" t="s">
        <v>169</v>
      </c>
      <c r="D31" s="832" t="s">
        <v>174</v>
      </c>
      <c r="E31" s="833">
        <v>491495</v>
      </c>
      <c r="F31" s="833">
        <v>1102221</v>
      </c>
      <c r="G31" s="833" t="s">
        <v>35</v>
      </c>
      <c r="H31" s="833" t="s">
        <v>175</v>
      </c>
      <c r="I31" s="833" t="s">
        <v>68</v>
      </c>
      <c r="J31" s="834" t="s">
        <v>3333</v>
      </c>
      <c r="K31" s="834" t="s">
        <v>3333</v>
      </c>
      <c r="L31" s="834">
        <v>5.6</v>
      </c>
      <c r="M31" s="834">
        <v>64</v>
      </c>
    </row>
    <row r="32" spans="1:13" ht="14.25" customHeight="1" x14ac:dyDescent="0.25">
      <c r="A32" s="1473"/>
      <c r="B32" s="1495"/>
      <c r="C32" s="832" t="s">
        <v>169</v>
      </c>
      <c r="D32" s="832" t="s">
        <v>176</v>
      </c>
      <c r="E32" s="833">
        <v>480338</v>
      </c>
      <c r="F32" s="833">
        <v>1102283</v>
      </c>
      <c r="G32" s="833" t="s">
        <v>37</v>
      </c>
      <c r="H32" s="833" t="s">
        <v>177</v>
      </c>
      <c r="I32" s="833" t="s">
        <v>178</v>
      </c>
      <c r="J32" s="834" t="s">
        <v>3333</v>
      </c>
      <c r="K32" s="834" t="s">
        <v>3333</v>
      </c>
      <c r="L32" s="834">
        <v>6.5</v>
      </c>
      <c r="M32" s="834">
        <v>20</v>
      </c>
    </row>
    <row r="33" spans="1:13" ht="14.25" customHeight="1" x14ac:dyDescent="0.25">
      <c r="A33" s="1473"/>
      <c r="B33" s="1495"/>
      <c r="C33" s="832" t="s">
        <v>169</v>
      </c>
      <c r="D33" s="832" t="s">
        <v>179</v>
      </c>
      <c r="E33" s="833">
        <v>470780</v>
      </c>
      <c r="F33" s="833">
        <v>1098167</v>
      </c>
      <c r="G33" s="833" t="s">
        <v>37</v>
      </c>
      <c r="H33" s="833" t="s">
        <v>180</v>
      </c>
      <c r="I33" s="833" t="s">
        <v>181</v>
      </c>
      <c r="J33" s="834" t="s">
        <v>3333</v>
      </c>
      <c r="K33" s="834" t="s">
        <v>3333</v>
      </c>
      <c r="L33" s="834">
        <v>3.1</v>
      </c>
      <c r="M33" s="834">
        <v>11.84</v>
      </c>
    </row>
    <row r="34" spans="1:13" ht="14.25" customHeight="1" x14ac:dyDescent="0.25">
      <c r="A34" s="1473"/>
      <c r="B34" s="1495"/>
      <c r="C34" s="832" t="s">
        <v>182</v>
      </c>
      <c r="D34" s="832" t="s">
        <v>183</v>
      </c>
      <c r="E34" s="833">
        <v>450165</v>
      </c>
      <c r="F34" s="833">
        <v>1097109</v>
      </c>
      <c r="G34" s="833" t="s">
        <v>36</v>
      </c>
      <c r="H34" s="833" t="s">
        <v>36</v>
      </c>
      <c r="I34" s="833" t="s">
        <v>184</v>
      </c>
      <c r="J34" s="834" t="s">
        <v>3333</v>
      </c>
      <c r="K34" s="834" t="s">
        <v>3333</v>
      </c>
      <c r="L34" s="834">
        <v>2.9</v>
      </c>
      <c r="M34" s="834">
        <v>1.98</v>
      </c>
    </row>
    <row r="35" spans="1:13" ht="14.25" customHeight="1" x14ac:dyDescent="0.25">
      <c r="A35" s="1473"/>
      <c r="B35" s="1495"/>
      <c r="C35" s="832" t="s">
        <v>185</v>
      </c>
      <c r="D35" s="832" t="s">
        <v>186</v>
      </c>
      <c r="E35" s="833">
        <v>461417</v>
      </c>
      <c r="F35" s="833">
        <v>1102524</v>
      </c>
      <c r="G35" s="833" t="s">
        <v>36</v>
      </c>
      <c r="H35" s="833" t="s">
        <v>69</v>
      </c>
      <c r="I35" s="833" t="s">
        <v>187</v>
      </c>
      <c r="J35" s="834" t="s">
        <v>3333</v>
      </c>
      <c r="K35" s="834" t="s">
        <v>3333</v>
      </c>
      <c r="L35" s="834">
        <v>4</v>
      </c>
      <c r="M35" s="834">
        <v>12.78</v>
      </c>
    </row>
    <row r="36" spans="1:13" ht="14.25" customHeight="1" x14ac:dyDescent="0.25">
      <c r="A36" s="1473"/>
      <c r="B36" s="1517"/>
      <c r="C36" s="844" t="s">
        <v>182</v>
      </c>
      <c r="D36" s="844" t="s">
        <v>188</v>
      </c>
      <c r="E36" s="845">
        <v>442305</v>
      </c>
      <c r="F36" s="845">
        <v>1092780</v>
      </c>
      <c r="G36" s="845" t="s">
        <v>36</v>
      </c>
      <c r="H36" s="845" t="s">
        <v>189</v>
      </c>
      <c r="I36" s="845" t="s">
        <v>189</v>
      </c>
      <c r="J36" s="846" t="s">
        <v>3333</v>
      </c>
      <c r="K36" s="846" t="s">
        <v>3333</v>
      </c>
      <c r="L36" s="846">
        <v>13.8</v>
      </c>
      <c r="M36" s="846">
        <v>14.24</v>
      </c>
    </row>
    <row r="37" spans="1:13" ht="14.25" customHeight="1" x14ac:dyDescent="0.25">
      <c r="A37" s="1473"/>
      <c r="B37" s="1518" t="s">
        <v>190</v>
      </c>
      <c r="C37" s="838" t="s">
        <v>85</v>
      </c>
      <c r="D37" s="838" t="s">
        <v>191</v>
      </c>
      <c r="E37" s="839">
        <v>494958</v>
      </c>
      <c r="F37" s="839">
        <v>1049620</v>
      </c>
      <c r="G37" s="839" t="s">
        <v>38</v>
      </c>
      <c r="H37" s="839" t="s">
        <v>74</v>
      </c>
      <c r="I37" s="839" t="s">
        <v>75</v>
      </c>
      <c r="J37" s="840" t="s">
        <v>3333</v>
      </c>
      <c r="K37" s="840" t="s">
        <v>3333</v>
      </c>
      <c r="L37" s="840">
        <v>2.5</v>
      </c>
      <c r="M37" s="840">
        <v>22.84</v>
      </c>
    </row>
    <row r="38" spans="1:13" ht="14.25" customHeight="1" x14ac:dyDescent="0.25">
      <c r="A38" s="1473"/>
      <c r="B38" s="1497"/>
      <c r="C38" s="838" t="s">
        <v>85</v>
      </c>
      <c r="D38" s="838" t="s">
        <v>192</v>
      </c>
      <c r="E38" s="839">
        <v>492323</v>
      </c>
      <c r="F38" s="839">
        <v>1046307</v>
      </c>
      <c r="G38" s="839" t="s">
        <v>38</v>
      </c>
      <c r="H38" s="839" t="s">
        <v>74</v>
      </c>
      <c r="I38" s="839" t="s">
        <v>75</v>
      </c>
      <c r="J38" s="840" t="s">
        <v>3333</v>
      </c>
      <c r="K38" s="840" t="s">
        <v>3333</v>
      </c>
      <c r="L38" s="840">
        <v>8.3000000000000007</v>
      </c>
      <c r="M38" s="840">
        <v>8</v>
      </c>
    </row>
    <row r="39" spans="1:13" ht="14.25" customHeight="1" x14ac:dyDescent="0.25">
      <c r="A39" s="1473"/>
      <c r="B39" s="1497"/>
      <c r="C39" s="838" t="s">
        <v>85</v>
      </c>
      <c r="D39" s="838" t="s">
        <v>193</v>
      </c>
      <c r="E39" s="839">
        <v>487152</v>
      </c>
      <c r="F39" s="839">
        <v>1042701</v>
      </c>
      <c r="G39" s="839" t="s">
        <v>38</v>
      </c>
      <c r="H39" s="839" t="s">
        <v>74</v>
      </c>
      <c r="I39" s="839" t="s">
        <v>75</v>
      </c>
      <c r="J39" s="840" t="s">
        <v>3333</v>
      </c>
      <c r="K39" s="840" t="s">
        <v>3333</v>
      </c>
      <c r="L39" s="840">
        <v>15.7</v>
      </c>
      <c r="M39" s="840">
        <v>34</v>
      </c>
    </row>
    <row r="40" spans="1:13" ht="14.25" customHeight="1" x14ac:dyDescent="0.25">
      <c r="A40" s="1473"/>
      <c r="B40" s="1516"/>
      <c r="C40" s="838" t="s">
        <v>194</v>
      </c>
      <c r="D40" s="838" t="s">
        <v>195</v>
      </c>
      <c r="E40" s="839">
        <v>493052</v>
      </c>
      <c r="F40" s="839">
        <v>1038399</v>
      </c>
      <c r="G40" s="839" t="s">
        <v>38</v>
      </c>
      <c r="H40" s="839" t="s">
        <v>74</v>
      </c>
      <c r="I40" s="839" t="s">
        <v>75</v>
      </c>
      <c r="J40" s="840" t="s">
        <v>3333</v>
      </c>
      <c r="K40" s="840" t="s">
        <v>3333</v>
      </c>
      <c r="L40" s="840">
        <v>18.5</v>
      </c>
      <c r="M40" s="840">
        <v>20</v>
      </c>
    </row>
    <row r="41" spans="1:13" ht="14.25" customHeight="1" x14ac:dyDescent="0.25">
      <c r="A41" s="1473"/>
      <c r="B41" s="1498" t="s">
        <v>196</v>
      </c>
      <c r="C41" s="841" t="s">
        <v>197</v>
      </c>
      <c r="D41" s="841" t="s">
        <v>198</v>
      </c>
      <c r="E41" s="842">
        <v>438645</v>
      </c>
      <c r="F41" s="842">
        <v>1103798</v>
      </c>
      <c r="G41" s="842" t="s">
        <v>36</v>
      </c>
      <c r="H41" s="842" t="s">
        <v>72</v>
      </c>
      <c r="I41" s="842" t="s">
        <v>72</v>
      </c>
      <c r="J41" s="843" t="s">
        <v>3333</v>
      </c>
      <c r="K41" s="843" t="s">
        <v>3333</v>
      </c>
      <c r="L41" s="843">
        <v>5.5</v>
      </c>
      <c r="M41" s="843">
        <v>171</v>
      </c>
    </row>
    <row r="42" spans="1:13" ht="14.25" customHeight="1" x14ac:dyDescent="0.25">
      <c r="A42" s="1473"/>
      <c r="B42" s="1495"/>
      <c r="C42" s="832" t="s">
        <v>197</v>
      </c>
      <c r="D42" s="832" t="s">
        <v>199</v>
      </c>
      <c r="E42" s="833">
        <v>433449</v>
      </c>
      <c r="F42" s="833">
        <v>1101403</v>
      </c>
      <c r="G42" s="833" t="s">
        <v>36</v>
      </c>
      <c r="H42" s="833" t="s">
        <v>72</v>
      </c>
      <c r="I42" s="833" t="s">
        <v>72</v>
      </c>
      <c r="J42" s="834" t="s">
        <v>3333</v>
      </c>
      <c r="K42" s="834" t="s">
        <v>3333</v>
      </c>
      <c r="L42" s="834">
        <v>5.5</v>
      </c>
      <c r="M42" s="834">
        <v>7.4</v>
      </c>
    </row>
    <row r="43" spans="1:13" ht="14.25" customHeight="1" x14ac:dyDescent="0.25">
      <c r="A43" s="1473"/>
      <c r="B43" s="1495"/>
      <c r="C43" s="832" t="s">
        <v>197</v>
      </c>
      <c r="D43" s="832" t="s">
        <v>200</v>
      </c>
      <c r="E43" s="833">
        <v>427002</v>
      </c>
      <c r="F43" s="833">
        <v>1096916</v>
      </c>
      <c r="G43" s="833" t="s">
        <v>36</v>
      </c>
      <c r="H43" s="833" t="s">
        <v>72</v>
      </c>
      <c r="I43" s="833" t="s">
        <v>72</v>
      </c>
      <c r="J43" s="834" t="s">
        <v>3333</v>
      </c>
      <c r="K43" s="834" t="s">
        <v>3333</v>
      </c>
      <c r="L43" s="834">
        <v>10.5</v>
      </c>
      <c r="M43" s="834">
        <v>5.5</v>
      </c>
    </row>
    <row r="44" spans="1:13" ht="14.25" customHeight="1" x14ac:dyDescent="0.25">
      <c r="A44" s="1473"/>
      <c r="B44" s="1495"/>
      <c r="C44" s="832" t="s">
        <v>197</v>
      </c>
      <c r="D44" s="832" t="s">
        <v>201</v>
      </c>
      <c r="E44" s="833">
        <v>426346</v>
      </c>
      <c r="F44" s="833">
        <v>1096040</v>
      </c>
      <c r="G44" s="833" t="s">
        <v>38</v>
      </c>
      <c r="H44" s="833" t="s">
        <v>73</v>
      </c>
      <c r="I44" s="833" t="s">
        <v>202</v>
      </c>
      <c r="J44" s="834" t="s">
        <v>3333</v>
      </c>
      <c r="K44" s="834" t="s">
        <v>3333</v>
      </c>
      <c r="L44" s="834">
        <v>7.9</v>
      </c>
      <c r="M44" s="834">
        <v>28.9</v>
      </c>
    </row>
    <row r="45" spans="1:13" ht="14.25" customHeight="1" x14ac:dyDescent="0.25">
      <c r="A45" s="1473"/>
      <c r="B45" s="1495"/>
      <c r="C45" s="832" t="s">
        <v>203</v>
      </c>
      <c r="D45" s="832" t="s">
        <v>204</v>
      </c>
      <c r="E45" s="833">
        <v>442899</v>
      </c>
      <c r="F45" s="833">
        <v>1097938</v>
      </c>
      <c r="G45" s="833" t="s">
        <v>36</v>
      </c>
      <c r="H45" s="833" t="s">
        <v>72</v>
      </c>
      <c r="I45" s="833" t="s">
        <v>196</v>
      </c>
      <c r="J45" s="834" t="s">
        <v>3333</v>
      </c>
      <c r="K45" s="834" t="s">
        <v>3333</v>
      </c>
      <c r="L45" s="834">
        <v>5.5</v>
      </c>
      <c r="M45" s="834">
        <v>5.5</v>
      </c>
    </row>
    <row r="46" spans="1:13" ht="14.25" customHeight="1" x14ac:dyDescent="0.25">
      <c r="A46" s="1473"/>
      <c r="B46" s="1495"/>
      <c r="C46" s="832" t="s">
        <v>197</v>
      </c>
      <c r="D46" s="832" t="s">
        <v>205</v>
      </c>
      <c r="E46" s="833">
        <v>424452</v>
      </c>
      <c r="F46" s="833">
        <v>1095218</v>
      </c>
      <c r="G46" s="833" t="s">
        <v>36</v>
      </c>
      <c r="H46" s="833" t="s">
        <v>189</v>
      </c>
      <c r="I46" s="833" t="s">
        <v>206</v>
      </c>
      <c r="J46" s="834" t="s">
        <v>3333</v>
      </c>
      <c r="K46" s="834" t="s">
        <v>3333</v>
      </c>
      <c r="L46" s="834">
        <v>5.5</v>
      </c>
      <c r="M46" s="834">
        <v>31.2</v>
      </c>
    </row>
    <row r="47" spans="1:13" ht="14.25" customHeight="1" x14ac:dyDescent="0.25">
      <c r="A47" s="1473"/>
      <c r="B47" s="1517"/>
      <c r="C47" s="844" t="s">
        <v>197</v>
      </c>
      <c r="D47" s="844" t="s">
        <v>207</v>
      </c>
      <c r="E47" s="845">
        <v>424914</v>
      </c>
      <c r="F47" s="845">
        <v>1093895</v>
      </c>
      <c r="G47" s="845" t="s">
        <v>36</v>
      </c>
      <c r="H47" s="845" t="s">
        <v>189</v>
      </c>
      <c r="I47" s="845" t="s">
        <v>206</v>
      </c>
      <c r="J47" s="846" t="s">
        <v>3333</v>
      </c>
      <c r="K47" s="846" t="s">
        <v>3333</v>
      </c>
      <c r="L47" s="846">
        <v>5.5</v>
      </c>
      <c r="M47" s="846">
        <v>7.5</v>
      </c>
    </row>
    <row r="48" spans="1:13" ht="14.25" customHeight="1" x14ac:dyDescent="0.25">
      <c r="A48" s="1473"/>
      <c r="B48" s="1518" t="s">
        <v>208</v>
      </c>
      <c r="C48" s="838" t="s">
        <v>209</v>
      </c>
      <c r="D48" s="838" t="s">
        <v>210</v>
      </c>
      <c r="E48" s="839">
        <v>523586</v>
      </c>
      <c r="F48" s="839">
        <v>1024342</v>
      </c>
      <c r="G48" s="839" t="s">
        <v>35</v>
      </c>
      <c r="H48" s="839" t="s">
        <v>211</v>
      </c>
      <c r="I48" s="839" t="s">
        <v>208</v>
      </c>
      <c r="J48" s="840" t="s">
        <v>3333</v>
      </c>
      <c r="K48" s="840" t="s">
        <v>3333</v>
      </c>
      <c r="L48" s="840">
        <v>5.8</v>
      </c>
      <c r="M48" s="840">
        <v>5.5</v>
      </c>
    </row>
    <row r="49" spans="1:13" ht="14.25" customHeight="1" x14ac:dyDescent="0.25">
      <c r="A49" s="1473"/>
      <c r="B49" s="1497"/>
      <c r="C49" s="838" t="s">
        <v>212</v>
      </c>
      <c r="D49" s="838" t="s">
        <v>213</v>
      </c>
      <c r="E49" s="839">
        <v>519598</v>
      </c>
      <c r="F49" s="839">
        <v>1024524</v>
      </c>
      <c r="G49" s="839" t="s">
        <v>35</v>
      </c>
      <c r="H49" s="839" t="s">
        <v>211</v>
      </c>
      <c r="I49" s="839" t="s">
        <v>208</v>
      </c>
      <c r="J49" s="840" t="s">
        <v>3333</v>
      </c>
      <c r="K49" s="840" t="s">
        <v>3333</v>
      </c>
      <c r="L49" s="840">
        <v>5.5</v>
      </c>
      <c r="M49" s="840">
        <v>5.5</v>
      </c>
    </row>
    <row r="50" spans="1:13" ht="14.25" customHeight="1" x14ac:dyDescent="0.25">
      <c r="A50" s="1473"/>
      <c r="B50" s="1516"/>
      <c r="C50" s="838" t="s">
        <v>212</v>
      </c>
      <c r="D50" s="838" t="s">
        <v>214</v>
      </c>
      <c r="E50" s="839">
        <v>515570</v>
      </c>
      <c r="F50" s="839">
        <v>1025242</v>
      </c>
      <c r="G50" s="839" t="s">
        <v>38</v>
      </c>
      <c r="H50" s="839" t="s">
        <v>67</v>
      </c>
      <c r="I50" s="839" t="s">
        <v>215</v>
      </c>
      <c r="J50" s="840" t="s">
        <v>3333</v>
      </c>
      <c r="K50" s="840" t="s">
        <v>3333</v>
      </c>
      <c r="L50" s="840">
        <v>5.5</v>
      </c>
      <c r="M50" s="840">
        <v>5.5</v>
      </c>
    </row>
    <row r="51" spans="1:13" ht="14.25" customHeight="1" x14ac:dyDescent="0.25">
      <c r="A51" s="1473"/>
      <c r="B51" s="1498" t="s">
        <v>76</v>
      </c>
      <c r="C51" s="841" t="s">
        <v>216</v>
      </c>
      <c r="D51" s="841" t="s">
        <v>217</v>
      </c>
      <c r="E51" s="842">
        <v>507465</v>
      </c>
      <c r="F51" s="842">
        <v>1066603</v>
      </c>
      <c r="G51" s="842" t="s">
        <v>35</v>
      </c>
      <c r="H51" s="842" t="s">
        <v>218</v>
      </c>
      <c r="I51" s="842" t="s">
        <v>219</v>
      </c>
      <c r="J51" s="843" t="s">
        <v>3333</v>
      </c>
      <c r="K51" s="843" t="s">
        <v>3333</v>
      </c>
      <c r="L51" s="843">
        <v>23.6</v>
      </c>
      <c r="M51" s="843">
        <v>7.4</v>
      </c>
    </row>
    <row r="52" spans="1:13" ht="14.25" customHeight="1" x14ac:dyDescent="0.25">
      <c r="A52" s="1473"/>
      <c r="B52" s="1495"/>
      <c r="C52" s="832" t="s">
        <v>216</v>
      </c>
      <c r="D52" s="832" t="s">
        <v>220</v>
      </c>
      <c r="E52" s="833">
        <v>494664</v>
      </c>
      <c r="F52" s="833">
        <v>1067818</v>
      </c>
      <c r="G52" s="833" t="s">
        <v>35</v>
      </c>
      <c r="H52" s="833" t="s">
        <v>221</v>
      </c>
      <c r="I52" s="833" t="s">
        <v>222</v>
      </c>
      <c r="J52" s="834" t="s">
        <v>3333</v>
      </c>
      <c r="K52" s="834" t="s">
        <v>3333</v>
      </c>
      <c r="L52" s="834">
        <v>5.5</v>
      </c>
      <c r="M52" s="834">
        <v>10.9</v>
      </c>
    </row>
    <row r="53" spans="1:13" ht="14.25" customHeight="1" x14ac:dyDescent="0.25">
      <c r="A53" s="1473"/>
      <c r="B53" s="1495"/>
      <c r="C53" s="832" t="s">
        <v>216</v>
      </c>
      <c r="D53" s="832" t="s">
        <v>223</v>
      </c>
      <c r="E53" s="833">
        <v>470906</v>
      </c>
      <c r="F53" s="833">
        <v>1067483</v>
      </c>
      <c r="G53" s="833" t="s">
        <v>35</v>
      </c>
      <c r="H53" s="833" t="s">
        <v>71</v>
      </c>
      <c r="I53" s="833" t="s">
        <v>224</v>
      </c>
      <c r="J53" s="834">
        <v>52</v>
      </c>
      <c r="K53" s="834">
        <v>98</v>
      </c>
      <c r="L53" s="834">
        <v>4</v>
      </c>
      <c r="M53" s="834">
        <v>15</v>
      </c>
    </row>
    <row r="54" spans="1:13" ht="14.25" customHeight="1" x14ac:dyDescent="0.25">
      <c r="A54" s="1473"/>
      <c r="B54" s="1495"/>
      <c r="C54" s="832" t="s">
        <v>225</v>
      </c>
      <c r="D54" s="832" t="s">
        <v>226</v>
      </c>
      <c r="E54" s="833">
        <v>479275</v>
      </c>
      <c r="F54" s="833">
        <v>1081225</v>
      </c>
      <c r="G54" s="833" t="s">
        <v>35</v>
      </c>
      <c r="H54" s="833" t="s">
        <v>71</v>
      </c>
      <c r="I54" s="833" t="s">
        <v>227</v>
      </c>
      <c r="J54" s="834">
        <v>42</v>
      </c>
      <c r="K54" s="834">
        <v>187</v>
      </c>
      <c r="L54" s="834">
        <v>9</v>
      </c>
      <c r="M54" s="834">
        <v>60</v>
      </c>
    </row>
    <row r="55" spans="1:13" ht="14.25" customHeight="1" x14ac:dyDescent="0.25">
      <c r="A55" s="1473"/>
      <c r="B55" s="1517"/>
      <c r="C55" s="844" t="s">
        <v>225</v>
      </c>
      <c r="D55" s="844" t="s">
        <v>228</v>
      </c>
      <c r="E55" s="845">
        <v>464126</v>
      </c>
      <c r="F55" s="845">
        <v>1080033</v>
      </c>
      <c r="G55" s="845" t="s">
        <v>35</v>
      </c>
      <c r="H55" s="845" t="s">
        <v>71</v>
      </c>
      <c r="I55" s="845" t="s">
        <v>224</v>
      </c>
      <c r="J55" s="846">
        <v>37</v>
      </c>
      <c r="K55" s="846">
        <v>132</v>
      </c>
      <c r="L55" s="846">
        <v>4</v>
      </c>
      <c r="M55" s="846">
        <v>178</v>
      </c>
    </row>
    <row r="56" spans="1:13" ht="14.25" customHeight="1" x14ac:dyDescent="0.25">
      <c r="A56" s="1473"/>
      <c r="B56" s="1498" t="s">
        <v>84</v>
      </c>
      <c r="C56" s="832" t="s">
        <v>86</v>
      </c>
      <c r="D56" s="832" t="s">
        <v>229</v>
      </c>
      <c r="E56" s="833">
        <v>521484</v>
      </c>
      <c r="F56" s="833">
        <v>1056755</v>
      </c>
      <c r="G56" s="833" t="s">
        <v>35</v>
      </c>
      <c r="H56" s="833" t="s">
        <v>218</v>
      </c>
      <c r="I56" s="833" t="s">
        <v>230</v>
      </c>
      <c r="J56" s="834" t="s">
        <v>3333</v>
      </c>
      <c r="K56" s="834" t="s">
        <v>3333</v>
      </c>
      <c r="L56" s="834">
        <v>5.5</v>
      </c>
      <c r="M56" s="834">
        <v>5.5</v>
      </c>
    </row>
    <row r="57" spans="1:13" ht="14.25" customHeight="1" x14ac:dyDescent="0.25">
      <c r="A57" s="1473"/>
      <c r="B57" s="1495"/>
      <c r="C57" s="832" t="s">
        <v>86</v>
      </c>
      <c r="D57" s="832" t="s">
        <v>231</v>
      </c>
      <c r="E57" s="833">
        <v>520293</v>
      </c>
      <c r="F57" s="833">
        <v>1055374</v>
      </c>
      <c r="G57" s="833" t="s">
        <v>35</v>
      </c>
      <c r="H57" s="833" t="s">
        <v>218</v>
      </c>
      <c r="I57" s="833" t="s">
        <v>230</v>
      </c>
      <c r="J57" s="834" t="s">
        <v>3333</v>
      </c>
      <c r="K57" s="834" t="s">
        <v>3333</v>
      </c>
      <c r="L57" s="834">
        <v>13</v>
      </c>
      <c r="M57" s="834">
        <v>20.6</v>
      </c>
    </row>
    <row r="58" spans="1:13" ht="14.25" customHeight="1" x14ac:dyDescent="0.25">
      <c r="A58" s="1473"/>
      <c r="B58" s="1495"/>
      <c r="C58" s="832" t="s">
        <v>86</v>
      </c>
      <c r="D58" s="832" t="s">
        <v>232</v>
      </c>
      <c r="E58" s="833">
        <v>504072</v>
      </c>
      <c r="F58" s="833">
        <v>1043116</v>
      </c>
      <c r="G58" s="833" t="s">
        <v>38</v>
      </c>
      <c r="H58" s="833" t="s">
        <v>74</v>
      </c>
      <c r="I58" s="833" t="s">
        <v>84</v>
      </c>
      <c r="J58" s="834" t="s">
        <v>3333</v>
      </c>
      <c r="K58" s="834" t="s">
        <v>3333</v>
      </c>
      <c r="L58" s="834">
        <v>15.8</v>
      </c>
      <c r="M58" s="834">
        <v>12</v>
      </c>
    </row>
    <row r="59" spans="1:13" ht="14.25" customHeight="1" x14ac:dyDescent="0.25">
      <c r="A59" s="1473"/>
      <c r="B59" s="1495"/>
      <c r="C59" s="832" t="s">
        <v>86</v>
      </c>
      <c r="D59" s="832" t="s">
        <v>233</v>
      </c>
      <c r="E59" s="833">
        <v>495894</v>
      </c>
      <c r="F59" s="833">
        <v>1037499</v>
      </c>
      <c r="G59" s="833" t="s">
        <v>38</v>
      </c>
      <c r="H59" s="833" t="s">
        <v>74</v>
      </c>
      <c r="I59" s="833" t="s">
        <v>84</v>
      </c>
      <c r="J59" s="834" t="s">
        <v>3333</v>
      </c>
      <c r="K59" s="834" t="s">
        <v>3333</v>
      </c>
      <c r="L59" s="834">
        <v>6</v>
      </c>
      <c r="M59" s="834">
        <v>34</v>
      </c>
    </row>
    <row r="60" spans="1:13" ht="14.25" customHeight="1" x14ac:dyDescent="0.25">
      <c r="A60" s="1473"/>
      <c r="B60" s="1495"/>
      <c r="C60" s="832" t="s">
        <v>234</v>
      </c>
      <c r="D60" s="832" t="s">
        <v>235</v>
      </c>
      <c r="E60" s="833">
        <v>526378</v>
      </c>
      <c r="F60" s="833">
        <v>1049217</v>
      </c>
      <c r="G60" s="833" t="s">
        <v>35</v>
      </c>
      <c r="H60" s="833" t="s">
        <v>236</v>
      </c>
      <c r="I60" s="833" t="s">
        <v>237</v>
      </c>
      <c r="J60" s="834" t="s">
        <v>3333</v>
      </c>
      <c r="K60" s="834" t="s">
        <v>3333</v>
      </c>
      <c r="L60" s="834">
        <v>5.5</v>
      </c>
      <c r="M60" s="834">
        <v>5.5</v>
      </c>
    </row>
    <row r="61" spans="1:13" ht="14.25" customHeight="1" x14ac:dyDescent="0.25">
      <c r="A61" s="1473"/>
      <c r="B61" s="1514"/>
      <c r="C61" s="835" t="s">
        <v>86</v>
      </c>
      <c r="D61" s="835" t="s">
        <v>238</v>
      </c>
      <c r="E61" s="836">
        <v>495005</v>
      </c>
      <c r="F61" s="836">
        <v>1041790</v>
      </c>
      <c r="G61" s="836" t="s">
        <v>38</v>
      </c>
      <c r="H61" s="836" t="s">
        <v>74</v>
      </c>
      <c r="I61" s="836" t="s">
        <v>75</v>
      </c>
      <c r="J61" s="837" t="s">
        <v>3333</v>
      </c>
      <c r="K61" s="837" t="s">
        <v>3333</v>
      </c>
      <c r="L61" s="837">
        <v>5.5</v>
      </c>
      <c r="M61" s="837">
        <v>6.9</v>
      </c>
    </row>
    <row r="62" spans="1:13" s="850" customFormat="1" ht="14.25" customHeight="1" x14ac:dyDescent="0.3">
      <c r="A62" s="881"/>
      <c r="B62" s="581"/>
      <c r="C62" s="847"/>
      <c r="D62" s="847"/>
      <c r="E62" s="848"/>
      <c r="F62" s="848"/>
      <c r="G62" s="848"/>
      <c r="H62" s="848"/>
      <c r="I62" s="848"/>
      <c r="J62" s="849"/>
      <c r="K62" s="849"/>
      <c r="L62" s="849"/>
      <c r="M62" s="849"/>
    </row>
    <row r="63" spans="1:13" ht="14.25" customHeight="1" x14ac:dyDescent="0.25">
      <c r="B63" s="825"/>
      <c r="C63" s="1485" t="s">
        <v>106</v>
      </c>
      <c r="D63" s="1485" t="s">
        <v>107</v>
      </c>
      <c r="E63" s="1487" t="s">
        <v>3331</v>
      </c>
      <c r="F63" s="1487"/>
      <c r="G63" s="1487"/>
      <c r="H63" s="1487"/>
      <c r="I63" s="1487"/>
      <c r="J63" s="1487" t="s">
        <v>114</v>
      </c>
      <c r="K63" s="1487"/>
      <c r="L63" s="1487"/>
      <c r="M63" s="1487"/>
    </row>
    <row r="64" spans="1:13" ht="25.5" customHeight="1" x14ac:dyDescent="0.25">
      <c r="B64" s="1441" t="s">
        <v>115</v>
      </c>
      <c r="C64" s="1453"/>
      <c r="D64" s="1453"/>
      <c r="E64" s="826" t="s">
        <v>116</v>
      </c>
      <c r="F64" s="826" t="s">
        <v>117</v>
      </c>
      <c r="G64" s="1485" t="s">
        <v>39</v>
      </c>
      <c r="H64" s="1485" t="s">
        <v>65</v>
      </c>
      <c r="I64" s="1485" t="s">
        <v>118</v>
      </c>
      <c r="J64" s="826" t="s">
        <v>133</v>
      </c>
      <c r="K64" s="826" t="s">
        <v>134</v>
      </c>
      <c r="L64" s="826" t="s">
        <v>133</v>
      </c>
      <c r="M64" s="826" t="s">
        <v>3566</v>
      </c>
    </row>
    <row r="65" spans="1:13" ht="14.25" customHeight="1" x14ac:dyDescent="0.25">
      <c r="B65" s="1501"/>
      <c r="C65" s="1500"/>
      <c r="D65" s="1500"/>
      <c r="E65" s="827" t="s">
        <v>136</v>
      </c>
      <c r="F65" s="827" t="s">
        <v>136</v>
      </c>
      <c r="G65" s="1500"/>
      <c r="H65" s="1500"/>
      <c r="I65" s="1500"/>
      <c r="J65" s="851" t="s">
        <v>3334</v>
      </c>
      <c r="K65" s="851" t="s">
        <v>3335</v>
      </c>
      <c r="L65" s="851" t="s">
        <v>3336</v>
      </c>
      <c r="M65" s="851" t="s">
        <v>3337</v>
      </c>
    </row>
    <row r="66" spans="1:13" ht="14.25" customHeight="1" x14ac:dyDescent="0.25">
      <c r="A66" s="1491" t="s">
        <v>3338</v>
      </c>
      <c r="B66" s="1492" t="s">
        <v>1638</v>
      </c>
      <c r="C66" s="852" t="s">
        <v>3339</v>
      </c>
      <c r="D66" s="853" t="s">
        <v>3340</v>
      </c>
      <c r="E66" s="854">
        <v>506671.89854899998</v>
      </c>
      <c r="F66" s="854">
        <v>1092705.08678</v>
      </c>
      <c r="G66" s="852" t="s">
        <v>1689</v>
      </c>
      <c r="H66" s="853" t="s">
        <v>1689</v>
      </c>
      <c r="I66" s="853" t="s">
        <v>3341</v>
      </c>
      <c r="J66" s="855">
        <v>11</v>
      </c>
      <c r="K66" s="855">
        <v>9</v>
      </c>
      <c r="L66" s="855">
        <v>4</v>
      </c>
      <c r="M66" s="855">
        <v>223</v>
      </c>
    </row>
    <row r="67" spans="1:13" ht="14.25" customHeight="1" x14ac:dyDescent="0.25">
      <c r="A67" s="1491"/>
      <c r="B67" s="1507"/>
      <c r="C67" s="770" t="s">
        <v>3342</v>
      </c>
      <c r="D67" s="777" t="s">
        <v>3343</v>
      </c>
      <c r="E67" s="856">
        <v>499318.84782000002</v>
      </c>
      <c r="F67" s="856">
        <v>1087030.56436</v>
      </c>
      <c r="G67" s="770" t="s">
        <v>1689</v>
      </c>
      <c r="H67" s="777" t="s">
        <v>1689</v>
      </c>
      <c r="I67" s="777" t="s">
        <v>3344</v>
      </c>
      <c r="J67" s="857">
        <v>21</v>
      </c>
      <c r="K67" s="857">
        <v>2.99</v>
      </c>
      <c r="L67" s="857">
        <v>3</v>
      </c>
      <c r="M67" s="857">
        <v>5</v>
      </c>
    </row>
    <row r="68" spans="1:13" ht="14.25" customHeight="1" x14ac:dyDescent="0.25">
      <c r="A68" s="1491"/>
      <c r="B68" s="1507"/>
      <c r="C68" s="770" t="s">
        <v>3342</v>
      </c>
      <c r="D68" s="777" t="s">
        <v>3345</v>
      </c>
      <c r="E68" s="856">
        <v>505246</v>
      </c>
      <c r="F68" s="856">
        <v>1087450</v>
      </c>
      <c r="G68" s="770" t="s">
        <v>1689</v>
      </c>
      <c r="H68" s="777" t="s">
        <v>3346</v>
      </c>
      <c r="I68" s="777" t="s">
        <v>66</v>
      </c>
      <c r="J68" s="857">
        <v>9.5</v>
      </c>
      <c r="K68" s="857">
        <v>17.2</v>
      </c>
      <c r="L68" s="857">
        <v>4</v>
      </c>
      <c r="M68" s="857">
        <v>30</v>
      </c>
    </row>
    <row r="69" spans="1:13" ht="14.25" customHeight="1" x14ac:dyDescent="0.25">
      <c r="A69" s="1491"/>
      <c r="B69" s="1507"/>
      <c r="C69" s="770" t="s">
        <v>3347</v>
      </c>
      <c r="D69" s="777" t="s">
        <v>3348</v>
      </c>
      <c r="E69" s="856">
        <v>514164.19604399998</v>
      </c>
      <c r="F69" s="856">
        <v>1084516.13619</v>
      </c>
      <c r="G69" s="770" t="s">
        <v>1689</v>
      </c>
      <c r="H69" s="777" t="s">
        <v>1689</v>
      </c>
      <c r="I69" s="777" t="s">
        <v>3349</v>
      </c>
      <c r="J69" s="857">
        <v>181</v>
      </c>
      <c r="K69" s="857">
        <v>68</v>
      </c>
      <c r="L69" s="857">
        <v>536</v>
      </c>
      <c r="M69" s="857">
        <v>241</v>
      </c>
    </row>
    <row r="70" spans="1:13" ht="14.25" customHeight="1" x14ac:dyDescent="0.25">
      <c r="A70" s="1491"/>
      <c r="B70" s="1507"/>
      <c r="C70" s="770" t="s">
        <v>3350</v>
      </c>
      <c r="D70" s="777" t="s">
        <v>3351</v>
      </c>
      <c r="E70" s="856">
        <v>516802.37727400003</v>
      </c>
      <c r="F70" s="856">
        <v>1082233.6014099999</v>
      </c>
      <c r="G70" s="770" t="s">
        <v>1689</v>
      </c>
      <c r="H70" s="777" t="s">
        <v>3352</v>
      </c>
      <c r="I70" s="777" t="s">
        <v>3353</v>
      </c>
      <c r="J70" s="857">
        <v>5</v>
      </c>
      <c r="K70" s="857">
        <v>104</v>
      </c>
      <c r="L70" s="857">
        <v>3</v>
      </c>
      <c r="M70" s="857">
        <v>4</v>
      </c>
    </row>
    <row r="71" spans="1:13" ht="14.25" customHeight="1" x14ac:dyDescent="0.25">
      <c r="A71" s="1491"/>
      <c r="B71" s="1507"/>
      <c r="C71" s="770" t="s">
        <v>3354</v>
      </c>
      <c r="D71" s="777" t="s">
        <v>3355</v>
      </c>
      <c r="E71" s="856">
        <v>534974.92869600002</v>
      </c>
      <c r="F71" s="856">
        <v>1087583.00351</v>
      </c>
      <c r="G71" s="770" t="s">
        <v>1689</v>
      </c>
      <c r="H71" s="777" t="s">
        <v>3356</v>
      </c>
      <c r="I71" s="777" t="s">
        <v>3357</v>
      </c>
      <c r="J71" s="857">
        <v>2.99</v>
      </c>
      <c r="K71" s="857">
        <v>11.9</v>
      </c>
      <c r="L71" s="857">
        <v>8</v>
      </c>
      <c r="M71" s="857">
        <v>8</v>
      </c>
    </row>
    <row r="72" spans="1:13" ht="14.25" customHeight="1" x14ac:dyDescent="0.25">
      <c r="A72" s="1491"/>
      <c r="B72" s="1507"/>
      <c r="C72" s="770" t="s">
        <v>3358</v>
      </c>
      <c r="D72" s="777" t="s">
        <v>3359</v>
      </c>
      <c r="E72" s="856">
        <v>538084.02751199994</v>
      </c>
      <c r="F72" s="856">
        <v>1087094.59916</v>
      </c>
      <c r="G72" s="770" t="s">
        <v>1689</v>
      </c>
      <c r="H72" s="777" t="s">
        <v>1695</v>
      </c>
      <c r="I72" s="777" t="s">
        <v>3360</v>
      </c>
      <c r="J72" s="857">
        <v>2.99</v>
      </c>
      <c r="K72" s="857">
        <v>5.9</v>
      </c>
      <c r="L72" s="857">
        <v>6</v>
      </c>
      <c r="M72" s="857">
        <v>3</v>
      </c>
    </row>
    <row r="73" spans="1:13" ht="14.25" customHeight="1" x14ac:dyDescent="0.25">
      <c r="A73" s="1491"/>
      <c r="B73" s="1507"/>
      <c r="C73" s="770" t="s">
        <v>3361</v>
      </c>
      <c r="D73" s="777" t="s">
        <v>3362</v>
      </c>
      <c r="E73" s="856">
        <v>539801</v>
      </c>
      <c r="F73" s="856">
        <v>1091071</v>
      </c>
      <c r="G73" s="770" t="s">
        <v>1689</v>
      </c>
      <c r="H73" s="777" t="s">
        <v>1695</v>
      </c>
      <c r="I73" s="777" t="s">
        <v>3360</v>
      </c>
      <c r="J73" s="857">
        <v>2.99</v>
      </c>
      <c r="K73" s="857">
        <v>2.99</v>
      </c>
      <c r="L73" s="857">
        <v>3</v>
      </c>
      <c r="M73" s="857">
        <v>3</v>
      </c>
    </row>
    <row r="74" spans="1:13" ht="14.25" customHeight="1" x14ac:dyDescent="0.25">
      <c r="A74" s="1491"/>
      <c r="B74" s="1507"/>
      <c r="C74" s="770" t="s">
        <v>3363</v>
      </c>
      <c r="D74" s="777" t="s">
        <v>3364</v>
      </c>
      <c r="E74" s="856">
        <v>533672.54728499998</v>
      </c>
      <c r="F74" s="856">
        <v>1096155.5043899999</v>
      </c>
      <c r="G74" s="770" t="s">
        <v>1689</v>
      </c>
      <c r="H74" s="777" t="s">
        <v>1695</v>
      </c>
      <c r="I74" s="777" t="s">
        <v>1695</v>
      </c>
      <c r="J74" s="857">
        <v>9</v>
      </c>
      <c r="K74" s="857">
        <v>11.1</v>
      </c>
      <c r="L74" s="857">
        <v>4</v>
      </c>
      <c r="M74" s="857">
        <v>4</v>
      </c>
    </row>
    <row r="75" spans="1:13" ht="14.25" customHeight="1" x14ac:dyDescent="0.25">
      <c r="A75" s="1491"/>
      <c r="B75" s="1507"/>
      <c r="C75" s="770" t="s">
        <v>3365</v>
      </c>
      <c r="D75" s="777" t="s">
        <v>3366</v>
      </c>
      <c r="E75" s="856">
        <v>515725.17498800001</v>
      </c>
      <c r="F75" s="856">
        <v>1088402.9497799999</v>
      </c>
      <c r="G75" s="770" t="s">
        <v>1689</v>
      </c>
      <c r="H75" s="777" t="s">
        <v>3352</v>
      </c>
      <c r="I75" s="777" t="s">
        <v>3352</v>
      </c>
      <c r="J75" s="857">
        <v>27</v>
      </c>
      <c r="K75" s="857">
        <v>6.6</v>
      </c>
      <c r="L75" s="857">
        <v>8</v>
      </c>
      <c r="M75" s="857">
        <v>804</v>
      </c>
    </row>
    <row r="76" spans="1:13" ht="14.25" customHeight="1" x14ac:dyDescent="0.25">
      <c r="A76" s="1491"/>
      <c r="B76" s="1507"/>
      <c r="C76" s="770" t="s">
        <v>1640</v>
      </c>
      <c r="D76" s="777" t="s">
        <v>3367</v>
      </c>
      <c r="E76" s="856">
        <v>538321</v>
      </c>
      <c r="F76" s="856">
        <v>1094946</v>
      </c>
      <c r="G76" s="770" t="s">
        <v>1689</v>
      </c>
      <c r="H76" s="777" t="s">
        <v>1695</v>
      </c>
      <c r="I76" s="777" t="s">
        <v>1695</v>
      </c>
      <c r="J76" s="857">
        <v>0.02</v>
      </c>
      <c r="K76" s="857">
        <v>5.8</v>
      </c>
      <c r="L76" s="857">
        <v>0.73</v>
      </c>
      <c r="M76" s="857">
        <v>45.7</v>
      </c>
    </row>
    <row r="77" spans="1:13" ht="14.25" customHeight="1" x14ac:dyDescent="0.25">
      <c r="A77" s="1491"/>
      <c r="B77" s="1507"/>
      <c r="C77" s="770" t="s">
        <v>1640</v>
      </c>
      <c r="D77" s="777" t="s">
        <v>3368</v>
      </c>
      <c r="E77" s="856">
        <v>551179</v>
      </c>
      <c r="F77" s="856">
        <v>1117583</v>
      </c>
      <c r="G77" s="777" t="s">
        <v>3369</v>
      </c>
      <c r="H77" s="777" t="s">
        <v>1697</v>
      </c>
      <c r="I77" s="777" t="s">
        <v>3370</v>
      </c>
      <c r="J77" s="857">
        <v>0.68</v>
      </c>
      <c r="K77" s="857">
        <v>17.760000000000002</v>
      </c>
      <c r="L77" s="857">
        <v>4.0199999999999996</v>
      </c>
      <c r="M77" s="857">
        <v>13.24</v>
      </c>
    </row>
    <row r="78" spans="1:13" ht="14.25" customHeight="1" x14ac:dyDescent="0.25">
      <c r="A78" s="1491"/>
      <c r="B78" s="1508"/>
      <c r="C78" s="858" t="s">
        <v>1640</v>
      </c>
      <c r="D78" s="859" t="s">
        <v>3371</v>
      </c>
      <c r="E78" s="859">
        <v>555993</v>
      </c>
      <c r="F78" s="859">
        <v>1125844</v>
      </c>
      <c r="G78" s="859" t="s">
        <v>3369</v>
      </c>
      <c r="H78" s="858" t="s">
        <v>1697</v>
      </c>
      <c r="I78" s="859" t="s">
        <v>3370</v>
      </c>
      <c r="J78" s="860">
        <v>6.38</v>
      </c>
      <c r="K78" s="860">
        <v>19.22</v>
      </c>
      <c r="L78" s="860">
        <v>11.74</v>
      </c>
      <c r="M78" s="860">
        <v>20.34</v>
      </c>
    </row>
    <row r="79" spans="1:13" ht="14.25" customHeight="1" x14ac:dyDescent="0.25">
      <c r="A79" s="1491"/>
      <c r="B79" s="1509" t="s">
        <v>3372</v>
      </c>
      <c r="C79" s="784" t="s">
        <v>3281</v>
      </c>
      <c r="D79" s="761" t="s">
        <v>3373</v>
      </c>
      <c r="E79" s="761">
        <v>564448</v>
      </c>
      <c r="F79" s="761">
        <v>1114320</v>
      </c>
      <c r="G79" s="761" t="s">
        <v>3369</v>
      </c>
      <c r="H79" s="761" t="s">
        <v>1696</v>
      </c>
      <c r="I79" s="761" t="s">
        <v>3374</v>
      </c>
      <c r="J79" s="861">
        <v>22.24</v>
      </c>
      <c r="K79" s="861">
        <v>8.9</v>
      </c>
      <c r="L79" s="861">
        <v>1.9</v>
      </c>
      <c r="M79" s="861">
        <v>16.940000000000001</v>
      </c>
    </row>
    <row r="80" spans="1:13" ht="14.25" customHeight="1" x14ac:dyDescent="0.25">
      <c r="A80" s="1491"/>
      <c r="B80" s="1493"/>
      <c r="C80" s="784" t="s">
        <v>3375</v>
      </c>
      <c r="D80" s="761" t="s">
        <v>3376</v>
      </c>
      <c r="E80" s="761">
        <v>569791</v>
      </c>
      <c r="F80" s="761">
        <v>1121546</v>
      </c>
      <c r="G80" s="761" t="s">
        <v>3369</v>
      </c>
      <c r="H80" s="761" t="s">
        <v>1697</v>
      </c>
      <c r="I80" s="761" t="s">
        <v>3377</v>
      </c>
      <c r="J80" s="861">
        <v>12.7</v>
      </c>
      <c r="K80" s="861">
        <v>9.5</v>
      </c>
      <c r="L80" s="861">
        <v>4.0999999999999996</v>
      </c>
      <c r="M80" s="861">
        <v>20.32</v>
      </c>
    </row>
    <row r="81" spans="1:13" ht="14.25" customHeight="1" x14ac:dyDescent="0.25">
      <c r="A81" s="1491"/>
      <c r="B81" s="1510"/>
      <c r="C81" s="784" t="s">
        <v>3281</v>
      </c>
      <c r="D81" s="761" t="s">
        <v>3378</v>
      </c>
      <c r="E81" s="761">
        <v>569864</v>
      </c>
      <c r="F81" s="761">
        <v>1121460</v>
      </c>
      <c r="G81" s="761" t="s">
        <v>3369</v>
      </c>
      <c r="H81" s="761" t="s">
        <v>1696</v>
      </c>
      <c r="I81" s="761" t="s">
        <v>3374</v>
      </c>
      <c r="J81" s="861">
        <v>12.7</v>
      </c>
      <c r="K81" s="861">
        <v>6.3</v>
      </c>
      <c r="L81" s="861">
        <v>4.4000000000000004</v>
      </c>
      <c r="M81" s="861">
        <v>19.239999999999998</v>
      </c>
    </row>
    <row r="82" spans="1:13" ht="14.25" customHeight="1" x14ac:dyDescent="0.25">
      <c r="A82" s="1491"/>
      <c r="B82" s="1494" t="s">
        <v>3379</v>
      </c>
      <c r="C82" s="862" t="s">
        <v>3380</v>
      </c>
      <c r="D82" s="863" t="s">
        <v>3381</v>
      </c>
      <c r="E82" s="864">
        <v>591520.71426963026</v>
      </c>
      <c r="F82" s="864">
        <v>1099004.6167526627</v>
      </c>
      <c r="G82" s="863" t="s">
        <v>3369</v>
      </c>
      <c r="H82" s="863" t="s">
        <v>3369</v>
      </c>
      <c r="I82" s="863" t="s">
        <v>3382</v>
      </c>
      <c r="J82" s="865">
        <v>5.5</v>
      </c>
      <c r="K82" s="865">
        <v>13.9</v>
      </c>
      <c r="L82" s="865">
        <v>5.5</v>
      </c>
      <c r="M82" s="865">
        <v>5.5</v>
      </c>
    </row>
    <row r="83" spans="1:13" ht="14.25" customHeight="1" x14ac:dyDescent="0.25">
      <c r="A83" s="1491"/>
      <c r="B83" s="1507"/>
      <c r="C83" s="770" t="s">
        <v>3383</v>
      </c>
      <c r="D83" s="777" t="s">
        <v>3384</v>
      </c>
      <c r="E83" s="856">
        <v>595924.74767325248</v>
      </c>
      <c r="F83" s="856">
        <v>1104968.4121655016</v>
      </c>
      <c r="G83" s="777" t="s">
        <v>3369</v>
      </c>
      <c r="H83" s="777" t="s">
        <v>3369</v>
      </c>
      <c r="I83" s="777" t="s">
        <v>3382</v>
      </c>
      <c r="J83" s="857">
        <v>43.7</v>
      </c>
      <c r="K83" s="857">
        <v>5.5</v>
      </c>
      <c r="L83" s="857">
        <v>6.6</v>
      </c>
      <c r="M83" s="857">
        <v>72.5</v>
      </c>
    </row>
    <row r="84" spans="1:13" ht="14.25" customHeight="1" x14ac:dyDescent="0.25">
      <c r="A84" s="1491"/>
      <c r="B84" s="1507"/>
      <c r="C84" s="770" t="s">
        <v>3385</v>
      </c>
      <c r="D84" s="777" t="s">
        <v>3386</v>
      </c>
      <c r="E84" s="856">
        <v>602652.52525066072</v>
      </c>
      <c r="F84" s="856">
        <v>1100493.3765315467</v>
      </c>
      <c r="G84" s="777" t="s">
        <v>3369</v>
      </c>
      <c r="H84" s="777" t="s">
        <v>3369</v>
      </c>
      <c r="I84" s="777" t="s">
        <v>3387</v>
      </c>
      <c r="J84" s="857">
        <v>13.7</v>
      </c>
      <c r="K84" s="857">
        <v>5.5</v>
      </c>
      <c r="L84" s="857">
        <v>5.5</v>
      </c>
      <c r="M84" s="857">
        <v>7.2</v>
      </c>
    </row>
    <row r="85" spans="1:13" ht="14.25" customHeight="1" x14ac:dyDescent="0.25">
      <c r="A85" s="1491"/>
      <c r="B85" s="1511"/>
      <c r="C85" s="771" t="s">
        <v>3385</v>
      </c>
      <c r="D85" s="866" t="s">
        <v>3388</v>
      </c>
      <c r="E85" s="867">
        <v>604923.94574288733</v>
      </c>
      <c r="F85" s="867">
        <v>1104152.7542006073</v>
      </c>
      <c r="G85" s="866" t="s">
        <v>3369</v>
      </c>
      <c r="H85" s="866" t="s">
        <v>3369</v>
      </c>
      <c r="I85" s="866" t="s">
        <v>3369</v>
      </c>
      <c r="J85" s="868">
        <v>14.5</v>
      </c>
      <c r="K85" s="868">
        <v>5.5</v>
      </c>
      <c r="L85" s="868">
        <v>11.8</v>
      </c>
      <c r="M85" s="868">
        <v>9.6999999999999993</v>
      </c>
    </row>
    <row r="86" spans="1:13" ht="14.25" customHeight="1" x14ac:dyDescent="0.25">
      <c r="A86" s="1491"/>
      <c r="B86" s="1512" t="s">
        <v>3389</v>
      </c>
      <c r="C86" s="784" t="s">
        <v>3390</v>
      </c>
      <c r="D86" s="761" t="s">
        <v>3391</v>
      </c>
      <c r="E86" s="783">
        <v>606552.14130791917</v>
      </c>
      <c r="F86" s="783">
        <v>1095138.5711386923</v>
      </c>
      <c r="G86" s="761" t="s">
        <v>3369</v>
      </c>
      <c r="H86" s="761" t="s">
        <v>3369</v>
      </c>
      <c r="I86" s="761" t="s">
        <v>3387</v>
      </c>
      <c r="J86" s="861">
        <v>199</v>
      </c>
      <c r="K86" s="861">
        <v>5.5</v>
      </c>
      <c r="L86" s="861">
        <v>5.5</v>
      </c>
      <c r="M86" s="861">
        <v>5.5</v>
      </c>
    </row>
    <row r="87" spans="1:13" ht="14.25" customHeight="1" x14ac:dyDescent="0.25">
      <c r="A87" s="1491"/>
      <c r="B87" s="1493"/>
      <c r="C87" s="784" t="s">
        <v>3287</v>
      </c>
      <c r="D87" s="761" t="s">
        <v>3392</v>
      </c>
      <c r="E87" s="783">
        <v>608827.68570771674</v>
      </c>
      <c r="F87" s="783">
        <v>1092270.7315434166</v>
      </c>
      <c r="G87" s="761" t="s">
        <v>3369</v>
      </c>
      <c r="H87" s="761" t="s">
        <v>3369</v>
      </c>
      <c r="I87" s="761" t="s">
        <v>3387</v>
      </c>
      <c r="J87" s="861">
        <v>131.69999999999999</v>
      </c>
      <c r="K87" s="861">
        <v>82.6</v>
      </c>
      <c r="L87" s="861">
        <v>215</v>
      </c>
      <c r="M87" s="861">
        <v>8.4</v>
      </c>
    </row>
    <row r="88" spans="1:13" ht="14.25" customHeight="1" x14ac:dyDescent="0.25">
      <c r="A88" s="1491"/>
      <c r="B88" s="1493"/>
      <c r="C88" s="784" t="s">
        <v>3287</v>
      </c>
      <c r="D88" s="761" t="s">
        <v>3393</v>
      </c>
      <c r="E88" s="783">
        <v>611005.1219393136</v>
      </c>
      <c r="F88" s="783">
        <v>1094210.1141867936</v>
      </c>
      <c r="G88" s="761" t="s">
        <v>3369</v>
      </c>
      <c r="H88" s="761" t="s">
        <v>3369</v>
      </c>
      <c r="I88" s="761" t="s">
        <v>3387</v>
      </c>
      <c r="J88" s="861">
        <v>177.3</v>
      </c>
      <c r="K88" s="861">
        <v>5.5</v>
      </c>
      <c r="L88" s="861">
        <v>6</v>
      </c>
      <c r="M88" s="861">
        <v>27</v>
      </c>
    </row>
    <row r="89" spans="1:13" ht="14.25" customHeight="1" x14ac:dyDescent="0.25">
      <c r="A89" s="1491"/>
      <c r="B89" s="1510"/>
      <c r="C89" s="784" t="s">
        <v>3394</v>
      </c>
      <c r="D89" s="761" t="s">
        <v>3395</v>
      </c>
      <c r="E89" s="783">
        <v>615309.394813983</v>
      </c>
      <c r="F89" s="783">
        <v>1089459.641124723</v>
      </c>
      <c r="G89" s="761" t="s">
        <v>3369</v>
      </c>
      <c r="H89" s="761" t="s">
        <v>3369</v>
      </c>
      <c r="I89" s="761" t="s">
        <v>3387</v>
      </c>
      <c r="J89" s="861">
        <v>31.3</v>
      </c>
      <c r="K89" s="861">
        <v>5.5</v>
      </c>
      <c r="L89" s="861">
        <v>16.5</v>
      </c>
      <c r="M89" s="861">
        <v>83.5</v>
      </c>
    </row>
    <row r="90" spans="1:13" ht="14.25" customHeight="1" x14ac:dyDescent="0.25">
      <c r="A90" s="1491"/>
      <c r="B90" s="1494" t="s">
        <v>1696</v>
      </c>
      <c r="C90" s="862" t="s">
        <v>3283</v>
      </c>
      <c r="D90" s="863" t="s">
        <v>3396</v>
      </c>
      <c r="E90" s="864">
        <v>584311</v>
      </c>
      <c r="F90" s="864">
        <v>1119663</v>
      </c>
      <c r="G90" s="863" t="s">
        <v>3369</v>
      </c>
      <c r="H90" s="863" t="s">
        <v>1696</v>
      </c>
      <c r="I90" s="863" t="s">
        <v>1696</v>
      </c>
      <c r="J90" s="865">
        <v>96.3</v>
      </c>
      <c r="K90" s="865">
        <v>63.96</v>
      </c>
      <c r="L90" s="865">
        <v>15.4</v>
      </c>
      <c r="M90" s="865">
        <v>410.08</v>
      </c>
    </row>
    <row r="91" spans="1:13" ht="14.25" customHeight="1" x14ac:dyDescent="0.25">
      <c r="A91" s="1491"/>
      <c r="B91" s="1507"/>
      <c r="C91" s="770" t="s">
        <v>3283</v>
      </c>
      <c r="D91" s="777" t="s">
        <v>3397</v>
      </c>
      <c r="E91" s="856">
        <v>587660</v>
      </c>
      <c r="F91" s="856">
        <v>1119040</v>
      </c>
      <c r="G91" s="777" t="s">
        <v>3369</v>
      </c>
      <c r="H91" s="777" t="s">
        <v>1696</v>
      </c>
      <c r="I91" s="777" t="s">
        <v>1696</v>
      </c>
      <c r="J91" s="857">
        <v>19.940000000000001</v>
      </c>
      <c r="K91" s="857">
        <v>13.7</v>
      </c>
      <c r="L91" s="857">
        <v>75.64</v>
      </c>
      <c r="M91" s="857">
        <v>1000</v>
      </c>
    </row>
    <row r="92" spans="1:13" ht="14.25" customHeight="1" x14ac:dyDescent="0.25">
      <c r="A92" s="1491"/>
      <c r="B92" s="1507"/>
      <c r="C92" s="770" t="s">
        <v>3283</v>
      </c>
      <c r="D92" s="777" t="s">
        <v>3398</v>
      </c>
      <c r="E92" s="856">
        <v>579394</v>
      </c>
      <c r="F92" s="856">
        <v>1114132</v>
      </c>
      <c r="G92" s="777" t="s">
        <v>3369</v>
      </c>
      <c r="H92" s="777" t="s">
        <v>1696</v>
      </c>
      <c r="I92" s="777" t="s">
        <v>1696</v>
      </c>
      <c r="J92" s="857">
        <v>24.68</v>
      </c>
      <c r="K92" s="857">
        <v>56.88</v>
      </c>
      <c r="L92" s="857">
        <v>44.32</v>
      </c>
      <c r="M92" s="857">
        <v>224.16</v>
      </c>
    </row>
    <row r="93" spans="1:13" ht="14.25" customHeight="1" x14ac:dyDescent="0.25">
      <c r="A93" s="1491"/>
      <c r="B93" s="1507"/>
      <c r="C93" s="770" t="s">
        <v>3399</v>
      </c>
      <c r="D93" s="777" t="s">
        <v>3400</v>
      </c>
      <c r="E93" s="856">
        <v>568897</v>
      </c>
      <c r="F93" s="856">
        <v>1112449</v>
      </c>
      <c r="G93" s="777" t="s">
        <v>3369</v>
      </c>
      <c r="H93" s="777" t="s">
        <v>1696</v>
      </c>
      <c r="I93" s="777" t="s">
        <v>3374</v>
      </c>
      <c r="J93" s="857">
        <v>15.4</v>
      </c>
      <c r="K93" s="857">
        <v>17.600000000000001</v>
      </c>
      <c r="L93" s="857">
        <v>0.02</v>
      </c>
      <c r="M93" s="857">
        <v>16.440000000000001</v>
      </c>
    </row>
    <row r="94" spans="1:13" ht="14.25" customHeight="1" x14ac:dyDescent="0.25">
      <c r="A94" s="1491"/>
      <c r="B94" s="1507"/>
      <c r="C94" s="770" t="s">
        <v>3274</v>
      </c>
      <c r="D94" s="777" t="s">
        <v>3401</v>
      </c>
      <c r="E94" s="856">
        <v>576526</v>
      </c>
      <c r="F94" s="856">
        <v>1105216</v>
      </c>
      <c r="G94" s="777" t="s">
        <v>3369</v>
      </c>
      <c r="H94" s="777" t="s">
        <v>1696</v>
      </c>
      <c r="I94" s="777" t="s">
        <v>1696</v>
      </c>
      <c r="J94" s="857">
        <v>81.540000000000006</v>
      </c>
      <c r="K94" s="857">
        <v>18.600000000000001</v>
      </c>
      <c r="L94" s="857">
        <v>6.82</v>
      </c>
      <c r="M94" s="857">
        <v>396.28</v>
      </c>
    </row>
    <row r="95" spans="1:13" ht="14.25" customHeight="1" x14ac:dyDescent="0.25">
      <c r="A95" s="1491"/>
      <c r="B95" s="1507"/>
      <c r="C95" s="770" t="s">
        <v>3274</v>
      </c>
      <c r="D95" s="777" t="s">
        <v>3402</v>
      </c>
      <c r="E95" s="856">
        <v>572276</v>
      </c>
      <c r="F95" s="856">
        <v>1101262</v>
      </c>
      <c r="G95" s="777" t="s">
        <v>3369</v>
      </c>
      <c r="H95" s="777" t="s">
        <v>1696</v>
      </c>
      <c r="I95" s="777" t="s">
        <v>1696</v>
      </c>
      <c r="J95" s="857">
        <v>35.619999999999997</v>
      </c>
      <c r="K95" s="857">
        <v>23.34</v>
      </c>
      <c r="L95" s="857">
        <v>1.06</v>
      </c>
      <c r="M95" s="857" t="s">
        <v>3333</v>
      </c>
    </row>
    <row r="96" spans="1:13" ht="14.25" customHeight="1" x14ac:dyDescent="0.25">
      <c r="A96" s="1491"/>
      <c r="B96" s="1507"/>
      <c r="C96" s="770" t="s">
        <v>3274</v>
      </c>
      <c r="D96" s="777" t="s">
        <v>3403</v>
      </c>
      <c r="E96" s="856">
        <v>570379</v>
      </c>
      <c r="F96" s="856">
        <v>1083192</v>
      </c>
      <c r="G96" s="770" t="s">
        <v>1689</v>
      </c>
      <c r="H96" s="777" t="s">
        <v>1695</v>
      </c>
      <c r="I96" s="777" t="s">
        <v>3404</v>
      </c>
      <c r="J96" s="857">
        <v>4</v>
      </c>
      <c r="K96" s="857">
        <v>4.0999999999999996</v>
      </c>
      <c r="L96" s="857">
        <v>3</v>
      </c>
      <c r="M96" s="857" t="s">
        <v>3333</v>
      </c>
    </row>
    <row r="97" spans="1:13" ht="14.25" customHeight="1" x14ac:dyDescent="0.25">
      <c r="A97" s="1491"/>
      <c r="B97" s="1511"/>
      <c r="C97" s="771" t="s">
        <v>3274</v>
      </c>
      <c r="D97" s="866" t="s">
        <v>3405</v>
      </c>
      <c r="E97" s="867">
        <v>569987</v>
      </c>
      <c r="F97" s="867">
        <v>1082807</v>
      </c>
      <c r="G97" s="771" t="s">
        <v>1689</v>
      </c>
      <c r="H97" s="866" t="s">
        <v>1695</v>
      </c>
      <c r="I97" s="866" t="s">
        <v>3404</v>
      </c>
      <c r="J97" s="868">
        <v>4.4000000000000004</v>
      </c>
      <c r="K97" s="868">
        <v>5.2</v>
      </c>
      <c r="L97" s="868">
        <v>3</v>
      </c>
      <c r="M97" s="868" t="s">
        <v>3333</v>
      </c>
    </row>
    <row r="98" spans="1:13" ht="14.25" customHeight="1" x14ac:dyDescent="0.25">
      <c r="A98" s="1491"/>
      <c r="B98" s="1512" t="s">
        <v>1632</v>
      </c>
      <c r="C98" s="784" t="s">
        <v>3279</v>
      </c>
      <c r="D98" s="761" t="s">
        <v>3406</v>
      </c>
      <c r="E98" s="783">
        <v>553952.78625700006</v>
      </c>
      <c r="F98" s="783">
        <v>1086598.7197799999</v>
      </c>
      <c r="G98" s="784" t="s">
        <v>1689</v>
      </c>
      <c r="H98" s="761" t="s">
        <v>1695</v>
      </c>
      <c r="I98" s="761" t="s">
        <v>3407</v>
      </c>
      <c r="J98" s="861">
        <v>4</v>
      </c>
      <c r="K98" s="861">
        <v>27.9</v>
      </c>
      <c r="L98" s="861">
        <v>3</v>
      </c>
      <c r="M98" s="861">
        <v>13</v>
      </c>
    </row>
    <row r="99" spans="1:13" ht="14.25" customHeight="1" x14ac:dyDescent="0.25">
      <c r="A99" s="1491"/>
      <c r="B99" s="1493"/>
      <c r="C99" s="784" t="s">
        <v>3279</v>
      </c>
      <c r="D99" s="761" t="s">
        <v>3408</v>
      </c>
      <c r="E99" s="783">
        <v>549561.67938325589</v>
      </c>
      <c r="F99" s="783">
        <v>1104203.6085808857</v>
      </c>
      <c r="G99" s="784" t="s">
        <v>1689</v>
      </c>
      <c r="H99" s="761" t="s">
        <v>1695</v>
      </c>
      <c r="I99" s="761" t="s">
        <v>3409</v>
      </c>
      <c r="J99" s="861">
        <v>39.799999999999997</v>
      </c>
      <c r="K99" s="861">
        <v>16.7</v>
      </c>
      <c r="L99" s="861">
        <v>5.5</v>
      </c>
      <c r="M99" s="861">
        <v>5.5</v>
      </c>
    </row>
    <row r="100" spans="1:13" ht="14.25" customHeight="1" x14ac:dyDescent="0.25">
      <c r="A100" s="1491"/>
      <c r="B100" s="1493"/>
      <c r="C100" s="784" t="s">
        <v>3410</v>
      </c>
      <c r="D100" s="761" t="s">
        <v>3411</v>
      </c>
      <c r="E100" s="783">
        <v>561423.24358003505</v>
      </c>
      <c r="F100" s="783">
        <v>1122417.3554679255</v>
      </c>
      <c r="G100" s="761" t="s">
        <v>3369</v>
      </c>
      <c r="H100" s="761" t="s">
        <v>1697</v>
      </c>
      <c r="I100" s="761" t="s">
        <v>1697</v>
      </c>
      <c r="J100" s="861">
        <v>203</v>
      </c>
      <c r="K100" s="861">
        <v>5.5</v>
      </c>
      <c r="L100" s="861">
        <v>5.5</v>
      </c>
      <c r="M100" s="861">
        <v>5.5</v>
      </c>
    </row>
    <row r="101" spans="1:13" ht="14.25" customHeight="1" x14ac:dyDescent="0.25">
      <c r="A101" s="1491"/>
      <c r="B101" s="1493"/>
      <c r="C101" s="784" t="s">
        <v>3279</v>
      </c>
      <c r="D101" s="761" t="s">
        <v>3412</v>
      </c>
      <c r="E101" s="783">
        <v>556395</v>
      </c>
      <c r="F101" s="783">
        <v>1116515</v>
      </c>
      <c r="G101" s="761" t="s">
        <v>3369</v>
      </c>
      <c r="H101" s="761" t="s">
        <v>1697</v>
      </c>
      <c r="I101" s="761" t="s">
        <v>3377</v>
      </c>
      <c r="J101" s="861">
        <v>35.700000000000003</v>
      </c>
      <c r="K101" s="861">
        <v>19.82</v>
      </c>
      <c r="L101" s="861">
        <v>0.73</v>
      </c>
      <c r="M101" s="861" t="s">
        <v>3333</v>
      </c>
    </row>
    <row r="102" spans="1:13" ht="14.25" customHeight="1" x14ac:dyDescent="0.25">
      <c r="A102" s="1491"/>
      <c r="B102" s="1493"/>
      <c r="C102" s="784" t="s">
        <v>3279</v>
      </c>
      <c r="D102" s="761" t="s">
        <v>3413</v>
      </c>
      <c r="E102" s="783">
        <v>559157</v>
      </c>
      <c r="F102" s="783">
        <v>1118911</v>
      </c>
      <c r="G102" s="761" t="s">
        <v>3369</v>
      </c>
      <c r="H102" s="761" t="s">
        <v>1697</v>
      </c>
      <c r="I102" s="761" t="s">
        <v>3377</v>
      </c>
      <c r="J102" s="861">
        <v>58</v>
      </c>
      <c r="K102" s="861">
        <v>42.12</v>
      </c>
      <c r="L102" s="861">
        <v>6.12</v>
      </c>
      <c r="M102" s="861">
        <v>257.8</v>
      </c>
    </row>
    <row r="103" spans="1:13" ht="14.25" customHeight="1" x14ac:dyDescent="0.25">
      <c r="A103" s="1491"/>
      <c r="B103" s="1493"/>
      <c r="C103" s="784" t="s">
        <v>3279</v>
      </c>
      <c r="D103" s="761" t="s">
        <v>3414</v>
      </c>
      <c r="E103" s="783">
        <v>573103</v>
      </c>
      <c r="F103" s="783">
        <v>1128204</v>
      </c>
      <c r="G103" s="761" t="s">
        <v>3369</v>
      </c>
      <c r="H103" s="761" t="s">
        <v>1697</v>
      </c>
      <c r="I103" s="761" t="s">
        <v>3377</v>
      </c>
      <c r="J103" s="861">
        <v>54.12</v>
      </c>
      <c r="K103" s="861">
        <v>38.5</v>
      </c>
      <c r="L103" s="861">
        <v>7.4</v>
      </c>
      <c r="M103" s="861">
        <v>97.06</v>
      </c>
    </row>
    <row r="104" spans="1:13" ht="14.25" customHeight="1" x14ac:dyDescent="0.25">
      <c r="A104" s="1491"/>
      <c r="B104" s="1510"/>
      <c r="C104" s="784" t="s">
        <v>3279</v>
      </c>
      <c r="D104" s="761" t="s">
        <v>3415</v>
      </c>
      <c r="E104" s="783">
        <v>573104</v>
      </c>
      <c r="F104" s="783">
        <v>1128204</v>
      </c>
      <c r="G104" s="761" t="s">
        <v>3369</v>
      </c>
      <c r="H104" s="761" t="s">
        <v>1697</v>
      </c>
      <c r="I104" s="761" t="s">
        <v>3377</v>
      </c>
      <c r="J104" s="861" t="s">
        <v>3333</v>
      </c>
      <c r="K104" s="861" t="s">
        <v>3333</v>
      </c>
      <c r="L104" s="861" t="s">
        <v>3333</v>
      </c>
      <c r="M104" s="861">
        <v>512.79999999999995</v>
      </c>
    </row>
    <row r="105" spans="1:13" ht="14.25" customHeight="1" x14ac:dyDescent="0.25">
      <c r="A105" s="1491"/>
      <c r="B105" s="1494" t="s">
        <v>3416</v>
      </c>
      <c r="C105" s="862" t="s">
        <v>3289</v>
      </c>
      <c r="D105" s="863" t="s">
        <v>3417</v>
      </c>
      <c r="E105" s="864">
        <v>600425.51656381693</v>
      </c>
      <c r="F105" s="864">
        <v>1096342.995986542</v>
      </c>
      <c r="G105" s="863" t="s">
        <v>3369</v>
      </c>
      <c r="H105" s="863" t="s">
        <v>3369</v>
      </c>
      <c r="I105" s="863" t="s">
        <v>3387</v>
      </c>
      <c r="J105" s="865">
        <v>5.5</v>
      </c>
      <c r="K105" s="865">
        <v>5.5</v>
      </c>
      <c r="L105" s="865">
        <v>5.5</v>
      </c>
      <c r="M105" s="865">
        <v>48.3</v>
      </c>
    </row>
    <row r="106" spans="1:13" ht="14.25" customHeight="1" x14ac:dyDescent="0.25">
      <c r="A106" s="1491"/>
      <c r="B106" s="1511"/>
      <c r="C106" s="771" t="s">
        <v>3289</v>
      </c>
      <c r="D106" s="866" t="s">
        <v>3418</v>
      </c>
      <c r="E106" s="867">
        <v>607646.82591882814</v>
      </c>
      <c r="F106" s="867">
        <v>1096504.2731407266</v>
      </c>
      <c r="G106" s="866" t="s">
        <v>3369</v>
      </c>
      <c r="H106" s="866" t="s">
        <v>3369</v>
      </c>
      <c r="I106" s="866" t="s">
        <v>3387</v>
      </c>
      <c r="J106" s="868">
        <v>11.7</v>
      </c>
      <c r="K106" s="868">
        <v>5.5</v>
      </c>
      <c r="L106" s="868">
        <v>5.5</v>
      </c>
      <c r="M106" s="868">
        <v>132.1</v>
      </c>
    </row>
    <row r="107" spans="1:13" ht="14.25" customHeight="1" x14ac:dyDescent="0.25">
      <c r="A107" s="1491"/>
      <c r="B107" s="1512" t="s">
        <v>3419</v>
      </c>
      <c r="C107" s="784" t="s">
        <v>3420</v>
      </c>
      <c r="D107" s="761" t="s">
        <v>3421</v>
      </c>
      <c r="E107" s="783">
        <v>592527.17399299995</v>
      </c>
      <c r="F107" s="783">
        <v>1075888.68053</v>
      </c>
      <c r="G107" s="784" t="s">
        <v>3369</v>
      </c>
      <c r="H107" s="761" t="s">
        <v>3369</v>
      </c>
      <c r="I107" s="761" t="s">
        <v>3422</v>
      </c>
      <c r="J107" s="861">
        <v>8</v>
      </c>
      <c r="K107" s="861">
        <v>5.0999999999999996</v>
      </c>
      <c r="L107" s="861">
        <v>3</v>
      </c>
      <c r="M107" s="861">
        <v>0.3</v>
      </c>
    </row>
    <row r="108" spans="1:13" ht="14.25" customHeight="1" x14ac:dyDescent="0.25">
      <c r="A108" s="1491"/>
      <c r="B108" s="1493"/>
      <c r="C108" s="784" t="s">
        <v>3423</v>
      </c>
      <c r="D108" s="761" t="s">
        <v>3424</v>
      </c>
      <c r="E108" s="783">
        <v>597935.684289</v>
      </c>
      <c r="F108" s="783">
        <v>1075672.9735900001</v>
      </c>
      <c r="G108" s="784" t="s">
        <v>3369</v>
      </c>
      <c r="H108" s="761" t="s">
        <v>3369</v>
      </c>
      <c r="I108" s="761" t="s">
        <v>3422</v>
      </c>
      <c r="J108" s="861">
        <v>2.99</v>
      </c>
      <c r="K108" s="861">
        <v>21.1</v>
      </c>
      <c r="L108" s="861">
        <v>3</v>
      </c>
      <c r="M108" s="861">
        <v>3</v>
      </c>
    </row>
    <row r="109" spans="1:13" ht="14.25" customHeight="1" x14ac:dyDescent="0.25">
      <c r="A109" s="1491"/>
      <c r="B109" s="1493"/>
      <c r="C109" s="784" t="s">
        <v>3423</v>
      </c>
      <c r="D109" s="761" t="s">
        <v>3425</v>
      </c>
      <c r="E109" s="783">
        <v>615149.50571000006</v>
      </c>
      <c r="F109" s="783">
        <v>1078051.2324600001</v>
      </c>
      <c r="G109" s="784" t="s">
        <v>3369</v>
      </c>
      <c r="H109" s="761" t="s">
        <v>3369</v>
      </c>
      <c r="I109" s="761" t="s">
        <v>3422</v>
      </c>
      <c r="J109" s="861">
        <v>17</v>
      </c>
      <c r="K109" s="861">
        <v>82.5</v>
      </c>
      <c r="L109" s="861">
        <v>14</v>
      </c>
      <c r="M109" s="861">
        <v>5</v>
      </c>
    </row>
    <row r="110" spans="1:13" ht="14.25" customHeight="1" x14ac:dyDescent="0.25">
      <c r="A110" s="1491"/>
      <c r="B110" s="1510"/>
      <c r="C110" s="784" t="s">
        <v>3423</v>
      </c>
      <c r="D110" s="761" t="s">
        <v>3426</v>
      </c>
      <c r="E110" s="783">
        <v>619158.21645099996</v>
      </c>
      <c r="F110" s="783">
        <v>1082458.2407500001</v>
      </c>
      <c r="G110" s="784" t="s">
        <v>3369</v>
      </c>
      <c r="H110" s="761" t="s">
        <v>3369</v>
      </c>
      <c r="I110" s="761" t="s">
        <v>3422</v>
      </c>
      <c r="J110" s="861">
        <v>2.99</v>
      </c>
      <c r="K110" s="861">
        <v>48.4</v>
      </c>
      <c r="L110" s="861">
        <v>15</v>
      </c>
      <c r="M110" s="861">
        <v>3</v>
      </c>
    </row>
    <row r="111" spans="1:13" ht="14.25" customHeight="1" x14ac:dyDescent="0.25">
      <c r="A111" s="1491"/>
      <c r="B111" s="1494" t="s">
        <v>1678</v>
      </c>
      <c r="C111" s="862" t="s">
        <v>3235</v>
      </c>
      <c r="D111" s="863" t="s">
        <v>3427</v>
      </c>
      <c r="E111" s="864">
        <v>624974.12809500005</v>
      </c>
      <c r="F111" s="864">
        <v>1062379.17001</v>
      </c>
      <c r="G111" s="863" t="s">
        <v>3369</v>
      </c>
      <c r="H111" s="863" t="s">
        <v>3428</v>
      </c>
      <c r="I111" s="863" t="s">
        <v>3429</v>
      </c>
      <c r="J111" s="865">
        <v>7</v>
      </c>
      <c r="K111" s="865">
        <v>2.99</v>
      </c>
      <c r="L111" s="865">
        <v>18</v>
      </c>
      <c r="M111" s="865">
        <v>18</v>
      </c>
    </row>
    <row r="112" spans="1:13" ht="14.25" customHeight="1" x14ac:dyDescent="0.25">
      <c r="A112" s="1491"/>
      <c r="B112" s="1507"/>
      <c r="C112" s="770" t="s">
        <v>3235</v>
      </c>
      <c r="D112" s="777" t="s">
        <v>3430</v>
      </c>
      <c r="E112" s="856">
        <v>624971.39812400006</v>
      </c>
      <c r="F112" s="856">
        <v>1060351.15711</v>
      </c>
      <c r="G112" s="777" t="s">
        <v>3369</v>
      </c>
      <c r="H112" s="777" t="s">
        <v>3428</v>
      </c>
      <c r="I112" s="777" t="s">
        <v>3429</v>
      </c>
      <c r="J112" s="857">
        <v>7</v>
      </c>
      <c r="K112" s="857">
        <v>2.99</v>
      </c>
      <c r="L112" s="857">
        <v>17</v>
      </c>
      <c r="M112" s="857">
        <v>6</v>
      </c>
    </row>
    <row r="113" spans="1:13" ht="14.25" customHeight="1" x14ac:dyDescent="0.25">
      <c r="A113" s="1491"/>
      <c r="B113" s="1511"/>
      <c r="C113" s="771" t="s">
        <v>3235</v>
      </c>
      <c r="D113" s="866" t="s">
        <v>3431</v>
      </c>
      <c r="E113" s="867">
        <v>652225.83105200005</v>
      </c>
      <c r="F113" s="867">
        <v>1050611.6472499999</v>
      </c>
      <c r="G113" s="866" t="s">
        <v>3369</v>
      </c>
      <c r="H113" s="866" t="s">
        <v>3428</v>
      </c>
      <c r="I113" s="866" t="s">
        <v>1678</v>
      </c>
      <c r="J113" s="868">
        <v>25</v>
      </c>
      <c r="K113" s="868">
        <v>2.99</v>
      </c>
      <c r="L113" s="868">
        <v>81</v>
      </c>
      <c r="M113" s="868">
        <v>18</v>
      </c>
    </row>
    <row r="114" spans="1:13" ht="14.25" customHeight="1" x14ac:dyDescent="0.25">
      <c r="A114" s="1491"/>
      <c r="B114" s="1512" t="s">
        <v>3432</v>
      </c>
      <c r="C114" s="784" t="s">
        <v>3276</v>
      </c>
      <c r="D114" s="761" t="s">
        <v>3433</v>
      </c>
      <c r="E114" s="783">
        <v>520825.42225943832</v>
      </c>
      <c r="F114" s="783">
        <v>1130420.8807922739</v>
      </c>
      <c r="G114" s="761" t="s">
        <v>3369</v>
      </c>
      <c r="H114" s="761" t="s">
        <v>3434</v>
      </c>
      <c r="I114" s="761" t="s">
        <v>3435</v>
      </c>
      <c r="J114" s="861">
        <v>5.5</v>
      </c>
      <c r="K114" s="861">
        <v>5.5</v>
      </c>
      <c r="L114" s="861">
        <v>5.5</v>
      </c>
      <c r="M114" s="861">
        <v>5.5</v>
      </c>
    </row>
    <row r="115" spans="1:13" ht="14.25" customHeight="1" x14ac:dyDescent="0.25">
      <c r="A115" s="1491"/>
      <c r="B115" s="1493"/>
      <c r="C115" s="784" t="s">
        <v>3276</v>
      </c>
      <c r="D115" s="761" t="s">
        <v>3436</v>
      </c>
      <c r="E115" s="783">
        <v>521255.62175536982</v>
      </c>
      <c r="F115" s="783">
        <v>1128763.54850037</v>
      </c>
      <c r="G115" s="761" t="s">
        <v>3369</v>
      </c>
      <c r="H115" s="761" t="s">
        <v>3434</v>
      </c>
      <c r="I115" s="761" t="s">
        <v>3435</v>
      </c>
      <c r="J115" s="861">
        <v>17.2</v>
      </c>
      <c r="K115" s="861">
        <v>5.6</v>
      </c>
      <c r="L115" s="861" t="s">
        <v>3333</v>
      </c>
      <c r="M115" s="861">
        <v>5.5</v>
      </c>
    </row>
    <row r="116" spans="1:13" ht="14.25" customHeight="1" x14ac:dyDescent="0.25">
      <c r="A116" s="1491"/>
      <c r="B116" s="1493"/>
      <c r="C116" s="784" t="s">
        <v>3276</v>
      </c>
      <c r="D116" s="761" t="s">
        <v>3437</v>
      </c>
      <c r="E116" s="783">
        <v>523998.05564395263</v>
      </c>
      <c r="F116" s="783">
        <v>1137805.9637596633</v>
      </c>
      <c r="G116" s="761" t="s">
        <v>3369</v>
      </c>
      <c r="H116" s="761" t="s">
        <v>3434</v>
      </c>
      <c r="I116" s="761" t="s">
        <v>3438</v>
      </c>
      <c r="J116" s="861">
        <v>5.5</v>
      </c>
      <c r="K116" s="861">
        <v>5.5</v>
      </c>
      <c r="L116" s="861">
        <v>32.4</v>
      </c>
      <c r="M116" s="861">
        <v>5.5</v>
      </c>
    </row>
    <row r="117" spans="1:13" ht="14.25" customHeight="1" x14ac:dyDescent="0.25">
      <c r="A117" s="1491"/>
      <c r="B117" s="1493"/>
      <c r="C117" s="784" t="s">
        <v>3276</v>
      </c>
      <c r="D117" s="761" t="s">
        <v>3439</v>
      </c>
      <c r="E117" s="783">
        <v>534432.40908333356</v>
      </c>
      <c r="F117" s="783">
        <v>1147242.2668981161</v>
      </c>
      <c r="G117" s="761" t="s">
        <v>3369</v>
      </c>
      <c r="H117" s="761" t="s">
        <v>3434</v>
      </c>
      <c r="I117" s="761" t="s">
        <v>3440</v>
      </c>
      <c r="J117" s="861">
        <v>6.2</v>
      </c>
      <c r="K117" s="861">
        <v>5.5</v>
      </c>
      <c r="L117" s="861">
        <v>8.6999999999999993</v>
      </c>
      <c r="M117" s="861">
        <v>19.5</v>
      </c>
    </row>
    <row r="118" spans="1:13" ht="14.25" customHeight="1" x14ac:dyDescent="0.25">
      <c r="A118" s="1506"/>
      <c r="B118" s="1513"/>
      <c r="C118" s="869" t="s">
        <v>3276</v>
      </c>
      <c r="D118" s="786" t="s">
        <v>3441</v>
      </c>
      <c r="E118" s="785">
        <v>536063.47043958877</v>
      </c>
      <c r="F118" s="785">
        <v>1149276.4199238133</v>
      </c>
      <c r="G118" s="786" t="s">
        <v>3369</v>
      </c>
      <c r="H118" s="786" t="s">
        <v>3434</v>
      </c>
      <c r="I118" s="786" t="s">
        <v>3440</v>
      </c>
      <c r="J118" s="870">
        <v>10.9</v>
      </c>
      <c r="K118" s="870">
        <v>5.5</v>
      </c>
      <c r="L118" s="870">
        <v>10.6</v>
      </c>
      <c r="M118" s="870">
        <v>22.2</v>
      </c>
    </row>
    <row r="119" spans="1:13" s="850" customFormat="1" ht="14.25" customHeight="1" x14ac:dyDescent="0.25">
      <c r="A119" s="881"/>
      <c r="B119" s="581"/>
      <c r="C119" s="871"/>
      <c r="D119" s="872"/>
      <c r="E119" s="873"/>
      <c r="F119" s="873"/>
      <c r="G119" s="874"/>
      <c r="H119" s="874"/>
      <c r="I119" s="874"/>
      <c r="J119" s="875"/>
      <c r="K119" s="875"/>
      <c r="L119" s="875"/>
      <c r="M119" s="875"/>
    </row>
    <row r="120" spans="1:13" ht="14.25" customHeight="1" x14ac:dyDescent="0.25">
      <c r="B120" s="825"/>
      <c r="C120" s="1485" t="s">
        <v>106</v>
      </c>
      <c r="D120" s="1485" t="s">
        <v>107</v>
      </c>
      <c r="E120" s="1487" t="s">
        <v>3331</v>
      </c>
      <c r="F120" s="1487"/>
      <c r="G120" s="1487"/>
      <c r="H120" s="1487"/>
      <c r="I120" s="1487"/>
      <c r="J120" s="1487" t="s">
        <v>114</v>
      </c>
      <c r="K120" s="1487"/>
      <c r="L120" s="1487"/>
      <c r="M120" s="1487"/>
    </row>
    <row r="121" spans="1:13" ht="25.5" customHeight="1" x14ac:dyDescent="0.25">
      <c r="B121" s="1441" t="s">
        <v>115</v>
      </c>
      <c r="C121" s="1453"/>
      <c r="D121" s="1453"/>
      <c r="E121" s="826" t="s">
        <v>116</v>
      </c>
      <c r="F121" s="826" t="s">
        <v>117</v>
      </c>
      <c r="G121" s="1485" t="s">
        <v>39</v>
      </c>
      <c r="H121" s="1485" t="s">
        <v>65</v>
      </c>
      <c r="I121" s="1485" t="s">
        <v>118</v>
      </c>
      <c r="J121" s="826" t="s">
        <v>133</v>
      </c>
      <c r="K121" s="826" t="s">
        <v>134</v>
      </c>
      <c r="L121" s="826" t="s">
        <v>133</v>
      </c>
      <c r="M121" s="826" t="s">
        <v>3566</v>
      </c>
    </row>
    <row r="122" spans="1:13" ht="14.25" customHeight="1" x14ac:dyDescent="0.25">
      <c r="B122" s="1501"/>
      <c r="C122" s="1500"/>
      <c r="D122" s="1500"/>
      <c r="E122" s="827" t="s">
        <v>136</v>
      </c>
      <c r="F122" s="827" t="s">
        <v>136</v>
      </c>
      <c r="G122" s="1500"/>
      <c r="H122" s="1500"/>
      <c r="I122" s="1500"/>
      <c r="J122" s="851" t="s">
        <v>3442</v>
      </c>
      <c r="K122" s="851" t="s">
        <v>3443</v>
      </c>
      <c r="L122" s="851" t="s">
        <v>3444</v>
      </c>
      <c r="M122" s="851" t="s">
        <v>3445</v>
      </c>
    </row>
    <row r="123" spans="1:13" ht="14.25" customHeight="1" x14ac:dyDescent="0.25">
      <c r="A123" s="1473" t="s">
        <v>3446</v>
      </c>
      <c r="B123" s="1476" t="s">
        <v>3447</v>
      </c>
      <c r="C123" s="852" t="s">
        <v>3448</v>
      </c>
      <c r="D123" s="853" t="s">
        <v>3449</v>
      </c>
      <c r="E123" s="854">
        <v>349842</v>
      </c>
      <c r="F123" s="854">
        <v>1117119</v>
      </c>
      <c r="G123" s="852" t="s">
        <v>3450</v>
      </c>
      <c r="H123" s="853" t="s">
        <v>3451</v>
      </c>
      <c r="I123" s="853" t="s">
        <v>3452</v>
      </c>
      <c r="J123" s="855">
        <v>12.2</v>
      </c>
      <c r="K123" s="855">
        <v>72.36</v>
      </c>
      <c r="L123" s="855">
        <v>3.24</v>
      </c>
      <c r="M123" s="855">
        <v>5.18</v>
      </c>
    </row>
    <row r="124" spans="1:13" ht="14.25" customHeight="1" x14ac:dyDescent="0.25">
      <c r="A124" s="1473"/>
      <c r="B124" s="1504"/>
      <c r="C124" s="770" t="s">
        <v>3448</v>
      </c>
      <c r="D124" s="777" t="s">
        <v>3453</v>
      </c>
      <c r="E124" s="856">
        <v>355309</v>
      </c>
      <c r="F124" s="856">
        <v>1113777</v>
      </c>
      <c r="G124" s="770" t="s">
        <v>3450</v>
      </c>
      <c r="H124" s="777" t="s">
        <v>3451</v>
      </c>
      <c r="I124" s="777" t="s">
        <v>3452</v>
      </c>
      <c r="J124" s="857">
        <v>22.34</v>
      </c>
      <c r="K124" s="857">
        <v>7.82</v>
      </c>
      <c r="L124" s="857">
        <v>7.92</v>
      </c>
      <c r="M124" s="857">
        <v>3</v>
      </c>
    </row>
    <row r="125" spans="1:13" ht="14.25" customHeight="1" x14ac:dyDescent="0.25">
      <c r="A125" s="1473"/>
      <c r="B125" s="1504"/>
      <c r="C125" s="770" t="s">
        <v>3448</v>
      </c>
      <c r="D125" s="777" t="s">
        <v>3454</v>
      </c>
      <c r="E125" s="856">
        <v>365172</v>
      </c>
      <c r="F125" s="856">
        <v>1112633</v>
      </c>
      <c r="G125" s="770" t="s">
        <v>3450</v>
      </c>
      <c r="H125" s="777" t="s">
        <v>3451</v>
      </c>
      <c r="I125" s="777" t="s">
        <v>3451</v>
      </c>
      <c r="J125" s="857">
        <v>155.16</v>
      </c>
      <c r="K125" s="857">
        <v>75.760000000000005</v>
      </c>
      <c r="L125" s="857">
        <v>5.08</v>
      </c>
      <c r="M125" s="857">
        <v>3.72</v>
      </c>
    </row>
    <row r="126" spans="1:13" ht="14.25" customHeight="1" x14ac:dyDescent="0.25">
      <c r="A126" s="1473"/>
      <c r="B126" s="1504"/>
      <c r="C126" s="770" t="s">
        <v>3455</v>
      </c>
      <c r="D126" s="777" t="s">
        <v>3456</v>
      </c>
      <c r="E126" s="856">
        <v>317976</v>
      </c>
      <c r="F126" s="856">
        <v>1102883</v>
      </c>
      <c r="G126" s="770" t="s">
        <v>3450</v>
      </c>
      <c r="H126" s="777" t="s">
        <v>3451</v>
      </c>
      <c r="I126" s="777" t="s">
        <v>3455</v>
      </c>
      <c r="J126" s="857">
        <v>84.34</v>
      </c>
      <c r="K126" s="857">
        <v>17.14</v>
      </c>
      <c r="L126" s="857">
        <v>5.32</v>
      </c>
      <c r="M126" s="857">
        <v>2.12</v>
      </c>
    </row>
    <row r="127" spans="1:13" ht="14.25" customHeight="1" x14ac:dyDescent="0.25">
      <c r="A127" s="1473"/>
      <c r="B127" s="1504"/>
      <c r="C127" s="770" t="s">
        <v>3457</v>
      </c>
      <c r="D127" s="777" t="s">
        <v>3458</v>
      </c>
      <c r="E127" s="856">
        <v>331169</v>
      </c>
      <c r="F127" s="856">
        <v>1109457</v>
      </c>
      <c r="G127" s="770" t="s">
        <v>3450</v>
      </c>
      <c r="H127" s="777" t="s">
        <v>3451</v>
      </c>
      <c r="I127" s="777" t="s">
        <v>3455</v>
      </c>
      <c r="J127" s="857">
        <v>26.18</v>
      </c>
      <c r="K127" s="857">
        <v>17.2</v>
      </c>
      <c r="L127" s="857">
        <v>4.46</v>
      </c>
      <c r="M127" s="857">
        <v>10.24</v>
      </c>
    </row>
    <row r="128" spans="1:13" ht="14.25" customHeight="1" x14ac:dyDescent="0.25">
      <c r="A128" s="1473"/>
      <c r="B128" s="1504"/>
      <c r="C128" s="770" t="s">
        <v>3459</v>
      </c>
      <c r="D128" s="777" t="s">
        <v>3460</v>
      </c>
      <c r="E128" s="856">
        <v>367100</v>
      </c>
      <c r="F128" s="856">
        <v>1077698</v>
      </c>
      <c r="G128" s="770" t="s">
        <v>3450</v>
      </c>
      <c r="H128" s="777" t="s">
        <v>3461</v>
      </c>
      <c r="I128" s="777" t="s">
        <v>1666</v>
      </c>
      <c r="J128" s="857">
        <v>34</v>
      </c>
      <c r="K128" s="857">
        <v>87</v>
      </c>
      <c r="L128" s="857">
        <v>3.5</v>
      </c>
      <c r="M128" s="857">
        <v>3.2</v>
      </c>
    </row>
    <row r="129" spans="1:13" ht="14.25" customHeight="1" x14ac:dyDescent="0.25">
      <c r="A129" s="1473"/>
      <c r="B129" s="1504"/>
      <c r="C129" s="770" t="s">
        <v>3462</v>
      </c>
      <c r="D129" s="777" t="s">
        <v>3463</v>
      </c>
      <c r="E129" s="856">
        <v>369901</v>
      </c>
      <c r="F129" s="856">
        <v>1088599</v>
      </c>
      <c r="G129" s="770" t="s">
        <v>38</v>
      </c>
      <c r="H129" s="770" t="s">
        <v>38</v>
      </c>
      <c r="I129" s="777" t="s">
        <v>1671</v>
      </c>
      <c r="J129" s="857">
        <v>52</v>
      </c>
      <c r="K129" s="857">
        <v>14</v>
      </c>
      <c r="L129" s="857">
        <v>3</v>
      </c>
      <c r="M129" s="857">
        <v>6.8</v>
      </c>
    </row>
    <row r="130" spans="1:13" ht="14.25" customHeight="1" x14ac:dyDescent="0.25">
      <c r="A130" s="1473"/>
      <c r="B130" s="1504"/>
      <c r="C130" s="770" t="s">
        <v>3464</v>
      </c>
      <c r="D130" s="777" t="s">
        <v>3465</v>
      </c>
      <c r="E130" s="856">
        <v>369108</v>
      </c>
      <c r="F130" s="856">
        <v>1075466</v>
      </c>
      <c r="G130" s="770" t="s">
        <v>38</v>
      </c>
      <c r="H130" s="770" t="s">
        <v>38</v>
      </c>
      <c r="I130" s="777" t="s">
        <v>1670</v>
      </c>
      <c r="J130" s="857">
        <v>34</v>
      </c>
      <c r="K130" s="857">
        <v>5.4</v>
      </c>
      <c r="L130" s="857">
        <v>3</v>
      </c>
      <c r="M130" s="857">
        <v>3</v>
      </c>
    </row>
    <row r="131" spans="1:13" ht="14.25" customHeight="1" x14ac:dyDescent="0.25">
      <c r="A131" s="1473"/>
      <c r="B131" s="1505"/>
      <c r="C131" s="858" t="s">
        <v>3464</v>
      </c>
      <c r="D131" s="859" t="s">
        <v>3466</v>
      </c>
      <c r="E131" s="876">
        <v>377981</v>
      </c>
      <c r="F131" s="876">
        <v>1077549</v>
      </c>
      <c r="G131" s="858" t="s">
        <v>38</v>
      </c>
      <c r="H131" s="858" t="s">
        <v>38</v>
      </c>
      <c r="I131" s="859" t="s">
        <v>1670</v>
      </c>
      <c r="J131" s="860">
        <v>13.8</v>
      </c>
      <c r="K131" s="860">
        <v>3.8</v>
      </c>
      <c r="L131" s="860">
        <v>3</v>
      </c>
      <c r="M131" s="860">
        <v>10.5</v>
      </c>
    </row>
    <row r="132" spans="1:13" ht="14.25" customHeight="1" x14ac:dyDescent="0.25">
      <c r="A132" s="1473"/>
      <c r="B132" s="1502" t="s">
        <v>1653</v>
      </c>
      <c r="C132" s="784" t="s">
        <v>3467</v>
      </c>
      <c r="D132" s="761" t="s">
        <v>3468</v>
      </c>
      <c r="E132" s="783">
        <v>331594</v>
      </c>
      <c r="F132" s="783">
        <v>1196861</v>
      </c>
      <c r="G132" s="784" t="s">
        <v>3450</v>
      </c>
      <c r="H132" s="784" t="s">
        <v>3469</v>
      </c>
      <c r="I132" s="784" t="s">
        <v>3469</v>
      </c>
      <c r="J132" s="861">
        <v>3.82</v>
      </c>
      <c r="K132" s="861">
        <v>17.54</v>
      </c>
      <c r="L132" s="861">
        <v>1.54</v>
      </c>
      <c r="M132" s="861">
        <v>8</v>
      </c>
    </row>
    <row r="133" spans="1:13" ht="14.25" customHeight="1" x14ac:dyDescent="0.25">
      <c r="A133" s="1473"/>
      <c r="B133" s="1479"/>
      <c r="C133" s="784" t="s">
        <v>3470</v>
      </c>
      <c r="D133" s="761" t="s">
        <v>3471</v>
      </c>
      <c r="E133" s="783">
        <v>341394</v>
      </c>
      <c r="F133" s="783">
        <v>1198407</v>
      </c>
      <c r="G133" s="784" t="s">
        <v>3450</v>
      </c>
      <c r="H133" s="784" t="s">
        <v>3469</v>
      </c>
      <c r="I133" s="784" t="s">
        <v>3469</v>
      </c>
      <c r="J133" s="861">
        <v>24.04</v>
      </c>
      <c r="K133" s="861">
        <v>21.1</v>
      </c>
      <c r="L133" s="861">
        <v>3.28</v>
      </c>
      <c r="M133" s="861">
        <v>0</v>
      </c>
    </row>
    <row r="134" spans="1:13" ht="14.25" customHeight="1" x14ac:dyDescent="0.25">
      <c r="A134" s="1473"/>
      <c r="B134" s="1479"/>
      <c r="C134" s="784" t="s">
        <v>3472</v>
      </c>
      <c r="D134" s="761" t="s">
        <v>3473</v>
      </c>
      <c r="E134" s="783">
        <v>329305</v>
      </c>
      <c r="F134" s="783">
        <v>1176957</v>
      </c>
      <c r="G134" s="784" t="s">
        <v>3450</v>
      </c>
      <c r="H134" s="784" t="s">
        <v>3469</v>
      </c>
      <c r="I134" s="784" t="s">
        <v>3469</v>
      </c>
      <c r="J134" s="861">
        <v>7</v>
      </c>
      <c r="K134" s="861">
        <v>21.22</v>
      </c>
      <c r="L134" s="861">
        <v>1.74</v>
      </c>
      <c r="M134" s="861">
        <v>0</v>
      </c>
    </row>
    <row r="135" spans="1:13" ht="14.25" customHeight="1" x14ac:dyDescent="0.25">
      <c r="A135" s="1473"/>
      <c r="B135" s="1479"/>
      <c r="C135" s="784" t="s">
        <v>3469</v>
      </c>
      <c r="D135" s="761" t="s">
        <v>3474</v>
      </c>
      <c r="E135" s="761">
        <v>344627</v>
      </c>
      <c r="F135" s="761">
        <v>1176883</v>
      </c>
      <c r="G135" s="784" t="s">
        <v>3450</v>
      </c>
      <c r="H135" s="784" t="s">
        <v>3469</v>
      </c>
      <c r="I135" s="784" t="s">
        <v>3469</v>
      </c>
      <c r="J135" s="861">
        <v>13.64</v>
      </c>
      <c r="K135" s="861">
        <v>4.66</v>
      </c>
      <c r="L135" s="861">
        <v>5.82</v>
      </c>
      <c r="M135" s="861">
        <v>6.42</v>
      </c>
    </row>
    <row r="136" spans="1:13" ht="14.25" customHeight="1" x14ac:dyDescent="0.25">
      <c r="A136" s="1473"/>
      <c r="B136" s="1479"/>
      <c r="C136" s="784" t="s">
        <v>1653</v>
      </c>
      <c r="D136" s="761" t="s">
        <v>3475</v>
      </c>
      <c r="E136" s="761">
        <v>328127</v>
      </c>
      <c r="F136" s="761">
        <v>1160366</v>
      </c>
      <c r="G136" s="784" t="s">
        <v>3450</v>
      </c>
      <c r="H136" s="784" t="s">
        <v>3476</v>
      </c>
      <c r="I136" s="784" t="s">
        <v>3477</v>
      </c>
      <c r="J136" s="861">
        <v>139.86000000000001</v>
      </c>
      <c r="K136" s="861">
        <v>52.76</v>
      </c>
      <c r="L136" s="861">
        <v>13.74</v>
      </c>
      <c r="M136" s="861">
        <v>5.7</v>
      </c>
    </row>
    <row r="137" spans="1:13" ht="14.25" customHeight="1" x14ac:dyDescent="0.25">
      <c r="A137" s="1473"/>
      <c r="B137" s="1479"/>
      <c r="C137" s="784" t="s">
        <v>1653</v>
      </c>
      <c r="D137" s="761" t="s">
        <v>3478</v>
      </c>
      <c r="E137" s="761">
        <v>331385</v>
      </c>
      <c r="F137" s="761">
        <v>1154818</v>
      </c>
      <c r="G137" s="784" t="s">
        <v>3450</v>
      </c>
      <c r="H137" s="784" t="s">
        <v>3476</v>
      </c>
      <c r="I137" s="784" t="s">
        <v>3477</v>
      </c>
      <c r="J137" s="861">
        <v>12.88</v>
      </c>
      <c r="K137" s="861">
        <v>15.24</v>
      </c>
      <c r="L137" s="861">
        <v>26.74</v>
      </c>
      <c r="M137" s="861">
        <v>2.1800000000000002</v>
      </c>
    </row>
    <row r="138" spans="1:13" ht="14.25" customHeight="1" x14ac:dyDescent="0.25">
      <c r="A138" s="1473"/>
      <c r="B138" s="1479"/>
      <c r="C138" s="784" t="s">
        <v>1653</v>
      </c>
      <c r="D138" s="761" t="s">
        <v>3479</v>
      </c>
      <c r="E138" s="761">
        <v>346688</v>
      </c>
      <c r="F138" s="761">
        <v>1148109</v>
      </c>
      <c r="G138" s="784" t="s">
        <v>3450</v>
      </c>
      <c r="H138" s="761" t="s">
        <v>3480</v>
      </c>
      <c r="I138" s="761" t="s">
        <v>3481</v>
      </c>
      <c r="J138" s="861">
        <v>73.7</v>
      </c>
      <c r="K138" s="861">
        <v>39.520000000000003</v>
      </c>
      <c r="L138" s="861">
        <v>41.12</v>
      </c>
      <c r="M138" s="861">
        <v>163.96</v>
      </c>
    </row>
    <row r="139" spans="1:13" ht="14.25" customHeight="1" x14ac:dyDescent="0.25">
      <c r="A139" s="1473"/>
      <c r="B139" s="1479"/>
      <c r="C139" s="784" t="s">
        <v>3481</v>
      </c>
      <c r="D139" s="761" t="s">
        <v>3482</v>
      </c>
      <c r="E139" s="761">
        <v>340111</v>
      </c>
      <c r="F139" s="761">
        <v>1147032</v>
      </c>
      <c r="G139" s="784" t="s">
        <v>3450</v>
      </c>
      <c r="H139" s="761" t="s">
        <v>3480</v>
      </c>
      <c r="I139" s="761" t="s">
        <v>3481</v>
      </c>
      <c r="J139" s="861">
        <v>27.08</v>
      </c>
      <c r="K139" s="861">
        <v>23.72</v>
      </c>
      <c r="L139" s="861">
        <v>9.56</v>
      </c>
      <c r="M139" s="861">
        <v>699.86</v>
      </c>
    </row>
    <row r="140" spans="1:13" ht="14.25" customHeight="1" x14ac:dyDescent="0.25">
      <c r="A140" s="1473"/>
      <c r="B140" s="1479"/>
      <c r="C140" s="784" t="s">
        <v>3483</v>
      </c>
      <c r="D140" s="761" t="s">
        <v>3484</v>
      </c>
      <c r="E140" s="761">
        <v>325936</v>
      </c>
      <c r="F140" s="761">
        <v>1135312</v>
      </c>
      <c r="G140" s="784" t="s">
        <v>3450</v>
      </c>
      <c r="H140" s="761" t="s">
        <v>3480</v>
      </c>
      <c r="I140" s="761" t="s">
        <v>3485</v>
      </c>
      <c r="J140" s="861">
        <v>30.16</v>
      </c>
      <c r="K140" s="861">
        <v>88.38</v>
      </c>
      <c r="L140" s="861">
        <v>20.28</v>
      </c>
      <c r="M140" s="861">
        <v>1.56</v>
      </c>
    </row>
    <row r="141" spans="1:13" ht="14.25" customHeight="1" x14ac:dyDescent="0.25">
      <c r="A141" s="1473"/>
      <c r="B141" s="1479"/>
      <c r="C141" s="784" t="s">
        <v>3486</v>
      </c>
      <c r="D141" s="761" t="s">
        <v>3487</v>
      </c>
      <c r="E141" s="761">
        <v>328051</v>
      </c>
      <c r="F141" s="761">
        <v>1144877</v>
      </c>
      <c r="G141" s="784" t="s">
        <v>3450</v>
      </c>
      <c r="H141" s="761" t="s">
        <v>3480</v>
      </c>
      <c r="I141" s="761" t="s">
        <v>3485</v>
      </c>
      <c r="J141" s="861">
        <v>3.18</v>
      </c>
      <c r="K141" s="861">
        <v>20.28</v>
      </c>
      <c r="L141" s="861">
        <v>16.420000000000002</v>
      </c>
      <c r="M141" s="861">
        <v>8.86</v>
      </c>
    </row>
    <row r="142" spans="1:13" ht="14.25" customHeight="1" x14ac:dyDescent="0.25">
      <c r="A142" s="1473"/>
      <c r="B142" s="1503"/>
      <c r="C142" s="784" t="s">
        <v>3486</v>
      </c>
      <c r="D142" s="761" t="s">
        <v>3488</v>
      </c>
      <c r="E142" s="761">
        <v>318168</v>
      </c>
      <c r="F142" s="761">
        <v>1140501</v>
      </c>
      <c r="G142" s="784" t="s">
        <v>3450</v>
      </c>
      <c r="H142" s="761" t="s">
        <v>3480</v>
      </c>
      <c r="I142" s="761" t="s">
        <v>3485</v>
      </c>
      <c r="J142" s="861">
        <v>27.12</v>
      </c>
      <c r="K142" s="861">
        <v>11.28</v>
      </c>
      <c r="L142" s="861">
        <v>14.84</v>
      </c>
      <c r="M142" s="861">
        <v>43.34</v>
      </c>
    </row>
    <row r="143" spans="1:13" ht="14.25" customHeight="1" x14ac:dyDescent="0.25">
      <c r="A143" s="1473"/>
      <c r="B143" s="1481" t="s">
        <v>1606</v>
      </c>
      <c r="C143" s="862" t="s">
        <v>3489</v>
      </c>
      <c r="D143" s="863" t="s">
        <v>3490</v>
      </c>
      <c r="E143" s="864">
        <v>400868.82</v>
      </c>
      <c r="F143" s="864">
        <v>1140315.75</v>
      </c>
      <c r="G143" s="862" t="s">
        <v>3450</v>
      </c>
      <c r="H143" s="863" t="s">
        <v>1606</v>
      </c>
      <c r="I143" s="863" t="s">
        <v>68</v>
      </c>
      <c r="J143" s="865">
        <v>5.5</v>
      </c>
      <c r="K143" s="865">
        <v>5.5</v>
      </c>
      <c r="L143" s="865">
        <v>5.5</v>
      </c>
      <c r="M143" s="865">
        <v>5.5</v>
      </c>
    </row>
    <row r="144" spans="1:13" ht="14.25" customHeight="1" x14ac:dyDescent="0.25">
      <c r="A144" s="1473"/>
      <c r="B144" s="1519"/>
      <c r="C144" s="770" t="s">
        <v>1606</v>
      </c>
      <c r="D144" s="777" t="s">
        <v>3491</v>
      </c>
      <c r="E144" s="856">
        <v>398847.55</v>
      </c>
      <c r="F144" s="856">
        <v>1137200.72</v>
      </c>
      <c r="G144" s="770" t="s">
        <v>3450</v>
      </c>
      <c r="H144" s="777" t="s">
        <v>1606</v>
      </c>
      <c r="I144" s="770" t="s">
        <v>3492</v>
      </c>
      <c r="J144" s="857">
        <v>5.5</v>
      </c>
      <c r="K144" s="857">
        <v>6.6</v>
      </c>
      <c r="L144" s="857">
        <v>5.5</v>
      </c>
      <c r="M144" s="857">
        <v>30.1</v>
      </c>
    </row>
    <row r="145" spans="1:13" ht="14.25" customHeight="1" x14ac:dyDescent="0.25">
      <c r="A145" s="1473"/>
      <c r="B145" s="1519"/>
      <c r="C145" s="770" t="s">
        <v>1606</v>
      </c>
      <c r="D145" s="777" t="s">
        <v>3493</v>
      </c>
      <c r="E145" s="856">
        <v>393838.02</v>
      </c>
      <c r="F145" s="856">
        <v>1136985.83</v>
      </c>
      <c r="G145" s="770" t="s">
        <v>3450</v>
      </c>
      <c r="H145" s="777" t="s">
        <v>1606</v>
      </c>
      <c r="I145" s="777" t="s">
        <v>1703</v>
      </c>
      <c r="J145" s="857">
        <v>5.5</v>
      </c>
      <c r="K145" s="857">
        <v>22.6</v>
      </c>
      <c r="L145" s="857">
        <v>8.6</v>
      </c>
      <c r="M145" s="857">
        <v>33.299999999999997</v>
      </c>
    </row>
    <row r="146" spans="1:13" ht="14.25" customHeight="1" x14ac:dyDescent="0.25">
      <c r="A146" s="1473"/>
      <c r="B146" s="1519"/>
      <c r="C146" s="770" t="s">
        <v>1606</v>
      </c>
      <c r="D146" s="777" t="s">
        <v>3494</v>
      </c>
      <c r="E146" s="856">
        <v>390196.46</v>
      </c>
      <c r="F146" s="856">
        <v>1135715.47</v>
      </c>
      <c r="G146" s="770" t="s">
        <v>3450</v>
      </c>
      <c r="H146" s="777" t="s">
        <v>1606</v>
      </c>
      <c r="I146" s="777" t="s">
        <v>1703</v>
      </c>
      <c r="J146" s="857">
        <v>5.5</v>
      </c>
      <c r="K146" s="857">
        <v>9.5</v>
      </c>
      <c r="L146" s="857">
        <v>5.5</v>
      </c>
      <c r="M146" s="857">
        <v>26.9</v>
      </c>
    </row>
    <row r="147" spans="1:13" ht="14.25" customHeight="1" x14ac:dyDescent="0.25">
      <c r="A147" s="1473"/>
      <c r="B147" s="1519"/>
      <c r="C147" s="770" t="s">
        <v>1606</v>
      </c>
      <c r="D147" s="777" t="s">
        <v>3495</v>
      </c>
      <c r="E147" s="856">
        <v>386965.28</v>
      </c>
      <c r="F147" s="856">
        <v>1130793.43</v>
      </c>
      <c r="G147" s="770" t="s">
        <v>3450</v>
      </c>
      <c r="H147" s="777" t="s">
        <v>1606</v>
      </c>
      <c r="I147" s="777" t="s">
        <v>1703</v>
      </c>
      <c r="J147" s="857">
        <v>5.5</v>
      </c>
      <c r="K147" s="857">
        <v>5.5</v>
      </c>
      <c r="L147" s="857">
        <v>7.1</v>
      </c>
      <c r="M147" s="857">
        <v>9.9</v>
      </c>
    </row>
    <row r="148" spans="1:13" ht="14.25" customHeight="1" x14ac:dyDescent="0.25">
      <c r="A148" s="1473"/>
      <c r="B148" s="1519"/>
      <c r="C148" s="770" t="s">
        <v>1606</v>
      </c>
      <c r="D148" s="777" t="s">
        <v>3496</v>
      </c>
      <c r="E148" s="856">
        <v>386110.34</v>
      </c>
      <c r="F148" s="856">
        <v>1126878.02</v>
      </c>
      <c r="G148" s="770" t="s">
        <v>3450</v>
      </c>
      <c r="H148" s="777" t="s">
        <v>1606</v>
      </c>
      <c r="I148" s="777" t="s">
        <v>3472</v>
      </c>
      <c r="J148" s="857">
        <v>11.1</v>
      </c>
      <c r="K148" s="857">
        <v>9.3000000000000007</v>
      </c>
      <c r="L148" s="857">
        <v>5.5</v>
      </c>
      <c r="M148" s="857">
        <v>6.55</v>
      </c>
    </row>
    <row r="149" spans="1:13" ht="14.25" customHeight="1" x14ac:dyDescent="0.25">
      <c r="A149" s="1473"/>
      <c r="B149" s="1523"/>
      <c r="C149" s="771" t="s">
        <v>1606</v>
      </c>
      <c r="D149" s="866" t="s">
        <v>3497</v>
      </c>
      <c r="E149" s="867">
        <v>386127.09</v>
      </c>
      <c r="F149" s="867">
        <v>1123542.79</v>
      </c>
      <c r="G149" s="771" t="s">
        <v>38</v>
      </c>
      <c r="H149" s="866" t="s">
        <v>38</v>
      </c>
      <c r="I149" s="866" t="s">
        <v>3498</v>
      </c>
      <c r="J149" s="868">
        <v>93.6</v>
      </c>
      <c r="K149" s="868">
        <v>25.5</v>
      </c>
      <c r="L149" s="868">
        <v>7.3</v>
      </c>
      <c r="M149" s="868">
        <v>27.2</v>
      </c>
    </row>
    <row r="150" spans="1:13" ht="14.25" customHeight="1" x14ac:dyDescent="0.25">
      <c r="A150" s="1473"/>
      <c r="B150" s="1521" t="s">
        <v>1614</v>
      </c>
      <c r="C150" s="784" t="s">
        <v>3499</v>
      </c>
      <c r="D150" s="761" t="s">
        <v>210</v>
      </c>
      <c r="E150" s="783">
        <v>435084</v>
      </c>
      <c r="F150" s="783">
        <v>1119313</v>
      </c>
      <c r="G150" s="784" t="s">
        <v>36</v>
      </c>
      <c r="H150" s="761" t="s">
        <v>3500</v>
      </c>
      <c r="I150" s="784" t="s">
        <v>3501</v>
      </c>
      <c r="J150" s="861">
        <v>10.9</v>
      </c>
      <c r="K150" s="861">
        <v>5.5</v>
      </c>
      <c r="L150" s="861">
        <v>3</v>
      </c>
      <c r="M150" s="861" t="s">
        <v>3333</v>
      </c>
    </row>
    <row r="151" spans="1:13" ht="14.25" customHeight="1" x14ac:dyDescent="0.25">
      <c r="A151" s="1473"/>
      <c r="B151" s="1483"/>
      <c r="C151" s="784" t="s">
        <v>3502</v>
      </c>
      <c r="D151" s="761" t="s">
        <v>213</v>
      </c>
      <c r="E151" s="783">
        <v>431170</v>
      </c>
      <c r="F151" s="783">
        <v>1116259</v>
      </c>
      <c r="G151" s="784" t="s">
        <v>36</v>
      </c>
      <c r="H151" s="761" t="s">
        <v>3500</v>
      </c>
      <c r="I151" s="784" t="s">
        <v>3501</v>
      </c>
      <c r="J151" s="861">
        <v>17.399999999999999</v>
      </c>
      <c r="K151" s="861">
        <v>3</v>
      </c>
      <c r="L151" s="861">
        <v>3</v>
      </c>
      <c r="M151" s="861">
        <v>3</v>
      </c>
    </row>
    <row r="152" spans="1:13" ht="14.25" customHeight="1" x14ac:dyDescent="0.25">
      <c r="A152" s="1473"/>
      <c r="B152" s="1483"/>
      <c r="C152" s="784" t="s">
        <v>3503</v>
      </c>
      <c r="D152" s="761" t="s">
        <v>214</v>
      </c>
      <c r="E152" s="783">
        <v>429923</v>
      </c>
      <c r="F152" s="783">
        <v>1114448</v>
      </c>
      <c r="G152" s="784" t="s">
        <v>36</v>
      </c>
      <c r="H152" s="761" t="s">
        <v>3500</v>
      </c>
      <c r="I152" s="761" t="s">
        <v>3504</v>
      </c>
      <c r="J152" s="861">
        <v>20</v>
      </c>
      <c r="K152" s="861">
        <v>16.600000000000001</v>
      </c>
      <c r="L152" s="861">
        <v>3</v>
      </c>
      <c r="M152" s="861">
        <v>3</v>
      </c>
    </row>
    <row r="153" spans="1:13" ht="14.25" customHeight="1" x14ac:dyDescent="0.25">
      <c r="A153" s="1473"/>
      <c r="B153" s="1483"/>
      <c r="C153" s="784" t="s">
        <v>1614</v>
      </c>
      <c r="D153" s="761" t="s">
        <v>3505</v>
      </c>
      <c r="E153" s="783">
        <v>459288</v>
      </c>
      <c r="F153" s="783">
        <v>1123742</v>
      </c>
      <c r="G153" s="784" t="s">
        <v>36</v>
      </c>
      <c r="H153" s="761" t="s">
        <v>190</v>
      </c>
      <c r="I153" s="761" t="s">
        <v>3506</v>
      </c>
      <c r="J153" s="861">
        <v>9.9</v>
      </c>
      <c r="K153" s="861">
        <v>19.2</v>
      </c>
      <c r="L153" s="861">
        <v>3.4</v>
      </c>
      <c r="M153" s="861">
        <v>3</v>
      </c>
    </row>
    <row r="154" spans="1:13" ht="14.25" customHeight="1" x14ac:dyDescent="0.25">
      <c r="A154" s="1473"/>
      <c r="B154" s="1483"/>
      <c r="C154" s="784" t="s">
        <v>3507</v>
      </c>
      <c r="D154" s="761" t="s">
        <v>3508</v>
      </c>
      <c r="E154" s="783">
        <v>441837</v>
      </c>
      <c r="F154" s="783">
        <v>1113776</v>
      </c>
      <c r="G154" s="784" t="s">
        <v>36</v>
      </c>
      <c r="H154" s="761" t="s">
        <v>3500</v>
      </c>
      <c r="I154" s="761" t="s">
        <v>3509</v>
      </c>
      <c r="J154" s="861">
        <v>784</v>
      </c>
      <c r="K154" s="861">
        <v>7.8</v>
      </c>
      <c r="L154" s="861">
        <v>3</v>
      </c>
      <c r="M154" s="861">
        <v>3</v>
      </c>
    </row>
    <row r="155" spans="1:13" ht="14.25" customHeight="1" x14ac:dyDescent="0.25">
      <c r="A155" s="1473"/>
      <c r="B155" s="1483"/>
      <c r="C155" s="784" t="s">
        <v>3507</v>
      </c>
      <c r="D155" s="761" t="s">
        <v>3510</v>
      </c>
      <c r="E155" s="783">
        <v>430232</v>
      </c>
      <c r="F155" s="783">
        <v>1107699</v>
      </c>
      <c r="G155" s="784" t="s">
        <v>38</v>
      </c>
      <c r="H155" s="761" t="s">
        <v>73</v>
      </c>
      <c r="I155" s="761" t="s">
        <v>3511</v>
      </c>
      <c r="J155" s="861">
        <v>9.6999999999999993</v>
      </c>
      <c r="K155" s="861">
        <v>7.3</v>
      </c>
      <c r="L155" s="861">
        <v>3.4</v>
      </c>
      <c r="M155" s="861">
        <v>4.3</v>
      </c>
    </row>
    <row r="156" spans="1:13" ht="14.25" customHeight="1" x14ac:dyDescent="0.25">
      <c r="A156" s="1473"/>
      <c r="B156" s="1483"/>
      <c r="C156" s="784" t="s">
        <v>3507</v>
      </c>
      <c r="D156" s="761" t="s">
        <v>3512</v>
      </c>
      <c r="E156" s="783">
        <v>423874</v>
      </c>
      <c r="F156" s="783">
        <v>1105780</v>
      </c>
      <c r="G156" s="784" t="s">
        <v>38</v>
      </c>
      <c r="H156" s="761" t="s">
        <v>38</v>
      </c>
      <c r="I156" s="761" t="s">
        <v>1614</v>
      </c>
      <c r="J156" s="861">
        <v>20</v>
      </c>
      <c r="K156" s="861">
        <v>39</v>
      </c>
      <c r="L156" s="861">
        <v>3</v>
      </c>
      <c r="M156" s="861">
        <v>4.5999999999999996</v>
      </c>
    </row>
    <row r="157" spans="1:13" ht="14.25" customHeight="1" x14ac:dyDescent="0.25">
      <c r="A157" s="1473"/>
      <c r="B157" s="1522"/>
      <c r="C157" s="784" t="s">
        <v>3507</v>
      </c>
      <c r="D157" s="761" t="s">
        <v>3513</v>
      </c>
      <c r="E157" s="783">
        <v>422334</v>
      </c>
      <c r="F157" s="783">
        <v>1104536</v>
      </c>
      <c r="G157" s="784" t="s">
        <v>38</v>
      </c>
      <c r="H157" s="784" t="s">
        <v>38</v>
      </c>
      <c r="I157" s="761" t="s">
        <v>1614</v>
      </c>
      <c r="J157" s="861">
        <v>28</v>
      </c>
      <c r="K157" s="861">
        <v>31</v>
      </c>
      <c r="L157" s="861">
        <v>5.6</v>
      </c>
      <c r="M157" s="861">
        <v>18.5</v>
      </c>
    </row>
    <row r="158" spans="1:13" ht="14.25" customHeight="1" x14ac:dyDescent="0.25">
      <c r="A158" s="1473"/>
      <c r="B158" s="1484" t="s">
        <v>1655</v>
      </c>
      <c r="C158" s="852" t="s">
        <v>3514</v>
      </c>
      <c r="D158" s="853" t="s">
        <v>3515</v>
      </c>
      <c r="E158" s="854">
        <v>380766.86</v>
      </c>
      <c r="F158" s="854">
        <v>1152545.4099999999</v>
      </c>
      <c r="G158" s="852" t="s">
        <v>3450</v>
      </c>
      <c r="H158" s="853" t="s">
        <v>3514</v>
      </c>
      <c r="I158" s="853" t="s">
        <v>3514</v>
      </c>
      <c r="J158" s="855">
        <v>48.3</v>
      </c>
      <c r="K158" s="855">
        <v>36</v>
      </c>
      <c r="L158" s="855">
        <v>25.1</v>
      </c>
      <c r="M158" s="855">
        <v>24.7</v>
      </c>
    </row>
    <row r="159" spans="1:13" ht="14.25" customHeight="1" x14ac:dyDescent="0.25">
      <c r="A159" s="1473"/>
      <c r="B159" s="1519"/>
      <c r="C159" s="770" t="s">
        <v>3516</v>
      </c>
      <c r="D159" s="777" t="s">
        <v>3517</v>
      </c>
      <c r="E159" s="856">
        <v>367338.22</v>
      </c>
      <c r="F159" s="856">
        <v>1149747.29</v>
      </c>
      <c r="G159" s="770" t="s">
        <v>3450</v>
      </c>
      <c r="H159" s="777" t="s">
        <v>3518</v>
      </c>
      <c r="I159" s="777" t="s">
        <v>3518</v>
      </c>
      <c r="J159" s="857">
        <v>174.2</v>
      </c>
      <c r="K159" s="857">
        <v>5.5</v>
      </c>
      <c r="L159" s="857">
        <v>40.1</v>
      </c>
      <c r="M159" s="857">
        <v>19.399999999999999</v>
      </c>
    </row>
    <row r="160" spans="1:13" ht="14.25" customHeight="1" x14ac:dyDescent="0.25">
      <c r="A160" s="1473"/>
      <c r="B160" s="1519"/>
      <c r="C160" s="770" t="s">
        <v>1655</v>
      </c>
      <c r="D160" s="777" t="s">
        <v>3519</v>
      </c>
      <c r="E160" s="856">
        <v>368908.16</v>
      </c>
      <c r="F160" s="856">
        <v>1146581.26</v>
      </c>
      <c r="G160" s="770" t="s">
        <v>3450</v>
      </c>
      <c r="H160" s="777" t="s">
        <v>3514</v>
      </c>
      <c r="I160" s="777" t="s">
        <v>1655</v>
      </c>
      <c r="J160" s="857">
        <v>31.3</v>
      </c>
      <c r="K160" s="857">
        <v>18.7</v>
      </c>
      <c r="L160" s="857">
        <v>20.3</v>
      </c>
      <c r="M160" s="857">
        <v>23.2</v>
      </c>
    </row>
    <row r="161" spans="1:13" ht="14.25" customHeight="1" x14ac:dyDescent="0.25">
      <c r="A161" s="1473"/>
      <c r="B161" s="1519"/>
      <c r="C161" s="770" t="s">
        <v>3520</v>
      </c>
      <c r="D161" s="777" t="s">
        <v>3521</v>
      </c>
      <c r="E161" s="856">
        <v>393740.93</v>
      </c>
      <c r="F161" s="856">
        <v>1159078.99</v>
      </c>
      <c r="G161" s="770" t="s">
        <v>3450</v>
      </c>
      <c r="H161" s="777" t="s">
        <v>3522</v>
      </c>
      <c r="I161" s="777" t="s">
        <v>3520</v>
      </c>
      <c r="J161" s="857">
        <v>9.9</v>
      </c>
      <c r="K161" s="857">
        <v>35.6</v>
      </c>
      <c r="L161" s="857">
        <v>5.5</v>
      </c>
      <c r="M161" s="857">
        <v>29.8</v>
      </c>
    </row>
    <row r="162" spans="1:13" ht="14.25" customHeight="1" x14ac:dyDescent="0.25">
      <c r="A162" s="1524"/>
      <c r="B162" s="1520"/>
      <c r="C162" s="858" t="s">
        <v>3462</v>
      </c>
      <c r="D162" s="859" t="s">
        <v>3523</v>
      </c>
      <c r="E162" s="876">
        <v>367653.27</v>
      </c>
      <c r="F162" s="876">
        <v>1181807.9099999999</v>
      </c>
      <c r="G162" s="858" t="s">
        <v>3450</v>
      </c>
      <c r="H162" s="859" t="s">
        <v>3518</v>
      </c>
      <c r="I162" s="859" t="s">
        <v>3524</v>
      </c>
      <c r="J162" s="860">
        <v>118.8</v>
      </c>
      <c r="K162" s="860">
        <v>87.8</v>
      </c>
      <c r="L162" s="860">
        <v>59.5</v>
      </c>
      <c r="M162" s="860">
        <v>67.099999999999994</v>
      </c>
    </row>
    <row r="163" spans="1:13" ht="14.25" customHeight="1" x14ac:dyDescent="0.25"/>
    <row r="164" spans="1:13" ht="14.25" customHeight="1" x14ac:dyDescent="0.25">
      <c r="B164" s="12" t="s">
        <v>3525</v>
      </c>
    </row>
    <row r="165" spans="1:13" ht="14.25" customHeight="1" x14ac:dyDescent="0.25"/>
    <row r="166" spans="1:13" ht="14.25" customHeight="1" x14ac:dyDescent="0.25"/>
    <row r="167" spans="1:13" ht="14.25" customHeight="1" x14ac:dyDescent="0.25">
      <c r="A167" s="13"/>
      <c r="B167" s="1423" t="s">
        <v>1902</v>
      </c>
      <c r="C167" s="1423"/>
      <c r="D167" s="1423"/>
      <c r="E167" s="1423"/>
      <c r="F167" s="1423"/>
      <c r="G167" s="1423"/>
      <c r="H167" s="1423"/>
      <c r="I167" s="1423"/>
      <c r="J167" s="1423"/>
      <c r="K167" s="1423"/>
      <c r="L167" s="1423"/>
      <c r="M167" s="1423"/>
    </row>
    <row r="168" spans="1:13" ht="14.25" customHeight="1" x14ac:dyDescent="0.25">
      <c r="A168" s="13"/>
      <c r="B168" s="1053"/>
      <c r="C168" s="1424" t="s">
        <v>106</v>
      </c>
      <c r="D168" s="1424" t="s">
        <v>107</v>
      </c>
      <c r="E168" s="1426" t="s">
        <v>108</v>
      </c>
      <c r="F168" s="1426"/>
      <c r="G168" s="1426"/>
      <c r="H168" s="1426"/>
      <c r="I168" s="1426"/>
      <c r="J168" s="1426" t="s">
        <v>114</v>
      </c>
      <c r="K168" s="1426"/>
      <c r="L168" s="1426"/>
      <c r="M168" s="1426"/>
    </row>
    <row r="169" spans="1:13" ht="23.65" customHeight="1" x14ac:dyDescent="0.25">
      <c r="A169" s="1033"/>
      <c r="B169" s="1427" t="s">
        <v>115</v>
      </c>
      <c r="C169" s="1424"/>
      <c r="D169" s="1424"/>
      <c r="E169" s="1021" t="s">
        <v>116</v>
      </c>
      <c r="F169" s="1021" t="s">
        <v>117</v>
      </c>
      <c r="G169" s="1429" t="s">
        <v>39</v>
      </c>
      <c r="H169" s="1429" t="s">
        <v>65</v>
      </c>
      <c r="I169" s="1429" t="s">
        <v>118</v>
      </c>
      <c r="J169" s="1021" t="s">
        <v>133</v>
      </c>
      <c r="K169" s="1021" t="s">
        <v>134</v>
      </c>
      <c r="L169" s="1021" t="s">
        <v>133</v>
      </c>
      <c r="M169" s="1021" t="s">
        <v>135</v>
      </c>
    </row>
    <row r="170" spans="1:13" ht="14.25" customHeight="1" x14ac:dyDescent="0.25">
      <c r="A170" s="13"/>
      <c r="B170" s="1428"/>
      <c r="C170" s="1425"/>
      <c r="D170" s="1425"/>
      <c r="E170" s="669" t="s">
        <v>136</v>
      </c>
      <c r="F170" s="669" t="s">
        <v>136</v>
      </c>
      <c r="G170" s="1425"/>
      <c r="H170" s="1425"/>
      <c r="I170" s="1425"/>
      <c r="J170" s="1024" t="s">
        <v>138</v>
      </c>
      <c r="K170" s="1024" t="s">
        <v>139</v>
      </c>
      <c r="L170" s="1024" t="s">
        <v>140</v>
      </c>
      <c r="M170" s="1024"/>
    </row>
    <row r="171" spans="1:13" ht="14.25" customHeight="1" x14ac:dyDescent="0.25">
      <c r="A171" s="1430" t="s">
        <v>3332</v>
      </c>
      <c r="B171" s="1432" t="s">
        <v>142</v>
      </c>
      <c r="C171" s="1057" t="s">
        <v>143</v>
      </c>
      <c r="D171" s="1057" t="s">
        <v>144</v>
      </c>
      <c r="E171" s="1058">
        <v>478577</v>
      </c>
      <c r="F171" s="1058">
        <v>1053258</v>
      </c>
      <c r="G171" s="1058" t="s">
        <v>38</v>
      </c>
      <c r="H171" s="1058" t="s">
        <v>76</v>
      </c>
      <c r="I171" s="1058" t="s">
        <v>76</v>
      </c>
      <c r="J171" s="1061">
        <v>4</v>
      </c>
      <c r="K171" s="1061">
        <v>69</v>
      </c>
      <c r="L171" s="1061">
        <v>4</v>
      </c>
      <c r="M171" s="1061">
        <v>5</v>
      </c>
    </row>
    <row r="172" spans="1:13" ht="14.25" customHeight="1" x14ac:dyDescent="0.25">
      <c r="A172" s="1431"/>
      <c r="B172" s="1432"/>
      <c r="C172" s="1057" t="s">
        <v>143</v>
      </c>
      <c r="D172" s="1057" t="s">
        <v>145</v>
      </c>
      <c r="E172" s="1058">
        <v>475877</v>
      </c>
      <c r="F172" s="1058">
        <v>1051840</v>
      </c>
      <c r="G172" s="1058" t="s">
        <v>38</v>
      </c>
      <c r="H172" s="1058" t="s">
        <v>76</v>
      </c>
      <c r="I172" s="1058" t="s">
        <v>76</v>
      </c>
      <c r="J172" s="1061">
        <v>14</v>
      </c>
      <c r="K172" s="1061">
        <v>357</v>
      </c>
      <c r="L172" s="1061">
        <v>2.5</v>
      </c>
      <c r="M172" s="1061">
        <v>11</v>
      </c>
    </row>
    <row r="173" spans="1:13" ht="14.25" customHeight="1" x14ac:dyDescent="0.25">
      <c r="A173" s="1431"/>
      <c r="B173" s="1432"/>
      <c r="C173" s="1057" t="s">
        <v>146</v>
      </c>
      <c r="D173" s="1057" t="s">
        <v>147</v>
      </c>
      <c r="E173" s="1058">
        <v>489634</v>
      </c>
      <c r="F173" s="1058">
        <v>1051066</v>
      </c>
      <c r="G173" s="1058" t="s">
        <v>38</v>
      </c>
      <c r="H173" s="1058" t="s">
        <v>74</v>
      </c>
      <c r="I173" s="1058" t="s">
        <v>148</v>
      </c>
      <c r="J173" s="1061">
        <v>7</v>
      </c>
      <c r="K173" s="1061">
        <v>132</v>
      </c>
      <c r="L173" s="1061">
        <v>2.5</v>
      </c>
      <c r="M173" s="1061">
        <v>13</v>
      </c>
    </row>
    <row r="174" spans="1:13" ht="14.25" customHeight="1" x14ac:dyDescent="0.25">
      <c r="A174" s="1431"/>
      <c r="B174" s="1432"/>
      <c r="C174" s="1057" t="s">
        <v>146</v>
      </c>
      <c r="D174" s="1057" t="s">
        <v>149</v>
      </c>
      <c r="E174" s="1058">
        <v>480470</v>
      </c>
      <c r="F174" s="1058">
        <v>1046523</v>
      </c>
      <c r="G174" s="1058" t="s">
        <v>38</v>
      </c>
      <c r="H174" s="1058" t="s">
        <v>74</v>
      </c>
      <c r="I174" s="1058" t="s">
        <v>75</v>
      </c>
      <c r="J174" s="1061">
        <v>11</v>
      </c>
      <c r="K174" s="1061">
        <v>256</v>
      </c>
      <c r="L174" s="1061">
        <v>2.5</v>
      </c>
      <c r="M174" s="1061">
        <v>16</v>
      </c>
    </row>
    <row r="175" spans="1:13" ht="14.25" customHeight="1" x14ac:dyDescent="0.25">
      <c r="A175" s="1431"/>
      <c r="B175" s="1433" t="s">
        <v>150</v>
      </c>
      <c r="C175" s="1064" t="s">
        <v>151</v>
      </c>
      <c r="D175" s="1064" t="s">
        <v>152</v>
      </c>
      <c r="E175" s="1065">
        <v>430273</v>
      </c>
      <c r="F175" s="1065">
        <v>1074425</v>
      </c>
      <c r="G175" s="1065" t="s">
        <v>38</v>
      </c>
      <c r="H175" s="1065" t="s">
        <v>77</v>
      </c>
      <c r="I175" s="1065" t="s">
        <v>83</v>
      </c>
      <c r="J175" s="1067">
        <v>22</v>
      </c>
      <c r="K175" s="1067">
        <v>454</v>
      </c>
      <c r="L175" s="1067">
        <v>12</v>
      </c>
      <c r="M175" s="1067">
        <v>9</v>
      </c>
    </row>
    <row r="176" spans="1:13" ht="14.25" customHeight="1" x14ac:dyDescent="0.25">
      <c r="A176" s="1431"/>
      <c r="B176" s="1433"/>
      <c r="C176" s="1064" t="s">
        <v>153</v>
      </c>
      <c r="D176" s="1064" t="s">
        <v>154</v>
      </c>
      <c r="E176" s="1065">
        <v>431757</v>
      </c>
      <c r="F176" s="1065">
        <v>1064259</v>
      </c>
      <c r="G176" s="1065" t="s">
        <v>38</v>
      </c>
      <c r="H176" s="1065" t="s">
        <v>77</v>
      </c>
      <c r="I176" s="1065" t="s">
        <v>155</v>
      </c>
      <c r="J176" s="1067">
        <v>6</v>
      </c>
      <c r="K176" s="1067">
        <v>608</v>
      </c>
      <c r="L176" s="1067">
        <v>10</v>
      </c>
      <c r="M176" s="1067">
        <v>9</v>
      </c>
    </row>
    <row r="177" spans="1:13" ht="14.25" customHeight="1" x14ac:dyDescent="0.25">
      <c r="A177" s="1431"/>
      <c r="B177" s="1433"/>
      <c r="C177" s="1064" t="s">
        <v>156</v>
      </c>
      <c r="D177" s="1064" t="s">
        <v>157</v>
      </c>
      <c r="E177" s="1065">
        <v>442810</v>
      </c>
      <c r="F177" s="1065">
        <v>1064763</v>
      </c>
      <c r="G177" s="1065" t="s">
        <v>36</v>
      </c>
      <c r="H177" s="1065" t="s">
        <v>158</v>
      </c>
      <c r="I177" s="1065" t="s">
        <v>159</v>
      </c>
      <c r="J177" s="1067">
        <v>4</v>
      </c>
      <c r="K177" s="1067">
        <v>81</v>
      </c>
      <c r="L177" s="1067">
        <v>6</v>
      </c>
      <c r="M177" s="1067">
        <v>4</v>
      </c>
    </row>
    <row r="178" spans="1:13" ht="14.25" customHeight="1" x14ac:dyDescent="0.25">
      <c r="A178" s="1431"/>
      <c r="B178" s="1433"/>
      <c r="C178" s="1064" t="s">
        <v>160</v>
      </c>
      <c r="D178" s="1064" t="s">
        <v>161</v>
      </c>
      <c r="E178" s="1065">
        <v>446879</v>
      </c>
      <c r="F178" s="1065">
        <v>1064096</v>
      </c>
      <c r="G178" s="1065" t="s">
        <v>38</v>
      </c>
      <c r="H178" s="1065" t="s">
        <v>70</v>
      </c>
      <c r="I178" s="1065" t="s">
        <v>162</v>
      </c>
      <c r="J178" s="1067">
        <v>6</v>
      </c>
      <c r="K178" s="1067">
        <v>227</v>
      </c>
      <c r="L178" s="1067">
        <v>8</v>
      </c>
      <c r="M178" s="1067">
        <v>8</v>
      </c>
    </row>
    <row r="179" spans="1:13" ht="14.25" customHeight="1" x14ac:dyDescent="0.25">
      <c r="A179" s="1431"/>
      <c r="B179" s="1433"/>
      <c r="C179" s="1064" t="s">
        <v>160</v>
      </c>
      <c r="D179" s="1064" t="s">
        <v>163</v>
      </c>
      <c r="E179" s="1065">
        <v>442563</v>
      </c>
      <c r="F179" s="1065">
        <v>1058628</v>
      </c>
      <c r="G179" s="1065" t="s">
        <v>38</v>
      </c>
      <c r="H179" s="1065" t="s">
        <v>76</v>
      </c>
      <c r="I179" s="1065" t="s">
        <v>76</v>
      </c>
      <c r="J179" s="1067">
        <v>150</v>
      </c>
      <c r="K179" s="1067">
        <v>228</v>
      </c>
      <c r="L179" s="1067">
        <v>2.5</v>
      </c>
      <c r="M179" s="1067">
        <v>1123</v>
      </c>
    </row>
    <row r="180" spans="1:13" ht="14.25" customHeight="1" x14ac:dyDescent="0.25">
      <c r="A180" s="1431"/>
      <c r="B180" s="1433"/>
      <c r="C180" s="1064" t="s">
        <v>164</v>
      </c>
      <c r="D180" s="1064" t="s">
        <v>165</v>
      </c>
      <c r="E180" s="1065">
        <v>441801</v>
      </c>
      <c r="F180" s="1065">
        <v>1058697</v>
      </c>
      <c r="G180" s="1065" t="s">
        <v>38</v>
      </c>
      <c r="H180" s="1065" t="s">
        <v>76</v>
      </c>
      <c r="I180" s="1065" t="s">
        <v>76</v>
      </c>
      <c r="J180" s="1067">
        <v>28</v>
      </c>
      <c r="K180" s="1067">
        <v>279</v>
      </c>
      <c r="L180" s="1067">
        <v>2.5</v>
      </c>
      <c r="M180" s="1067">
        <v>2158</v>
      </c>
    </row>
    <row r="181" spans="1:13" ht="14.25" customHeight="1" x14ac:dyDescent="0.25">
      <c r="A181" s="1431"/>
      <c r="B181" s="1433"/>
      <c r="C181" s="1064" t="s">
        <v>160</v>
      </c>
      <c r="D181" s="1064" t="s">
        <v>166</v>
      </c>
      <c r="E181" s="1065">
        <v>454785</v>
      </c>
      <c r="F181" s="1065">
        <v>1059635</v>
      </c>
      <c r="G181" s="1065" t="s">
        <v>35</v>
      </c>
      <c r="H181" s="1065" t="s">
        <v>70</v>
      </c>
      <c r="I181" s="1065" t="s">
        <v>162</v>
      </c>
      <c r="J181" s="1067">
        <v>3</v>
      </c>
      <c r="K181" s="1067">
        <v>35</v>
      </c>
      <c r="L181" s="1067">
        <v>8</v>
      </c>
      <c r="M181" s="1067">
        <v>3</v>
      </c>
    </row>
    <row r="182" spans="1:13" ht="14.25" customHeight="1" x14ac:dyDescent="0.25">
      <c r="A182" s="1431"/>
      <c r="B182" s="1433"/>
      <c r="C182" s="1064" t="s">
        <v>167</v>
      </c>
      <c r="D182" s="1064" t="s">
        <v>168</v>
      </c>
      <c r="E182" s="1065">
        <v>458078</v>
      </c>
      <c r="F182" s="1065">
        <v>1069926</v>
      </c>
      <c r="G182" s="1065" t="s">
        <v>35</v>
      </c>
      <c r="H182" s="1065" t="s">
        <v>70</v>
      </c>
      <c r="I182" s="1065" t="s">
        <v>162</v>
      </c>
      <c r="J182" s="1067">
        <v>2.5</v>
      </c>
      <c r="K182" s="1067">
        <v>15</v>
      </c>
      <c r="L182" s="1067">
        <v>5</v>
      </c>
      <c r="M182" s="1067">
        <v>2.9</v>
      </c>
    </row>
    <row r="183" spans="1:13" ht="14.25" customHeight="1" x14ac:dyDescent="0.25">
      <c r="A183" s="1431"/>
      <c r="B183" s="1434" t="s">
        <v>83</v>
      </c>
      <c r="C183" s="1069" t="s">
        <v>169</v>
      </c>
      <c r="D183" s="1069" t="s">
        <v>170</v>
      </c>
      <c r="E183" s="1070">
        <v>505940</v>
      </c>
      <c r="F183" s="1070">
        <v>1104290</v>
      </c>
      <c r="G183" s="1070" t="s">
        <v>35</v>
      </c>
      <c r="H183" s="1070" t="s">
        <v>171</v>
      </c>
      <c r="I183" s="1070" t="s">
        <v>172</v>
      </c>
      <c r="J183" s="1072"/>
      <c r="K183" s="1072"/>
      <c r="L183" s="1072">
        <v>1.6</v>
      </c>
      <c r="M183" s="1072">
        <v>8</v>
      </c>
    </row>
    <row r="184" spans="1:13" ht="14.25" customHeight="1" x14ac:dyDescent="0.25">
      <c r="A184" s="1431"/>
      <c r="B184" s="1434"/>
      <c r="C184" s="1069" t="s">
        <v>169</v>
      </c>
      <c r="D184" s="1069" t="s">
        <v>173</v>
      </c>
      <c r="E184" s="1070">
        <v>499343</v>
      </c>
      <c r="F184" s="1070">
        <v>1103594</v>
      </c>
      <c r="G184" s="1070" t="s">
        <v>35</v>
      </c>
      <c r="H184" s="1070" t="s">
        <v>171</v>
      </c>
      <c r="I184" s="1070" t="s">
        <v>66</v>
      </c>
      <c r="J184" s="1072"/>
      <c r="K184" s="1072"/>
      <c r="L184" s="1072">
        <v>1.8</v>
      </c>
      <c r="M184" s="1072">
        <v>2</v>
      </c>
    </row>
    <row r="185" spans="1:13" ht="14.25" customHeight="1" x14ac:dyDescent="0.25">
      <c r="A185" s="1431"/>
      <c r="B185" s="1434"/>
      <c r="C185" s="1069" t="s">
        <v>169</v>
      </c>
      <c r="D185" s="1069" t="s">
        <v>174</v>
      </c>
      <c r="E185" s="1070">
        <v>491495</v>
      </c>
      <c r="F185" s="1070">
        <v>1102221</v>
      </c>
      <c r="G185" s="1070" t="s">
        <v>35</v>
      </c>
      <c r="H185" s="1070" t="s">
        <v>175</v>
      </c>
      <c r="I185" s="1070" t="s">
        <v>68</v>
      </c>
      <c r="J185" s="1072"/>
      <c r="K185" s="1072"/>
      <c r="L185" s="1072">
        <v>5.6</v>
      </c>
      <c r="M185" s="1072">
        <v>64</v>
      </c>
    </row>
    <row r="186" spans="1:13" ht="14.25" customHeight="1" x14ac:dyDescent="0.25">
      <c r="A186" s="1431"/>
      <c r="B186" s="1434"/>
      <c r="C186" s="1069" t="s">
        <v>169</v>
      </c>
      <c r="D186" s="1069" t="s">
        <v>176</v>
      </c>
      <c r="E186" s="1070">
        <v>480338</v>
      </c>
      <c r="F186" s="1070">
        <v>1102283</v>
      </c>
      <c r="G186" s="1070" t="s">
        <v>37</v>
      </c>
      <c r="H186" s="1070" t="s">
        <v>177</v>
      </c>
      <c r="I186" s="1070" t="s">
        <v>178</v>
      </c>
      <c r="J186" s="1072"/>
      <c r="K186" s="1072"/>
      <c r="L186" s="1072">
        <v>6.5</v>
      </c>
      <c r="M186" s="1072">
        <v>20</v>
      </c>
    </row>
    <row r="187" spans="1:13" ht="14.25" customHeight="1" x14ac:dyDescent="0.25">
      <c r="A187" s="1431"/>
      <c r="B187" s="1434"/>
      <c r="C187" s="1069" t="s">
        <v>169</v>
      </c>
      <c r="D187" s="1069" t="s">
        <v>179</v>
      </c>
      <c r="E187" s="1070">
        <v>470780</v>
      </c>
      <c r="F187" s="1070">
        <v>1098167</v>
      </c>
      <c r="G187" s="1070" t="s">
        <v>37</v>
      </c>
      <c r="H187" s="1070" t="s">
        <v>180</v>
      </c>
      <c r="I187" s="1070" t="s">
        <v>181</v>
      </c>
      <c r="J187" s="1072"/>
      <c r="K187" s="1072"/>
      <c r="L187" s="1072">
        <v>3.1</v>
      </c>
      <c r="M187" s="1072">
        <v>11.84</v>
      </c>
    </row>
    <row r="188" spans="1:13" ht="14.25" customHeight="1" x14ac:dyDescent="0.25">
      <c r="A188" s="1431"/>
      <c r="B188" s="1434"/>
      <c r="C188" s="1069" t="s">
        <v>182</v>
      </c>
      <c r="D188" s="1069" t="s">
        <v>183</v>
      </c>
      <c r="E188" s="1070">
        <v>450165</v>
      </c>
      <c r="F188" s="1070">
        <v>1097109</v>
      </c>
      <c r="G188" s="1070" t="s">
        <v>36</v>
      </c>
      <c r="H188" s="1070" t="s">
        <v>36</v>
      </c>
      <c r="I188" s="1070" t="s">
        <v>184</v>
      </c>
      <c r="J188" s="1072"/>
      <c r="K188" s="1072"/>
      <c r="L188" s="1072">
        <v>2.9</v>
      </c>
      <c r="M188" s="1072">
        <v>1.98</v>
      </c>
    </row>
    <row r="189" spans="1:13" ht="14.25" customHeight="1" x14ac:dyDescent="0.25">
      <c r="A189" s="1431"/>
      <c r="B189" s="1434"/>
      <c r="C189" s="1069" t="s">
        <v>185</v>
      </c>
      <c r="D189" s="1069" t="s">
        <v>186</v>
      </c>
      <c r="E189" s="1070">
        <v>461417</v>
      </c>
      <c r="F189" s="1070">
        <v>1102524</v>
      </c>
      <c r="G189" s="1070" t="s">
        <v>36</v>
      </c>
      <c r="H189" s="1070" t="s">
        <v>69</v>
      </c>
      <c r="I189" s="1070" t="s">
        <v>187</v>
      </c>
      <c r="J189" s="1072"/>
      <c r="K189" s="1072"/>
      <c r="L189" s="1072">
        <v>4</v>
      </c>
      <c r="M189" s="1072">
        <v>12.78</v>
      </c>
    </row>
    <row r="190" spans="1:13" ht="14.25" customHeight="1" x14ac:dyDescent="0.25">
      <c r="A190" s="1431"/>
      <c r="B190" s="1434"/>
      <c r="C190" s="1069" t="s">
        <v>182</v>
      </c>
      <c r="D190" s="1069" t="s">
        <v>188</v>
      </c>
      <c r="E190" s="1070">
        <v>442305</v>
      </c>
      <c r="F190" s="1070">
        <v>1092780</v>
      </c>
      <c r="G190" s="1070" t="s">
        <v>36</v>
      </c>
      <c r="H190" s="1070" t="s">
        <v>189</v>
      </c>
      <c r="I190" s="1070" t="s">
        <v>189</v>
      </c>
      <c r="J190" s="1072"/>
      <c r="K190" s="1072"/>
      <c r="L190" s="1072">
        <v>13.8</v>
      </c>
      <c r="M190" s="1072">
        <v>14.24</v>
      </c>
    </row>
    <row r="191" spans="1:13" ht="14.25" customHeight="1" x14ac:dyDescent="0.25">
      <c r="A191" s="1431"/>
      <c r="B191" s="1433" t="s">
        <v>190</v>
      </c>
      <c r="C191" s="1064" t="s">
        <v>85</v>
      </c>
      <c r="D191" s="1064" t="s">
        <v>191</v>
      </c>
      <c r="E191" s="1065">
        <v>494958</v>
      </c>
      <c r="F191" s="1065">
        <v>1049620</v>
      </c>
      <c r="G191" s="1065" t="s">
        <v>38</v>
      </c>
      <c r="H191" s="1065" t="s">
        <v>74</v>
      </c>
      <c r="I191" s="1065" t="s">
        <v>75</v>
      </c>
      <c r="J191" s="1067"/>
      <c r="K191" s="1067"/>
      <c r="L191" s="1067">
        <v>2.5</v>
      </c>
      <c r="M191" s="1067">
        <v>22.84</v>
      </c>
    </row>
    <row r="192" spans="1:13" ht="14.25" customHeight="1" x14ac:dyDescent="0.25">
      <c r="A192" s="1431"/>
      <c r="B192" s="1433"/>
      <c r="C192" s="1064" t="s">
        <v>85</v>
      </c>
      <c r="D192" s="1064" t="s">
        <v>192</v>
      </c>
      <c r="E192" s="1065">
        <v>492323</v>
      </c>
      <c r="F192" s="1065">
        <v>1046307</v>
      </c>
      <c r="G192" s="1065" t="s">
        <v>38</v>
      </c>
      <c r="H192" s="1065" t="s">
        <v>74</v>
      </c>
      <c r="I192" s="1065" t="s">
        <v>75</v>
      </c>
      <c r="J192" s="1067"/>
      <c r="K192" s="1067"/>
      <c r="L192" s="1067">
        <v>8.3000000000000007</v>
      </c>
      <c r="M192" s="1067">
        <v>8</v>
      </c>
    </row>
    <row r="193" spans="1:13" ht="14.25" customHeight="1" x14ac:dyDescent="0.25">
      <c r="A193" s="1431"/>
      <c r="B193" s="1433"/>
      <c r="C193" s="1064" t="s">
        <v>85</v>
      </c>
      <c r="D193" s="1064" t="s">
        <v>193</v>
      </c>
      <c r="E193" s="1065">
        <v>487152</v>
      </c>
      <c r="F193" s="1065">
        <v>1042701</v>
      </c>
      <c r="G193" s="1065" t="s">
        <v>38</v>
      </c>
      <c r="H193" s="1065" t="s">
        <v>74</v>
      </c>
      <c r="I193" s="1065" t="s">
        <v>75</v>
      </c>
      <c r="J193" s="1067"/>
      <c r="K193" s="1067"/>
      <c r="L193" s="1067">
        <v>15.7</v>
      </c>
      <c r="M193" s="1067">
        <v>34</v>
      </c>
    </row>
    <row r="194" spans="1:13" ht="14.25" customHeight="1" x14ac:dyDescent="0.25">
      <c r="A194" s="1431"/>
      <c r="B194" s="1433"/>
      <c r="C194" s="1064" t="s">
        <v>194</v>
      </c>
      <c r="D194" s="1064" t="s">
        <v>195</v>
      </c>
      <c r="E194" s="1065">
        <v>493052</v>
      </c>
      <c r="F194" s="1065">
        <v>1038399</v>
      </c>
      <c r="G194" s="1065" t="s">
        <v>38</v>
      </c>
      <c r="H194" s="1065" t="s">
        <v>74</v>
      </c>
      <c r="I194" s="1065" t="s">
        <v>75</v>
      </c>
      <c r="J194" s="1067"/>
      <c r="K194" s="1067"/>
      <c r="L194" s="1067">
        <v>18.5</v>
      </c>
      <c r="M194" s="1067">
        <v>20</v>
      </c>
    </row>
    <row r="195" spans="1:13" ht="14.25" customHeight="1" x14ac:dyDescent="0.25">
      <c r="A195" s="1431"/>
      <c r="B195" s="1435" t="s">
        <v>196</v>
      </c>
      <c r="C195" s="1074" t="s">
        <v>197</v>
      </c>
      <c r="D195" s="1074" t="s">
        <v>198</v>
      </c>
      <c r="E195" s="1075">
        <v>438645</v>
      </c>
      <c r="F195" s="1075">
        <v>1103798</v>
      </c>
      <c r="G195" s="1075" t="s">
        <v>36</v>
      </c>
      <c r="H195" s="1075" t="s">
        <v>72</v>
      </c>
      <c r="I195" s="1075" t="s">
        <v>72</v>
      </c>
      <c r="J195" s="1077"/>
      <c r="K195" s="1077"/>
      <c r="L195" s="1077">
        <v>5.5</v>
      </c>
      <c r="M195" s="1077">
        <v>171</v>
      </c>
    </row>
    <row r="196" spans="1:13" ht="14.25" customHeight="1" x14ac:dyDescent="0.25">
      <c r="A196" s="1431"/>
      <c r="B196" s="1435"/>
      <c r="C196" s="1074" t="s">
        <v>197</v>
      </c>
      <c r="D196" s="1074" t="s">
        <v>199</v>
      </c>
      <c r="E196" s="1075">
        <v>433449</v>
      </c>
      <c r="F196" s="1075">
        <v>1101403</v>
      </c>
      <c r="G196" s="1075" t="s">
        <v>36</v>
      </c>
      <c r="H196" s="1075" t="s">
        <v>72</v>
      </c>
      <c r="I196" s="1075" t="s">
        <v>72</v>
      </c>
      <c r="J196" s="1077"/>
      <c r="K196" s="1077"/>
      <c r="L196" s="1077">
        <v>5.5</v>
      </c>
      <c r="M196" s="1077">
        <v>7.4</v>
      </c>
    </row>
    <row r="197" spans="1:13" ht="14.25" customHeight="1" x14ac:dyDescent="0.25">
      <c r="A197" s="1431"/>
      <c r="B197" s="1435"/>
      <c r="C197" s="1074" t="s">
        <v>197</v>
      </c>
      <c r="D197" s="1074" t="s">
        <v>200</v>
      </c>
      <c r="E197" s="1075">
        <v>427002</v>
      </c>
      <c r="F197" s="1075">
        <v>1096916</v>
      </c>
      <c r="G197" s="1075" t="s">
        <v>36</v>
      </c>
      <c r="H197" s="1075" t="s">
        <v>72</v>
      </c>
      <c r="I197" s="1075" t="s">
        <v>72</v>
      </c>
      <c r="J197" s="1077"/>
      <c r="K197" s="1077"/>
      <c r="L197" s="1077">
        <v>10.5</v>
      </c>
      <c r="M197" s="1077">
        <v>5.5</v>
      </c>
    </row>
    <row r="198" spans="1:13" ht="14.25" customHeight="1" x14ac:dyDescent="0.25">
      <c r="A198" s="1431"/>
      <c r="B198" s="1435"/>
      <c r="C198" s="1074" t="s">
        <v>197</v>
      </c>
      <c r="D198" s="1074" t="s">
        <v>201</v>
      </c>
      <c r="E198" s="1075">
        <v>426346</v>
      </c>
      <c r="F198" s="1075">
        <v>1096040</v>
      </c>
      <c r="G198" s="1075" t="s">
        <v>38</v>
      </c>
      <c r="H198" s="1075" t="s">
        <v>73</v>
      </c>
      <c r="I198" s="1075" t="s">
        <v>202</v>
      </c>
      <c r="J198" s="1077"/>
      <c r="K198" s="1077"/>
      <c r="L198" s="1077">
        <v>7.9</v>
      </c>
      <c r="M198" s="1077">
        <v>28.9</v>
      </c>
    </row>
    <row r="199" spans="1:13" ht="14.25" customHeight="1" x14ac:dyDescent="0.25">
      <c r="A199" s="1431"/>
      <c r="B199" s="1435"/>
      <c r="C199" s="1074" t="s">
        <v>203</v>
      </c>
      <c r="D199" s="1074" t="s">
        <v>204</v>
      </c>
      <c r="E199" s="1075">
        <v>442899</v>
      </c>
      <c r="F199" s="1075">
        <v>1097938</v>
      </c>
      <c r="G199" s="1075" t="s">
        <v>36</v>
      </c>
      <c r="H199" s="1075" t="s">
        <v>72</v>
      </c>
      <c r="I199" s="1075" t="s">
        <v>196</v>
      </c>
      <c r="J199" s="1077"/>
      <c r="K199" s="1077"/>
      <c r="L199" s="1077">
        <v>5.5</v>
      </c>
      <c r="M199" s="1077">
        <v>5.5</v>
      </c>
    </row>
    <row r="200" spans="1:13" ht="14.25" customHeight="1" x14ac:dyDescent="0.25">
      <c r="A200" s="1431"/>
      <c r="B200" s="1435"/>
      <c r="C200" s="1074" t="s">
        <v>197</v>
      </c>
      <c r="D200" s="1074" t="s">
        <v>205</v>
      </c>
      <c r="E200" s="1075">
        <v>424452</v>
      </c>
      <c r="F200" s="1075">
        <v>1095218</v>
      </c>
      <c r="G200" s="1075" t="s">
        <v>36</v>
      </c>
      <c r="H200" s="1075" t="s">
        <v>189</v>
      </c>
      <c r="I200" s="1075" t="s">
        <v>206</v>
      </c>
      <c r="J200" s="1077"/>
      <c r="K200" s="1077"/>
      <c r="L200" s="1077">
        <v>5.5</v>
      </c>
      <c r="M200" s="1077">
        <v>31.2</v>
      </c>
    </row>
    <row r="201" spans="1:13" ht="14.25" customHeight="1" x14ac:dyDescent="0.25">
      <c r="A201" s="1431"/>
      <c r="B201" s="1435"/>
      <c r="C201" s="1074" t="s">
        <v>197</v>
      </c>
      <c r="D201" s="1074" t="s">
        <v>207</v>
      </c>
      <c r="E201" s="1075">
        <v>424914</v>
      </c>
      <c r="F201" s="1075">
        <v>1093895</v>
      </c>
      <c r="G201" s="1075" t="s">
        <v>36</v>
      </c>
      <c r="H201" s="1075" t="s">
        <v>189</v>
      </c>
      <c r="I201" s="1075" t="s">
        <v>206</v>
      </c>
      <c r="J201" s="1077"/>
      <c r="K201" s="1077"/>
      <c r="L201" s="1077">
        <v>5.5</v>
      </c>
      <c r="M201" s="1077">
        <v>7.5</v>
      </c>
    </row>
    <row r="202" spans="1:13" ht="14.25" customHeight="1" x14ac:dyDescent="0.25">
      <c r="A202" s="1431"/>
      <c r="B202" s="1433" t="s">
        <v>208</v>
      </c>
      <c r="C202" s="1064" t="s">
        <v>209</v>
      </c>
      <c r="D202" s="1064" t="s">
        <v>210</v>
      </c>
      <c r="E202" s="1065">
        <v>523586</v>
      </c>
      <c r="F202" s="1065">
        <v>1024342</v>
      </c>
      <c r="G202" s="1065" t="s">
        <v>35</v>
      </c>
      <c r="H202" s="1065" t="s">
        <v>211</v>
      </c>
      <c r="I202" s="1065" t="s">
        <v>208</v>
      </c>
      <c r="J202" s="1067"/>
      <c r="K202" s="1067"/>
      <c r="L202" s="1067">
        <v>5.8</v>
      </c>
      <c r="M202" s="1067">
        <v>5.5</v>
      </c>
    </row>
    <row r="203" spans="1:13" ht="14.25" customHeight="1" x14ac:dyDescent="0.25">
      <c r="A203" s="1431"/>
      <c r="B203" s="1433"/>
      <c r="C203" s="1064" t="s">
        <v>212</v>
      </c>
      <c r="D203" s="1064" t="s">
        <v>213</v>
      </c>
      <c r="E203" s="1065">
        <v>519598</v>
      </c>
      <c r="F203" s="1065">
        <v>1024524</v>
      </c>
      <c r="G203" s="1065" t="s">
        <v>35</v>
      </c>
      <c r="H203" s="1065" t="s">
        <v>211</v>
      </c>
      <c r="I203" s="1065" t="s">
        <v>208</v>
      </c>
      <c r="J203" s="1067"/>
      <c r="K203" s="1067"/>
      <c r="L203" s="1067">
        <v>5.5</v>
      </c>
      <c r="M203" s="1067">
        <v>5.5</v>
      </c>
    </row>
    <row r="204" spans="1:13" ht="14.25" customHeight="1" x14ac:dyDescent="0.25">
      <c r="A204" s="1431"/>
      <c r="B204" s="1433"/>
      <c r="C204" s="1064" t="s">
        <v>212</v>
      </c>
      <c r="D204" s="1064" t="s">
        <v>214</v>
      </c>
      <c r="E204" s="1065">
        <v>515570</v>
      </c>
      <c r="F204" s="1065">
        <v>1025242</v>
      </c>
      <c r="G204" s="1065" t="s">
        <v>38</v>
      </c>
      <c r="H204" s="1065" t="s">
        <v>67</v>
      </c>
      <c r="I204" s="1065" t="s">
        <v>215</v>
      </c>
      <c r="J204" s="1067"/>
      <c r="K204" s="1067"/>
      <c r="L204" s="1067">
        <v>5.5</v>
      </c>
      <c r="M204" s="1067">
        <v>5.5</v>
      </c>
    </row>
    <row r="205" spans="1:13" ht="14.25" customHeight="1" x14ac:dyDescent="0.25">
      <c r="A205" s="1431"/>
      <c r="B205" s="1432" t="s">
        <v>76</v>
      </c>
      <c r="C205" s="1057" t="s">
        <v>216</v>
      </c>
      <c r="D205" s="1057" t="s">
        <v>217</v>
      </c>
      <c r="E205" s="1058">
        <v>507465</v>
      </c>
      <c r="F205" s="1058">
        <v>1066603</v>
      </c>
      <c r="G205" s="1058" t="s">
        <v>35</v>
      </c>
      <c r="H205" s="1058" t="s">
        <v>218</v>
      </c>
      <c r="I205" s="1058" t="s">
        <v>219</v>
      </c>
      <c r="J205" s="1061"/>
      <c r="K205" s="1061"/>
      <c r="L205" s="1061">
        <v>23.6</v>
      </c>
      <c r="M205" s="1061">
        <v>7.4</v>
      </c>
    </row>
    <row r="206" spans="1:13" ht="14.25" customHeight="1" x14ac:dyDescent="0.25">
      <c r="A206" s="1431"/>
      <c r="B206" s="1432"/>
      <c r="C206" s="1057" t="s">
        <v>216</v>
      </c>
      <c r="D206" s="1057" t="s">
        <v>220</v>
      </c>
      <c r="E206" s="1058">
        <v>494664</v>
      </c>
      <c r="F206" s="1058">
        <v>1067818</v>
      </c>
      <c r="G206" s="1058" t="s">
        <v>35</v>
      </c>
      <c r="H206" s="1058" t="s">
        <v>221</v>
      </c>
      <c r="I206" s="1058" t="s">
        <v>222</v>
      </c>
      <c r="J206" s="1061"/>
      <c r="K206" s="1061"/>
      <c r="L206" s="1061">
        <v>5.5</v>
      </c>
      <c r="M206" s="1061">
        <v>10.9</v>
      </c>
    </row>
    <row r="207" spans="1:13" ht="14.25" customHeight="1" x14ac:dyDescent="0.25">
      <c r="A207" s="1431"/>
      <c r="B207" s="1432"/>
      <c r="C207" s="1057" t="s">
        <v>216</v>
      </c>
      <c r="D207" s="1057" t="s">
        <v>223</v>
      </c>
      <c r="E207" s="1058">
        <v>470906</v>
      </c>
      <c r="F207" s="1058">
        <v>1067483</v>
      </c>
      <c r="G207" s="1058" t="s">
        <v>35</v>
      </c>
      <c r="H207" s="1058" t="s">
        <v>71</v>
      </c>
      <c r="I207" s="1058" t="s">
        <v>224</v>
      </c>
      <c r="J207" s="1061">
        <v>52</v>
      </c>
      <c r="K207" s="1061">
        <v>98</v>
      </c>
      <c r="L207" s="1061">
        <v>4</v>
      </c>
      <c r="M207" s="1061">
        <v>15</v>
      </c>
    </row>
    <row r="208" spans="1:13" ht="14.25" customHeight="1" x14ac:dyDescent="0.25">
      <c r="A208" s="1431"/>
      <c r="B208" s="1432"/>
      <c r="C208" s="1057" t="s">
        <v>225</v>
      </c>
      <c r="D208" s="1057" t="s">
        <v>226</v>
      </c>
      <c r="E208" s="1058">
        <v>479275</v>
      </c>
      <c r="F208" s="1058">
        <v>1081225</v>
      </c>
      <c r="G208" s="1058" t="s">
        <v>35</v>
      </c>
      <c r="H208" s="1058" t="s">
        <v>71</v>
      </c>
      <c r="I208" s="1058" t="s">
        <v>227</v>
      </c>
      <c r="J208" s="1061">
        <v>42</v>
      </c>
      <c r="K208" s="1061">
        <v>187</v>
      </c>
      <c r="L208" s="1061">
        <v>9</v>
      </c>
      <c r="M208" s="1061">
        <v>60</v>
      </c>
    </row>
    <row r="209" spans="1:13" ht="14.25" customHeight="1" x14ac:dyDescent="0.25">
      <c r="A209" s="1431"/>
      <c r="B209" s="1432"/>
      <c r="C209" s="1057" t="s">
        <v>225</v>
      </c>
      <c r="D209" s="1057" t="s">
        <v>228</v>
      </c>
      <c r="E209" s="1058">
        <v>464126</v>
      </c>
      <c r="F209" s="1058">
        <v>1080033</v>
      </c>
      <c r="G209" s="1058" t="s">
        <v>35</v>
      </c>
      <c r="H209" s="1058" t="s">
        <v>71</v>
      </c>
      <c r="I209" s="1058" t="s">
        <v>224</v>
      </c>
      <c r="J209" s="1061">
        <v>37</v>
      </c>
      <c r="K209" s="1061">
        <v>132</v>
      </c>
      <c r="L209" s="1061">
        <v>4</v>
      </c>
      <c r="M209" s="1061">
        <v>178</v>
      </c>
    </row>
    <row r="210" spans="1:13" ht="14.25" customHeight="1" x14ac:dyDescent="0.25">
      <c r="A210" s="1431"/>
      <c r="B210" s="1436" t="s">
        <v>84</v>
      </c>
      <c r="C210" s="1079" t="s">
        <v>86</v>
      </c>
      <c r="D210" s="1079" t="s">
        <v>229</v>
      </c>
      <c r="E210" s="1080">
        <v>521484</v>
      </c>
      <c r="F210" s="1080">
        <v>1056755</v>
      </c>
      <c r="G210" s="1080" t="s">
        <v>35</v>
      </c>
      <c r="H210" s="1080" t="s">
        <v>218</v>
      </c>
      <c r="I210" s="1080" t="s">
        <v>230</v>
      </c>
      <c r="J210" s="1082"/>
      <c r="K210" s="1082"/>
      <c r="L210" s="1082">
        <v>5.5</v>
      </c>
      <c r="M210" s="1082">
        <v>5.5</v>
      </c>
    </row>
    <row r="211" spans="1:13" ht="14.25" customHeight="1" x14ac:dyDescent="0.25">
      <c r="A211" s="1431"/>
      <c r="B211" s="1436"/>
      <c r="C211" s="1079" t="s">
        <v>86</v>
      </c>
      <c r="D211" s="1079" t="s">
        <v>231</v>
      </c>
      <c r="E211" s="1080">
        <v>520293</v>
      </c>
      <c r="F211" s="1080">
        <v>1055374</v>
      </c>
      <c r="G211" s="1080" t="s">
        <v>35</v>
      </c>
      <c r="H211" s="1080" t="s">
        <v>218</v>
      </c>
      <c r="I211" s="1080" t="s">
        <v>230</v>
      </c>
      <c r="J211" s="1082"/>
      <c r="K211" s="1082"/>
      <c r="L211" s="1082">
        <v>13</v>
      </c>
      <c r="M211" s="1082">
        <v>20.6</v>
      </c>
    </row>
    <row r="212" spans="1:13" ht="14.25" customHeight="1" x14ac:dyDescent="0.25">
      <c r="A212" s="1431"/>
      <c r="B212" s="1436"/>
      <c r="C212" s="1079" t="s">
        <v>86</v>
      </c>
      <c r="D212" s="1079" t="s">
        <v>232</v>
      </c>
      <c r="E212" s="1080">
        <v>504072</v>
      </c>
      <c r="F212" s="1080">
        <v>1043116</v>
      </c>
      <c r="G212" s="1080" t="s">
        <v>38</v>
      </c>
      <c r="H212" s="1080" t="s">
        <v>74</v>
      </c>
      <c r="I212" s="1080" t="s">
        <v>84</v>
      </c>
      <c r="J212" s="1082"/>
      <c r="K212" s="1082"/>
      <c r="L212" s="1082">
        <v>15.8</v>
      </c>
      <c r="M212" s="1082">
        <v>12</v>
      </c>
    </row>
    <row r="213" spans="1:13" ht="14.25" customHeight="1" x14ac:dyDescent="0.25">
      <c r="A213" s="1431"/>
      <c r="B213" s="1436"/>
      <c r="C213" s="1079" t="s">
        <v>86</v>
      </c>
      <c r="D213" s="1079" t="s">
        <v>233</v>
      </c>
      <c r="E213" s="1080">
        <v>495894</v>
      </c>
      <c r="F213" s="1080">
        <v>1037499</v>
      </c>
      <c r="G213" s="1080" t="s">
        <v>38</v>
      </c>
      <c r="H213" s="1080" t="s">
        <v>74</v>
      </c>
      <c r="I213" s="1080" t="s">
        <v>84</v>
      </c>
      <c r="J213" s="1082"/>
      <c r="K213" s="1082"/>
      <c r="L213" s="1082">
        <v>6</v>
      </c>
      <c r="M213" s="1082">
        <v>34</v>
      </c>
    </row>
    <row r="214" spans="1:13" ht="14.25" customHeight="1" x14ac:dyDescent="0.25">
      <c r="A214" s="1431"/>
      <c r="B214" s="1436"/>
      <c r="C214" s="1079" t="s">
        <v>234</v>
      </c>
      <c r="D214" s="1079" t="s">
        <v>235</v>
      </c>
      <c r="E214" s="1080">
        <v>526378</v>
      </c>
      <c r="F214" s="1080">
        <v>1049217</v>
      </c>
      <c r="G214" s="1080" t="s">
        <v>35</v>
      </c>
      <c r="H214" s="1080" t="s">
        <v>236</v>
      </c>
      <c r="I214" s="1080" t="s">
        <v>237</v>
      </c>
      <c r="J214" s="1082"/>
      <c r="K214" s="1082"/>
      <c r="L214" s="1082">
        <v>5.5</v>
      </c>
      <c r="M214" s="1082">
        <v>5.5</v>
      </c>
    </row>
    <row r="215" spans="1:13" ht="14.25" customHeight="1" x14ac:dyDescent="0.25">
      <c r="A215" s="1431"/>
      <c r="B215" s="1437"/>
      <c r="C215" s="1087" t="s">
        <v>86</v>
      </c>
      <c r="D215" s="1087" t="s">
        <v>238</v>
      </c>
      <c r="E215" s="1088">
        <v>495005</v>
      </c>
      <c r="F215" s="1088">
        <v>1041790</v>
      </c>
      <c r="G215" s="1088" t="s">
        <v>38</v>
      </c>
      <c r="H215" s="1088" t="s">
        <v>74</v>
      </c>
      <c r="I215" s="1088" t="s">
        <v>75</v>
      </c>
      <c r="J215" s="1092"/>
      <c r="K215" s="1092"/>
      <c r="L215" s="1092">
        <v>5.5</v>
      </c>
      <c r="M215" s="1092">
        <v>6.9</v>
      </c>
    </row>
    <row r="216" spans="1:13" ht="14.25" customHeight="1" x14ac:dyDescent="0.25">
      <c r="A216" s="13"/>
      <c r="B216" s="1423" t="s">
        <v>3689</v>
      </c>
      <c r="C216" s="1423"/>
      <c r="D216" s="1423"/>
      <c r="E216" s="1423"/>
      <c r="F216" s="1423"/>
      <c r="G216" s="1423"/>
      <c r="H216" s="1423"/>
      <c r="I216" s="1423"/>
      <c r="J216" s="1423"/>
      <c r="K216" s="1423"/>
      <c r="L216" s="1423"/>
      <c r="M216" s="1423"/>
    </row>
    <row r="217" spans="1:13" ht="14.25" customHeight="1" x14ac:dyDescent="0.25">
      <c r="A217" s="13"/>
      <c r="B217" s="1053"/>
      <c r="C217" s="1424" t="s">
        <v>106</v>
      </c>
      <c r="D217" s="1424" t="s">
        <v>107</v>
      </c>
      <c r="E217" s="1426" t="s">
        <v>108</v>
      </c>
      <c r="F217" s="1426"/>
      <c r="G217" s="1426"/>
      <c r="H217" s="1426"/>
      <c r="I217" s="1426"/>
      <c r="J217" s="1426" t="s">
        <v>114</v>
      </c>
      <c r="K217" s="1426"/>
      <c r="L217" s="1426"/>
      <c r="M217" s="1426"/>
    </row>
    <row r="218" spans="1:13" ht="14.25" customHeight="1" x14ac:dyDescent="0.25">
      <c r="A218" s="1033"/>
      <c r="B218" s="1427" t="s">
        <v>115</v>
      </c>
      <c r="C218" s="1424"/>
      <c r="D218" s="1424"/>
      <c r="E218" s="1021" t="s">
        <v>116</v>
      </c>
      <c r="F218" s="1021" t="s">
        <v>117</v>
      </c>
      <c r="G218" s="1429" t="s">
        <v>39</v>
      </c>
      <c r="H218" s="1429" t="s">
        <v>65</v>
      </c>
      <c r="I218" s="1429" t="s">
        <v>118</v>
      </c>
      <c r="J218" s="1021" t="s">
        <v>133</v>
      </c>
      <c r="K218" s="1021" t="s">
        <v>134</v>
      </c>
      <c r="L218" s="1021" t="s">
        <v>133</v>
      </c>
      <c r="M218" s="1021" t="s">
        <v>3690</v>
      </c>
    </row>
    <row r="219" spans="1:13" ht="14.25" customHeight="1" x14ac:dyDescent="0.25">
      <c r="A219" s="13"/>
      <c r="B219" s="1428"/>
      <c r="C219" s="1425"/>
      <c r="D219" s="1425"/>
      <c r="E219" s="669" t="s">
        <v>136</v>
      </c>
      <c r="F219" s="669" t="s">
        <v>136</v>
      </c>
      <c r="G219" s="1425"/>
      <c r="H219" s="1425"/>
      <c r="I219" s="1425"/>
      <c r="J219" s="1024" t="s">
        <v>3334</v>
      </c>
      <c r="K219" s="1024" t="s">
        <v>3335</v>
      </c>
      <c r="L219" s="1024" t="s">
        <v>140</v>
      </c>
      <c r="M219" s="1024"/>
    </row>
    <row r="220" spans="1:13" ht="14.25" customHeight="1" x14ac:dyDescent="0.25">
      <c r="A220" s="1438" t="s">
        <v>3338</v>
      </c>
      <c r="B220" s="1440" t="s">
        <v>1638</v>
      </c>
      <c r="C220" s="1096" t="s">
        <v>3339</v>
      </c>
      <c r="D220" s="1097" t="s">
        <v>3340</v>
      </c>
      <c r="E220" s="1098">
        <v>506671.89854899998</v>
      </c>
      <c r="F220" s="1098">
        <v>1092705.08678</v>
      </c>
      <c r="G220" s="1099" t="s">
        <v>1689</v>
      </c>
      <c r="H220" s="1100" t="s">
        <v>1689</v>
      </c>
      <c r="I220" s="1100" t="s">
        <v>3341</v>
      </c>
      <c r="J220" s="1102">
        <v>11</v>
      </c>
      <c r="K220" s="1102">
        <v>9</v>
      </c>
      <c r="L220" s="1102">
        <v>4</v>
      </c>
      <c r="M220" s="1102">
        <v>223</v>
      </c>
    </row>
    <row r="221" spans="1:13" ht="14.25" customHeight="1" x14ac:dyDescent="0.25">
      <c r="A221" s="1431"/>
      <c r="B221" s="1431"/>
      <c r="C221" s="1096" t="s">
        <v>3342</v>
      </c>
      <c r="D221" s="1097" t="s">
        <v>3343</v>
      </c>
      <c r="E221" s="1098">
        <v>499318.84782000002</v>
      </c>
      <c r="F221" s="1098">
        <v>1087030.56436</v>
      </c>
      <c r="G221" s="1099" t="s">
        <v>1689</v>
      </c>
      <c r="H221" s="1100" t="s">
        <v>1689</v>
      </c>
      <c r="I221" s="1100" t="s">
        <v>3344</v>
      </c>
      <c r="J221" s="1102">
        <v>21</v>
      </c>
      <c r="K221" s="1102">
        <v>2.99</v>
      </c>
      <c r="L221" s="1102">
        <v>3</v>
      </c>
      <c r="M221" s="1102">
        <v>5</v>
      </c>
    </row>
    <row r="222" spans="1:13" ht="14.25" customHeight="1" x14ac:dyDescent="0.25">
      <c r="A222" s="1431"/>
      <c r="B222" s="1431"/>
      <c r="C222" s="1096" t="s">
        <v>3342</v>
      </c>
      <c r="D222" s="1097" t="s">
        <v>3345</v>
      </c>
      <c r="E222" s="1098">
        <v>505246</v>
      </c>
      <c r="F222" s="1098">
        <v>1087450</v>
      </c>
      <c r="G222" s="1099" t="s">
        <v>1689</v>
      </c>
      <c r="H222" s="1100" t="s">
        <v>3346</v>
      </c>
      <c r="I222" s="1100" t="s">
        <v>66</v>
      </c>
      <c r="J222" s="1102">
        <v>9.5</v>
      </c>
      <c r="K222" s="1102">
        <v>17.2</v>
      </c>
      <c r="L222" s="1102">
        <v>4</v>
      </c>
      <c r="M222" s="1102">
        <v>30</v>
      </c>
    </row>
    <row r="223" spans="1:13" ht="14.25" customHeight="1" x14ac:dyDescent="0.25">
      <c r="A223" s="1431"/>
      <c r="B223" s="1431"/>
      <c r="C223" s="1096" t="s">
        <v>3347</v>
      </c>
      <c r="D223" s="1097" t="s">
        <v>3348</v>
      </c>
      <c r="E223" s="1098">
        <v>514164.19604399998</v>
      </c>
      <c r="F223" s="1098">
        <v>1084516.13619</v>
      </c>
      <c r="G223" s="1099" t="s">
        <v>1689</v>
      </c>
      <c r="H223" s="1100" t="s">
        <v>1689</v>
      </c>
      <c r="I223" s="1100" t="s">
        <v>3349</v>
      </c>
      <c r="J223" s="1102">
        <v>181</v>
      </c>
      <c r="K223" s="1102">
        <v>68</v>
      </c>
      <c r="L223" s="1102">
        <v>536</v>
      </c>
      <c r="M223" s="1102">
        <v>241</v>
      </c>
    </row>
    <row r="224" spans="1:13" ht="14.25" customHeight="1" x14ac:dyDescent="0.25">
      <c r="A224" s="1431"/>
      <c r="B224" s="1431"/>
      <c r="C224" s="1096" t="s">
        <v>3350</v>
      </c>
      <c r="D224" s="1097" t="s">
        <v>3351</v>
      </c>
      <c r="E224" s="1098">
        <v>516802.37727400003</v>
      </c>
      <c r="F224" s="1098">
        <v>1082233.6014099999</v>
      </c>
      <c r="G224" s="1099" t="s">
        <v>1689</v>
      </c>
      <c r="H224" s="1100" t="s">
        <v>3352</v>
      </c>
      <c r="I224" s="1100" t="s">
        <v>3353</v>
      </c>
      <c r="J224" s="1102">
        <v>5</v>
      </c>
      <c r="K224" s="1102">
        <v>104</v>
      </c>
      <c r="L224" s="1102">
        <v>3</v>
      </c>
      <c r="M224" s="1102">
        <v>4</v>
      </c>
    </row>
    <row r="225" spans="1:13" ht="14.25" customHeight="1" x14ac:dyDescent="0.25">
      <c r="A225" s="1431"/>
      <c r="B225" s="1431"/>
      <c r="C225" s="1096" t="s">
        <v>3354</v>
      </c>
      <c r="D225" s="1097" t="s">
        <v>3355</v>
      </c>
      <c r="E225" s="1098">
        <v>534974.92869600002</v>
      </c>
      <c r="F225" s="1098">
        <v>1087583.00351</v>
      </c>
      <c r="G225" s="1099" t="s">
        <v>1689</v>
      </c>
      <c r="H225" s="1100" t="s">
        <v>3356</v>
      </c>
      <c r="I225" s="1100" t="s">
        <v>3357</v>
      </c>
      <c r="J225" s="1102">
        <v>2.99</v>
      </c>
      <c r="K225" s="1102">
        <v>11.9</v>
      </c>
      <c r="L225" s="1102">
        <v>8</v>
      </c>
      <c r="M225" s="1102">
        <v>8</v>
      </c>
    </row>
    <row r="226" spans="1:13" ht="14.25" customHeight="1" x14ac:dyDescent="0.25">
      <c r="A226" s="1431"/>
      <c r="B226" s="1431"/>
      <c r="C226" s="1096" t="s">
        <v>3358</v>
      </c>
      <c r="D226" s="1097" t="s">
        <v>3359</v>
      </c>
      <c r="E226" s="1098">
        <v>538084.02751199994</v>
      </c>
      <c r="F226" s="1098">
        <v>1087094.59916</v>
      </c>
      <c r="G226" s="1099" t="s">
        <v>1689</v>
      </c>
      <c r="H226" s="1100" t="s">
        <v>1695</v>
      </c>
      <c r="I226" s="1100" t="s">
        <v>3360</v>
      </c>
      <c r="J226" s="1102">
        <v>2.99</v>
      </c>
      <c r="K226" s="1102">
        <v>5.9</v>
      </c>
      <c r="L226" s="1102">
        <v>6</v>
      </c>
      <c r="M226" s="1102">
        <v>3</v>
      </c>
    </row>
    <row r="227" spans="1:13" ht="14.25" customHeight="1" x14ac:dyDescent="0.25">
      <c r="A227" s="1431"/>
      <c r="B227" s="1431"/>
      <c r="C227" s="1096" t="s">
        <v>3361</v>
      </c>
      <c r="D227" s="1097" t="s">
        <v>3362</v>
      </c>
      <c r="E227" s="1098">
        <v>539801</v>
      </c>
      <c r="F227" s="1098">
        <v>1091071</v>
      </c>
      <c r="G227" s="1099" t="s">
        <v>1689</v>
      </c>
      <c r="H227" s="1100" t="s">
        <v>1695</v>
      </c>
      <c r="I227" s="1100" t="s">
        <v>3360</v>
      </c>
      <c r="J227" s="1102">
        <v>2.99</v>
      </c>
      <c r="K227" s="1102">
        <v>2.99</v>
      </c>
      <c r="L227" s="1102">
        <v>3</v>
      </c>
      <c r="M227" s="1102">
        <v>3</v>
      </c>
    </row>
    <row r="228" spans="1:13" ht="14.25" customHeight="1" x14ac:dyDescent="0.25">
      <c r="A228" s="1431"/>
      <c r="B228" s="1431"/>
      <c r="C228" s="1096" t="s">
        <v>3363</v>
      </c>
      <c r="D228" s="1097" t="s">
        <v>3364</v>
      </c>
      <c r="E228" s="1098">
        <v>533672.54728499998</v>
      </c>
      <c r="F228" s="1098">
        <v>1096155.5043899999</v>
      </c>
      <c r="G228" s="1099" t="s">
        <v>1689</v>
      </c>
      <c r="H228" s="1100" t="s">
        <v>1695</v>
      </c>
      <c r="I228" s="1100" t="s">
        <v>1695</v>
      </c>
      <c r="J228" s="1102">
        <v>9</v>
      </c>
      <c r="K228" s="1102">
        <v>11.1</v>
      </c>
      <c r="L228" s="1102">
        <v>4</v>
      </c>
      <c r="M228" s="1102">
        <v>4</v>
      </c>
    </row>
    <row r="229" spans="1:13" ht="14.25" customHeight="1" x14ac:dyDescent="0.25">
      <c r="A229" s="1431"/>
      <c r="B229" s="1431"/>
      <c r="C229" s="1096" t="s">
        <v>3365</v>
      </c>
      <c r="D229" s="1097" t="s">
        <v>3366</v>
      </c>
      <c r="E229" s="1098">
        <v>515725.17498800001</v>
      </c>
      <c r="F229" s="1098">
        <v>1088402.9497799999</v>
      </c>
      <c r="G229" s="1099" t="s">
        <v>1689</v>
      </c>
      <c r="H229" s="1100" t="s">
        <v>3352</v>
      </c>
      <c r="I229" s="1100" t="s">
        <v>3352</v>
      </c>
      <c r="J229" s="1102">
        <v>27</v>
      </c>
      <c r="K229" s="1102">
        <v>6.6</v>
      </c>
      <c r="L229" s="1102">
        <v>8</v>
      </c>
      <c r="M229" s="1102">
        <v>804</v>
      </c>
    </row>
    <row r="230" spans="1:13" ht="14.25" customHeight="1" x14ac:dyDescent="0.25">
      <c r="A230" s="1431"/>
      <c r="B230" s="1431"/>
      <c r="C230" s="1096" t="s">
        <v>1640</v>
      </c>
      <c r="D230" s="1097" t="s">
        <v>3367</v>
      </c>
      <c r="E230" s="1098">
        <v>538321</v>
      </c>
      <c r="F230" s="1098">
        <v>1094946</v>
      </c>
      <c r="G230" s="1099" t="s">
        <v>1689</v>
      </c>
      <c r="H230" s="1100" t="s">
        <v>1695</v>
      </c>
      <c r="I230" s="1100" t="s">
        <v>1695</v>
      </c>
      <c r="J230" s="1102">
        <v>0.02</v>
      </c>
      <c r="K230" s="1102">
        <v>5.8</v>
      </c>
      <c r="L230" s="1102">
        <v>0.73</v>
      </c>
      <c r="M230" s="1102">
        <v>45.7</v>
      </c>
    </row>
    <row r="231" spans="1:13" ht="14.25" customHeight="1" x14ac:dyDescent="0.25">
      <c r="A231" s="1431"/>
      <c r="B231" s="1431"/>
      <c r="C231" s="1096" t="s">
        <v>1640</v>
      </c>
      <c r="D231" s="1097" t="s">
        <v>3368</v>
      </c>
      <c r="E231" s="1098">
        <v>551179</v>
      </c>
      <c r="F231" s="1098">
        <v>1117583</v>
      </c>
      <c r="G231" s="1100" t="s">
        <v>3369</v>
      </c>
      <c r="H231" s="1100" t="s">
        <v>1697</v>
      </c>
      <c r="I231" s="1100" t="s">
        <v>3370</v>
      </c>
      <c r="J231" s="1102">
        <v>0.68</v>
      </c>
      <c r="K231" s="1102">
        <v>17.760000000000002</v>
      </c>
      <c r="L231" s="1102">
        <v>4.0199999999999996</v>
      </c>
      <c r="M231" s="1102">
        <v>13.24</v>
      </c>
    </row>
    <row r="232" spans="1:13" ht="14.25" customHeight="1" x14ac:dyDescent="0.25">
      <c r="A232" s="1431"/>
      <c r="B232" s="1431"/>
      <c r="C232" s="1096" t="s">
        <v>1640</v>
      </c>
      <c r="D232" s="1097" t="s">
        <v>3371</v>
      </c>
      <c r="E232" s="1100">
        <v>555993</v>
      </c>
      <c r="F232" s="1100">
        <v>1125844</v>
      </c>
      <c r="G232" s="1100" t="s">
        <v>3369</v>
      </c>
      <c r="H232" s="1099" t="s">
        <v>1697</v>
      </c>
      <c r="I232" s="1100" t="s">
        <v>3370</v>
      </c>
      <c r="J232" s="1102">
        <v>6.38</v>
      </c>
      <c r="K232" s="1102">
        <v>19.22</v>
      </c>
      <c r="L232" s="1102">
        <v>11.74</v>
      </c>
      <c r="M232" s="1102">
        <v>20.34</v>
      </c>
    </row>
    <row r="233" spans="1:13" ht="14.25" customHeight="1" x14ac:dyDescent="0.25">
      <c r="A233" s="1431"/>
      <c r="B233" s="1441" t="s">
        <v>3372</v>
      </c>
      <c r="C233" s="1104" t="s">
        <v>3281</v>
      </c>
      <c r="D233" s="1105" t="s">
        <v>3373</v>
      </c>
      <c r="E233" s="1106">
        <v>564448</v>
      </c>
      <c r="F233" s="1106">
        <v>1114320</v>
      </c>
      <c r="G233" s="1106" t="s">
        <v>3369</v>
      </c>
      <c r="H233" s="1106" t="s">
        <v>1696</v>
      </c>
      <c r="I233" s="1106" t="s">
        <v>3374</v>
      </c>
      <c r="J233" s="861">
        <v>22.24</v>
      </c>
      <c r="K233" s="861">
        <v>8.9</v>
      </c>
      <c r="L233" s="861">
        <v>1.9</v>
      </c>
      <c r="M233" s="861">
        <v>16.940000000000001</v>
      </c>
    </row>
    <row r="234" spans="1:13" ht="14.25" customHeight="1" x14ac:dyDescent="0.25">
      <c r="A234" s="1431"/>
      <c r="B234" s="1442"/>
      <c r="C234" s="1104" t="s">
        <v>3375</v>
      </c>
      <c r="D234" s="1105" t="s">
        <v>3376</v>
      </c>
      <c r="E234" s="1106">
        <v>569791</v>
      </c>
      <c r="F234" s="1106">
        <v>1121546</v>
      </c>
      <c r="G234" s="1106" t="s">
        <v>3369</v>
      </c>
      <c r="H234" s="1106" t="s">
        <v>1697</v>
      </c>
      <c r="I234" s="1106" t="s">
        <v>3377</v>
      </c>
      <c r="J234" s="861">
        <v>12.7</v>
      </c>
      <c r="K234" s="861">
        <v>9.5</v>
      </c>
      <c r="L234" s="861">
        <v>4.0999999999999996</v>
      </c>
      <c r="M234" s="861">
        <v>20.32</v>
      </c>
    </row>
    <row r="235" spans="1:13" ht="14.25" customHeight="1" x14ac:dyDescent="0.25">
      <c r="A235" s="1431"/>
      <c r="B235" s="1442"/>
      <c r="C235" s="1104" t="s">
        <v>3281</v>
      </c>
      <c r="D235" s="1105" t="s">
        <v>3378</v>
      </c>
      <c r="E235" s="1106">
        <v>569864</v>
      </c>
      <c r="F235" s="1106">
        <v>1121460</v>
      </c>
      <c r="G235" s="1106" t="s">
        <v>3369</v>
      </c>
      <c r="H235" s="1106" t="s">
        <v>1696</v>
      </c>
      <c r="I235" s="1106" t="s">
        <v>3374</v>
      </c>
      <c r="J235" s="861">
        <v>12.7</v>
      </c>
      <c r="K235" s="861">
        <v>6.3</v>
      </c>
      <c r="L235" s="861">
        <v>4.4000000000000004</v>
      </c>
      <c r="M235" s="861">
        <v>19.239999999999998</v>
      </c>
    </row>
    <row r="236" spans="1:13" ht="14.25" customHeight="1" x14ac:dyDescent="0.25">
      <c r="A236" s="1431"/>
      <c r="B236" s="1443" t="s">
        <v>3379</v>
      </c>
      <c r="C236" s="1109" t="s">
        <v>3380</v>
      </c>
      <c r="D236" s="1110" t="s">
        <v>3381</v>
      </c>
      <c r="E236" s="1111">
        <v>591520.71426963026</v>
      </c>
      <c r="F236" s="1111">
        <v>1099004.6167526627</v>
      </c>
      <c r="G236" s="1112" t="s">
        <v>3369</v>
      </c>
      <c r="H236" s="1112" t="s">
        <v>3369</v>
      </c>
      <c r="I236" s="1112" t="s">
        <v>3382</v>
      </c>
      <c r="J236" s="1113">
        <v>5.5</v>
      </c>
      <c r="K236" s="1113">
        <v>13.9</v>
      </c>
      <c r="L236" s="1113">
        <v>5.5</v>
      </c>
      <c r="M236" s="1113">
        <v>5.5</v>
      </c>
    </row>
    <row r="237" spans="1:13" ht="14.25" customHeight="1" x14ac:dyDescent="0.25">
      <c r="A237" s="1431"/>
      <c r="B237" s="1431"/>
      <c r="C237" s="1109" t="s">
        <v>3383</v>
      </c>
      <c r="D237" s="1110" t="s">
        <v>3384</v>
      </c>
      <c r="E237" s="1111">
        <v>595924.74767325248</v>
      </c>
      <c r="F237" s="1111">
        <v>1104968.4121655016</v>
      </c>
      <c r="G237" s="1112" t="s">
        <v>3369</v>
      </c>
      <c r="H237" s="1112" t="s">
        <v>3369</v>
      </c>
      <c r="I237" s="1112" t="s">
        <v>3382</v>
      </c>
      <c r="J237" s="1113">
        <v>43.7</v>
      </c>
      <c r="K237" s="1113">
        <v>5.5</v>
      </c>
      <c r="L237" s="1113">
        <v>6.6</v>
      </c>
      <c r="M237" s="1113">
        <v>72.5</v>
      </c>
    </row>
    <row r="238" spans="1:13" ht="14.25" customHeight="1" x14ac:dyDescent="0.25">
      <c r="A238" s="1431"/>
      <c r="B238" s="1431"/>
      <c r="C238" s="1109" t="s">
        <v>3385</v>
      </c>
      <c r="D238" s="1110" t="s">
        <v>3386</v>
      </c>
      <c r="E238" s="1111">
        <v>602652.52525066072</v>
      </c>
      <c r="F238" s="1111">
        <v>1100493.3765315467</v>
      </c>
      <c r="G238" s="1112" t="s">
        <v>3369</v>
      </c>
      <c r="H238" s="1112" t="s">
        <v>3369</v>
      </c>
      <c r="I238" s="1112" t="s">
        <v>3387</v>
      </c>
      <c r="J238" s="1113">
        <v>13.7</v>
      </c>
      <c r="K238" s="1113">
        <v>5.5</v>
      </c>
      <c r="L238" s="1113">
        <v>5.5</v>
      </c>
      <c r="M238" s="1113">
        <v>7.2</v>
      </c>
    </row>
    <row r="239" spans="1:13" ht="14.25" customHeight="1" x14ac:dyDescent="0.25">
      <c r="A239" s="1431"/>
      <c r="B239" s="1431"/>
      <c r="C239" s="1109" t="s">
        <v>3385</v>
      </c>
      <c r="D239" s="1110" t="s">
        <v>3388</v>
      </c>
      <c r="E239" s="1111">
        <v>604923.94574288733</v>
      </c>
      <c r="F239" s="1111">
        <v>1104152.7542006073</v>
      </c>
      <c r="G239" s="1112" t="s">
        <v>3369</v>
      </c>
      <c r="H239" s="1112" t="s">
        <v>3369</v>
      </c>
      <c r="I239" s="1112" t="s">
        <v>3369</v>
      </c>
      <c r="J239" s="1113">
        <v>14.5</v>
      </c>
      <c r="K239" s="1113">
        <v>5.5</v>
      </c>
      <c r="L239" s="1113">
        <v>11.8</v>
      </c>
      <c r="M239" s="1113">
        <v>9.6999999999999993</v>
      </c>
    </row>
    <row r="240" spans="1:13" ht="14.25" customHeight="1" x14ac:dyDescent="0.25">
      <c r="A240" s="1431"/>
      <c r="B240" s="1441" t="s">
        <v>3389</v>
      </c>
      <c r="C240" s="1104" t="s">
        <v>3390</v>
      </c>
      <c r="D240" s="1105" t="s">
        <v>3391</v>
      </c>
      <c r="E240" s="1115">
        <v>606552.14130791917</v>
      </c>
      <c r="F240" s="1115">
        <v>1095138.5711386923</v>
      </c>
      <c r="G240" s="1106" t="s">
        <v>3369</v>
      </c>
      <c r="H240" s="1106" t="s">
        <v>3369</v>
      </c>
      <c r="I240" s="1106" t="s">
        <v>3387</v>
      </c>
      <c r="J240" s="861">
        <v>199</v>
      </c>
      <c r="K240" s="861">
        <v>5.5</v>
      </c>
      <c r="L240" s="861">
        <v>5.5</v>
      </c>
      <c r="M240" s="861">
        <v>5.5</v>
      </c>
    </row>
    <row r="241" spans="1:13" ht="14.25" customHeight="1" x14ac:dyDescent="0.25">
      <c r="A241" s="1431"/>
      <c r="B241" s="1442"/>
      <c r="C241" s="1104" t="s">
        <v>3287</v>
      </c>
      <c r="D241" s="1105" t="s">
        <v>3392</v>
      </c>
      <c r="E241" s="1115">
        <v>608827.68570771674</v>
      </c>
      <c r="F241" s="1115">
        <v>1092270.7315434166</v>
      </c>
      <c r="G241" s="1106" t="s">
        <v>3369</v>
      </c>
      <c r="H241" s="1106" t="s">
        <v>3369</v>
      </c>
      <c r="I241" s="1106" t="s">
        <v>3387</v>
      </c>
      <c r="J241" s="861">
        <v>131.69999999999999</v>
      </c>
      <c r="K241" s="861">
        <v>82.6</v>
      </c>
      <c r="L241" s="861">
        <v>215</v>
      </c>
      <c r="M241" s="861">
        <v>8.4</v>
      </c>
    </row>
    <row r="242" spans="1:13" ht="14.25" customHeight="1" x14ac:dyDescent="0.25">
      <c r="A242" s="1431"/>
      <c r="B242" s="1442"/>
      <c r="C242" s="1104" t="s">
        <v>3287</v>
      </c>
      <c r="D242" s="1105" t="s">
        <v>3393</v>
      </c>
      <c r="E242" s="1115">
        <v>611005.1219393136</v>
      </c>
      <c r="F242" s="1115">
        <v>1094210.1141867936</v>
      </c>
      <c r="G242" s="1106" t="s">
        <v>3369</v>
      </c>
      <c r="H242" s="1106" t="s">
        <v>3369</v>
      </c>
      <c r="I242" s="1106" t="s">
        <v>3387</v>
      </c>
      <c r="J242" s="861">
        <v>177.3</v>
      </c>
      <c r="K242" s="861">
        <v>5.5</v>
      </c>
      <c r="L242" s="861">
        <v>6</v>
      </c>
      <c r="M242" s="861">
        <v>27</v>
      </c>
    </row>
    <row r="243" spans="1:13" ht="14.25" customHeight="1" x14ac:dyDescent="0.25">
      <c r="A243" s="1431"/>
      <c r="B243" s="1442"/>
      <c r="C243" s="1104" t="s">
        <v>3394</v>
      </c>
      <c r="D243" s="1105" t="s">
        <v>3395</v>
      </c>
      <c r="E243" s="1115">
        <v>615309.394813983</v>
      </c>
      <c r="F243" s="1115">
        <v>1089459.641124723</v>
      </c>
      <c r="G243" s="1106" t="s">
        <v>3369</v>
      </c>
      <c r="H243" s="1106" t="s">
        <v>3369</v>
      </c>
      <c r="I243" s="1106" t="s">
        <v>3387</v>
      </c>
      <c r="J243" s="861">
        <v>31.3</v>
      </c>
      <c r="K243" s="861">
        <v>5.5</v>
      </c>
      <c r="L243" s="861">
        <v>16.5</v>
      </c>
      <c r="M243" s="861">
        <v>83.5</v>
      </c>
    </row>
    <row r="244" spans="1:13" ht="14.25" customHeight="1" x14ac:dyDescent="0.25">
      <c r="A244" s="1431"/>
      <c r="B244" s="1444" t="s">
        <v>1696</v>
      </c>
      <c r="C244" s="1116" t="s">
        <v>3283</v>
      </c>
      <c r="D244" s="1117" t="s">
        <v>3396</v>
      </c>
      <c r="E244" s="1118">
        <v>584311</v>
      </c>
      <c r="F244" s="1118">
        <v>1119663</v>
      </c>
      <c r="G244" s="1119" t="s">
        <v>3369</v>
      </c>
      <c r="H244" s="1119" t="s">
        <v>1696</v>
      </c>
      <c r="I244" s="1119" t="s">
        <v>1696</v>
      </c>
      <c r="J244" s="1120">
        <v>96.3</v>
      </c>
      <c r="K244" s="1120">
        <v>63.96</v>
      </c>
      <c r="L244" s="1120">
        <v>15.4</v>
      </c>
      <c r="M244" s="1120">
        <v>410.08</v>
      </c>
    </row>
    <row r="245" spans="1:13" ht="14.25" customHeight="1" x14ac:dyDescent="0.25">
      <c r="A245" s="1431"/>
      <c r="B245" s="1431"/>
      <c r="C245" s="1116" t="s">
        <v>3283</v>
      </c>
      <c r="D245" s="1117" t="s">
        <v>3397</v>
      </c>
      <c r="E245" s="1118">
        <v>587660</v>
      </c>
      <c r="F245" s="1118">
        <v>1119040</v>
      </c>
      <c r="G245" s="1119" t="s">
        <v>3369</v>
      </c>
      <c r="H245" s="1119" t="s">
        <v>1696</v>
      </c>
      <c r="I245" s="1119" t="s">
        <v>1696</v>
      </c>
      <c r="J245" s="1120">
        <v>19.940000000000001</v>
      </c>
      <c r="K245" s="1120">
        <v>13.7</v>
      </c>
      <c r="L245" s="1120">
        <v>75.64</v>
      </c>
      <c r="M245" s="1120">
        <v>1000</v>
      </c>
    </row>
    <row r="246" spans="1:13" ht="14.25" customHeight="1" x14ac:dyDescent="0.25">
      <c r="A246" s="1431"/>
      <c r="B246" s="1431"/>
      <c r="C246" s="1116" t="s">
        <v>3283</v>
      </c>
      <c r="D246" s="1117" t="s">
        <v>3398</v>
      </c>
      <c r="E246" s="1118">
        <v>579394</v>
      </c>
      <c r="F246" s="1118">
        <v>1114132</v>
      </c>
      <c r="G246" s="1119" t="s">
        <v>3369</v>
      </c>
      <c r="H246" s="1119" t="s">
        <v>1696</v>
      </c>
      <c r="I246" s="1119" t="s">
        <v>1696</v>
      </c>
      <c r="J246" s="1120">
        <v>24.68</v>
      </c>
      <c r="K246" s="1120">
        <v>56.88</v>
      </c>
      <c r="L246" s="1120">
        <v>44.32</v>
      </c>
      <c r="M246" s="1120">
        <v>224.16</v>
      </c>
    </row>
    <row r="247" spans="1:13" ht="14.25" customHeight="1" x14ac:dyDescent="0.25">
      <c r="A247" s="1431"/>
      <c r="B247" s="1431"/>
      <c r="C247" s="1116" t="s">
        <v>3399</v>
      </c>
      <c r="D247" s="1117" t="s">
        <v>3400</v>
      </c>
      <c r="E247" s="1118">
        <v>568897</v>
      </c>
      <c r="F247" s="1118">
        <v>1112449</v>
      </c>
      <c r="G247" s="1119" t="s">
        <v>3369</v>
      </c>
      <c r="H247" s="1119" t="s">
        <v>1696</v>
      </c>
      <c r="I247" s="1119" t="s">
        <v>3374</v>
      </c>
      <c r="J247" s="1120">
        <v>15.4</v>
      </c>
      <c r="K247" s="1120">
        <v>17.600000000000001</v>
      </c>
      <c r="L247" s="1120">
        <v>0.02</v>
      </c>
      <c r="M247" s="1120">
        <v>16.440000000000001</v>
      </c>
    </row>
    <row r="248" spans="1:13" ht="14.25" customHeight="1" x14ac:dyDescent="0.25">
      <c r="A248" s="1431"/>
      <c r="B248" s="1431"/>
      <c r="C248" s="1116" t="s">
        <v>3274</v>
      </c>
      <c r="D248" s="1117" t="s">
        <v>3401</v>
      </c>
      <c r="E248" s="1118">
        <v>576526</v>
      </c>
      <c r="F248" s="1118">
        <v>1105216</v>
      </c>
      <c r="G248" s="1119" t="s">
        <v>3369</v>
      </c>
      <c r="H248" s="1119" t="s">
        <v>1696</v>
      </c>
      <c r="I248" s="1119" t="s">
        <v>1696</v>
      </c>
      <c r="J248" s="1120">
        <v>81.540000000000006</v>
      </c>
      <c r="K248" s="1120">
        <v>18.600000000000001</v>
      </c>
      <c r="L248" s="1120">
        <v>6.82</v>
      </c>
      <c r="M248" s="1120">
        <v>396.28</v>
      </c>
    </row>
    <row r="249" spans="1:13" ht="14.25" customHeight="1" x14ac:dyDescent="0.25">
      <c r="A249" s="1431"/>
      <c r="B249" s="1431"/>
      <c r="C249" s="1116" t="s">
        <v>3274</v>
      </c>
      <c r="D249" s="1117" t="s">
        <v>3402</v>
      </c>
      <c r="E249" s="1118">
        <v>572276</v>
      </c>
      <c r="F249" s="1118">
        <v>1101262</v>
      </c>
      <c r="G249" s="1119" t="s">
        <v>3369</v>
      </c>
      <c r="H249" s="1119" t="s">
        <v>1696</v>
      </c>
      <c r="I249" s="1119" t="s">
        <v>1696</v>
      </c>
      <c r="J249" s="1120">
        <v>35.619999999999997</v>
      </c>
      <c r="K249" s="1120">
        <v>23.34</v>
      </c>
      <c r="L249" s="1120">
        <v>1.06</v>
      </c>
      <c r="M249" s="1120"/>
    </row>
    <row r="250" spans="1:13" ht="14.25" customHeight="1" x14ac:dyDescent="0.25">
      <c r="A250" s="1431"/>
      <c r="B250" s="1431"/>
      <c r="C250" s="1116" t="s">
        <v>3274</v>
      </c>
      <c r="D250" s="1117" t="s">
        <v>3403</v>
      </c>
      <c r="E250" s="1118">
        <v>570379</v>
      </c>
      <c r="F250" s="1118">
        <v>1083192</v>
      </c>
      <c r="G250" s="1122" t="s">
        <v>1689</v>
      </c>
      <c r="H250" s="1119" t="s">
        <v>1695</v>
      </c>
      <c r="I250" s="1119" t="s">
        <v>3404</v>
      </c>
      <c r="J250" s="1120">
        <v>4</v>
      </c>
      <c r="K250" s="1120">
        <v>4.0999999999999996</v>
      </c>
      <c r="L250" s="1120">
        <v>3</v>
      </c>
      <c r="M250" s="1120"/>
    </row>
    <row r="251" spans="1:13" ht="14.25" customHeight="1" x14ac:dyDescent="0.25">
      <c r="A251" s="1431"/>
      <c r="B251" s="1431"/>
      <c r="C251" s="1116" t="s">
        <v>3274</v>
      </c>
      <c r="D251" s="1117" t="s">
        <v>3405</v>
      </c>
      <c r="E251" s="1118">
        <v>569987</v>
      </c>
      <c r="F251" s="1118">
        <v>1082807</v>
      </c>
      <c r="G251" s="1122" t="s">
        <v>1689</v>
      </c>
      <c r="H251" s="1119" t="s">
        <v>1695</v>
      </c>
      <c r="I251" s="1119" t="s">
        <v>3404</v>
      </c>
      <c r="J251" s="1120">
        <v>4.4000000000000004</v>
      </c>
      <c r="K251" s="1120">
        <v>5.2</v>
      </c>
      <c r="L251" s="1120">
        <v>3</v>
      </c>
      <c r="M251" s="1120"/>
    </row>
    <row r="252" spans="1:13" ht="14.25" customHeight="1" x14ac:dyDescent="0.25">
      <c r="A252" s="1431"/>
      <c r="B252" s="1441" t="s">
        <v>1632</v>
      </c>
      <c r="C252" s="1104" t="s">
        <v>3279</v>
      </c>
      <c r="D252" s="1105" t="s">
        <v>3406</v>
      </c>
      <c r="E252" s="1115">
        <v>553952.78625700006</v>
      </c>
      <c r="F252" s="1115">
        <v>1086598.7197799999</v>
      </c>
      <c r="G252" s="1123" t="s">
        <v>1689</v>
      </c>
      <c r="H252" s="1106" t="s">
        <v>1695</v>
      </c>
      <c r="I252" s="1106" t="s">
        <v>3407</v>
      </c>
      <c r="J252" s="861">
        <v>4</v>
      </c>
      <c r="K252" s="861">
        <v>27.9</v>
      </c>
      <c r="L252" s="861">
        <v>3</v>
      </c>
      <c r="M252" s="861">
        <v>13</v>
      </c>
    </row>
    <row r="253" spans="1:13" ht="14.25" customHeight="1" x14ac:dyDescent="0.25">
      <c r="A253" s="1431"/>
      <c r="B253" s="1442"/>
      <c r="C253" s="1104" t="s">
        <v>3279</v>
      </c>
      <c r="D253" s="1105" t="s">
        <v>3408</v>
      </c>
      <c r="E253" s="1115">
        <v>549561.67938325589</v>
      </c>
      <c r="F253" s="1115">
        <v>1104203.6085808857</v>
      </c>
      <c r="G253" s="1123" t="s">
        <v>1689</v>
      </c>
      <c r="H253" s="1106" t="s">
        <v>1695</v>
      </c>
      <c r="I253" s="1106" t="s">
        <v>3409</v>
      </c>
      <c r="J253" s="861">
        <v>39.799999999999997</v>
      </c>
      <c r="K253" s="861">
        <v>16.7</v>
      </c>
      <c r="L253" s="861">
        <v>5.5</v>
      </c>
      <c r="M253" s="861">
        <v>5.5</v>
      </c>
    </row>
    <row r="254" spans="1:13" ht="14.25" customHeight="1" x14ac:dyDescent="0.25">
      <c r="A254" s="1431"/>
      <c r="B254" s="1442"/>
      <c r="C254" s="1104" t="s">
        <v>3410</v>
      </c>
      <c r="D254" s="1105" t="s">
        <v>3411</v>
      </c>
      <c r="E254" s="1115">
        <v>561423.24358003505</v>
      </c>
      <c r="F254" s="1115">
        <v>1122417.3554679255</v>
      </c>
      <c r="G254" s="1106" t="s">
        <v>3369</v>
      </c>
      <c r="H254" s="1106" t="s">
        <v>1697</v>
      </c>
      <c r="I254" s="1106" t="s">
        <v>1697</v>
      </c>
      <c r="J254" s="861">
        <v>203</v>
      </c>
      <c r="K254" s="861">
        <v>5.5</v>
      </c>
      <c r="L254" s="861">
        <v>5.5</v>
      </c>
      <c r="M254" s="861">
        <v>5.5</v>
      </c>
    </row>
    <row r="255" spans="1:13" ht="14.25" customHeight="1" x14ac:dyDescent="0.25">
      <c r="A255" s="1431"/>
      <c r="B255" s="1442"/>
      <c r="C255" s="1104" t="s">
        <v>3279</v>
      </c>
      <c r="D255" s="1105" t="s">
        <v>3412</v>
      </c>
      <c r="E255" s="1115">
        <v>556395</v>
      </c>
      <c r="F255" s="1115">
        <v>1116515</v>
      </c>
      <c r="G255" s="1106" t="s">
        <v>3369</v>
      </c>
      <c r="H255" s="1106" t="s">
        <v>1697</v>
      </c>
      <c r="I255" s="1106" t="s">
        <v>3377</v>
      </c>
      <c r="J255" s="861">
        <v>35.700000000000003</v>
      </c>
      <c r="K255" s="861">
        <v>19.82</v>
      </c>
      <c r="L255" s="861">
        <v>0.73</v>
      </c>
      <c r="M255" s="861"/>
    </row>
    <row r="256" spans="1:13" ht="14.25" customHeight="1" x14ac:dyDescent="0.25">
      <c r="A256" s="1431"/>
      <c r="B256" s="1442"/>
      <c r="C256" s="1104" t="s">
        <v>3279</v>
      </c>
      <c r="D256" s="1105" t="s">
        <v>3413</v>
      </c>
      <c r="E256" s="1115">
        <v>559157</v>
      </c>
      <c r="F256" s="1115">
        <v>1118911</v>
      </c>
      <c r="G256" s="1106" t="s">
        <v>3369</v>
      </c>
      <c r="H256" s="1106" t="s">
        <v>1697</v>
      </c>
      <c r="I256" s="1106" t="s">
        <v>3377</v>
      </c>
      <c r="J256" s="861">
        <v>58</v>
      </c>
      <c r="K256" s="861">
        <v>42.12</v>
      </c>
      <c r="L256" s="861">
        <v>6.12</v>
      </c>
      <c r="M256" s="861">
        <v>257.8</v>
      </c>
    </row>
    <row r="257" spans="1:13" ht="14.25" customHeight="1" x14ac:dyDescent="0.25">
      <c r="A257" s="1431"/>
      <c r="B257" s="1442"/>
      <c r="C257" s="1104" t="s">
        <v>3279</v>
      </c>
      <c r="D257" s="1105" t="s">
        <v>3414</v>
      </c>
      <c r="E257" s="1115">
        <v>573103</v>
      </c>
      <c r="F257" s="1115">
        <v>1128204</v>
      </c>
      <c r="G257" s="1106" t="s">
        <v>3369</v>
      </c>
      <c r="H257" s="1106" t="s">
        <v>1697</v>
      </c>
      <c r="I257" s="1106" t="s">
        <v>3377</v>
      </c>
      <c r="J257" s="861">
        <v>54.12</v>
      </c>
      <c r="K257" s="861">
        <v>38.5</v>
      </c>
      <c r="L257" s="861">
        <v>7.4</v>
      </c>
      <c r="M257" s="861">
        <v>97.06</v>
      </c>
    </row>
    <row r="258" spans="1:13" ht="14.25" customHeight="1" x14ac:dyDescent="0.25">
      <c r="A258" s="1431"/>
      <c r="B258" s="1442"/>
      <c r="C258" s="1104" t="s">
        <v>3279</v>
      </c>
      <c r="D258" s="1105" t="s">
        <v>3415</v>
      </c>
      <c r="E258" s="1115">
        <v>573104</v>
      </c>
      <c r="F258" s="1115">
        <v>1128204</v>
      </c>
      <c r="G258" s="1106" t="s">
        <v>3369</v>
      </c>
      <c r="H258" s="1106" t="s">
        <v>1697</v>
      </c>
      <c r="I258" s="1106" t="s">
        <v>3377</v>
      </c>
      <c r="J258" s="861"/>
      <c r="K258" s="861"/>
      <c r="L258" s="861"/>
      <c r="M258" s="861">
        <v>512.79999999999995</v>
      </c>
    </row>
    <row r="259" spans="1:13" ht="14.25" customHeight="1" x14ac:dyDescent="0.25">
      <c r="A259" s="1431"/>
      <c r="B259" s="1445" t="s">
        <v>3416</v>
      </c>
      <c r="C259" s="1124" t="s">
        <v>3289</v>
      </c>
      <c r="D259" s="1125" t="s">
        <v>3417</v>
      </c>
      <c r="E259" s="1126">
        <v>600425.51656381693</v>
      </c>
      <c r="F259" s="1126">
        <v>1096342.995986542</v>
      </c>
      <c r="G259" s="1127" t="s">
        <v>3369</v>
      </c>
      <c r="H259" s="1127" t="s">
        <v>3369</v>
      </c>
      <c r="I259" s="1127" t="s">
        <v>3387</v>
      </c>
      <c r="J259" s="1128">
        <v>5.5</v>
      </c>
      <c r="K259" s="1128">
        <v>5.5</v>
      </c>
      <c r="L259" s="1128">
        <v>5.5</v>
      </c>
      <c r="M259" s="1128">
        <v>48.3</v>
      </c>
    </row>
    <row r="260" spans="1:13" ht="14.25" customHeight="1" x14ac:dyDescent="0.25">
      <c r="A260" s="1431"/>
      <c r="B260" s="1431"/>
      <c r="C260" s="1124" t="s">
        <v>3289</v>
      </c>
      <c r="D260" s="1125" t="s">
        <v>3418</v>
      </c>
      <c r="E260" s="1126">
        <v>607646.82591882814</v>
      </c>
      <c r="F260" s="1126">
        <v>1096504.2731407266</v>
      </c>
      <c r="G260" s="1127" t="s">
        <v>3369</v>
      </c>
      <c r="H260" s="1127" t="s">
        <v>3369</v>
      </c>
      <c r="I260" s="1127" t="s">
        <v>3387</v>
      </c>
      <c r="J260" s="1128">
        <v>11.7</v>
      </c>
      <c r="K260" s="1128">
        <v>5.5</v>
      </c>
      <c r="L260" s="1128">
        <v>5.5</v>
      </c>
      <c r="M260" s="1128">
        <v>132.1</v>
      </c>
    </row>
    <row r="261" spans="1:13" ht="14.25" customHeight="1" x14ac:dyDescent="0.25">
      <c r="A261" s="1431"/>
      <c r="B261" s="1441" t="s">
        <v>3419</v>
      </c>
      <c r="C261" s="1104" t="s">
        <v>3420</v>
      </c>
      <c r="D261" s="1105" t="s">
        <v>3421</v>
      </c>
      <c r="E261" s="1115">
        <v>592527.17399299995</v>
      </c>
      <c r="F261" s="1115">
        <v>1075888.68053</v>
      </c>
      <c r="G261" s="1123" t="s">
        <v>3369</v>
      </c>
      <c r="H261" s="1106" t="s">
        <v>3369</v>
      </c>
      <c r="I261" s="1106" t="s">
        <v>3422</v>
      </c>
      <c r="J261" s="861">
        <v>8</v>
      </c>
      <c r="K261" s="861">
        <v>5.0999999999999996</v>
      </c>
      <c r="L261" s="861">
        <v>3</v>
      </c>
      <c r="M261" s="861">
        <v>0.3</v>
      </c>
    </row>
    <row r="262" spans="1:13" ht="14.25" customHeight="1" x14ac:dyDescent="0.25">
      <c r="A262" s="1431"/>
      <c r="B262" s="1442"/>
      <c r="C262" s="1104" t="s">
        <v>3423</v>
      </c>
      <c r="D262" s="1105" t="s">
        <v>3424</v>
      </c>
      <c r="E262" s="1115">
        <v>597935.684289</v>
      </c>
      <c r="F262" s="1115">
        <v>1075672.9735900001</v>
      </c>
      <c r="G262" s="1123" t="s">
        <v>3369</v>
      </c>
      <c r="H262" s="1106" t="s">
        <v>3369</v>
      </c>
      <c r="I262" s="1106" t="s">
        <v>3422</v>
      </c>
      <c r="J262" s="861">
        <v>2.99</v>
      </c>
      <c r="K262" s="861">
        <v>21.1</v>
      </c>
      <c r="L262" s="861">
        <v>3</v>
      </c>
      <c r="M262" s="861">
        <v>3</v>
      </c>
    </row>
    <row r="263" spans="1:13" ht="14.25" customHeight="1" x14ac:dyDescent="0.25">
      <c r="A263" s="1431"/>
      <c r="B263" s="1442"/>
      <c r="C263" s="1104" t="s">
        <v>3423</v>
      </c>
      <c r="D263" s="1105" t="s">
        <v>3425</v>
      </c>
      <c r="E263" s="1115">
        <v>615149.50571000006</v>
      </c>
      <c r="F263" s="1115">
        <v>1078051.2324600001</v>
      </c>
      <c r="G263" s="1123" t="s">
        <v>3369</v>
      </c>
      <c r="H263" s="1106" t="s">
        <v>3369</v>
      </c>
      <c r="I263" s="1106" t="s">
        <v>3422</v>
      </c>
      <c r="J263" s="861">
        <v>17</v>
      </c>
      <c r="K263" s="861">
        <v>82.5</v>
      </c>
      <c r="L263" s="861">
        <v>14</v>
      </c>
      <c r="M263" s="861">
        <v>5</v>
      </c>
    </row>
    <row r="264" spans="1:13" ht="14.25" customHeight="1" x14ac:dyDescent="0.25">
      <c r="A264" s="1431"/>
      <c r="B264" s="1442"/>
      <c r="C264" s="1104" t="s">
        <v>3423</v>
      </c>
      <c r="D264" s="1105" t="s">
        <v>3426</v>
      </c>
      <c r="E264" s="1115">
        <v>619158.21645099996</v>
      </c>
      <c r="F264" s="1115">
        <v>1082458.2407500001</v>
      </c>
      <c r="G264" s="1123" t="s">
        <v>3369</v>
      </c>
      <c r="H264" s="1106" t="s">
        <v>3369</v>
      </c>
      <c r="I264" s="1106" t="s">
        <v>3422</v>
      </c>
      <c r="J264" s="861">
        <v>2.99</v>
      </c>
      <c r="K264" s="861">
        <v>48.4</v>
      </c>
      <c r="L264" s="861">
        <v>15</v>
      </c>
      <c r="M264" s="861">
        <v>3</v>
      </c>
    </row>
    <row r="265" spans="1:13" ht="14.25" customHeight="1" x14ac:dyDescent="0.25">
      <c r="A265" s="1431"/>
      <c r="B265" s="1440" t="s">
        <v>1678</v>
      </c>
      <c r="C265" s="1096" t="s">
        <v>3235</v>
      </c>
      <c r="D265" s="1097" t="s">
        <v>3427</v>
      </c>
      <c r="E265" s="1098">
        <v>624974.12809500005</v>
      </c>
      <c r="F265" s="1098">
        <v>1062379.17001</v>
      </c>
      <c r="G265" s="1100" t="s">
        <v>3369</v>
      </c>
      <c r="H265" s="1100" t="s">
        <v>3428</v>
      </c>
      <c r="I265" s="1100" t="s">
        <v>3429</v>
      </c>
      <c r="J265" s="1102">
        <v>7</v>
      </c>
      <c r="K265" s="1102">
        <v>2.99</v>
      </c>
      <c r="L265" s="1102">
        <v>18</v>
      </c>
      <c r="M265" s="1102">
        <v>18</v>
      </c>
    </row>
    <row r="266" spans="1:13" ht="14.25" customHeight="1" x14ac:dyDescent="0.25">
      <c r="A266" s="1431"/>
      <c r="B266" s="1431"/>
      <c r="C266" s="1096" t="s">
        <v>3235</v>
      </c>
      <c r="D266" s="1097" t="s">
        <v>3430</v>
      </c>
      <c r="E266" s="1098">
        <v>624971.39812400006</v>
      </c>
      <c r="F266" s="1098">
        <v>1060351.15711</v>
      </c>
      <c r="G266" s="1100" t="s">
        <v>3369</v>
      </c>
      <c r="H266" s="1100" t="s">
        <v>3428</v>
      </c>
      <c r="I266" s="1100" t="s">
        <v>3429</v>
      </c>
      <c r="J266" s="1102">
        <v>7</v>
      </c>
      <c r="K266" s="1102">
        <v>2.99</v>
      </c>
      <c r="L266" s="1102">
        <v>17</v>
      </c>
      <c r="M266" s="1102">
        <v>6</v>
      </c>
    </row>
    <row r="267" spans="1:13" ht="14.25" customHeight="1" x14ac:dyDescent="0.25">
      <c r="A267" s="1431"/>
      <c r="B267" s="1431"/>
      <c r="C267" s="1096" t="s">
        <v>3235</v>
      </c>
      <c r="D267" s="1097" t="s">
        <v>3431</v>
      </c>
      <c r="E267" s="1098">
        <v>652225.83105200005</v>
      </c>
      <c r="F267" s="1098">
        <v>1050611.6472499999</v>
      </c>
      <c r="G267" s="1100" t="s">
        <v>3369</v>
      </c>
      <c r="H267" s="1100" t="s">
        <v>3428</v>
      </c>
      <c r="I267" s="1100" t="s">
        <v>1678</v>
      </c>
      <c r="J267" s="1102">
        <v>25</v>
      </c>
      <c r="K267" s="1102">
        <v>2.99</v>
      </c>
      <c r="L267" s="1102">
        <v>81</v>
      </c>
      <c r="M267" s="1102">
        <v>18</v>
      </c>
    </row>
    <row r="268" spans="1:13" ht="14.25" customHeight="1" x14ac:dyDescent="0.25">
      <c r="A268" s="1431"/>
      <c r="B268" s="1441" t="s">
        <v>3432</v>
      </c>
      <c r="C268" s="1104" t="s">
        <v>3276</v>
      </c>
      <c r="D268" s="1105" t="s">
        <v>3433</v>
      </c>
      <c r="E268" s="1115">
        <v>520825.42225943832</v>
      </c>
      <c r="F268" s="1115">
        <v>1130420.8807922739</v>
      </c>
      <c r="G268" s="1106" t="s">
        <v>3369</v>
      </c>
      <c r="H268" s="1106" t="s">
        <v>3434</v>
      </c>
      <c r="I268" s="1106" t="s">
        <v>3435</v>
      </c>
      <c r="J268" s="861">
        <v>5.5</v>
      </c>
      <c r="K268" s="861">
        <v>5.5</v>
      </c>
      <c r="L268" s="861">
        <v>5.5</v>
      </c>
      <c r="M268" s="861">
        <v>5.5</v>
      </c>
    </row>
    <row r="269" spans="1:13" ht="14.25" customHeight="1" x14ac:dyDescent="0.25">
      <c r="A269" s="1431"/>
      <c r="B269" s="1442"/>
      <c r="C269" s="1104" t="s">
        <v>3276</v>
      </c>
      <c r="D269" s="1105" t="s">
        <v>3436</v>
      </c>
      <c r="E269" s="1115">
        <v>521255.62175536982</v>
      </c>
      <c r="F269" s="1115">
        <v>1128763.54850037</v>
      </c>
      <c r="G269" s="1106" t="s">
        <v>3369</v>
      </c>
      <c r="H269" s="1106" t="s">
        <v>3434</v>
      </c>
      <c r="I269" s="1106" t="s">
        <v>3435</v>
      </c>
      <c r="J269" s="861">
        <v>17.2</v>
      </c>
      <c r="K269" s="861">
        <v>5.6</v>
      </c>
      <c r="L269" s="861"/>
      <c r="M269" s="861">
        <v>5.5</v>
      </c>
    </row>
    <row r="270" spans="1:13" ht="14.25" customHeight="1" x14ac:dyDescent="0.25">
      <c r="A270" s="1431"/>
      <c r="B270" s="1442"/>
      <c r="C270" s="1104" t="s">
        <v>3276</v>
      </c>
      <c r="D270" s="1105" t="s">
        <v>3437</v>
      </c>
      <c r="E270" s="1115">
        <v>523998.05564395263</v>
      </c>
      <c r="F270" s="1115">
        <v>1137805.9637596633</v>
      </c>
      <c r="G270" s="1106" t="s">
        <v>3369</v>
      </c>
      <c r="H270" s="1106" t="s">
        <v>3434</v>
      </c>
      <c r="I270" s="1106" t="s">
        <v>3438</v>
      </c>
      <c r="J270" s="861">
        <v>5.5</v>
      </c>
      <c r="K270" s="861">
        <v>5.5</v>
      </c>
      <c r="L270" s="861">
        <v>32.4</v>
      </c>
      <c r="M270" s="861">
        <v>5.5</v>
      </c>
    </row>
    <row r="271" spans="1:13" ht="14.25" customHeight="1" x14ac:dyDescent="0.25">
      <c r="A271" s="1431"/>
      <c r="B271" s="1442"/>
      <c r="C271" s="1104" t="s">
        <v>3276</v>
      </c>
      <c r="D271" s="1105" t="s">
        <v>3439</v>
      </c>
      <c r="E271" s="1115">
        <v>534432.40908333356</v>
      </c>
      <c r="F271" s="1115">
        <v>1147242.2668981161</v>
      </c>
      <c r="G271" s="1106" t="s">
        <v>3369</v>
      </c>
      <c r="H271" s="1106" t="s">
        <v>3434</v>
      </c>
      <c r="I271" s="1106" t="s">
        <v>3440</v>
      </c>
      <c r="J271" s="861">
        <v>6.2</v>
      </c>
      <c r="K271" s="861">
        <v>5.5</v>
      </c>
      <c r="L271" s="861">
        <v>8.6999999999999993</v>
      </c>
      <c r="M271" s="861">
        <v>19.5</v>
      </c>
    </row>
    <row r="272" spans="1:13" ht="14.25" customHeight="1" x14ac:dyDescent="0.25">
      <c r="A272" s="1439"/>
      <c r="B272" s="1439"/>
      <c r="C272" s="1130" t="s">
        <v>3276</v>
      </c>
      <c r="D272" s="1131" t="s">
        <v>3441</v>
      </c>
      <c r="E272" s="1132">
        <v>536063.47043958877</v>
      </c>
      <c r="F272" s="1132">
        <v>1149276.4199238133</v>
      </c>
      <c r="G272" s="1133" t="s">
        <v>3369</v>
      </c>
      <c r="H272" s="1133" t="s">
        <v>3434</v>
      </c>
      <c r="I272" s="1133" t="s">
        <v>3440</v>
      </c>
      <c r="J272" s="870">
        <v>10.9</v>
      </c>
      <c r="K272" s="870">
        <v>5.5</v>
      </c>
      <c r="L272" s="870">
        <v>10.6</v>
      </c>
      <c r="M272" s="870">
        <v>22.2</v>
      </c>
    </row>
    <row r="273" spans="1:13" ht="14.25" customHeight="1" x14ac:dyDescent="0.25">
      <c r="A273" s="13"/>
      <c r="B273" s="1423" t="s">
        <v>3691</v>
      </c>
      <c r="C273" s="1423"/>
      <c r="D273" s="1423"/>
      <c r="E273" s="1423"/>
      <c r="F273" s="1423"/>
      <c r="G273" s="1423"/>
      <c r="H273" s="1423"/>
      <c r="I273" s="1423"/>
      <c r="J273" s="1423"/>
      <c r="K273" s="1423"/>
      <c r="L273" s="1423"/>
      <c r="M273" s="1423"/>
    </row>
    <row r="274" spans="1:13" ht="14.25" customHeight="1" x14ac:dyDescent="0.25">
      <c r="A274" s="13"/>
      <c r="B274" s="1053"/>
      <c r="C274" s="1424" t="s">
        <v>106</v>
      </c>
      <c r="D274" s="1424" t="s">
        <v>107</v>
      </c>
      <c r="E274" s="1426" t="s">
        <v>108</v>
      </c>
      <c r="F274" s="1426"/>
      <c r="G274" s="1426"/>
      <c r="H274" s="1426"/>
      <c r="I274" s="1426"/>
      <c r="J274" s="1426" t="s">
        <v>114</v>
      </c>
      <c r="K274" s="1426"/>
      <c r="L274" s="1426"/>
      <c r="M274" s="1426"/>
    </row>
    <row r="275" spans="1:13" ht="14.25" customHeight="1" x14ac:dyDescent="0.25">
      <c r="A275" s="1033"/>
      <c r="B275" s="1427" t="s">
        <v>115</v>
      </c>
      <c r="C275" s="1424"/>
      <c r="D275" s="1424"/>
      <c r="E275" s="1021" t="s">
        <v>116</v>
      </c>
      <c r="F275" s="1021" t="s">
        <v>117</v>
      </c>
      <c r="G275" s="1429" t="s">
        <v>39</v>
      </c>
      <c r="H275" s="1429" t="s">
        <v>65</v>
      </c>
      <c r="I275" s="1429" t="s">
        <v>118</v>
      </c>
      <c r="J275" s="1021" t="s">
        <v>133</v>
      </c>
      <c r="K275" s="1021" t="s">
        <v>134</v>
      </c>
      <c r="L275" s="1021" t="s">
        <v>133</v>
      </c>
      <c r="M275" s="1021" t="s">
        <v>3692</v>
      </c>
    </row>
    <row r="276" spans="1:13" ht="14.25" customHeight="1" x14ac:dyDescent="0.25">
      <c r="A276" s="13"/>
      <c r="B276" s="1428"/>
      <c r="C276" s="1425"/>
      <c r="D276" s="1425"/>
      <c r="E276" s="669" t="s">
        <v>136</v>
      </c>
      <c r="F276" s="669" t="s">
        <v>136</v>
      </c>
      <c r="G276" s="1425"/>
      <c r="H276" s="1425"/>
      <c r="I276" s="1425"/>
      <c r="J276" s="1024" t="s">
        <v>3442</v>
      </c>
      <c r="K276" s="1024" t="s">
        <v>3443</v>
      </c>
      <c r="L276" s="1024" t="s">
        <v>3444</v>
      </c>
      <c r="M276" s="1024"/>
    </row>
    <row r="277" spans="1:13" ht="14.25" customHeight="1" x14ac:dyDescent="0.25">
      <c r="A277" s="1430" t="s">
        <v>3446</v>
      </c>
      <c r="B277" s="1446" t="s">
        <v>3447</v>
      </c>
      <c r="C277" s="1135" t="s">
        <v>3448</v>
      </c>
      <c r="D277" s="1112" t="s">
        <v>3988</v>
      </c>
      <c r="E277" s="1111">
        <v>349842</v>
      </c>
      <c r="F277" s="1111">
        <v>1117119</v>
      </c>
      <c r="G277" s="1135" t="s">
        <v>3450</v>
      </c>
      <c r="H277" s="1112" t="s">
        <v>3451</v>
      </c>
      <c r="I277" s="1112" t="s">
        <v>3452</v>
      </c>
      <c r="J277" s="1113">
        <v>12.2</v>
      </c>
      <c r="K277" s="1113">
        <v>72.36</v>
      </c>
      <c r="L277" s="1113">
        <v>3.24</v>
      </c>
      <c r="M277" s="1113">
        <v>5.18</v>
      </c>
    </row>
    <row r="278" spans="1:13" ht="14.25" customHeight="1" x14ac:dyDescent="0.25">
      <c r="A278" s="1431"/>
      <c r="B278" s="1431"/>
      <c r="C278" s="1135" t="s">
        <v>3448</v>
      </c>
      <c r="D278" s="1112" t="s">
        <v>3989</v>
      </c>
      <c r="E278" s="1111">
        <v>355309</v>
      </c>
      <c r="F278" s="1111">
        <v>1113777</v>
      </c>
      <c r="G278" s="1135" t="s">
        <v>3450</v>
      </c>
      <c r="H278" s="1112" t="s">
        <v>3451</v>
      </c>
      <c r="I278" s="1112" t="s">
        <v>3452</v>
      </c>
      <c r="J278" s="1113">
        <v>22.34</v>
      </c>
      <c r="K278" s="1113">
        <v>7.82</v>
      </c>
      <c r="L278" s="1113">
        <v>7.92</v>
      </c>
      <c r="M278" s="1113">
        <v>3</v>
      </c>
    </row>
    <row r="279" spans="1:13" ht="14.25" customHeight="1" x14ac:dyDescent="0.25">
      <c r="A279" s="1431"/>
      <c r="B279" s="1431"/>
      <c r="C279" s="1135" t="s">
        <v>3448</v>
      </c>
      <c r="D279" s="1112" t="s">
        <v>3990</v>
      </c>
      <c r="E279" s="1111">
        <v>365172</v>
      </c>
      <c r="F279" s="1111">
        <v>1112633</v>
      </c>
      <c r="G279" s="1135" t="s">
        <v>3450</v>
      </c>
      <c r="H279" s="1112" t="s">
        <v>3451</v>
      </c>
      <c r="I279" s="1112" t="s">
        <v>3451</v>
      </c>
      <c r="J279" s="1113">
        <v>155.16</v>
      </c>
      <c r="K279" s="1113">
        <v>75.760000000000005</v>
      </c>
      <c r="L279" s="1113">
        <v>5.08</v>
      </c>
      <c r="M279" s="1113">
        <v>3.72</v>
      </c>
    </row>
    <row r="280" spans="1:13" ht="14.25" customHeight="1" x14ac:dyDescent="0.25">
      <c r="A280" s="1431"/>
      <c r="B280" s="1431"/>
      <c r="C280" s="1135" t="s">
        <v>3455</v>
      </c>
      <c r="D280" s="1112" t="s">
        <v>3991</v>
      </c>
      <c r="E280" s="1111">
        <v>317976</v>
      </c>
      <c r="F280" s="1111">
        <v>1102883</v>
      </c>
      <c r="G280" s="1135" t="s">
        <v>3450</v>
      </c>
      <c r="H280" s="1112" t="s">
        <v>3451</v>
      </c>
      <c r="I280" s="1112" t="s">
        <v>3455</v>
      </c>
      <c r="J280" s="1113">
        <v>84.34</v>
      </c>
      <c r="K280" s="1113">
        <v>17.14</v>
      </c>
      <c r="L280" s="1113">
        <v>5.32</v>
      </c>
      <c r="M280" s="1113">
        <v>2.12</v>
      </c>
    </row>
    <row r="281" spans="1:13" ht="14.25" customHeight="1" x14ac:dyDescent="0.25">
      <c r="A281" s="1431"/>
      <c r="B281" s="1431"/>
      <c r="C281" s="1135" t="s">
        <v>3457</v>
      </c>
      <c r="D281" s="1112" t="s">
        <v>3992</v>
      </c>
      <c r="E281" s="1111">
        <v>331169</v>
      </c>
      <c r="F281" s="1111">
        <v>1109457</v>
      </c>
      <c r="G281" s="1135" t="s">
        <v>3450</v>
      </c>
      <c r="H281" s="1112" t="s">
        <v>3451</v>
      </c>
      <c r="I281" s="1112" t="s">
        <v>3455</v>
      </c>
      <c r="J281" s="1113">
        <v>26.18</v>
      </c>
      <c r="K281" s="1113">
        <v>17.2</v>
      </c>
      <c r="L281" s="1113">
        <v>4.46</v>
      </c>
      <c r="M281" s="1113">
        <v>10.24</v>
      </c>
    </row>
    <row r="282" spans="1:13" ht="14.25" customHeight="1" x14ac:dyDescent="0.25">
      <c r="A282" s="1431"/>
      <c r="B282" s="1431"/>
      <c r="C282" s="1135" t="s">
        <v>3459</v>
      </c>
      <c r="D282" s="1112" t="s">
        <v>3993</v>
      </c>
      <c r="E282" s="1111">
        <v>367100</v>
      </c>
      <c r="F282" s="1111">
        <v>1077698</v>
      </c>
      <c r="G282" s="1135" t="s">
        <v>3450</v>
      </c>
      <c r="H282" s="1112" t="s">
        <v>3461</v>
      </c>
      <c r="I282" s="1112" t="s">
        <v>1666</v>
      </c>
      <c r="J282" s="1113">
        <v>34</v>
      </c>
      <c r="K282" s="1113">
        <v>87</v>
      </c>
      <c r="L282" s="1113">
        <v>3.5</v>
      </c>
      <c r="M282" s="1113">
        <v>3.2</v>
      </c>
    </row>
    <row r="283" spans="1:13" ht="14.25" customHeight="1" x14ac:dyDescent="0.25">
      <c r="A283" s="1431"/>
      <c r="B283" s="1431"/>
      <c r="C283" s="1135" t="s">
        <v>3462</v>
      </c>
      <c r="D283" s="1112" t="s">
        <v>3994</v>
      </c>
      <c r="E283" s="1111">
        <v>369901</v>
      </c>
      <c r="F283" s="1111">
        <v>1088599</v>
      </c>
      <c r="G283" s="1135" t="s">
        <v>38</v>
      </c>
      <c r="H283" s="1135" t="s">
        <v>38</v>
      </c>
      <c r="I283" s="1112" t="s">
        <v>1671</v>
      </c>
      <c r="J283" s="1113">
        <v>52</v>
      </c>
      <c r="K283" s="1113">
        <v>14</v>
      </c>
      <c r="L283" s="1113">
        <v>3</v>
      </c>
      <c r="M283" s="1113">
        <v>6.8</v>
      </c>
    </row>
    <row r="284" spans="1:13" ht="14.25" customHeight="1" x14ac:dyDescent="0.25">
      <c r="A284" s="1431"/>
      <c r="B284" s="1431"/>
      <c r="C284" s="1135" t="s">
        <v>3464</v>
      </c>
      <c r="D284" s="1112" t="s">
        <v>3995</v>
      </c>
      <c r="E284" s="1111">
        <v>369108</v>
      </c>
      <c r="F284" s="1111">
        <v>1075466</v>
      </c>
      <c r="G284" s="1135" t="s">
        <v>38</v>
      </c>
      <c r="H284" s="1135" t="s">
        <v>38</v>
      </c>
      <c r="I284" s="1112" t="s">
        <v>1670</v>
      </c>
      <c r="J284" s="1113">
        <v>34</v>
      </c>
      <c r="K284" s="1113">
        <v>5.4</v>
      </c>
      <c r="L284" s="1113">
        <v>3</v>
      </c>
      <c r="M284" s="1113">
        <v>3</v>
      </c>
    </row>
    <row r="285" spans="1:13" ht="14.25" customHeight="1" x14ac:dyDescent="0.25">
      <c r="A285" s="1431"/>
      <c r="B285" s="1431"/>
      <c r="C285" s="1135" t="s">
        <v>3464</v>
      </c>
      <c r="D285" s="1112" t="s">
        <v>3996</v>
      </c>
      <c r="E285" s="1111">
        <v>377981</v>
      </c>
      <c r="F285" s="1111">
        <v>1077549</v>
      </c>
      <c r="G285" s="1135" t="s">
        <v>38</v>
      </c>
      <c r="H285" s="1135" t="s">
        <v>38</v>
      </c>
      <c r="I285" s="1112" t="s">
        <v>1670</v>
      </c>
      <c r="J285" s="1113">
        <v>13.8</v>
      </c>
      <c r="K285" s="1113">
        <v>3.8</v>
      </c>
      <c r="L285" s="1113">
        <v>3</v>
      </c>
      <c r="M285" s="1113">
        <v>10.5</v>
      </c>
    </row>
    <row r="286" spans="1:13" ht="14.25" customHeight="1" x14ac:dyDescent="0.25">
      <c r="A286" s="1431"/>
      <c r="B286" s="1441" t="s">
        <v>1653</v>
      </c>
      <c r="C286" s="1123" t="s">
        <v>3467</v>
      </c>
      <c r="D286" s="1106" t="s">
        <v>3997</v>
      </c>
      <c r="E286" s="1115">
        <v>331594</v>
      </c>
      <c r="F286" s="1115">
        <v>1196861</v>
      </c>
      <c r="G286" s="1123" t="s">
        <v>3450</v>
      </c>
      <c r="H286" s="1123" t="s">
        <v>3469</v>
      </c>
      <c r="I286" s="1123" t="s">
        <v>3469</v>
      </c>
      <c r="J286" s="1137">
        <v>3.82</v>
      </c>
      <c r="K286" s="1137">
        <v>17.54</v>
      </c>
      <c r="L286" s="1137">
        <v>1.54</v>
      </c>
      <c r="M286" s="1137">
        <v>8</v>
      </c>
    </row>
    <row r="287" spans="1:13" ht="14.25" customHeight="1" x14ac:dyDescent="0.25">
      <c r="A287" s="1431"/>
      <c r="B287" s="1442"/>
      <c r="C287" s="1123" t="s">
        <v>3470</v>
      </c>
      <c r="D287" s="1106" t="s">
        <v>3998</v>
      </c>
      <c r="E287" s="1115">
        <v>341394</v>
      </c>
      <c r="F287" s="1115">
        <v>1198407</v>
      </c>
      <c r="G287" s="1123" t="s">
        <v>3450</v>
      </c>
      <c r="H287" s="1123" t="s">
        <v>3469</v>
      </c>
      <c r="I287" s="1123" t="s">
        <v>3469</v>
      </c>
      <c r="J287" s="1137">
        <v>24.04</v>
      </c>
      <c r="K287" s="1137">
        <v>21.1</v>
      </c>
      <c r="L287" s="1137">
        <v>3.28</v>
      </c>
      <c r="M287" s="1137">
        <v>0</v>
      </c>
    </row>
    <row r="288" spans="1:13" ht="14.25" customHeight="1" x14ac:dyDescent="0.25">
      <c r="A288" s="1431"/>
      <c r="B288" s="1442"/>
      <c r="C288" s="1123" t="s">
        <v>3472</v>
      </c>
      <c r="D288" s="1106" t="s">
        <v>3999</v>
      </c>
      <c r="E288" s="1115">
        <v>329305</v>
      </c>
      <c r="F288" s="1115">
        <v>1176957</v>
      </c>
      <c r="G288" s="1123" t="s">
        <v>3450</v>
      </c>
      <c r="H288" s="1123" t="s">
        <v>3469</v>
      </c>
      <c r="I288" s="1123" t="s">
        <v>3469</v>
      </c>
      <c r="J288" s="1137">
        <v>7</v>
      </c>
      <c r="K288" s="1137">
        <v>21.22</v>
      </c>
      <c r="L288" s="1137">
        <v>1.74</v>
      </c>
      <c r="M288" s="1137">
        <v>0</v>
      </c>
    </row>
    <row r="289" spans="1:13" ht="14.25" customHeight="1" x14ac:dyDescent="0.25">
      <c r="A289" s="1431"/>
      <c r="B289" s="1442"/>
      <c r="C289" s="1123" t="s">
        <v>3469</v>
      </c>
      <c r="D289" s="1106" t="s">
        <v>4000</v>
      </c>
      <c r="E289" s="1106">
        <v>344627</v>
      </c>
      <c r="F289" s="1106">
        <v>1176883</v>
      </c>
      <c r="G289" s="1123" t="s">
        <v>3450</v>
      </c>
      <c r="H289" s="1123" t="s">
        <v>3469</v>
      </c>
      <c r="I289" s="1123" t="s">
        <v>3469</v>
      </c>
      <c r="J289" s="1137">
        <v>13.64</v>
      </c>
      <c r="K289" s="1137">
        <v>4.66</v>
      </c>
      <c r="L289" s="1137">
        <v>5.82</v>
      </c>
      <c r="M289" s="1137">
        <v>6.42</v>
      </c>
    </row>
    <row r="290" spans="1:13" ht="14.25" customHeight="1" x14ac:dyDescent="0.25">
      <c r="A290" s="1431"/>
      <c r="B290" s="1442"/>
      <c r="C290" s="1123" t="s">
        <v>1653</v>
      </c>
      <c r="D290" s="1106" t="s">
        <v>4001</v>
      </c>
      <c r="E290" s="1106">
        <v>328127</v>
      </c>
      <c r="F290" s="1106">
        <v>1160366</v>
      </c>
      <c r="G290" s="1123" t="s">
        <v>3450</v>
      </c>
      <c r="H290" s="1123" t="s">
        <v>3476</v>
      </c>
      <c r="I290" s="1123" t="s">
        <v>3477</v>
      </c>
      <c r="J290" s="1137">
        <v>139.86000000000001</v>
      </c>
      <c r="K290" s="1137">
        <v>52.76</v>
      </c>
      <c r="L290" s="1137">
        <v>13.74</v>
      </c>
      <c r="M290" s="1137">
        <v>5.7</v>
      </c>
    </row>
    <row r="291" spans="1:13" ht="14.25" customHeight="1" x14ac:dyDescent="0.25">
      <c r="A291" s="1431"/>
      <c r="B291" s="1442"/>
      <c r="C291" s="1123" t="s">
        <v>1653</v>
      </c>
      <c r="D291" s="1106" t="s">
        <v>4002</v>
      </c>
      <c r="E291" s="1106">
        <v>331385</v>
      </c>
      <c r="F291" s="1106">
        <v>1154818</v>
      </c>
      <c r="G291" s="1123" t="s">
        <v>3450</v>
      </c>
      <c r="H291" s="1123" t="s">
        <v>3476</v>
      </c>
      <c r="I291" s="1123" t="s">
        <v>3477</v>
      </c>
      <c r="J291" s="1137">
        <v>12.88</v>
      </c>
      <c r="K291" s="1137">
        <v>15.24</v>
      </c>
      <c r="L291" s="1137">
        <v>26.74</v>
      </c>
      <c r="M291" s="1137">
        <v>2.1800000000000002</v>
      </c>
    </row>
    <row r="292" spans="1:13" ht="14.25" customHeight="1" x14ac:dyDescent="0.25">
      <c r="A292" s="1431"/>
      <c r="B292" s="1442"/>
      <c r="C292" s="1123" t="s">
        <v>1653</v>
      </c>
      <c r="D292" s="1106" t="s">
        <v>4003</v>
      </c>
      <c r="E292" s="1106">
        <v>346688</v>
      </c>
      <c r="F292" s="1106">
        <v>1148109</v>
      </c>
      <c r="G292" s="1123" t="s">
        <v>3450</v>
      </c>
      <c r="H292" s="1106" t="s">
        <v>3480</v>
      </c>
      <c r="I292" s="1106" t="s">
        <v>3481</v>
      </c>
      <c r="J292" s="1137">
        <v>73.7</v>
      </c>
      <c r="K292" s="1137">
        <v>39.520000000000003</v>
      </c>
      <c r="L292" s="1137">
        <v>41.12</v>
      </c>
      <c r="M292" s="1137">
        <v>163.96</v>
      </c>
    </row>
    <row r="293" spans="1:13" ht="14.25" customHeight="1" x14ac:dyDescent="0.25">
      <c r="A293" s="1431"/>
      <c r="B293" s="1442"/>
      <c r="C293" s="1123" t="s">
        <v>3481</v>
      </c>
      <c r="D293" s="1106" t="s">
        <v>4004</v>
      </c>
      <c r="E293" s="1106">
        <v>340111</v>
      </c>
      <c r="F293" s="1106">
        <v>1147032</v>
      </c>
      <c r="G293" s="1123" t="s">
        <v>3450</v>
      </c>
      <c r="H293" s="1106" t="s">
        <v>3480</v>
      </c>
      <c r="I293" s="1106" t="s">
        <v>3481</v>
      </c>
      <c r="J293" s="1137">
        <v>27.08</v>
      </c>
      <c r="K293" s="1137">
        <v>23.72</v>
      </c>
      <c r="L293" s="1137">
        <v>9.56</v>
      </c>
      <c r="M293" s="1137">
        <v>699.86</v>
      </c>
    </row>
    <row r="294" spans="1:13" ht="14.25" customHeight="1" x14ac:dyDescent="0.25">
      <c r="A294" s="1431"/>
      <c r="B294" s="1442"/>
      <c r="C294" s="1123" t="s">
        <v>3483</v>
      </c>
      <c r="D294" s="1106" t="s">
        <v>4005</v>
      </c>
      <c r="E294" s="1106">
        <v>325936</v>
      </c>
      <c r="F294" s="1106">
        <v>1135312</v>
      </c>
      <c r="G294" s="1123" t="s">
        <v>3450</v>
      </c>
      <c r="H294" s="1106" t="s">
        <v>3480</v>
      </c>
      <c r="I294" s="1106" t="s">
        <v>3485</v>
      </c>
      <c r="J294" s="1137">
        <v>30.16</v>
      </c>
      <c r="K294" s="1137">
        <v>88.38</v>
      </c>
      <c r="L294" s="1137">
        <v>20.28</v>
      </c>
      <c r="M294" s="1137">
        <v>1.56</v>
      </c>
    </row>
    <row r="295" spans="1:13" ht="14.25" customHeight="1" x14ac:dyDescent="0.25">
      <c r="A295" s="1431"/>
      <c r="B295" s="1442"/>
      <c r="C295" s="1123" t="s">
        <v>3486</v>
      </c>
      <c r="D295" s="1106" t="s">
        <v>4006</v>
      </c>
      <c r="E295" s="1106">
        <v>328051</v>
      </c>
      <c r="F295" s="1106">
        <v>1144877</v>
      </c>
      <c r="G295" s="1123" t="s">
        <v>3450</v>
      </c>
      <c r="H295" s="1106" t="s">
        <v>3480</v>
      </c>
      <c r="I295" s="1106" t="s">
        <v>3485</v>
      </c>
      <c r="J295" s="1137">
        <v>3.18</v>
      </c>
      <c r="K295" s="1137">
        <v>20.28</v>
      </c>
      <c r="L295" s="1137">
        <v>16.420000000000002</v>
      </c>
      <c r="M295" s="1137">
        <v>8.86</v>
      </c>
    </row>
    <row r="296" spans="1:13" ht="14.25" customHeight="1" x14ac:dyDescent="0.25">
      <c r="A296" s="1431"/>
      <c r="B296" s="1442"/>
      <c r="C296" s="1123" t="s">
        <v>3486</v>
      </c>
      <c r="D296" s="1106" t="s">
        <v>4007</v>
      </c>
      <c r="E296" s="1106">
        <v>318168</v>
      </c>
      <c r="F296" s="1106">
        <v>1140501</v>
      </c>
      <c r="G296" s="1123" t="s">
        <v>3450</v>
      </c>
      <c r="H296" s="1106" t="s">
        <v>3480</v>
      </c>
      <c r="I296" s="1106" t="s">
        <v>3485</v>
      </c>
      <c r="J296" s="1137">
        <v>27.12</v>
      </c>
      <c r="K296" s="1137">
        <v>11.28</v>
      </c>
      <c r="L296" s="1137">
        <v>14.84</v>
      </c>
      <c r="M296" s="1137">
        <v>43.34</v>
      </c>
    </row>
    <row r="297" spans="1:13" ht="14.25" customHeight="1" x14ac:dyDescent="0.25">
      <c r="A297" s="1431"/>
      <c r="B297" s="1447" t="s">
        <v>1606</v>
      </c>
      <c r="C297" s="1139" t="s">
        <v>3489</v>
      </c>
      <c r="D297" s="1140" t="s">
        <v>4008</v>
      </c>
      <c r="E297" s="1141">
        <v>400868.82</v>
      </c>
      <c r="F297" s="1141">
        <v>1140315.75</v>
      </c>
      <c r="G297" s="1139" t="s">
        <v>3450</v>
      </c>
      <c r="H297" s="1140" t="s">
        <v>1606</v>
      </c>
      <c r="I297" s="1140" t="s">
        <v>68</v>
      </c>
      <c r="J297" s="1142">
        <v>5.5</v>
      </c>
      <c r="K297" s="1142">
        <v>5.5</v>
      </c>
      <c r="L297" s="1142">
        <v>5.5</v>
      </c>
      <c r="M297" s="1142">
        <v>5.5</v>
      </c>
    </row>
    <row r="298" spans="1:13" ht="14.25" customHeight="1" x14ac:dyDescent="0.25">
      <c r="A298" s="1431"/>
      <c r="B298" s="1431"/>
      <c r="C298" s="1139" t="s">
        <v>1606</v>
      </c>
      <c r="D298" s="1140" t="s">
        <v>4009</v>
      </c>
      <c r="E298" s="1141">
        <v>398847.55</v>
      </c>
      <c r="F298" s="1141">
        <v>1137200.72</v>
      </c>
      <c r="G298" s="1139" t="s">
        <v>3450</v>
      </c>
      <c r="H298" s="1140" t="s">
        <v>1606</v>
      </c>
      <c r="I298" s="1139" t="s">
        <v>3492</v>
      </c>
      <c r="J298" s="1142">
        <v>5.5</v>
      </c>
      <c r="K298" s="1142">
        <v>6.6</v>
      </c>
      <c r="L298" s="1142">
        <v>5.5</v>
      </c>
      <c r="M298" s="1142">
        <v>30.1</v>
      </c>
    </row>
    <row r="299" spans="1:13" ht="14.25" customHeight="1" x14ac:dyDescent="0.25">
      <c r="A299" s="1431"/>
      <c r="B299" s="1431"/>
      <c r="C299" s="1139" t="s">
        <v>1606</v>
      </c>
      <c r="D299" s="1140" t="s">
        <v>4010</v>
      </c>
      <c r="E299" s="1141">
        <v>393838.02</v>
      </c>
      <c r="F299" s="1141">
        <v>1136985.83</v>
      </c>
      <c r="G299" s="1139" t="s">
        <v>3450</v>
      </c>
      <c r="H299" s="1140" t="s">
        <v>1606</v>
      </c>
      <c r="I299" s="1140" t="s">
        <v>1703</v>
      </c>
      <c r="J299" s="1142">
        <v>5.5</v>
      </c>
      <c r="K299" s="1142">
        <v>22.6</v>
      </c>
      <c r="L299" s="1142">
        <v>8.6</v>
      </c>
      <c r="M299" s="1142">
        <v>33.299999999999997</v>
      </c>
    </row>
    <row r="300" spans="1:13" ht="14.25" customHeight="1" x14ac:dyDescent="0.25">
      <c r="A300" s="1431"/>
      <c r="B300" s="1431"/>
      <c r="C300" s="1139" t="s">
        <v>1606</v>
      </c>
      <c r="D300" s="1140" t="s">
        <v>4011</v>
      </c>
      <c r="E300" s="1141">
        <v>390196.46</v>
      </c>
      <c r="F300" s="1141">
        <v>1135715.47</v>
      </c>
      <c r="G300" s="1139" t="s">
        <v>3450</v>
      </c>
      <c r="H300" s="1140" t="s">
        <v>1606</v>
      </c>
      <c r="I300" s="1140" t="s">
        <v>1703</v>
      </c>
      <c r="J300" s="1142">
        <v>5.5</v>
      </c>
      <c r="K300" s="1142">
        <v>9.5</v>
      </c>
      <c r="L300" s="1142">
        <v>5.5</v>
      </c>
      <c r="M300" s="1142">
        <v>26.9</v>
      </c>
    </row>
    <row r="301" spans="1:13" ht="14.25" customHeight="1" x14ac:dyDescent="0.25">
      <c r="A301" s="1431"/>
      <c r="B301" s="1431"/>
      <c r="C301" s="1139" t="s">
        <v>1606</v>
      </c>
      <c r="D301" s="1140" t="s">
        <v>4012</v>
      </c>
      <c r="E301" s="1141">
        <v>386965.28</v>
      </c>
      <c r="F301" s="1141">
        <v>1130793.43</v>
      </c>
      <c r="G301" s="1139" t="s">
        <v>3450</v>
      </c>
      <c r="H301" s="1140" t="s">
        <v>1606</v>
      </c>
      <c r="I301" s="1140" t="s">
        <v>1703</v>
      </c>
      <c r="J301" s="1142">
        <v>5.5</v>
      </c>
      <c r="K301" s="1142">
        <v>5.5</v>
      </c>
      <c r="L301" s="1142">
        <v>7.1</v>
      </c>
      <c r="M301" s="1142">
        <v>9.9</v>
      </c>
    </row>
    <row r="302" spans="1:13" ht="14.25" customHeight="1" x14ac:dyDescent="0.25">
      <c r="A302" s="1431"/>
      <c r="B302" s="1431"/>
      <c r="C302" s="1139" t="s">
        <v>1606</v>
      </c>
      <c r="D302" s="1140" t="s">
        <v>4013</v>
      </c>
      <c r="E302" s="1141">
        <v>386110.34</v>
      </c>
      <c r="F302" s="1141">
        <v>1126878.02</v>
      </c>
      <c r="G302" s="1139" t="s">
        <v>3450</v>
      </c>
      <c r="H302" s="1140" t="s">
        <v>1606</v>
      </c>
      <c r="I302" s="1140" t="s">
        <v>3472</v>
      </c>
      <c r="J302" s="1142">
        <v>11.1</v>
      </c>
      <c r="K302" s="1142">
        <v>9.3000000000000007</v>
      </c>
      <c r="L302" s="1142">
        <v>5.5</v>
      </c>
      <c r="M302" s="1142">
        <v>6.55</v>
      </c>
    </row>
    <row r="303" spans="1:13" ht="14.25" customHeight="1" x14ac:dyDescent="0.25">
      <c r="A303" s="1431"/>
      <c r="B303" s="1431"/>
      <c r="C303" s="1139" t="s">
        <v>1606</v>
      </c>
      <c r="D303" s="1140" t="s">
        <v>4014</v>
      </c>
      <c r="E303" s="1141">
        <v>386127.09</v>
      </c>
      <c r="F303" s="1141">
        <v>1123542.79</v>
      </c>
      <c r="G303" s="1139" t="s">
        <v>38</v>
      </c>
      <c r="H303" s="1140" t="s">
        <v>38</v>
      </c>
      <c r="I303" s="1140" t="s">
        <v>3498</v>
      </c>
      <c r="J303" s="1142">
        <v>93.6</v>
      </c>
      <c r="K303" s="1142">
        <v>25.5</v>
      </c>
      <c r="L303" s="1142">
        <v>7.3</v>
      </c>
      <c r="M303" s="1142">
        <v>27.2</v>
      </c>
    </row>
    <row r="304" spans="1:13" ht="14.25" customHeight="1" x14ac:dyDescent="0.25">
      <c r="A304" s="1431"/>
      <c r="B304" s="1448" t="s">
        <v>1614</v>
      </c>
      <c r="C304" s="1123" t="s">
        <v>3499</v>
      </c>
      <c r="D304" s="1106" t="s">
        <v>4015</v>
      </c>
      <c r="E304" s="1115">
        <v>435084</v>
      </c>
      <c r="F304" s="1115">
        <v>1119313</v>
      </c>
      <c r="G304" s="1123" t="s">
        <v>36</v>
      </c>
      <c r="H304" s="1106" t="s">
        <v>3500</v>
      </c>
      <c r="I304" s="1123" t="s">
        <v>3501</v>
      </c>
      <c r="J304" s="1137">
        <v>10.9</v>
      </c>
      <c r="K304" s="1137">
        <v>5.5</v>
      </c>
      <c r="L304" s="1137">
        <v>3</v>
      </c>
      <c r="M304" s="1137"/>
    </row>
    <row r="305" spans="1:13" ht="14.25" customHeight="1" x14ac:dyDescent="0.25">
      <c r="A305" s="1431"/>
      <c r="B305" s="1442"/>
      <c r="C305" s="1123" t="s">
        <v>3502</v>
      </c>
      <c r="D305" s="1106" t="s">
        <v>4016</v>
      </c>
      <c r="E305" s="1115">
        <v>431170</v>
      </c>
      <c r="F305" s="1115">
        <v>1116259</v>
      </c>
      <c r="G305" s="1123" t="s">
        <v>36</v>
      </c>
      <c r="H305" s="1106" t="s">
        <v>3500</v>
      </c>
      <c r="I305" s="1123" t="s">
        <v>3501</v>
      </c>
      <c r="J305" s="1137">
        <v>17.399999999999999</v>
      </c>
      <c r="K305" s="1137">
        <v>3</v>
      </c>
      <c r="L305" s="1137">
        <v>3</v>
      </c>
      <c r="M305" s="1137">
        <v>3</v>
      </c>
    </row>
    <row r="306" spans="1:13" ht="14.25" customHeight="1" x14ac:dyDescent="0.25">
      <c r="A306" s="1431"/>
      <c r="B306" s="1442"/>
      <c r="C306" s="1123" t="s">
        <v>3503</v>
      </c>
      <c r="D306" s="1106" t="s">
        <v>4017</v>
      </c>
      <c r="E306" s="1115">
        <v>429923</v>
      </c>
      <c r="F306" s="1115">
        <v>1114448</v>
      </c>
      <c r="G306" s="1123" t="s">
        <v>36</v>
      </c>
      <c r="H306" s="1106" t="s">
        <v>3500</v>
      </c>
      <c r="I306" s="1106" t="s">
        <v>3504</v>
      </c>
      <c r="J306" s="1137">
        <v>20</v>
      </c>
      <c r="K306" s="1137">
        <v>16.600000000000001</v>
      </c>
      <c r="L306" s="1137">
        <v>3</v>
      </c>
      <c r="M306" s="1137">
        <v>3</v>
      </c>
    </row>
    <row r="307" spans="1:13" ht="14.25" customHeight="1" x14ac:dyDescent="0.25">
      <c r="A307" s="1431"/>
      <c r="B307" s="1442"/>
      <c r="C307" s="1123" t="s">
        <v>1614</v>
      </c>
      <c r="D307" s="1106" t="s">
        <v>4018</v>
      </c>
      <c r="E307" s="1115">
        <v>459288</v>
      </c>
      <c r="F307" s="1115">
        <v>1123742</v>
      </c>
      <c r="G307" s="1123" t="s">
        <v>36</v>
      </c>
      <c r="H307" s="1106" t="s">
        <v>190</v>
      </c>
      <c r="I307" s="1106" t="s">
        <v>3506</v>
      </c>
      <c r="J307" s="1137">
        <v>9.9</v>
      </c>
      <c r="K307" s="1137">
        <v>19.2</v>
      </c>
      <c r="L307" s="1137">
        <v>3.4</v>
      </c>
      <c r="M307" s="1137">
        <v>3</v>
      </c>
    </row>
    <row r="308" spans="1:13" ht="14.25" customHeight="1" x14ac:dyDescent="0.25">
      <c r="A308" s="1431"/>
      <c r="B308" s="1442"/>
      <c r="C308" s="1123" t="s">
        <v>3507</v>
      </c>
      <c r="D308" s="1106" t="s">
        <v>4019</v>
      </c>
      <c r="E308" s="1115">
        <v>441837</v>
      </c>
      <c r="F308" s="1115">
        <v>1113776</v>
      </c>
      <c r="G308" s="1123" t="s">
        <v>36</v>
      </c>
      <c r="H308" s="1106" t="s">
        <v>3500</v>
      </c>
      <c r="I308" s="1106" t="s">
        <v>3509</v>
      </c>
      <c r="J308" s="1137">
        <v>784</v>
      </c>
      <c r="K308" s="1137">
        <v>7.8</v>
      </c>
      <c r="L308" s="1137">
        <v>3</v>
      </c>
      <c r="M308" s="1137">
        <v>3</v>
      </c>
    </row>
    <row r="309" spans="1:13" ht="14.25" customHeight="1" x14ac:dyDescent="0.25">
      <c r="A309" s="1431"/>
      <c r="B309" s="1442"/>
      <c r="C309" s="1123" t="s">
        <v>3507</v>
      </c>
      <c r="D309" s="1106" t="s">
        <v>4020</v>
      </c>
      <c r="E309" s="1115">
        <v>430232</v>
      </c>
      <c r="F309" s="1115">
        <v>1107699</v>
      </c>
      <c r="G309" s="1123" t="s">
        <v>38</v>
      </c>
      <c r="H309" s="1106" t="s">
        <v>73</v>
      </c>
      <c r="I309" s="1106" t="s">
        <v>3511</v>
      </c>
      <c r="J309" s="1137">
        <v>9.6999999999999993</v>
      </c>
      <c r="K309" s="1137">
        <v>7.3</v>
      </c>
      <c r="L309" s="1137">
        <v>3.4</v>
      </c>
      <c r="M309" s="1137">
        <v>4.3</v>
      </c>
    </row>
    <row r="310" spans="1:13" ht="14.25" customHeight="1" x14ac:dyDescent="0.25">
      <c r="A310" s="1431"/>
      <c r="B310" s="1442"/>
      <c r="C310" s="1123" t="s">
        <v>3507</v>
      </c>
      <c r="D310" s="1106" t="s">
        <v>4021</v>
      </c>
      <c r="E310" s="1115">
        <v>423874</v>
      </c>
      <c r="F310" s="1115">
        <v>1105780</v>
      </c>
      <c r="G310" s="1123" t="s">
        <v>38</v>
      </c>
      <c r="H310" s="1106" t="s">
        <v>38</v>
      </c>
      <c r="I310" s="1106" t="s">
        <v>1614</v>
      </c>
      <c r="J310" s="1137">
        <v>20</v>
      </c>
      <c r="K310" s="1137">
        <v>39</v>
      </c>
      <c r="L310" s="1137">
        <v>3</v>
      </c>
      <c r="M310" s="1137">
        <v>4.5999999999999996</v>
      </c>
    </row>
    <row r="311" spans="1:13" ht="14.25" customHeight="1" x14ac:dyDescent="0.25">
      <c r="A311" s="1431"/>
      <c r="B311" s="1442"/>
      <c r="C311" s="1123" t="s">
        <v>3507</v>
      </c>
      <c r="D311" s="1106" t="s">
        <v>4022</v>
      </c>
      <c r="E311" s="1115">
        <v>422334</v>
      </c>
      <c r="F311" s="1115">
        <v>1104536</v>
      </c>
      <c r="G311" s="1123" t="s">
        <v>38</v>
      </c>
      <c r="H311" s="1123" t="s">
        <v>38</v>
      </c>
      <c r="I311" s="1106" t="s">
        <v>1614</v>
      </c>
      <c r="J311" s="1137">
        <v>28</v>
      </c>
      <c r="K311" s="1137">
        <v>31</v>
      </c>
      <c r="L311" s="1137">
        <v>5.6</v>
      </c>
      <c r="M311" s="1137">
        <v>18.5</v>
      </c>
    </row>
    <row r="312" spans="1:13" ht="14.25" customHeight="1" x14ac:dyDescent="0.25">
      <c r="A312" s="1431"/>
      <c r="B312" s="1444" t="s">
        <v>1655</v>
      </c>
      <c r="C312" s="1122" t="s">
        <v>3514</v>
      </c>
      <c r="D312" s="1119" t="s">
        <v>4023</v>
      </c>
      <c r="E312" s="1118">
        <v>380766.86</v>
      </c>
      <c r="F312" s="1118">
        <v>1152545.4099999999</v>
      </c>
      <c r="G312" s="1122" t="s">
        <v>3450</v>
      </c>
      <c r="H312" s="1119" t="s">
        <v>3514</v>
      </c>
      <c r="I312" s="1119" t="s">
        <v>3514</v>
      </c>
      <c r="J312" s="1120">
        <v>48.3</v>
      </c>
      <c r="K312" s="1120">
        <v>36</v>
      </c>
      <c r="L312" s="1120">
        <v>25.1</v>
      </c>
      <c r="M312" s="1120">
        <v>24.7</v>
      </c>
    </row>
    <row r="313" spans="1:13" ht="14.25" customHeight="1" x14ac:dyDescent="0.25">
      <c r="A313" s="1431"/>
      <c r="B313" s="1431"/>
      <c r="C313" s="1122" t="s">
        <v>3516</v>
      </c>
      <c r="D313" s="1119" t="s">
        <v>4024</v>
      </c>
      <c r="E313" s="1118">
        <v>367338.22</v>
      </c>
      <c r="F313" s="1118">
        <v>1149747.29</v>
      </c>
      <c r="G313" s="1122" t="s">
        <v>3450</v>
      </c>
      <c r="H313" s="1119" t="s">
        <v>3518</v>
      </c>
      <c r="I313" s="1119" t="s">
        <v>3518</v>
      </c>
      <c r="J313" s="1120">
        <v>174.2</v>
      </c>
      <c r="K313" s="1120">
        <v>5.5</v>
      </c>
      <c r="L313" s="1120">
        <v>40.1</v>
      </c>
      <c r="M313" s="1120">
        <v>19.399999999999999</v>
      </c>
    </row>
    <row r="314" spans="1:13" ht="14.25" customHeight="1" x14ac:dyDescent="0.25">
      <c r="A314" s="1431"/>
      <c r="B314" s="1431"/>
      <c r="C314" s="1122" t="s">
        <v>1655</v>
      </c>
      <c r="D314" s="1119" t="s">
        <v>4025</v>
      </c>
      <c r="E314" s="1118">
        <v>368908.16</v>
      </c>
      <c r="F314" s="1118">
        <v>1146581.26</v>
      </c>
      <c r="G314" s="1122" t="s">
        <v>3450</v>
      </c>
      <c r="H314" s="1119" t="s">
        <v>3514</v>
      </c>
      <c r="I314" s="1119" t="s">
        <v>1655</v>
      </c>
      <c r="J314" s="1120">
        <v>31.3</v>
      </c>
      <c r="K314" s="1120">
        <v>18.7</v>
      </c>
      <c r="L314" s="1120">
        <v>20.3</v>
      </c>
      <c r="M314" s="1120">
        <v>23.2</v>
      </c>
    </row>
    <row r="315" spans="1:13" ht="14.25" customHeight="1" x14ac:dyDescent="0.25">
      <c r="A315" s="1431"/>
      <c r="B315" s="1431"/>
      <c r="C315" s="1122" t="s">
        <v>3520</v>
      </c>
      <c r="D315" s="1119" t="s">
        <v>4026</v>
      </c>
      <c r="E315" s="1118">
        <v>393740.93</v>
      </c>
      <c r="F315" s="1118">
        <v>1159078.99</v>
      </c>
      <c r="G315" s="1122" t="s">
        <v>3450</v>
      </c>
      <c r="H315" s="1119" t="s">
        <v>3522</v>
      </c>
      <c r="I315" s="1119" t="s">
        <v>3520</v>
      </c>
      <c r="J315" s="1120">
        <v>9.9</v>
      </c>
      <c r="K315" s="1120">
        <v>35.6</v>
      </c>
      <c r="L315" s="1120">
        <v>5.5</v>
      </c>
      <c r="M315" s="1120">
        <v>29.8</v>
      </c>
    </row>
    <row r="316" spans="1:13" ht="14.25" customHeight="1" x14ac:dyDescent="0.25">
      <c r="A316" s="1439"/>
      <c r="B316" s="1439"/>
      <c r="C316" s="1144" t="s">
        <v>3462</v>
      </c>
      <c r="D316" s="1145" t="s">
        <v>4027</v>
      </c>
      <c r="E316" s="1146">
        <v>367653.27</v>
      </c>
      <c r="F316" s="1146">
        <v>1181807.9099999999</v>
      </c>
      <c r="G316" s="1144" t="s">
        <v>3450</v>
      </c>
      <c r="H316" s="1145" t="s">
        <v>3518</v>
      </c>
      <c r="I316" s="1145" t="s">
        <v>3524</v>
      </c>
      <c r="J316" s="1147">
        <v>118.8</v>
      </c>
      <c r="K316" s="1147">
        <v>87.8</v>
      </c>
      <c r="L316" s="1147">
        <v>59.5</v>
      </c>
      <c r="M316" s="1147">
        <v>67.099999999999994</v>
      </c>
    </row>
    <row r="317" spans="1:13" ht="14.25" customHeight="1" x14ac:dyDescent="0.25">
      <c r="A317" s="13"/>
      <c r="B317" s="1423" t="s">
        <v>4028</v>
      </c>
      <c r="C317" s="1423"/>
      <c r="D317" s="1423"/>
      <c r="E317" s="1423"/>
      <c r="F317" s="1423"/>
      <c r="G317" s="1423"/>
      <c r="H317" s="1423"/>
      <c r="I317" s="1423"/>
      <c r="J317" s="1423"/>
      <c r="K317" s="1423"/>
      <c r="L317" s="1423"/>
      <c r="M317" s="1423"/>
    </row>
    <row r="318" spans="1:13" ht="14.25" customHeight="1" x14ac:dyDescent="0.25">
      <c r="A318" s="13"/>
      <c r="B318" s="1053"/>
      <c r="C318" s="1424" t="s">
        <v>106</v>
      </c>
      <c r="D318" s="1424" t="s">
        <v>107</v>
      </c>
      <c r="E318" s="1426" t="s">
        <v>108</v>
      </c>
      <c r="F318" s="1426"/>
      <c r="G318" s="1426"/>
      <c r="H318" s="1426"/>
      <c r="I318" s="1426"/>
      <c r="J318" s="1426" t="s">
        <v>114</v>
      </c>
      <c r="K318" s="1426"/>
      <c r="L318" s="1426"/>
      <c r="M318" s="1426"/>
    </row>
    <row r="319" spans="1:13" ht="14.25" customHeight="1" x14ac:dyDescent="0.25">
      <c r="A319" s="1033"/>
      <c r="B319" s="1427" t="s">
        <v>115</v>
      </c>
      <c r="C319" s="1424"/>
      <c r="D319" s="1424"/>
      <c r="E319" s="1021" t="s">
        <v>116</v>
      </c>
      <c r="F319" s="1021" t="s">
        <v>117</v>
      </c>
      <c r="G319" s="1429" t="s">
        <v>39</v>
      </c>
      <c r="H319" s="1429" t="s">
        <v>65</v>
      </c>
      <c r="I319" s="1429" t="s">
        <v>118</v>
      </c>
      <c r="J319" s="1021" t="s">
        <v>133</v>
      </c>
      <c r="K319" s="1021" t="s">
        <v>134</v>
      </c>
      <c r="L319" s="1021" t="s">
        <v>133</v>
      </c>
      <c r="M319" s="1021" t="s">
        <v>4029</v>
      </c>
    </row>
    <row r="320" spans="1:13" ht="14.25" customHeight="1" x14ac:dyDescent="0.25">
      <c r="A320" s="13"/>
      <c r="B320" s="1428"/>
      <c r="C320" s="1425"/>
      <c r="D320" s="1425"/>
      <c r="E320" s="1021" t="s">
        <v>136</v>
      </c>
      <c r="F320" s="1021" t="s">
        <v>136</v>
      </c>
      <c r="G320" s="1425"/>
      <c r="H320" s="1425"/>
      <c r="I320" s="1425"/>
      <c r="J320" s="1024" t="s">
        <v>4030</v>
      </c>
      <c r="K320" s="1024" t="s">
        <v>4031</v>
      </c>
      <c r="L320" s="1024" t="s">
        <v>4032</v>
      </c>
      <c r="M320" s="1024" t="s">
        <v>4033</v>
      </c>
    </row>
    <row r="321" spans="1:13" ht="14.25" customHeight="1" x14ac:dyDescent="0.25">
      <c r="A321" s="1430" t="s">
        <v>4034</v>
      </c>
      <c r="B321" s="1450" t="s">
        <v>4035</v>
      </c>
      <c r="C321" s="1135" t="s">
        <v>4036</v>
      </c>
      <c r="D321" s="1112" t="s">
        <v>4037</v>
      </c>
      <c r="E321" s="1112">
        <v>459889</v>
      </c>
      <c r="F321" s="1112">
        <v>1204407</v>
      </c>
      <c r="G321" s="1112" t="s">
        <v>36</v>
      </c>
      <c r="H321" s="1112" t="s">
        <v>1643</v>
      </c>
      <c r="I321" s="1112" t="s">
        <v>4038</v>
      </c>
      <c r="J321" s="1113">
        <v>27.7</v>
      </c>
      <c r="K321" s="1113">
        <v>15.1</v>
      </c>
      <c r="L321" s="1113" t="s">
        <v>4039</v>
      </c>
      <c r="M321" s="1113" t="s">
        <v>4040</v>
      </c>
    </row>
    <row r="322" spans="1:13" ht="14.25" customHeight="1" x14ac:dyDescent="0.25">
      <c r="A322" s="1430"/>
      <c r="B322" s="1446"/>
      <c r="C322" s="1135" t="s">
        <v>4035</v>
      </c>
      <c r="D322" s="1112" t="s">
        <v>4041</v>
      </c>
      <c r="E322" s="1112">
        <v>439806</v>
      </c>
      <c r="F322" s="1112">
        <v>1181286</v>
      </c>
      <c r="G322" s="1112" t="s">
        <v>36</v>
      </c>
      <c r="H322" s="1112" t="s">
        <v>1643</v>
      </c>
      <c r="I322" s="1112" t="s">
        <v>4035</v>
      </c>
      <c r="J322" s="1113">
        <v>17.3</v>
      </c>
      <c r="K322" s="1113" t="s">
        <v>4040</v>
      </c>
      <c r="L322" s="1113" t="s">
        <v>4039</v>
      </c>
      <c r="M322" s="1113" t="s">
        <v>4040</v>
      </c>
    </row>
    <row r="323" spans="1:13" ht="14.25" customHeight="1" x14ac:dyDescent="0.25">
      <c r="A323" s="1430"/>
      <c r="B323" s="1446"/>
      <c r="C323" s="1135" t="s">
        <v>4035</v>
      </c>
      <c r="D323" s="1112" t="s">
        <v>4042</v>
      </c>
      <c r="E323" s="1112">
        <v>440761</v>
      </c>
      <c r="F323" s="1112">
        <v>1196191</v>
      </c>
      <c r="G323" s="1112" t="s">
        <v>36</v>
      </c>
      <c r="H323" s="1112" t="s">
        <v>1643</v>
      </c>
      <c r="I323" s="1112" t="s">
        <v>4035</v>
      </c>
      <c r="J323" s="1113">
        <v>30.2</v>
      </c>
      <c r="K323" s="1113">
        <v>7.5</v>
      </c>
      <c r="L323" s="1113" t="s">
        <v>4039</v>
      </c>
      <c r="M323" s="1113" t="s">
        <v>4040</v>
      </c>
    </row>
    <row r="324" spans="1:13" ht="14.25" customHeight="1" x14ac:dyDescent="0.25">
      <c r="A324" s="1430"/>
      <c r="B324" s="1446"/>
      <c r="C324" s="1135" t="s">
        <v>4035</v>
      </c>
      <c r="D324" s="1112" t="s">
        <v>4043</v>
      </c>
      <c r="E324" s="1112">
        <v>447414</v>
      </c>
      <c r="F324" s="1112">
        <v>1208498</v>
      </c>
      <c r="G324" s="1112" t="s">
        <v>36</v>
      </c>
      <c r="H324" s="1112" t="s">
        <v>1701</v>
      </c>
      <c r="I324" s="1112" t="s">
        <v>1701</v>
      </c>
      <c r="J324" s="1113">
        <v>16.2</v>
      </c>
      <c r="K324" s="1113">
        <v>5.6</v>
      </c>
      <c r="L324" s="1113">
        <v>13.7</v>
      </c>
      <c r="M324" s="1113" t="s">
        <v>4040</v>
      </c>
    </row>
    <row r="325" spans="1:13" ht="14.25" customHeight="1" x14ac:dyDescent="0.25">
      <c r="A325" s="1430"/>
      <c r="B325" s="1446"/>
      <c r="C325" s="1135" t="s">
        <v>4044</v>
      </c>
      <c r="D325" s="1112" t="s">
        <v>4045</v>
      </c>
      <c r="E325" s="1112">
        <v>424939</v>
      </c>
      <c r="F325" s="1112">
        <v>1219769</v>
      </c>
      <c r="G325" s="1112" t="s">
        <v>36</v>
      </c>
      <c r="H325" s="1112" t="s">
        <v>1701</v>
      </c>
      <c r="I325" s="1112" t="s">
        <v>1701</v>
      </c>
      <c r="J325" s="1113">
        <v>7.7</v>
      </c>
      <c r="K325" s="1113" t="s">
        <v>4046</v>
      </c>
      <c r="L325" s="1113">
        <v>16</v>
      </c>
      <c r="M325" s="1113">
        <v>10.3</v>
      </c>
    </row>
    <row r="326" spans="1:13" ht="14.25" customHeight="1" x14ac:dyDescent="0.25">
      <c r="A326" s="1430"/>
      <c r="B326" s="1446"/>
      <c r="C326" s="1135" t="s">
        <v>4047</v>
      </c>
      <c r="D326" s="1112" t="s">
        <v>4048</v>
      </c>
      <c r="E326" s="1112">
        <v>437136</v>
      </c>
      <c r="F326" s="1112">
        <v>1219338</v>
      </c>
      <c r="G326" s="1112" t="s">
        <v>36</v>
      </c>
      <c r="H326" s="1112" t="s">
        <v>1701</v>
      </c>
      <c r="I326" s="1112" t="s">
        <v>1701</v>
      </c>
      <c r="J326" s="1113">
        <v>60.9</v>
      </c>
      <c r="K326" s="1113">
        <v>14.6</v>
      </c>
      <c r="L326" s="1113">
        <v>10.1</v>
      </c>
      <c r="M326" s="1113">
        <v>11.9</v>
      </c>
    </row>
    <row r="327" spans="1:13" ht="14.25" customHeight="1" x14ac:dyDescent="0.25">
      <c r="A327" s="1430"/>
      <c r="B327" s="1451" t="s">
        <v>1618</v>
      </c>
      <c r="C327" s="1150" t="s">
        <v>4049</v>
      </c>
      <c r="D327" s="1151" t="s">
        <v>4050</v>
      </c>
      <c r="E327" s="1152">
        <v>396005</v>
      </c>
      <c r="F327" s="1153">
        <v>1182789</v>
      </c>
      <c r="G327" s="1153" t="s">
        <v>36</v>
      </c>
      <c r="H327" s="1153" t="s">
        <v>4051</v>
      </c>
      <c r="I327" s="1153" t="s">
        <v>4052</v>
      </c>
      <c r="J327" s="1154" t="s">
        <v>4053</v>
      </c>
      <c r="K327" s="1154" t="s">
        <v>4054</v>
      </c>
      <c r="L327" s="1154">
        <v>11.4</v>
      </c>
      <c r="M327" s="1154" t="s">
        <v>4053</v>
      </c>
    </row>
    <row r="328" spans="1:13" ht="14.25" customHeight="1" x14ac:dyDescent="0.25">
      <c r="A328" s="1430"/>
      <c r="B328" s="1452"/>
      <c r="C328" s="1150" t="s">
        <v>4055</v>
      </c>
      <c r="D328" s="1151" t="s">
        <v>4056</v>
      </c>
      <c r="E328" s="1152">
        <v>396513</v>
      </c>
      <c r="F328" s="1152">
        <v>1185236</v>
      </c>
      <c r="G328" s="1153" t="s">
        <v>36</v>
      </c>
      <c r="H328" s="1153" t="s">
        <v>4051</v>
      </c>
      <c r="I328" s="1153" t="s">
        <v>4052</v>
      </c>
      <c r="J328" s="1154" t="s">
        <v>4053</v>
      </c>
      <c r="K328" s="1154">
        <v>7.85</v>
      </c>
      <c r="L328" s="1154" t="s">
        <v>4053</v>
      </c>
      <c r="M328" s="1154">
        <v>7.03</v>
      </c>
    </row>
    <row r="329" spans="1:13" ht="14.25" customHeight="1" x14ac:dyDescent="0.25">
      <c r="A329" s="1430"/>
      <c r="B329" s="1452"/>
      <c r="C329" s="1150" t="s">
        <v>4057</v>
      </c>
      <c r="D329" s="1151" t="s">
        <v>4058</v>
      </c>
      <c r="E329" s="1152">
        <v>406466</v>
      </c>
      <c r="F329" s="1152">
        <v>1195288</v>
      </c>
      <c r="G329" s="1153" t="s">
        <v>36</v>
      </c>
      <c r="H329" s="1153" t="s">
        <v>1701</v>
      </c>
      <c r="I329" s="1153" t="s">
        <v>4059</v>
      </c>
      <c r="J329" s="1154">
        <v>14.02</v>
      </c>
      <c r="K329" s="1154">
        <v>16.98</v>
      </c>
      <c r="L329" s="1154">
        <v>45.46</v>
      </c>
      <c r="M329" s="1154" t="s">
        <v>4053</v>
      </c>
    </row>
    <row r="330" spans="1:13" ht="14.25" customHeight="1" x14ac:dyDescent="0.25">
      <c r="A330" s="1430"/>
      <c r="B330" s="1452"/>
      <c r="C330" s="1150" t="s">
        <v>1618</v>
      </c>
      <c r="D330" s="1151" t="s">
        <v>4060</v>
      </c>
      <c r="E330" s="1152">
        <v>419081</v>
      </c>
      <c r="F330" s="1152">
        <v>1213800</v>
      </c>
      <c r="G330" s="1153" t="s">
        <v>36</v>
      </c>
      <c r="H330" s="1153" t="s">
        <v>1701</v>
      </c>
      <c r="I330" s="1153" t="s">
        <v>4059</v>
      </c>
      <c r="J330" s="1154" t="s">
        <v>4054</v>
      </c>
      <c r="K330" s="1154">
        <v>42.58</v>
      </c>
      <c r="L330" s="1154">
        <v>62.1</v>
      </c>
      <c r="M330" s="1154" t="s">
        <v>4053</v>
      </c>
    </row>
    <row r="331" spans="1:13" ht="14.25" customHeight="1" x14ac:dyDescent="0.25">
      <c r="A331" s="1430"/>
      <c r="B331" s="1452"/>
      <c r="C331" s="1150" t="s">
        <v>4061</v>
      </c>
      <c r="D331" s="1151" t="s">
        <v>4062</v>
      </c>
      <c r="E331" s="1152">
        <v>424116</v>
      </c>
      <c r="F331" s="1152">
        <v>1198841</v>
      </c>
      <c r="G331" s="1153" t="s">
        <v>36</v>
      </c>
      <c r="H331" s="1153" t="s">
        <v>1701</v>
      </c>
      <c r="I331" s="1153" t="s">
        <v>4059</v>
      </c>
      <c r="J331" s="1154">
        <v>12.92</v>
      </c>
      <c r="K331" s="1154">
        <v>37.340000000000003</v>
      </c>
      <c r="L331" s="1154">
        <v>8.15</v>
      </c>
      <c r="M331" s="1154" t="s">
        <v>4053</v>
      </c>
    </row>
    <row r="332" spans="1:13" ht="14.25" customHeight="1" x14ac:dyDescent="0.25">
      <c r="A332" s="1430"/>
      <c r="B332" s="1447" t="s">
        <v>1643</v>
      </c>
      <c r="C332" s="1139" t="s">
        <v>4063</v>
      </c>
      <c r="D332" s="1140" t="s">
        <v>4064</v>
      </c>
      <c r="E332" s="1140">
        <v>445595</v>
      </c>
      <c r="F332" s="1140">
        <v>1150072</v>
      </c>
      <c r="G332" s="1140" t="s">
        <v>36</v>
      </c>
      <c r="H332" s="1140" t="s">
        <v>1643</v>
      </c>
      <c r="I332" s="1140" t="s">
        <v>4065</v>
      </c>
      <c r="J332" s="1142">
        <v>79</v>
      </c>
      <c r="K332" s="1142">
        <v>26.5</v>
      </c>
      <c r="L332" s="1142">
        <v>78</v>
      </c>
      <c r="M332" s="1142">
        <v>4.5</v>
      </c>
    </row>
    <row r="333" spans="1:13" ht="14.25" customHeight="1" x14ac:dyDescent="0.25">
      <c r="A333" s="1430"/>
      <c r="B333" s="1431"/>
      <c r="C333" s="1139" t="s">
        <v>1643</v>
      </c>
      <c r="D333" s="1140" t="s">
        <v>4066</v>
      </c>
      <c r="E333" s="1140">
        <v>448391</v>
      </c>
      <c r="F333" s="1140">
        <v>1154099</v>
      </c>
      <c r="G333" s="1140" t="s">
        <v>36</v>
      </c>
      <c r="H333" s="1140" t="s">
        <v>1643</v>
      </c>
      <c r="I333" s="1140" t="s">
        <v>4065</v>
      </c>
      <c r="J333" s="1142">
        <v>44</v>
      </c>
      <c r="K333" s="1142">
        <v>25.4</v>
      </c>
      <c r="L333" s="1142">
        <v>14.3</v>
      </c>
      <c r="M333" s="1142">
        <v>130</v>
      </c>
    </row>
    <row r="334" spans="1:13" ht="14.25" customHeight="1" x14ac:dyDescent="0.25">
      <c r="A334" s="1430"/>
      <c r="B334" s="1431"/>
      <c r="C334" s="1139" t="s">
        <v>1643</v>
      </c>
      <c r="D334" s="1140" t="s">
        <v>4067</v>
      </c>
      <c r="E334" s="1140">
        <v>447360</v>
      </c>
      <c r="F334" s="1140">
        <v>1164091</v>
      </c>
      <c r="G334" s="1140" t="s">
        <v>36</v>
      </c>
      <c r="H334" s="1140" t="s">
        <v>1643</v>
      </c>
      <c r="I334" s="1140" t="s">
        <v>4038</v>
      </c>
      <c r="J334" s="1142">
        <v>65</v>
      </c>
      <c r="K334" s="1142">
        <v>27.4</v>
      </c>
      <c r="L334" s="1142">
        <v>7.6</v>
      </c>
      <c r="M334" s="1142">
        <v>163</v>
      </c>
    </row>
    <row r="335" spans="1:13" ht="14.25" customHeight="1" x14ac:dyDescent="0.25">
      <c r="A335" s="1430"/>
      <c r="B335" s="1431"/>
      <c r="C335" s="1139" t="s">
        <v>1643</v>
      </c>
      <c r="D335" s="1140" t="s">
        <v>4068</v>
      </c>
      <c r="E335" s="1140">
        <v>446170</v>
      </c>
      <c r="F335" s="1140">
        <v>1167233</v>
      </c>
      <c r="G335" s="1140" t="s">
        <v>36</v>
      </c>
      <c r="H335" s="1140" t="s">
        <v>1643</v>
      </c>
      <c r="I335" s="1140" t="s">
        <v>4035</v>
      </c>
      <c r="J335" s="1142">
        <v>107</v>
      </c>
      <c r="K335" s="1142">
        <v>28.8</v>
      </c>
      <c r="L335" s="1142">
        <v>13.3</v>
      </c>
      <c r="M335" s="1142">
        <v>204</v>
      </c>
    </row>
    <row r="336" spans="1:13" ht="14.25" customHeight="1" x14ac:dyDescent="0.25">
      <c r="A336" s="1430"/>
      <c r="B336" s="1431"/>
      <c r="C336" s="1139" t="s">
        <v>1643</v>
      </c>
      <c r="D336" s="1140" t="s">
        <v>4069</v>
      </c>
      <c r="E336" s="1140">
        <v>472597</v>
      </c>
      <c r="F336" s="1140">
        <v>1178771</v>
      </c>
      <c r="G336" s="1140" t="s">
        <v>36</v>
      </c>
      <c r="H336" s="1140" t="s">
        <v>1643</v>
      </c>
      <c r="I336" s="1140" t="s">
        <v>4070</v>
      </c>
      <c r="J336" s="1142">
        <v>46</v>
      </c>
      <c r="K336" s="1142">
        <v>27.3</v>
      </c>
      <c r="L336" s="1142">
        <v>14.1</v>
      </c>
      <c r="M336" s="1142">
        <v>152</v>
      </c>
    </row>
    <row r="337" spans="1:13" ht="14.25" customHeight="1" x14ac:dyDescent="0.25">
      <c r="A337" s="1430"/>
      <c r="B337" s="1431"/>
      <c r="C337" s="1139" t="s">
        <v>1643</v>
      </c>
      <c r="D337" s="1140" t="s">
        <v>4071</v>
      </c>
      <c r="E337" s="1140">
        <v>478588</v>
      </c>
      <c r="F337" s="1140">
        <v>1192460</v>
      </c>
      <c r="G337" s="1140" t="s">
        <v>36</v>
      </c>
      <c r="H337" s="1140" t="s">
        <v>1643</v>
      </c>
      <c r="I337" s="1140" t="s">
        <v>4070</v>
      </c>
      <c r="J337" s="1142">
        <v>44</v>
      </c>
      <c r="K337" s="1142">
        <v>70</v>
      </c>
      <c r="L337" s="1142">
        <v>5.6</v>
      </c>
      <c r="M337" s="1142">
        <v>363</v>
      </c>
    </row>
    <row r="338" spans="1:13" ht="14.25" customHeight="1" x14ac:dyDescent="0.25">
      <c r="A338" s="1430"/>
      <c r="B338" s="1453" t="s">
        <v>1647</v>
      </c>
      <c r="C338" s="1150" t="s">
        <v>4072</v>
      </c>
      <c r="D338" s="1151" t="s">
        <v>4073</v>
      </c>
      <c r="E338" s="1158">
        <v>482052</v>
      </c>
      <c r="F338" s="1158">
        <v>1128601</v>
      </c>
      <c r="G338" s="1158" t="s">
        <v>37</v>
      </c>
      <c r="H338" s="1158" t="s">
        <v>37</v>
      </c>
      <c r="I338" s="1158" t="s">
        <v>4074</v>
      </c>
      <c r="J338" s="1159" t="s">
        <v>4053</v>
      </c>
      <c r="K338" s="1159" t="s">
        <v>4053</v>
      </c>
      <c r="L338" s="1159" t="s">
        <v>4053</v>
      </c>
      <c r="M338" s="1159" t="s">
        <v>4054</v>
      </c>
    </row>
    <row r="339" spans="1:13" ht="14.25" customHeight="1" x14ac:dyDescent="0.25">
      <c r="A339" s="1430"/>
      <c r="B339" s="1452"/>
      <c r="C339" s="1150" t="s">
        <v>4075</v>
      </c>
      <c r="D339" s="1151" t="s">
        <v>4076</v>
      </c>
      <c r="E339" s="1158">
        <v>479928</v>
      </c>
      <c r="F339" s="1158">
        <v>1135348</v>
      </c>
      <c r="G339" s="1158" t="s">
        <v>37</v>
      </c>
      <c r="H339" s="1158" t="s">
        <v>37</v>
      </c>
      <c r="I339" s="1158" t="s">
        <v>4074</v>
      </c>
      <c r="J339" s="1159" t="s">
        <v>4053</v>
      </c>
      <c r="K339" s="1159" t="s">
        <v>4053</v>
      </c>
      <c r="L339" s="1159" t="s">
        <v>4053</v>
      </c>
      <c r="M339" s="1159">
        <v>18.760000000000002</v>
      </c>
    </row>
    <row r="340" spans="1:13" ht="14.25" customHeight="1" x14ac:dyDescent="0.25">
      <c r="A340" s="1430"/>
      <c r="B340" s="1452"/>
      <c r="C340" s="1150" t="s">
        <v>1699</v>
      </c>
      <c r="D340" s="1151" t="s">
        <v>4077</v>
      </c>
      <c r="E340" s="1158">
        <v>499537</v>
      </c>
      <c r="F340" s="1158">
        <v>1153320</v>
      </c>
      <c r="G340" s="1158" t="s">
        <v>37</v>
      </c>
      <c r="H340" s="1158" t="s">
        <v>1647</v>
      </c>
      <c r="I340" s="1158" t="s">
        <v>1699</v>
      </c>
      <c r="J340" s="1159" t="s">
        <v>4054</v>
      </c>
      <c r="K340" s="1159">
        <v>51.8</v>
      </c>
      <c r="L340" s="1159" t="s">
        <v>4053</v>
      </c>
      <c r="M340" s="1159" t="s">
        <v>4053</v>
      </c>
    </row>
    <row r="341" spans="1:13" ht="14.25" customHeight="1" x14ac:dyDescent="0.25">
      <c r="A341" s="1430"/>
      <c r="B341" s="1452"/>
      <c r="C341" s="1150" t="s">
        <v>1647</v>
      </c>
      <c r="D341" s="1151" t="s">
        <v>4078</v>
      </c>
      <c r="E341" s="1152">
        <v>498841</v>
      </c>
      <c r="F341" s="1152">
        <v>1155364</v>
      </c>
      <c r="G341" s="1158" t="s">
        <v>37</v>
      </c>
      <c r="H341" s="1158" t="s">
        <v>1647</v>
      </c>
      <c r="I341" s="1158" t="s">
        <v>1699</v>
      </c>
      <c r="J341" s="1159">
        <v>11.04</v>
      </c>
      <c r="K341" s="1159" t="s">
        <v>4053</v>
      </c>
      <c r="L341" s="1159" t="s">
        <v>4053</v>
      </c>
      <c r="M341" s="1159" t="s">
        <v>4053</v>
      </c>
    </row>
    <row r="342" spans="1:13" ht="14.25" customHeight="1" x14ac:dyDescent="0.25">
      <c r="A342" s="1430"/>
      <c r="B342" s="1452"/>
      <c r="C342" s="1150" t="s">
        <v>1647</v>
      </c>
      <c r="D342" s="1151" t="s">
        <v>4079</v>
      </c>
      <c r="E342" s="1152">
        <v>499819</v>
      </c>
      <c r="F342" s="1152">
        <v>1173656</v>
      </c>
      <c r="G342" s="1158" t="s">
        <v>37</v>
      </c>
      <c r="H342" s="1158" t="s">
        <v>1647</v>
      </c>
      <c r="I342" s="1158" t="s">
        <v>1699</v>
      </c>
      <c r="J342" s="1159">
        <v>65.42</v>
      </c>
      <c r="K342" s="1159">
        <v>135.32</v>
      </c>
      <c r="L342" s="1159">
        <v>20.56</v>
      </c>
      <c r="M342" s="1159">
        <v>36.950000000000003</v>
      </c>
    </row>
    <row r="343" spans="1:13" ht="14.25" customHeight="1" x14ac:dyDescent="0.25">
      <c r="A343" s="1430"/>
      <c r="B343" s="1452"/>
      <c r="C343" s="1150" t="s">
        <v>1645</v>
      </c>
      <c r="D343" s="1151" t="s">
        <v>4080</v>
      </c>
      <c r="E343" s="1161">
        <v>493786</v>
      </c>
      <c r="F343" s="1161">
        <v>1173389</v>
      </c>
      <c r="G343" s="1158" t="s">
        <v>37</v>
      </c>
      <c r="H343" s="1158" t="s">
        <v>1647</v>
      </c>
      <c r="I343" s="1158" t="s">
        <v>1699</v>
      </c>
      <c r="J343" s="1159">
        <v>44.28</v>
      </c>
      <c r="K343" s="1159">
        <v>42.88</v>
      </c>
      <c r="L343" s="1159">
        <v>21.41</v>
      </c>
      <c r="M343" s="1159">
        <v>22.37</v>
      </c>
    </row>
    <row r="344" spans="1:13" ht="14.25" customHeight="1" x14ac:dyDescent="0.25">
      <c r="A344" s="1430"/>
      <c r="B344" s="1444" t="s">
        <v>4081</v>
      </c>
      <c r="C344" s="1122" t="s">
        <v>4081</v>
      </c>
      <c r="D344" s="1119" t="s">
        <v>4082</v>
      </c>
      <c r="E344" s="1119">
        <v>482592</v>
      </c>
      <c r="F344" s="1119">
        <v>1175164</v>
      </c>
      <c r="G344" s="1119" t="s">
        <v>37</v>
      </c>
      <c r="H344" s="1119" t="s">
        <v>1647</v>
      </c>
      <c r="I344" s="1119" t="s">
        <v>4081</v>
      </c>
      <c r="J344" s="1120">
        <v>56.5</v>
      </c>
      <c r="K344" s="1120">
        <v>41.8</v>
      </c>
      <c r="L344" s="1120">
        <v>11.1</v>
      </c>
      <c r="M344" s="1120" t="s">
        <v>4046</v>
      </c>
    </row>
    <row r="345" spans="1:13" ht="14.25" customHeight="1" x14ac:dyDescent="0.25">
      <c r="A345" s="1430"/>
      <c r="B345" s="1431"/>
      <c r="C345" s="1122" t="s">
        <v>4081</v>
      </c>
      <c r="D345" s="1119" t="s">
        <v>4083</v>
      </c>
      <c r="E345" s="1119">
        <v>489977</v>
      </c>
      <c r="F345" s="1119">
        <v>1190025</v>
      </c>
      <c r="G345" s="1119" t="s">
        <v>37</v>
      </c>
      <c r="H345" s="1119" t="s">
        <v>1647</v>
      </c>
      <c r="I345" s="1119" t="s">
        <v>4081</v>
      </c>
      <c r="J345" s="1120">
        <v>5.5</v>
      </c>
      <c r="K345" s="1120">
        <v>7.35</v>
      </c>
      <c r="L345" s="1120">
        <v>8.6999999999999993</v>
      </c>
      <c r="M345" s="1120">
        <v>6.6</v>
      </c>
    </row>
    <row r="346" spans="1:13" ht="14.25" customHeight="1" x14ac:dyDescent="0.25">
      <c r="A346" s="1430"/>
      <c r="B346" s="1454" t="s">
        <v>3404</v>
      </c>
      <c r="C346" s="1163" t="s">
        <v>1646</v>
      </c>
      <c r="D346" s="1164" t="s">
        <v>4084</v>
      </c>
      <c r="E346" s="1164">
        <v>505845</v>
      </c>
      <c r="F346" s="1164">
        <v>1121951</v>
      </c>
      <c r="G346" s="1164" t="s">
        <v>1689</v>
      </c>
      <c r="H346" s="1164" t="s">
        <v>4085</v>
      </c>
      <c r="I346" s="1164" t="s">
        <v>3520</v>
      </c>
      <c r="J346" s="1165">
        <v>85</v>
      </c>
      <c r="K346" s="1165">
        <v>75</v>
      </c>
      <c r="L346" s="1165">
        <v>51</v>
      </c>
      <c r="M346" s="1165">
        <v>1000</v>
      </c>
    </row>
    <row r="347" spans="1:13" ht="14.25" customHeight="1" x14ac:dyDescent="0.25">
      <c r="A347" s="1430"/>
      <c r="B347" s="1454"/>
      <c r="C347" s="1163" t="s">
        <v>4086</v>
      </c>
      <c r="D347" s="1164" t="s">
        <v>4087</v>
      </c>
      <c r="E347" s="1164">
        <v>521342</v>
      </c>
      <c r="F347" s="1164">
        <v>1123861</v>
      </c>
      <c r="G347" s="1164" t="s">
        <v>3369</v>
      </c>
      <c r="H347" s="1164" t="s">
        <v>3434</v>
      </c>
      <c r="I347" s="1164" t="s">
        <v>3435</v>
      </c>
      <c r="J347" s="1165">
        <v>18.399999999999999</v>
      </c>
      <c r="K347" s="1165">
        <v>50</v>
      </c>
      <c r="L347" s="1165">
        <v>16.399999999999999</v>
      </c>
      <c r="M347" s="1165">
        <v>31</v>
      </c>
    </row>
    <row r="348" spans="1:13" ht="14.25" customHeight="1" x14ac:dyDescent="0.25">
      <c r="A348" s="1430"/>
      <c r="B348" s="1454"/>
      <c r="C348" s="1163" t="s">
        <v>1646</v>
      </c>
      <c r="D348" s="1164" t="s">
        <v>4088</v>
      </c>
      <c r="E348" s="1164">
        <v>501187</v>
      </c>
      <c r="F348" s="1164">
        <v>1156754</v>
      </c>
      <c r="G348" s="1164" t="s">
        <v>37</v>
      </c>
      <c r="H348" s="1164" t="s">
        <v>1647</v>
      </c>
      <c r="I348" s="1164" t="s">
        <v>1699</v>
      </c>
      <c r="J348" s="1165">
        <v>116</v>
      </c>
      <c r="K348" s="1165">
        <v>51</v>
      </c>
      <c r="L348" s="1165">
        <v>18.5</v>
      </c>
      <c r="M348" s="1165">
        <v>645</v>
      </c>
    </row>
    <row r="349" spans="1:13" ht="14.25" customHeight="1" x14ac:dyDescent="0.25">
      <c r="A349" s="1430"/>
      <c r="B349" s="1454"/>
      <c r="C349" s="1163" t="s">
        <v>3404</v>
      </c>
      <c r="D349" s="1164" t="s">
        <v>4089</v>
      </c>
      <c r="E349" s="1164">
        <v>515850</v>
      </c>
      <c r="F349" s="1164">
        <v>1145812</v>
      </c>
      <c r="G349" s="1164" t="s">
        <v>37</v>
      </c>
      <c r="H349" s="1164" t="s">
        <v>1647</v>
      </c>
      <c r="I349" s="1164" t="s">
        <v>4090</v>
      </c>
      <c r="J349" s="1165">
        <v>29.3</v>
      </c>
      <c r="K349" s="1165">
        <v>32</v>
      </c>
      <c r="L349" s="1165">
        <v>20.5</v>
      </c>
      <c r="M349" s="1165">
        <v>126</v>
      </c>
    </row>
    <row r="350" spans="1:13" ht="14.25" customHeight="1" x14ac:dyDescent="0.25">
      <c r="A350" s="1449"/>
      <c r="B350" s="1455"/>
      <c r="C350" s="1168" t="s">
        <v>1646</v>
      </c>
      <c r="D350" s="1169" t="s">
        <v>4091</v>
      </c>
      <c r="E350" s="1169">
        <v>511157</v>
      </c>
      <c r="F350" s="1169">
        <v>1147119</v>
      </c>
      <c r="G350" s="1169" t="s">
        <v>3369</v>
      </c>
      <c r="H350" s="1169" t="s">
        <v>3434</v>
      </c>
      <c r="I350" s="1169" t="s">
        <v>4092</v>
      </c>
      <c r="J350" s="1170">
        <v>11.2</v>
      </c>
      <c r="K350" s="1170">
        <v>3</v>
      </c>
      <c r="L350" s="1170">
        <v>3</v>
      </c>
      <c r="M350" s="1170">
        <v>3</v>
      </c>
    </row>
    <row r="351" spans="1:13" ht="14.25" customHeight="1" x14ac:dyDescent="0.25">
      <c r="A351" s="12" t="s">
        <v>4093</v>
      </c>
      <c r="B351" s="12"/>
      <c r="C351" s="12"/>
      <c r="D351" s="12"/>
      <c r="E351" s="12"/>
      <c r="F351" s="12"/>
      <c r="G351" s="12"/>
      <c r="H351" s="12"/>
      <c r="I351" s="12"/>
      <c r="J351" s="12"/>
      <c r="K351" s="12"/>
      <c r="L351" s="12"/>
      <c r="M351" s="12"/>
    </row>
    <row r="352" spans="1:13" ht="14.25" customHeight="1" x14ac:dyDescent="0.25">
      <c r="A352" s="799"/>
      <c r="J352" s="799"/>
      <c r="K352" s="799"/>
      <c r="L352" s="799"/>
      <c r="M352" s="799"/>
    </row>
    <row r="353" spans="1:13" ht="14.25" customHeight="1" x14ac:dyDescent="0.25">
      <c r="A353" s="799"/>
      <c r="J353" s="799"/>
      <c r="K353" s="799"/>
      <c r="L353" s="799"/>
      <c r="M353" s="799"/>
    </row>
    <row r="354" spans="1:13" ht="14.25" customHeight="1" x14ac:dyDescent="0.25">
      <c r="A354" s="877" t="s">
        <v>3526</v>
      </c>
      <c r="B354" s="1420" t="s">
        <v>3527</v>
      </c>
      <c r="C354" s="1420"/>
      <c r="J354" s="799"/>
      <c r="K354" s="799"/>
      <c r="L354" s="799"/>
      <c r="M354" s="799"/>
    </row>
    <row r="355" spans="1:13" ht="14.25" customHeight="1" x14ac:dyDescent="0.25">
      <c r="A355" s="878" t="s">
        <v>2058</v>
      </c>
      <c r="B355" s="1421" t="s">
        <v>3528</v>
      </c>
      <c r="C355" s="1421"/>
      <c r="J355" s="799"/>
      <c r="K355" s="799"/>
      <c r="L355" s="799"/>
      <c r="M355" s="799"/>
    </row>
    <row r="356" spans="1:13" ht="14.25" customHeight="1" x14ac:dyDescent="0.25">
      <c r="A356" s="878" t="s">
        <v>3529</v>
      </c>
      <c r="B356" s="1421" t="s">
        <v>3530</v>
      </c>
      <c r="C356" s="1421"/>
      <c r="J356" s="799"/>
      <c r="K356" s="799"/>
      <c r="L356" s="799"/>
      <c r="M356" s="799"/>
    </row>
    <row r="357" spans="1:13" ht="14.25" customHeight="1" x14ac:dyDescent="0.25">
      <c r="A357" s="879" t="s">
        <v>3333</v>
      </c>
      <c r="B357" s="1422" t="s">
        <v>3531</v>
      </c>
      <c r="C357" s="1422"/>
      <c r="J357" s="799"/>
      <c r="K357" s="799"/>
      <c r="L357" s="799"/>
      <c r="M357" s="799"/>
    </row>
    <row r="358" spans="1:13" ht="14.25" customHeight="1" x14ac:dyDescent="0.25"/>
    <row r="359" spans="1:13" ht="14.25" customHeight="1" x14ac:dyDescent="0.25"/>
    <row r="360" spans="1:13" ht="14.25" customHeight="1" x14ac:dyDescent="0.25"/>
    <row r="361" spans="1:13" ht="14.25" customHeight="1" x14ac:dyDescent="0.25"/>
    <row r="362" spans="1:13" ht="14.25" customHeight="1" x14ac:dyDescent="0.25"/>
    <row r="363" spans="1:13" ht="14.25" customHeight="1" x14ac:dyDescent="0.25"/>
    <row r="364" spans="1:13" ht="14.25" customHeight="1" x14ac:dyDescent="0.25"/>
    <row r="365" spans="1:13" ht="14.25" customHeight="1" x14ac:dyDescent="0.25"/>
    <row r="366" spans="1:13" ht="14.25" customHeight="1" x14ac:dyDescent="0.25"/>
    <row r="367" spans="1:13" ht="14.25" customHeight="1" x14ac:dyDescent="0.25"/>
    <row r="368" spans="1:13"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sheetData>
  <mergeCells count="123">
    <mergeCell ref="A321:A350"/>
    <mergeCell ref="B321:B326"/>
    <mergeCell ref="B327:B331"/>
    <mergeCell ref="B332:B337"/>
    <mergeCell ref="B338:B343"/>
    <mergeCell ref="B344:B345"/>
    <mergeCell ref="B346:B350"/>
    <mergeCell ref="B317:M317"/>
    <mergeCell ref="C318:C320"/>
    <mergeCell ref="D318:D320"/>
    <mergeCell ref="E318:I318"/>
    <mergeCell ref="J318:M318"/>
    <mergeCell ref="B319:B320"/>
    <mergeCell ref="G319:G320"/>
    <mergeCell ref="H319:H320"/>
    <mergeCell ref="I319:I320"/>
    <mergeCell ref="A277:A316"/>
    <mergeCell ref="B277:B285"/>
    <mergeCell ref="B286:B296"/>
    <mergeCell ref="B297:B303"/>
    <mergeCell ref="B304:B311"/>
    <mergeCell ref="B312:B316"/>
    <mergeCell ref="B158:B162"/>
    <mergeCell ref="B150:B157"/>
    <mergeCell ref="B143:B149"/>
    <mergeCell ref="B167:M167"/>
    <mergeCell ref="C168:C170"/>
    <mergeCell ref="D168:D170"/>
    <mergeCell ref="E168:I168"/>
    <mergeCell ref="J168:M168"/>
    <mergeCell ref="B169:B170"/>
    <mergeCell ref="G169:G170"/>
    <mergeCell ref="H169:H170"/>
    <mergeCell ref="I169:I170"/>
    <mergeCell ref="A123:A162"/>
    <mergeCell ref="B273:M273"/>
    <mergeCell ref="C274:C276"/>
    <mergeCell ref="D274:D276"/>
    <mergeCell ref="E274:I274"/>
    <mergeCell ref="J274:M274"/>
    <mergeCell ref="G275:G276"/>
    <mergeCell ref="H275:H276"/>
    <mergeCell ref="I275:I276"/>
    <mergeCell ref="A220:A272"/>
    <mergeCell ref="B220:B232"/>
    <mergeCell ref="B233:B235"/>
    <mergeCell ref="B236:B239"/>
    <mergeCell ref="B240:B243"/>
    <mergeCell ref="B244:B251"/>
    <mergeCell ref="B252:B258"/>
    <mergeCell ref="B259:B260"/>
    <mergeCell ref="B261:B264"/>
    <mergeCell ref="B265:B267"/>
    <mergeCell ref="B268:B272"/>
    <mergeCell ref="A171:A215"/>
    <mergeCell ref="B171:B174"/>
    <mergeCell ref="B175:B182"/>
    <mergeCell ref="B183:B190"/>
    <mergeCell ref="B191:B194"/>
    <mergeCell ref="B195:B201"/>
    <mergeCell ref="B202:B204"/>
    <mergeCell ref="B205:B209"/>
    <mergeCell ref="B210:B215"/>
    <mergeCell ref="C14:C16"/>
    <mergeCell ref="D14:D16"/>
    <mergeCell ref="E14:I14"/>
    <mergeCell ref="J14:M14"/>
    <mergeCell ref="B56:B61"/>
    <mergeCell ref="B17:B20"/>
    <mergeCell ref="B21:B28"/>
    <mergeCell ref="B29:B36"/>
    <mergeCell ref="B37:B40"/>
    <mergeCell ref="B41:B47"/>
    <mergeCell ref="B48:B50"/>
    <mergeCell ref="B51:B55"/>
    <mergeCell ref="B15:B16"/>
    <mergeCell ref="G15:G16"/>
    <mergeCell ref="H15:H16"/>
    <mergeCell ref="I15:I16"/>
    <mergeCell ref="A17:A61"/>
    <mergeCell ref="C63:C65"/>
    <mergeCell ref="D63:D65"/>
    <mergeCell ref="E63:I63"/>
    <mergeCell ref="J63:M63"/>
    <mergeCell ref="B64:B65"/>
    <mergeCell ref="G64:G65"/>
    <mergeCell ref="H64:H65"/>
    <mergeCell ref="I64:I65"/>
    <mergeCell ref="A66:A118"/>
    <mergeCell ref="B66:B78"/>
    <mergeCell ref="B79:B81"/>
    <mergeCell ref="B82:B85"/>
    <mergeCell ref="B86:B89"/>
    <mergeCell ref="B90:B97"/>
    <mergeCell ref="B98:B104"/>
    <mergeCell ref="B105:B106"/>
    <mergeCell ref="B107:B110"/>
    <mergeCell ref="B111:B113"/>
    <mergeCell ref="B114:B118"/>
    <mergeCell ref="B355:C355"/>
    <mergeCell ref="B356:C356"/>
    <mergeCell ref="B357:C357"/>
    <mergeCell ref="C120:C122"/>
    <mergeCell ref="D120:D122"/>
    <mergeCell ref="E120:I120"/>
    <mergeCell ref="J120:M120"/>
    <mergeCell ref="B121:B122"/>
    <mergeCell ref="G121:G122"/>
    <mergeCell ref="H121:H122"/>
    <mergeCell ref="I121:I122"/>
    <mergeCell ref="B354:C354"/>
    <mergeCell ref="C217:C219"/>
    <mergeCell ref="D217:D219"/>
    <mergeCell ref="E217:I217"/>
    <mergeCell ref="J217:M217"/>
    <mergeCell ref="B218:B219"/>
    <mergeCell ref="G218:G219"/>
    <mergeCell ref="H218:H219"/>
    <mergeCell ref="I218:I219"/>
    <mergeCell ref="B132:B142"/>
    <mergeCell ref="B123:B131"/>
    <mergeCell ref="B216:M216"/>
    <mergeCell ref="B275:B276"/>
  </mergeCells>
  <hyperlinks>
    <hyperlink ref="A1" location="'C1'!A1" display="Regresar"/>
    <hyperlink ref="H1" location="'HM 1.3.2.f.3'!A1" display="Ver metadato"/>
  </hyperlinks>
  <pageMargins left="0.7" right="0.7" top="0.75" bottom="0.75" header="0.3" footer="0.3"/>
  <pageSetup orientation="portrait" horizontalDpi="90" verticalDpi="9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8">
    <tabColor theme="8" tint="-0.499984740745262"/>
    <pageSetUpPr fitToPage="1"/>
  </sheetPr>
  <dimension ref="A1:Z997"/>
  <sheetViews>
    <sheetView showGridLines="0" topLeftCell="A2" zoomScale="90" zoomScaleNormal="90" workbookViewId="0">
      <selection activeCell="E24" sqref="E24"/>
    </sheetView>
  </sheetViews>
  <sheetFormatPr baseColWidth="10" defaultColWidth="14.42578125" defaultRowHeight="15" x14ac:dyDescent="0.25"/>
  <cols>
    <col min="1" max="1" width="12.28515625" style="134" customWidth="1"/>
    <col min="2" max="2" width="30.28515625" style="134" customWidth="1"/>
    <col min="3" max="3" width="37.7109375" style="134" customWidth="1"/>
    <col min="4" max="4" width="34.28515625" style="134" customWidth="1"/>
    <col min="5" max="5" width="25.42578125" style="134" customWidth="1"/>
    <col min="6" max="6" width="24.7109375" style="134" customWidth="1"/>
    <col min="7" max="7" width="27" style="134" customWidth="1"/>
    <col min="8" max="8" width="16" style="134" customWidth="1"/>
    <col min="9" max="9" width="16.28515625" style="134" customWidth="1"/>
    <col min="10" max="10" width="21.7109375" style="134" customWidth="1"/>
    <col min="11" max="26" width="11.42578125" style="134" customWidth="1"/>
    <col min="27" max="16384" width="14.42578125" style="134"/>
  </cols>
  <sheetData>
    <row r="1" spans="1:26" s="501" customFormat="1" ht="15.6" x14ac:dyDescent="0.25">
      <c r="A1" s="23" t="s">
        <v>32</v>
      </c>
      <c r="B1" s="502"/>
      <c r="C1" s="502"/>
      <c r="D1" s="502"/>
      <c r="E1" s="502"/>
      <c r="F1" s="502"/>
      <c r="G1" s="502"/>
      <c r="H1" s="502"/>
      <c r="I1" s="502"/>
      <c r="J1" s="502"/>
      <c r="K1" s="502"/>
      <c r="L1" s="502"/>
      <c r="M1" s="502"/>
      <c r="N1" s="502"/>
      <c r="O1" s="502"/>
      <c r="P1" s="502"/>
      <c r="Q1" s="502"/>
      <c r="R1" s="502"/>
      <c r="S1" s="502"/>
      <c r="T1" s="502"/>
      <c r="U1" s="502"/>
      <c r="V1" s="502"/>
      <c r="W1" s="502"/>
      <c r="X1" s="502"/>
      <c r="Y1" s="502"/>
      <c r="Z1" s="502"/>
    </row>
    <row r="2" spans="1:26" ht="42" customHeight="1" x14ac:dyDescent="0.25">
      <c r="A2" s="445"/>
      <c r="B2" s="445"/>
      <c r="C2" s="445"/>
      <c r="D2" s="445"/>
      <c r="E2" s="445"/>
      <c r="F2" s="446" t="s">
        <v>264</v>
      </c>
      <c r="G2" s="447"/>
      <c r="H2" s="445"/>
      <c r="I2" s="445"/>
      <c r="J2" s="445"/>
      <c r="K2" s="445"/>
      <c r="L2" s="445"/>
      <c r="M2" s="445"/>
      <c r="N2" s="445"/>
      <c r="O2" s="445"/>
      <c r="P2" s="445"/>
      <c r="Q2" s="445"/>
      <c r="R2" s="445"/>
      <c r="S2" s="445"/>
      <c r="T2" s="445"/>
      <c r="U2" s="445"/>
      <c r="V2" s="445"/>
      <c r="W2" s="445"/>
      <c r="X2" s="445"/>
      <c r="Y2" s="445"/>
      <c r="Z2" s="445"/>
    </row>
    <row r="3" spans="1:26" ht="45.75" customHeight="1" x14ac:dyDescent="0.25">
      <c r="A3" s="445"/>
      <c r="B3" s="1401" t="s">
        <v>265</v>
      </c>
      <c r="C3" s="1402"/>
      <c r="D3" s="1402"/>
      <c r="E3" s="1402"/>
      <c r="F3" s="1402"/>
      <c r="G3" s="1402"/>
      <c r="H3" s="445"/>
      <c r="I3" s="445"/>
      <c r="J3" s="445"/>
      <c r="K3" s="445"/>
      <c r="L3" s="445"/>
      <c r="M3" s="445"/>
      <c r="N3" s="445"/>
      <c r="O3" s="445"/>
      <c r="P3" s="445"/>
      <c r="Q3" s="445"/>
      <c r="R3" s="445"/>
      <c r="S3" s="445"/>
      <c r="T3" s="445"/>
      <c r="U3" s="445"/>
      <c r="V3" s="445"/>
      <c r="W3" s="445"/>
      <c r="X3" s="445"/>
      <c r="Y3" s="445"/>
      <c r="Z3" s="445"/>
    </row>
    <row r="4" spans="1:26" ht="15.6" x14ac:dyDescent="0.3">
      <c r="A4" s="445"/>
      <c r="B4" s="1403" t="s">
        <v>266</v>
      </c>
      <c r="C4" s="1402"/>
      <c r="D4" s="1402"/>
      <c r="E4" s="1402"/>
      <c r="F4" s="1402"/>
      <c r="G4" s="1402"/>
      <c r="H4" s="445"/>
      <c r="I4" s="445"/>
      <c r="J4" s="445"/>
      <c r="K4" s="445"/>
      <c r="L4" s="445"/>
      <c r="M4" s="445"/>
      <c r="N4" s="445"/>
      <c r="O4" s="445"/>
      <c r="P4" s="445"/>
      <c r="Q4" s="445"/>
      <c r="R4" s="445"/>
      <c r="S4" s="445"/>
      <c r="T4" s="445"/>
      <c r="U4" s="445"/>
      <c r="V4" s="445"/>
      <c r="W4" s="445"/>
      <c r="X4" s="445"/>
      <c r="Y4" s="445"/>
      <c r="Z4" s="445"/>
    </row>
    <row r="5" spans="1:26" ht="15.6" x14ac:dyDescent="0.3">
      <c r="A5" s="445"/>
      <c r="B5" s="1404"/>
      <c r="C5" s="1405"/>
      <c r="D5" s="1405"/>
      <c r="E5" s="445"/>
      <c r="F5" s="503"/>
      <c r="G5" s="503"/>
      <c r="H5" s="445"/>
      <c r="I5" s="445"/>
      <c r="J5" s="445"/>
      <c r="K5" s="445"/>
      <c r="L5" s="445"/>
      <c r="M5" s="445"/>
      <c r="N5" s="445"/>
      <c r="O5" s="445"/>
      <c r="P5" s="445"/>
      <c r="Q5" s="445"/>
      <c r="R5" s="445"/>
      <c r="S5" s="445"/>
      <c r="T5" s="445"/>
      <c r="U5" s="445"/>
      <c r="V5" s="445"/>
      <c r="W5" s="445"/>
      <c r="X5" s="445"/>
      <c r="Y5" s="445"/>
      <c r="Z5" s="445"/>
    </row>
    <row r="6" spans="1:26" ht="15.75" x14ac:dyDescent="0.25">
      <c r="A6" s="445"/>
      <c r="B6" s="1406" t="s">
        <v>267</v>
      </c>
      <c r="C6" s="1402"/>
      <c r="D6" s="1402"/>
      <c r="E6" s="1402"/>
      <c r="F6" s="1402"/>
      <c r="G6" s="1402"/>
      <c r="H6" s="445"/>
      <c r="I6" s="445"/>
      <c r="J6" s="445"/>
      <c r="K6" s="445"/>
      <c r="L6" s="445"/>
      <c r="M6" s="445"/>
      <c r="N6" s="445"/>
      <c r="O6" s="445"/>
      <c r="P6" s="445"/>
      <c r="Q6" s="445"/>
      <c r="R6" s="445"/>
      <c r="S6" s="445"/>
      <c r="T6" s="445"/>
      <c r="U6" s="445"/>
      <c r="V6" s="445"/>
      <c r="W6" s="445"/>
      <c r="X6" s="445"/>
      <c r="Y6" s="445"/>
      <c r="Z6" s="445"/>
    </row>
    <row r="7" spans="1:26" ht="15.6" x14ac:dyDescent="0.3">
      <c r="A7" s="445"/>
      <c r="B7" s="1404"/>
      <c r="C7" s="1405"/>
      <c r="D7" s="1405"/>
      <c r="E7" s="445"/>
      <c r="F7" s="503"/>
      <c r="G7" s="503"/>
      <c r="H7" s="445"/>
      <c r="I7" s="445"/>
      <c r="J7" s="445"/>
      <c r="K7" s="445"/>
      <c r="L7" s="445"/>
      <c r="M7" s="445"/>
      <c r="N7" s="445"/>
      <c r="O7" s="445"/>
      <c r="P7" s="445"/>
      <c r="Q7" s="445"/>
      <c r="R7" s="445"/>
      <c r="S7" s="445"/>
      <c r="T7" s="445"/>
      <c r="U7" s="445"/>
      <c r="V7" s="445"/>
      <c r="W7" s="445"/>
      <c r="X7" s="445"/>
      <c r="Y7" s="445"/>
      <c r="Z7" s="445"/>
    </row>
    <row r="8" spans="1:26" ht="15.6" x14ac:dyDescent="0.3">
      <c r="A8" s="445"/>
      <c r="B8" s="504" t="s">
        <v>268</v>
      </c>
      <c r="C8" s="1460" t="s">
        <v>324</v>
      </c>
      <c r="D8" s="1457"/>
      <c r="E8" s="1457"/>
      <c r="F8" s="1457"/>
      <c r="G8" s="1458"/>
      <c r="H8" s="445"/>
      <c r="I8" s="445"/>
      <c r="J8" s="445"/>
      <c r="K8" s="445"/>
      <c r="L8" s="445"/>
      <c r="M8" s="445"/>
      <c r="N8" s="445"/>
      <c r="O8" s="445"/>
      <c r="P8" s="445"/>
      <c r="Q8" s="445"/>
      <c r="R8" s="445"/>
      <c r="S8" s="445"/>
      <c r="T8" s="445"/>
      <c r="U8" s="445"/>
      <c r="V8" s="445"/>
      <c r="W8" s="445"/>
      <c r="X8" s="445"/>
      <c r="Y8" s="445"/>
      <c r="Z8" s="445"/>
    </row>
    <row r="9" spans="1:26" ht="31.5" x14ac:dyDescent="0.25">
      <c r="A9" s="445"/>
      <c r="B9" s="504" t="s">
        <v>270</v>
      </c>
      <c r="C9" s="1460" t="s">
        <v>3206</v>
      </c>
      <c r="D9" s="1457"/>
      <c r="E9" s="1457"/>
      <c r="F9" s="1457"/>
      <c r="G9" s="1458"/>
      <c r="H9" s="445"/>
      <c r="I9" s="445"/>
      <c r="J9" s="445"/>
      <c r="K9" s="445"/>
      <c r="L9" s="445"/>
      <c r="M9" s="445"/>
      <c r="N9" s="445"/>
      <c r="O9" s="445"/>
      <c r="P9" s="445"/>
      <c r="Q9" s="445"/>
      <c r="R9" s="445"/>
      <c r="S9" s="445"/>
      <c r="T9" s="445"/>
      <c r="U9" s="445"/>
      <c r="V9" s="445"/>
      <c r="W9" s="445"/>
      <c r="X9" s="445"/>
      <c r="Y9" s="445"/>
      <c r="Z9" s="445"/>
    </row>
    <row r="10" spans="1:26" ht="15.75" x14ac:dyDescent="0.25">
      <c r="A10" s="445"/>
      <c r="B10" s="1466" t="s">
        <v>271</v>
      </c>
      <c r="C10" s="818" t="s">
        <v>272</v>
      </c>
      <c r="D10" s="818" t="s">
        <v>273</v>
      </c>
      <c r="E10" s="818" t="s">
        <v>274</v>
      </c>
      <c r="F10" s="818" t="s">
        <v>275</v>
      </c>
      <c r="G10" s="818" t="s">
        <v>276</v>
      </c>
      <c r="H10" s="445"/>
      <c r="I10" s="445"/>
      <c r="J10" s="445"/>
      <c r="K10" s="445"/>
      <c r="L10" s="445"/>
      <c r="M10" s="445"/>
      <c r="N10" s="445"/>
      <c r="O10" s="445"/>
      <c r="P10" s="445"/>
      <c r="Q10" s="445"/>
      <c r="R10" s="445"/>
      <c r="S10" s="445"/>
      <c r="T10" s="445"/>
      <c r="U10" s="445"/>
      <c r="V10" s="445"/>
      <c r="W10" s="445"/>
      <c r="X10" s="445"/>
      <c r="Y10" s="445"/>
      <c r="Z10" s="445"/>
    </row>
    <row r="11" spans="1:26" ht="53.25" customHeight="1" x14ac:dyDescent="0.25">
      <c r="A11" s="445"/>
      <c r="B11" s="1467"/>
      <c r="C11" s="819" t="s">
        <v>325</v>
      </c>
      <c r="D11" s="819" t="s">
        <v>337</v>
      </c>
      <c r="E11" s="819" t="s">
        <v>99</v>
      </c>
      <c r="F11" s="819" t="s">
        <v>104</v>
      </c>
      <c r="G11" s="819" t="s">
        <v>625</v>
      </c>
      <c r="H11" s="445"/>
      <c r="I11" s="445"/>
      <c r="J11" s="445"/>
      <c r="K11" s="445"/>
      <c r="L11" s="445"/>
      <c r="M11" s="445"/>
      <c r="N11" s="445"/>
      <c r="O11" s="445"/>
      <c r="P11" s="445"/>
      <c r="Q11" s="445"/>
      <c r="R11" s="445"/>
      <c r="S11" s="445"/>
      <c r="T11" s="445"/>
      <c r="U11" s="445"/>
      <c r="V11" s="445"/>
      <c r="W11" s="445"/>
      <c r="X11" s="445"/>
      <c r="Y11" s="445"/>
      <c r="Z11" s="445"/>
    </row>
    <row r="12" spans="1:26" ht="17.25" customHeight="1" x14ac:dyDescent="0.25">
      <c r="A12" s="445"/>
      <c r="B12" s="1467"/>
      <c r="C12" s="819"/>
      <c r="D12" s="819"/>
      <c r="E12" s="819"/>
      <c r="F12" s="819" t="s">
        <v>282</v>
      </c>
      <c r="G12" s="819"/>
      <c r="H12" s="445"/>
      <c r="I12" s="445"/>
      <c r="J12" s="445"/>
      <c r="K12" s="445"/>
      <c r="L12" s="445"/>
      <c r="M12" s="445"/>
      <c r="N12" s="445"/>
      <c r="O12" s="445"/>
      <c r="P12" s="445"/>
      <c r="Q12" s="445"/>
      <c r="R12" s="445"/>
      <c r="S12" s="445"/>
      <c r="T12" s="445"/>
      <c r="U12" s="445"/>
      <c r="V12" s="445"/>
      <c r="W12" s="445"/>
      <c r="X12" s="445"/>
      <c r="Y12" s="445"/>
      <c r="Z12" s="445"/>
    </row>
    <row r="13" spans="1:26" ht="17.25" customHeight="1" x14ac:dyDescent="0.25">
      <c r="A13" s="445"/>
      <c r="B13" s="1468"/>
      <c r="C13" s="819"/>
      <c r="D13" s="819"/>
      <c r="E13" s="819"/>
      <c r="F13" s="819" t="s">
        <v>282</v>
      </c>
      <c r="G13" s="819"/>
      <c r="H13" s="445"/>
      <c r="I13" s="445"/>
      <c r="J13" s="445"/>
      <c r="K13" s="445"/>
      <c r="L13" s="445"/>
      <c r="M13" s="445"/>
      <c r="N13" s="445"/>
      <c r="O13" s="445"/>
      <c r="P13" s="445"/>
      <c r="Q13" s="445"/>
      <c r="R13" s="445"/>
      <c r="S13" s="445"/>
      <c r="T13" s="445"/>
      <c r="U13" s="445"/>
      <c r="V13" s="445"/>
      <c r="W13" s="445"/>
      <c r="X13" s="445"/>
      <c r="Y13" s="445"/>
      <c r="Z13" s="445"/>
    </row>
    <row r="14" spans="1:26" ht="15.6" x14ac:dyDescent="0.3">
      <c r="A14" s="445"/>
      <c r="B14" s="504" t="s">
        <v>283</v>
      </c>
      <c r="C14" s="1460" t="s">
        <v>341</v>
      </c>
      <c r="D14" s="1457"/>
      <c r="E14" s="1457"/>
      <c r="F14" s="1457"/>
      <c r="G14" s="1458"/>
      <c r="H14" s="445"/>
      <c r="I14" s="445"/>
      <c r="J14" s="445"/>
      <c r="K14" s="445"/>
      <c r="L14" s="445"/>
      <c r="M14" s="445"/>
      <c r="N14" s="445"/>
      <c r="O14" s="445"/>
      <c r="P14" s="445"/>
      <c r="Q14" s="445"/>
      <c r="R14" s="445"/>
      <c r="S14" s="445"/>
      <c r="T14" s="445"/>
      <c r="U14" s="445"/>
      <c r="V14" s="445"/>
      <c r="W14" s="445"/>
      <c r="X14" s="445"/>
      <c r="Y14" s="445"/>
      <c r="Z14" s="445"/>
    </row>
    <row r="15" spans="1:26" ht="15.75" x14ac:dyDescent="0.25">
      <c r="A15" s="445"/>
      <c r="B15" s="504" t="s">
        <v>284</v>
      </c>
      <c r="C15" s="1460" t="s">
        <v>3532</v>
      </c>
      <c r="D15" s="1457"/>
      <c r="E15" s="1457"/>
      <c r="F15" s="1457"/>
      <c r="G15" s="1458"/>
      <c r="H15" s="445"/>
      <c r="I15" s="445"/>
      <c r="J15" s="445"/>
      <c r="K15" s="445"/>
      <c r="L15" s="445"/>
      <c r="M15" s="445"/>
      <c r="N15" s="445"/>
      <c r="O15" s="445"/>
      <c r="P15" s="445"/>
      <c r="Q15" s="445"/>
      <c r="R15" s="445"/>
      <c r="S15" s="445"/>
      <c r="T15" s="445"/>
      <c r="U15" s="445"/>
      <c r="V15" s="445"/>
      <c r="W15" s="445"/>
      <c r="X15" s="445"/>
      <c r="Y15" s="445"/>
      <c r="Z15" s="445"/>
    </row>
    <row r="16" spans="1:26" ht="15.75" x14ac:dyDescent="0.25">
      <c r="A16" s="445"/>
      <c r="B16" s="504" t="s">
        <v>285</v>
      </c>
      <c r="C16" s="1460" t="s">
        <v>3567</v>
      </c>
      <c r="D16" s="1457"/>
      <c r="E16" s="1457"/>
      <c r="F16" s="1457"/>
      <c r="G16" s="1458"/>
      <c r="H16" s="445"/>
      <c r="I16" s="445"/>
      <c r="J16" s="445"/>
      <c r="K16" s="445"/>
      <c r="L16" s="445"/>
      <c r="M16" s="445"/>
      <c r="N16" s="445"/>
      <c r="O16" s="445"/>
      <c r="P16" s="445"/>
      <c r="Q16" s="445"/>
      <c r="R16" s="445"/>
      <c r="S16" s="445"/>
      <c r="T16" s="445"/>
      <c r="U16" s="445"/>
      <c r="V16" s="445"/>
      <c r="W16" s="445"/>
      <c r="X16" s="445"/>
      <c r="Y16" s="445"/>
      <c r="Z16" s="445"/>
    </row>
    <row r="17" spans="1:26" ht="15.75" x14ac:dyDescent="0.25">
      <c r="A17" s="445"/>
      <c r="B17" s="504" t="s">
        <v>286</v>
      </c>
      <c r="C17" s="1460" t="s">
        <v>342</v>
      </c>
      <c r="D17" s="1457"/>
      <c r="E17" s="1457"/>
      <c r="F17" s="1457"/>
      <c r="G17" s="1458"/>
      <c r="H17" s="445"/>
      <c r="I17" s="445"/>
      <c r="J17" s="445"/>
      <c r="K17" s="445"/>
      <c r="L17" s="445"/>
      <c r="M17" s="445"/>
      <c r="N17" s="445"/>
      <c r="O17" s="445"/>
      <c r="P17" s="445"/>
      <c r="Q17" s="445"/>
      <c r="R17" s="445"/>
      <c r="S17" s="445"/>
      <c r="T17" s="445"/>
      <c r="U17" s="445"/>
      <c r="V17" s="445"/>
      <c r="W17" s="445"/>
      <c r="X17" s="445"/>
      <c r="Y17" s="445"/>
      <c r="Z17" s="445"/>
    </row>
    <row r="18" spans="1:26" ht="15.75" x14ac:dyDescent="0.25">
      <c r="A18" s="445"/>
      <c r="B18" s="504" t="s">
        <v>288</v>
      </c>
      <c r="C18" s="1460" t="s">
        <v>3534</v>
      </c>
      <c r="D18" s="1457"/>
      <c r="E18" s="1457"/>
      <c r="F18" s="1457"/>
      <c r="G18" s="1458"/>
      <c r="H18" s="445"/>
      <c r="I18" s="445"/>
      <c r="J18" s="445"/>
      <c r="K18" s="445"/>
      <c r="L18" s="445"/>
      <c r="M18" s="445"/>
      <c r="N18" s="445"/>
      <c r="O18" s="445"/>
      <c r="P18" s="445"/>
      <c r="Q18" s="445"/>
      <c r="R18" s="445"/>
      <c r="S18" s="445"/>
      <c r="T18" s="445"/>
      <c r="U18" s="445"/>
      <c r="V18" s="445"/>
      <c r="W18" s="445"/>
      <c r="X18" s="445"/>
      <c r="Y18" s="445"/>
      <c r="Z18" s="445"/>
    </row>
    <row r="19" spans="1:26" ht="36.75" customHeight="1" x14ac:dyDescent="0.25">
      <c r="A19" s="445"/>
      <c r="B19" s="504" t="s">
        <v>289</v>
      </c>
      <c r="C19" s="1460" t="s">
        <v>1603</v>
      </c>
      <c r="D19" s="1457"/>
      <c r="E19" s="1457"/>
      <c r="F19" s="1457"/>
      <c r="G19" s="1458"/>
      <c r="H19" s="445"/>
      <c r="I19" s="445"/>
      <c r="J19" s="445"/>
      <c r="K19" s="445"/>
      <c r="L19" s="445"/>
      <c r="M19" s="445"/>
      <c r="N19" s="445"/>
      <c r="O19" s="445"/>
      <c r="P19" s="445"/>
      <c r="Q19" s="445"/>
      <c r="R19" s="445"/>
      <c r="S19" s="445"/>
      <c r="T19" s="445"/>
      <c r="U19" s="445"/>
      <c r="V19" s="445"/>
      <c r="W19" s="445"/>
      <c r="X19" s="445"/>
      <c r="Y19" s="445"/>
      <c r="Z19" s="445"/>
    </row>
    <row r="20" spans="1:26" ht="15.75" x14ac:dyDescent="0.25">
      <c r="A20" s="445"/>
      <c r="B20" s="504" t="s">
        <v>290</v>
      </c>
      <c r="C20" s="1460"/>
      <c r="D20" s="1457"/>
      <c r="E20" s="1457"/>
      <c r="F20" s="1457"/>
      <c r="G20" s="1458"/>
      <c r="H20" s="445"/>
      <c r="I20" s="445"/>
      <c r="J20" s="445"/>
      <c r="K20" s="445"/>
      <c r="L20" s="445"/>
      <c r="M20" s="445"/>
      <c r="N20" s="445"/>
      <c r="O20" s="445"/>
      <c r="P20" s="445"/>
      <c r="Q20" s="445"/>
      <c r="R20" s="445"/>
      <c r="S20" s="445"/>
      <c r="T20" s="445"/>
      <c r="U20" s="445"/>
      <c r="V20" s="445"/>
      <c r="W20" s="445"/>
      <c r="X20" s="445"/>
      <c r="Y20" s="445"/>
      <c r="Z20" s="445"/>
    </row>
    <row r="21" spans="1:26" ht="43.5" customHeight="1" x14ac:dyDescent="0.25">
      <c r="A21" s="445"/>
      <c r="B21" s="504" t="s">
        <v>291</v>
      </c>
      <c r="C21" s="507" t="s">
        <v>1312</v>
      </c>
      <c r="D21" s="508" t="s">
        <v>1313</v>
      </c>
      <c r="E21" s="1456" t="s">
        <v>3535</v>
      </c>
      <c r="F21" s="1457"/>
      <c r="G21" s="1458"/>
      <c r="H21" s="445"/>
      <c r="I21" s="445"/>
      <c r="J21" s="445"/>
      <c r="K21" s="445"/>
      <c r="L21" s="445"/>
      <c r="M21" s="445"/>
      <c r="N21" s="445"/>
      <c r="O21" s="445"/>
      <c r="P21" s="445"/>
      <c r="Q21" s="445"/>
      <c r="R21" s="445"/>
      <c r="S21" s="445"/>
      <c r="T21" s="445"/>
      <c r="U21" s="445"/>
      <c r="V21" s="445"/>
      <c r="W21" s="445"/>
      <c r="X21" s="445"/>
      <c r="Y21" s="445"/>
      <c r="Z21" s="445"/>
    </row>
    <row r="22" spans="1:26" ht="36.75" customHeight="1" x14ac:dyDescent="0.25">
      <c r="A22" s="445"/>
      <c r="B22" s="504" t="s">
        <v>293</v>
      </c>
      <c r="C22" s="1460" t="s">
        <v>3536</v>
      </c>
      <c r="D22" s="1457"/>
      <c r="E22" s="1457"/>
      <c r="F22" s="1457"/>
      <c r="G22" s="1458"/>
      <c r="H22" s="445"/>
      <c r="I22" s="445"/>
      <c r="J22" s="445"/>
      <c r="K22" s="445"/>
      <c r="L22" s="445"/>
      <c r="M22" s="445"/>
      <c r="N22" s="445"/>
      <c r="O22" s="445"/>
      <c r="P22" s="445"/>
      <c r="Q22" s="445"/>
      <c r="R22" s="445"/>
      <c r="S22" s="445"/>
      <c r="T22" s="445"/>
      <c r="U22" s="445"/>
      <c r="V22" s="445"/>
      <c r="W22" s="445"/>
      <c r="X22" s="445"/>
      <c r="Y22" s="445"/>
      <c r="Z22" s="445"/>
    </row>
    <row r="23" spans="1:26" ht="21" customHeight="1" x14ac:dyDescent="0.25">
      <c r="A23" s="445"/>
      <c r="B23" s="504" t="s">
        <v>294</v>
      </c>
      <c r="C23" s="1460" t="s">
        <v>3537</v>
      </c>
      <c r="D23" s="1457"/>
      <c r="E23" s="1457"/>
      <c r="F23" s="1457"/>
      <c r="G23" s="1458"/>
      <c r="H23" s="445"/>
      <c r="I23" s="445"/>
      <c r="J23" s="445"/>
      <c r="K23" s="445"/>
      <c r="L23" s="445"/>
      <c r="M23" s="445"/>
      <c r="N23" s="445"/>
      <c r="O23" s="445"/>
      <c r="P23" s="445"/>
      <c r="Q23" s="445"/>
      <c r="R23" s="445"/>
      <c r="S23" s="445"/>
      <c r="T23" s="445"/>
      <c r="U23" s="445"/>
      <c r="V23" s="445"/>
      <c r="W23" s="445"/>
      <c r="X23" s="445"/>
      <c r="Y23" s="445"/>
      <c r="Z23" s="445"/>
    </row>
    <row r="24" spans="1:26" ht="15.75" x14ac:dyDescent="0.25">
      <c r="A24" s="445"/>
      <c r="B24" s="1463"/>
      <c r="C24" s="1405"/>
      <c r="D24" s="1405"/>
      <c r="E24" s="509"/>
      <c r="F24" s="510"/>
      <c r="G24" s="510"/>
      <c r="H24" s="445"/>
      <c r="I24" s="445"/>
      <c r="J24" s="445"/>
      <c r="K24" s="445"/>
      <c r="L24" s="445"/>
      <c r="M24" s="445"/>
      <c r="N24" s="445"/>
      <c r="O24" s="445"/>
      <c r="P24" s="445"/>
      <c r="Q24" s="445"/>
      <c r="R24" s="445"/>
      <c r="S24" s="445"/>
      <c r="T24" s="445"/>
      <c r="U24" s="445"/>
      <c r="V24" s="445"/>
      <c r="W24" s="445"/>
      <c r="X24" s="445"/>
      <c r="Y24" s="445"/>
      <c r="Z24" s="445"/>
    </row>
    <row r="25" spans="1:26" ht="15.75" x14ac:dyDescent="0.25">
      <c r="A25" s="445"/>
      <c r="B25" s="1461" t="s">
        <v>295</v>
      </c>
      <c r="C25" s="1402"/>
      <c r="D25" s="1402"/>
      <c r="E25" s="1402"/>
      <c r="F25" s="1402"/>
      <c r="G25" s="1402"/>
      <c r="H25" s="445"/>
      <c r="I25" s="445"/>
      <c r="J25" s="445"/>
      <c r="K25" s="445"/>
      <c r="L25" s="445"/>
      <c r="M25" s="445"/>
      <c r="N25" s="445"/>
      <c r="O25" s="445"/>
      <c r="P25" s="445"/>
      <c r="Q25" s="445"/>
      <c r="R25" s="445"/>
      <c r="S25" s="445"/>
      <c r="T25" s="445"/>
      <c r="U25" s="445"/>
      <c r="V25" s="445"/>
      <c r="W25" s="445"/>
      <c r="X25" s="445"/>
      <c r="Y25" s="445"/>
      <c r="Z25" s="445"/>
    </row>
    <row r="26" spans="1:26" ht="15.75" x14ac:dyDescent="0.25">
      <c r="A26" s="445"/>
      <c r="B26" s="511"/>
      <c r="C26" s="511"/>
      <c r="D26" s="511"/>
      <c r="E26" s="509"/>
      <c r="F26" s="509"/>
      <c r="G26" s="509"/>
      <c r="H26" s="445"/>
      <c r="I26" s="445" t="s">
        <v>296</v>
      </c>
      <c r="J26" s="445"/>
      <c r="K26" s="445"/>
      <c r="L26" s="445"/>
      <c r="M26" s="445"/>
      <c r="N26" s="445"/>
      <c r="O26" s="445"/>
      <c r="P26" s="445"/>
      <c r="Q26" s="445"/>
      <c r="R26" s="445"/>
      <c r="S26" s="445"/>
      <c r="T26" s="445"/>
      <c r="U26" s="445"/>
      <c r="V26" s="445"/>
      <c r="W26" s="445"/>
      <c r="X26" s="445"/>
      <c r="Y26" s="445"/>
      <c r="Z26" s="445"/>
    </row>
    <row r="27" spans="1:26" ht="15.75" x14ac:dyDescent="0.25">
      <c r="A27" s="445"/>
      <c r="B27" s="504" t="s">
        <v>297</v>
      </c>
      <c r="C27" s="1460" t="s">
        <v>3221</v>
      </c>
      <c r="D27" s="1457"/>
      <c r="E27" s="1457"/>
      <c r="F27" s="1457"/>
      <c r="G27" s="1458"/>
      <c r="H27" s="445"/>
      <c r="I27" s="445"/>
      <c r="J27" s="445"/>
      <c r="K27" s="445"/>
      <c r="L27" s="445"/>
      <c r="M27" s="445"/>
      <c r="N27" s="445"/>
      <c r="O27" s="445"/>
      <c r="P27" s="445"/>
      <c r="Q27" s="445"/>
      <c r="R27" s="445"/>
      <c r="S27" s="445"/>
      <c r="T27" s="445"/>
      <c r="U27" s="445"/>
      <c r="V27" s="445"/>
      <c r="W27" s="445"/>
      <c r="X27" s="445"/>
      <c r="Y27" s="445"/>
      <c r="Z27" s="445"/>
    </row>
    <row r="28" spans="1:26" ht="31.5" x14ac:dyDescent="0.25">
      <c r="A28" s="445"/>
      <c r="B28" s="504" t="s">
        <v>298</v>
      </c>
      <c r="C28" s="1460" t="s">
        <v>3538</v>
      </c>
      <c r="D28" s="1457"/>
      <c r="E28" s="1457"/>
      <c r="F28" s="1457"/>
      <c r="G28" s="1458"/>
      <c r="H28" s="445"/>
      <c r="I28" s="445"/>
      <c r="J28" s="445"/>
      <c r="K28" s="445"/>
      <c r="L28" s="445"/>
      <c r="M28" s="445"/>
      <c r="N28" s="445"/>
      <c r="O28" s="445"/>
      <c r="P28" s="445"/>
      <c r="Q28" s="445"/>
      <c r="R28" s="445"/>
      <c r="S28" s="445"/>
      <c r="T28" s="445"/>
      <c r="U28" s="445"/>
      <c r="V28" s="445"/>
      <c r="W28" s="445"/>
      <c r="X28" s="445"/>
      <c r="Y28" s="445"/>
      <c r="Z28" s="445"/>
    </row>
    <row r="29" spans="1:26" ht="15.75" x14ac:dyDescent="0.25">
      <c r="A29" s="445"/>
      <c r="B29" s="504" t="s">
        <v>299</v>
      </c>
      <c r="C29" s="1460" t="s">
        <v>360</v>
      </c>
      <c r="D29" s="1457"/>
      <c r="E29" s="1457"/>
      <c r="F29" s="1457"/>
      <c r="G29" s="1458"/>
      <c r="H29" s="445"/>
      <c r="I29" s="445"/>
      <c r="J29" s="445"/>
      <c r="K29" s="445"/>
      <c r="L29" s="445"/>
      <c r="M29" s="445"/>
      <c r="N29" s="445"/>
      <c r="O29" s="445"/>
      <c r="P29" s="445"/>
      <c r="Q29" s="445"/>
      <c r="R29" s="445"/>
      <c r="S29" s="445"/>
      <c r="T29" s="445"/>
      <c r="U29" s="445"/>
      <c r="V29" s="445"/>
      <c r="W29" s="445"/>
      <c r="X29" s="445"/>
      <c r="Y29" s="445"/>
      <c r="Z29" s="445"/>
    </row>
    <row r="30" spans="1:26" ht="15.75" x14ac:dyDescent="0.25">
      <c r="A30" s="445"/>
      <c r="B30" s="504" t="s">
        <v>301</v>
      </c>
      <c r="C30" s="1465" t="s">
        <v>331</v>
      </c>
      <c r="D30" s="1457"/>
      <c r="E30" s="1457"/>
      <c r="F30" s="1457"/>
      <c r="G30" s="1458"/>
      <c r="H30" s="445"/>
      <c r="I30" s="445"/>
      <c r="J30" s="445"/>
      <c r="K30" s="445"/>
      <c r="L30" s="445"/>
      <c r="M30" s="445"/>
      <c r="N30" s="445"/>
      <c r="O30" s="445"/>
      <c r="P30" s="445"/>
      <c r="Q30" s="445"/>
      <c r="R30" s="445"/>
      <c r="S30" s="445"/>
      <c r="T30" s="445"/>
      <c r="U30" s="445"/>
      <c r="V30" s="445"/>
      <c r="W30" s="445"/>
      <c r="X30" s="445"/>
      <c r="Y30" s="445"/>
      <c r="Z30" s="445"/>
    </row>
    <row r="31" spans="1:26" ht="15.75" x14ac:dyDescent="0.25">
      <c r="A31" s="445"/>
      <c r="B31" s="1462"/>
      <c r="C31" s="1405"/>
      <c r="D31" s="1405"/>
      <c r="E31" s="509"/>
      <c r="F31" s="509"/>
      <c r="G31" s="509"/>
      <c r="H31" s="445"/>
      <c r="I31" s="445"/>
      <c r="J31" s="445"/>
      <c r="K31" s="445"/>
      <c r="L31" s="445"/>
      <c r="M31" s="445"/>
      <c r="N31" s="445"/>
      <c r="O31" s="445"/>
      <c r="P31" s="445"/>
      <c r="Q31" s="445"/>
      <c r="R31" s="445"/>
      <c r="S31" s="445"/>
      <c r="T31" s="445"/>
      <c r="U31" s="445"/>
      <c r="V31" s="445"/>
      <c r="W31" s="445"/>
      <c r="X31" s="445"/>
      <c r="Y31" s="445"/>
      <c r="Z31" s="445"/>
    </row>
    <row r="32" spans="1:26" ht="15.75" x14ac:dyDescent="0.25">
      <c r="A32" s="445"/>
      <c r="B32" s="1461" t="s">
        <v>303</v>
      </c>
      <c r="C32" s="1402"/>
      <c r="D32" s="1402"/>
      <c r="E32" s="1402"/>
      <c r="F32" s="1402"/>
      <c r="G32" s="1402"/>
      <c r="H32" s="445"/>
      <c r="I32" s="445"/>
      <c r="J32" s="445"/>
      <c r="K32" s="445"/>
      <c r="L32" s="445"/>
      <c r="M32" s="445"/>
      <c r="N32" s="445"/>
      <c r="O32" s="445"/>
      <c r="P32" s="445"/>
      <c r="Q32" s="445"/>
      <c r="R32" s="445"/>
      <c r="S32" s="445"/>
      <c r="T32" s="445"/>
      <c r="U32" s="445"/>
      <c r="V32" s="445"/>
      <c r="W32" s="445"/>
      <c r="X32" s="445"/>
      <c r="Y32" s="445"/>
      <c r="Z32" s="445"/>
    </row>
    <row r="33" spans="1:26" ht="15.75" x14ac:dyDescent="0.25">
      <c r="A33" s="445"/>
      <c r="B33" s="1463"/>
      <c r="C33" s="1405"/>
      <c r="D33" s="1405"/>
      <c r="E33" s="509"/>
      <c r="F33" s="509"/>
      <c r="G33" s="509"/>
      <c r="H33" s="445"/>
      <c r="I33" s="445"/>
      <c r="J33" s="445"/>
      <c r="K33" s="445"/>
      <c r="L33" s="445"/>
      <c r="M33" s="445"/>
      <c r="N33" s="445"/>
      <c r="O33" s="445"/>
      <c r="P33" s="445"/>
      <c r="Q33" s="445"/>
      <c r="R33" s="445"/>
      <c r="S33" s="445"/>
      <c r="T33" s="445"/>
      <c r="U33" s="445"/>
      <c r="V33" s="445"/>
      <c r="W33" s="445"/>
      <c r="X33" s="445"/>
      <c r="Y33" s="445"/>
      <c r="Z33" s="445"/>
    </row>
    <row r="34" spans="1:26" ht="18" customHeight="1" x14ac:dyDescent="0.25">
      <c r="A34" s="445"/>
      <c r="B34" s="504" t="s">
        <v>304</v>
      </c>
      <c r="C34" s="1460" t="s">
        <v>1914</v>
      </c>
      <c r="D34" s="1457"/>
      <c r="E34" s="1457"/>
      <c r="F34" s="1457"/>
      <c r="G34" s="1458"/>
      <c r="H34" s="445"/>
      <c r="I34" s="445"/>
      <c r="J34" s="445"/>
      <c r="K34" s="445"/>
      <c r="L34" s="445"/>
      <c r="M34" s="445"/>
      <c r="N34" s="445"/>
      <c r="O34" s="445"/>
      <c r="P34" s="445"/>
      <c r="Q34" s="445"/>
      <c r="R34" s="445"/>
      <c r="S34" s="445"/>
      <c r="T34" s="445"/>
      <c r="U34" s="445"/>
      <c r="V34" s="445"/>
      <c r="W34" s="445"/>
      <c r="X34" s="445"/>
      <c r="Y34" s="445"/>
      <c r="Z34" s="445"/>
    </row>
    <row r="35" spans="1:26" ht="18" customHeight="1" x14ac:dyDescent="0.25">
      <c r="A35" s="445"/>
      <c r="B35" s="504" t="s">
        <v>305</v>
      </c>
      <c r="C35" s="1460" t="s">
        <v>3221</v>
      </c>
      <c r="D35" s="1457"/>
      <c r="E35" s="1457"/>
      <c r="F35" s="1457"/>
      <c r="G35" s="1458"/>
      <c r="H35" s="445"/>
      <c r="I35" s="445"/>
      <c r="J35" s="445"/>
      <c r="K35" s="445"/>
      <c r="L35" s="445"/>
      <c r="M35" s="445"/>
      <c r="N35" s="445"/>
      <c r="O35" s="445"/>
      <c r="P35" s="445"/>
      <c r="Q35" s="445"/>
      <c r="R35" s="445"/>
      <c r="S35" s="445"/>
      <c r="T35" s="445"/>
      <c r="U35" s="445"/>
      <c r="V35" s="445"/>
      <c r="W35" s="445"/>
      <c r="X35" s="445"/>
      <c r="Y35" s="445"/>
      <c r="Z35" s="445"/>
    </row>
    <row r="36" spans="1:26" ht="18" customHeight="1" x14ac:dyDescent="0.25">
      <c r="A36" s="445"/>
      <c r="B36" s="504" t="s">
        <v>306</v>
      </c>
      <c r="C36" s="1460" t="s">
        <v>3539</v>
      </c>
      <c r="D36" s="1457"/>
      <c r="E36" s="1457"/>
      <c r="F36" s="1457"/>
      <c r="G36" s="1458"/>
      <c r="H36" s="445"/>
      <c r="I36" s="445"/>
      <c r="J36" s="445"/>
      <c r="K36" s="445"/>
      <c r="L36" s="445"/>
      <c r="M36" s="445"/>
      <c r="N36" s="445"/>
      <c r="O36" s="445"/>
      <c r="P36" s="445"/>
      <c r="Q36" s="445"/>
      <c r="R36" s="445"/>
      <c r="S36" s="445"/>
      <c r="T36" s="445"/>
      <c r="U36" s="445"/>
      <c r="V36" s="445"/>
      <c r="W36" s="445"/>
      <c r="X36" s="445"/>
      <c r="Y36" s="445"/>
      <c r="Z36" s="445"/>
    </row>
    <row r="37" spans="1:26" ht="18" customHeight="1" x14ac:dyDescent="0.25">
      <c r="A37" s="445"/>
      <c r="B37" s="504" t="s">
        <v>307</v>
      </c>
      <c r="C37" s="1460" t="s">
        <v>1915</v>
      </c>
      <c r="D37" s="1457"/>
      <c r="E37" s="1457"/>
      <c r="F37" s="1457"/>
      <c r="G37" s="1458"/>
      <c r="H37" s="445"/>
      <c r="I37" s="445"/>
      <c r="J37" s="509"/>
      <c r="K37" s="445"/>
      <c r="L37" s="445"/>
      <c r="M37" s="445"/>
      <c r="N37" s="445"/>
      <c r="O37" s="445"/>
      <c r="P37" s="445"/>
      <c r="Q37" s="445"/>
      <c r="R37" s="445"/>
      <c r="S37" s="445"/>
      <c r="T37" s="445"/>
      <c r="U37" s="445"/>
      <c r="V37" s="445"/>
      <c r="W37" s="445"/>
      <c r="X37" s="445"/>
      <c r="Y37" s="445"/>
      <c r="Z37" s="445"/>
    </row>
    <row r="38" spans="1:26" ht="18" customHeight="1" x14ac:dyDescent="0.25">
      <c r="A38" s="445"/>
      <c r="B38" s="504" t="s">
        <v>308</v>
      </c>
      <c r="C38" s="1464" t="s">
        <v>1918</v>
      </c>
      <c r="D38" s="1457"/>
      <c r="E38" s="1457"/>
      <c r="F38" s="1457"/>
      <c r="G38" s="1458"/>
      <c r="H38" s="445"/>
      <c r="I38" s="445"/>
      <c r="J38" s="445"/>
      <c r="K38" s="445"/>
      <c r="L38" s="445"/>
      <c r="M38" s="445"/>
      <c r="N38" s="445"/>
      <c r="O38" s="445"/>
      <c r="P38" s="445"/>
      <c r="Q38" s="445"/>
      <c r="R38" s="445"/>
      <c r="S38" s="445"/>
      <c r="T38" s="445"/>
      <c r="U38" s="445"/>
      <c r="V38" s="445"/>
      <c r="W38" s="445"/>
      <c r="X38" s="445"/>
      <c r="Y38" s="445"/>
      <c r="Z38" s="445"/>
    </row>
    <row r="39" spans="1:26" ht="18" customHeight="1" x14ac:dyDescent="0.25">
      <c r="A39" s="445"/>
      <c r="B39" s="504" t="s">
        <v>309</v>
      </c>
      <c r="C39" s="1460" t="s">
        <v>1981</v>
      </c>
      <c r="D39" s="1457"/>
      <c r="E39" s="1457"/>
      <c r="F39" s="1457"/>
      <c r="G39" s="1458"/>
      <c r="H39" s="445"/>
      <c r="I39" s="445"/>
      <c r="J39" s="445"/>
      <c r="K39" s="445"/>
      <c r="L39" s="445"/>
      <c r="M39" s="445"/>
      <c r="N39" s="445"/>
      <c r="O39" s="445"/>
      <c r="P39" s="445"/>
      <c r="Q39" s="445"/>
      <c r="R39" s="445"/>
      <c r="S39" s="445"/>
      <c r="T39" s="445"/>
      <c r="U39" s="445"/>
      <c r="V39" s="445"/>
      <c r="W39" s="445"/>
      <c r="X39" s="445"/>
      <c r="Y39" s="445"/>
      <c r="Z39" s="445"/>
    </row>
    <row r="40" spans="1:26" ht="15.75" x14ac:dyDescent="0.25">
      <c r="A40" s="445"/>
      <c r="B40" s="1462"/>
      <c r="C40" s="1405"/>
      <c r="D40" s="1405"/>
      <c r="E40" s="509"/>
      <c r="F40" s="510"/>
      <c r="G40" s="510"/>
      <c r="H40" s="445"/>
      <c r="I40" s="445"/>
      <c r="J40" s="445"/>
      <c r="K40" s="445"/>
      <c r="L40" s="445"/>
      <c r="M40" s="445"/>
      <c r="N40" s="445"/>
      <c r="O40" s="445"/>
      <c r="P40" s="445"/>
      <c r="Q40" s="445"/>
      <c r="R40" s="445"/>
      <c r="S40" s="445"/>
      <c r="T40" s="445"/>
      <c r="U40" s="445"/>
      <c r="V40" s="445"/>
      <c r="W40" s="445"/>
      <c r="X40" s="445"/>
      <c r="Y40" s="445"/>
      <c r="Z40" s="445"/>
    </row>
    <row r="41" spans="1:26" ht="15.75" x14ac:dyDescent="0.25">
      <c r="A41" s="445"/>
      <c r="B41" s="1461" t="s">
        <v>310</v>
      </c>
      <c r="C41" s="1402"/>
      <c r="D41" s="1402"/>
      <c r="E41" s="1402"/>
      <c r="F41" s="1402"/>
      <c r="G41" s="1402"/>
      <c r="H41" s="445"/>
      <c r="I41" s="445"/>
      <c r="J41" s="445"/>
      <c r="K41" s="445"/>
      <c r="L41" s="445"/>
      <c r="M41" s="445"/>
      <c r="N41" s="445"/>
      <c r="O41" s="445"/>
      <c r="P41" s="445"/>
      <c r="Q41" s="445"/>
      <c r="R41" s="445"/>
      <c r="S41" s="445"/>
      <c r="T41" s="445"/>
      <c r="U41" s="445"/>
      <c r="V41" s="445"/>
      <c r="W41" s="445"/>
      <c r="X41" s="445"/>
      <c r="Y41" s="445"/>
      <c r="Z41" s="445"/>
    </row>
    <row r="42" spans="1:26" ht="15.75" x14ac:dyDescent="0.25">
      <c r="A42" s="445"/>
      <c r="B42" s="512"/>
      <c r="C42" s="512"/>
      <c r="D42" s="512"/>
      <c r="E42" s="509"/>
      <c r="F42" s="509"/>
      <c r="G42" s="509"/>
      <c r="H42" s="445"/>
      <c r="I42" s="445"/>
      <c r="J42" s="445"/>
      <c r="K42" s="445"/>
      <c r="L42" s="445"/>
      <c r="M42" s="445"/>
      <c r="N42" s="445"/>
      <c r="O42" s="445"/>
      <c r="P42" s="445"/>
      <c r="Q42" s="445"/>
      <c r="R42" s="445"/>
      <c r="S42" s="445"/>
      <c r="T42" s="445"/>
      <c r="U42" s="445"/>
      <c r="V42" s="445"/>
      <c r="W42" s="445"/>
      <c r="X42" s="445"/>
      <c r="Y42" s="445"/>
      <c r="Z42" s="445"/>
    </row>
    <row r="43" spans="1:26" ht="31.5" x14ac:dyDescent="0.25">
      <c r="A43" s="445"/>
      <c r="B43" s="504" t="s">
        <v>311</v>
      </c>
      <c r="C43" s="1460" t="s">
        <v>3540</v>
      </c>
      <c r="D43" s="1457"/>
      <c r="E43" s="1457"/>
      <c r="F43" s="1457"/>
      <c r="G43" s="1458"/>
      <c r="H43" s="445"/>
      <c r="I43" s="445"/>
      <c r="J43" s="445"/>
      <c r="K43" s="445"/>
      <c r="L43" s="445"/>
      <c r="M43" s="445"/>
      <c r="N43" s="445"/>
      <c r="O43" s="445"/>
      <c r="P43" s="445"/>
      <c r="Q43" s="445"/>
      <c r="R43" s="445"/>
      <c r="S43" s="445"/>
      <c r="T43" s="445"/>
      <c r="U43" s="445"/>
      <c r="V43" s="445"/>
      <c r="W43" s="445"/>
      <c r="X43" s="445"/>
      <c r="Y43" s="445"/>
      <c r="Z43" s="445"/>
    </row>
    <row r="44" spans="1:26" ht="36" customHeight="1" x14ac:dyDescent="0.25">
      <c r="A44" s="445"/>
      <c r="B44" s="504" t="s">
        <v>312</v>
      </c>
      <c r="C44" s="1460" t="s">
        <v>3541</v>
      </c>
      <c r="D44" s="1457"/>
      <c r="E44" s="1457"/>
      <c r="F44" s="1457"/>
      <c r="G44" s="1458"/>
      <c r="H44" s="445"/>
      <c r="I44" s="445"/>
      <c r="J44" s="445"/>
      <c r="K44" s="445"/>
      <c r="L44" s="445"/>
      <c r="M44" s="445"/>
      <c r="N44" s="445"/>
      <c r="O44" s="445"/>
      <c r="P44" s="445"/>
      <c r="Q44" s="445"/>
      <c r="R44" s="445"/>
      <c r="S44" s="445"/>
      <c r="T44" s="445"/>
      <c r="U44" s="445"/>
      <c r="V44" s="445"/>
      <c r="W44" s="445"/>
      <c r="X44" s="445"/>
      <c r="Y44" s="445"/>
      <c r="Z44" s="445"/>
    </row>
    <row r="45" spans="1:26" ht="21" customHeight="1" x14ac:dyDescent="0.25">
      <c r="A45" s="445"/>
      <c r="B45" s="504" t="s">
        <v>313</v>
      </c>
      <c r="C45" s="1460" t="s">
        <v>3224</v>
      </c>
      <c r="D45" s="1457"/>
      <c r="E45" s="1457"/>
      <c r="F45" s="1457"/>
      <c r="G45" s="1458"/>
      <c r="H45" s="445"/>
      <c r="I45" s="445"/>
      <c r="J45" s="445"/>
      <c r="K45" s="445"/>
      <c r="L45" s="445"/>
      <c r="M45" s="445"/>
      <c r="N45" s="445"/>
      <c r="O45" s="445"/>
      <c r="P45" s="445"/>
      <c r="Q45" s="445"/>
      <c r="R45" s="445"/>
      <c r="S45" s="445"/>
      <c r="T45" s="445"/>
      <c r="U45" s="445"/>
      <c r="V45" s="445"/>
      <c r="W45" s="445"/>
      <c r="X45" s="445"/>
      <c r="Y45" s="445"/>
      <c r="Z45" s="445"/>
    </row>
    <row r="46" spans="1:26" ht="15.75" x14ac:dyDescent="0.25">
      <c r="A46" s="445"/>
      <c r="B46" s="513"/>
      <c r="C46" s="514"/>
      <c r="D46" s="515"/>
      <c r="E46" s="509"/>
      <c r="F46" s="509"/>
      <c r="G46" s="509"/>
      <c r="H46" s="445"/>
      <c r="I46" s="445"/>
      <c r="J46" s="445"/>
      <c r="K46" s="445"/>
      <c r="L46" s="445"/>
      <c r="M46" s="445"/>
      <c r="N46" s="445"/>
      <c r="O46" s="445"/>
      <c r="P46" s="445"/>
      <c r="Q46" s="445"/>
      <c r="R46" s="445"/>
      <c r="S46" s="445"/>
      <c r="T46" s="445"/>
      <c r="U46" s="445"/>
      <c r="V46" s="445"/>
      <c r="W46" s="445"/>
      <c r="X46" s="445"/>
      <c r="Y46" s="445"/>
      <c r="Z46" s="445"/>
    </row>
    <row r="47" spans="1:26" ht="15.75" x14ac:dyDescent="0.25">
      <c r="A47" s="445"/>
      <c r="B47" s="1461" t="s">
        <v>314</v>
      </c>
      <c r="C47" s="1402"/>
      <c r="D47" s="1402"/>
      <c r="E47" s="1402"/>
      <c r="F47" s="1402"/>
      <c r="G47" s="1402"/>
      <c r="H47" s="445"/>
      <c r="I47" s="445"/>
      <c r="J47" s="445"/>
      <c r="K47" s="445"/>
      <c r="L47" s="445"/>
      <c r="M47" s="445"/>
      <c r="N47" s="445"/>
      <c r="O47" s="445"/>
      <c r="P47" s="445"/>
      <c r="Q47" s="445"/>
      <c r="R47" s="445"/>
      <c r="S47" s="445"/>
      <c r="T47" s="445"/>
      <c r="U47" s="445"/>
      <c r="V47" s="445"/>
      <c r="W47" s="445"/>
      <c r="X47" s="445"/>
      <c r="Y47" s="445"/>
      <c r="Z47" s="445"/>
    </row>
    <row r="48" spans="1:26" ht="15.75" x14ac:dyDescent="0.25">
      <c r="A48" s="445"/>
      <c r="B48" s="516"/>
      <c r="C48" s="516"/>
      <c r="D48" s="516"/>
      <c r="E48" s="509"/>
      <c r="F48" s="509"/>
      <c r="G48" s="517"/>
      <c r="H48" s="445"/>
      <c r="I48" s="445"/>
      <c r="J48" s="445"/>
      <c r="K48" s="445"/>
      <c r="L48" s="445"/>
      <c r="M48" s="445"/>
      <c r="N48" s="445"/>
      <c r="O48" s="445"/>
      <c r="P48" s="445"/>
      <c r="Q48" s="445"/>
      <c r="R48" s="445"/>
      <c r="S48" s="445"/>
      <c r="T48" s="445"/>
      <c r="U48" s="445"/>
      <c r="V48" s="445"/>
      <c r="W48" s="445"/>
      <c r="X48" s="445"/>
      <c r="Y48" s="445"/>
      <c r="Z48" s="445"/>
    </row>
    <row r="49" spans="1:26" ht="31.5" x14ac:dyDescent="0.25">
      <c r="A49" s="445"/>
      <c r="B49" s="518" t="s">
        <v>315</v>
      </c>
      <c r="C49" s="1456" t="s">
        <v>3542</v>
      </c>
      <c r="D49" s="1457"/>
      <c r="E49" s="1457"/>
      <c r="F49" s="1457"/>
      <c r="G49" s="1458"/>
      <c r="H49" s="445"/>
      <c r="I49" s="445"/>
      <c r="J49" s="445"/>
      <c r="K49" s="445"/>
      <c r="L49" s="445"/>
      <c r="M49" s="445"/>
      <c r="N49" s="445"/>
      <c r="O49" s="445"/>
      <c r="P49" s="445"/>
      <c r="Q49" s="445"/>
      <c r="R49" s="445"/>
      <c r="S49" s="445"/>
      <c r="T49" s="445"/>
      <c r="U49" s="445"/>
      <c r="V49" s="445"/>
      <c r="W49" s="445"/>
      <c r="X49" s="445"/>
      <c r="Y49" s="445"/>
      <c r="Z49" s="445"/>
    </row>
    <row r="50" spans="1:26" ht="31.5" x14ac:dyDescent="0.25">
      <c r="A50" s="445"/>
      <c r="B50" s="518" t="s">
        <v>316</v>
      </c>
      <c r="C50" s="1456" t="s">
        <v>3543</v>
      </c>
      <c r="D50" s="1457"/>
      <c r="E50" s="1457"/>
      <c r="F50" s="1457"/>
      <c r="G50" s="1458"/>
      <c r="H50" s="445"/>
      <c r="I50" s="445"/>
      <c r="J50" s="445"/>
      <c r="K50" s="445"/>
      <c r="L50" s="445"/>
      <c r="M50" s="445"/>
      <c r="N50" s="445"/>
      <c r="O50" s="445"/>
      <c r="P50" s="445"/>
      <c r="Q50" s="445"/>
      <c r="R50" s="445"/>
      <c r="S50" s="445"/>
      <c r="T50" s="445"/>
      <c r="U50" s="445"/>
      <c r="V50" s="445"/>
      <c r="W50" s="445"/>
      <c r="X50" s="445"/>
      <c r="Y50" s="445"/>
      <c r="Z50" s="445"/>
    </row>
    <row r="51" spans="1:26" ht="15.75" x14ac:dyDescent="0.25">
      <c r="A51" s="445"/>
      <c r="B51" s="518" t="s">
        <v>317</v>
      </c>
      <c r="C51" s="1456"/>
      <c r="D51" s="1457"/>
      <c r="E51" s="1457"/>
      <c r="F51" s="1457"/>
      <c r="G51" s="1458"/>
      <c r="H51" s="445"/>
      <c r="I51" s="445"/>
      <c r="J51" s="445"/>
      <c r="K51" s="445"/>
      <c r="L51" s="445"/>
      <c r="M51" s="445"/>
      <c r="N51" s="445"/>
      <c r="O51" s="445"/>
      <c r="P51" s="445"/>
      <c r="Q51" s="445"/>
      <c r="R51" s="445"/>
      <c r="S51" s="445"/>
      <c r="T51" s="445"/>
      <c r="U51" s="445"/>
      <c r="V51" s="445"/>
      <c r="W51" s="445"/>
      <c r="X51" s="445"/>
      <c r="Y51" s="445"/>
      <c r="Z51" s="445"/>
    </row>
    <row r="52" spans="1:26" ht="31.5" x14ac:dyDescent="0.25">
      <c r="A52" s="445"/>
      <c r="B52" s="518" t="s">
        <v>318</v>
      </c>
      <c r="C52" s="1456" t="s">
        <v>3544</v>
      </c>
      <c r="D52" s="1457"/>
      <c r="E52" s="1457"/>
      <c r="F52" s="1457"/>
      <c r="G52" s="1458"/>
      <c r="H52" s="445"/>
      <c r="I52" s="445"/>
      <c r="J52" s="445"/>
      <c r="K52" s="445"/>
      <c r="L52" s="445"/>
      <c r="M52" s="445"/>
      <c r="N52" s="445"/>
      <c r="O52" s="445"/>
      <c r="P52" s="445"/>
      <c r="Q52" s="445"/>
      <c r="R52" s="445"/>
      <c r="S52" s="445"/>
      <c r="T52" s="445"/>
      <c r="U52" s="445"/>
      <c r="V52" s="445"/>
      <c r="W52" s="445"/>
      <c r="X52" s="445"/>
      <c r="Y52" s="445"/>
      <c r="Z52" s="445"/>
    </row>
    <row r="53" spans="1:26" ht="15.75" x14ac:dyDescent="0.25">
      <c r="A53" s="445"/>
      <c r="B53" s="509"/>
      <c r="C53" s="509"/>
      <c r="D53" s="509"/>
      <c r="E53" s="509"/>
      <c r="F53" s="509"/>
      <c r="G53" s="509"/>
      <c r="H53" s="445"/>
      <c r="I53" s="445"/>
      <c r="J53" s="445"/>
      <c r="K53" s="445"/>
      <c r="L53" s="445"/>
      <c r="M53" s="445"/>
      <c r="N53" s="445"/>
      <c r="O53" s="445"/>
      <c r="P53" s="445"/>
      <c r="Q53" s="445"/>
      <c r="R53" s="445"/>
      <c r="S53" s="445"/>
      <c r="T53" s="445"/>
      <c r="U53" s="445"/>
      <c r="V53" s="445"/>
      <c r="W53" s="445"/>
      <c r="X53" s="445"/>
      <c r="Y53" s="445"/>
      <c r="Z53" s="445"/>
    </row>
    <row r="54" spans="1:26" ht="15.75" x14ac:dyDescent="0.25">
      <c r="A54" s="445"/>
      <c r="B54" s="445"/>
      <c r="C54" s="445"/>
      <c r="D54" s="445"/>
      <c r="E54" s="445"/>
      <c r="F54" s="445"/>
      <c r="G54" s="445"/>
      <c r="H54" s="445"/>
      <c r="I54" s="445"/>
      <c r="J54" s="445"/>
      <c r="K54" s="445"/>
      <c r="L54" s="445"/>
      <c r="M54" s="445"/>
      <c r="N54" s="445"/>
      <c r="O54" s="445"/>
      <c r="P54" s="445"/>
      <c r="Q54" s="445"/>
      <c r="R54" s="445"/>
      <c r="S54" s="445"/>
      <c r="T54" s="445"/>
      <c r="U54" s="445"/>
      <c r="V54" s="445"/>
      <c r="W54" s="445"/>
      <c r="X54" s="445"/>
      <c r="Y54" s="445"/>
      <c r="Z54" s="445"/>
    </row>
    <row r="55" spans="1:26" ht="15.75" x14ac:dyDescent="0.25">
      <c r="A55" s="445"/>
      <c r="B55" s="445"/>
      <c r="C55" s="445"/>
      <c r="D55" s="445"/>
      <c r="E55" s="445"/>
      <c r="F55" s="445"/>
      <c r="G55" s="445"/>
      <c r="H55" s="445"/>
      <c r="I55" s="445"/>
      <c r="J55" s="445"/>
      <c r="K55" s="445"/>
      <c r="L55" s="445"/>
      <c r="M55" s="445"/>
      <c r="N55" s="445"/>
      <c r="O55" s="445"/>
      <c r="P55" s="445"/>
      <c r="Q55" s="445"/>
      <c r="R55" s="445"/>
      <c r="S55" s="445"/>
      <c r="T55" s="445"/>
      <c r="U55" s="445"/>
      <c r="V55" s="445"/>
      <c r="W55" s="445"/>
      <c r="X55" s="445"/>
      <c r="Y55" s="445"/>
      <c r="Z55" s="445"/>
    </row>
    <row r="56" spans="1:26" ht="15.75" x14ac:dyDescent="0.25">
      <c r="A56" s="445"/>
      <c r="B56" s="445"/>
      <c r="C56" s="445"/>
      <c r="D56" s="445"/>
      <c r="E56" s="445"/>
      <c r="F56" s="445"/>
      <c r="G56" s="445"/>
      <c r="H56" s="445"/>
      <c r="I56" s="445"/>
      <c r="J56" s="445"/>
      <c r="K56" s="445"/>
      <c r="L56" s="445"/>
      <c r="M56" s="445"/>
      <c r="N56" s="445"/>
      <c r="O56" s="445"/>
      <c r="P56" s="445"/>
      <c r="Q56" s="445"/>
      <c r="R56" s="445"/>
      <c r="S56" s="445"/>
      <c r="T56" s="445"/>
      <c r="U56" s="445"/>
      <c r="V56" s="445"/>
      <c r="W56" s="445"/>
      <c r="X56" s="445"/>
      <c r="Y56" s="445"/>
      <c r="Z56" s="445"/>
    </row>
    <row r="57" spans="1:26" ht="15.75" x14ac:dyDescent="0.25">
      <c r="A57" s="445"/>
      <c r="B57" s="445"/>
      <c r="C57" s="445"/>
      <c r="D57" s="445"/>
      <c r="E57" s="445"/>
      <c r="F57" s="445"/>
      <c r="G57" s="445"/>
      <c r="H57" s="445"/>
      <c r="I57" s="445"/>
      <c r="J57" s="445"/>
      <c r="K57" s="445"/>
      <c r="L57" s="445"/>
      <c r="M57" s="445"/>
      <c r="N57" s="445"/>
      <c r="O57" s="445"/>
      <c r="P57" s="445"/>
      <c r="Q57" s="445"/>
      <c r="R57" s="445"/>
      <c r="S57" s="445"/>
      <c r="T57" s="445"/>
      <c r="U57" s="445"/>
      <c r="V57" s="445"/>
      <c r="W57" s="445"/>
      <c r="X57" s="445"/>
      <c r="Y57" s="445"/>
      <c r="Z57" s="445"/>
    </row>
    <row r="58" spans="1:26" ht="15.75" x14ac:dyDescent="0.25">
      <c r="A58" s="445"/>
      <c r="B58" s="445"/>
      <c r="C58" s="445"/>
      <c r="D58" s="445"/>
      <c r="E58" s="445"/>
      <c r="F58" s="445"/>
      <c r="G58" s="445"/>
      <c r="H58" s="445"/>
      <c r="I58" s="445"/>
      <c r="J58" s="445"/>
      <c r="K58" s="445"/>
      <c r="L58" s="445"/>
      <c r="M58" s="445"/>
      <c r="N58" s="445"/>
      <c r="O58" s="445"/>
      <c r="P58" s="445"/>
      <c r="Q58" s="445"/>
      <c r="R58" s="445"/>
      <c r="S58" s="445"/>
      <c r="T58" s="445"/>
      <c r="U58" s="445"/>
      <c r="V58" s="445"/>
      <c r="W58" s="445"/>
      <c r="X58" s="445"/>
      <c r="Y58" s="445"/>
      <c r="Z58" s="445"/>
    </row>
    <row r="59" spans="1:26" ht="15.75" x14ac:dyDescent="0.25">
      <c r="A59" s="445"/>
      <c r="B59" s="445"/>
      <c r="C59" s="445"/>
      <c r="D59" s="445"/>
      <c r="E59" s="445"/>
      <c r="F59" s="445"/>
      <c r="G59" s="445"/>
      <c r="H59" s="445"/>
      <c r="I59" s="445"/>
      <c r="J59" s="445"/>
      <c r="K59" s="445"/>
      <c r="L59" s="445"/>
      <c r="M59" s="445"/>
      <c r="N59" s="445"/>
      <c r="O59" s="445"/>
      <c r="P59" s="445"/>
      <c r="Q59" s="445"/>
      <c r="R59" s="445"/>
      <c r="S59" s="445"/>
      <c r="T59" s="445"/>
      <c r="U59" s="445"/>
      <c r="V59" s="445"/>
      <c r="W59" s="445"/>
      <c r="X59" s="445"/>
      <c r="Y59" s="445"/>
      <c r="Z59" s="445"/>
    </row>
    <row r="60" spans="1:26" ht="15.75" x14ac:dyDescent="0.25">
      <c r="A60" s="445"/>
      <c r="B60" s="445"/>
      <c r="C60" s="445"/>
      <c r="D60" s="445"/>
      <c r="E60" s="445"/>
      <c r="F60" s="445"/>
      <c r="G60" s="445"/>
      <c r="H60" s="445"/>
      <c r="I60" s="445"/>
      <c r="J60" s="445"/>
      <c r="K60" s="445"/>
      <c r="L60" s="445"/>
      <c r="M60" s="445"/>
      <c r="N60" s="445"/>
      <c r="O60" s="445"/>
      <c r="P60" s="445"/>
      <c r="Q60" s="445"/>
      <c r="R60" s="445"/>
      <c r="S60" s="445"/>
      <c r="T60" s="445"/>
      <c r="U60" s="445"/>
      <c r="V60" s="445"/>
      <c r="W60" s="445"/>
      <c r="X60" s="445"/>
      <c r="Y60" s="445"/>
      <c r="Z60" s="445"/>
    </row>
    <row r="61" spans="1:26" ht="15.75" x14ac:dyDescent="0.25">
      <c r="A61" s="445"/>
      <c r="B61" s="445"/>
      <c r="C61" s="445"/>
      <c r="D61" s="445"/>
      <c r="E61" s="445"/>
      <c r="F61" s="445"/>
      <c r="G61" s="445"/>
      <c r="H61" s="445"/>
      <c r="I61" s="445"/>
      <c r="J61" s="445"/>
      <c r="K61" s="445"/>
      <c r="L61" s="445"/>
      <c r="M61" s="445"/>
      <c r="N61" s="445"/>
      <c r="O61" s="445"/>
      <c r="P61" s="445"/>
      <c r="Q61" s="445"/>
      <c r="R61" s="445"/>
      <c r="S61" s="445"/>
      <c r="T61" s="445"/>
      <c r="U61" s="445"/>
      <c r="V61" s="445"/>
      <c r="W61" s="445"/>
      <c r="X61" s="445"/>
      <c r="Y61" s="445"/>
      <c r="Z61" s="445"/>
    </row>
    <row r="62" spans="1:26" ht="15.75" x14ac:dyDescent="0.25">
      <c r="A62" s="445"/>
      <c r="B62" s="445"/>
      <c r="C62" s="445"/>
      <c r="D62" s="445"/>
      <c r="E62" s="445"/>
      <c r="F62" s="445"/>
      <c r="G62" s="445"/>
      <c r="H62" s="445"/>
      <c r="I62" s="445"/>
      <c r="J62" s="445"/>
      <c r="K62" s="445"/>
      <c r="L62" s="445"/>
      <c r="M62" s="445"/>
      <c r="N62" s="445"/>
      <c r="O62" s="445"/>
      <c r="P62" s="445"/>
      <c r="Q62" s="445"/>
      <c r="R62" s="445"/>
      <c r="S62" s="445"/>
      <c r="T62" s="445"/>
      <c r="U62" s="445"/>
      <c r="V62" s="445"/>
      <c r="W62" s="445"/>
      <c r="X62" s="445"/>
      <c r="Y62" s="445"/>
      <c r="Z62" s="445"/>
    </row>
    <row r="63" spans="1:26" ht="15.75" x14ac:dyDescent="0.25">
      <c r="A63" s="445"/>
      <c r="B63" s="445"/>
      <c r="C63" s="445"/>
      <c r="D63" s="445"/>
      <c r="E63" s="445"/>
      <c r="F63" s="445"/>
      <c r="G63" s="445"/>
      <c r="H63" s="445"/>
      <c r="I63" s="445"/>
      <c r="J63" s="445"/>
      <c r="K63" s="445"/>
      <c r="L63" s="445"/>
      <c r="M63" s="445"/>
      <c r="N63" s="445"/>
      <c r="O63" s="445"/>
      <c r="P63" s="445"/>
      <c r="Q63" s="445"/>
      <c r="R63" s="445"/>
      <c r="S63" s="445"/>
      <c r="T63" s="445"/>
      <c r="U63" s="445"/>
      <c r="V63" s="445"/>
      <c r="W63" s="445"/>
      <c r="X63" s="445"/>
      <c r="Y63" s="445"/>
      <c r="Z63" s="445"/>
    </row>
    <row r="64" spans="1:26" ht="15.75" x14ac:dyDescent="0.25">
      <c r="A64" s="445"/>
      <c r="B64" s="445"/>
      <c r="C64" s="445"/>
      <c r="D64" s="445"/>
      <c r="E64" s="445"/>
      <c r="F64" s="445"/>
      <c r="G64" s="445"/>
      <c r="H64" s="445"/>
      <c r="I64" s="445"/>
      <c r="J64" s="445"/>
      <c r="K64" s="445"/>
      <c r="L64" s="445"/>
      <c r="M64" s="445"/>
      <c r="N64" s="445"/>
      <c r="O64" s="445"/>
      <c r="P64" s="445"/>
      <c r="Q64" s="445"/>
      <c r="R64" s="445"/>
      <c r="S64" s="445"/>
      <c r="T64" s="445"/>
      <c r="U64" s="445"/>
      <c r="V64" s="445"/>
      <c r="W64" s="445"/>
      <c r="X64" s="445"/>
      <c r="Y64" s="445"/>
      <c r="Z64" s="445"/>
    </row>
    <row r="65" spans="1:26" ht="15.75" x14ac:dyDescent="0.25">
      <c r="A65" s="445"/>
      <c r="B65" s="445"/>
      <c r="C65" s="445"/>
      <c r="D65" s="445"/>
      <c r="E65" s="445"/>
      <c r="F65" s="445"/>
      <c r="G65" s="445"/>
      <c r="H65" s="445"/>
      <c r="I65" s="445"/>
      <c r="J65" s="445"/>
      <c r="K65" s="445"/>
      <c r="L65" s="445"/>
      <c r="M65" s="445"/>
      <c r="N65" s="445"/>
      <c r="O65" s="445"/>
      <c r="P65" s="445"/>
      <c r="Q65" s="445"/>
      <c r="R65" s="445"/>
      <c r="S65" s="445"/>
      <c r="T65" s="445"/>
      <c r="U65" s="445"/>
      <c r="V65" s="445"/>
      <c r="W65" s="445"/>
      <c r="X65" s="445"/>
      <c r="Y65" s="445"/>
      <c r="Z65" s="445"/>
    </row>
    <row r="66" spans="1:26" ht="15.75" x14ac:dyDescent="0.25">
      <c r="A66" s="445"/>
      <c r="B66" s="445"/>
      <c r="C66" s="445"/>
      <c r="D66" s="445"/>
      <c r="E66" s="445"/>
      <c r="F66" s="445"/>
      <c r="G66" s="445"/>
      <c r="H66" s="445"/>
      <c r="I66" s="445"/>
      <c r="J66" s="445"/>
      <c r="K66" s="445"/>
      <c r="L66" s="445"/>
      <c r="M66" s="445"/>
      <c r="N66" s="445"/>
      <c r="O66" s="445"/>
      <c r="P66" s="445"/>
      <c r="Q66" s="445"/>
      <c r="R66" s="445"/>
      <c r="S66" s="445"/>
      <c r="T66" s="445"/>
      <c r="U66" s="445"/>
      <c r="V66" s="445"/>
      <c r="W66" s="445"/>
      <c r="X66" s="445"/>
      <c r="Y66" s="445"/>
      <c r="Z66" s="445"/>
    </row>
    <row r="67" spans="1:26" ht="15.75" x14ac:dyDescent="0.25">
      <c r="A67" s="445"/>
      <c r="B67" s="445"/>
      <c r="C67" s="445"/>
      <c r="D67" s="445"/>
      <c r="E67" s="445"/>
      <c r="F67" s="445"/>
      <c r="G67" s="445"/>
      <c r="H67" s="445"/>
      <c r="I67" s="445"/>
      <c r="J67" s="445"/>
      <c r="K67" s="445"/>
      <c r="L67" s="445"/>
      <c r="M67" s="445"/>
      <c r="N67" s="445"/>
      <c r="O67" s="445"/>
      <c r="P67" s="445"/>
      <c r="Q67" s="445"/>
      <c r="R67" s="445"/>
      <c r="S67" s="445"/>
      <c r="T67" s="445"/>
      <c r="U67" s="445"/>
      <c r="V67" s="445"/>
      <c r="W67" s="445"/>
      <c r="X67" s="445"/>
      <c r="Y67" s="445"/>
      <c r="Z67" s="445"/>
    </row>
    <row r="68" spans="1:26" ht="15.75" x14ac:dyDescent="0.25">
      <c r="A68" s="445"/>
      <c r="B68" s="445"/>
      <c r="C68" s="445"/>
      <c r="D68" s="445"/>
      <c r="E68" s="445"/>
      <c r="F68" s="445"/>
      <c r="G68" s="445"/>
      <c r="H68" s="445"/>
      <c r="I68" s="445"/>
      <c r="J68" s="445"/>
      <c r="K68" s="445"/>
      <c r="L68" s="445"/>
      <c r="M68" s="445"/>
      <c r="N68" s="445"/>
      <c r="O68" s="445"/>
      <c r="P68" s="445"/>
      <c r="Q68" s="445"/>
      <c r="R68" s="445"/>
      <c r="S68" s="445"/>
      <c r="T68" s="445"/>
      <c r="U68" s="445"/>
      <c r="V68" s="445"/>
      <c r="W68" s="445"/>
      <c r="X68" s="445"/>
      <c r="Y68" s="445"/>
      <c r="Z68" s="445"/>
    </row>
    <row r="69" spans="1:26" ht="15.75" x14ac:dyDescent="0.25">
      <c r="A69" s="445"/>
      <c r="B69" s="445"/>
      <c r="C69" s="445"/>
      <c r="D69" s="445"/>
      <c r="E69" s="445"/>
      <c r="F69" s="445"/>
      <c r="G69" s="445"/>
      <c r="H69" s="445"/>
      <c r="I69" s="445"/>
      <c r="J69" s="445"/>
      <c r="K69" s="445"/>
      <c r="L69" s="445"/>
      <c r="M69" s="445"/>
      <c r="N69" s="445"/>
      <c r="O69" s="445"/>
      <c r="P69" s="445"/>
      <c r="Q69" s="445"/>
      <c r="R69" s="445"/>
      <c r="S69" s="445"/>
      <c r="T69" s="445"/>
      <c r="U69" s="445"/>
      <c r="V69" s="445"/>
      <c r="W69" s="445"/>
      <c r="X69" s="445"/>
      <c r="Y69" s="445"/>
      <c r="Z69" s="445"/>
    </row>
    <row r="70" spans="1:26" ht="15.75" x14ac:dyDescent="0.25">
      <c r="A70" s="445"/>
      <c r="B70" s="445"/>
      <c r="C70" s="445"/>
      <c r="D70" s="445"/>
      <c r="E70" s="445"/>
      <c r="F70" s="445"/>
      <c r="G70" s="445"/>
      <c r="H70" s="445"/>
      <c r="I70" s="445"/>
      <c r="J70" s="445"/>
      <c r="K70" s="445"/>
      <c r="L70" s="445"/>
      <c r="M70" s="445"/>
      <c r="N70" s="445"/>
      <c r="O70" s="445"/>
      <c r="P70" s="445"/>
      <c r="Q70" s="445"/>
      <c r="R70" s="445"/>
      <c r="S70" s="445"/>
      <c r="T70" s="445"/>
      <c r="U70" s="445"/>
      <c r="V70" s="445"/>
      <c r="W70" s="445"/>
      <c r="X70" s="445"/>
      <c r="Y70" s="445"/>
      <c r="Z70" s="445"/>
    </row>
    <row r="71" spans="1:26" ht="15.75" x14ac:dyDescent="0.25">
      <c r="A71" s="445"/>
      <c r="B71" s="445"/>
      <c r="C71" s="445"/>
      <c r="D71" s="445"/>
      <c r="E71" s="445"/>
      <c r="F71" s="445"/>
      <c r="G71" s="445"/>
      <c r="H71" s="445"/>
      <c r="I71" s="445"/>
      <c r="J71" s="445"/>
      <c r="K71" s="445"/>
      <c r="L71" s="445"/>
      <c r="M71" s="445"/>
      <c r="N71" s="445"/>
      <c r="O71" s="445"/>
      <c r="P71" s="445"/>
      <c r="Q71" s="445"/>
      <c r="R71" s="445"/>
      <c r="S71" s="445"/>
      <c r="T71" s="445"/>
      <c r="U71" s="445"/>
      <c r="V71" s="445"/>
      <c r="W71" s="445"/>
      <c r="X71" s="445"/>
      <c r="Y71" s="445"/>
      <c r="Z71" s="445"/>
    </row>
    <row r="72" spans="1:26" ht="15.75" x14ac:dyDescent="0.25">
      <c r="A72" s="445"/>
      <c r="B72" s="445"/>
      <c r="C72" s="445"/>
      <c r="D72" s="445"/>
      <c r="E72" s="445"/>
      <c r="F72" s="445"/>
      <c r="G72" s="445"/>
      <c r="H72" s="445"/>
      <c r="I72" s="445"/>
      <c r="J72" s="445"/>
      <c r="K72" s="445"/>
      <c r="L72" s="445"/>
      <c r="M72" s="445"/>
      <c r="N72" s="445"/>
      <c r="O72" s="445"/>
      <c r="P72" s="445"/>
      <c r="Q72" s="445"/>
      <c r="R72" s="445"/>
      <c r="S72" s="445"/>
      <c r="T72" s="445"/>
      <c r="U72" s="445"/>
      <c r="V72" s="445"/>
      <c r="W72" s="445"/>
      <c r="X72" s="445"/>
      <c r="Y72" s="445"/>
      <c r="Z72" s="445"/>
    </row>
    <row r="73" spans="1:26" ht="15.75" x14ac:dyDescent="0.25">
      <c r="A73" s="445"/>
      <c r="B73" s="445"/>
      <c r="C73" s="445"/>
      <c r="D73" s="445"/>
      <c r="E73" s="445"/>
      <c r="F73" s="445"/>
      <c r="G73" s="445"/>
      <c r="H73" s="445"/>
      <c r="I73" s="445"/>
      <c r="J73" s="445"/>
      <c r="K73" s="445"/>
      <c r="L73" s="445"/>
      <c r="M73" s="445"/>
      <c r="N73" s="445"/>
      <c r="O73" s="445"/>
      <c r="P73" s="445"/>
      <c r="Q73" s="445"/>
      <c r="R73" s="445"/>
      <c r="S73" s="445"/>
      <c r="T73" s="445"/>
      <c r="U73" s="445"/>
      <c r="V73" s="445"/>
      <c r="W73" s="445"/>
      <c r="X73" s="445"/>
      <c r="Y73" s="445"/>
      <c r="Z73" s="445"/>
    </row>
    <row r="74" spans="1:26" ht="15.75" x14ac:dyDescent="0.25">
      <c r="A74" s="445"/>
      <c r="B74" s="445"/>
      <c r="C74" s="445"/>
      <c r="D74" s="445"/>
      <c r="E74" s="445"/>
      <c r="F74" s="445"/>
      <c r="G74" s="445"/>
      <c r="H74" s="445"/>
      <c r="I74" s="445"/>
      <c r="J74" s="445"/>
      <c r="K74" s="445"/>
      <c r="L74" s="445"/>
      <c r="M74" s="445"/>
      <c r="N74" s="445"/>
      <c r="O74" s="445"/>
      <c r="P74" s="445"/>
      <c r="Q74" s="445"/>
      <c r="R74" s="445"/>
      <c r="S74" s="445"/>
      <c r="T74" s="445"/>
      <c r="U74" s="445"/>
      <c r="V74" s="445"/>
      <c r="W74" s="445"/>
      <c r="X74" s="445"/>
      <c r="Y74" s="445"/>
      <c r="Z74" s="445"/>
    </row>
    <row r="75" spans="1:26" ht="15.75" x14ac:dyDescent="0.25">
      <c r="A75" s="445"/>
      <c r="B75" s="445"/>
      <c r="C75" s="445"/>
      <c r="D75" s="445"/>
      <c r="E75" s="445"/>
      <c r="F75" s="445"/>
      <c r="G75" s="445"/>
      <c r="H75" s="445"/>
      <c r="I75" s="445"/>
      <c r="J75" s="445"/>
      <c r="K75" s="445"/>
      <c r="L75" s="445"/>
      <c r="M75" s="445"/>
      <c r="N75" s="445"/>
      <c r="O75" s="445"/>
      <c r="P75" s="445"/>
      <c r="Q75" s="445"/>
      <c r="R75" s="445"/>
      <c r="S75" s="445"/>
      <c r="T75" s="445"/>
      <c r="U75" s="445"/>
      <c r="V75" s="445"/>
      <c r="W75" s="445"/>
      <c r="X75" s="445"/>
      <c r="Y75" s="445"/>
      <c r="Z75" s="445"/>
    </row>
    <row r="76" spans="1:26" ht="15.75" x14ac:dyDescent="0.25">
      <c r="A76" s="445"/>
      <c r="B76" s="445"/>
      <c r="C76" s="445"/>
      <c r="D76" s="445"/>
      <c r="E76" s="445"/>
      <c r="F76" s="445"/>
      <c r="G76" s="445"/>
      <c r="H76" s="445"/>
      <c r="I76" s="445"/>
      <c r="J76" s="445"/>
      <c r="K76" s="445"/>
      <c r="L76" s="445"/>
      <c r="M76" s="445"/>
      <c r="N76" s="445"/>
      <c r="O76" s="445"/>
      <c r="P76" s="445"/>
      <c r="Q76" s="445"/>
      <c r="R76" s="445"/>
      <c r="S76" s="445"/>
      <c r="T76" s="445"/>
      <c r="U76" s="445"/>
      <c r="V76" s="445"/>
      <c r="W76" s="445"/>
      <c r="X76" s="445"/>
      <c r="Y76" s="445"/>
      <c r="Z76" s="445"/>
    </row>
    <row r="77" spans="1:26" ht="15.75" x14ac:dyDescent="0.25">
      <c r="A77" s="445"/>
      <c r="B77" s="445"/>
      <c r="C77" s="445"/>
      <c r="D77" s="445"/>
      <c r="E77" s="445"/>
      <c r="F77" s="445"/>
      <c r="G77" s="445"/>
      <c r="H77" s="445"/>
      <c r="I77" s="445"/>
      <c r="J77" s="445"/>
      <c r="K77" s="445"/>
      <c r="L77" s="445"/>
      <c r="M77" s="445"/>
      <c r="N77" s="445"/>
      <c r="O77" s="445"/>
      <c r="P77" s="445"/>
      <c r="Q77" s="445"/>
      <c r="R77" s="445"/>
      <c r="S77" s="445"/>
      <c r="T77" s="445"/>
      <c r="U77" s="445"/>
      <c r="V77" s="445"/>
      <c r="W77" s="445"/>
      <c r="X77" s="445"/>
      <c r="Y77" s="445"/>
      <c r="Z77" s="445"/>
    </row>
    <row r="78" spans="1:26" ht="15.75" x14ac:dyDescent="0.25">
      <c r="A78" s="445"/>
      <c r="B78" s="445"/>
      <c r="C78" s="445"/>
      <c r="D78" s="445"/>
      <c r="E78" s="445"/>
      <c r="F78" s="445"/>
      <c r="G78" s="445"/>
      <c r="H78" s="445"/>
      <c r="I78" s="445"/>
      <c r="J78" s="445"/>
      <c r="K78" s="445"/>
      <c r="L78" s="445"/>
      <c r="M78" s="445"/>
      <c r="N78" s="445"/>
      <c r="O78" s="445"/>
      <c r="P78" s="445"/>
      <c r="Q78" s="445"/>
      <c r="R78" s="445"/>
      <c r="S78" s="445"/>
      <c r="T78" s="445"/>
      <c r="U78" s="445"/>
      <c r="V78" s="445"/>
      <c r="W78" s="445"/>
      <c r="X78" s="445"/>
      <c r="Y78" s="445"/>
      <c r="Z78" s="445"/>
    </row>
    <row r="79" spans="1:26" ht="15.75" x14ac:dyDescent="0.25">
      <c r="A79" s="445"/>
      <c r="B79" s="445"/>
      <c r="C79" s="445"/>
      <c r="D79" s="445"/>
      <c r="E79" s="445"/>
      <c r="F79" s="445"/>
      <c r="G79" s="445"/>
      <c r="H79" s="445"/>
      <c r="I79" s="445"/>
      <c r="J79" s="445"/>
      <c r="K79" s="445"/>
      <c r="L79" s="445"/>
      <c r="M79" s="445"/>
      <c r="N79" s="445"/>
      <c r="O79" s="445"/>
      <c r="P79" s="445"/>
      <c r="Q79" s="445"/>
      <c r="R79" s="445"/>
      <c r="S79" s="445"/>
      <c r="T79" s="445"/>
      <c r="U79" s="445"/>
      <c r="V79" s="445"/>
      <c r="W79" s="445"/>
      <c r="X79" s="445"/>
      <c r="Y79" s="445"/>
      <c r="Z79" s="445"/>
    </row>
    <row r="80" spans="1:26" ht="15.75" x14ac:dyDescent="0.25">
      <c r="A80" s="445"/>
      <c r="B80" s="445"/>
      <c r="C80" s="445"/>
      <c r="D80" s="445"/>
      <c r="E80" s="445"/>
      <c r="F80" s="445"/>
      <c r="G80" s="445"/>
      <c r="H80" s="445"/>
      <c r="I80" s="445"/>
      <c r="J80" s="445"/>
      <c r="K80" s="445"/>
      <c r="L80" s="445"/>
      <c r="M80" s="445"/>
      <c r="N80" s="445"/>
      <c r="O80" s="445"/>
      <c r="P80" s="445"/>
      <c r="Q80" s="445"/>
      <c r="R80" s="445"/>
      <c r="S80" s="445"/>
      <c r="T80" s="445"/>
      <c r="U80" s="445"/>
      <c r="V80" s="445"/>
      <c r="W80" s="445"/>
      <c r="X80" s="445"/>
      <c r="Y80" s="445"/>
      <c r="Z80" s="445"/>
    </row>
    <row r="81" spans="1:26" ht="15.75" x14ac:dyDescent="0.25">
      <c r="A81" s="445"/>
      <c r="B81" s="445"/>
      <c r="C81" s="445"/>
      <c r="D81" s="445"/>
      <c r="E81" s="445"/>
      <c r="F81" s="445"/>
      <c r="G81" s="445"/>
      <c r="H81" s="445"/>
      <c r="I81" s="445"/>
      <c r="J81" s="445"/>
      <c r="K81" s="445"/>
      <c r="L81" s="445"/>
      <c r="M81" s="445"/>
      <c r="N81" s="445"/>
      <c r="O81" s="445"/>
      <c r="P81" s="445"/>
      <c r="Q81" s="445"/>
      <c r="R81" s="445"/>
      <c r="S81" s="445"/>
      <c r="T81" s="445"/>
      <c r="U81" s="445"/>
      <c r="V81" s="445"/>
      <c r="W81" s="445"/>
      <c r="X81" s="445"/>
      <c r="Y81" s="445"/>
      <c r="Z81" s="445"/>
    </row>
    <row r="82" spans="1:26" ht="15.75" x14ac:dyDescent="0.25">
      <c r="A82" s="445"/>
      <c r="B82" s="445"/>
      <c r="C82" s="445"/>
      <c r="D82" s="445"/>
      <c r="E82" s="445"/>
      <c r="F82" s="445"/>
      <c r="G82" s="445"/>
      <c r="H82" s="445"/>
      <c r="I82" s="445"/>
      <c r="J82" s="445"/>
      <c r="K82" s="445"/>
      <c r="L82" s="445"/>
      <c r="M82" s="445"/>
      <c r="N82" s="445"/>
      <c r="O82" s="445"/>
      <c r="P82" s="445"/>
      <c r="Q82" s="445"/>
      <c r="R82" s="445"/>
      <c r="S82" s="445"/>
      <c r="T82" s="445"/>
      <c r="U82" s="445"/>
      <c r="V82" s="445"/>
      <c r="W82" s="445"/>
      <c r="X82" s="445"/>
      <c r="Y82" s="445"/>
      <c r="Z82" s="445"/>
    </row>
    <row r="83" spans="1:26" ht="15.75" x14ac:dyDescent="0.25">
      <c r="A83" s="445"/>
      <c r="B83" s="445"/>
      <c r="C83" s="445"/>
      <c r="D83" s="445"/>
      <c r="E83" s="445"/>
      <c r="F83" s="445"/>
      <c r="G83" s="445"/>
      <c r="H83" s="445"/>
      <c r="I83" s="445"/>
      <c r="J83" s="445"/>
      <c r="K83" s="445"/>
      <c r="L83" s="445"/>
      <c r="M83" s="445"/>
      <c r="N83" s="445"/>
      <c r="O83" s="445"/>
      <c r="P83" s="445"/>
      <c r="Q83" s="445"/>
      <c r="R83" s="445"/>
      <c r="S83" s="445"/>
      <c r="T83" s="445"/>
      <c r="U83" s="445"/>
      <c r="V83" s="445"/>
      <c r="W83" s="445"/>
      <c r="X83" s="445"/>
      <c r="Y83" s="445"/>
      <c r="Z83" s="445"/>
    </row>
    <row r="84" spans="1:26" ht="15.75" x14ac:dyDescent="0.25">
      <c r="A84" s="445"/>
      <c r="B84" s="445"/>
      <c r="C84" s="445"/>
      <c r="D84" s="445"/>
      <c r="E84" s="445"/>
      <c r="F84" s="445"/>
      <c r="G84" s="445"/>
      <c r="H84" s="445"/>
      <c r="I84" s="445"/>
      <c r="J84" s="445"/>
      <c r="K84" s="445"/>
      <c r="L84" s="445"/>
      <c r="M84" s="445"/>
      <c r="N84" s="445"/>
      <c r="O84" s="445"/>
      <c r="P84" s="445"/>
      <c r="Q84" s="445"/>
      <c r="R84" s="445"/>
      <c r="S84" s="445"/>
      <c r="T84" s="445"/>
      <c r="U84" s="445"/>
      <c r="V84" s="445"/>
      <c r="W84" s="445"/>
      <c r="X84" s="445"/>
      <c r="Y84" s="445"/>
      <c r="Z84" s="445"/>
    </row>
    <row r="85" spans="1:26" ht="15.75" x14ac:dyDescent="0.25">
      <c r="A85" s="445"/>
      <c r="B85" s="445"/>
      <c r="C85" s="445"/>
      <c r="D85" s="445"/>
      <c r="E85" s="445"/>
      <c r="F85" s="445"/>
      <c r="G85" s="445"/>
      <c r="H85" s="445"/>
      <c r="I85" s="445"/>
      <c r="J85" s="445"/>
      <c r="K85" s="445"/>
      <c r="L85" s="445"/>
      <c r="M85" s="445"/>
      <c r="N85" s="445"/>
      <c r="O85" s="445"/>
      <c r="P85" s="445"/>
      <c r="Q85" s="445"/>
      <c r="R85" s="445"/>
      <c r="S85" s="445"/>
      <c r="T85" s="445"/>
      <c r="U85" s="445"/>
      <c r="V85" s="445"/>
      <c r="W85" s="445"/>
      <c r="X85" s="445"/>
      <c r="Y85" s="445"/>
      <c r="Z85" s="445"/>
    </row>
    <row r="86" spans="1:26" ht="15.75" x14ac:dyDescent="0.25">
      <c r="A86" s="445"/>
      <c r="B86" s="445"/>
      <c r="C86" s="445"/>
      <c r="D86" s="445"/>
      <c r="E86" s="445"/>
      <c r="F86" s="445"/>
      <c r="G86" s="445"/>
      <c r="H86" s="445"/>
      <c r="I86" s="445"/>
      <c r="J86" s="445"/>
      <c r="K86" s="445"/>
      <c r="L86" s="445"/>
      <c r="M86" s="445"/>
      <c r="N86" s="445"/>
      <c r="O86" s="445"/>
      <c r="P86" s="445"/>
      <c r="Q86" s="445"/>
      <c r="R86" s="445"/>
      <c r="S86" s="445"/>
      <c r="T86" s="445"/>
      <c r="U86" s="445"/>
      <c r="V86" s="445"/>
      <c r="W86" s="445"/>
      <c r="X86" s="445"/>
      <c r="Y86" s="445"/>
      <c r="Z86" s="445"/>
    </row>
    <row r="87" spans="1:26" ht="15.75" x14ac:dyDescent="0.25">
      <c r="A87" s="445"/>
      <c r="B87" s="445"/>
      <c r="C87" s="445"/>
      <c r="D87" s="445"/>
      <c r="E87" s="445"/>
      <c r="F87" s="445"/>
      <c r="G87" s="445"/>
      <c r="H87" s="445"/>
      <c r="I87" s="445"/>
      <c r="J87" s="445"/>
      <c r="K87" s="445"/>
      <c r="L87" s="445"/>
      <c r="M87" s="445"/>
      <c r="N87" s="445"/>
      <c r="O87" s="445"/>
      <c r="P87" s="445"/>
      <c r="Q87" s="445"/>
      <c r="R87" s="445"/>
      <c r="S87" s="445"/>
      <c r="T87" s="445"/>
      <c r="U87" s="445"/>
      <c r="V87" s="445"/>
      <c r="W87" s="445"/>
      <c r="X87" s="445"/>
      <c r="Y87" s="445"/>
      <c r="Z87" s="445"/>
    </row>
    <row r="88" spans="1:26" ht="15.75" x14ac:dyDescent="0.25">
      <c r="A88" s="445"/>
      <c r="B88" s="445"/>
      <c r="C88" s="445"/>
      <c r="D88" s="445"/>
      <c r="E88" s="445"/>
      <c r="F88" s="445"/>
      <c r="G88" s="445"/>
      <c r="H88" s="445"/>
      <c r="I88" s="445"/>
      <c r="J88" s="445"/>
      <c r="K88" s="445"/>
      <c r="L88" s="445"/>
      <c r="M88" s="445"/>
      <c r="N88" s="445"/>
      <c r="O88" s="445"/>
      <c r="P88" s="445"/>
      <c r="Q88" s="445"/>
      <c r="R88" s="445"/>
      <c r="S88" s="445"/>
      <c r="T88" s="445"/>
      <c r="U88" s="445"/>
      <c r="V88" s="445"/>
      <c r="W88" s="445"/>
      <c r="X88" s="445"/>
      <c r="Y88" s="445"/>
      <c r="Z88" s="445"/>
    </row>
    <row r="89" spans="1:26" ht="15.75" x14ac:dyDescent="0.25">
      <c r="A89" s="445"/>
      <c r="B89" s="445"/>
      <c r="C89" s="445"/>
      <c r="D89" s="445"/>
      <c r="E89" s="445"/>
      <c r="F89" s="445"/>
      <c r="G89" s="445"/>
      <c r="H89" s="445"/>
      <c r="I89" s="445"/>
      <c r="J89" s="445"/>
      <c r="K89" s="445"/>
      <c r="L89" s="445"/>
      <c r="M89" s="445"/>
      <c r="N89" s="445"/>
      <c r="O89" s="445"/>
      <c r="P89" s="445"/>
      <c r="Q89" s="445"/>
      <c r="R89" s="445"/>
      <c r="S89" s="445"/>
      <c r="T89" s="445"/>
      <c r="U89" s="445"/>
      <c r="V89" s="445"/>
      <c r="W89" s="445"/>
      <c r="X89" s="445"/>
      <c r="Y89" s="445"/>
      <c r="Z89" s="445"/>
    </row>
    <row r="90" spans="1:26" ht="15.75" x14ac:dyDescent="0.25">
      <c r="A90" s="445"/>
      <c r="B90" s="445"/>
      <c r="C90" s="445"/>
      <c r="D90" s="445"/>
      <c r="E90" s="445"/>
      <c r="F90" s="445"/>
      <c r="G90" s="445"/>
      <c r="H90" s="445"/>
      <c r="I90" s="445"/>
      <c r="J90" s="445"/>
      <c r="K90" s="445"/>
      <c r="L90" s="445"/>
      <c r="M90" s="445"/>
      <c r="N90" s="445"/>
      <c r="O90" s="445"/>
      <c r="P90" s="445"/>
      <c r="Q90" s="445"/>
      <c r="R90" s="445"/>
      <c r="S90" s="445"/>
      <c r="T90" s="445"/>
      <c r="U90" s="445"/>
      <c r="V90" s="445"/>
      <c r="W90" s="445"/>
      <c r="X90" s="445"/>
      <c r="Y90" s="445"/>
      <c r="Z90" s="445"/>
    </row>
    <row r="91" spans="1:26" ht="15.75" x14ac:dyDescent="0.25">
      <c r="A91" s="445"/>
      <c r="B91" s="445"/>
      <c r="C91" s="445"/>
      <c r="D91" s="445"/>
      <c r="E91" s="445"/>
      <c r="F91" s="445"/>
      <c r="G91" s="445"/>
      <c r="H91" s="445"/>
      <c r="I91" s="445"/>
      <c r="J91" s="445"/>
      <c r="K91" s="445"/>
      <c r="L91" s="445"/>
      <c r="M91" s="445"/>
      <c r="N91" s="445"/>
      <c r="O91" s="445"/>
      <c r="P91" s="445"/>
      <c r="Q91" s="445"/>
      <c r="R91" s="445"/>
      <c r="S91" s="445"/>
      <c r="T91" s="445"/>
      <c r="U91" s="445"/>
      <c r="V91" s="445"/>
      <c r="W91" s="445"/>
      <c r="X91" s="445"/>
      <c r="Y91" s="445"/>
      <c r="Z91" s="445"/>
    </row>
    <row r="92" spans="1:26" ht="15.75" x14ac:dyDescent="0.25">
      <c r="A92" s="445"/>
      <c r="B92" s="445"/>
      <c r="C92" s="445"/>
      <c r="D92" s="445"/>
      <c r="E92" s="445"/>
      <c r="F92" s="445"/>
      <c r="G92" s="445"/>
      <c r="H92" s="445"/>
      <c r="I92" s="445"/>
      <c r="J92" s="445"/>
      <c r="K92" s="445"/>
      <c r="L92" s="445"/>
      <c r="M92" s="445"/>
      <c r="N92" s="445"/>
      <c r="O92" s="445"/>
      <c r="P92" s="445"/>
      <c r="Q92" s="445"/>
      <c r="R92" s="445"/>
      <c r="S92" s="445"/>
      <c r="T92" s="445"/>
      <c r="U92" s="445"/>
      <c r="V92" s="445"/>
      <c r="W92" s="445"/>
      <c r="X92" s="445"/>
      <c r="Y92" s="445"/>
      <c r="Z92" s="445"/>
    </row>
    <row r="93" spans="1:26" ht="15.75" x14ac:dyDescent="0.25">
      <c r="A93" s="445"/>
      <c r="B93" s="445"/>
      <c r="C93" s="445"/>
      <c r="D93" s="445"/>
      <c r="E93" s="445"/>
      <c r="F93" s="445"/>
      <c r="G93" s="445"/>
      <c r="H93" s="445"/>
      <c r="I93" s="445"/>
      <c r="J93" s="445"/>
      <c r="K93" s="445"/>
      <c r="L93" s="445"/>
      <c r="M93" s="445"/>
      <c r="N93" s="445"/>
      <c r="O93" s="445"/>
      <c r="P93" s="445"/>
      <c r="Q93" s="445"/>
      <c r="R93" s="445"/>
      <c r="S93" s="445"/>
      <c r="T93" s="445"/>
      <c r="U93" s="445"/>
      <c r="V93" s="445"/>
      <c r="W93" s="445"/>
      <c r="X93" s="445"/>
      <c r="Y93" s="445"/>
      <c r="Z93" s="445"/>
    </row>
    <row r="94" spans="1:26" ht="15.75" x14ac:dyDescent="0.25">
      <c r="A94" s="445"/>
      <c r="B94" s="445"/>
      <c r="C94" s="445"/>
      <c r="D94" s="445"/>
      <c r="E94" s="445"/>
      <c r="F94" s="445"/>
      <c r="G94" s="445"/>
      <c r="H94" s="445"/>
      <c r="I94" s="445"/>
      <c r="J94" s="445"/>
      <c r="K94" s="445"/>
      <c r="L94" s="445"/>
      <c r="M94" s="445"/>
      <c r="N94" s="445"/>
      <c r="O94" s="445"/>
      <c r="P94" s="445"/>
      <c r="Q94" s="445"/>
      <c r="R94" s="445"/>
      <c r="S94" s="445"/>
      <c r="T94" s="445"/>
      <c r="U94" s="445"/>
      <c r="V94" s="445"/>
      <c r="W94" s="445"/>
      <c r="X94" s="445"/>
      <c r="Y94" s="445"/>
      <c r="Z94" s="445"/>
    </row>
    <row r="95" spans="1:26" ht="15.75" x14ac:dyDescent="0.25">
      <c r="A95" s="445"/>
      <c r="B95" s="445"/>
      <c r="C95" s="445"/>
      <c r="D95" s="445"/>
      <c r="E95" s="445"/>
      <c r="F95" s="445"/>
      <c r="G95" s="445"/>
      <c r="H95" s="445"/>
      <c r="I95" s="445"/>
      <c r="J95" s="445"/>
      <c r="K95" s="445"/>
      <c r="L95" s="445"/>
      <c r="M95" s="445"/>
      <c r="N95" s="445"/>
      <c r="O95" s="445"/>
      <c r="P95" s="445"/>
      <c r="Q95" s="445"/>
      <c r="R95" s="445"/>
      <c r="S95" s="445"/>
      <c r="T95" s="445"/>
      <c r="U95" s="445"/>
      <c r="V95" s="445"/>
      <c r="W95" s="445"/>
      <c r="X95" s="445"/>
      <c r="Y95" s="445"/>
      <c r="Z95" s="445"/>
    </row>
    <row r="96" spans="1:26" ht="15.75" x14ac:dyDescent="0.25">
      <c r="A96" s="445"/>
      <c r="B96" s="445"/>
      <c r="C96" s="445"/>
      <c r="D96" s="445"/>
      <c r="E96" s="445"/>
      <c r="F96" s="445"/>
      <c r="G96" s="445"/>
      <c r="H96" s="445"/>
      <c r="I96" s="445"/>
      <c r="J96" s="445"/>
      <c r="K96" s="445"/>
      <c r="L96" s="445"/>
      <c r="M96" s="445"/>
      <c r="N96" s="445"/>
      <c r="O96" s="445"/>
      <c r="P96" s="445"/>
      <c r="Q96" s="445"/>
      <c r="R96" s="445"/>
      <c r="S96" s="445"/>
      <c r="T96" s="445"/>
      <c r="U96" s="445"/>
      <c r="V96" s="445"/>
      <c r="W96" s="445"/>
      <c r="X96" s="445"/>
      <c r="Y96" s="445"/>
      <c r="Z96" s="445"/>
    </row>
    <row r="97" spans="1:26" ht="15.75" x14ac:dyDescent="0.25">
      <c r="A97" s="445"/>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row>
    <row r="98" spans="1:26" ht="15.75" x14ac:dyDescent="0.25">
      <c r="A98" s="445"/>
      <c r="B98" s="445"/>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row>
    <row r="99" spans="1:26" ht="15.75" x14ac:dyDescent="0.25">
      <c r="A99" s="445"/>
      <c r="B99" s="445"/>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row>
    <row r="100" spans="1:26" ht="15.75" x14ac:dyDescent="0.25">
      <c r="A100" s="445"/>
      <c r="B100" s="445"/>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row>
    <row r="101" spans="1:26" ht="15.75" x14ac:dyDescent="0.25">
      <c r="A101" s="445"/>
      <c r="B101" s="445"/>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row>
    <row r="102" spans="1:26" ht="15.75" x14ac:dyDescent="0.25">
      <c r="A102" s="445"/>
      <c r="B102" s="445"/>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row>
    <row r="103" spans="1:26" ht="15.75" x14ac:dyDescent="0.25">
      <c r="A103" s="445"/>
      <c r="B103" s="445"/>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row>
    <row r="104" spans="1:26" ht="15.75" x14ac:dyDescent="0.25">
      <c r="A104" s="445"/>
      <c r="B104" s="445"/>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row>
    <row r="105" spans="1:26" ht="15.75" x14ac:dyDescent="0.25">
      <c r="A105" s="445"/>
      <c r="B105" s="445"/>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row>
    <row r="106" spans="1:26" ht="15.75" x14ac:dyDescent="0.25">
      <c r="A106" s="445"/>
      <c r="B106" s="445"/>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row>
    <row r="107" spans="1:26" ht="15.75" x14ac:dyDescent="0.25">
      <c r="A107" s="445"/>
      <c r="B107" s="445"/>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row>
    <row r="108" spans="1:26" ht="15.75" x14ac:dyDescent="0.25">
      <c r="A108" s="445"/>
      <c r="B108" s="445"/>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row>
    <row r="109" spans="1:26" ht="15.75" x14ac:dyDescent="0.25">
      <c r="A109" s="445"/>
      <c r="B109" s="445"/>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row>
    <row r="110" spans="1:26" ht="15.75" x14ac:dyDescent="0.25">
      <c r="A110" s="445"/>
      <c r="B110" s="445"/>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row>
    <row r="111" spans="1:26" ht="15.75" x14ac:dyDescent="0.25">
      <c r="A111" s="445"/>
      <c r="B111" s="445"/>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row>
    <row r="112" spans="1:26" ht="15.6" hidden="1" x14ac:dyDescent="0.3">
      <c r="A112" s="445"/>
      <c r="B112" s="1459" t="s">
        <v>271</v>
      </c>
      <c r="C112" s="1457"/>
      <c r="D112" s="1457"/>
      <c r="E112" s="1457"/>
      <c r="F112" s="1458"/>
      <c r="G112" s="445"/>
      <c r="H112" s="445"/>
      <c r="I112" s="445"/>
      <c r="J112" s="445"/>
      <c r="K112" s="445"/>
      <c r="L112" s="445"/>
      <c r="M112" s="445"/>
      <c r="N112" s="445"/>
      <c r="O112" s="445"/>
      <c r="P112" s="445"/>
      <c r="Q112" s="445"/>
      <c r="R112" s="445"/>
      <c r="S112" s="445"/>
      <c r="T112" s="445"/>
      <c r="U112" s="445"/>
      <c r="V112" s="445"/>
      <c r="W112" s="445"/>
      <c r="X112" s="445"/>
      <c r="Y112" s="445"/>
      <c r="Z112" s="445"/>
    </row>
    <row r="113" spans="1:26" ht="31.15" hidden="1" x14ac:dyDescent="0.3">
      <c r="A113" s="519" t="s">
        <v>321</v>
      </c>
      <c r="B113" s="519" t="s">
        <v>272</v>
      </c>
      <c r="C113" s="519" t="s">
        <v>273</v>
      </c>
      <c r="D113" s="519" t="s">
        <v>274</v>
      </c>
      <c r="E113" s="519" t="s">
        <v>322</v>
      </c>
      <c r="F113" s="519" t="s">
        <v>276</v>
      </c>
      <c r="G113" s="519" t="s">
        <v>283</v>
      </c>
      <c r="H113" s="519" t="s">
        <v>286</v>
      </c>
      <c r="I113" s="519" t="s">
        <v>323</v>
      </c>
      <c r="J113" s="519" t="s">
        <v>301</v>
      </c>
      <c r="K113" s="509"/>
      <c r="L113" s="509"/>
      <c r="M113" s="445"/>
      <c r="N113" s="445"/>
      <c r="O113" s="445"/>
      <c r="P113" s="445"/>
      <c r="Q113" s="445"/>
      <c r="R113" s="445"/>
      <c r="S113" s="445"/>
      <c r="T113" s="445"/>
      <c r="U113" s="445"/>
      <c r="V113" s="445"/>
      <c r="W113" s="445"/>
      <c r="X113" s="445"/>
      <c r="Y113" s="445"/>
      <c r="Z113" s="445"/>
    </row>
    <row r="114" spans="1:26" ht="15.6" hidden="1" x14ac:dyDescent="0.3">
      <c r="A114" s="445" t="s">
        <v>324</v>
      </c>
      <c r="B114" s="505" t="s">
        <v>325</v>
      </c>
      <c r="C114" s="505" t="s">
        <v>326</v>
      </c>
      <c r="D114" s="505" t="s">
        <v>87</v>
      </c>
      <c r="E114" s="505" t="s">
        <v>327</v>
      </c>
      <c r="F114" s="505" t="s">
        <v>328</v>
      </c>
      <c r="G114" s="445" t="s">
        <v>2</v>
      </c>
      <c r="H114" s="445" t="s">
        <v>329</v>
      </c>
      <c r="I114" s="445" t="s">
        <v>330</v>
      </c>
      <c r="J114" s="445" t="s">
        <v>331</v>
      </c>
      <c r="K114" s="445"/>
      <c r="L114" s="445"/>
      <c r="M114" s="445"/>
      <c r="N114" s="445"/>
      <c r="O114" s="445"/>
      <c r="P114" s="445"/>
      <c r="Q114" s="445"/>
      <c r="R114" s="445"/>
      <c r="S114" s="445"/>
      <c r="T114" s="445"/>
      <c r="U114" s="445"/>
      <c r="V114" s="445"/>
      <c r="W114" s="445"/>
      <c r="X114" s="445"/>
      <c r="Y114" s="445"/>
      <c r="Z114" s="445"/>
    </row>
    <row r="115" spans="1:26" ht="15.6" hidden="1" x14ac:dyDescent="0.3">
      <c r="A115" s="445" t="s">
        <v>269</v>
      </c>
      <c r="B115" s="505" t="s">
        <v>277</v>
      </c>
      <c r="C115" s="505" t="s">
        <v>332</v>
      </c>
      <c r="D115" s="505" t="s">
        <v>333</v>
      </c>
      <c r="E115" s="505" t="s">
        <v>334</v>
      </c>
      <c r="F115" s="505" t="s">
        <v>335</v>
      </c>
      <c r="G115" s="445" t="s">
        <v>0</v>
      </c>
      <c r="H115" s="445" t="s">
        <v>287</v>
      </c>
      <c r="I115" s="445" t="s">
        <v>336</v>
      </c>
      <c r="J115" s="445" t="s">
        <v>302</v>
      </c>
      <c r="K115" s="445"/>
      <c r="L115" s="445"/>
      <c r="M115" s="445"/>
      <c r="N115" s="445"/>
      <c r="O115" s="445"/>
      <c r="P115" s="445"/>
      <c r="Q115" s="445"/>
      <c r="R115" s="445"/>
      <c r="S115" s="445"/>
      <c r="T115" s="445"/>
      <c r="U115" s="445"/>
      <c r="V115" s="445"/>
      <c r="W115" s="445"/>
      <c r="X115" s="445"/>
      <c r="Y115" s="445"/>
      <c r="Z115" s="445"/>
    </row>
    <row r="116" spans="1:26" ht="15.6" hidden="1" x14ac:dyDescent="0.3">
      <c r="A116" s="445"/>
      <c r="B116" s="505" t="s">
        <v>25</v>
      </c>
      <c r="C116" s="505" t="s">
        <v>337</v>
      </c>
      <c r="D116" s="505" t="s">
        <v>338</v>
      </c>
      <c r="E116" s="505" t="s">
        <v>339</v>
      </c>
      <c r="F116" s="505" t="s">
        <v>340</v>
      </c>
      <c r="G116" s="445" t="s">
        <v>341</v>
      </c>
      <c r="H116" s="445" t="s">
        <v>342</v>
      </c>
      <c r="I116" s="445" t="s">
        <v>343</v>
      </c>
      <c r="J116" s="445"/>
      <c r="K116" s="445"/>
      <c r="L116" s="445"/>
      <c r="M116" s="445"/>
      <c r="N116" s="445"/>
      <c r="O116" s="445"/>
      <c r="P116" s="445"/>
      <c r="Q116" s="445"/>
      <c r="R116" s="445"/>
      <c r="S116" s="445"/>
      <c r="T116" s="445"/>
      <c r="U116" s="445"/>
      <c r="V116" s="445"/>
      <c r="W116" s="445"/>
      <c r="X116" s="445"/>
      <c r="Y116" s="445"/>
      <c r="Z116" s="445"/>
    </row>
    <row r="117" spans="1:26" ht="15.6" hidden="1" x14ac:dyDescent="0.3">
      <c r="A117" s="445"/>
      <c r="B117" s="505" t="s">
        <v>344</v>
      </c>
      <c r="C117" s="505" t="s">
        <v>278</v>
      </c>
      <c r="D117" s="505" t="s">
        <v>345</v>
      </c>
      <c r="E117" s="505" t="s">
        <v>88</v>
      </c>
      <c r="F117" s="505" t="s">
        <v>346</v>
      </c>
      <c r="G117" s="445"/>
      <c r="H117" s="445" t="s">
        <v>347</v>
      </c>
      <c r="I117" s="445" t="s">
        <v>348</v>
      </c>
      <c r="J117" s="445"/>
      <c r="K117" s="445"/>
      <c r="L117" s="445"/>
      <c r="M117" s="445"/>
      <c r="N117" s="445"/>
      <c r="O117" s="445"/>
      <c r="P117" s="445"/>
      <c r="Q117" s="445"/>
      <c r="R117" s="445"/>
      <c r="S117" s="445"/>
      <c r="T117" s="445"/>
      <c r="U117" s="445"/>
      <c r="V117" s="445"/>
      <c r="W117" s="445"/>
      <c r="X117" s="445"/>
      <c r="Y117" s="445"/>
      <c r="Z117" s="445"/>
    </row>
    <row r="118" spans="1:26" ht="15.6" hidden="1" x14ac:dyDescent="0.3">
      <c r="A118" s="445"/>
      <c r="B118" s="505" t="s">
        <v>349</v>
      </c>
      <c r="C118" s="505" t="s">
        <v>350</v>
      </c>
      <c r="D118" s="505" t="s">
        <v>351</v>
      </c>
      <c r="E118" s="505" t="s">
        <v>352</v>
      </c>
      <c r="F118" s="505" t="s">
        <v>353</v>
      </c>
      <c r="G118" s="445"/>
      <c r="H118" s="445" t="s">
        <v>354</v>
      </c>
      <c r="I118" s="445" t="s">
        <v>300</v>
      </c>
      <c r="J118" s="445"/>
      <c r="K118" s="445"/>
      <c r="L118" s="445"/>
      <c r="M118" s="445"/>
      <c r="N118" s="445"/>
      <c r="O118" s="445"/>
      <c r="P118" s="445"/>
      <c r="Q118" s="445"/>
      <c r="R118" s="445"/>
      <c r="S118" s="445"/>
      <c r="T118" s="445"/>
      <c r="U118" s="445"/>
      <c r="V118" s="445"/>
      <c r="W118" s="445"/>
      <c r="X118" s="445"/>
      <c r="Y118" s="445"/>
      <c r="Z118" s="445"/>
    </row>
    <row r="119" spans="1:26" ht="15.6" hidden="1" x14ac:dyDescent="0.3">
      <c r="A119" s="445"/>
      <c r="B119" s="505" t="s">
        <v>355</v>
      </c>
      <c r="C119" s="505" t="s">
        <v>356</v>
      </c>
      <c r="D119" s="505" t="s">
        <v>357</v>
      </c>
      <c r="E119" s="505" t="s">
        <v>358</v>
      </c>
      <c r="F119" s="505" t="s">
        <v>359</v>
      </c>
      <c r="G119" s="445"/>
      <c r="H119" s="445"/>
      <c r="I119" s="445" t="s">
        <v>360</v>
      </c>
      <c r="J119" s="445"/>
      <c r="K119" s="445"/>
      <c r="L119" s="445"/>
      <c r="M119" s="445"/>
      <c r="N119" s="445"/>
      <c r="O119" s="445"/>
      <c r="P119" s="445"/>
      <c r="Q119" s="445"/>
      <c r="R119" s="445"/>
      <c r="S119" s="445"/>
      <c r="T119" s="445"/>
      <c r="U119" s="445"/>
      <c r="V119" s="445"/>
      <c r="W119" s="445"/>
      <c r="X119" s="445"/>
      <c r="Y119" s="445"/>
      <c r="Z119" s="445"/>
    </row>
    <row r="120" spans="1:26" ht="15.6" hidden="1" x14ac:dyDescent="0.3">
      <c r="A120" s="445"/>
      <c r="B120" s="445"/>
      <c r="C120" s="505" t="s">
        <v>361</v>
      </c>
      <c r="D120" s="505" t="s">
        <v>362</v>
      </c>
      <c r="E120" s="505" t="s">
        <v>363</v>
      </c>
      <c r="F120" s="505" t="s">
        <v>364</v>
      </c>
      <c r="G120" s="445"/>
      <c r="H120" s="445"/>
      <c r="I120" s="445" t="s">
        <v>365</v>
      </c>
      <c r="J120" s="445"/>
      <c r="K120" s="445"/>
      <c r="L120" s="445"/>
      <c r="M120" s="445"/>
      <c r="N120" s="445"/>
      <c r="O120" s="445"/>
      <c r="P120" s="445"/>
      <c r="Q120" s="445"/>
      <c r="R120" s="445"/>
      <c r="S120" s="445"/>
      <c r="T120" s="445"/>
      <c r="U120" s="445"/>
      <c r="V120" s="445"/>
      <c r="W120" s="445"/>
      <c r="X120" s="445"/>
      <c r="Y120" s="445"/>
      <c r="Z120" s="445"/>
    </row>
    <row r="121" spans="1:26" ht="15.6" hidden="1" x14ac:dyDescent="0.3">
      <c r="A121" s="445"/>
      <c r="B121" s="445"/>
      <c r="C121" s="505" t="s">
        <v>366</v>
      </c>
      <c r="D121" s="505" t="s">
        <v>367</v>
      </c>
      <c r="E121" s="505" t="s">
        <v>368</v>
      </c>
      <c r="F121" s="505" t="s">
        <v>369</v>
      </c>
      <c r="G121" s="445"/>
      <c r="H121" s="445"/>
      <c r="I121" s="445" t="s">
        <v>370</v>
      </c>
      <c r="J121" s="445"/>
      <c r="K121" s="445"/>
      <c r="L121" s="445"/>
      <c r="M121" s="445"/>
      <c r="N121" s="445"/>
      <c r="O121" s="445"/>
      <c r="P121" s="445"/>
      <c r="Q121" s="445"/>
      <c r="R121" s="445"/>
      <c r="S121" s="445"/>
      <c r="T121" s="445"/>
      <c r="U121" s="445"/>
      <c r="V121" s="445"/>
      <c r="W121" s="445"/>
      <c r="X121" s="445"/>
      <c r="Y121" s="445"/>
      <c r="Z121" s="445"/>
    </row>
    <row r="122" spans="1:26" ht="15.6" hidden="1" x14ac:dyDescent="0.3">
      <c r="A122" s="445"/>
      <c r="B122" s="445"/>
      <c r="C122" s="505" t="s">
        <v>48</v>
      </c>
      <c r="D122" s="505" t="s">
        <v>99</v>
      </c>
      <c r="E122" s="505" t="s">
        <v>371</v>
      </c>
      <c r="F122" s="505" t="s">
        <v>372</v>
      </c>
      <c r="G122" s="445"/>
      <c r="H122" s="445"/>
      <c r="I122" s="445"/>
      <c r="J122" s="445"/>
      <c r="K122" s="445"/>
      <c r="L122" s="445"/>
      <c r="M122" s="445"/>
      <c r="N122" s="445"/>
      <c r="O122" s="445"/>
      <c r="P122" s="445"/>
      <c r="Q122" s="445"/>
      <c r="R122" s="445"/>
      <c r="S122" s="445"/>
      <c r="T122" s="445"/>
      <c r="U122" s="445"/>
      <c r="V122" s="445"/>
      <c r="W122" s="445"/>
      <c r="X122" s="445"/>
      <c r="Y122" s="445"/>
      <c r="Z122" s="445"/>
    </row>
    <row r="123" spans="1:26" ht="15.6" hidden="1" x14ac:dyDescent="0.3">
      <c r="A123" s="445"/>
      <c r="B123" s="445"/>
      <c r="C123" s="505" t="s">
        <v>373</v>
      </c>
      <c r="D123" s="505" t="s">
        <v>374</v>
      </c>
      <c r="E123" s="505" t="s">
        <v>375</v>
      </c>
      <c r="F123" s="505" t="s">
        <v>376</v>
      </c>
      <c r="G123" s="445"/>
      <c r="H123" s="445"/>
      <c r="I123" s="445"/>
      <c r="J123" s="445"/>
      <c r="K123" s="445"/>
      <c r="L123" s="445"/>
      <c r="M123" s="445"/>
      <c r="N123" s="445"/>
      <c r="O123" s="445"/>
      <c r="P123" s="445"/>
      <c r="Q123" s="445"/>
      <c r="R123" s="445"/>
      <c r="S123" s="445"/>
      <c r="T123" s="445"/>
      <c r="U123" s="445"/>
      <c r="V123" s="445"/>
      <c r="W123" s="445"/>
      <c r="X123" s="445"/>
      <c r="Y123" s="445"/>
      <c r="Z123" s="445"/>
    </row>
    <row r="124" spans="1:26" ht="15.6" hidden="1" x14ac:dyDescent="0.3">
      <c r="A124" s="445"/>
      <c r="B124" s="445"/>
      <c r="C124" s="505" t="s">
        <v>377</v>
      </c>
      <c r="D124" s="505" t="s">
        <v>378</v>
      </c>
      <c r="E124" s="505" t="s">
        <v>379</v>
      </c>
      <c r="F124" s="505" t="s">
        <v>380</v>
      </c>
      <c r="G124" s="445"/>
      <c r="H124" s="445"/>
      <c r="I124" s="445"/>
      <c r="J124" s="445"/>
      <c r="K124" s="445"/>
      <c r="L124" s="445"/>
      <c r="M124" s="445"/>
      <c r="N124" s="445"/>
      <c r="O124" s="445"/>
      <c r="P124" s="445"/>
      <c r="Q124" s="445"/>
      <c r="R124" s="445"/>
      <c r="S124" s="445"/>
      <c r="T124" s="445"/>
      <c r="U124" s="445"/>
      <c r="V124" s="445"/>
      <c r="W124" s="445"/>
      <c r="X124" s="445"/>
      <c r="Y124" s="445"/>
      <c r="Z124" s="445"/>
    </row>
    <row r="125" spans="1:26" ht="15.6" hidden="1" x14ac:dyDescent="0.3">
      <c r="A125" s="445"/>
      <c r="B125" s="445"/>
      <c r="C125" s="505" t="s">
        <v>381</v>
      </c>
      <c r="D125" s="505" t="s">
        <v>382</v>
      </c>
      <c r="E125" s="505" t="s">
        <v>383</v>
      </c>
      <c r="F125" s="505" t="s">
        <v>384</v>
      </c>
      <c r="G125" s="445"/>
      <c r="H125" s="445"/>
      <c r="I125" s="445"/>
      <c r="J125" s="445"/>
      <c r="K125" s="445"/>
      <c r="L125" s="445"/>
      <c r="M125" s="445"/>
      <c r="N125" s="445"/>
      <c r="O125" s="445"/>
      <c r="P125" s="445"/>
      <c r="Q125" s="445"/>
      <c r="R125" s="445"/>
      <c r="S125" s="445"/>
      <c r="T125" s="445"/>
      <c r="U125" s="445"/>
      <c r="V125" s="445"/>
      <c r="W125" s="445"/>
      <c r="X125" s="445"/>
      <c r="Y125" s="445"/>
      <c r="Z125" s="445"/>
    </row>
    <row r="126" spans="1:26" ht="15.6" hidden="1" x14ac:dyDescent="0.3">
      <c r="A126" s="445"/>
      <c r="B126" s="445"/>
      <c r="C126" s="505" t="s">
        <v>385</v>
      </c>
      <c r="D126" s="505" t="s">
        <v>386</v>
      </c>
      <c r="E126" s="505" t="s">
        <v>387</v>
      </c>
      <c r="F126" s="505" t="s">
        <v>388</v>
      </c>
      <c r="G126" s="445"/>
      <c r="H126" s="445"/>
      <c r="I126" s="445"/>
      <c r="J126" s="445"/>
      <c r="K126" s="445"/>
      <c r="L126" s="445"/>
      <c r="M126" s="445"/>
      <c r="N126" s="445"/>
      <c r="O126" s="445"/>
      <c r="P126" s="445"/>
      <c r="Q126" s="445"/>
      <c r="R126" s="445"/>
      <c r="S126" s="445"/>
      <c r="T126" s="445"/>
      <c r="U126" s="445"/>
      <c r="V126" s="445"/>
      <c r="W126" s="445"/>
      <c r="X126" s="445"/>
      <c r="Y126" s="445"/>
      <c r="Z126" s="445"/>
    </row>
    <row r="127" spans="1:26" ht="15.6" hidden="1" x14ac:dyDescent="0.3">
      <c r="A127" s="445"/>
      <c r="B127" s="445"/>
      <c r="C127" s="505" t="s">
        <v>389</v>
      </c>
      <c r="D127" s="505" t="s">
        <v>279</v>
      </c>
      <c r="E127" s="505" t="s">
        <v>390</v>
      </c>
      <c r="F127" s="505" t="s">
        <v>391</v>
      </c>
      <c r="G127" s="445"/>
      <c r="H127" s="445"/>
      <c r="I127" s="445"/>
      <c r="J127" s="445"/>
      <c r="K127" s="445"/>
      <c r="L127" s="445"/>
      <c r="M127" s="445"/>
      <c r="N127" s="445"/>
      <c r="O127" s="445"/>
      <c r="P127" s="445"/>
      <c r="Q127" s="445"/>
      <c r="R127" s="445"/>
      <c r="S127" s="445"/>
      <c r="T127" s="445"/>
      <c r="U127" s="445"/>
      <c r="V127" s="445"/>
      <c r="W127" s="445"/>
      <c r="X127" s="445"/>
      <c r="Y127" s="445"/>
      <c r="Z127" s="445"/>
    </row>
    <row r="128" spans="1:26" ht="15.6" hidden="1" x14ac:dyDescent="0.3">
      <c r="A128" s="445"/>
      <c r="B128" s="445"/>
      <c r="C128" s="505" t="s">
        <v>392</v>
      </c>
      <c r="D128" s="505" t="s">
        <v>393</v>
      </c>
      <c r="E128" s="505" t="s">
        <v>394</v>
      </c>
      <c r="F128" s="505" t="s">
        <v>395</v>
      </c>
      <c r="G128" s="445"/>
      <c r="H128" s="445"/>
      <c r="I128" s="445"/>
      <c r="J128" s="445"/>
      <c r="K128" s="445"/>
      <c r="L128" s="445"/>
      <c r="M128" s="445"/>
      <c r="N128" s="445"/>
      <c r="O128" s="445"/>
      <c r="P128" s="445"/>
      <c r="Q128" s="445"/>
      <c r="R128" s="445"/>
      <c r="S128" s="445"/>
      <c r="T128" s="445"/>
      <c r="U128" s="445"/>
      <c r="V128" s="445"/>
      <c r="W128" s="445"/>
      <c r="X128" s="445"/>
      <c r="Y128" s="445"/>
      <c r="Z128" s="445"/>
    </row>
    <row r="129" spans="1:26" ht="15.6" hidden="1" x14ac:dyDescent="0.3">
      <c r="A129" s="445"/>
      <c r="B129" s="445"/>
      <c r="C129" s="505" t="s">
        <v>50</v>
      </c>
      <c r="D129" s="505" t="s">
        <v>396</v>
      </c>
      <c r="E129" s="505" t="s">
        <v>397</v>
      </c>
      <c r="F129" s="505" t="s">
        <v>398</v>
      </c>
      <c r="G129" s="445"/>
      <c r="H129" s="445"/>
      <c r="I129" s="445"/>
      <c r="J129" s="445"/>
      <c r="K129" s="445"/>
      <c r="L129" s="445"/>
      <c r="M129" s="445"/>
      <c r="N129" s="445"/>
      <c r="O129" s="445"/>
      <c r="P129" s="445"/>
      <c r="Q129" s="445"/>
      <c r="R129" s="445"/>
      <c r="S129" s="445"/>
      <c r="T129" s="445"/>
      <c r="U129" s="445"/>
      <c r="V129" s="445"/>
      <c r="W129" s="445"/>
      <c r="X129" s="445"/>
      <c r="Y129" s="445"/>
      <c r="Z129" s="445"/>
    </row>
    <row r="130" spans="1:26" ht="15.6" hidden="1" x14ac:dyDescent="0.3">
      <c r="A130" s="445"/>
      <c r="B130" s="445"/>
      <c r="C130" s="505" t="s">
        <v>399</v>
      </c>
      <c r="D130" s="505" t="s">
        <v>400</v>
      </c>
      <c r="E130" s="505" t="s">
        <v>401</v>
      </c>
      <c r="F130" s="505" t="s">
        <v>402</v>
      </c>
      <c r="G130" s="445"/>
      <c r="H130" s="445"/>
      <c r="I130" s="445"/>
      <c r="J130" s="445"/>
      <c r="K130" s="445"/>
      <c r="L130" s="445"/>
      <c r="M130" s="445"/>
      <c r="N130" s="445"/>
      <c r="O130" s="445"/>
      <c r="P130" s="445"/>
      <c r="Q130" s="445"/>
      <c r="R130" s="445"/>
      <c r="S130" s="445"/>
      <c r="T130" s="445"/>
      <c r="U130" s="445"/>
      <c r="V130" s="445"/>
      <c r="W130" s="445"/>
      <c r="X130" s="445"/>
      <c r="Y130" s="445"/>
      <c r="Z130" s="445"/>
    </row>
    <row r="131" spans="1:26" ht="15.6" hidden="1" x14ac:dyDescent="0.3">
      <c r="A131" s="445"/>
      <c r="B131" s="445"/>
      <c r="C131" s="505" t="s">
        <v>403</v>
      </c>
      <c r="D131" s="505" t="s">
        <v>404</v>
      </c>
      <c r="E131" s="505" t="s">
        <v>405</v>
      </c>
      <c r="F131" s="505" t="s">
        <v>406</v>
      </c>
      <c r="G131" s="445"/>
      <c r="H131" s="445"/>
      <c r="I131" s="445"/>
      <c r="J131" s="445"/>
      <c r="K131" s="445"/>
      <c r="L131" s="445"/>
      <c r="M131" s="445"/>
      <c r="N131" s="445"/>
      <c r="O131" s="445"/>
      <c r="P131" s="445"/>
      <c r="Q131" s="445"/>
      <c r="R131" s="445"/>
      <c r="S131" s="445"/>
      <c r="T131" s="445"/>
      <c r="U131" s="445"/>
      <c r="V131" s="445"/>
      <c r="W131" s="445"/>
      <c r="X131" s="445"/>
      <c r="Y131" s="445"/>
      <c r="Z131" s="445"/>
    </row>
    <row r="132" spans="1:26" ht="15.6" hidden="1" x14ac:dyDescent="0.3">
      <c r="A132" s="445"/>
      <c r="B132" s="445"/>
      <c r="C132" s="505" t="s">
        <v>407</v>
      </c>
      <c r="D132" s="505" t="s">
        <v>408</v>
      </c>
      <c r="E132" s="505" t="s">
        <v>409</v>
      </c>
      <c r="F132" s="505" t="s">
        <v>410</v>
      </c>
      <c r="G132" s="445"/>
      <c r="H132" s="445"/>
      <c r="I132" s="445"/>
      <c r="J132" s="445"/>
      <c r="K132" s="445"/>
      <c r="L132" s="445"/>
      <c r="M132" s="445"/>
      <c r="N132" s="445"/>
      <c r="O132" s="445"/>
      <c r="P132" s="445"/>
      <c r="Q132" s="445"/>
      <c r="R132" s="445"/>
      <c r="S132" s="445"/>
      <c r="T132" s="445"/>
      <c r="U132" s="445"/>
      <c r="V132" s="445"/>
      <c r="W132" s="445"/>
      <c r="X132" s="445"/>
      <c r="Y132" s="445"/>
      <c r="Z132" s="445"/>
    </row>
    <row r="133" spans="1:26" ht="15.6" hidden="1" x14ac:dyDescent="0.3">
      <c r="A133" s="445"/>
      <c r="B133" s="445"/>
      <c r="C133" s="505" t="s">
        <v>411</v>
      </c>
      <c r="D133" s="505" t="s">
        <v>412</v>
      </c>
      <c r="E133" s="505" t="s">
        <v>413</v>
      </c>
      <c r="F133" s="505" t="s">
        <v>414</v>
      </c>
      <c r="G133" s="445"/>
      <c r="H133" s="445"/>
      <c r="I133" s="445"/>
      <c r="J133" s="445"/>
      <c r="K133" s="445"/>
      <c r="L133" s="445"/>
      <c r="M133" s="445"/>
      <c r="N133" s="445"/>
      <c r="O133" s="445"/>
      <c r="P133" s="445"/>
      <c r="Q133" s="445"/>
      <c r="R133" s="445"/>
      <c r="S133" s="445"/>
      <c r="T133" s="445"/>
      <c r="U133" s="445"/>
      <c r="V133" s="445"/>
      <c r="W133" s="445"/>
      <c r="X133" s="445"/>
      <c r="Y133" s="445"/>
      <c r="Z133" s="445"/>
    </row>
    <row r="134" spans="1:26" ht="15.6" hidden="1" x14ac:dyDescent="0.3">
      <c r="A134" s="445"/>
      <c r="B134" s="445"/>
      <c r="C134" s="505" t="s">
        <v>415</v>
      </c>
      <c r="D134" s="505" t="s">
        <v>416</v>
      </c>
      <c r="E134" s="505" t="s">
        <v>417</v>
      </c>
      <c r="F134" s="505" t="s">
        <v>418</v>
      </c>
      <c r="G134" s="445"/>
      <c r="H134" s="445"/>
      <c r="I134" s="445"/>
      <c r="J134" s="445"/>
      <c r="K134" s="445"/>
      <c r="L134" s="445"/>
      <c r="M134" s="445"/>
      <c r="N134" s="445"/>
      <c r="O134" s="445"/>
      <c r="P134" s="445"/>
      <c r="Q134" s="445"/>
      <c r="R134" s="445"/>
      <c r="S134" s="445"/>
      <c r="T134" s="445"/>
      <c r="U134" s="445"/>
      <c r="V134" s="445"/>
      <c r="W134" s="445"/>
      <c r="X134" s="445"/>
      <c r="Y134" s="445"/>
      <c r="Z134" s="445"/>
    </row>
    <row r="135" spans="1:26" ht="15.6" hidden="1" x14ac:dyDescent="0.3">
      <c r="A135" s="445"/>
      <c r="B135" s="445"/>
      <c r="C135" s="445"/>
      <c r="D135" s="505" t="s">
        <v>419</v>
      </c>
      <c r="E135" s="505" t="s">
        <v>420</v>
      </c>
      <c r="F135" s="505" t="s">
        <v>421</v>
      </c>
      <c r="G135" s="445"/>
      <c r="H135" s="445"/>
      <c r="I135" s="445"/>
      <c r="J135" s="445"/>
      <c r="K135" s="445"/>
      <c r="L135" s="445"/>
      <c r="M135" s="445"/>
      <c r="N135" s="445"/>
      <c r="O135" s="445"/>
      <c r="P135" s="445"/>
      <c r="Q135" s="445"/>
      <c r="R135" s="445"/>
      <c r="S135" s="445"/>
      <c r="T135" s="445"/>
      <c r="U135" s="445"/>
      <c r="V135" s="445"/>
      <c r="W135" s="445"/>
      <c r="X135" s="445"/>
      <c r="Y135" s="445"/>
      <c r="Z135" s="445"/>
    </row>
    <row r="136" spans="1:26" ht="15.6" hidden="1" x14ac:dyDescent="0.3">
      <c r="A136" s="445"/>
      <c r="B136" s="445"/>
      <c r="C136" s="445"/>
      <c r="D136" s="505" t="s">
        <v>422</v>
      </c>
      <c r="E136" s="505" t="s">
        <v>423</v>
      </c>
      <c r="F136" s="505" t="s">
        <v>424</v>
      </c>
      <c r="G136" s="445"/>
      <c r="H136" s="445"/>
      <c r="I136" s="445"/>
      <c r="J136" s="445"/>
      <c r="K136" s="445"/>
      <c r="L136" s="445"/>
      <c r="M136" s="445"/>
      <c r="N136" s="445"/>
      <c r="O136" s="445"/>
      <c r="P136" s="445"/>
      <c r="Q136" s="445"/>
      <c r="R136" s="445"/>
      <c r="S136" s="445"/>
      <c r="T136" s="445"/>
      <c r="U136" s="445"/>
      <c r="V136" s="445"/>
      <c r="W136" s="445"/>
      <c r="X136" s="445"/>
      <c r="Y136" s="445"/>
      <c r="Z136" s="445"/>
    </row>
    <row r="137" spans="1:26" ht="15.6" hidden="1" x14ac:dyDescent="0.3">
      <c r="A137" s="445"/>
      <c r="B137" s="445"/>
      <c r="C137" s="445"/>
      <c r="D137" s="505" t="s">
        <v>425</v>
      </c>
      <c r="E137" s="505" t="s">
        <v>426</v>
      </c>
      <c r="F137" s="505" t="s">
        <v>427</v>
      </c>
      <c r="G137" s="445"/>
      <c r="H137" s="445"/>
      <c r="I137" s="445"/>
      <c r="J137" s="445"/>
      <c r="K137" s="445"/>
      <c r="L137" s="445"/>
      <c r="M137" s="445"/>
      <c r="N137" s="445"/>
      <c r="O137" s="445"/>
      <c r="P137" s="445"/>
      <c r="Q137" s="445"/>
      <c r="R137" s="445"/>
      <c r="S137" s="445"/>
      <c r="T137" s="445"/>
      <c r="U137" s="445"/>
      <c r="V137" s="445"/>
      <c r="W137" s="445"/>
      <c r="X137" s="445"/>
      <c r="Y137" s="445"/>
      <c r="Z137" s="445"/>
    </row>
    <row r="138" spans="1:26" ht="15.6" hidden="1" x14ac:dyDescent="0.3">
      <c r="A138" s="445"/>
      <c r="B138" s="445"/>
      <c r="C138" s="445"/>
      <c r="D138" s="505" t="s">
        <v>428</v>
      </c>
      <c r="E138" s="505" t="s">
        <v>429</v>
      </c>
      <c r="F138" s="505" t="s">
        <v>430</v>
      </c>
      <c r="G138" s="445"/>
      <c r="H138" s="445"/>
      <c r="I138" s="445"/>
      <c r="J138" s="445"/>
      <c r="K138" s="445"/>
      <c r="L138" s="445"/>
      <c r="M138" s="445"/>
      <c r="N138" s="445"/>
      <c r="O138" s="445"/>
      <c r="P138" s="445"/>
      <c r="Q138" s="445"/>
      <c r="R138" s="445"/>
      <c r="S138" s="445"/>
      <c r="T138" s="445"/>
      <c r="U138" s="445"/>
      <c r="V138" s="445"/>
      <c r="W138" s="445"/>
      <c r="X138" s="445"/>
      <c r="Y138" s="445"/>
      <c r="Z138" s="445"/>
    </row>
    <row r="139" spans="1:26" ht="15.6" hidden="1" x14ac:dyDescent="0.3">
      <c r="A139" s="445"/>
      <c r="B139" s="445"/>
      <c r="C139" s="445"/>
      <c r="D139" s="505" t="s">
        <v>431</v>
      </c>
      <c r="E139" s="505" t="s">
        <v>82</v>
      </c>
      <c r="F139" s="505" t="s">
        <v>432</v>
      </c>
      <c r="G139" s="445"/>
      <c r="H139" s="445"/>
      <c r="I139" s="445"/>
      <c r="J139" s="445"/>
      <c r="K139" s="445"/>
      <c r="L139" s="445"/>
      <c r="M139" s="445"/>
      <c r="N139" s="445"/>
      <c r="O139" s="445"/>
      <c r="P139" s="445"/>
      <c r="Q139" s="445"/>
      <c r="R139" s="445"/>
      <c r="S139" s="445"/>
      <c r="T139" s="445"/>
      <c r="U139" s="445"/>
      <c r="V139" s="445"/>
      <c r="W139" s="445"/>
      <c r="X139" s="445"/>
      <c r="Y139" s="445"/>
      <c r="Z139" s="445"/>
    </row>
    <row r="140" spans="1:26" ht="15.6" hidden="1" x14ac:dyDescent="0.3">
      <c r="A140" s="445"/>
      <c r="B140" s="445"/>
      <c r="C140" s="445"/>
      <c r="D140" s="505" t="s">
        <v>433</v>
      </c>
      <c r="E140" s="505" t="s">
        <v>434</v>
      </c>
      <c r="F140" s="505" t="s">
        <v>435</v>
      </c>
      <c r="G140" s="445"/>
      <c r="H140" s="445"/>
      <c r="I140" s="445"/>
      <c r="J140" s="445"/>
      <c r="K140" s="445"/>
      <c r="L140" s="445"/>
      <c r="M140" s="445"/>
      <c r="N140" s="445"/>
      <c r="O140" s="445"/>
      <c r="P140" s="445"/>
      <c r="Q140" s="445"/>
      <c r="R140" s="445"/>
      <c r="S140" s="445"/>
      <c r="T140" s="445"/>
      <c r="U140" s="445"/>
      <c r="V140" s="445"/>
      <c r="W140" s="445"/>
      <c r="X140" s="445"/>
      <c r="Y140" s="445"/>
      <c r="Z140" s="445"/>
    </row>
    <row r="141" spans="1:26" ht="15.6" hidden="1" x14ac:dyDescent="0.3">
      <c r="A141" s="445"/>
      <c r="B141" s="445"/>
      <c r="C141" s="445"/>
      <c r="D141" s="505" t="s">
        <v>436</v>
      </c>
      <c r="E141" s="505" t="s">
        <v>437</v>
      </c>
      <c r="F141" s="505" t="s">
        <v>438</v>
      </c>
      <c r="G141" s="445"/>
      <c r="H141" s="445"/>
      <c r="I141" s="445"/>
      <c r="J141" s="445"/>
      <c r="K141" s="445"/>
      <c r="L141" s="445"/>
      <c r="M141" s="445"/>
      <c r="N141" s="445"/>
      <c r="O141" s="445"/>
      <c r="P141" s="445"/>
      <c r="Q141" s="445"/>
      <c r="R141" s="445"/>
      <c r="S141" s="445"/>
      <c r="T141" s="445"/>
      <c r="U141" s="445"/>
      <c r="V141" s="445"/>
      <c r="W141" s="445"/>
      <c r="X141" s="445"/>
      <c r="Y141" s="445"/>
      <c r="Z141" s="445"/>
    </row>
    <row r="142" spans="1:26" ht="15.6" hidden="1" x14ac:dyDescent="0.3">
      <c r="A142" s="445"/>
      <c r="B142" s="445"/>
      <c r="C142" s="445"/>
      <c r="D142" s="505" t="s">
        <v>439</v>
      </c>
      <c r="E142" s="505" t="s">
        <v>89</v>
      </c>
      <c r="F142" s="505" t="s">
        <v>440</v>
      </c>
      <c r="G142" s="445"/>
      <c r="H142" s="445"/>
      <c r="I142" s="445"/>
      <c r="J142" s="445"/>
      <c r="K142" s="445"/>
      <c r="L142" s="445"/>
      <c r="M142" s="445"/>
      <c r="N142" s="445"/>
      <c r="O142" s="445"/>
      <c r="P142" s="445"/>
      <c r="Q142" s="445"/>
      <c r="R142" s="445"/>
      <c r="S142" s="445"/>
      <c r="T142" s="445"/>
      <c r="U142" s="445"/>
      <c r="V142" s="445"/>
      <c r="W142" s="445"/>
      <c r="X142" s="445"/>
      <c r="Y142" s="445"/>
      <c r="Z142" s="445"/>
    </row>
    <row r="143" spans="1:26" ht="15.6" hidden="1" x14ac:dyDescent="0.3">
      <c r="A143" s="445"/>
      <c r="B143" s="445"/>
      <c r="C143" s="445"/>
      <c r="D143" s="505" t="s">
        <v>441</v>
      </c>
      <c r="E143" s="505" t="s">
        <v>442</v>
      </c>
      <c r="F143" s="505" t="s">
        <v>443</v>
      </c>
      <c r="G143" s="445"/>
      <c r="H143" s="445"/>
      <c r="I143" s="445"/>
      <c r="J143" s="445"/>
      <c r="K143" s="445"/>
      <c r="L143" s="445"/>
      <c r="M143" s="445"/>
      <c r="N143" s="445"/>
      <c r="O143" s="445"/>
      <c r="P143" s="445"/>
      <c r="Q143" s="445"/>
      <c r="R143" s="445"/>
      <c r="S143" s="445"/>
      <c r="T143" s="445"/>
      <c r="U143" s="445"/>
      <c r="V143" s="445"/>
      <c r="W143" s="445"/>
      <c r="X143" s="445"/>
      <c r="Y143" s="445"/>
      <c r="Z143" s="445"/>
    </row>
    <row r="144" spans="1:26" ht="15.6" hidden="1" x14ac:dyDescent="0.3">
      <c r="A144" s="445"/>
      <c r="B144" s="445"/>
      <c r="C144" s="445"/>
      <c r="D144" s="505" t="s">
        <v>53</v>
      </c>
      <c r="E144" s="505" t="s">
        <v>444</v>
      </c>
      <c r="F144" s="505" t="s">
        <v>445</v>
      </c>
      <c r="G144" s="445"/>
      <c r="H144" s="445"/>
      <c r="I144" s="445"/>
      <c r="J144" s="445"/>
      <c r="K144" s="445"/>
      <c r="L144" s="445"/>
      <c r="M144" s="445"/>
      <c r="N144" s="445"/>
      <c r="O144" s="445"/>
      <c r="P144" s="445"/>
      <c r="Q144" s="445"/>
      <c r="R144" s="445"/>
      <c r="S144" s="445"/>
      <c r="T144" s="445"/>
      <c r="U144" s="445"/>
      <c r="V144" s="445"/>
      <c r="W144" s="445"/>
      <c r="X144" s="445"/>
      <c r="Y144" s="445"/>
      <c r="Z144" s="445"/>
    </row>
    <row r="145" spans="1:26" ht="15.6" hidden="1" x14ac:dyDescent="0.3">
      <c r="A145" s="445"/>
      <c r="B145" s="445"/>
      <c r="C145" s="445"/>
      <c r="D145" s="505" t="s">
        <v>446</v>
      </c>
      <c r="E145" s="505" t="s">
        <v>447</v>
      </c>
      <c r="F145" s="505" t="s">
        <v>448</v>
      </c>
      <c r="G145" s="445"/>
      <c r="H145" s="445"/>
      <c r="I145" s="445"/>
      <c r="J145" s="445"/>
      <c r="K145" s="445"/>
      <c r="L145" s="445"/>
      <c r="M145" s="445"/>
      <c r="N145" s="445"/>
      <c r="O145" s="445"/>
      <c r="P145" s="445"/>
      <c r="Q145" s="445"/>
      <c r="R145" s="445"/>
      <c r="S145" s="445"/>
      <c r="T145" s="445"/>
      <c r="U145" s="445"/>
      <c r="V145" s="445"/>
      <c r="W145" s="445"/>
      <c r="X145" s="445"/>
      <c r="Y145" s="445"/>
      <c r="Z145" s="445"/>
    </row>
    <row r="146" spans="1:26" ht="15.6" hidden="1" x14ac:dyDescent="0.3">
      <c r="A146" s="445"/>
      <c r="B146" s="445"/>
      <c r="C146" s="445"/>
      <c r="D146" s="505" t="s">
        <v>449</v>
      </c>
      <c r="E146" s="505" t="s">
        <v>450</v>
      </c>
      <c r="F146" s="505" t="s">
        <v>451</v>
      </c>
      <c r="G146" s="445"/>
      <c r="H146" s="445"/>
      <c r="I146" s="445"/>
      <c r="J146" s="445"/>
      <c r="K146" s="445"/>
      <c r="L146" s="445"/>
      <c r="M146" s="445"/>
      <c r="N146" s="445"/>
      <c r="O146" s="445"/>
      <c r="P146" s="445"/>
      <c r="Q146" s="445"/>
      <c r="R146" s="445"/>
      <c r="S146" s="445"/>
      <c r="T146" s="445"/>
      <c r="U146" s="445"/>
      <c r="V146" s="445"/>
      <c r="W146" s="445"/>
      <c r="X146" s="445"/>
      <c r="Y146" s="445"/>
      <c r="Z146" s="445"/>
    </row>
    <row r="147" spans="1:26" ht="15.6" hidden="1" x14ac:dyDescent="0.3">
      <c r="A147" s="445"/>
      <c r="B147" s="445"/>
      <c r="C147" s="445"/>
      <c r="D147" s="505" t="s">
        <v>452</v>
      </c>
      <c r="E147" s="505" t="s">
        <v>453</v>
      </c>
      <c r="F147" s="505" t="s">
        <v>454</v>
      </c>
      <c r="G147" s="445"/>
      <c r="H147" s="445"/>
      <c r="I147" s="445"/>
      <c r="J147" s="445"/>
      <c r="K147" s="445"/>
      <c r="L147" s="445"/>
      <c r="M147" s="445"/>
      <c r="N147" s="445"/>
      <c r="O147" s="445"/>
      <c r="P147" s="445"/>
      <c r="Q147" s="445"/>
      <c r="R147" s="445"/>
      <c r="S147" s="445"/>
      <c r="T147" s="445"/>
      <c r="U147" s="445"/>
      <c r="V147" s="445"/>
      <c r="W147" s="445"/>
      <c r="X147" s="445"/>
      <c r="Y147" s="445"/>
      <c r="Z147" s="445"/>
    </row>
    <row r="148" spans="1:26" ht="15.6" hidden="1" x14ac:dyDescent="0.3">
      <c r="A148" s="445"/>
      <c r="B148" s="445"/>
      <c r="C148" s="445"/>
      <c r="D148" s="505" t="s">
        <v>455</v>
      </c>
      <c r="E148" s="505" t="s">
        <v>456</v>
      </c>
      <c r="F148" s="505" t="s">
        <v>457</v>
      </c>
      <c r="G148" s="445"/>
      <c r="H148" s="445"/>
      <c r="I148" s="445"/>
      <c r="J148" s="445"/>
      <c r="K148" s="445"/>
      <c r="L148" s="445"/>
      <c r="M148" s="445"/>
      <c r="N148" s="445"/>
      <c r="O148" s="445"/>
      <c r="P148" s="445"/>
      <c r="Q148" s="445"/>
      <c r="R148" s="445"/>
      <c r="S148" s="445"/>
      <c r="T148" s="445"/>
      <c r="U148" s="445"/>
      <c r="V148" s="445"/>
      <c r="W148" s="445"/>
      <c r="X148" s="445"/>
      <c r="Y148" s="445"/>
      <c r="Z148" s="445"/>
    </row>
    <row r="149" spans="1:26" ht="15.6" hidden="1" x14ac:dyDescent="0.3">
      <c r="A149" s="445"/>
      <c r="B149" s="445"/>
      <c r="C149" s="445"/>
      <c r="D149" s="505" t="s">
        <v>458</v>
      </c>
      <c r="E149" s="505" t="s">
        <v>459</v>
      </c>
      <c r="F149" s="505" t="s">
        <v>460</v>
      </c>
      <c r="G149" s="445"/>
      <c r="H149" s="445"/>
      <c r="I149" s="445"/>
      <c r="J149" s="445"/>
      <c r="K149" s="445"/>
      <c r="L149" s="445"/>
      <c r="M149" s="445"/>
      <c r="N149" s="445"/>
      <c r="O149" s="445"/>
      <c r="P149" s="445"/>
      <c r="Q149" s="445"/>
      <c r="R149" s="445"/>
      <c r="S149" s="445"/>
      <c r="T149" s="445"/>
      <c r="U149" s="445"/>
      <c r="V149" s="445"/>
      <c r="W149" s="445"/>
      <c r="X149" s="445"/>
      <c r="Y149" s="445"/>
      <c r="Z149" s="445"/>
    </row>
    <row r="150" spans="1:26" ht="15.6" hidden="1" x14ac:dyDescent="0.3">
      <c r="A150" s="445"/>
      <c r="B150" s="445"/>
      <c r="C150" s="445"/>
      <c r="D150" s="505" t="s">
        <v>461</v>
      </c>
      <c r="E150" s="505" t="s">
        <v>462</v>
      </c>
      <c r="F150" s="505" t="s">
        <v>463</v>
      </c>
      <c r="G150" s="445"/>
      <c r="H150" s="445"/>
      <c r="I150" s="445"/>
      <c r="J150" s="445"/>
      <c r="K150" s="445"/>
      <c r="L150" s="445"/>
      <c r="M150" s="445"/>
      <c r="N150" s="445"/>
      <c r="O150" s="445"/>
      <c r="P150" s="445"/>
      <c r="Q150" s="445"/>
      <c r="R150" s="445"/>
      <c r="S150" s="445"/>
      <c r="T150" s="445"/>
      <c r="U150" s="445"/>
      <c r="V150" s="445"/>
      <c r="W150" s="445"/>
      <c r="X150" s="445"/>
      <c r="Y150" s="445"/>
      <c r="Z150" s="445"/>
    </row>
    <row r="151" spans="1:26" ht="15.6" hidden="1" x14ac:dyDescent="0.3">
      <c r="A151" s="445"/>
      <c r="B151" s="445"/>
      <c r="C151" s="445"/>
      <c r="D151" s="505" t="s">
        <v>464</v>
      </c>
      <c r="E151" s="505" t="s">
        <v>465</v>
      </c>
      <c r="F151" s="505" t="s">
        <v>466</v>
      </c>
      <c r="G151" s="445"/>
      <c r="H151" s="445"/>
      <c r="I151" s="445"/>
      <c r="J151" s="445"/>
      <c r="K151" s="445"/>
      <c r="L151" s="445"/>
      <c r="M151" s="445"/>
      <c r="N151" s="445"/>
      <c r="O151" s="445"/>
      <c r="P151" s="445"/>
      <c r="Q151" s="445"/>
      <c r="R151" s="445"/>
      <c r="S151" s="445"/>
      <c r="T151" s="445"/>
      <c r="U151" s="445"/>
      <c r="V151" s="445"/>
      <c r="W151" s="445"/>
      <c r="X151" s="445"/>
      <c r="Y151" s="445"/>
      <c r="Z151" s="445"/>
    </row>
    <row r="152" spans="1:26" ht="15.6" hidden="1" x14ac:dyDescent="0.3">
      <c r="A152" s="445"/>
      <c r="B152" s="445"/>
      <c r="C152" s="445"/>
      <c r="D152" s="505" t="s">
        <v>467</v>
      </c>
      <c r="E152" s="505" t="s">
        <v>468</v>
      </c>
      <c r="F152" s="505" t="s">
        <v>469</v>
      </c>
      <c r="G152" s="445"/>
      <c r="H152" s="445"/>
      <c r="I152" s="445"/>
      <c r="J152" s="445"/>
      <c r="K152" s="445"/>
      <c r="L152" s="445"/>
      <c r="M152" s="445"/>
      <c r="N152" s="445"/>
      <c r="O152" s="445"/>
      <c r="P152" s="445"/>
      <c r="Q152" s="445"/>
      <c r="R152" s="445"/>
      <c r="S152" s="445"/>
      <c r="T152" s="445"/>
      <c r="U152" s="445"/>
      <c r="V152" s="445"/>
      <c r="W152" s="445"/>
      <c r="X152" s="445"/>
      <c r="Y152" s="445"/>
      <c r="Z152" s="445"/>
    </row>
    <row r="153" spans="1:26" ht="15.6" hidden="1" x14ac:dyDescent="0.3">
      <c r="A153" s="445"/>
      <c r="B153" s="445"/>
      <c r="C153" s="445"/>
      <c r="D153" s="505" t="s">
        <v>470</v>
      </c>
      <c r="E153" s="505" t="s">
        <v>471</v>
      </c>
      <c r="F153" s="505" t="s">
        <v>472</v>
      </c>
      <c r="G153" s="445"/>
      <c r="H153" s="445"/>
      <c r="I153" s="445"/>
      <c r="J153" s="445"/>
      <c r="K153" s="445"/>
      <c r="L153" s="445"/>
      <c r="M153" s="445"/>
      <c r="N153" s="445"/>
      <c r="O153" s="445"/>
      <c r="P153" s="445"/>
      <c r="Q153" s="445"/>
      <c r="R153" s="445"/>
      <c r="S153" s="445"/>
      <c r="T153" s="445"/>
      <c r="U153" s="445"/>
      <c r="V153" s="445"/>
      <c r="W153" s="445"/>
      <c r="X153" s="445"/>
      <c r="Y153" s="445"/>
      <c r="Z153" s="445"/>
    </row>
    <row r="154" spans="1:26" ht="15.6" hidden="1" x14ac:dyDescent="0.3">
      <c r="A154" s="445"/>
      <c r="B154" s="445"/>
      <c r="C154" s="445"/>
      <c r="D154" s="505" t="s">
        <v>473</v>
      </c>
      <c r="E154" s="505" t="s">
        <v>474</v>
      </c>
      <c r="F154" s="505" t="s">
        <v>475</v>
      </c>
      <c r="G154" s="445"/>
      <c r="H154" s="445"/>
      <c r="I154" s="445"/>
      <c r="J154" s="445"/>
      <c r="K154" s="445"/>
      <c r="L154" s="445"/>
      <c r="M154" s="445"/>
      <c r="N154" s="445"/>
      <c r="O154" s="445"/>
      <c r="P154" s="445"/>
      <c r="Q154" s="445"/>
      <c r="R154" s="445"/>
      <c r="S154" s="445"/>
      <c r="T154" s="445"/>
      <c r="U154" s="445"/>
      <c r="V154" s="445"/>
      <c r="W154" s="445"/>
      <c r="X154" s="445"/>
      <c r="Y154" s="445"/>
      <c r="Z154" s="445"/>
    </row>
    <row r="155" spans="1:26" ht="15.6" hidden="1" x14ac:dyDescent="0.3">
      <c r="A155" s="445"/>
      <c r="B155" s="445"/>
      <c r="C155" s="445"/>
      <c r="D155" s="505" t="s">
        <v>476</v>
      </c>
      <c r="E155" s="505" t="s">
        <v>477</v>
      </c>
      <c r="F155" s="505" t="s">
        <v>478</v>
      </c>
      <c r="G155" s="445"/>
      <c r="H155" s="445"/>
      <c r="I155" s="445"/>
      <c r="J155" s="445"/>
      <c r="K155" s="445"/>
      <c r="L155" s="445"/>
      <c r="M155" s="445"/>
      <c r="N155" s="445"/>
      <c r="O155" s="445"/>
      <c r="P155" s="445"/>
      <c r="Q155" s="445"/>
      <c r="R155" s="445"/>
      <c r="S155" s="445"/>
      <c r="T155" s="445"/>
      <c r="U155" s="445"/>
      <c r="V155" s="445"/>
      <c r="W155" s="445"/>
      <c r="X155" s="445"/>
      <c r="Y155" s="445"/>
      <c r="Z155" s="445"/>
    </row>
    <row r="156" spans="1:26" ht="15.6" hidden="1" x14ac:dyDescent="0.3">
      <c r="A156" s="445"/>
      <c r="B156" s="445"/>
      <c r="C156" s="445"/>
      <c r="D156" s="505" t="s">
        <v>479</v>
      </c>
      <c r="E156" s="505" t="s">
        <v>480</v>
      </c>
      <c r="F156" s="505" t="s">
        <v>481</v>
      </c>
      <c r="G156" s="445"/>
      <c r="H156" s="445"/>
      <c r="I156" s="445"/>
      <c r="J156" s="445"/>
      <c r="K156" s="445"/>
      <c r="L156" s="445"/>
      <c r="M156" s="445"/>
      <c r="N156" s="445"/>
      <c r="O156" s="445"/>
      <c r="P156" s="445"/>
      <c r="Q156" s="445"/>
      <c r="R156" s="445"/>
      <c r="S156" s="445"/>
      <c r="T156" s="445"/>
      <c r="U156" s="445"/>
      <c r="V156" s="445"/>
      <c r="W156" s="445"/>
      <c r="X156" s="445"/>
      <c r="Y156" s="445"/>
      <c r="Z156" s="445"/>
    </row>
    <row r="157" spans="1:26" ht="15.6" hidden="1" x14ac:dyDescent="0.3">
      <c r="A157" s="445"/>
      <c r="B157" s="445"/>
      <c r="C157" s="445"/>
      <c r="D157" s="505" t="s">
        <v>56</v>
      </c>
      <c r="E157" s="505" t="s">
        <v>482</v>
      </c>
      <c r="F157" s="505" t="s">
        <v>483</v>
      </c>
      <c r="G157" s="445"/>
      <c r="H157" s="445"/>
      <c r="I157" s="445"/>
      <c r="J157" s="445"/>
      <c r="K157" s="445"/>
      <c r="L157" s="445"/>
      <c r="M157" s="445"/>
      <c r="N157" s="445"/>
      <c r="O157" s="445"/>
      <c r="P157" s="445"/>
      <c r="Q157" s="445"/>
      <c r="R157" s="445"/>
      <c r="S157" s="445"/>
      <c r="T157" s="445"/>
      <c r="U157" s="445"/>
      <c r="V157" s="445"/>
      <c r="W157" s="445"/>
      <c r="X157" s="445"/>
      <c r="Y157" s="445"/>
      <c r="Z157" s="445"/>
    </row>
    <row r="158" spans="1:26" ht="15.6" hidden="1" x14ac:dyDescent="0.3">
      <c r="A158" s="445"/>
      <c r="B158" s="445"/>
      <c r="C158" s="445"/>
      <c r="D158" s="505" t="s">
        <v>484</v>
      </c>
      <c r="E158" s="505" t="s">
        <v>485</v>
      </c>
      <c r="F158" s="505" t="s">
        <v>486</v>
      </c>
      <c r="G158" s="445"/>
      <c r="H158" s="445"/>
      <c r="I158" s="445"/>
      <c r="J158" s="445"/>
      <c r="K158" s="445"/>
      <c r="L158" s="445"/>
      <c r="M158" s="445"/>
      <c r="N158" s="445"/>
      <c r="O158" s="445"/>
      <c r="P158" s="445"/>
      <c r="Q158" s="445"/>
      <c r="R158" s="445"/>
      <c r="S158" s="445"/>
      <c r="T158" s="445"/>
      <c r="U158" s="445"/>
      <c r="V158" s="445"/>
      <c r="W158" s="445"/>
      <c r="X158" s="445"/>
      <c r="Y158" s="445"/>
      <c r="Z158" s="445"/>
    </row>
    <row r="159" spans="1:26" ht="15.6" hidden="1" x14ac:dyDescent="0.3">
      <c r="A159" s="445"/>
      <c r="B159" s="445"/>
      <c r="C159" s="445"/>
      <c r="D159" s="505" t="s">
        <v>45</v>
      </c>
      <c r="E159" s="505" t="s">
        <v>487</v>
      </c>
      <c r="F159" s="505" t="s">
        <v>488</v>
      </c>
      <c r="G159" s="445"/>
      <c r="H159" s="445"/>
      <c r="I159" s="445"/>
      <c r="J159" s="445"/>
      <c r="K159" s="445"/>
      <c r="L159" s="445"/>
      <c r="M159" s="445"/>
      <c r="N159" s="445"/>
      <c r="O159" s="445"/>
      <c r="P159" s="445"/>
      <c r="Q159" s="445"/>
      <c r="R159" s="445"/>
      <c r="S159" s="445"/>
      <c r="T159" s="445"/>
      <c r="U159" s="445"/>
      <c r="V159" s="445"/>
      <c r="W159" s="445"/>
      <c r="X159" s="445"/>
      <c r="Y159" s="445"/>
      <c r="Z159" s="445"/>
    </row>
    <row r="160" spans="1:26" ht="15.6" hidden="1" x14ac:dyDescent="0.3">
      <c r="A160" s="445"/>
      <c r="B160" s="445"/>
      <c r="C160" s="445"/>
      <c r="D160" s="505" t="s">
        <v>489</v>
      </c>
      <c r="E160" s="505" t="s">
        <v>490</v>
      </c>
      <c r="F160" s="505" t="s">
        <v>491</v>
      </c>
      <c r="G160" s="445"/>
      <c r="H160" s="445"/>
      <c r="I160" s="445"/>
      <c r="J160" s="445"/>
      <c r="K160" s="445"/>
      <c r="L160" s="445"/>
      <c r="M160" s="445"/>
      <c r="N160" s="445"/>
      <c r="O160" s="445"/>
      <c r="P160" s="445"/>
      <c r="Q160" s="445"/>
      <c r="R160" s="445"/>
      <c r="S160" s="445"/>
      <c r="T160" s="445"/>
      <c r="U160" s="445"/>
      <c r="V160" s="445"/>
      <c r="W160" s="445"/>
      <c r="X160" s="445"/>
      <c r="Y160" s="445"/>
      <c r="Z160" s="445"/>
    </row>
    <row r="161" spans="1:26" ht="15.6" hidden="1" x14ac:dyDescent="0.3">
      <c r="A161" s="445"/>
      <c r="B161" s="445"/>
      <c r="C161" s="445"/>
      <c r="D161" s="505" t="s">
        <v>492</v>
      </c>
      <c r="E161" s="505" t="s">
        <v>493</v>
      </c>
      <c r="F161" s="505" t="s">
        <v>494</v>
      </c>
      <c r="G161" s="445"/>
      <c r="H161" s="445"/>
      <c r="I161" s="445"/>
      <c r="J161" s="445"/>
      <c r="K161" s="445"/>
      <c r="L161" s="445"/>
      <c r="M161" s="445"/>
      <c r="N161" s="445"/>
      <c r="O161" s="445"/>
      <c r="P161" s="445"/>
      <c r="Q161" s="445"/>
      <c r="R161" s="445"/>
      <c r="S161" s="445"/>
      <c r="T161" s="445"/>
      <c r="U161" s="445"/>
      <c r="V161" s="445"/>
      <c r="W161" s="445"/>
      <c r="X161" s="445"/>
      <c r="Y161" s="445"/>
      <c r="Z161" s="445"/>
    </row>
    <row r="162" spans="1:26" ht="15.6" hidden="1" x14ac:dyDescent="0.3">
      <c r="A162" s="445"/>
      <c r="B162" s="445"/>
      <c r="C162" s="445"/>
      <c r="D162" s="505" t="s">
        <v>495</v>
      </c>
      <c r="E162" s="505" t="s">
        <v>496</v>
      </c>
      <c r="F162" s="505" t="s">
        <v>497</v>
      </c>
      <c r="G162" s="445"/>
      <c r="H162" s="445"/>
      <c r="I162" s="445"/>
      <c r="J162" s="445"/>
      <c r="K162" s="445"/>
      <c r="L162" s="445"/>
      <c r="M162" s="445"/>
      <c r="N162" s="445"/>
      <c r="O162" s="445"/>
      <c r="P162" s="445"/>
      <c r="Q162" s="445"/>
      <c r="R162" s="445"/>
      <c r="S162" s="445"/>
      <c r="T162" s="445"/>
      <c r="U162" s="445"/>
      <c r="V162" s="445"/>
      <c r="W162" s="445"/>
      <c r="X162" s="445"/>
      <c r="Y162" s="445"/>
      <c r="Z162" s="445"/>
    </row>
    <row r="163" spans="1:26" ht="15.6" hidden="1" x14ac:dyDescent="0.3">
      <c r="A163" s="445"/>
      <c r="B163" s="445"/>
      <c r="C163" s="445"/>
      <c r="D163" s="505" t="s">
        <v>498</v>
      </c>
      <c r="E163" s="505" t="s">
        <v>499</v>
      </c>
      <c r="F163" s="505" t="s">
        <v>500</v>
      </c>
      <c r="G163" s="445"/>
      <c r="H163" s="445"/>
      <c r="I163" s="445"/>
      <c r="J163" s="445"/>
      <c r="K163" s="445"/>
      <c r="L163" s="445"/>
      <c r="M163" s="445"/>
      <c r="N163" s="445"/>
      <c r="O163" s="445"/>
      <c r="P163" s="445"/>
      <c r="Q163" s="445"/>
      <c r="R163" s="445"/>
      <c r="S163" s="445"/>
      <c r="T163" s="445"/>
      <c r="U163" s="445"/>
      <c r="V163" s="445"/>
      <c r="W163" s="445"/>
      <c r="X163" s="445"/>
      <c r="Y163" s="445"/>
      <c r="Z163" s="445"/>
    </row>
    <row r="164" spans="1:26" ht="15.6" hidden="1" x14ac:dyDescent="0.3">
      <c r="A164" s="445"/>
      <c r="B164" s="445"/>
      <c r="C164" s="445"/>
      <c r="D164" s="505" t="s">
        <v>501</v>
      </c>
      <c r="E164" s="505" t="s">
        <v>502</v>
      </c>
      <c r="F164" s="505" t="s">
        <v>503</v>
      </c>
      <c r="G164" s="445"/>
      <c r="H164" s="445"/>
      <c r="I164" s="445"/>
      <c r="J164" s="445"/>
      <c r="K164" s="445"/>
      <c r="L164" s="445"/>
      <c r="M164" s="445"/>
      <c r="N164" s="445"/>
      <c r="O164" s="445"/>
      <c r="P164" s="445"/>
      <c r="Q164" s="445"/>
      <c r="R164" s="445"/>
      <c r="S164" s="445"/>
      <c r="T164" s="445"/>
      <c r="U164" s="445"/>
      <c r="V164" s="445"/>
      <c r="W164" s="445"/>
      <c r="X164" s="445"/>
      <c r="Y164" s="445"/>
      <c r="Z164" s="445"/>
    </row>
    <row r="165" spans="1:26" ht="15.6" hidden="1" x14ac:dyDescent="0.3">
      <c r="A165" s="445"/>
      <c r="B165" s="445"/>
      <c r="C165" s="445"/>
      <c r="D165" s="505" t="s">
        <v>504</v>
      </c>
      <c r="E165" s="505" t="s">
        <v>505</v>
      </c>
      <c r="F165" s="505" t="s">
        <v>506</v>
      </c>
      <c r="G165" s="445"/>
      <c r="H165" s="445"/>
      <c r="I165" s="445"/>
      <c r="J165" s="445"/>
      <c r="K165" s="445"/>
      <c r="L165" s="445"/>
      <c r="M165" s="445"/>
      <c r="N165" s="445"/>
      <c r="O165" s="445"/>
      <c r="P165" s="445"/>
      <c r="Q165" s="445"/>
      <c r="R165" s="445"/>
      <c r="S165" s="445"/>
      <c r="T165" s="445"/>
      <c r="U165" s="445"/>
      <c r="V165" s="445"/>
      <c r="W165" s="445"/>
      <c r="X165" s="445"/>
      <c r="Y165" s="445"/>
      <c r="Z165" s="445"/>
    </row>
    <row r="166" spans="1:26" ht="15.6" hidden="1" x14ac:dyDescent="0.3">
      <c r="A166" s="445"/>
      <c r="B166" s="445"/>
      <c r="C166" s="445"/>
      <c r="D166" s="505" t="s">
        <v>507</v>
      </c>
      <c r="E166" s="505" t="s">
        <v>508</v>
      </c>
      <c r="F166" s="505" t="s">
        <v>509</v>
      </c>
      <c r="G166" s="445"/>
      <c r="H166" s="445"/>
      <c r="I166" s="445"/>
      <c r="J166" s="445"/>
      <c r="K166" s="445"/>
      <c r="L166" s="445"/>
      <c r="M166" s="445"/>
      <c r="N166" s="445"/>
      <c r="O166" s="445"/>
      <c r="P166" s="445"/>
      <c r="Q166" s="445"/>
      <c r="R166" s="445"/>
      <c r="S166" s="445"/>
      <c r="T166" s="445"/>
      <c r="U166" s="445"/>
      <c r="V166" s="445"/>
      <c r="W166" s="445"/>
      <c r="X166" s="445"/>
      <c r="Y166" s="445"/>
      <c r="Z166" s="445"/>
    </row>
    <row r="167" spans="1:26" ht="15.6" hidden="1" x14ac:dyDescent="0.3">
      <c r="A167" s="445"/>
      <c r="B167" s="445"/>
      <c r="C167" s="445"/>
      <c r="D167" s="505" t="s">
        <v>510</v>
      </c>
      <c r="E167" s="505" t="s">
        <v>511</v>
      </c>
      <c r="F167" s="505" t="s">
        <v>512</v>
      </c>
      <c r="G167" s="445"/>
      <c r="H167" s="445"/>
      <c r="I167" s="445"/>
      <c r="J167" s="445"/>
      <c r="K167" s="445"/>
      <c r="L167" s="445"/>
      <c r="M167" s="445"/>
      <c r="N167" s="445"/>
      <c r="O167" s="445"/>
      <c r="P167" s="445"/>
      <c r="Q167" s="445"/>
      <c r="R167" s="445"/>
      <c r="S167" s="445"/>
      <c r="T167" s="445"/>
      <c r="U167" s="445"/>
      <c r="V167" s="445"/>
      <c r="W167" s="445"/>
      <c r="X167" s="445"/>
      <c r="Y167" s="445"/>
      <c r="Z167" s="445"/>
    </row>
    <row r="168" spans="1:26" ht="15.6" hidden="1" x14ac:dyDescent="0.3">
      <c r="A168" s="445"/>
      <c r="B168" s="445"/>
      <c r="C168" s="445"/>
      <c r="D168" s="505" t="s">
        <v>513</v>
      </c>
      <c r="E168" s="505" t="s">
        <v>514</v>
      </c>
      <c r="F168" s="505" t="s">
        <v>515</v>
      </c>
      <c r="G168" s="445"/>
      <c r="H168" s="445"/>
      <c r="I168" s="445"/>
      <c r="J168" s="445"/>
      <c r="K168" s="445"/>
      <c r="L168" s="445"/>
      <c r="M168" s="445"/>
      <c r="N168" s="445"/>
      <c r="O168" s="445"/>
      <c r="P168" s="445"/>
      <c r="Q168" s="445"/>
      <c r="R168" s="445"/>
      <c r="S168" s="445"/>
      <c r="T168" s="445"/>
      <c r="U168" s="445"/>
      <c r="V168" s="445"/>
      <c r="W168" s="445"/>
      <c r="X168" s="445"/>
      <c r="Y168" s="445"/>
      <c r="Z168" s="445"/>
    </row>
    <row r="169" spans="1:26" ht="15.6" hidden="1" x14ac:dyDescent="0.3">
      <c r="A169" s="445"/>
      <c r="B169" s="445"/>
      <c r="C169" s="445"/>
      <c r="D169" s="505" t="s">
        <v>516</v>
      </c>
      <c r="E169" s="505" t="s">
        <v>517</v>
      </c>
      <c r="F169" s="505" t="s">
        <v>518</v>
      </c>
      <c r="G169" s="445"/>
      <c r="H169" s="445"/>
      <c r="I169" s="445"/>
      <c r="J169" s="445"/>
      <c r="K169" s="445"/>
      <c r="L169" s="445"/>
      <c r="M169" s="445"/>
      <c r="N169" s="445"/>
      <c r="O169" s="445"/>
      <c r="P169" s="445"/>
      <c r="Q169" s="445"/>
      <c r="R169" s="445"/>
      <c r="S169" s="445"/>
      <c r="T169" s="445"/>
      <c r="U169" s="445"/>
      <c r="V169" s="445"/>
      <c r="W169" s="445"/>
      <c r="X169" s="445"/>
      <c r="Y169" s="445"/>
      <c r="Z169" s="445"/>
    </row>
    <row r="170" spans="1:26" ht="15.6" hidden="1" x14ac:dyDescent="0.3">
      <c r="A170" s="445"/>
      <c r="B170" s="445"/>
      <c r="C170" s="445"/>
      <c r="D170" s="505" t="s">
        <v>519</v>
      </c>
      <c r="E170" s="505" t="s">
        <v>520</v>
      </c>
      <c r="F170" s="505" t="s">
        <v>521</v>
      </c>
      <c r="G170" s="445"/>
      <c r="H170" s="445"/>
      <c r="I170" s="445"/>
      <c r="J170" s="445"/>
      <c r="K170" s="445"/>
      <c r="L170" s="445"/>
      <c r="M170" s="445"/>
      <c r="N170" s="445"/>
      <c r="O170" s="445"/>
      <c r="P170" s="445"/>
      <c r="Q170" s="445"/>
      <c r="R170" s="445"/>
      <c r="S170" s="445"/>
      <c r="T170" s="445"/>
      <c r="U170" s="445"/>
      <c r="V170" s="445"/>
      <c r="W170" s="445"/>
      <c r="X170" s="445"/>
      <c r="Y170" s="445"/>
      <c r="Z170" s="445"/>
    </row>
    <row r="171" spans="1:26" ht="15.6" hidden="1" x14ac:dyDescent="0.3">
      <c r="A171" s="445"/>
      <c r="B171" s="445"/>
      <c r="C171" s="445"/>
      <c r="D171" s="505" t="s">
        <v>522</v>
      </c>
      <c r="E171" s="505" t="s">
        <v>523</v>
      </c>
      <c r="F171" s="505" t="s">
        <v>524</v>
      </c>
      <c r="G171" s="445"/>
      <c r="H171" s="445"/>
      <c r="I171" s="445"/>
      <c r="J171" s="445"/>
      <c r="K171" s="445"/>
      <c r="L171" s="445"/>
      <c r="M171" s="445"/>
      <c r="N171" s="445"/>
      <c r="O171" s="445"/>
      <c r="P171" s="445"/>
      <c r="Q171" s="445"/>
      <c r="R171" s="445"/>
      <c r="S171" s="445"/>
      <c r="T171" s="445"/>
      <c r="U171" s="445"/>
      <c r="V171" s="445"/>
      <c r="W171" s="445"/>
      <c r="X171" s="445"/>
      <c r="Y171" s="445"/>
      <c r="Z171" s="445"/>
    </row>
    <row r="172" spans="1:26" ht="15.6" hidden="1" x14ac:dyDescent="0.3">
      <c r="A172" s="445"/>
      <c r="B172" s="445"/>
      <c r="C172" s="445"/>
      <c r="D172" s="505" t="s">
        <v>525</v>
      </c>
      <c r="E172" s="505" t="s">
        <v>526</v>
      </c>
      <c r="F172" s="505" t="s">
        <v>527</v>
      </c>
      <c r="G172" s="445"/>
      <c r="H172" s="445"/>
      <c r="I172" s="445"/>
      <c r="J172" s="445"/>
      <c r="K172" s="445"/>
      <c r="L172" s="445"/>
      <c r="M172" s="445"/>
      <c r="N172" s="445"/>
      <c r="O172" s="445"/>
      <c r="P172" s="445"/>
      <c r="Q172" s="445"/>
      <c r="R172" s="445"/>
      <c r="S172" s="445"/>
      <c r="T172" s="445"/>
      <c r="U172" s="445"/>
      <c r="V172" s="445"/>
      <c r="W172" s="445"/>
      <c r="X172" s="445"/>
      <c r="Y172" s="445"/>
      <c r="Z172" s="445"/>
    </row>
    <row r="173" spans="1:26" ht="15.6" hidden="1" x14ac:dyDescent="0.3">
      <c r="A173" s="445"/>
      <c r="B173" s="445"/>
      <c r="C173" s="445"/>
      <c r="D173" s="505" t="s">
        <v>528</v>
      </c>
      <c r="E173" s="505" t="s">
        <v>529</v>
      </c>
      <c r="F173" s="505" t="s">
        <v>530</v>
      </c>
      <c r="G173" s="445"/>
      <c r="H173" s="445"/>
      <c r="I173" s="445"/>
      <c r="J173" s="445"/>
      <c r="K173" s="445"/>
      <c r="L173" s="445"/>
      <c r="M173" s="445"/>
      <c r="N173" s="445"/>
      <c r="O173" s="445"/>
      <c r="P173" s="445"/>
      <c r="Q173" s="445"/>
      <c r="R173" s="445"/>
      <c r="S173" s="445"/>
      <c r="T173" s="445"/>
      <c r="U173" s="445"/>
      <c r="V173" s="445"/>
      <c r="W173" s="445"/>
      <c r="X173" s="445"/>
      <c r="Y173" s="445"/>
      <c r="Z173" s="445"/>
    </row>
    <row r="174" spans="1:26" ht="15.6" hidden="1" x14ac:dyDescent="0.3">
      <c r="A174" s="445"/>
      <c r="B174" s="445"/>
      <c r="C174" s="445"/>
      <c r="D174" s="445"/>
      <c r="E174" s="505" t="s">
        <v>531</v>
      </c>
      <c r="F174" s="505" t="s">
        <v>532</v>
      </c>
      <c r="G174" s="445"/>
      <c r="H174" s="445"/>
      <c r="I174" s="445"/>
      <c r="J174" s="445"/>
      <c r="K174" s="445"/>
      <c r="L174" s="445"/>
      <c r="M174" s="445"/>
      <c r="N174" s="445"/>
      <c r="O174" s="445"/>
      <c r="P174" s="445"/>
      <c r="Q174" s="445"/>
      <c r="R174" s="445"/>
      <c r="S174" s="445"/>
      <c r="T174" s="445"/>
      <c r="U174" s="445"/>
      <c r="V174" s="445"/>
      <c r="W174" s="445"/>
      <c r="X174" s="445"/>
      <c r="Y174" s="445"/>
      <c r="Z174" s="445"/>
    </row>
    <row r="175" spans="1:26" ht="15.6" hidden="1" x14ac:dyDescent="0.3">
      <c r="A175" s="445"/>
      <c r="B175" s="445"/>
      <c r="C175" s="445"/>
      <c r="D175" s="445"/>
      <c r="E175" s="505" t="s">
        <v>533</v>
      </c>
      <c r="F175" s="505" t="s">
        <v>534</v>
      </c>
      <c r="G175" s="445"/>
      <c r="H175" s="445"/>
      <c r="I175" s="445"/>
      <c r="J175" s="445"/>
      <c r="K175" s="445"/>
      <c r="L175" s="445"/>
      <c r="M175" s="445"/>
      <c r="N175" s="445"/>
      <c r="O175" s="445"/>
      <c r="P175" s="445"/>
      <c r="Q175" s="445"/>
      <c r="R175" s="445"/>
      <c r="S175" s="445"/>
      <c r="T175" s="445"/>
      <c r="U175" s="445"/>
      <c r="V175" s="445"/>
      <c r="W175" s="445"/>
      <c r="X175" s="445"/>
      <c r="Y175" s="445"/>
      <c r="Z175" s="445"/>
    </row>
    <row r="176" spans="1:26" ht="15.6" hidden="1" x14ac:dyDescent="0.3">
      <c r="A176" s="445"/>
      <c r="B176" s="445"/>
      <c r="C176" s="445"/>
      <c r="D176" s="445"/>
      <c r="E176" s="505" t="s">
        <v>535</v>
      </c>
      <c r="F176" s="505" t="s">
        <v>536</v>
      </c>
      <c r="G176" s="445"/>
      <c r="H176" s="445"/>
      <c r="I176" s="445"/>
      <c r="J176" s="445"/>
      <c r="K176" s="445"/>
      <c r="L176" s="445"/>
      <c r="M176" s="445"/>
      <c r="N176" s="445"/>
      <c r="O176" s="445"/>
      <c r="P176" s="445"/>
      <c r="Q176" s="445"/>
      <c r="R176" s="445"/>
      <c r="S176" s="445"/>
      <c r="T176" s="445"/>
      <c r="U176" s="445"/>
      <c r="V176" s="445"/>
      <c r="W176" s="445"/>
      <c r="X176" s="445"/>
      <c r="Y176" s="445"/>
      <c r="Z176" s="445"/>
    </row>
    <row r="177" spans="1:26" ht="15.6" hidden="1" x14ac:dyDescent="0.3">
      <c r="A177" s="445"/>
      <c r="B177" s="445"/>
      <c r="C177" s="445"/>
      <c r="D177" s="445"/>
      <c r="E177" s="505" t="s">
        <v>537</v>
      </c>
      <c r="F177" s="505" t="s">
        <v>538</v>
      </c>
      <c r="G177" s="445"/>
      <c r="H177" s="445"/>
      <c r="I177" s="445"/>
      <c r="J177" s="445"/>
      <c r="K177" s="445"/>
      <c r="L177" s="445"/>
      <c r="M177" s="445"/>
      <c r="N177" s="445"/>
      <c r="O177" s="445"/>
      <c r="P177" s="445"/>
      <c r="Q177" s="445"/>
      <c r="R177" s="445"/>
      <c r="S177" s="445"/>
      <c r="T177" s="445"/>
      <c r="U177" s="445"/>
      <c r="V177" s="445"/>
      <c r="W177" s="445"/>
      <c r="X177" s="445"/>
      <c r="Y177" s="445"/>
      <c r="Z177" s="445"/>
    </row>
    <row r="178" spans="1:26" ht="15.6" hidden="1" x14ac:dyDescent="0.3">
      <c r="A178" s="445"/>
      <c r="B178" s="445"/>
      <c r="C178" s="445"/>
      <c r="D178" s="445"/>
      <c r="E178" s="505" t="s">
        <v>539</v>
      </c>
      <c r="F178" s="505" t="s">
        <v>540</v>
      </c>
      <c r="G178" s="445"/>
      <c r="H178" s="445"/>
      <c r="I178" s="445"/>
      <c r="J178" s="445"/>
      <c r="K178" s="445"/>
      <c r="L178" s="445"/>
      <c r="M178" s="445"/>
      <c r="N178" s="445"/>
      <c r="O178" s="445"/>
      <c r="P178" s="445"/>
      <c r="Q178" s="445"/>
      <c r="R178" s="445"/>
      <c r="S178" s="445"/>
      <c r="T178" s="445"/>
      <c r="U178" s="445"/>
      <c r="V178" s="445"/>
      <c r="W178" s="445"/>
      <c r="X178" s="445"/>
      <c r="Y178" s="445"/>
      <c r="Z178" s="445"/>
    </row>
    <row r="179" spans="1:26" ht="15.6" hidden="1" x14ac:dyDescent="0.3">
      <c r="A179" s="445"/>
      <c r="B179" s="445"/>
      <c r="C179" s="445"/>
      <c r="D179" s="445"/>
      <c r="E179" s="505" t="s">
        <v>541</v>
      </c>
      <c r="F179" s="505" t="s">
        <v>542</v>
      </c>
      <c r="G179" s="445"/>
      <c r="H179" s="445"/>
      <c r="I179" s="445"/>
      <c r="J179" s="445"/>
      <c r="K179" s="445"/>
      <c r="L179" s="445"/>
      <c r="M179" s="445"/>
      <c r="N179" s="445"/>
      <c r="O179" s="445"/>
      <c r="P179" s="445"/>
      <c r="Q179" s="445"/>
      <c r="R179" s="445"/>
      <c r="S179" s="445"/>
      <c r="T179" s="445"/>
      <c r="U179" s="445"/>
      <c r="V179" s="445"/>
      <c r="W179" s="445"/>
      <c r="X179" s="445"/>
      <c r="Y179" s="445"/>
      <c r="Z179" s="445"/>
    </row>
    <row r="180" spans="1:26" ht="15.6" hidden="1" x14ac:dyDescent="0.3">
      <c r="A180" s="445"/>
      <c r="B180" s="445"/>
      <c r="C180" s="445"/>
      <c r="D180" s="445"/>
      <c r="E180" s="505" t="s">
        <v>543</v>
      </c>
      <c r="F180" s="505" t="s">
        <v>544</v>
      </c>
      <c r="G180" s="445"/>
      <c r="H180" s="445"/>
      <c r="I180" s="445"/>
      <c r="J180" s="445"/>
      <c r="K180" s="445"/>
      <c r="L180" s="445"/>
      <c r="M180" s="445"/>
      <c r="N180" s="445"/>
      <c r="O180" s="445"/>
      <c r="P180" s="445"/>
      <c r="Q180" s="445"/>
      <c r="R180" s="445"/>
      <c r="S180" s="445"/>
      <c r="T180" s="445"/>
      <c r="U180" s="445"/>
      <c r="V180" s="445"/>
      <c r="W180" s="445"/>
      <c r="X180" s="445"/>
      <c r="Y180" s="445"/>
      <c r="Z180" s="445"/>
    </row>
    <row r="181" spans="1:26" ht="15.6" hidden="1" x14ac:dyDescent="0.3">
      <c r="A181" s="445"/>
      <c r="B181" s="445"/>
      <c r="C181" s="445"/>
      <c r="D181" s="445"/>
      <c r="E181" s="505" t="s">
        <v>545</v>
      </c>
      <c r="F181" s="505" t="s">
        <v>546</v>
      </c>
      <c r="G181" s="445"/>
      <c r="H181" s="445"/>
      <c r="I181" s="445"/>
      <c r="J181" s="445"/>
      <c r="K181" s="445"/>
      <c r="L181" s="445"/>
      <c r="M181" s="445"/>
      <c r="N181" s="445"/>
      <c r="O181" s="445"/>
      <c r="P181" s="445"/>
      <c r="Q181" s="445"/>
      <c r="R181" s="445"/>
      <c r="S181" s="445"/>
      <c r="T181" s="445"/>
      <c r="U181" s="445"/>
      <c r="V181" s="445"/>
      <c r="W181" s="445"/>
      <c r="X181" s="445"/>
      <c r="Y181" s="445"/>
      <c r="Z181" s="445"/>
    </row>
    <row r="182" spans="1:26" ht="15.6" hidden="1" x14ac:dyDescent="0.3">
      <c r="A182" s="445"/>
      <c r="B182" s="445"/>
      <c r="C182" s="445"/>
      <c r="D182" s="445"/>
      <c r="E182" s="505" t="s">
        <v>547</v>
      </c>
      <c r="F182" s="505" t="s">
        <v>548</v>
      </c>
      <c r="G182" s="445"/>
      <c r="H182" s="445"/>
      <c r="I182" s="445"/>
      <c r="J182" s="445"/>
      <c r="K182" s="445"/>
      <c r="L182" s="445"/>
      <c r="M182" s="445"/>
      <c r="N182" s="445"/>
      <c r="O182" s="445"/>
      <c r="P182" s="445"/>
      <c r="Q182" s="445"/>
      <c r="R182" s="445"/>
      <c r="S182" s="445"/>
      <c r="T182" s="445"/>
      <c r="U182" s="445"/>
      <c r="V182" s="445"/>
      <c r="W182" s="445"/>
      <c r="X182" s="445"/>
      <c r="Y182" s="445"/>
      <c r="Z182" s="445"/>
    </row>
    <row r="183" spans="1:26" ht="15.6" hidden="1" x14ac:dyDescent="0.3">
      <c r="A183" s="445"/>
      <c r="B183" s="445"/>
      <c r="C183" s="445"/>
      <c r="D183" s="445"/>
      <c r="E183" s="505" t="s">
        <v>549</v>
      </c>
      <c r="F183" s="505" t="s">
        <v>550</v>
      </c>
      <c r="G183" s="445"/>
      <c r="H183" s="445"/>
      <c r="I183" s="445"/>
      <c r="J183" s="445"/>
      <c r="K183" s="445"/>
      <c r="L183" s="445"/>
      <c r="M183" s="445"/>
      <c r="N183" s="445"/>
      <c r="O183" s="445"/>
      <c r="P183" s="445"/>
      <c r="Q183" s="445"/>
      <c r="R183" s="445"/>
      <c r="S183" s="445"/>
      <c r="T183" s="445"/>
      <c r="U183" s="445"/>
      <c r="V183" s="445"/>
      <c r="W183" s="445"/>
      <c r="X183" s="445"/>
      <c r="Y183" s="445"/>
      <c r="Z183" s="445"/>
    </row>
    <row r="184" spans="1:26" ht="15.6" hidden="1" x14ac:dyDescent="0.3">
      <c r="A184" s="445"/>
      <c r="B184" s="445"/>
      <c r="C184" s="445"/>
      <c r="D184" s="445"/>
      <c r="E184" s="505" t="s">
        <v>551</v>
      </c>
      <c r="F184" s="505" t="s">
        <v>552</v>
      </c>
      <c r="G184" s="445"/>
      <c r="H184" s="445"/>
      <c r="I184" s="445"/>
      <c r="J184" s="445"/>
      <c r="K184" s="445"/>
      <c r="L184" s="445"/>
      <c r="M184" s="445"/>
      <c r="N184" s="445"/>
      <c r="O184" s="445"/>
      <c r="P184" s="445"/>
      <c r="Q184" s="445"/>
      <c r="R184" s="445"/>
      <c r="S184" s="445"/>
      <c r="T184" s="445"/>
      <c r="U184" s="445"/>
      <c r="V184" s="445"/>
      <c r="W184" s="445"/>
      <c r="X184" s="445"/>
      <c r="Y184" s="445"/>
      <c r="Z184" s="445"/>
    </row>
    <row r="185" spans="1:26" ht="15.6" hidden="1" x14ac:dyDescent="0.3">
      <c r="A185" s="445"/>
      <c r="B185" s="445"/>
      <c r="C185" s="445"/>
      <c r="D185" s="445"/>
      <c r="E185" s="505" t="s">
        <v>553</v>
      </c>
      <c r="F185" s="505" t="s">
        <v>554</v>
      </c>
      <c r="G185" s="445"/>
      <c r="H185" s="445"/>
      <c r="I185" s="445"/>
      <c r="J185" s="445"/>
      <c r="K185" s="445"/>
      <c r="L185" s="445"/>
      <c r="M185" s="445"/>
      <c r="N185" s="445"/>
      <c r="O185" s="445"/>
      <c r="P185" s="445"/>
      <c r="Q185" s="445"/>
      <c r="R185" s="445"/>
      <c r="S185" s="445"/>
      <c r="T185" s="445"/>
      <c r="U185" s="445"/>
      <c r="V185" s="445"/>
      <c r="W185" s="445"/>
      <c r="X185" s="445"/>
      <c r="Y185" s="445"/>
      <c r="Z185" s="445"/>
    </row>
    <row r="186" spans="1:26" ht="15.6" hidden="1" x14ac:dyDescent="0.3">
      <c r="A186" s="445"/>
      <c r="B186" s="445"/>
      <c r="C186" s="445"/>
      <c r="D186" s="445"/>
      <c r="E186" s="505" t="s">
        <v>555</v>
      </c>
      <c r="F186" s="505" t="s">
        <v>556</v>
      </c>
      <c r="G186" s="445"/>
      <c r="H186" s="445"/>
      <c r="I186" s="445"/>
      <c r="J186" s="445"/>
      <c r="K186" s="445"/>
      <c r="L186" s="445"/>
      <c r="M186" s="445"/>
      <c r="N186" s="445"/>
      <c r="O186" s="445"/>
      <c r="P186" s="445"/>
      <c r="Q186" s="445"/>
      <c r="R186" s="445"/>
      <c r="S186" s="445"/>
      <c r="T186" s="445"/>
      <c r="U186" s="445"/>
      <c r="V186" s="445"/>
      <c r="W186" s="445"/>
      <c r="X186" s="445"/>
      <c r="Y186" s="445"/>
      <c r="Z186" s="445"/>
    </row>
    <row r="187" spans="1:26" ht="15.6" hidden="1" x14ac:dyDescent="0.3">
      <c r="A187" s="445"/>
      <c r="B187" s="445"/>
      <c r="C187" s="445"/>
      <c r="D187" s="445"/>
      <c r="E187" s="505" t="s">
        <v>557</v>
      </c>
      <c r="F187" s="505" t="s">
        <v>558</v>
      </c>
      <c r="G187" s="445"/>
      <c r="H187" s="445"/>
      <c r="I187" s="445"/>
      <c r="J187" s="445"/>
      <c r="K187" s="445"/>
      <c r="L187" s="445"/>
      <c r="M187" s="445"/>
      <c r="N187" s="445"/>
      <c r="O187" s="445"/>
      <c r="P187" s="445"/>
      <c r="Q187" s="445"/>
      <c r="R187" s="445"/>
      <c r="S187" s="445"/>
      <c r="T187" s="445"/>
      <c r="U187" s="445"/>
      <c r="V187" s="445"/>
      <c r="W187" s="445"/>
      <c r="X187" s="445"/>
      <c r="Y187" s="445"/>
      <c r="Z187" s="445"/>
    </row>
    <row r="188" spans="1:26" ht="15.6" hidden="1" x14ac:dyDescent="0.3">
      <c r="A188" s="445"/>
      <c r="B188" s="445"/>
      <c r="C188" s="445"/>
      <c r="D188" s="445"/>
      <c r="E188" s="505" t="s">
        <v>559</v>
      </c>
      <c r="F188" s="505" t="s">
        <v>560</v>
      </c>
      <c r="G188" s="445"/>
      <c r="H188" s="445"/>
      <c r="I188" s="445"/>
      <c r="J188" s="445"/>
      <c r="K188" s="445"/>
      <c r="L188" s="445"/>
      <c r="M188" s="445"/>
      <c r="N188" s="445"/>
      <c r="O188" s="445"/>
      <c r="P188" s="445"/>
      <c r="Q188" s="445"/>
      <c r="R188" s="445"/>
      <c r="S188" s="445"/>
      <c r="T188" s="445"/>
      <c r="U188" s="445"/>
      <c r="V188" s="445"/>
      <c r="W188" s="445"/>
      <c r="X188" s="445"/>
      <c r="Y188" s="445"/>
      <c r="Z188" s="445"/>
    </row>
    <row r="189" spans="1:26" ht="15.6" hidden="1" x14ac:dyDescent="0.3">
      <c r="A189" s="445"/>
      <c r="B189" s="445"/>
      <c r="C189" s="445"/>
      <c r="D189" s="445"/>
      <c r="E189" s="505" t="s">
        <v>561</v>
      </c>
      <c r="F189" s="505" t="s">
        <v>562</v>
      </c>
      <c r="G189" s="445"/>
      <c r="H189" s="445"/>
      <c r="I189" s="445"/>
      <c r="J189" s="445"/>
      <c r="K189" s="445"/>
      <c r="L189" s="445"/>
      <c r="M189" s="445"/>
      <c r="N189" s="445"/>
      <c r="O189" s="445"/>
      <c r="P189" s="445"/>
      <c r="Q189" s="445"/>
      <c r="R189" s="445"/>
      <c r="S189" s="445"/>
      <c r="T189" s="445"/>
      <c r="U189" s="445"/>
      <c r="V189" s="445"/>
      <c r="W189" s="445"/>
      <c r="X189" s="445"/>
      <c r="Y189" s="445"/>
      <c r="Z189" s="445"/>
    </row>
    <row r="190" spans="1:26" ht="15.6" hidden="1" x14ac:dyDescent="0.3">
      <c r="A190" s="445"/>
      <c r="B190" s="445"/>
      <c r="C190" s="445"/>
      <c r="D190" s="445"/>
      <c r="E190" s="505" t="s">
        <v>563</v>
      </c>
      <c r="F190" s="505" t="s">
        <v>564</v>
      </c>
      <c r="G190" s="445"/>
      <c r="H190" s="445"/>
      <c r="I190" s="445"/>
      <c r="J190" s="445"/>
      <c r="K190" s="445"/>
      <c r="L190" s="445"/>
      <c r="M190" s="445"/>
      <c r="N190" s="445"/>
      <c r="O190" s="445"/>
      <c r="P190" s="445"/>
      <c r="Q190" s="445"/>
      <c r="R190" s="445"/>
      <c r="S190" s="445"/>
      <c r="T190" s="445"/>
      <c r="U190" s="445"/>
      <c r="V190" s="445"/>
      <c r="W190" s="445"/>
      <c r="X190" s="445"/>
      <c r="Y190" s="445"/>
      <c r="Z190" s="445"/>
    </row>
    <row r="191" spans="1:26" ht="15.6" hidden="1" x14ac:dyDescent="0.3">
      <c r="A191" s="445"/>
      <c r="B191" s="445"/>
      <c r="C191" s="445"/>
      <c r="D191" s="445"/>
      <c r="E191" s="505" t="s">
        <v>565</v>
      </c>
      <c r="F191" s="505" t="s">
        <v>566</v>
      </c>
      <c r="G191" s="445"/>
      <c r="H191" s="445"/>
      <c r="I191" s="445"/>
      <c r="J191" s="445"/>
      <c r="K191" s="445"/>
      <c r="L191" s="445"/>
      <c r="M191" s="445"/>
      <c r="N191" s="445"/>
      <c r="O191" s="445"/>
      <c r="P191" s="445"/>
      <c r="Q191" s="445"/>
      <c r="R191" s="445"/>
      <c r="S191" s="445"/>
      <c r="T191" s="445"/>
      <c r="U191" s="445"/>
      <c r="V191" s="445"/>
      <c r="W191" s="445"/>
      <c r="X191" s="445"/>
      <c r="Y191" s="445"/>
      <c r="Z191" s="445"/>
    </row>
    <row r="192" spans="1:26" ht="15.6" hidden="1" x14ac:dyDescent="0.3">
      <c r="A192" s="445"/>
      <c r="B192" s="445"/>
      <c r="C192" s="445"/>
      <c r="D192" s="445"/>
      <c r="E192" s="505" t="s">
        <v>567</v>
      </c>
      <c r="F192" s="505" t="s">
        <v>568</v>
      </c>
      <c r="G192" s="445"/>
      <c r="H192" s="445"/>
      <c r="I192" s="445"/>
      <c r="J192" s="445"/>
      <c r="K192" s="445"/>
      <c r="L192" s="445"/>
      <c r="M192" s="445"/>
      <c r="N192" s="445"/>
      <c r="O192" s="445"/>
      <c r="P192" s="445"/>
      <c r="Q192" s="445"/>
      <c r="R192" s="445"/>
      <c r="S192" s="445"/>
      <c r="T192" s="445"/>
      <c r="U192" s="445"/>
      <c r="V192" s="445"/>
      <c r="W192" s="445"/>
      <c r="X192" s="445"/>
      <c r="Y192" s="445"/>
      <c r="Z192" s="445"/>
    </row>
    <row r="193" spans="1:26" ht="15.6" hidden="1" x14ac:dyDescent="0.3">
      <c r="A193" s="445"/>
      <c r="B193" s="445"/>
      <c r="C193" s="445"/>
      <c r="D193" s="445"/>
      <c r="E193" s="505" t="s">
        <v>569</v>
      </c>
      <c r="F193" s="505" t="s">
        <v>570</v>
      </c>
      <c r="G193" s="445"/>
      <c r="H193" s="445"/>
      <c r="I193" s="445"/>
      <c r="J193" s="445"/>
      <c r="K193" s="445"/>
      <c r="L193" s="445"/>
      <c r="M193" s="445"/>
      <c r="N193" s="445"/>
      <c r="O193" s="445"/>
      <c r="P193" s="445"/>
      <c r="Q193" s="445"/>
      <c r="R193" s="445"/>
      <c r="S193" s="445"/>
      <c r="T193" s="445"/>
      <c r="U193" s="445"/>
      <c r="V193" s="445"/>
      <c r="W193" s="445"/>
      <c r="X193" s="445"/>
      <c r="Y193" s="445"/>
      <c r="Z193" s="445"/>
    </row>
    <row r="194" spans="1:26" ht="15.6" hidden="1" x14ac:dyDescent="0.3">
      <c r="A194" s="445"/>
      <c r="B194" s="445"/>
      <c r="C194" s="445"/>
      <c r="D194" s="445"/>
      <c r="E194" s="505" t="s">
        <v>571</v>
      </c>
      <c r="F194" s="505" t="s">
        <v>572</v>
      </c>
      <c r="G194" s="445"/>
      <c r="H194" s="445"/>
      <c r="I194" s="445"/>
      <c r="J194" s="445"/>
      <c r="K194" s="445"/>
      <c r="L194" s="445"/>
      <c r="M194" s="445"/>
      <c r="N194" s="445"/>
      <c r="O194" s="445"/>
      <c r="P194" s="445"/>
      <c r="Q194" s="445"/>
      <c r="R194" s="445"/>
      <c r="S194" s="445"/>
      <c r="T194" s="445"/>
      <c r="U194" s="445"/>
      <c r="V194" s="445"/>
      <c r="W194" s="445"/>
      <c r="X194" s="445"/>
      <c r="Y194" s="445"/>
      <c r="Z194" s="445"/>
    </row>
    <row r="195" spans="1:26" ht="15.6" hidden="1" x14ac:dyDescent="0.3">
      <c r="A195" s="445"/>
      <c r="B195" s="445"/>
      <c r="C195" s="445"/>
      <c r="D195" s="445"/>
      <c r="E195" s="505" t="s">
        <v>573</v>
      </c>
      <c r="F195" s="505" t="s">
        <v>574</v>
      </c>
      <c r="G195" s="445"/>
      <c r="H195" s="445"/>
      <c r="I195" s="445"/>
      <c r="J195" s="445"/>
      <c r="K195" s="445"/>
      <c r="L195" s="445"/>
      <c r="M195" s="445"/>
      <c r="N195" s="445"/>
      <c r="O195" s="445"/>
      <c r="P195" s="445"/>
      <c r="Q195" s="445"/>
      <c r="R195" s="445"/>
      <c r="S195" s="445"/>
      <c r="T195" s="445"/>
      <c r="U195" s="445"/>
      <c r="V195" s="445"/>
      <c r="W195" s="445"/>
      <c r="X195" s="445"/>
      <c r="Y195" s="445"/>
      <c r="Z195" s="445"/>
    </row>
    <row r="196" spans="1:26" ht="15.6" hidden="1" x14ac:dyDescent="0.3">
      <c r="A196" s="445"/>
      <c r="B196" s="445"/>
      <c r="C196" s="445"/>
      <c r="D196" s="445"/>
      <c r="E196" s="505" t="s">
        <v>575</v>
      </c>
      <c r="F196" s="505" t="s">
        <v>576</v>
      </c>
      <c r="G196" s="445"/>
      <c r="H196" s="445"/>
      <c r="I196" s="445"/>
      <c r="J196" s="445"/>
      <c r="K196" s="445"/>
      <c r="L196" s="445"/>
      <c r="M196" s="445"/>
      <c r="N196" s="445"/>
      <c r="O196" s="445"/>
      <c r="P196" s="445"/>
      <c r="Q196" s="445"/>
      <c r="R196" s="445"/>
      <c r="S196" s="445"/>
      <c r="T196" s="445"/>
      <c r="U196" s="445"/>
      <c r="V196" s="445"/>
      <c r="W196" s="445"/>
      <c r="X196" s="445"/>
      <c r="Y196" s="445"/>
      <c r="Z196" s="445"/>
    </row>
    <row r="197" spans="1:26" ht="15.6" hidden="1" x14ac:dyDescent="0.3">
      <c r="A197" s="445"/>
      <c r="B197" s="445"/>
      <c r="C197" s="445"/>
      <c r="D197" s="445"/>
      <c r="E197" s="505" t="s">
        <v>577</v>
      </c>
      <c r="F197" s="505" t="s">
        <v>578</v>
      </c>
      <c r="G197" s="445"/>
      <c r="H197" s="445"/>
      <c r="I197" s="445"/>
      <c r="J197" s="445"/>
      <c r="K197" s="445"/>
      <c r="L197" s="445"/>
      <c r="M197" s="445"/>
      <c r="N197" s="445"/>
      <c r="O197" s="445"/>
      <c r="P197" s="445"/>
      <c r="Q197" s="445"/>
      <c r="R197" s="445"/>
      <c r="S197" s="445"/>
      <c r="T197" s="445"/>
      <c r="U197" s="445"/>
      <c r="V197" s="445"/>
      <c r="W197" s="445"/>
      <c r="X197" s="445"/>
      <c r="Y197" s="445"/>
      <c r="Z197" s="445"/>
    </row>
    <row r="198" spans="1:26" ht="15.6" hidden="1" x14ac:dyDescent="0.3">
      <c r="A198" s="445"/>
      <c r="B198" s="445"/>
      <c r="C198" s="445"/>
      <c r="D198" s="445"/>
      <c r="E198" s="505" t="s">
        <v>579</v>
      </c>
      <c r="F198" s="505" t="s">
        <v>580</v>
      </c>
      <c r="G198" s="445"/>
      <c r="H198" s="445"/>
      <c r="I198" s="445"/>
      <c r="J198" s="445"/>
      <c r="K198" s="445"/>
      <c r="L198" s="445"/>
      <c r="M198" s="445"/>
      <c r="N198" s="445"/>
      <c r="O198" s="445"/>
      <c r="P198" s="445"/>
      <c r="Q198" s="445"/>
      <c r="R198" s="445"/>
      <c r="S198" s="445"/>
      <c r="T198" s="445"/>
      <c r="U198" s="445"/>
      <c r="V198" s="445"/>
      <c r="W198" s="445"/>
      <c r="X198" s="445"/>
      <c r="Y198" s="445"/>
      <c r="Z198" s="445"/>
    </row>
    <row r="199" spans="1:26" ht="15.6" hidden="1" x14ac:dyDescent="0.3">
      <c r="A199" s="445"/>
      <c r="B199" s="445"/>
      <c r="C199" s="445"/>
      <c r="D199" s="445"/>
      <c r="E199" s="505" t="s">
        <v>581</v>
      </c>
      <c r="F199" s="505" t="s">
        <v>582</v>
      </c>
      <c r="G199" s="445"/>
      <c r="H199" s="445"/>
      <c r="I199" s="445"/>
      <c r="J199" s="445"/>
      <c r="K199" s="445"/>
      <c r="L199" s="445"/>
      <c r="M199" s="445"/>
      <c r="N199" s="445"/>
      <c r="O199" s="445"/>
      <c r="P199" s="445"/>
      <c r="Q199" s="445"/>
      <c r="R199" s="445"/>
      <c r="S199" s="445"/>
      <c r="T199" s="445"/>
      <c r="U199" s="445"/>
      <c r="V199" s="445"/>
      <c r="W199" s="445"/>
      <c r="X199" s="445"/>
      <c r="Y199" s="445"/>
      <c r="Z199" s="445"/>
    </row>
    <row r="200" spans="1:26" ht="15.6" hidden="1" x14ac:dyDescent="0.3">
      <c r="A200" s="445"/>
      <c r="B200" s="445"/>
      <c r="C200" s="445"/>
      <c r="D200" s="445"/>
      <c r="E200" s="505" t="s">
        <v>583</v>
      </c>
      <c r="F200" s="505" t="s">
        <v>584</v>
      </c>
      <c r="G200" s="445"/>
      <c r="H200" s="445"/>
      <c r="I200" s="445"/>
      <c r="J200" s="445"/>
      <c r="K200" s="445"/>
      <c r="L200" s="445"/>
      <c r="M200" s="445"/>
      <c r="N200" s="445"/>
      <c r="O200" s="445"/>
      <c r="P200" s="445"/>
      <c r="Q200" s="445"/>
      <c r="R200" s="445"/>
      <c r="S200" s="445"/>
      <c r="T200" s="445"/>
      <c r="U200" s="445"/>
      <c r="V200" s="445"/>
      <c r="W200" s="445"/>
      <c r="X200" s="445"/>
      <c r="Y200" s="445"/>
      <c r="Z200" s="445"/>
    </row>
    <row r="201" spans="1:26" ht="15.6" hidden="1" x14ac:dyDescent="0.3">
      <c r="A201" s="445"/>
      <c r="B201" s="445"/>
      <c r="C201" s="445"/>
      <c r="D201" s="445"/>
      <c r="E201" s="505" t="s">
        <v>585</v>
      </c>
      <c r="F201" s="505" t="s">
        <v>586</v>
      </c>
      <c r="G201" s="445"/>
      <c r="H201" s="445"/>
      <c r="I201" s="445"/>
      <c r="J201" s="445"/>
      <c r="K201" s="445"/>
      <c r="L201" s="445"/>
      <c r="M201" s="445"/>
      <c r="N201" s="445"/>
      <c r="O201" s="445"/>
      <c r="P201" s="445"/>
      <c r="Q201" s="445"/>
      <c r="R201" s="445"/>
      <c r="S201" s="445"/>
      <c r="T201" s="445"/>
      <c r="U201" s="445"/>
      <c r="V201" s="445"/>
      <c r="W201" s="445"/>
      <c r="X201" s="445"/>
      <c r="Y201" s="445"/>
      <c r="Z201" s="445"/>
    </row>
    <row r="202" spans="1:26" ht="15.6" hidden="1" x14ac:dyDescent="0.3">
      <c r="A202" s="445"/>
      <c r="B202" s="445"/>
      <c r="C202" s="445"/>
      <c r="D202" s="445"/>
      <c r="E202" s="505" t="s">
        <v>587</v>
      </c>
      <c r="F202" s="505" t="s">
        <v>588</v>
      </c>
      <c r="G202" s="445"/>
      <c r="H202" s="445"/>
      <c r="I202" s="445"/>
      <c r="J202" s="445"/>
      <c r="K202" s="445"/>
      <c r="L202" s="445"/>
      <c r="M202" s="445"/>
      <c r="N202" s="445"/>
      <c r="O202" s="445"/>
      <c r="P202" s="445"/>
      <c r="Q202" s="445"/>
      <c r="R202" s="445"/>
      <c r="S202" s="445"/>
      <c r="T202" s="445"/>
      <c r="U202" s="445"/>
      <c r="V202" s="445"/>
      <c r="W202" s="445"/>
      <c r="X202" s="445"/>
      <c r="Y202" s="445"/>
      <c r="Z202" s="445"/>
    </row>
    <row r="203" spans="1:26" ht="15.6" hidden="1" x14ac:dyDescent="0.3">
      <c r="A203" s="445"/>
      <c r="B203" s="445"/>
      <c r="C203" s="445"/>
      <c r="D203" s="445"/>
      <c r="E203" s="505" t="s">
        <v>589</v>
      </c>
      <c r="F203" s="505" t="s">
        <v>590</v>
      </c>
      <c r="G203" s="445"/>
      <c r="H203" s="445"/>
      <c r="I203" s="445"/>
      <c r="J203" s="445"/>
      <c r="K203" s="445"/>
      <c r="L203" s="445"/>
      <c r="M203" s="445"/>
      <c r="N203" s="445"/>
      <c r="O203" s="445"/>
      <c r="P203" s="445"/>
      <c r="Q203" s="445"/>
      <c r="R203" s="445"/>
      <c r="S203" s="445"/>
      <c r="T203" s="445"/>
      <c r="U203" s="445"/>
      <c r="V203" s="445"/>
      <c r="W203" s="445"/>
      <c r="X203" s="445"/>
      <c r="Y203" s="445"/>
      <c r="Z203" s="445"/>
    </row>
    <row r="204" spans="1:26" ht="15.6" hidden="1" x14ac:dyDescent="0.3">
      <c r="A204" s="445"/>
      <c r="B204" s="445"/>
      <c r="C204" s="445"/>
      <c r="D204" s="445"/>
      <c r="E204" s="505" t="s">
        <v>591</v>
      </c>
      <c r="F204" s="505" t="s">
        <v>592</v>
      </c>
      <c r="G204" s="445"/>
      <c r="H204" s="445"/>
      <c r="I204" s="445"/>
      <c r="J204" s="445"/>
      <c r="K204" s="445"/>
      <c r="L204" s="445"/>
      <c r="M204" s="445"/>
      <c r="N204" s="445"/>
      <c r="O204" s="445"/>
      <c r="P204" s="445"/>
      <c r="Q204" s="445"/>
      <c r="R204" s="445"/>
      <c r="S204" s="445"/>
      <c r="T204" s="445"/>
      <c r="U204" s="445"/>
      <c r="V204" s="445"/>
      <c r="W204" s="445"/>
      <c r="X204" s="445"/>
      <c r="Y204" s="445"/>
      <c r="Z204" s="445"/>
    </row>
    <row r="205" spans="1:26" ht="15.6" hidden="1" x14ac:dyDescent="0.3">
      <c r="A205" s="445"/>
      <c r="B205" s="445"/>
      <c r="C205" s="445"/>
      <c r="D205" s="445"/>
      <c r="E205" s="505" t="s">
        <v>593</v>
      </c>
      <c r="F205" s="505" t="s">
        <v>594</v>
      </c>
      <c r="G205" s="445"/>
      <c r="H205" s="445"/>
      <c r="I205" s="445"/>
      <c r="J205" s="445"/>
      <c r="K205" s="445"/>
      <c r="L205" s="445"/>
      <c r="M205" s="445"/>
      <c r="N205" s="445"/>
      <c r="O205" s="445"/>
      <c r="P205" s="445"/>
      <c r="Q205" s="445"/>
      <c r="R205" s="445"/>
      <c r="S205" s="445"/>
      <c r="T205" s="445"/>
      <c r="U205" s="445"/>
      <c r="V205" s="445"/>
      <c r="W205" s="445"/>
      <c r="X205" s="445"/>
      <c r="Y205" s="445"/>
      <c r="Z205" s="445"/>
    </row>
    <row r="206" spans="1:26" ht="15.6" hidden="1" x14ac:dyDescent="0.3">
      <c r="A206" s="445"/>
      <c r="B206" s="445"/>
      <c r="C206" s="445"/>
      <c r="D206" s="445"/>
      <c r="E206" s="505" t="s">
        <v>595</v>
      </c>
      <c r="F206" s="505" t="s">
        <v>596</v>
      </c>
      <c r="G206" s="445"/>
      <c r="H206" s="445"/>
      <c r="I206" s="445"/>
      <c r="J206" s="445"/>
      <c r="K206" s="445"/>
      <c r="L206" s="445"/>
      <c r="M206" s="445"/>
      <c r="N206" s="445"/>
      <c r="O206" s="445"/>
      <c r="P206" s="445"/>
      <c r="Q206" s="445"/>
      <c r="R206" s="445"/>
      <c r="S206" s="445"/>
      <c r="T206" s="445"/>
      <c r="U206" s="445"/>
      <c r="V206" s="445"/>
      <c r="W206" s="445"/>
      <c r="X206" s="445"/>
      <c r="Y206" s="445"/>
      <c r="Z206" s="445"/>
    </row>
    <row r="207" spans="1:26" ht="15.6" hidden="1" x14ac:dyDescent="0.3">
      <c r="A207" s="445"/>
      <c r="B207" s="445"/>
      <c r="C207" s="445"/>
      <c r="D207" s="445"/>
      <c r="E207" s="505" t="s">
        <v>597</v>
      </c>
      <c r="F207" s="505" t="s">
        <v>598</v>
      </c>
      <c r="G207" s="445"/>
      <c r="H207" s="445"/>
      <c r="I207" s="445"/>
      <c r="J207" s="445"/>
      <c r="K207" s="445"/>
      <c r="L207" s="445"/>
      <c r="M207" s="445"/>
      <c r="N207" s="445"/>
      <c r="O207" s="445"/>
      <c r="P207" s="445"/>
      <c r="Q207" s="445"/>
      <c r="R207" s="445"/>
      <c r="S207" s="445"/>
      <c r="T207" s="445"/>
      <c r="U207" s="445"/>
      <c r="V207" s="445"/>
      <c r="W207" s="445"/>
      <c r="X207" s="445"/>
      <c r="Y207" s="445"/>
      <c r="Z207" s="445"/>
    </row>
    <row r="208" spans="1:26" ht="15.6" hidden="1" x14ac:dyDescent="0.3">
      <c r="A208" s="445"/>
      <c r="B208" s="445"/>
      <c r="C208" s="445"/>
      <c r="D208" s="445"/>
      <c r="E208" s="505" t="s">
        <v>599</v>
      </c>
      <c r="F208" s="505" t="s">
        <v>600</v>
      </c>
      <c r="G208" s="445"/>
      <c r="H208" s="445"/>
      <c r="I208" s="445"/>
      <c r="J208" s="445"/>
      <c r="K208" s="445"/>
      <c r="L208" s="445"/>
      <c r="M208" s="445"/>
      <c r="N208" s="445"/>
      <c r="O208" s="445"/>
      <c r="P208" s="445"/>
      <c r="Q208" s="445"/>
      <c r="R208" s="445"/>
      <c r="S208" s="445"/>
      <c r="T208" s="445"/>
      <c r="U208" s="445"/>
      <c r="V208" s="445"/>
      <c r="W208" s="445"/>
      <c r="X208" s="445"/>
      <c r="Y208" s="445"/>
      <c r="Z208" s="445"/>
    </row>
    <row r="209" spans="1:26" ht="15.6" hidden="1" x14ac:dyDescent="0.3">
      <c r="A209" s="445"/>
      <c r="B209" s="445"/>
      <c r="C209" s="445"/>
      <c r="D209" s="445"/>
      <c r="E209" s="505" t="s">
        <v>601</v>
      </c>
      <c r="F209" s="505" t="s">
        <v>602</v>
      </c>
      <c r="G209" s="445"/>
      <c r="H209" s="445"/>
      <c r="I209" s="445"/>
      <c r="J209" s="445"/>
      <c r="K209" s="445"/>
      <c r="L209" s="445"/>
      <c r="M209" s="445"/>
      <c r="N209" s="445"/>
      <c r="O209" s="445"/>
      <c r="P209" s="445"/>
      <c r="Q209" s="445"/>
      <c r="R209" s="445"/>
      <c r="S209" s="445"/>
      <c r="T209" s="445"/>
      <c r="U209" s="445"/>
      <c r="V209" s="445"/>
      <c r="W209" s="445"/>
      <c r="X209" s="445"/>
      <c r="Y209" s="445"/>
      <c r="Z209" s="445"/>
    </row>
    <row r="210" spans="1:26" ht="15.6" hidden="1" x14ac:dyDescent="0.3">
      <c r="A210" s="445"/>
      <c r="B210" s="445"/>
      <c r="C210" s="445"/>
      <c r="D210" s="445"/>
      <c r="E210" s="505" t="s">
        <v>603</v>
      </c>
      <c r="F210" s="505" t="s">
        <v>604</v>
      </c>
      <c r="G210" s="445"/>
      <c r="H210" s="445"/>
      <c r="I210" s="445"/>
      <c r="J210" s="445"/>
      <c r="K210" s="445"/>
      <c r="L210" s="445"/>
      <c r="M210" s="445"/>
      <c r="N210" s="445"/>
      <c r="O210" s="445"/>
      <c r="P210" s="445"/>
      <c r="Q210" s="445"/>
      <c r="R210" s="445"/>
      <c r="S210" s="445"/>
      <c r="T210" s="445"/>
      <c r="U210" s="445"/>
      <c r="V210" s="445"/>
      <c r="W210" s="445"/>
      <c r="X210" s="445"/>
      <c r="Y210" s="445"/>
      <c r="Z210" s="445"/>
    </row>
    <row r="211" spans="1:26" ht="15.6" hidden="1" x14ac:dyDescent="0.3">
      <c r="A211" s="445"/>
      <c r="B211" s="445"/>
      <c r="C211" s="445"/>
      <c r="D211" s="445"/>
      <c r="E211" s="505" t="s">
        <v>605</v>
      </c>
      <c r="F211" s="505" t="s">
        <v>606</v>
      </c>
      <c r="G211" s="445"/>
      <c r="H211" s="445"/>
      <c r="I211" s="445"/>
      <c r="J211" s="445"/>
      <c r="K211" s="445"/>
      <c r="L211" s="445"/>
      <c r="M211" s="445"/>
      <c r="N211" s="445"/>
      <c r="O211" s="445"/>
      <c r="P211" s="445"/>
      <c r="Q211" s="445"/>
      <c r="R211" s="445"/>
      <c r="S211" s="445"/>
      <c r="T211" s="445"/>
      <c r="U211" s="445"/>
      <c r="V211" s="445"/>
      <c r="W211" s="445"/>
      <c r="X211" s="445"/>
      <c r="Y211" s="445"/>
      <c r="Z211" s="445"/>
    </row>
    <row r="212" spans="1:26" ht="15.6" hidden="1" x14ac:dyDescent="0.3">
      <c r="A212" s="445"/>
      <c r="B212" s="445"/>
      <c r="C212" s="445"/>
      <c r="D212" s="445"/>
      <c r="E212" s="505" t="s">
        <v>607</v>
      </c>
      <c r="F212" s="505" t="s">
        <v>608</v>
      </c>
      <c r="G212" s="445"/>
      <c r="H212" s="445"/>
      <c r="I212" s="445"/>
      <c r="J212" s="445"/>
      <c r="K212" s="445"/>
      <c r="L212" s="445"/>
      <c r="M212" s="445"/>
      <c r="N212" s="445"/>
      <c r="O212" s="445"/>
      <c r="P212" s="445"/>
      <c r="Q212" s="445"/>
      <c r="R212" s="445"/>
      <c r="S212" s="445"/>
      <c r="T212" s="445"/>
      <c r="U212" s="445"/>
      <c r="V212" s="445"/>
      <c r="W212" s="445"/>
      <c r="X212" s="445"/>
      <c r="Y212" s="445"/>
      <c r="Z212" s="445"/>
    </row>
    <row r="213" spans="1:26" ht="15.6" hidden="1" x14ac:dyDescent="0.3">
      <c r="A213" s="445"/>
      <c r="B213" s="445"/>
      <c r="C213" s="445"/>
      <c r="D213" s="445"/>
      <c r="E213" s="505" t="s">
        <v>609</v>
      </c>
      <c r="F213" s="505" t="s">
        <v>610</v>
      </c>
      <c r="G213" s="445"/>
      <c r="H213" s="445"/>
      <c r="I213" s="445"/>
      <c r="J213" s="445"/>
      <c r="K213" s="445"/>
      <c r="L213" s="445"/>
      <c r="M213" s="445"/>
      <c r="N213" s="445"/>
      <c r="O213" s="445"/>
      <c r="P213" s="445"/>
      <c r="Q213" s="445"/>
      <c r="R213" s="445"/>
      <c r="S213" s="445"/>
      <c r="T213" s="445"/>
      <c r="U213" s="445"/>
      <c r="V213" s="445"/>
      <c r="W213" s="445"/>
      <c r="X213" s="445"/>
      <c r="Y213" s="445"/>
      <c r="Z213" s="445"/>
    </row>
    <row r="214" spans="1:26" ht="15.6" hidden="1" x14ac:dyDescent="0.3">
      <c r="A214" s="445"/>
      <c r="B214" s="445"/>
      <c r="C214" s="445"/>
      <c r="D214" s="445"/>
      <c r="E214" s="505" t="s">
        <v>100</v>
      </c>
      <c r="F214" s="505" t="s">
        <v>611</v>
      </c>
      <c r="G214" s="445"/>
      <c r="H214" s="445"/>
      <c r="I214" s="445"/>
      <c r="J214" s="445"/>
      <c r="K214" s="445"/>
      <c r="L214" s="445"/>
      <c r="M214" s="445"/>
      <c r="N214" s="445"/>
      <c r="O214" s="445"/>
      <c r="P214" s="445"/>
      <c r="Q214" s="445"/>
      <c r="R214" s="445"/>
      <c r="S214" s="445"/>
      <c r="T214" s="445"/>
      <c r="U214" s="445"/>
      <c r="V214" s="445"/>
      <c r="W214" s="445"/>
      <c r="X214" s="445"/>
      <c r="Y214" s="445"/>
      <c r="Z214" s="445"/>
    </row>
    <row r="215" spans="1:26" ht="15.6" hidden="1" x14ac:dyDescent="0.3">
      <c r="A215" s="445"/>
      <c r="B215" s="445"/>
      <c r="C215" s="445"/>
      <c r="D215" s="445"/>
      <c r="E215" s="505" t="s">
        <v>101</v>
      </c>
      <c r="F215" s="505" t="s">
        <v>612</v>
      </c>
      <c r="G215" s="445"/>
      <c r="H215" s="445"/>
      <c r="I215" s="445"/>
      <c r="J215" s="445"/>
      <c r="K215" s="445"/>
      <c r="L215" s="445"/>
      <c r="M215" s="445"/>
      <c r="N215" s="445"/>
      <c r="O215" s="445"/>
      <c r="P215" s="445"/>
      <c r="Q215" s="445"/>
      <c r="R215" s="445"/>
      <c r="S215" s="445"/>
      <c r="T215" s="445"/>
      <c r="U215" s="445"/>
      <c r="V215" s="445"/>
      <c r="W215" s="445"/>
      <c r="X215" s="445"/>
      <c r="Y215" s="445"/>
      <c r="Z215" s="445"/>
    </row>
    <row r="216" spans="1:26" ht="15.6" hidden="1" x14ac:dyDescent="0.3">
      <c r="A216" s="445"/>
      <c r="B216" s="445"/>
      <c r="C216" s="445"/>
      <c r="D216" s="445"/>
      <c r="E216" s="505" t="s">
        <v>613</v>
      </c>
      <c r="F216" s="505" t="s">
        <v>614</v>
      </c>
      <c r="G216" s="445"/>
      <c r="H216" s="445"/>
      <c r="I216" s="445"/>
      <c r="J216" s="445"/>
      <c r="K216" s="445"/>
      <c r="L216" s="445"/>
      <c r="M216" s="445"/>
      <c r="N216" s="445"/>
      <c r="O216" s="445"/>
      <c r="P216" s="445"/>
      <c r="Q216" s="445"/>
      <c r="R216" s="445"/>
      <c r="S216" s="445"/>
      <c r="T216" s="445"/>
      <c r="U216" s="445"/>
      <c r="V216" s="445"/>
      <c r="W216" s="445"/>
      <c r="X216" s="445"/>
      <c r="Y216" s="445"/>
      <c r="Z216" s="445"/>
    </row>
    <row r="217" spans="1:26" ht="15.6" hidden="1" x14ac:dyDescent="0.3">
      <c r="A217" s="445"/>
      <c r="B217" s="445"/>
      <c r="C217" s="445"/>
      <c r="D217" s="445"/>
      <c r="E217" s="505" t="s">
        <v>615</v>
      </c>
      <c r="F217" s="505" t="s">
        <v>616</v>
      </c>
      <c r="G217" s="445"/>
      <c r="H217" s="445"/>
      <c r="I217" s="445"/>
      <c r="J217" s="445"/>
      <c r="K217" s="445"/>
      <c r="L217" s="445"/>
      <c r="M217" s="445"/>
      <c r="N217" s="445"/>
      <c r="O217" s="445"/>
      <c r="P217" s="445"/>
      <c r="Q217" s="445"/>
      <c r="R217" s="445"/>
      <c r="S217" s="445"/>
      <c r="T217" s="445"/>
      <c r="U217" s="445"/>
      <c r="V217" s="445"/>
      <c r="W217" s="445"/>
      <c r="X217" s="445"/>
      <c r="Y217" s="445"/>
      <c r="Z217" s="445"/>
    </row>
    <row r="218" spans="1:26" ht="15.6" hidden="1" x14ac:dyDescent="0.3">
      <c r="A218" s="445"/>
      <c r="B218" s="445"/>
      <c r="C218" s="445"/>
      <c r="D218" s="445"/>
      <c r="E218" s="505" t="s">
        <v>617</v>
      </c>
      <c r="F218" s="505" t="s">
        <v>618</v>
      </c>
      <c r="G218" s="445"/>
      <c r="H218" s="445"/>
      <c r="I218" s="445"/>
      <c r="J218" s="445"/>
      <c r="K218" s="445"/>
      <c r="L218" s="445"/>
      <c r="M218" s="445"/>
      <c r="N218" s="445"/>
      <c r="O218" s="445"/>
      <c r="P218" s="445"/>
      <c r="Q218" s="445"/>
      <c r="R218" s="445"/>
      <c r="S218" s="445"/>
      <c r="T218" s="445"/>
      <c r="U218" s="445"/>
      <c r="V218" s="445"/>
      <c r="W218" s="445"/>
      <c r="X218" s="445"/>
      <c r="Y218" s="445"/>
      <c r="Z218" s="445"/>
    </row>
    <row r="219" spans="1:26" ht="15.6" hidden="1" x14ac:dyDescent="0.3">
      <c r="A219" s="445"/>
      <c r="B219" s="445"/>
      <c r="C219" s="445"/>
      <c r="D219" s="445"/>
      <c r="E219" s="505" t="s">
        <v>619</v>
      </c>
      <c r="F219" s="505" t="s">
        <v>620</v>
      </c>
      <c r="G219" s="445"/>
      <c r="H219" s="445"/>
      <c r="I219" s="445"/>
      <c r="J219" s="445"/>
      <c r="K219" s="445"/>
      <c r="L219" s="445"/>
      <c r="M219" s="445"/>
      <c r="N219" s="445"/>
      <c r="O219" s="445"/>
      <c r="P219" s="445"/>
      <c r="Q219" s="445"/>
      <c r="R219" s="445"/>
      <c r="S219" s="445"/>
      <c r="T219" s="445"/>
      <c r="U219" s="445"/>
      <c r="V219" s="445"/>
      <c r="W219" s="445"/>
      <c r="X219" s="445"/>
      <c r="Y219" s="445"/>
      <c r="Z219" s="445"/>
    </row>
    <row r="220" spans="1:26" ht="15.6" hidden="1" x14ac:dyDescent="0.3">
      <c r="A220" s="445"/>
      <c r="B220" s="445"/>
      <c r="C220" s="445"/>
      <c r="D220" s="445"/>
      <c r="E220" s="505" t="s">
        <v>621</v>
      </c>
      <c r="F220" s="505" t="s">
        <v>622</v>
      </c>
      <c r="G220" s="445"/>
      <c r="H220" s="445"/>
      <c r="I220" s="445"/>
      <c r="J220" s="445"/>
      <c r="K220" s="445"/>
      <c r="L220" s="445"/>
      <c r="M220" s="445"/>
      <c r="N220" s="445"/>
      <c r="O220" s="445"/>
      <c r="P220" s="445"/>
      <c r="Q220" s="445"/>
      <c r="R220" s="445"/>
      <c r="S220" s="445"/>
      <c r="T220" s="445"/>
      <c r="U220" s="445"/>
      <c r="V220" s="445"/>
      <c r="W220" s="445"/>
      <c r="X220" s="445"/>
      <c r="Y220" s="445"/>
      <c r="Z220" s="445"/>
    </row>
    <row r="221" spans="1:26" ht="15.6" hidden="1" x14ac:dyDescent="0.3">
      <c r="A221" s="445"/>
      <c r="B221" s="445"/>
      <c r="C221" s="445"/>
      <c r="D221" s="445"/>
      <c r="E221" s="505" t="s">
        <v>102</v>
      </c>
      <c r="F221" s="505" t="s">
        <v>623</v>
      </c>
      <c r="G221" s="445"/>
      <c r="H221" s="445"/>
      <c r="I221" s="445"/>
      <c r="J221" s="445"/>
      <c r="K221" s="445"/>
      <c r="L221" s="445"/>
      <c r="M221" s="445"/>
      <c r="N221" s="445"/>
      <c r="O221" s="445"/>
      <c r="P221" s="445"/>
      <c r="Q221" s="445"/>
      <c r="R221" s="445"/>
      <c r="S221" s="445"/>
      <c r="T221" s="445"/>
      <c r="U221" s="445"/>
      <c r="V221" s="445"/>
      <c r="W221" s="445"/>
      <c r="X221" s="445"/>
      <c r="Y221" s="445"/>
      <c r="Z221" s="445"/>
    </row>
    <row r="222" spans="1:26" ht="15.6" hidden="1" x14ac:dyDescent="0.3">
      <c r="A222" s="445"/>
      <c r="B222" s="445"/>
      <c r="C222" s="445"/>
      <c r="D222" s="445"/>
      <c r="E222" s="505" t="s">
        <v>103</v>
      </c>
      <c r="F222" s="505" t="s">
        <v>624</v>
      </c>
      <c r="G222" s="445"/>
      <c r="H222" s="445"/>
      <c r="I222" s="445"/>
      <c r="J222" s="445"/>
      <c r="K222" s="445"/>
      <c r="L222" s="445"/>
      <c r="M222" s="445"/>
      <c r="N222" s="445"/>
      <c r="O222" s="445"/>
      <c r="P222" s="445"/>
      <c r="Q222" s="445"/>
      <c r="R222" s="445"/>
      <c r="S222" s="445"/>
      <c r="T222" s="445"/>
      <c r="U222" s="445"/>
      <c r="V222" s="445"/>
      <c r="W222" s="445"/>
      <c r="X222" s="445"/>
      <c r="Y222" s="445"/>
      <c r="Z222" s="445"/>
    </row>
    <row r="223" spans="1:26" ht="15.6" hidden="1" x14ac:dyDescent="0.3">
      <c r="A223" s="445"/>
      <c r="B223" s="445"/>
      <c r="C223" s="445"/>
      <c r="D223" s="445"/>
      <c r="E223" s="505" t="s">
        <v>104</v>
      </c>
      <c r="F223" s="505" t="s">
        <v>625</v>
      </c>
      <c r="G223" s="445"/>
      <c r="H223" s="445"/>
      <c r="I223" s="445"/>
      <c r="J223" s="445"/>
      <c r="K223" s="445"/>
      <c r="L223" s="445"/>
      <c r="M223" s="445"/>
      <c r="N223" s="445"/>
      <c r="O223" s="445"/>
      <c r="P223" s="445"/>
      <c r="Q223" s="445"/>
      <c r="R223" s="445"/>
      <c r="S223" s="445"/>
      <c r="T223" s="445"/>
      <c r="U223" s="445"/>
      <c r="V223" s="445"/>
      <c r="W223" s="445"/>
      <c r="X223" s="445"/>
      <c r="Y223" s="445"/>
      <c r="Z223" s="445"/>
    </row>
    <row r="224" spans="1:26" ht="15.6" hidden="1" x14ac:dyDescent="0.3">
      <c r="A224" s="445"/>
      <c r="B224" s="445"/>
      <c r="C224" s="445"/>
      <c r="D224" s="445"/>
      <c r="E224" s="505" t="s">
        <v>626</v>
      </c>
      <c r="F224" s="505" t="s">
        <v>627</v>
      </c>
      <c r="G224" s="445"/>
      <c r="H224" s="445"/>
      <c r="I224" s="445"/>
      <c r="J224" s="445"/>
      <c r="K224" s="445"/>
      <c r="L224" s="445"/>
      <c r="M224" s="445"/>
      <c r="N224" s="445"/>
      <c r="O224" s="445"/>
      <c r="P224" s="445"/>
      <c r="Q224" s="445"/>
      <c r="R224" s="445"/>
      <c r="S224" s="445"/>
      <c r="T224" s="445"/>
      <c r="U224" s="445"/>
      <c r="V224" s="445"/>
      <c r="W224" s="445"/>
      <c r="X224" s="445"/>
      <c r="Y224" s="445"/>
      <c r="Z224" s="445"/>
    </row>
    <row r="225" spans="1:26" ht="15.6" hidden="1" x14ac:dyDescent="0.3">
      <c r="A225" s="445"/>
      <c r="B225" s="445"/>
      <c r="C225" s="445"/>
      <c r="D225" s="445"/>
      <c r="E225" s="505" t="s">
        <v>105</v>
      </c>
      <c r="F225" s="505" t="s">
        <v>628</v>
      </c>
      <c r="G225" s="445"/>
      <c r="H225" s="445"/>
      <c r="I225" s="445"/>
      <c r="J225" s="445"/>
      <c r="K225" s="445"/>
      <c r="L225" s="445"/>
      <c r="M225" s="445"/>
      <c r="N225" s="445"/>
      <c r="O225" s="445"/>
      <c r="P225" s="445"/>
      <c r="Q225" s="445"/>
      <c r="R225" s="445"/>
      <c r="S225" s="445"/>
      <c r="T225" s="445"/>
      <c r="U225" s="445"/>
      <c r="V225" s="445"/>
      <c r="W225" s="445"/>
      <c r="X225" s="445"/>
      <c r="Y225" s="445"/>
      <c r="Z225" s="445"/>
    </row>
    <row r="226" spans="1:26" ht="15.6" hidden="1" x14ac:dyDescent="0.3">
      <c r="A226" s="445"/>
      <c r="B226" s="445"/>
      <c r="C226" s="445"/>
      <c r="D226" s="445"/>
      <c r="E226" s="505" t="s">
        <v>629</v>
      </c>
      <c r="F226" s="505" t="s">
        <v>630</v>
      </c>
      <c r="G226" s="445"/>
      <c r="H226" s="445"/>
      <c r="I226" s="445"/>
      <c r="J226" s="445"/>
      <c r="K226" s="445"/>
      <c r="L226" s="445"/>
      <c r="M226" s="445"/>
      <c r="N226" s="445"/>
      <c r="O226" s="445"/>
      <c r="P226" s="445"/>
      <c r="Q226" s="445"/>
      <c r="R226" s="445"/>
      <c r="S226" s="445"/>
      <c r="T226" s="445"/>
      <c r="U226" s="445"/>
      <c r="V226" s="445"/>
      <c r="W226" s="445"/>
      <c r="X226" s="445"/>
      <c r="Y226" s="445"/>
      <c r="Z226" s="445"/>
    </row>
    <row r="227" spans="1:26" ht="15.6" hidden="1" x14ac:dyDescent="0.3">
      <c r="A227" s="445"/>
      <c r="B227" s="445"/>
      <c r="C227" s="445"/>
      <c r="D227" s="445"/>
      <c r="E227" s="505" t="s">
        <v>631</v>
      </c>
      <c r="F227" s="505" t="s">
        <v>632</v>
      </c>
      <c r="G227" s="445"/>
      <c r="H227" s="445"/>
      <c r="I227" s="445"/>
      <c r="J227" s="445"/>
      <c r="K227" s="445"/>
      <c r="L227" s="445"/>
      <c r="M227" s="445"/>
      <c r="N227" s="445"/>
      <c r="O227" s="445"/>
      <c r="P227" s="445"/>
      <c r="Q227" s="445"/>
      <c r="R227" s="445"/>
      <c r="S227" s="445"/>
      <c r="T227" s="445"/>
      <c r="U227" s="445"/>
      <c r="V227" s="445"/>
      <c r="W227" s="445"/>
      <c r="X227" s="445"/>
      <c r="Y227" s="445"/>
      <c r="Z227" s="445"/>
    </row>
    <row r="228" spans="1:26" ht="15.6" hidden="1" x14ac:dyDescent="0.3">
      <c r="A228" s="445"/>
      <c r="B228" s="445"/>
      <c r="C228" s="445"/>
      <c r="D228" s="445"/>
      <c r="E228" s="505" t="s">
        <v>633</v>
      </c>
      <c r="F228" s="505" t="s">
        <v>634</v>
      </c>
      <c r="G228" s="445"/>
      <c r="H228" s="445"/>
      <c r="I228" s="445"/>
      <c r="J228" s="445"/>
      <c r="K228" s="445"/>
      <c r="L228" s="445"/>
      <c r="M228" s="445"/>
      <c r="N228" s="445"/>
      <c r="O228" s="445"/>
      <c r="P228" s="445"/>
      <c r="Q228" s="445"/>
      <c r="R228" s="445"/>
      <c r="S228" s="445"/>
      <c r="T228" s="445"/>
      <c r="U228" s="445"/>
      <c r="V228" s="445"/>
      <c r="W228" s="445"/>
      <c r="X228" s="445"/>
      <c r="Y228" s="445"/>
      <c r="Z228" s="445"/>
    </row>
    <row r="229" spans="1:26" ht="15.6" hidden="1" x14ac:dyDescent="0.3">
      <c r="A229" s="445"/>
      <c r="B229" s="445"/>
      <c r="C229" s="445"/>
      <c r="D229" s="445"/>
      <c r="E229" s="505" t="s">
        <v>635</v>
      </c>
      <c r="F229" s="505" t="s">
        <v>636</v>
      </c>
      <c r="G229" s="445"/>
      <c r="H229" s="445"/>
      <c r="I229" s="445"/>
      <c r="J229" s="445"/>
      <c r="K229" s="445"/>
      <c r="L229" s="445"/>
      <c r="M229" s="445"/>
      <c r="N229" s="445"/>
      <c r="O229" s="445"/>
      <c r="P229" s="445"/>
      <c r="Q229" s="445"/>
      <c r="R229" s="445"/>
      <c r="S229" s="445"/>
      <c r="T229" s="445"/>
      <c r="U229" s="445"/>
      <c r="V229" s="445"/>
      <c r="W229" s="445"/>
      <c r="X229" s="445"/>
      <c r="Y229" s="445"/>
      <c r="Z229" s="445"/>
    </row>
    <row r="230" spans="1:26" ht="15.6" hidden="1" x14ac:dyDescent="0.3">
      <c r="A230" s="445"/>
      <c r="B230" s="445"/>
      <c r="C230" s="445"/>
      <c r="D230" s="445"/>
      <c r="E230" s="505" t="s">
        <v>637</v>
      </c>
      <c r="F230" s="505" t="s">
        <v>638</v>
      </c>
      <c r="G230" s="445"/>
      <c r="H230" s="445"/>
      <c r="I230" s="445"/>
      <c r="J230" s="445"/>
      <c r="K230" s="445"/>
      <c r="L230" s="445"/>
      <c r="M230" s="445"/>
      <c r="N230" s="445"/>
      <c r="O230" s="445"/>
      <c r="P230" s="445"/>
      <c r="Q230" s="445"/>
      <c r="R230" s="445"/>
      <c r="S230" s="445"/>
      <c r="T230" s="445"/>
      <c r="U230" s="445"/>
      <c r="V230" s="445"/>
      <c r="W230" s="445"/>
      <c r="X230" s="445"/>
      <c r="Y230" s="445"/>
      <c r="Z230" s="445"/>
    </row>
    <row r="231" spans="1:26" ht="15.6" hidden="1" x14ac:dyDescent="0.3">
      <c r="A231" s="445"/>
      <c r="B231" s="445"/>
      <c r="C231" s="445"/>
      <c r="D231" s="445"/>
      <c r="E231" s="505" t="s">
        <v>639</v>
      </c>
      <c r="F231" s="505" t="s">
        <v>640</v>
      </c>
      <c r="G231" s="445"/>
      <c r="H231" s="445"/>
      <c r="I231" s="445"/>
      <c r="J231" s="445"/>
      <c r="K231" s="445"/>
      <c r="L231" s="445"/>
      <c r="M231" s="445"/>
      <c r="N231" s="445"/>
      <c r="O231" s="445"/>
      <c r="P231" s="445"/>
      <c r="Q231" s="445"/>
      <c r="R231" s="445"/>
      <c r="S231" s="445"/>
      <c r="T231" s="445"/>
      <c r="U231" s="445"/>
      <c r="V231" s="445"/>
      <c r="W231" s="445"/>
      <c r="X231" s="445"/>
      <c r="Y231" s="445"/>
      <c r="Z231" s="445"/>
    </row>
    <row r="232" spans="1:26" ht="15.6" hidden="1" x14ac:dyDescent="0.3">
      <c r="A232" s="445"/>
      <c r="B232" s="445"/>
      <c r="C232" s="445"/>
      <c r="D232" s="445"/>
      <c r="E232" s="505" t="s">
        <v>641</v>
      </c>
      <c r="F232" s="505" t="s">
        <v>642</v>
      </c>
      <c r="G232" s="445"/>
      <c r="H232" s="445"/>
      <c r="I232" s="445"/>
      <c r="J232" s="445"/>
      <c r="K232" s="445"/>
      <c r="L232" s="445"/>
      <c r="M232" s="445"/>
      <c r="N232" s="445"/>
      <c r="O232" s="445"/>
      <c r="P232" s="445"/>
      <c r="Q232" s="445"/>
      <c r="R232" s="445"/>
      <c r="S232" s="445"/>
      <c r="T232" s="445"/>
      <c r="U232" s="445"/>
      <c r="V232" s="445"/>
      <c r="W232" s="445"/>
      <c r="X232" s="445"/>
      <c r="Y232" s="445"/>
      <c r="Z232" s="445"/>
    </row>
    <row r="233" spans="1:26" ht="15.6" hidden="1" x14ac:dyDescent="0.3">
      <c r="A233" s="445"/>
      <c r="B233" s="445"/>
      <c r="C233" s="445"/>
      <c r="D233" s="445"/>
      <c r="E233" s="505" t="s">
        <v>643</v>
      </c>
      <c r="F233" s="505" t="s">
        <v>644</v>
      </c>
      <c r="G233" s="445"/>
      <c r="H233" s="445"/>
      <c r="I233" s="445"/>
      <c r="J233" s="445"/>
      <c r="K233" s="445"/>
      <c r="L233" s="445"/>
      <c r="M233" s="445"/>
      <c r="N233" s="445"/>
      <c r="O233" s="445"/>
      <c r="P233" s="445"/>
      <c r="Q233" s="445"/>
      <c r="R233" s="445"/>
      <c r="S233" s="445"/>
      <c r="T233" s="445"/>
      <c r="U233" s="445"/>
      <c r="V233" s="445"/>
      <c r="W233" s="445"/>
      <c r="X233" s="445"/>
      <c r="Y233" s="445"/>
      <c r="Z233" s="445"/>
    </row>
    <row r="234" spans="1:26" ht="15.6" hidden="1" x14ac:dyDescent="0.3">
      <c r="A234" s="445"/>
      <c r="B234" s="445"/>
      <c r="C234" s="445"/>
      <c r="D234" s="445"/>
      <c r="E234" s="505" t="s">
        <v>645</v>
      </c>
      <c r="F234" s="505" t="s">
        <v>646</v>
      </c>
      <c r="G234" s="445"/>
      <c r="H234" s="445"/>
      <c r="I234" s="445"/>
      <c r="J234" s="445"/>
      <c r="K234" s="445"/>
      <c r="L234" s="445"/>
      <c r="M234" s="445"/>
      <c r="N234" s="445"/>
      <c r="O234" s="445"/>
      <c r="P234" s="445"/>
      <c r="Q234" s="445"/>
      <c r="R234" s="445"/>
      <c r="S234" s="445"/>
      <c r="T234" s="445"/>
      <c r="U234" s="445"/>
      <c r="V234" s="445"/>
      <c r="W234" s="445"/>
      <c r="X234" s="445"/>
      <c r="Y234" s="445"/>
      <c r="Z234" s="445"/>
    </row>
    <row r="235" spans="1:26" ht="15.6" hidden="1" x14ac:dyDescent="0.3">
      <c r="A235" s="445"/>
      <c r="B235" s="445"/>
      <c r="C235" s="445"/>
      <c r="D235" s="445"/>
      <c r="E235" s="505" t="s">
        <v>647</v>
      </c>
      <c r="F235" s="505" t="s">
        <v>648</v>
      </c>
      <c r="G235" s="445"/>
      <c r="H235" s="445"/>
      <c r="I235" s="445"/>
      <c r="J235" s="445"/>
      <c r="K235" s="445"/>
      <c r="L235" s="445"/>
      <c r="M235" s="445"/>
      <c r="N235" s="445"/>
      <c r="O235" s="445"/>
      <c r="P235" s="445"/>
      <c r="Q235" s="445"/>
      <c r="R235" s="445"/>
      <c r="S235" s="445"/>
      <c r="T235" s="445"/>
      <c r="U235" s="445"/>
      <c r="V235" s="445"/>
      <c r="W235" s="445"/>
      <c r="X235" s="445"/>
      <c r="Y235" s="445"/>
      <c r="Z235" s="445"/>
    </row>
    <row r="236" spans="1:26" ht="15.6" hidden="1" x14ac:dyDescent="0.3">
      <c r="A236" s="445"/>
      <c r="B236" s="445"/>
      <c r="C236" s="445"/>
      <c r="D236" s="445"/>
      <c r="E236" s="505" t="s">
        <v>649</v>
      </c>
      <c r="F236" s="505" t="s">
        <v>650</v>
      </c>
      <c r="G236" s="445"/>
      <c r="H236" s="445"/>
      <c r="I236" s="445"/>
      <c r="J236" s="445"/>
      <c r="K236" s="445"/>
      <c r="L236" s="445"/>
      <c r="M236" s="445"/>
      <c r="N236" s="445"/>
      <c r="O236" s="445"/>
      <c r="P236" s="445"/>
      <c r="Q236" s="445"/>
      <c r="R236" s="445"/>
      <c r="S236" s="445"/>
      <c r="T236" s="445"/>
      <c r="U236" s="445"/>
      <c r="V236" s="445"/>
      <c r="W236" s="445"/>
      <c r="X236" s="445"/>
      <c r="Y236" s="445"/>
      <c r="Z236" s="445"/>
    </row>
    <row r="237" spans="1:26" ht="15.6" hidden="1" x14ac:dyDescent="0.3">
      <c r="A237" s="445"/>
      <c r="B237" s="445"/>
      <c r="C237" s="445"/>
      <c r="D237" s="445"/>
      <c r="E237" s="505" t="s">
        <v>651</v>
      </c>
      <c r="F237" s="505" t="s">
        <v>652</v>
      </c>
      <c r="G237" s="445"/>
      <c r="H237" s="445"/>
      <c r="I237" s="445"/>
      <c r="J237" s="445"/>
      <c r="K237" s="445"/>
      <c r="L237" s="445"/>
      <c r="M237" s="445"/>
      <c r="N237" s="445"/>
      <c r="O237" s="445"/>
      <c r="P237" s="445"/>
      <c r="Q237" s="445"/>
      <c r="R237" s="445"/>
      <c r="S237" s="445"/>
      <c r="T237" s="445"/>
      <c r="U237" s="445"/>
      <c r="V237" s="445"/>
      <c r="W237" s="445"/>
      <c r="X237" s="445"/>
      <c r="Y237" s="445"/>
      <c r="Z237" s="445"/>
    </row>
    <row r="238" spans="1:26" ht="15.6" hidden="1" x14ac:dyDescent="0.3">
      <c r="A238" s="445"/>
      <c r="B238" s="445"/>
      <c r="C238" s="445"/>
      <c r="D238" s="445"/>
      <c r="E238" s="505" t="s">
        <v>653</v>
      </c>
      <c r="F238" s="505" t="s">
        <v>654</v>
      </c>
      <c r="G238" s="445"/>
      <c r="H238" s="445"/>
      <c r="I238" s="445"/>
      <c r="J238" s="445"/>
      <c r="K238" s="445"/>
      <c r="L238" s="445"/>
      <c r="M238" s="445"/>
      <c r="N238" s="445"/>
      <c r="O238" s="445"/>
      <c r="P238" s="445"/>
      <c r="Q238" s="445"/>
      <c r="R238" s="445"/>
      <c r="S238" s="445"/>
      <c r="T238" s="445"/>
      <c r="U238" s="445"/>
      <c r="V238" s="445"/>
      <c r="W238" s="445"/>
      <c r="X238" s="445"/>
      <c r="Y238" s="445"/>
      <c r="Z238" s="445"/>
    </row>
    <row r="239" spans="1:26" ht="15.6" hidden="1" x14ac:dyDescent="0.3">
      <c r="A239" s="445"/>
      <c r="B239" s="445"/>
      <c r="C239" s="445"/>
      <c r="D239" s="445"/>
      <c r="E239" s="505" t="s">
        <v>655</v>
      </c>
      <c r="F239" s="505" t="s">
        <v>656</v>
      </c>
      <c r="G239" s="445"/>
      <c r="H239" s="445"/>
      <c r="I239" s="445"/>
      <c r="J239" s="445"/>
      <c r="K239" s="445"/>
      <c r="L239" s="445"/>
      <c r="M239" s="445"/>
      <c r="N239" s="445"/>
      <c r="O239" s="445"/>
      <c r="P239" s="445"/>
      <c r="Q239" s="445"/>
      <c r="R239" s="445"/>
      <c r="S239" s="445"/>
      <c r="T239" s="445"/>
      <c r="U239" s="445"/>
      <c r="V239" s="445"/>
      <c r="W239" s="445"/>
      <c r="X239" s="445"/>
      <c r="Y239" s="445"/>
      <c r="Z239" s="445"/>
    </row>
    <row r="240" spans="1:26" ht="15.6" hidden="1" x14ac:dyDescent="0.3">
      <c r="A240" s="445"/>
      <c r="B240" s="445"/>
      <c r="C240" s="445"/>
      <c r="D240" s="445"/>
      <c r="E240" s="505" t="s">
        <v>657</v>
      </c>
      <c r="F240" s="505" t="s">
        <v>658</v>
      </c>
      <c r="G240" s="445"/>
      <c r="H240" s="445"/>
      <c r="I240" s="445"/>
      <c r="J240" s="445"/>
      <c r="K240" s="445"/>
      <c r="L240" s="445"/>
      <c r="M240" s="445"/>
      <c r="N240" s="445"/>
      <c r="O240" s="445"/>
      <c r="P240" s="445"/>
      <c r="Q240" s="445"/>
      <c r="R240" s="445"/>
      <c r="S240" s="445"/>
      <c r="T240" s="445"/>
      <c r="U240" s="445"/>
      <c r="V240" s="445"/>
      <c r="W240" s="445"/>
      <c r="X240" s="445"/>
      <c r="Y240" s="445"/>
      <c r="Z240" s="445"/>
    </row>
    <row r="241" spans="1:26" ht="15.6" hidden="1" x14ac:dyDescent="0.3">
      <c r="A241" s="445"/>
      <c r="B241" s="445"/>
      <c r="C241" s="445"/>
      <c r="D241" s="445"/>
      <c r="E241" s="505" t="s">
        <v>659</v>
      </c>
      <c r="F241" s="505" t="s">
        <v>660</v>
      </c>
      <c r="G241" s="445"/>
      <c r="H241" s="445"/>
      <c r="I241" s="445"/>
      <c r="J241" s="445"/>
      <c r="K241" s="445"/>
      <c r="L241" s="445"/>
      <c r="M241" s="445"/>
      <c r="N241" s="445"/>
      <c r="O241" s="445"/>
      <c r="P241" s="445"/>
      <c r="Q241" s="445"/>
      <c r="R241" s="445"/>
      <c r="S241" s="445"/>
      <c r="T241" s="445"/>
      <c r="U241" s="445"/>
      <c r="V241" s="445"/>
      <c r="W241" s="445"/>
      <c r="X241" s="445"/>
      <c r="Y241" s="445"/>
      <c r="Z241" s="445"/>
    </row>
    <row r="242" spans="1:26" ht="15.6" hidden="1" x14ac:dyDescent="0.3">
      <c r="A242" s="445"/>
      <c r="B242" s="445"/>
      <c r="C242" s="445"/>
      <c r="D242" s="445"/>
      <c r="E242" s="505" t="s">
        <v>661</v>
      </c>
      <c r="F242" s="505" t="s">
        <v>662</v>
      </c>
      <c r="G242" s="445"/>
      <c r="H242" s="445"/>
      <c r="I242" s="445"/>
      <c r="J242" s="445"/>
      <c r="K242" s="445"/>
      <c r="L242" s="445"/>
      <c r="M242" s="445"/>
      <c r="N242" s="445"/>
      <c r="O242" s="445"/>
      <c r="P242" s="445"/>
      <c r="Q242" s="445"/>
      <c r="R242" s="445"/>
      <c r="S242" s="445"/>
      <c r="T242" s="445"/>
      <c r="U242" s="445"/>
      <c r="V242" s="445"/>
      <c r="W242" s="445"/>
      <c r="X242" s="445"/>
      <c r="Y242" s="445"/>
      <c r="Z242" s="445"/>
    </row>
    <row r="243" spans="1:26" ht="15.6" hidden="1" x14ac:dyDescent="0.3">
      <c r="A243" s="445"/>
      <c r="B243" s="445"/>
      <c r="C243" s="445"/>
      <c r="D243" s="445"/>
      <c r="E243" s="505" t="s">
        <v>663</v>
      </c>
      <c r="F243" s="505" t="s">
        <v>664</v>
      </c>
      <c r="G243" s="445"/>
      <c r="H243" s="445"/>
      <c r="I243" s="445"/>
      <c r="J243" s="445"/>
      <c r="K243" s="445"/>
      <c r="L243" s="445"/>
      <c r="M243" s="445"/>
      <c r="N243" s="445"/>
      <c r="O243" s="445"/>
      <c r="P243" s="445"/>
      <c r="Q243" s="445"/>
      <c r="R243" s="445"/>
      <c r="S243" s="445"/>
      <c r="T243" s="445"/>
      <c r="U243" s="445"/>
      <c r="V243" s="445"/>
      <c r="W243" s="445"/>
      <c r="X243" s="445"/>
      <c r="Y243" s="445"/>
      <c r="Z243" s="445"/>
    </row>
    <row r="244" spans="1:26" ht="15.6" hidden="1" x14ac:dyDescent="0.3">
      <c r="A244" s="445"/>
      <c r="B244" s="445"/>
      <c r="C244" s="445"/>
      <c r="D244" s="445"/>
      <c r="E244" s="505" t="s">
        <v>665</v>
      </c>
      <c r="F244" s="505" t="s">
        <v>666</v>
      </c>
      <c r="G244" s="445"/>
      <c r="H244" s="445"/>
      <c r="I244" s="445"/>
      <c r="J244" s="445"/>
      <c r="K244" s="445"/>
      <c r="L244" s="445"/>
      <c r="M244" s="445"/>
      <c r="N244" s="445"/>
      <c r="O244" s="445"/>
      <c r="P244" s="445"/>
      <c r="Q244" s="445"/>
      <c r="R244" s="445"/>
      <c r="S244" s="445"/>
      <c r="T244" s="445"/>
      <c r="U244" s="445"/>
      <c r="V244" s="445"/>
      <c r="W244" s="445"/>
      <c r="X244" s="445"/>
      <c r="Y244" s="445"/>
      <c r="Z244" s="445"/>
    </row>
    <row r="245" spans="1:26" ht="15.6" hidden="1" x14ac:dyDescent="0.3">
      <c r="A245" s="445"/>
      <c r="B245" s="445"/>
      <c r="C245" s="445"/>
      <c r="D245" s="445"/>
      <c r="E245" s="505" t="s">
        <v>667</v>
      </c>
      <c r="F245" s="505" t="s">
        <v>668</v>
      </c>
      <c r="G245" s="445"/>
      <c r="H245" s="445"/>
      <c r="I245" s="445"/>
      <c r="J245" s="445"/>
      <c r="K245" s="445"/>
      <c r="L245" s="445"/>
      <c r="M245" s="445"/>
      <c r="N245" s="445"/>
      <c r="O245" s="445"/>
      <c r="P245" s="445"/>
      <c r="Q245" s="445"/>
      <c r="R245" s="445"/>
      <c r="S245" s="445"/>
      <c r="T245" s="445"/>
      <c r="U245" s="445"/>
      <c r="V245" s="445"/>
      <c r="W245" s="445"/>
      <c r="X245" s="445"/>
      <c r="Y245" s="445"/>
      <c r="Z245" s="445"/>
    </row>
    <row r="246" spans="1:26" ht="15.6" hidden="1" x14ac:dyDescent="0.3">
      <c r="A246" s="445"/>
      <c r="B246" s="445"/>
      <c r="C246" s="445"/>
      <c r="D246" s="445"/>
      <c r="E246" s="505" t="s">
        <v>669</v>
      </c>
      <c r="F246" s="505" t="s">
        <v>670</v>
      </c>
      <c r="G246" s="445"/>
      <c r="H246" s="445"/>
      <c r="I246" s="445"/>
      <c r="J246" s="445"/>
      <c r="K246" s="445"/>
      <c r="L246" s="445"/>
      <c r="M246" s="445"/>
      <c r="N246" s="445"/>
      <c r="O246" s="445"/>
      <c r="P246" s="445"/>
      <c r="Q246" s="445"/>
      <c r="R246" s="445"/>
      <c r="S246" s="445"/>
      <c r="T246" s="445"/>
      <c r="U246" s="445"/>
      <c r="V246" s="445"/>
      <c r="W246" s="445"/>
      <c r="X246" s="445"/>
      <c r="Y246" s="445"/>
      <c r="Z246" s="445"/>
    </row>
    <row r="247" spans="1:26" ht="15.6" hidden="1" x14ac:dyDescent="0.3">
      <c r="A247" s="445"/>
      <c r="B247" s="445"/>
      <c r="C247" s="445"/>
      <c r="D247" s="445"/>
      <c r="E247" s="505" t="s">
        <v>671</v>
      </c>
      <c r="F247" s="505" t="s">
        <v>672</v>
      </c>
      <c r="G247" s="445"/>
      <c r="H247" s="445"/>
      <c r="I247" s="445"/>
      <c r="J247" s="445"/>
      <c r="K247" s="445"/>
      <c r="L247" s="445"/>
      <c r="M247" s="445"/>
      <c r="N247" s="445"/>
      <c r="O247" s="445"/>
      <c r="P247" s="445"/>
      <c r="Q247" s="445"/>
      <c r="R247" s="445"/>
      <c r="S247" s="445"/>
      <c r="T247" s="445"/>
      <c r="U247" s="445"/>
      <c r="V247" s="445"/>
      <c r="W247" s="445"/>
      <c r="X247" s="445"/>
      <c r="Y247" s="445"/>
      <c r="Z247" s="445"/>
    </row>
    <row r="248" spans="1:26" ht="15.6" hidden="1" x14ac:dyDescent="0.3">
      <c r="A248" s="445"/>
      <c r="B248" s="445"/>
      <c r="C248" s="445"/>
      <c r="D248" s="445"/>
      <c r="E248" s="505" t="s">
        <v>673</v>
      </c>
      <c r="F248" s="505" t="s">
        <v>674</v>
      </c>
      <c r="G248" s="445"/>
      <c r="H248" s="445"/>
      <c r="I248" s="445"/>
      <c r="J248" s="445"/>
      <c r="K248" s="445"/>
      <c r="L248" s="445"/>
      <c r="M248" s="445"/>
      <c r="N248" s="445"/>
      <c r="O248" s="445"/>
      <c r="P248" s="445"/>
      <c r="Q248" s="445"/>
      <c r="R248" s="445"/>
      <c r="S248" s="445"/>
      <c r="T248" s="445"/>
      <c r="U248" s="445"/>
      <c r="V248" s="445"/>
      <c r="W248" s="445"/>
      <c r="X248" s="445"/>
      <c r="Y248" s="445"/>
      <c r="Z248" s="445"/>
    </row>
    <row r="249" spans="1:26" ht="15.6" hidden="1" x14ac:dyDescent="0.3">
      <c r="A249" s="445"/>
      <c r="B249" s="445"/>
      <c r="C249" s="445"/>
      <c r="D249" s="445"/>
      <c r="E249" s="505" t="s">
        <v>675</v>
      </c>
      <c r="F249" s="505" t="s">
        <v>676</v>
      </c>
      <c r="G249" s="445"/>
      <c r="H249" s="445"/>
      <c r="I249" s="445"/>
      <c r="J249" s="445"/>
      <c r="K249" s="445"/>
      <c r="L249" s="445"/>
      <c r="M249" s="445"/>
      <c r="N249" s="445"/>
      <c r="O249" s="445"/>
      <c r="P249" s="445"/>
      <c r="Q249" s="445"/>
      <c r="R249" s="445"/>
      <c r="S249" s="445"/>
      <c r="T249" s="445"/>
      <c r="U249" s="445"/>
      <c r="V249" s="445"/>
      <c r="W249" s="445"/>
      <c r="X249" s="445"/>
      <c r="Y249" s="445"/>
      <c r="Z249" s="445"/>
    </row>
    <row r="250" spans="1:26" ht="15.6" hidden="1" x14ac:dyDescent="0.3">
      <c r="A250" s="445"/>
      <c r="B250" s="445"/>
      <c r="C250" s="445"/>
      <c r="D250" s="445"/>
      <c r="E250" s="505" t="s">
        <v>677</v>
      </c>
      <c r="F250" s="505" t="s">
        <v>678</v>
      </c>
      <c r="G250" s="445"/>
      <c r="H250" s="445"/>
      <c r="I250" s="445"/>
      <c r="J250" s="445"/>
      <c r="K250" s="445"/>
      <c r="L250" s="445"/>
      <c r="M250" s="445"/>
      <c r="N250" s="445"/>
      <c r="O250" s="445"/>
      <c r="P250" s="445"/>
      <c r="Q250" s="445"/>
      <c r="R250" s="445"/>
      <c r="S250" s="445"/>
      <c r="T250" s="445"/>
      <c r="U250" s="445"/>
      <c r="V250" s="445"/>
      <c r="W250" s="445"/>
      <c r="X250" s="445"/>
      <c r="Y250" s="445"/>
      <c r="Z250" s="445"/>
    </row>
    <row r="251" spans="1:26" ht="15.6" hidden="1" x14ac:dyDescent="0.3">
      <c r="A251" s="445"/>
      <c r="B251" s="445"/>
      <c r="C251" s="445"/>
      <c r="D251" s="445"/>
      <c r="E251" s="505" t="s">
        <v>679</v>
      </c>
      <c r="F251" s="505" t="s">
        <v>680</v>
      </c>
      <c r="G251" s="445"/>
      <c r="H251" s="445"/>
      <c r="I251" s="445"/>
      <c r="J251" s="445"/>
      <c r="K251" s="445"/>
      <c r="L251" s="445"/>
      <c r="M251" s="445"/>
      <c r="N251" s="445"/>
      <c r="O251" s="445"/>
      <c r="P251" s="445"/>
      <c r="Q251" s="445"/>
      <c r="R251" s="445"/>
      <c r="S251" s="445"/>
      <c r="T251" s="445"/>
      <c r="U251" s="445"/>
      <c r="V251" s="445"/>
      <c r="W251" s="445"/>
      <c r="X251" s="445"/>
      <c r="Y251" s="445"/>
      <c r="Z251" s="445"/>
    </row>
    <row r="252" spans="1:26" ht="15.6" hidden="1" x14ac:dyDescent="0.3">
      <c r="A252" s="445"/>
      <c r="B252" s="445"/>
      <c r="C252" s="445"/>
      <c r="D252" s="445"/>
      <c r="E252" s="505" t="s">
        <v>681</v>
      </c>
      <c r="F252" s="505" t="s">
        <v>682</v>
      </c>
      <c r="G252" s="445"/>
      <c r="H252" s="445"/>
      <c r="I252" s="445"/>
      <c r="J252" s="445"/>
      <c r="K252" s="445"/>
      <c r="L252" s="445"/>
      <c r="M252" s="445"/>
      <c r="N252" s="445"/>
      <c r="O252" s="445"/>
      <c r="P252" s="445"/>
      <c r="Q252" s="445"/>
      <c r="R252" s="445"/>
      <c r="S252" s="445"/>
      <c r="T252" s="445"/>
      <c r="U252" s="445"/>
      <c r="V252" s="445"/>
      <c r="W252" s="445"/>
      <c r="X252" s="445"/>
      <c r="Y252" s="445"/>
      <c r="Z252" s="445"/>
    </row>
    <row r="253" spans="1:26" ht="15.6" hidden="1" x14ac:dyDescent="0.3">
      <c r="A253" s="445"/>
      <c r="B253" s="445"/>
      <c r="C253" s="445"/>
      <c r="D253" s="445"/>
      <c r="E253" s="505" t="s">
        <v>683</v>
      </c>
      <c r="F253" s="505" t="s">
        <v>684</v>
      </c>
      <c r="G253" s="445"/>
      <c r="H253" s="445"/>
      <c r="I253" s="445"/>
      <c r="J253" s="445"/>
      <c r="K253" s="445"/>
      <c r="L253" s="445"/>
      <c r="M253" s="445"/>
      <c r="N253" s="445"/>
      <c r="O253" s="445"/>
      <c r="P253" s="445"/>
      <c r="Q253" s="445"/>
      <c r="R253" s="445"/>
      <c r="S253" s="445"/>
      <c r="T253" s="445"/>
      <c r="U253" s="445"/>
      <c r="V253" s="445"/>
      <c r="W253" s="445"/>
      <c r="X253" s="445"/>
      <c r="Y253" s="445"/>
      <c r="Z253" s="445"/>
    </row>
    <row r="254" spans="1:26" ht="15.6" hidden="1" x14ac:dyDescent="0.3">
      <c r="A254" s="445"/>
      <c r="B254" s="445"/>
      <c r="C254" s="445"/>
      <c r="D254" s="445"/>
      <c r="E254" s="505" t="s">
        <v>685</v>
      </c>
      <c r="F254" s="505" t="s">
        <v>686</v>
      </c>
      <c r="G254" s="445"/>
      <c r="H254" s="445"/>
      <c r="I254" s="445"/>
      <c r="J254" s="445"/>
      <c r="K254" s="445"/>
      <c r="L254" s="445"/>
      <c r="M254" s="445"/>
      <c r="N254" s="445"/>
      <c r="O254" s="445"/>
      <c r="P254" s="445"/>
      <c r="Q254" s="445"/>
      <c r="R254" s="445"/>
      <c r="S254" s="445"/>
      <c r="T254" s="445"/>
      <c r="U254" s="445"/>
      <c r="V254" s="445"/>
      <c r="W254" s="445"/>
      <c r="X254" s="445"/>
      <c r="Y254" s="445"/>
      <c r="Z254" s="445"/>
    </row>
    <row r="255" spans="1:26" ht="15.6" hidden="1" x14ac:dyDescent="0.3">
      <c r="A255" s="445"/>
      <c r="B255" s="445"/>
      <c r="C255" s="445"/>
      <c r="D255" s="445"/>
      <c r="E255" s="505" t="s">
        <v>687</v>
      </c>
      <c r="F255" s="505" t="s">
        <v>688</v>
      </c>
      <c r="G255" s="445"/>
      <c r="H255" s="445"/>
      <c r="I255" s="445"/>
      <c r="J255" s="445"/>
      <c r="K255" s="445"/>
      <c r="L255" s="445"/>
      <c r="M255" s="445"/>
      <c r="N255" s="445"/>
      <c r="O255" s="445"/>
      <c r="P255" s="445"/>
      <c r="Q255" s="445"/>
      <c r="R255" s="445"/>
      <c r="S255" s="445"/>
      <c r="T255" s="445"/>
      <c r="U255" s="445"/>
      <c r="V255" s="445"/>
      <c r="W255" s="445"/>
      <c r="X255" s="445"/>
      <c r="Y255" s="445"/>
      <c r="Z255" s="445"/>
    </row>
    <row r="256" spans="1:26" ht="15.6" hidden="1" x14ac:dyDescent="0.3">
      <c r="A256" s="445"/>
      <c r="B256" s="445"/>
      <c r="C256" s="445"/>
      <c r="D256" s="445"/>
      <c r="E256" s="505" t="s">
        <v>689</v>
      </c>
      <c r="F256" s="505" t="s">
        <v>690</v>
      </c>
      <c r="G256" s="445"/>
      <c r="H256" s="445"/>
      <c r="I256" s="445"/>
      <c r="J256" s="445"/>
      <c r="K256" s="445"/>
      <c r="L256" s="445"/>
      <c r="M256" s="445"/>
      <c r="N256" s="445"/>
      <c r="O256" s="445"/>
      <c r="P256" s="445"/>
      <c r="Q256" s="445"/>
      <c r="R256" s="445"/>
      <c r="S256" s="445"/>
      <c r="T256" s="445"/>
      <c r="U256" s="445"/>
      <c r="V256" s="445"/>
      <c r="W256" s="445"/>
      <c r="X256" s="445"/>
      <c r="Y256" s="445"/>
      <c r="Z256" s="445"/>
    </row>
    <row r="257" spans="1:26" ht="15.6" hidden="1" x14ac:dyDescent="0.3">
      <c r="A257" s="445"/>
      <c r="B257" s="445"/>
      <c r="C257" s="445"/>
      <c r="D257" s="445"/>
      <c r="E257" s="505" t="s">
        <v>691</v>
      </c>
      <c r="F257" s="505" t="s">
        <v>692</v>
      </c>
      <c r="G257" s="445"/>
      <c r="H257" s="445"/>
      <c r="I257" s="445"/>
      <c r="J257" s="445"/>
      <c r="K257" s="445"/>
      <c r="L257" s="445"/>
      <c r="M257" s="445"/>
      <c r="N257" s="445"/>
      <c r="O257" s="445"/>
      <c r="P257" s="445"/>
      <c r="Q257" s="445"/>
      <c r="R257" s="445"/>
      <c r="S257" s="445"/>
      <c r="T257" s="445"/>
      <c r="U257" s="445"/>
      <c r="V257" s="445"/>
      <c r="W257" s="445"/>
      <c r="X257" s="445"/>
      <c r="Y257" s="445"/>
      <c r="Z257" s="445"/>
    </row>
    <row r="258" spans="1:26" ht="15.6" hidden="1" x14ac:dyDescent="0.3">
      <c r="A258" s="445"/>
      <c r="B258" s="445"/>
      <c r="C258" s="445"/>
      <c r="D258" s="445"/>
      <c r="E258" s="505" t="s">
        <v>693</v>
      </c>
      <c r="F258" s="505" t="s">
        <v>694</v>
      </c>
      <c r="G258" s="445"/>
      <c r="H258" s="445"/>
      <c r="I258" s="445"/>
      <c r="J258" s="445"/>
      <c r="K258" s="445"/>
      <c r="L258" s="445"/>
      <c r="M258" s="445"/>
      <c r="N258" s="445"/>
      <c r="O258" s="445"/>
      <c r="P258" s="445"/>
      <c r="Q258" s="445"/>
      <c r="R258" s="445"/>
      <c r="S258" s="445"/>
      <c r="T258" s="445"/>
      <c r="U258" s="445"/>
      <c r="V258" s="445"/>
      <c r="W258" s="445"/>
      <c r="X258" s="445"/>
      <c r="Y258" s="445"/>
      <c r="Z258" s="445"/>
    </row>
    <row r="259" spans="1:26" ht="15.6" hidden="1" x14ac:dyDescent="0.3">
      <c r="A259" s="445"/>
      <c r="B259" s="445"/>
      <c r="C259" s="445"/>
      <c r="D259" s="445"/>
      <c r="E259" s="505" t="s">
        <v>695</v>
      </c>
      <c r="F259" s="505" t="s">
        <v>696</v>
      </c>
      <c r="G259" s="445"/>
      <c r="H259" s="445"/>
      <c r="I259" s="445"/>
      <c r="J259" s="445"/>
      <c r="K259" s="445"/>
      <c r="L259" s="445"/>
      <c r="M259" s="445"/>
      <c r="N259" s="445"/>
      <c r="O259" s="445"/>
      <c r="P259" s="445"/>
      <c r="Q259" s="445"/>
      <c r="R259" s="445"/>
      <c r="S259" s="445"/>
      <c r="T259" s="445"/>
      <c r="U259" s="445"/>
      <c r="V259" s="445"/>
      <c r="W259" s="445"/>
      <c r="X259" s="445"/>
      <c r="Y259" s="445"/>
      <c r="Z259" s="445"/>
    </row>
    <row r="260" spans="1:26" ht="15.6" hidden="1" x14ac:dyDescent="0.3">
      <c r="A260" s="445"/>
      <c r="B260" s="445"/>
      <c r="C260" s="445"/>
      <c r="D260" s="445"/>
      <c r="E260" s="505" t="s">
        <v>697</v>
      </c>
      <c r="F260" s="505" t="s">
        <v>698</v>
      </c>
      <c r="G260" s="445"/>
      <c r="H260" s="445"/>
      <c r="I260" s="445"/>
      <c r="J260" s="445"/>
      <c r="K260" s="445"/>
      <c r="L260" s="445"/>
      <c r="M260" s="445"/>
      <c r="N260" s="445"/>
      <c r="O260" s="445"/>
      <c r="P260" s="445"/>
      <c r="Q260" s="445"/>
      <c r="R260" s="445"/>
      <c r="S260" s="445"/>
      <c r="T260" s="445"/>
      <c r="U260" s="445"/>
      <c r="V260" s="445"/>
      <c r="W260" s="445"/>
      <c r="X260" s="445"/>
      <c r="Y260" s="445"/>
      <c r="Z260" s="445"/>
    </row>
    <row r="261" spans="1:26" ht="15.6" hidden="1" x14ac:dyDescent="0.3">
      <c r="A261" s="445"/>
      <c r="B261" s="445"/>
      <c r="C261" s="445"/>
      <c r="D261" s="445"/>
      <c r="E261" s="505" t="s">
        <v>699</v>
      </c>
      <c r="F261" s="505" t="s">
        <v>700</v>
      </c>
      <c r="G261" s="445"/>
      <c r="H261" s="445"/>
      <c r="I261" s="445"/>
      <c r="J261" s="445"/>
      <c r="K261" s="445"/>
      <c r="L261" s="445"/>
      <c r="M261" s="445"/>
      <c r="N261" s="445"/>
      <c r="O261" s="445"/>
      <c r="P261" s="445"/>
      <c r="Q261" s="445"/>
      <c r="R261" s="445"/>
      <c r="S261" s="445"/>
      <c r="T261" s="445"/>
      <c r="U261" s="445"/>
      <c r="V261" s="445"/>
      <c r="W261" s="445"/>
      <c r="X261" s="445"/>
      <c r="Y261" s="445"/>
      <c r="Z261" s="445"/>
    </row>
    <row r="262" spans="1:26" ht="15.6" hidden="1" x14ac:dyDescent="0.3">
      <c r="A262" s="445"/>
      <c r="B262" s="445"/>
      <c r="C262" s="445"/>
      <c r="D262" s="445"/>
      <c r="E262" s="505" t="s">
        <v>701</v>
      </c>
      <c r="F262" s="505" t="s">
        <v>702</v>
      </c>
      <c r="G262" s="445"/>
      <c r="H262" s="445"/>
      <c r="I262" s="445"/>
      <c r="J262" s="445"/>
      <c r="K262" s="445"/>
      <c r="L262" s="445"/>
      <c r="M262" s="445"/>
      <c r="N262" s="445"/>
      <c r="O262" s="445"/>
      <c r="P262" s="445"/>
      <c r="Q262" s="445"/>
      <c r="R262" s="445"/>
      <c r="S262" s="445"/>
      <c r="T262" s="445"/>
      <c r="U262" s="445"/>
      <c r="V262" s="445"/>
      <c r="W262" s="445"/>
      <c r="X262" s="445"/>
      <c r="Y262" s="445"/>
      <c r="Z262" s="445"/>
    </row>
    <row r="263" spans="1:26" ht="15.6" hidden="1" x14ac:dyDescent="0.3">
      <c r="A263" s="445"/>
      <c r="B263" s="445"/>
      <c r="C263" s="445"/>
      <c r="D263" s="445"/>
      <c r="E263" s="505" t="s">
        <v>703</v>
      </c>
      <c r="F263" s="505" t="s">
        <v>704</v>
      </c>
      <c r="G263" s="445"/>
      <c r="H263" s="445"/>
      <c r="I263" s="445"/>
      <c r="J263" s="445"/>
      <c r="K263" s="445"/>
      <c r="L263" s="445"/>
      <c r="M263" s="445"/>
      <c r="N263" s="445"/>
      <c r="O263" s="445"/>
      <c r="P263" s="445"/>
      <c r="Q263" s="445"/>
      <c r="R263" s="445"/>
      <c r="S263" s="445"/>
      <c r="T263" s="445"/>
      <c r="U263" s="445"/>
      <c r="V263" s="445"/>
      <c r="W263" s="445"/>
      <c r="X263" s="445"/>
      <c r="Y263" s="445"/>
      <c r="Z263" s="445"/>
    </row>
    <row r="264" spans="1:26" ht="15.6" hidden="1" x14ac:dyDescent="0.3">
      <c r="A264" s="445"/>
      <c r="B264" s="445"/>
      <c r="C264" s="445"/>
      <c r="D264" s="445"/>
      <c r="E264" s="505" t="s">
        <v>705</v>
      </c>
      <c r="F264" s="505" t="s">
        <v>706</v>
      </c>
      <c r="G264" s="445"/>
      <c r="H264" s="445"/>
      <c r="I264" s="445"/>
      <c r="J264" s="445"/>
      <c r="K264" s="445"/>
      <c r="L264" s="445"/>
      <c r="M264" s="445"/>
      <c r="N264" s="445"/>
      <c r="O264" s="445"/>
      <c r="P264" s="445"/>
      <c r="Q264" s="445"/>
      <c r="R264" s="445"/>
      <c r="S264" s="445"/>
      <c r="T264" s="445"/>
      <c r="U264" s="445"/>
      <c r="V264" s="445"/>
      <c r="W264" s="445"/>
      <c r="X264" s="445"/>
      <c r="Y264" s="445"/>
      <c r="Z264" s="445"/>
    </row>
    <row r="265" spans="1:26" ht="15.6" hidden="1" x14ac:dyDescent="0.3">
      <c r="A265" s="445"/>
      <c r="B265" s="445"/>
      <c r="C265" s="445"/>
      <c r="D265" s="445"/>
      <c r="E265" s="505" t="s">
        <v>707</v>
      </c>
      <c r="F265" s="505" t="s">
        <v>708</v>
      </c>
      <c r="G265" s="445"/>
      <c r="H265" s="445"/>
      <c r="I265" s="445"/>
      <c r="J265" s="445"/>
      <c r="K265" s="445"/>
      <c r="L265" s="445"/>
      <c r="M265" s="445"/>
      <c r="N265" s="445"/>
      <c r="O265" s="445"/>
      <c r="P265" s="445"/>
      <c r="Q265" s="445"/>
      <c r="R265" s="445"/>
      <c r="S265" s="445"/>
      <c r="T265" s="445"/>
      <c r="U265" s="445"/>
      <c r="V265" s="445"/>
      <c r="W265" s="445"/>
      <c r="X265" s="445"/>
      <c r="Y265" s="445"/>
      <c r="Z265" s="445"/>
    </row>
    <row r="266" spans="1:26" ht="15.6" hidden="1" x14ac:dyDescent="0.3">
      <c r="A266" s="445"/>
      <c r="B266" s="445"/>
      <c r="C266" s="445"/>
      <c r="D266" s="445"/>
      <c r="E266" s="505" t="s">
        <v>709</v>
      </c>
      <c r="F266" s="505" t="s">
        <v>710</v>
      </c>
      <c r="G266" s="445"/>
      <c r="H266" s="445"/>
      <c r="I266" s="445"/>
      <c r="J266" s="445"/>
      <c r="K266" s="445"/>
      <c r="L266" s="445"/>
      <c r="M266" s="445"/>
      <c r="N266" s="445"/>
      <c r="O266" s="445"/>
      <c r="P266" s="445"/>
      <c r="Q266" s="445"/>
      <c r="R266" s="445"/>
      <c r="S266" s="445"/>
      <c r="T266" s="445"/>
      <c r="U266" s="445"/>
      <c r="V266" s="445"/>
      <c r="W266" s="445"/>
      <c r="X266" s="445"/>
      <c r="Y266" s="445"/>
      <c r="Z266" s="445"/>
    </row>
    <row r="267" spans="1:26" ht="15.6" hidden="1" x14ac:dyDescent="0.3">
      <c r="A267" s="445"/>
      <c r="B267" s="445"/>
      <c r="C267" s="445"/>
      <c r="D267" s="445"/>
      <c r="E267" s="505" t="s">
        <v>280</v>
      </c>
      <c r="F267" s="505" t="s">
        <v>281</v>
      </c>
      <c r="G267" s="445"/>
      <c r="H267" s="445"/>
      <c r="I267" s="445"/>
      <c r="J267" s="445"/>
      <c r="K267" s="445"/>
      <c r="L267" s="445"/>
      <c r="M267" s="445"/>
      <c r="N267" s="445"/>
      <c r="O267" s="445"/>
      <c r="P267" s="445"/>
      <c r="Q267" s="445"/>
      <c r="R267" s="445"/>
      <c r="S267" s="445"/>
      <c r="T267" s="445"/>
      <c r="U267" s="445"/>
      <c r="V267" s="445"/>
      <c r="W267" s="445"/>
      <c r="X267" s="445"/>
      <c r="Y267" s="445"/>
      <c r="Z267" s="445"/>
    </row>
    <row r="268" spans="1:26" ht="15.6" hidden="1" x14ac:dyDescent="0.3">
      <c r="A268" s="445"/>
      <c r="B268" s="445"/>
      <c r="C268" s="445"/>
      <c r="D268" s="445"/>
      <c r="E268" s="505" t="s">
        <v>711</v>
      </c>
      <c r="F268" s="505" t="s">
        <v>712</v>
      </c>
      <c r="G268" s="445"/>
      <c r="H268" s="445"/>
      <c r="I268" s="445"/>
      <c r="J268" s="445"/>
      <c r="K268" s="445"/>
      <c r="L268" s="445"/>
      <c r="M268" s="445"/>
      <c r="N268" s="445"/>
      <c r="O268" s="445"/>
      <c r="P268" s="445"/>
      <c r="Q268" s="445"/>
      <c r="R268" s="445"/>
      <c r="S268" s="445"/>
      <c r="T268" s="445"/>
      <c r="U268" s="445"/>
      <c r="V268" s="445"/>
      <c r="W268" s="445"/>
      <c r="X268" s="445"/>
      <c r="Y268" s="445"/>
      <c r="Z268" s="445"/>
    </row>
    <row r="269" spans="1:26" ht="15.6" hidden="1" x14ac:dyDescent="0.3">
      <c r="A269" s="445"/>
      <c r="B269" s="445"/>
      <c r="C269" s="445"/>
      <c r="D269" s="445"/>
      <c r="E269" s="505" t="s">
        <v>713</v>
      </c>
      <c r="F269" s="505" t="s">
        <v>714</v>
      </c>
      <c r="G269" s="445"/>
      <c r="H269" s="445"/>
      <c r="I269" s="445"/>
      <c r="J269" s="445"/>
      <c r="K269" s="445"/>
      <c r="L269" s="445"/>
      <c r="M269" s="445"/>
      <c r="N269" s="445"/>
      <c r="O269" s="445"/>
      <c r="P269" s="445"/>
      <c r="Q269" s="445"/>
      <c r="R269" s="445"/>
      <c r="S269" s="445"/>
      <c r="T269" s="445"/>
      <c r="U269" s="445"/>
      <c r="V269" s="445"/>
      <c r="W269" s="445"/>
      <c r="X269" s="445"/>
      <c r="Y269" s="445"/>
      <c r="Z269" s="445"/>
    </row>
    <row r="270" spans="1:26" ht="15.6" hidden="1" x14ac:dyDescent="0.3">
      <c r="A270" s="445"/>
      <c r="B270" s="445"/>
      <c r="C270" s="445"/>
      <c r="D270" s="445"/>
      <c r="E270" s="505" t="s">
        <v>715</v>
      </c>
      <c r="F270" s="505" t="s">
        <v>716</v>
      </c>
      <c r="G270" s="445"/>
      <c r="H270" s="445"/>
      <c r="I270" s="445"/>
      <c r="J270" s="445"/>
      <c r="K270" s="445"/>
      <c r="L270" s="445"/>
      <c r="M270" s="445"/>
      <c r="N270" s="445"/>
      <c r="O270" s="445"/>
      <c r="P270" s="445"/>
      <c r="Q270" s="445"/>
      <c r="R270" s="445"/>
      <c r="S270" s="445"/>
      <c r="T270" s="445"/>
      <c r="U270" s="445"/>
      <c r="V270" s="445"/>
      <c r="W270" s="445"/>
      <c r="X270" s="445"/>
      <c r="Y270" s="445"/>
      <c r="Z270" s="445"/>
    </row>
    <row r="271" spans="1:26" ht="15.6" hidden="1" x14ac:dyDescent="0.3">
      <c r="A271" s="445"/>
      <c r="B271" s="445"/>
      <c r="C271" s="445"/>
      <c r="D271" s="445"/>
      <c r="E271" s="505" t="s">
        <v>717</v>
      </c>
      <c r="F271" s="505" t="s">
        <v>718</v>
      </c>
      <c r="G271" s="445"/>
      <c r="H271" s="445"/>
      <c r="I271" s="445"/>
      <c r="J271" s="445"/>
      <c r="K271" s="445"/>
      <c r="L271" s="445"/>
      <c r="M271" s="445"/>
      <c r="N271" s="445"/>
      <c r="O271" s="445"/>
      <c r="P271" s="445"/>
      <c r="Q271" s="445"/>
      <c r="R271" s="445"/>
      <c r="S271" s="445"/>
      <c r="T271" s="445"/>
      <c r="U271" s="445"/>
      <c r="V271" s="445"/>
      <c r="W271" s="445"/>
      <c r="X271" s="445"/>
      <c r="Y271" s="445"/>
      <c r="Z271" s="445"/>
    </row>
    <row r="272" spans="1:26" ht="15.6" hidden="1" x14ac:dyDescent="0.3">
      <c r="A272" s="445"/>
      <c r="B272" s="445"/>
      <c r="C272" s="445"/>
      <c r="D272" s="445"/>
      <c r="E272" s="505" t="s">
        <v>719</v>
      </c>
      <c r="F272" s="505" t="s">
        <v>720</v>
      </c>
      <c r="G272" s="445"/>
      <c r="H272" s="445"/>
      <c r="I272" s="445"/>
      <c r="J272" s="445"/>
      <c r="K272" s="445"/>
      <c r="L272" s="445"/>
      <c r="M272" s="445"/>
      <c r="N272" s="445"/>
      <c r="O272" s="445"/>
      <c r="P272" s="445"/>
      <c r="Q272" s="445"/>
      <c r="R272" s="445"/>
      <c r="S272" s="445"/>
      <c r="T272" s="445"/>
      <c r="U272" s="445"/>
      <c r="V272" s="445"/>
      <c r="W272" s="445"/>
      <c r="X272" s="445"/>
      <c r="Y272" s="445"/>
      <c r="Z272" s="445"/>
    </row>
    <row r="273" spans="1:26" ht="15.6" hidden="1" x14ac:dyDescent="0.3">
      <c r="A273" s="445"/>
      <c r="B273" s="445"/>
      <c r="C273" s="445"/>
      <c r="D273" s="445"/>
      <c r="E273" s="505" t="s">
        <v>721</v>
      </c>
      <c r="F273" s="505" t="s">
        <v>722</v>
      </c>
      <c r="G273" s="445"/>
      <c r="H273" s="445"/>
      <c r="I273" s="445"/>
      <c r="J273" s="445"/>
      <c r="K273" s="445"/>
      <c r="L273" s="445"/>
      <c r="M273" s="445"/>
      <c r="N273" s="445"/>
      <c r="O273" s="445"/>
      <c r="P273" s="445"/>
      <c r="Q273" s="445"/>
      <c r="R273" s="445"/>
      <c r="S273" s="445"/>
      <c r="T273" s="445"/>
      <c r="U273" s="445"/>
      <c r="V273" s="445"/>
      <c r="W273" s="445"/>
      <c r="X273" s="445"/>
      <c r="Y273" s="445"/>
      <c r="Z273" s="445"/>
    </row>
    <row r="274" spans="1:26" ht="15.6" hidden="1" x14ac:dyDescent="0.3">
      <c r="A274" s="445"/>
      <c r="B274" s="445"/>
      <c r="C274" s="445"/>
      <c r="D274" s="445"/>
      <c r="E274" s="505" t="s">
        <v>723</v>
      </c>
      <c r="F274" s="505" t="s">
        <v>724</v>
      </c>
      <c r="G274" s="445"/>
      <c r="H274" s="445"/>
      <c r="I274" s="445"/>
      <c r="J274" s="445"/>
      <c r="K274" s="445"/>
      <c r="L274" s="445"/>
      <c r="M274" s="445"/>
      <c r="N274" s="445"/>
      <c r="O274" s="445"/>
      <c r="P274" s="445"/>
      <c r="Q274" s="445"/>
      <c r="R274" s="445"/>
      <c r="S274" s="445"/>
      <c r="T274" s="445"/>
      <c r="U274" s="445"/>
      <c r="V274" s="445"/>
      <c r="W274" s="445"/>
      <c r="X274" s="445"/>
      <c r="Y274" s="445"/>
      <c r="Z274" s="445"/>
    </row>
    <row r="275" spans="1:26" ht="15.6" hidden="1" x14ac:dyDescent="0.3">
      <c r="A275" s="445"/>
      <c r="B275" s="445"/>
      <c r="C275" s="445"/>
      <c r="D275" s="445"/>
      <c r="E275" s="505" t="s">
        <v>725</v>
      </c>
      <c r="F275" s="505" t="s">
        <v>726</v>
      </c>
      <c r="G275" s="445"/>
      <c r="H275" s="445"/>
      <c r="I275" s="445"/>
      <c r="J275" s="445"/>
      <c r="K275" s="445"/>
      <c r="L275" s="445"/>
      <c r="M275" s="445"/>
      <c r="N275" s="445"/>
      <c r="O275" s="445"/>
      <c r="P275" s="445"/>
      <c r="Q275" s="445"/>
      <c r="R275" s="445"/>
      <c r="S275" s="445"/>
      <c r="T275" s="445"/>
      <c r="U275" s="445"/>
      <c r="V275" s="445"/>
      <c r="W275" s="445"/>
      <c r="X275" s="445"/>
      <c r="Y275" s="445"/>
      <c r="Z275" s="445"/>
    </row>
    <row r="276" spans="1:26" ht="15.6" hidden="1" x14ac:dyDescent="0.3">
      <c r="A276" s="445"/>
      <c r="B276" s="445"/>
      <c r="C276" s="445"/>
      <c r="D276" s="445"/>
      <c r="E276" s="505" t="s">
        <v>727</v>
      </c>
      <c r="F276" s="505" t="s">
        <v>728</v>
      </c>
      <c r="G276" s="445"/>
      <c r="H276" s="445"/>
      <c r="I276" s="445"/>
      <c r="J276" s="445"/>
      <c r="K276" s="445"/>
      <c r="L276" s="445"/>
      <c r="M276" s="445"/>
      <c r="N276" s="445"/>
      <c r="O276" s="445"/>
      <c r="P276" s="445"/>
      <c r="Q276" s="445"/>
      <c r="R276" s="445"/>
      <c r="S276" s="445"/>
      <c r="T276" s="445"/>
      <c r="U276" s="445"/>
      <c r="V276" s="445"/>
      <c r="W276" s="445"/>
      <c r="X276" s="445"/>
      <c r="Y276" s="445"/>
      <c r="Z276" s="445"/>
    </row>
    <row r="277" spans="1:26" ht="15.6" hidden="1" x14ac:dyDescent="0.3">
      <c r="A277" s="445"/>
      <c r="B277" s="445"/>
      <c r="C277" s="445"/>
      <c r="D277" s="445"/>
      <c r="E277" s="505" t="s">
        <v>729</v>
      </c>
      <c r="F277" s="505" t="s">
        <v>730</v>
      </c>
      <c r="G277" s="445"/>
      <c r="H277" s="445"/>
      <c r="I277" s="445"/>
      <c r="J277" s="445"/>
      <c r="K277" s="445"/>
      <c r="L277" s="445"/>
      <c r="M277" s="445"/>
      <c r="N277" s="445"/>
      <c r="O277" s="445"/>
      <c r="P277" s="445"/>
      <c r="Q277" s="445"/>
      <c r="R277" s="445"/>
      <c r="S277" s="445"/>
      <c r="T277" s="445"/>
      <c r="U277" s="445"/>
      <c r="V277" s="445"/>
      <c r="W277" s="445"/>
      <c r="X277" s="445"/>
      <c r="Y277" s="445"/>
      <c r="Z277" s="445"/>
    </row>
    <row r="278" spans="1:26" ht="15.6" hidden="1" x14ac:dyDescent="0.3">
      <c r="A278" s="445"/>
      <c r="B278" s="445"/>
      <c r="C278" s="445"/>
      <c r="D278" s="445"/>
      <c r="E278" s="505" t="s">
        <v>731</v>
      </c>
      <c r="F278" s="505" t="s">
        <v>732</v>
      </c>
      <c r="G278" s="445"/>
      <c r="H278" s="445"/>
      <c r="I278" s="445"/>
      <c r="J278" s="445"/>
      <c r="K278" s="445"/>
      <c r="L278" s="445"/>
      <c r="M278" s="445"/>
      <c r="N278" s="445"/>
      <c r="O278" s="445"/>
      <c r="P278" s="445"/>
      <c r="Q278" s="445"/>
      <c r="R278" s="445"/>
      <c r="S278" s="445"/>
      <c r="T278" s="445"/>
      <c r="U278" s="445"/>
      <c r="V278" s="445"/>
      <c r="W278" s="445"/>
      <c r="X278" s="445"/>
      <c r="Y278" s="445"/>
      <c r="Z278" s="445"/>
    </row>
    <row r="279" spans="1:26" ht="15.6" hidden="1" x14ac:dyDescent="0.3">
      <c r="A279" s="445"/>
      <c r="B279" s="445"/>
      <c r="C279" s="445"/>
      <c r="D279" s="445"/>
      <c r="E279" s="505" t="s">
        <v>733</v>
      </c>
      <c r="F279" s="505" t="s">
        <v>734</v>
      </c>
      <c r="G279" s="445"/>
      <c r="H279" s="445"/>
      <c r="I279" s="445"/>
      <c r="J279" s="445"/>
      <c r="K279" s="445"/>
      <c r="L279" s="445"/>
      <c r="M279" s="445"/>
      <c r="N279" s="445"/>
      <c r="O279" s="445"/>
      <c r="P279" s="445"/>
      <c r="Q279" s="445"/>
      <c r="R279" s="445"/>
      <c r="S279" s="445"/>
      <c r="T279" s="445"/>
      <c r="U279" s="445"/>
      <c r="V279" s="445"/>
      <c r="W279" s="445"/>
      <c r="X279" s="445"/>
      <c r="Y279" s="445"/>
      <c r="Z279" s="445"/>
    </row>
    <row r="280" spans="1:26" ht="15.6" hidden="1" x14ac:dyDescent="0.3">
      <c r="A280" s="445"/>
      <c r="B280" s="445"/>
      <c r="C280" s="445"/>
      <c r="D280" s="445"/>
      <c r="E280" s="505" t="s">
        <v>735</v>
      </c>
      <c r="F280" s="505" t="s">
        <v>736</v>
      </c>
      <c r="G280" s="445"/>
      <c r="H280" s="445"/>
      <c r="I280" s="445"/>
      <c r="J280" s="445"/>
      <c r="K280" s="445"/>
      <c r="L280" s="445"/>
      <c r="M280" s="445"/>
      <c r="N280" s="445"/>
      <c r="O280" s="445"/>
      <c r="P280" s="445"/>
      <c r="Q280" s="445"/>
      <c r="R280" s="445"/>
      <c r="S280" s="445"/>
      <c r="T280" s="445"/>
      <c r="U280" s="445"/>
      <c r="V280" s="445"/>
      <c r="W280" s="445"/>
      <c r="X280" s="445"/>
      <c r="Y280" s="445"/>
      <c r="Z280" s="445"/>
    </row>
    <row r="281" spans="1:26" ht="15.6" hidden="1" x14ac:dyDescent="0.3">
      <c r="A281" s="445"/>
      <c r="B281" s="445"/>
      <c r="C281" s="445"/>
      <c r="D281" s="445"/>
      <c r="E281" s="505" t="s">
        <v>737</v>
      </c>
      <c r="F281" s="505" t="s">
        <v>738</v>
      </c>
      <c r="G281" s="445"/>
      <c r="H281" s="445"/>
      <c r="I281" s="445"/>
      <c r="J281" s="445"/>
      <c r="K281" s="445"/>
      <c r="L281" s="445"/>
      <c r="M281" s="445"/>
      <c r="N281" s="445"/>
      <c r="O281" s="445"/>
      <c r="P281" s="445"/>
      <c r="Q281" s="445"/>
      <c r="R281" s="445"/>
      <c r="S281" s="445"/>
      <c r="T281" s="445"/>
      <c r="U281" s="445"/>
      <c r="V281" s="445"/>
      <c r="W281" s="445"/>
      <c r="X281" s="445"/>
      <c r="Y281" s="445"/>
      <c r="Z281" s="445"/>
    </row>
    <row r="282" spans="1:26" ht="15.6" hidden="1" x14ac:dyDescent="0.3">
      <c r="A282" s="445"/>
      <c r="B282" s="445"/>
      <c r="C282" s="445"/>
      <c r="D282" s="445"/>
      <c r="E282" s="505" t="s">
        <v>739</v>
      </c>
      <c r="F282" s="505" t="s">
        <v>740</v>
      </c>
      <c r="G282" s="445"/>
      <c r="H282" s="445"/>
      <c r="I282" s="445"/>
      <c r="J282" s="445"/>
      <c r="K282" s="445"/>
      <c r="L282" s="445"/>
      <c r="M282" s="445"/>
      <c r="N282" s="445"/>
      <c r="O282" s="445"/>
      <c r="P282" s="445"/>
      <c r="Q282" s="445"/>
      <c r="R282" s="445"/>
      <c r="S282" s="445"/>
      <c r="T282" s="445"/>
      <c r="U282" s="445"/>
      <c r="V282" s="445"/>
      <c r="W282" s="445"/>
      <c r="X282" s="445"/>
      <c r="Y282" s="445"/>
      <c r="Z282" s="445"/>
    </row>
    <row r="283" spans="1:26" ht="15.6" hidden="1" x14ac:dyDescent="0.3">
      <c r="A283" s="445"/>
      <c r="B283" s="445"/>
      <c r="C283" s="445"/>
      <c r="D283" s="445"/>
      <c r="E283" s="505" t="s">
        <v>741</v>
      </c>
      <c r="F283" s="505" t="s">
        <v>742</v>
      </c>
      <c r="G283" s="445"/>
      <c r="H283" s="445"/>
      <c r="I283" s="445"/>
      <c r="J283" s="445"/>
      <c r="K283" s="445"/>
      <c r="L283" s="445"/>
      <c r="M283" s="445"/>
      <c r="N283" s="445"/>
      <c r="O283" s="445"/>
      <c r="P283" s="445"/>
      <c r="Q283" s="445"/>
      <c r="R283" s="445"/>
      <c r="S283" s="445"/>
      <c r="T283" s="445"/>
      <c r="U283" s="445"/>
      <c r="V283" s="445"/>
      <c r="W283" s="445"/>
      <c r="X283" s="445"/>
      <c r="Y283" s="445"/>
      <c r="Z283" s="445"/>
    </row>
    <row r="284" spans="1:26" ht="15.6" hidden="1" x14ac:dyDescent="0.3">
      <c r="A284" s="445"/>
      <c r="B284" s="445"/>
      <c r="C284" s="445"/>
      <c r="D284" s="445"/>
      <c r="E284" s="505" t="s">
        <v>743</v>
      </c>
      <c r="F284" s="505" t="s">
        <v>744</v>
      </c>
      <c r="G284" s="445"/>
      <c r="H284" s="445"/>
      <c r="I284" s="445"/>
      <c r="J284" s="445"/>
      <c r="K284" s="445"/>
      <c r="L284" s="445"/>
      <c r="M284" s="445"/>
      <c r="N284" s="445"/>
      <c r="O284" s="445"/>
      <c r="P284" s="445"/>
      <c r="Q284" s="445"/>
      <c r="R284" s="445"/>
      <c r="S284" s="445"/>
      <c r="T284" s="445"/>
      <c r="U284" s="445"/>
      <c r="V284" s="445"/>
      <c r="W284" s="445"/>
      <c r="X284" s="445"/>
      <c r="Y284" s="445"/>
      <c r="Z284" s="445"/>
    </row>
    <row r="285" spans="1:26" ht="15.6" hidden="1" x14ac:dyDescent="0.3">
      <c r="A285" s="445"/>
      <c r="B285" s="445"/>
      <c r="C285" s="445"/>
      <c r="D285" s="445"/>
      <c r="E285" s="505" t="s">
        <v>745</v>
      </c>
      <c r="F285" s="505" t="s">
        <v>746</v>
      </c>
      <c r="G285" s="445"/>
      <c r="H285" s="445"/>
      <c r="I285" s="445"/>
      <c r="J285" s="445"/>
      <c r="K285" s="445"/>
      <c r="L285" s="445"/>
      <c r="M285" s="445"/>
      <c r="N285" s="445"/>
      <c r="O285" s="445"/>
      <c r="P285" s="445"/>
      <c r="Q285" s="445"/>
      <c r="R285" s="445"/>
      <c r="S285" s="445"/>
      <c r="T285" s="445"/>
      <c r="U285" s="445"/>
      <c r="V285" s="445"/>
      <c r="W285" s="445"/>
      <c r="X285" s="445"/>
      <c r="Y285" s="445"/>
      <c r="Z285" s="445"/>
    </row>
    <row r="286" spans="1:26" ht="15.6" hidden="1" x14ac:dyDescent="0.3">
      <c r="A286" s="445"/>
      <c r="B286" s="445"/>
      <c r="C286" s="445"/>
      <c r="D286" s="445"/>
      <c r="E286" s="505" t="s">
        <v>747</v>
      </c>
      <c r="F286" s="505" t="s">
        <v>748</v>
      </c>
      <c r="G286" s="445"/>
      <c r="H286" s="445"/>
      <c r="I286" s="445"/>
      <c r="J286" s="445"/>
      <c r="K286" s="445"/>
      <c r="L286" s="445"/>
      <c r="M286" s="445"/>
      <c r="N286" s="445"/>
      <c r="O286" s="445"/>
      <c r="P286" s="445"/>
      <c r="Q286" s="445"/>
      <c r="R286" s="445"/>
      <c r="S286" s="445"/>
      <c r="T286" s="445"/>
      <c r="U286" s="445"/>
      <c r="V286" s="445"/>
      <c r="W286" s="445"/>
      <c r="X286" s="445"/>
      <c r="Y286" s="445"/>
      <c r="Z286" s="445"/>
    </row>
    <row r="287" spans="1:26" ht="15.6" hidden="1" x14ac:dyDescent="0.3">
      <c r="A287" s="445"/>
      <c r="B287" s="445"/>
      <c r="C287" s="445"/>
      <c r="D287" s="445"/>
      <c r="E287" s="505" t="s">
        <v>749</v>
      </c>
      <c r="F287" s="505" t="s">
        <v>750</v>
      </c>
      <c r="G287" s="445"/>
      <c r="H287" s="445"/>
      <c r="I287" s="445"/>
      <c r="J287" s="445"/>
      <c r="K287" s="445"/>
      <c r="L287" s="445"/>
      <c r="M287" s="445"/>
      <c r="N287" s="445"/>
      <c r="O287" s="445"/>
      <c r="P287" s="445"/>
      <c r="Q287" s="445"/>
      <c r="R287" s="445"/>
      <c r="S287" s="445"/>
      <c r="T287" s="445"/>
      <c r="U287" s="445"/>
      <c r="V287" s="445"/>
      <c r="W287" s="445"/>
      <c r="X287" s="445"/>
      <c r="Y287" s="445"/>
      <c r="Z287" s="445"/>
    </row>
    <row r="288" spans="1:26" ht="15.6" hidden="1" x14ac:dyDescent="0.3">
      <c r="A288" s="445"/>
      <c r="B288" s="445"/>
      <c r="C288" s="445"/>
      <c r="D288" s="445"/>
      <c r="E288" s="505" t="s">
        <v>751</v>
      </c>
      <c r="F288" s="505" t="s">
        <v>752</v>
      </c>
      <c r="G288" s="445"/>
      <c r="H288" s="445"/>
      <c r="I288" s="445"/>
      <c r="J288" s="445"/>
      <c r="K288" s="445"/>
      <c r="L288" s="445"/>
      <c r="M288" s="445"/>
      <c r="N288" s="445"/>
      <c r="O288" s="445"/>
      <c r="P288" s="445"/>
      <c r="Q288" s="445"/>
      <c r="R288" s="445"/>
      <c r="S288" s="445"/>
      <c r="T288" s="445"/>
      <c r="U288" s="445"/>
      <c r="V288" s="445"/>
      <c r="W288" s="445"/>
      <c r="X288" s="445"/>
      <c r="Y288" s="445"/>
      <c r="Z288" s="445"/>
    </row>
    <row r="289" spans="1:26" ht="15.6" hidden="1" x14ac:dyDescent="0.3">
      <c r="A289" s="445"/>
      <c r="B289" s="445"/>
      <c r="C289" s="445"/>
      <c r="D289" s="445"/>
      <c r="E289" s="505" t="s">
        <v>753</v>
      </c>
      <c r="F289" s="505" t="s">
        <v>754</v>
      </c>
      <c r="G289" s="445"/>
      <c r="H289" s="445"/>
      <c r="I289" s="445"/>
      <c r="J289" s="445"/>
      <c r="K289" s="445"/>
      <c r="L289" s="445"/>
      <c r="M289" s="445"/>
      <c r="N289" s="445"/>
      <c r="O289" s="445"/>
      <c r="P289" s="445"/>
      <c r="Q289" s="445"/>
      <c r="R289" s="445"/>
      <c r="S289" s="445"/>
      <c r="T289" s="445"/>
      <c r="U289" s="445"/>
      <c r="V289" s="445"/>
      <c r="W289" s="445"/>
      <c r="X289" s="445"/>
      <c r="Y289" s="445"/>
      <c r="Z289" s="445"/>
    </row>
    <row r="290" spans="1:26" ht="15.6" hidden="1" x14ac:dyDescent="0.3">
      <c r="A290" s="445"/>
      <c r="B290" s="445"/>
      <c r="C290" s="445"/>
      <c r="D290" s="445"/>
      <c r="E290" s="505" t="s">
        <v>755</v>
      </c>
      <c r="F290" s="505" t="s">
        <v>756</v>
      </c>
      <c r="G290" s="445"/>
      <c r="H290" s="445"/>
      <c r="I290" s="445"/>
      <c r="J290" s="445"/>
      <c r="K290" s="445"/>
      <c r="L290" s="445"/>
      <c r="M290" s="445"/>
      <c r="N290" s="445"/>
      <c r="O290" s="445"/>
      <c r="P290" s="445"/>
      <c r="Q290" s="445"/>
      <c r="R290" s="445"/>
      <c r="S290" s="445"/>
      <c r="T290" s="445"/>
      <c r="U290" s="445"/>
      <c r="V290" s="445"/>
      <c r="W290" s="445"/>
      <c r="X290" s="445"/>
      <c r="Y290" s="445"/>
      <c r="Z290" s="445"/>
    </row>
    <row r="291" spans="1:26" ht="15.6" hidden="1" x14ac:dyDescent="0.3">
      <c r="A291" s="445"/>
      <c r="B291" s="445"/>
      <c r="C291" s="445"/>
      <c r="D291" s="445"/>
      <c r="E291" s="505" t="s">
        <v>757</v>
      </c>
      <c r="F291" s="505" t="s">
        <v>758</v>
      </c>
      <c r="G291" s="445"/>
      <c r="H291" s="445"/>
      <c r="I291" s="445"/>
      <c r="J291" s="445"/>
      <c r="K291" s="445"/>
      <c r="L291" s="445"/>
      <c r="M291" s="445"/>
      <c r="N291" s="445"/>
      <c r="O291" s="445"/>
      <c r="P291" s="445"/>
      <c r="Q291" s="445"/>
      <c r="R291" s="445"/>
      <c r="S291" s="445"/>
      <c r="T291" s="445"/>
      <c r="U291" s="445"/>
      <c r="V291" s="445"/>
      <c r="W291" s="445"/>
      <c r="X291" s="445"/>
      <c r="Y291" s="445"/>
      <c r="Z291" s="445"/>
    </row>
    <row r="292" spans="1:26" ht="15.6" hidden="1" x14ac:dyDescent="0.3">
      <c r="A292" s="445"/>
      <c r="B292" s="445"/>
      <c r="C292" s="445"/>
      <c r="D292" s="445"/>
      <c r="E292" s="505" t="s">
        <v>759</v>
      </c>
      <c r="F292" s="505" t="s">
        <v>760</v>
      </c>
      <c r="G292" s="445"/>
      <c r="H292" s="445"/>
      <c r="I292" s="445"/>
      <c r="J292" s="445"/>
      <c r="K292" s="445"/>
      <c r="L292" s="445"/>
      <c r="M292" s="445"/>
      <c r="N292" s="445"/>
      <c r="O292" s="445"/>
      <c r="P292" s="445"/>
      <c r="Q292" s="445"/>
      <c r="R292" s="445"/>
      <c r="S292" s="445"/>
      <c r="T292" s="445"/>
      <c r="U292" s="445"/>
      <c r="V292" s="445"/>
      <c r="W292" s="445"/>
      <c r="X292" s="445"/>
      <c r="Y292" s="445"/>
      <c r="Z292" s="445"/>
    </row>
    <row r="293" spans="1:26" ht="15.6" hidden="1" x14ac:dyDescent="0.3">
      <c r="A293" s="445"/>
      <c r="B293" s="445"/>
      <c r="C293" s="445"/>
      <c r="D293" s="445"/>
      <c r="E293" s="505" t="s">
        <v>761</v>
      </c>
      <c r="F293" s="505" t="s">
        <v>762</v>
      </c>
      <c r="G293" s="445"/>
      <c r="H293" s="445"/>
      <c r="I293" s="445"/>
      <c r="J293" s="445"/>
      <c r="K293" s="445"/>
      <c r="L293" s="445"/>
      <c r="M293" s="445"/>
      <c r="N293" s="445"/>
      <c r="O293" s="445"/>
      <c r="P293" s="445"/>
      <c r="Q293" s="445"/>
      <c r="R293" s="445"/>
      <c r="S293" s="445"/>
      <c r="T293" s="445"/>
      <c r="U293" s="445"/>
      <c r="V293" s="445"/>
      <c r="W293" s="445"/>
      <c r="X293" s="445"/>
      <c r="Y293" s="445"/>
      <c r="Z293" s="445"/>
    </row>
    <row r="294" spans="1:26" ht="15.6" hidden="1" x14ac:dyDescent="0.3">
      <c r="A294" s="445"/>
      <c r="B294" s="445"/>
      <c r="C294" s="445"/>
      <c r="D294" s="445"/>
      <c r="E294" s="505" t="s">
        <v>763</v>
      </c>
      <c r="F294" s="505" t="s">
        <v>764</v>
      </c>
      <c r="G294" s="445"/>
      <c r="H294" s="445"/>
      <c r="I294" s="445"/>
      <c r="J294" s="445"/>
      <c r="K294" s="445"/>
      <c r="L294" s="445"/>
      <c r="M294" s="445"/>
      <c r="N294" s="445"/>
      <c r="O294" s="445"/>
      <c r="P294" s="445"/>
      <c r="Q294" s="445"/>
      <c r="R294" s="445"/>
      <c r="S294" s="445"/>
      <c r="T294" s="445"/>
      <c r="U294" s="445"/>
      <c r="V294" s="445"/>
      <c r="W294" s="445"/>
      <c r="X294" s="445"/>
      <c r="Y294" s="445"/>
      <c r="Z294" s="445"/>
    </row>
    <row r="295" spans="1:26" ht="15.6" hidden="1" x14ac:dyDescent="0.3">
      <c r="A295" s="445"/>
      <c r="B295" s="445"/>
      <c r="C295" s="445"/>
      <c r="D295" s="445"/>
      <c r="E295" s="505" t="s">
        <v>765</v>
      </c>
      <c r="F295" s="505" t="s">
        <v>766</v>
      </c>
      <c r="G295" s="445"/>
      <c r="H295" s="445"/>
      <c r="I295" s="445"/>
      <c r="J295" s="445"/>
      <c r="K295" s="445"/>
      <c r="L295" s="445"/>
      <c r="M295" s="445"/>
      <c r="N295" s="445"/>
      <c r="O295" s="445"/>
      <c r="P295" s="445"/>
      <c r="Q295" s="445"/>
      <c r="R295" s="445"/>
      <c r="S295" s="445"/>
      <c r="T295" s="445"/>
      <c r="U295" s="445"/>
      <c r="V295" s="445"/>
      <c r="W295" s="445"/>
      <c r="X295" s="445"/>
      <c r="Y295" s="445"/>
      <c r="Z295" s="445"/>
    </row>
    <row r="296" spans="1:26" ht="15.6" hidden="1" x14ac:dyDescent="0.3">
      <c r="A296" s="445"/>
      <c r="B296" s="445"/>
      <c r="C296" s="445"/>
      <c r="D296" s="445"/>
      <c r="E296" s="505" t="s">
        <v>767</v>
      </c>
      <c r="F296" s="505" t="s">
        <v>768</v>
      </c>
      <c r="G296" s="445"/>
      <c r="H296" s="445"/>
      <c r="I296" s="445"/>
      <c r="J296" s="445"/>
      <c r="K296" s="445"/>
      <c r="L296" s="445"/>
      <c r="M296" s="445"/>
      <c r="N296" s="445"/>
      <c r="O296" s="445"/>
      <c r="P296" s="445"/>
      <c r="Q296" s="445"/>
      <c r="R296" s="445"/>
      <c r="S296" s="445"/>
      <c r="T296" s="445"/>
      <c r="U296" s="445"/>
      <c r="V296" s="445"/>
      <c r="W296" s="445"/>
      <c r="X296" s="445"/>
      <c r="Y296" s="445"/>
      <c r="Z296" s="445"/>
    </row>
    <row r="297" spans="1:26" ht="15.6" hidden="1" x14ac:dyDescent="0.3">
      <c r="A297" s="445"/>
      <c r="B297" s="445"/>
      <c r="C297" s="445"/>
      <c r="D297" s="445"/>
      <c r="E297" s="505" t="s">
        <v>769</v>
      </c>
      <c r="F297" s="505" t="s">
        <v>770</v>
      </c>
      <c r="G297" s="445"/>
      <c r="H297" s="445"/>
      <c r="I297" s="445"/>
      <c r="J297" s="445"/>
      <c r="K297" s="445"/>
      <c r="L297" s="445"/>
      <c r="M297" s="445"/>
      <c r="N297" s="445"/>
      <c r="O297" s="445"/>
      <c r="P297" s="445"/>
      <c r="Q297" s="445"/>
      <c r="R297" s="445"/>
      <c r="S297" s="445"/>
      <c r="T297" s="445"/>
      <c r="U297" s="445"/>
      <c r="V297" s="445"/>
      <c r="W297" s="445"/>
      <c r="X297" s="445"/>
      <c r="Y297" s="445"/>
      <c r="Z297" s="445"/>
    </row>
    <row r="298" spans="1:26" ht="15.6" hidden="1" x14ac:dyDescent="0.3">
      <c r="A298" s="445"/>
      <c r="B298" s="445"/>
      <c r="C298" s="445"/>
      <c r="D298" s="445"/>
      <c r="E298" s="505" t="s">
        <v>771</v>
      </c>
      <c r="F298" s="505" t="s">
        <v>772</v>
      </c>
      <c r="G298" s="445"/>
      <c r="H298" s="445"/>
      <c r="I298" s="445"/>
      <c r="J298" s="445"/>
      <c r="K298" s="445"/>
      <c r="L298" s="445"/>
      <c r="M298" s="445"/>
      <c r="N298" s="445"/>
      <c r="O298" s="445"/>
      <c r="P298" s="445"/>
      <c r="Q298" s="445"/>
      <c r="R298" s="445"/>
      <c r="S298" s="445"/>
      <c r="T298" s="445"/>
      <c r="U298" s="445"/>
      <c r="V298" s="445"/>
      <c r="W298" s="445"/>
      <c r="X298" s="445"/>
      <c r="Y298" s="445"/>
      <c r="Z298" s="445"/>
    </row>
    <row r="299" spans="1:26" ht="15.6" hidden="1" x14ac:dyDescent="0.3">
      <c r="A299" s="445"/>
      <c r="B299" s="445"/>
      <c r="C299" s="445"/>
      <c r="D299" s="445"/>
      <c r="E299" s="505" t="s">
        <v>773</v>
      </c>
      <c r="F299" s="505" t="s">
        <v>774</v>
      </c>
      <c r="G299" s="445"/>
      <c r="H299" s="445"/>
      <c r="I299" s="445"/>
      <c r="J299" s="445"/>
      <c r="K299" s="445"/>
      <c r="L299" s="445"/>
      <c r="M299" s="445"/>
      <c r="N299" s="445"/>
      <c r="O299" s="445"/>
      <c r="P299" s="445"/>
      <c r="Q299" s="445"/>
      <c r="R299" s="445"/>
      <c r="S299" s="445"/>
      <c r="T299" s="445"/>
      <c r="U299" s="445"/>
      <c r="V299" s="445"/>
      <c r="W299" s="445"/>
      <c r="X299" s="445"/>
      <c r="Y299" s="445"/>
      <c r="Z299" s="445"/>
    </row>
    <row r="300" spans="1:26" ht="15.6" hidden="1" x14ac:dyDescent="0.3">
      <c r="A300" s="445"/>
      <c r="B300" s="445"/>
      <c r="C300" s="445"/>
      <c r="D300" s="445"/>
      <c r="E300" s="505" t="s">
        <v>775</v>
      </c>
      <c r="F300" s="505" t="s">
        <v>776</v>
      </c>
      <c r="G300" s="445"/>
      <c r="H300" s="445"/>
      <c r="I300" s="445"/>
      <c r="J300" s="445"/>
      <c r="K300" s="445"/>
      <c r="L300" s="445"/>
      <c r="M300" s="445"/>
      <c r="N300" s="445"/>
      <c r="O300" s="445"/>
      <c r="P300" s="445"/>
      <c r="Q300" s="445"/>
      <c r="R300" s="445"/>
      <c r="S300" s="445"/>
      <c r="T300" s="445"/>
      <c r="U300" s="445"/>
      <c r="V300" s="445"/>
      <c r="W300" s="445"/>
      <c r="X300" s="445"/>
      <c r="Y300" s="445"/>
      <c r="Z300" s="445"/>
    </row>
    <row r="301" spans="1:26" ht="15.6" hidden="1" x14ac:dyDescent="0.3">
      <c r="A301" s="445"/>
      <c r="B301" s="445"/>
      <c r="C301" s="445"/>
      <c r="D301" s="445"/>
      <c r="E301" s="505" t="s">
        <v>777</v>
      </c>
      <c r="F301" s="505" t="s">
        <v>778</v>
      </c>
      <c r="G301" s="445"/>
      <c r="H301" s="445"/>
      <c r="I301" s="445"/>
      <c r="J301" s="445"/>
      <c r="K301" s="445"/>
      <c r="L301" s="445"/>
      <c r="M301" s="445"/>
      <c r="N301" s="445"/>
      <c r="O301" s="445"/>
      <c r="P301" s="445"/>
      <c r="Q301" s="445"/>
      <c r="R301" s="445"/>
      <c r="S301" s="445"/>
      <c r="T301" s="445"/>
      <c r="U301" s="445"/>
      <c r="V301" s="445"/>
      <c r="W301" s="445"/>
      <c r="X301" s="445"/>
      <c r="Y301" s="445"/>
      <c r="Z301" s="445"/>
    </row>
    <row r="302" spans="1:26" ht="15.6" hidden="1" x14ac:dyDescent="0.3">
      <c r="A302" s="445"/>
      <c r="B302" s="445"/>
      <c r="C302" s="445"/>
      <c r="D302" s="445"/>
      <c r="E302" s="505" t="s">
        <v>779</v>
      </c>
      <c r="F302" s="505" t="s">
        <v>780</v>
      </c>
      <c r="G302" s="445"/>
      <c r="H302" s="445"/>
      <c r="I302" s="445"/>
      <c r="J302" s="445"/>
      <c r="K302" s="445"/>
      <c r="L302" s="445"/>
      <c r="M302" s="445"/>
      <c r="N302" s="445"/>
      <c r="O302" s="445"/>
      <c r="P302" s="445"/>
      <c r="Q302" s="445"/>
      <c r="R302" s="445"/>
      <c r="S302" s="445"/>
      <c r="T302" s="445"/>
      <c r="U302" s="445"/>
      <c r="V302" s="445"/>
      <c r="W302" s="445"/>
      <c r="X302" s="445"/>
      <c r="Y302" s="445"/>
      <c r="Z302" s="445"/>
    </row>
    <row r="303" spans="1:26" ht="15.6" hidden="1" x14ac:dyDescent="0.3">
      <c r="A303" s="445"/>
      <c r="B303" s="445"/>
      <c r="C303" s="445"/>
      <c r="D303" s="445"/>
      <c r="E303" s="505" t="s">
        <v>781</v>
      </c>
      <c r="F303" s="505" t="s">
        <v>782</v>
      </c>
      <c r="G303" s="445"/>
      <c r="H303" s="445"/>
      <c r="I303" s="445"/>
      <c r="J303" s="445"/>
      <c r="K303" s="445"/>
      <c r="L303" s="445"/>
      <c r="M303" s="445"/>
      <c r="N303" s="445"/>
      <c r="O303" s="445"/>
      <c r="P303" s="445"/>
      <c r="Q303" s="445"/>
      <c r="R303" s="445"/>
      <c r="S303" s="445"/>
      <c r="T303" s="445"/>
      <c r="U303" s="445"/>
      <c r="V303" s="445"/>
      <c r="W303" s="445"/>
      <c r="X303" s="445"/>
      <c r="Y303" s="445"/>
      <c r="Z303" s="445"/>
    </row>
    <row r="304" spans="1:26" ht="15.6" hidden="1" x14ac:dyDescent="0.3">
      <c r="A304" s="445"/>
      <c r="B304" s="445"/>
      <c r="C304" s="445"/>
      <c r="D304" s="445"/>
      <c r="E304" s="505" t="s">
        <v>783</v>
      </c>
      <c r="F304" s="505" t="s">
        <v>784</v>
      </c>
      <c r="G304" s="445"/>
      <c r="H304" s="445"/>
      <c r="I304" s="445"/>
      <c r="J304" s="445"/>
      <c r="K304" s="445"/>
      <c r="L304" s="445"/>
      <c r="M304" s="445"/>
      <c r="N304" s="445"/>
      <c r="O304" s="445"/>
      <c r="P304" s="445"/>
      <c r="Q304" s="445"/>
      <c r="R304" s="445"/>
      <c r="S304" s="445"/>
      <c r="T304" s="445"/>
      <c r="U304" s="445"/>
      <c r="V304" s="445"/>
      <c r="W304" s="445"/>
      <c r="X304" s="445"/>
      <c r="Y304" s="445"/>
      <c r="Z304" s="445"/>
    </row>
    <row r="305" spans="1:26" ht="15.6" hidden="1" x14ac:dyDescent="0.3">
      <c r="A305" s="445"/>
      <c r="B305" s="445"/>
      <c r="C305" s="445"/>
      <c r="D305" s="445"/>
      <c r="E305" s="505" t="s">
        <v>785</v>
      </c>
      <c r="F305" s="505" t="s">
        <v>786</v>
      </c>
      <c r="G305" s="445"/>
      <c r="H305" s="445"/>
      <c r="I305" s="445"/>
      <c r="J305" s="445"/>
      <c r="K305" s="445"/>
      <c r="L305" s="445"/>
      <c r="M305" s="445"/>
      <c r="N305" s="445"/>
      <c r="O305" s="445"/>
      <c r="P305" s="445"/>
      <c r="Q305" s="445"/>
      <c r="R305" s="445"/>
      <c r="S305" s="445"/>
      <c r="T305" s="445"/>
      <c r="U305" s="445"/>
      <c r="V305" s="445"/>
      <c r="W305" s="445"/>
      <c r="X305" s="445"/>
      <c r="Y305" s="445"/>
      <c r="Z305" s="445"/>
    </row>
    <row r="306" spans="1:26" ht="15.6" hidden="1" x14ac:dyDescent="0.3">
      <c r="A306" s="445"/>
      <c r="B306" s="445"/>
      <c r="C306" s="445"/>
      <c r="D306" s="445"/>
      <c r="E306" s="505" t="s">
        <v>787</v>
      </c>
      <c r="F306" s="505" t="s">
        <v>788</v>
      </c>
      <c r="G306" s="445"/>
      <c r="H306" s="445"/>
      <c r="I306" s="445"/>
      <c r="J306" s="445"/>
      <c r="K306" s="445"/>
      <c r="L306" s="445"/>
      <c r="M306" s="445"/>
      <c r="N306" s="445"/>
      <c r="O306" s="445"/>
      <c r="P306" s="445"/>
      <c r="Q306" s="445"/>
      <c r="R306" s="445"/>
      <c r="S306" s="445"/>
      <c r="T306" s="445"/>
      <c r="U306" s="445"/>
      <c r="V306" s="445"/>
      <c r="W306" s="445"/>
      <c r="X306" s="445"/>
      <c r="Y306" s="445"/>
      <c r="Z306" s="445"/>
    </row>
    <row r="307" spans="1:26" ht="15.6" hidden="1" x14ac:dyDescent="0.3">
      <c r="A307" s="445"/>
      <c r="B307" s="445"/>
      <c r="C307" s="445"/>
      <c r="D307" s="445"/>
      <c r="E307" s="505" t="s">
        <v>789</v>
      </c>
      <c r="F307" s="505" t="s">
        <v>790</v>
      </c>
      <c r="G307" s="445"/>
      <c r="H307" s="445"/>
      <c r="I307" s="445"/>
      <c r="J307" s="445"/>
      <c r="K307" s="445"/>
      <c r="L307" s="445"/>
      <c r="M307" s="445"/>
      <c r="N307" s="445"/>
      <c r="O307" s="445"/>
      <c r="P307" s="445"/>
      <c r="Q307" s="445"/>
      <c r="R307" s="445"/>
      <c r="S307" s="445"/>
      <c r="T307" s="445"/>
      <c r="U307" s="445"/>
      <c r="V307" s="445"/>
      <c r="W307" s="445"/>
      <c r="X307" s="445"/>
      <c r="Y307" s="445"/>
      <c r="Z307" s="445"/>
    </row>
    <row r="308" spans="1:26" ht="15.6" hidden="1" x14ac:dyDescent="0.3">
      <c r="A308" s="445"/>
      <c r="B308" s="445"/>
      <c r="C308" s="445"/>
      <c r="D308" s="445"/>
      <c r="E308" s="505" t="s">
        <v>791</v>
      </c>
      <c r="F308" s="505" t="s">
        <v>792</v>
      </c>
      <c r="G308" s="445"/>
      <c r="H308" s="445"/>
      <c r="I308" s="445"/>
      <c r="J308" s="445"/>
      <c r="K308" s="445"/>
      <c r="L308" s="445"/>
      <c r="M308" s="445"/>
      <c r="N308" s="445"/>
      <c r="O308" s="445"/>
      <c r="P308" s="445"/>
      <c r="Q308" s="445"/>
      <c r="R308" s="445"/>
      <c r="S308" s="445"/>
      <c r="T308" s="445"/>
      <c r="U308" s="445"/>
      <c r="V308" s="445"/>
      <c r="W308" s="445"/>
      <c r="X308" s="445"/>
      <c r="Y308" s="445"/>
      <c r="Z308" s="445"/>
    </row>
    <row r="309" spans="1:26" ht="15.6" hidden="1" x14ac:dyDescent="0.3">
      <c r="A309" s="445"/>
      <c r="B309" s="445"/>
      <c r="C309" s="445"/>
      <c r="D309" s="445"/>
      <c r="E309" s="505" t="s">
        <v>793</v>
      </c>
      <c r="F309" s="505" t="s">
        <v>794</v>
      </c>
      <c r="G309" s="445"/>
      <c r="H309" s="445"/>
      <c r="I309" s="445"/>
      <c r="J309" s="445"/>
      <c r="K309" s="445"/>
      <c r="L309" s="445"/>
      <c r="M309" s="445"/>
      <c r="N309" s="445"/>
      <c r="O309" s="445"/>
      <c r="P309" s="445"/>
      <c r="Q309" s="445"/>
      <c r="R309" s="445"/>
      <c r="S309" s="445"/>
      <c r="T309" s="445"/>
      <c r="U309" s="445"/>
      <c r="V309" s="445"/>
      <c r="W309" s="445"/>
      <c r="X309" s="445"/>
      <c r="Y309" s="445"/>
      <c r="Z309" s="445"/>
    </row>
    <row r="310" spans="1:26" ht="15.6" hidden="1" x14ac:dyDescent="0.3">
      <c r="A310" s="445"/>
      <c r="B310" s="445"/>
      <c r="C310" s="445"/>
      <c r="D310" s="445"/>
      <c r="E310" s="505" t="s">
        <v>795</v>
      </c>
      <c r="F310" s="505" t="s">
        <v>796</v>
      </c>
      <c r="G310" s="445"/>
      <c r="H310" s="445"/>
      <c r="I310" s="445"/>
      <c r="J310" s="445"/>
      <c r="K310" s="445"/>
      <c r="L310" s="445"/>
      <c r="M310" s="445"/>
      <c r="N310" s="445"/>
      <c r="O310" s="445"/>
      <c r="P310" s="445"/>
      <c r="Q310" s="445"/>
      <c r="R310" s="445"/>
      <c r="S310" s="445"/>
      <c r="T310" s="445"/>
      <c r="U310" s="445"/>
      <c r="V310" s="445"/>
      <c r="W310" s="445"/>
      <c r="X310" s="445"/>
      <c r="Y310" s="445"/>
      <c r="Z310" s="445"/>
    </row>
    <row r="311" spans="1:26" ht="15.6" hidden="1" x14ac:dyDescent="0.3">
      <c r="A311" s="445"/>
      <c r="B311" s="445"/>
      <c r="C311" s="445"/>
      <c r="D311" s="445"/>
      <c r="E311" s="505" t="s">
        <v>797</v>
      </c>
      <c r="F311" s="505" t="s">
        <v>798</v>
      </c>
      <c r="G311" s="445"/>
      <c r="H311" s="445"/>
      <c r="I311" s="445"/>
      <c r="J311" s="445"/>
      <c r="K311" s="445"/>
      <c r="L311" s="445"/>
      <c r="M311" s="445"/>
      <c r="N311" s="445"/>
      <c r="O311" s="445"/>
      <c r="P311" s="445"/>
      <c r="Q311" s="445"/>
      <c r="R311" s="445"/>
      <c r="S311" s="445"/>
      <c r="T311" s="445"/>
      <c r="U311" s="445"/>
      <c r="V311" s="445"/>
      <c r="W311" s="445"/>
      <c r="X311" s="445"/>
      <c r="Y311" s="445"/>
      <c r="Z311" s="445"/>
    </row>
    <row r="312" spans="1:26" ht="15.6" hidden="1" x14ac:dyDescent="0.3">
      <c r="A312" s="445"/>
      <c r="B312" s="445"/>
      <c r="C312" s="445"/>
      <c r="D312" s="445"/>
      <c r="E312" s="505" t="s">
        <v>799</v>
      </c>
      <c r="F312" s="505" t="s">
        <v>800</v>
      </c>
      <c r="G312" s="445"/>
      <c r="H312" s="445"/>
      <c r="I312" s="445"/>
      <c r="J312" s="445"/>
      <c r="K312" s="445"/>
      <c r="L312" s="445"/>
      <c r="M312" s="445"/>
      <c r="N312" s="445"/>
      <c r="O312" s="445"/>
      <c r="P312" s="445"/>
      <c r="Q312" s="445"/>
      <c r="R312" s="445"/>
      <c r="S312" s="445"/>
      <c r="T312" s="445"/>
      <c r="U312" s="445"/>
      <c r="V312" s="445"/>
      <c r="W312" s="445"/>
      <c r="X312" s="445"/>
      <c r="Y312" s="445"/>
      <c r="Z312" s="445"/>
    </row>
    <row r="313" spans="1:26" ht="15.6" hidden="1" x14ac:dyDescent="0.3">
      <c r="A313" s="445"/>
      <c r="B313" s="445"/>
      <c r="C313" s="445"/>
      <c r="D313" s="445"/>
      <c r="E313" s="505" t="s">
        <v>801</v>
      </c>
      <c r="F313" s="505" t="s">
        <v>802</v>
      </c>
      <c r="G313" s="445"/>
      <c r="H313" s="445"/>
      <c r="I313" s="445"/>
      <c r="J313" s="445"/>
      <c r="K313" s="445"/>
      <c r="L313" s="445"/>
      <c r="M313" s="445"/>
      <c r="N313" s="445"/>
      <c r="O313" s="445"/>
      <c r="P313" s="445"/>
      <c r="Q313" s="445"/>
      <c r="R313" s="445"/>
      <c r="S313" s="445"/>
      <c r="T313" s="445"/>
      <c r="U313" s="445"/>
      <c r="V313" s="445"/>
      <c r="W313" s="445"/>
      <c r="X313" s="445"/>
      <c r="Y313" s="445"/>
      <c r="Z313" s="445"/>
    </row>
    <row r="314" spans="1:26" ht="15.6" hidden="1" x14ac:dyDescent="0.3">
      <c r="A314" s="445"/>
      <c r="B314" s="445"/>
      <c r="C314" s="445"/>
      <c r="D314" s="445"/>
      <c r="E314" s="505" t="s">
        <v>803</v>
      </c>
      <c r="F314" s="505" t="s">
        <v>804</v>
      </c>
      <c r="G314" s="445"/>
      <c r="H314" s="445"/>
      <c r="I314" s="445"/>
      <c r="J314" s="445"/>
      <c r="K314" s="445"/>
      <c r="L314" s="445"/>
      <c r="M314" s="445"/>
      <c r="N314" s="445"/>
      <c r="O314" s="445"/>
      <c r="P314" s="445"/>
      <c r="Q314" s="445"/>
      <c r="R314" s="445"/>
      <c r="S314" s="445"/>
      <c r="T314" s="445"/>
      <c r="U314" s="445"/>
      <c r="V314" s="445"/>
      <c r="W314" s="445"/>
      <c r="X314" s="445"/>
      <c r="Y314" s="445"/>
      <c r="Z314" s="445"/>
    </row>
    <row r="315" spans="1:26" ht="15.6" hidden="1" x14ac:dyDescent="0.3">
      <c r="A315" s="445"/>
      <c r="B315" s="445"/>
      <c r="C315" s="445"/>
      <c r="D315" s="445"/>
      <c r="E315" s="505" t="s">
        <v>805</v>
      </c>
      <c r="F315" s="505" t="s">
        <v>806</v>
      </c>
      <c r="G315" s="445"/>
      <c r="H315" s="445"/>
      <c r="I315" s="445"/>
      <c r="J315" s="445"/>
      <c r="K315" s="445"/>
      <c r="L315" s="445"/>
      <c r="M315" s="445"/>
      <c r="N315" s="445"/>
      <c r="O315" s="445"/>
      <c r="P315" s="445"/>
      <c r="Q315" s="445"/>
      <c r="R315" s="445"/>
      <c r="S315" s="445"/>
      <c r="T315" s="445"/>
      <c r="U315" s="445"/>
      <c r="V315" s="445"/>
      <c r="W315" s="445"/>
      <c r="X315" s="445"/>
      <c r="Y315" s="445"/>
      <c r="Z315" s="445"/>
    </row>
    <row r="316" spans="1:26" ht="15.6" hidden="1" x14ac:dyDescent="0.3">
      <c r="A316" s="445"/>
      <c r="B316" s="445"/>
      <c r="C316" s="445"/>
      <c r="D316" s="445"/>
      <c r="E316" s="505" t="s">
        <v>807</v>
      </c>
      <c r="F316" s="505" t="s">
        <v>808</v>
      </c>
      <c r="G316" s="445"/>
      <c r="H316" s="445"/>
      <c r="I316" s="445"/>
      <c r="J316" s="445"/>
      <c r="K316" s="445"/>
      <c r="L316" s="445"/>
      <c r="M316" s="445"/>
      <c r="N316" s="445"/>
      <c r="O316" s="445"/>
      <c r="P316" s="445"/>
      <c r="Q316" s="445"/>
      <c r="R316" s="445"/>
      <c r="S316" s="445"/>
      <c r="T316" s="445"/>
      <c r="U316" s="445"/>
      <c r="V316" s="445"/>
      <c r="W316" s="445"/>
      <c r="X316" s="445"/>
      <c r="Y316" s="445"/>
      <c r="Z316" s="445"/>
    </row>
    <row r="317" spans="1:26" ht="15.6" hidden="1" x14ac:dyDescent="0.3">
      <c r="A317" s="445"/>
      <c r="B317" s="445"/>
      <c r="C317" s="445"/>
      <c r="D317" s="445"/>
      <c r="E317" s="505" t="s">
        <v>809</v>
      </c>
      <c r="F317" s="505" t="s">
        <v>810</v>
      </c>
      <c r="G317" s="445"/>
      <c r="H317" s="445"/>
      <c r="I317" s="445"/>
      <c r="J317" s="445"/>
      <c r="K317" s="445"/>
      <c r="L317" s="445"/>
      <c r="M317" s="445"/>
      <c r="N317" s="445"/>
      <c r="O317" s="445"/>
      <c r="P317" s="445"/>
      <c r="Q317" s="445"/>
      <c r="R317" s="445"/>
      <c r="S317" s="445"/>
      <c r="T317" s="445"/>
      <c r="U317" s="445"/>
      <c r="V317" s="445"/>
      <c r="W317" s="445"/>
      <c r="X317" s="445"/>
      <c r="Y317" s="445"/>
      <c r="Z317" s="445"/>
    </row>
    <row r="318" spans="1:26" ht="15.6" hidden="1" x14ac:dyDescent="0.3">
      <c r="A318" s="445"/>
      <c r="B318" s="445"/>
      <c r="C318" s="445"/>
      <c r="D318" s="445"/>
      <c r="E318" s="505" t="s">
        <v>811</v>
      </c>
      <c r="F318" s="505" t="s">
        <v>812</v>
      </c>
      <c r="G318" s="445"/>
      <c r="H318" s="445"/>
      <c r="I318" s="445"/>
      <c r="J318" s="445"/>
      <c r="K318" s="445"/>
      <c r="L318" s="445"/>
      <c r="M318" s="445"/>
      <c r="N318" s="445"/>
      <c r="O318" s="445"/>
      <c r="P318" s="445"/>
      <c r="Q318" s="445"/>
      <c r="R318" s="445"/>
      <c r="S318" s="445"/>
      <c r="T318" s="445"/>
      <c r="U318" s="445"/>
      <c r="V318" s="445"/>
      <c r="W318" s="445"/>
      <c r="X318" s="445"/>
      <c r="Y318" s="445"/>
      <c r="Z318" s="445"/>
    </row>
    <row r="319" spans="1:26" ht="15.6" hidden="1" x14ac:dyDescent="0.3">
      <c r="A319" s="445"/>
      <c r="B319" s="445"/>
      <c r="C319" s="445"/>
      <c r="D319" s="445"/>
      <c r="E319" s="505" t="s">
        <v>813</v>
      </c>
      <c r="F319" s="505" t="s">
        <v>814</v>
      </c>
      <c r="G319" s="445"/>
      <c r="H319" s="445"/>
      <c r="I319" s="445"/>
      <c r="J319" s="445"/>
      <c r="K319" s="445"/>
      <c r="L319" s="445"/>
      <c r="M319" s="445"/>
      <c r="N319" s="445"/>
      <c r="O319" s="445"/>
      <c r="P319" s="445"/>
      <c r="Q319" s="445"/>
      <c r="R319" s="445"/>
      <c r="S319" s="445"/>
      <c r="T319" s="445"/>
      <c r="U319" s="445"/>
      <c r="V319" s="445"/>
      <c r="W319" s="445"/>
      <c r="X319" s="445"/>
      <c r="Y319" s="445"/>
      <c r="Z319" s="445"/>
    </row>
    <row r="320" spans="1:26" ht="15.6" hidden="1" x14ac:dyDescent="0.3">
      <c r="A320" s="445"/>
      <c r="B320" s="445"/>
      <c r="C320" s="445"/>
      <c r="D320" s="445"/>
      <c r="E320" s="505" t="s">
        <v>815</v>
      </c>
      <c r="F320" s="505" t="s">
        <v>816</v>
      </c>
      <c r="G320" s="445"/>
      <c r="H320" s="445"/>
      <c r="I320" s="445"/>
      <c r="J320" s="445"/>
      <c r="K320" s="445"/>
      <c r="L320" s="445"/>
      <c r="M320" s="445"/>
      <c r="N320" s="445"/>
      <c r="O320" s="445"/>
      <c r="P320" s="445"/>
      <c r="Q320" s="445"/>
      <c r="R320" s="445"/>
      <c r="S320" s="445"/>
      <c r="T320" s="445"/>
      <c r="U320" s="445"/>
      <c r="V320" s="445"/>
      <c r="W320" s="445"/>
      <c r="X320" s="445"/>
      <c r="Y320" s="445"/>
      <c r="Z320" s="445"/>
    </row>
    <row r="321" spans="1:26" ht="15.6" hidden="1" x14ac:dyDescent="0.3">
      <c r="A321" s="445"/>
      <c r="B321" s="445"/>
      <c r="C321" s="445"/>
      <c r="D321" s="445"/>
      <c r="E321" s="505" t="s">
        <v>817</v>
      </c>
      <c r="F321" s="505" t="s">
        <v>818</v>
      </c>
      <c r="G321" s="445"/>
      <c r="H321" s="445"/>
      <c r="I321" s="445"/>
      <c r="J321" s="445"/>
      <c r="K321" s="445"/>
      <c r="L321" s="445"/>
      <c r="M321" s="445"/>
      <c r="N321" s="445"/>
      <c r="O321" s="445"/>
      <c r="P321" s="445"/>
      <c r="Q321" s="445"/>
      <c r="R321" s="445"/>
      <c r="S321" s="445"/>
      <c r="T321" s="445"/>
      <c r="U321" s="445"/>
      <c r="V321" s="445"/>
      <c r="W321" s="445"/>
      <c r="X321" s="445"/>
      <c r="Y321" s="445"/>
      <c r="Z321" s="445"/>
    </row>
    <row r="322" spans="1:26" ht="15.6" hidden="1" x14ac:dyDescent="0.3">
      <c r="A322" s="445"/>
      <c r="B322" s="445"/>
      <c r="C322" s="445"/>
      <c r="D322" s="445"/>
      <c r="E322" s="505" t="s">
        <v>819</v>
      </c>
      <c r="F322" s="505" t="s">
        <v>820</v>
      </c>
      <c r="G322" s="445"/>
      <c r="H322" s="445"/>
      <c r="I322" s="445"/>
      <c r="J322" s="445"/>
      <c r="K322" s="445"/>
      <c r="L322" s="445"/>
      <c r="M322" s="445"/>
      <c r="N322" s="445"/>
      <c r="O322" s="445"/>
      <c r="P322" s="445"/>
      <c r="Q322" s="445"/>
      <c r="R322" s="445"/>
      <c r="S322" s="445"/>
      <c r="T322" s="445"/>
      <c r="U322" s="445"/>
      <c r="V322" s="445"/>
      <c r="W322" s="445"/>
      <c r="X322" s="445"/>
      <c r="Y322" s="445"/>
      <c r="Z322" s="445"/>
    </row>
    <row r="323" spans="1:26" ht="15.6" hidden="1" x14ac:dyDescent="0.3">
      <c r="A323" s="445"/>
      <c r="B323" s="445"/>
      <c r="C323" s="445"/>
      <c r="D323" s="445"/>
      <c r="E323" s="505" t="s">
        <v>821</v>
      </c>
      <c r="F323" s="505" t="s">
        <v>822</v>
      </c>
      <c r="G323" s="445"/>
      <c r="H323" s="445"/>
      <c r="I323" s="445"/>
      <c r="J323" s="445"/>
      <c r="K323" s="445"/>
      <c r="L323" s="445"/>
      <c r="M323" s="445"/>
      <c r="N323" s="445"/>
      <c r="O323" s="445"/>
      <c r="P323" s="445"/>
      <c r="Q323" s="445"/>
      <c r="R323" s="445"/>
      <c r="S323" s="445"/>
      <c r="T323" s="445"/>
      <c r="U323" s="445"/>
      <c r="V323" s="445"/>
      <c r="W323" s="445"/>
      <c r="X323" s="445"/>
      <c r="Y323" s="445"/>
      <c r="Z323" s="445"/>
    </row>
    <row r="324" spans="1:26" ht="15.6" hidden="1" x14ac:dyDescent="0.3">
      <c r="A324" s="445"/>
      <c r="B324" s="445"/>
      <c r="C324" s="445"/>
      <c r="D324" s="445"/>
      <c r="E324" s="505" t="s">
        <v>823</v>
      </c>
      <c r="F324" s="505" t="s">
        <v>824</v>
      </c>
      <c r="G324" s="445"/>
      <c r="H324" s="445"/>
      <c r="I324" s="445"/>
      <c r="J324" s="445"/>
      <c r="K324" s="445"/>
      <c r="L324" s="445"/>
      <c r="M324" s="445"/>
      <c r="N324" s="445"/>
      <c r="O324" s="445"/>
      <c r="P324" s="445"/>
      <c r="Q324" s="445"/>
      <c r="R324" s="445"/>
      <c r="S324" s="445"/>
      <c r="T324" s="445"/>
      <c r="U324" s="445"/>
      <c r="V324" s="445"/>
      <c r="W324" s="445"/>
      <c r="X324" s="445"/>
      <c r="Y324" s="445"/>
      <c r="Z324" s="445"/>
    </row>
    <row r="325" spans="1:26" ht="15.6" hidden="1" x14ac:dyDescent="0.3">
      <c r="A325" s="445"/>
      <c r="B325" s="445"/>
      <c r="C325" s="445"/>
      <c r="D325" s="445"/>
      <c r="E325" s="505" t="s">
        <v>825</v>
      </c>
      <c r="F325" s="505" t="s">
        <v>826</v>
      </c>
      <c r="G325" s="445"/>
      <c r="H325" s="445"/>
      <c r="I325" s="445"/>
      <c r="J325" s="445"/>
      <c r="K325" s="445"/>
      <c r="L325" s="445"/>
      <c r="M325" s="445"/>
      <c r="N325" s="445"/>
      <c r="O325" s="445"/>
      <c r="P325" s="445"/>
      <c r="Q325" s="445"/>
      <c r="R325" s="445"/>
      <c r="S325" s="445"/>
      <c r="T325" s="445"/>
      <c r="U325" s="445"/>
      <c r="V325" s="445"/>
      <c r="W325" s="445"/>
      <c r="X325" s="445"/>
      <c r="Y325" s="445"/>
      <c r="Z325" s="445"/>
    </row>
    <row r="326" spans="1:26" ht="15.6" hidden="1" x14ac:dyDescent="0.3">
      <c r="A326" s="445"/>
      <c r="B326" s="445"/>
      <c r="C326" s="445"/>
      <c r="D326" s="445"/>
      <c r="E326" s="505" t="s">
        <v>827</v>
      </c>
      <c r="F326" s="505" t="s">
        <v>828</v>
      </c>
      <c r="G326" s="445"/>
      <c r="H326" s="445"/>
      <c r="I326" s="445"/>
      <c r="J326" s="445"/>
      <c r="K326" s="445"/>
      <c r="L326" s="445"/>
      <c r="M326" s="445"/>
      <c r="N326" s="445"/>
      <c r="O326" s="445"/>
      <c r="P326" s="445"/>
      <c r="Q326" s="445"/>
      <c r="R326" s="445"/>
      <c r="S326" s="445"/>
      <c r="T326" s="445"/>
      <c r="U326" s="445"/>
      <c r="V326" s="445"/>
      <c r="W326" s="445"/>
      <c r="X326" s="445"/>
      <c r="Y326" s="445"/>
      <c r="Z326" s="445"/>
    </row>
    <row r="327" spans="1:26" ht="15.6" hidden="1" x14ac:dyDescent="0.3">
      <c r="A327" s="445"/>
      <c r="B327" s="445"/>
      <c r="C327" s="445"/>
      <c r="D327" s="445"/>
      <c r="E327" s="505" t="s">
        <v>829</v>
      </c>
      <c r="F327" s="505" t="s">
        <v>830</v>
      </c>
      <c r="G327" s="445"/>
      <c r="H327" s="445"/>
      <c r="I327" s="445"/>
      <c r="J327" s="445"/>
      <c r="K327" s="445"/>
      <c r="L327" s="445"/>
      <c r="M327" s="445"/>
      <c r="N327" s="445"/>
      <c r="O327" s="445"/>
      <c r="P327" s="445"/>
      <c r="Q327" s="445"/>
      <c r="R327" s="445"/>
      <c r="S327" s="445"/>
      <c r="T327" s="445"/>
      <c r="U327" s="445"/>
      <c r="V327" s="445"/>
      <c r="W327" s="445"/>
      <c r="X327" s="445"/>
      <c r="Y327" s="445"/>
      <c r="Z327" s="445"/>
    </row>
    <row r="328" spans="1:26" ht="15.6" hidden="1" x14ac:dyDescent="0.3">
      <c r="A328" s="445"/>
      <c r="B328" s="445"/>
      <c r="C328" s="445"/>
      <c r="D328" s="445"/>
      <c r="E328" s="505" t="s">
        <v>831</v>
      </c>
      <c r="F328" s="505" t="s">
        <v>832</v>
      </c>
      <c r="G328" s="445"/>
      <c r="H328" s="445"/>
      <c r="I328" s="445"/>
      <c r="J328" s="445"/>
      <c r="K328" s="445"/>
      <c r="L328" s="445"/>
      <c r="M328" s="445"/>
      <c r="N328" s="445"/>
      <c r="O328" s="445"/>
      <c r="P328" s="445"/>
      <c r="Q328" s="445"/>
      <c r="R328" s="445"/>
      <c r="S328" s="445"/>
      <c r="T328" s="445"/>
      <c r="U328" s="445"/>
      <c r="V328" s="445"/>
      <c r="W328" s="445"/>
      <c r="X328" s="445"/>
      <c r="Y328" s="445"/>
      <c r="Z328" s="445"/>
    </row>
    <row r="329" spans="1:26" ht="15.6" hidden="1" x14ac:dyDescent="0.3">
      <c r="A329" s="445"/>
      <c r="B329" s="445"/>
      <c r="C329" s="445"/>
      <c r="D329" s="445"/>
      <c r="E329" s="505" t="s">
        <v>833</v>
      </c>
      <c r="F329" s="505" t="s">
        <v>834</v>
      </c>
      <c r="G329" s="445"/>
      <c r="H329" s="445"/>
      <c r="I329" s="445"/>
      <c r="J329" s="445"/>
      <c r="K329" s="445"/>
      <c r="L329" s="445"/>
      <c r="M329" s="445"/>
      <c r="N329" s="445"/>
      <c r="O329" s="445"/>
      <c r="P329" s="445"/>
      <c r="Q329" s="445"/>
      <c r="R329" s="445"/>
      <c r="S329" s="445"/>
      <c r="T329" s="445"/>
      <c r="U329" s="445"/>
      <c r="V329" s="445"/>
      <c r="W329" s="445"/>
      <c r="X329" s="445"/>
      <c r="Y329" s="445"/>
      <c r="Z329" s="445"/>
    </row>
    <row r="330" spans="1:26" ht="15.6" hidden="1" x14ac:dyDescent="0.3">
      <c r="A330" s="445"/>
      <c r="B330" s="445"/>
      <c r="C330" s="445"/>
      <c r="D330" s="445"/>
      <c r="E330" s="505" t="s">
        <v>835</v>
      </c>
      <c r="F330" s="505" t="s">
        <v>836</v>
      </c>
      <c r="G330" s="445"/>
      <c r="H330" s="445"/>
      <c r="I330" s="445"/>
      <c r="J330" s="445"/>
      <c r="K330" s="445"/>
      <c r="L330" s="445"/>
      <c r="M330" s="445"/>
      <c r="N330" s="445"/>
      <c r="O330" s="445"/>
      <c r="P330" s="445"/>
      <c r="Q330" s="445"/>
      <c r="R330" s="445"/>
      <c r="S330" s="445"/>
      <c r="T330" s="445"/>
      <c r="U330" s="445"/>
      <c r="V330" s="445"/>
      <c r="W330" s="445"/>
      <c r="X330" s="445"/>
      <c r="Y330" s="445"/>
      <c r="Z330" s="445"/>
    </row>
    <row r="331" spans="1:26" ht="15.6" hidden="1" x14ac:dyDescent="0.3">
      <c r="A331" s="445"/>
      <c r="B331" s="445"/>
      <c r="C331" s="445"/>
      <c r="D331" s="445"/>
      <c r="E331" s="505" t="s">
        <v>837</v>
      </c>
      <c r="F331" s="505" t="s">
        <v>838</v>
      </c>
      <c r="G331" s="445"/>
      <c r="H331" s="445"/>
      <c r="I331" s="445"/>
      <c r="J331" s="445"/>
      <c r="K331" s="445"/>
      <c r="L331" s="445"/>
      <c r="M331" s="445"/>
      <c r="N331" s="445"/>
      <c r="O331" s="445"/>
      <c r="P331" s="445"/>
      <c r="Q331" s="445"/>
      <c r="R331" s="445"/>
      <c r="S331" s="445"/>
      <c r="T331" s="445"/>
      <c r="U331" s="445"/>
      <c r="V331" s="445"/>
      <c r="W331" s="445"/>
      <c r="X331" s="445"/>
      <c r="Y331" s="445"/>
      <c r="Z331" s="445"/>
    </row>
    <row r="332" spans="1:26" ht="15.6" hidden="1" x14ac:dyDescent="0.3">
      <c r="A332" s="445"/>
      <c r="B332" s="445"/>
      <c r="C332" s="445"/>
      <c r="D332" s="445"/>
      <c r="E332" s="505" t="s">
        <v>839</v>
      </c>
      <c r="F332" s="505" t="s">
        <v>840</v>
      </c>
      <c r="G332" s="445"/>
      <c r="H332" s="445"/>
      <c r="I332" s="445"/>
      <c r="J332" s="445"/>
      <c r="K332" s="445"/>
      <c r="L332" s="445"/>
      <c r="M332" s="445"/>
      <c r="N332" s="445"/>
      <c r="O332" s="445"/>
      <c r="P332" s="445"/>
      <c r="Q332" s="445"/>
      <c r="R332" s="445"/>
      <c r="S332" s="445"/>
      <c r="T332" s="445"/>
      <c r="U332" s="445"/>
      <c r="V332" s="445"/>
      <c r="W332" s="445"/>
      <c r="X332" s="445"/>
      <c r="Y332" s="445"/>
      <c r="Z332" s="445"/>
    </row>
    <row r="333" spans="1:26" ht="15.6" hidden="1" x14ac:dyDescent="0.3">
      <c r="A333" s="445"/>
      <c r="B333" s="445"/>
      <c r="C333" s="445"/>
      <c r="D333" s="445"/>
      <c r="E333" s="505" t="s">
        <v>841</v>
      </c>
      <c r="F333" s="505" t="s">
        <v>842</v>
      </c>
      <c r="G333" s="445"/>
      <c r="H333" s="445"/>
      <c r="I333" s="445"/>
      <c r="J333" s="445"/>
      <c r="K333" s="445"/>
      <c r="L333" s="445"/>
      <c r="M333" s="445"/>
      <c r="N333" s="445"/>
      <c r="O333" s="445"/>
      <c r="P333" s="445"/>
      <c r="Q333" s="445"/>
      <c r="R333" s="445"/>
      <c r="S333" s="445"/>
      <c r="T333" s="445"/>
      <c r="U333" s="445"/>
      <c r="V333" s="445"/>
      <c r="W333" s="445"/>
      <c r="X333" s="445"/>
      <c r="Y333" s="445"/>
      <c r="Z333" s="445"/>
    </row>
    <row r="334" spans="1:26" ht="15.6" hidden="1" x14ac:dyDescent="0.3">
      <c r="A334" s="445"/>
      <c r="B334" s="445"/>
      <c r="C334" s="445"/>
      <c r="D334" s="445"/>
      <c r="E334" s="505" t="s">
        <v>843</v>
      </c>
      <c r="F334" s="505" t="s">
        <v>844</v>
      </c>
      <c r="G334" s="445"/>
      <c r="H334" s="445"/>
      <c r="I334" s="445"/>
      <c r="J334" s="445"/>
      <c r="K334" s="445"/>
      <c r="L334" s="445"/>
      <c r="M334" s="445"/>
      <c r="N334" s="445"/>
      <c r="O334" s="445"/>
      <c r="P334" s="445"/>
      <c r="Q334" s="445"/>
      <c r="R334" s="445"/>
      <c r="S334" s="445"/>
      <c r="T334" s="445"/>
      <c r="U334" s="445"/>
      <c r="V334" s="445"/>
      <c r="W334" s="445"/>
      <c r="X334" s="445"/>
      <c r="Y334" s="445"/>
      <c r="Z334" s="445"/>
    </row>
    <row r="335" spans="1:26" ht="15.6" hidden="1" x14ac:dyDescent="0.3">
      <c r="A335" s="445"/>
      <c r="B335" s="445"/>
      <c r="C335" s="445"/>
      <c r="D335" s="445"/>
      <c r="E335" s="505" t="s">
        <v>845</v>
      </c>
      <c r="F335" s="505" t="s">
        <v>846</v>
      </c>
      <c r="G335" s="445"/>
      <c r="H335" s="445"/>
      <c r="I335" s="445"/>
      <c r="J335" s="445"/>
      <c r="K335" s="445"/>
      <c r="L335" s="445"/>
      <c r="M335" s="445"/>
      <c r="N335" s="445"/>
      <c r="O335" s="445"/>
      <c r="P335" s="445"/>
      <c r="Q335" s="445"/>
      <c r="R335" s="445"/>
      <c r="S335" s="445"/>
      <c r="T335" s="445"/>
      <c r="U335" s="445"/>
      <c r="V335" s="445"/>
      <c r="W335" s="445"/>
      <c r="X335" s="445"/>
      <c r="Y335" s="445"/>
      <c r="Z335" s="445"/>
    </row>
    <row r="336" spans="1:26" ht="15.6" hidden="1" x14ac:dyDescent="0.3">
      <c r="A336" s="445"/>
      <c r="B336" s="445"/>
      <c r="C336" s="445"/>
      <c r="D336" s="445"/>
      <c r="E336" s="505" t="s">
        <v>847</v>
      </c>
      <c r="F336" s="505" t="s">
        <v>848</v>
      </c>
      <c r="G336" s="445"/>
      <c r="H336" s="445"/>
      <c r="I336" s="445"/>
      <c r="J336" s="445"/>
      <c r="K336" s="445"/>
      <c r="L336" s="445"/>
      <c r="M336" s="445"/>
      <c r="N336" s="445"/>
      <c r="O336" s="445"/>
      <c r="P336" s="445"/>
      <c r="Q336" s="445"/>
      <c r="R336" s="445"/>
      <c r="S336" s="445"/>
      <c r="T336" s="445"/>
      <c r="U336" s="445"/>
      <c r="V336" s="445"/>
      <c r="W336" s="445"/>
      <c r="X336" s="445"/>
      <c r="Y336" s="445"/>
      <c r="Z336" s="445"/>
    </row>
    <row r="337" spans="1:26" ht="15.6" hidden="1" x14ac:dyDescent="0.3">
      <c r="A337" s="445"/>
      <c r="B337" s="445"/>
      <c r="C337" s="445"/>
      <c r="D337" s="445"/>
      <c r="E337" s="505" t="s">
        <v>849</v>
      </c>
      <c r="F337" s="505" t="s">
        <v>850</v>
      </c>
      <c r="G337" s="445"/>
      <c r="H337" s="445"/>
      <c r="I337" s="445"/>
      <c r="J337" s="445"/>
      <c r="K337" s="445"/>
      <c r="L337" s="445"/>
      <c r="M337" s="445"/>
      <c r="N337" s="445"/>
      <c r="O337" s="445"/>
      <c r="P337" s="445"/>
      <c r="Q337" s="445"/>
      <c r="R337" s="445"/>
      <c r="S337" s="445"/>
      <c r="T337" s="445"/>
      <c r="U337" s="445"/>
      <c r="V337" s="445"/>
      <c r="W337" s="445"/>
      <c r="X337" s="445"/>
      <c r="Y337" s="445"/>
      <c r="Z337" s="445"/>
    </row>
    <row r="338" spans="1:26" ht="15.6" hidden="1" x14ac:dyDescent="0.3">
      <c r="A338" s="445"/>
      <c r="B338" s="445"/>
      <c r="C338" s="445"/>
      <c r="D338" s="445"/>
      <c r="E338" s="505" t="s">
        <v>851</v>
      </c>
      <c r="F338" s="505" t="s">
        <v>852</v>
      </c>
      <c r="G338" s="445"/>
      <c r="H338" s="445"/>
      <c r="I338" s="445"/>
      <c r="J338" s="445"/>
      <c r="K338" s="445"/>
      <c r="L338" s="445"/>
      <c r="M338" s="445"/>
      <c r="N338" s="445"/>
      <c r="O338" s="445"/>
      <c r="P338" s="445"/>
      <c r="Q338" s="445"/>
      <c r="R338" s="445"/>
      <c r="S338" s="445"/>
      <c r="T338" s="445"/>
      <c r="U338" s="445"/>
      <c r="V338" s="445"/>
      <c r="W338" s="445"/>
      <c r="X338" s="445"/>
      <c r="Y338" s="445"/>
      <c r="Z338" s="445"/>
    </row>
    <row r="339" spans="1:26" ht="15.6" hidden="1" x14ac:dyDescent="0.3">
      <c r="A339" s="445"/>
      <c r="B339" s="445"/>
      <c r="C339" s="445"/>
      <c r="D339" s="445"/>
      <c r="E339" s="505" t="s">
        <v>853</v>
      </c>
      <c r="F339" s="505" t="s">
        <v>854</v>
      </c>
      <c r="G339" s="445"/>
      <c r="H339" s="445"/>
      <c r="I339" s="445"/>
      <c r="J339" s="445"/>
      <c r="K339" s="445"/>
      <c r="L339" s="445"/>
      <c r="M339" s="445"/>
      <c r="N339" s="445"/>
      <c r="O339" s="445"/>
      <c r="P339" s="445"/>
      <c r="Q339" s="445"/>
      <c r="R339" s="445"/>
      <c r="S339" s="445"/>
      <c r="T339" s="445"/>
      <c r="U339" s="445"/>
      <c r="V339" s="445"/>
      <c r="W339" s="445"/>
      <c r="X339" s="445"/>
      <c r="Y339" s="445"/>
      <c r="Z339" s="445"/>
    </row>
    <row r="340" spans="1:26" ht="15.6" hidden="1" x14ac:dyDescent="0.3">
      <c r="A340" s="445"/>
      <c r="B340" s="445"/>
      <c r="C340" s="445"/>
      <c r="D340" s="445"/>
      <c r="E340" s="505" t="s">
        <v>855</v>
      </c>
      <c r="F340" s="505" t="s">
        <v>856</v>
      </c>
      <c r="G340" s="445"/>
      <c r="H340" s="445"/>
      <c r="I340" s="445"/>
      <c r="J340" s="445"/>
      <c r="K340" s="445"/>
      <c r="L340" s="445"/>
      <c r="M340" s="445"/>
      <c r="N340" s="445"/>
      <c r="O340" s="445"/>
      <c r="P340" s="445"/>
      <c r="Q340" s="445"/>
      <c r="R340" s="445"/>
      <c r="S340" s="445"/>
      <c r="T340" s="445"/>
      <c r="U340" s="445"/>
      <c r="V340" s="445"/>
      <c r="W340" s="445"/>
      <c r="X340" s="445"/>
      <c r="Y340" s="445"/>
      <c r="Z340" s="445"/>
    </row>
    <row r="341" spans="1:26" ht="15.6" hidden="1" x14ac:dyDescent="0.3">
      <c r="A341" s="445"/>
      <c r="B341" s="445"/>
      <c r="C341" s="445"/>
      <c r="D341" s="445"/>
      <c r="E341" s="505" t="s">
        <v>857</v>
      </c>
      <c r="F341" s="505" t="s">
        <v>858</v>
      </c>
      <c r="G341" s="445"/>
      <c r="H341" s="445"/>
      <c r="I341" s="445"/>
      <c r="J341" s="445"/>
      <c r="K341" s="445"/>
      <c r="L341" s="445"/>
      <c r="M341" s="445"/>
      <c r="N341" s="445"/>
      <c r="O341" s="445"/>
      <c r="P341" s="445"/>
      <c r="Q341" s="445"/>
      <c r="R341" s="445"/>
      <c r="S341" s="445"/>
      <c r="T341" s="445"/>
      <c r="U341" s="445"/>
      <c r="V341" s="445"/>
      <c r="W341" s="445"/>
      <c r="X341" s="445"/>
      <c r="Y341" s="445"/>
      <c r="Z341" s="445"/>
    </row>
    <row r="342" spans="1:26" ht="15.6" hidden="1" x14ac:dyDescent="0.3">
      <c r="A342" s="445"/>
      <c r="B342" s="445"/>
      <c r="C342" s="445"/>
      <c r="D342" s="445"/>
      <c r="E342" s="505" t="s">
        <v>859</v>
      </c>
      <c r="F342" s="505" t="s">
        <v>860</v>
      </c>
      <c r="G342" s="445"/>
      <c r="H342" s="445"/>
      <c r="I342" s="445"/>
      <c r="J342" s="445"/>
      <c r="K342" s="445"/>
      <c r="L342" s="445"/>
      <c r="M342" s="445"/>
      <c r="N342" s="445"/>
      <c r="O342" s="445"/>
      <c r="P342" s="445"/>
      <c r="Q342" s="445"/>
      <c r="R342" s="445"/>
      <c r="S342" s="445"/>
      <c r="T342" s="445"/>
      <c r="U342" s="445"/>
      <c r="V342" s="445"/>
      <c r="W342" s="445"/>
      <c r="X342" s="445"/>
      <c r="Y342" s="445"/>
      <c r="Z342" s="445"/>
    </row>
    <row r="343" spans="1:26" ht="15.6" hidden="1" x14ac:dyDescent="0.3">
      <c r="A343" s="445"/>
      <c r="B343" s="445"/>
      <c r="C343" s="445"/>
      <c r="D343" s="445"/>
      <c r="E343" s="505" t="s">
        <v>861</v>
      </c>
      <c r="F343" s="505" t="s">
        <v>862</v>
      </c>
      <c r="G343" s="445"/>
      <c r="H343" s="445"/>
      <c r="I343" s="445"/>
      <c r="J343" s="445"/>
      <c r="K343" s="445"/>
      <c r="L343" s="445"/>
      <c r="M343" s="445"/>
      <c r="N343" s="445"/>
      <c r="O343" s="445"/>
      <c r="P343" s="445"/>
      <c r="Q343" s="445"/>
      <c r="R343" s="445"/>
      <c r="S343" s="445"/>
      <c r="T343" s="445"/>
      <c r="U343" s="445"/>
      <c r="V343" s="445"/>
      <c r="W343" s="445"/>
      <c r="X343" s="445"/>
      <c r="Y343" s="445"/>
      <c r="Z343" s="445"/>
    </row>
    <row r="344" spans="1:26" ht="15.6" hidden="1" x14ac:dyDescent="0.3">
      <c r="A344" s="445"/>
      <c r="B344" s="445"/>
      <c r="C344" s="445"/>
      <c r="D344" s="445"/>
      <c r="E344" s="505" t="s">
        <v>863</v>
      </c>
      <c r="F344" s="505" t="s">
        <v>864</v>
      </c>
      <c r="G344" s="445"/>
      <c r="H344" s="445"/>
      <c r="I344" s="445"/>
      <c r="J344" s="445"/>
      <c r="K344" s="445"/>
      <c r="L344" s="445"/>
      <c r="M344" s="445"/>
      <c r="N344" s="445"/>
      <c r="O344" s="445"/>
      <c r="P344" s="445"/>
      <c r="Q344" s="445"/>
      <c r="R344" s="445"/>
      <c r="S344" s="445"/>
      <c r="T344" s="445"/>
      <c r="U344" s="445"/>
      <c r="V344" s="445"/>
      <c r="W344" s="445"/>
      <c r="X344" s="445"/>
      <c r="Y344" s="445"/>
      <c r="Z344" s="445"/>
    </row>
    <row r="345" spans="1:26" ht="15.6" hidden="1" x14ac:dyDescent="0.3">
      <c r="A345" s="445"/>
      <c r="B345" s="445"/>
      <c r="C345" s="445"/>
      <c r="D345" s="445"/>
      <c r="E345" s="505" t="s">
        <v>865</v>
      </c>
      <c r="F345" s="505" t="s">
        <v>866</v>
      </c>
      <c r="G345" s="445"/>
      <c r="H345" s="445"/>
      <c r="I345" s="445"/>
      <c r="J345" s="445"/>
      <c r="K345" s="445"/>
      <c r="L345" s="445"/>
      <c r="M345" s="445"/>
      <c r="N345" s="445"/>
      <c r="O345" s="445"/>
      <c r="P345" s="445"/>
      <c r="Q345" s="445"/>
      <c r="R345" s="445"/>
      <c r="S345" s="445"/>
      <c r="T345" s="445"/>
      <c r="U345" s="445"/>
      <c r="V345" s="445"/>
      <c r="W345" s="445"/>
      <c r="X345" s="445"/>
      <c r="Y345" s="445"/>
      <c r="Z345" s="445"/>
    </row>
    <row r="346" spans="1:26" ht="15.6" hidden="1" x14ac:dyDescent="0.3">
      <c r="A346" s="445"/>
      <c r="B346" s="445"/>
      <c r="C346" s="445"/>
      <c r="D346" s="445"/>
      <c r="E346" s="505" t="s">
        <v>867</v>
      </c>
      <c r="F346" s="505" t="s">
        <v>868</v>
      </c>
      <c r="G346" s="445"/>
      <c r="H346" s="445"/>
      <c r="I346" s="445"/>
      <c r="J346" s="445"/>
      <c r="K346" s="445"/>
      <c r="L346" s="445"/>
      <c r="M346" s="445"/>
      <c r="N346" s="445"/>
      <c r="O346" s="445"/>
      <c r="P346" s="445"/>
      <c r="Q346" s="445"/>
      <c r="R346" s="445"/>
      <c r="S346" s="445"/>
      <c r="T346" s="445"/>
      <c r="U346" s="445"/>
      <c r="V346" s="445"/>
      <c r="W346" s="445"/>
      <c r="X346" s="445"/>
      <c r="Y346" s="445"/>
      <c r="Z346" s="445"/>
    </row>
    <row r="347" spans="1:26" ht="15.6" hidden="1" x14ac:dyDescent="0.3">
      <c r="A347" s="445"/>
      <c r="B347" s="445"/>
      <c r="C347" s="445"/>
      <c r="D347" s="445"/>
      <c r="E347" s="505" t="s">
        <v>869</v>
      </c>
      <c r="F347" s="505" t="s">
        <v>870</v>
      </c>
      <c r="G347" s="445"/>
      <c r="H347" s="445"/>
      <c r="I347" s="445"/>
      <c r="J347" s="445"/>
      <c r="K347" s="445"/>
      <c r="L347" s="445"/>
      <c r="M347" s="445"/>
      <c r="N347" s="445"/>
      <c r="O347" s="445"/>
      <c r="P347" s="445"/>
      <c r="Q347" s="445"/>
      <c r="R347" s="445"/>
      <c r="S347" s="445"/>
      <c r="T347" s="445"/>
      <c r="U347" s="445"/>
      <c r="V347" s="445"/>
      <c r="W347" s="445"/>
      <c r="X347" s="445"/>
      <c r="Y347" s="445"/>
      <c r="Z347" s="445"/>
    </row>
    <row r="348" spans="1:26" ht="15.6" hidden="1" x14ac:dyDescent="0.3">
      <c r="A348" s="445"/>
      <c r="B348" s="445"/>
      <c r="C348" s="445"/>
      <c r="D348" s="445"/>
      <c r="E348" s="505" t="s">
        <v>871</v>
      </c>
      <c r="F348" s="505" t="s">
        <v>872</v>
      </c>
      <c r="G348" s="445"/>
      <c r="H348" s="445"/>
      <c r="I348" s="445"/>
      <c r="J348" s="445"/>
      <c r="K348" s="445"/>
      <c r="L348" s="445"/>
      <c r="M348" s="445"/>
      <c r="N348" s="445"/>
      <c r="O348" s="445"/>
      <c r="P348" s="445"/>
      <c r="Q348" s="445"/>
      <c r="R348" s="445"/>
      <c r="S348" s="445"/>
      <c r="T348" s="445"/>
      <c r="U348" s="445"/>
      <c r="V348" s="445"/>
      <c r="W348" s="445"/>
      <c r="X348" s="445"/>
      <c r="Y348" s="445"/>
      <c r="Z348" s="445"/>
    </row>
    <row r="349" spans="1:26" ht="15.6" hidden="1" x14ac:dyDescent="0.3">
      <c r="A349" s="445"/>
      <c r="B349" s="445"/>
      <c r="C349" s="445"/>
      <c r="D349" s="445"/>
      <c r="E349" s="505" t="s">
        <v>873</v>
      </c>
      <c r="F349" s="505" t="s">
        <v>874</v>
      </c>
      <c r="G349" s="445"/>
      <c r="H349" s="445"/>
      <c r="I349" s="445"/>
      <c r="J349" s="445"/>
      <c r="K349" s="445"/>
      <c r="L349" s="445"/>
      <c r="M349" s="445"/>
      <c r="N349" s="445"/>
      <c r="O349" s="445"/>
      <c r="P349" s="445"/>
      <c r="Q349" s="445"/>
      <c r="R349" s="445"/>
      <c r="S349" s="445"/>
      <c r="T349" s="445"/>
      <c r="U349" s="445"/>
      <c r="V349" s="445"/>
      <c r="W349" s="445"/>
      <c r="X349" s="445"/>
      <c r="Y349" s="445"/>
      <c r="Z349" s="445"/>
    </row>
    <row r="350" spans="1:26" ht="15.6" hidden="1" x14ac:dyDescent="0.3">
      <c r="A350" s="445"/>
      <c r="B350" s="445"/>
      <c r="C350" s="445"/>
      <c r="D350" s="445"/>
      <c r="E350" s="505" t="s">
        <v>875</v>
      </c>
      <c r="F350" s="505" t="s">
        <v>876</v>
      </c>
      <c r="G350" s="445"/>
      <c r="H350" s="445"/>
      <c r="I350" s="445"/>
      <c r="J350" s="445"/>
      <c r="K350" s="445"/>
      <c r="L350" s="445"/>
      <c r="M350" s="445"/>
      <c r="N350" s="445"/>
      <c r="O350" s="445"/>
      <c r="P350" s="445"/>
      <c r="Q350" s="445"/>
      <c r="R350" s="445"/>
      <c r="S350" s="445"/>
      <c r="T350" s="445"/>
      <c r="U350" s="445"/>
      <c r="V350" s="445"/>
      <c r="W350" s="445"/>
      <c r="X350" s="445"/>
      <c r="Y350" s="445"/>
      <c r="Z350" s="445"/>
    </row>
    <row r="351" spans="1:26" ht="15.6" hidden="1" x14ac:dyDescent="0.3">
      <c r="A351" s="445"/>
      <c r="B351" s="445"/>
      <c r="C351" s="445"/>
      <c r="D351" s="445"/>
      <c r="E351" s="505" t="s">
        <v>877</v>
      </c>
      <c r="F351" s="505" t="s">
        <v>878</v>
      </c>
      <c r="G351" s="445"/>
      <c r="H351" s="445"/>
      <c r="I351" s="445"/>
      <c r="J351" s="445"/>
      <c r="K351" s="445"/>
      <c r="L351" s="445"/>
      <c r="M351" s="445"/>
      <c r="N351" s="445"/>
      <c r="O351" s="445"/>
      <c r="P351" s="445"/>
      <c r="Q351" s="445"/>
      <c r="R351" s="445"/>
      <c r="S351" s="445"/>
      <c r="T351" s="445"/>
      <c r="U351" s="445"/>
      <c r="V351" s="445"/>
      <c r="W351" s="445"/>
      <c r="X351" s="445"/>
      <c r="Y351" s="445"/>
      <c r="Z351" s="445"/>
    </row>
    <row r="352" spans="1:26" ht="15.6" hidden="1" x14ac:dyDescent="0.3">
      <c r="A352" s="445"/>
      <c r="B352" s="445"/>
      <c r="C352" s="445"/>
      <c r="D352" s="445"/>
      <c r="E352" s="505" t="s">
        <v>879</v>
      </c>
      <c r="F352" s="505" t="s">
        <v>880</v>
      </c>
      <c r="G352" s="445"/>
      <c r="H352" s="445"/>
      <c r="I352" s="445"/>
      <c r="J352" s="445"/>
      <c r="K352" s="445"/>
      <c r="L352" s="445"/>
      <c r="M352" s="445"/>
      <c r="N352" s="445"/>
      <c r="O352" s="445"/>
      <c r="P352" s="445"/>
      <c r="Q352" s="445"/>
      <c r="R352" s="445"/>
      <c r="S352" s="445"/>
      <c r="T352" s="445"/>
      <c r="U352" s="445"/>
      <c r="V352" s="445"/>
      <c r="W352" s="445"/>
      <c r="X352" s="445"/>
      <c r="Y352" s="445"/>
      <c r="Z352" s="445"/>
    </row>
    <row r="353" spans="1:26" ht="15.6" hidden="1" x14ac:dyDescent="0.3">
      <c r="A353" s="445"/>
      <c r="B353" s="445"/>
      <c r="C353" s="445"/>
      <c r="D353" s="445"/>
      <c r="E353" s="505" t="s">
        <v>239</v>
      </c>
      <c r="F353" s="505" t="s">
        <v>881</v>
      </c>
      <c r="G353" s="445"/>
      <c r="H353" s="445"/>
      <c r="I353" s="445"/>
      <c r="J353" s="445"/>
      <c r="K353" s="445"/>
      <c r="L353" s="445"/>
      <c r="M353" s="445"/>
      <c r="N353" s="445"/>
      <c r="O353" s="445"/>
      <c r="P353" s="445"/>
      <c r="Q353" s="445"/>
      <c r="R353" s="445"/>
      <c r="S353" s="445"/>
      <c r="T353" s="445"/>
      <c r="U353" s="445"/>
      <c r="V353" s="445"/>
      <c r="W353" s="445"/>
      <c r="X353" s="445"/>
      <c r="Y353" s="445"/>
      <c r="Z353" s="445"/>
    </row>
    <row r="354" spans="1:26" ht="15.6" hidden="1" x14ac:dyDescent="0.3">
      <c r="A354" s="445"/>
      <c r="B354" s="445"/>
      <c r="C354" s="445"/>
      <c r="D354" s="445"/>
      <c r="E354" s="505" t="s">
        <v>882</v>
      </c>
      <c r="F354" s="505" t="s">
        <v>883</v>
      </c>
      <c r="G354" s="445"/>
      <c r="H354" s="445"/>
      <c r="I354" s="445"/>
      <c r="J354" s="445"/>
      <c r="K354" s="445"/>
      <c r="L354" s="445"/>
      <c r="M354" s="445"/>
      <c r="N354" s="445"/>
      <c r="O354" s="445"/>
      <c r="P354" s="445"/>
      <c r="Q354" s="445"/>
      <c r="R354" s="445"/>
      <c r="S354" s="445"/>
      <c r="T354" s="445"/>
      <c r="U354" s="445"/>
      <c r="V354" s="445"/>
      <c r="W354" s="445"/>
      <c r="X354" s="445"/>
      <c r="Y354" s="445"/>
      <c r="Z354" s="445"/>
    </row>
    <row r="355" spans="1:26" ht="15.6" hidden="1" x14ac:dyDescent="0.3">
      <c r="A355" s="445"/>
      <c r="B355" s="445"/>
      <c r="C355" s="445"/>
      <c r="D355" s="445"/>
      <c r="E355" s="505" t="s">
        <v>884</v>
      </c>
      <c r="F355" s="505" t="s">
        <v>885</v>
      </c>
      <c r="G355" s="445"/>
      <c r="H355" s="445"/>
      <c r="I355" s="445"/>
      <c r="J355" s="445"/>
      <c r="K355" s="445"/>
      <c r="L355" s="445"/>
      <c r="M355" s="445"/>
      <c r="N355" s="445"/>
      <c r="O355" s="445"/>
      <c r="P355" s="445"/>
      <c r="Q355" s="445"/>
      <c r="R355" s="445"/>
      <c r="S355" s="445"/>
      <c r="T355" s="445"/>
      <c r="U355" s="445"/>
      <c r="V355" s="445"/>
      <c r="W355" s="445"/>
      <c r="X355" s="445"/>
      <c r="Y355" s="445"/>
      <c r="Z355" s="445"/>
    </row>
    <row r="356" spans="1:26" ht="15.6" hidden="1" x14ac:dyDescent="0.3">
      <c r="A356" s="445"/>
      <c r="B356" s="445"/>
      <c r="C356" s="445"/>
      <c r="D356" s="445"/>
      <c r="E356" s="505" t="s">
        <v>90</v>
      </c>
      <c r="F356" s="505" t="s">
        <v>886</v>
      </c>
      <c r="G356" s="445"/>
      <c r="H356" s="445"/>
      <c r="I356" s="445"/>
      <c r="J356" s="445"/>
      <c r="K356" s="445"/>
      <c r="L356" s="445"/>
      <c r="M356" s="445"/>
      <c r="N356" s="445"/>
      <c r="O356" s="445"/>
      <c r="P356" s="445"/>
      <c r="Q356" s="445"/>
      <c r="R356" s="445"/>
      <c r="S356" s="445"/>
      <c r="T356" s="445"/>
      <c r="U356" s="445"/>
      <c r="V356" s="445"/>
      <c r="W356" s="445"/>
      <c r="X356" s="445"/>
      <c r="Y356" s="445"/>
      <c r="Z356" s="445"/>
    </row>
    <row r="357" spans="1:26" ht="15.6" hidden="1" x14ac:dyDescent="0.3">
      <c r="A357" s="445"/>
      <c r="B357" s="445"/>
      <c r="C357" s="445"/>
      <c r="D357" s="445"/>
      <c r="E357" s="505" t="s">
        <v>242</v>
      </c>
      <c r="F357" s="505" t="s">
        <v>887</v>
      </c>
      <c r="G357" s="445"/>
      <c r="H357" s="445"/>
      <c r="I357" s="445"/>
      <c r="J357" s="445"/>
      <c r="K357" s="445"/>
      <c r="L357" s="445"/>
      <c r="M357" s="445"/>
      <c r="N357" s="445"/>
      <c r="O357" s="445"/>
      <c r="P357" s="445"/>
      <c r="Q357" s="445"/>
      <c r="R357" s="445"/>
      <c r="S357" s="445"/>
      <c r="T357" s="445"/>
      <c r="U357" s="445"/>
      <c r="V357" s="445"/>
      <c r="W357" s="445"/>
      <c r="X357" s="445"/>
      <c r="Y357" s="445"/>
      <c r="Z357" s="445"/>
    </row>
    <row r="358" spans="1:26" ht="15.6" hidden="1" x14ac:dyDescent="0.3">
      <c r="A358" s="445"/>
      <c r="B358" s="445"/>
      <c r="C358" s="445"/>
      <c r="D358" s="445"/>
      <c r="E358" s="505" t="s">
        <v>888</v>
      </c>
      <c r="F358" s="505" t="s">
        <v>889</v>
      </c>
      <c r="G358" s="445"/>
      <c r="H358" s="445"/>
      <c r="I358" s="445"/>
      <c r="J358" s="445"/>
      <c r="K358" s="445"/>
      <c r="L358" s="445"/>
      <c r="M358" s="445"/>
      <c r="N358" s="445"/>
      <c r="O358" s="445"/>
      <c r="P358" s="445"/>
      <c r="Q358" s="445"/>
      <c r="R358" s="445"/>
      <c r="S358" s="445"/>
      <c r="T358" s="445"/>
      <c r="U358" s="445"/>
      <c r="V358" s="445"/>
      <c r="W358" s="445"/>
      <c r="X358" s="445"/>
      <c r="Y358" s="445"/>
      <c r="Z358" s="445"/>
    </row>
    <row r="359" spans="1:26" ht="15.6" hidden="1" x14ac:dyDescent="0.3">
      <c r="A359" s="445"/>
      <c r="B359" s="445"/>
      <c r="C359" s="445"/>
      <c r="D359" s="445"/>
      <c r="E359" s="505" t="s">
        <v>243</v>
      </c>
      <c r="F359" s="505" t="s">
        <v>890</v>
      </c>
      <c r="G359" s="445"/>
      <c r="H359" s="445"/>
      <c r="I359" s="445"/>
      <c r="J359" s="445"/>
      <c r="K359" s="445"/>
      <c r="L359" s="445"/>
      <c r="M359" s="445"/>
      <c r="N359" s="445"/>
      <c r="O359" s="445"/>
      <c r="P359" s="445"/>
      <c r="Q359" s="445"/>
      <c r="R359" s="445"/>
      <c r="S359" s="445"/>
      <c r="T359" s="445"/>
      <c r="U359" s="445"/>
      <c r="V359" s="445"/>
      <c r="W359" s="445"/>
      <c r="X359" s="445"/>
      <c r="Y359" s="445"/>
      <c r="Z359" s="445"/>
    </row>
    <row r="360" spans="1:26" ht="15.6" hidden="1" x14ac:dyDescent="0.3">
      <c r="A360" s="445"/>
      <c r="B360" s="445"/>
      <c r="C360" s="445"/>
      <c r="D360" s="445"/>
      <c r="E360" s="505" t="s">
        <v>891</v>
      </c>
      <c r="F360" s="505" t="s">
        <v>892</v>
      </c>
      <c r="G360" s="445"/>
      <c r="H360" s="445"/>
      <c r="I360" s="445"/>
      <c r="J360" s="445"/>
      <c r="K360" s="445"/>
      <c r="L360" s="445"/>
      <c r="M360" s="445"/>
      <c r="N360" s="445"/>
      <c r="O360" s="445"/>
      <c r="P360" s="445"/>
      <c r="Q360" s="445"/>
      <c r="R360" s="445"/>
      <c r="S360" s="445"/>
      <c r="T360" s="445"/>
      <c r="U360" s="445"/>
      <c r="V360" s="445"/>
      <c r="W360" s="445"/>
      <c r="X360" s="445"/>
      <c r="Y360" s="445"/>
      <c r="Z360" s="445"/>
    </row>
    <row r="361" spans="1:26" ht="15.6" hidden="1" x14ac:dyDescent="0.3">
      <c r="A361" s="445"/>
      <c r="B361" s="445"/>
      <c r="C361" s="445"/>
      <c r="D361" s="445"/>
      <c r="E361" s="505" t="s">
        <v>893</v>
      </c>
      <c r="F361" s="505" t="s">
        <v>894</v>
      </c>
      <c r="G361" s="445"/>
      <c r="H361" s="445"/>
      <c r="I361" s="445"/>
      <c r="J361" s="445"/>
      <c r="K361" s="445"/>
      <c r="L361" s="445"/>
      <c r="M361" s="445"/>
      <c r="N361" s="445"/>
      <c r="O361" s="445"/>
      <c r="P361" s="445"/>
      <c r="Q361" s="445"/>
      <c r="R361" s="445"/>
      <c r="S361" s="445"/>
      <c r="T361" s="445"/>
      <c r="U361" s="445"/>
      <c r="V361" s="445"/>
      <c r="W361" s="445"/>
      <c r="X361" s="445"/>
      <c r="Y361" s="445"/>
      <c r="Z361" s="445"/>
    </row>
    <row r="362" spans="1:26" ht="15.6" hidden="1" x14ac:dyDescent="0.3">
      <c r="A362" s="445"/>
      <c r="B362" s="445"/>
      <c r="C362" s="445"/>
      <c r="D362" s="445"/>
      <c r="E362" s="505" t="s">
        <v>895</v>
      </c>
      <c r="F362" s="505" t="s">
        <v>896</v>
      </c>
      <c r="G362" s="445"/>
      <c r="H362" s="445"/>
      <c r="I362" s="445"/>
      <c r="J362" s="445"/>
      <c r="K362" s="445"/>
      <c r="L362" s="445"/>
      <c r="M362" s="445"/>
      <c r="N362" s="445"/>
      <c r="O362" s="445"/>
      <c r="P362" s="445"/>
      <c r="Q362" s="445"/>
      <c r="R362" s="445"/>
      <c r="S362" s="445"/>
      <c r="T362" s="445"/>
      <c r="U362" s="445"/>
      <c r="V362" s="445"/>
      <c r="W362" s="445"/>
      <c r="X362" s="445"/>
      <c r="Y362" s="445"/>
      <c r="Z362" s="445"/>
    </row>
    <row r="363" spans="1:26" ht="15.6" hidden="1" x14ac:dyDescent="0.3">
      <c r="A363" s="445"/>
      <c r="B363" s="445"/>
      <c r="C363" s="445"/>
      <c r="D363" s="445"/>
      <c r="E363" s="505" t="s">
        <v>897</v>
      </c>
      <c r="F363" s="505" t="s">
        <v>898</v>
      </c>
      <c r="G363" s="445"/>
      <c r="H363" s="445"/>
      <c r="I363" s="445"/>
      <c r="J363" s="445"/>
      <c r="K363" s="445"/>
      <c r="L363" s="445"/>
      <c r="M363" s="445"/>
      <c r="N363" s="445"/>
      <c r="O363" s="445"/>
      <c r="P363" s="445"/>
      <c r="Q363" s="445"/>
      <c r="R363" s="445"/>
      <c r="S363" s="445"/>
      <c r="T363" s="445"/>
      <c r="U363" s="445"/>
      <c r="V363" s="445"/>
      <c r="W363" s="445"/>
      <c r="X363" s="445"/>
      <c r="Y363" s="445"/>
      <c r="Z363" s="445"/>
    </row>
    <row r="364" spans="1:26" ht="15.6" hidden="1" x14ac:dyDescent="0.3">
      <c r="A364" s="445"/>
      <c r="B364" s="445"/>
      <c r="C364" s="445"/>
      <c r="D364" s="445"/>
      <c r="E364" s="505" t="s">
        <v>899</v>
      </c>
      <c r="F364" s="505" t="s">
        <v>900</v>
      </c>
      <c r="G364" s="445"/>
      <c r="H364" s="445"/>
      <c r="I364" s="445"/>
      <c r="J364" s="445"/>
      <c r="K364" s="445"/>
      <c r="L364" s="445"/>
      <c r="M364" s="445"/>
      <c r="N364" s="445"/>
      <c r="O364" s="445"/>
      <c r="P364" s="445"/>
      <c r="Q364" s="445"/>
      <c r="R364" s="445"/>
      <c r="S364" s="445"/>
      <c r="T364" s="445"/>
      <c r="U364" s="445"/>
      <c r="V364" s="445"/>
      <c r="W364" s="445"/>
      <c r="X364" s="445"/>
      <c r="Y364" s="445"/>
      <c r="Z364" s="445"/>
    </row>
    <row r="365" spans="1:26" ht="15.6" hidden="1" x14ac:dyDescent="0.3">
      <c r="A365" s="445"/>
      <c r="B365" s="445"/>
      <c r="C365" s="445"/>
      <c r="D365" s="445"/>
      <c r="E365" s="505" t="s">
        <v>901</v>
      </c>
      <c r="F365" s="505" t="s">
        <v>902</v>
      </c>
      <c r="G365" s="445"/>
      <c r="H365" s="445"/>
      <c r="I365" s="445"/>
      <c r="J365" s="445"/>
      <c r="K365" s="445"/>
      <c r="L365" s="445"/>
      <c r="M365" s="445"/>
      <c r="N365" s="445"/>
      <c r="O365" s="445"/>
      <c r="P365" s="445"/>
      <c r="Q365" s="445"/>
      <c r="R365" s="445"/>
      <c r="S365" s="445"/>
      <c r="T365" s="445"/>
      <c r="U365" s="445"/>
      <c r="V365" s="445"/>
      <c r="W365" s="445"/>
      <c r="X365" s="445"/>
      <c r="Y365" s="445"/>
      <c r="Z365" s="445"/>
    </row>
    <row r="366" spans="1:26" ht="15.6" hidden="1" x14ac:dyDescent="0.3">
      <c r="A366" s="445"/>
      <c r="B366" s="445"/>
      <c r="C366" s="445"/>
      <c r="D366" s="445"/>
      <c r="E366" s="505" t="s">
        <v>903</v>
      </c>
      <c r="F366" s="505" t="s">
        <v>904</v>
      </c>
      <c r="G366" s="445"/>
      <c r="H366" s="445"/>
      <c r="I366" s="445"/>
      <c r="J366" s="445"/>
      <c r="K366" s="445"/>
      <c r="L366" s="445"/>
      <c r="M366" s="445"/>
      <c r="N366" s="445"/>
      <c r="O366" s="445"/>
      <c r="P366" s="445"/>
      <c r="Q366" s="445"/>
      <c r="R366" s="445"/>
      <c r="S366" s="445"/>
      <c r="T366" s="445"/>
      <c r="U366" s="445"/>
      <c r="V366" s="445"/>
      <c r="W366" s="445"/>
      <c r="X366" s="445"/>
      <c r="Y366" s="445"/>
      <c r="Z366" s="445"/>
    </row>
    <row r="367" spans="1:26" ht="15.6" hidden="1" x14ac:dyDescent="0.3">
      <c r="A367" s="445"/>
      <c r="B367" s="445"/>
      <c r="C367" s="445"/>
      <c r="D367" s="445"/>
      <c r="E367" s="505" t="s">
        <v>905</v>
      </c>
      <c r="F367" s="505" t="s">
        <v>906</v>
      </c>
      <c r="G367" s="445"/>
      <c r="H367" s="445"/>
      <c r="I367" s="445"/>
      <c r="J367" s="445"/>
      <c r="K367" s="445"/>
      <c r="L367" s="445"/>
      <c r="M367" s="445"/>
      <c r="N367" s="445"/>
      <c r="O367" s="445"/>
      <c r="P367" s="445"/>
      <c r="Q367" s="445"/>
      <c r="R367" s="445"/>
      <c r="S367" s="445"/>
      <c r="T367" s="445"/>
      <c r="U367" s="445"/>
      <c r="V367" s="445"/>
      <c r="W367" s="445"/>
      <c r="X367" s="445"/>
      <c r="Y367" s="445"/>
      <c r="Z367" s="445"/>
    </row>
    <row r="368" spans="1:26" ht="15.6" hidden="1" x14ac:dyDescent="0.3">
      <c r="A368" s="445"/>
      <c r="B368" s="445"/>
      <c r="C368" s="445"/>
      <c r="D368" s="445"/>
      <c r="E368" s="505" t="s">
        <v>907</v>
      </c>
      <c r="F368" s="505" t="s">
        <v>908</v>
      </c>
      <c r="G368" s="445"/>
      <c r="H368" s="445"/>
      <c r="I368" s="445"/>
      <c r="J368" s="445"/>
      <c r="K368" s="445"/>
      <c r="L368" s="445"/>
      <c r="M368" s="445"/>
      <c r="N368" s="445"/>
      <c r="O368" s="445"/>
      <c r="P368" s="445"/>
      <c r="Q368" s="445"/>
      <c r="R368" s="445"/>
      <c r="S368" s="445"/>
      <c r="T368" s="445"/>
      <c r="U368" s="445"/>
      <c r="V368" s="445"/>
      <c r="W368" s="445"/>
      <c r="X368" s="445"/>
      <c r="Y368" s="445"/>
      <c r="Z368" s="445"/>
    </row>
    <row r="369" spans="1:26" ht="15.6" hidden="1" x14ac:dyDescent="0.3">
      <c r="A369" s="445"/>
      <c r="B369" s="445"/>
      <c r="C369" s="445"/>
      <c r="D369" s="445"/>
      <c r="E369" s="505" t="s">
        <v>909</v>
      </c>
      <c r="F369" s="505" t="s">
        <v>910</v>
      </c>
      <c r="G369" s="445"/>
      <c r="H369" s="445"/>
      <c r="I369" s="445"/>
      <c r="J369" s="445"/>
      <c r="K369" s="445"/>
      <c r="L369" s="445"/>
      <c r="M369" s="445"/>
      <c r="N369" s="445"/>
      <c r="O369" s="445"/>
      <c r="P369" s="445"/>
      <c r="Q369" s="445"/>
      <c r="R369" s="445"/>
      <c r="S369" s="445"/>
      <c r="T369" s="445"/>
      <c r="U369" s="445"/>
      <c r="V369" s="445"/>
      <c r="W369" s="445"/>
      <c r="X369" s="445"/>
      <c r="Y369" s="445"/>
      <c r="Z369" s="445"/>
    </row>
    <row r="370" spans="1:26" ht="15.6" hidden="1" x14ac:dyDescent="0.3">
      <c r="A370" s="445"/>
      <c r="B370" s="445"/>
      <c r="C370" s="445"/>
      <c r="D370" s="445"/>
      <c r="E370" s="505" t="s">
        <v>911</v>
      </c>
      <c r="F370" s="505" t="s">
        <v>912</v>
      </c>
      <c r="G370" s="445"/>
      <c r="H370" s="445"/>
      <c r="I370" s="445"/>
      <c r="J370" s="445"/>
      <c r="K370" s="445"/>
      <c r="L370" s="445"/>
      <c r="M370" s="445"/>
      <c r="N370" s="445"/>
      <c r="O370" s="445"/>
      <c r="P370" s="445"/>
      <c r="Q370" s="445"/>
      <c r="R370" s="445"/>
      <c r="S370" s="445"/>
      <c r="T370" s="445"/>
      <c r="U370" s="445"/>
      <c r="V370" s="445"/>
      <c r="W370" s="445"/>
      <c r="X370" s="445"/>
      <c r="Y370" s="445"/>
      <c r="Z370" s="445"/>
    </row>
    <row r="371" spans="1:26" ht="15.6" hidden="1" x14ac:dyDescent="0.3">
      <c r="A371" s="445"/>
      <c r="B371" s="445"/>
      <c r="C371" s="445"/>
      <c r="D371" s="445"/>
      <c r="E371" s="505" t="s">
        <v>913</v>
      </c>
      <c r="F371" s="505" t="s">
        <v>914</v>
      </c>
      <c r="G371" s="445"/>
      <c r="H371" s="445"/>
      <c r="I371" s="445"/>
      <c r="J371" s="445"/>
      <c r="K371" s="445"/>
      <c r="L371" s="445"/>
      <c r="M371" s="445"/>
      <c r="N371" s="445"/>
      <c r="O371" s="445"/>
      <c r="P371" s="445"/>
      <c r="Q371" s="445"/>
      <c r="R371" s="445"/>
      <c r="S371" s="445"/>
      <c r="T371" s="445"/>
      <c r="U371" s="445"/>
      <c r="V371" s="445"/>
      <c r="W371" s="445"/>
      <c r="X371" s="445"/>
      <c r="Y371" s="445"/>
      <c r="Z371" s="445"/>
    </row>
    <row r="372" spans="1:26" ht="15.6" hidden="1" x14ac:dyDescent="0.3">
      <c r="A372" s="445"/>
      <c r="B372" s="445"/>
      <c r="C372" s="445"/>
      <c r="D372" s="445"/>
      <c r="E372" s="505" t="s">
        <v>915</v>
      </c>
      <c r="F372" s="505" t="s">
        <v>916</v>
      </c>
      <c r="G372" s="445"/>
      <c r="H372" s="445"/>
      <c r="I372" s="445"/>
      <c r="J372" s="445"/>
      <c r="K372" s="445"/>
      <c r="L372" s="445"/>
      <c r="M372" s="445"/>
      <c r="N372" s="445"/>
      <c r="O372" s="445"/>
      <c r="P372" s="445"/>
      <c r="Q372" s="445"/>
      <c r="R372" s="445"/>
      <c r="S372" s="445"/>
      <c r="T372" s="445"/>
      <c r="U372" s="445"/>
      <c r="V372" s="445"/>
      <c r="W372" s="445"/>
      <c r="X372" s="445"/>
      <c r="Y372" s="445"/>
      <c r="Z372" s="445"/>
    </row>
    <row r="373" spans="1:26" ht="15.6" hidden="1" x14ac:dyDescent="0.3">
      <c r="A373" s="445"/>
      <c r="B373" s="445"/>
      <c r="C373" s="445"/>
      <c r="D373" s="445"/>
      <c r="E373" s="505" t="s">
        <v>917</v>
      </c>
      <c r="F373" s="505" t="s">
        <v>918</v>
      </c>
      <c r="G373" s="445"/>
      <c r="H373" s="445"/>
      <c r="I373" s="445"/>
      <c r="J373" s="445"/>
      <c r="K373" s="445"/>
      <c r="L373" s="445"/>
      <c r="M373" s="445"/>
      <c r="N373" s="445"/>
      <c r="O373" s="445"/>
      <c r="P373" s="445"/>
      <c r="Q373" s="445"/>
      <c r="R373" s="445"/>
      <c r="S373" s="445"/>
      <c r="T373" s="445"/>
      <c r="U373" s="445"/>
      <c r="V373" s="445"/>
      <c r="W373" s="445"/>
      <c r="X373" s="445"/>
      <c r="Y373" s="445"/>
      <c r="Z373" s="445"/>
    </row>
    <row r="374" spans="1:26" ht="15.6" hidden="1" x14ac:dyDescent="0.3">
      <c r="A374" s="445"/>
      <c r="B374" s="445"/>
      <c r="C374" s="445"/>
      <c r="D374" s="445"/>
      <c r="E374" s="505" t="s">
        <v>257</v>
      </c>
      <c r="F374" s="505" t="s">
        <v>919</v>
      </c>
      <c r="G374" s="445"/>
      <c r="H374" s="445"/>
      <c r="I374" s="445"/>
      <c r="J374" s="445"/>
      <c r="K374" s="445"/>
      <c r="L374" s="445"/>
      <c r="M374" s="445"/>
      <c r="N374" s="445"/>
      <c r="O374" s="445"/>
      <c r="P374" s="445"/>
      <c r="Q374" s="445"/>
      <c r="R374" s="445"/>
      <c r="S374" s="445"/>
      <c r="T374" s="445"/>
      <c r="U374" s="445"/>
      <c r="V374" s="445"/>
      <c r="W374" s="445"/>
      <c r="X374" s="445"/>
      <c r="Y374" s="445"/>
      <c r="Z374" s="445"/>
    </row>
    <row r="375" spans="1:26" ht="15.6" hidden="1" x14ac:dyDescent="0.3">
      <c r="A375" s="445"/>
      <c r="B375" s="445"/>
      <c r="C375" s="445"/>
      <c r="D375" s="445"/>
      <c r="E375" s="505" t="s">
        <v>920</v>
      </c>
      <c r="F375" s="505" t="s">
        <v>921</v>
      </c>
      <c r="G375" s="445"/>
      <c r="H375" s="445"/>
      <c r="I375" s="445"/>
      <c r="J375" s="445"/>
      <c r="K375" s="445"/>
      <c r="L375" s="445"/>
      <c r="M375" s="445"/>
      <c r="N375" s="445"/>
      <c r="O375" s="445"/>
      <c r="P375" s="445"/>
      <c r="Q375" s="445"/>
      <c r="R375" s="445"/>
      <c r="S375" s="445"/>
      <c r="T375" s="445"/>
      <c r="U375" s="445"/>
      <c r="V375" s="445"/>
      <c r="W375" s="445"/>
      <c r="X375" s="445"/>
      <c r="Y375" s="445"/>
      <c r="Z375" s="445"/>
    </row>
    <row r="376" spans="1:26" ht="15.6" hidden="1" x14ac:dyDescent="0.3">
      <c r="A376" s="445"/>
      <c r="B376" s="445"/>
      <c r="C376" s="445"/>
      <c r="D376" s="445"/>
      <c r="E376" s="505" t="s">
        <v>922</v>
      </c>
      <c r="F376" s="505" t="s">
        <v>923</v>
      </c>
      <c r="G376" s="445"/>
      <c r="H376" s="445"/>
      <c r="I376" s="445"/>
      <c r="J376" s="445"/>
      <c r="K376" s="445"/>
      <c r="L376" s="445"/>
      <c r="M376" s="445"/>
      <c r="N376" s="445"/>
      <c r="O376" s="445"/>
      <c r="P376" s="445"/>
      <c r="Q376" s="445"/>
      <c r="R376" s="445"/>
      <c r="S376" s="445"/>
      <c r="T376" s="445"/>
      <c r="U376" s="445"/>
      <c r="V376" s="445"/>
      <c r="W376" s="445"/>
      <c r="X376" s="445"/>
      <c r="Y376" s="445"/>
      <c r="Z376" s="445"/>
    </row>
    <row r="377" spans="1:26" ht="15.6" hidden="1" x14ac:dyDescent="0.3">
      <c r="A377" s="445"/>
      <c r="B377" s="445"/>
      <c r="C377" s="445"/>
      <c r="D377" s="445"/>
      <c r="E377" s="505" t="s">
        <v>258</v>
      </c>
      <c r="F377" s="505" t="s">
        <v>924</v>
      </c>
      <c r="G377" s="445"/>
      <c r="H377" s="445"/>
      <c r="I377" s="445"/>
      <c r="J377" s="445"/>
      <c r="K377" s="445"/>
      <c r="L377" s="445"/>
      <c r="M377" s="445"/>
      <c r="N377" s="445"/>
      <c r="O377" s="445"/>
      <c r="P377" s="445"/>
      <c r="Q377" s="445"/>
      <c r="R377" s="445"/>
      <c r="S377" s="445"/>
      <c r="T377" s="445"/>
      <c r="U377" s="445"/>
      <c r="V377" s="445"/>
      <c r="W377" s="445"/>
      <c r="X377" s="445"/>
      <c r="Y377" s="445"/>
      <c r="Z377" s="445"/>
    </row>
    <row r="378" spans="1:26" ht="15.6" hidden="1" x14ac:dyDescent="0.3">
      <c r="A378" s="445"/>
      <c r="B378" s="445"/>
      <c r="C378" s="445"/>
      <c r="D378" s="445"/>
      <c r="E378" s="505" t="s">
        <v>925</v>
      </c>
      <c r="F378" s="505" t="s">
        <v>926</v>
      </c>
      <c r="G378" s="445"/>
      <c r="H378" s="445"/>
      <c r="I378" s="445"/>
      <c r="J378" s="445"/>
      <c r="K378" s="445"/>
      <c r="L378" s="445"/>
      <c r="M378" s="445"/>
      <c r="N378" s="445"/>
      <c r="O378" s="445"/>
      <c r="P378" s="445"/>
      <c r="Q378" s="445"/>
      <c r="R378" s="445"/>
      <c r="S378" s="445"/>
      <c r="T378" s="445"/>
      <c r="U378" s="445"/>
      <c r="V378" s="445"/>
      <c r="W378" s="445"/>
      <c r="X378" s="445"/>
      <c r="Y378" s="445"/>
      <c r="Z378" s="445"/>
    </row>
    <row r="379" spans="1:26" ht="15.6" hidden="1" x14ac:dyDescent="0.3">
      <c r="A379" s="445"/>
      <c r="B379" s="445"/>
      <c r="C379" s="445"/>
      <c r="D379" s="445"/>
      <c r="E379" s="505" t="s">
        <v>927</v>
      </c>
      <c r="F379" s="505" t="s">
        <v>928</v>
      </c>
      <c r="G379" s="445"/>
      <c r="H379" s="445"/>
      <c r="I379" s="445"/>
      <c r="J379" s="445"/>
      <c r="K379" s="445"/>
      <c r="L379" s="445"/>
      <c r="M379" s="445"/>
      <c r="N379" s="445"/>
      <c r="O379" s="445"/>
      <c r="P379" s="445"/>
      <c r="Q379" s="445"/>
      <c r="R379" s="445"/>
      <c r="S379" s="445"/>
      <c r="T379" s="445"/>
      <c r="U379" s="445"/>
      <c r="V379" s="445"/>
      <c r="W379" s="445"/>
      <c r="X379" s="445"/>
      <c r="Y379" s="445"/>
      <c r="Z379" s="445"/>
    </row>
    <row r="380" spans="1:26" ht="15.6" hidden="1" x14ac:dyDescent="0.3">
      <c r="A380" s="445"/>
      <c r="B380" s="445"/>
      <c r="C380" s="445"/>
      <c r="D380" s="445"/>
      <c r="E380" s="505" t="s">
        <v>929</v>
      </c>
      <c r="F380" s="505" t="s">
        <v>930</v>
      </c>
      <c r="G380" s="445"/>
      <c r="H380" s="445"/>
      <c r="I380" s="445"/>
      <c r="J380" s="445"/>
      <c r="K380" s="445"/>
      <c r="L380" s="445"/>
      <c r="M380" s="445"/>
      <c r="N380" s="445"/>
      <c r="O380" s="445"/>
      <c r="P380" s="445"/>
      <c r="Q380" s="445"/>
      <c r="R380" s="445"/>
      <c r="S380" s="445"/>
      <c r="T380" s="445"/>
      <c r="U380" s="445"/>
      <c r="V380" s="445"/>
      <c r="W380" s="445"/>
      <c r="X380" s="445"/>
      <c r="Y380" s="445"/>
      <c r="Z380" s="445"/>
    </row>
    <row r="381" spans="1:26" ht="15.6" hidden="1" x14ac:dyDescent="0.3">
      <c r="A381" s="445"/>
      <c r="B381" s="445"/>
      <c r="C381" s="445"/>
      <c r="D381" s="445"/>
      <c r="E381" s="505" t="s">
        <v>931</v>
      </c>
      <c r="F381" s="505" t="s">
        <v>932</v>
      </c>
      <c r="G381" s="445"/>
      <c r="H381" s="445"/>
      <c r="I381" s="445"/>
      <c r="J381" s="445"/>
      <c r="K381" s="445"/>
      <c r="L381" s="445"/>
      <c r="M381" s="445"/>
      <c r="N381" s="445"/>
      <c r="O381" s="445"/>
      <c r="P381" s="445"/>
      <c r="Q381" s="445"/>
      <c r="R381" s="445"/>
      <c r="S381" s="445"/>
      <c r="T381" s="445"/>
      <c r="U381" s="445"/>
      <c r="V381" s="445"/>
      <c r="W381" s="445"/>
      <c r="X381" s="445"/>
      <c r="Y381" s="445"/>
      <c r="Z381" s="445"/>
    </row>
    <row r="382" spans="1:26" ht="15.6" hidden="1" x14ac:dyDescent="0.3">
      <c r="A382" s="445"/>
      <c r="B382" s="445"/>
      <c r="C382" s="445"/>
      <c r="D382" s="445"/>
      <c r="E382" s="505" t="s">
        <v>933</v>
      </c>
      <c r="F382" s="505" t="s">
        <v>934</v>
      </c>
      <c r="G382" s="445"/>
      <c r="H382" s="445"/>
      <c r="I382" s="445"/>
      <c r="J382" s="445"/>
      <c r="K382" s="445"/>
      <c r="L382" s="445"/>
      <c r="M382" s="445"/>
      <c r="N382" s="445"/>
      <c r="O382" s="445"/>
      <c r="P382" s="445"/>
      <c r="Q382" s="445"/>
      <c r="R382" s="445"/>
      <c r="S382" s="445"/>
      <c r="T382" s="445"/>
      <c r="U382" s="445"/>
      <c r="V382" s="445"/>
      <c r="W382" s="445"/>
      <c r="X382" s="445"/>
      <c r="Y382" s="445"/>
      <c r="Z382" s="445"/>
    </row>
    <row r="383" spans="1:26" ht="15.6" hidden="1" x14ac:dyDescent="0.3">
      <c r="A383" s="445"/>
      <c r="B383" s="445"/>
      <c r="C383" s="445"/>
      <c r="D383" s="445"/>
      <c r="E383" s="505" t="s">
        <v>935</v>
      </c>
      <c r="F383" s="505" t="s">
        <v>936</v>
      </c>
      <c r="G383" s="445"/>
      <c r="H383" s="445"/>
      <c r="I383" s="445"/>
      <c r="J383" s="445"/>
      <c r="K383" s="445"/>
      <c r="L383" s="445"/>
      <c r="M383" s="445"/>
      <c r="N383" s="445"/>
      <c r="O383" s="445"/>
      <c r="P383" s="445"/>
      <c r="Q383" s="445"/>
      <c r="R383" s="445"/>
      <c r="S383" s="445"/>
      <c r="T383" s="445"/>
      <c r="U383" s="445"/>
      <c r="V383" s="445"/>
      <c r="W383" s="445"/>
      <c r="X383" s="445"/>
      <c r="Y383" s="445"/>
      <c r="Z383" s="445"/>
    </row>
    <row r="384" spans="1:26" ht="15.6" hidden="1" x14ac:dyDescent="0.3">
      <c r="A384" s="445"/>
      <c r="B384" s="445"/>
      <c r="C384" s="445"/>
      <c r="D384" s="445"/>
      <c r="E384" s="505" t="s">
        <v>937</v>
      </c>
      <c r="F384" s="505" t="s">
        <v>938</v>
      </c>
      <c r="G384" s="445"/>
      <c r="H384" s="445"/>
      <c r="I384" s="445"/>
      <c r="J384" s="445"/>
      <c r="K384" s="445"/>
      <c r="L384" s="445"/>
      <c r="M384" s="445"/>
      <c r="N384" s="445"/>
      <c r="O384" s="445"/>
      <c r="P384" s="445"/>
      <c r="Q384" s="445"/>
      <c r="R384" s="445"/>
      <c r="S384" s="445"/>
      <c r="T384" s="445"/>
      <c r="U384" s="445"/>
      <c r="V384" s="445"/>
      <c r="W384" s="445"/>
      <c r="X384" s="445"/>
      <c r="Y384" s="445"/>
      <c r="Z384" s="445"/>
    </row>
    <row r="385" spans="1:26" ht="15.6" hidden="1" x14ac:dyDescent="0.3">
      <c r="A385" s="445"/>
      <c r="B385" s="445"/>
      <c r="C385" s="445"/>
      <c r="D385" s="445"/>
      <c r="E385" s="505" t="s">
        <v>939</v>
      </c>
      <c r="F385" s="505" t="s">
        <v>940</v>
      </c>
      <c r="G385" s="445"/>
      <c r="H385" s="445"/>
      <c r="I385" s="445"/>
      <c r="J385" s="445"/>
      <c r="K385" s="445"/>
      <c r="L385" s="445"/>
      <c r="M385" s="445"/>
      <c r="N385" s="445"/>
      <c r="O385" s="445"/>
      <c r="P385" s="445"/>
      <c r="Q385" s="445"/>
      <c r="R385" s="445"/>
      <c r="S385" s="445"/>
      <c r="T385" s="445"/>
      <c r="U385" s="445"/>
      <c r="V385" s="445"/>
      <c r="W385" s="445"/>
      <c r="X385" s="445"/>
      <c r="Y385" s="445"/>
      <c r="Z385" s="445"/>
    </row>
    <row r="386" spans="1:26" ht="15.6" hidden="1" x14ac:dyDescent="0.3">
      <c r="A386" s="445"/>
      <c r="B386" s="445"/>
      <c r="C386" s="445"/>
      <c r="D386" s="445"/>
      <c r="E386" s="505" t="s">
        <v>941</v>
      </c>
      <c r="F386" s="505" t="s">
        <v>942</v>
      </c>
      <c r="G386" s="445"/>
      <c r="H386" s="445"/>
      <c r="I386" s="445"/>
      <c r="J386" s="445"/>
      <c r="K386" s="445"/>
      <c r="L386" s="445"/>
      <c r="M386" s="445"/>
      <c r="N386" s="445"/>
      <c r="O386" s="445"/>
      <c r="P386" s="445"/>
      <c r="Q386" s="445"/>
      <c r="R386" s="445"/>
      <c r="S386" s="445"/>
      <c r="T386" s="445"/>
      <c r="U386" s="445"/>
      <c r="V386" s="445"/>
      <c r="W386" s="445"/>
      <c r="X386" s="445"/>
      <c r="Y386" s="445"/>
      <c r="Z386" s="445"/>
    </row>
    <row r="387" spans="1:26" ht="15.6" hidden="1" x14ac:dyDescent="0.3">
      <c r="A387" s="445"/>
      <c r="B387" s="445"/>
      <c r="C387" s="445"/>
      <c r="D387" s="445"/>
      <c r="E387" s="505" t="s">
        <v>943</v>
      </c>
      <c r="F387" s="505" t="s">
        <v>944</v>
      </c>
      <c r="G387" s="445"/>
      <c r="H387" s="445"/>
      <c r="I387" s="445"/>
      <c r="J387" s="445"/>
      <c r="K387" s="445"/>
      <c r="L387" s="445"/>
      <c r="M387" s="445"/>
      <c r="N387" s="445"/>
      <c r="O387" s="445"/>
      <c r="P387" s="445"/>
      <c r="Q387" s="445"/>
      <c r="R387" s="445"/>
      <c r="S387" s="445"/>
      <c r="T387" s="445"/>
      <c r="U387" s="445"/>
      <c r="V387" s="445"/>
      <c r="W387" s="445"/>
      <c r="X387" s="445"/>
      <c r="Y387" s="445"/>
      <c r="Z387" s="445"/>
    </row>
    <row r="388" spans="1:26" ht="15.6" hidden="1" x14ac:dyDescent="0.3">
      <c r="A388" s="445"/>
      <c r="B388" s="445"/>
      <c r="C388" s="445"/>
      <c r="D388" s="445"/>
      <c r="E388" s="505" t="s">
        <v>945</v>
      </c>
      <c r="F388" s="505" t="s">
        <v>946</v>
      </c>
      <c r="G388" s="445"/>
      <c r="H388" s="445"/>
      <c r="I388" s="445"/>
      <c r="J388" s="445"/>
      <c r="K388" s="445"/>
      <c r="L388" s="445"/>
      <c r="M388" s="445"/>
      <c r="N388" s="445"/>
      <c r="O388" s="445"/>
      <c r="P388" s="445"/>
      <c r="Q388" s="445"/>
      <c r="R388" s="445"/>
      <c r="S388" s="445"/>
      <c r="T388" s="445"/>
      <c r="U388" s="445"/>
      <c r="V388" s="445"/>
      <c r="W388" s="445"/>
      <c r="X388" s="445"/>
      <c r="Y388" s="445"/>
      <c r="Z388" s="445"/>
    </row>
    <row r="389" spans="1:26" ht="15.6" hidden="1" x14ac:dyDescent="0.3">
      <c r="A389" s="445"/>
      <c r="B389" s="445"/>
      <c r="C389" s="445"/>
      <c r="D389" s="445"/>
      <c r="E389" s="505" t="s">
        <v>947</v>
      </c>
      <c r="F389" s="505" t="s">
        <v>948</v>
      </c>
      <c r="G389" s="445"/>
      <c r="H389" s="445"/>
      <c r="I389" s="445"/>
      <c r="J389" s="445"/>
      <c r="K389" s="445"/>
      <c r="L389" s="445"/>
      <c r="M389" s="445"/>
      <c r="N389" s="445"/>
      <c r="O389" s="445"/>
      <c r="P389" s="445"/>
      <c r="Q389" s="445"/>
      <c r="R389" s="445"/>
      <c r="S389" s="445"/>
      <c r="T389" s="445"/>
      <c r="U389" s="445"/>
      <c r="V389" s="445"/>
      <c r="W389" s="445"/>
      <c r="X389" s="445"/>
      <c r="Y389" s="445"/>
      <c r="Z389" s="445"/>
    </row>
    <row r="390" spans="1:26" ht="15.6" hidden="1" x14ac:dyDescent="0.3">
      <c r="A390" s="445"/>
      <c r="B390" s="445"/>
      <c r="C390" s="445"/>
      <c r="D390" s="445"/>
      <c r="E390" s="505" t="s">
        <v>949</v>
      </c>
      <c r="F390" s="505" t="s">
        <v>950</v>
      </c>
      <c r="G390" s="445"/>
      <c r="H390" s="445"/>
      <c r="I390" s="445"/>
      <c r="J390" s="445"/>
      <c r="K390" s="445"/>
      <c r="L390" s="445"/>
      <c r="M390" s="445"/>
      <c r="N390" s="445"/>
      <c r="O390" s="445"/>
      <c r="P390" s="445"/>
      <c r="Q390" s="445"/>
      <c r="R390" s="445"/>
      <c r="S390" s="445"/>
      <c r="T390" s="445"/>
      <c r="U390" s="445"/>
      <c r="V390" s="445"/>
      <c r="W390" s="445"/>
      <c r="X390" s="445"/>
      <c r="Y390" s="445"/>
      <c r="Z390" s="445"/>
    </row>
    <row r="391" spans="1:26" ht="15.6" hidden="1" x14ac:dyDescent="0.3">
      <c r="A391" s="445"/>
      <c r="B391" s="445"/>
      <c r="C391" s="445"/>
      <c r="D391" s="445"/>
      <c r="E391" s="505" t="s">
        <v>951</v>
      </c>
      <c r="F391" s="505" t="s">
        <v>952</v>
      </c>
      <c r="G391" s="445"/>
      <c r="H391" s="445"/>
      <c r="I391" s="445"/>
      <c r="J391" s="445"/>
      <c r="K391" s="445"/>
      <c r="L391" s="445"/>
      <c r="M391" s="445"/>
      <c r="N391" s="445"/>
      <c r="O391" s="445"/>
      <c r="P391" s="445"/>
      <c r="Q391" s="445"/>
      <c r="R391" s="445"/>
      <c r="S391" s="445"/>
      <c r="T391" s="445"/>
      <c r="U391" s="445"/>
      <c r="V391" s="445"/>
      <c r="W391" s="445"/>
      <c r="X391" s="445"/>
      <c r="Y391" s="445"/>
      <c r="Z391" s="445"/>
    </row>
    <row r="392" spans="1:26" ht="15.6" hidden="1" x14ac:dyDescent="0.3">
      <c r="A392" s="445"/>
      <c r="B392" s="445"/>
      <c r="C392" s="445"/>
      <c r="D392" s="445"/>
      <c r="E392" s="505" t="s">
        <v>953</v>
      </c>
      <c r="F392" s="505" t="s">
        <v>954</v>
      </c>
      <c r="G392" s="445"/>
      <c r="H392" s="445"/>
      <c r="I392" s="445"/>
      <c r="J392" s="445"/>
      <c r="K392" s="445"/>
      <c r="L392" s="445"/>
      <c r="M392" s="445"/>
      <c r="N392" s="445"/>
      <c r="O392" s="445"/>
      <c r="P392" s="445"/>
      <c r="Q392" s="445"/>
      <c r="R392" s="445"/>
      <c r="S392" s="445"/>
      <c r="T392" s="445"/>
      <c r="U392" s="445"/>
      <c r="V392" s="445"/>
      <c r="W392" s="445"/>
      <c r="X392" s="445"/>
      <c r="Y392" s="445"/>
      <c r="Z392" s="445"/>
    </row>
    <row r="393" spans="1:26" ht="15.6" hidden="1" x14ac:dyDescent="0.3">
      <c r="A393" s="445"/>
      <c r="B393" s="445"/>
      <c r="C393" s="445"/>
      <c r="D393" s="445"/>
      <c r="E393" s="505" t="s">
        <v>955</v>
      </c>
      <c r="F393" s="505" t="s">
        <v>956</v>
      </c>
      <c r="G393" s="445"/>
      <c r="H393" s="445"/>
      <c r="I393" s="445"/>
      <c r="J393" s="445"/>
      <c r="K393" s="445"/>
      <c r="L393" s="445"/>
      <c r="M393" s="445"/>
      <c r="N393" s="445"/>
      <c r="O393" s="445"/>
      <c r="P393" s="445"/>
      <c r="Q393" s="445"/>
      <c r="R393" s="445"/>
      <c r="S393" s="445"/>
      <c r="T393" s="445"/>
      <c r="U393" s="445"/>
      <c r="V393" s="445"/>
      <c r="W393" s="445"/>
      <c r="X393" s="445"/>
      <c r="Y393" s="445"/>
      <c r="Z393" s="445"/>
    </row>
    <row r="394" spans="1:26" ht="15.6" hidden="1" x14ac:dyDescent="0.3">
      <c r="A394" s="445"/>
      <c r="B394" s="445"/>
      <c r="C394" s="445"/>
      <c r="D394" s="445"/>
      <c r="E394" s="505" t="s">
        <v>957</v>
      </c>
      <c r="F394" s="505" t="s">
        <v>958</v>
      </c>
      <c r="G394" s="445"/>
      <c r="H394" s="445"/>
      <c r="I394" s="445"/>
      <c r="J394" s="445"/>
      <c r="K394" s="445"/>
      <c r="L394" s="445"/>
      <c r="M394" s="445"/>
      <c r="N394" s="445"/>
      <c r="O394" s="445"/>
      <c r="P394" s="445"/>
      <c r="Q394" s="445"/>
      <c r="R394" s="445"/>
      <c r="S394" s="445"/>
      <c r="T394" s="445"/>
      <c r="U394" s="445"/>
      <c r="V394" s="445"/>
      <c r="W394" s="445"/>
      <c r="X394" s="445"/>
      <c r="Y394" s="445"/>
      <c r="Z394" s="445"/>
    </row>
    <row r="395" spans="1:26" ht="15.6" hidden="1" x14ac:dyDescent="0.3">
      <c r="A395" s="445"/>
      <c r="B395" s="445"/>
      <c r="C395" s="445"/>
      <c r="D395" s="445"/>
      <c r="E395" s="505" t="s">
        <v>959</v>
      </c>
      <c r="F395" s="505" t="s">
        <v>960</v>
      </c>
      <c r="G395" s="445"/>
      <c r="H395" s="445"/>
      <c r="I395" s="445"/>
      <c r="J395" s="445"/>
      <c r="K395" s="445"/>
      <c r="L395" s="445"/>
      <c r="M395" s="445"/>
      <c r="N395" s="445"/>
      <c r="O395" s="445"/>
      <c r="P395" s="445"/>
      <c r="Q395" s="445"/>
      <c r="R395" s="445"/>
      <c r="S395" s="445"/>
      <c r="T395" s="445"/>
      <c r="U395" s="445"/>
      <c r="V395" s="445"/>
      <c r="W395" s="445"/>
      <c r="X395" s="445"/>
      <c r="Y395" s="445"/>
      <c r="Z395" s="445"/>
    </row>
    <row r="396" spans="1:26" ht="15.6" hidden="1" x14ac:dyDescent="0.3">
      <c r="A396" s="445"/>
      <c r="B396" s="445"/>
      <c r="C396" s="445"/>
      <c r="D396" s="445"/>
      <c r="E396" s="505" t="s">
        <v>961</v>
      </c>
      <c r="F396" s="505" t="s">
        <v>962</v>
      </c>
      <c r="G396" s="445"/>
      <c r="H396" s="445"/>
      <c r="I396" s="445"/>
      <c r="J396" s="445"/>
      <c r="K396" s="445"/>
      <c r="L396" s="445"/>
      <c r="M396" s="445"/>
      <c r="N396" s="445"/>
      <c r="O396" s="445"/>
      <c r="P396" s="445"/>
      <c r="Q396" s="445"/>
      <c r="R396" s="445"/>
      <c r="S396" s="445"/>
      <c r="T396" s="445"/>
      <c r="U396" s="445"/>
      <c r="V396" s="445"/>
      <c r="W396" s="445"/>
      <c r="X396" s="445"/>
      <c r="Y396" s="445"/>
      <c r="Z396" s="445"/>
    </row>
    <row r="397" spans="1:26" ht="15.6" hidden="1" x14ac:dyDescent="0.3">
      <c r="A397" s="445"/>
      <c r="B397" s="445"/>
      <c r="C397" s="445"/>
      <c r="D397" s="445"/>
      <c r="E397" s="505" t="s">
        <v>963</v>
      </c>
      <c r="F397" s="505" t="s">
        <v>964</v>
      </c>
      <c r="G397" s="445"/>
      <c r="H397" s="445"/>
      <c r="I397" s="445"/>
      <c r="J397" s="445"/>
      <c r="K397" s="445"/>
      <c r="L397" s="445"/>
      <c r="M397" s="445"/>
      <c r="N397" s="445"/>
      <c r="O397" s="445"/>
      <c r="P397" s="445"/>
      <c r="Q397" s="445"/>
      <c r="R397" s="445"/>
      <c r="S397" s="445"/>
      <c r="T397" s="445"/>
      <c r="U397" s="445"/>
      <c r="V397" s="445"/>
      <c r="W397" s="445"/>
      <c r="X397" s="445"/>
      <c r="Y397" s="445"/>
      <c r="Z397" s="445"/>
    </row>
    <row r="398" spans="1:26" ht="15.6" hidden="1" x14ac:dyDescent="0.3">
      <c r="A398" s="445"/>
      <c r="B398" s="445"/>
      <c r="C398" s="445"/>
      <c r="D398" s="445"/>
      <c r="E398" s="505" t="s">
        <v>965</v>
      </c>
      <c r="F398" s="505" t="s">
        <v>966</v>
      </c>
      <c r="G398" s="445"/>
      <c r="H398" s="445"/>
      <c r="I398" s="445"/>
      <c r="J398" s="445"/>
      <c r="K398" s="445"/>
      <c r="L398" s="445"/>
      <c r="M398" s="445"/>
      <c r="N398" s="445"/>
      <c r="O398" s="445"/>
      <c r="P398" s="445"/>
      <c r="Q398" s="445"/>
      <c r="R398" s="445"/>
      <c r="S398" s="445"/>
      <c r="T398" s="445"/>
      <c r="U398" s="445"/>
      <c r="V398" s="445"/>
      <c r="W398" s="445"/>
      <c r="X398" s="445"/>
      <c r="Y398" s="445"/>
      <c r="Z398" s="445"/>
    </row>
    <row r="399" spans="1:26" ht="15.6" hidden="1" x14ac:dyDescent="0.3">
      <c r="A399" s="445"/>
      <c r="B399" s="445"/>
      <c r="C399" s="445"/>
      <c r="D399" s="445"/>
      <c r="E399" s="505" t="s">
        <v>967</v>
      </c>
      <c r="F399" s="505" t="s">
        <v>968</v>
      </c>
      <c r="G399" s="445"/>
      <c r="H399" s="445"/>
      <c r="I399" s="445"/>
      <c r="J399" s="445"/>
      <c r="K399" s="445"/>
      <c r="L399" s="445"/>
      <c r="M399" s="445"/>
      <c r="N399" s="445"/>
      <c r="O399" s="445"/>
      <c r="P399" s="445"/>
      <c r="Q399" s="445"/>
      <c r="R399" s="445"/>
      <c r="S399" s="445"/>
      <c r="T399" s="445"/>
      <c r="U399" s="445"/>
      <c r="V399" s="445"/>
      <c r="W399" s="445"/>
      <c r="X399" s="445"/>
      <c r="Y399" s="445"/>
      <c r="Z399" s="445"/>
    </row>
    <row r="400" spans="1:26" ht="15.6" hidden="1" x14ac:dyDescent="0.3">
      <c r="A400" s="445"/>
      <c r="B400" s="445"/>
      <c r="C400" s="445"/>
      <c r="D400" s="445"/>
      <c r="E400" s="505" t="s">
        <v>969</v>
      </c>
      <c r="F400" s="505" t="s">
        <v>970</v>
      </c>
      <c r="G400" s="445"/>
      <c r="H400" s="445"/>
      <c r="I400" s="445"/>
      <c r="J400" s="445"/>
      <c r="K400" s="445"/>
      <c r="L400" s="445"/>
      <c r="M400" s="445"/>
      <c r="N400" s="445"/>
      <c r="O400" s="445"/>
      <c r="P400" s="445"/>
      <c r="Q400" s="445"/>
      <c r="R400" s="445"/>
      <c r="S400" s="445"/>
      <c r="T400" s="445"/>
      <c r="U400" s="445"/>
      <c r="V400" s="445"/>
      <c r="W400" s="445"/>
      <c r="X400" s="445"/>
      <c r="Y400" s="445"/>
      <c r="Z400" s="445"/>
    </row>
    <row r="401" spans="1:26" ht="15.6" hidden="1" x14ac:dyDescent="0.3">
      <c r="A401" s="445"/>
      <c r="B401" s="445"/>
      <c r="C401" s="445"/>
      <c r="D401" s="445"/>
      <c r="E401" s="505" t="s">
        <v>971</v>
      </c>
      <c r="F401" s="505" t="s">
        <v>972</v>
      </c>
      <c r="G401" s="445"/>
      <c r="H401" s="445"/>
      <c r="I401" s="445"/>
      <c r="J401" s="445"/>
      <c r="K401" s="445"/>
      <c r="L401" s="445"/>
      <c r="M401" s="445"/>
      <c r="N401" s="445"/>
      <c r="O401" s="445"/>
      <c r="P401" s="445"/>
      <c r="Q401" s="445"/>
      <c r="R401" s="445"/>
      <c r="S401" s="445"/>
      <c r="T401" s="445"/>
      <c r="U401" s="445"/>
      <c r="V401" s="445"/>
      <c r="W401" s="445"/>
      <c r="X401" s="445"/>
      <c r="Y401" s="445"/>
      <c r="Z401" s="445"/>
    </row>
    <row r="402" spans="1:26" ht="15.6" hidden="1" x14ac:dyDescent="0.3">
      <c r="A402" s="445"/>
      <c r="B402" s="445"/>
      <c r="C402" s="445"/>
      <c r="D402" s="445"/>
      <c r="E402" s="505" t="s">
        <v>973</v>
      </c>
      <c r="F402" s="505" t="s">
        <v>974</v>
      </c>
      <c r="G402" s="445"/>
      <c r="H402" s="445"/>
      <c r="I402" s="445"/>
      <c r="J402" s="445"/>
      <c r="K402" s="445"/>
      <c r="L402" s="445"/>
      <c r="M402" s="445"/>
      <c r="N402" s="445"/>
      <c r="O402" s="445"/>
      <c r="P402" s="445"/>
      <c r="Q402" s="445"/>
      <c r="R402" s="445"/>
      <c r="S402" s="445"/>
      <c r="T402" s="445"/>
      <c r="U402" s="445"/>
      <c r="V402" s="445"/>
      <c r="W402" s="445"/>
      <c r="X402" s="445"/>
      <c r="Y402" s="445"/>
      <c r="Z402" s="445"/>
    </row>
    <row r="403" spans="1:26" ht="15.6" hidden="1" x14ac:dyDescent="0.3">
      <c r="A403" s="445"/>
      <c r="B403" s="445"/>
      <c r="C403" s="445"/>
      <c r="D403" s="445"/>
      <c r="E403" s="505" t="s">
        <v>975</v>
      </c>
      <c r="F403" s="505" t="s">
        <v>976</v>
      </c>
      <c r="G403" s="445"/>
      <c r="H403" s="445"/>
      <c r="I403" s="445"/>
      <c r="J403" s="445"/>
      <c r="K403" s="445"/>
      <c r="L403" s="445"/>
      <c r="M403" s="445"/>
      <c r="N403" s="445"/>
      <c r="O403" s="445"/>
      <c r="P403" s="445"/>
      <c r="Q403" s="445"/>
      <c r="R403" s="445"/>
      <c r="S403" s="445"/>
      <c r="T403" s="445"/>
      <c r="U403" s="445"/>
      <c r="V403" s="445"/>
      <c r="W403" s="445"/>
      <c r="X403" s="445"/>
      <c r="Y403" s="445"/>
      <c r="Z403" s="445"/>
    </row>
    <row r="404" spans="1:26" ht="15.6" hidden="1" x14ac:dyDescent="0.3">
      <c r="A404" s="445"/>
      <c r="B404" s="445"/>
      <c r="C404" s="445"/>
      <c r="D404" s="445"/>
      <c r="E404" s="505" t="s">
        <v>977</v>
      </c>
      <c r="F404" s="505" t="s">
        <v>978</v>
      </c>
      <c r="G404" s="445"/>
      <c r="H404" s="445"/>
      <c r="I404" s="445"/>
      <c r="J404" s="445"/>
      <c r="K404" s="445"/>
      <c r="L404" s="445"/>
      <c r="M404" s="445"/>
      <c r="N404" s="445"/>
      <c r="O404" s="445"/>
      <c r="P404" s="445"/>
      <c r="Q404" s="445"/>
      <c r="R404" s="445"/>
      <c r="S404" s="445"/>
      <c r="T404" s="445"/>
      <c r="U404" s="445"/>
      <c r="V404" s="445"/>
      <c r="W404" s="445"/>
      <c r="X404" s="445"/>
      <c r="Y404" s="445"/>
      <c r="Z404" s="445"/>
    </row>
    <row r="405" spans="1:26" ht="15.6" hidden="1" x14ac:dyDescent="0.3">
      <c r="A405" s="445"/>
      <c r="B405" s="445"/>
      <c r="C405" s="445"/>
      <c r="D405" s="445"/>
      <c r="E405" s="505" t="s">
        <v>979</v>
      </c>
      <c r="F405" s="505" t="s">
        <v>980</v>
      </c>
      <c r="G405" s="445"/>
      <c r="H405" s="445"/>
      <c r="I405" s="445"/>
      <c r="J405" s="445"/>
      <c r="K405" s="445"/>
      <c r="L405" s="445"/>
      <c r="M405" s="445"/>
      <c r="N405" s="445"/>
      <c r="O405" s="445"/>
      <c r="P405" s="445"/>
      <c r="Q405" s="445"/>
      <c r="R405" s="445"/>
      <c r="S405" s="445"/>
      <c r="T405" s="445"/>
      <c r="U405" s="445"/>
      <c r="V405" s="445"/>
      <c r="W405" s="445"/>
      <c r="X405" s="445"/>
      <c r="Y405" s="445"/>
      <c r="Z405" s="445"/>
    </row>
    <row r="406" spans="1:26" ht="15.6" hidden="1" x14ac:dyDescent="0.3">
      <c r="A406" s="445"/>
      <c r="B406" s="445"/>
      <c r="C406" s="445"/>
      <c r="D406" s="445"/>
      <c r="E406" s="505" t="s">
        <v>57</v>
      </c>
      <c r="F406" s="505" t="s">
        <v>981</v>
      </c>
      <c r="G406" s="445"/>
      <c r="H406" s="445"/>
      <c r="I406" s="445"/>
      <c r="J406" s="445"/>
      <c r="K406" s="445"/>
      <c r="L406" s="445"/>
      <c r="M406" s="445"/>
      <c r="N406" s="445"/>
      <c r="O406" s="445"/>
      <c r="P406" s="445"/>
      <c r="Q406" s="445"/>
      <c r="R406" s="445"/>
      <c r="S406" s="445"/>
      <c r="T406" s="445"/>
      <c r="U406" s="445"/>
      <c r="V406" s="445"/>
      <c r="W406" s="445"/>
      <c r="X406" s="445"/>
      <c r="Y406" s="445"/>
      <c r="Z406" s="445"/>
    </row>
    <row r="407" spans="1:26" ht="15.6" hidden="1" x14ac:dyDescent="0.3">
      <c r="A407" s="445"/>
      <c r="B407" s="445"/>
      <c r="C407" s="445"/>
      <c r="D407" s="445"/>
      <c r="E407" s="505" t="s">
        <v>982</v>
      </c>
      <c r="F407" s="505" t="s">
        <v>983</v>
      </c>
      <c r="G407" s="445"/>
      <c r="H407" s="445"/>
      <c r="I407" s="445"/>
      <c r="J407" s="445"/>
      <c r="K407" s="445"/>
      <c r="L407" s="445"/>
      <c r="M407" s="445"/>
      <c r="N407" s="445"/>
      <c r="O407" s="445"/>
      <c r="P407" s="445"/>
      <c r="Q407" s="445"/>
      <c r="R407" s="445"/>
      <c r="S407" s="445"/>
      <c r="T407" s="445"/>
      <c r="U407" s="445"/>
      <c r="V407" s="445"/>
      <c r="W407" s="445"/>
      <c r="X407" s="445"/>
      <c r="Y407" s="445"/>
      <c r="Z407" s="445"/>
    </row>
    <row r="408" spans="1:26" ht="15.6" hidden="1" x14ac:dyDescent="0.3">
      <c r="A408" s="445"/>
      <c r="B408" s="445"/>
      <c r="C408" s="445"/>
      <c r="D408" s="445"/>
      <c r="E408" s="505" t="s">
        <v>984</v>
      </c>
      <c r="F408" s="505" t="s">
        <v>985</v>
      </c>
      <c r="G408" s="445"/>
      <c r="H408" s="445"/>
      <c r="I408" s="445"/>
      <c r="J408" s="445"/>
      <c r="K408" s="445"/>
      <c r="L408" s="445"/>
      <c r="M408" s="445"/>
      <c r="N408" s="445"/>
      <c r="O408" s="445"/>
      <c r="P408" s="445"/>
      <c r="Q408" s="445"/>
      <c r="R408" s="445"/>
      <c r="S408" s="445"/>
      <c r="T408" s="445"/>
      <c r="U408" s="445"/>
      <c r="V408" s="445"/>
      <c r="W408" s="445"/>
      <c r="X408" s="445"/>
      <c r="Y408" s="445"/>
      <c r="Z408" s="445"/>
    </row>
    <row r="409" spans="1:26" ht="15.6" hidden="1" x14ac:dyDescent="0.3">
      <c r="A409" s="445"/>
      <c r="B409" s="445"/>
      <c r="C409" s="445"/>
      <c r="D409" s="445"/>
      <c r="E409" s="505" t="s">
        <v>986</v>
      </c>
      <c r="F409" s="505" t="s">
        <v>987</v>
      </c>
      <c r="G409" s="445"/>
      <c r="H409" s="445"/>
      <c r="I409" s="445"/>
      <c r="J409" s="445"/>
      <c r="K409" s="445"/>
      <c r="L409" s="445"/>
      <c r="M409" s="445"/>
      <c r="N409" s="445"/>
      <c r="O409" s="445"/>
      <c r="P409" s="445"/>
      <c r="Q409" s="445"/>
      <c r="R409" s="445"/>
      <c r="S409" s="445"/>
      <c r="T409" s="445"/>
      <c r="U409" s="445"/>
      <c r="V409" s="445"/>
      <c r="W409" s="445"/>
      <c r="X409" s="445"/>
      <c r="Y409" s="445"/>
      <c r="Z409" s="445"/>
    </row>
    <row r="410" spans="1:26" ht="15.6" hidden="1" x14ac:dyDescent="0.3">
      <c r="A410" s="445"/>
      <c r="B410" s="445"/>
      <c r="C410" s="445"/>
      <c r="D410" s="445"/>
      <c r="E410" s="505" t="s">
        <v>988</v>
      </c>
      <c r="F410" s="505" t="s">
        <v>989</v>
      </c>
      <c r="G410" s="445"/>
      <c r="H410" s="445"/>
      <c r="I410" s="445"/>
      <c r="J410" s="445"/>
      <c r="K410" s="445"/>
      <c r="L410" s="445"/>
      <c r="M410" s="445"/>
      <c r="N410" s="445"/>
      <c r="O410" s="445"/>
      <c r="P410" s="445"/>
      <c r="Q410" s="445"/>
      <c r="R410" s="445"/>
      <c r="S410" s="445"/>
      <c r="T410" s="445"/>
      <c r="U410" s="445"/>
      <c r="V410" s="445"/>
      <c r="W410" s="445"/>
      <c r="X410" s="445"/>
      <c r="Y410" s="445"/>
      <c r="Z410" s="445"/>
    </row>
    <row r="411" spans="1:26" ht="15.6" hidden="1" x14ac:dyDescent="0.3">
      <c r="A411" s="445"/>
      <c r="B411" s="445"/>
      <c r="C411" s="445"/>
      <c r="D411" s="445"/>
      <c r="E411" s="505" t="s">
        <v>990</v>
      </c>
      <c r="F411" s="505" t="s">
        <v>991</v>
      </c>
      <c r="G411" s="445"/>
      <c r="H411" s="445"/>
      <c r="I411" s="445"/>
      <c r="J411" s="445"/>
      <c r="K411" s="445"/>
      <c r="L411" s="445"/>
      <c r="M411" s="445"/>
      <c r="N411" s="445"/>
      <c r="O411" s="445"/>
      <c r="P411" s="445"/>
      <c r="Q411" s="445"/>
      <c r="R411" s="445"/>
      <c r="S411" s="445"/>
      <c r="T411" s="445"/>
      <c r="U411" s="445"/>
      <c r="V411" s="445"/>
      <c r="W411" s="445"/>
      <c r="X411" s="445"/>
      <c r="Y411" s="445"/>
      <c r="Z411" s="445"/>
    </row>
    <row r="412" spans="1:26" ht="15.6" hidden="1" x14ac:dyDescent="0.3">
      <c r="A412" s="445"/>
      <c r="B412" s="445"/>
      <c r="C412" s="445"/>
      <c r="D412" s="445"/>
      <c r="E412" s="505" t="s">
        <v>992</v>
      </c>
      <c r="F412" s="505" t="s">
        <v>993</v>
      </c>
      <c r="G412" s="445"/>
      <c r="H412" s="445"/>
      <c r="I412" s="445"/>
      <c r="J412" s="445"/>
      <c r="K412" s="445"/>
      <c r="L412" s="445"/>
      <c r="M412" s="445"/>
      <c r="N412" s="445"/>
      <c r="O412" s="445"/>
      <c r="P412" s="445"/>
      <c r="Q412" s="445"/>
      <c r="R412" s="445"/>
      <c r="S412" s="445"/>
      <c r="T412" s="445"/>
      <c r="U412" s="445"/>
      <c r="V412" s="445"/>
      <c r="W412" s="445"/>
      <c r="X412" s="445"/>
      <c r="Y412" s="445"/>
      <c r="Z412" s="445"/>
    </row>
    <row r="413" spans="1:26" ht="15.6" hidden="1" x14ac:dyDescent="0.3">
      <c r="A413" s="445"/>
      <c r="B413" s="445"/>
      <c r="C413" s="445"/>
      <c r="D413" s="445"/>
      <c r="E413" s="505" t="s">
        <v>994</v>
      </c>
      <c r="F413" s="505" t="s">
        <v>995</v>
      </c>
      <c r="G413" s="445"/>
      <c r="H413" s="445"/>
      <c r="I413" s="445"/>
      <c r="J413" s="445"/>
      <c r="K413" s="445"/>
      <c r="L413" s="445"/>
      <c r="M413" s="445"/>
      <c r="N413" s="445"/>
      <c r="O413" s="445"/>
      <c r="P413" s="445"/>
      <c r="Q413" s="445"/>
      <c r="R413" s="445"/>
      <c r="S413" s="445"/>
      <c r="T413" s="445"/>
      <c r="U413" s="445"/>
      <c r="V413" s="445"/>
      <c r="W413" s="445"/>
      <c r="X413" s="445"/>
      <c r="Y413" s="445"/>
      <c r="Z413" s="445"/>
    </row>
    <row r="414" spans="1:26" ht="15.6" hidden="1" x14ac:dyDescent="0.3">
      <c r="A414" s="445"/>
      <c r="B414" s="445"/>
      <c r="C414" s="445"/>
      <c r="D414" s="445"/>
      <c r="E414" s="505" t="s">
        <v>996</v>
      </c>
      <c r="F414" s="505" t="s">
        <v>997</v>
      </c>
      <c r="G414" s="445"/>
      <c r="H414" s="445"/>
      <c r="I414" s="445"/>
      <c r="J414" s="445"/>
      <c r="K414" s="445"/>
      <c r="L414" s="445"/>
      <c r="M414" s="445"/>
      <c r="N414" s="445"/>
      <c r="O414" s="445"/>
      <c r="P414" s="445"/>
      <c r="Q414" s="445"/>
      <c r="R414" s="445"/>
      <c r="S414" s="445"/>
      <c r="T414" s="445"/>
      <c r="U414" s="445"/>
      <c r="V414" s="445"/>
      <c r="W414" s="445"/>
      <c r="X414" s="445"/>
      <c r="Y414" s="445"/>
      <c r="Z414" s="445"/>
    </row>
    <row r="415" spans="1:26" ht="15.6" hidden="1" x14ac:dyDescent="0.3">
      <c r="A415" s="445"/>
      <c r="B415" s="445"/>
      <c r="C415" s="445"/>
      <c r="D415" s="445"/>
      <c r="E415" s="505" t="s">
        <v>998</v>
      </c>
      <c r="F415" s="505" t="s">
        <v>999</v>
      </c>
      <c r="G415" s="445"/>
      <c r="H415" s="445"/>
      <c r="I415" s="445"/>
      <c r="J415" s="445"/>
      <c r="K415" s="445"/>
      <c r="L415" s="445"/>
      <c r="M415" s="445"/>
      <c r="N415" s="445"/>
      <c r="O415" s="445"/>
      <c r="P415" s="445"/>
      <c r="Q415" s="445"/>
      <c r="R415" s="445"/>
      <c r="S415" s="445"/>
      <c r="T415" s="445"/>
      <c r="U415" s="445"/>
      <c r="V415" s="445"/>
      <c r="W415" s="445"/>
      <c r="X415" s="445"/>
      <c r="Y415" s="445"/>
      <c r="Z415" s="445"/>
    </row>
    <row r="416" spans="1:26" ht="15.6" hidden="1" x14ac:dyDescent="0.3">
      <c r="A416" s="445"/>
      <c r="B416" s="445"/>
      <c r="C416" s="445"/>
      <c r="D416" s="445"/>
      <c r="E416" s="505" t="s">
        <v>1000</v>
      </c>
      <c r="F416" s="505" t="s">
        <v>1001</v>
      </c>
      <c r="G416" s="445"/>
      <c r="H416" s="445"/>
      <c r="I416" s="445"/>
      <c r="J416" s="445"/>
      <c r="K416" s="445"/>
      <c r="L416" s="445"/>
      <c r="M416" s="445"/>
      <c r="N416" s="445"/>
      <c r="O416" s="445"/>
      <c r="P416" s="445"/>
      <c r="Q416" s="445"/>
      <c r="R416" s="445"/>
      <c r="S416" s="445"/>
      <c r="T416" s="445"/>
      <c r="U416" s="445"/>
      <c r="V416" s="445"/>
      <c r="W416" s="445"/>
      <c r="X416" s="445"/>
      <c r="Y416" s="445"/>
      <c r="Z416" s="445"/>
    </row>
    <row r="417" spans="1:26" ht="15.6" hidden="1" x14ac:dyDescent="0.3">
      <c r="A417" s="445"/>
      <c r="B417" s="445"/>
      <c r="C417" s="445"/>
      <c r="D417" s="445"/>
      <c r="E417" s="505" t="s">
        <v>1002</v>
      </c>
      <c r="F417" s="505" t="s">
        <v>1003</v>
      </c>
      <c r="G417" s="445"/>
      <c r="H417" s="445"/>
      <c r="I417" s="445"/>
      <c r="J417" s="445"/>
      <c r="K417" s="445"/>
      <c r="L417" s="445"/>
      <c r="M417" s="445"/>
      <c r="N417" s="445"/>
      <c r="O417" s="445"/>
      <c r="P417" s="445"/>
      <c r="Q417" s="445"/>
      <c r="R417" s="445"/>
      <c r="S417" s="445"/>
      <c r="T417" s="445"/>
      <c r="U417" s="445"/>
      <c r="V417" s="445"/>
      <c r="W417" s="445"/>
      <c r="X417" s="445"/>
      <c r="Y417" s="445"/>
      <c r="Z417" s="445"/>
    </row>
    <row r="418" spans="1:26" ht="15.6" hidden="1" x14ac:dyDescent="0.3">
      <c r="A418" s="445"/>
      <c r="B418" s="445"/>
      <c r="C418" s="445"/>
      <c r="D418" s="445"/>
      <c r="E418" s="505" t="s">
        <v>1004</v>
      </c>
      <c r="F418" s="505" t="s">
        <v>1005</v>
      </c>
      <c r="G418" s="445"/>
      <c r="H418" s="445"/>
      <c r="I418" s="445"/>
      <c r="J418" s="445"/>
      <c r="K418" s="445"/>
      <c r="L418" s="445"/>
      <c r="M418" s="445"/>
      <c r="N418" s="445"/>
      <c r="O418" s="445"/>
      <c r="P418" s="445"/>
      <c r="Q418" s="445"/>
      <c r="R418" s="445"/>
      <c r="S418" s="445"/>
      <c r="T418" s="445"/>
      <c r="U418" s="445"/>
      <c r="V418" s="445"/>
      <c r="W418" s="445"/>
      <c r="X418" s="445"/>
      <c r="Y418" s="445"/>
      <c r="Z418" s="445"/>
    </row>
    <row r="419" spans="1:26" ht="15.6" hidden="1" x14ac:dyDescent="0.3">
      <c r="A419" s="445"/>
      <c r="B419" s="445"/>
      <c r="C419" s="445"/>
      <c r="D419" s="445"/>
      <c r="E419" s="505" t="s">
        <v>1006</v>
      </c>
      <c r="F419" s="505" t="s">
        <v>1007</v>
      </c>
      <c r="G419" s="445"/>
      <c r="H419" s="445"/>
      <c r="I419" s="445"/>
      <c r="J419" s="445"/>
      <c r="K419" s="445"/>
      <c r="L419" s="445"/>
      <c r="M419" s="445"/>
      <c r="N419" s="445"/>
      <c r="O419" s="445"/>
      <c r="P419" s="445"/>
      <c r="Q419" s="445"/>
      <c r="R419" s="445"/>
      <c r="S419" s="445"/>
      <c r="T419" s="445"/>
      <c r="U419" s="445"/>
      <c r="V419" s="445"/>
      <c r="W419" s="445"/>
      <c r="X419" s="445"/>
      <c r="Y419" s="445"/>
      <c r="Z419" s="445"/>
    </row>
    <row r="420" spans="1:26" ht="15.6" hidden="1" x14ac:dyDescent="0.3">
      <c r="A420" s="445"/>
      <c r="B420" s="445"/>
      <c r="C420" s="445"/>
      <c r="D420" s="445"/>
      <c r="E420" s="505" t="s">
        <v>1008</v>
      </c>
      <c r="F420" s="505" t="s">
        <v>1009</v>
      </c>
      <c r="G420" s="445"/>
      <c r="H420" s="445"/>
      <c r="I420" s="445"/>
      <c r="J420" s="445"/>
      <c r="K420" s="445"/>
      <c r="L420" s="445"/>
      <c r="M420" s="445"/>
      <c r="N420" s="445"/>
      <c r="O420" s="445"/>
      <c r="P420" s="445"/>
      <c r="Q420" s="445"/>
      <c r="R420" s="445"/>
      <c r="S420" s="445"/>
      <c r="T420" s="445"/>
      <c r="U420" s="445"/>
      <c r="V420" s="445"/>
      <c r="W420" s="445"/>
      <c r="X420" s="445"/>
      <c r="Y420" s="445"/>
      <c r="Z420" s="445"/>
    </row>
    <row r="421" spans="1:26" ht="15.6" hidden="1" x14ac:dyDescent="0.3">
      <c r="A421" s="445"/>
      <c r="B421" s="445"/>
      <c r="C421" s="445"/>
      <c r="D421" s="445"/>
      <c r="E421" s="505" t="s">
        <v>1010</v>
      </c>
      <c r="F421" s="505" t="s">
        <v>1011</v>
      </c>
      <c r="G421" s="445"/>
      <c r="H421" s="445"/>
      <c r="I421" s="445"/>
      <c r="J421" s="445"/>
      <c r="K421" s="445"/>
      <c r="L421" s="445"/>
      <c r="M421" s="445"/>
      <c r="N421" s="445"/>
      <c r="O421" s="445"/>
      <c r="P421" s="445"/>
      <c r="Q421" s="445"/>
      <c r="R421" s="445"/>
      <c r="S421" s="445"/>
      <c r="T421" s="445"/>
      <c r="U421" s="445"/>
      <c r="V421" s="445"/>
      <c r="W421" s="445"/>
      <c r="X421" s="445"/>
      <c r="Y421" s="445"/>
      <c r="Z421" s="445"/>
    </row>
    <row r="422" spans="1:26" ht="15.6" hidden="1" x14ac:dyDescent="0.3">
      <c r="A422" s="445"/>
      <c r="B422" s="445"/>
      <c r="C422" s="445"/>
      <c r="D422" s="445"/>
      <c r="E422" s="505" t="s">
        <v>1012</v>
      </c>
      <c r="F422" s="505" t="s">
        <v>1013</v>
      </c>
      <c r="G422" s="445"/>
      <c r="H422" s="445"/>
      <c r="I422" s="445"/>
      <c r="J422" s="445"/>
      <c r="K422" s="445"/>
      <c r="L422" s="445"/>
      <c r="M422" s="445"/>
      <c r="N422" s="445"/>
      <c r="O422" s="445"/>
      <c r="P422" s="445"/>
      <c r="Q422" s="445"/>
      <c r="R422" s="445"/>
      <c r="S422" s="445"/>
      <c r="T422" s="445"/>
      <c r="U422" s="445"/>
      <c r="V422" s="445"/>
      <c r="W422" s="445"/>
      <c r="X422" s="445"/>
      <c r="Y422" s="445"/>
      <c r="Z422" s="445"/>
    </row>
    <row r="423" spans="1:26" ht="15.6" hidden="1" x14ac:dyDescent="0.3">
      <c r="A423" s="445"/>
      <c r="B423" s="445"/>
      <c r="C423" s="445"/>
      <c r="D423" s="445"/>
      <c r="E423" s="505" t="s">
        <v>1014</v>
      </c>
      <c r="F423" s="505" t="s">
        <v>1015</v>
      </c>
      <c r="G423" s="445"/>
      <c r="H423" s="445"/>
      <c r="I423" s="445"/>
      <c r="J423" s="445"/>
      <c r="K423" s="445"/>
      <c r="L423" s="445"/>
      <c r="M423" s="445"/>
      <c r="N423" s="445"/>
      <c r="O423" s="445"/>
      <c r="P423" s="445"/>
      <c r="Q423" s="445"/>
      <c r="R423" s="445"/>
      <c r="S423" s="445"/>
      <c r="T423" s="445"/>
      <c r="U423" s="445"/>
      <c r="V423" s="445"/>
      <c r="W423" s="445"/>
      <c r="X423" s="445"/>
      <c r="Y423" s="445"/>
      <c r="Z423" s="445"/>
    </row>
    <row r="424" spans="1:26" ht="15.6" hidden="1" x14ac:dyDescent="0.3">
      <c r="A424" s="445"/>
      <c r="B424" s="445"/>
      <c r="C424" s="445"/>
      <c r="D424" s="445"/>
      <c r="E424" s="505" t="s">
        <v>1016</v>
      </c>
      <c r="F424" s="505" t="s">
        <v>1017</v>
      </c>
      <c r="G424" s="445"/>
      <c r="H424" s="445"/>
      <c r="I424" s="445"/>
      <c r="J424" s="445"/>
      <c r="K424" s="445"/>
      <c r="L424" s="445"/>
      <c r="M424" s="445"/>
      <c r="N424" s="445"/>
      <c r="O424" s="445"/>
      <c r="P424" s="445"/>
      <c r="Q424" s="445"/>
      <c r="R424" s="445"/>
      <c r="S424" s="445"/>
      <c r="T424" s="445"/>
      <c r="U424" s="445"/>
      <c r="V424" s="445"/>
      <c r="W424" s="445"/>
      <c r="X424" s="445"/>
      <c r="Y424" s="445"/>
      <c r="Z424" s="445"/>
    </row>
    <row r="425" spans="1:26" ht="15.6" hidden="1" x14ac:dyDescent="0.3">
      <c r="A425" s="445"/>
      <c r="B425" s="445"/>
      <c r="C425" s="445"/>
      <c r="D425" s="445"/>
      <c r="E425" s="505" t="s">
        <v>1018</v>
      </c>
      <c r="F425" s="505" t="s">
        <v>1019</v>
      </c>
      <c r="G425" s="445"/>
      <c r="H425" s="445"/>
      <c r="I425" s="445"/>
      <c r="J425" s="445"/>
      <c r="K425" s="445"/>
      <c r="L425" s="445"/>
      <c r="M425" s="445"/>
      <c r="N425" s="445"/>
      <c r="O425" s="445"/>
      <c r="P425" s="445"/>
      <c r="Q425" s="445"/>
      <c r="R425" s="445"/>
      <c r="S425" s="445"/>
      <c r="T425" s="445"/>
      <c r="U425" s="445"/>
      <c r="V425" s="445"/>
      <c r="W425" s="445"/>
      <c r="X425" s="445"/>
      <c r="Y425" s="445"/>
      <c r="Z425" s="445"/>
    </row>
    <row r="426" spans="1:26" ht="15.6" hidden="1" x14ac:dyDescent="0.3">
      <c r="A426" s="445"/>
      <c r="B426" s="445"/>
      <c r="C426" s="445"/>
      <c r="D426" s="445"/>
      <c r="E426" s="505" t="s">
        <v>1020</v>
      </c>
      <c r="F426" s="505" t="s">
        <v>1021</v>
      </c>
      <c r="G426" s="445"/>
      <c r="H426" s="445"/>
      <c r="I426" s="445"/>
      <c r="J426" s="445"/>
      <c r="K426" s="445"/>
      <c r="L426" s="445"/>
      <c r="M426" s="445"/>
      <c r="N426" s="445"/>
      <c r="O426" s="445"/>
      <c r="P426" s="445"/>
      <c r="Q426" s="445"/>
      <c r="R426" s="445"/>
      <c r="S426" s="445"/>
      <c r="T426" s="445"/>
      <c r="U426" s="445"/>
      <c r="V426" s="445"/>
      <c r="W426" s="445"/>
      <c r="X426" s="445"/>
      <c r="Y426" s="445"/>
      <c r="Z426" s="445"/>
    </row>
    <row r="427" spans="1:26" ht="15.6" hidden="1" x14ac:dyDescent="0.3">
      <c r="A427" s="445"/>
      <c r="B427" s="445"/>
      <c r="C427" s="445"/>
      <c r="D427" s="445"/>
      <c r="E427" s="505" t="s">
        <v>1022</v>
      </c>
      <c r="F427" s="505" t="s">
        <v>1023</v>
      </c>
      <c r="G427" s="445"/>
      <c r="H427" s="445"/>
      <c r="I427" s="445"/>
      <c r="J427" s="445"/>
      <c r="K427" s="445"/>
      <c r="L427" s="445"/>
      <c r="M427" s="445"/>
      <c r="N427" s="445"/>
      <c r="O427" s="445"/>
      <c r="P427" s="445"/>
      <c r="Q427" s="445"/>
      <c r="R427" s="445"/>
      <c r="S427" s="445"/>
      <c r="T427" s="445"/>
      <c r="U427" s="445"/>
      <c r="V427" s="445"/>
      <c r="W427" s="445"/>
      <c r="X427" s="445"/>
      <c r="Y427" s="445"/>
      <c r="Z427" s="445"/>
    </row>
    <row r="428" spans="1:26" ht="15.6" hidden="1" x14ac:dyDescent="0.3">
      <c r="A428" s="445"/>
      <c r="B428" s="445"/>
      <c r="C428" s="445"/>
      <c r="D428" s="445"/>
      <c r="E428" s="505" t="s">
        <v>1024</v>
      </c>
      <c r="F428" s="505" t="s">
        <v>1025</v>
      </c>
      <c r="G428" s="445"/>
      <c r="H428" s="445"/>
      <c r="I428" s="445"/>
      <c r="J428" s="445"/>
      <c r="K428" s="445"/>
      <c r="L428" s="445"/>
      <c r="M428" s="445"/>
      <c r="N428" s="445"/>
      <c r="O428" s="445"/>
      <c r="P428" s="445"/>
      <c r="Q428" s="445"/>
      <c r="R428" s="445"/>
      <c r="S428" s="445"/>
      <c r="T428" s="445"/>
      <c r="U428" s="445"/>
      <c r="V428" s="445"/>
      <c r="W428" s="445"/>
      <c r="X428" s="445"/>
      <c r="Y428" s="445"/>
      <c r="Z428" s="445"/>
    </row>
    <row r="429" spans="1:26" ht="15.6" hidden="1" x14ac:dyDescent="0.3">
      <c r="A429" s="445"/>
      <c r="B429" s="445"/>
      <c r="C429" s="445"/>
      <c r="D429" s="445"/>
      <c r="E429" s="505" t="s">
        <v>1026</v>
      </c>
      <c r="F429" s="505" t="s">
        <v>1027</v>
      </c>
      <c r="G429" s="445"/>
      <c r="H429" s="445"/>
      <c r="I429" s="445"/>
      <c r="J429" s="445"/>
      <c r="K429" s="445"/>
      <c r="L429" s="445"/>
      <c r="M429" s="445"/>
      <c r="N429" s="445"/>
      <c r="O429" s="445"/>
      <c r="P429" s="445"/>
      <c r="Q429" s="445"/>
      <c r="R429" s="445"/>
      <c r="S429" s="445"/>
      <c r="T429" s="445"/>
      <c r="U429" s="445"/>
      <c r="V429" s="445"/>
      <c r="W429" s="445"/>
      <c r="X429" s="445"/>
      <c r="Y429" s="445"/>
      <c r="Z429" s="445"/>
    </row>
    <row r="430" spans="1:26" ht="15.6" hidden="1" x14ac:dyDescent="0.3">
      <c r="A430" s="445"/>
      <c r="B430" s="445"/>
      <c r="C430" s="445"/>
      <c r="D430" s="445"/>
      <c r="E430" s="505" t="s">
        <v>1028</v>
      </c>
      <c r="F430" s="505" t="s">
        <v>1029</v>
      </c>
      <c r="G430" s="445"/>
      <c r="H430" s="445"/>
      <c r="I430" s="445"/>
      <c r="J430" s="445"/>
      <c r="K430" s="445"/>
      <c r="L430" s="445"/>
      <c r="M430" s="445"/>
      <c r="N430" s="445"/>
      <c r="O430" s="445"/>
      <c r="P430" s="445"/>
      <c r="Q430" s="445"/>
      <c r="R430" s="445"/>
      <c r="S430" s="445"/>
      <c r="T430" s="445"/>
      <c r="U430" s="445"/>
      <c r="V430" s="445"/>
      <c r="W430" s="445"/>
      <c r="X430" s="445"/>
      <c r="Y430" s="445"/>
      <c r="Z430" s="445"/>
    </row>
    <row r="431" spans="1:26" ht="15.6" hidden="1" x14ac:dyDescent="0.3">
      <c r="A431" s="445"/>
      <c r="B431" s="445"/>
      <c r="C431" s="445"/>
      <c r="D431" s="445"/>
      <c r="E431" s="505" t="s">
        <v>1030</v>
      </c>
      <c r="F431" s="505" t="s">
        <v>1031</v>
      </c>
      <c r="G431" s="445"/>
      <c r="H431" s="445"/>
      <c r="I431" s="445"/>
      <c r="J431" s="445"/>
      <c r="K431" s="445"/>
      <c r="L431" s="445"/>
      <c r="M431" s="445"/>
      <c r="N431" s="445"/>
      <c r="O431" s="445"/>
      <c r="P431" s="445"/>
      <c r="Q431" s="445"/>
      <c r="R431" s="445"/>
      <c r="S431" s="445"/>
      <c r="T431" s="445"/>
      <c r="U431" s="445"/>
      <c r="V431" s="445"/>
      <c r="W431" s="445"/>
      <c r="X431" s="445"/>
      <c r="Y431" s="445"/>
      <c r="Z431" s="445"/>
    </row>
    <row r="432" spans="1:26" ht="15.6" hidden="1" x14ac:dyDescent="0.3">
      <c r="A432" s="445"/>
      <c r="B432" s="445"/>
      <c r="C432" s="445"/>
      <c r="D432" s="445"/>
      <c r="E432" s="505" t="s">
        <v>1032</v>
      </c>
      <c r="F432" s="505" t="s">
        <v>1033</v>
      </c>
      <c r="G432" s="445"/>
      <c r="H432" s="445"/>
      <c r="I432" s="445"/>
      <c r="J432" s="445"/>
      <c r="K432" s="445"/>
      <c r="L432" s="445"/>
      <c r="M432" s="445"/>
      <c r="N432" s="445"/>
      <c r="O432" s="445"/>
      <c r="P432" s="445"/>
      <c r="Q432" s="445"/>
      <c r="R432" s="445"/>
      <c r="S432" s="445"/>
      <c r="T432" s="445"/>
      <c r="U432" s="445"/>
      <c r="V432" s="445"/>
      <c r="W432" s="445"/>
      <c r="X432" s="445"/>
      <c r="Y432" s="445"/>
      <c r="Z432" s="445"/>
    </row>
    <row r="433" spans="1:26" ht="15.6" hidden="1" x14ac:dyDescent="0.3">
      <c r="A433" s="445"/>
      <c r="B433" s="445"/>
      <c r="C433" s="445"/>
      <c r="D433" s="445"/>
      <c r="E433" s="505" t="s">
        <v>1034</v>
      </c>
      <c r="F433" s="505" t="s">
        <v>1035</v>
      </c>
      <c r="G433" s="445"/>
      <c r="H433" s="445"/>
      <c r="I433" s="445"/>
      <c r="J433" s="445"/>
      <c r="K433" s="445"/>
      <c r="L433" s="445"/>
      <c r="M433" s="445"/>
      <c r="N433" s="445"/>
      <c r="O433" s="445"/>
      <c r="P433" s="445"/>
      <c r="Q433" s="445"/>
      <c r="R433" s="445"/>
      <c r="S433" s="445"/>
      <c r="T433" s="445"/>
      <c r="U433" s="445"/>
      <c r="V433" s="445"/>
      <c r="W433" s="445"/>
      <c r="X433" s="445"/>
      <c r="Y433" s="445"/>
      <c r="Z433" s="445"/>
    </row>
    <row r="434" spans="1:26" ht="15.6" hidden="1" x14ac:dyDescent="0.3">
      <c r="A434" s="445"/>
      <c r="B434" s="445"/>
      <c r="C434" s="445"/>
      <c r="D434" s="445"/>
      <c r="E434" s="505" t="s">
        <v>1036</v>
      </c>
      <c r="F434" s="505" t="s">
        <v>1037</v>
      </c>
      <c r="G434" s="445"/>
      <c r="H434" s="445"/>
      <c r="I434" s="445"/>
      <c r="J434" s="445"/>
      <c r="K434" s="445"/>
      <c r="L434" s="445"/>
      <c r="M434" s="445"/>
      <c r="N434" s="445"/>
      <c r="O434" s="445"/>
      <c r="P434" s="445"/>
      <c r="Q434" s="445"/>
      <c r="R434" s="445"/>
      <c r="S434" s="445"/>
      <c r="T434" s="445"/>
      <c r="U434" s="445"/>
      <c r="V434" s="445"/>
      <c r="W434" s="445"/>
      <c r="X434" s="445"/>
      <c r="Y434" s="445"/>
      <c r="Z434" s="445"/>
    </row>
    <row r="435" spans="1:26" ht="15.6" hidden="1" x14ac:dyDescent="0.3">
      <c r="A435" s="445"/>
      <c r="B435" s="445"/>
      <c r="C435" s="445"/>
      <c r="D435" s="445"/>
      <c r="E435" s="505" t="s">
        <v>58</v>
      </c>
      <c r="F435" s="505" t="s">
        <v>1038</v>
      </c>
      <c r="G435" s="445"/>
      <c r="H435" s="445"/>
      <c r="I435" s="445"/>
      <c r="J435" s="445"/>
      <c r="K435" s="445"/>
      <c r="L435" s="445"/>
      <c r="M435" s="445"/>
      <c r="N435" s="445"/>
      <c r="O435" s="445"/>
      <c r="P435" s="445"/>
      <c r="Q435" s="445"/>
      <c r="R435" s="445"/>
      <c r="S435" s="445"/>
      <c r="T435" s="445"/>
      <c r="U435" s="445"/>
      <c r="V435" s="445"/>
      <c r="W435" s="445"/>
      <c r="X435" s="445"/>
      <c r="Y435" s="445"/>
      <c r="Z435" s="445"/>
    </row>
    <row r="436" spans="1:26" ht="15.6" hidden="1" x14ac:dyDescent="0.3">
      <c r="A436" s="445"/>
      <c r="B436" s="445"/>
      <c r="C436" s="445"/>
      <c r="D436" s="445"/>
      <c r="E436" s="505" t="s">
        <v>1039</v>
      </c>
      <c r="F436" s="505" t="s">
        <v>1040</v>
      </c>
      <c r="G436" s="445"/>
      <c r="H436" s="445"/>
      <c r="I436" s="445"/>
      <c r="J436" s="445"/>
      <c r="K436" s="445"/>
      <c r="L436" s="445"/>
      <c r="M436" s="445"/>
      <c r="N436" s="445"/>
      <c r="O436" s="445"/>
      <c r="P436" s="445"/>
      <c r="Q436" s="445"/>
      <c r="R436" s="445"/>
      <c r="S436" s="445"/>
      <c r="T436" s="445"/>
      <c r="U436" s="445"/>
      <c r="V436" s="445"/>
      <c r="W436" s="445"/>
      <c r="X436" s="445"/>
      <c r="Y436" s="445"/>
      <c r="Z436" s="445"/>
    </row>
    <row r="437" spans="1:26" ht="15.6" hidden="1" x14ac:dyDescent="0.3">
      <c r="A437" s="445"/>
      <c r="B437" s="445"/>
      <c r="C437" s="445"/>
      <c r="D437" s="445"/>
      <c r="E437" s="505" t="s">
        <v>1041</v>
      </c>
      <c r="F437" s="505" t="s">
        <v>1042</v>
      </c>
      <c r="G437" s="445"/>
      <c r="H437" s="445"/>
      <c r="I437" s="445"/>
      <c r="J437" s="445"/>
      <c r="K437" s="445"/>
      <c r="L437" s="445"/>
      <c r="M437" s="445"/>
      <c r="N437" s="445"/>
      <c r="O437" s="445"/>
      <c r="P437" s="445"/>
      <c r="Q437" s="445"/>
      <c r="R437" s="445"/>
      <c r="S437" s="445"/>
      <c r="T437" s="445"/>
      <c r="U437" s="445"/>
      <c r="V437" s="445"/>
      <c r="W437" s="445"/>
      <c r="X437" s="445"/>
      <c r="Y437" s="445"/>
      <c r="Z437" s="445"/>
    </row>
    <row r="438" spans="1:26" ht="15.6" hidden="1" x14ac:dyDescent="0.3">
      <c r="A438" s="445"/>
      <c r="B438" s="445"/>
      <c r="C438" s="445"/>
      <c r="D438" s="445"/>
      <c r="E438" s="505" t="s">
        <v>1043</v>
      </c>
      <c r="F438" s="505" t="s">
        <v>1044</v>
      </c>
      <c r="G438" s="445"/>
      <c r="H438" s="445"/>
      <c r="I438" s="445"/>
      <c r="J438" s="445"/>
      <c r="K438" s="445"/>
      <c r="L438" s="445"/>
      <c r="M438" s="445"/>
      <c r="N438" s="445"/>
      <c r="O438" s="445"/>
      <c r="P438" s="445"/>
      <c r="Q438" s="445"/>
      <c r="R438" s="445"/>
      <c r="S438" s="445"/>
      <c r="T438" s="445"/>
      <c r="U438" s="445"/>
      <c r="V438" s="445"/>
      <c r="W438" s="445"/>
      <c r="X438" s="445"/>
      <c r="Y438" s="445"/>
      <c r="Z438" s="445"/>
    </row>
    <row r="439" spans="1:26" ht="15.6" hidden="1" x14ac:dyDescent="0.3">
      <c r="A439" s="445"/>
      <c r="B439" s="445"/>
      <c r="C439" s="445"/>
      <c r="D439" s="445"/>
      <c r="E439" s="505" t="s">
        <v>1045</v>
      </c>
      <c r="F439" s="505" t="s">
        <v>1046</v>
      </c>
      <c r="G439" s="445"/>
      <c r="H439" s="445"/>
      <c r="I439" s="445"/>
      <c r="J439" s="445"/>
      <c r="K439" s="445"/>
      <c r="L439" s="445"/>
      <c r="M439" s="445"/>
      <c r="N439" s="445"/>
      <c r="O439" s="445"/>
      <c r="P439" s="445"/>
      <c r="Q439" s="445"/>
      <c r="R439" s="445"/>
      <c r="S439" s="445"/>
      <c r="T439" s="445"/>
      <c r="U439" s="445"/>
      <c r="V439" s="445"/>
      <c r="W439" s="445"/>
      <c r="X439" s="445"/>
      <c r="Y439" s="445"/>
      <c r="Z439" s="445"/>
    </row>
    <row r="440" spans="1:26" ht="15.6" hidden="1" x14ac:dyDescent="0.3">
      <c r="A440" s="445"/>
      <c r="B440" s="445"/>
      <c r="C440" s="445"/>
      <c r="D440" s="445"/>
      <c r="E440" s="505" t="s">
        <v>1047</v>
      </c>
      <c r="F440" s="505" t="s">
        <v>1048</v>
      </c>
      <c r="G440" s="445"/>
      <c r="H440" s="445"/>
      <c r="I440" s="445"/>
      <c r="J440" s="445"/>
      <c r="K440" s="445"/>
      <c r="L440" s="445"/>
      <c r="M440" s="445"/>
      <c r="N440" s="445"/>
      <c r="O440" s="445"/>
      <c r="P440" s="445"/>
      <c r="Q440" s="445"/>
      <c r="R440" s="445"/>
      <c r="S440" s="445"/>
      <c r="T440" s="445"/>
      <c r="U440" s="445"/>
      <c r="V440" s="445"/>
      <c r="W440" s="445"/>
      <c r="X440" s="445"/>
      <c r="Y440" s="445"/>
      <c r="Z440" s="445"/>
    </row>
    <row r="441" spans="1:26" ht="15.6" hidden="1" x14ac:dyDescent="0.3">
      <c r="A441" s="445"/>
      <c r="B441" s="445"/>
      <c r="C441" s="445"/>
      <c r="D441" s="445"/>
      <c r="E441" s="505" t="s">
        <v>1049</v>
      </c>
      <c r="F441" s="505" t="s">
        <v>1050</v>
      </c>
      <c r="G441" s="445"/>
      <c r="H441" s="445"/>
      <c r="I441" s="445"/>
      <c r="J441" s="445"/>
      <c r="K441" s="445"/>
      <c r="L441" s="445"/>
      <c r="M441" s="445"/>
      <c r="N441" s="445"/>
      <c r="O441" s="445"/>
      <c r="P441" s="445"/>
      <c r="Q441" s="445"/>
      <c r="R441" s="445"/>
      <c r="S441" s="445"/>
      <c r="T441" s="445"/>
      <c r="U441" s="445"/>
      <c r="V441" s="445"/>
      <c r="W441" s="445"/>
      <c r="X441" s="445"/>
      <c r="Y441" s="445"/>
      <c r="Z441" s="445"/>
    </row>
    <row r="442" spans="1:26" ht="15.6" hidden="1" x14ac:dyDescent="0.3">
      <c r="A442" s="445"/>
      <c r="B442" s="445"/>
      <c r="C442" s="445"/>
      <c r="D442" s="445"/>
      <c r="E442" s="505" t="s">
        <v>1051</v>
      </c>
      <c r="F442" s="505" t="s">
        <v>1052</v>
      </c>
      <c r="G442" s="445"/>
      <c r="H442" s="445"/>
      <c r="I442" s="445"/>
      <c r="J442" s="445"/>
      <c r="K442" s="445"/>
      <c r="L442" s="445"/>
      <c r="M442" s="445"/>
      <c r="N442" s="445"/>
      <c r="O442" s="445"/>
      <c r="P442" s="445"/>
      <c r="Q442" s="445"/>
      <c r="R442" s="445"/>
      <c r="S442" s="445"/>
      <c r="T442" s="445"/>
      <c r="U442" s="445"/>
      <c r="V442" s="445"/>
      <c r="W442" s="445"/>
      <c r="X442" s="445"/>
      <c r="Y442" s="445"/>
      <c r="Z442" s="445"/>
    </row>
    <row r="443" spans="1:26" ht="15.6" hidden="1" x14ac:dyDescent="0.3">
      <c r="A443" s="445"/>
      <c r="B443" s="445"/>
      <c r="C443" s="445"/>
      <c r="D443" s="445"/>
      <c r="E443" s="505" t="s">
        <v>1053</v>
      </c>
      <c r="F443" s="505" t="s">
        <v>1054</v>
      </c>
      <c r="G443" s="445"/>
      <c r="H443" s="445"/>
      <c r="I443" s="445"/>
      <c r="J443" s="445"/>
      <c r="K443" s="445"/>
      <c r="L443" s="445"/>
      <c r="M443" s="445"/>
      <c r="N443" s="445"/>
      <c r="O443" s="445"/>
      <c r="P443" s="445"/>
      <c r="Q443" s="445"/>
      <c r="R443" s="445"/>
      <c r="S443" s="445"/>
      <c r="T443" s="445"/>
      <c r="U443" s="445"/>
      <c r="V443" s="445"/>
      <c r="W443" s="445"/>
      <c r="X443" s="445"/>
      <c r="Y443" s="445"/>
      <c r="Z443" s="445"/>
    </row>
    <row r="444" spans="1:26" ht="15.6" hidden="1" x14ac:dyDescent="0.3">
      <c r="A444" s="445"/>
      <c r="B444" s="445"/>
      <c r="C444" s="445"/>
      <c r="D444" s="445"/>
      <c r="E444" s="505" t="s">
        <v>1055</v>
      </c>
      <c r="F444" s="505" t="s">
        <v>1056</v>
      </c>
      <c r="G444" s="445"/>
      <c r="H444" s="445"/>
      <c r="I444" s="445"/>
      <c r="J444" s="445"/>
      <c r="K444" s="445"/>
      <c r="L444" s="445"/>
      <c r="M444" s="445"/>
      <c r="N444" s="445"/>
      <c r="O444" s="445"/>
      <c r="P444" s="445"/>
      <c r="Q444" s="445"/>
      <c r="R444" s="445"/>
      <c r="S444" s="445"/>
      <c r="T444" s="445"/>
      <c r="U444" s="445"/>
      <c r="V444" s="445"/>
      <c r="W444" s="445"/>
      <c r="X444" s="445"/>
      <c r="Y444" s="445"/>
      <c r="Z444" s="445"/>
    </row>
    <row r="445" spans="1:26" ht="15.6" hidden="1" x14ac:dyDescent="0.3">
      <c r="A445" s="445"/>
      <c r="B445" s="445"/>
      <c r="C445" s="445"/>
      <c r="D445" s="445"/>
      <c r="E445" s="505" t="s">
        <v>1057</v>
      </c>
      <c r="F445" s="505" t="s">
        <v>1058</v>
      </c>
      <c r="G445" s="445"/>
      <c r="H445" s="445"/>
      <c r="I445" s="445"/>
      <c r="J445" s="445"/>
      <c r="K445" s="445"/>
      <c r="L445" s="445"/>
      <c r="M445" s="445"/>
      <c r="N445" s="445"/>
      <c r="O445" s="445"/>
      <c r="P445" s="445"/>
      <c r="Q445" s="445"/>
      <c r="R445" s="445"/>
      <c r="S445" s="445"/>
      <c r="T445" s="445"/>
      <c r="U445" s="445"/>
      <c r="V445" s="445"/>
      <c r="W445" s="445"/>
      <c r="X445" s="445"/>
      <c r="Y445" s="445"/>
      <c r="Z445" s="445"/>
    </row>
    <row r="446" spans="1:26" ht="15.6" hidden="1" x14ac:dyDescent="0.3">
      <c r="A446" s="445"/>
      <c r="B446" s="445"/>
      <c r="C446" s="445"/>
      <c r="D446" s="445"/>
      <c r="E446" s="505" t="s">
        <v>1059</v>
      </c>
      <c r="F446" s="505" t="s">
        <v>1060</v>
      </c>
      <c r="G446" s="445"/>
      <c r="H446" s="445"/>
      <c r="I446" s="445"/>
      <c r="J446" s="445"/>
      <c r="K446" s="445"/>
      <c r="L446" s="445"/>
      <c r="M446" s="445"/>
      <c r="N446" s="445"/>
      <c r="O446" s="445"/>
      <c r="P446" s="445"/>
      <c r="Q446" s="445"/>
      <c r="R446" s="445"/>
      <c r="S446" s="445"/>
      <c r="T446" s="445"/>
      <c r="U446" s="445"/>
      <c r="V446" s="445"/>
      <c r="W446" s="445"/>
      <c r="X446" s="445"/>
      <c r="Y446" s="445"/>
      <c r="Z446" s="445"/>
    </row>
    <row r="447" spans="1:26" ht="15.6" hidden="1" x14ac:dyDescent="0.3">
      <c r="A447" s="445"/>
      <c r="B447" s="445"/>
      <c r="C447" s="445"/>
      <c r="D447" s="445"/>
      <c r="E447" s="505" t="s">
        <v>1061</v>
      </c>
      <c r="F447" s="505" t="s">
        <v>1062</v>
      </c>
      <c r="G447" s="445"/>
      <c r="H447" s="445"/>
      <c r="I447" s="445"/>
      <c r="J447" s="445"/>
      <c r="K447" s="445"/>
      <c r="L447" s="445"/>
      <c r="M447" s="445"/>
      <c r="N447" s="445"/>
      <c r="O447" s="445"/>
      <c r="P447" s="445"/>
      <c r="Q447" s="445"/>
      <c r="R447" s="445"/>
      <c r="S447" s="445"/>
      <c r="T447" s="445"/>
      <c r="U447" s="445"/>
      <c r="V447" s="445"/>
      <c r="W447" s="445"/>
      <c r="X447" s="445"/>
      <c r="Y447" s="445"/>
      <c r="Z447" s="445"/>
    </row>
    <row r="448" spans="1:26" ht="15.6" hidden="1" x14ac:dyDescent="0.3">
      <c r="A448" s="445"/>
      <c r="B448" s="445"/>
      <c r="C448" s="445"/>
      <c r="D448" s="445"/>
      <c r="E448" s="505" t="s">
        <v>1063</v>
      </c>
      <c r="F448" s="505" t="s">
        <v>1064</v>
      </c>
      <c r="G448" s="445"/>
      <c r="H448" s="445"/>
      <c r="I448" s="445"/>
      <c r="J448" s="445"/>
      <c r="K448" s="445"/>
      <c r="L448" s="445"/>
      <c r="M448" s="445"/>
      <c r="N448" s="445"/>
      <c r="O448" s="445"/>
      <c r="P448" s="445"/>
      <c r="Q448" s="445"/>
      <c r="R448" s="445"/>
      <c r="S448" s="445"/>
      <c r="T448" s="445"/>
      <c r="U448" s="445"/>
      <c r="V448" s="445"/>
      <c r="W448" s="445"/>
      <c r="X448" s="445"/>
      <c r="Y448" s="445"/>
      <c r="Z448" s="445"/>
    </row>
    <row r="449" spans="1:26" ht="15.6" hidden="1" x14ac:dyDescent="0.3">
      <c r="A449" s="445"/>
      <c r="B449" s="445"/>
      <c r="C449" s="445"/>
      <c r="D449" s="445"/>
      <c r="E449" s="505" t="s">
        <v>1065</v>
      </c>
      <c r="F449" s="505" t="s">
        <v>1066</v>
      </c>
      <c r="G449" s="445"/>
      <c r="H449" s="445"/>
      <c r="I449" s="445"/>
      <c r="J449" s="445"/>
      <c r="K449" s="445"/>
      <c r="L449" s="445"/>
      <c r="M449" s="445"/>
      <c r="N449" s="445"/>
      <c r="O449" s="445"/>
      <c r="P449" s="445"/>
      <c r="Q449" s="445"/>
      <c r="R449" s="445"/>
      <c r="S449" s="445"/>
      <c r="T449" s="445"/>
      <c r="U449" s="445"/>
      <c r="V449" s="445"/>
      <c r="W449" s="445"/>
      <c r="X449" s="445"/>
      <c r="Y449" s="445"/>
      <c r="Z449" s="445"/>
    </row>
    <row r="450" spans="1:26" ht="15.6" hidden="1" x14ac:dyDescent="0.3">
      <c r="A450" s="445"/>
      <c r="B450" s="445"/>
      <c r="C450" s="445"/>
      <c r="D450" s="445"/>
      <c r="E450" s="505" t="s">
        <v>1067</v>
      </c>
      <c r="F450" s="505" t="s">
        <v>1068</v>
      </c>
      <c r="G450" s="445"/>
      <c r="H450" s="445"/>
      <c r="I450" s="445"/>
      <c r="J450" s="445"/>
      <c r="K450" s="445"/>
      <c r="L450" s="445"/>
      <c r="M450" s="445"/>
      <c r="N450" s="445"/>
      <c r="O450" s="445"/>
      <c r="P450" s="445"/>
      <c r="Q450" s="445"/>
      <c r="R450" s="445"/>
      <c r="S450" s="445"/>
      <c r="T450" s="445"/>
      <c r="U450" s="445"/>
      <c r="V450" s="445"/>
      <c r="W450" s="445"/>
      <c r="X450" s="445"/>
      <c r="Y450" s="445"/>
      <c r="Z450" s="445"/>
    </row>
    <row r="451" spans="1:26" ht="15.6" hidden="1" x14ac:dyDescent="0.3">
      <c r="A451" s="445"/>
      <c r="B451" s="445"/>
      <c r="C451" s="445"/>
      <c r="D451" s="445"/>
      <c r="E451" s="505" t="s">
        <v>1069</v>
      </c>
      <c r="F451" s="505" t="s">
        <v>1070</v>
      </c>
      <c r="G451" s="445"/>
      <c r="H451" s="445"/>
      <c r="I451" s="445"/>
      <c r="J451" s="445"/>
      <c r="K451" s="445"/>
      <c r="L451" s="445"/>
      <c r="M451" s="445"/>
      <c r="N451" s="445"/>
      <c r="O451" s="445"/>
      <c r="P451" s="445"/>
      <c r="Q451" s="445"/>
      <c r="R451" s="445"/>
      <c r="S451" s="445"/>
      <c r="T451" s="445"/>
      <c r="U451" s="445"/>
      <c r="V451" s="445"/>
      <c r="W451" s="445"/>
      <c r="X451" s="445"/>
      <c r="Y451" s="445"/>
      <c r="Z451" s="445"/>
    </row>
    <row r="452" spans="1:26" ht="15.6" hidden="1" x14ac:dyDescent="0.3">
      <c r="A452" s="445"/>
      <c r="B452" s="445"/>
      <c r="C452" s="445"/>
      <c r="D452" s="445"/>
      <c r="E452" s="505" t="s">
        <v>1071</v>
      </c>
      <c r="F452" s="505" t="s">
        <v>1072</v>
      </c>
      <c r="G452" s="445"/>
      <c r="H452" s="445"/>
      <c r="I452" s="445"/>
      <c r="J452" s="445"/>
      <c r="K452" s="445"/>
      <c r="L452" s="445"/>
      <c r="M452" s="445"/>
      <c r="N452" s="445"/>
      <c r="O452" s="445"/>
      <c r="P452" s="445"/>
      <c r="Q452" s="445"/>
      <c r="R452" s="445"/>
      <c r="S452" s="445"/>
      <c r="T452" s="445"/>
      <c r="U452" s="445"/>
      <c r="V452" s="445"/>
      <c r="W452" s="445"/>
      <c r="X452" s="445"/>
      <c r="Y452" s="445"/>
      <c r="Z452" s="445"/>
    </row>
    <row r="453" spans="1:26" ht="15.6" hidden="1" x14ac:dyDescent="0.3">
      <c r="A453" s="445"/>
      <c r="B453" s="445"/>
      <c r="C453" s="445"/>
      <c r="D453" s="445"/>
      <c r="E453" s="505" t="s">
        <v>1073</v>
      </c>
      <c r="F453" s="505" t="s">
        <v>1074</v>
      </c>
      <c r="G453" s="445"/>
      <c r="H453" s="445"/>
      <c r="I453" s="445"/>
      <c r="J453" s="445"/>
      <c r="K453" s="445"/>
      <c r="L453" s="445"/>
      <c r="M453" s="445"/>
      <c r="N453" s="445"/>
      <c r="O453" s="445"/>
      <c r="P453" s="445"/>
      <c r="Q453" s="445"/>
      <c r="R453" s="445"/>
      <c r="S453" s="445"/>
      <c r="T453" s="445"/>
      <c r="U453" s="445"/>
      <c r="V453" s="445"/>
      <c r="W453" s="445"/>
      <c r="X453" s="445"/>
      <c r="Y453" s="445"/>
      <c r="Z453" s="445"/>
    </row>
    <row r="454" spans="1:26" ht="15.6" hidden="1" x14ac:dyDescent="0.3">
      <c r="A454" s="445"/>
      <c r="B454" s="445"/>
      <c r="C454" s="445"/>
      <c r="D454" s="445"/>
      <c r="E454" s="505" t="s">
        <v>1075</v>
      </c>
      <c r="F454" s="505" t="s">
        <v>1076</v>
      </c>
      <c r="G454" s="445"/>
      <c r="H454" s="445"/>
      <c r="I454" s="445"/>
      <c r="J454" s="445"/>
      <c r="K454" s="445"/>
      <c r="L454" s="445"/>
      <c r="M454" s="445"/>
      <c r="N454" s="445"/>
      <c r="O454" s="445"/>
      <c r="P454" s="445"/>
      <c r="Q454" s="445"/>
      <c r="R454" s="445"/>
      <c r="S454" s="445"/>
      <c r="T454" s="445"/>
      <c r="U454" s="445"/>
      <c r="V454" s="445"/>
      <c r="W454" s="445"/>
      <c r="X454" s="445"/>
      <c r="Y454" s="445"/>
      <c r="Z454" s="445"/>
    </row>
    <row r="455" spans="1:26" ht="15.6" hidden="1" x14ac:dyDescent="0.3">
      <c r="A455" s="445"/>
      <c r="B455" s="445"/>
      <c r="C455" s="445"/>
      <c r="D455" s="445"/>
      <c r="E455" s="505" t="s">
        <v>1077</v>
      </c>
      <c r="F455" s="505" t="s">
        <v>1078</v>
      </c>
      <c r="G455" s="445"/>
      <c r="H455" s="445"/>
      <c r="I455" s="445"/>
      <c r="J455" s="445"/>
      <c r="K455" s="445"/>
      <c r="L455" s="445"/>
      <c r="M455" s="445"/>
      <c r="N455" s="445"/>
      <c r="O455" s="445"/>
      <c r="P455" s="445"/>
      <c r="Q455" s="445"/>
      <c r="R455" s="445"/>
      <c r="S455" s="445"/>
      <c r="T455" s="445"/>
      <c r="U455" s="445"/>
      <c r="V455" s="445"/>
      <c r="W455" s="445"/>
      <c r="X455" s="445"/>
      <c r="Y455" s="445"/>
      <c r="Z455" s="445"/>
    </row>
    <row r="456" spans="1:26" ht="15.6" hidden="1" x14ac:dyDescent="0.3">
      <c r="A456" s="445"/>
      <c r="B456" s="445"/>
      <c r="C456" s="445"/>
      <c r="D456" s="445"/>
      <c r="E456" s="505" t="s">
        <v>1079</v>
      </c>
      <c r="F456" s="505" t="s">
        <v>1080</v>
      </c>
      <c r="G456" s="445"/>
      <c r="H456" s="445"/>
      <c r="I456" s="445"/>
      <c r="J456" s="445"/>
      <c r="K456" s="445"/>
      <c r="L456" s="445"/>
      <c r="M456" s="445"/>
      <c r="N456" s="445"/>
      <c r="O456" s="445"/>
      <c r="P456" s="445"/>
      <c r="Q456" s="445"/>
      <c r="R456" s="445"/>
      <c r="S456" s="445"/>
      <c r="T456" s="445"/>
      <c r="U456" s="445"/>
      <c r="V456" s="445"/>
      <c r="W456" s="445"/>
      <c r="X456" s="445"/>
      <c r="Y456" s="445"/>
      <c r="Z456" s="445"/>
    </row>
    <row r="457" spans="1:26" ht="15.6" hidden="1" x14ac:dyDescent="0.3">
      <c r="A457" s="445"/>
      <c r="B457" s="445"/>
      <c r="C457" s="445"/>
      <c r="D457" s="445"/>
      <c r="E457" s="505" t="s">
        <v>1081</v>
      </c>
      <c r="F457" s="505" t="s">
        <v>1082</v>
      </c>
      <c r="G457" s="445"/>
      <c r="H457" s="445"/>
      <c r="I457" s="445"/>
      <c r="J457" s="445"/>
      <c r="K457" s="445"/>
      <c r="L457" s="445"/>
      <c r="M457" s="445"/>
      <c r="N457" s="445"/>
      <c r="O457" s="445"/>
      <c r="P457" s="445"/>
      <c r="Q457" s="445"/>
      <c r="R457" s="445"/>
      <c r="S457" s="445"/>
      <c r="T457" s="445"/>
      <c r="U457" s="445"/>
      <c r="V457" s="445"/>
      <c r="W457" s="445"/>
      <c r="X457" s="445"/>
      <c r="Y457" s="445"/>
      <c r="Z457" s="445"/>
    </row>
    <row r="458" spans="1:26" ht="15.6" hidden="1" x14ac:dyDescent="0.3">
      <c r="A458" s="445"/>
      <c r="B458" s="445"/>
      <c r="C458" s="445"/>
      <c r="D458" s="445"/>
      <c r="E458" s="505" t="s">
        <v>1083</v>
      </c>
      <c r="F458" s="505" t="s">
        <v>1084</v>
      </c>
      <c r="G458" s="445"/>
      <c r="H458" s="445"/>
      <c r="I458" s="445"/>
      <c r="J458" s="445"/>
      <c r="K458" s="445"/>
      <c r="L458" s="445"/>
      <c r="M458" s="445"/>
      <c r="N458" s="445"/>
      <c r="O458" s="445"/>
      <c r="P458" s="445"/>
      <c r="Q458" s="445"/>
      <c r="R458" s="445"/>
      <c r="S458" s="445"/>
      <c r="T458" s="445"/>
      <c r="U458" s="445"/>
      <c r="V458" s="445"/>
      <c r="W458" s="445"/>
      <c r="X458" s="445"/>
      <c r="Y458" s="445"/>
      <c r="Z458" s="445"/>
    </row>
    <row r="459" spans="1:26" ht="15.6" hidden="1" x14ac:dyDescent="0.3">
      <c r="A459" s="445"/>
      <c r="B459" s="445"/>
      <c r="C459" s="445"/>
      <c r="D459" s="445"/>
      <c r="E459" s="505" t="s">
        <v>1085</v>
      </c>
      <c r="F459" s="505" t="s">
        <v>1086</v>
      </c>
      <c r="G459" s="445"/>
      <c r="H459" s="445"/>
      <c r="I459" s="445"/>
      <c r="J459" s="445"/>
      <c r="K459" s="445"/>
      <c r="L459" s="445"/>
      <c r="M459" s="445"/>
      <c r="N459" s="445"/>
      <c r="O459" s="445"/>
      <c r="P459" s="445"/>
      <c r="Q459" s="445"/>
      <c r="R459" s="445"/>
      <c r="S459" s="445"/>
      <c r="T459" s="445"/>
      <c r="U459" s="445"/>
      <c r="V459" s="445"/>
      <c r="W459" s="445"/>
      <c r="X459" s="445"/>
      <c r="Y459" s="445"/>
      <c r="Z459" s="445"/>
    </row>
    <row r="460" spans="1:26" ht="15.6" hidden="1" x14ac:dyDescent="0.3">
      <c r="A460" s="445"/>
      <c r="B460" s="445"/>
      <c r="C460" s="445"/>
      <c r="D460" s="445"/>
      <c r="E460" s="505" t="s">
        <v>1087</v>
      </c>
      <c r="F460" s="505" t="s">
        <v>1088</v>
      </c>
      <c r="G460" s="445"/>
      <c r="H460" s="445"/>
      <c r="I460" s="445"/>
      <c r="J460" s="445"/>
      <c r="K460" s="445"/>
      <c r="L460" s="445"/>
      <c r="M460" s="445"/>
      <c r="N460" s="445"/>
      <c r="O460" s="445"/>
      <c r="P460" s="445"/>
      <c r="Q460" s="445"/>
      <c r="R460" s="445"/>
      <c r="S460" s="445"/>
      <c r="T460" s="445"/>
      <c r="U460" s="445"/>
      <c r="V460" s="445"/>
      <c r="W460" s="445"/>
      <c r="X460" s="445"/>
      <c r="Y460" s="445"/>
      <c r="Z460" s="445"/>
    </row>
    <row r="461" spans="1:26" ht="15.6" hidden="1" x14ac:dyDescent="0.3">
      <c r="A461" s="445"/>
      <c r="B461" s="445"/>
      <c r="C461" s="445"/>
      <c r="D461" s="445"/>
      <c r="E461" s="505" t="s">
        <v>1089</v>
      </c>
      <c r="F461" s="505" t="s">
        <v>1090</v>
      </c>
      <c r="G461" s="445"/>
      <c r="H461" s="445"/>
      <c r="I461" s="445"/>
      <c r="J461" s="445"/>
      <c r="K461" s="445"/>
      <c r="L461" s="445"/>
      <c r="M461" s="445"/>
      <c r="N461" s="445"/>
      <c r="O461" s="445"/>
      <c r="P461" s="445"/>
      <c r="Q461" s="445"/>
      <c r="R461" s="445"/>
      <c r="S461" s="445"/>
      <c r="T461" s="445"/>
      <c r="U461" s="445"/>
      <c r="V461" s="445"/>
      <c r="W461" s="445"/>
      <c r="X461" s="445"/>
      <c r="Y461" s="445"/>
      <c r="Z461" s="445"/>
    </row>
    <row r="462" spans="1:26" ht="15.6" hidden="1" x14ac:dyDescent="0.3">
      <c r="A462" s="445"/>
      <c r="B462" s="445"/>
      <c r="C462" s="445"/>
      <c r="D462" s="445"/>
      <c r="E462" s="505" t="s">
        <v>1091</v>
      </c>
      <c r="F462" s="505" t="s">
        <v>1092</v>
      </c>
      <c r="G462" s="445"/>
      <c r="H462" s="445"/>
      <c r="I462" s="445"/>
      <c r="J462" s="445"/>
      <c r="K462" s="445"/>
      <c r="L462" s="445"/>
      <c r="M462" s="445"/>
      <c r="N462" s="445"/>
      <c r="O462" s="445"/>
      <c r="P462" s="445"/>
      <c r="Q462" s="445"/>
      <c r="R462" s="445"/>
      <c r="S462" s="445"/>
      <c r="T462" s="445"/>
      <c r="U462" s="445"/>
      <c r="V462" s="445"/>
      <c r="W462" s="445"/>
      <c r="X462" s="445"/>
      <c r="Y462" s="445"/>
      <c r="Z462" s="445"/>
    </row>
    <row r="463" spans="1:26" ht="15.6" hidden="1" x14ac:dyDescent="0.3">
      <c r="A463" s="445"/>
      <c r="B463" s="445"/>
      <c r="C463" s="445"/>
      <c r="D463" s="445"/>
      <c r="E463" s="505" t="s">
        <v>1093</v>
      </c>
      <c r="F463" s="505" t="s">
        <v>1094</v>
      </c>
      <c r="G463" s="445"/>
      <c r="H463" s="445"/>
      <c r="I463" s="445"/>
      <c r="J463" s="445"/>
      <c r="K463" s="445"/>
      <c r="L463" s="445"/>
      <c r="M463" s="445"/>
      <c r="N463" s="445"/>
      <c r="O463" s="445"/>
      <c r="P463" s="445"/>
      <c r="Q463" s="445"/>
      <c r="R463" s="445"/>
      <c r="S463" s="445"/>
      <c r="T463" s="445"/>
      <c r="U463" s="445"/>
      <c r="V463" s="445"/>
      <c r="W463" s="445"/>
      <c r="X463" s="445"/>
      <c r="Y463" s="445"/>
      <c r="Z463" s="445"/>
    </row>
    <row r="464" spans="1:26" ht="15.6" hidden="1" x14ac:dyDescent="0.3">
      <c r="A464" s="445"/>
      <c r="B464" s="445"/>
      <c r="C464" s="445"/>
      <c r="D464" s="445"/>
      <c r="E464" s="505" t="s">
        <v>1095</v>
      </c>
      <c r="F464" s="505" t="s">
        <v>1096</v>
      </c>
      <c r="G464" s="445"/>
      <c r="H464" s="445"/>
      <c r="I464" s="445"/>
      <c r="J464" s="445"/>
      <c r="K464" s="445"/>
      <c r="L464" s="445"/>
      <c r="M464" s="445"/>
      <c r="N464" s="445"/>
      <c r="O464" s="445"/>
      <c r="P464" s="445"/>
      <c r="Q464" s="445"/>
      <c r="R464" s="445"/>
      <c r="S464" s="445"/>
      <c r="T464" s="445"/>
      <c r="U464" s="445"/>
      <c r="V464" s="445"/>
      <c r="W464" s="445"/>
      <c r="X464" s="445"/>
      <c r="Y464" s="445"/>
      <c r="Z464" s="445"/>
    </row>
    <row r="465" spans="1:26" ht="15.6" hidden="1" x14ac:dyDescent="0.3">
      <c r="A465" s="445"/>
      <c r="B465" s="445"/>
      <c r="C465" s="445"/>
      <c r="D465" s="445"/>
      <c r="E465" s="505" t="s">
        <v>1097</v>
      </c>
      <c r="F465" s="505" t="s">
        <v>1098</v>
      </c>
      <c r="G465" s="445"/>
      <c r="H465" s="445"/>
      <c r="I465" s="445"/>
      <c r="J465" s="445"/>
      <c r="K465" s="445"/>
      <c r="L465" s="445"/>
      <c r="M465" s="445"/>
      <c r="N465" s="445"/>
      <c r="O465" s="445"/>
      <c r="P465" s="445"/>
      <c r="Q465" s="445"/>
      <c r="R465" s="445"/>
      <c r="S465" s="445"/>
      <c r="T465" s="445"/>
      <c r="U465" s="445"/>
      <c r="V465" s="445"/>
      <c r="W465" s="445"/>
      <c r="X465" s="445"/>
      <c r="Y465" s="445"/>
      <c r="Z465" s="445"/>
    </row>
    <row r="466" spans="1:26" ht="15.6" hidden="1" x14ac:dyDescent="0.3">
      <c r="A466" s="445"/>
      <c r="B466" s="445"/>
      <c r="C466" s="445"/>
      <c r="D466" s="445"/>
      <c r="E466" s="505" t="s">
        <v>1099</v>
      </c>
      <c r="F466" s="505" t="s">
        <v>1100</v>
      </c>
      <c r="G466" s="445"/>
      <c r="H466" s="445"/>
      <c r="I466" s="445"/>
      <c r="J466" s="445"/>
      <c r="K466" s="445"/>
      <c r="L466" s="445"/>
      <c r="M466" s="445"/>
      <c r="N466" s="445"/>
      <c r="O466" s="445"/>
      <c r="P466" s="445"/>
      <c r="Q466" s="445"/>
      <c r="R466" s="445"/>
      <c r="S466" s="445"/>
      <c r="T466" s="445"/>
      <c r="U466" s="445"/>
      <c r="V466" s="445"/>
      <c r="W466" s="445"/>
      <c r="X466" s="445"/>
      <c r="Y466" s="445"/>
      <c r="Z466" s="445"/>
    </row>
    <row r="467" spans="1:26" ht="15.6" hidden="1" x14ac:dyDescent="0.3">
      <c r="A467" s="445"/>
      <c r="B467" s="445"/>
      <c r="C467" s="445"/>
      <c r="D467" s="445"/>
      <c r="E467" s="505" t="s">
        <v>1101</v>
      </c>
      <c r="F467" s="505" t="s">
        <v>1102</v>
      </c>
      <c r="G467" s="445"/>
      <c r="H467" s="445"/>
      <c r="I467" s="445"/>
      <c r="J467" s="445"/>
      <c r="K467" s="445"/>
      <c r="L467" s="445"/>
      <c r="M467" s="445"/>
      <c r="N467" s="445"/>
      <c r="O467" s="445"/>
      <c r="P467" s="445"/>
      <c r="Q467" s="445"/>
      <c r="R467" s="445"/>
      <c r="S467" s="445"/>
      <c r="T467" s="445"/>
      <c r="U467" s="445"/>
      <c r="V467" s="445"/>
      <c r="W467" s="445"/>
      <c r="X467" s="445"/>
      <c r="Y467" s="445"/>
      <c r="Z467" s="445"/>
    </row>
    <row r="468" spans="1:26" ht="15.6" hidden="1" x14ac:dyDescent="0.3">
      <c r="A468" s="445"/>
      <c r="B468" s="445"/>
      <c r="C468" s="445"/>
      <c r="D468" s="445"/>
      <c r="E468" s="505" t="s">
        <v>1103</v>
      </c>
      <c r="F468" s="505" t="s">
        <v>1104</v>
      </c>
      <c r="G468" s="445"/>
      <c r="H468" s="445"/>
      <c r="I468" s="445"/>
      <c r="J468" s="445"/>
      <c r="K468" s="445"/>
      <c r="L468" s="445"/>
      <c r="M468" s="445"/>
      <c r="N468" s="445"/>
      <c r="O468" s="445"/>
      <c r="P468" s="445"/>
      <c r="Q468" s="445"/>
      <c r="R468" s="445"/>
      <c r="S468" s="445"/>
      <c r="T468" s="445"/>
      <c r="U468" s="445"/>
      <c r="V468" s="445"/>
      <c r="W468" s="445"/>
      <c r="X468" s="445"/>
      <c r="Y468" s="445"/>
      <c r="Z468" s="445"/>
    </row>
    <row r="469" spans="1:26" ht="15.6" hidden="1" x14ac:dyDescent="0.3">
      <c r="A469" s="445"/>
      <c r="B469" s="445"/>
      <c r="C469" s="445"/>
      <c r="D469" s="445"/>
      <c r="E469" s="505" t="s">
        <v>1105</v>
      </c>
      <c r="F469" s="505" t="s">
        <v>1106</v>
      </c>
      <c r="G469" s="445"/>
      <c r="H469" s="445"/>
      <c r="I469" s="445"/>
      <c r="J469" s="445"/>
      <c r="K469" s="445"/>
      <c r="L469" s="445"/>
      <c r="M469" s="445"/>
      <c r="N469" s="445"/>
      <c r="O469" s="445"/>
      <c r="P469" s="445"/>
      <c r="Q469" s="445"/>
      <c r="R469" s="445"/>
      <c r="S469" s="445"/>
      <c r="T469" s="445"/>
      <c r="U469" s="445"/>
      <c r="V469" s="445"/>
      <c r="W469" s="445"/>
      <c r="X469" s="445"/>
      <c r="Y469" s="445"/>
      <c r="Z469" s="445"/>
    </row>
    <row r="470" spans="1:26" ht="15.6" hidden="1" x14ac:dyDescent="0.3">
      <c r="A470" s="445"/>
      <c r="B470" s="445"/>
      <c r="C470" s="445"/>
      <c r="D470" s="445"/>
      <c r="E470" s="505" t="s">
        <v>1107</v>
      </c>
      <c r="F470" s="505" t="s">
        <v>1108</v>
      </c>
      <c r="G470" s="445"/>
      <c r="H470" s="445"/>
      <c r="I470" s="445"/>
      <c r="J470" s="445"/>
      <c r="K470" s="445"/>
      <c r="L470" s="445"/>
      <c r="M470" s="445"/>
      <c r="N470" s="445"/>
      <c r="O470" s="445"/>
      <c r="P470" s="445"/>
      <c r="Q470" s="445"/>
      <c r="R470" s="445"/>
      <c r="S470" s="445"/>
      <c r="T470" s="445"/>
      <c r="U470" s="445"/>
      <c r="V470" s="445"/>
      <c r="W470" s="445"/>
      <c r="X470" s="445"/>
      <c r="Y470" s="445"/>
      <c r="Z470" s="445"/>
    </row>
    <row r="471" spans="1:26" ht="15.6" hidden="1" x14ac:dyDescent="0.3">
      <c r="A471" s="445"/>
      <c r="B471" s="445"/>
      <c r="C471" s="445"/>
      <c r="D471" s="445"/>
      <c r="E471" s="505" t="s">
        <v>1109</v>
      </c>
      <c r="F471" s="505" t="s">
        <v>1110</v>
      </c>
      <c r="G471" s="445"/>
      <c r="H471" s="445"/>
      <c r="I471" s="445"/>
      <c r="J471" s="445"/>
      <c r="K471" s="445"/>
      <c r="L471" s="445"/>
      <c r="M471" s="445"/>
      <c r="N471" s="445"/>
      <c r="O471" s="445"/>
      <c r="P471" s="445"/>
      <c r="Q471" s="445"/>
      <c r="R471" s="445"/>
      <c r="S471" s="445"/>
      <c r="T471" s="445"/>
      <c r="U471" s="445"/>
      <c r="V471" s="445"/>
      <c r="W471" s="445"/>
      <c r="X471" s="445"/>
      <c r="Y471" s="445"/>
      <c r="Z471" s="445"/>
    </row>
    <row r="472" spans="1:26" ht="15.6" hidden="1" x14ac:dyDescent="0.3">
      <c r="A472" s="445"/>
      <c r="B472" s="445"/>
      <c r="C472" s="445"/>
      <c r="D472" s="445"/>
      <c r="E472" s="505" t="s">
        <v>1111</v>
      </c>
      <c r="F472" s="505" t="s">
        <v>1112</v>
      </c>
      <c r="G472" s="445"/>
      <c r="H472" s="445"/>
      <c r="I472" s="445"/>
      <c r="J472" s="445"/>
      <c r="K472" s="445"/>
      <c r="L472" s="445"/>
      <c r="M472" s="445"/>
      <c r="N472" s="445"/>
      <c r="O472" s="445"/>
      <c r="P472" s="445"/>
      <c r="Q472" s="445"/>
      <c r="R472" s="445"/>
      <c r="S472" s="445"/>
      <c r="T472" s="445"/>
      <c r="U472" s="445"/>
      <c r="V472" s="445"/>
      <c r="W472" s="445"/>
      <c r="X472" s="445"/>
      <c r="Y472" s="445"/>
      <c r="Z472" s="445"/>
    </row>
    <row r="473" spans="1:26" ht="15.6" hidden="1" x14ac:dyDescent="0.3">
      <c r="A473" s="445"/>
      <c r="B473" s="445"/>
      <c r="C473" s="445"/>
      <c r="D473" s="445"/>
      <c r="E473" s="505" t="s">
        <v>1113</v>
      </c>
      <c r="F473" s="505" t="s">
        <v>1114</v>
      </c>
      <c r="G473" s="445"/>
      <c r="H473" s="445"/>
      <c r="I473" s="445"/>
      <c r="J473" s="445"/>
      <c r="K473" s="445"/>
      <c r="L473" s="445"/>
      <c r="M473" s="445"/>
      <c r="N473" s="445"/>
      <c r="O473" s="445"/>
      <c r="P473" s="445"/>
      <c r="Q473" s="445"/>
      <c r="R473" s="445"/>
      <c r="S473" s="445"/>
      <c r="T473" s="445"/>
      <c r="U473" s="445"/>
      <c r="V473" s="445"/>
      <c r="W473" s="445"/>
      <c r="X473" s="445"/>
      <c r="Y473" s="445"/>
      <c r="Z473" s="445"/>
    </row>
    <row r="474" spans="1:26" ht="15.6" hidden="1" x14ac:dyDescent="0.3">
      <c r="A474" s="445"/>
      <c r="B474" s="445"/>
      <c r="C474" s="445"/>
      <c r="D474" s="445"/>
      <c r="E474" s="505" t="s">
        <v>1115</v>
      </c>
      <c r="F474" s="505" t="s">
        <v>1116</v>
      </c>
      <c r="G474" s="445"/>
      <c r="H474" s="445"/>
      <c r="I474" s="445"/>
      <c r="J474" s="445"/>
      <c r="K474" s="445"/>
      <c r="L474" s="445"/>
      <c r="M474" s="445"/>
      <c r="N474" s="445"/>
      <c r="O474" s="445"/>
      <c r="P474" s="445"/>
      <c r="Q474" s="445"/>
      <c r="R474" s="445"/>
      <c r="S474" s="445"/>
      <c r="T474" s="445"/>
      <c r="U474" s="445"/>
      <c r="V474" s="445"/>
      <c r="W474" s="445"/>
      <c r="X474" s="445"/>
      <c r="Y474" s="445"/>
      <c r="Z474" s="445"/>
    </row>
    <row r="475" spans="1:26" ht="15.6" hidden="1" x14ac:dyDescent="0.3">
      <c r="A475" s="445"/>
      <c r="B475" s="445"/>
      <c r="C475" s="445"/>
      <c r="D475" s="445"/>
      <c r="E475" s="505" t="s">
        <v>1117</v>
      </c>
      <c r="F475" s="505" t="s">
        <v>1118</v>
      </c>
      <c r="G475" s="445"/>
      <c r="H475" s="445"/>
      <c r="I475" s="445"/>
      <c r="J475" s="445"/>
      <c r="K475" s="445"/>
      <c r="L475" s="445"/>
      <c r="M475" s="445"/>
      <c r="N475" s="445"/>
      <c r="O475" s="445"/>
      <c r="P475" s="445"/>
      <c r="Q475" s="445"/>
      <c r="R475" s="445"/>
      <c r="S475" s="445"/>
      <c r="T475" s="445"/>
      <c r="U475" s="445"/>
      <c r="V475" s="445"/>
      <c r="W475" s="445"/>
      <c r="X475" s="445"/>
      <c r="Y475" s="445"/>
      <c r="Z475" s="445"/>
    </row>
    <row r="476" spans="1:26" ht="15.6" hidden="1" x14ac:dyDescent="0.3">
      <c r="A476" s="445"/>
      <c r="B476" s="445"/>
      <c r="C476" s="445"/>
      <c r="D476" s="445"/>
      <c r="E476" s="505" t="s">
        <v>1119</v>
      </c>
      <c r="F476" s="505" t="s">
        <v>1120</v>
      </c>
      <c r="G476" s="445"/>
      <c r="H476" s="445"/>
      <c r="I476" s="445"/>
      <c r="J476" s="445"/>
      <c r="K476" s="445"/>
      <c r="L476" s="445"/>
      <c r="M476" s="445"/>
      <c r="N476" s="445"/>
      <c r="O476" s="445"/>
      <c r="P476" s="445"/>
      <c r="Q476" s="445"/>
      <c r="R476" s="445"/>
      <c r="S476" s="445"/>
      <c r="T476" s="445"/>
      <c r="U476" s="445"/>
      <c r="V476" s="445"/>
      <c r="W476" s="445"/>
      <c r="X476" s="445"/>
      <c r="Y476" s="445"/>
      <c r="Z476" s="445"/>
    </row>
    <row r="477" spans="1:26" ht="15.6" hidden="1" x14ac:dyDescent="0.3">
      <c r="A477" s="445"/>
      <c r="B477" s="445"/>
      <c r="C477" s="445"/>
      <c r="D477" s="445"/>
      <c r="E477" s="505" t="s">
        <v>1121</v>
      </c>
      <c r="F477" s="505" t="s">
        <v>1122</v>
      </c>
      <c r="G477" s="445"/>
      <c r="H477" s="445"/>
      <c r="I477" s="445"/>
      <c r="J477" s="445"/>
      <c r="K477" s="445"/>
      <c r="L477" s="445"/>
      <c r="M477" s="445"/>
      <c r="N477" s="445"/>
      <c r="O477" s="445"/>
      <c r="P477" s="445"/>
      <c r="Q477" s="445"/>
      <c r="R477" s="445"/>
      <c r="S477" s="445"/>
      <c r="T477" s="445"/>
      <c r="U477" s="445"/>
      <c r="V477" s="445"/>
      <c r="W477" s="445"/>
      <c r="X477" s="445"/>
      <c r="Y477" s="445"/>
      <c r="Z477" s="445"/>
    </row>
    <row r="478" spans="1:26" ht="15.6" hidden="1" x14ac:dyDescent="0.3">
      <c r="A478" s="445"/>
      <c r="B478" s="445"/>
      <c r="C478" s="445"/>
      <c r="D478" s="445"/>
      <c r="E478" s="505" t="s">
        <v>1123</v>
      </c>
      <c r="F478" s="505" t="s">
        <v>1124</v>
      </c>
      <c r="G478" s="445"/>
      <c r="H478" s="445"/>
      <c r="I478" s="445"/>
      <c r="J478" s="445"/>
      <c r="K478" s="445"/>
      <c r="L478" s="445"/>
      <c r="M478" s="445"/>
      <c r="N478" s="445"/>
      <c r="O478" s="445"/>
      <c r="P478" s="445"/>
      <c r="Q478" s="445"/>
      <c r="R478" s="445"/>
      <c r="S478" s="445"/>
      <c r="T478" s="445"/>
      <c r="U478" s="445"/>
      <c r="V478" s="445"/>
      <c r="W478" s="445"/>
      <c r="X478" s="445"/>
      <c r="Y478" s="445"/>
      <c r="Z478" s="445"/>
    </row>
    <row r="479" spans="1:26" ht="15.6" hidden="1" x14ac:dyDescent="0.3">
      <c r="A479" s="445"/>
      <c r="B479" s="445"/>
      <c r="C479" s="445"/>
      <c r="D479" s="445"/>
      <c r="E479" s="505" t="s">
        <v>1125</v>
      </c>
      <c r="F479" s="505" t="s">
        <v>1126</v>
      </c>
      <c r="G479" s="445"/>
      <c r="H479" s="445"/>
      <c r="I479" s="445"/>
      <c r="J479" s="445"/>
      <c r="K479" s="445"/>
      <c r="L479" s="445"/>
      <c r="M479" s="445"/>
      <c r="N479" s="445"/>
      <c r="O479" s="445"/>
      <c r="P479" s="445"/>
      <c r="Q479" s="445"/>
      <c r="R479" s="445"/>
      <c r="S479" s="445"/>
      <c r="T479" s="445"/>
      <c r="U479" s="445"/>
      <c r="V479" s="445"/>
      <c r="W479" s="445"/>
      <c r="X479" s="445"/>
      <c r="Y479" s="445"/>
      <c r="Z479" s="445"/>
    </row>
    <row r="480" spans="1:26" ht="15.6" hidden="1" x14ac:dyDescent="0.3">
      <c r="A480" s="445"/>
      <c r="B480" s="445"/>
      <c r="C480" s="445"/>
      <c r="D480" s="445"/>
      <c r="E480" s="505" t="s">
        <v>1127</v>
      </c>
      <c r="F480" s="505" t="s">
        <v>1128</v>
      </c>
      <c r="G480" s="445"/>
      <c r="H480" s="445"/>
      <c r="I480" s="445"/>
      <c r="J480" s="445"/>
      <c r="K480" s="445"/>
      <c r="L480" s="445"/>
      <c r="M480" s="445"/>
      <c r="N480" s="445"/>
      <c r="O480" s="445"/>
      <c r="P480" s="445"/>
      <c r="Q480" s="445"/>
      <c r="R480" s="445"/>
      <c r="S480" s="445"/>
      <c r="T480" s="445"/>
      <c r="U480" s="445"/>
      <c r="V480" s="445"/>
      <c r="W480" s="445"/>
      <c r="X480" s="445"/>
      <c r="Y480" s="445"/>
      <c r="Z480" s="445"/>
    </row>
    <row r="481" spans="1:26" ht="15.6" hidden="1" x14ac:dyDescent="0.3">
      <c r="A481" s="445"/>
      <c r="B481" s="445"/>
      <c r="C481" s="445"/>
      <c r="D481" s="445"/>
      <c r="E481" s="505" t="s">
        <v>1129</v>
      </c>
      <c r="F481" s="505" t="s">
        <v>1130</v>
      </c>
      <c r="G481" s="445"/>
      <c r="H481" s="445"/>
      <c r="I481" s="445"/>
      <c r="J481" s="445"/>
      <c r="K481" s="445"/>
      <c r="L481" s="445"/>
      <c r="M481" s="445"/>
      <c r="N481" s="445"/>
      <c r="O481" s="445"/>
      <c r="P481" s="445"/>
      <c r="Q481" s="445"/>
      <c r="R481" s="445"/>
      <c r="S481" s="445"/>
      <c r="T481" s="445"/>
      <c r="U481" s="445"/>
      <c r="V481" s="445"/>
      <c r="W481" s="445"/>
      <c r="X481" s="445"/>
      <c r="Y481" s="445"/>
      <c r="Z481" s="445"/>
    </row>
    <row r="482" spans="1:26" ht="15.6" hidden="1" x14ac:dyDescent="0.3">
      <c r="A482" s="445"/>
      <c r="B482" s="445"/>
      <c r="C482" s="445"/>
      <c r="D482" s="445"/>
      <c r="E482" s="505" t="s">
        <v>1131</v>
      </c>
      <c r="F482" s="505" t="s">
        <v>1132</v>
      </c>
      <c r="G482" s="445"/>
      <c r="H482" s="445"/>
      <c r="I482" s="445"/>
      <c r="J482" s="445"/>
      <c r="K482" s="445"/>
      <c r="L482" s="445"/>
      <c r="M482" s="445"/>
      <c r="N482" s="445"/>
      <c r="O482" s="445"/>
      <c r="P482" s="445"/>
      <c r="Q482" s="445"/>
      <c r="R482" s="445"/>
      <c r="S482" s="445"/>
      <c r="T482" s="445"/>
      <c r="U482" s="445"/>
      <c r="V482" s="445"/>
      <c r="W482" s="445"/>
      <c r="X482" s="445"/>
      <c r="Y482" s="445"/>
      <c r="Z482" s="445"/>
    </row>
    <row r="483" spans="1:26" ht="15.6" hidden="1" x14ac:dyDescent="0.3">
      <c r="A483" s="445"/>
      <c r="B483" s="445"/>
      <c r="C483" s="445"/>
      <c r="D483" s="445"/>
      <c r="E483" s="505" t="s">
        <v>1133</v>
      </c>
      <c r="F483" s="505" t="s">
        <v>1134</v>
      </c>
      <c r="G483" s="445"/>
      <c r="H483" s="445"/>
      <c r="I483" s="445"/>
      <c r="J483" s="445"/>
      <c r="K483" s="445"/>
      <c r="L483" s="445"/>
      <c r="M483" s="445"/>
      <c r="N483" s="445"/>
      <c r="O483" s="445"/>
      <c r="P483" s="445"/>
      <c r="Q483" s="445"/>
      <c r="R483" s="445"/>
      <c r="S483" s="445"/>
      <c r="T483" s="445"/>
      <c r="U483" s="445"/>
      <c r="V483" s="445"/>
      <c r="W483" s="445"/>
      <c r="X483" s="445"/>
      <c r="Y483" s="445"/>
      <c r="Z483" s="445"/>
    </row>
    <row r="484" spans="1:26" ht="15.6" hidden="1" x14ac:dyDescent="0.3">
      <c r="A484" s="445"/>
      <c r="B484" s="445"/>
      <c r="C484" s="445"/>
      <c r="D484" s="445"/>
      <c r="E484" s="505" t="s">
        <v>1135</v>
      </c>
      <c r="F484" s="505" t="s">
        <v>1136</v>
      </c>
      <c r="G484" s="445"/>
      <c r="H484" s="445"/>
      <c r="I484" s="445"/>
      <c r="J484" s="445"/>
      <c r="K484" s="445"/>
      <c r="L484" s="445"/>
      <c r="M484" s="445"/>
      <c r="N484" s="445"/>
      <c r="O484" s="445"/>
      <c r="P484" s="445"/>
      <c r="Q484" s="445"/>
      <c r="R484" s="445"/>
      <c r="S484" s="445"/>
      <c r="T484" s="445"/>
      <c r="U484" s="445"/>
      <c r="V484" s="445"/>
      <c r="W484" s="445"/>
      <c r="X484" s="445"/>
      <c r="Y484" s="445"/>
      <c r="Z484" s="445"/>
    </row>
    <row r="485" spans="1:26" ht="15.6" hidden="1" x14ac:dyDescent="0.3">
      <c r="A485" s="445"/>
      <c r="B485" s="445"/>
      <c r="C485" s="445"/>
      <c r="D485" s="445"/>
      <c r="E485" s="505" t="s">
        <v>1137</v>
      </c>
      <c r="F485" s="505" t="s">
        <v>1138</v>
      </c>
      <c r="G485" s="445"/>
      <c r="H485" s="445"/>
      <c r="I485" s="445"/>
      <c r="J485" s="445"/>
      <c r="K485" s="445"/>
      <c r="L485" s="445"/>
      <c r="M485" s="445"/>
      <c r="N485" s="445"/>
      <c r="O485" s="445"/>
      <c r="P485" s="445"/>
      <c r="Q485" s="445"/>
      <c r="R485" s="445"/>
      <c r="S485" s="445"/>
      <c r="T485" s="445"/>
      <c r="U485" s="445"/>
      <c r="V485" s="445"/>
      <c r="W485" s="445"/>
      <c r="X485" s="445"/>
      <c r="Y485" s="445"/>
      <c r="Z485" s="445"/>
    </row>
    <row r="486" spans="1:26" ht="15.6" hidden="1" x14ac:dyDescent="0.3">
      <c r="A486" s="445"/>
      <c r="B486" s="445"/>
      <c r="C486" s="445"/>
      <c r="D486" s="445"/>
      <c r="E486" s="505" t="s">
        <v>1139</v>
      </c>
      <c r="F486" s="505" t="s">
        <v>1140</v>
      </c>
      <c r="G486" s="445"/>
      <c r="H486" s="445"/>
      <c r="I486" s="445"/>
      <c r="J486" s="445"/>
      <c r="K486" s="445"/>
      <c r="L486" s="445"/>
      <c r="M486" s="445"/>
      <c r="N486" s="445"/>
      <c r="O486" s="445"/>
      <c r="P486" s="445"/>
      <c r="Q486" s="445"/>
      <c r="R486" s="445"/>
      <c r="S486" s="445"/>
      <c r="T486" s="445"/>
      <c r="U486" s="445"/>
      <c r="V486" s="445"/>
      <c r="W486" s="445"/>
      <c r="X486" s="445"/>
      <c r="Y486" s="445"/>
      <c r="Z486" s="445"/>
    </row>
    <row r="487" spans="1:26" ht="15.6" hidden="1" x14ac:dyDescent="0.3">
      <c r="A487" s="445"/>
      <c r="B487" s="445"/>
      <c r="C487" s="445"/>
      <c r="D487" s="445"/>
      <c r="E487" s="505" t="s">
        <v>1141</v>
      </c>
      <c r="F487" s="505" t="s">
        <v>1142</v>
      </c>
      <c r="G487" s="445"/>
      <c r="H487" s="445"/>
      <c r="I487" s="445"/>
      <c r="J487" s="445"/>
      <c r="K487" s="445"/>
      <c r="L487" s="445"/>
      <c r="M487" s="445"/>
      <c r="N487" s="445"/>
      <c r="O487" s="445"/>
      <c r="P487" s="445"/>
      <c r="Q487" s="445"/>
      <c r="R487" s="445"/>
      <c r="S487" s="445"/>
      <c r="T487" s="445"/>
      <c r="U487" s="445"/>
      <c r="V487" s="445"/>
      <c r="W487" s="445"/>
      <c r="X487" s="445"/>
      <c r="Y487" s="445"/>
      <c r="Z487" s="445"/>
    </row>
    <row r="488" spans="1:26" ht="15.6" hidden="1" x14ac:dyDescent="0.3">
      <c r="A488" s="445"/>
      <c r="B488" s="445"/>
      <c r="C488" s="445"/>
      <c r="D488" s="445"/>
      <c r="E488" s="505" t="s">
        <v>1143</v>
      </c>
      <c r="F488" s="505" t="s">
        <v>1144</v>
      </c>
      <c r="G488" s="445"/>
      <c r="H488" s="445"/>
      <c r="I488" s="445"/>
      <c r="J488" s="445"/>
      <c r="K488" s="445"/>
      <c r="L488" s="445"/>
      <c r="M488" s="445"/>
      <c r="N488" s="445"/>
      <c r="O488" s="445"/>
      <c r="P488" s="445"/>
      <c r="Q488" s="445"/>
      <c r="R488" s="445"/>
      <c r="S488" s="445"/>
      <c r="T488" s="445"/>
      <c r="U488" s="445"/>
      <c r="V488" s="445"/>
      <c r="W488" s="445"/>
      <c r="X488" s="445"/>
      <c r="Y488" s="445"/>
      <c r="Z488" s="445"/>
    </row>
    <row r="489" spans="1:26" ht="15.6" hidden="1" x14ac:dyDescent="0.3">
      <c r="A489" s="445"/>
      <c r="B489" s="445"/>
      <c r="C489" s="445"/>
      <c r="D489" s="445"/>
      <c r="E489" s="505" t="s">
        <v>1145</v>
      </c>
      <c r="F489" s="505" t="s">
        <v>1146</v>
      </c>
      <c r="G489" s="445"/>
      <c r="H489" s="445"/>
      <c r="I489" s="445"/>
      <c r="J489" s="445"/>
      <c r="K489" s="445"/>
      <c r="L489" s="445"/>
      <c r="M489" s="445"/>
      <c r="N489" s="445"/>
      <c r="O489" s="445"/>
      <c r="P489" s="445"/>
      <c r="Q489" s="445"/>
      <c r="R489" s="445"/>
      <c r="S489" s="445"/>
      <c r="T489" s="445"/>
      <c r="U489" s="445"/>
      <c r="V489" s="445"/>
      <c r="W489" s="445"/>
      <c r="X489" s="445"/>
      <c r="Y489" s="445"/>
      <c r="Z489" s="445"/>
    </row>
    <row r="490" spans="1:26" ht="15.6" hidden="1" x14ac:dyDescent="0.3">
      <c r="A490" s="445"/>
      <c r="B490" s="445"/>
      <c r="C490" s="445"/>
      <c r="D490" s="445"/>
      <c r="E490" s="505" t="s">
        <v>1147</v>
      </c>
      <c r="F490" s="505" t="s">
        <v>1148</v>
      </c>
      <c r="G490" s="445"/>
      <c r="H490" s="445"/>
      <c r="I490" s="445"/>
      <c r="J490" s="445"/>
      <c r="K490" s="445"/>
      <c r="L490" s="445"/>
      <c r="M490" s="445"/>
      <c r="N490" s="445"/>
      <c r="O490" s="445"/>
      <c r="P490" s="445"/>
      <c r="Q490" s="445"/>
      <c r="R490" s="445"/>
      <c r="S490" s="445"/>
      <c r="T490" s="445"/>
      <c r="U490" s="445"/>
      <c r="V490" s="445"/>
      <c r="W490" s="445"/>
      <c r="X490" s="445"/>
      <c r="Y490" s="445"/>
      <c r="Z490" s="445"/>
    </row>
    <row r="491" spans="1:26" ht="15.6" hidden="1" x14ac:dyDescent="0.3">
      <c r="A491" s="445"/>
      <c r="B491" s="445"/>
      <c r="C491" s="445"/>
      <c r="D491" s="445"/>
      <c r="E491" s="505" t="s">
        <v>1149</v>
      </c>
      <c r="F491" s="505" t="s">
        <v>1150</v>
      </c>
      <c r="G491" s="445"/>
      <c r="H491" s="445"/>
      <c r="I491" s="445"/>
      <c r="J491" s="445"/>
      <c r="K491" s="445"/>
      <c r="L491" s="445"/>
      <c r="M491" s="445"/>
      <c r="N491" s="445"/>
      <c r="O491" s="445"/>
      <c r="P491" s="445"/>
      <c r="Q491" s="445"/>
      <c r="R491" s="445"/>
      <c r="S491" s="445"/>
      <c r="T491" s="445"/>
      <c r="U491" s="445"/>
      <c r="V491" s="445"/>
      <c r="W491" s="445"/>
      <c r="X491" s="445"/>
      <c r="Y491" s="445"/>
      <c r="Z491" s="445"/>
    </row>
    <row r="492" spans="1:26" ht="15.6" hidden="1" x14ac:dyDescent="0.3">
      <c r="A492" s="445"/>
      <c r="B492" s="445"/>
      <c r="C492" s="445"/>
      <c r="D492" s="445"/>
      <c r="E492" s="505" t="s">
        <v>1151</v>
      </c>
      <c r="F492" s="505" t="s">
        <v>1152</v>
      </c>
      <c r="G492" s="445"/>
      <c r="H492" s="445"/>
      <c r="I492" s="445"/>
      <c r="J492" s="445"/>
      <c r="K492" s="445"/>
      <c r="L492" s="445"/>
      <c r="M492" s="445"/>
      <c r="N492" s="445"/>
      <c r="O492" s="445"/>
      <c r="P492" s="445"/>
      <c r="Q492" s="445"/>
      <c r="R492" s="445"/>
      <c r="S492" s="445"/>
      <c r="T492" s="445"/>
      <c r="U492" s="445"/>
      <c r="V492" s="445"/>
      <c r="W492" s="445"/>
      <c r="X492" s="445"/>
      <c r="Y492" s="445"/>
      <c r="Z492" s="445"/>
    </row>
    <row r="493" spans="1:26" ht="15.6" hidden="1" x14ac:dyDescent="0.3">
      <c r="A493" s="445"/>
      <c r="B493" s="445"/>
      <c r="C493" s="445"/>
      <c r="D493" s="445"/>
      <c r="E493" s="505" t="s">
        <v>1153</v>
      </c>
      <c r="F493" s="505" t="s">
        <v>1154</v>
      </c>
      <c r="G493" s="445"/>
      <c r="H493" s="445"/>
      <c r="I493" s="445"/>
      <c r="J493" s="445"/>
      <c r="K493" s="445"/>
      <c r="L493" s="445"/>
      <c r="M493" s="445"/>
      <c r="N493" s="445"/>
      <c r="O493" s="445"/>
      <c r="P493" s="445"/>
      <c r="Q493" s="445"/>
      <c r="R493" s="445"/>
      <c r="S493" s="445"/>
      <c r="T493" s="445"/>
      <c r="U493" s="445"/>
      <c r="V493" s="445"/>
      <c r="W493" s="445"/>
      <c r="X493" s="445"/>
      <c r="Y493" s="445"/>
      <c r="Z493" s="445"/>
    </row>
    <row r="494" spans="1:26" ht="15.6" hidden="1" x14ac:dyDescent="0.3">
      <c r="A494" s="445"/>
      <c r="B494" s="445"/>
      <c r="C494" s="445"/>
      <c r="D494" s="445"/>
      <c r="E494" s="505" t="s">
        <v>1155</v>
      </c>
      <c r="F494" s="505" t="s">
        <v>1156</v>
      </c>
      <c r="G494" s="445"/>
      <c r="H494" s="445"/>
      <c r="I494" s="445"/>
      <c r="J494" s="445"/>
      <c r="K494" s="445"/>
      <c r="L494" s="445"/>
      <c r="M494" s="445"/>
      <c r="N494" s="445"/>
      <c r="O494" s="445"/>
      <c r="P494" s="445"/>
      <c r="Q494" s="445"/>
      <c r="R494" s="445"/>
      <c r="S494" s="445"/>
      <c r="T494" s="445"/>
      <c r="U494" s="445"/>
      <c r="V494" s="445"/>
      <c r="W494" s="445"/>
      <c r="X494" s="445"/>
      <c r="Y494" s="445"/>
      <c r="Z494" s="445"/>
    </row>
    <row r="495" spans="1:26" ht="15.6" hidden="1" x14ac:dyDescent="0.3">
      <c r="A495" s="445"/>
      <c r="B495" s="445"/>
      <c r="C495" s="445"/>
      <c r="D495" s="445"/>
      <c r="E495" s="505" t="s">
        <v>1157</v>
      </c>
      <c r="F495" s="505" t="s">
        <v>1158</v>
      </c>
      <c r="G495" s="445"/>
      <c r="H495" s="445"/>
      <c r="I495" s="445"/>
      <c r="J495" s="445"/>
      <c r="K495" s="445"/>
      <c r="L495" s="445"/>
      <c r="M495" s="445"/>
      <c r="N495" s="445"/>
      <c r="O495" s="445"/>
      <c r="P495" s="445"/>
      <c r="Q495" s="445"/>
      <c r="R495" s="445"/>
      <c r="S495" s="445"/>
      <c r="T495" s="445"/>
      <c r="U495" s="445"/>
      <c r="V495" s="445"/>
      <c r="W495" s="445"/>
      <c r="X495" s="445"/>
      <c r="Y495" s="445"/>
      <c r="Z495" s="445"/>
    </row>
    <row r="496" spans="1:26" ht="15.6" hidden="1" x14ac:dyDescent="0.3">
      <c r="A496" s="445"/>
      <c r="B496" s="445"/>
      <c r="C496" s="445"/>
      <c r="D496" s="445"/>
      <c r="E496" s="505" t="s">
        <v>1159</v>
      </c>
      <c r="F496" s="505" t="s">
        <v>1160</v>
      </c>
      <c r="G496" s="445"/>
      <c r="H496" s="445"/>
      <c r="I496" s="445"/>
      <c r="J496" s="445"/>
      <c r="K496" s="445"/>
      <c r="L496" s="445"/>
      <c r="M496" s="445"/>
      <c r="N496" s="445"/>
      <c r="O496" s="445"/>
      <c r="P496" s="445"/>
      <c r="Q496" s="445"/>
      <c r="R496" s="445"/>
      <c r="S496" s="445"/>
      <c r="T496" s="445"/>
      <c r="U496" s="445"/>
      <c r="V496" s="445"/>
      <c r="W496" s="445"/>
      <c r="X496" s="445"/>
      <c r="Y496" s="445"/>
      <c r="Z496" s="445"/>
    </row>
    <row r="497" spans="1:26" ht="15.6" hidden="1" x14ac:dyDescent="0.3">
      <c r="A497" s="445"/>
      <c r="B497" s="445"/>
      <c r="C497" s="445"/>
      <c r="D497" s="445"/>
      <c r="E497" s="505" t="s">
        <v>1161</v>
      </c>
      <c r="F497" s="505" t="s">
        <v>1162</v>
      </c>
      <c r="G497" s="445"/>
      <c r="H497" s="445"/>
      <c r="I497" s="445"/>
      <c r="J497" s="445"/>
      <c r="K497" s="445"/>
      <c r="L497" s="445"/>
      <c r="M497" s="445"/>
      <c r="N497" s="445"/>
      <c r="O497" s="445"/>
      <c r="P497" s="445"/>
      <c r="Q497" s="445"/>
      <c r="R497" s="445"/>
      <c r="S497" s="445"/>
      <c r="T497" s="445"/>
      <c r="U497" s="445"/>
      <c r="V497" s="445"/>
      <c r="W497" s="445"/>
      <c r="X497" s="445"/>
      <c r="Y497" s="445"/>
      <c r="Z497" s="445"/>
    </row>
    <row r="498" spans="1:26" ht="15.6" hidden="1" x14ac:dyDescent="0.3">
      <c r="A498" s="445"/>
      <c r="B498" s="445"/>
      <c r="C498" s="445"/>
      <c r="D498" s="445"/>
      <c r="E498" s="505" t="s">
        <v>1163</v>
      </c>
      <c r="F498" s="505" t="s">
        <v>1164</v>
      </c>
      <c r="G498" s="445"/>
      <c r="H498" s="445"/>
      <c r="I498" s="445"/>
      <c r="J498" s="445"/>
      <c r="K498" s="445"/>
      <c r="L498" s="445"/>
      <c r="M498" s="445"/>
      <c r="N498" s="445"/>
      <c r="O498" s="445"/>
      <c r="P498" s="445"/>
      <c r="Q498" s="445"/>
      <c r="R498" s="445"/>
      <c r="S498" s="445"/>
      <c r="T498" s="445"/>
      <c r="U498" s="445"/>
      <c r="V498" s="445"/>
      <c r="W498" s="445"/>
      <c r="X498" s="445"/>
      <c r="Y498" s="445"/>
      <c r="Z498" s="445"/>
    </row>
    <row r="499" spans="1:26" ht="15.6" hidden="1" x14ac:dyDescent="0.3">
      <c r="A499" s="445"/>
      <c r="B499" s="445"/>
      <c r="C499" s="445"/>
      <c r="D499" s="445"/>
      <c r="E499" s="505" t="s">
        <v>1165</v>
      </c>
      <c r="F499" s="505" t="s">
        <v>1166</v>
      </c>
      <c r="G499" s="445"/>
      <c r="H499" s="445"/>
      <c r="I499" s="445"/>
      <c r="J499" s="445"/>
      <c r="K499" s="445"/>
      <c r="L499" s="445"/>
      <c r="M499" s="445"/>
      <c r="N499" s="445"/>
      <c r="O499" s="445"/>
      <c r="P499" s="445"/>
      <c r="Q499" s="445"/>
      <c r="R499" s="445"/>
      <c r="S499" s="445"/>
      <c r="T499" s="445"/>
      <c r="U499" s="445"/>
      <c r="V499" s="445"/>
      <c r="W499" s="445"/>
      <c r="X499" s="445"/>
      <c r="Y499" s="445"/>
      <c r="Z499" s="445"/>
    </row>
    <row r="500" spans="1:26" ht="15.6" hidden="1" x14ac:dyDescent="0.3">
      <c r="A500" s="445"/>
      <c r="B500" s="445"/>
      <c r="C500" s="445"/>
      <c r="D500" s="445"/>
      <c r="E500" s="505" t="s">
        <v>1167</v>
      </c>
      <c r="F500" s="505" t="s">
        <v>1168</v>
      </c>
      <c r="G500" s="445"/>
      <c r="H500" s="445"/>
      <c r="I500" s="445"/>
      <c r="J500" s="445"/>
      <c r="K500" s="445"/>
      <c r="L500" s="445"/>
      <c r="M500" s="445"/>
      <c r="N500" s="445"/>
      <c r="O500" s="445"/>
      <c r="P500" s="445"/>
      <c r="Q500" s="445"/>
      <c r="R500" s="445"/>
      <c r="S500" s="445"/>
      <c r="T500" s="445"/>
      <c r="U500" s="445"/>
      <c r="V500" s="445"/>
      <c r="W500" s="445"/>
      <c r="X500" s="445"/>
      <c r="Y500" s="445"/>
      <c r="Z500" s="445"/>
    </row>
    <row r="501" spans="1:26" ht="15.6" hidden="1" x14ac:dyDescent="0.3">
      <c r="A501" s="445"/>
      <c r="B501" s="445"/>
      <c r="C501" s="445"/>
      <c r="D501" s="445"/>
      <c r="E501" s="505" t="s">
        <v>1169</v>
      </c>
      <c r="F501" s="505" t="s">
        <v>1170</v>
      </c>
      <c r="G501" s="445"/>
      <c r="H501" s="445"/>
      <c r="I501" s="445"/>
      <c r="J501" s="445"/>
      <c r="K501" s="445"/>
      <c r="L501" s="445"/>
      <c r="M501" s="445"/>
      <c r="N501" s="445"/>
      <c r="O501" s="445"/>
      <c r="P501" s="445"/>
      <c r="Q501" s="445"/>
      <c r="R501" s="445"/>
      <c r="S501" s="445"/>
      <c r="T501" s="445"/>
      <c r="U501" s="445"/>
      <c r="V501" s="445"/>
      <c r="W501" s="445"/>
      <c r="X501" s="445"/>
      <c r="Y501" s="445"/>
      <c r="Z501" s="445"/>
    </row>
    <row r="502" spans="1:26" ht="15.6" hidden="1" x14ac:dyDescent="0.3">
      <c r="A502" s="445"/>
      <c r="B502" s="445"/>
      <c r="C502" s="445"/>
      <c r="D502" s="445"/>
      <c r="E502" s="505" t="s">
        <v>1171</v>
      </c>
      <c r="F502" s="505" t="s">
        <v>1172</v>
      </c>
      <c r="G502" s="445"/>
      <c r="H502" s="445"/>
      <c r="I502" s="445"/>
      <c r="J502" s="445"/>
      <c r="K502" s="445"/>
      <c r="L502" s="445"/>
      <c r="M502" s="445"/>
      <c r="N502" s="445"/>
      <c r="O502" s="445"/>
      <c r="P502" s="445"/>
      <c r="Q502" s="445"/>
      <c r="R502" s="445"/>
      <c r="S502" s="445"/>
      <c r="T502" s="445"/>
      <c r="U502" s="445"/>
      <c r="V502" s="445"/>
      <c r="W502" s="445"/>
      <c r="X502" s="445"/>
      <c r="Y502" s="445"/>
      <c r="Z502" s="445"/>
    </row>
    <row r="503" spans="1:26" ht="15.6" hidden="1" x14ac:dyDescent="0.3">
      <c r="A503" s="445"/>
      <c r="B503" s="445"/>
      <c r="C503" s="445"/>
      <c r="D503" s="445"/>
      <c r="E503" s="505" t="s">
        <v>1173</v>
      </c>
      <c r="F503" s="505" t="s">
        <v>1174</v>
      </c>
      <c r="G503" s="445"/>
      <c r="H503" s="445"/>
      <c r="I503" s="445"/>
      <c r="J503" s="445"/>
      <c r="K503" s="445"/>
      <c r="L503" s="445"/>
      <c r="M503" s="445"/>
      <c r="N503" s="445"/>
      <c r="O503" s="445"/>
      <c r="P503" s="445"/>
      <c r="Q503" s="445"/>
      <c r="R503" s="445"/>
      <c r="S503" s="445"/>
      <c r="T503" s="445"/>
      <c r="U503" s="445"/>
      <c r="V503" s="445"/>
      <c r="W503" s="445"/>
      <c r="X503" s="445"/>
      <c r="Y503" s="445"/>
      <c r="Z503" s="445"/>
    </row>
    <row r="504" spans="1:26" ht="15.6" hidden="1" x14ac:dyDescent="0.3">
      <c r="A504" s="445"/>
      <c r="B504" s="445"/>
      <c r="C504" s="445"/>
      <c r="D504" s="445"/>
      <c r="E504" s="505" t="s">
        <v>46</v>
      </c>
      <c r="F504" s="505" t="s">
        <v>1175</v>
      </c>
      <c r="G504" s="445"/>
      <c r="H504" s="445"/>
      <c r="I504" s="445"/>
      <c r="J504" s="445"/>
      <c r="K504" s="445"/>
      <c r="L504" s="445"/>
      <c r="M504" s="445"/>
      <c r="N504" s="445"/>
      <c r="O504" s="445"/>
      <c r="P504" s="445"/>
      <c r="Q504" s="445"/>
      <c r="R504" s="445"/>
      <c r="S504" s="445"/>
      <c r="T504" s="445"/>
      <c r="U504" s="445"/>
      <c r="V504" s="445"/>
      <c r="W504" s="445"/>
      <c r="X504" s="445"/>
      <c r="Y504" s="445"/>
      <c r="Z504" s="445"/>
    </row>
    <row r="505" spans="1:26" ht="15.6" hidden="1" x14ac:dyDescent="0.3">
      <c r="A505" s="445"/>
      <c r="B505" s="445"/>
      <c r="C505" s="445"/>
      <c r="D505" s="445"/>
      <c r="E505" s="505" t="s">
        <v>1176</v>
      </c>
      <c r="F505" s="505" t="s">
        <v>1177</v>
      </c>
      <c r="G505" s="445"/>
      <c r="H505" s="445"/>
      <c r="I505" s="445"/>
      <c r="J505" s="445"/>
      <c r="K505" s="445"/>
      <c r="L505" s="445"/>
      <c r="M505" s="445"/>
      <c r="N505" s="445"/>
      <c r="O505" s="445"/>
      <c r="P505" s="445"/>
      <c r="Q505" s="445"/>
      <c r="R505" s="445"/>
      <c r="S505" s="445"/>
      <c r="T505" s="445"/>
      <c r="U505" s="445"/>
      <c r="V505" s="445"/>
      <c r="W505" s="445"/>
      <c r="X505" s="445"/>
      <c r="Y505" s="445"/>
      <c r="Z505" s="445"/>
    </row>
    <row r="506" spans="1:26" ht="15.6" hidden="1" x14ac:dyDescent="0.3">
      <c r="A506" s="445"/>
      <c r="B506" s="445"/>
      <c r="C506" s="445"/>
      <c r="D506" s="445"/>
      <c r="E506" s="505" t="s">
        <v>1178</v>
      </c>
      <c r="F506" s="505" t="s">
        <v>1179</v>
      </c>
      <c r="G506" s="445"/>
      <c r="H506" s="445"/>
      <c r="I506" s="445"/>
      <c r="J506" s="445"/>
      <c r="K506" s="445"/>
      <c r="L506" s="445"/>
      <c r="M506" s="445"/>
      <c r="N506" s="445"/>
      <c r="O506" s="445"/>
      <c r="P506" s="445"/>
      <c r="Q506" s="445"/>
      <c r="R506" s="445"/>
      <c r="S506" s="445"/>
      <c r="T506" s="445"/>
      <c r="U506" s="445"/>
      <c r="V506" s="445"/>
      <c r="W506" s="445"/>
      <c r="X506" s="445"/>
      <c r="Y506" s="445"/>
      <c r="Z506" s="445"/>
    </row>
    <row r="507" spans="1:26" ht="15.6" hidden="1" x14ac:dyDescent="0.3">
      <c r="A507" s="445"/>
      <c r="B507" s="445"/>
      <c r="C507" s="445"/>
      <c r="D507" s="445"/>
      <c r="E507" s="505" t="s">
        <v>1180</v>
      </c>
      <c r="F507" s="505" t="s">
        <v>1181</v>
      </c>
      <c r="G507" s="445"/>
      <c r="H507" s="445"/>
      <c r="I507" s="445"/>
      <c r="J507" s="445"/>
      <c r="K507" s="445"/>
      <c r="L507" s="445"/>
      <c r="M507" s="445"/>
      <c r="N507" s="445"/>
      <c r="O507" s="445"/>
      <c r="P507" s="445"/>
      <c r="Q507" s="445"/>
      <c r="R507" s="445"/>
      <c r="S507" s="445"/>
      <c r="T507" s="445"/>
      <c r="U507" s="445"/>
      <c r="V507" s="445"/>
      <c r="W507" s="445"/>
      <c r="X507" s="445"/>
      <c r="Y507" s="445"/>
      <c r="Z507" s="445"/>
    </row>
    <row r="508" spans="1:26" ht="15.6" hidden="1" x14ac:dyDescent="0.3">
      <c r="A508" s="445"/>
      <c r="B508" s="445"/>
      <c r="C508" s="445"/>
      <c r="D508" s="445"/>
      <c r="E508" s="505" t="s">
        <v>1182</v>
      </c>
      <c r="F508" s="505" t="s">
        <v>1183</v>
      </c>
      <c r="G508" s="445"/>
      <c r="H508" s="445"/>
      <c r="I508" s="445"/>
      <c r="J508" s="445"/>
      <c r="K508" s="445"/>
      <c r="L508" s="445"/>
      <c r="M508" s="445"/>
      <c r="N508" s="445"/>
      <c r="O508" s="445"/>
      <c r="P508" s="445"/>
      <c r="Q508" s="445"/>
      <c r="R508" s="445"/>
      <c r="S508" s="445"/>
      <c r="T508" s="445"/>
      <c r="U508" s="445"/>
      <c r="V508" s="445"/>
      <c r="W508" s="445"/>
      <c r="X508" s="445"/>
      <c r="Y508" s="445"/>
      <c r="Z508" s="445"/>
    </row>
    <row r="509" spans="1:26" ht="15.6" hidden="1" x14ac:dyDescent="0.3">
      <c r="A509" s="445"/>
      <c r="B509" s="445"/>
      <c r="C509" s="445"/>
      <c r="D509" s="445"/>
      <c r="E509" s="505" t="s">
        <v>1184</v>
      </c>
      <c r="F509" s="505" t="s">
        <v>1185</v>
      </c>
      <c r="G509" s="445"/>
      <c r="H509" s="445"/>
      <c r="I509" s="445"/>
      <c r="J509" s="445"/>
      <c r="K509" s="445"/>
      <c r="L509" s="445"/>
      <c r="M509" s="445"/>
      <c r="N509" s="445"/>
      <c r="O509" s="445"/>
      <c r="P509" s="445"/>
      <c r="Q509" s="445"/>
      <c r="R509" s="445"/>
      <c r="S509" s="445"/>
      <c r="T509" s="445"/>
      <c r="U509" s="445"/>
      <c r="V509" s="445"/>
      <c r="W509" s="445"/>
      <c r="X509" s="445"/>
      <c r="Y509" s="445"/>
      <c r="Z509" s="445"/>
    </row>
    <row r="510" spans="1:26" ht="15.6" hidden="1" x14ac:dyDescent="0.3">
      <c r="A510" s="445"/>
      <c r="B510" s="445"/>
      <c r="C510" s="445"/>
      <c r="D510" s="445"/>
      <c r="E510" s="505" t="s">
        <v>1186</v>
      </c>
      <c r="F510" s="505" t="s">
        <v>1187</v>
      </c>
      <c r="G510" s="445"/>
      <c r="H510" s="445"/>
      <c r="I510" s="445"/>
      <c r="J510" s="445"/>
      <c r="K510" s="445"/>
      <c r="L510" s="445"/>
      <c r="M510" s="445"/>
      <c r="N510" s="445"/>
      <c r="O510" s="445"/>
      <c r="P510" s="445"/>
      <c r="Q510" s="445"/>
      <c r="R510" s="445"/>
      <c r="S510" s="445"/>
      <c r="T510" s="445"/>
      <c r="U510" s="445"/>
      <c r="V510" s="445"/>
      <c r="W510" s="445"/>
      <c r="X510" s="445"/>
      <c r="Y510" s="445"/>
      <c r="Z510" s="445"/>
    </row>
    <row r="511" spans="1:26" ht="15.6" hidden="1" x14ac:dyDescent="0.3">
      <c r="A511" s="445"/>
      <c r="B511" s="445"/>
      <c r="C511" s="445"/>
      <c r="D511" s="445"/>
      <c r="E511" s="505" t="s">
        <v>1188</v>
      </c>
      <c r="F511" s="505" t="s">
        <v>1189</v>
      </c>
      <c r="G511" s="445"/>
      <c r="H511" s="445"/>
      <c r="I511" s="445"/>
      <c r="J511" s="445"/>
      <c r="K511" s="445"/>
      <c r="L511" s="445"/>
      <c r="M511" s="445"/>
      <c r="N511" s="445"/>
      <c r="O511" s="445"/>
      <c r="P511" s="445"/>
      <c r="Q511" s="445"/>
      <c r="R511" s="445"/>
      <c r="S511" s="445"/>
      <c r="T511" s="445"/>
      <c r="U511" s="445"/>
      <c r="V511" s="445"/>
      <c r="W511" s="445"/>
      <c r="X511" s="445"/>
      <c r="Y511" s="445"/>
      <c r="Z511" s="445"/>
    </row>
    <row r="512" spans="1:26" ht="15.6" hidden="1" x14ac:dyDescent="0.3">
      <c r="A512" s="445"/>
      <c r="B512" s="445"/>
      <c r="C512" s="445"/>
      <c r="D512" s="445"/>
      <c r="E512" s="505" t="s">
        <v>1190</v>
      </c>
      <c r="F512" s="505" t="s">
        <v>1191</v>
      </c>
      <c r="G512" s="445"/>
      <c r="H512" s="445"/>
      <c r="I512" s="445"/>
      <c r="J512" s="445"/>
      <c r="K512" s="445"/>
      <c r="L512" s="445"/>
      <c r="M512" s="445"/>
      <c r="N512" s="445"/>
      <c r="O512" s="445"/>
      <c r="P512" s="445"/>
      <c r="Q512" s="445"/>
      <c r="R512" s="445"/>
      <c r="S512" s="445"/>
      <c r="T512" s="445"/>
      <c r="U512" s="445"/>
      <c r="V512" s="445"/>
      <c r="W512" s="445"/>
      <c r="X512" s="445"/>
      <c r="Y512" s="445"/>
      <c r="Z512" s="445"/>
    </row>
    <row r="513" spans="1:26" ht="15.6" hidden="1" x14ac:dyDescent="0.3">
      <c r="A513" s="445"/>
      <c r="B513" s="445"/>
      <c r="C513" s="445"/>
      <c r="D513" s="445"/>
      <c r="E513" s="505" t="s">
        <v>1192</v>
      </c>
      <c r="F513" s="505" t="s">
        <v>1193</v>
      </c>
      <c r="G513" s="445"/>
      <c r="H513" s="445"/>
      <c r="I513" s="445"/>
      <c r="J513" s="445"/>
      <c r="K513" s="445"/>
      <c r="L513" s="445"/>
      <c r="M513" s="445"/>
      <c r="N513" s="445"/>
      <c r="O513" s="445"/>
      <c r="P513" s="445"/>
      <c r="Q513" s="445"/>
      <c r="R513" s="445"/>
      <c r="S513" s="445"/>
      <c r="T513" s="445"/>
      <c r="U513" s="445"/>
      <c r="V513" s="445"/>
      <c r="W513" s="445"/>
      <c r="X513" s="445"/>
      <c r="Y513" s="445"/>
      <c r="Z513" s="445"/>
    </row>
    <row r="514" spans="1:26" ht="15.6" hidden="1" x14ac:dyDescent="0.3">
      <c r="A514" s="445"/>
      <c r="B514" s="445"/>
      <c r="C514" s="445"/>
      <c r="D514" s="445"/>
      <c r="E514" s="505" t="s">
        <v>1194</v>
      </c>
      <c r="F514" s="505" t="s">
        <v>1195</v>
      </c>
      <c r="G514" s="445"/>
      <c r="H514" s="445"/>
      <c r="I514" s="445"/>
      <c r="J514" s="445"/>
      <c r="K514" s="445"/>
      <c r="L514" s="445"/>
      <c r="M514" s="445"/>
      <c r="N514" s="445"/>
      <c r="O514" s="445"/>
      <c r="P514" s="445"/>
      <c r="Q514" s="445"/>
      <c r="R514" s="445"/>
      <c r="S514" s="445"/>
      <c r="T514" s="445"/>
      <c r="U514" s="445"/>
      <c r="V514" s="445"/>
      <c r="W514" s="445"/>
      <c r="X514" s="445"/>
      <c r="Y514" s="445"/>
      <c r="Z514" s="445"/>
    </row>
    <row r="515" spans="1:26" ht="15.6" hidden="1" x14ac:dyDescent="0.3">
      <c r="A515" s="445"/>
      <c r="B515" s="445"/>
      <c r="C515" s="445"/>
      <c r="D515" s="445"/>
      <c r="E515" s="505" t="s">
        <v>1196</v>
      </c>
      <c r="F515" s="505" t="s">
        <v>1197</v>
      </c>
      <c r="G515" s="445"/>
      <c r="H515" s="445"/>
      <c r="I515" s="445"/>
      <c r="J515" s="445"/>
      <c r="K515" s="445"/>
      <c r="L515" s="445"/>
      <c r="M515" s="445"/>
      <c r="N515" s="445"/>
      <c r="O515" s="445"/>
      <c r="P515" s="445"/>
      <c r="Q515" s="445"/>
      <c r="R515" s="445"/>
      <c r="S515" s="445"/>
      <c r="T515" s="445"/>
      <c r="U515" s="445"/>
      <c r="V515" s="445"/>
      <c r="W515" s="445"/>
      <c r="X515" s="445"/>
      <c r="Y515" s="445"/>
      <c r="Z515" s="445"/>
    </row>
    <row r="516" spans="1:26" ht="15.6" hidden="1" x14ac:dyDescent="0.3">
      <c r="A516" s="445"/>
      <c r="B516" s="445"/>
      <c r="C516" s="445"/>
      <c r="D516" s="445"/>
      <c r="E516" s="505" t="s">
        <v>1198</v>
      </c>
      <c r="F516" s="505" t="s">
        <v>1199</v>
      </c>
      <c r="G516" s="445"/>
      <c r="H516" s="445"/>
      <c r="I516" s="445"/>
      <c r="J516" s="445"/>
      <c r="K516" s="445"/>
      <c r="L516" s="445"/>
      <c r="M516" s="445"/>
      <c r="N516" s="445"/>
      <c r="O516" s="445"/>
      <c r="P516" s="445"/>
      <c r="Q516" s="445"/>
      <c r="R516" s="445"/>
      <c r="S516" s="445"/>
      <c r="T516" s="445"/>
      <c r="U516" s="445"/>
      <c r="V516" s="445"/>
      <c r="W516" s="445"/>
      <c r="X516" s="445"/>
      <c r="Y516" s="445"/>
      <c r="Z516" s="445"/>
    </row>
    <row r="517" spans="1:26" ht="15.6" hidden="1" x14ac:dyDescent="0.3">
      <c r="A517" s="445"/>
      <c r="B517" s="445"/>
      <c r="C517" s="445"/>
      <c r="D517" s="445"/>
      <c r="E517" s="505" t="s">
        <v>1200</v>
      </c>
      <c r="F517" s="505" t="s">
        <v>1201</v>
      </c>
      <c r="G517" s="445"/>
      <c r="H517" s="445"/>
      <c r="I517" s="445"/>
      <c r="J517" s="445"/>
      <c r="K517" s="445"/>
      <c r="L517" s="445"/>
      <c r="M517" s="445"/>
      <c r="N517" s="445"/>
      <c r="O517" s="445"/>
      <c r="P517" s="445"/>
      <c r="Q517" s="445"/>
      <c r="R517" s="445"/>
      <c r="S517" s="445"/>
      <c r="T517" s="445"/>
      <c r="U517" s="445"/>
      <c r="V517" s="445"/>
      <c r="W517" s="445"/>
      <c r="X517" s="445"/>
      <c r="Y517" s="445"/>
      <c r="Z517" s="445"/>
    </row>
    <row r="518" spans="1:26" ht="15.6" hidden="1" x14ac:dyDescent="0.3">
      <c r="A518" s="445"/>
      <c r="B518" s="445"/>
      <c r="C518" s="445"/>
      <c r="D518" s="445"/>
      <c r="E518" s="505" t="s">
        <v>1202</v>
      </c>
      <c r="F518" s="505" t="s">
        <v>1203</v>
      </c>
      <c r="G518" s="445"/>
      <c r="H518" s="445"/>
      <c r="I518" s="445"/>
      <c r="J518" s="445"/>
      <c r="K518" s="445"/>
      <c r="L518" s="445"/>
      <c r="M518" s="445"/>
      <c r="N518" s="445"/>
      <c r="O518" s="445"/>
      <c r="P518" s="445"/>
      <c r="Q518" s="445"/>
      <c r="R518" s="445"/>
      <c r="S518" s="445"/>
      <c r="T518" s="445"/>
      <c r="U518" s="445"/>
      <c r="V518" s="445"/>
      <c r="W518" s="445"/>
      <c r="X518" s="445"/>
      <c r="Y518" s="445"/>
      <c r="Z518" s="445"/>
    </row>
    <row r="519" spans="1:26" ht="15.6" hidden="1" x14ac:dyDescent="0.3">
      <c r="A519" s="445"/>
      <c r="B519" s="445"/>
      <c r="C519" s="445"/>
      <c r="D519" s="445"/>
      <c r="E519" s="505" t="s">
        <v>1204</v>
      </c>
      <c r="F519" s="505" t="s">
        <v>1205</v>
      </c>
      <c r="G519" s="445"/>
      <c r="H519" s="445"/>
      <c r="I519" s="445"/>
      <c r="J519" s="445"/>
      <c r="K519" s="445"/>
      <c r="L519" s="445"/>
      <c r="M519" s="445"/>
      <c r="N519" s="445"/>
      <c r="O519" s="445"/>
      <c r="P519" s="445"/>
      <c r="Q519" s="445"/>
      <c r="R519" s="445"/>
      <c r="S519" s="445"/>
      <c r="T519" s="445"/>
      <c r="U519" s="445"/>
      <c r="V519" s="445"/>
      <c r="W519" s="445"/>
      <c r="X519" s="445"/>
      <c r="Y519" s="445"/>
      <c r="Z519" s="445"/>
    </row>
    <row r="520" spans="1:26" ht="15.6" hidden="1" x14ac:dyDescent="0.3">
      <c r="A520" s="445"/>
      <c r="B520" s="445"/>
      <c r="C520" s="445"/>
      <c r="D520" s="445"/>
      <c r="E520" s="505" t="s">
        <v>1206</v>
      </c>
      <c r="F520" s="505" t="s">
        <v>1207</v>
      </c>
      <c r="G520" s="445"/>
      <c r="H520" s="445"/>
      <c r="I520" s="445"/>
      <c r="J520" s="445"/>
      <c r="K520" s="445"/>
      <c r="L520" s="445"/>
      <c r="M520" s="445"/>
      <c r="N520" s="445"/>
      <c r="O520" s="445"/>
      <c r="P520" s="445"/>
      <c r="Q520" s="445"/>
      <c r="R520" s="445"/>
      <c r="S520" s="445"/>
      <c r="T520" s="445"/>
      <c r="U520" s="445"/>
      <c r="V520" s="445"/>
      <c r="W520" s="445"/>
      <c r="X520" s="445"/>
      <c r="Y520" s="445"/>
      <c r="Z520" s="445"/>
    </row>
    <row r="521" spans="1:26" ht="15.6" hidden="1" x14ac:dyDescent="0.3">
      <c r="A521" s="445"/>
      <c r="B521" s="445"/>
      <c r="C521" s="445"/>
      <c r="D521" s="445"/>
      <c r="E521" s="505" t="s">
        <v>1208</v>
      </c>
      <c r="F521" s="505" t="s">
        <v>1209</v>
      </c>
      <c r="G521" s="445"/>
      <c r="H521" s="445"/>
      <c r="I521" s="445"/>
      <c r="J521" s="445"/>
      <c r="K521" s="445"/>
      <c r="L521" s="445"/>
      <c r="M521" s="445"/>
      <c r="N521" s="445"/>
      <c r="O521" s="445"/>
      <c r="P521" s="445"/>
      <c r="Q521" s="445"/>
      <c r="R521" s="445"/>
      <c r="S521" s="445"/>
      <c r="T521" s="445"/>
      <c r="U521" s="445"/>
      <c r="V521" s="445"/>
      <c r="W521" s="445"/>
      <c r="X521" s="445"/>
      <c r="Y521" s="445"/>
      <c r="Z521" s="445"/>
    </row>
    <row r="522" spans="1:26" ht="15.6" hidden="1" x14ac:dyDescent="0.3">
      <c r="A522" s="445"/>
      <c r="B522" s="445"/>
      <c r="C522" s="445"/>
      <c r="D522" s="445"/>
      <c r="E522" s="505" t="s">
        <v>1210</v>
      </c>
      <c r="F522" s="505" t="s">
        <v>1211</v>
      </c>
      <c r="G522" s="445"/>
      <c r="H522" s="445"/>
      <c r="I522" s="445"/>
      <c r="J522" s="445"/>
      <c r="K522" s="445"/>
      <c r="L522" s="445"/>
      <c r="M522" s="445"/>
      <c r="N522" s="445"/>
      <c r="O522" s="445"/>
      <c r="P522" s="445"/>
      <c r="Q522" s="445"/>
      <c r="R522" s="445"/>
      <c r="S522" s="445"/>
      <c r="T522" s="445"/>
      <c r="U522" s="445"/>
      <c r="V522" s="445"/>
      <c r="W522" s="445"/>
      <c r="X522" s="445"/>
      <c r="Y522" s="445"/>
      <c r="Z522" s="445"/>
    </row>
    <row r="523" spans="1:26" ht="15.6" hidden="1" x14ac:dyDescent="0.3">
      <c r="A523" s="445"/>
      <c r="B523" s="445"/>
      <c r="C523" s="445"/>
      <c r="D523" s="445"/>
      <c r="E523" s="505" t="s">
        <v>1212</v>
      </c>
      <c r="F523" s="505" t="s">
        <v>1213</v>
      </c>
      <c r="G523" s="445"/>
      <c r="H523" s="445"/>
      <c r="I523" s="445"/>
      <c r="J523" s="445"/>
      <c r="K523" s="445"/>
      <c r="L523" s="445"/>
      <c r="M523" s="445"/>
      <c r="N523" s="445"/>
      <c r="O523" s="445"/>
      <c r="P523" s="445"/>
      <c r="Q523" s="445"/>
      <c r="R523" s="445"/>
      <c r="S523" s="445"/>
      <c r="T523" s="445"/>
      <c r="U523" s="445"/>
      <c r="V523" s="445"/>
      <c r="W523" s="445"/>
      <c r="X523" s="445"/>
      <c r="Y523" s="445"/>
      <c r="Z523" s="445"/>
    </row>
    <row r="524" spans="1:26" ht="15.6" hidden="1" x14ac:dyDescent="0.3">
      <c r="A524" s="445"/>
      <c r="B524" s="445"/>
      <c r="C524" s="445"/>
      <c r="D524" s="445"/>
      <c r="E524" s="505" t="s">
        <v>1214</v>
      </c>
      <c r="F524" s="505" t="s">
        <v>1215</v>
      </c>
      <c r="G524" s="445"/>
      <c r="H524" s="445"/>
      <c r="I524" s="445"/>
      <c r="J524" s="445"/>
      <c r="K524" s="445"/>
      <c r="L524" s="445"/>
      <c r="M524" s="445"/>
      <c r="N524" s="445"/>
      <c r="O524" s="445"/>
      <c r="P524" s="445"/>
      <c r="Q524" s="445"/>
      <c r="R524" s="445"/>
      <c r="S524" s="445"/>
      <c r="T524" s="445"/>
      <c r="U524" s="445"/>
      <c r="V524" s="445"/>
      <c r="W524" s="445"/>
      <c r="X524" s="445"/>
      <c r="Y524" s="445"/>
      <c r="Z524" s="445"/>
    </row>
    <row r="525" spans="1:26" ht="15.6" hidden="1" x14ac:dyDescent="0.3">
      <c r="A525" s="445"/>
      <c r="B525" s="445"/>
      <c r="C525" s="445"/>
      <c r="D525" s="445"/>
      <c r="E525" s="505" t="s">
        <v>1216</v>
      </c>
      <c r="F525" s="505" t="s">
        <v>1217</v>
      </c>
      <c r="G525" s="445"/>
      <c r="H525" s="445"/>
      <c r="I525" s="445"/>
      <c r="J525" s="445"/>
      <c r="K525" s="445"/>
      <c r="L525" s="445"/>
      <c r="M525" s="445"/>
      <c r="N525" s="445"/>
      <c r="O525" s="445"/>
      <c r="P525" s="445"/>
      <c r="Q525" s="445"/>
      <c r="R525" s="445"/>
      <c r="S525" s="445"/>
      <c r="T525" s="445"/>
      <c r="U525" s="445"/>
      <c r="V525" s="445"/>
      <c r="W525" s="445"/>
      <c r="X525" s="445"/>
      <c r="Y525" s="445"/>
      <c r="Z525" s="445"/>
    </row>
    <row r="526" spans="1:26" ht="15.6" hidden="1" x14ac:dyDescent="0.3">
      <c r="A526" s="445"/>
      <c r="B526" s="445"/>
      <c r="C526" s="445"/>
      <c r="D526" s="445"/>
      <c r="E526" s="505" t="s">
        <v>1218</v>
      </c>
      <c r="F526" s="505" t="s">
        <v>1219</v>
      </c>
      <c r="G526" s="445"/>
      <c r="H526" s="445"/>
      <c r="I526" s="445"/>
      <c r="J526" s="445"/>
      <c r="K526" s="445"/>
      <c r="L526" s="445"/>
      <c r="M526" s="445"/>
      <c r="N526" s="445"/>
      <c r="O526" s="445"/>
      <c r="P526" s="445"/>
      <c r="Q526" s="445"/>
      <c r="R526" s="445"/>
      <c r="S526" s="445"/>
      <c r="T526" s="445"/>
      <c r="U526" s="445"/>
      <c r="V526" s="445"/>
      <c r="W526" s="445"/>
      <c r="X526" s="445"/>
      <c r="Y526" s="445"/>
      <c r="Z526" s="445"/>
    </row>
    <row r="527" spans="1:26" ht="15.6" hidden="1" x14ac:dyDescent="0.3">
      <c r="A527" s="445"/>
      <c r="B527" s="445"/>
      <c r="C527" s="445"/>
      <c r="D527" s="445"/>
      <c r="E527" s="505" t="s">
        <v>1220</v>
      </c>
      <c r="F527" s="505" t="s">
        <v>1221</v>
      </c>
      <c r="G527" s="445"/>
      <c r="H527" s="445"/>
      <c r="I527" s="445"/>
      <c r="J527" s="445"/>
      <c r="K527" s="445"/>
      <c r="L527" s="445"/>
      <c r="M527" s="445"/>
      <c r="N527" s="445"/>
      <c r="O527" s="445"/>
      <c r="P527" s="445"/>
      <c r="Q527" s="445"/>
      <c r="R527" s="445"/>
      <c r="S527" s="445"/>
      <c r="T527" s="445"/>
      <c r="U527" s="445"/>
      <c r="V527" s="445"/>
      <c r="W527" s="445"/>
      <c r="X527" s="445"/>
      <c r="Y527" s="445"/>
      <c r="Z527" s="445"/>
    </row>
    <row r="528" spans="1:26" ht="15.6" hidden="1" x14ac:dyDescent="0.3">
      <c r="A528" s="445"/>
      <c r="B528" s="445"/>
      <c r="C528" s="445"/>
      <c r="D528" s="445"/>
      <c r="E528" s="505" t="s">
        <v>1222</v>
      </c>
      <c r="F528" s="505" t="s">
        <v>1223</v>
      </c>
      <c r="G528" s="445"/>
      <c r="H528" s="445"/>
      <c r="I528" s="445"/>
      <c r="J528" s="445"/>
      <c r="K528" s="445"/>
      <c r="L528" s="445"/>
      <c r="M528" s="445"/>
      <c r="N528" s="445"/>
      <c r="O528" s="445"/>
      <c r="P528" s="445"/>
      <c r="Q528" s="445"/>
      <c r="R528" s="445"/>
      <c r="S528" s="445"/>
      <c r="T528" s="445"/>
      <c r="U528" s="445"/>
      <c r="V528" s="445"/>
      <c r="W528" s="445"/>
      <c r="X528" s="445"/>
      <c r="Y528" s="445"/>
      <c r="Z528" s="445"/>
    </row>
    <row r="529" spans="1:26" ht="15.6" hidden="1" x14ac:dyDescent="0.3">
      <c r="A529" s="445"/>
      <c r="B529" s="445"/>
      <c r="C529" s="445"/>
      <c r="D529" s="445"/>
      <c r="E529" s="505" t="s">
        <v>1224</v>
      </c>
      <c r="F529" s="505" t="s">
        <v>1225</v>
      </c>
      <c r="G529" s="445"/>
      <c r="H529" s="445"/>
      <c r="I529" s="445"/>
      <c r="J529" s="445"/>
      <c r="K529" s="445"/>
      <c r="L529" s="445"/>
      <c r="M529" s="445"/>
      <c r="N529" s="445"/>
      <c r="O529" s="445"/>
      <c r="P529" s="445"/>
      <c r="Q529" s="445"/>
      <c r="R529" s="445"/>
      <c r="S529" s="445"/>
      <c r="T529" s="445"/>
      <c r="U529" s="445"/>
      <c r="V529" s="445"/>
      <c r="W529" s="445"/>
      <c r="X529" s="445"/>
      <c r="Y529" s="445"/>
      <c r="Z529" s="445"/>
    </row>
    <row r="530" spans="1:26" ht="15.6" hidden="1" x14ac:dyDescent="0.3">
      <c r="A530" s="445"/>
      <c r="B530" s="445"/>
      <c r="C530" s="445"/>
      <c r="D530" s="445"/>
      <c r="E530" s="505" t="s">
        <v>1226</v>
      </c>
      <c r="F530" s="505" t="s">
        <v>1227</v>
      </c>
      <c r="G530" s="445"/>
      <c r="H530" s="445"/>
      <c r="I530" s="445"/>
      <c r="J530" s="445"/>
      <c r="K530" s="445"/>
      <c r="L530" s="445"/>
      <c r="M530" s="445"/>
      <c r="N530" s="445"/>
      <c r="O530" s="445"/>
      <c r="P530" s="445"/>
      <c r="Q530" s="445"/>
      <c r="R530" s="445"/>
      <c r="S530" s="445"/>
      <c r="T530" s="445"/>
      <c r="U530" s="445"/>
      <c r="V530" s="445"/>
      <c r="W530" s="445"/>
      <c r="X530" s="445"/>
      <c r="Y530" s="445"/>
      <c r="Z530" s="445"/>
    </row>
    <row r="531" spans="1:26" ht="15.6" hidden="1" x14ac:dyDescent="0.3">
      <c r="A531" s="445"/>
      <c r="B531" s="445"/>
      <c r="C531" s="445"/>
      <c r="D531" s="445"/>
      <c r="E531" s="505" t="s">
        <v>1228</v>
      </c>
      <c r="F531" s="505" t="s">
        <v>1229</v>
      </c>
      <c r="G531" s="445"/>
      <c r="H531" s="445"/>
      <c r="I531" s="445"/>
      <c r="J531" s="445"/>
      <c r="K531" s="445"/>
      <c r="L531" s="445"/>
      <c r="M531" s="445"/>
      <c r="N531" s="445"/>
      <c r="O531" s="445"/>
      <c r="P531" s="445"/>
      <c r="Q531" s="445"/>
      <c r="R531" s="445"/>
      <c r="S531" s="445"/>
      <c r="T531" s="445"/>
      <c r="U531" s="445"/>
      <c r="V531" s="445"/>
      <c r="W531" s="445"/>
      <c r="X531" s="445"/>
      <c r="Y531" s="445"/>
      <c r="Z531" s="445"/>
    </row>
    <row r="532" spans="1:26" ht="15.6" hidden="1" x14ac:dyDescent="0.3">
      <c r="A532" s="445"/>
      <c r="B532" s="445"/>
      <c r="C532" s="445"/>
      <c r="D532" s="445"/>
      <c r="E532" s="505" t="s">
        <v>1230</v>
      </c>
      <c r="F532" s="505" t="s">
        <v>1231</v>
      </c>
      <c r="G532" s="445"/>
      <c r="H532" s="445"/>
      <c r="I532" s="445"/>
      <c r="J532" s="445"/>
      <c r="K532" s="445"/>
      <c r="L532" s="445"/>
      <c r="M532" s="445"/>
      <c r="N532" s="445"/>
      <c r="O532" s="445"/>
      <c r="P532" s="445"/>
      <c r="Q532" s="445"/>
      <c r="R532" s="445"/>
      <c r="S532" s="445"/>
      <c r="T532" s="445"/>
      <c r="U532" s="445"/>
      <c r="V532" s="445"/>
      <c r="W532" s="445"/>
      <c r="X532" s="445"/>
      <c r="Y532" s="445"/>
      <c r="Z532" s="445"/>
    </row>
    <row r="533" spans="1:26" ht="15.6" hidden="1" x14ac:dyDescent="0.3">
      <c r="A533" s="445"/>
      <c r="B533" s="445"/>
      <c r="C533" s="445"/>
      <c r="D533" s="445"/>
      <c r="E533" s="505" t="s">
        <v>1232</v>
      </c>
      <c r="F533" s="505" t="s">
        <v>1233</v>
      </c>
      <c r="G533" s="445"/>
      <c r="H533" s="445"/>
      <c r="I533" s="445"/>
      <c r="J533" s="445"/>
      <c r="K533" s="445"/>
      <c r="L533" s="445"/>
      <c r="M533" s="445"/>
      <c r="N533" s="445"/>
      <c r="O533" s="445"/>
      <c r="P533" s="445"/>
      <c r="Q533" s="445"/>
      <c r="R533" s="445"/>
      <c r="S533" s="445"/>
      <c r="T533" s="445"/>
      <c r="U533" s="445"/>
      <c r="V533" s="445"/>
      <c r="W533" s="445"/>
      <c r="X533" s="445"/>
      <c r="Y533" s="445"/>
      <c r="Z533" s="445"/>
    </row>
    <row r="534" spans="1:26" ht="15.6" hidden="1" x14ac:dyDescent="0.3">
      <c r="A534" s="445"/>
      <c r="B534" s="445"/>
      <c r="C534" s="445"/>
      <c r="D534" s="445"/>
      <c r="E534" s="505" t="s">
        <v>1234</v>
      </c>
      <c r="F534" s="505" t="s">
        <v>1235</v>
      </c>
      <c r="G534" s="445"/>
      <c r="H534" s="445"/>
      <c r="I534" s="445"/>
      <c r="J534" s="445"/>
      <c r="K534" s="445"/>
      <c r="L534" s="445"/>
      <c r="M534" s="445"/>
      <c r="N534" s="445"/>
      <c r="O534" s="445"/>
      <c r="P534" s="445"/>
      <c r="Q534" s="445"/>
      <c r="R534" s="445"/>
      <c r="S534" s="445"/>
      <c r="T534" s="445"/>
      <c r="U534" s="445"/>
      <c r="V534" s="445"/>
      <c r="W534" s="445"/>
      <c r="X534" s="445"/>
      <c r="Y534" s="445"/>
      <c r="Z534" s="445"/>
    </row>
    <row r="535" spans="1:26" ht="15.6" hidden="1" x14ac:dyDescent="0.3">
      <c r="A535" s="445"/>
      <c r="B535" s="445"/>
      <c r="C535" s="445"/>
      <c r="D535" s="445"/>
      <c r="E535" s="505" t="s">
        <v>1236</v>
      </c>
      <c r="F535" s="505" t="s">
        <v>1237</v>
      </c>
      <c r="G535" s="445"/>
      <c r="H535" s="445"/>
      <c r="I535" s="445"/>
      <c r="J535" s="445"/>
      <c r="K535" s="445"/>
      <c r="L535" s="445"/>
      <c r="M535" s="445"/>
      <c r="N535" s="445"/>
      <c r="O535" s="445"/>
      <c r="P535" s="445"/>
      <c r="Q535" s="445"/>
      <c r="R535" s="445"/>
      <c r="S535" s="445"/>
      <c r="T535" s="445"/>
      <c r="U535" s="445"/>
      <c r="V535" s="445"/>
      <c r="W535" s="445"/>
      <c r="X535" s="445"/>
      <c r="Y535" s="445"/>
      <c r="Z535" s="445"/>
    </row>
    <row r="536" spans="1:26" ht="15.6" hidden="1" x14ac:dyDescent="0.3">
      <c r="A536" s="445"/>
      <c r="B536" s="445"/>
      <c r="C536" s="445"/>
      <c r="D536" s="445"/>
      <c r="E536" s="505" t="s">
        <v>1238</v>
      </c>
      <c r="F536" s="505" t="s">
        <v>1239</v>
      </c>
      <c r="G536" s="445"/>
      <c r="H536" s="445"/>
      <c r="I536" s="445"/>
      <c r="J536" s="445"/>
      <c r="K536" s="445"/>
      <c r="L536" s="445"/>
      <c r="M536" s="445"/>
      <c r="N536" s="445"/>
      <c r="O536" s="445"/>
      <c r="P536" s="445"/>
      <c r="Q536" s="445"/>
      <c r="R536" s="445"/>
      <c r="S536" s="445"/>
      <c r="T536" s="445"/>
      <c r="U536" s="445"/>
      <c r="V536" s="445"/>
      <c r="W536" s="445"/>
      <c r="X536" s="445"/>
      <c r="Y536" s="445"/>
      <c r="Z536" s="445"/>
    </row>
    <row r="537" spans="1:26" ht="15.6" hidden="1" x14ac:dyDescent="0.3">
      <c r="A537" s="445"/>
      <c r="B537" s="445"/>
      <c r="C537" s="445"/>
      <c r="D537" s="445"/>
      <c r="E537" s="505" t="s">
        <v>1240</v>
      </c>
      <c r="F537" s="505" t="s">
        <v>1241</v>
      </c>
      <c r="G537" s="445"/>
      <c r="H537" s="445"/>
      <c r="I537" s="445"/>
      <c r="J537" s="445"/>
      <c r="K537" s="445"/>
      <c r="L537" s="445"/>
      <c r="M537" s="445"/>
      <c r="N537" s="445"/>
      <c r="O537" s="445"/>
      <c r="P537" s="445"/>
      <c r="Q537" s="445"/>
      <c r="R537" s="445"/>
      <c r="S537" s="445"/>
      <c r="T537" s="445"/>
      <c r="U537" s="445"/>
      <c r="V537" s="445"/>
      <c r="W537" s="445"/>
      <c r="X537" s="445"/>
      <c r="Y537" s="445"/>
      <c r="Z537" s="445"/>
    </row>
    <row r="538" spans="1:26" ht="15.6" hidden="1" x14ac:dyDescent="0.3">
      <c r="A538" s="445"/>
      <c r="B538" s="445"/>
      <c r="C538" s="445"/>
      <c r="D538" s="445"/>
      <c r="E538" s="505" t="s">
        <v>1242</v>
      </c>
      <c r="F538" s="505" t="s">
        <v>1243</v>
      </c>
      <c r="G538" s="445"/>
      <c r="H538" s="445"/>
      <c r="I538" s="445"/>
      <c r="J538" s="445"/>
      <c r="K538" s="445"/>
      <c r="L538" s="445"/>
      <c r="M538" s="445"/>
      <c r="N538" s="445"/>
      <c r="O538" s="445"/>
      <c r="P538" s="445"/>
      <c r="Q538" s="445"/>
      <c r="R538" s="445"/>
      <c r="S538" s="445"/>
      <c r="T538" s="445"/>
      <c r="U538" s="445"/>
      <c r="V538" s="445"/>
      <c r="W538" s="445"/>
      <c r="X538" s="445"/>
      <c r="Y538" s="445"/>
      <c r="Z538" s="445"/>
    </row>
    <row r="539" spans="1:26" ht="15.6" hidden="1" x14ac:dyDescent="0.3">
      <c r="A539" s="445"/>
      <c r="B539" s="445"/>
      <c r="C539" s="445"/>
      <c r="D539" s="445"/>
      <c r="E539" s="505" t="s">
        <v>1244</v>
      </c>
      <c r="F539" s="505" t="s">
        <v>1245</v>
      </c>
      <c r="G539" s="445"/>
      <c r="H539" s="445"/>
      <c r="I539" s="445"/>
      <c r="J539" s="445"/>
      <c r="K539" s="445"/>
      <c r="L539" s="445"/>
      <c r="M539" s="445"/>
      <c r="N539" s="445"/>
      <c r="O539" s="445"/>
      <c r="P539" s="445"/>
      <c r="Q539" s="445"/>
      <c r="R539" s="445"/>
      <c r="S539" s="445"/>
      <c r="T539" s="445"/>
      <c r="U539" s="445"/>
      <c r="V539" s="445"/>
      <c r="W539" s="445"/>
      <c r="X539" s="445"/>
      <c r="Y539" s="445"/>
      <c r="Z539" s="445"/>
    </row>
    <row r="540" spans="1:26" ht="15.6" hidden="1" x14ac:dyDescent="0.3">
      <c r="A540" s="445"/>
      <c r="B540" s="445"/>
      <c r="C540" s="445"/>
      <c r="D540" s="445"/>
      <c r="E540" s="505" t="s">
        <v>1246</v>
      </c>
      <c r="F540" s="505" t="s">
        <v>1247</v>
      </c>
      <c r="G540" s="445"/>
      <c r="H540" s="445"/>
      <c r="I540" s="445"/>
      <c r="J540" s="445"/>
      <c r="K540" s="445"/>
      <c r="L540" s="445"/>
      <c r="M540" s="445"/>
      <c r="N540" s="445"/>
      <c r="O540" s="445"/>
      <c r="P540" s="445"/>
      <c r="Q540" s="445"/>
      <c r="R540" s="445"/>
      <c r="S540" s="445"/>
      <c r="T540" s="445"/>
      <c r="U540" s="445"/>
      <c r="V540" s="445"/>
      <c r="W540" s="445"/>
      <c r="X540" s="445"/>
      <c r="Y540" s="445"/>
      <c r="Z540" s="445"/>
    </row>
    <row r="541" spans="1:26" ht="15.6" hidden="1" x14ac:dyDescent="0.3">
      <c r="A541" s="445"/>
      <c r="B541" s="445"/>
      <c r="C541" s="445"/>
      <c r="D541" s="445"/>
      <c r="E541" s="505" t="s">
        <v>1248</v>
      </c>
      <c r="F541" s="505" t="s">
        <v>1249</v>
      </c>
      <c r="G541" s="445"/>
      <c r="H541" s="445"/>
      <c r="I541" s="445"/>
      <c r="J541" s="445"/>
      <c r="K541" s="445"/>
      <c r="L541" s="445"/>
      <c r="M541" s="445"/>
      <c r="N541" s="445"/>
      <c r="O541" s="445"/>
      <c r="P541" s="445"/>
      <c r="Q541" s="445"/>
      <c r="R541" s="445"/>
      <c r="S541" s="445"/>
      <c r="T541" s="445"/>
      <c r="U541" s="445"/>
      <c r="V541" s="445"/>
      <c r="W541" s="445"/>
      <c r="X541" s="445"/>
      <c r="Y541" s="445"/>
      <c r="Z541" s="445"/>
    </row>
    <row r="542" spans="1:26" ht="15.6" hidden="1" x14ac:dyDescent="0.3">
      <c r="A542" s="445"/>
      <c r="B542" s="445"/>
      <c r="C542" s="445"/>
      <c r="D542" s="445"/>
      <c r="E542" s="505" t="s">
        <v>1250</v>
      </c>
      <c r="F542" s="505" t="s">
        <v>1251</v>
      </c>
      <c r="G542" s="445"/>
      <c r="H542" s="445"/>
      <c r="I542" s="445"/>
      <c r="J542" s="445"/>
      <c r="K542" s="445"/>
      <c r="L542" s="445"/>
      <c r="M542" s="445"/>
      <c r="N542" s="445"/>
      <c r="O542" s="445"/>
      <c r="P542" s="445"/>
      <c r="Q542" s="445"/>
      <c r="R542" s="445"/>
      <c r="S542" s="445"/>
      <c r="T542" s="445"/>
      <c r="U542" s="445"/>
      <c r="V542" s="445"/>
      <c r="W542" s="445"/>
      <c r="X542" s="445"/>
      <c r="Y542" s="445"/>
      <c r="Z542" s="445"/>
    </row>
    <row r="543" spans="1:26" ht="15.6" hidden="1" x14ac:dyDescent="0.3">
      <c r="A543" s="445"/>
      <c r="B543" s="445"/>
      <c r="C543" s="445"/>
      <c r="D543" s="445"/>
      <c r="E543" s="505" t="s">
        <v>1252</v>
      </c>
      <c r="F543" s="505" t="s">
        <v>1253</v>
      </c>
      <c r="G543" s="445"/>
      <c r="H543" s="445"/>
      <c r="I543" s="445"/>
      <c r="J543" s="445"/>
      <c r="K543" s="445"/>
      <c r="L543" s="445"/>
      <c r="M543" s="445"/>
      <c r="N543" s="445"/>
      <c r="O543" s="445"/>
      <c r="P543" s="445"/>
      <c r="Q543" s="445"/>
      <c r="R543" s="445"/>
      <c r="S543" s="445"/>
      <c r="T543" s="445"/>
      <c r="U543" s="445"/>
      <c r="V543" s="445"/>
      <c r="W543" s="445"/>
      <c r="X543" s="445"/>
      <c r="Y543" s="445"/>
      <c r="Z543" s="445"/>
    </row>
    <row r="544" spans="1:26" ht="15.6" hidden="1" x14ac:dyDescent="0.3">
      <c r="A544" s="445"/>
      <c r="B544" s="445"/>
      <c r="C544" s="445"/>
      <c r="D544" s="445"/>
      <c r="E544" s="505" t="s">
        <v>1254</v>
      </c>
      <c r="F544" s="505" t="s">
        <v>1255</v>
      </c>
      <c r="G544" s="445"/>
      <c r="H544" s="445"/>
      <c r="I544" s="445"/>
      <c r="J544" s="445"/>
      <c r="K544" s="445"/>
      <c r="L544" s="445"/>
      <c r="M544" s="445"/>
      <c r="N544" s="445"/>
      <c r="O544" s="445"/>
      <c r="P544" s="445"/>
      <c r="Q544" s="445"/>
      <c r="R544" s="445"/>
      <c r="S544" s="445"/>
      <c r="T544" s="445"/>
      <c r="U544" s="445"/>
      <c r="V544" s="445"/>
      <c r="W544" s="445"/>
      <c r="X544" s="445"/>
      <c r="Y544" s="445"/>
      <c r="Z544" s="445"/>
    </row>
    <row r="545" spans="1:26" ht="15.6" hidden="1" x14ac:dyDescent="0.3">
      <c r="A545" s="445"/>
      <c r="B545" s="445"/>
      <c r="C545" s="445"/>
      <c r="D545" s="445"/>
      <c r="E545" s="505" t="s">
        <v>1256</v>
      </c>
      <c r="F545" s="505" t="s">
        <v>1257</v>
      </c>
      <c r="G545" s="445"/>
      <c r="H545" s="445"/>
      <c r="I545" s="445"/>
      <c r="J545" s="445"/>
      <c r="K545" s="445"/>
      <c r="L545" s="445"/>
      <c r="M545" s="445"/>
      <c r="N545" s="445"/>
      <c r="O545" s="445"/>
      <c r="P545" s="445"/>
      <c r="Q545" s="445"/>
      <c r="R545" s="445"/>
      <c r="S545" s="445"/>
      <c r="T545" s="445"/>
      <c r="U545" s="445"/>
      <c r="V545" s="445"/>
      <c r="W545" s="445"/>
      <c r="X545" s="445"/>
      <c r="Y545" s="445"/>
      <c r="Z545" s="445"/>
    </row>
    <row r="546" spans="1:26" ht="15.6" hidden="1" x14ac:dyDescent="0.3">
      <c r="A546" s="445"/>
      <c r="B546" s="445"/>
      <c r="C546" s="445"/>
      <c r="D546" s="445"/>
      <c r="E546" s="505" t="s">
        <v>1258</v>
      </c>
      <c r="F546" s="505" t="s">
        <v>1259</v>
      </c>
      <c r="G546" s="445"/>
      <c r="H546" s="445"/>
      <c r="I546" s="445"/>
      <c r="J546" s="445"/>
      <c r="K546" s="445"/>
      <c r="L546" s="445"/>
      <c r="M546" s="445"/>
      <c r="N546" s="445"/>
      <c r="O546" s="445"/>
      <c r="P546" s="445"/>
      <c r="Q546" s="445"/>
      <c r="R546" s="445"/>
      <c r="S546" s="445"/>
      <c r="T546" s="445"/>
      <c r="U546" s="445"/>
      <c r="V546" s="445"/>
      <c r="W546" s="445"/>
      <c r="X546" s="445"/>
      <c r="Y546" s="445"/>
      <c r="Z546" s="445"/>
    </row>
    <row r="547" spans="1:26" ht="15.6" hidden="1" x14ac:dyDescent="0.3">
      <c r="A547" s="445"/>
      <c r="B547" s="445"/>
      <c r="C547" s="445"/>
      <c r="D547" s="445"/>
      <c r="E547" s="505" t="s">
        <v>1260</v>
      </c>
      <c r="F547" s="505" t="s">
        <v>1261</v>
      </c>
      <c r="G547" s="445"/>
      <c r="H547" s="445"/>
      <c r="I547" s="445"/>
      <c r="J547" s="445"/>
      <c r="K547" s="445"/>
      <c r="L547" s="445"/>
      <c r="M547" s="445"/>
      <c r="N547" s="445"/>
      <c r="O547" s="445"/>
      <c r="P547" s="445"/>
      <c r="Q547" s="445"/>
      <c r="R547" s="445"/>
      <c r="S547" s="445"/>
      <c r="T547" s="445"/>
      <c r="U547" s="445"/>
      <c r="V547" s="445"/>
      <c r="W547" s="445"/>
      <c r="X547" s="445"/>
      <c r="Y547" s="445"/>
      <c r="Z547" s="445"/>
    </row>
    <row r="548" spans="1:26" ht="15.6" hidden="1" x14ac:dyDescent="0.3">
      <c r="A548" s="445"/>
      <c r="B548" s="445"/>
      <c r="C548" s="445"/>
      <c r="D548" s="445"/>
      <c r="E548" s="505" t="s">
        <v>1262</v>
      </c>
      <c r="F548" s="505" t="s">
        <v>1263</v>
      </c>
      <c r="G548" s="445"/>
      <c r="H548" s="445"/>
      <c r="I548" s="445"/>
      <c r="J548" s="445"/>
      <c r="K548" s="445"/>
      <c r="L548" s="445"/>
      <c r="M548" s="445"/>
      <c r="N548" s="445"/>
      <c r="O548" s="445"/>
      <c r="P548" s="445"/>
      <c r="Q548" s="445"/>
      <c r="R548" s="445"/>
      <c r="S548" s="445"/>
      <c r="T548" s="445"/>
      <c r="U548" s="445"/>
      <c r="V548" s="445"/>
      <c r="W548" s="445"/>
      <c r="X548" s="445"/>
      <c r="Y548" s="445"/>
      <c r="Z548" s="445"/>
    </row>
    <row r="549" spans="1:26" ht="15.6" hidden="1" x14ac:dyDescent="0.3">
      <c r="A549" s="445"/>
      <c r="B549" s="445"/>
      <c r="C549" s="445"/>
      <c r="D549" s="445"/>
      <c r="E549" s="505" t="s">
        <v>1264</v>
      </c>
      <c r="F549" s="505" t="s">
        <v>1265</v>
      </c>
      <c r="G549" s="445"/>
      <c r="H549" s="445"/>
      <c r="I549" s="445"/>
      <c r="J549" s="445"/>
      <c r="K549" s="445"/>
      <c r="L549" s="445"/>
      <c r="M549" s="445"/>
      <c r="N549" s="445"/>
      <c r="O549" s="445"/>
      <c r="P549" s="445"/>
      <c r="Q549" s="445"/>
      <c r="R549" s="445"/>
      <c r="S549" s="445"/>
      <c r="T549" s="445"/>
      <c r="U549" s="445"/>
      <c r="V549" s="445"/>
      <c r="W549" s="445"/>
      <c r="X549" s="445"/>
      <c r="Y549" s="445"/>
      <c r="Z549" s="445"/>
    </row>
    <row r="550" spans="1:26" ht="15.6" hidden="1" x14ac:dyDescent="0.3">
      <c r="A550" s="445"/>
      <c r="B550" s="445"/>
      <c r="C550" s="445"/>
      <c r="D550" s="445"/>
      <c r="E550" s="505" t="s">
        <v>1266</v>
      </c>
      <c r="F550" s="505" t="s">
        <v>1267</v>
      </c>
      <c r="G550" s="445"/>
      <c r="H550" s="445"/>
      <c r="I550" s="445"/>
      <c r="J550" s="445"/>
      <c r="K550" s="445"/>
      <c r="L550" s="445"/>
      <c r="M550" s="445"/>
      <c r="N550" s="445"/>
      <c r="O550" s="445"/>
      <c r="P550" s="445"/>
      <c r="Q550" s="445"/>
      <c r="R550" s="445"/>
      <c r="S550" s="445"/>
      <c r="T550" s="445"/>
      <c r="U550" s="445"/>
      <c r="V550" s="445"/>
      <c r="W550" s="445"/>
      <c r="X550" s="445"/>
      <c r="Y550" s="445"/>
      <c r="Z550" s="445"/>
    </row>
    <row r="551" spans="1:26" ht="15.6" hidden="1" x14ac:dyDescent="0.3">
      <c r="A551" s="445"/>
      <c r="B551" s="445"/>
      <c r="C551" s="445"/>
      <c r="D551" s="445"/>
      <c r="E551" s="505" t="s">
        <v>1268</v>
      </c>
      <c r="F551" s="505" t="s">
        <v>1269</v>
      </c>
      <c r="G551" s="445"/>
      <c r="H551" s="445"/>
      <c r="I551" s="445"/>
      <c r="J551" s="445"/>
      <c r="K551" s="445"/>
      <c r="L551" s="445"/>
      <c r="M551" s="445"/>
      <c r="N551" s="445"/>
      <c r="O551" s="445"/>
      <c r="P551" s="445"/>
      <c r="Q551" s="445"/>
      <c r="R551" s="445"/>
      <c r="S551" s="445"/>
      <c r="T551" s="445"/>
      <c r="U551" s="445"/>
      <c r="V551" s="445"/>
      <c r="W551" s="445"/>
      <c r="X551" s="445"/>
      <c r="Y551" s="445"/>
      <c r="Z551" s="445"/>
    </row>
    <row r="552" spans="1:26" ht="15.6" hidden="1" x14ac:dyDescent="0.3">
      <c r="A552" s="445"/>
      <c r="B552" s="445"/>
      <c r="C552" s="445"/>
      <c r="D552" s="445"/>
      <c r="E552" s="505" t="s">
        <v>1270</v>
      </c>
      <c r="F552" s="505" t="s">
        <v>1271</v>
      </c>
      <c r="G552" s="445"/>
      <c r="H552" s="445"/>
      <c r="I552" s="445"/>
      <c r="J552" s="445"/>
      <c r="K552" s="445"/>
      <c r="L552" s="445"/>
      <c r="M552" s="445"/>
      <c r="N552" s="445"/>
      <c r="O552" s="445"/>
      <c r="P552" s="445"/>
      <c r="Q552" s="445"/>
      <c r="R552" s="445"/>
      <c r="S552" s="445"/>
      <c r="T552" s="445"/>
      <c r="U552" s="445"/>
      <c r="V552" s="445"/>
      <c r="W552" s="445"/>
      <c r="X552" s="445"/>
      <c r="Y552" s="445"/>
      <c r="Z552" s="445"/>
    </row>
    <row r="553" spans="1:26" ht="15.6" hidden="1" x14ac:dyDescent="0.3">
      <c r="A553" s="445"/>
      <c r="B553" s="445"/>
      <c r="C553" s="445"/>
      <c r="D553" s="445"/>
      <c r="E553" s="505" t="s">
        <v>1272</v>
      </c>
      <c r="F553" s="505" t="s">
        <v>1273</v>
      </c>
      <c r="G553" s="445"/>
      <c r="H553" s="445"/>
      <c r="I553" s="445"/>
      <c r="J553" s="445"/>
      <c r="K553" s="445"/>
      <c r="L553" s="445"/>
      <c r="M553" s="445"/>
      <c r="N553" s="445"/>
      <c r="O553" s="445"/>
      <c r="P553" s="445"/>
      <c r="Q553" s="445"/>
      <c r="R553" s="445"/>
      <c r="S553" s="445"/>
      <c r="T553" s="445"/>
      <c r="U553" s="445"/>
      <c r="V553" s="445"/>
      <c r="W553" s="445"/>
      <c r="X553" s="445"/>
      <c r="Y553" s="445"/>
      <c r="Z553" s="445"/>
    </row>
    <row r="554" spans="1:26" ht="15.6" hidden="1" x14ac:dyDescent="0.3">
      <c r="A554" s="445"/>
      <c r="B554" s="445"/>
      <c r="C554" s="445"/>
      <c r="D554" s="445"/>
      <c r="E554" s="505" t="s">
        <v>1274</v>
      </c>
      <c r="F554" s="505" t="s">
        <v>1275</v>
      </c>
      <c r="G554" s="445"/>
      <c r="H554" s="445"/>
      <c r="I554" s="445"/>
      <c r="J554" s="445"/>
      <c r="K554" s="445"/>
      <c r="L554" s="445"/>
      <c r="M554" s="445"/>
      <c r="N554" s="445"/>
      <c r="O554" s="445"/>
      <c r="P554" s="445"/>
      <c r="Q554" s="445"/>
      <c r="R554" s="445"/>
      <c r="S554" s="445"/>
      <c r="T554" s="445"/>
      <c r="U554" s="445"/>
      <c r="V554" s="445"/>
      <c r="W554" s="445"/>
      <c r="X554" s="445"/>
      <c r="Y554" s="445"/>
      <c r="Z554" s="445"/>
    </row>
    <row r="555" spans="1:26" ht="15.6" hidden="1" x14ac:dyDescent="0.3">
      <c r="A555" s="445"/>
      <c r="B555" s="445"/>
      <c r="C555" s="445"/>
      <c r="D555" s="445"/>
      <c r="E555" s="505" t="s">
        <v>1276</v>
      </c>
      <c r="F555" s="505" t="s">
        <v>1277</v>
      </c>
      <c r="G555" s="445"/>
      <c r="H555" s="445"/>
      <c r="I555" s="445"/>
      <c r="J555" s="445"/>
      <c r="K555" s="445"/>
      <c r="L555" s="445"/>
      <c r="M555" s="445"/>
      <c r="N555" s="445"/>
      <c r="O555" s="445"/>
      <c r="P555" s="445"/>
      <c r="Q555" s="445"/>
      <c r="R555" s="445"/>
      <c r="S555" s="445"/>
      <c r="T555" s="445"/>
      <c r="U555" s="445"/>
      <c r="V555" s="445"/>
      <c r="W555" s="445"/>
      <c r="X555" s="445"/>
      <c r="Y555" s="445"/>
      <c r="Z555" s="445"/>
    </row>
    <row r="556" spans="1:26" ht="15.6" hidden="1" x14ac:dyDescent="0.3">
      <c r="A556" s="445"/>
      <c r="B556" s="445"/>
      <c r="C556" s="445"/>
      <c r="D556" s="445"/>
      <c r="E556" s="505" t="s">
        <v>1278</v>
      </c>
      <c r="F556" s="505" t="s">
        <v>1279</v>
      </c>
      <c r="G556" s="445"/>
      <c r="H556" s="445"/>
      <c r="I556" s="445"/>
      <c r="J556" s="445"/>
      <c r="K556" s="445"/>
      <c r="L556" s="445"/>
      <c r="M556" s="445"/>
      <c r="N556" s="445"/>
      <c r="O556" s="445"/>
      <c r="P556" s="445"/>
      <c r="Q556" s="445"/>
      <c r="R556" s="445"/>
      <c r="S556" s="445"/>
      <c r="T556" s="445"/>
      <c r="U556" s="445"/>
      <c r="V556" s="445"/>
      <c r="W556" s="445"/>
      <c r="X556" s="445"/>
      <c r="Y556" s="445"/>
      <c r="Z556" s="445"/>
    </row>
    <row r="557" spans="1:26" ht="15.6" hidden="1" x14ac:dyDescent="0.3">
      <c r="A557" s="445"/>
      <c r="B557" s="445"/>
      <c r="C557" s="445"/>
      <c r="D557" s="445"/>
      <c r="E557" s="505" t="s">
        <v>1280</v>
      </c>
      <c r="F557" s="505" t="s">
        <v>1281</v>
      </c>
      <c r="G557" s="445"/>
      <c r="H557" s="445"/>
      <c r="I557" s="445"/>
      <c r="J557" s="445"/>
      <c r="K557" s="445"/>
      <c r="L557" s="445"/>
      <c r="M557" s="445"/>
      <c r="N557" s="445"/>
      <c r="O557" s="445"/>
      <c r="P557" s="445"/>
      <c r="Q557" s="445"/>
      <c r="R557" s="445"/>
      <c r="S557" s="445"/>
      <c r="T557" s="445"/>
      <c r="U557" s="445"/>
      <c r="V557" s="445"/>
      <c r="W557" s="445"/>
      <c r="X557" s="445"/>
      <c r="Y557" s="445"/>
      <c r="Z557" s="445"/>
    </row>
    <row r="558" spans="1:26" ht="15.6" hidden="1" x14ac:dyDescent="0.3">
      <c r="A558" s="445"/>
      <c r="B558" s="445"/>
      <c r="C558" s="445"/>
      <c r="D558" s="445"/>
      <c r="E558" s="505" t="s">
        <v>1282</v>
      </c>
      <c r="F558" s="505" t="s">
        <v>1283</v>
      </c>
      <c r="G558" s="445"/>
      <c r="H558" s="445"/>
      <c r="I558" s="445"/>
      <c r="J558" s="445"/>
      <c r="K558" s="445"/>
      <c r="L558" s="445"/>
      <c r="M558" s="445"/>
      <c r="N558" s="445"/>
      <c r="O558" s="445"/>
      <c r="P558" s="445"/>
      <c r="Q558" s="445"/>
      <c r="R558" s="445"/>
      <c r="S558" s="445"/>
      <c r="T558" s="445"/>
      <c r="U558" s="445"/>
      <c r="V558" s="445"/>
      <c r="W558" s="445"/>
      <c r="X558" s="445"/>
      <c r="Y558" s="445"/>
      <c r="Z558" s="445"/>
    </row>
    <row r="559" spans="1:26" ht="15.6" hidden="1" x14ac:dyDescent="0.3">
      <c r="A559" s="445"/>
      <c r="B559" s="445"/>
      <c r="C559" s="445"/>
      <c r="D559" s="445"/>
      <c r="E559" s="505" t="s">
        <v>1284</v>
      </c>
      <c r="F559" s="505" t="s">
        <v>1285</v>
      </c>
      <c r="G559" s="445"/>
      <c r="H559" s="445"/>
      <c r="I559" s="445"/>
      <c r="J559" s="445"/>
      <c r="K559" s="445"/>
      <c r="L559" s="445"/>
      <c r="M559" s="445"/>
      <c r="N559" s="445"/>
      <c r="O559" s="445"/>
      <c r="P559" s="445"/>
      <c r="Q559" s="445"/>
      <c r="R559" s="445"/>
      <c r="S559" s="445"/>
      <c r="T559" s="445"/>
      <c r="U559" s="445"/>
      <c r="V559" s="445"/>
      <c r="W559" s="445"/>
      <c r="X559" s="445"/>
      <c r="Y559" s="445"/>
      <c r="Z559" s="445"/>
    </row>
    <row r="560" spans="1:26" ht="15.6" hidden="1" x14ac:dyDescent="0.3">
      <c r="A560" s="445"/>
      <c r="B560" s="445"/>
      <c r="C560" s="445"/>
      <c r="D560" s="445"/>
      <c r="E560" s="505" t="s">
        <v>1286</v>
      </c>
      <c r="F560" s="505" t="s">
        <v>1287</v>
      </c>
      <c r="G560" s="445"/>
      <c r="H560" s="445"/>
      <c r="I560" s="445"/>
      <c r="J560" s="445"/>
      <c r="K560" s="445"/>
      <c r="L560" s="445"/>
      <c r="M560" s="445"/>
      <c r="N560" s="445"/>
      <c r="O560" s="445"/>
      <c r="P560" s="445"/>
      <c r="Q560" s="445"/>
      <c r="R560" s="445"/>
      <c r="S560" s="445"/>
      <c r="T560" s="445"/>
      <c r="U560" s="445"/>
      <c r="V560" s="445"/>
      <c r="W560" s="445"/>
      <c r="X560" s="445"/>
      <c r="Y560" s="445"/>
      <c r="Z560" s="445"/>
    </row>
    <row r="561" spans="1:26" ht="15.6" hidden="1" x14ac:dyDescent="0.3">
      <c r="A561" s="445"/>
      <c r="B561" s="445"/>
      <c r="C561" s="445"/>
      <c r="D561" s="445"/>
      <c r="E561" s="505" t="s">
        <v>1288</v>
      </c>
      <c r="F561" s="505" t="s">
        <v>1289</v>
      </c>
      <c r="G561" s="445"/>
      <c r="H561" s="445"/>
      <c r="I561" s="445"/>
      <c r="J561" s="445"/>
      <c r="K561" s="445"/>
      <c r="L561" s="445"/>
      <c r="M561" s="445"/>
      <c r="N561" s="445"/>
      <c r="O561" s="445"/>
      <c r="P561" s="445"/>
      <c r="Q561" s="445"/>
      <c r="R561" s="445"/>
      <c r="S561" s="445"/>
      <c r="T561" s="445"/>
      <c r="U561" s="445"/>
      <c r="V561" s="445"/>
      <c r="W561" s="445"/>
      <c r="X561" s="445"/>
      <c r="Y561" s="445"/>
      <c r="Z561" s="445"/>
    </row>
    <row r="562" spans="1:26" ht="15.6" hidden="1" x14ac:dyDescent="0.3">
      <c r="A562" s="445"/>
      <c r="B562" s="445"/>
      <c r="C562" s="445"/>
      <c r="D562" s="445"/>
      <c r="E562" s="505" t="s">
        <v>1290</v>
      </c>
      <c r="F562" s="505" t="s">
        <v>1291</v>
      </c>
      <c r="G562" s="445"/>
      <c r="H562" s="445"/>
      <c r="I562" s="445"/>
      <c r="J562" s="445"/>
      <c r="K562" s="445"/>
      <c r="L562" s="445"/>
      <c r="M562" s="445"/>
      <c r="N562" s="445"/>
      <c r="O562" s="445"/>
      <c r="P562" s="445"/>
      <c r="Q562" s="445"/>
      <c r="R562" s="445"/>
      <c r="S562" s="445"/>
      <c r="T562" s="445"/>
      <c r="U562" s="445"/>
      <c r="V562" s="445"/>
      <c r="W562" s="445"/>
      <c r="X562" s="445"/>
      <c r="Y562" s="445"/>
      <c r="Z562" s="445"/>
    </row>
    <row r="563" spans="1:26" ht="15.6" hidden="1" x14ac:dyDescent="0.3">
      <c r="A563" s="445"/>
      <c r="B563" s="445"/>
      <c r="C563" s="445"/>
      <c r="D563" s="445"/>
      <c r="E563" s="505" t="s">
        <v>1292</v>
      </c>
      <c r="F563" s="505" t="s">
        <v>1293</v>
      </c>
      <c r="G563" s="445"/>
      <c r="H563" s="445"/>
      <c r="I563" s="445"/>
      <c r="J563" s="445"/>
      <c r="K563" s="445"/>
      <c r="L563" s="445"/>
      <c r="M563" s="445"/>
      <c r="N563" s="445"/>
      <c r="O563" s="445"/>
      <c r="P563" s="445"/>
      <c r="Q563" s="445"/>
      <c r="R563" s="445"/>
      <c r="S563" s="445"/>
      <c r="T563" s="445"/>
      <c r="U563" s="445"/>
      <c r="V563" s="445"/>
      <c r="W563" s="445"/>
      <c r="X563" s="445"/>
      <c r="Y563" s="445"/>
      <c r="Z563" s="445"/>
    </row>
    <row r="564" spans="1:26" ht="15.6" hidden="1" x14ac:dyDescent="0.3">
      <c r="A564" s="445"/>
      <c r="B564" s="445"/>
      <c r="C564" s="445"/>
      <c r="D564" s="445"/>
      <c r="E564" s="505" t="s">
        <v>1294</v>
      </c>
      <c r="F564" s="505" t="s">
        <v>1295</v>
      </c>
      <c r="G564" s="445"/>
      <c r="H564" s="445"/>
      <c r="I564" s="445"/>
      <c r="J564" s="445"/>
      <c r="K564" s="445"/>
      <c r="L564" s="445"/>
      <c r="M564" s="445"/>
      <c r="N564" s="445"/>
      <c r="O564" s="445"/>
      <c r="P564" s="445"/>
      <c r="Q564" s="445"/>
      <c r="R564" s="445"/>
      <c r="S564" s="445"/>
      <c r="T564" s="445"/>
      <c r="U564" s="445"/>
      <c r="V564" s="445"/>
      <c r="W564" s="445"/>
      <c r="X564" s="445"/>
      <c r="Y564" s="445"/>
      <c r="Z564" s="445"/>
    </row>
    <row r="565" spans="1:26" ht="15.6" hidden="1" x14ac:dyDescent="0.3">
      <c r="A565" s="445"/>
      <c r="B565" s="445"/>
      <c r="C565" s="445"/>
      <c r="D565" s="445"/>
      <c r="E565" s="505" t="s">
        <v>1296</v>
      </c>
      <c r="F565" s="505" t="s">
        <v>1297</v>
      </c>
      <c r="G565" s="445"/>
      <c r="H565" s="445"/>
      <c r="I565" s="445"/>
      <c r="J565" s="445"/>
      <c r="K565" s="445"/>
      <c r="L565" s="445"/>
      <c r="M565" s="445"/>
      <c r="N565" s="445"/>
      <c r="O565" s="445"/>
      <c r="P565" s="445"/>
      <c r="Q565" s="445"/>
      <c r="R565" s="445"/>
      <c r="S565" s="445"/>
      <c r="T565" s="445"/>
      <c r="U565" s="445"/>
      <c r="V565" s="445"/>
      <c r="W565" s="445"/>
      <c r="X565" s="445"/>
      <c r="Y565" s="445"/>
      <c r="Z565" s="445"/>
    </row>
    <row r="566" spans="1:26" ht="15.6" hidden="1" x14ac:dyDescent="0.3">
      <c r="A566" s="445"/>
      <c r="B566" s="445"/>
      <c r="C566" s="445"/>
      <c r="D566" s="445"/>
      <c r="E566" s="505" t="s">
        <v>1298</v>
      </c>
      <c r="F566" s="505" t="s">
        <v>1299</v>
      </c>
      <c r="G566" s="445"/>
      <c r="H566" s="445"/>
      <c r="I566" s="445"/>
      <c r="J566" s="445"/>
      <c r="K566" s="445"/>
      <c r="L566" s="445"/>
      <c r="M566" s="445"/>
      <c r="N566" s="445"/>
      <c r="O566" s="445"/>
      <c r="P566" s="445"/>
      <c r="Q566" s="445"/>
      <c r="R566" s="445"/>
      <c r="S566" s="445"/>
      <c r="T566" s="445"/>
      <c r="U566" s="445"/>
      <c r="V566" s="445"/>
      <c r="W566" s="445"/>
      <c r="X566" s="445"/>
      <c r="Y566" s="445"/>
      <c r="Z566" s="445"/>
    </row>
    <row r="567" spans="1:26" ht="15.6" hidden="1" x14ac:dyDescent="0.3">
      <c r="A567" s="445"/>
      <c r="B567" s="445"/>
      <c r="C567" s="445"/>
      <c r="D567" s="445"/>
      <c r="E567" s="505" t="s">
        <v>1300</v>
      </c>
      <c r="F567" s="505" t="s">
        <v>1301</v>
      </c>
      <c r="G567" s="445"/>
      <c r="H567" s="445"/>
      <c r="I567" s="445"/>
      <c r="J567" s="445"/>
      <c r="K567" s="445"/>
      <c r="L567" s="445"/>
      <c r="M567" s="445"/>
      <c r="N567" s="445"/>
      <c r="O567" s="445"/>
      <c r="P567" s="445"/>
      <c r="Q567" s="445"/>
      <c r="R567" s="445"/>
      <c r="S567" s="445"/>
      <c r="T567" s="445"/>
      <c r="U567" s="445"/>
      <c r="V567" s="445"/>
      <c r="W567" s="445"/>
      <c r="X567" s="445"/>
      <c r="Y567" s="445"/>
      <c r="Z567" s="445"/>
    </row>
    <row r="568" spans="1:26" ht="15.6" hidden="1" x14ac:dyDescent="0.3">
      <c r="A568" s="445"/>
      <c r="B568" s="445"/>
      <c r="C568" s="445"/>
      <c r="D568" s="445"/>
      <c r="E568" s="505" t="s">
        <v>1302</v>
      </c>
      <c r="F568" s="505" t="s">
        <v>1303</v>
      </c>
      <c r="G568" s="445"/>
      <c r="H568" s="445"/>
      <c r="I568" s="445"/>
      <c r="J568" s="445"/>
      <c r="K568" s="445"/>
      <c r="L568" s="445"/>
      <c r="M568" s="445"/>
      <c r="N568" s="445"/>
      <c r="O568" s="445"/>
      <c r="P568" s="445"/>
      <c r="Q568" s="445"/>
      <c r="R568" s="445"/>
      <c r="S568" s="445"/>
      <c r="T568" s="445"/>
      <c r="U568" s="445"/>
      <c r="V568" s="445"/>
      <c r="W568" s="445"/>
      <c r="X568" s="445"/>
      <c r="Y568" s="445"/>
      <c r="Z568" s="445"/>
    </row>
    <row r="569" spans="1:26" ht="15.6" hidden="1" x14ac:dyDescent="0.3">
      <c r="A569" s="445"/>
      <c r="B569" s="445"/>
      <c r="C569" s="445"/>
      <c r="D569" s="445"/>
      <c r="E569" s="505" t="s">
        <v>1304</v>
      </c>
      <c r="F569" s="505" t="s">
        <v>1305</v>
      </c>
      <c r="G569" s="445"/>
      <c r="H569" s="445"/>
      <c r="I569" s="445"/>
      <c r="J569" s="445"/>
      <c r="K569" s="445"/>
      <c r="L569" s="445"/>
      <c r="M569" s="445"/>
      <c r="N569" s="445"/>
      <c r="O569" s="445"/>
      <c r="P569" s="445"/>
      <c r="Q569" s="445"/>
      <c r="R569" s="445"/>
      <c r="S569" s="445"/>
      <c r="T569" s="445"/>
      <c r="U569" s="445"/>
      <c r="V569" s="445"/>
      <c r="W569" s="445"/>
      <c r="X569" s="445"/>
      <c r="Y569" s="445"/>
      <c r="Z569" s="445"/>
    </row>
    <row r="570" spans="1:26" ht="15.6" hidden="1" x14ac:dyDescent="0.3">
      <c r="A570" s="445"/>
      <c r="B570" s="445"/>
      <c r="C570" s="445"/>
      <c r="D570" s="445"/>
      <c r="E570" s="505" t="s">
        <v>1306</v>
      </c>
      <c r="F570" s="505" t="s">
        <v>1307</v>
      </c>
      <c r="G570" s="445"/>
      <c r="H570" s="445"/>
      <c r="I570" s="445"/>
      <c r="J570" s="445"/>
      <c r="K570" s="445"/>
      <c r="L570" s="445"/>
      <c r="M570" s="445"/>
      <c r="N570" s="445"/>
      <c r="O570" s="445"/>
      <c r="P570" s="445"/>
      <c r="Q570" s="445"/>
      <c r="R570" s="445"/>
      <c r="S570" s="445"/>
      <c r="T570" s="445"/>
      <c r="U570" s="445"/>
      <c r="V570" s="445"/>
      <c r="W570" s="445"/>
      <c r="X570" s="445"/>
      <c r="Y570" s="445"/>
      <c r="Z570" s="445"/>
    </row>
    <row r="571" spans="1:26" ht="15.6" hidden="1" x14ac:dyDescent="0.3">
      <c r="A571" s="445"/>
      <c r="B571" s="445"/>
      <c r="C571" s="445"/>
      <c r="D571" s="445"/>
      <c r="E571" s="445"/>
      <c r="F571" s="505" t="s">
        <v>1308</v>
      </c>
      <c r="G571" s="445"/>
      <c r="H571" s="445"/>
      <c r="I571" s="445"/>
      <c r="J571" s="445"/>
      <c r="K571" s="445"/>
      <c r="L571" s="445"/>
      <c r="M571" s="445"/>
      <c r="N571" s="445"/>
      <c r="O571" s="445"/>
      <c r="P571" s="445"/>
      <c r="Q571" s="445"/>
      <c r="R571" s="445"/>
      <c r="S571" s="445"/>
      <c r="T571" s="445"/>
      <c r="U571" s="445"/>
      <c r="V571" s="445"/>
      <c r="W571" s="445"/>
      <c r="X571" s="445"/>
      <c r="Y571" s="445"/>
      <c r="Z571" s="445"/>
    </row>
    <row r="572" spans="1:26" ht="15.6" hidden="1" x14ac:dyDescent="0.3">
      <c r="A572" s="445"/>
      <c r="B572" s="445"/>
      <c r="C572" s="445"/>
      <c r="D572" s="445"/>
      <c r="E572" s="445"/>
      <c r="F572" s="505" t="s">
        <v>1309</v>
      </c>
      <c r="G572" s="445"/>
      <c r="H572" s="445"/>
      <c r="I572" s="445"/>
      <c r="J572" s="445"/>
      <c r="K572" s="445"/>
      <c r="L572" s="445"/>
      <c r="M572" s="445"/>
      <c r="N572" s="445"/>
      <c r="O572" s="445"/>
      <c r="P572" s="445"/>
      <c r="Q572" s="445"/>
      <c r="R572" s="445"/>
      <c r="S572" s="445"/>
      <c r="T572" s="445"/>
      <c r="U572" s="445"/>
      <c r="V572" s="445"/>
      <c r="W572" s="445"/>
      <c r="X572" s="445"/>
      <c r="Y572" s="445"/>
      <c r="Z572" s="445"/>
    </row>
    <row r="573" spans="1:26" ht="15.6" hidden="1" x14ac:dyDescent="0.3">
      <c r="A573" s="445"/>
      <c r="B573" s="445"/>
      <c r="C573" s="445"/>
      <c r="D573" s="445"/>
      <c r="E573" s="445"/>
      <c r="F573" s="505" t="s">
        <v>1310</v>
      </c>
      <c r="G573" s="445"/>
      <c r="H573" s="445"/>
      <c r="I573" s="445"/>
      <c r="J573" s="445"/>
      <c r="K573" s="445"/>
      <c r="L573" s="445"/>
      <c r="M573" s="445"/>
      <c r="N573" s="445"/>
      <c r="O573" s="445"/>
      <c r="P573" s="445"/>
      <c r="Q573" s="445"/>
      <c r="R573" s="445"/>
      <c r="S573" s="445"/>
      <c r="T573" s="445"/>
      <c r="U573" s="445"/>
      <c r="V573" s="445"/>
      <c r="W573" s="445"/>
      <c r="X573" s="445"/>
      <c r="Y573" s="445"/>
      <c r="Z573" s="445"/>
    </row>
    <row r="574" spans="1:26" ht="15.6" hidden="1" x14ac:dyDescent="0.3">
      <c r="A574" s="445"/>
      <c r="B574" s="445"/>
      <c r="C574" s="445"/>
      <c r="D574" s="445"/>
      <c r="E574" s="445"/>
      <c r="F574" s="505" t="s">
        <v>1311</v>
      </c>
      <c r="G574" s="445"/>
      <c r="H574" s="445"/>
      <c r="I574" s="445"/>
      <c r="J574" s="445"/>
      <c r="K574" s="445"/>
      <c r="L574" s="445"/>
      <c r="M574" s="445"/>
      <c r="N574" s="445"/>
      <c r="O574" s="445"/>
      <c r="P574" s="445"/>
      <c r="Q574" s="445"/>
      <c r="R574" s="445"/>
      <c r="S574" s="445"/>
      <c r="T574" s="445"/>
      <c r="U574" s="445"/>
      <c r="V574" s="445"/>
      <c r="W574" s="445"/>
      <c r="X574" s="445"/>
      <c r="Y574" s="445"/>
      <c r="Z574" s="445"/>
    </row>
    <row r="575" spans="1:26" ht="15.6" hidden="1" x14ac:dyDescent="0.3">
      <c r="A575" s="445"/>
      <c r="B575" s="445"/>
      <c r="C575" s="445"/>
      <c r="D575" s="445"/>
      <c r="E575" s="445"/>
      <c r="F575" s="445"/>
      <c r="G575" s="445"/>
      <c r="H575" s="445"/>
      <c r="I575" s="445"/>
      <c r="J575" s="445"/>
      <c r="K575" s="445"/>
      <c r="L575" s="445"/>
      <c r="M575" s="445"/>
      <c r="N575" s="445"/>
      <c r="O575" s="445"/>
      <c r="P575" s="445"/>
      <c r="Q575" s="445"/>
      <c r="R575" s="445"/>
      <c r="S575" s="445"/>
      <c r="T575" s="445"/>
      <c r="U575" s="445"/>
      <c r="V575" s="445"/>
      <c r="W575" s="445"/>
      <c r="X575" s="445"/>
      <c r="Y575" s="445"/>
      <c r="Z575" s="445"/>
    </row>
    <row r="576" spans="1:26" ht="15.6" hidden="1" x14ac:dyDescent="0.3">
      <c r="A576" s="445"/>
      <c r="B576" s="445"/>
      <c r="C576" s="445"/>
      <c r="D576" s="445"/>
      <c r="E576" s="445"/>
      <c r="F576" s="445"/>
      <c r="G576" s="445"/>
      <c r="H576" s="445"/>
      <c r="I576" s="445"/>
      <c r="J576" s="445"/>
      <c r="K576" s="445"/>
      <c r="L576" s="445"/>
      <c r="M576" s="445"/>
      <c r="N576" s="445"/>
      <c r="O576" s="445"/>
      <c r="P576" s="445"/>
      <c r="Q576" s="445"/>
      <c r="R576" s="445"/>
      <c r="S576" s="445"/>
      <c r="T576" s="445"/>
      <c r="U576" s="445"/>
      <c r="V576" s="445"/>
      <c r="W576" s="445"/>
      <c r="X576" s="445"/>
      <c r="Y576" s="445"/>
      <c r="Z576" s="445"/>
    </row>
    <row r="577" spans="1:26" ht="15.75" x14ac:dyDescent="0.25">
      <c r="A577" s="445"/>
      <c r="B577" s="445"/>
      <c r="C577" s="445"/>
      <c r="D577" s="445"/>
      <c r="E577" s="445"/>
      <c r="F577" s="445"/>
      <c r="G577" s="445"/>
      <c r="H577" s="445"/>
      <c r="I577" s="445"/>
      <c r="J577" s="445"/>
      <c r="K577" s="445"/>
      <c r="L577" s="445"/>
      <c r="M577" s="445"/>
      <c r="N577" s="445"/>
      <c r="O577" s="445"/>
      <c r="P577" s="445"/>
      <c r="Q577" s="445"/>
      <c r="R577" s="445"/>
      <c r="S577" s="445"/>
      <c r="T577" s="445"/>
      <c r="U577" s="445"/>
      <c r="V577" s="445"/>
      <c r="W577" s="445"/>
      <c r="X577" s="445"/>
      <c r="Y577" s="445"/>
      <c r="Z577" s="445"/>
    </row>
    <row r="578" spans="1:26" ht="15.75" x14ac:dyDescent="0.25">
      <c r="A578" s="445"/>
      <c r="B578" s="445"/>
      <c r="C578" s="445"/>
      <c r="D578" s="445"/>
      <c r="E578" s="445"/>
      <c r="F578" s="445"/>
      <c r="G578" s="445"/>
      <c r="H578" s="445"/>
      <c r="I578" s="445"/>
      <c r="J578" s="445"/>
      <c r="K578" s="445"/>
      <c r="L578" s="445"/>
      <c r="M578" s="445"/>
      <c r="N578" s="445"/>
      <c r="O578" s="445"/>
      <c r="P578" s="445"/>
      <c r="Q578" s="445"/>
      <c r="R578" s="445"/>
      <c r="S578" s="445"/>
      <c r="T578" s="445"/>
      <c r="U578" s="445"/>
      <c r="V578" s="445"/>
      <c r="W578" s="445"/>
      <c r="X578" s="445"/>
      <c r="Y578" s="445"/>
      <c r="Z578" s="445"/>
    </row>
    <row r="579" spans="1:26" ht="15.75" x14ac:dyDescent="0.25">
      <c r="A579" s="445"/>
      <c r="B579" s="445"/>
      <c r="C579" s="445"/>
      <c r="D579" s="445"/>
      <c r="E579" s="445"/>
      <c r="F579" s="445"/>
      <c r="G579" s="445"/>
      <c r="H579" s="445"/>
      <c r="I579" s="445"/>
      <c r="J579" s="445"/>
      <c r="K579" s="445"/>
      <c r="L579" s="445"/>
      <c r="M579" s="445"/>
      <c r="N579" s="445"/>
      <c r="O579" s="445"/>
      <c r="P579" s="445"/>
      <c r="Q579" s="445"/>
      <c r="R579" s="445"/>
      <c r="S579" s="445"/>
      <c r="T579" s="445"/>
      <c r="U579" s="445"/>
      <c r="V579" s="445"/>
      <c r="W579" s="445"/>
      <c r="X579" s="445"/>
      <c r="Y579" s="445"/>
      <c r="Z579" s="445"/>
    </row>
    <row r="580" spans="1:26" ht="15.75" x14ac:dyDescent="0.25">
      <c r="A580" s="445"/>
      <c r="B580" s="445"/>
      <c r="C580" s="445"/>
      <c r="D580" s="445"/>
      <c r="E580" s="445"/>
      <c r="F580" s="445"/>
      <c r="G580" s="445"/>
      <c r="H580" s="445"/>
      <c r="I580" s="445"/>
      <c r="J580" s="445"/>
      <c r="K580" s="445"/>
      <c r="L580" s="445"/>
      <c r="M580" s="445"/>
      <c r="N580" s="445"/>
      <c r="O580" s="445"/>
      <c r="P580" s="445"/>
      <c r="Q580" s="445"/>
      <c r="R580" s="445"/>
      <c r="S580" s="445"/>
      <c r="T580" s="445"/>
      <c r="U580" s="445"/>
      <c r="V580" s="445"/>
      <c r="W580" s="445"/>
      <c r="X580" s="445"/>
      <c r="Y580" s="445"/>
      <c r="Z580" s="445"/>
    </row>
    <row r="581" spans="1:26" ht="15.75" x14ac:dyDescent="0.25">
      <c r="A581" s="445"/>
      <c r="B581" s="445"/>
      <c r="C581" s="445"/>
      <c r="D581" s="445"/>
      <c r="E581" s="445"/>
      <c r="F581" s="445"/>
      <c r="G581" s="445"/>
      <c r="H581" s="445"/>
      <c r="I581" s="445"/>
      <c r="J581" s="445"/>
      <c r="K581" s="445"/>
      <c r="L581" s="445"/>
      <c r="M581" s="445"/>
      <c r="N581" s="445"/>
      <c r="O581" s="445"/>
      <c r="P581" s="445"/>
      <c r="Q581" s="445"/>
      <c r="R581" s="445"/>
      <c r="S581" s="445"/>
      <c r="T581" s="445"/>
      <c r="U581" s="445"/>
      <c r="V581" s="445"/>
      <c r="W581" s="445"/>
      <c r="X581" s="445"/>
      <c r="Y581" s="445"/>
      <c r="Z581" s="445"/>
    </row>
    <row r="582" spans="1:26" ht="15.75" x14ac:dyDescent="0.25">
      <c r="A582" s="445"/>
      <c r="B582" s="445"/>
      <c r="C582" s="445"/>
      <c r="D582" s="445"/>
      <c r="E582" s="445"/>
      <c r="F582" s="445"/>
      <c r="G582" s="445"/>
      <c r="H582" s="445"/>
      <c r="I582" s="445"/>
      <c r="J582" s="445"/>
      <c r="K582" s="445"/>
      <c r="L582" s="445"/>
      <c r="M582" s="445"/>
      <c r="N582" s="445"/>
      <c r="O582" s="445"/>
      <c r="P582" s="445"/>
      <c r="Q582" s="445"/>
      <c r="R582" s="445"/>
      <c r="S582" s="445"/>
      <c r="T582" s="445"/>
      <c r="U582" s="445"/>
      <c r="V582" s="445"/>
      <c r="W582" s="445"/>
      <c r="X582" s="445"/>
      <c r="Y582" s="445"/>
      <c r="Z582" s="445"/>
    </row>
    <row r="583" spans="1:26" ht="15.75" x14ac:dyDescent="0.25">
      <c r="A583" s="445"/>
      <c r="B583" s="445"/>
      <c r="C583" s="445"/>
      <c r="D583" s="445"/>
      <c r="E583" s="445"/>
      <c r="F583" s="445"/>
      <c r="G583" s="445"/>
      <c r="H583" s="445"/>
      <c r="I583" s="445"/>
      <c r="J583" s="445"/>
      <c r="K583" s="445"/>
      <c r="L583" s="445"/>
      <c r="M583" s="445"/>
      <c r="N583" s="445"/>
      <c r="O583" s="445"/>
      <c r="P583" s="445"/>
      <c r="Q583" s="445"/>
      <c r="R583" s="445"/>
      <c r="S583" s="445"/>
      <c r="T583" s="445"/>
      <c r="U583" s="445"/>
      <c r="V583" s="445"/>
      <c r="W583" s="445"/>
      <c r="X583" s="445"/>
      <c r="Y583" s="445"/>
      <c r="Z583" s="445"/>
    </row>
    <row r="584" spans="1:26" ht="15.75" x14ac:dyDescent="0.25">
      <c r="A584" s="445"/>
      <c r="B584" s="445"/>
      <c r="C584" s="445"/>
      <c r="D584" s="445"/>
      <c r="E584" s="445"/>
      <c r="F584" s="445"/>
      <c r="G584" s="445"/>
      <c r="H584" s="445"/>
      <c r="I584" s="445"/>
      <c r="J584" s="445"/>
      <c r="K584" s="445"/>
      <c r="L584" s="445"/>
      <c r="M584" s="445"/>
      <c r="N584" s="445"/>
      <c r="O584" s="445"/>
      <c r="P584" s="445"/>
      <c r="Q584" s="445"/>
      <c r="R584" s="445"/>
      <c r="S584" s="445"/>
      <c r="T584" s="445"/>
      <c r="U584" s="445"/>
      <c r="V584" s="445"/>
      <c r="W584" s="445"/>
      <c r="X584" s="445"/>
      <c r="Y584" s="445"/>
      <c r="Z584" s="445"/>
    </row>
    <row r="585" spans="1:26" ht="15.75" x14ac:dyDescent="0.25">
      <c r="A585" s="445"/>
      <c r="B585" s="445"/>
      <c r="C585" s="445"/>
      <c r="D585" s="445"/>
      <c r="E585" s="445"/>
      <c r="F585" s="445"/>
      <c r="G585" s="445"/>
      <c r="H585" s="445"/>
      <c r="I585" s="445"/>
      <c r="J585" s="445"/>
      <c r="K585" s="445"/>
      <c r="L585" s="445"/>
      <c r="M585" s="445"/>
      <c r="N585" s="445"/>
      <c r="O585" s="445"/>
      <c r="P585" s="445"/>
      <c r="Q585" s="445"/>
      <c r="R585" s="445"/>
      <c r="S585" s="445"/>
      <c r="T585" s="445"/>
      <c r="U585" s="445"/>
      <c r="V585" s="445"/>
      <c r="W585" s="445"/>
      <c r="X585" s="445"/>
      <c r="Y585" s="445"/>
      <c r="Z585" s="445"/>
    </row>
    <row r="586" spans="1:26" ht="15.75" x14ac:dyDescent="0.25">
      <c r="A586" s="445"/>
      <c r="B586" s="445"/>
      <c r="C586" s="445"/>
      <c r="D586" s="445"/>
      <c r="E586" s="445"/>
      <c r="F586" s="445"/>
      <c r="G586" s="445"/>
      <c r="H586" s="445"/>
      <c r="I586" s="445"/>
      <c r="J586" s="445"/>
      <c r="K586" s="445"/>
      <c r="L586" s="445"/>
      <c r="M586" s="445"/>
      <c r="N586" s="445"/>
      <c r="O586" s="445"/>
      <c r="P586" s="445"/>
      <c r="Q586" s="445"/>
      <c r="R586" s="445"/>
      <c r="S586" s="445"/>
      <c r="T586" s="445"/>
      <c r="U586" s="445"/>
      <c r="V586" s="445"/>
      <c r="W586" s="445"/>
      <c r="X586" s="445"/>
      <c r="Y586" s="445"/>
      <c r="Z586" s="445"/>
    </row>
    <row r="587" spans="1:26" ht="15.75" x14ac:dyDescent="0.25">
      <c r="A587" s="445"/>
      <c r="B587" s="445"/>
      <c r="C587" s="445"/>
      <c r="D587" s="445"/>
      <c r="E587" s="445"/>
      <c r="F587" s="445"/>
      <c r="G587" s="445"/>
      <c r="H587" s="445"/>
      <c r="I587" s="445"/>
      <c r="J587" s="445"/>
      <c r="K587" s="445"/>
      <c r="L587" s="445"/>
      <c r="M587" s="445"/>
      <c r="N587" s="445"/>
      <c r="O587" s="445"/>
      <c r="P587" s="445"/>
      <c r="Q587" s="445"/>
      <c r="R587" s="445"/>
      <c r="S587" s="445"/>
      <c r="T587" s="445"/>
      <c r="U587" s="445"/>
      <c r="V587" s="445"/>
      <c r="W587" s="445"/>
      <c r="X587" s="445"/>
      <c r="Y587" s="445"/>
      <c r="Z587" s="445"/>
    </row>
    <row r="588" spans="1:26" ht="15.75" x14ac:dyDescent="0.25">
      <c r="A588" s="445"/>
      <c r="B588" s="445"/>
      <c r="C588" s="445"/>
      <c r="D588" s="445"/>
      <c r="E588" s="445"/>
      <c r="F588" s="445"/>
      <c r="G588" s="445"/>
      <c r="H588" s="445"/>
      <c r="I588" s="445"/>
      <c r="J588" s="445"/>
      <c r="K588" s="445"/>
      <c r="L588" s="445"/>
      <c r="M588" s="445"/>
      <c r="N588" s="445"/>
      <c r="O588" s="445"/>
      <c r="P588" s="445"/>
      <c r="Q588" s="445"/>
      <c r="R588" s="445"/>
      <c r="S588" s="445"/>
      <c r="T588" s="445"/>
      <c r="U588" s="445"/>
      <c r="V588" s="445"/>
      <c r="W588" s="445"/>
      <c r="X588" s="445"/>
      <c r="Y588" s="445"/>
      <c r="Z588" s="445"/>
    </row>
    <row r="589" spans="1:26" ht="15.75" x14ac:dyDescent="0.25">
      <c r="A589" s="445"/>
      <c r="B589" s="445"/>
      <c r="C589" s="445"/>
      <c r="D589" s="445"/>
      <c r="E589" s="445"/>
      <c r="F589" s="445"/>
      <c r="G589" s="445"/>
      <c r="H589" s="445"/>
      <c r="I589" s="445"/>
      <c r="J589" s="445"/>
      <c r="K589" s="445"/>
      <c r="L589" s="445"/>
      <c r="M589" s="445"/>
      <c r="N589" s="445"/>
      <c r="O589" s="445"/>
      <c r="P589" s="445"/>
      <c r="Q589" s="445"/>
      <c r="R589" s="445"/>
      <c r="S589" s="445"/>
      <c r="T589" s="445"/>
      <c r="U589" s="445"/>
      <c r="V589" s="445"/>
      <c r="W589" s="445"/>
      <c r="X589" s="445"/>
      <c r="Y589" s="445"/>
      <c r="Z589" s="445"/>
    </row>
    <row r="590" spans="1:26" ht="15.75" x14ac:dyDescent="0.25">
      <c r="A590" s="445"/>
      <c r="B590" s="445"/>
      <c r="C590" s="445"/>
      <c r="D590" s="445"/>
      <c r="E590" s="445"/>
      <c r="F590" s="445"/>
      <c r="G590" s="445"/>
      <c r="H590" s="445"/>
      <c r="I590" s="445"/>
      <c r="J590" s="445"/>
      <c r="K590" s="445"/>
      <c r="L590" s="445"/>
      <c r="M590" s="445"/>
      <c r="N590" s="445"/>
      <c r="O590" s="445"/>
      <c r="P590" s="445"/>
      <c r="Q590" s="445"/>
      <c r="R590" s="445"/>
      <c r="S590" s="445"/>
      <c r="T590" s="445"/>
      <c r="U590" s="445"/>
      <c r="V590" s="445"/>
      <c r="W590" s="445"/>
      <c r="X590" s="445"/>
      <c r="Y590" s="445"/>
      <c r="Z590" s="445"/>
    </row>
    <row r="591" spans="1:26" ht="15.75" x14ac:dyDescent="0.25">
      <c r="A591" s="445"/>
      <c r="B591" s="445"/>
      <c r="C591" s="445"/>
      <c r="D591" s="445"/>
      <c r="E591" s="445"/>
      <c r="F591" s="445"/>
      <c r="G591" s="445"/>
      <c r="H591" s="445"/>
      <c r="I591" s="445"/>
      <c r="J591" s="445"/>
      <c r="K591" s="445"/>
      <c r="L591" s="445"/>
      <c r="M591" s="445"/>
      <c r="N591" s="445"/>
      <c r="O591" s="445"/>
      <c r="P591" s="445"/>
      <c r="Q591" s="445"/>
      <c r="R591" s="445"/>
      <c r="S591" s="445"/>
      <c r="T591" s="445"/>
      <c r="U591" s="445"/>
      <c r="V591" s="445"/>
      <c r="W591" s="445"/>
      <c r="X591" s="445"/>
      <c r="Y591" s="445"/>
      <c r="Z591" s="445"/>
    </row>
    <row r="592" spans="1:26" ht="15.75" x14ac:dyDescent="0.25">
      <c r="A592" s="445"/>
      <c r="B592" s="445"/>
      <c r="C592" s="445"/>
      <c r="D592" s="445"/>
      <c r="E592" s="445"/>
      <c r="F592" s="445"/>
      <c r="G592" s="445"/>
      <c r="H592" s="445"/>
      <c r="I592" s="445"/>
      <c r="J592" s="445"/>
      <c r="K592" s="445"/>
      <c r="L592" s="445"/>
      <c r="M592" s="445"/>
      <c r="N592" s="445"/>
      <c r="O592" s="445"/>
      <c r="P592" s="445"/>
      <c r="Q592" s="445"/>
      <c r="R592" s="445"/>
      <c r="S592" s="445"/>
      <c r="T592" s="445"/>
      <c r="U592" s="445"/>
      <c r="V592" s="445"/>
      <c r="W592" s="445"/>
      <c r="X592" s="445"/>
      <c r="Y592" s="445"/>
      <c r="Z592" s="445"/>
    </row>
    <row r="593" spans="1:26" ht="15.75" x14ac:dyDescent="0.25">
      <c r="A593" s="445"/>
      <c r="B593" s="445"/>
      <c r="C593" s="445"/>
      <c r="D593" s="445"/>
      <c r="E593" s="445"/>
      <c r="F593" s="445"/>
      <c r="G593" s="445"/>
      <c r="H593" s="445"/>
      <c r="I593" s="445"/>
      <c r="J593" s="445"/>
      <c r="K593" s="445"/>
      <c r="L593" s="445"/>
      <c r="M593" s="445"/>
      <c r="N593" s="445"/>
      <c r="O593" s="445"/>
      <c r="P593" s="445"/>
      <c r="Q593" s="445"/>
      <c r="R593" s="445"/>
      <c r="S593" s="445"/>
      <c r="T593" s="445"/>
      <c r="U593" s="445"/>
      <c r="V593" s="445"/>
      <c r="W593" s="445"/>
      <c r="X593" s="445"/>
      <c r="Y593" s="445"/>
      <c r="Z593" s="445"/>
    </row>
    <row r="594" spans="1:26" ht="15.75" x14ac:dyDescent="0.25">
      <c r="A594" s="445"/>
      <c r="B594" s="445"/>
      <c r="C594" s="445"/>
      <c r="D594" s="445"/>
      <c r="E594" s="445"/>
      <c r="F594" s="445"/>
      <c r="G594" s="445"/>
      <c r="H594" s="445"/>
      <c r="I594" s="445"/>
      <c r="J594" s="445"/>
      <c r="K594" s="445"/>
      <c r="L594" s="445"/>
      <c r="M594" s="445"/>
      <c r="N594" s="445"/>
      <c r="O594" s="445"/>
      <c r="P594" s="445"/>
      <c r="Q594" s="445"/>
      <c r="R594" s="445"/>
      <c r="S594" s="445"/>
      <c r="T594" s="445"/>
      <c r="U594" s="445"/>
      <c r="V594" s="445"/>
      <c r="W594" s="445"/>
      <c r="X594" s="445"/>
      <c r="Y594" s="445"/>
      <c r="Z594" s="445"/>
    </row>
    <row r="595" spans="1:26" ht="15.75" x14ac:dyDescent="0.25">
      <c r="A595" s="445"/>
      <c r="B595" s="445"/>
      <c r="C595" s="445"/>
      <c r="D595" s="445"/>
      <c r="E595" s="445"/>
      <c r="F595" s="445"/>
      <c r="G595" s="445"/>
      <c r="H595" s="445"/>
      <c r="I595" s="445"/>
      <c r="J595" s="445"/>
      <c r="K595" s="445"/>
      <c r="L595" s="445"/>
      <c r="M595" s="445"/>
      <c r="N595" s="445"/>
      <c r="O595" s="445"/>
      <c r="P595" s="445"/>
      <c r="Q595" s="445"/>
      <c r="R595" s="445"/>
      <c r="S595" s="445"/>
      <c r="T595" s="445"/>
      <c r="U595" s="445"/>
      <c r="V595" s="445"/>
      <c r="W595" s="445"/>
      <c r="X595" s="445"/>
      <c r="Y595" s="445"/>
      <c r="Z595" s="445"/>
    </row>
    <row r="596" spans="1:26" ht="15.75" x14ac:dyDescent="0.25">
      <c r="A596" s="445"/>
      <c r="B596" s="445"/>
      <c r="C596" s="445"/>
      <c r="D596" s="445"/>
      <c r="E596" s="445"/>
      <c r="F596" s="445"/>
      <c r="G596" s="445"/>
      <c r="H596" s="445"/>
      <c r="I596" s="445"/>
      <c r="J596" s="445"/>
      <c r="K596" s="445"/>
      <c r="L596" s="445"/>
      <c r="M596" s="445"/>
      <c r="N596" s="445"/>
      <c r="O596" s="445"/>
      <c r="P596" s="445"/>
      <c r="Q596" s="445"/>
      <c r="R596" s="445"/>
      <c r="S596" s="445"/>
      <c r="T596" s="445"/>
      <c r="U596" s="445"/>
      <c r="V596" s="445"/>
      <c r="W596" s="445"/>
      <c r="X596" s="445"/>
      <c r="Y596" s="445"/>
      <c r="Z596" s="445"/>
    </row>
    <row r="597" spans="1:26" ht="15.75" x14ac:dyDescent="0.25">
      <c r="A597" s="445"/>
      <c r="B597" s="445"/>
      <c r="C597" s="445"/>
      <c r="D597" s="445"/>
      <c r="E597" s="445"/>
      <c r="F597" s="445"/>
      <c r="G597" s="445"/>
      <c r="H597" s="445"/>
      <c r="I597" s="445"/>
      <c r="J597" s="445"/>
      <c r="K597" s="445"/>
      <c r="L597" s="445"/>
      <c r="M597" s="445"/>
      <c r="N597" s="445"/>
      <c r="O597" s="445"/>
      <c r="P597" s="445"/>
      <c r="Q597" s="445"/>
      <c r="R597" s="445"/>
      <c r="S597" s="445"/>
      <c r="T597" s="445"/>
      <c r="U597" s="445"/>
      <c r="V597" s="445"/>
      <c r="W597" s="445"/>
      <c r="X597" s="445"/>
      <c r="Y597" s="445"/>
      <c r="Z597" s="445"/>
    </row>
    <row r="598" spans="1:26" ht="15.75" x14ac:dyDescent="0.25">
      <c r="A598" s="445"/>
      <c r="B598" s="445"/>
      <c r="C598" s="445"/>
      <c r="D598" s="445"/>
      <c r="E598" s="445"/>
      <c r="F598" s="445"/>
      <c r="G598" s="445"/>
      <c r="H598" s="445"/>
      <c r="I598" s="445"/>
      <c r="J598" s="445"/>
      <c r="K598" s="445"/>
      <c r="L598" s="445"/>
      <c r="M598" s="445"/>
      <c r="N598" s="445"/>
      <c r="O598" s="445"/>
      <c r="P598" s="445"/>
      <c r="Q598" s="445"/>
      <c r="R598" s="445"/>
      <c r="S598" s="445"/>
      <c r="T598" s="445"/>
      <c r="U598" s="445"/>
      <c r="V598" s="445"/>
      <c r="W598" s="445"/>
      <c r="X598" s="445"/>
      <c r="Y598" s="445"/>
      <c r="Z598" s="445"/>
    </row>
    <row r="599" spans="1:26" ht="15.75" x14ac:dyDescent="0.25">
      <c r="A599" s="445"/>
      <c r="B599" s="445"/>
      <c r="C599" s="445"/>
      <c r="D599" s="445"/>
      <c r="E599" s="445"/>
      <c r="F599" s="445"/>
      <c r="G599" s="445"/>
      <c r="H599" s="445"/>
      <c r="I599" s="445"/>
      <c r="J599" s="445"/>
      <c r="K599" s="445"/>
      <c r="L599" s="445"/>
      <c r="M599" s="445"/>
      <c r="N599" s="445"/>
      <c r="O599" s="445"/>
      <c r="P599" s="445"/>
      <c r="Q599" s="445"/>
      <c r="R599" s="445"/>
      <c r="S599" s="445"/>
      <c r="T599" s="445"/>
      <c r="U599" s="445"/>
      <c r="V599" s="445"/>
      <c r="W599" s="445"/>
      <c r="X599" s="445"/>
      <c r="Y599" s="445"/>
      <c r="Z599" s="445"/>
    </row>
    <row r="600" spans="1:26" ht="15.75" x14ac:dyDescent="0.25">
      <c r="A600" s="445"/>
      <c r="B600" s="445"/>
      <c r="C600" s="445"/>
      <c r="D600" s="445"/>
      <c r="E600" s="445"/>
      <c r="F600" s="445"/>
      <c r="G600" s="445"/>
      <c r="H600" s="445"/>
      <c r="I600" s="445"/>
      <c r="J600" s="445"/>
      <c r="K600" s="445"/>
      <c r="L600" s="445"/>
      <c r="M600" s="445"/>
      <c r="N600" s="445"/>
      <c r="O600" s="445"/>
      <c r="P600" s="445"/>
      <c r="Q600" s="445"/>
      <c r="R600" s="445"/>
      <c r="S600" s="445"/>
      <c r="T600" s="445"/>
      <c r="U600" s="445"/>
      <c r="V600" s="445"/>
      <c r="W600" s="445"/>
      <c r="X600" s="445"/>
      <c r="Y600" s="445"/>
      <c r="Z600" s="445"/>
    </row>
    <row r="601" spans="1:26" ht="15.75" x14ac:dyDescent="0.25">
      <c r="A601" s="445"/>
      <c r="B601" s="445"/>
      <c r="C601" s="445"/>
      <c r="D601" s="445"/>
      <c r="E601" s="445"/>
      <c r="F601" s="445"/>
      <c r="G601" s="445"/>
      <c r="H601" s="445"/>
      <c r="I601" s="445"/>
      <c r="J601" s="445"/>
      <c r="K601" s="445"/>
      <c r="L601" s="445"/>
      <c r="M601" s="445"/>
      <c r="N601" s="445"/>
      <c r="O601" s="445"/>
      <c r="P601" s="445"/>
      <c r="Q601" s="445"/>
      <c r="R601" s="445"/>
      <c r="S601" s="445"/>
      <c r="T601" s="445"/>
      <c r="U601" s="445"/>
      <c r="V601" s="445"/>
      <c r="W601" s="445"/>
      <c r="X601" s="445"/>
      <c r="Y601" s="445"/>
      <c r="Z601" s="445"/>
    </row>
    <row r="602" spans="1:26" ht="15.75" x14ac:dyDescent="0.25">
      <c r="A602" s="445"/>
      <c r="B602" s="445"/>
      <c r="C602" s="445"/>
      <c r="D602" s="445"/>
      <c r="E602" s="445"/>
      <c r="F602" s="445"/>
      <c r="G602" s="445"/>
      <c r="H602" s="445"/>
      <c r="I602" s="445"/>
      <c r="J602" s="445"/>
      <c r="K602" s="445"/>
      <c r="L602" s="445"/>
      <c r="M602" s="445"/>
      <c r="N602" s="445"/>
      <c r="O602" s="445"/>
      <c r="P602" s="445"/>
      <c r="Q602" s="445"/>
      <c r="R602" s="445"/>
      <c r="S602" s="445"/>
      <c r="T602" s="445"/>
      <c r="U602" s="445"/>
      <c r="V602" s="445"/>
      <c r="W602" s="445"/>
      <c r="X602" s="445"/>
      <c r="Y602" s="445"/>
      <c r="Z602" s="445"/>
    </row>
    <row r="603" spans="1:26" ht="15.75" x14ac:dyDescent="0.25">
      <c r="A603" s="445"/>
      <c r="B603" s="445"/>
      <c r="C603" s="445"/>
      <c r="D603" s="445"/>
      <c r="E603" s="445"/>
      <c r="F603" s="445"/>
      <c r="G603" s="445"/>
      <c r="H603" s="445"/>
      <c r="I603" s="445"/>
      <c r="J603" s="445"/>
      <c r="K603" s="445"/>
      <c r="L603" s="445"/>
      <c r="M603" s="445"/>
      <c r="N603" s="445"/>
      <c r="O603" s="445"/>
      <c r="P603" s="445"/>
      <c r="Q603" s="445"/>
      <c r="R603" s="445"/>
      <c r="S603" s="445"/>
      <c r="T603" s="445"/>
      <c r="U603" s="445"/>
      <c r="V603" s="445"/>
      <c r="W603" s="445"/>
      <c r="X603" s="445"/>
      <c r="Y603" s="445"/>
      <c r="Z603" s="445"/>
    </row>
    <row r="604" spans="1:26" ht="15.75" x14ac:dyDescent="0.25">
      <c r="A604" s="445"/>
      <c r="B604" s="445"/>
      <c r="C604" s="445"/>
      <c r="D604" s="445"/>
      <c r="E604" s="445"/>
      <c r="F604" s="445"/>
      <c r="G604" s="445"/>
      <c r="H604" s="445"/>
      <c r="I604" s="445"/>
      <c r="J604" s="445"/>
      <c r="K604" s="445"/>
      <c r="L604" s="445"/>
      <c r="M604" s="445"/>
      <c r="N604" s="445"/>
      <c r="O604" s="445"/>
      <c r="P604" s="445"/>
      <c r="Q604" s="445"/>
      <c r="R604" s="445"/>
      <c r="S604" s="445"/>
      <c r="T604" s="445"/>
      <c r="U604" s="445"/>
      <c r="V604" s="445"/>
      <c r="W604" s="445"/>
      <c r="X604" s="445"/>
      <c r="Y604" s="445"/>
      <c r="Z604" s="445"/>
    </row>
    <row r="605" spans="1:26" ht="15.75" x14ac:dyDescent="0.25">
      <c r="A605" s="445"/>
      <c r="B605" s="445"/>
      <c r="C605" s="445"/>
      <c r="D605" s="445"/>
      <c r="E605" s="445"/>
      <c r="F605" s="445"/>
      <c r="G605" s="445"/>
      <c r="H605" s="445"/>
      <c r="I605" s="445"/>
      <c r="J605" s="445"/>
      <c r="K605" s="445"/>
      <c r="L605" s="445"/>
      <c r="M605" s="445"/>
      <c r="N605" s="445"/>
      <c r="O605" s="445"/>
      <c r="P605" s="445"/>
      <c r="Q605" s="445"/>
      <c r="R605" s="445"/>
      <c r="S605" s="445"/>
      <c r="T605" s="445"/>
      <c r="U605" s="445"/>
      <c r="V605" s="445"/>
      <c r="W605" s="445"/>
      <c r="X605" s="445"/>
      <c r="Y605" s="445"/>
      <c r="Z605" s="445"/>
    </row>
    <row r="606" spans="1:26" ht="15.75" x14ac:dyDescent="0.25">
      <c r="A606" s="445"/>
      <c r="B606" s="445"/>
      <c r="C606" s="445"/>
      <c r="D606" s="445"/>
      <c r="E606" s="445"/>
      <c r="F606" s="445"/>
      <c r="G606" s="445"/>
      <c r="H606" s="445"/>
      <c r="I606" s="445"/>
      <c r="J606" s="445"/>
      <c r="K606" s="445"/>
      <c r="L606" s="445"/>
      <c r="M606" s="445"/>
      <c r="N606" s="445"/>
      <c r="O606" s="445"/>
      <c r="P606" s="445"/>
      <c r="Q606" s="445"/>
      <c r="R606" s="445"/>
      <c r="S606" s="445"/>
      <c r="T606" s="445"/>
      <c r="U606" s="445"/>
      <c r="V606" s="445"/>
      <c r="W606" s="445"/>
      <c r="X606" s="445"/>
      <c r="Y606" s="445"/>
      <c r="Z606" s="445"/>
    </row>
    <row r="607" spans="1:26" ht="15.75" x14ac:dyDescent="0.25">
      <c r="A607" s="445"/>
      <c r="B607" s="445"/>
      <c r="C607" s="445"/>
      <c r="D607" s="445"/>
      <c r="E607" s="445"/>
      <c r="F607" s="445"/>
      <c r="G607" s="445"/>
      <c r="H607" s="445"/>
      <c r="I607" s="445"/>
      <c r="J607" s="445"/>
      <c r="K607" s="445"/>
      <c r="L607" s="445"/>
      <c r="M607" s="445"/>
      <c r="N607" s="445"/>
      <c r="O607" s="445"/>
      <c r="P607" s="445"/>
      <c r="Q607" s="445"/>
      <c r="R607" s="445"/>
      <c r="S607" s="445"/>
      <c r="T607" s="445"/>
      <c r="U607" s="445"/>
      <c r="V607" s="445"/>
      <c r="W607" s="445"/>
      <c r="X607" s="445"/>
      <c r="Y607" s="445"/>
      <c r="Z607" s="445"/>
    </row>
    <row r="608" spans="1:26" ht="15.75" x14ac:dyDescent="0.25">
      <c r="A608" s="445"/>
      <c r="B608" s="445"/>
      <c r="C608" s="445"/>
      <c r="D608" s="445"/>
      <c r="E608" s="445"/>
      <c r="F608" s="445"/>
      <c r="G608" s="445"/>
      <c r="H608" s="445"/>
      <c r="I608" s="445"/>
      <c r="J608" s="445"/>
      <c r="K608" s="445"/>
      <c r="L608" s="445"/>
      <c r="M608" s="445"/>
      <c r="N608" s="445"/>
      <c r="O608" s="445"/>
      <c r="P608" s="445"/>
      <c r="Q608" s="445"/>
      <c r="R608" s="445"/>
      <c r="S608" s="445"/>
      <c r="T608" s="445"/>
      <c r="U608" s="445"/>
      <c r="V608" s="445"/>
      <c r="W608" s="445"/>
      <c r="X608" s="445"/>
      <c r="Y608" s="445"/>
      <c r="Z608" s="445"/>
    </row>
    <row r="609" spans="1:26" ht="15.75" x14ac:dyDescent="0.25">
      <c r="A609" s="445"/>
      <c r="B609" s="445"/>
      <c r="C609" s="445"/>
      <c r="D609" s="445"/>
      <c r="E609" s="445"/>
      <c r="F609" s="445"/>
      <c r="G609" s="445"/>
      <c r="H609" s="445"/>
      <c r="I609" s="445"/>
      <c r="J609" s="445"/>
      <c r="K609" s="445"/>
      <c r="L609" s="445"/>
      <c r="M609" s="445"/>
      <c r="N609" s="445"/>
      <c r="O609" s="445"/>
      <c r="P609" s="445"/>
      <c r="Q609" s="445"/>
      <c r="R609" s="445"/>
      <c r="S609" s="445"/>
      <c r="T609" s="445"/>
      <c r="U609" s="445"/>
      <c r="V609" s="445"/>
      <c r="W609" s="445"/>
      <c r="X609" s="445"/>
      <c r="Y609" s="445"/>
      <c r="Z609" s="445"/>
    </row>
    <row r="610" spans="1:26" ht="15.75" x14ac:dyDescent="0.25">
      <c r="A610" s="445"/>
      <c r="B610" s="445"/>
      <c r="C610" s="445"/>
      <c r="D610" s="445"/>
      <c r="E610" s="445"/>
      <c r="F610" s="445"/>
      <c r="G610" s="445"/>
      <c r="H610" s="445"/>
      <c r="I610" s="445"/>
      <c r="J610" s="445"/>
      <c r="K610" s="445"/>
      <c r="L610" s="445"/>
      <c r="M610" s="445"/>
      <c r="N610" s="445"/>
      <c r="O610" s="445"/>
      <c r="P610" s="445"/>
      <c r="Q610" s="445"/>
      <c r="R610" s="445"/>
      <c r="S610" s="445"/>
      <c r="T610" s="445"/>
      <c r="U610" s="445"/>
      <c r="V610" s="445"/>
      <c r="W610" s="445"/>
      <c r="X610" s="445"/>
      <c r="Y610" s="445"/>
      <c r="Z610" s="445"/>
    </row>
    <row r="611" spans="1:26" ht="15.75" x14ac:dyDescent="0.25">
      <c r="A611" s="445"/>
      <c r="B611" s="445"/>
      <c r="C611" s="445"/>
      <c r="D611" s="445"/>
      <c r="E611" s="445"/>
      <c r="F611" s="445"/>
      <c r="G611" s="445"/>
      <c r="H611" s="445"/>
      <c r="I611" s="445"/>
      <c r="J611" s="445"/>
      <c r="K611" s="445"/>
      <c r="L611" s="445"/>
      <c r="M611" s="445"/>
      <c r="N611" s="445"/>
      <c r="O611" s="445"/>
      <c r="P611" s="445"/>
      <c r="Q611" s="445"/>
      <c r="R611" s="445"/>
      <c r="S611" s="445"/>
      <c r="T611" s="445"/>
      <c r="U611" s="445"/>
      <c r="V611" s="445"/>
      <c r="W611" s="445"/>
      <c r="X611" s="445"/>
      <c r="Y611" s="445"/>
      <c r="Z611" s="445"/>
    </row>
    <row r="612" spans="1:26" ht="15.75" x14ac:dyDescent="0.25">
      <c r="A612" s="445"/>
      <c r="B612" s="445"/>
      <c r="C612" s="445"/>
      <c r="D612" s="445"/>
      <c r="E612" s="445"/>
      <c r="F612" s="445"/>
      <c r="G612" s="445"/>
      <c r="H612" s="445"/>
      <c r="I612" s="445"/>
      <c r="J612" s="445"/>
      <c r="K612" s="445"/>
      <c r="L612" s="445"/>
      <c r="M612" s="445"/>
      <c r="N612" s="445"/>
      <c r="O612" s="445"/>
      <c r="P612" s="445"/>
      <c r="Q612" s="445"/>
      <c r="R612" s="445"/>
      <c r="S612" s="445"/>
      <c r="T612" s="445"/>
      <c r="U612" s="445"/>
      <c r="V612" s="445"/>
      <c r="W612" s="445"/>
      <c r="X612" s="445"/>
      <c r="Y612" s="445"/>
      <c r="Z612" s="445"/>
    </row>
    <row r="613" spans="1:26" ht="15.75" x14ac:dyDescent="0.25">
      <c r="A613" s="445"/>
      <c r="B613" s="445"/>
      <c r="C613" s="445"/>
      <c r="D613" s="445"/>
      <c r="E613" s="445"/>
      <c r="F613" s="445"/>
      <c r="G613" s="445"/>
      <c r="H613" s="445"/>
      <c r="I613" s="445"/>
      <c r="J613" s="445"/>
      <c r="K613" s="445"/>
      <c r="L613" s="445"/>
      <c r="M613" s="445"/>
      <c r="N613" s="445"/>
      <c r="O613" s="445"/>
      <c r="P613" s="445"/>
      <c r="Q613" s="445"/>
      <c r="R613" s="445"/>
      <c r="S613" s="445"/>
      <c r="T613" s="445"/>
      <c r="U613" s="445"/>
      <c r="V613" s="445"/>
      <c r="W613" s="445"/>
      <c r="X613" s="445"/>
      <c r="Y613" s="445"/>
      <c r="Z613" s="445"/>
    </row>
    <row r="614" spans="1:26" ht="15.75" x14ac:dyDescent="0.25">
      <c r="A614" s="445"/>
      <c r="B614" s="445"/>
      <c r="C614" s="445"/>
      <c r="D614" s="445"/>
      <c r="E614" s="445"/>
      <c r="F614" s="445"/>
      <c r="G614" s="445"/>
      <c r="H614" s="445"/>
      <c r="I614" s="445"/>
      <c r="J614" s="445"/>
      <c r="K614" s="445"/>
      <c r="L614" s="445"/>
      <c r="M614" s="445"/>
      <c r="N614" s="445"/>
      <c r="O614" s="445"/>
      <c r="P614" s="445"/>
      <c r="Q614" s="445"/>
      <c r="R614" s="445"/>
      <c r="S614" s="445"/>
      <c r="T614" s="445"/>
      <c r="U614" s="445"/>
      <c r="V614" s="445"/>
      <c r="W614" s="445"/>
      <c r="X614" s="445"/>
      <c r="Y614" s="445"/>
      <c r="Z614" s="445"/>
    </row>
    <row r="615" spans="1:26" ht="15.75" x14ac:dyDescent="0.25">
      <c r="A615" s="445"/>
      <c r="B615" s="445"/>
      <c r="C615" s="445"/>
      <c r="D615" s="445"/>
      <c r="E615" s="445"/>
      <c r="F615" s="445"/>
      <c r="G615" s="445"/>
      <c r="H615" s="445"/>
      <c r="I615" s="445"/>
      <c r="J615" s="445"/>
      <c r="K615" s="445"/>
      <c r="L615" s="445"/>
      <c r="M615" s="445"/>
      <c r="N615" s="445"/>
      <c r="O615" s="445"/>
      <c r="P615" s="445"/>
      <c r="Q615" s="445"/>
      <c r="R615" s="445"/>
      <c r="S615" s="445"/>
      <c r="T615" s="445"/>
      <c r="U615" s="445"/>
      <c r="V615" s="445"/>
      <c r="W615" s="445"/>
      <c r="X615" s="445"/>
      <c r="Y615" s="445"/>
      <c r="Z615" s="445"/>
    </row>
    <row r="616" spans="1:26" ht="15.75" x14ac:dyDescent="0.25">
      <c r="A616" s="445"/>
      <c r="B616" s="445"/>
      <c r="C616" s="445"/>
      <c r="D616" s="445"/>
      <c r="E616" s="445"/>
      <c r="F616" s="445"/>
      <c r="G616" s="445"/>
      <c r="H616" s="445"/>
      <c r="I616" s="445"/>
      <c r="J616" s="445"/>
      <c r="K616" s="445"/>
      <c r="L616" s="445"/>
      <c r="M616" s="445"/>
      <c r="N616" s="445"/>
      <c r="O616" s="445"/>
      <c r="P616" s="445"/>
      <c r="Q616" s="445"/>
      <c r="R616" s="445"/>
      <c r="S616" s="445"/>
      <c r="T616" s="445"/>
      <c r="U616" s="445"/>
      <c r="V616" s="445"/>
      <c r="W616" s="445"/>
      <c r="X616" s="445"/>
      <c r="Y616" s="445"/>
      <c r="Z616" s="445"/>
    </row>
    <row r="617" spans="1:26" ht="15.75" x14ac:dyDescent="0.25">
      <c r="A617" s="445"/>
      <c r="B617" s="445"/>
      <c r="C617" s="445"/>
      <c r="D617" s="445"/>
      <c r="E617" s="445"/>
      <c r="F617" s="445"/>
      <c r="G617" s="445"/>
      <c r="H617" s="445"/>
      <c r="I617" s="445"/>
      <c r="J617" s="445"/>
      <c r="K617" s="445"/>
      <c r="L617" s="445"/>
      <c r="M617" s="445"/>
      <c r="N617" s="445"/>
      <c r="O617" s="445"/>
      <c r="P617" s="445"/>
      <c r="Q617" s="445"/>
      <c r="R617" s="445"/>
      <c r="S617" s="445"/>
      <c r="T617" s="445"/>
      <c r="U617" s="445"/>
      <c r="V617" s="445"/>
      <c r="W617" s="445"/>
      <c r="X617" s="445"/>
      <c r="Y617" s="445"/>
      <c r="Z617" s="445"/>
    </row>
    <row r="618" spans="1:26" ht="15.75" x14ac:dyDescent="0.25">
      <c r="A618" s="445"/>
      <c r="B618" s="445"/>
      <c r="C618" s="445"/>
      <c r="D618" s="445"/>
      <c r="E618" s="445"/>
      <c r="F618" s="445"/>
      <c r="G618" s="445"/>
      <c r="H618" s="445"/>
      <c r="I618" s="445"/>
      <c r="J618" s="445"/>
      <c r="K618" s="445"/>
      <c r="L618" s="445"/>
      <c r="M618" s="445"/>
      <c r="N618" s="445"/>
      <c r="O618" s="445"/>
      <c r="P618" s="445"/>
      <c r="Q618" s="445"/>
      <c r="R618" s="445"/>
      <c r="S618" s="445"/>
      <c r="T618" s="445"/>
      <c r="U618" s="445"/>
      <c r="V618" s="445"/>
      <c r="W618" s="445"/>
      <c r="X618" s="445"/>
      <c r="Y618" s="445"/>
      <c r="Z618" s="445"/>
    </row>
    <row r="619" spans="1:26" ht="15.75" x14ac:dyDescent="0.25">
      <c r="A619" s="445"/>
      <c r="B619" s="445"/>
      <c r="C619" s="445"/>
      <c r="D619" s="445"/>
      <c r="E619" s="445"/>
      <c r="F619" s="445"/>
      <c r="G619" s="445"/>
      <c r="H619" s="445"/>
      <c r="I619" s="445"/>
      <c r="J619" s="445"/>
      <c r="K619" s="445"/>
      <c r="L619" s="445"/>
      <c r="M619" s="445"/>
      <c r="N619" s="445"/>
      <c r="O619" s="445"/>
      <c r="P619" s="445"/>
      <c r="Q619" s="445"/>
      <c r="R619" s="445"/>
      <c r="S619" s="445"/>
      <c r="T619" s="445"/>
      <c r="U619" s="445"/>
      <c r="V619" s="445"/>
      <c r="W619" s="445"/>
      <c r="X619" s="445"/>
      <c r="Y619" s="445"/>
      <c r="Z619" s="445"/>
    </row>
    <row r="620" spans="1:26" ht="15.75" x14ac:dyDescent="0.25">
      <c r="A620" s="445"/>
      <c r="B620" s="445"/>
      <c r="C620" s="445"/>
      <c r="D620" s="445"/>
      <c r="E620" s="445"/>
      <c r="F620" s="445"/>
      <c r="G620" s="445"/>
      <c r="H620" s="445"/>
      <c r="I620" s="445"/>
      <c r="J620" s="445"/>
      <c r="K620" s="445"/>
      <c r="L620" s="445"/>
      <c r="M620" s="445"/>
      <c r="N620" s="445"/>
      <c r="O620" s="445"/>
      <c r="P620" s="445"/>
      <c r="Q620" s="445"/>
      <c r="R620" s="445"/>
      <c r="S620" s="445"/>
      <c r="T620" s="445"/>
      <c r="U620" s="445"/>
      <c r="V620" s="445"/>
      <c r="W620" s="445"/>
      <c r="X620" s="445"/>
      <c r="Y620" s="445"/>
      <c r="Z620" s="445"/>
    </row>
    <row r="621" spans="1:26" ht="15.75" x14ac:dyDescent="0.25">
      <c r="A621" s="445"/>
      <c r="B621" s="445"/>
      <c r="C621" s="445"/>
      <c r="D621" s="445"/>
      <c r="E621" s="445"/>
      <c r="F621" s="445"/>
      <c r="G621" s="445"/>
      <c r="H621" s="445"/>
      <c r="I621" s="445"/>
      <c r="J621" s="445"/>
      <c r="K621" s="445"/>
      <c r="L621" s="445"/>
      <c r="M621" s="445"/>
      <c r="N621" s="445"/>
      <c r="O621" s="445"/>
      <c r="P621" s="445"/>
      <c r="Q621" s="445"/>
      <c r="R621" s="445"/>
      <c r="S621" s="445"/>
      <c r="T621" s="445"/>
      <c r="U621" s="445"/>
      <c r="V621" s="445"/>
      <c r="W621" s="445"/>
      <c r="X621" s="445"/>
      <c r="Y621" s="445"/>
      <c r="Z621" s="445"/>
    </row>
    <row r="622" spans="1:26" ht="15.75" x14ac:dyDescent="0.25">
      <c r="A622" s="445"/>
      <c r="B622" s="445"/>
      <c r="C622" s="445"/>
      <c r="D622" s="445"/>
      <c r="E622" s="445"/>
      <c r="F622" s="445"/>
      <c r="G622" s="445"/>
      <c r="H622" s="445"/>
      <c r="I622" s="445"/>
      <c r="J622" s="445"/>
      <c r="K622" s="445"/>
      <c r="L622" s="445"/>
      <c r="M622" s="445"/>
      <c r="N622" s="445"/>
      <c r="O622" s="445"/>
      <c r="P622" s="445"/>
      <c r="Q622" s="445"/>
      <c r="R622" s="445"/>
      <c r="S622" s="445"/>
      <c r="T622" s="445"/>
      <c r="U622" s="445"/>
      <c r="V622" s="445"/>
      <c r="W622" s="445"/>
      <c r="X622" s="445"/>
      <c r="Y622" s="445"/>
      <c r="Z622" s="445"/>
    </row>
    <row r="623" spans="1:26" ht="15.75" x14ac:dyDescent="0.25">
      <c r="A623" s="445"/>
      <c r="B623" s="445"/>
      <c r="C623" s="445"/>
      <c r="D623" s="445"/>
      <c r="E623" s="445"/>
      <c r="F623" s="445"/>
      <c r="G623" s="445"/>
      <c r="H623" s="445"/>
      <c r="I623" s="445"/>
      <c r="J623" s="445"/>
      <c r="K623" s="445"/>
      <c r="L623" s="445"/>
      <c r="M623" s="445"/>
      <c r="N623" s="445"/>
      <c r="O623" s="445"/>
      <c r="P623" s="445"/>
      <c r="Q623" s="445"/>
      <c r="R623" s="445"/>
      <c r="S623" s="445"/>
      <c r="T623" s="445"/>
      <c r="U623" s="445"/>
      <c r="V623" s="445"/>
      <c r="W623" s="445"/>
      <c r="X623" s="445"/>
      <c r="Y623" s="445"/>
      <c r="Z623" s="445"/>
    </row>
    <row r="624" spans="1:26" ht="15.75" x14ac:dyDescent="0.25">
      <c r="A624" s="445"/>
      <c r="B624" s="445"/>
      <c r="C624" s="445"/>
      <c r="D624" s="445"/>
      <c r="E624" s="445"/>
      <c r="F624" s="445"/>
      <c r="G624" s="445"/>
      <c r="H624" s="445"/>
      <c r="I624" s="445"/>
      <c r="J624" s="445"/>
      <c r="K624" s="445"/>
      <c r="L624" s="445"/>
      <c r="M624" s="445"/>
      <c r="N624" s="445"/>
      <c r="O624" s="445"/>
      <c r="P624" s="445"/>
      <c r="Q624" s="445"/>
      <c r="R624" s="445"/>
      <c r="S624" s="445"/>
      <c r="T624" s="445"/>
      <c r="U624" s="445"/>
      <c r="V624" s="445"/>
      <c r="W624" s="445"/>
      <c r="X624" s="445"/>
      <c r="Y624" s="445"/>
      <c r="Z624" s="445"/>
    </row>
    <row r="625" spans="1:26" ht="15.75" x14ac:dyDescent="0.25">
      <c r="A625" s="445"/>
      <c r="B625" s="445"/>
      <c r="C625" s="445"/>
      <c r="D625" s="445"/>
      <c r="E625" s="445"/>
      <c r="F625" s="445"/>
      <c r="G625" s="445"/>
      <c r="H625" s="445"/>
      <c r="I625" s="445"/>
      <c r="J625" s="445"/>
      <c r="K625" s="445"/>
      <c r="L625" s="445"/>
      <c r="M625" s="445"/>
      <c r="N625" s="445"/>
      <c r="O625" s="445"/>
      <c r="P625" s="445"/>
      <c r="Q625" s="445"/>
      <c r="R625" s="445"/>
      <c r="S625" s="445"/>
      <c r="T625" s="445"/>
      <c r="U625" s="445"/>
      <c r="V625" s="445"/>
      <c r="W625" s="445"/>
      <c r="X625" s="445"/>
      <c r="Y625" s="445"/>
      <c r="Z625" s="445"/>
    </row>
    <row r="626" spans="1:26" ht="15.75" x14ac:dyDescent="0.25">
      <c r="A626" s="445"/>
      <c r="B626" s="445"/>
      <c r="C626" s="445"/>
      <c r="D626" s="445"/>
      <c r="E626" s="445"/>
      <c r="F626" s="445"/>
      <c r="G626" s="445"/>
      <c r="H626" s="445"/>
      <c r="I626" s="445"/>
      <c r="J626" s="445"/>
      <c r="K626" s="445"/>
      <c r="L626" s="445"/>
      <c r="M626" s="445"/>
      <c r="N626" s="445"/>
      <c r="O626" s="445"/>
      <c r="P626" s="445"/>
      <c r="Q626" s="445"/>
      <c r="R626" s="445"/>
      <c r="S626" s="445"/>
      <c r="T626" s="445"/>
      <c r="U626" s="445"/>
      <c r="V626" s="445"/>
      <c r="W626" s="445"/>
      <c r="X626" s="445"/>
      <c r="Y626" s="445"/>
      <c r="Z626" s="445"/>
    </row>
    <row r="627" spans="1:26" ht="15.75" x14ac:dyDescent="0.25">
      <c r="A627" s="445"/>
      <c r="B627" s="445"/>
      <c r="C627" s="445"/>
      <c r="D627" s="445"/>
      <c r="E627" s="445"/>
      <c r="F627" s="445"/>
      <c r="G627" s="445"/>
      <c r="H627" s="445"/>
      <c r="I627" s="445"/>
      <c r="J627" s="445"/>
      <c r="K627" s="445"/>
      <c r="L627" s="445"/>
      <c r="M627" s="445"/>
      <c r="N627" s="445"/>
      <c r="O627" s="445"/>
      <c r="P627" s="445"/>
      <c r="Q627" s="445"/>
      <c r="R627" s="445"/>
      <c r="S627" s="445"/>
      <c r="T627" s="445"/>
      <c r="U627" s="445"/>
      <c r="V627" s="445"/>
      <c r="W627" s="445"/>
      <c r="X627" s="445"/>
      <c r="Y627" s="445"/>
      <c r="Z627" s="445"/>
    </row>
    <row r="628" spans="1:26" ht="15.75" x14ac:dyDescent="0.25">
      <c r="A628" s="445"/>
      <c r="B628" s="445"/>
      <c r="C628" s="445"/>
      <c r="D628" s="445"/>
      <c r="E628" s="445"/>
      <c r="F628" s="445"/>
      <c r="G628" s="445"/>
      <c r="H628" s="445"/>
      <c r="I628" s="445"/>
      <c r="J628" s="445"/>
      <c r="K628" s="445"/>
      <c r="L628" s="445"/>
      <c r="M628" s="445"/>
      <c r="N628" s="445"/>
      <c r="O628" s="445"/>
      <c r="P628" s="445"/>
      <c r="Q628" s="445"/>
      <c r="R628" s="445"/>
      <c r="S628" s="445"/>
      <c r="T628" s="445"/>
      <c r="U628" s="445"/>
      <c r="V628" s="445"/>
      <c r="W628" s="445"/>
      <c r="X628" s="445"/>
      <c r="Y628" s="445"/>
      <c r="Z628" s="445"/>
    </row>
    <row r="629" spans="1:26" ht="15.75" x14ac:dyDescent="0.25">
      <c r="A629" s="445"/>
      <c r="B629" s="445"/>
      <c r="C629" s="445"/>
      <c r="D629" s="445"/>
      <c r="E629" s="445"/>
      <c r="F629" s="445"/>
      <c r="G629" s="445"/>
      <c r="H629" s="445"/>
      <c r="I629" s="445"/>
      <c r="J629" s="445"/>
      <c r="K629" s="445"/>
      <c r="L629" s="445"/>
      <c r="M629" s="445"/>
      <c r="N629" s="445"/>
      <c r="O629" s="445"/>
      <c r="P629" s="445"/>
      <c r="Q629" s="445"/>
      <c r="R629" s="445"/>
      <c r="S629" s="445"/>
      <c r="T629" s="445"/>
      <c r="U629" s="445"/>
      <c r="V629" s="445"/>
      <c r="W629" s="445"/>
      <c r="X629" s="445"/>
      <c r="Y629" s="445"/>
      <c r="Z629" s="445"/>
    </row>
    <row r="630" spans="1:26" ht="15.75" x14ac:dyDescent="0.25">
      <c r="A630" s="445"/>
      <c r="B630" s="445"/>
      <c r="C630" s="445"/>
      <c r="D630" s="445"/>
      <c r="E630" s="445"/>
      <c r="F630" s="445"/>
      <c r="G630" s="445"/>
      <c r="H630" s="445"/>
      <c r="I630" s="445"/>
      <c r="J630" s="445"/>
      <c r="K630" s="445"/>
      <c r="L630" s="445"/>
      <c r="M630" s="445"/>
      <c r="N630" s="445"/>
      <c r="O630" s="445"/>
      <c r="P630" s="445"/>
      <c r="Q630" s="445"/>
      <c r="R630" s="445"/>
      <c r="S630" s="445"/>
      <c r="T630" s="445"/>
      <c r="U630" s="445"/>
      <c r="V630" s="445"/>
      <c r="W630" s="445"/>
      <c r="X630" s="445"/>
      <c r="Y630" s="445"/>
      <c r="Z630" s="445"/>
    </row>
    <row r="631" spans="1:26" ht="15.75" x14ac:dyDescent="0.25">
      <c r="A631" s="445"/>
      <c r="B631" s="445"/>
      <c r="C631" s="445"/>
      <c r="D631" s="445"/>
      <c r="E631" s="445"/>
      <c r="F631" s="445"/>
      <c r="G631" s="445"/>
      <c r="H631" s="445"/>
      <c r="I631" s="445"/>
      <c r="J631" s="445"/>
      <c r="K631" s="445"/>
      <c r="L631" s="445"/>
      <c r="M631" s="445"/>
      <c r="N631" s="445"/>
      <c r="O631" s="445"/>
      <c r="P631" s="445"/>
      <c r="Q631" s="445"/>
      <c r="R631" s="445"/>
      <c r="S631" s="445"/>
      <c r="T631" s="445"/>
      <c r="U631" s="445"/>
      <c r="V631" s="445"/>
      <c r="W631" s="445"/>
      <c r="X631" s="445"/>
      <c r="Y631" s="445"/>
      <c r="Z631" s="445"/>
    </row>
    <row r="632" spans="1:26" ht="15.75" x14ac:dyDescent="0.25">
      <c r="A632" s="445"/>
      <c r="B632" s="445"/>
      <c r="C632" s="445"/>
      <c r="D632" s="445"/>
      <c r="E632" s="445"/>
      <c r="F632" s="445"/>
      <c r="G632" s="445"/>
      <c r="H632" s="445"/>
      <c r="I632" s="445"/>
      <c r="J632" s="445"/>
      <c r="K632" s="445"/>
      <c r="L632" s="445"/>
      <c r="M632" s="445"/>
      <c r="N632" s="445"/>
      <c r="O632" s="445"/>
      <c r="P632" s="445"/>
      <c r="Q632" s="445"/>
      <c r="R632" s="445"/>
      <c r="S632" s="445"/>
      <c r="T632" s="445"/>
      <c r="U632" s="445"/>
      <c r="V632" s="445"/>
      <c r="W632" s="445"/>
      <c r="X632" s="445"/>
      <c r="Y632" s="445"/>
      <c r="Z632" s="445"/>
    </row>
    <row r="633" spans="1:26" ht="15.75" x14ac:dyDescent="0.25">
      <c r="A633" s="445"/>
      <c r="B633" s="445"/>
      <c r="C633" s="445"/>
      <c r="D633" s="445"/>
      <c r="E633" s="445"/>
      <c r="F633" s="445"/>
      <c r="G633" s="445"/>
      <c r="H633" s="445"/>
      <c r="I633" s="445"/>
      <c r="J633" s="445"/>
      <c r="K633" s="445"/>
      <c r="L633" s="445"/>
      <c r="M633" s="445"/>
      <c r="N633" s="445"/>
      <c r="O633" s="445"/>
      <c r="P633" s="445"/>
      <c r="Q633" s="445"/>
      <c r="R633" s="445"/>
      <c r="S633" s="445"/>
      <c r="T633" s="445"/>
      <c r="U633" s="445"/>
      <c r="V633" s="445"/>
      <c r="W633" s="445"/>
      <c r="X633" s="445"/>
      <c r="Y633" s="445"/>
      <c r="Z633" s="445"/>
    </row>
    <row r="634" spans="1:26" ht="15.75" x14ac:dyDescent="0.25">
      <c r="A634" s="445"/>
      <c r="B634" s="445"/>
      <c r="C634" s="445"/>
      <c r="D634" s="445"/>
      <c r="E634" s="445"/>
      <c r="F634" s="445"/>
      <c r="G634" s="445"/>
      <c r="H634" s="445"/>
      <c r="I634" s="445"/>
      <c r="J634" s="445"/>
      <c r="K634" s="445"/>
      <c r="L634" s="445"/>
      <c r="M634" s="445"/>
      <c r="N634" s="445"/>
      <c r="O634" s="445"/>
      <c r="P634" s="445"/>
      <c r="Q634" s="445"/>
      <c r="R634" s="445"/>
      <c r="S634" s="445"/>
      <c r="T634" s="445"/>
      <c r="U634" s="445"/>
      <c r="V634" s="445"/>
      <c r="W634" s="445"/>
      <c r="X634" s="445"/>
      <c r="Y634" s="445"/>
      <c r="Z634" s="445"/>
    </row>
    <row r="635" spans="1:26" ht="15.75" x14ac:dyDescent="0.25">
      <c r="A635" s="445"/>
      <c r="B635" s="445"/>
      <c r="C635" s="445"/>
      <c r="D635" s="445"/>
      <c r="E635" s="445"/>
      <c r="F635" s="445"/>
      <c r="G635" s="445"/>
      <c r="H635" s="445"/>
      <c r="I635" s="445"/>
      <c r="J635" s="445"/>
      <c r="K635" s="445"/>
      <c r="L635" s="445"/>
      <c r="M635" s="445"/>
      <c r="N635" s="445"/>
      <c r="O635" s="445"/>
      <c r="P635" s="445"/>
      <c r="Q635" s="445"/>
      <c r="R635" s="445"/>
      <c r="S635" s="445"/>
      <c r="T635" s="445"/>
      <c r="U635" s="445"/>
      <c r="V635" s="445"/>
      <c r="W635" s="445"/>
      <c r="X635" s="445"/>
      <c r="Y635" s="445"/>
      <c r="Z635" s="445"/>
    </row>
    <row r="636" spans="1:26" ht="15.75" x14ac:dyDescent="0.25">
      <c r="A636" s="445"/>
      <c r="B636" s="445"/>
      <c r="C636" s="445"/>
      <c r="D636" s="445"/>
      <c r="E636" s="445"/>
      <c r="F636" s="445"/>
      <c r="G636" s="445"/>
      <c r="H636" s="445"/>
      <c r="I636" s="445"/>
      <c r="J636" s="445"/>
      <c r="K636" s="445"/>
      <c r="L636" s="445"/>
      <c r="M636" s="445"/>
      <c r="N636" s="445"/>
      <c r="O636" s="445"/>
      <c r="P636" s="445"/>
      <c r="Q636" s="445"/>
      <c r="R636" s="445"/>
      <c r="S636" s="445"/>
      <c r="T636" s="445"/>
      <c r="U636" s="445"/>
      <c r="V636" s="445"/>
      <c r="W636" s="445"/>
      <c r="X636" s="445"/>
      <c r="Y636" s="445"/>
      <c r="Z636" s="445"/>
    </row>
    <row r="637" spans="1:26" ht="15.75" x14ac:dyDescent="0.25">
      <c r="A637" s="445"/>
      <c r="B637" s="445"/>
      <c r="C637" s="445"/>
      <c r="D637" s="445"/>
      <c r="E637" s="445"/>
      <c r="F637" s="445"/>
      <c r="G637" s="445"/>
      <c r="H637" s="445"/>
      <c r="I637" s="445"/>
      <c r="J637" s="445"/>
      <c r="K637" s="445"/>
      <c r="L637" s="445"/>
      <c r="M637" s="445"/>
      <c r="N637" s="445"/>
      <c r="O637" s="445"/>
      <c r="P637" s="445"/>
      <c r="Q637" s="445"/>
      <c r="R637" s="445"/>
      <c r="S637" s="445"/>
      <c r="T637" s="445"/>
      <c r="U637" s="445"/>
      <c r="V637" s="445"/>
      <c r="W637" s="445"/>
      <c r="X637" s="445"/>
      <c r="Y637" s="445"/>
      <c r="Z637" s="445"/>
    </row>
    <row r="638" spans="1:26" ht="15.75" x14ac:dyDescent="0.25">
      <c r="A638" s="445"/>
      <c r="B638" s="445"/>
      <c r="C638" s="445"/>
      <c r="D638" s="445"/>
      <c r="E638" s="445"/>
      <c r="F638" s="445"/>
      <c r="G638" s="445"/>
      <c r="H638" s="445"/>
      <c r="I638" s="445"/>
      <c r="J638" s="445"/>
      <c r="K638" s="445"/>
      <c r="L638" s="445"/>
      <c r="M638" s="445"/>
      <c r="N638" s="445"/>
      <c r="O638" s="445"/>
      <c r="P638" s="445"/>
      <c r="Q638" s="445"/>
      <c r="R638" s="445"/>
      <c r="S638" s="445"/>
      <c r="T638" s="445"/>
      <c r="U638" s="445"/>
      <c r="V638" s="445"/>
      <c r="W638" s="445"/>
      <c r="X638" s="445"/>
      <c r="Y638" s="445"/>
      <c r="Z638" s="445"/>
    </row>
    <row r="639" spans="1:26" ht="15.75" x14ac:dyDescent="0.25">
      <c r="A639" s="445"/>
      <c r="B639" s="445"/>
      <c r="C639" s="445"/>
      <c r="D639" s="445"/>
      <c r="E639" s="445"/>
      <c r="F639" s="445"/>
      <c r="G639" s="445"/>
      <c r="H639" s="445"/>
      <c r="I639" s="445"/>
      <c r="J639" s="445"/>
      <c r="K639" s="445"/>
      <c r="L639" s="445"/>
      <c r="M639" s="445"/>
      <c r="N639" s="445"/>
      <c r="O639" s="445"/>
      <c r="P639" s="445"/>
      <c r="Q639" s="445"/>
      <c r="R639" s="445"/>
      <c r="S639" s="445"/>
      <c r="T639" s="445"/>
      <c r="U639" s="445"/>
      <c r="V639" s="445"/>
      <c r="W639" s="445"/>
      <c r="X639" s="445"/>
      <c r="Y639" s="445"/>
      <c r="Z639" s="445"/>
    </row>
    <row r="640" spans="1:26" ht="15.75" x14ac:dyDescent="0.25">
      <c r="A640" s="445"/>
      <c r="B640" s="445"/>
      <c r="C640" s="445"/>
      <c r="D640" s="445"/>
      <c r="E640" s="445"/>
      <c r="F640" s="445"/>
      <c r="G640" s="445"/>
      <c r="H640" s="445"/>
      <c r="I640" s="445"/>
      <c r="J640" s="445"/>
      <c r="K640" s="445"/>
      <c r="L640" s="445"/>
      <c r="M640" s="445"/>
      <c r="N640" s="445"/>
      <c r="O640" s="445"/>
      <c r="P640" s="445"/>
      <c r="Q640" s="445"/>
      <c r="R640" s="445"/>
      <c r="S640" s="445"/>
      <c r="T640" s="445"/>
      <c r="U640" s="445"/>
      <c r="V640" s="445"/>
      <c r="W640" s="445"/>
      <c r="X640" s="445"/>
      <c r="Y640" s="445"/>
      <c r="Z640" s="445"/>
    </row>
    <row r="641" spans="1:26" ht="15.75" x14ac:dyDescent="0.25">
      <c r="A641" s="445"/>
      <c r="B641" s="445"/>
      <c r="C641" s="445"/>
      <c r="D641" s="445"/>
      <c r="E641" s="445"/>
      <c r="F641" s="445"/>
      <c r="G641" s="445"/>
      <c r="H641" s="445"/>
      <c r="I641" s="445"/>
      <c r="J641" s="445"/>
      <c r="K641" s="445"/>
      <c r="L641" s="445"/>
      <c r="M641" s="445"/>
      <c r="N641" s="445"/>
      <c r="O641" s="445"/>
      <c r="P641" s="445"/>
      <c r="Q641" s="445"/>
      <c r="R641" s="445"/>
      <c r="S641" s="445"/>
      <c r="T641" s="445"/>
      <c r="U641" s="445"/>
      <c r="V641" s="445"/>
      <c r="W641" s="445"/>
      <c r="X641" s="445"/>
      <c r="Y641" s="445"/>
      <c r="Z641" s="445"/>
    </row>
    <row r="642" spans="1:26" ht="15.75" x14ac:dyDescent="0.25">
      <c r="A642" s="445"/>
      <c r="B642" s="445"/>
      <c r="C642" s="445"/>
      <c r="D642" s="445"/>
      <c r="E642" s="445"/>
      <c r="F642" s="445"/>
      <c r="G642" s="445"/>
      <c r="H642" s="445"/>
      <c r="I642" s="445"/>
      <c r="J642" s="445"/>
      <c r="K642" s="445"/>
      <c r="L642" s="445"/>
      <c r="M642" s="445"/>
      <c r="N642" s="445"/>
      <c r="O642" s="445"/>
      <c r="P642" s="445"/>
      <c r="Q642" s="445"/>
      <c r="R642" s="445"/>
      <c r="S642" s="445"/>
      <c r="T642" s="445"/>
      <c r="U642" s="445"/>
      <c r="V642" s="445"/>
      <c r="W642" s="445"/>
      <c r="X642" s="445"/>
      <c r="Y642" s="445"/>
      <c r="Z642" s="445"/>
    </row>
    <row r="643" spans="1:26" ht="15.75" x14ac:dyDescent="0.25">
      <c r="A643" s="445"/>
      <c r="B643" s="445"/>
      <c r="C643" s="445"/>
      <c r="D643" s="445"/>
      <c r="E643" s="445"/>
      <c r="F643" s="445"/>
      <c r="G643" s="445"/>
      <c r="H643" s="445"/>
      <c r="I643" s="445"/>
      <c r="J643" s="445"/>
      <c r="K643" s="445"/>
      <c r="L643" s="445"/>
      <c r="M643" s="445"/>
      <c r="N643" s="445"/>
      <c r="O643" s="445"/>
      <c r="P643" s="445"/>
      <c r="Q643" s="445"/>
      <c r="R643" s="445"/>
      <c r="S643" s="445"/>
      <c r="T643" s="445"/>
      <c r="U643" s="445"/>
      <c r="V643" s="445"/>
      <c r="W643" s="445"/>
      <c r="X643" s="445"/>
      <c r="Y643" s="445"/>
      <c r="Z643" s="445"/>
    </row>
    <row r="644" spans="1:26" ht="15.75" x14ac:dyDescent="0.25">
      <c r="A644" s="445"/>
      <c r="B644" s="445"/>
      <c r="C644" s="445"/>
      <c r="D644" s="445"/>
      <c r="E644" s="445"/>
      <c r="F644" s="445"/>
      <c r="G644" s="445"/>
      <c r="H644" s="445"/>
      <c r="I644" s="445"/>
      <c r="J644" s="445"/>
      <c r="K644" s="445"/>
      <c r="L644" s="445"/>
      <c r="M644" s="445"/>
      <c r="N644" s="445"/>
      <c r="O644" s="445"/>
      <c r="P644" s="445"/>
      <c r="Q644" s="445"/>
      <c r="R644" s="445"/>
      <c r="S644" s="445"/>
      <c r="T644" s="445"/>
      <c r="U644" s="445"/>
      <c r="V644" s="445"/>
      <c r="W644" s="445"/>
      <c r="X644" s="445"/>
      <c r="Y644" s="445"/>
      <c r="Z644" s="445"/>
    </row>
    <row r="645" spans="1:26" ht="15.75" x14ac:dyDescent="0.25">
      <c r="A645" s="445"/>
      <c r="B645" s="445"/>
      <c r="C645" s="445"/>
      <c r="D645" s="445"/>
      <c r="E645" s="445"/>
      <c r="F645" s="445"/>
      <c r="G645" s="445"/>
      <c r="H645" s="445"/>
      <c r="I645" s="445"/>
      <c r="J645" s="445"/>
      <c r="K645" s="445"/>
      <c r="L645" s="445"/>
      <c r="M645" s="445"/>
      <c r="N645" s="445"/>
      <c r="O645" s="445"/>
      <c r="P645" s="445"/>
      <c r="Q645" s="445"/>
      <c r="R645" s="445"/>
      <c r="S645" s="445"/>
      <c r="T645" s="445"/>
      <c r="U645" s="445"/>
      <c r="V645" s="445"/>
      <c r="W645" s="445"/>
      <c r="X645" s="445"/>
      <c r="Y645" s="445"/>
      <c r="Z645" s="445"/>
    </row>
    <row r="646" spans="1:26" ht="15.75" x14ac:dyDescent="0.25">
      <c r="A646" s="445"/>
      <c r="B646" s="445"/>
      <c r="C646" s="445"/>
      <c r="D646" s="445"/>
      <c r="E646" s="445"/>
      <c r="F646" s="445"/>
      <c r="G646" s="445"/>
      <c r="H646" s="445"/>
      <c r="I646" s="445"/>
      <c r="J646" s="445"/>
      <c r="K646" s="445"/>
      <c r="L646" s="445"/>
      <c r="M646" s="445"/>
      <c r="N646" s="445"/>
      <c r="O646" s="445"/>
      <c r="P646" s="445"/>
      <c r="Q646" s="445"/>
      <c r="R646" s="445"/>
      <c r="S646" s="445"/>
      <c r="T646" s="445"/>
      <c r="U646" s="445"/>
      <c r="V646" s="445"/>
      <c r="W646" s="445"/>
      <c r="X646" s="445"/>
      <c r="Y646" s="445"/>
      <c r="Z646" s="445"/>
    </row>
    <row r="647" spans="1:26" ht="15.75" x14ac:dyDescent="0.25">
      <c r="A647" s="445"/>
      <c r="B647" s="445"/>
      <c r="C647" s="445"/>
      <c r="D647" s="445"/>
      <c r="E647" s="445"/>
      <c r="F647" s="445"/>
      <c r="G647" s="445"/>
      <c r="H647" s="445"/>
      <c r="I647" s="445"/>
      <c r="J647" s="445"/>
      <c r="K647" s="445"/>
      <c r="L647" s="445"/>
      <c r="M647" s="445"/>
      <c r="N647" s="445"/>
      <c r="O647" s="445"/>
      <c r="P647" s="445"/>
      <c r="Q647" s="445"/>
      <c r="R647" s="445"/>
      <c r="S647" s="445"/>
      <c r="T647" s="445"/>
      <c r="U647" s="445"/>
      <c r="V647" s="445"/>
      <c r="W647" s="445"/>
      <c r="X647" s="445"/>
      <c r="Y647" s="445"/>
      <c r="Z647" s="445"/>
    </row>
    <row r="648" spans="1:26" ht="15.75" x14ac:dyDescent="0.25">
      <c r="A648" s="445"/>
      <c r="B648" s="445"/>
      <c r="C648" s="445"/>
      <c r="D648" s="445"/>
      <c r="E648" s="445"/>
      <c r="F648" s="445"/>
      <c r="G648" s="445"/>
      <c r="H648" s="445"/>
      <c r="I648" s="445"/>
      <c r="J648" s="445"/>
      <c r="K648" s="445"/>
      <c r="L648" s="445"/>
      <c r="M648" s="445"/>
      <c r="N648" s="445"/>
      <c r="O648" s="445"/>
      <c r="P648" s="445"/>
      <c r="Q648" s="445"/>
      <c r="R648" s="445"/>
      <c r="S648" s="445"/>
      <c r="T648" s="445"/>
      <c r="U648" s="445"/>
      <c r="V648" s="445"/>
      <c r="W648" s="445"/>
      <c r="X648" s="445"/>
      <c r="Y648" s="445"/>
      <c r="Z648" s="445"/>
    </row>
    <row r="649" spans="1:26" ht="15.75" x14ac:dyDescent="0.25">
      <c r="A649" s="445"/>
      <c r="B649" s="445"/>
      <c r="C649" s="445"/>
      <c r="D649" s="445"/>
      <c r="E649" s="445"/>
      <c r="F649" s="445"/>
      <c r="G649" s="445"/>
      <c r="H649" s="445"/>
      <c r="I649" s="445"/>
      <c r="J649" s="445"/>
      <c r="K649" s="445"/>
      <c r="L649" s="445"/>
      <c r="M649" s="445"/>
      <c r="N649" s="445"/>
      <c r="O649" s="445"/>
      <c r="P649" s="445"/>
      <c r="Q649" s="445"/>
      <c r="R649" s="445"/>
      <c r="S649" s="445"/>
      <c r="T649" s="445"/>
      <c r="U649" s="445"/>
      <c r="V649" s="445"/>
      <c r="W649" s="445"/>
      <c r="X649" s="445"/>
      <c r="Y649" s="445"/>
      <c r="Z649" s="445"/>
    </row>
    <row r="650" spans="1:26" ht="15.75" x14ac:dyDescent="0.25">
      <c r="A650" s="445"/>
      <c r="B650" s="445"/>
      <c r="C650" s="445"/>
      <c r="D650" s="445"/>
      <c r="E650" s="445"/>
      <c r="F650" s="445"/>
      <c r="G650" s="445"/>
      <c r="H650" s="445"/>
      <c r="I650" s="445"/>
      <c r="J650" s="445"/>
      <c r="K650" s="445"/>
      <c r="L650" s="445"/>
      <c r="M650" s="445"/>
      <c r="N650" s="445"/>
      <c r="O650" s="445"/>
      <c r="P650" s="445"/>
      <c r="Q650" s="445"/>
      <c r="R650" s="445"/>
      <c r="S650" s="445"/>
      <c r="T650" s="445"/>
      <c r="U650" s="445"/>
      <c r="V650" s="445"/>
      <c r="W650" s="445"/>
      <c r="X650" s="445"/>
      <c r="Y650" s="445"/>
      <c r="Z650" s="445"/>
    </row>
    <row r="651" spans="1:26" ht="15.75" x14ac:dyDescent="0.25">
      <c r="A651" s="445"/>
      <c r="B651" s="445"/>
      <c r="C651" s="445"/>
      <c r="D651" s="445"/>
      <c r="E651" s="445"/>
      <c r="F651" s="445"/>
      <c r="G651" s="445"/>
      <c r="H651" s="445"/>
      <c r="I651" s="445"/>
      <c r="J651" s="445"/>
      <c r="K651" s="445"/>
      <c r="L651" s="445"/>
      <c r="M651" s="445"/>
      <c r="N651" s="445"/>
      <c r="O651" s="445"/>
      <c r="P651" s="445"/>
      <c r="Q651" s="445"/>
      <c r="R651" s="445"/>
      <c r="S651" s="445"/>
      <c r="T651" s="445"/>
      <c r="U651" s="445"/>
      <c r="V651" s="445"/>
      <c r="W651" s="445"/>
      <c r="X651" s="445"/>
      <c r="Y651" s="445"/>
      <c r="Z651" s="445"/>
    </row>
    <row r="652" spans="1:26" ht="15.75" x14ac:dyDescent="0.25">
      <c r="A652" s="445"/>
      <c r="B652" s="445"/>
      <c r="C652" s="445"/>
      <c r="D652" s="445"/>
      <c r="E652" s="445"/>
      <c r="F652" s="445"/>
      <c r="G652" s="445"/>
      <c r="H652" s="445"/>
      <c r="I652" s="445"/>
      <c r="J652" s="445"/>
      <c r="K652" s="445"/>
      <c r="L652" s="445"/>
      <c r="M652" s="445"/>
      <c r="N652" s="445"/>
      <c r="O652" s="445"/>
      <c r="P652" s="445"/>
      <c r="Q652" s="445"/>
      <c r="R652" s="445"/>
      <c r="S652" s="445"/>
      <c r="T652" s="445"/>
      <c r="U652" s="445"/>
      <c r="V652" s="445"/>
      <c r="W652" s="445"/>
      <c r="X652" s="445"/>
      <c r="Y652" s="445"/>
      <c r="Z652" s="445"/>
    </row>
    <row r="653" spans="1:26" ht="15.75" x14ac:dyDescent="0.25">
      <c r="A653" s="445"/>
      <c r="B653" s="445"/>
      <c r="C653" s="445"/>
      <c r="D653" s="445"/>
      <c r="E653" s="445"/>
      <c r="F653" s="445"/>
      <c r="G653" s="445"/>
      <c r="H653" s="445"/>
      <c r="I653" s="445"/>
      <c r="J653" s="445"/>
      <c r="K653" s="445"/>
      <c r="L653" s="445"/>
      <c r="M653" s="445"/>
      <c r="N653" s="445"/>
      <c r="O653" s="445"/>
      <c r="P653" s="445"/>
      <c r="Q653" s="445"/>
      <c r="R653" s="445"/>
      <c r="S653" s="445"/>
      <c r="T653" s="445"/>
      <c r="U653" s="445"/>
      <c r="V653" s="445"/>
      <c r="W653" s="445"/>
      <c r="X653" s="445"/>
      <c r="Y653" s="445"/>
      <c r="Z653" s="445"/>
    </row>
    <row r="654" spans="1:26" ht="15.75" x14ac:dyDescent="0.25">
      <c r="A654" s="445"/>
      <c r="B654" s="445"/>
      <c r="C654" s="445"/>
      <c r="D654" s="445"/>
      <c r="E654" s="445"/>
      <c r="F654" s="445"/>
      <c r="G654" s="445"/>
      <c r="H654" s="445"/>
      <c r="I654" s="445"/>
      <c r="J654" s="445"/>
      <c r="K654" s="445"/>
      <c r="L654" s="445"/>
      <c r="M654" s="445"/>
      <c r="N654" s="445"/>
      <c r="O654" s="445"/>
      <c r="P654" s="445"/>
      <c r="Q654" s="445"/>
      <c r="R654" s="445"/>
      <c r="S654" s="445"/>
      <c r="T654" s="445"/>
      <c r="U654" s="445"/>
      <c r="V654" s="445"/>
      <c r="W654" s="445"/>
      <c r="X654" s="445"/>
      <c r="Y654" s="445"/>
      <c r="Z654" s="445"/>
    </row>
    <row r="655" spans="1:26" ht="15.75" x14ac:dyDescent="0.25">
      <c r="A655" s="445"/>
      <c r="B655" s="445"/>
      <c r="C655" s="445"/>
      <c r="D655" s="445"/>
      <c r="E655" s="445"/>
      <c r="F655" s="445"/>
      <c r="G655" s="445"/>
      <c r="H655" s="445"/>
      <c r="I655" s="445"/>
      <c r="J655" s="445"/>
      <c r="K655" s="445"/>
      <c r="L655" s="445"/>
      <c r="M655" s="445"/>
      <c r="N655" s="445"/>
      <c r="O655" s="445"/>
      <c r="P655" s="445"/>
      <c r="Q655" s="445"/>
      <c r="R655" s="445"/>
      <c r="S655" s="445"/>
      <c r="T655" s="445"/>
      <c r="U655" s="445"/>
      <c r="V655" s="445"/>
      <c r="W655" s="445"/>
      <c r="X655" s="445"/>
      <c r="Y655" s="445"/>
      <c r="Z655" s="445"/>
    </row>
    <row r="656" spans="1:26" ht="15.75" x14ac:dyDescent="0.25">
      <c r="A656" s="445"/>
      <c r="B656" s="445"/>
      <c r="C656" s="445"/>
      <c r="D656" s="445"/>
      <c r="E656" s="445"/>
      <c r="F656" s="445"/>
      <c r="G656" s="445"/>
      <c r="H656" s="445"/>
      <c r="I656" s="445"/>
      <c r="J656" s="445"/>
      <c r="K656" s="445"/>
      <c r="L656" s="445"/>
      <c r="M656" s="445"/>
      <c r="N656" s="445"/>
      <c r="O656" s="445"/>
      <c r="P656" s="445"/>
      <c r="Q656" s="445"/>
      <c r="R656" s="445"/>
      <c r="S656" s="445"/>
      <c r="T656" s="445"/>
      <c r="U656" s="445"/>
      <c r="V656" s="445"/>
      <c r="W656" s="445"/>
      <c r="X656" s="445"/>
      <c r="Y656" s="445"/>
      <c r="Z656" s="445"/>
    </row>
    <row r="657" spans="1:26" ht="15.75" x14ac:dyDescent="0.25">
      <c r="A657" s="445"/>
      <c r="B657" s="445"/>
      <c r="C657" s="445"/>
      <c r="D657" s="445"/>
      <c r="E657" s="445"/>
      <c r="F657" s="445"/>
      <c r="G657" s="445"/>
      <c r="H657" s="445"/>
      <c r="I657" s="445"/>
      <c r="J657" s="445"/>
      <c r="K657" s="445"/>
      <c r="L657" s="445"/>
      <c r="M657" s="445"/>
      <c r="N657" s="445"/>
      <c r="O657" s="445"/>
      <c r="P657" s="445"/>
      <c r="Q657" s="445"/>
      <c r="R657" s="445"/>
      <c r="S657" s="445"/>
      <c r="T657" s="445"/>
      <c r="U657" s="445"/>
      <c r="V657" s="445"/>
      <c r="W657" s="445"/>
      <c r="X657" s="445"/>
      <c r="Y657" s="445"/>
      <c r="Z657" s="445"/>
    </row>
    <row r="658" spans="1:26" ht="15.75" x14ac:dyDescent="0.25">
      <c r="A658" s="445"/>
      <c r="B658" s="445"/>
      <c r="C658" s="445"/>
      <c r="D658" s="445"/>
      <c r="E658" s="445"/>
      <c r="F658" s="445"/>
      <c r="G658" s="445"/>
      <c r="H658" s="445"/>
      <c r="I658" s="445"/>
      <c r="J658" s="445"/>
      <c r="K658" s="445"/>
      <c r="L658" s="445"/>
      <c r="M658" s="445"/>
      <c r="N658" s="445"/>
      <c r="O658" s="445"/>
      <c r="P658" s="445"/>
      <c r="Q658" s="445"/>
      <c r="R658" s="445"/>
      <c r="S658" s="445"/>
      <c r="T658" s="445"/>
      <c r="U658" s="445"/>
      <c r="V658" s="445"/>
      <c r="W658" s="445"/>
      <c r="X658" s="445"/>
      <c r="Y658" s="445"/>
      <c r="Z658" s="445"/>
    </row>
    <row r="659" spans="1:26" ht="15.75" x14ac:dyDescent="0.25">
      <c r="A659" s="445"/>
      <c r="B659" s="445"/>
      <c r="C659" s="445"/>
      <c r="D659" s="445"/>
      <c r="E659" s="445"/>
      <c r="F659" s="445"/>
      <c r="G659" s="445"/>
      <c r="H659" s="445"/>
      <c r="I659" s="445"/>
      <c r="J659" s="445"/>
      <c r="K659" s="445"/>
      <c r="L659" s="445"/>
      <c r="M659" s="445"/>
      <c r="N659" s="445"/>
      <c r="O659" s="445"/>
      <c r="P659" s="445"/>
      <c r="Q659" s="445"/>
      <c r="R659" s="445"/>
      <c r="S659" s="445"/>
      <c r="T659" s="445"/>
      <c r="U659" s="445"/>
      <c r="V659" s="445"/>
      <c r="W659" s="445"/>
      <c r="X659" s="445"/>
      <c r="Y659" s="445"/>
      <c r="Z659" s="445"/>
    </row>
    <row r="660" spans="1:26" ht="15.75" x14ac:dyDescent="0.25">
      <c r="A660" s="445"/>
      <c r="B660" s="445"/>
      <c r="C660" s="445"/>
      <c r="D660" s="445"/>
      <c r="E660" s="445"/>
      <c r="F660" s="445"/>
      <c r="G660" s="445"/>
      <c r="H660" s="445"/>
      <c r="I660" s="445"/>
      <c r="J660" s="445"/>
      <c r="K660" s="445"/>
      <c r="L660" s="445"/>
      <c r="M660" s="445"/>
      <c r="N660" s="445"/>
      <c r="O660" s="445"/>
      <c r="P660" s="445"/>
      <c r="Q660" s="445"/>
      <c r="R660" s="445"/>
      <c r="S660" s="445"/>
      <c r="T660" s="445"/>
      <c r="U660" s="445"/>
      <c r="V660" s="445"/>
      <c r="W660" s="445"/>
      <c r="X660" s="445"/>
      <c r="Y660" s="445"/>
      <c r="Z660" s="445"/>
    </row>
    <row r="661" spans="1:26" ht="15.75" x14ac:dyDescent="0.25">
      <c r="A661" s="445"/>
      <c r="B661" s="445"/>
      <c r="C661" s="445"/>
      <c r="D661" s="445"/>
      <c r="E661" s="445"/>
      <c r="F661" s="445"/>
      <c r="G661" s="445"/>
      <c r="H661" s="445"/>
      <c r="I661" s="445"/>
      <c r="J661" s="445"/>
      <c r="K661" s="445"/>
      <c r="L661" s="445"/>
      <c r="M661" s="445"/>
      <c r="N661" s="445"/>
      <c r="O661" s="445"/>
      <c r="P661" s="445"/>
      <c r="Q661" s="445"/>
      <c r="R661" s="445"/>
      <c r="S661" s="445"/>
      <c r="T661" s="445"/>
      <c r="U661" s="445"/>
      <c r="V661" s="445"/>
      <c r="W661" s="445"/>
      <c r="X661" s="445"/>
      <c r="Y661" s="445"/>
      <c r="Z661" s="445"/>
    </row>
    <row r="662" spans="1:26" ht="15.75" x14ac:dyDescent="0.25">
      <c r="A662" s="445"/>
      <c r="B662" s="445"/>
      <c r="C662" s="445"/>
      <c r="D662" s="445"/>
      <c r="E662" s="445"/>
      <c r="F662" s="445"/>
      <c r="G662" s="445"/>
      <c r="H662" s="445"/>
      <c r="I662" s="445"/>
      <c r="J662" s="445"/>
      <c r="K662" s="445"/>
      <c r="L662" s="445"/>
      <c r="M662" s="445"/>
      <c r="N662" s="445"/>
      <c r="O662" s="445"/>
      <c r="P662" s="445"/>
      <c r="Q662" s="445"/>
      <c r="R662" s="445"/>
      <c r="S662" s="445"/>
      <c r="T662" s="445"/>
      <c r="U662" s="445"/>
      <c r="V662" s="445"/>
      <c r="W662" s="445"/>
      <c r="X662" s="445"/>
      <c r="Y662" s="445"/>
      <c r="Z662" s="445"/>
    </row>
    <row r="663" spans="1:26" ht="15.75" x14ac:dyDescent="0.25">
      <c r="A663" s="445"/>
      <c r="B663" s="445"/>
      <c r="C663" s="445"/>
      <c r="D663" s="445"/>
      <c r="E663" s="445"/>
      <c r="F663" s="445"/>
      <c r="G663" s="445"/>
      <c r="H663" s="445"/>
      <c r="I663" s="445"/>
      <c r="J663" s="445"/>
      <c r="K663" s="445"/>
      <c r="L663" s="445"/>
      <c r="M663" s="445"/>
      <c r="N663" s="445"/>
      <c r="O663" s="445"/>
      <c r="P663" s="445"/>
      <c r="Q663" s="445"/>
      <c r="R663" s="445"/>
      <c r="S663" s="445"/>
      <c r="T663" s="445"/>
      <c r="U663" s="445"/>
      <c r="V663" s="445"/>
      <c r="W663" s="445"/>
      <c r="X663" s="445"/>
      <c r="Y663" s="445"/>
      <c r="Z663" s="445"/>
    </row>
    <row r="664" spans="1:26" ht="15.75" x14ac:dyDescent="0.25">
      <c r="A664" s="445"/>
      <c r="B664" s="445"/>
      <c r="C664" s="445"/>
      <c r="D664" s="445"/>
      <c r="E664" s="445"/>
      <c r="F664" s="445"/>
      <c r="G664" s="445"/>
      <c r="H664" s="445"/>
      <c r="I664" s="445"/>
      <c r="J664" s="445"/>
      <c r="K664" s="445"/>
      <c r="L664" s="445"/>
      <c r="M664" s="445"/>
      <c r="N664" s="445"/>
      <c r="O664" s="445"/>
      <c r="P664" s="445"/>
      <c r="Q664" s="445"/>
      <c r="R664" s="445"/>
      <c r="S664" s="445"/>
      <c r="T664" s="445"/>
      <c r="U664" s="445"/>
      <c r="V664" s="445"/>
      <c r="W664" s="445"/>
      <c r="X664" s="445"/>
      <c r="Y664" s="445"/>
      <c r="Z664" s="445"/>
    </row>
    <row r="665" spans="1:26" ht="15.75" x14ac:dyDescent="0.25">
      <c r="A665" s="445"/>
      <c r="B665" s="445"/>
      <c r="C665" s="445"/>
      <c r="D665" s="445"/>
      <c r="E665" s="445"/>
      <c r="F665" s="445"/>
      <c r="G665" s="445"/>
      <c r="H665" s="445"/>
      <c r="I665" s="445"/>
      <c r="J665" s="445"/>
      <c r="K665" s="445"/>
      <c r="L665" s="445"/>
      <c r="M665" s="445"/>
      <c r="N665" s="445"/>
      <c r="O665" s="445"/>
      <c r="P665" s="445"/>
      <c r="Q665" s="445"/>
      <c r="R665" s="445"/>
      <c r="S665" s="445"/>
      <c r="T665" s="445"/>
      <c r="U665" s="445"/>
      <c r="V665" s="445"/>
      <c r="W665" s="445"/>
      <c r="X665" s="445"/>
      <c r="Y665" s="445"/>
      <c r="Z665" s="445"/>
    </row>
    <row r="666" spans="1:26" ht="15.75" x14ac:dyDescent="0.25">
      <c r="A666" s="445"/>
      <c r="B666" s="445"/>
      <c r="C666" s="445"/>
      <c r="D666" s="445"/>
      <c r="E666" s="445"/>
      <c r="F666" s="445"/>
      <c r="G666" s="445"/>
      <c r="H666" s="445"/>
      <c r="I666" s="445"/>
      <c r="J666" s="445"/>
      <c r="K666" s="445"/>
      <c r="L666" s="445"/>
      <c r="M666" s="445"/>
      <c r="N666" s="445"/>
      <c r="O666" s="445"/>
      <c r="P666" s="445"/>
      <c r="Q666" s="445"/>
      <c r="R666" s="445"/>
      <c r="S666" s="445"/>
      <c r="T666" s="445"/>
      <c r="U666" s="445"/>
      <c r="V666" s="445"/>
      <c r="W666" s="445"/>
      <c r="X666" s="445"/>
      <c r="Y666" s="445"/>
      <c r="Z666" s="445"/>
    </row>
    <row r="667" spans="1:26" ht="15.75" x14ac:dyDescent="0.25">
      <c r="A667" s="445"/>
      <c r="B667" s="445"/>
      <c r="C667" s="445"/>
      <c r="D667" s="445"/>
      <c r="E667" s="445"/>
      <c r="F667" s="445"/>
      <c r="G667" s="445"/>
      <c r="H667" s="445"/>
      <c r="I667" s="445"/>
      <c r="J667" s="445"/>
      <c r="K667" s="445"/>
      <c r="L667" s="445"/>
      <c r="M667" s="445"/>
      <c r="N667" s="445"/>
      <c r="O667" s="445"/>
      <c r="P667" s="445"/>
      <c r="Q667" s="445"/>
      <c r="R667" s="445"/>
      <c r="S667" s="445"/>
      <c r="T667" s="445"/>
      <c r="U667" s="445"/>
      <c r="V667" s="445"/>
      <c r="W667" s="445"/>
      <c r="X667" s="445"/>
      <c r="Y667" s="445"/>
      <c r="Z667" s="445"/>
    </row>
    <row r="668" spans="1:26" ht="15.75" x14ac:dyDescent="0.25">
      <c r="A668" s="445"/>
      <c r="B668" s="445"/>
      <c r="C668" s="445"/>
      <c r="D668" s="445"/>
      <c r="E668" s="445"/>
      <c r="F668" s="445"/>
      <c r="G668" s="445"/>
      <c r="H668" s="445"/>
      <c r="I668" s="445"/>
      <c r="J668" s="445"/>
      <c r="K668" s="445"/>
      <c r="L668" s="445"/>
      <c r="M668" s="445"/>
      <c r="N668" s="445"/>
      <c r="O668" s="445"/>
      <c r="P668" s="445"/>
      <c r="Q668" s="445"/>
      <c r="R668" s="445"/>
      <c r="S668" s="445"/>
      <c r="T668" s="445"/>
      <c r="U668" s="445"/>
      <c r="V668" s="445"/>
      <c r="W668" s="445"/>
      <c r="X668" s="445"/>
      <c r="Y668" s="445"/>
      <c r="Z668" s="445"/>
    </row>
    <row r="669" spans="1:26" ht="15.75" x14ac:dyDescent="0.25">
      <c r="A669" s="445"/>
      <c r="B669" s="445"/>
      <c r="C669" s="445"/>
      <c r="D669" s="445"/>
      <c r="E669" s="445"/>
      <c r="F669" s="445"/>
      <c r="G669" s="445"/>
      <c r="H669" s="445"/>
      <c r="I669" s="445"/>
      <c r="J669" s="445"/>
      <c r="K669" s="445"/>
      <c r="L669" s="445"/>
      <c r="M669" s="445"/>
      <c r="N669" s="445"/>
      <c r="O669" s="445"/>
      <c r="P669" s="445"/>
      <c r="Q669" s="445"/>
      <c r="R669" s="445"/>
      <c r="S669" s="445"/>
      <c r="T669" s="445"/>
      <c r="U669" s="445"/>
      <c r="V669" s="445"/>
      <c r="W669" s="445"/>
      <c r="X669" s="445"/>
      <c r="Y669" s="445"/>
      <c r="Z669" s="445"/>
    </row>
    <row r="670" spans="1:26" ht="15.75" x14ac:dyDescent="0.25">
      <c r="A670" s="445"/>
      <c r="B670" s="445"/>
      <c r="C670" s="445"/>
      <c r="D670" s="445"/>
      <c r="E670" s="445"/>
      <c r="F670" s="445"/>
      <c r="G670" s="445"/>
      <c r="H670" s="445"/>
      <c r="I670" s="445"/>
      <c r="J670" s="445"/>
      <c r="K670" s="445"/>
      <c r="L670" s="445"/>
      <c r="M670" s="445"/>
      <c r="N670" s="445"/>
      <c r="O670" s="445"/>
      <c r="P670" s="445"/>
      <c r="Q670" s="445"/>
      <c r="R670" s="445"/>
      <c r="S670" s="445"/>
      <c r="T670" s="445"/>
      <c r="U670" s="445"/>
      <c r="V670" s="445"/>
      <c r="W670" s="445"/>
      <c r="X670" s="445"/>
      <c r="Y670" s="445"/>
      <c r="Z670" s="445"/>
    </row>
    <row r="671" spans="1:26" ht="15.75" x14ac:dyDescent="0.25">
      <c r="A671" s="445"/>
      <c r="B671" s="445"/>
      <c r="C671" s="445"/>
      <c r="D671" s="445"/>
      <c r="E671" s="445"/>
      <c r="F671" s="445"/>
      <c r="G671" s="445"/>
      <c r="H671" s="445"/>
      <c r="I671" s="445"/>
      <c r="J671" s="445"/>
      <c r="K671" s="445"/>
      <c r="L671" s="445"/>
      <c r="M671" s="445"/>
      <c r="N671" s="445"/>
      <c r="O671" s="445"/>
      <c r="P671" s="445"/>
      <c r="Q671" s="445"/>
      <c r="R671" s="445"/>
      <c r="S671" s="445"/>
      <c r="T671" s="445"/>
      <c r="U671" s="445"/>
      <c r="V671" s="445"/>
      <c r="W671" s="445"/>
      <c r="X671" s="445"/>
      <c r="Y671" s="445"/>
      <c r="Z671" s="445"/>
    </row>
    <row r="672" spans="1:26" ht="15.75" x14ac:dyDescent="0.25">
      <c r="A672" s="445"/>
      <c r="B672" s="445"/>
      <c r="C672" s="445"/>
      <c r="D672" s="445"/>
      <c r="E672" s="445"/>
      <c r="F672" s="445"/>
      <c r="G672" s="445"/>
      <c r="H672" s="445"/>
      <c r="I672" s="445"/>
      <c r="J672" s="445"/>
      <c r="K672" s="445"/>
      <c r="L672" s="445"/>
      <c r="M672" s="445"/>
      <c r="N672" s="445"/>
      <c r="O672" s="445"/>
      <c r="P672" s="445"/>
      <c r="Q672" s="445"/>
      <c r="R672" s="445"/>
      <c r="S672" s="445"/>
      <c r="T672" s="445"/>
      <c r="U672" s="445"/>
      <c r="V672" s="445"/>
      <c r="W672" s="445"/>
      <c r="X672" s="445"/>
      <c r="Y672" s="445"/>
      <c r="Z672" s="445"/>
    </row>
    <row r="673" spans="1:26" ht="15.75" x14ac:dyDescent="0.25">
      <c r="A673" s="445"/>
      <c r="B673" s="445"/>
      <c r="C673" s="445"/>
      <c r="D673" s="445"/>
      <c r="E673" s="445"/>
      <c r="F673" s="445"/>
      <c r="G673" s="445"/>
      <c r="H673" s="445"/>
      <c r="I673" s="445"/>
      <c r="J673" s="445"/>
      <c r="K673" s="445"/>
      <c r="L673" s="445"/>
      <c r="M673" s="445"/>
      <c r="N673" s="445"/>
      <c r="O673" s="445"/>
      <c r="P673" s="445"/>
      <c r="Q673" s="445"/>
      <c r="R673" s="445"/>
      <c r="S673" s="445"/>
      <c r="T673" s="445"/>
      <c r="U673" s="445"/>
      <c r="V673" s="445"/>
      <c r="W673" s="445"/>
      <c r="X673" s="445"/>
      <c r="Y673" s="445"/>
      <c r="Z673" s="445"/>
    </row>
    <row r="674" spans="1:26" ht="15.75" x14ac:dyDescent="0.25">
      <c r="A674" s="445"/>
      <c r="B674" s="445"/>
      <c r="C674" s="445"/>
      <c r="D674" s="445"/>
      <c r="E674" s="445"/>
      <c r="F674" s="445"/>
      <c r="G674" s="445"/>
      <c r="H674" s="445"/>
      <c r="I674" s="445"/>
      <c r="J674" s="445"/>
      <c r="K674" s="445"/>
      <c r="L674" s="445"/>
      <c r="M674" s="445"/>
      <c r="N674" s="445"/>
      <c r="O674" s="445"/>
      <c r="P674" s="445"/>
      <c r="Q674" s="445"/>
      <c r="R674" s="445"/>
      <c r="S674" s="445"/>
      <c r="T674" s="445"/>
      <c r="U674" s="445"/>
      <c r="V674" s="445"/>
      <c r="W674" s="445"/>
      <c r="X674" s="445"/>
      <c r="Y674" s="445"/>
      <c r="Z674" s="445"/>
    </row>
    <row r="675" spans="1:26" ht="15.75" x14ac:dyDescent="0.25">
      <c r="A675" s="445"/>
      <c r="B675" s="445"/>
      <c r="C675" s="445"/>
      <c r="D675" s="445"/>
      <c r="E675" s="445"/>
      <c r="F675" s="445"/>
      <c r="G675" s="445"/>
      <c r="H675" s="445"/>
      <c r="I675" s="445"/>
      <c r="J675" s="445"/>
      <c r="K675" s="445"/>
      <c r="L675" s="445"/>
      <c r="M675" s="445"/>
      <c r="N675" s="445"/>
      <c r="O675" s="445"/>
      <c r="P675" s="445"/>
      <c r="Q675" s="445"/>
      <c r="R675" s="445"/>
      <c r="S675" s="445"/>
      <c r="T675" s="445"/>
      <c r="U675" s="445"/>
      <c r="V675" s="445"/>
      <c r="W675" s="445"/>
      <c r="X675" s="445"/>
      <c r="Y675" s="445"/>
      <c r="Z675" s="445"/>
    </row>
    <row r="676" spans="1:26" ht="15.75" x14ac:dyDescent="0.25">
      <c r="A676" s="445"/>
      <c r="B676" s="445"/>
      <c r="C676" s="445"/>
      <c r="D676" s="445"/>
      <c r="E676" s="445"/>
      <c r="F676" s="445"/>
      <c r="G676" s="445"/>
      <c r="H676" s="445"/>
      <c r="I676" s="445"/>
      <c r="J676" s="445"/>
      <c r="K676" s="445"/>
      <c r="L676" s="445"/>
      <c r="M676" s="445"/>
      <c r="N676" s="445"/>
      <c r="O676" s="445"/>
      <c r="P676" s="445"/>
      <c r="Q676" s="445"/>
      <c r="R676" s="445"/>
      <c r="S676" s="445"/>
      <c r="T676" s="445"/>
      <c r="U676" s="445"/>
      <c r="V676" s="445"/>
      <c r="W676" s="445"/>
      <c r="X676" s="445"/>
      <c r="Y676" s="445"/>
      <c r="Z676" s="445"/>
    </row>
    <row r="677" spans="1:26" ht="15.75" x14ac:dyDescent="0.25">
      <c r="A677" s="445"/>
      <c r="B677" s="445"/>
      <c r="C677" s="445"/>
      <c r="D677" s="445"/>
      <c r="E677" s="445"/>
      <c r="F677" s="445"/>
      <c r="G677" s="445"/>
      <c r="H677" s="445"/>
      <c r="I677" s="445"/>
      <c r="J677" s="445"/>
      <c r="K677" s="445"/>
      <c r="L677" s="445"/>
      <c r="M677" s="445"/>
      <c r="N677" s="445"/>
      <c r="O677" s="445"/>
      <c r="P677" s="445"/>
      <c r="Q677" s="445"/>
      <c r="R677" s="445"/>
      <c r="S677" s="445"/>
      <c r="T677" s="445"/>
      <c r="U677" s="445"/>
      <c r="V677" s="445"/>
      <c r="W677" s="445"/>
      <c r="X677" s="445"/>
      <c r="Y677" s="445"/>
      <c r="Z677" s="445"/>
    </row>
    <row r="678" spans="1:26" ht="15.75" x14ac:dyDescent="0.25">
      <c r="A678" s="445"/>
      <c r="B678" s="445"/>
      <c r="C678" s="445"/>
      <c r="D678" s="445"/>
      <c r="E678" s="445"/>
      <c r="F678" s="445"/>
      <c r="G678" s="445"/>
      <c r="H678" s="445"/>
      <c r="I678" s="445"/>
      <c r="J678" s="445"/>
      <c r="K678" s="445"/>
      <c r="L678" s="445"/>
      <c r="M678" s="445"/>
      <c r="N678" s="445"/>
      <c r="O678" s="445"/>
      <c r="P678" s="445"/>
      <c r="Q678" s="445"/>
      <c r="R678" s="445"/>
      <c r="S678" s="445"/>
      <c r="T678" s="445"/>
      <c r="U678" s="445"/>
      <c r="V678" s="445"/>
      <c r="W678" s="445"/>
      <c r="X678" s="445"/>
      <c r="Y678" s="445"/>
      <c r="Z678" s="445"/>
    </row>
    <row r="679" spans="1:26" ht="15.75" x14ac:dyDescent="0.25">
      <c r="A679" s="445"/>
      <c r="B679" s="445"/>
      <c r="C679" s="445"/>
      <c r="D679" s="445"/>
      <c r="E679" s="445"/>
      <c r="F679" s="445"/>
      <c r="G679" s="445"/>
      <c r="H679" s="445"/>
      <c r="I679" s="445"/>
      <c r="J679" s="445"/>
      <c r="K679" s="445"/>
      <c r="L679" s="445"/>
      <c r="M679" s="445"/>
      <c r="N679" s="445"/>
      <c r="O679" s="445"/>
      <c r="P679" s="445"/>
      <c r="Q679" s="445"/>
      <c r="R679" s="445"/>
      <c r="S679" s="445"/>
      <c r="T679" s="445"/>
      <c r="U679" s="445"/>
      <c r="V679" s="445"/>
      <c r="W679" s="445"/>
      <c r="X679" s="445"/>
      <c r="Y679" s="445"/>
      <c r="Z679" s="445"/>
    </row>
    <row r="680" spans="1:26" ht="15.75" x14ac:dyDescent="0.25">
      <c r="A680" s="445"/>
      <c r="B680" s="445"/>
      <c r="C680" s="445"/>
      <c r="D680" s="445"/>
      <c r="E680" s="445"/>
      <c r="F680" s="445"/>
      <c r="G680" s="445"/>
      <c r="H680" s="445"/>
      <c r="I680" s="445"/>
      <c r="J680" s="445"/>
      <c r="K680" s="445"/>
      <c r="L680" s="445"/>
      <c r="M680" s="445"/>
      <c r="N680" s="445"/>
      <c r="O680" s="445"/>
      <c r="P680" s="445"/>
      <c r="Q680" s="445"/>
      <c r="R680" s="445"/>
      <c r="S680" s="445"/>
      <c r="T680" s="445"/>
      <c r="U680" s="445"/>
      <c r="V680" s="445"/>
      <c r="W680" s="445"/>
      <c r="X680" s="445"/>
      <c r="Y680" s="445"/>
      <c r="Z680" s="445"/>
    </row>
    <row r="681" spans="1:26" ht="15.75" x14ac:dyDescent="0.25">
      <c r="A681" s="445"/>
      <c r="B681" s="445"/>
      <c r="C681" s="445"/>
      <c r="D681" s="445"/>
      <c r="E681" s="445"/>
      <c r="F681" s="445"/>
      <c r="G681" s="445"/>
      <c r="H681" s="445"/>
      <c r="I681" s="445"/>
      <c r="J681" s="445"/>
      <c r="K681" s="445"/>
      <c r="L681" s="445"/>
      <c r="M681" s="445"/>
      <c r="N681" s="445"/>
      <c r="O681" s="445"/>
      <c r="P681" s="445"/>
      <c r="Q681" s="445"/>
      <c r="R681" s="445"/>
      <c r="S681" s="445"/>
      <c r="T681" s="445"/>
      <c r="U681" s="445"/>
      <c r="V681" s="445"/>
      <c r="W681" s="445"/>
      <c r="X681" s="445"/>
      <c r="Y681" s="445"/>
      <c r="Z681" s="445"/>
    </row>
    <row r="682" spans="1:26" ht="15.75" x14ac:dyDescent="0.25">
      <c r="A682" s="445"/>
      <c r="B682" s="445"/>
      <c r="C682" s="445"/>
      <c r="D682" s="445"/>
      <c r="E682" s="445"/>
      <c r="F682" s="445"/>
      <c r="G682" s="445"/>
      <c r="H682" s="445"/>
      <c r="I682" s="445"/>
      <c r="J682" s="445"/>
      <c r="K682" s="445"/>
      <c r="L682" s="445"/>
      <c r="M682" s="445"/>
      <c r="N682" s="445"/>
      <c r="O682" s="445"/>
      <c r="P682" s="445"/>
      <c r="Q682" s="445"/>
      <c r="R682" s="445"/>
      <c r="S682" s="445"/>
      <c r="T682" s="445"/>
      <c r="U682" s="445"/>
      <c r="V682" s="445"/>
      <c r="W682" s="445"/>
      <c r="X682" s="445"/>
      <c r="Y682" s="445"/>
      <c r="Z682" s="445"/>
    </row>
    <row r="683" spans="1:26" ht="15.75" x14ac:dyDescent="0.25">
      <c r="A683" s="445"/>
      <c r="B683" s="445"/>
      <c r="C683" s="445"/>
      <c r="D683" s="445"/>
      <c r="E683" s="445"/>
      <c r="F683" s="445"/>
      <c r="G683" s="445"/>
      <c r="H683" s="445"/>
      <c r="I683" s="445"/>
      <c r="J683" s="445"/>
      <c r="K683" s="445"/>
      <c r="L683" s="445"/>
      <c r="M683" s="445"/>
      <c r="N683" s="445"/>
      <c r="O683" s="445"/>
      <c r="P683" s="445"/>
      <c r="Q683" s="445"/>
      <c r="R683" s="445"/>
      <c r="S683" s="445"/>
      <c r="T683" s="445"/>
      <c r="U683" s="445"/>
      <c r="V683" s="445"/>
      <c r="W683" s="445"/>
      <c r="X683" s="445"/>
      <c r="Y683" s="445"/>
      <c r="Z683" s="445"/>
    </row>
    <row r="684" spans="1:26" ht="15.75" x14ac:dyDescent="0.25">
      <c r="A684" s="445"/>
      <c r="B684" s="445"/>
      <c r="C684" s="445"/>
      <c r="D684" s="445"/>
      <c r="E684" s="445"/>
      <c r="F684" s="445"/>
      <c r="G684" s="445"/>
      <c r="H684" s="445"/>
      <c r="I684" s="445"/>
      <c r="J684" s="445"/>
      <c r="K684" s="445"/>
      <c r="L684" s="445"/>
      <c r="M684" s="445"/>
      <c r="N684" s="445"/>
      <c r="O684" s="445"/>
      <c r="P684" s="445"/>
      <c r="Q684" s="445"/>
      <c r="R684" s="445"/>
      <c r="S684" s="445"/>
      <c r="T684" s="445"/>
      <c r="U684" s="445"/>
      <c r="V684" s="445"/>
      <c r="W684" s="445"/>
      <c r="X684" s="445"/>
      <c r="Y684" s="445"/>
      <c r="Z684" s="445"/>
    </row>
    <row r="685" spans="1:26" ht="15.75" x14ac:dyDescent="0.25">
      <c r="A685" s="445"/>
      <c r="B685" s="445"/>
      <c r="C685" s="445"/>
      <c r="D685" s="445"/>
      <c r="E685" s="445"/>
      <c r="F685" s="445"/>
      <c r="G685" s="445"/>
      <c r="H685" s="445"/>
      <c r="I685" s="445"/>
      <c r="J685" s="445"/>
      <c r="K685" s="445"/>
      <c r="L685" s="445"/>
      <c r="M685" s="445"/>
      <c r="N685" s="445"/>
      <c r="O685" s="445"/>
      <c r="P685" s="445"/>
      <c r="Q685" s="445"/>
      <c r="R685" s="445"/>
      <c r="S685" s="445"/>
      <c r="T685" s="445"/>
      <c r="U685" s="445"/>
      <c r="V685" s="445"/>
      <c r="W685" s="445"/>
      <c r="X685" s="445"/>
      <c r="Y685" s="445"/>
      <c r="Z685" s="445"/>
    </row>
    <row r="686" spans="1:26" ht="15.75" x14ac:dyDescent="0.25">
      <c r="A686" s="445"/>
      <c r="B686" s="445"/>
      <c r="C686" s="445"/>
      <c r="D686" s="445"/>
      <c r="E686" s="445"/>
      <c r="F686" s="445"/>
      <c r="G686" s="445"/>
      <c r="H686" s="445"/>
      <c r="I686" s="445"/>
      <c r="J686" s="445"/>
      <c r="K686" s="445"/>
      <c r="L686" s="445"/>
      <c r="M686" s="445"/>
      <c r="N686" s="445"/>
      <c r="O686" s="445"/>
      <c r="P686" s="445"/>
      <c r="Q686" s="445"/>
      <c r="R686" s="445"/>
      <c r="S686" s="445"/>
      <c r="T686" s="445"/>
      <c r="U686" s="445"/>
      <c r="V686" s="445"/>
      <c r="W686" s="445"/>
      <c r="X686" s="445"/>
      <c r="Y686" s="445"/>
      <c r="Z686" s="445"/>
    </row>
    <row r="687" spans="1:26" ht="15.75" x14ac:dyDescent="0.25">
      <c r="A687" s="445"/>
      <c r="B687" s="445"/>
      <c r="C687" s="445"/>
      <c r="D687" s="445"/>
      <c r="E687" s="445"/>
      <c r="F687" s="445"/>
      <c r="G687" s="445"/>
      <c r="H687" s="445"/>
      <c r="I687" s="445"/>
      <c r="J687" s="445"/>
      <c r="K687" s="445"/>
      <c r="L687" s="445"/>
      <c r="M687" s="445"/>
      <c r="N687" s="445"/>
      <c r="O687" s="445"/>
      <c r="P687" s="445"/>
      <c r="Q687" s="445"/>
      <c r="R687" s="445"/>
      <c r="S687" s="445"/>
      <c r="T687" s="445"/>
      <c r="U687" s="445"/>
      <c r="V687" s="445"/>
      <c r="W687" s="445"/>
      <c r="X687" s="445"/>
      <c r="Y687" s="445"/>
      <c r="Z687" s="445"/>
    </row>
    <row r="688" spans="1:26" ht="15.75" x14ac:dyDescent="0.25">
      <c r="A688" s="445"/>
      <c r="B688" s="445"/>
      <c r="C688" s="445"/>
      <c r="D688" s="445"/>
      <c r="E688" s="445"/>
      <c r="F688" s="445"/>
      <c r="G688" s="445"/>
      <c r="H688" s="445"/>
      <c r="I688" s="445"/>
      <c r="J688" s="445"/>
      <c r="K688" s="445"/>
      <c r="L688" s="445"/>
      <c r="M688" s="445"/>
      <c r="N688" s="445"/>
      <c r="O688" s="445"/>
      <c r="P688" s="445"/>
      <c r="Q688" s="445"/>
      <c r="R688" s="445"/>
      <c r="S688" s="445"/>
      <c r="T688" s="445"/>
      <c r="U688" s="445"/>
      <c r="V688" s="445"/>
      <c r="W688" s="445"/>
      <c r="X688" s="445"/>
      <c r="Y688" s="445"/>
      <c r="Z688" s="445"/>
    </row>
    <row r="689" spans="1:26" ht="15.75" x14ac:dyDescent="0.25">
      <c r="A689" s="445"/>
      <c r="B689" s="445"/>
      <c r="C689" s="445"/>
      <c r="D689" s="445"/>
      <c r="E689" s="445"/>
      <c r="F689" s="445"/>
      <c r="G689" s="445"/>
      <c r="H689" s="445"/>
      <c r="I689" s="445"/>
      <c r="J689" s="445"/>
      <c r="K689" s="445"/>
      <c r="L689" s="445"/>
      <c r="M689" s="445"/>
      <c r="N689" s="445"/>
      <c r="O689" s="445"/>
      <c r="P689" s="445"/>
      <c r="Q689" s="445"/>
      <c r="R689" s="445"/>
      <c r="S689" s="445"/>
      <c r="T689" s="445"/>
      <c r="U689" s="445"/>
      <c r="V689" s="445"/>
      <c r="W689" s="445"/>
      <c r="X689" s="445"/>
      <c r="Y689" s="445"/>
      <c r="Z689" s="445"/>
    </row>
    <row r="690" spans="1:26" ht="15.75" x14ac:dyDescent="0.25">
      <c r="A690" s="445"/>
      <c r="B690" s="445"/>
      <c r="C690" s="445"/>
      <c r="D690" s="445"/>
      <c r="E690" s="445"/>
      <c r="F690" s="445"/>
      <c r="G690" s="445"/>
      <c r="H690" s="445"/>
      <c r="I690" s="445"/>
      <c r="J690" s="445"/>
      <c r="K690" s="445"/>
      <c r="L690" s="445"/>
      <c r="M690" s="445"/>
      <c r="N690" s="445"/>
      <c r="O690" s="445"/>
      <c r="P690" s="445"/>
      <c r="Q690" s="445"/>
      <c r="R690" s="445"/>
      <c r="S690" s="445"/>
      <c r="T690" s="445"/>
      <c r="U690" s="445"/>
      <c r="V690" s="445"/>
      <c r="W690" s="445"/>
      <c r="X690" s="445"/>
      <c r="Y690" s="445"/>
      <c r="Z690" s="445"/>
    </row>
    <row r="691" spans="1:26" ht="15.75" x14ac:dyDescent="0.25">
      <c r="A691" s="445"/>
      <c r="B691" s="445"/>
      <c r="C691" s="445"/>
      <c r="D691" s="445"/>
      <c r="E691" s="445"/>
      <c r="F691" s="445"/>
      <c r="G691" s="445"/>
      <c r="H691" s="445"/>
      <c r="I691" s="445"/>
      <c r="J691" s="445"/>
      <c r="K691" s="445"/>
      <c r="L691" s="445"/>
      <c r="M691" s="445"/>
      <c r="N691" s="445"/>
      <c r="O691" s="445"/>
      <c r="P691" s="445"/>
      <c r="Q691" s="445"/>
      <c r="R691" s="445"/>
      <c r="S691" s="445"/>
      <c r="T691" s="445"/>
      <c r="U691" s="445"/>
      <c r="V691" s="445"/>
      <c r="W691" s="445"/>
      <c r="X691" s="445"/>
      <c r="Y691" s="445"/>
      <c r="Z691" s="445"/>
    </row>
    <row r="692" spans="1:26" ht="15.75" x14ac:dyDescent="0.25">
      <c r="A692" s="445"/>
      <c r="B692" s="445"/>
      <c r="C692" s="445"/>
      <c r="D692" s="445"/>
      <c r="E692" s="445"/>
      <c r="F692" s="445"/>
      <c r="G692" s="445"/>
      <c r="H692" s="445"/>
      <c r="I692" s="445"/>
      <c r="J692" s="445"/>
      <c r="K692" s="445"/>
      <c r="L692" s="445"/>
      <c r="M692" s="445"/>
      <c r="N692" s="445"/>
      <c r="O692" s="445"/>
      <c r="P692" s="445"/>
      <c r="Q692" s="445"/>
      <c r="R692" s="445"/>
      <c r="S692" s="445"/>
      <c r="T692" s="445"/>
      <c r="U692" s="445"/>
      <c r="V692" s="445"/>
      <c r="W692" s="445"/>
      <c r="X692" s="445"/>
      <c r="Y692" s="445"/>
      <c r="Z692" s="445"/>
    </row>
    <row r="693" spans="1:26" ht="15.75" x14ac:dyDescent="0.25">
      <c r="A693" s="445"/>
      <c r="B693" s="445"/>
      <c r="C693" s="445"/>
      <c r="D693" s="445"/>
      <c r="E693" s="445"/>
      <c r="F693" s="445"/>
      <c r="G693" s="445"/>
      <c r="H693" s="445"/>
      <c r="I693" s="445"/>
      <c r="J693" s="445"/>
      <c r="K693" s="445"/>
      <c r="L693" s="445"/>
      <c r="M693" s="445"/>
      <c r="N693" s="445"/>
      <c r="O693" s="445"/>
      <c r="P693" s="445"/>
      <c r="Q693" s="445"/>
      <c r="R693" s="445"/>
      <c r="S693" s="445"/>
      <c r="T693" s="445"/>
      <c r="U693" s="445"/>
      <c r="V693" s="445"/>
      <c r="W693" s="445"/>
      <c r="X693" s="445"/>
      <c r="Y693" s="445"/>
      <c r="Z693" s="445"/>
    </row>
    <row r="694" spans="1:26" ht="15.75" x14ac:dyDescent="0.25">
      <c r="A694" s="445"/>
      <c r="B694" s="445"/>
      <c r="C694" s="445"/>
      <c r="D694" s="445"/>
      <c r="E694" s="445"/>
      <c r="F694" s="445"/>
      <c r="G694" s="445"/>
      <c r="H694" s="445"/>
      <c r="I694" s="445"/>
      <c r="J694" s="445"/>
      <c r="K694" s="445"/>
      <c r="L694" s="445"/>
      <c r="M694" s="445"/>
      <c r="N694" s="445"/>
      <c r="O694" s="445"/>
      <c r="P694" s="445"/>
      <c r="Q694" s="445"/>
      <c r="R694" s="445"/>
      <c r="S694" s="445"/>
      <c r="T694" s="445"/>
      <c r="U694" s="445"/>
      <c r="V694" s="445"/>
      <c r="W694" s="445"/>
      <c r="X694" s="445"/>
      <c r="Y694" s="445"/>
      <c r="Z694" s="445"/>
    </row>
    <row r="695" spans="1:26" ht="15.75" x14ac:dyDescent="0.25">
      <c r="A695" s="445"/>
      <c r="B695" s="445"/>
      <c r="C695" s="445"/>
      <c r="D695" s="445"/>
      <c r="E695" s="445"/>
      <c r="F695" s="445"/>
      <c r="G695" s="445"/>
      <c r="H695" s="445"/>
      <c r="I695" s="445"/>
      <c r="J695" s="445"/>
      <c r="K695" s="445"/>
      <c r="L695" s="445"/>
      <c r="M695" s="445"/>
      <c r="N695" s="445"/>
      <c r="O695" s="445"/>
      <c r="P695" s="445"/>
      <c r="Q695" s="445"/>
      <c r="R695" s="445"/>
      <c r="S695" s="445"/>
      <c r="T695" s="445"/>
      <c r="U695" s="445"/>
      <c r="V695" s="445"/>
      <c r="W695" s="445"/>
      <c r="X695" s="445"/>
      <c r="Y695" s="445"/>
      <c r="Z695" s="445"/>
    </row>
    <row r="696" spans="1:26" ht="15.75" x14ac:dyDescent="0.25">
      <c r="A696" s="445"/>
      <c r="B696" s="445"/>
      <c r="C696" s="445"/>
      <c r="D696" s="445"/>
      <c r="E696" s="445"/>
      <c r="F696" s="445"/>
      <c r="G696" s="445"/>
      <c r="H696" s="445"/>
      <c r="I696" s="445"/>
      <c r="J696" s="445"/>
      <c r="K696" s="445"/>
      <c r="L696" s="445"/>
      <c r="M696" s="445"/>
      <c r="N696" s="445"/>
      <c r="O696" s="445"/>
      <c r="P696" s="445"/>
      <c r="Q696" s="445"/>
      <c r="R696" s="445"/>
      <c r="S696" s="445"/>
      <c r="T696" s="445"/>
      <c r="U696" s="445"/>
      <c r="V696" s="445"/>
      <c r="W696" s="445"/>
      <c r="X696" s="445"/>
      <c r="Y696" s="445"/>
      <c r="Z696" s="445"/>
    </row>
    <row r="697" spans="1:26" ht="15.75" x14ac:dyDescent="0.25">
      <c r="A697" s="445"/>
      <c r="B697" s="445"/>
      <c r="C697" s="445"/>
      <c r="D697" s="445"/>
      <c r="E697" s="445"/>
      <c r="F697" s="445"/>
      <c r="G697" s="445"/>
      <c r="H697" s="445"/>
      <c r="I697" s="445"/>
      <c r="J697" s="445"/>
      <c r="K697" s="445"/>
      <c r="L697" s="445"/>
      <c r="M697" s="445"/>
      <c r="N697" s="445"/>
      <c r="O697" s="445"/>
      <c r="P697" s="445"/>
      <c r="Q697" s="445"/>
      <c r="R697" s="445"/>
      <c r="S697" s="445"/>
      <c r="T697" s="445"/>
      <c r="U697" s="445"/>
      <c r="V697" s="445"/>
      <c r="W697" s="445"/>
      <c r="X697" s="445"/>
      <c r="Y697" s="445"/>
      <c r="Z697" s="445"/>
    </row>
    <row r="698" spans="1:26" ht="15.75" x14ac:dyDescent="0.25">
      <c r="A698" s="445"/>
      <c r="B698" s="445"/>
      <c r="C698" s="445"/>
      <c r="D698" s="445"/>
      <c r="E698" s="445"/>
      <c r="F698" s="445"/>
      <c r="G698" s="445"/>
      <c r="H698" s="445"/>
      <c r="I698" s="445"/>
      <c r="J698" s="445"/>
      <c r="K698" s="445"/>
      <c r="L698" s="445"/>
      <c r="M698" s="445"/>
      <c r="N698" s="445"/>
      <c r="O698" s="445"/>
      <c r="P698" s="445"/>
      <c r="Q698" s="445"/>
      <c r="R698" s="445"/>
      <c r="S698" s="445"/>
      <c r="T698" s="445"/>
      <c r="U698" s="445"/>
      <c r="V698" s="445"/>
      <c r="W698" s="445"/>
      <c r="X698" s="445"/>
      <c r="Y698" s="445"/>
      <c r="Z698" s="445"/>
    </row>
    <row r="699" spans="1:26" ht="15.75" x14ac:dyDescent="0.25">
      <c r="A699" s="445"/>
      <c r="B699" s="445"/>
      <c r="C699" s="445"/>
      <c r="D699" s="445"/>
      <c r="E699" s="445"/>
      <c r="F699" s="445"/>
      <c r="G699" s="445"/>
      <c r="H699" s="445"/>
      <c r="I699" s="445"/>
      <c r="J699" s="445"/>
      <c r="K699" s="445"/>
      <c r="L699" s="445"/>
      <c r="M699" s="445"/>
      <c r="N699" s="445"/>
      <c r="O699" s="445"/>
      <c r="P699" s="445"/>
      <c r="Q699" s="445"/>
      <c r="R699" s="445"/>
      <c r="S699" s="445"/>
      <c r="T699" s="445"/>
      <c r="U699" s="445"/>
      <c r="V699" s="445"/>
      <c r="W699" s="445"/>
      <c r="X699" s="445"/>
      <c r="Y699" s="445"/>
      <c r="Z699" s="445"/>
    </row>
    <row r="700" spans="1:26" ht="15.75" x14ac:dyDescent="0.25">
      <c r="A700" s="445"/>
      <c r="B700" s="445"/>
      <c r="C700" s="445"/>
      <c r="D700" s="445"/>
      <c r="E700" s="445"/>
      <c r="F700" s="445"/>
      <c r="G700" s="445"/>
      <c r="H700" s="445"/>
      <c r="I700" s="445"/>
      <c r="J700" s="445"/>
      <c r="K700" s="445"/>
      <c r="L700" s="445"/>
      <c r="M700" s="445"/>
      <c r="N700" s="445"/>
      <c r="O700" s="445"/>
      <c r="P700" s="445"/>
      <c r="Q700" s="445"/>
      <c r="R700" s="445"/>
      <c r="S700" s="445"/>
      <c r="T700" s="445"/>
      <c r="U700" s="445"/>
      <c r="V700" s="445"/>
      <c r="W700" s="445"/>
      <c r="X700" s="445"/>
      <c r="Y700" s="445"/>
      <c r="Z700" s="445"/>
    </row>
    <row r="701" spans="1:26" ht="15.75" x14ac:dyDescent="0.25">
      <c r="A701" s="445"/>
      <c r="B701" s="445"/>
      <c r="C701" s="445"/>
      <c r="D701" s="445"/>
      <c r="E701" s="445"/>
      <c r="F701" s="445"/>
      <c r="G701" s="445"/>
      <c r="H701" s="445"/>
      <c r="I701" s="445"/>
      <c r="J701" s="445"/>
      <c r="K701" s="445"/>
      <c r="L701" s="445"/>
      <c r="M701" s="445"/>
      <c r="N701" s="445"/>
      <c r="O701" s="445"/>
      <c r="P701" s="445"/>
      <c r="Q701" s="445"/>
      <c r="R701" s="445"/>
      <c r="S701" s="445"/>
      <c r="T701" s="445"/>
      <c r="U701" s="445"/>
      <c r="V701" s="445"/>
      <c r="W701" s="445"/>
      <c r="X701" s="445"/>
      <c r="Y701" s="445"/>
      <c r="Z701" s="445"/>
    </row>
    <row r="702" spans="1:26" ht="15.75" x14ac:dyDescent="0.25">
      <c r="A702" s="445"/>
      <c r="B702" s="445"/>
      <c r="C702" s="445"/>
      <c r="D702" s="445"/>
      <c r="E702" s="445"/>
      <c r="F702" s="445"/>
      <c r="G702" s="445"/>
      <c r="H702" s="445"/>
      <c r="I702" s="445"/>
      <c r="J702" s="445"/>
      <c r="K702" s="445"/>
      <c r="L702" s="445"/>
      <c r="M702" s="445"/>
      <c r="N702" s="445"/>
      <c r="O702" s="445"/>
      <c r="P702" s="445"/>
      <c r="Q702" s="445"/>
      <c r="R702" s="445"/>
      <c r="S702" s="445"/>
      <c r="T702" s="445"/>
      <c r="U702" s="445"/>
      <c r="V702" s="445"/>
      <c r="W702" s="445"/>
      <c r="X702" s="445"/>
      <c r="Y702" s="445"/>
      <c r="Z702" s="445"/>
    </row>
    <row r="703" spans="1:26" ht="15.75" x14ac:dyDescent="0.25">
      <c r="A703" s="445"/>
      <c r="B703" s="445"/>
      <c r="C703" s="445"/>
      <c r="D703" s="445"/>
      <c r="E703" s="445"/>
      <c r="F703" s="445"/>
      <c r="G703" s="445"/>
      <c r="H703" s="445"/>
      <c r="I703" s="445"/>
      <c r="J703" s="445"/>
      <c r="K703" s="445"/>
      <c r="L703" s="445"/>
      <c r="M703" s="445"/>
      <c r="N703" s="445"/>
      <c r="O703" s="445"/>
      <c r="P703" s="445"/>
      <c r="Q703" s="445"/>
      <c r="R703" s="445"/>
      <c r="S703" s="445"/>
      <c r="T703" s="445"/>
      <c r="U703" s="445"/>
      <c r="V703" s="445"/>
      <c r="W703" s="445"/>
      <c r="X703" s="445"/>
      <c r="Y703" s="445"/>
      <c r="Z703" s="445"/>
    </row>
    <row r="704" spans="1:26" ht="15.75" x14ac:dyDescent="0.25">
      <c r="A704" s="445"/>
      <c r="B704" s="445"/>
      <c r="C704" s="445"/>
      <c r="D704" s="445"/>
      <c r="E704" s="445"/>
      <c r="F704" s="445"/>
      <c r="G704" s="445"/>
      <c r="H704" s="445"/>
      <c r="I704" s="445"/>
      <c r="J704" s="445"/>
      <c r="K704" s="445"/>
      <c r="L704" s="445"/>
      <c r="M704" s="445"/>
      <c r="N704" s="445"/>
      <c r="O704" s="445"/>
      <c r="P704" s="445"/>
      <c r="Q704" s="445"/>
      <c r="R704" s="445"/>
      <c r="S704" s="445"/>
      <c r="T704" s="445"/>
      <c r="U704" s="445"/>
      <c r="V704" s="445"/>
      <c r="W704" s="445"/>
      <c r="X704" s="445"/>
      <c r="Y704" s="445"/>
      <c r="Z704" s="445"/>
    </row>
    <row r="705" spans="1:26" ht="15.75" x14ac:dyDescent="0.25">
      <c r="A705" s="445"/>
      <c r="B705" s="445"/>
      <c r="C705" s="445"/>
      <c r="D705" s="445"/>
      <c r="E705" s="445"/>
      <c r="F705" s="445"/>
      <c r="G705" s="445"/>
      <c r="H705" s="445"/>
      <c r="I705" s="445"/>
      <c r="J705" s="445"/>
      <c r="K705" s="445"/>
      <c r="L705" s="445"/>
      <c r="M705" s="445"/>
      <c r="N705" s="445"/>
      <c r="O705" s="445"/>
      <c r="P705" s="445"/>
      <c r="Q705" s="445"/>
      <c r="R705" s="445"/>
      <c r="S705" s="445"/>
      <c r="T705" s="445"/>
      <c r="U705" s="445"/>
      <c r="V705" s="445"/>
      <c r="W705" s="445"/>
      <c r="X705" s="445"/>
      <c r="Y705" s="445"/>
      <c r="Z705" s="445"/>
    </row>
    <row r="706" spans="1:26" ht="15.75" x14ac:dyDescent="0.25">
      <c r="A706" s="445"/>
      <c r="B706" s="445"/>
      <c r="C706" s="445"/>
      <c r="D706" s="445"/>
      <c r="E706" s="445"/>
      <c r="F706" s="445"/>
      <c r="G706" s="445"/>
      <c r="H706" s="445"/>
      <c r="I706" s="445"/>
      <c r="J706" s="445"/>
      <c r="K706" s="445"/>
      <c r="L706" s="445"/>
      <c r="M706" s="445"/>
      <c r="N706" s="445"/>
      <c r="O706" s="445"/>
      <c r="P706" s="445"/>
      <c r="Q706" s="445"/>
      <c r="R706" s="445"/>
      <c r="S706" s="445"/>
      <c r="T706" s="445"/>
      <c r="U706" s="445"/>
      <c r="V706" s="445"/>
      <c r="W706" s="445"/>
      <c r="X706" s="445"/>
      <c r="Y706" s="445"/>
      <c r="Z706" s="445"/>
    </row>
    <row r="707" spans="1:26" ht="15.75" x14ac:dyDescent="0.25">
      <c r="A707" s="445"/>
      <c r="B707" s="445"/>
      <c r="C707" s="445"/>
      <c r="D707" s="445"/>
      <c r="E707" s="445"/>
      <c r="F707" s="445"/>
      <c r="G707" s="445"/>
      <c r="H707" s="445"/>
      <c r="I707" s="445"/>
      <c r="J707" s="445"/>
      <c r="K707" s="445"/>
      <c r="L707" s="445"/>
      <c r="M707" s="445"/>
      <c r="N707" s="445"/>
      <c r="O707" s="445"/>
      <c r="P707" s="445"/>
      <c r="Q707" s="445"/>
      <c r="R707" s="445"/>
      <c r="S707" s="445"/>
      <c r="T707" s="445"/>
      <c r="U707" s="445"/>
      <c r="V707" s="445"/>
      <c r="W707" s="445"/>
      <c r="X707" s="445"/>
      <c r="Y707" s="445"/>
      <c r="Z707" s="445"/>
    </row>
    <row r="708" spans="1:26" ht="15.75" x14ac:dyDescent="0.25">
      <c r="A708" s="445"/>
      <c r="B708" s="445"/>
      <c r="C708" s="445"/>
      <c r="D708" s="445"/>
      <c r="E708" s="445"/>
      <c r="F708" s="445"/>
      <c r="G708" s="445"/>
      <c r="H708" s="445"/>
      <c r="I708" s="445"/>
      <c r="J708" s="445"/>
      <c r="K708" s="445"/>
      <c r="L708" s="445"/>
      <c r="M708" s="445"/>
      <c r="N708" s="445"/>
      <c r="O708" s="445"/>
      <c r="P708" s="445"/>
      <c r="Q708" s="445"/>
      <c r="R708" s="445"/>
      <c r="S708" s="445"/>
      <c r="T708" s="445"/>
      <c r="U708" s="445"/>
      <c r="V708" s="445"/>
      <c r="W708" s="445"/>
      <c r="X708" s="445"/>
      <c r="Y708" s="445"/>
      <c r="Z708" s="445"/>
    </row>
    <row r="709" spans="1:26" ht="15.75" x14ac:dyDescent="0.25">
      <c r="A709" s="445"/>
      <c r="B709" s="445"/>
      <c r="C709" s="445"/>
      <c r="D709" s="445"/>
      <c r="E709" s="445"/>
      <c r="F709" s="445"/>
      <c r="G709" s="445"/>
      <c r="H709" s="445"/>
      <c r="I709" s="445"/>
      <c r="J709" s="445"/>
      <c r="K709" s="445"/>
      <c r="L709" s="445"/>
      <c r="M709" s="445"/>
      <c r="N709" s="445"/>
      <c r="O709" s="445"/>
      <c r="P709" s="445"/>
      <c r="Q709" s="445"/>
      <c r="R709" s="445"/>
      <c r="S709" s="445"/>
      <c r="T709" s="445"/>
      <c r="U709" s="445"/>
      <c r="V709" s="445"/>
      <c r="W709" s="445"/>
      <c r="X709" s="445"/>
      <c r="Y709" s="445"/>
      <c r="Z709" s="445"/>
    </row>
    <row r="710" spans="1:26" ht="15.75" x14ac:dyDescent="0.25">
      <c r="A710" s="445"/>
      <c r="B710" s="445"/>
      <c r="C710" s="445"/>
      <c r="D710" s="445"/>
      <c r="E710" s="445"/>
      <c r="F710" s="445"/>
      <c r="G710" s="445"/>
      <c r="H710" s="445"/>
      <c r="I710" s="445"/>
      <c r="J710" s="445"/>
      <c r="K710" s="445"/>
      <c r="L710" s="445"/>
      <c r="M710" s="445"/>
      <c r="N710" s="445"/>
      <c r="O710" s="445"/>
      <c r="P710" s="445"/>
      <c r="Q710" s="445"/>
      <c r="R710" s="445"/>
      <c r="S710" s="445"/>
      <c r="T710" s="445"/>
      <c r="U710" s="445"/>
      <c r="V710" s="445"/>
      <c r="W710" s="445"/>
      <c r="X710" s="445"/>
      <c r="Y710" s="445"/>
      <c r="Z710" s="445"/>
    </row>
    <row r="711" spans="1:26" ht="15.75" x14ac:dyDescent="0.25">
      <c r="A711" s="445"/>
      <c r="B711" s="445"/>
      <c r="C711" s="445"/>
      <c r="D711" s="445"/>
      <c r="E711" s="445"/>
      <c r="F711" s="445"/>
      <c r="G711" s="445"/>
      <c r="H711" s="445"/>
      <c r="I711" s="445"/>
      <c r="J711" s="445"/>
      <c r="K711" s="445"/>
      <c r="L711" s="445"/>
      <c r="M711" s="445"/>
      <c r="N711" s="445"/>
      <c r="O711" s="445"/>
      <c r="P711" s="445"/>
      <c r="Q711" s="445"/>
      <c r="R711" s="445"/>
      <c r="S711" s="445"/>
      <c r="T711" s="445"/>
      <c r="U711" s="445"/>
      <c r="V711" s="445"/>
      <c r="W711" s="445"/>
      <c r="X711" s="445"/>
      <c r="Y711" s="445"/>
      <c r="Z711" s="445"/>
    </row>
    <row r="712" spans="1:26" ht="15.75" x14ac:dyDescent="0.25">
      <c r="A712" s="445"/>
      <c r="B712" s="445"/>
      <c r="C712" s="445"/>
      <c r="D712" s="445"/>
      <c r="E712" s="445"/>
      <c r="F712" s="445"/>
      <c r="G712" s="445"/>
      <c r="H712" s="445"/>
      <c r="I712" s="445"/>
      <c r="J712" s="445"/>
      <c r="K712" s="445"/>
      <c r="L712" s="445"/>
      <c r="M712" s="445"/>
      <c r="N712" s="445"/>
      <c r="O712" s="445"/>
      <c r="P712" s="445"/>
      <c r="Q712" s="445"/>
      <c r="R712" s="445"/>
      <c r="S712" s="445"/>
      <c r="T712" s="445"/>
      <c r="U712" s="445"/>
      <c r="V712" s="445"/>
      <c r="W712" s="445"/>
      <c r="X712" s="445"/>
      <c r="Y712" s="445"/>
      <c r="Z712" s="445"/>
    </row>
    <row r="713" spans="1:26" ht="15.75" x14ac:dyDescent="0.25">
      <c r="A713" s="445"/>
      <c r="B713" s="445"/>
      <c r="C713" s="445"/>
      <c r="D713" s="445"/>
      <c r="E713" s="445"/>
      <c r="F713" s="445"/>
      <c r="G713" s="445"/>
      <c r="H713" s="445"/>
      <c r="I713" s="445"/>
      <c r="J713" s="445"/>
      <c r="K713" s="445"/>
      <c r="L713" s="445"/>
      <c r="M713" s="445"/>
      <c r="N713" s="445"/>
      <c r="O713" s="445"/>
      <c r="P713" s="445"/>
      <c r="Q713" s="445"/>
      <c r="R713" s="445"/>
      <c r="S713" s="445"/>
      <c r="T713" s="445"/>
      <c r="U713" s="445"/>
      <c r="V713" s="445"/>
      <c r="W713" s="445"/>
      <c r="X713" s="445"/>
      <c r="Y713" s="445"/>
      <c r="Z713" s="445"/>
    </row>
    <row r="714" spans="1:26" ht="15.75" x14ac:dyDescent="0.25">
      <c r="A714" s="445"/>
      <c r="B714" s="445"/>
      <c r="C714" s="445"/>
      <c r="D714" s="445"/>
      <c r="E714" s="445"/>
      <c r="F714" s="445"/>
      <c r="G714" s="445"/>
      <c r="H714" s="445"/>
      <c r="I714" s="445"/>
      <c r="J714" s="445"/>
      <c r="K714" s="445"/>
      <c r="L714" s="445"/>
      <c r="M714" s="445"/>
      <c r="N714" s="445"/>
      <c r="O714" s="445"/>
      <c r="P714" s="445"/>
      <c r="Q714" s="445"/>
      <c r="R714" s="445"/>
      <c r="S714" s="445"/>
      <c r="T714" s="445"/>
      <c r="U714" s="445"/>
      <c r="V714" s="445"/>
      <c r="W714" s="445"/>
      <c r="X714" s="445"/>
      <c r="Y714" s="445"/>
      <c r="Z714" s="445"/>
    </row>
    <row r="715" spans="1:26" ht="15.75" x14ac:dyDescent="0.25">
      <c r="A715" s="445"/>
      <c r="B715" s="445"/>
      <c r="C715" s="445"/>
      <c r="D715" s="445"/>
      <c r="E715" s="445"/>
      <c r="F715" s="445"/>
      <c r="G715" s="445"/>
      <c r="H715" s="445"/>
      <c r="I715" s="445"/>
      <c r="J715" s="445"/>
      <c r="K715" s="445"/>
      <c r="L715" s="445"/>
      <c r="M715" s="445"/>
      <c r="N715" s="445"/>
      <c r="O715" s="445"/>
      <c r="P715" s="445"/>
      <c r="Q715" s="445"/>
      <c r="R715" s="445"/>
      <c r="S715" s="445"/>
      <c r="T715" s="445"/>
      <c r="U715" s="445"/>
      <c r="V715" s="445"/>
      <c r="W715" s="445"/>
      <c r="X715" s="445"/>
      <c r="Y715" s="445"/>
      <c r="Z715" s="445"/>
    </row>
    <row r="716" spans="1:26" ht="15.75" x14ac:dyDescent="0.25">
      <c r="A716" s="445"/>
      <c r="B716" s="445"/>
      <c r="C716" s="445"/>
      <c r="D716" s="445"/>
      <c r="E716" s="445"/>
      <c r="F716" s="445"/>
      <c r="G716" s="445"/>
      <c r="H716" s="445"/>
      <c r="I716" s="445"/>
      <c r="J716" s="445"/>
      <c r="K716" s="445"/>
      <c r="L716" s="445"/>
      <c r="M716" s="445"/>
      <c r="N716" s="445"/>
      <c r="O716" s="445"/>
      <c r="P716" s="445"/>
      <c r="Q716" s="445"/>
      <c r="R716" s="445"/>
      <c r="S716" s="445"/>
      <c r="T716" s="445"/>
      <c r="U716" s="445"/>
      <c r="V716" s="445"/>
      <c r="W716" s="445"/>
      <c r="X716" s="445"/>
      <c r="Y716" s="445"/>
      <c r="Z716" s="445"/>
    </row>
    <row r="717" spans="1:26" ht="15.75" x14ac:dyDescent="0.25">
      <c r="A717" s="445"/>
      <c r="B717" s="445"/>
      <c r="C717" s="445"/>
      <c r="D717" s="445"/>
      <c r="E717" s="445"/>
      <c r="F717" s="445"/>
      <c r="G717" s="445"/>
      <c r="H717" s="445"/>
      <c r="I717" s="445"/>
      <c r="J717" s="445"/>
      <c r="K717" s="445"/>
      <c r="L717" s="445"/>
      <c r="M717" s="445"/>
      <c r="N717" s="445"/>
      <c r="O717" s="445"/>
      <c r="P717" s="445"/>
      <c r="Q717" s="445"/>
      <c r="R717" s="445"/>
      <c r="S717" s="445"/>
      <c r="T717" s="445"/>
      <c r="U717" s="445"/>
      <c r="V717" s="445"/>
      <c r="W717" s="445"/>
      <c r="X717" s="445"/>
      <c r="Y717" s="445"/>
      <c r="Z717" s="445"/>
    </row>
    <row r="718" spans="1:26" ht="15.75" x14ac:dyDescent="0.25">
      <c r="A718" s="445"/>
      <c r="B718" s="445"/>
      <c r="C718" s="445"/>
      <c r="D718" s="445"/>
      <c r="E718" s="445"/>
      <c r="F718" s="445"/>
      <c r="G718" s="445"/>
      <c r="H718" s="445"/>
      <c r="I718" s="445"/>
      <c r="J718" s="445"/>
      <c r="K718" s="445"/>
      <c r="L718" s="445"/>
      <c r="M718" s="445"/>
      <c r="N718" s="445"/>
      <c r="O718" s="445"/>
      <c r="P718" s="445"/>
      <c r="Q718" s="445"/>
      <c r="R718" s="445"/>
      <c r="S718" s="445"/>
      <c r="T718" s="445"/>
      <c r="U718" s="445"/>
      <c r="V718" s="445"/>
      <c r="W718" s="445"/>
      <c r="X718" s="445"/>
      <c r="Y718" s="445"/>
      <c r="Z718" s="445"/>
    </row>
    <row r="719" spans="1:26" ht="15.75" x14ac:dyDescent="0.25">
      <c r="A719" s="445"/>
      <c r="B719" s="445"/>
      <c r="C719" s="445"/>
      <c r="D719" s="445"/>
      <c r="E719" s="445"/>
      <c r="F719" s="445"/>
      <c r="G719" s="445"/>
      <c r="H719" s="445"/>
      <c r="I719" s="445"/>
      <c r="J719" s="445"/>
      <c r="K719" s="445"/>
      <c r="L719" s="445"/>
      <c r="M719" s="445"/>
      <c r="N719" s="445"/>
      <c r="O719" s="445"/>
      <c r="P719" s="445"/>
      <c r="Q719" s="445"/>
      <c r="R719" s="445"/>
      <c r="S719" s="445"/>
      <c r="T719" s="445"/>
      <c r="U719" s="445"/>
      <c r="V719" s="445"/>
      <c r="W719" s="445"/>
      <c r="X719" s="445"/>
      <c r="Y719" s="445"/>
      <c r="Z719" s="445"/>
    </row>
    <row r="720" spans="1:26" ht="15.75" x14ac:dyDescent="0.25">
      <c r="A720" s="445"/>
      <c r="B720" s="445"/>
      <c r="C720" s="445"/>
      <c r="D720" s="445"/>
      <c r="E720" s="445"/>
      <c r="F720" s="445"/>
      <c r="G720" s="445"/>
      <c r="H720" s="445"/>
      <c r="I720" s="445"/>
      <c r="J720" s="445"/>
      <c r="K720" s="445"/>
      <c r="L720" s="445"/>
      <c r="M720" s="445"/>
      <c r="N720" s="445"/>
      <c r="O720" s="445"/>
      <c r="P720" s="445"/>
      <c r="Q720" s="445"/>
      <c r="R720" s="445"/>
      <c r="S720" s="445"/>
      <c r="T720" s="445"/>
      <c r="U720" s="445"/>
      <c r="V720" s="445"/>
      <c r="W720" s="445"/>
      <c r="X720" s="445"/>
      <c r="Y720" s="445"/>
      <c r="Z720" s="445"/>
    </row>
    <row r="721" spans="1:26" ht="15.75" x14ac:dyDescent="0.25">
      <c r="A721" s="445"/>
      <c r="B721" s="445"/>
      <c r="C721" s="445"/>
      <c r="D721" s="445"/>
      <c r="E721" s="445"/>
      <c r="F721" s="445"/>
      <c r="G721" s="445"/>
      <c r="H721" s="445"/>
      <c r="I721" s="445"/>
      <c r="J721" s="445"/>
      <c r="K721" s="445"/>
      <c r="L721" s="445"/>
      <c r="M721" s="445"/>
      <c r="N721" s="445"/>
      <c r="O721" s="445"/>
      <c r="P721" s="445"/>
      <c r="Q721" s="445"/>
      <c r="R721" s="445"/>
      <c r="S721" s="445"/>
      <c r="T721" s="445"/>
      <c r="U721" s="445"/>
      <c r="V721" s="445"/>
      <c r="W721" s="445"/>
      <c r="X721" s="445"/>
      <c r="Y721" s="445"/>
      <c r="Z721" s="445"/>
    </row>
    <row r="722" spans="1:26" ht="15.75" x14ac:dyDescent="0.25">
      <c r="A722" s="445"/>
      <c r="B722" s="445"/>
      <c r="C722" s="445"/>
      <c r="D722" s="445"/>
      <c r="E722" s="445"/>
      <c r="F722" s="445"/>
      <c r="G722" s="445"/>
      <c r="H722" s="445"/>
      <c r="I722" s="445"/>
      <c r="J722" s="445"/>
      <c r="K722" s="445"/>
      <c r="L722" s="445"/>
      <c r="M722" s="445"/>
      <c r="N722" s="445"/>
      <c r="O722" s="445"/>
      <c r="P722" s="445"/>
      <c r="Q722" s="445"/>
      <c r="R722" s="445"/>
      <c r="S722" s="445"/>
      <c r="T722" s="445"/>
      <c r="U722" s="445"/>
      <c r="V722" s="445"/>
      <c r="W722" s="445"/>
      <c r="X722" s="445"/>
      <c r="Y722" s="445"/>
      <c r="Z722" s="445"/>
    </row>
    <row r="723" spans="1:26" ht="15.75" x14ac:dyDescent="0.25">
      <c r="A723" s="445"/>
      <c r="B723" s="445"/>
      <c r="C723" s="445"/>
      <c r="D723" s="445"/>
      <c r="E723" s="445"/>
      <c r="F723" s="445"/>
      <c r="G723" s="445"/>
      <c r="H723" s="445"/>
      <c r="I723" s="445"/>
      <c r="J723" s="445"/>
      <c r="K723" s="445"/>
      <c r="L723" s="445"/>
      <c r="M723" s="445"/>
      <c r="N723" s="445"/>
      <c r="O723" s="445"/>
      <c r="P723" s="445"/>
      <c r="Q723" s="445"/>
      <c r="R723" s="445"/>
      <c r="S723" s="445"/>
      <c r="T723" s="445"/>
      <c r="U723" s="445"/>
      <c r="V723" s="445"/>
      <c r="W723" s="445"/>
      <c r="X723" s="445"/>
      <c r="Y723" s="445"/>
      <c r="Z723" s="445"/>
    </row>
    <row r="724" spans="1:26" ht="15.75" x14ac:dyDescent="0.25">
      <c r="A724" s="445"/>
      <c r="B724" s="445"/>
      <c r="C724" s="445"/>
      <c r="D724" s="445"/>
      <c r="E724" s="445"/>
      <c r="F724" s="445"/>
      <c r="G724" s="445"/>
      <c r="H724" s="445"/>
      <c r="I724" s="445"/>
      <c r="J724" s="445"/>
      <c r="K724" s="445"/>
      <c r="L724" s="445"/>
      <c r="M724" s="445"/>
      <c r="N724" s="445"/>
      <c r="O724" s="445"/>
      <c r="P724" s="445"/>
      <c r="Q724" s="445"/>
      <c r="R724" s="445"/>
      <c r="S724" s="445"/>
      <c r="T724" s="445"/>
      <c r="U724" s="445"/>
      <c r="V724" s="445"/>
      <c r="W724" s="445"/>
      <c r="X724" s="445"/>
      <c r="Y724" s="445"/>
      <c r="Z724" s="445"/>
    </row>
    <row r="725" spans="1:26" ht="15.75" x14ac:dyDescent="0.25">
      <c r="A725" s="445"/>
      <c r="B725" s="445"/>
      <c r="C725" s="445"/>
      <c r="D725" s="445"/>
      <c r="E725" s="445"/>
      <c r="F725" s="445"/>
      <c r="G725" s="445"/>
      <c r="H725" s="445"/>
      <c r="I725" s="445"/>
      <c r="J725" s="445"/>
      <c r="K725" s="445"/>
      <c r="L725" s="445"/>
      <c r="M725" s="445"/>
      <c r="N725" s="445"/>
      <c r="O725" s="445"/>
      <c r="P725" s="445"/>
      <c r="Q725" s="445"/>
      <c r="R725" s="445"/>
      <c r="S725" s="445"/>
      <c r="T725" s="445"/>
      <c r="U725" s="445"/>
      <c r="V725" s="445"/>
      <c r="W725" s="445"/>
      <c r="X725" s="445"/>
      <c r="Y725" s="445"/>
      <c r="Z725" s="445"/>
    </row>
    <row r="726" spans="1:26" ht="15.75" x14ac:dyDescent="0.25">
      <c r="A726" s="445"/>
      <c r="B726" s="445"/>
      <c r="C726" s="445"/>
      <c r="D726" s="445"/>
      <c r="E726" s="445"/>
      <c r="F726" s="445"/>
      <c r="G726" s="445"/>
      <c r="H726" s="445"/>
      <c r="I726" s="445"/>
      <c r="J726" s="445"/>
      <c r="K726" s="445"/>
      <c r="L726" s="445"/>
      <c r="M726" s="445"/>
      <c r="N726" s="445"/>
      <c r="O726" s="445"/>
      <c r="P726" s="445"/>
      <c r="Q726" s="445"/>
      <c r="R726" s="445"/>
      <c r="S726" s="445"/>
      <c r="T726" s="445"/>
      <c r="U726" s="445"/>
      <c r="V726" s="445"/>
      <c r="W726" s="445"/>
      <c r="X726" s="445"/>
      <c r="Y726" s="445"/>
      <c r="Z726" s="445"/>
    </row>
    <row r="727" spans="1:26" ht="15.75" x14ac:dyDescent="0.25">
      <c r="A727" s="445"/>
      <c r="B727" s="445"/>
      <c r="C727" s="445"/>
      <c r="D727" s="445"/>
      <c r="E727" s="445"/>
      <c r="F727" s="445"/>
      <c r="G727" s="445"/>
      <c r="H727" s="445"/>
      <c r="I727" s="445"/>
      <c r="J727" s="445"/>
      <c r="K727" s="445"/>
      <c r="L727" s="445"/>
      <c r="M727" s="445"/>
      <c r="N727" s="445"/>
      <c r="O727" s="445"/>
      <c r="P727" s="445"/>
      <c r="Q727" s="445"/>
      <c r="R727" s="445"/>
      <c r="S727" s="445"/>
      <c r="T727" s="445"/>
      <c r="U727" s="445"/>
      <c r="V727" s="445"/>
      <c r="W727" s="445"/>
      <c r="X727" s="445"/>
      <c r="Y727" s="445"/>
      <c r="Z727" s="445"/>
    </row>
    <row r="728" spans="1:26" ht="15.75" x14ac:dyDescent="0.25">
      <c r="A728" s="445"/>
      <c r="B728" s="445"/>
      <c r="C728" s="445"/>
      <c r="D728" s="445"/>
      <c r="E728" s="445"/>
      <c r="F728" s="445"/>
      <c r="G728" s="445"/>
      <c r="H728" s="445"/>
      <c r="I728" s="445"/>
      <c r="J728" s="445"/>
      <c r="K728" s="445"/>
      <c r="L728" s="445"/>
      <c r="M728" s="445"/>
      <c r="N728" s="445"/>
      <c r="O728" s="445"/>
      <c r="P728" s="445"/>
      <c r="Q728" s="445"/>
      <c r="R728" s="445"/>
      <c r="S728" s="445"/>
      <c r="T728" s="445"/>
      <c r="U728" s="445"/>
      <c r="V728" s="445"/>
      <c r="W728" s="445"/>
      <c r="X728" s="445"/>
      <c r="Y728" s="445"/>
      <c r="Z728" s="445"/>
    </row>
    <row r="729" spans="1:26" ht="15.75" x14ac:dyDescent="0.25">
      <c r="A729" s="445"/>
      <c r="B729" s="445"/>
      <c r="C729" s="445"/>
      <c r="D729" s="445"/>
      <c r="E729" s="445"/>
      <c r="F729" s="445"/>
      <c r="G729" s="445"/>
      <c r="H729" s="445"/>
      <c r="I729" s="445"/>
      <c r="J729" s="445"/>
      <c r="K729" s="445"/>
      <c r="L729" s="445"/>
      <c r="M729" s="445"/>
      <c r="N729" s="445"/>
      <c r="O729" s="445"/>
      <c r="P729" s="445"/>
      <c r="Q729" s="445"/>
      <c r="R729" s="445"/>
      <c r="S729" s="445"/>
      <c r="T729" s="445"/>
      <c r="U729" s="445"/>
      <c r="V729" s="445"/>
      <c r="W729" s="445"/>
      <c r="X729" s="445"/>
      <c r="Y729" s="445"/>
      <c r="Z729" s="445"/>
    </row>
    <row r="730" spans="1:26" ht="15.75" x14ac:dyDescent="0.25">
      <c r="A730" s="445"/>
      <c r="B730" s="445"/>
      <c r="C730" s="445"/>
      <c r="D730" s="445"/>
      <c r="E730" s="445"/>
      <c r="F730" s="445"/>
      <c r="G730" s="445"/>
      <c r="H730" s="445"/>
      <c r="I730" s="445"/>
      <c r="J730" s="445"/>
      <c r="K730" s="445"/>
      <c r="L730" s="445"/>
      <c r="M730" s="445"/>
      <c r="N730" s="445"/>
      <c r="O730" s="445"/>
      <c r="P730" s="445"/>
      <c r="Q730" s="445"/>
      <c r="R730" s="445"/>
      <c r="S730" s="445"/>
      <c r="T730" s="445"/>
      <c r="U730" s="445"/>
      <c r="V730" s="445"/>
      <c r="W730" s="445"/>
      <c r="X730" s="445"/>
      <c r="Y730" s="445"/>
      <c r="Z730" s="445"/>
    </row>
    <row r="731" spans="1:26" ht="15.75" x14ac:dyDescent="0.25">
      <c r="A731" s="445"/>
      <c r="B731" s="445"/>
      <c r="C731" s="445"/>
      <c r="D731" s="445"/>
      <c r="E731" s="445"/>
      <c r="F731" s="445"/>
      <c r="G731" s="445"/>
      <c r="H731" s="445"/>
      <c r="I731" s="445"/>
      <c r="J731" s="445"/>
      <c r="K731" s="445"/>
      <c r="L731" s="445"/>
      <c r="M731" s="445"/>
      <c r="N731" s="445"/>
      <c r="O731" s="445"/>
      <c r="P731" s="445"/>
      <c r="Q731" s="445"/>
      <c r="R731" s="445"/>
      <c r="S731" s="445"/>
      <c r="T731" s="445"/>
      <c r="U731" s="445"/>
      <c r="V731" s="445"/>
      <c r="W731" s="445"/>
      <c r="X731" s="445"/>
      <c r="Y731" s="445"/>
      <c r="Z731" s="445"/>
    </row>
    <row r="732" spans="1:26" ht="15.75" x14ac:dyDescent="0.25">
      <c r="A732" s="445"/>
      <c r="B732" s="445"/>
      <c r="C732" s="445"/>
      <c r="D732" s="445"/>
      <c r="E732" s="445"/>
      <c r="F732" s="445"/>
      <c r="G732" s="445"/>
      <c r="H732" s="445"/>
      <c r="I732" s="445"/>
      <c r="J732" s="445"/>
      <c r="K732" s="445"/>
      <c r="L732" s="445"/>
      <c r="M732" s="445"/>
      <c r="N732" s="445"/>
      <c r="O732" s="445"/>
      <c r="P732" s="445"/>
      <c r="Q732" s="445"/>
      <c r="R732" s="445"/>
      <c r="S732" s="445"/>
      <c r="T732" s="445"/>
      <c r="U732" s="445"/>
      <c r="V732" s="445"/>
      <c r="W732" s="445"/>
      <c r="X732" s="445"/>
      <c r="Y732" s="445"/>
      <c r="Z732" s="445"/>
    </row>
    <row r="733" spans="1:26" ht="15.75" x14ac:dyDescent="0.25">
      <c r="A733" s="445"/>
      <c r="B733" s="445"/>
      <c r="C733" s="445"/>
      <c r="D733" s="445"/>
      <c r="E733" s="445"/>
      <c r="F733" s="445"/>
      <c r="G733" s="445"/>
      <c r="H733" s="445"/>
      <c r="I733" s="445"/>
      <c r="J733" s="445"/>
      <c r="K733" s="445"/>
      <c r="L733" s="445"/>
      <c r="M733" s="445"/>
      <c r="N733" s="445"/>
      <c r="O733" s="445"/>
      <c r="P733" s="445"/>
      <c r="Q733" s="445"/>
      <c r="R733" s="445"/>
      <c r="S733" s="445"/>
      <c r="T733" s="445"/>
      <c r="U733" s="445"/>
      <c r="V733" s="445"/>
      <c r="W733" s="445"/>
      <c r="X733" s="445"/>
      <c r="Y733" s="445"/>
      <c r="Z733" s="445"/>
    </row>
    <row r="734" spans="1:26" ht="15.75" x14ac:dyDescent="0.25">
      <c r="A734" s="445"/>
      <c r="B734" s="445"/>
      <c r="C734" s="445"/>
      <c r="D734" s="445"/>
      <c r="E734" s="445"/>
      <c r="F734" s="445"/>
      <c r="G734" s="445"/>
      <c r="H734" s="445"/>
      <c r="I734" s="445"/>
      <c r="J734" s="445"/>
      <c r="K734" s="445"/>
      <c r="L734" s="445"/>
      <c r="M734" s="445"/>
      <c r="N734" s="445"/>
      <c r="O734" s="445"/>
      <c r="P734" s="445"/>
      <c r="Q734" s="445"/>
      <c r="R734" s="445"/>
      <c r="S734" s="445"/>
      <c r="T734" s="445"/>
      <c r="U734" s="445"/>
      <c r="V734" s="445"/>
      <c r="W734" s="445"/>
      <c r="X734" s="445"/>
      <c r="Y734" s="445"/>
      <c r="Z734" s="445"/>
    </row>
    <row r="735" spans="1:26" ht="15.75" x14ac:dyDescent="0.25">
      <c r="A735" s="445"/>
      <c r="B735" s="445"/>
      <c r="C735" s="445"/>
      <c r="D735" s="445"/>
      <c r="E735" s="445"/>
      <c r="F735" s="445"/>
      <c r="G735" s="445"/>
      <c r="H735" s="445"/>
      <c r="I735" s="445"/>
      <c r="J735" s="445"/>
      <c r="K735" s="445"/>
      <c r="L735" s="445"/>
      <c r="M735" s="445"/>
      <c r="N735" s="445"/>
      <c r="O735" s="445"/>
      <c r="P735" s="445"/>
      <c r="Q735" s="445"/>
      <c r="R735" s="445"/>
      <c r="S735" s="445"/>
      <c r="T735" s="445"/>
      <c r="U735" s="445"/>
      <c r="V735" s="445"/>
      <c r="W735" s="445"/>
      <c r="X735" s="445"/>
      <c r="Y735" s="445"/>
      <c r="Z735" s="445"/>
    </row>
    <row r="736" spans="1:26" ht="15.75" x14ac:dyDescent="0.25">
      <c r="A736" s="445"/>
      <c r="B736" s="445"/>
      <c r="C736" s="445"/>
      <c r="D736" s="445"/>
      <c r="E736" s="445"/>
      <c r="F736" s="445"/>
      <c r="G736" s="445"/>
      <c r="H736" s="445"/>
      <c r="I736" s="445"/>
      <c r="J736" s="445"/>
      <c r="K736" s="445"/>
      <c r="L736" s="445"/>
      <c r="M736" s="445"/>
      <c r="N736" s="445"/>
      <c r="O736" s="445"/>
      <c r="P736" s="445"/>
      <c r="Q736" s="445"/>
      <c r="R736" s="445"/>
      <c r="S736" s="445"/>
      <c r="T736" s="445"/>
      <c r="U736" s="445"/>
      <c r="V736" s="445"/>
      <c r="W736" s="445"/>
      <c r="X736" s="445"/>
      <c r="Y736" s="445"/>
      <c r="Z736" s="445"/>
    </row>
    <row r="737" spans="1:26" ht="15.75" x14ac:dyDescent="0.25">
      <c r="A737" s="445"/>
      <c r="B737" s="445"/>
      <c r="C737" s="445"/>
      <c r="D737" s="445"/>
      <c r="E737" s="445"/>
      <c r="F737" s="445"/>
      <c r="G737" s="445"/>
      <c r="H737" s="445"/>
      <c r="I737" s="445"/>
      <c r="J737" s="445"/>
      <c r="K737" s="445"/>
      <c r="L737" s="445"/>
      <c r="M737" s="445"/>
      <c r="N737" s="445"/>
      <c r="O737" s="445"/>
      <c r="P737" s="445"/>
      <c r="Q737" s="445"/>
      <c r="R737" s="445"/>
      <c r="S737" s="445"/>
      <c r="T737" s="445"/>
      <c r="U737" s="445"/>
      <c r="V737" s="445"/>
      <c r="W737" s="445"/>
      <c r="X737" s="445"/>
      <c r="Y737" s="445"/>
      <c r="Z737" s="445"/>
    </row>
    <row r="738" spans="1:26" ht="15.75" x14ac:dyDescent="0.25">
      <c r="A738" s="445"/>
      <c r="B738" s="445"/>
      <c r="C738" s="445"/>
      <c r="D738" s="445"/>
      <c r="E738" s="445"/>
      <c r="F738" s="445"/>
      <c r="G738" s="445"/>
      <c r="H738" s="445"/>
      <c r="I738" s="445"/>
      <c r="J738" s="445"/>
      <c r="K738" s="445"/>
      <c r="L738" s="445"/>
      <c r="M738" s="445"/>
      <c r="N738" s="445"/>
      <c r="O738" s="445"/>
      <c r="P738" s="445"/>
      <c r="Q738" s="445"/>
      <c r="R738" s="445"/>
      <c r="S738" s="445"/>
      <c r="T738" s="445"/>
      <c r="U738" s="445"/>
      <c r="V738" s="445"/>
      <c r="W738" s="445"/>
      <c r="X738" s="445"/>
      <c r="Y738" s="445"/>
      <c r="Z738" s="445"/>
    </row>
    <row r="739" spans="1:26" ht="15.75" x14ac:dyDescent="0.25">
      <c r="A739" s="445"/>
      <c r="B739" s="445"/>
      <c r="C739" s="445"/>
      <c r="D739" s="445"/>
      <c r="E739" s="445"/>
      <c r="F739" s="445"/>
      <c r="G739" s="445"/>
      <c r="H739" s="445"/>
      <c r="I739" s="445"/>
      <c r="J739" s="445"/>
      <c r="K739" s="445"/>
      <c r="L739" s="445"/>
      <c r="M739" s="445"/>
      <c r="N739" s="445"/>
      <c r="O739" s="445"/>
      <c r="P739" s="445"/>
      <c r="Q739" s="445"/>
      <c r="R739" s="445"/>
      <c r="S739" s="445"/>
      <c r="T739" s="445"/>
      <c r="U739" s="445"/>
      <c r="V739" s="445"/>
      <c r="W739" s="445"/>
      <c r="X739" s="445"/>
      <c r="Y739" s="445"/>
      <c r="Z739" s="445"/>
    </row>
    <row r="740" spans="1:26" ht="15.75" x14ac:dyDescent="0.25">
      <c r="A740" s="445"/>
      <c r="B740" s="445"/>
      <c r="C740" s="445"/>
      <c r="D740" s="445"/>
      <c r="E740" s="445"/>
      <c r="F740" s="445"/>
      <c r="G740" s="445"/>
      <c r="H740" s="445"/>
      <c r="I740" s="445"/>
      <c r="J740" s="445"/>
      <c r="K740" s="445"/>
      <c r="L740" s="445"/>
      <c r="M740" s="445"/>
      <c r="N740" s="445"/>
      <c r="O740" s="445"/>
      <c r="P740" s="445"/>
      <c r="Q740" s="445"/>
      <c r="R740" s="445"/>
      <c r="S740" s="445"/>
      <c r="T740" s="445"/>
      <c r="U740" s="445"/>
      <c r="V740" s="445"/>
      <c r="W740" s="445"/>
      <c r="X740" s="445"/>
      <c r="Y740" s="445"/>
      <c r="Z740" s="445"/>
    </row>
    <row r="741" spans="1:26" ht="15.75" x14ac:dyDescent="0.25">
      <c r="A741" s="445"/>
      <c r="B741" s="445"/>
      <c r="C741" s="445"/>
      <c r="D741" s="445"/>
      <c r="E741" s="445"/>
      <c r="F741" s="445"/>
      <c r="G741" s="445"/>
      <c r="H741" s="445"/>
      <c r="I741" s="445"/>
      <c r="J741" s="445"/>
      <c r="K741" s="445"/>
      <c r="L741" s="445"/>
      <c r="M741" s="445"/>
      <c r="N741" s="445"/>
      <c r="O741" s="445"/>
      <c r="P741" s="445"/>
      <c r="Q741" s="445"/>
      <c r="R741" s="445"/>
      <c r="S741" s="445"/>
      <c r="T741" s="445"/>
      <c r="U741" s="445"/>
      <c r="V741" s="445"/>
      <c r="W741" s="445"/>
      <c r="X741" s="445"/>
      <c r="Y741" s="445"/>
      <c r="Z741" s="445"/>
    </row>
    <row r="742" spans="1:26" ht="15.75" x14ac:dyDescent="0.25">
      <c r="A742" s="445"/>
      <c r="B742" s="445"/>
      <c r="C742" s="445"/>
      <c r="D742" s="445"/>
      <c r="E742" s="445"/>
      <c r="F742" s="445"/>
      <c r="G742" s="445"/>
      <c r="H742" s="445"/>
      <c r="I742" s="445"/>
      <c r="J742" s="445"/>
      <c r="K742" s="445"/>
      <c r="L742" s="445"/>
      <c r="M742" s="445"/>
      <c r="N742" s="445"/>
      <c r="O742" s="445"/>
      <c r="P742" s="445"/>
      <c r="Q742" s="445"/>
      <c r="R742" s="445"/>
      <c r="S742" s="445"/>
      <c r="T742" s="445"/>
      <c r="U742" s="445"/>
      <c r="V742" s="445"/>
      <c r="W742" s="445"/>
      <c r="X742" s="445"/>
      <c r="Y742" s="445"/>
      <c r="Z742" s="445"/>
    </row>
    <row r="743" spans="1:26" ht="15.75" x14ac:dyDescent="0.25">
      <c r="A743" s="445"/>
      <c r="B743" s="445"/>
      <c r="C743" s="445"/>
      <c r="D743" s="445"/>
      <c r="E743" s="445"/>
      <c r="F743" s="445"/>
      <c r="G743" s="445"/>
      <c r="H743" s="445"/>
      <c r="I743" s="445"/>
      <c r="J743" s="445"/>
      <c r="K743" s="445"/>
      <c r="L743" s="445"/>
      <c r="M743" s="445"/>
      <c r="N743" s="445"/>
      <c r="O743" s="445"/>
      <c r="P743" s="445"/>
      <c r="Q743" s="445"/>
      <c r="R743" s="445"/>
      <c r="S743" s="445"/>
      <c r="T743" s="445"/>
      <c r="U743" s="445"/>
      <c r="V743" s="445"/>
      <c r="W743" s="445"/>
      <c r="X743" s="445"/>
      <c r="Y743" s="445"/>
      <c r="Z743" s="445"/>
    </row>
    <row r="744" spans="1:26" ht="15.75" x14ac:dyDescent="0.25">
      <c r="A744" s="445"/>
      <c r="B744" s="445"/>
      <c r="C744" s="445"/>
      <c r="D744" s="445"/>
      <c r="E744" s="445"/>
      <c r="F744" s="445"/>
      <c r="G744" s="445"/>
      <c r="H744" s="445"/>
      <c r="I744" s="445"/>
      <c r="J744" s="445"/>
      <c r="K744" s="445"/>
      <c r="L744" s="445"/>
      <c r="M744" s="445"/>
      <c r="N744" s="445"/>
      <c r="O744" s="445"/>
      <c r="P744" s="445"/>
      <c r="Q744" s="445"/>
      <c r="R744" s="445"/>
      <c r="S744" s="445"/>
      <c r="T744" s="445"/>
      <c r="U744" s="445"/>
      <c r="V744" s="445"/>
      <c r="W744" s="445"/>
      <c r="X744" s="445"/>
      <c r="Y744" s="445"/>
      <c r="Z744" s="445"/>
    </row>
    <row r="745" spans="1:26" ht="15.75" x14ac:dyDescent="0.25">
      <c r="A745" s="445"/>
      <c r="B745" s="445"/>
      <c r="C745" s="445"/>
      <c r="D745" s="445"/>
      <c r="E745" s="445"/>
      <c r="F745" s="445"/>
      <c r="G745" s="445"/>
      <c r="H745" s="445"/>
      <c r="I745" s="445"/>
      <c r="J745" s="445"/>
      <c r="K745" s="445"/>
      <c r="L745" s="445"/>
      <c r="M745" s="445"/>
      <c r="N745" s="445"/>
      <c r="O745" s="445"/>
      <c r="P745" s="445"/>
      <c r="Q745" s="445"/>
      <c r="R745" s="445"/>
      <c r="S745" s="445"/>
      <c r="T745" s="445"/>
      <c r="U745" s="445"/>
      <c r="V745" s="445"/>
      <c r="W745" s="445"/>
      <c r="X745" s="445"/>
      <c r="Y745" s="445"/>
      <c r="Z745" s="445"/>
    </row>
    <row r="746" spans="1:26" ht="15.75" x14ac:dyDescent="0.25">
      <c r="A746" s="445"/>
      <c r="B746" s="445"/>
      <c r="C746" s="445"/>
      <c r="D746" s="445"/>
      <c r="E746" s="445"/>
      <c r="F746" s="445"/>
      <c r="G746" s="445"/>
      <c r="H746" s="445"/>
      <c r="I746" s="445"/>
      <c r="J746" s="445"/>
      <c r="K746" s="445"/>
      <c r="L746" s="445"/>
      <c r="M746" s="445"/>
      <c r="N746" s="445"/>
      <c r="O746" s="445"/>
      <c r="P746" s="445"/>
      <c r="Q746" s="445"/>
      <c r="R746" s="445"/>
      <c r="S746" s="445"/>
      <c r="T746" s="445"/>
      <c r="U746" s="445"/>
      <c r="V746" s="445"/>
      <c r="W746" s="445"/>
      <c r="X746" s="445"/>
      <c r="Y746" s="445"/>
      <c r="Z746" s="445"/>
    </row>
    <row r="747" spans="1:26" ht="15.75" x14ac:dyDescent="0.25">
      <c r="A747" s="445"/>
      <c r="B747" s="445"/>
      <c r="C747" s="445"/>
      <c r="D747" s="445"/>
      <c r="E747" s="445"/>
      <c r="F747" s="445"/>
      <c r="G747" s="445"/>
      <c r="H747" s="445"/>
      <c r="I747" s="445"/>
      <c r="J747" s="445"/>
      <c r="K747" s="445"/>
      <c r="L747" s="445"/>
      <c r="M747" s="445"/>
      <c r="N747" s="445"/>
      <c r="O747" s="445"/>
      <c r="P747" s="445"/>
      <c r="Q747" s="445"/>
      <c r="R747" s="445"/>
      <c r="S747" s="445"/>
      <c r="T747" s="445"/>
      <c r="U747" s="445"/>
      <c r="V747" s="445"/>
      <c r="W747" s="445"/>
      <c r="X747" s="445"/>
      <c r="Y747" s="445"/>
      <c r="Z747" s="445"/>
    </row>
    <row r="748" spans="1:26" ht="15.75" x14ac:dyDescent="0.25">
      <c r="A748" s="445"/>
      <c r="B748" s="445"/>
      <c r="C748" s="445"/>
      <c r="D748" s="445"/>
      <c r="E748" s="445"/>
      <c r="F748" s="445"/>
      <c r="G748" s="445"/>
      <c r="H748" s="445"/>
      <c r="I748" s="445"/>
      <c r="J748" s="445"/>
      <c r="K748" s="445"/>
      <c r="L748" s="445"/>
      <c r="M748" s="445"/>
      <c r="N748" s="445"/>
      <c r="O748" s="445"/>
      <c r="P748" s="445"/>
      <c r="Q748" s="445"/>
      <c r="R748" s="445"/>
      <c r="S748" s="445"/>
      <c r="T748" s="445"/>
      <c r="U748" s="445"/>
      <c r="V748" s="445"/>
      <c r="W748" s="445"/>
      <c r="X748" s="445"/>
      <c r="Y748" s="445"/>
      <c r="Z748" s="445"/>
    </row>
    <row r="749" spans="1:26" ht="15.75" x14ac:dyDescent="0.25">
      <c r="A749" s="445"/>
      <c r="B749" s="445"/>
      <c r="C749" s="445"/>
      <c r="D749" s="445"/>
      <c r="E749" s="445"/>
      <c r="F749" s="445"/>
      <c r="G749" s="445"/>
      <c r="H749" s="445"/>
      <c r="I749" s="445"/>
      <c r="J749" s="445"/>
      <c r="K749" s="445"/>
      <c r="L749" s="445"/>
      <c r="M749" s="445"/>
      <c r="N749" s="445"/>
      <c r="O749" s="445"/>
      <c r="P749" s="445"/>
      <c r="Q749" s="445"/>
      <c r="R749" s="445"/>
      <c r="S749" s="445"/>
      <c r="T749" s="445"/>
      <c r="U749" s="445"/>
      <c r="V749" s="445"/>
      <c r="W749" s="445"/>
      <c r="X749" s="445"/>
      <c r="Y749" s="445"/>
      <c r="Z749" s="445"/>
    </row>
    <row r="750" spans="1:26" ht="15.75" x14ac:dyDescent="0.25">
      <c r="A750" s="445"/>
      <c r="B750" s="445"/>
      <c r="C750" s="445"/>
      <c r="D750" s="445"/>
      <c r="E750" s="445"/>
      <c r="F750" s="445"/>
      <c r="G750" s="445"/>
      <c r="H750" s="445"/>
      <c r="I750" s="445"/>
      <c r="J750" s="445"/>
      <c r="K750" s="445"/>
      <c r="L750" s="445"/>
      <c r="M750" s="445"/>
      <c r="N750" s="445"/>
      <c r="O750" s="445"/>
      <c r="P750" s="445"/>
      <c r="Q750" s="445"/>
      <c r="R750" s="445"/>
      <c r="S750" s="445"/>
      <c r="T750" s="445"/>
      <c r="U750" s="445"/>
      <c r="V750" s="445"/>
      <c r="W750" s="445"/>
      <c r="X750" s="445"/>
      <c r="Y750" s="445"/>
      <c r="Z750" s="445"/>
    </row>
    <row r="751" spans="1:26" ht="15.75" x14ac:dyDescent="0.25">
      <c r="A751" s="445"/>
      <c r="B751" s="445"/>
      <c r="C751" s="445"/>
      <c r="D751" s="445"/>
      <c r="E751" s="445"/>
      <c r="F751" s="445"/>
      <c r="G751" s="445"/>
      <c r="H751" s="445"/>
      <c r="I751" s="445"/>
      <c r="J751" s="445"/>
      <c r="K751" s="445"/>
      <c r="L751" s="445"/>
      <c r="M751" s="445"/>
      <c r="N751" s="445"/>
      <c r="O751" s="445"/>
      <c r="P751" s="445"/>
      <c r="Q751" s="445"/>
      <c r="R751" s="445"/>
      <c r="S751" s="445"/>
      <c r="T751" s="445"/>
      <c r="U751" s="445"/>
      <c r="V751" s="445"/>
      <c r="W751" s="445"/>
      <c r="X751" s="445"/>
      <c r="Y751" s="445"/>
      <c r="Z751" s="445"/>
    </row>
    <row r="752" spans="1:26" ht="15.75" x14ac:dyDescent="0.25">
      <c r="A752" s="445"/>
      <c r="B752" s="445"/>
      <c r="C752" s="445"/>
      <c r="D752" s="445"/>
      <c r="E752" s="445"/>
      <c r="F752" s="445"/>
      <c r="G752" s="445"/>
      <c r="H752" s="445"/>
      <c r="I752" s="445"/>
      <c r="J752" s="445"/>
      <c r="K752" s="445"/>
      <c r="L752" s="445"/>
      <c r="M752" s="445"/>
      <c r="N752" s="445"/>
      <c r="O752" s="445"/>
      <c r="P752" s="445"/>
      <c r="Q752" s="445"/>
      <c r="R752" s="445"/>
      <c r="S752" s="445"/>
      <c r="T752" s="445"/>
      <c r="U752" s="445"/>
      <c r="V752" s="445"/>
      <c r="W752" s="445"/>
      <c r="X752" s="445"/>
      <c r="Y752" s="445"/>
      <c r="Z752" s="445"/>
    </row>
    <row r="753" spans="1:26" ht="15.75" x14ac:dyDescent="0.25">
      <c r="A753" s="445"/>
      <c r="B753" s="445"/>
      <c r="C753" s="445"/>
      <c r="D753" s="445"/>
      <c r="E753" s="445"/>
      <c r="F753" s="445"/>
      <c r="G753" s="445"/>
      <c r="H753" s="445"/>
      <c r="I753" s="445"/>
      <c r="J753" s="445"/>
      <c r="K753" s="445"/>
      <c r="L753" s="445"/>
      <c r="M753" s="445"/>
      <c r="N753" s="445"/>
      <c r="O753" s="445"/>
      <c r="P753" s="445"/>
      <c r="Q753" s="445"/>
      <c r="R753" s="445"/>
      <c r="S753" s="445"/>
      <c r="T753" s="445"/>
      <c r="U753" s="445"/>
      <c r="V753" s="445"/>
      <c r="W753" s="445"/>
      <c r="X753" s="445"/>
      <c r="Y753" s="445"/>
      <c r="Z753" s="445"/>
    </row>
    <row r="754" spans="1:26" ht="15.75" x14ac:dyDescent="0.25">
      <c r="A754" s="445"/>
      <c r="B754" s="445"/>
      <c r="C754" s="445"/>
      <c r="D754" s="445"/>
      <c r="E754" s="445"/>
      <c r="F754" s="445"/>
      <c r="G754" s="445"/>
      <c r="H754" s="445"/>
      <c r="I754" s="445"/>
      <c r="J754" s="445"/>
      <c r="K754" s="445"/>
      <c r="L754" s="445"/>
      <c r="M754" s="445"/>
      <c r="N754" s="445"/>
      <c r="O754" s="445"/>
      <c r="P754" s="445"/>
      <c r="Q754" s="445"/>
      <c r="R754" s="445"/>
      <c r="S754" s="445"/>
      <c r="T754" s="445"/>
      <c r="U754" s="445"/>
      <c r="V754" s="445"/>
      <c r="W754" s="445"/>
      <c r="X754" s="445"/>
      <c r="Y754" s="445"/>
      <c r="Z754" s="445"/>
    </row>
    <row r="755" spans="1:26" ht="15.75" x14ac:dyDescent="0.25">
      <c r="A755" s="445"/>
      <c r="B755" s="445"/>
      <c r="C755" s="445"/>
      <c r="D755" s="445"/>
      <c r="E755" s="445"/>
      <c r="F755" s="445"/>
      <c r="G755" s="445"/>
      <c r="H755" s="445"/>
      <c r="I755" s="445"/>
      <c r="J755" s="445"/>
      <c r="K755" s="445"/>
      <c r="L755" s="445"/>
      <c r="M755" s="445"/>
      <c r="N755" s="445"/>
      <c r="O755" s="445"/>
      <c r="P755" s="445"/>
      <c r="Q755" s="445"/>
      <c r="R755" s="445"/>
      <c r="S755" s="445"/>
      <c r="T755" s="445"/>
      <c r="U755" s="445"/>
      <c r="V755" s="445"/>
      <c r="W755" s="445"/>
      <c r="X755" s="445"/>
      <c r="Y755" s="445"/>
      <c r="Z755" s="445"/>
    </row>
    <row r="756" spans="1:26" ht="15.75" x14ac:dyDescent="0.25">
      <c r="A756" s="445"/>
      <c r="B756" s="445"/>
      <c r="C756" s="445"/>
      <c r="D756" s="445"/>
      <c r="E756" s="445"/>
      <c r="F756" s="445"/>
      <c r="G756" s="445"/>
      <c r="H756" s="445"/>
      <c r="I756" s="445"/>
      <c r="J756" s="445"/>
      <c r="K756" s="445"/>
      <c r="L756" s="445"/>
      <c r="M756" s="445"/>
      <c r="N756" s="445"/>
      <c r="O756" s="445"/>
      <c r="P756" s="445"/>
      <c r="Q756" s="445"/>
      <c r="R756" s="445"/>
      <c r="S756" s="445"/>
      <c r="T756" s="445"/>
      <c r="U756" s="445"/>
      <c r="V756" s="445"/>
      <c r="W756" s="445"/>
      <c r="X756" s="445"/>
      <c r="Y756" s="445"/>
      <c r="Z756" s="445"/>
    </row>
    <row r="757" spans="1:26" ht="15.75" x14ac:dyDescent="0.25">
      <c r="A757" s="445"/>
      <c r="B757" s="445"/>
      <c r="C757" s="445"/>
      <c r="D757" s="445"/>
      <c r="E757" s="445"/>
      <c r="F757" s="445"/>
      <c r="G757" s="445"/>
      <c r="H757" s="445"/>
      <c r="I757" s="445"/>
      <c r="J757" s="445"/>
      <c r="K757" s="445"/>
      <c r="L757" s="445"/>
      <c r="M757" s="445"/>
      <c r="N757" s="445"/>
      <c r="O757" s="445"/>
      <c r="P757" s="445"/>
      <c r="Q757" s="445"/>
      <c r="R757" s="445"/>
      <c r="S757" s="445"/>
      <c r="T757" s="445"/>
      <c r="U757" s="445"/>
      <c r="V757" s="445"/>
      <c r="W757" s="445"/>
      <c r="X757" s="445"/>
      <c r="Y757" s="445"/>
      <c r="Z757" s="445"/>
    </row>
    <row r="758" spans="1:26" ht="15.75" x14ac:dyDescent="0.25">
      <c r="A758" s="445"/>
      <c r="B758" s="445"/>
      <c r="C758" s="445"/>
      <c r="D758" s="445"/>
      <c r="E758" s="445"/>
      <c r="F758" s="445"/>
      <c r="G758" s="445"/>
      <c r="H758" s="445"/>
      <c r="I758" s="445"/>
      <c r="J758" s="445"/>
      <c r="K758" s="445"/>
      <c r="L758" s="445"/>
      <c r="M758" s="445"/>
      <c r="N758" s="445"/>
      <c r="O758" s="445"/>
      <c r="P758" s="445"/>
      <c r="Q758" s="445"/>
      <c r="R758" s="445"/>
      <c r="S758" s="445"/>
      <c r="T758" s="445"/>
      <c r="U758" s="445"/>
      <c r="V758" s="445"/>
      <c r="W758" s="445"/>
      <c r="X758" s="445"/>
      <c r="Y758" s="445"/>
      <c r="Z758" s="445"/>
    </row>
    <row r="759" spans="1:26" ht="15.75" x14ac:dyDescent="0.25">
      <c r="A759" s="445"/>
      <c r="B759" s="445"/>
      <c r="C759" s="445"/>
      <c r="D759" s="445"/>
      <c r="E759" s="445"/>
      <c r="F759" s="445"/>
      <c r="G759" s="445"/>
      <c r="H759" s="445"/>
      <c r="I759" s="445"/>
      <c r="J759" s="445"/>
      <c r="K759" s="445"/>
      <c r="L759" s="445"/>
      <c r="M759" s="445"/>
      <c r="N759" s="445"/>
      <c r="O759" s="445"/>
      <c r="P759" s="445"/>
      <c r="Q759" s="445"/>
      <c r="R759" s="445"/>
      <c r="S759" s="445"/>
      <c r="T759" s="445"/>
      <c r="U759" s="445"/>
      <c r="V759" s="445"/>
      <c r="W759" s="445"/>
      <c r="X759" s="445"/>
      <c r="Y759" s="445"/>
      <c r="Z759" s="445"/>
    </row>
    <row r="760" spans="1:26" ht="15.75" x14ac:dyDescent="0.25">
      <c r="A760" s="445"/>
      <c r="B760" s="445"/>
      <c r="C760" s="445"/>
      <c r="D760" s="445"/>
      <c r="E760" s="445"/>
      <c r="F760" s="445"/>
      <c r="G760" s="445"/>
      <c r="H760" s="445"/>
      <c r="I760" s="445"/>
      <c r="J760" s="445"/>
      <c r="K760" s="445"/>
      <c r="L760" s="445"/>
      <c r="M760" s="445"/>
      <c r="N760" s="445"/>
      <c r="O760" s="445"/>
      <c r="P760" s="445"/>
      <c r="Q760" s="445"/>
      <c r="R760" s="445"/>
      <c r="S760" s="445"/>
      <c r="T760" s="445"/>
      <c r="U760" s="445"/>
      <c r="V760" s="445"/>
      <c r="W760" s="445"/>
      <c r="X760" s="445"/>
      <c r="Y760" s="445"/>
      <c r="Z760" s="445"/>
    </row>
    <row r="761" spans="1:26" ht="15.75" x14ac:dyDescent="0.25">
      <c r="A761" s="445"/>
      <c r="B761" s="445"/>
      <c r="C761" s="445"/>
      <c r="D761" s="445"/>
      <c r="E761" s="445"/>
      <c r="F761" s="445"/>
      <c r="G761" s="445"/>
      <c r="H761" s="445"/>
      <c r="I761" s="445"/>
      <c r="J761" s="445"/>
      <c r="K761" s="445"/>
      <c r="L761" s="445"/>
      <c r="M761" s="445"/>
      <c r="N761" s="445"/>
      <c r="O761" s="445"/>
      <c r="P761" s="445"/>
      <c r="Q761" s="445"/>
      <c r="R761" s="445"/>
      <c r="S761" s="445"/>
      <c r="T761" s="445"/>
      <c r="U761" s="445"/>
      <c r="V761" s="445"/>
      <c r="W761" s="445"/>
      <c r="X761" s="445"/>
      <c r="Y761" s="445"/>
      <c r="Z761" s="445"/>
    </row>
    <row r="762" spans="1:26" ht="15.75" x14ac:dyDescent="0.25">
      <c r="A762" s="445"/>
      <c r="B762" s="445"/>
      <c r="C762" s="445"/>
      <c r="D762" s="445"/>
      <c r="E762" s="445"/>
      <c r="F762" s="445"/>
      <c r="G762" s="445"/>
      <c r="H762" s="445"/>
      <c r="I762" s="445"/>
      <c r="J762" s="445"/>
      <c r="K762" s="445"/>
      <c r="L762" s="445"/>
      <c r="M762" s="445"/>
      <c r="N762" s="445"/>
      <c r="O762" s="445"/>
      <c r="P762" s="445"/>
      <c r="Q762" s="445"/>
      <c r="R762" s="445"/>
      <c r="S762" s="445"/>
      <c r="T762" s="445"/>
      <c r="U762" s="445"/>
      <c r="V762" s="445"/>
      <c r="W762" s="445"/>
      <c r="X762" s="445"/>
      <c r="Y762" s="445"/>
      <c r="Z762" s="445"/>
    </row>
    <row r="763" spans="1:26" ht="15.75" x14ac:dyDescent="0.25">
      <c r="A763" s="445"/>
      <c r="B763" s="445"/>
      <c r="C763" s="445"/>
      <c r="D763" s="445"/>
      <c r="E763" s="445"/>
      <c r="F763" s="445"/>
      <c r="G763" s="445"/>
      <c r="H763" s="445"/>
      <c r="I763" s="445"/>
      <c r="J763" s="445"/>
      <c r="K763" s="445"/>
      <c r="L763" s="445"/>
      <c r="M763" s="445"/>
      <c r="N763" s="445"/>
      <c r="O763" s="445"/>
      <c r="P763" s="445"/>
      <c r="Q763" s="445"/>
      <c r="R763" s="445"/>
      <c r="S763" s="445"/>
      <c r="T763" s="445"/>
      <c r="U763" s="445"/>
      <c r="V763" s="445"/>
      <c r="W763" s="445"/>
      <c r="X763" s="445"/>
      <c r="Y763" s="445"/>
      <c r="Z763" s="445"/>
    </row>
    <row r="764" spans="1:26" ht="15.75" x14ac:dyDescent="0.25">
      <c r="A764" s="445"/>
      <c r="B764" s="445"/>
      <c r="C764" s="445"/>
      <c r="D764" s="445"/>
      <c r="E764" s="445"/>
      <c r="F764" s="445"/>
      <c r="G764" s="445"/>
      <c r="H764" s="445"/>
      <c r="I764" s="445"/>
      <c r="J764" s="445"/>
      <c r="K764" s="445"/>
      <c r="L764" s="445"/>
      <c r="M764" s="445"/>
      <c r="N764" s="445"/>
      <c r="O764" s="445"/>
      <c r="P764" s="445"/>
      <c r="Q764" s="445"/>
      <c r="R764" s="445"/>
      <c r="S764" s="445"/>
      <c r="T764" s="445"/>
      <c r="U764" s="445"/>
      <c r="V764" s="445"/>
      <c r="W764" s="445"/>
      <c r="X764" s="445"/>
      <c r="Y764" s="445"/>
      <c r="Z764" s="445"/>
    </row>
    <row r="765" spans="1:26" ht="15.75" x14ac:dyDescent="0.25">
      <c r="A765" s="445"/>
      <c r="B765" s="445"/>
      <c r="C765" s="445"/>
      <c r="D765" s="445"/>
      <c r="E765" s="445"/>
      <c r="F765" s="445"/>
      <c r="G765" s="445"/>
      <c r="H765" s="445"/>
      <c r="I765" s="445"/>
      <c r="J765" s="445"/>
      <c r="K765" s="445"/>
      <c r="L765" s="445"/>
      <c r="M765" s="445"/>
      <c r="N765" s="445"/>
      <c r="O765" s="445"/>
      <c r="P765" s="445"/>
      <c r="Q765" s="445"/>
      <c r="R765" s="445"/>
      <c r="S765" s="445"/>
      <c r="T765" s="445"/>
      <c r="U765" s="445"/>
      <c r="V765" s="445"/>
      <c r="W765" s="445"/>
      <c r="X765" s="445"/>
      <c r="Y765" s="445"/>
      <c r="Z765" s="445"/>
    </row>
    <row r="766" spans="1:26" ht="15.75" x14ac:dyDescent="0.25">
      <c r="A766" s="445"/>
      <c r="B766" s="445"/>
      <c r="C766" s="445"/>
      <c r="D766" s="445"/>
      <c r="E766" s="445"/>
      <c r="F766" s="445"/>
      <c r="G766" s="445"/>
      <c r="H766" s="445"/>
      <c r="I766" s="445"/>
      <c r="J766" s="445"/>
      <c r="K766" s="445"/>
      <c r="L766" s="445"/>
      <c r="M766" s="445"/>
      <c r="N766" s="445"/>
      <c r="O766" s="445"/>
      <c r="P766" s="445"/>
      <c r="Q766" s="445"/>
      <c r="R766" s="445"/>
      <c r="S766" s="445"/>
      <c r="T766" s="445"/>
      <c r="U766" s="445"/>
      <c r="V766" s="445"/>
      <c r="W766" s="445"/>
      <c r="X766" s="445"/>
      <c r="Y766" s="445"/>
      <c r="Z766" s="445"/>
    </row>
    <row r="767" spans="1:26" ht="15.75" x14ac:dyDescent="0.25">
      <c r="A767" s="445"/>
      <c r="B767" s="445"/>
      <c r="C767" s="445"/>
      <c r="D767" s="445"/>
      <c r="E767" s="445"/>
      <c r="F767" s="445"/>
      <c r="G767" s="445"/>
      <c r="H767" s="445"/>
      <c r="I767" s="445"/>
      <c r="J767" s="445"/>
      <c r="K767" s="445"/>
      <c r="L767" s="445"/>
      <c r="M767" s="445"/>
      <c r="N767" s="445"/>
      <c r="O767" s="445"/>
      <c r="P767" s="445"/>
      <c r="Q767" s="445"/>
      <c r="R767" s="445"/>
      <c r="S767" s="445"/>
      <c r="T767" s="445"/>
      <c r="U767" s="445"/>
      <c r="V767" s="445"/>
      <c r="W767" s="445"/>
      <c r="X767" s="445"/>
      <c r="Y767" s="445"/>
      <c r="Z767" s="445"/>
    </row>
    <row r="768" spans="1:26" ht="15.75" x14ac:dyDescent="0.25">
      <c r="A768" s="445"/>
      <c r="B768" s="445"/>
      <c r="C768" s="445"/>
      <c r="D768" s="445"/>
      <c r="E768" s="445"/>
      <c r="F768" s="445"/>
      <c r="G768" s="445"/>
      <c r="H768" s="445"/>
      <c r="I768" s="445"/>
      <c r="J768" s="445"/>
      <c r="K768" s="445"/>
      <c r="L768" s="445"/>
      <c r="M768" s="445"/>
      <c r="N768" s="445"/>
      <c r="O768" s="445"/>
      <c r="P768" s="445"/>
      <c r="Q768" s="445"/>
      <c r="R768" s="445"/>
      <c r="S768" s="445"/>
      <c r="T768" s="445"/>
      <c r="U768" s="445"/>
      <c r="V768" s="445"/>
      <c r="W768" s="445"/>
      <c r="X768" s="445"/>
      <c r="Y768" s="445"/>
      <c r="Z768" s="445"/>
    </row>
    <row r="769" spans="1:26" ht="15.75" x14ac:dyDescent="0.25">
      <c r="A769" s="445"/>
      <c r="B769" s="445"/>
      <c r="C769" s="445"/>
      <c r="D769" s="445"/>
      <c r="E769" s="445"/>
      <c r="F769" s="445"/>
      <c r="G769" s="445"/>
      <c r="H769" s="445"/>
      <c r="I769" s="445"/>
      <c r="J769" s="445"/>
      <c r="K769" s="445"/>
      <c r="L769" s="445"/>
      <c r="M769" s="445"/>
      <c r="N769" s="445"/>
      <c r="O769" s="445"/>
      <c r="P769" s="445"/>
      <c r="Q769" s="445"/>
      <c r="R769" s="445"/>
      <c r="S769" s="445"/>
      <c r="T769" s="445"/>
      <c r="U769" s="445"/>
      <c r="V769" s="445"/>
      <c r="W769" s="445"/>
      <c r="X769" s="445"/>
      <c r="Y769" s="445"/>
      <c r="Z769" s="445"/>
    </row>
    <row r="770" spans="1:26" ht="15.75" x14ac:dyDescent="0.25">
      <c r="A770" s="445"/>
      <c r="B770" s="445"/>
      <c r="C770" s="445"/>
      <c r="D770" s="445"/>
      <c r="E770" s="445"/>
      <c r="F770" s="445"/>
      <c r="G770" s="445"/>
      <c r="H770" s="445"/>
      <c r="I770" s="445"/>
      <c r="J770" s="445"/>
      <c r="K770" s="445"/>
      <c r="L770" s="445"/>
      <c r="M770" s="445"/>
      <c r="N770" s="445"/>
      <c r="O770" s="445"/>
      <c r="P770" s="445"/>
      <c r="Q770" s="445"/>
      <c r="R770" s="445"/>
      <c r="S770" s="445"/>
      <c r="T770" s="445"/>
      <c r="U770" s="445"/>
      <c r="V770" s="445"/>
      <c r="W770" s="445"/>
      <c r="X770" s="445"/>
      <c r="Y770" s="445"/>
      <c r="Z770" s="445"/>
    </row>
    <row r="771" spans="1:26" ht="15.75" x14ac:dyDescent="0.25">
      <c r="A771" s="445"/>
      <c r="B771" s="445"/>
      <c r="C771" s="445"/>
      <c r="D771" s="445"/>
      <c r="E771" s="445"/>
      <c r="F771" s="445"/>
      <c r="G771" s="445"/>
      <c r="H771" s="445"/>
      <c r="I771" s="445"/>
      <c r="J771" s="445"/>
      <c r="K771" s="445"/>
      <c r="L771" s="445"/>
      <c r="M771" s="445"/>
      <c r="N771" s="445"/>
      <c r="O771" s="445"/>
      <c r="P771" s="445"/>
      <c r="Q771" s="445"/>
      <c r="R771" s="445"/>
      <c r="S771" s="445"/>
      <c r="T771" s="445"/>
      <c r="U771" s="445"/>
      <c r="V771" s="445"/>
      <c r="W771" s="445"/>
      <c r="X771" s="445"/>
      <c r="Y771" s="445"/>
      <c r="Z771" s="445"/>
    </row>
    <row r="772" spans="1:26" ht="15.75" x14ac:dyDescent="0.25">
      <c r="A772" s="445"/>
      <c r="B772" s="445"/>
      <c r="C772" s="445"/>
      <c r="D772" s="445"/>
      <c r="E772" s="445"/>
      <c r="F772" s="445"/>
      <c r="G772" s="445"/>
      <c r="H772" s="445"/>
      <c r="I772" s="445"/>
      <c r="J772" s="445"/>
      <c r="K772" s="445"/>
      <c r="L772" s="445"/>
      <c r="M772" s="445"/>
      <c r="N772" s="445"/>
      <c r="O772" s="445"/>
      <c r="P772" s="445"/>
      <c r="Q772" s="445"/>
      <c r="R772" s="445"/>
      <c r="S772" s="445"/>
      <c r="T772" s="445"/>
      <c r="U772" s="445"/>
      <c r="V772" s="445"/>
      <c r="W772" s="445"/>
      <c r="X772" s="445"/>
      <c r="Y772" s="445"/>
      <c r="Z772" s="445"/>
    </row>
    <row r="773" spans="1:26" ht="15.75" x14ac:dyDescent="0.25">
      <c r="A773" s="445"/>
      <c r="B773" s="445"/>
      <c r="C773" s="445"/>
      <c r="D773" s="445"/>
      <c r="E773" s="445"/>
      <c r="F773" s="445"/>
      <c r="G773" s="445"/>
      <c r="H773" s="445"/>
      <c r="I773" s="445"/>
      <c r="J773" s="445"/>
      <c r="K773" s="445"/>
      <c r="L773" s="445"/>
      <c r="M773" s="445"/>
      <c r="N773" s="445"/>
      <c r="O773" s="445"/>
      <c r="P773" s="445"/>
      <c r="Q773" s="445"/>
      <c r="R773" s="445"/>
      <c r="S773" s="445"/>
      <c r="T773" s="445"/>
      <c r="U773" s="445"/>
      <c r="V773" s="445"/>
      <c r="W773" s="445"/>
      <c r="X773" s="445"/>
      <c r="Y773" s="445"/>
      <c r="Z773" s="445"/>
    </row>
    <row r="774" spans="1:26" ht="15.75" x14ac:dyDescent="0.25">
      <c r="A774" s="445"/>
      <c r="B774" s="445"/>
      <c r="C774" s="445"/>
      <c r="D774" s="445"/>
      <c r="E774" s="445"/>
      <c r="F774" s="445"/>
      <c r="G774" s="445"/>
      <c r="H774" s="445"/>
      <c r="I774" s="445"/>
      <c r="J774" s="445"/>
      <c r="K774" s="445"/>
      <c r="L774" s="445"/>
      <c r="M774" s="445"/>
      <c r="N774" s="445"/>
      <c r="O774" s="445"/>
      <c r="P774" s="445"/>
      <c r="Q774" s="445"/>
      <c r="R774" s="445"/>
      <c r="S774" s="445"/>
      <c r="T774" s="445"/>
      <c r="U774" s="445"/>
      <c r="V774" s="445"/>
      <c r="W774" s="445"/>
      <c r="X774" s="445"/>
      <c r="Y774" s="445"/>
      <c r="Z774" s="445"/>
    </row>
    <row r="775" spans="1:26" ht="15.75" x14ac:dyDescent="0.25">
      <c r="A775" s="445"/>
      <c r="B775" s="445"/>
      <c r="C775" s="445"/>
      <c r="D775" s="445"/>
      <c r="E775" s="445"/>
      <c r="F775" s="445"/>
      <c r="G775" s="445"/>
      <c r="H775" s="445"/>
      <c r="I775" s="445"/>
      <c r="J775" s="445"/>
      <c r="K775" s="445"/>
      <c r="L775" s="445"/>
      <c r="M775" s="445"/>
      <c r="N775" s="445"/>
      <c r="O775" s="445"/>
      <c r="P775" s="445"/>
      <c r="Q775" s="445"/>
      <c r="R775" s="445"/>
      <c r="S775" s="445"/>
      <c r="T775" s="445"/>
      <c r="U775" s="445"/>
      <c r="V775" s="445"/>
      <c r="W775" s="445"/>
      <c r="X775" s="445"/>
      <c r="Y775" s="445"/>
      <c r="Z775" s="445"/>
    </row>
    <row r="776" spans="1:26" ht="15.75" x14ac:dyDescent="0.25">
      <c r="A776" s="445"/>
      <c r="B776" s="445"/>
      <c r="C776" s="445"/>
      <c r="D776" s="445"/>
      <c r="E776" s="445"/>
      <c r="F776" s="445"/>
      <c r="G776" s="445"/>
      <c r="H776" s="445"/>
      <c r="I776" s="445"/>
      <c r="J776" s="445"/>
      <c r="K776" s="445"/>
      <c r="L776" s="445"/>
      <c r="M776" s="445"/>
      <c r="N776" s="445"/>
      <c r="O776" s="445"/>
      <c r="P776" s="445"/>
      <c r="Q776" s="445"/>
      <c r="R776" s="445"/>
      <c r="S776" s="445"/>
      <c r="T776" s="445"/>
      <c r="U776" s="445"/>
      <c r="V776" s="445"/>
      <c r="W776" s="445"/>
      <c r="X776" s="445"/>
      <c r="Y776" s="445"/>
      <c r="Z776" s="445"/>
    </row>
    <row r="777" spans="1:26" ht="15.75" x14ac:dyDescent="0.25">
      <c r="A777" s="445"/>
      <c r="B777" s="445"/>
      <c r="C777" s="445"/>
      <c r="D777" s="445"/>
      <c r="E777" s="445"/>
      <c r="F777" s="445"/>
      <c r="G777" s="445"/>
      <c r="H777" s="445"/>
      <c r="I777" s="445"/>
      <c r="J777" s="445"/>
      <c r="K777" s="445"/>
      <c r="L777" s="445"/>
      <c r="M777" s="445"/>
      <c r="N777" s="445"/>
      <c r="O777" s="445"/>
      <c r="P777" s="445"/>
      <c r="Q777" s="445"/>
      <c r="R777" s="445"/>
      <c r="S777" s="445"/>
      <c r="T777" s="445"/>
      <c r="U777" s="445"/>
      <c r="V777" s="445"/>
      <c r="W777" s="445"/>
      <c r="X777" s="445"/>
      <c r="Y777" s="445"/>
      <c r="Z777" s="445"/>
    </row>
    <row r="778" spans="1:26" ht="15.75" x14ac:dyDescent="0.25">
      <c r="A778" s="445"/>
      <c r="B778" s="445"/>
      <c r="C778" s="445"/>
      <c r="D778" s="445"/>
      <c r="E778" s="445"/>
      <c r="F778" s="445"/>
      <c r="G778" s="445"/>
      <c r="H778" s="445"/>
      <c r="I778" s="445"/>
      <c r="J778" s="445"/>
      <c r="K778" s="445"/>
      <c r="L778" s="445"/>
      <c r="M778" s="445"/>
      <c r="N778" s="445"/>
      <c r="O778" s="445"/>
      <c r="P778" s="445"/>
      <c r="Q778" s="445"/>
      <c r="R778" s="445"/>
      <c r="S778" s="445"/>
      <c r="T778" s="445"/>
      <c r="U778" s="445"/>
      <c r="V778" s="445"/>
      <c r="W778" s="445"/>
      <c r="X778" s="445"/>
      <c r="Y778" s="445"/>
      <c r="Z778" s="445"/>
    </row>
    <row r="779" spans="1:26" ht="15.75" x14ac:dyDescent="0.25">
      <c r="A779" s="445"/>
      <c r="B779" s="445"/>
      <c r="C779" s="445"/>
      <c r="D779" s="445"/>
      <c r="E779" s="445"/>
      <c r="F779" s="445"/>
      <c r="G779" s="445"/>
      <c r="H779" s="445"/>
      <c r="I779" s="445"/>
      <c r="J779" s="445"/>
      <c r="K779" s="445"/>
      <c r="L779" s="445"/>
      <c r="M779" s="445"/>
      <c r="N779" s="445"/>
      <c r="O779" s="445"/>
      <c r="P779" s="445"/>
      <c r="Q779" s="445"/>
      <c r="R779" s="445"/>
      <c r="S779" s="445"/>
      <c r="T779" s="445"/>
      <c r="U779" s="445"/>
      <c r="V779" s="445"/>
      <c r="W779" s="445"/>
      <c r="X779" s="445"/>
      <c r="Y779" s="445"/>
      <c r="Z779" s="445"/>
    </row>
    <row r="780" spans="1:26" ht="15.75" x14ac:dyDescent="0.25">
      <c r="A780" s="445"/>
      <c r="B780" s="445"/>
      <c r="C780" s="445"/>
      <c r="D780" s="445"/>
      <c r="E780" s="445"/>
      <c r="F780" s="445"/>
      <c r="G780" s="445"/>
      <c r="H780" s="445"/>
      <c r="I780" s="445"/>
      <c r="J780" s="445"/>
      <c r="K780" s="445"/>
      <c r="L780" s="445"/>
      <c r="M780" s="445"/>
      <c r="N780" s="445"/>
      <c r="O780" s="445"/>
      <c r="P780" s="445"/>
      <c r="Q780" s="445"/>
      <c r="R780" s="445"/>
      <c r="S780" s="445"/>
      <c r="T780" s="445"/>
      <c r="U780" s="445"/>
      <c r="V780" s="445"/>
      <c r="W780" s="445"/>
      <c r="X780" s="445"/>
      <c r="Y780" s="445"/>
      <c r="Z780" s="445"/>
    </row>
    <row r="781" spans="1:26" ht="15.75" x14ac:dyDescent="0.25">
      <c r="A781" s="445"/>
      <c r="B781" s="445"/>
      <c r="C781" s="445"/>
      <c r="D781" s="445"/>
      <c r="E781" s="445"/>
      <c r="F781" s="445"/>
      <c r="G781" s="445"/>
      <c r="H781" s="445"/>
      <c r="I781" s="445"/>
      <c r="J781" s="445"/>
      <c r="K781" s="445"/>
      <c r="L781" s="445"/>
      <c r="M781" s="445"/>
      <c r="N781" s="445"/>
      <c r="O781" s="445"/>
      <c r="P781" s="445"/>
      <c r="Q781" s="445"/>
      <c r="R781" s="445"/>
      <c r="S781" s="445"/>
      <c r="T781" s="445"/>
      <c r="U781" s="445"/>
      <c r="V781" s="445"/>
      <c r="W781" s="445"/>
      <c r="X781" s="445"/>
      <c r="Y781" s="445"/>
      <c r="Z781" s="445"/>
    </row>
    <row r="782" spans="1:26" ht="15.75" x14ac:dyDescent="0.25">
      <c r="A782" s="445"/>
      <c r="B782" s="445"/>
      <c r="C782" s="445"/>
      <c r="D782" s="445"/>
      <c r="E782" s="445"/>
      <c r="F782" s="445"/>
      <c r="G782" s="445"/>
      <c r="H782" s="445"/>
      <c r="I782" s="445"/>
      <c r="J782" s="445"/>
      <c r="K782" s="445"/>
      <c r="L782" s="445"/>
      <c r="M782" s="445"/>
      <c r="N782" s="445"/>
      <c r="O782" s="445"/>
      <c r="P782" s="445"/>
      <c r="Q782" s="445"/>
      <c r="R782" s="445"/>
      <c r="S782" s="445"/>
      <c r="T782" s="445"/>
      <c r="U782" s="445"/>
      <c r="V782" s="445"/>
      <c r="W782" s="445"/>
      <c r="X782" s="445"/>
      <c r="Y782" s="445"/>
      <c r="Z782" s="445"/>
    </row>
    <row r="783" spans="1:26" ht="15.75" x14ac:dyDescent="0.25">
      <c r="A783" s="445"/>
      <c r="B783" s="445"/>
      <c r="C783" s="445"/>
      <c r="D783" s="445"/>
      <c r="E783" s="445"/>
      <c r="F783" s="445"/>
      <c r="G783" s="445"/>
      <c r="H783" s="445"/>
      <c r="I783" s="445"/>
      <c r="J783" s="445"/>
      <c r="K783" s="445"/>
      <c r="L783" s="445"/>
      <c r="M783" s="445"/>
      <c r="N783" s="445"/>
      <c r="O783" s="445"/>
      <c r="P783" s="445"/>
      <c r="Q783" s="445"/>
      <c r="R783" s="445"/>
      <c r="S783" s="445"/>
      <c r="T783" s="445"/>
      <c r="U783" s="445"/>
      <c r="V783" s="445"/>
      <c r="W783" s="445"/>
      <c r="X783" s="445"/>
      <c r="Y783" s="445"/>
      <c r="Z783" s="445"/>
    </row>
    <row r="784" spans="1:26" ht="15.75" x14ac:dyDescent="0.25">
      <c r="A784" s="445"/>
      <c r="B784" s="445"/>
      <c r="C784" s="445"/>
      <c r="D784" s="445"/>
      <c r="E784" s="445"/>
      <c r="F784" s="445"/>
      <c r="G784" s="445"/>
      <c r="H784" s="445"/>
      <c r="I784" s="445"/>
      <c r="J784" s="445"/>
      <c r="K784" s="445"/>
      <c r="L784" s="445"/>
      <c r="M784" s="445"/>
      <c r="N784" s="445"/>
      <c r="O784" s="445"/>
      <c r="P784" s="445"/>
      <c r="Q784" s="445"/>
      <c r="R784" s="445"/>
      <c r="S784" s="445"/>
      <c r="T784" s="445"/>
      <c r="U784" s="445"/>
      <c r="V784" s="445"/>
      <c r="W784" s="445"/>
      <c r="X784" s="445"/>
      <c r="Y784" s="445"/>
      <c r="Z784" s="445"/>
    </row>
    <row r="785" spans="1:26" ht="15.75" x14ac:dyDescent="0.25">
      <c r="A785" s="445"/>
      <c r="B785" s="445"/>
      <c r="C785" s="445"/>
      <c r="D785" s="445"/>
      <c r="E785" s="445"/>
      <c r="F785" s="445"/>
      <c r="G785" s="445"/>
      <c r="H785" s="445"/>
      <c r="I785" s="445"/>
      <c r="J785" s="445"/>
      <c r="K785" s="445"/>
      <c r="L785" s="445"/>
      <c r="M785" s="445"/>
      <c r="N785" s="445"/>
      <c r="O785" s="445"/>
      <c r="P785" s="445"/>
      <c r="Q785" s="445"/>
      <c r="R785" s="445"/>
      <c r="S785" s="445"/>
      <c r="T785" s="445"/>
      <c r="U785" s="445"/>
      <c r="V785" s="445"/>
      <c r="W785" s="445"/>
      <c r="X785" s="445"/>
      <c r="Y785" s="445"/>
      <c r="Z785" s="445"/>
    </row>
    <row r="786" spans="1:26" ht="15.75" x14ac:dyDescent="0.25">
      <c r="A786" s="445"/>
      <c r="B786" s="445"/>
      <c r="C786" s="445"/>
      <c r="D786" s="445"/>
      <c r="E786" s="445"/>
      <c r="F786" s="445"/>
      <c r="G786" s="445"/>
      <c r="H786" s="445"/>
      <c r="I786" s="445"/>
      <c r="J786" s="445"/>
      <c r="K786" s="445"/>
      <c r="L786" s="445"/>
      <c r="M786" s="445"/>
      <c r="N786" s="445"/>
      <c r="O786" s="445"/>
      <c r="P786" s="445"/>
      <c r="Q786" s="445"/>
      <c r="R786" s="445"/>
      <c r="S786" s="445"/>
      <c r="T786" s="445"/>
      <c r="U786" s="445"/>
      <c r="V786" s="445"/>
      <c r="W786" s="445"/>
      <c r="X786" s="445"/>
      <c r="Y786" s="445"/>
      <c r="Z786" s="445"/>
    </row>
    <row r="787" spans="1:26" ht="15.75" x14ac:dyDescent="0.25">
      <c r="A787" s="445"/>
      <c r="B787" s="445"/>
      <c r="C787" s="445"/>
      <c r="D787" s="445"/>
      <c r="E787" s="445"/>
      <c r="F787" s="445"/>
      <c r="G787" s="445"/>
      <c r="H787" s="445"/>
      <c r="I787" s="445"/>
      <c r="J787" s="445"/>
      <c r="K787" s="445"/>
      <c r="L787" s="445"/>
      <c r="M787" s="445"/>
      <c r="N787" s="445"/>
      <c r="O787" s="445"/>
      <c r="P787" s="445"/>
      <c r="Q787" s="445"/>
      <c r="R787" s="445"/>
      <c r="S787" s="445"/>
      <c r="T787" s="445"/>
      <c r="U787" s="445"/>
      <c r="V787" s="445"/>
      <c r="W787" s="445"/>
      <c r="X787" s="445"/>
      <c r="Y787" s="445"/>
      <c r="Z787" s="445"/>
    </row>
    <row r="788" spans="1:26" ht="15.75" x14ac:dyDescent="0.25">
      <c r="A788" s="445"/>
      <c r="B788" s="445"/>
      <c r="C788" s="445"/>
      <c r="D788" s="445"/>
      <c r="E788" s="445"/>
      <c r="F788" s="445"/>
      <c r="G788" s="445"/>
      <c r="H788" s="445"/>
      <c r="I788" s="445"/>
      <c r="J788" s="445"/>
      <c r="K788" s="445"/>
      <c r="L788" s="445"/>
      <c r="M788" s="445"/>
      <c r="N788" s="445"/>
      <c r="O788" s="445"/>
      <c r="P788" s="445"/>
      <c r="Q788" s="445"/>
      <c r="R788" s="445"/>
      <c r="S788" s="445"/>
      <c r="T788" s="445"/>
      <c r="U788" s="445"/>
      <c r="V788" s="445"/>
      <c r="W788" s="445"/>
      <c r="X788" s="445"/>
      <c r="Y788" s="445"/>
      <c r="Z788" s="445"/>
    </row>
    <row r="789" spans="1:26" ht="15.75" x14ac:dyDescent="0.25">
      <c r="A789" s="445"/>
      <c r="B789" s="445"/>
      <c r="C789" s="445"/>
      <c r="D789" s="445"/>
      <c r="E789" s="445"/>
      <c r="F789" s="445"/>
      <c r="G789" s="445"/>
      <c r="H789" s="445"/>
      <c r="I789" s="445"/>
      <c r="J789" s="445"/>
      <c r="K789" s="445"/>
      <c r="L789" s="445"/>
      <c r="M789" s="445"/>
      <c r="N789" s="445"/>
      <c r="O789" s="445"/>
      <c r="P789" s="445"/>
      <c r="Q789" s="445"/>
      <c r="R789" s="445"/>
      <c r="S789" s="445"/>
      <c r="T789" s="445"/>
      <c r="U789" s="445"/>
      <c r="V789" s="445"/>
      <c r="W789" s="445"/>
      <c r="X789" s="445"/>
      <c r="Y789" s="445"/>
      <c r="Z789" s="445"/>
    </row>
    <row r="790" spans="1:26" ht="15.75" x14ac:dyDescent="0.25">
      <c r="A790" s="445"/>
      <c r="B790" s="445"/>
      <c r="C790" s="445"/>
      <c r="D790" s="445"/>
      <c r="E790" s="445"/>
      <c r="F790" s="445"/>
      <c r="G790" s="445"/>
      <c r="H790" s="445"/>
      <c r="I790" s="445"/>
      <c r="J790" s="445"/>
      <c r="K790" s="445"/>
      <c r="L790" s="445"/>
      <c r="M790" s="445"/>
      <c r="N790" s="445"/>
      <c r="O790" s="445"/>
      <c r="P790" s="445"/>
      <c r="Q790" s="445"/>
      <c r="R790" s="445"/>
      <c r="S790" s="445"/>
      <c r="T790" s="445"/>
      <c r="U790" s="445"/>
      <c r="V790" s="445"/>
      <c r="W790" s="445"/>
      <c r="X790" s="445"/>
      <c r="Y790" s="445"/>
      <c r="Z790" s="445"/>
    </row>
    <row r="791" spans="1:26" ht="15.75" x14ac:dyDescent="0.25">
      <c r="A791" s="445"/>
      <c r="B791" s="445"/>
      <c r="C791" s="445"/>
      <c r="D791" s="445"/>
      <c r="E791" s="445"/>
      <c r="F791" s="445"/>
      <c r="G791" s="445"/>
      <c r="H791" s="445"/>
      <c r="I791" s="445"/>
      <c r="J791" s="445"/>
      <c r="K791" s="445"/>
      <c r="L791" s="445"/>
      <c r="M791" s="445"/>
      <c r="N791" s="445"/>
      <c r="O791" s="445"/>
      <c r="P791" s="445"/>
      <c r="Q791" s="445"/>
      <c r="R791" s="445"/>
      <c r="S791" s="445"/>
      <c r="T791" s="445"/>
      <c r="U791" s="445"/>
      <c r="V791" s="445"/>
      <c r="W791" s="445"/>
      <c r="X791" s="445"/>
      <c r="Y791" s="445"/>
      <c r="Z791" s="445"/>
    </row>
    <row r="792" spans="1:26" ht="15.75" x14ac:dyDescent="0.25">
      <c r="A792" s="445"/>
      <c r="B792" s="445"/>
      <c r="C792" s="445"/>
      <c r="D792" s="445"/>
      <c r="E792" s="445"/>
      <c r="F792" s="445"/>
      <c r="G792" s="445"/>
      <c r="H792" s="445"/>
      <c r="I792" s="445"/>
      <c r="J792" s="445"/>
      <c r="K792" s="445"/>
      <c r="L792" s="445"/>
      <c r="M792" s="445"/>
      <c r="N792" s="445"/>
      <c r="O792" s="445"/>
      <c r="P792" s="445"/>
      <c r="Q792" s="445"/>
      <c r="R792" s="445"/>
      <c r="S792" s="445"/>
      <c r="T792" s="445"/>
      <c r="U792" s="445"/>
      <c r="V792" s="445"/>
      <c r="W792" s="445"/>
      <c r="X792" s="445"/>
      <c r="Y792" s="445"/>
      <c r="Z792" s="445"/>
    </row>
    <row r="793" spans="1:26" ht="15.75" x14ac:dyDescent="0.25">
      <c r="A793" s="445"/>
      <c r="B793" s="445"/>
      <c r="C793" s="445"/>
      <c r="D793" s="445"/>
      <c r="E793" s="445"/>
      <c r="F793" s="445"/>
      <c r="G793" s="445"/>
      <c r="H793" s="445"/>
      <c r="I793" s="445"/>
      <c r="J793" s="445"/>
      <c r="K793" s="445"/>
      <c r="L793" s="445"/>
      <c r="M793" s="445"/>
      <c r="N793" s="445"/>
      <c r="O793" s="445"/>
      <c r="P793" s="445"/>
      <c r="Q793" s="445"/>
      <c r="R793" s="445"/>
      <c r="S793" s="445"/>
      <c r="T793" s="445"/>
      <c r="U793" s="445"/>
      <c r="V793" s="445"/>
      <c r="W793" s="445"/>
      <c r="X793" s="445"/>
      <c r="Y793" s="445"/>
      <c r="Z793" s="445"/>
    </row>
    <row r="794" spans="1:26" ht="15.75" x14ac:dyDescent="0.25">
      <c r="A794" s="445"/>
      <c r="B794" s="445"/>
      <c r="C794" s="445"/>
      <c r="D794" s="445"/>
      <c r="E794" s="445"/>
      <c r="F794" s="445"/>
      <c r="G794" s="445"/>
      <c r="H794" s="445"/>
      <c r="I794" s="445"/>
      <c r="J794" s="445"/>
      <c r="K794" s="445"/>
      <c r="L794" s="445"/>
      <c r="M794" s="445"/>
      <c r="N794" s="445"/>
      <c r="O794" s="445"/>
      <c r="P794" s="445"/>
      <c r="Q794" s="445"/>
      <c r="R794" s="445"/>
      <c r="S794" s="445"/>
      <c r="T794" s="445"/>
      <c r="U794" s="445"/>
      <c r="V794" s="445"/>
      <c r="W794" s="445"/>
      <c r="X794" s="445"/>
      <c r="Y794" s="445"/>
      <c r="Z794" s="445"/>
    </row>
    <row r="795" spans="1:26" ht="15.75" x14ac:dyDescent="0.25">
      <c r="A795" s="445"/>
      <c r="B795" s="445"/>
      <c r="C795" s="445"/>
      <c r="D795" s="445"/>
      <c r="E795" s="445"/>
      <c r="F795" s="445"/>
      <c r="G795" s="445"/>
      <c r="H795" s="445"/>
      <c r="I795" s="445"/>
      <c r="J795" s="445"/>
      <c r="K795" s="445"/>
      <c r="L795" s="445"/>
      <c r="M795" s="445"/>
      <c r="N795" s="445"/>
      <c r="O795" s="445"/>
      <c r="P795" s="445"/>
      <c r="Q795" s="445"/>
      <c r="R795" s="445"/>
      <c r="S795" s="445"/>
      <c r="T795" s="445"/>
      <c r="U795" s="445"/>
      <c r="V795" s="445"/>
      <c r="W795" s="445"/>
      <c r="X795" s="445"/>
      <c r="Y795" s="445"/>
      <c r="Z795" s="445"/>
    </row>
    <row r="796" spans="1:26" ht="15.75" x14ac:dyDescent="0.25">
      <c r="A796" s="445"/>
      <c r="B796" s="445"/>
      <c r="C796" s="445"/>
      <c r="D796" s="445"/>
      <c r="E796" s="445"/>
      <c r="F796" s="445"/>
      <c r="G796" s="445"/>
      <c r="H796" s="445"/>
      <c r="I796" s="445"/>
      <c r="J796" s="445"/>
      <c r="K796" s="445"/>
      <c r="L796" s="445"/>
      <c r="M796" s="445"/>
      <c r="N796" s="445"/>
      <c r="O796" s="445"/>
      <c r="P796" s="445"/>
      <c r="Q796" s="445"/>
      <c r="R796" s="445"/>
      <c r="S796" s="445"/>
      <c r="T796" s="445"/>
      <c r="U796" s="445"/>
      <c r="V796" s="445"/>
      <c r="W796" s="445"/>
      <c r="X796" s="445"/>
      <c r="Y796" s="445"/>
      <c r="Z796" s="445"/>
    </row>
    <row r="797" spans="1:26" ht="15.75" x14ac:dyDescent="0.25">
      <c r="A797" s="445"/>
      <c r="B797" s="445"/>
      <c r="C797" s="445"/>
      <c r="D797" s="445"/>
      <c r="E797" s="445"/>
      <c r="F797" s="445"/>
      <c r="G797" s="445"/>
      <c r="H797" s="445"/>
      <c r="I797" s="445"/>
      <c r="J797" s="445"/>
      <c r="K797" s="445"/>
      <c r="L797" s="445"/>
      <c r="M797" s="445"/>
      <c r="N797" s="445"/>
      <c r="O797" s="445"/>
      <c r="P797" s="445"/>
      <c r="Q797" s="445"/>
      <c r="R797" s="445"/>
      <c r="S797" s="445"/>
      <c r="T797" s="445"/>
      <c r="U797" s="445"/>
      <c r="V797" s="445"/>
      <c r="W797" s="445"/>
      <c r="X797" s="445"/>
      <c r="Y797" s="445"/>
      <c r="Z797" s="445"/>
    </row>
    <row r="798" spans="1:26" ht="15.75" x14ac:dyDescent="0.25">
      <c r="A798" s="445"/>
      <c r="B798" s="445"/>
      <c r="C798" s="445"/>
      <c r="D798" s="445"/>
      <c r="E798" s="445"/>
      <c r="F798" s="445"/>
      <c r="G798" s="445"/>
      <c r="H798" s="445"/>
      <c r="I798" s="445"/>
      <c r="J798" s="445"/>
      <c r="K798" s="445"/>
      <c r="L798" s="445"/>
      <c r="M798" s="445"/>
      <c r="N798" s="445"/>
      <c r="O798" s="445"/>
      <c r="P798" s="445"/>
      <c r="Q798" s="445"/>
      <c r="R798" s="445"/>
      <c r="S798" s="445"/>
      <c r="T798" s="445"/>
      <c r="U798" s="445"/>
      <c r="V798" s="445"/>
      <c r="W798" s="445"/>
      <c r="X798" s="445"/>
      <c r="Y798" s="445"/>
      <c r="Z798" s="445"/>
    </row>
    <row r="799" spans="1:26" ht="15.75" x14ac:dyDescent="0.25">
      <c r="A799" s="445"/>
      <c r="B799" s="445"/>
      <c r="C799" s="445"/>
      <c r="D799" s="445"/>
      <c r="E799" s="445"/>
      <c r="F799" s="445"/>
      <c r="G799" s="445"/>
      <c r="H799" s="445"/>
      <c r="I799" s="445"/>
      <c r="J799" s="445"/>
      <c r="K799" s="445"/>
      <c r="L799" s="445"/>
      <c r="M799" s="445"/>
      <c r="N799" s="445"/>
      <c r="O799" s="445"/>
      <c r="P799" s="445"/>
      <c r="Q799" s="445"/>
      <c r="R799" s="445"/>
      <c r="S799" s="445"/>
      <c r="T799" s="445"/>
      <c r="U799" s="445"/>
      <c r="V799" s="445"/>
      <c r="W799" s="445"/>
      <c r="X799" s="445"/>
      <c r="Y799" s="445"/>
      <c r="Z799" s="445"/>
    </row>
    <row r="800" spans="1:26" ht="15.75" x14ac:dyDescent="0.25">
      <c r="A800" s="445"/>
      <c r="B800" s="445"/>
      <c r="C800" s="445"/>
      <c r="D800" s="445"/>
      <c r="E800" s="445"/>
      <c r="F800" s="445"/>
      <c r="G800" s="445"/>
      <c r="H800" s="445"/>
      <c r="I800" s="445"/>
      <c r="J800" s="445"/>
      <c r="K800" s="445"/>
      <c r="L800" s="445"/>
      <c r="M800" s="445"/>
      <c r="N800" s="445"/>
      <c r="O800" s="445"/>
      <c r="P800" s="445"/>
      <c r="Q800" s="445"/>
      <c r="R800" s="445"/>
      <c r="S800" s="445"/>
      <c r="T800" s="445"/>
      <c r="U800" s="445"/>
      <c r="V800" s="445"/>
      <c r="W800" s="445"/>
      <c r="X800" s="445"/>
      <c r="Y800" s="445"/>
      <c r="Z800" s="445"/>
    </row>
    <row r="801" spans="1:26" ht="15.75" x14ac:dyDescent="0.25">
      <c r="A801" s="445"/>
      <c r="B801" s="445"/>
      <c r="C801" s="445"/>
      <c r="D801" s="445"/>
      <c r="E801" s="445"/>
      <c r="F801" s="445"/>
      <c r="G801" s="445"/>
      <c r="H801" s="445"/>
      <c r="I801" s="445"/>
      <c r="J801" s="445"/>
      <c r="K801" s="445"/>
      <c r="L801" s="445"/>
      <c r="M801" s="445"/>
      <c r="N801" s="445"/>
      <c r="O801" s="445"/>
      <c r="P801" s="445"/>
      <c r="Q801" s="445"/>
      <c r="R801" s="445"/>
      <c r="S801" s="445"/>
      <c r="T801" s="445"/>
      <c r="U801" s="445"/>
      <c r="V801" s="445"/>
      <c r="W801" s="445"/>
      <c r="X801" s="445"/>
      <c r="Y801" s="445"/>
      <c r="Z801" s="445"/>
    </row>
    <row r="802" spans="1:26" ht="15.75" x14ac:dyDescent="0.25">
      <c r="A802" s="445"/>
      <c r="B802" s="445"/>
      <c r="C802" s="445"/>
      <c r="D802" s="445"/>
      <c r="E802" s="445"/>
      <c r="F802" s="445"/>
      <c r="G802" s="445"/>
      <c r="H802" s="445"/>
      <c r="I802" s="445"/>
      <c r="J802" s="445"/>
      <c r="K802" s="445"/>
      <c r="L802" s="445"/>
      <c r="M802" s="445"/>
      <c r="N802" s="445"/>
      <c r="O802" s="445"/>
      <c r="P802" s="445"/>
      <c r="Q802" s="445"/>
      <c r="R802" s="445"/>
      <c r="S802" s="445"/>
      <c r="T802" s="445"/>
      <c r="U802" s="445"/>
      <c r="V802" s="445"/>
      <c r="W802" s="445"/>
      <c r="X802" s="445"/>
      <c r="Y802" s="445"/>
      <c r="Z802" s="445"/>
    </row>
    <row r="803" spans="1:26" ht="15.75" x14ac:dyDescent="0.25">
      <c r="A803" s="445"/>
      <c r="B803" s="445"/>
      <c r="C803" s="445"/>
      <c r="D803" s="445"/>
      <c r="E803" s="445"/>
      <c r="F803" s="445"/>
      <c r="G803" s="445"/>
      <c r="H803" s="445"/>
      <c r="I803" s="445"/>
      <c r="J803" s="445"/>
      <c r="K803" s="445"/>
      <c r="L803" s="445"/>
      <c r="M803" s="445"/>
      <c r="N803" s="445"/>
      <c r="O803" s="445"/>
      <c r="P803" s="445"/>
      <c r="Q803" s="445"/>
      <c r="R803" s="445"/>
      <c r="S803" s="445"/>
      <c r="T803" s="445"/>
      <c r="U803" s="445"/>
      <c r="V803" s="445"/>
      <c r="W803" s="445"/>
      <c r="X803" s="445"/>
      <c r="Y803" s="445"/>
      <c r="Z803" s="445"/>
    </row>
    <row r="804" spans="1:26" ht="15.75" x14ac:dyDescent="0.25">
      <c r="A804" s="445"/>
      <c r="B804" s="445"/>
      <c r="C804" s="445"/>
      <c r="D804" s="445"/>
      <c r="E804" s="445"/>
      <c r="F804" s="445"/>
      <c r="G804" s="445"/>
      <c r="H804" s="445"/>
      <c r="I804" s="445"/>
      <c r="J804" s="445"/>
      <c r="K804" s="445"/>
      <c r="L804" s="445"/>
      <c r="M804" s="445"/>
      <c r="N804" s="445"/>
      <c r="O804" s="445"/>
      <c r="P804" s="445"/>
      <c r="Q804" s="445"/>
      <c r="R804" s="445"/>
      <c r="S804" s="445"/>
      <c r="T804" s="445"/>
      <c r="U804" s="445"/>
      <c r="V804" s="445"/>
      <c r="W804" s="445"/>
      <c r="X804" s="445"/>
      <c r="Y804" s="445"/>
      <c r="Z804" s="445"/>
    </row>
    <row r="805" spans="1:26" ht="15.75" x14ac:dyDescent="0.25">
      <c r="A805" s="445"/>
      <c r="B805" s="445"/>
      <c r="C805" s="445"/>
      <c r="D805" s="445"/>
      <c r="E805" s="445"/>
      <c r="F805" s="445"/>
      <c r="G805" s="445"/>
      <c r="H805" s="445"/>
      <c r="I805" s="445"/>
      <c r="J805" s="445"/>
      <c r="K805" s="445"/>
      <c r="L805" s="445"/>
      <c r="M805" s="445"/>
      <c r="N805" s="445"/>
      <c r="O805" s="445"/>
      <c r="P805" s="445"/>
      <c r="Q805" s="445"/>
      <c r="R805" s="445"/>
      <c r="S805" s="445"/>
      <c r="T805" s="445"/>
      <c r="U805" s="445"/>
      <c r="V805" s="445"/>
      <c r="W805" s="445"/>
      <c r="X805" s="445"/>
      <c r="Y805" s="445"/>
      <c r="Z805" s="445"/>
    </row>
    <row r="806" spans="1:26" ht="15.75" x14ac:dyDescent="0.25">
      <c r="A806" s="445"/>
      <c r="B806" s="445"/>
      <c r="C806" s="445"/>
      <c r="D806" s="445"/>
      <c r="E806" s="445"/>
      <c r="F806" s="445"/>
      <c r="G806" s="445"/>
      <c r="H806" s="445"/>
      <c r="I806" s="445"/>
      <c r="J806" s="445"/>
      <c r="K806" s="445"/>
      <c r="L806" s="445"/>
      <c r="M806" s="445"/>
      <c r="N806" s="445"/>
      <c r="O806" s="445"/>
      <c r="P806" s="445"/>
      <c r="Q806" s="445"/>
      <c r="R806" s="445"/>
      <c r="S806" s="445"/>
      <c r="T806" s="445"/>
      <c r="U806" s="445"/>
      <c r="V806" s="445"/>
      <c r="W806" s="445"/>
      <c r="X806" s="445"/>
      <c r="Y806" s="445"/>
      <c r="Z806" s="445"/>
    </row>
    <row r="807" spans="1:26" ht="15.75" x14ac:dyDescent="0.25">
      <c r="A807" s="445"/>
      <c r="B807" s="445"/>
      <c r="C807" s="445"/>
      <c r="D807" s="445"/>
      <c r="E807" s="445"/>
      <c r="F807" s="445"/>
      <c r="G807" s="445"/>
      <c r="H807" s="445"/>
      <c r="I807" s="445"/>
      <c r="J807" s="445"/>
      <c r="K807" s="445"/>
      <c r="L807" s="445"/>
      <c r="M807" s="445"/>
      <c r="N807" s="445"/>
      <c r="O807" s="445"/>
      <c r="P807" s="445"/>
      <c r="Q807" s="445"/>
      <c r="R807" s="445"/>
      <c r="S807" s="445"/>
      <c r="T807" s="445"/>
      <c r="U807" s="445"/>
      <c r="V807" s="445"/>
      <c r="W807" s="445"/>
      <c r="X807" s="445"/>
      <c r="Y807" s="445"/>
      <c r="Z807" s="445"/>
    </row>
    <row r="808" spans="1:26" ht="15.75" x14ac:dyDescent="0.25">
      <c r="A808" s="445"/>
      <c r="B808" s="445"/>
      <c r="C808" s="445"/>
      <c r="D808" s="445"/>
      <c r="E808" s="445"/>
      <c r="F808" s="445"/>
      <c r="G808" s="445"/>
      <c r="H808" s="445"/>
      <c r="I808" s="445"/>
      <c r="J808" s="445"/>
      <c r="K808" s="445"/>
      <c r="L808" s="445"/>
      <c r="M808" s="445"/>
      <c r="N808" s="445"/>
      <c r="O808" s="445"/>
      <c r="P808" s="445"/>
      <c r="Q808" s="445"/>
      <c r="R808" s="445"/>
      <c r="S808" s="445"/>
      <c r="T808" s="445"/>
      <c r="U808" s="445"/>
      <c r="V808" s="445"/>
      <c r="W808" s="445"/>
      <c r="X808" s="445"/>
      <c r="Y808" s="445"/>
      <c r="Z808" s="445"/>
    </row>
    <row r="809" spans="1:26" ht="15.75" x14ac:dyDescent="0.25">
      <c r="A809" s="445"/>
      <c r="B809" s="445"/>
      <c r="C809" s="445"/>
      <c r="D809" s="445"/>
      <c r="E809" s="445"/>
      <c r="F809" s="445"/>
      <c r="G809" s="445"/>
      <c r="H809" s="445"/>
      <c r="I809" s="445"/>
      <c r="J809" s="445"/>
      <c r="K809" s="445"/>
      <c r="L809" s="445"/>
      <c r="M809" s="445"/>
      <c r="N809" s="445"/>
      <c r="O809" s="445"/>
      <c r="P809" s="445"/>
      <c r="Q809" s="445"/>
      <c r="R809" s="445"/>
      <c r="S809" s="445"/>
      <c r="T809" s="445"/>
      <c r="U809" s="445"/>
      <c r="V809" s="445"/>
      <c r="W809" s="445"/>
      <c r="X809" s="445"/>
      <c r="Y809" s="445"/>
      <c r="Z809" s="445"/>
    </row>
    <row r="810" spans="1:26" ht="15.75" x14ac:dyDescent="0.25">
      <c r="A810" s="445"/>
      <c r="B810" s="445"/>
      <c r="C810" s="445"/>
      <c r="D810" s="445"/>
      <c r="E810" s="445"/>
      <c r="F810" s="445"/>
      <c r="G810" s="445"/>
      <c r="H810" s="445"/>
      <c r="I810" s="445"/>
      <c r="J810" s="445"/>
      <c r="K810" s="445"/>
      <c r="L810" s="445"/>
      <c r="M810" s="445"/>
      <c r="N810" s="445"/>
      <c r="O810" s="445"/>
      <c r="P810" s="445"/>
      <c r="Q810" s="445"/>
      <c r="R810" s="445"/>
      <c r="S810" s="445"/>
      <c r="T810" s="445"/>
      <c r="U810" s="445"/>
      <c r="V810" s="445"/>
      <c r="W810" s="445"/>
      <c r="X810" s="445"/>
      <c r="Y810" s="445"/>
      <c r="Z810" s="445"/>
    </row>
    <row r="811" spans="1:26" ht="15.75" x14ac:dyDescent="0.25">
      <c r="A811" s="445"/>
      <c r="B811" s="445"/>
      <c r="C811" s="445"/>
      <c r="D811" s="445"/>
      <c r="E811" s="445"/>
      <c r="F811" s="445"/>
      <c r="G811" s="445"/>
      <c r="H811" s="445"/>
      <c r="I811" s="445"/>
      <c r="J811" s="445"/>
      <c r="K811" s="445"/>
      <c r="L811" s="445"/>
      <c r="M811" s="445"/>
      <c r="N811" s="445"/>
      <c r="O811" s="445"/>
      <c r="P811" s="445"/>
      <c r="Q811" s="445"/>
      <c r="R811" s="445"/>
      <c r="S811" s="445"/>
      <c r="T811" s="445"/>
      <c r="U811" s="445"/>
      <c r="V811" s="445"/>
      <c r="W811" s="445"/>
      <c r="X811" s="445"/>
      <c r="Y811" s="445"/>
      <c r="Z811" s="445"/>
    </row>
    <row r="812" spans="1:26" ht="15.75" x14ac:dyDescent="0.25">
      <c r="A812" s="445"/>
      <c r="B812" s="445"/>
      <c r="C812" s="445"/>
      <c r="D812" s="445"/>
      <c r="E812" s="445"/>
      <c r="F812" s="445"/>
      <c r="G812" s="445"/>
      <c r="H812" s="445"/>
      <c r="I812" s="445"/>
      <c r="J812" s="445"/>
      <c r="K812" s="445"/>
      <c r="L812" s="445"/>
      <c r="M812" s="445"/>
      <c r="N812" s="445"/>
      <c r="O812" s="445"/>
      <c r="P812" s="445"/>
      <c r="Q812" s="445"/>
      <c r="R812" s="445"/>
      <c r="S812" s="445"/>
      <c r="T812" s="445"/>
      <c r="U812" s="445"/>
      <c r="V812" s="445"/>
      <c r="W812" s="445"/>
      <c r="X812" s="445"/>
      <c r="Y812" s="445"/>
      <c r="Z812" s="445"/>
    </row>
    <row r="813" spans="1:26" ht="15.75" x14ac:dyDescent="0.25">
      <c r="A813" s="445"/>
      <c r="B813" s="445"/>
      <c r="C813" s="445"/>
      <c r="D813" s="445"/>
      <c r="E813" s="445"/>
      <c r="F813" s="445"/>
      <c r="G813" s="445"/>
      <c r="H813" s="445"/>
      <c r="I813" s="445"/>
      <c r="J813" s="445"/>
      <c r="K813" s="445"/>
      <c r="L813" s="445"/>
      <c r="M813" s="445"/>
      <c r="N813" s="445"/>
      <c r="O813" s="445"/>
      <c r="P813" s="445"/>
      <c r="Q813" s="445"/>
      <c r="R813" s="445"/>
      <c r="S813" s="445"/>
      <c r="T813" s="445"/>
      <c r="U813" s="445"/>
      <c r="V813" s="445"/>
      <c r="W813" s="445"/>
      <c r="X813" s="445"/>
      <c r="Y813" s="445"/>
      <c r="Z813" s="445"/>
    </row>
    <row r="814" spans="1:26" ht="15.75" x14ac:dyDescent="0.25">
      <c r="A814" s="445"/>
      <c r="B814" s="445"/>
      <c r="C814" s="445"/>
      <c r="D814" s="445"/>
      <c r="E814" s="445"/>
      <c r="F814" s="445"/>
      <c r="G814" s="445"/>
      <c r="H814" s="445"/>
      <c r="I814" s="445"/>
      <c r="J814" s="445"/>
      <c r="K814" s="445"/>
      <c r="L814" s="445"/>
      <c r="M814" s="445"/>
      <c r="N814" s="445"/>
      <c r="O814" s="445"/>
      <c r="P814" s="445"/>
      <c r="Q814" s="445"/>
      <c r="R814" s="445"/>
      <c r="S814" s="445"/>
      <c r="T814" s="445"/>
      <c r="U814" s="445"/>
      <c r="V814" s="445"/>
      <c r="W814" s="445"/>
      <c r="X814" s="445"/>
      <c r="Y814" s="445"/>
      <c r="Z814" s="445"/>
    </row>
    <row r="815" spans="1:26" ht="15.75" x14ac:dyDescent="0.25">
      <c r="A815" s="445"/>
      <c r="B815" s="445"/>
      <c r="C815" s="445"/>
      <c r="D815" s="445"/>
      <c r="E815" s="445"/>
      <c r="F815" s="445"/>
      <c r="G815" s="445"/>
      <c r="H815" s="445"/>
      <c r="I815" s="445"/>
      <c r="J815" s="445"/>
      <c r="K815" s="445"/>
      <c r="L815" s="445"/>
      <c r="M815" s="445"/>
      <c r="N815" s="445"/>
      <c r="O815" s="445"/>
      <c r="P815" s="445"/>
      <c r="Q815" s="445"/>
      <c r="R815" s="445"/>
      <c r="S815" s="445"/>
      <c r="T815" s="445"/>
      <c r="U815" s="445"/>
      <c r="V815" s="445"/>
      <c r="W815" s="445"/>
      <c r="X815" s="445"/>
      <c r="Y815" s="445"/>
      <c r="Z815" s="445"/>
    </row>
    <row r="816" spans="1:26" ht="15.75" x14ac:dyDescent="0.25">
      <c r="A816" s="445"/>
      <c r="B816" s="445"/>
      <c r="C816" s="445"/>
      <c r="D816" s="445"/>
      <c r="E816" s="445"/>
      <c r="F816" s="445"/>
      <c r="G816" s="445"/>
      <c r="H816" s="445"/>
      <c r="I816" s="445"/>
      <c r="J816" s="445"/>
      <c r="K816" s="445"/>
      <c r="L816" s="445"/>
      <c r="M816" s="445"/>
      <c r="N816" s="445"/>
      <c r="O816" s="445"/>
      <c r="P816" s="445"/>
      <c r="Q816" s="445"/>
      <c r="R816" s="445"/>
      <c r="S816" s="445"/>
      <c r="T816" s="445"/>
      <c r="U816" s="445"/>
      <c r="V816" s="445"/>
      <c r="W816" s="445"/>
      <c r="X816" s="445"/>
      <c r="Y816" s="445"/>
      <c r="Z816" s="445"/>
    </row>
    <row r="817" spans="1:26" ht="15.75" x14ac:dyDescent="0.25">
      <c r="A817" s="445"/>
      <c r="B817" s="445"/>
      <c r="C817" s="445"/>
      <c r="D817" s="445"/>
      <c r="E817" s="445"/>
      <c r="F817" s="445"/>
      <c r="G817" s="445"/>
      <c r="H817" s="445"/>
      <c r="I817" s="445"/>
      <c r="J817" s="445"/>
      <c r="K817" s="445"/>
      <c r="L817" s="445"/>
      <c r="M817" s="445"/>
      <c r="N817" s="445"/>
      <c r="O817" s="445"/>
      <c r="P817" s="445"/>
      <c r="Q817" s="445"/>
      <c r="R817" s="445"/>
      <c r="S817" s="445"/>
      <c r="T817" s="445"/>
      <c r="U817" s="445"/>
      <c r="V817" s="445"/>
      <c r="W817" s="445"/>
      <c r="X817" s="445"/>
      <c r="Y817" s="445"/>
      <c r="Z817" s="445"/>
    </row>
    <row r="818" spans="1:26" ht="15.75" x14ac:dyDescent="0.25">
      <c r="A818" s="445"/>
      <c r="B818" s="445"/>
      <c r="C818" s="445"/>
      <c r="D818" s="445"/>
      <c r="E818" s="445"/>
      <c r="F818" s="445"/>
      <c r="G818" s="445"/>
      <c r="H818" s="445"/>
      <c r="I818" s="445"/>
      <c r="J818" s="445"/>
      <c r="K818" s="445"/>
      <c r="L818" s="445"/>
      <c r="M818" s="445"/>
      <c r="N818" s="445"/>
      <c r="O818" s="445"/>
      <c r="P818" s="445"/>
      <c r="Q818" s="445"/>
      <c r="R818" s="445"/>
      <c r="S818" s="445"/>
      <c r="T818" s="445"/>
      <c r="U818" s="445"/>
      <c r="V818" s="445"/>
      <c r="W818" s="445"/>
      <c r="X818" s="445"/>
      <c r="Y818" s="445"/>
      <c r="Z818" s="445"/>
    </row>
    <row r="819" spans="1:26" ht="15.75" x14ac:dyDescent="0.25">
      <c r="A819" s="445"/>
      <c r="B819" s="445"/>
      <c r="C819" s="445"/>
      <c r="D819" s="445"/>
      <c r="E819" s="445"/>
      <c r="F819" s="445"/>
      <c r="G819" s="445"/>
      <c r="H819" s="445"/>
      <c r="I819" s="445"/>
      <c r="J819" s="445"/>
      <c r="K819" s="445"/>
      <c r="L819" s="445"/>
      <c r="M819" s="445"/>
      <c r="N819" s="445"/>
      <c r="O819" s="445"/>
      <c r="P819" s="445"/>
      <c r="Q819" s="445"/>
      <c r="R819" s="445"/>
      <c r="S819" s="445"/>
      <c r="T819" s="445"/>
      <c r="U819" s="445"/>
      <c r="V819" s="445"/>
      <c r="W819" s="445"/>
      <c r="X819" s="445"/>
      <c r="Y819" s="445"/>
      <c r="Z819" s="445"/>
    </row>
    <row r="820" spans="1:26" ht="15.75" x14ac:dyDescent="0.25">
      <c r="A820" s="445"/>
      <c r="B820" s="445"/>
      <c r="C820" s="445"/>
      <c r="D820" s="445"/>
      <c r="E820" s="445"/>
      <c r="F820" s="445"/>
      <c r="G820" s="445"/>
      <c r="H820" s="445"/>
      <c r="I820" s="445"/>
      <c r="J820" s="445"/>
      <c r="K820" s="445"/>
      <c r="L820" s="445"/>
      <c r="M820" s="445"/>
      <c r="N820" s="445"/>
      <c r="O820" s="445"/>
      <c r="P820" s="445"/>
      <c r="Q820" s="445"/>
      <c r="R820" s="445"/>
      <c r="S820" s="445"/>
      <c r="T820" s="445"/>
      <c r="U820" s="445"/>
      <c r="V820" s="445"/>
      <c r="W820" s="445"/>
      <c r="X820" s="445"/>
      <c r="Y820" s="445"/>
      <c r="Z820" s="445"/>
    </row>
    <row r="821" spans="1:26" ht="15.75" x14ac:dyDescent="0.25">
      <c r="A821" s="445"/>
      <c r="B821" s="445"/>
      <c r="C821" s="445"/>
      <c r="D821" s="445"/>
      <c r="E821" s="445"/>
      <c r="F821" s="445"/>
      <c r="G821" s="445"/>
      <c r="H821" s="445"/>
      <c r="I821" s="445"/>
      <c r="J821" s="445"/>
      <c r="K821" s="445"/>
      <c r="L821" s="445"/>
      <c r="M821" s="445"/>
      <c r="N821" s="445"/>
      <c r="O821" s="445"/>
      <c r="P821" s="445"/>
      <c r="Q821" s="445"/>
      <c r="R821" s="445"/>
      <c r="S821" s="445"/>
      <c r="T821" s="445"/>
      <c r="U821" s="445"/>
      <c r="V821" s="445"/>
      <c r="W821" s="445"/>
      <c r="X821" s="445"/>
      <c r="Y821" s="445"/>
      <c r="Z821" s="445"/>
    </row>
    <row r="822" spans="1:26" ht="15.75" x14ac:dyDescent="0.25">
      <c r="A822" s="445"/>
      <c r="B822" s="445"/>
      <c r="C822" s="445"/>
      <c r="D822" s="445"/>
      <c r="E822" s="445"/>
      <c r="F822" s="445"/>
      <c r="G822" s="445"/>
      <c r="H822" s="445"/>
      <c r="I822" s="445"/>
      <c r="J822" s="445"/>
      <c r="K822" s="445"/>
      <c r="L822" s="445"/>
      <c r="M822" s="445"/>
      <c r="N822" s="445"/>
      <c r="O822" s="445"/>
      <c r="P822" s="445"/>
      <c r="Q822" s="445"/>
      <c r="R822" s="445"/>
      <c r="S822" s="445"/>
      <c r="T822" s="445"/>
      <c r="U822" s="445"/>
      <c r="V822" s="445"/>
      <c r="W822" s="445"/>
      <c r="X822" s="445"/>
      <c r="Y822" s="445"/>
      <c r="Z822" s="445"/>
    </row>
    <row r="823" spans="1:26" ht="15.75" x14ac:dyDescent="0.25">
      <c r="A823" s="445"/>
      <c r="B823" s="445"/>
      <c r="C823" s="445"/>
      <c r="D823" s="445"/>
      <c r="E823" s="445"/>
      <c r="F823" s="445"/>
      <c r="G823" s="445"/>
      <c r="H823" s="445"/>
      <c r="I823" s="445"/>
      <c r="J823" s="445"/>
      <c r="K823" s="445"/>
      <c r="L823" s="445"/>
      <c r="M823" s="445"/>
      <c r="N823" s="445"/>
      <c r="O823" s="445"/>
      <c r="P823" s="445"/>
      <c r="Q823" s="445"/>
      <c r="R823" s="445"/>
      <c r="S823" s="445"/>
      <c r="T823" s="445"/>
      <c r="U823" s="445"/>
      <c r="V823" s="445"/>
      <c r="W823" s="445"/>
      <c r="X823" s="445"/>
      <c r="Y823" s="445"/>
      <c r="Z823" s="445"/>
    </row>
    <row r="824" spans="1:26" ht="15.75" x14ac:dyDescent="0.25">
      <c r="A824" s="445"/>
      <c r="B824" s="445"/>
      <c r="C824" s="445"/>
      <c r="D824" s="445"/>
      <c r="E824" s="445"/>
      <c r="F824" s="445"/>
      <c r="G824" s="445"/>
      <c r="H824" s="445"/>
      <c r="I824" s="445"/>
      <c r="J824" s="445"/>
      <c r="K824" s="445"/>
      <c r="L824" s="445"/>
      <c r="M824" s="445"/>
      <c r="N824" s="445"/>
      <c r="O824" s="445"/>
      <c r="P824" s="445"/>
      <c r="Q824" s="445"/>
      <c r="R824" s="445"/>
      <c r="S824" s="445"/>
      <c r="T824" s="445"/>
      <c r="U824" s="445"/>
      <c r="V824" s="445"/>
      <c r="W824" s="445"/>
      <c r="X824" s="445"/>
      <c r="Y824" s="445"/>
      <c r="Z824" s="445"/>
    </row>
    <row r="825" spans="1:26" ht="15.75" x14ac:dyDescent="0.25">
      <c r="A825" s="445"/>
      <c r="B825" s="445"/>
      <c r="C825" s="445"/>
      <c r="D825" s="445"/>
      <c r="E825" s="445"/>
      <c r="F825" s="445"/>
      <c r="G825" s="445"/>
      <c r="H825" s="445"/>
      <c r="I825" s="445"/>
      <c r="J825" s="445"/>
      <c r="K825" s="445"/>
      <c r="L825" s="445"/>
      <c r="M825" s="445"/>
      <c r="N825" s="445"/>
      <c r="O825" s="445"/>
      <c r="P825" s="445"/>
      <c r="Q825" s="445"/>
      <c r="R825" s="445"/>
      <c r="S825" s="445"/>
      <c r="T825" s="445"/>
      <c r="U825" s="445"/>
      <c r="V825" s="445"/>
      <c r="W825" s="445"/>
      <c r="X825" s="445"/>
      <c r="Y825" s="445"/>
      <c r="Z825" s="445"/>
    </row>
    <row r="826" spans="1:26" ht="15.75" x14ac:dyDescent="0.25">
      <c r="A826" s="445"/>
      <c r="B826" s="445"/>
      <c r="C826" s="445"/>
      <c r="D826" s="445"/>
      <c r="E826" s="445"/>
      <c r="F826" s="445"/>
      <c r="G826" s="445"/>
      <c r="H826" s="445"/>
      <c r="I826" s="445"/>
      <c r="J826" s="445"/>
      <c r="K826" s="445"/>
      <c r="L826" s="445"/>
      <c r="M826" s="445"/>
      <c r="N826" s="445"/>
      <c r="O826" s="445"/>
      <c r="P826" s="445"/>
      <c r="Q826" s="445"/>
      <c r="R826" s="445"/>
      <c r="S826" s="445"/>
      <c r="T826" s="445"/>
      <c r="U826" s="445"/>
      <c r="V826" s="445"/>
      <c r="W826" s="445"/>
      <c r="X826" s="445"/>
      <c r="Y826" s="445"/>
      <c r="Z826" s="445"/>
    </row>
    <row r="827" spans="1:26" ht="15.75" x14ac:dyDescent="0.25">
      <c r="A827" s="445"/>
      <c r="B827" s="445"/>
      <c r="C827" s="445"/>
      <c r="D827" s="445"/>
      <c r="E827" s="445"/>
      <c r="F827" s="445"/>
      <c r="G827" s="445"/>
      <c r="H827" s="445"/>
      <c r="I827" s="445"/>
      <c r="J827" s="445"/>
      <c r="K827" s="445"/>
      <c r="L827" s="445"/>
      <c r="M827" s="445"/>
      <c r="N827" s="445"/>
      <c r="O827" s="445"/>
      <c r="P827" s="445"/>
      <c r="Q827" s="445"/>
      <c r="R827" s="445"/>
      <c r="S827" s="445"/>
      <c r="T827" s="445"/>
      <c r="U827" s="445"/>
      <c r="V827" s="445"/>
      <c r="W827" s="445"/>
      <c r="X827" s="445"/>
      <c r="Y827" s="445"/>
      <c r="Z827" s="445"/>
    </row>
    <row r="828" spans="1:26" ht="15.75" x14ac:dyDescent="0.25">
      <c r="A828" s="445"/>
      <c r="B828" s="445"/>
      <c r="C828" s="445"/>
      <c r="D828" s="445"/>
      <c r="E828" s="445"/>
      <c r="F828" s="445"/>
      <c r="G828" s="445"/>
      <c r="H828" s="445"/>
      <c r="I828" s="445"/>
      <c r="J828" s="445"/>
      <c r="K828" s="445"/>
      <c r="L828" s="445"/>
      <c r="M828" s="445"/>
      <c r="N828" s="445"/>
      <c r="O828" s="445"/>
      <c r="P828" s="445"/>
      <c r="Q828" s="445"/>
      <c r="R828" s="445"/>
      <c r="S828" s="445"/>
      <c r="T828" s="445"/>
      <c r="U828" s="445"/>
      <c r="V828" s="445"/>
      <c r="W828" s="445"/>
      <c r="X828" s="445"/>
      <c r="Y828" s="445"/>
      <c r="Z828" s="445"/>
    </row>
    <row r="829" spans="1:26" ht="15.75" x14ac:dyDescent="0.25">
      <c r="A829" s="445"/>
      <c r="B829" s="445"/>
      <c r="C829" s="445"/>
      <c r="D829" s="445"/>
      <c r="E829" s="445"/>
      <c r="F829" s="445"/>
      <c r="G829" s="445"/>
      <c r="H829" s="445"/>
      <c r="I829" s="445"/>
      <c r="J829" s="445"/>
      <c r="K829" s="445"/>
      <c r="L829" s="445"/>
      <c r="M829" s="445"/>
      <c r="N829" s="445"/>
      <c r="O829" s="445"/>
      <c r="P829" s="445"/>
      <c r="Q829" s="445"/>
      <c r="R829" s="445"/>
      <c r="S829" s="445"/>
      <c r="T829" s="445"/>
      <c r="U829" s="445"/>
      <c r="V829" s="445"/>
      <c r="W829" s="445"/>
      <c r="X829" s="445"/>
      <c r="Y829" s="445"/>
      <c r="Z829" s="445"/>
    </row>
    <row r="830" spans="1:26" ht="15.75" x14ac:dyDescent="0.25">
      <c r="A830" s="445"/>
      <c r="B830" s="445"/>
      <c r="C830" s="445"/>
      <c r="D830" s="445"/>
      <c r="E830" s="445"/>
      <c r="F830" s="445"/>
      <c r="G830" s="445"/>
      <c r="H830" s="445"/>
      <c r="I830" s="445"/>
      <c r="J830" s="445"/>
      <c r="K830" s="445"/>
      <c r="L830" s="445"/>
      <c r="M830" s="445"/>
      <c r="N830" s="445"/>
      <c r="O830" s="445"/>
      <c r="P830" s="445"/>
      <c r="Q830" s="445"/>
      <c r="R830" s="445"/>
      <c r="S830" s="445"/>
      <c r="T830" s="445"/>
      <c r="U830" s="445"/>
      <c r="V830" s="445"/>
      <c r="W830" s="445"/>
      <c r="X830" s="445"/>
      <c r="Y830" s="445"/>
      <c r="Z830" s="445"/>
    </row>
    <row r="831" spans="1:26" ht="15.75" x14ac:dyDescent="0.25">
      <c r="A831" s="445"/>
      <c r="B831" s="445"/>
      <c r="C831" s="445"/>
      <c r="D831" s="445"/>
      <c r="E831" s="445"/>
      <c r="F831" s="445"/>
      <c r="G831" s="445"/>
      <c r="H831" s="445"/>
      <c r="I831" s="445"/>
      <c r="J831" s="445"/>
      <c r="K831" s="445"/>
      <c r="L831" s="445"/>
      <c r="M831" s="445"/>
      <c r="N831" s="445"/>
      <c r="O831" s="445"/>
      <c r="P831" s="445"/>
      <c r="Q831" s="445"/>
      <c r="R831" s="445"/>
      <c r="S831" s="445"/>
      <c r="T831" s="445"/>
      <c r="U831" s="445"/>
      <c r="V831" s="445"/>
      <c r="W831" s="445"/>
      <c r="X831" s="445"/>
      <c r="Y831" s="445"/>
      <c r="Z831" s="445"/>
    </row>
    <row r="832" spans="1:26" ht="15.75" x14ac:dyDescent="0.25">
      <c r="A832" s="445"/>
      <c r="B832" s="445"/>
      <c r="C832" s="445"/>
      <c r="D832" s="445"/>
      <c r="E832" s="445"/>
      <c r="F832" s="445"/>
      <c r="G832" s="445"/>
      <c r="H832" s="445"/>
      <c r="I832" s="445"/>
      <c r="J832" s="445"/>
      <c r="K832" s="445"/>
      <c r="L832" s="445"/>
      <c r="M832" s="445"/>
      <c r="N832" s="445"/>
      <c r="O832" s="445"/>
      <c r="P832" s="445"/>
      <c r="Q832" s="445"/>
      <c r="R832" s="445"/>
      <c r="S832" s="445"/>
      <c r="T832" s="445"/>
      <c r="U832" s="445"/>
      <c r="V832" s="445"/>
      <c r="W832" s="445"/>
      <c r="X832" s="445"/>
      <c r="Y832" s="445"/>
      <c r="Z832" s="445"/>
    </row>
    <row r="833" spans="1:26" ht="15.75" x14ac:dyDescent="0.25">
      <c r="A833" s="445"/>
      <c r="B833" s="445"/>
      <c r="C833" s="445"/>
      <c r="D833" s="445"/>
      <c r="E833" s="445"/>
      <c r="F833" s="445"/>
      <c r="G833" s="445"/>
      <c r="H833" s="445"/>
      <c r="I833" s="445"/>
      <c r="J833" s="445"/>
      <c r="K833" s="445"/>
      <c r="L833" s="445"/>
      <c r="M833" s="445"/>
      <c r="N833" s="445"/>
      <c r="O833" s="445"/>
      <c r="P833" s="445"/>
      <c r="Q833" s="445"/>
      <c r="R833" s="445"/>
      <c r="S833" s="445"/>
      <c r="T833" s="445"/>
      <c r="U833" s="445"/>
      <c r="V833" s="445"/>
      <c r="W833" s="445"/>
      <c r="X833" s="445"/>
      <c r="Y833" s="445"/>
      <c r="Z833" s="445"/>
    </row>
    <row r="834" spans="1:26" ht="15.75" x14ac:dyDescent="0.25">
      <c r="A834" s="445"/>
      <c r="B834" s="445"/>
      <c r="C834" s="445"/>
      <c r="D834" s="445"/>
      <c r="E834" s="445"/>
      <c r="F834" s="445"/>
      <c r="G834" s="445"/>
      <c r="H834" s="445"/>
      <c r="I834" s="445"/>
      <c r="J834" s="445"/>
      <c r="K834" s="445"/>
      <c r="L834" s="445"/>
      <c r="M834" s="445"/>
      <c r="N834" s="445"/>
      <c r="O834" s="445"/>
      <c r="P834" s="445"/>
      <c r="Q834" s="445"/>
      <c r="R834" s="445"/>
      <c r="S834" s="445"/>
      <c r="T834" s="445"/>
      <c r="U834" s="445"/>
      <c r="V834" s="445"/>
      <c r="W834" s="445"/>
      <c r="X834" s="445"/>
      <c r="Y834" s="445"/>
      <c r="Z834" s="445"/>
    </row>
    <row r="835" spans="1:26" ht="15.75" x14ac:dyDescent="0.25">
      <c r="A835" s="445"/>
      <c r="B835" s="445"/>
      <c r="C835" s="445"/>
      <c r="D835" s="445"/>
      <c r="E835" s="445"/>
      <c r="F835" s="445"/>
      <c r="G835" s="445"/>
      <c r="H835" s="445"/>
      <c r="I835" s="445"/>
      <c r="J835" s="445"/>
      <c r="K835" s="445"/>
      <c r="L835" s="445"/>
      <c r="M835" s="445"/>
      <c r="N835" s="445"/>
      <c r="O835" s="445"/>
      <c r="P835" s="445"/>
      <c r="Q835" s="445"/>
      <c r="R835" s="445"/>
      <c r="S835" s="445"/>
      <c r="T835" s="445"/>
      <c r="U835" s="445"/>
      <c r="V835" s="445"/>
      <c r="W835" s="445"/>
      <c r="X835" s="445"/>
      <c r="Y835" s="445"/>
      <c r="Z835" s="445"/>
    </row>
    <row r="836" spans="1:26" ht="15.75" x14ac:dyDescent="0.25">
      <c r="A836" s="445"/>
      <c r="B836" s="445"/>
      <c r="C836" s="445"/>
      <c r="D836" s="445"/>
      <c r="E836" s="445"/>
      <c r="F836" s="445"/>
      <c r="G836" s="445"/>
      <c r="H836" s="445"/>
      <c r="I836" s="445"/>
      <c r="J836" s="445"/>
      <c r="K836" s="445"/>
      <c r="L836" s="445"/>
      <c r="M836" s="445"/>
      <c r="N836" s="445"/>
      <c r="O836" s="445"/>
      <c r="P836" s="445"/>
      <c r="Q836" s="445"/>
      <c r="R836" s="445"/>
      <c r="S836" s="445"/>
      <c r="T836" s="445"/>
      <c r="U836" s="445"/>
      <c r="V836" s="445"/>
      <c r="W836" s="445"/>
      <c r="X836" s="445"/>
      <c r="Y836" s="445"/>
      <c r="Z836" s="445"/>
    </row>
    <row r="837" spans="1:26" ht="15.75" x14ac:dyDescent="0.25">
      <c r="A837" s="445"/>
      <c r="B837" s="445"/>
      <c r="C837" s="445"/>
      <c r="D837" s="445"/>
      <c r="E837" s="445"/>
      <c r="F837" s="445"/>
      <c r="G837" s="445"/>
      <c r="H837" s="445"/>
      <c r="I837" s="445"/>
      <c r="J837" s="445"/>
      <c r="K837" s="445"/>
      <c r="L837" s="445"/>
      <c r="M837" s="445"/>
      <c r="N837" s="445"/>
      <c r="O837" s="445"/>
      <c r="P837" s="445"/>
      <c r="Q837" s="445"/>
      <c r="R837" s="445"/>
      <c r="S837" s="445"/>
      <c r="T837" s="445"/>
      <c r="U837" s="445"/>
      <c r="V837" s="445"/>
      <c r="W837" s="445"/>
      <c r="X837" s="445"/>
      <c r="Y837" s="445"/>
      <c r="Z837" s="445"/>
    </row>
    <row r="838" spans="1:26" ht="15.75" x14ac:dyDescent="0.25">
      <c r="A838" s="445"/>
      <c r="B838" s="445"/>
      <c r="C838" s="445"/>
      <c r="D838" s="445"/>
      <c r="E838" s="445"/>
      <c r="F838" s="445"/>
      <c r="G838" s="445"/>
      <c r="H838" s="445"/>
      <c r="I838" s="445"/>
      <c r="J838" s="445"/>
      <c r="K838" s="445"/>
      <c r="L838" s="445"/>
      <c r="M838" s="445"/>
      <c r="N838" s="445"/>
      <c r="O838" s="445"/>
      <c r="P838" s="445"/>
      <c r="Q838" s="445"/>
      <c r="R838" s="445"/>
      <c r="S838" s="445"/>
      <c r="T838" s="445"/>
      <c r="U838" s="445"/>
      <c r="V838" s="445"/>
      <c r="W838" s="445"/>
      <c r="X838" s="445"/>
      <c r="Y838" s="445"/>
      <c r="Z838" s="445"/>
    </row>
    <row r="839" spans="1:26" ht="15.75" x14ac:dyDescent="0.25">
      <c r="A839" s="445"/>
      <c r="B839" s="445"/>
      <c r="C839" s="445"/>
      <c r="D839" s="445"/>
      <c r="E839" s="445"/>
      <c r="F839" s="445"/>
      <c r="G839" s="445"/>
      <c r="H839" s="445"/>
      <c r="I839" s="445"/>
      <c r="J839" s="445"/>
      <c r="K839" s="445"/>
      <c r="L839" s="445"/>
      <c r="M839" s="445"/>
      <c r="N839" s="445"/>
      <c r="O839" s="445"/>
      <c r="P839" s="445"/>
      <c r="Q839" s="445"/>
      <c r="R839" s="445"/>
      <c r="S839" s="445"/>
      <c r="T839" s="445"/>
      <c r="U839" s="445"/>
      <c r="V839" s="445"/>
      <c r="W839" s="445"/>
      <c r="X839" s="445"/>
      <c r="Y839" s="445"/>
      <c r="Z839" s="445"/>
    </row>
    <row r="840" spans="1:26" ht="15.75" x14ac:dyDescent="0.25">
      <c r="A840" s="445"/>
      <c r="B840" s="445"/>
      <c r="C840" s="445"/>
      <c r="D840" s="445"/>
      <c r="E840" s="445"/>
      <c r="F840" s="445"/>
      <c r="G840" s="445"/>
      <c r="H840" s="445"/>
      <c r="I840" s="445"/>
      <c r="J840" s="445"/>
      <c r="K840" s="445"/>
      <c r="L840" s="445"/>
      <c r="M840" s="445"/>
      <c r="N840" s="445"/>
      <c r="O840" s="445"/>
      <c r="P840" s="445"/>
      <c r="Q840" s="445"/>
      <c r="R840" s="445"/>
      <c r="S840" s="445"/>
      <c r="T840" s="445"/>
      <c r="U840" s="445"/>
      <c r="V840" s="445"/>
      <c r="W840" s="445"/>
      <c r="X840" s="445"/>
      <c r="Y840" s="445"/>
      <c r="Z840" s="445"/>
    </row>
    <row r="841" spans="1:26" ht="15.75" x14ac:dyDescent="0.25">
      <c r="A841" s="445"/>
      <c r="B841" s="445"/>
      <c r="C841" s="445"/>
      <c r="D841" s="445"/>
      <c r="E841" s="445"/>
      <c r="F841" s="445"/>
      <c r="G841" s="445"/>
      <c r="H841" s="445"/>
      <c r="I841" s="445"/>
      <c r="J841" s="445"/>
      <c r="K841" s="445"/>
      <c r="L841" s="445"/>
      <c r="M841" s="445"/>
      <c r="N841" s="445"/>
      <c r="O841" s="445"/>
      <c r="P841" s="445"/>
      <c r="Q841" s="445"/>
      <c r="R841" s="445"/>
      <c r="S841" s="445"/>
      <c r="T841" s="445"/>
      <c r="U841" s="445"/>
      <c r="V841" s="445"/>
      <c r="W841" s="445"/>
      <c r="X841" s="445"/>
      <c r="Y841" s="445"/>
      <c r="Z841" s="445"/>
    </row>
    <row r="842" spans="1:26" ht="15.75" x14ac:dyDescent="0.25">
      <c r="A842" s="445"/>
      <c r="B842" s="445"/>
      <c r="C842" s="445"/>
      <c r="D842" s="445"/>
      <c r="E842" s="445"/>
      <c r="F842" s="445"/>
      <c r="G842" s="445"/>
      <c r="H842" s="445"/>
      <c r="I842" s="445"/>
      <c r="J842" s="445"/>
      <c r="K842" s="445"/>
      <c r="L842" s="445"/>
      <c r="M842" s="445"/>
      <c r="N842" s="445"/>
      <c r="O842" s="445"/>
      <c r="P842" s="445"/>
      <c r="Q842" s="445"/>
      <c r="R842" s="445"/>
      <c r="S842" s="445"/>
      <c r="T842" s="445"/>
      <c r="U842" s="445"/>
      <c r="V842" s="445"/>
      <c r="W842" s="445"/>
      <c r="X842" s="445"/>
      <c r="Y842" s="445"/>
      <c r="Z842" s="445"/>
    </row>
    <row r="843" spans="1:26" ht="15.75" x14ac:dyDescent="0.25">
      <c r="A843" s="445"/>
      <c r="B843" s="445"/>
      <c r="C843" s="445"/>
      <c r="D843" s="445"/>
      <c r="E843" s="445"/>
      <c r="F843" s="445"/>
      <c r="G843" s="445"/>
      <c r="H843" s="445"/>
      <c r="I843" s="445"/>
      <c r="J843" s="445"/>
      <c r="K843" s="445"/>
      <c r="L843" s="445"/>
      <c r="M843" s="445"/>
      <c r="N843" s="445"/>
      <c r="O843" s="445"/>
      <c r="P843" s="445"/>
      <c r="Q843" s="445"/>
      <c r="R843" s="445"/>
      <c r="S843" s="445"/>
      <c r="T843" s="445"/>
      <c r="U843" s="445"/>
      <c r="V843" s="445"/>
      <c r="W843" s="445"/>
      <c r="X843" s="445"/>
      <c r="Y843" s="445"/>
      <c r="Z843" s="445"/>
    </row>
    <row r="844" spans="1:26" ht="15.75" x14ac:dyDescent="0.25">
      <c r="A844" s="445"/>
      <c r="B844" s="445"/>
      <c r="C844" s="445"/>
      <c r="D844" s="445"/>
      <c r="E844" s="445"/>
      <c r="F844" s="445"/>
      <c r="G844" s="445"/>
      <c r="H844" s="445"/>
      <c r="I844" s="445"/>
      <c r="J844" s="445"/>
      <c r="K844" s="445"/>
      <c r="L844" s="445"/>
      <c r="M844" s="445"/>
      <c r="N844" s="445"/>
      <c r="O844" s="445"/>
      <c r="P844" s="445"/>
      <c r="Q844" s="445"/>
      <c r="R844" s="445"/>
      <c r="S844" s="445"/>
      <c r="T844" s="445"/>
      <c r="U844" s="445"/>
      <c r="V844" s="445"/>
      <c r="W844" s="445"/>
      <c r="X844" s="445"/>
      <c r="Y844" s="445"/>
      <c r="Z844" s="445"/>
    </row>
    <row r="845" spans="1:26" ht="15.75" x14ac:dyDescent="0.25">
      <c r="A845" s="445"/>
      <c r="B845" s="445"/>
      <c r="C845" s="445"/>
      <c r="D845" s="445"/>
      <c r="E845" s="445"/>
      <c r="F845" s="445"/>
      <c r="G845" s="445"/>
      <c r="H845" s="445"/>
      <c r="I845" s="445"/>
      <c r="J845" s="445"/>
      <c r="K845" s="445"/>
      <c r="L845" s="445"/>
      <c r="M845" s="445"/>
      <c r="N845" s="445"/>
      <c r="O845" s="445"/>
      <c r="P845" s="445"/>
      <c r="Q845" s="445"/>
      <c r="R845" s="445"/>
      <c r="S845" s="445"/>
      <c r="T845" s="445"/>
      <c r="U845" s="445"/>
      <c r="V845" s="445"/>
      <c r="W845" s="445"/>
      <c r="X845" s="445"/>
      <c r="Y845" s="445"/>
      <c r="Z845" s="445"/>
    </row>
    <row r="846" spans="1:26" ht="15.75" x14ac:dyDescent="0.25">
      <c r="A846" s="445"/>
      <c r="B846" s="445"/>
      <c r="C846" s="445"/>
      <c r="D846" s="445"/>
      <c r="E846" s="445"/>
      <c r="F846" s="445"/>
      <c r="G846" s="445"/>
      <c r="H846" s="445"/>
      <c r="I846" s="445"/>
      <c r="J846" s="445"/>
      <c r="K846" s="445"/>
      <c r="L846" s="445"/>
      <c r="M846" s="445"/>
      <c r="N846" s="445"/>
      <c r="O846" s="445"/>
      <c r="P846" s="445"/>
      <c r="Q846" s="445"/>
      <c r="R846" s="445"/>
      <c r="S846" s="445"/>
      <c r="T846" s="445"/>
      <c r="U846" s="445"/>
      <c r="V846" s="445"/>
      <c r="W846" s="445"/>
      <c r="X846" s="445"/>
      <c r="Y846" s="445"/>
      <c r="Z846" s="445"/>
    </row>
    <row r="847" spans="1:26" ht="15.75" x14ac:dyDescent="0.25">
      <c r="A847" s="445"/>
      <c r="B847" s="445"/>
      <c r="C847" s="445"/>
      <c r="D847" s="445"/>
      <c r="E847" s="445"/>
      <c r="F847" s="445"/>
      <c r="G847" s="445"/>
      <c r="H847" s="445"/>
      <c r="I847" s="445"/>
      <c r="J847" s="445"/>
      <c r="K847" s="445"/>
      <c r="L847" s="445"/>
      <c r="M847" s="445"/>
      <c r="N847" s="445"/>
      <c r="O847" s="445"/>
      <c r="P847" s="445"/>
      <c r="Q847" s="445"/>
      <c r="R847" s="445"/>
      <c r="S847" s="445"/>
      <c r="T847" s="445"/>
      <c r="U847" s="445"/>
      <c r="V847" s="445"/>
      <c r="W847" s="445"/>
      <c r="X847" s="445"/>
      <c r="Y847" s="445"/>
      <c r="Z847" s="445"/>
    </row>
    <row r="848" spans="1:26" ht="15.75" x14ac:dyDescent="0.25">
      <c r="A848" s="445"/>
      <c r="B848" s="445"/>
      <c r="C848" s="445"/>
      <c r="D848" s="445"/>
      <c r="E848" s="445"/>
      <c r="F848" s="445"/>
      <c r="G848" s="445"/>
      <c r="H848" s="445"/>
      <c r="I848" s="445"/>
      <c r="J848" s="445"/>
      <c r="K848" s="445"/>
      <c r="L848" s="445"/>
      <c r="M848" s="445"/>
      <c r="N848" s="445"/>
      <c r="O848" s="445"/>
      <c r="P848" s="445"/>
      <c r="Q848" s="445"/>
      <c r="R848" s="445"/>
      <c r="S848" s="445"/>
      <c r="T848" s="445"/>
      <c r="U848" s="445"/>
      <c r="V848" s="445"/>
      <c r="W848" s="445"/>
      <c r="X848" s="445"/>
      <c r="Y848" s="445"/>
      <c r="Z848" s="445"/>
    </row>
    <row r="849" spans="1:26" ht="15.75" x14ac:dyDescent="0.25">
      <c r="A849" s="445"/>
      <c r="B849" s="445"/>
      <c r="C849" s="445"/>
      <c r="D849" s="445"/>
      <c r="E849" s="445"/>
      <c r="F849" s="445"/>
      <c r="G849" s="445"/>
      <c r="H849" s="445"/>
      <c r="I849" s="445"/>
      <c r="J849" s="445"/>
      <c r="K849" s="445"/>
      <c r="L849" s="445"/>
      <c r="M849" s="445"/>
      <c r="N849" s="445"/>
      <c r="O849" s="445"/>
      <c r="P849" s="445"/>
      <c r="Q849" s="445"/>
      <c r="R849" s="445"/>
      <c r="S849" s="445"/>
      <c r="T849" s="445"/>
      <c r="U849" s="445"/>
      <c r="V849" s="445"/>
      <c r="W849" s="445"/>
      <c r="X849" s="445"/>
      <c r="Y849" s="445"/>
      <c r="Z849" s="445"/>
    </row>
    <row r="850" spans="1:26" ht="15.75" x14ac:dyDescent="0.25">
      <c r="A850" s="445"/>
      <c r="B850" s="445"/>
      <c r="C850" s="445"/>
      <c r="D850" s="445"/>
      <c r="E850" s="445"/>
      <c r="F850" s="445"/>
      <c r="G850" s="445"/>
      <c r="H850" s="445"/>
      <c r="I850" s="445"/>
      <c r="J850" s="445"/>
      <c r="K850" s="445"/>
      <c r="L850" s="445"/>
      <c r="M850" s="445"/>
      <c r="N850" s="445"/>
      <c r="O850" s="445"/>
      <c r="P850" s="445"/>
      <c r="Q850" s="445"/>
      <c r="R850" s="445"/>
      <c r="S850" s="445"/>
      <c r="T850" s="445"/>
      <c r="U850" s="445"/>
      <c r="V850" s="445"/>
      <c r="W850" s="445"/>
      <c r="X850" s="445"/>
      <c r="Y850" s="445"/>
      <c r="Z850" s="445"/>
    </row>
    <row r="851" spans="1:26" ht="15.75" x14ac:dyDescent="0.25">
      <c r="A851" s="445"/>
      <c r="B851" s="445"/>
      <c r="C851" s="445"/>
      <c r="D851" s="445"/>
      <c r="E851" s="445"/>
      <c r="F851" s="445"/>
      <c r="G851" s="445"/>
      <c r="H851" s="445"/>
      <c r="I851" s="445"/>
      <c r="J851" s="445"/>
      <c r="K851" s="445"/>
      <c r="L851" s="445"/>
      <c r="M851" s="445"/>
      <c r="N851" s="445"/>
      <c r="O851" s="445"/>
      <c r="P851" s="445"/>
      <c r="Q851" s="445"/>
      <c r="R851" s="445"/>
      <c r="S851" s="445"/>
      <c r="T851" s="445"/>
      <c r="U851" s="445"/>
      <c r="V851" s="445"/>
      <c r="W851" s="445"/>
      <c r="X851" s="445"/>
      <c r="Y851" s="445"/>
      <c r="Z851" s="445"/>
    </row>
    <row r="852" spans="1:26" ht="15.75" x14ac:dyDescent="0.25">
      <c r="A852" s="445"/>
      <c r="B852" s="445"/>
      <c r="C852" s="445"/>
      <c r="D852" s="445"/>
      <c r="E852" s="445"/>
      <c r="F852" s="445"/>
      <c r="G852" s="445"/>
      <c r="H852" s="445"/>
      <c r="I852" s="445"/>
      <c r="J852" s="445"/>
      <c r="K852" s="445"/>
      <c r="L852" s="445"/>
      <c r="M852" s="445"/>
      <c r="N852" s="445"/>
      <c r="O852" s="445"/>
      <c r="P852" s="445"/>
      <c r="Q852" s="445"/>
      <c r="R852" s="445"/>
      <c r="S852" s="445"/>
      <c r="T852" s="445"/>
      <c r="U852" s="445"/>
      <c r="V852" s="445"/>
      <c r="W852" s="445"/>
      <c r="X852" s="445"/>
      <c r="Y852" s="445"/>
      <c r="Z852" s="445"/>
    </row>
    <row r="853" spans="1:26" ht="15.75" x14ac:dyDescent="0.25">
      <c r="A853" s="445"/>
      <c r="B853" s="445"/>
      <c r="C853" s="445"/>
      <c r="D853" s="445"/>
      <c r="E853" s="445"/>
      <c r="F853" s="445"/>
      <c r="G853" s="445"/>
      <c r="H853" s="445"/>
      <c r="I853" s="445"/>
      <c r="J853" s="445"/>
      <c r="K853" s="445"/>
      <c r="L853" s="445"/>
      <c r="M853" s="445"/>
      <c r="N853" s="445"/>
      <c r="O853" s="445"/>
      <c r="P853" s="445"/>
      <c r="Q853" s="445"/>
      <c r="R853" s="445"/>
      <c r="S853" s="445"/>
      <c r="T853" s="445"/>
      <c r="U853" s="445"/>
      <c r="V853" s="445"/>
      <c r="W853" s="445"/>
      <c r="X853" s="445"/>
      <c r="Y853" s="445"/>
      <c r="Z853" s="445"/>
    </row>
    <row r="854" spans="1:26" ht="15.75" x14ac:dyDescent="0.25">
      <c r="A854" s="445"/>
      <c r="B854" s="445"/>
      <c r="C854" s="445"/>
      <c r="D854" s="445"/>
      <c r="E854" s="445"/>
      <c r="F854" s="445"/>
      <c r="G854" s="445"/>
      <c r="H854" s="445"/>
      <c r="I854" s="445"/>
      <c r="J854" s="445"/>
      <c r="K854" s="445"/>
      <c r="L854" s="445"/>
      <c r="M854" s="445"/>
      <c r="N854" s="445"/>
      <c r="O854" s="445"/>
      <c r="P854" s="445"/>
      <c r="Q854" s="445"/>
      <c r="R854" s="445"/>
      <c r="S854" s="445"/>
      <c r="T854" s="445"/>
      <c r="U854" s="445"/>
      <c r="V854" s="445"/>
      <c r="W854" s="445"/>
      <c r="X854" s="445"/>
      <c r="Y854" s="445"/>
      <c r="Z854" s="445"/>
    </row>
    <row r="855" spans="1:26" ht="15.75" x14ac:dyDescent="0.25">
      <c r="A855" s="445"/>
      <c r="B855" s="445"/>
      <c r="C855" s="445"/>
      <c r="D855" s="445"/>
      <c r="E855" s="445"/>
      <c r="F855" s="445"/>
      <c r="G855" s="445"/>
      <c r="H855" s="445"/>
      <c r="I855" s="445"/>
      <c r="J855" s="445"/>
      <c r="K855" s="445"/>
      <c r="L855" s="445"/>
      <c r="M855" s="445"/>
      <c r="N855" s="445"/>
      <c r="O855" s="445"/>
      <c r="P855" s="445"/>
      <c r="Q855" s="445"/>
      <c r="R855" s="445"/>
      <c r="S855" s="445"/>
      <c r="T855" s="445"/>
      <c r="U855" s="445"/>
      <c r="V855" s="445"/>
      <c r="W855" s="445"/>
      <c r="X855" s="445"/>
      <c r="Y855" s="445"/>
      <c r="Z855" s="445"/>
    </row>
    <row r="856" spans="1:26" ht="15.75" x14ac:dyDescent="0.25">
      <c r="A856" s="445"/>
      <c r="B856" s="445"/>
      <c r="C856" s="445"/>
      <c r="D856" s="445"/>
      <c r="E856" s="445"/>
      <c r="F856" s="445"/>
      <c r="G856" s="445"/>
      <c r="H856" s="445"/>
      <c r="I856" s="445"/>
      <c r="J856" s="445"/>
      <c r="K856" s="445"/>
      <c r="L856" s="445"/>
      <c r="M856" s="445"/>
      <c r="N856" s="445"/>
      <c r="O856" s="445"/>
      <c r="P856" s="445"/>
      <c r="Q856" s="445"/>
      <c r="R856" s="445"/>
      <c r="S856" s="445"/>
      <c r="T856" s="445"/>
      <c r="U856" s="445"/>
      <c r="V856" s="445"/>
      <c r="W856" s="445"/>
      <c r="X856" s="445"/>
      <c r="Y856" s="445"/>
      <c r="Z856" s="445"/>
    </row>
    <row r="857" spans="1:26" ht="15.75" x14ac:dyDescent="0.25">
      <c r="A857" s="445"/>
      <c r="B857" s="445"/>
      <c r="C857" s="445"/>
      <c r="D857" s="445"/>
      <c r="E857" s="445"/>
      <c r="F857" s="445"/>
      <c r="G857" s="445"/>
      <c r="H857" s="445"/>
      <c r="I857" s="445"/>
      <c r="J857" s="445"/>
      <c r="K857" s="445"/>
      <c r="L857" s="445"/>
      <c r="M857" s="445"/>
      <c r="N857" s="445"/>
      <c r="O857" s="445"/>
      <c r="P857" s="445"/>
      <c r="Q857" s="445"/>
      <c r="R857" s="445"/>
      <c r="S857" s="445"/>
      <c r="T857" s="445"/>
      <c r="U857" s="445"/>
      <c r="V857" s="445"/>
      <c r="W857" s="445"/>
      <c r="X857" s="445"/>
      <c r="Y857" s="445"/>
      <c r="Z857" s="445"/>
    </row>
    <row r="858" spans="1:26" ht="15.75" x14ac:dyDescent="0.25">
      <c r="A858" s="445"/>
      <c r="B858" s="445"/>
      <c r="C858" s="445"/>
      <c r="D858" s="445"/>
      <c r="E858" s="445"/>
      <c r="F858" s="445"/>
      <c r="G858" s="445"/>
      <c r="H858" s="445"/>
      <c r="I858" s="445"/>
      <c r="J858" s="445"/>
      <c r="K858" s="445"/>
      <c r="L858" s="445"/>
      <c r="M858" s="445"/>
      <c r="N858" s="445"/>
      <c r="O858" s="445"/>
      <c r="P858" s="445"/>
      <c r="Q858" s="445"/>
      <c r="R858" s="445"/>
      <c r="S858" s="445"/>
      <c r="T858" s="445"/>
      <c r="U858" s="445"/>
      <c r="V858" s="445"/>
      <c r="W858" s="445"/>
      <c r="X858" s="445"/>
      <c r="Y858" s="445"/>
      <c r="Z858" s="445"/>
    </row>
    <row r="859" spans="1:26" ht="15.75" x14ac:dyDescent="0.25">
      <c r="A859" s="445"/>
      <c r="B859" s="445"/>
      <c r="C859" s="445"/>
      <c r="D859" s="445"/>
      <c r="E859" s="445"/>
      <c r="F859" s="445"/>
      <c r="G859" s="445"/>
      <c r="H859" s="445"/>
      <c r="I859" s="445"/>
      <c r="J859" s="445"/>
      <c r="K859" s="445"/>
      <c r="L859" s="445"/>
      <c r="M859" s="445"/>
      <c r="N859" s="445"/>
      <c r="O859" s="445"/>
      <c r="P859" s="445"/>
      <c r="Q859" s="445"/>
      <c r="R859" s="445"/>
      <c r="S859" s="445"/>
      <c r="T859" s="445"/>
      <c r="U859" s="445"/>
      <c r="V859" s="445"/>
      <c r="W859" s="445"/>
      <c r="X859" s="445"/>
      <c r="Y859" s="445"/>
      <c r="Z859" s="445"/>
    </row>
    <row r="860" spans="1:26" ht="15.75" x14ac:dyDescent="0.25">
      <c r="A860" s="445"/>
      <c r="B860" s="445"/>
      <c r="C860" s="445"/>
      <c r="D860" s="445"/>
      <c r="E860" s="445"/>
      <c r="F860" s="445"/>
      <c r="G860" s="445"/>
      <c r="H860" s="445"/>
      <c r="I860" s="445"/>
      <c r="J860" s="445"/>
      <c r="K860" s="445"/>
      <c r="L860" s="445"/>
      <c r="M860" s="445"/>
      <c r="N860" s="445"/>
      <c r="O860" s="445"/>
      <c r="P860" s="445"/>
      <c r="Q860" s="445"/>
      <c r="R860" s="445"/>
      <c r="S860" s="445"/>
      <c r="T860" s="445"/>
      <c r="U860" s="445"/>
      <c r="V860" s="445"/>
      <c r="W860" s="445"/>
      <c r="X860" s="445"/>
      <c r="Y860" s="445"/>
      <c r="Z860" s="445"/>
    </row>
    <row r="861" spans="1:26" ht="15.75" x14ac:dyDescent="0.25">
      <c r="A861" s="445"/>
      <c r="B861" s="445"/>
      <c r="C861" s="445"/>
      <c r="D861" s="445"/>
      <c r="E861" s="445"/>
      <c r="F861" s="445"/>
      <c r="G861" s="445"/>
      <c r="H861" s="445"/>
      <c r="I861" s="445"/>
      <c r="J861" s="445"/>
      <c r="K861" s="445"/>
      <c r="L861" s="445"/>
      <c r="M861" s="445"/>
      <c r="N861" s="445"/>
      <c r="O861" s="445"/>
      <c r="P861" s="445"/>
      <c r="Q861" s="445"/>
      <c r="R861" s="445"/>
      <c r="S861" s="445"/>
      <c r="T861" s="445"/>
      <c r="U861" s="445"/>
      <c r="V861" s="445"/>
      <c r="W861" s="445"/>
      <c r="X861" s="445"/>
      <c r="Y861" s="445"/>
      <c r="Z861" s="445"/>
    </row>
    <row r="862" spans="1:26" ht="15.75" x14ac:dyDescent="0.25">
      <c r="A862" s="445"/>
      <c r="B862" s="445"/>
      <c r="C862" s="445"/>
      <c r="D862" s="445"/>
      <c r="E862" s="445"/>
      <c r="F862" s="445"/>
      <c r="G862" s="445"/>
      <c r="H862" s="445"/>
      <c r="I862" s="445"/>
      <c r="J862" s="445"/>
      <c r="K862" s="445"/>
      <c r="L862" s="445"/>
      <c r="M862" s="445"/>
      <c r="N862" s="445"/>
      <c r="O862" s="445"/>
      <c r="P862" s="445"/>
      <c r="Q862" s="445"/>
      <c r="R862" s="445"/>
      <c r="S862" s="445"/>
      <c r="T862" s="445"/>
      <c r="U862" s="445"/>
      <c r="V862" s="445"/>
      <c r="W862" s="445"/>
      <c r="X862" s="445"/>
      <c r="Y862" s="445"/>
      <c r="Z862" s="445"/>
    </row>
    <row r="863" spans="1:26" ht="15.75" x14ac:dyDescent="0.25">
      <c r="A863" s="445"/>
      <c r="B863" s="445"/>
      <c r="C863" s="445"/>
      <c r="D863" s="445"/>
      <c r="E863" s="445"/>
      <c r="F863" s="445"/>
      <c r="G863" s="445"/>
      <c r="H863" s="445"/>
      <c r="I863" s="445"/>
      <c r="J863" s="445"/>
      <c r="K863" s="445"/>
      <c r="L863" s="445"/>
      <c r="M863" s="445"/>
      <c r="N863" s="445"/>
      <c r="O863" s="445"/>
      <c r="P863" s="445"/>
      <c r="Q863" s="445"/>
      <c r="R863" s="445"/>
      <c r="S863" s="445"/>
      <c r="T863" s="445"/>
      <c r="U863" s="445"/>
      <c r="V863" s="445"/>
      <c r="W863" s="445"/>
      <c r="X863" s="445"/>
      <c r="Y863" s="445"/>
      <c r="Z863" s="445"/>
    </row>
    <row r="864" spans="1:26" ht="15.75" x14ac:dyDescent="0.25">
      <c r="A864" s="445"/>
      <c r="B864" s="445"/>
      <c r="C864" s="445"/>
      <c r="D864" s="445"/>
      <c r="E864" s="445"/>
      <c r="F864" s="445"/>
      <c r="G864" s="445"/>
      <c r="H864" s="445"/>
      <c r="I864" s="445"/>
      <c r="J864" s="445"/>
      <c r="K864" s="445"/>
      <c r="L864" s="445"/>
      <c r="M864" s="445"/>
      <c r="N864" s="445"/>
      <c r="O864" s="445"/>
      <c r="P864" s="445"/>
      <c r="Q864" s="445"/>
      <c r="R864" s="445"/>
      <c r="S864" s="445"/>
      <c r="T864" s="445"/>
      <c r="U864" s="445"/>
      <c r="V864" s="445"/>
      <c r="W864" s="445"/>
      <c r="X864" s="445"/>
      <c r="Y864" s="445"/>
      <c r="Z864" s="445"/>
    </row>
    <row r="865" spans="1:26" ht="15.75" x14ac:dyDescent="0.25">
      <c r="A865" s="445"/>
      <c r="B865" s="445"/>
      <c r="C865" s="445"/>
      <c r="D865" s="445"/>
      <c r="E865" s="445"/>
      <c r="F865" s="445"/>
      <c r="G865" s="445"/>
      <c r="H865" s="445"/>
      <c r="I865" s="445"/>
      <c r="J865" s="445"/>
      <c r="K865" s="445"/>
      <c r="L865" s="445"/>
      <c r="M865" s="445"/>
      <c r="N865" s="445"/>
      <c r="O865" s="445"/>
      <c r="P865" s="445"/>
      <c r="Q865" s="445"/>
      <c r="R865" s="445"/>
      <c r="S865" s="445"/>
      <c r="T865" s="445"/>
      <c r="U865" s="445"/>
      <c r="V865" s="445"/>
      <c r="W865" s="445"/>
      <c r="X865" s="445"/>
      <c r="Y865" s="445"/>
      <c r="Z865" s="445"/>
    </row>
    <row r="866" spans="1:26" ht="15.75" x14ac:dyDescent="0.25">
      <c r="A866" s="445"/>
      <c r="B866" s="445"/>
      <c r="C866" s="445"/>
      <c r="D866" s="445"/>
      <c r="E866" s="445"/>
      <c r="F866" s="445"/>
      <c r="G866" s="445"/>
      <c r="H866" s="445"/>
      <c r="I866" s="445"/>
      <c r="J866" s="445"/>
      <c r="K866" s="445"/>
      <c r="L866" s="445"/>
      <c r="M866" s="445"/>
      <c r="N866" s="445"/>
      <c r="O866" s="445"/>
      <c r="P866" s="445"/>
      <c r="Q866" s="445"/>
      <c r="R866" s="445"/>
      <c r="S866" s="445"/>
      <c r="T866" s="445"/>
      <c r="U866" s="445"/>
      <c r="V866" s="445"/>
      <c r="W866" s="445"/>
      <c r="X866" s="445"/>
      <c r="Y866" s="445"/>
      <c r="Z866" s="445"/>
    </row>
    <row r="867" spans="1:26" ht="15.75" x14ac:dyDescent="0.25">
      <c r="A867" s="445"/>
      <c r="B867" s="445"/>
      <c r="C867" s="445"/>
      <c r="D867" s="445"/>
      <c r="E867" s="445"/>
      <c r="F867" s="445"/>
      <c r="G867" s="445"/>
      <c r="H867" s="445"/>
      <c r="I867" s="445"/>
      <c r="J867" s="445"/>
      <c r="K867" s="445"/>
      <c r="L867" s="445"/>
      <c r="M867" s="445"/>
      <c r="N867" s="445"/>
      <c r="O867" s="445"/>
      <c r="P867" s="445"/>
      <c r="Q867" s="445"/>
      <c r="R867" s="445"/>
      <c r="S867" s="445"/>
      <c r="T867" s="445"/>
      <c r="U867" s="445"/>
      <c r="V867" s="445"/>
      <c r="W867" s="445"/>
      <c r="X867" s="445"/>
      <c r="Y867" s="445"/>
      <c r="Z867" s="445"/>
    </row>
    <row r="868" spans="1:26" ht="15.75" x14ac:dyDescent="0.25">
      <c r="A868" s="445"/>
      <c r="B868" s="445"/>
      <c r="C868" s="445"/>
      <c r="D868" s="445"/>
      <c r="E868" s="445"/>
      <c r="F868" s="445"/>
      <c r="G868" s="445"/>
      <c r="H868" s="445"/>
      <c r="I868" s="445"/>
      <c r="J868" s="445"/>
      <c r="K868" s="445"/>
      <c r="L868" s="445"/>
      <c r="M868" s="445"/>
      <c r="N868" s="445"/>
      <c r="O868" s="445"/>
      <c r="P868" s="445"/>
      <c r="Q868" s="445"/>
      <c r="R868" s="445"/>
      <c r="S868" s="445"/>
      <c r="T868" s="445"/>
      <c r="U868" s="445"/>
      <c r="V868" s="445"/>
      <c r="W868" s="445"/>
      <c r="X868" s="445"/>
      <c r="Y868" s="445"/>
      <c r="Z868" s="445"/>
    </row>
    <row r="869" spans="1:26" ht="15.75" x14ac:dyDescent="0.25">
      <c r="A869" s="445"/>
      <c r="B869" s="445"/>
      <c r="C869" s="445"/>
      <c r="D869" s="445"/>
      <c r="E869" s="445"/>
      <c r="F869" s="445"/>
      <c r="G869" s="445"/>
      <c r="H869" s="445"/>
      <c r="I869" s="445"/>
      <c r="J869" s="445"/>
      <c r="K869" s="445"/>
      <c r="L869" s="445"/>
      <c r="M869" s="445"/>
      <c r="N869" s="445"/>
      <c r="O869" s="445"/>
      <c r="P869" s="445"/>
      <c r="Q869" s="445"/>
      <c r="R869" s="445"/>
      <c r="S869" s="445"/>
      <c r="T869" s="445"/>
      <c r="U869" s="445"/>
      <c r="V869" s="445"/>
      <c r="W869" s="445"/>
      <c r="X869" s="445"/>
      <c r="Y869" s="445"/>
      <c r="Z869" s="445"/>
    </row>
    <row r="870" spans="1:26" ht="15.75" x14ac:dyDescent="0.25">
      <c r="A870" s="445"/>
      <c r="B870" s="445"/>
      <c r="C870" s="445"/>
      <c r="D870" s="445"/>
      <c r="E870" s="445"/>
      <c r="F870" s="445"/>
      <c r="G870" s="445"/>
      <c r="H870" s="445"/>
      <c r="I870" s="445"/>
      <c r="J870" s="445"/>
      <c r="K870" s="445"/>
      <c r="L870" s="445"/>
      <c r="M870" s="445"/>
      <c r="N870" s="445"/>
      <c r="O870" s="445"/>
      <c r="P870" s="445"/>
      <c r="Q870" s="445"/>
      <c r="R870" s="445"/>
      <c r="S870" s="445"/>
      <c r="T870" s="445"/>
      <c r="U870" s="445"/>
      <c r="V870" s="445"/>
      <c r="W870" s="445"/>
      <c r="X870" s="445"/>
      <c r="Y870" s="445"/>
      <c r="Z870" s="445"/>
    </row>
    <row r="871" spans="1:26" ht="15.75" x14ac:dyDescent="0.25">
      <c r="A871" s="445"/>
      <c r="B871" s="445"/>
      <c r="C871" s="445"/>
      <c r="D871" s="445"/>
      <c r="E871" s="445"/>
      <c r="F871" s="445"/>
      <c r="G871" s="445"/>
      <c r="H871" s="445"/>
      <c r="I871" s="445"/>
      <c r="J871" s="445"/>
      <c r="K871" s="445"/>
      <c r="L871" s="445"/>
      <c r="M871" s="445"/>
      <c r="N871" s="445"/>
      <c r="O871" s="445"/>
      <c r="P871" s="445"/>
      <c r="Q871" s="445"/>
      <c r="R871" s="445"/>
      <c r="S871" s="445"/>
      <c r="T871" s="445"/>
      <c r="U871" s="445"/>
      <c r="V871" s="445"/>
      <c r="W871" s="445"/>
      <c r="X871" s="445"/>
      <c r="Y871" s="445"/>
      <c r="Z871" s="445"/>
    </row>
    <row r="872" spans="1:26" ht="15.75" x14ac:dyDescent="0.25">
      <c r="A872" s="445"/>
      <c r="B872" s="445"/>
      <c r="C872" s="445"/>
      <c r="D872" s="445"/>
      <c r="E872" s="445"/>
      <c r="F872" s="445"/>
      <c r="G872" s="445"/>
      <c r="H872" s="445"/>
      <c r="I872" s="445"/>
      <c r="J872" s="445"/>
      <c r="K872" s="445"/>
      <c r="L872" s="445"/>
      <c r="M872" s="445"/>
      <c r="N872" s="445"/>
      <c r="O872" s="445"/>
      <c r="P872" s="445"/>
      <c r="Q872" s="445"/>
      <c r="R872" s="445"/>
      <c r="S872" s="445"/>
      <c r="T872" s="445"/>
      <c r="U872" s="445"/>
      <c r="V872" s="445"/>
      <c r="W872" s="445"/>
      <c r="X872" s="445"/>
      <c r="Y872" s="445"/>
      <c r="Z872" s="445"/>
    </row>
    <row r="873" spans="1:26" ht="15.75" x14ac:dyDescent="0.25">
      <c r="A873" s="445"/>
      <c r="B873" s="445"/>
      <c r="C873" s="445"/>
      <c r="D873" s="445"/>
      <c r="E873" s="445"/>
      <c r="F873" s="445"/>
      <c r="G873" s="445"/>
      <c r="H873" s="445"/>
      <c r="I873" s="445"/>
      <c r="J873" s="445"/>
      <c r="K873" s="445"/>
      <c r="L873" s="445"/>
      <c r="M873" s="445"/>
      <c r="N873" s="445"/>
      <c r="O873" s="445"/>
      <c r="P873" s="445"/>
      <c r="Q873" s="445"/>
      <c r="R873" s="445"/>
      <c r="S873" s="445"/>
      <c r="T873" s="445"/>
      <c r="U873" s="445"/>
      <c r="V873" s="445"/>
      <c r="W873" s="445"/>
      <c r="X873" s="445"/>
      <c r="Y873" s="445"/>
      <c r="Z873" s="445"/>
    </row>
    <row r="874" spans="1:26" ht="15.75" x14ac:dyDescent="0.25">
      <c r="A874" s="445"/>
      <c r="B874" s="445"/>
      <c r="C874" s="445"/>
      <c r="D874" s="445"/>
      <c r="E874" s="445"/>
      <c r="F874" s="445"/>
      <c r="G874" s="445"/>
      <c r="H874" s="445"/>
      <c r="I874" s="445"/>
      <c r="J874" s="445"/>
      <c r="K874" s="445"/>
      <c r="L874" s="445"/>
      <c r="M874" s="445"/>
      <c r="N874" s="445"/>
      <c r="O874" s="445"/>
      <c r="P874" s="445"/>
      <c r="Q874" s="445"/>
      <c r="R874" s="445"/>
      <c r="S874" s="445"/>
      <c r="T874" s="445"/>
      <c r="U874" s="445"/>
      <c r="V874" s="445"/>
      <c r="W874" s="445"/>
      <c r="X874" s="445"/>
      <c r="Y874" s="445"/>
      <c r="Z874" s="445"/>
    </row>
    <row r="875" spans="1:26" ht="15.75" x14ac:dyDescent="0.25">
      <c r="A875" s="445"/>
      <c r="B875" s="445"/>
      <c r="C875" s="445"/>
      <c r="D875" s="445"/>
      <c r="E875" s="445"/>
      <c r="F875" s="445"/>
      <c r="G875" s="445"/>
      <c r="H875" s="445"/>
      <c r="I875" s="445"/>
      <c r="J875" s="445"/>
      <c r="K875" s="445"/>
      <c r="L875" s="445"/>
      <c r="M875" s="445"/>
      <c r="N875" s="445"/>
      <c r="O875" s="445"/>
      <c r="P875" s="445"/>
      <c r="Q875" s="445"/>
      <c r="R875" s="445"/>
      <c r="S875" s="445"/>
      <c r="T875" s="445"/>
      <c r="U875" s="445"/>
      <c r="V875" s="445"/>
      <c r="W875" s="445"/>
      <c r="X875" s="445"/>
      <c r="Y875" s="445"/>
      <c r="Z875" s="445"/>
    </row>
    <row r="876" spans="1:26" ht="15.75" x14ac:dyDescent="0.25">
      <c r="A876" s="445"/>
      <c r="B876" s="445"/>
      <c r="C876" s="445"/>
      <c r="D876" s="445"/>
      <c r="E876" s="445"/>
      <c r="F876" s="445"/>
      <c r="G876" s="445"/>
      <c r="H876" s="445"/>
      <c r="I876" s="445"/>
      <c r="J876" s="445"/>
      <c r="K876" s="445"/>
      <c r="L876" s="445"/>
      <c r="M876" s="445"/>
      <c r="N876" s="445"/>
      <c r="O876" s="445"/>
      <c r="P876" s="445"/>
      <c r="Q876" s="445"/>
      <c r="R876" s="445"/>
      <c r="S876" s="445"/>
      <c r="T876" s="445"/>
      <c r="U876" s="445"/>
      <c r="V876" s="445"/>
      <c r="W876" s="445"/>
      <c r="X876" s="445"/>
      <c r="Y876" s="445"/>
      <c r="Z876" s="445"/>
    </row>
    <row r="877" spans="1:26" ht="15.75" x14ac:dyDescent="0.25">
      <c r="A877" s="445"/>
      <c r="B877" s="445"/>
      <c r="C877" s="445"/>
      <c r="D877" s="445"/>
      <c r="E877" s="445"/>
      <c r="F877" s="445"/>
      <c r="G877" s="445"/>
      <c r="H877" s="445"/>
      <c r="I877" s="445"/>
      <c r="J877" s="445"/>
      <c r="K877" s="445"/>
      <c r="L877" s="445"/>
      <c r="M877" s="445"/>
      <c r="N877" s="445"/>
      <c r="O877" s="445"/>
      <c r="P877" s="445"/>
      <c r="Q877" s="445"/>
      <c r="R877" s="445"/>
      <c r="S877" s="445"/>
      <c r="T877" s="445"/>
      <c r="U877" s="445"/>
      <c r="V877" s="445"/>
      <c r="W877" s="445"/>
      <c r="X877" s="445"/>
      <c r="Y877" s="445"/>
      <c r="Z877" s="445"/>
    </row>
    <row r="878" spans="1:26" ht="15.75" x14ac:dyDescent="0.25">
      <c r="A878" s="445"/>
      <c r="B878" s="445"/>
      <c r="C878" s="445"/>
      <c r="D878" s="445"/>
      <c r="E878" s="445"/>
      <c r="F878" s="445"/>
      <c r="G878" s="445"/>
      <c r="H878" s="445"/>
      <c r="I878" s="445"/>
      <c r="J878" s="445"/>
      <c r="K878" s="445"/>
      <c r="L878" s="445"/>
      <c r="M878" s="445"/>
      <c r="N878" s="445"/>
      <c r="O878" s="445"/>
      <c r="P878" s="445"/>
      <c r="Q878" s="445"/>
      <c r="R878" s="445"/>
      <c r="S878" s="445"/>
      <c r="T878" s="445"/>
      <c r="U878" s="445"/>
      <c r="V878" s="445"/>
      <c r="W878" s="445"/>
      <c r="X878" s="445"/>
      <c r="Y878" s="445"/>
      <c r="Z878" s="445"/>
    </row>
    <row r="879" spans="1:26" ht="15.75" x14ac:dyDescent="0.25">
      <c r="A879" s="445"/>
      <c r="B879" s="445"/>
      <c r="C879" s="445"/>
      <c r="D879" s="445"/>
      <c r="E879" s="445"/>
      <c r="F879" s="445"/>
      <c r="G879" s="445"/>
      <c r="H879" s="445"/>
      <c r="I879" s="445"/>
      <c r="J879" s="445"/>
      <c r="K879" s="445"/>
      <c r="L879" s="445"/>
      <c r="M879" s="445"/>
      <c r="N879" s="445"/>
      <c r="O879" s="445"/>
      <c r="P879" s="445"/>
      <c r="Q879" s="445"/>
      <c r="R879" s="445"/>
      <c r="S879" s="445"/>
      <c r="T879" s="445"/>
      <c r="U879" s="445"/>
      <c r="V879" s="445"/>
      <c r="W879" s="445"/>
      <c r="X879" s="445"/>
      <c r="Y879" s="445"/>
      <c r="Z879" s="445"/>
    </row>
    <row r="880" spans="1:26" ht="15.75" x14ac:dyDescent="0.25">
      <c r="A880" s="445"/>
      <c r="B880" s="445"/>
      <c r="C880" s="445"/>
      <c r="D880" s="445"/>
      <c r="E880" s="445"/>
      <c r="F880" s="445"/>
      <c r="G880" s="445"/>
      <c r="H880" s="445"/>
      <c r="I880" s="445"/>
      <c r="J880" s="445"/>
      <c r="K880" s="445"/>
      <c r="L880" s="445"/>
      <c r="M880" s="445"/>
      <c r="N880" s="445"/>
      <c r="O880" s="445"/>
      <c r="P880" s="445"/>
      <c r="Q880" s="445"/>
      <c r="R880" s="445"/>
      <c r="S880" s="445"/>
      <c r="T880" s="445"/>
      <c r="U880" s="445"/>
      <c r="V880" s="445"/>
      <c r="W880" s="445"/>
      <c r="X880" s="445"/>
      <c r="Y880" s="445"/>
      <c r="Z880" s="445"/>
    </row>
    <row r="881" spans="1:26" ht="15.75" x14ac:dyDescent="0.25">
      <c r="A881" s="445"/>
      <c r="B881" s="445"/>
      <c r="C881" s="445"/>
      <c r="D881" s="445"/>
      <c r="E881" s="445"/>
      <c r="F881" s="445"/>
      <c r="G881" s="445"/>
      <c r="H881" s="445"/>
      <c r="I881" s="445"/>
      <c r="J881" s="445"/>
      <c r="K881" s="445"/>
      <c r="L881" s="445"/>
      <c r="M881" s="445"/>
      <c r="N881" s="445"/>
      <c r="O881" s="445"/>
      <c r="P881" s="445"/>
      <c r="Q881" s="445"/>
      <c r="R881" s="445"/>
      <c r="S881" s="445"/>
      <c r="T881" s="445"/>
      <c r="U881" s="445"/>
      <c r="V881" s="445"/>
      <c r="W881" s="445"/>
      <c r="X881" s="445"/>
      <c r="Y881" s="445"/>
      <c r="Z881" s="445"/>
    </row>
    <row r="882" spans="1:26" ht="15.75" x14ac:dyDescent="0.25">
      <c r="A882" s="445"/>
      <c r="B882" s="445"/>
      <c r="C882" s="445"/>
      <c r="D882" s="445"/>
      <c r="E882" s="445"/>
      <c r="F882" s="445"/>
      <c r="G882" s="445"/>
      <c r="H882" s="445"/>
      <c r="I882" s="445"/>
      <c r="J882" s="445"/>
      <c r="K882" s="445"/>
      <c r="L882" s="445"/>
      <c r="M882" s="445"/>
      <c r="N882" s="445"/>
      <c r="O882" s="445"/>
      <c r="P882" s="445"/>
      <c r="Q882" s="445"/>
      <c r="R882" s="445"/>
      <c r="S882" s="445"/>
      <c r="T882" s="445"/>
      <c r="U882" s="445"/>
      <c r="V882" s="445"/>
      <c r="W882" s="445"/>
      <c r="X882" s="445"/>
      <c r="Y882" s="445"/>
      <c r="Z882" s="445"/>
    </row>
    <row r="883" spans="1:26" ht="15.75" x14ac:dyDescent="0.25">
      <c r="A883" s="445"/>
      <c r="B883" s="445"/>
      <c r="C883" s="445"/>
      <c r="D883" s="445"/>
      <c r="E883" s="445"/>
      <c r="F883" s="445"/>
      <c r="G883" s="445"/>
      <c r="H883" s="445"/>
      <c r="I883" s="445"/>
      <c r="J883" s="445"/>
      <c r="K883" s="445"/>
      <c r="L883" s="445"/>
      <c r="M883" s="445"/>
      <c r="N883" s="445"/>
      <c r="O883" s="445"/>
      <c r="P883" s="445"/>
      <c r="Q883" s="445"/>
      <c r="R883" s="445"/>
      <c r="S883" s="445"/>
      <c r="T883" s="445"/>
      <c r="U883" s="445"/>
      <c r="V883" s="445"/>
      <c r="W883" s="445"/>
      <c r="X883" s="445"/>
      <c r="Y883" s="445"/>
      <c r="Z883" s="445"/>
    </row>
    <row r="884" spans="1:26" ht="15.75" x14ac:dyDescent="0.25">
      <c r="A884" s="445"/>
      <c r="B884" s="445"/>
      <c r="C884" s="445"/>
      <c r="D884" s="445"/>
      <c r="E884" s="445"/>
      <c r="F884" s="445"/>
      <c r="G884" s="445"/>
      <c r="H884" s="445"/>
      <c r="I884" s="445"/>
      <c r="J884" s="445"/>
      <c r="K884" s="445"/>
      <c r="L884" s="445"/>
      <c r="M884" s="445"/>
      <c r="N884" s="445"/>
      <c r="O884" s="445"/>
      <c r="P884" s="445"/>
      <c r="Q884" s="445"/>
      <c r="R884" s="445"/>
      <c r="S884" s="445"/>
      <c r="T884" s="445"/>
      <c r="U884" s="445"/>
      <c r="V884" s="445"/>
      <c r="W884" s="445"/>
      <c r="X884" s="445"/>
      <c r="Y884" s="445"/>
      <c r="Z884" s="445"/>
    </row>
    <row r="885" spans="1:26" ht="15.75" x14ac:dyDescent="0.25">
      <c r="A885" s="445"/>
      <c r="B885" s="445"/>
      <c r="C885" s="445"/>
      <c r="D885" s="445"/>
      <c r="E885" s="445"/>
      <c r="F885" s="445"/>
      <c r="G885" s="445"/>
      <c r="H885" s="445"/>
      <c r="I885" s="445"/>
      <c r="J885" s="445"/>
      <c r="K885" s="445"/>
      <c r="L885" s="445"/>
      <c r="M885" s="445"/>
      <c r="N885" s="445"/>
      <c r="O885" s="445"/>
      <c r="P885" s="445"/>
      <c r="Q885" s="445"/>
      <c r="R885" s="445"/>
      <c r="S885" s="445"/>
      <c r="T885" s="445"/>
      <c r="U885" s="445"/>
      <c r="V885" s="445"/>
      <c r="W885" s="445"/>
      <c r="X885" s="445"/>
      <c r="Y885" s="445"/>
      <c r="Z885" s="445"/>
    </row>
    <row r="886" spans="1:26" ht="15.75" x14ac:dyDescent="0.25">
      <c r="A886" s="445"/>
      <c r="B886" s="445"/>
      <c r="C886" s="445"/>
      <c r="D886" s="445"/>
      <c r="E886" s="445"/>
      <c r="F886" s="445"/>
      <c r="G886" s="445"/>
      <c r="H886" s="445"/>
      <c r="I886" s="445"/>
      <c r="J886" s="445"/>
      <c r="K886" s="445"/>
      <c r="L886" s="445"/>
      <c r="M886" s="445"/>
      <c r="N886" s="445"/>
      <c r="O886" s="445"/>
      <c r="P886" s="445"/>
      <c r="Q886" s="445"/>
      <c r="R886" s="445"/>
      <c r="S886" s="445"/>
      <c r="T886" s="445"/>
      <c r="U886" s="445"/>
      <c r="V886" s="445"/>
      <c r="W886" s="445"/>
      <c r="X886" s="445"/>
      <c r="Y886" s="445"/>
      <c r="Z886" s="445"/>
    </row>
    <row r="887" spans="1:26" ht="15.75" x14ac:dyDescent="0.25">
      <c r="A887" s="445"/>
      <c r="B887" s="445"/>
      <c r="C887" s="445"/>
      <c r="D887" s="445"/>
      <c r="E887" s="445"/>
      <c r="F887" s="445"/>
      <c r="G887" s="445"/>
      <c r="H887" s="445"/>
      <c r="I887" s="445"/>
      <c r="J887" s="445"/>
      <c r="K887" s="445"/>
      <c r="L887" s="445"/>
      <c r="M887" s="445"/>
      <c r="N887" s="445"/>
      <c r="O887" s="445"/>
      <c r="P887" s="445"/>
      <c r="Q887" s="445"/>
      <c r="R887" s="445"/>
      <c r="S887" s="445"/>
      <c r="T887" s="445"/>
      <c r="U887" s="445"/>
      <c r="V887" s="445"/>
      <c r="W887" s="445"/>
      <c r="X887" s="445"/>
      <c r="Y887" s="445"/>
      <c r="Z887" s="445"/>
    </row>
    <row r="888" spans="1:26" ht="15.75" x14ac:dyDescent="0.25">
      <c r="A888" s="445"/>
      <c r="B888" s="445"/>
      <c r="C888" s="445"/>
      <c r="D888" s="445"/>
      <c r="E888" s="445"/>
      <c r="F888" s="445"/>
      <c r="G888" s="445"/>
      <c r="H888" s="445"/>
      <c r="I888" s="445"/>
      <c r="J888" s="445"/>
      <c r="K888" s="445"/>
      <c r="L888" s="445"/>
      <c r="M888" s="445"/>
      <c r="N888" s="445"/>
      <c r="O888" s="445"/>
      <c r="P888" s="445"/>
      <c r="Q888" s="445"/>
      <c r="R888" s="445"/>
      <c r="S888" s="445"/>
      <c r="T888" s="445"/>
      <c r="U888" s="445"/>
      <c r="V888" s="445"/>
      <c r="W888" s="445"/>
      <c r="X888" s="445"/>
      <c r="Y888" s="445"/>
      <c r="Z888" s="445"/>
    </row>
    <row r="889" spans="1:26" ht="15.75" x14ac:dyDescent="0.25">
      <c r="A889" s="445"/>
      <c r="B889" s="445"/>
      <c r="C889" s="445"/>
      <c r="D889" s="445"/>
      <c r="E889" s="445"/>
      <c r="F889" s="445"/>
      <c r="G889" s="445"/>
      <c r="H889" s="445"/>
      <c r="I889" s="445"/>
      <c r="J889" s="445"/>
      <c r="K889" s="445"/>
      <c r="L889" s="445"/>
      <c r="M889" s="445"/>
      <c r="N889" s="445"/>
      <c r="O889" s="445"/>
      <c r="P889" s="445"/>
      <c r="Q889" s="445"/>
      <c r="R889" s="445"/>
      <c r="S889" s="445"/>
      <c r="T889" s="445"/>
      <c r="U889" s="445"/>
      <c r="V889" s="445"/>
      <c r="W889" s="445"/>
      <c r="X889" s="445"/>
      <c r="Y889" s="445"/>
      <c r="Z889" s="445"/>
    </row>
    <row r="890" spans="1:26" ht="15.75" x14ac:dyDescent="0.25">
      <c r="A890" s="445"/>
      <c r="B890" s="445"/>
      <c r="C890" s="445"/>
      <c r="D890" s="445"/>
      <c r="E890" s="445"/>
      <c r="F890" s="445"/>
      <c r="G890" s="445"/>
      <c r="H890" s="445"/>
      <c r="I890" s="445"/>
      <c r="J890" s="445"/>
      <c r="K890" s="445"/>
      <c r="L890" s="445"/>
      <c r="M890" s="445"/>
      <c r="N890" s="445"/>
      <c r="O890" s="445"/>
      <c r="P890" s="445"/>
      <c r="Q890" s="445"/>
      <c r="R890" s="445"/>
      <c r="S890" s="445"/>
      <c r="T890" s="445"/>
      <c r="U890" s="445"/>
      <c r="V890" s="445"/>
      <c r="W890" s="445"/>
      <c r="X890" s="445"/>
      <c r="Y890" s="445"/>
      <c r="Z890" s="445"/>
    </row>
    <row r="891" spans="1:26" ht="15.75" x14ac:dyDescent="0.25">
      <c r="A891" s="445"/>
      <c r="B891" s="445"/>
      <c r="C891" s="445"/>
      <c r="D891" s="445"/>
      <c r="E891" s="445"/>
      <c r="F891" s="445"/>
      <c r="G891" s="445"/>
      <c r="H891" s="445"/>
      <c r="I891" s="445"/>
      <c r="J891" s="445"/>
      <c r="K891" s="445"/>
      <c r="L891" s="445"/>
      <c r="M891" s="445"/>
      <c r="N891" s="445"/>
      <c r="O891" s="445"/>
      <c r="P891" s="445"/>
      <c r="Q891" s="445"/>
      <c r="R891" s="445"/>
      <c r="S891" s="445"/>
      <c r="T891" s="445"/>
      <c r="U891" s="445"/>
      <c r="V891" s="445"/>
      <c r="W891" s="445"/>
      <c r="X891" s="445"/>
      <c r="Y891" s="445"/>
      <c r="Z891" s="445"/>
    </row>
    <row r="892" spans="1:26" ht="15.75" x14ac:dyDescent="0.25">
      <c r="A892" s="445"/>
      <c r="B892" s="445"/>
      <c r="C892" s="445"/>
      <c r="D892" s="445"/>
      <c r="E892" s="445"/>
      <c r="F892" s="445"/>
      <c r="G892" s="445"/>
      <c r="H892" s="445"/>
      <c r="I892" s="445"/>
      <c r="J892" s="445"/>
      <c r="K892" s="445"/>
      <c r="L892" s="445"/>
      <c r="M892" s="445"/>
      <c r="N892" s="445"/>
      <c r="O892" s="445"/>
      <c r="P892" s="445"/>
      <c r="Q892" s="445"/>
      <c r="R892" s="445"/>
      <c r="S892" s="445"/>
      <c r="T892" s="445"/>
      <c r="U892" s="445"/>
      <c r="V892" s="445"/>
      <c r="W892" s="445"/>
      <c r="X892" s="445"/>
      <c r="Y892" s="445"/>
      <c r="Z892" s="445"/>
    </row>
    <row r="893" spans="1:26" ht="15.75" x14ac:dyDescent="0.25">
      <c r="A893" s="445"/>
      <c r="B893" s="445"/>
      <c r="C893" s="445"/>
      <c r="D893" s="445"/>
      <c r="E893" s="445"/>
      <c r="F893" s="445"/>
      <c r="G893" s="445"/>
      <c r="H893" s="445"/>
      <c r="I893" s="445"/>
      <c r="J893" s="445"/>
      <c r="K893" s="445"/>
      <c r="L893" s="445"/>
      <c r="M893" s="445"/>
      <c r="N893" s="445"/>
      <c r="O893" s="445"/>
      <c r="P893" s="445"/>
      <c r="Q893" s="445"/>
      <c r="R893" s="445"/>
      <c r="S893" s="445"/>
      <c r="T893" s="445"/>
      <c r="U893" s="445"/>
      <c r="V893" s="445"/>
      <c r="W893" s="445"/>
      <c r="X893" s="445"/>
      <c r="Y893" s="445"/>
      <c r="Z893" s="445"/>
    </row>
    <row r="894" spans="1:26" ht="15.75" x14ac:dyDescent="0.25">
      <c r="A894" s="445"/>
      <c r="B894" s="445"/>
      <c r="C894" s="445"/>
      <c r="D894" s="445"/>
      <c r="E894" s="445"/>
      <c r="F894" s="445"/>
      <c r="G894" s="445"/>
      <c r="H894" s="445"/>
      <c r="I894" s="445"/>
      <c r="J894" s="445"/>
      <c r="K894" s="445"/>
      <c r="L894" s="445"/>
      <c r="M894" s="445"/>
      <c r="N894" s="445"/>
      <c r="O894" s="445"/>
      <c r="P894" s="445"/>
      <c r="Q894" s="445"/>
      <c r="R894" s="445"/>
      <c r="S894" s="445"/>
      <c r="T894" s="445"/>
      <c r="U894" s="445"/>
      <c r="V894" s="445"/>
      <c r="W894" s="445"/>
      <c r="X894" s="445"/>
      <c r="Y894" s="445"/>
      <c r="Z894" s="445"/>
    </row>
    <row r="895" spans="1:26" ht="15.75" x14ac:dyDescent="0.25">
      <c r="A895" s="445"/>
      <c r="B895" s="445"/>
      <c r="C895" s="445"/>
      <c r="D895" s="445"/>
      <c r="E895" s="445"/>
      <c r="F895" s="445"/>
      <c r="G895" s="445"/>
      <c r="H895" s="445"/>
      <c r="I895" s="445"/>
      <c r="J895" s="445"/>
      <c r="K895" s="445"/>
      <c r="L895" s="445"/>
      <c r="M895" s="445"/>
      <c r="N895" s="445"/>
      <c r="O895" s="445"/>
      <c r="P895" s="445"/>
      <c r="Q895" s="445"/>
      <c r="R895" s="445"/>
      <c r="S895" s="445"/>
      <c r="T895" s="445"/>
      <c r="U895" s="445"/>
      <c r="V895" s="445"/>
      <c r="W895" s="445"/>
      <c r="X895" s="445"/>
      <c r="Y895" s="445"/>
      <c r="Z895" s="445"/>
    </row>
    <row r="896" spans="1:26" ht="15.75" x14ac:dyDescent="0.25">
      <c r="A896" s="445"/>
      <c r="B896" s="445"/>
      <c r="C896" s="445"/>
      <c r="D896" s="445"/>
      <c r="E896" s="445"/>
      <c r="F896" s="445"/>
      <c r="G896" s="445"/>
      <c r="H896" s="445"/>
      <c r="I896" s="445"/>
      <c r="J896" s="445"/>
      <c r="K896" s="445"/>
      <c r="L896" s="445"/>
      <c r="M896" s="445"/>
      <c r="N896" s="445"/>
      <c r="O896" s="445"/>
      <c r="P896" s="445"/>
      <c r="Q896" s="445"/>
      <c r="R896" s="445"/>
      <c r="S896" s="445"/>
      <c r="T896" s="445"/>
      <c r="U896" s="445"/>
      <c r="V896" s="445"/>
      <c r="W896" s="445"/>
      <c r="X896" s="445"/>
      <c r="Y896" s="445"/>
      <c r="Z896" s="445"/>
    </row>
    <row r="897" spans="1:26" ht="15.75" x14ac:dyDescent="0.25">
      <c r="A897" s="445"/>
      <c r="B897" s="445"/>
      <c r="C897" s="445"/>
      <c r="D897" s="445"/>
      <c r="E897" s="445"/>
      <c r="F897" s="445"/>
      <c r="G897" s="445"/>
      <c r="H897" s="445"/>
      <c r="I897" s="445"/>
      <c r="J897" s="445"/>
      <c r="K897" s="445"/>
      <c r="L897" s="445"/>
      <c r="M897" s="445"/>
      <c r="N897" s="445"/>
      <c r="O897" s="445"/>
      <c r="P897" s="445"/>
      <c r="Q897" s="445"/>
      <c r="R897" s="445"/>
      <c r="S897" s="445"/>
      <c r="T897" s="445"/>
      <c r="U897" s="445"/>
      <c r="V897" s="445"/>
      <c r="W897" s="445"/>
      <c r="X897" s="445"/>
      <c r="Y897" s="445"/>
      <c r="Z897" s="445"/>
    </row>
    <row r="898" spans="1:26" ht="15.75" x14ac:dyDescent="0.25">
      <c r="A898" s="445"/>
      <c r="B898" s="445"/>
      <c r="C898" s="445"/>
      <c r="D898" s="445"/>
      <c r="E898" s="445"/>
      <c r="F898" s="445"/>
      <c r="G898" s="445"/>
      <c r="H898" s="445"/>
      <c r="I898" s="445"/>
      <c r="J898" s="445"/>
      <c r="K898" s="445"/>
      <c r="L898" s="445"/>
      <c r="M898" s="445"/>
      <c r="N898" s="445"/>
      <c r="O898" s="445"/>
      <c r="P898" s="445"/>
      <c r="Q898" s="445"/>
      <c r="R898" s="445"/>
      <c r="S898" s="445"/>
      <c r="T898" s="445"/>
      <c r="U898" s="445"/>
      <c r="V898" s="445"/>
      <c r="W898" s="445"/>
      <c r="X898" s="445"/>
      <c r="Y898" s="445"/>
      <c r="Z898" s="445"/>
    </row>
    <row r="899" spans="1:26" ht="15.75" x14ac:dyDescent="0.25">
      <c r="A899" s="445"/>
      <c r="B899" s="445"/>
      <c r="C899" s="445"/>
      <c r="D899" s="445"/>
      <c r="E899" s="445"/>
      <c r="F899" s="445"/>
      <c r="G899" s="445"/>
      <c r="H899" s="445"/>
      <c r="I899" s="445"/>
      <c r="J899" s="445"/>
      <c r="K899" s="445"/>
      <c r="L899" s="445"/>
      <c r="M899" s="445"/>
      <c r="N899" s="445"/>
      <c r="O899" s="445"/>
      <c r="P899" s="445"/>
      <c r="Q899" s="445"/>
      <c r="R899" s="445"/>
      <c r="S899" s="445"/>
      <c r="T899" s="445"/>
      <c r="U899" s="445"/>
      <c r="V899" s="445"/>
      <c r="W899" s="445"/>
      <c r="X899" s="445"/>
      <c r="Y899" s="445"/>
      <c r="Z899" s="445"/>
    </row>
    <row r="900" spans="1:26" ht="15.75" x14ac:dyDescent="0.25">
      <c r="A900" s="445"/>
      <c r="B900" s="445"/>
      <c r="C900" s="445"/>
      <c r="D900" s="445"/>
      <c r="E900" s="445"/>
      <c r="F900" s="445"/>
      <c r="G900" s="445"/>
      <c r="H900" s="445"/>
      <c r="I900" s="445"/>
      <c r="J900" s="445"/>
      <c r="K900" s="445"/>
      <c r="L900" s="445"/>
      <c r="M900" s="445"/>
      <c r="N900" s="445"/>
      <c r="O900" s="445"/>
      <c r="P900" s="445"/>
      <c r="Q900" s="445"/>
      <c r="R900" s="445"/>
      <c r="S900" s="445"/>
      <c r="T900" s="445"/>
      <c r="U900" s="445"/>
      <c r="V900" s="445"/>
      <c r="W900" s="445"/>
      <c r="X900" s="445"/>
      <c r="Y900" s="445"/>
      <c r="Z900" s="445"/>
    </row>
    <row r="901" spans="1:26" ht="15.75" x14ac:dyDescent="0.25">
      <c r="A901" s="445"/>
      <c r="B901" s="445"/>
      <c r="C901" s="445"/>
      <c r="D901" s="445"/>
      <c r="E901" s="445"/>
      <c r="F901" s="445"/>
      <c r="G901" s="445"/>
      <c r="H901" s="445"/>
      <c r="I901" s="445"/>
      <c r="J901" s="445"/>
      <c r="K901" s="445"/>
      <c r="L901" s="445"/>
      <c r="M901" s="445"/>
      <c r="N901" s="445"/>
      <c r="O901" s="445"/>
      <c r="P901" s="445"/>
      <c r="Q901" s="445"/>
      <c r="R901" s="445"/>
      <c r="S901" s="445"/>
      <c r="T901" s="445"/>
      <c r="U901" s="445"/>
      <c r="V901" s="445"/>
      <c r="W901" s="445"/>
      <c r="X901" s="445"/>
      <c r="Y901" s="445"/>
      <c r="Z901" s="445"/>
    </row>
    <row r="902" spans="1:26" ht="15.75" x14ac:dyDescent="0.25">
      <c r="A902" s="445"/>
      <c r="B902" s="445"/>
      <c r="C902" s="445"/>
      <c r="D902" s="445"/>
      <c r="E902" s="445"/>
      <c r="F902" s="445"/>
      <c r="G902" s="445"/>
      <c r="H902" s="445"/>
      <c r="I902" s="445"/>
      <c r="J902" s="445"/>
      <c r="K902" s="445"/>
      <c r="L902" s="445"/>
      <c r="M902" s="445"/>
      <c r="N902" s="445"/>
      <c r="O902" s="445"/>
      <c r="P902" s="445"/>
      <c r="Q902" s="445"/>
      <c r="R902" s="445"/>
      <c r="S902" s="445"/>
      <c r="T902" s="445"/>
      <c r="U902" s="445"/>
      <c r="V902" s="445"/>
      <c r="W902" s="445"/>
      <c r="X902" s="445"/>
      <c r="Y902" s="445"/>
      <c r="Z902" s="445"/>
    </row>
    <row r="903" spans="1:26" ht="15.75" x14ac:dyDescent="0.25">
      <c r="A903" s="445"/>
      <c r="B903" s="445"/>
      <c r="C903" s="445"/>
      <c r="D903" s="445"/>
      <c r="E903" s="445"/>
      <c r="F903" s="445"/>
      <c r="G903" s="445"/>
      <c r="H903" s="445"/>
      <c r="I903" s="445"/>
      <c r="J903" s="445"/>
      <c r="K903" s="445"/>
      <c r="L903" s="445"/>
      <c r="M903" s="445"/>
      <c r="N903" s="445"/>
      <c r="O903" s="445"/>
      <c r="P903" s="445"/>
      <c r="Q903" s="445"/>
      <c r="R903" s="445"/>
      <c r="S903" s="445"/>
      <c r="T903" s="445"/>
      <c r="U903" s="445"/>
      <c r="V903" s="445"/>
      <c r="W903" s="445"/>
      <c r="X903" s="445"/>
      <c r="Y903" s="445"/>
      <c r="Z903" s="445"/>
    </row>
    <row r="904" spans="1:26" ht="15.75" x14ac:dyDescent="0.25">
      <c r="A904" s="445"/>
      <c r="B904" s="445"/>
      <c r="C904" s="445"/>
      <c r="D904" s="445"/>
      <c r="E904" s="445"/>
      <c r="F904" s="445"/>
      <c r="G904" s="445"/>
      <c r="H904" s="445"/>
      <c r="I904" s="445"/>
      <c r="J904" s="445"/>
      <c r="K904" s="445"/>
      <c r="L904" s="445"/>
      <c r="M904" s="445"/>
      <c r="N904" s="445"/>
      <c r="O904" s="445"/>
      <c r="P904" s="445"/>
      <c r="Q904" s="445"/>
      <c r="R904" s="445"/>
      <c r="S904" s="445"/>
      <c r="T904" s="445"/>
      <c r="U904" s="445"/>
      <c r="V904" s="445"/>
      <c r="W904" s="445"/>
      <c r="X904" s="445"/>
      <c r="Y904" s="445"/>
      <c r="Z904" s="445"/>
    </row>
    <row r="905" spans="1:26" ht="15.75" x14ac:dyDescent="0.25">
      <c r="A905" s="445"/>
      <c r="B905" s="445"/>
      <c r="C905" s="445"/>
      <c r="D905" s="445"/>
      <c r="E905" s="445"/>
      <c r="F905" s="445"/>
      <c r="G905" s="445"/>
      <c r="H905" s="445"/>
      <c r="I905" s="445"/>
      <c r="J905" s="445"/>
      <c r="K905" s="445"/>
      <c r="L905" s="445"/>
      <c r="M905" s="445"/>
      <c r="N905" s="445"/>
      <c r="O905" s="445"/>
      <c r="P905" s="445"/>
      <c r="Q905" s="445"/>
      <c r="R905" s="445"/>
      <c r="S905" s="445"/>
      <c r="T905" s="445"/>
      <c r="U905" s="445"/>
      <c r="V905" s="445"/>
      <c r="W905" s="445"/>
      <c r="X905" s="445"/>
      <c r="Y905" s="445"/>
      <c r="Z905" s="445"/>
    </row>
    <row r="906" spans="1:26" ht="15.75" x14ac:dyDescent="0.25">
      <c r="A906" s="445"/>
      <c r="B906" s="445"/>
      <c r="C906" s="445"/>
      <c r="D906" s="445"/>
      <c r="E906" s="445"/>
      <c r="F906" s="445"/>
      <c r="G906" s="445"/>
      <c r="H906" s="445"/>
      <c r="I906" s="445"/>
      <c r="J906" s="445"/>
      <c r="K906" s="445"/>
      <c r="L906" s="445"/>
      <c r="M906" s="445"/>
      <c r="N906" s="445"/>
      <c r="O906" s="445"/>
      <c r="P906" s="445"/>
      <c r="Q906" s="445"/>
      <c r="R906" s="445"/>
      <c r="S906" s="445"/>
      <c r="T906" s="445"/>
      <c r="U906" s="445"/>
      <c r="V906" s="445"/>
      <c r="W906" s="445"/>
      <c r="X906" s="445"/>
      <c r="Y906" s="445"/>
      <c r="Z906" s="445"/>
    </row>
    <row r="907" spans="1:26" ht="15.75" x14ac:dyDescent="0.25">
      <c r="A907" s="445"/>
      <c r="B907" s="445"/>
      <c r="C907" s="445"/>
      <c r="D907" s="445"/>
      <c r="E907" s="445"/>
      <c r="F907" s="445"/>
      <c r="G907" s="445"/>
      <c r="H907" s="445"/>
      <c r="I907" s="445"/>
      <c r="J907" s="445"/>
      <c r="K907" s="445"/>
      <c r="L907" s="445"/>
      <c r="M907" s="445"/>
      <c r="N907" s="445"/>
      <c r="O907" s="445"/>
      <c r="P907" s="445"/>
      <c r="Q907" s="445"/>
      <c r="R907" s="445"/>
      <c r="S907" s="445"/>
      <c r="T907" s="445"/>
      <c r="U907" s="445"/>
      <c r="V907" s="445"/>
      <c r="W907" s="445"/>
      <c r="X907" s="445"/>
      <c r="Y907" s="445"/>
      <c r="Z907" s="445"/>
    </row>
    <row r="908" spans="1:26" ht="15.75" x14ac:dyDescent="0.25">
      <c r="A908" s="445"/>
      <c r="B908" s="445"/>
      <c r="C908" s="445"/>
      <c r="D908" s="445"/>
      <c r="E908" s="445"/>
      <c r="F908" s="445"/>
      <c r="G908" s="445"/>
      <c r="H908" s="445"/>
      <c r="I908" s="445"/>
      <c r="J908" s="445"/>
      <c r="K908" s="445"/>
      <c r="L908" s="445"/>
      <c r="M908" s="445"/>
      <c r="N908" s="445"/>
      <c r="O908" s="445"/>
      <c r="P908" s="445"/>
      <c r="Q908" s="445"/>
      <c r="R908" s="445"/>
      <c r="S908" s="445"/>
      <c r="T908" s="445"/>
      <c r="U908" s="445"/>
      <c r="V908" s="445"/>
      <c r="W908" s="445"/>
      <c r="X908" s="445"/>
      <c r="Y908" s="445"/>
      <c r="Z908" s="445"/>
    </row>
    <row r="909" spans="1:26" ht="15.75" x14ac:dyDescent="0.25">
      <c r="A909" s="445"/>
      <c r="B909" s="445"/>
      <c r="C909" s="445"/>
      <c r="D909" s="445"/>
      <c r="E909" s="445"/>
      <c r="F909" s="445"/>
      <c r="G909" s="445"/>
      <c r="H909" s="445"/>
      <c r="I909" s="445"/>
      <c r="J909" s="445"/>
      <c r="K909" s="445"/>
      <c r="L909" s="445"/>
      <c r="M909" s="445"/>
      <c r="N909" s="445"/>
      <c r="O909" s="445"/>
      <c r="P909" s="445"/>
      <c r="Q909" s="445"/>
      <c r="R909" s="445"/>
      <c r="S909" s="445"/>
      <c r="T909" s="445"/>
      <c r="U909" s="445"/>
      <c r="V909" s="445"/>
      <c r="W909" s="445"/>
      <c r="X909" s="445"/>
      <c r="Y909" s="445"/>
      <c r="Z909" s="445"/>
    </row>
    <row r="910" spans="1:26" ht="15.75" x14ac:dyDescent="0.25">
      <c r="A910" s="445"/>
      <c r="B910" s="445"/>
      <c r="C910" s="445"/>
      <c r="D910" s="445"/>
      <c r="E910" s="445"/>
      <c r="F910" s="445"/>
      <c r="G910" s="445"/>
      <c r="H910" s="445"/>
      <c r="I910" s="445"/>
      <c r="J910" s="445"/>
      <c r="K910" s="445"/>
      <c r="L910" s="445"/>
      <c r="M910" s="445"/>
      <c r="N910" s="445"/>
      <c r="O910" s="445"/>
      <c r="P910" s="445"/>
      <c r="Q910" s="445"/>
      <c r="R910" s="445"/>
      <c r="S910" s="445"/>
      <c r="T910" s="445"/>
      <c r="U910" s="445"/>
      <c r="V910" s="445"/>
      <c r="W910" s="445"/>
      <c r="X910" s="445"/>
      <c r="Y910" s="445"/>
      <c r="Z910" s="445"/>
    </row>
    <row r="911" spans="1:26" ht="15.75" x14ac:dyDescent="0.25">
      <c r="A911" s="445"/>
      <c r="B911" s="445"/>
      <c r="C911" s="445"/>
      <c r="D911" s="445"/>
      <c r="E911" s="445"/>
      <c r="F911" s="445"/>
      <c r="G911" s="445"/>
      <c r="H911" s="445"/>
      <c r="I911" s="445"/>
      <c r="J911" s="445"/>
      <c r="K911" s="445"/>
      <c r="L911" s="445"/>
      <c r="M911" s="445"/>
      <c r="N911" s="445"/>
      <c r="O911" s="445"/>
      <c r="P911" s="445"/>
      <c r="Q911" s="445"/>
      <c r="R911" s="445"/>
      <c r="S911" s="445"/>
      <c r="T911" s="445"/>
      <c r="U911" s="445"/>
      <c r="V911" s="445"/>
      <c r="W911" s="445"/>
      <c r="X911" s="445"/>
      <c r="Y911" s="445"/>
      <c r="Z911" s="445"/>
    </row>
    <row r="912" spans="1:26" ht="15.75" x14ac:dyDescent="0.25">
      <c r="A912" s="445"/>
      <c r="B912" s="445"/>
      <c r="C912" s="445"/>
      <c r="D912" s="445"/>
      <c r="E912" s="445"/>
      <c r="F912" s="445"/>
      <c r="G912" s="445"/>
      <c r="H912" s="445"/>
      <c r="I912" s="445"/>
      <c r="J912" s="445"/>
      <c r="K912" s="445"/>
      <c r="L912" s="445"/>
      <c r="M912" s="445"/>
      <c r="N912" s="445"/>
      <c r="O912" s="445"/>
      <c r="P912" s="445"/>
      <c r="Q912" s="445"/>
      <c r="R912" s="445"/>
      <c r="S912" s="445"/>
      <c r="T912" s="445"/>
      <c r="U912" s="445"/>
      <c r="V912" s="445"/>
      <c r="W912" s="445"/>
      <c r="X912" s="445"/>
      <c r="Y912" s="445"/>
      <c r="Z912" s="445"/>
    </row>
    <row r="913" spans="1:26" ht="15.75" x14ac:dyDescent="0.25">
      <c r="A913" s="445"/>
      <c r="B913" s="445"/>
      <c r="C913" s="445"/>
      <c r="D913" s="445"/>
      <c r="E913" s="445"/>
      <c r="F913" s="445"/>
      <c r="G913" s="445"/>
      <c r="H913" s="445"/>
      <c r="I913" s="445"/>
      <c r="J913" s="445"/>
      <c r="K913" s="445"/>
      <c r="L913" s="445"/>
      <c r="M913" s="445"/>
      <c r="N913" s="445"/>
      <c r="O913" s="445"/>
      <c r="P913" s="445"/>
      <c r="Q913" s="445"/>
      <c r="R913" s="445"/>
      <c r="S913" s="445"/>
      <c r="T913" s="445"/>
      <c r="U913" s="445"/>
      <c r="V913" s="445"/>
      <c r="W913" s="445"/>
      <c r="X913" s="445"/>
      <c r="Y913" s="445"/>
      <c r="Z913" s="445"/>
    </row>
    <row r="914" spans="1:26" ht="15.75" x14ac:dyDescent="0.25">
      <c r="A914" s="445"/>
      <c r="B914" s="445"/>
      <c r="C914" s="445"/>
      <c r="D914" s="445"/>
      <c r="E914" s="445"/>
      <c r="F914" s="445"/>
      <c r="G914" s="445"/>
      <c r="H914" s="445"/>
      <c r="I914" s="445"/>
      <c r="J914" s="445"/>
      <c r="K914" s="445"/>
      <c r="L914" s="445"/>
      <c r="M914" s="445"/>
      <c r="N914" s="445"/>
      <c r="O914" s="445"/>
      <c r="P914" s="445"/>
      <c r="Q914" s="445"/>
      <c r="R914" s="445"/>
      <c r="S914" s="445"/>
      <c r="T914" s="445"/>
      <c r="U914" s="445"/>
      <c r="V914" s="445"/>
      <c r="W914" s="445"/>
      <c r="X914" s="445"/>
      <c r="Y914" s="445"/>
      <c r="Z914" s="445"/>
    </row>
    <row r="915" spans="1:26" ht="15.75" x14ac:dyDescent="0.25">
      <c r="A915" s="445"/>
      <c r="B915" s="445"/>
      <c r="C915" s="445"/>
      <c r="D915" s="445"/>
      <c r="E915" s="445"/>
      <c r="F915" s="445"/>
      <c r="G915" s="445"/>
      <c r="H915" s="445"/>
      <c r="I915" s="445"/>
      <c r="J915" s="445"/>
      <c r="K915" s="445"/>
      <c r="L915" s="445"/>
      <c r="M915" s="445"/>
      <c r="N915" s="445"/>
      <c r="O915" s="445"/>
      <c r="P915" s="445"/>
      <c r="Q915" s="445"/>
      <c r="R915" s="445"/>
      <c r="S915" s="445"/>
      <c r="T915" s="445"/>
      <c r="U915" s="445"/>
      <c r="V915" s="445"/>
      <c r="W915" s="445"/>
      <c r="X915" s="445"/>
      <c r="Y915" s="445"/>
      <c r="Z915" s="445"/>
    </row>
    <row r="916" spans="1:26" ht="15.75" x14ac:dyDescent="0.25">
      <c r="A916" s="445"/>
      <c r="B916" s="445"/>
      <c r="C916" s="445"/>
      <c r="D916" s="445"/>
      <c r="E916" s="445"/>
      <c r="F916" s="445"/>
      <c r="G916" s="445"/>
      <c r="H916" s="445"/>
      <c r="I916" s="445"/>
      <c r="J916" s="445"/>
      <c r="K916" s="445"/>
      <c r="L916" s="445"/>
      <c r="M916" s="445"/>
      <c r="N916" s="445"/>
      <c r="O916" s="445"/>
      <c r="P916" s="445"/>
      <c r="Q916" s="445"/>
      <c r="R916" s="445"/>
      <c r="S916" s="445"/>
      <c r="T916" s="445"/>
      <c r="U916" s="445"/>
      <c r="V916" s="445"/>
      <c r="W916" s="445"/>
      <c r="X916" s="445"/>
      <c r="Y916" s="445"/>
      <c r="Z916" s="445"/>
    </row>
    <row r="917" spans="1:26" ht="15.75" x14ac:dyDescent="0.25">
      <c r="A917" s="445"/>
      <c r="B917" s="445"/>
      <c r="C917" s="445"/>
      <c r="D917" s="445"/>
      <c r="E917" s="445"/>
      <c r="F917" s="445"/>
      <c r="G917" s="445"/>
      <c r="H917" s="445"/>
      <c r="I917" s="445"/>
      <c r="J917" s="445"/>
      <c r="K917" s="445"/>
      <c r="L917" s="445"/>
      <c r="M917" s="445"/>
      <c r="N917" s="445"/>
      <c r="O917" s="445"/>
      <c r="P917" s="445"/>
      <c r="Q917" s="445"/>
      <c r="R917" s="445"/>
      <c r="S917" s="445"/>
      <c r="T917" s="445"/>
      <c r="U917" s="445"/>
      <c r="V917" s="445"/>
      <c r="W917" s="445"/>
      <c r="X917" s="445"/>
      <c r="Y917" s="445"/>
      <c r="Z917" s="445"/>
    </row>
    <row r="918" spans="1:26" ht="15.75" x14ac:dyDescent="0.25">
      <c r="A918" s="445"/>
      <c r="B918" s="445"/>
      <c r="C918" s="445"/>
      <c r="D918" s="445"/>
      <c r="E918" s="445"/>
      <c r="F918" s="445"/>
      <c r="G918" s="445"/>
      <c r="H918" s="445"/>
      <c r="I918" s="445"/>
      <c r="J918" s="445"/>
      <c r="K918" s="445"/>
      <c r="L918" s="445"/>
      <c r="M918" s="445"/>
      <c r="N918" s="445"/>
      <c r="O918" s="445"/>
      <c r="P918" s="445"/>
      <c r="Q918" s="445"/>
      <c r="R918" s="445"/>
      <c r="S918" s="445"/>
      <c r="T918" s="445"/>
      <c r="U918" s="445"/>
      <c r="V918" s="445"/>
      <c r="W918" s="445"/>
      <c r="X918" s="445"/>
      <c r="Y918" s="445"/>
      <c r="Z918" s="445"/>
    </row>
    <row r="919" spans="1:26" ht="15.75" x14ac:dyDescent="0.25">
      <c r="A919" s="445"/>
      <c r="B919" s="445"/>
      <c r="C919" s="445"/>
      <c r="D919" s="445"/>
      <c r="E919" s="445"/>
      <c r="F919" s="445"/>
      <c r="G919" s="445"/>
      <c r="H919" s="445"/>
      <c r="I919" s="445"/>
      <c r="J919" s="445"/>
      <c r="K919" s="445"/>
      <c r="L919" s="445"/>
      <c r="M919" s="445"/>
      <c r="N919" s="445"/>
      <c r="O919" s="445"/>
      <c r="P919" s="445"/>
      <c r="Q919" s="445"/>
      <c r="R919" s="445"/>
      <c r="S919" s="445"/>
      <c r="T919" s="445"/>
      <c r="U919" s="445"/>
      <c r="V919" s="445"/>
      <c r="W919" s="445"/>
      <c r="X919" s="445"/>
      <c r="Y919" s="445"/>
      <c r="Z919" s="445"/>
    </row>
    <row r="920" spans="1:26" ht="15.75" x14ac:dyDescent="0.25">
      <c r="A920" s="445"/>
      <c r="B920" s="445"/>
      <c r="C920" s="445"/>
      <c r="D920" s="445"/>
      <c r="E920" s="445"/>
      <c r="F920" s="445"/>
      <c r="G920" s="445"/>
      <c r="H920" s="445"/>
      <c r="I920" s="445"/>
      <c r="J920" s="445"/>
      <c r="K920" s="445"/>
      <c r="L920" s="445"/>
      <c r="M920" s="445"/>
      <c r="N920" s="445"/>
      <c r="O920" s="445"/>
      <c r="P920" s="445"/>
      <c r="Q920" s="445"/>
      <c r="R920" s="445"/>
      <c r="S920" s="445"/>
      <c r="T920" s="445"/>
      <c r="U920" s="445"/>
      <c r="V920" s="445"/>
      <c r="W920" s="445"/>
      <c r="X920" s="445"/>
      <c r="Y920" s="445"/>
      <c r="Z920" s="445"/>
    </row>
    <row r="921" spans="1:26" ht="15.75" x14ac:dyDescent="0.25">
      <c r="A921" s="445"/>
      <c r="B921" s="445"/>
      <c r="C921" s="445"/>
      <c r="D921" s="445"/>
      <c r="E921" s="445"/>
      <c r="F921" s="445"/>
      <c r="G921" s="445"/>
      <c r="H921" s="445"/>
      <c r="I921" s="445"/>
      <c r="J921" s="445"/>
      <c r="K921" s="445"/>
      <c r="L921" s="445"/>
      <c r="M921" s="445"/>
      <c r="N921" s="445"/>
      <c r="O921" s="445"/>
      <c r="P921" s="445"/>
      <c r="Q921" s="445"/>
      <c r="R921" s="445"/>
      <c r="S921" s="445"/>
      <c r="T921" s="445"/>
      <c r="U921" s="445"/>
      <c r="V921" s="445"/>
      <c r="W921" s="445"/>
      <c r="X921" s="445"/>
      <c r="Y921" s="445"/>
      <c r="Z921" s="445"/>
    </row>
    <row r="922" spans="1:26" ht="15.75" x14ac:dyDescent="0.25">
      <c r="A922" s="445"/>
      <c r="B922" s="445"/>
      <c r="C922" s="445"/>
      <c r="D922" s="445"/>
      <c r="E922" s="445"/>
      <c r="F922" s="445"/>
      <c r="G922" s="445"/>
      <c r="H922" s="445"/>
      <c r="I922" s="445"/>
      <c r="J922" s="445"/>
      <c r="K922" s="445"/>
      <c r="L922" s="445"/>
      <c r="M922" s="445"/>
      <c r="N922" s="445"/>
      <c r="O922" s="445"/>
      <c r="P922" s="445"/>
      <c r="Q922" s="445"/>
      <c r="R922" s="445"/>
      <c r="S922" s="445"/>
      <c r="T922" s="445"/>
      <c r="U922" s="445"/>
      <c r="V922" s="445"/>
      <c r="W922" s="445"/>
      <c r="X922" s="445"/>
      <c r="Y922" s="445"/>
      <c r="Z922" s="445"/>
    </row>
    <row r="923" spans="1:26" ht="15.75" x14ac:dyDescent="0.25">
      <c r="A923" s="445"/>
      <c r="B923" s="445"/>
      <c r="C923" s="445"/>
      <c r="D923" s="445"/>
      <c r="E923" s="445"/>
      <c r="F923" s="445"/>
      <c r="G923" s="445"/>
      <c r="H923" s="445"/>
      <c r="I923" s="445"/>
      <c r="J923" s="445"/>
      <c r="K923" s="445"/>
      <c r="L923" s="445"/>
      <c r="M923" s="445"/>
      <c r="N923" s="445"/>
      <c r="O923" s="445"/>
      <c r="P923" s="445"/>
      <c r="Q923" s="445"/>
      <c r="R923" s="445"/>
      <c r="S923" s="445"/>
      <c r="T923" s="445"/>
      <c r="U923" s="445"/>
      <c r="V923" s="445"/>
      <c r="W923" s="445"/>
      <c r="X923" s="445"/>
      <c r="Y923" s="445"/>
      <c r="Z923" s="445"/>
    </row>
    <row r="924" spans="1:26" ht="15.75" x14ac:dyDescent="0.25">
      <c r="A924" s="445"/>
      <c r="B924" s="445"/>
      <c r="C924" s="445"/>
      <c r="D924" s="445"/>
      <c r="E924" s="445"/>
      <c r="F924" s="445"/>
      <c r="G924" s="445"/>
      <c r="H924" s="445"/>
      <c r="I924" s="445"/>
      <c r="J924" s="445"/>
      <c r="K924" s="445"/>
      <c r="L924" s="445"/>
      <c r="M924" s="445"/>
      <c r="N924" s="445"/>
      <c r="O924" s="445"/>
      <c r="P924" s="445"/>
      <c r="Q924" s="445"/>
      <c r="R924" s="445"/>
      <c r="S924" s="445"/>
      <c r="T924" s="445"/>
      <c r="U924" s="445"/>
      <c r="V924" s="445"/>
      <c r="W924" s="445"/>
      <c r="X924" s="445"/>
      <c r="Y924" s="445"/>
      <c r="Z924" s="445"/>
    </row>
    <row r="925" spans="1:26" ht="15.75" x14ac:dyDescent="0.25">
      <c r="A925" s="445"/>
      <c r="B925" s="445"/>
      <c r="C925" s="445"/>
      <c r="D925" s="445"/>
      <c r="E925" s="445"/>
      <c r="F925" s="445"/>
      <c r="G925" s="445"/>
      <c r="H925" s="445"/>
      <c r="I925" s="445"/>
      <c r="J925" s="445"/>
      <c r="K925" s="445"/>
      <c r="L925" s="445"/>
      <c r="M925" s="445"/>
      <c r="N925" s="445"/>
      <c r="O925" s="445"/>
      <c r="P925" s="445"/>
      <c r="Q925" s="445"/>
      <c r="R925" s="445"/>
      <c r="S925" s="445"/>
      <c r="T925" s="445"/>
      <c r="U925" s="445"/>
      <c r="V925" s="445"/>
      <c r="W925" s="445"/>
      <c r="X925" s="445"/>
      <c r="Y925" s="445"/>
      <c r="Z925" s="445"/>
    </row>
    <row r="926" spans="1:26" ht="15.75" x14ac:dyDescent="0.25">
      <c r="A926" s="445"/>
      <c r="B926" s="445"/>
      <c r="C926" s="445"/>
      <c r="D926" s="445"/>
      <c r="E926" s="445"/>
      <c r="F926" s="445"/>
      <c r="G926" s="445"/>
      <c r="H926" s="445"/>
      <c r="I926" s="445"/>
      <c r="J926" s="445"/>
      <c r="K926" s="445"/>
      <c r="L926" s="445"/>
      <c r="M926" s="445"/>
      <c r="N926" s="445"/>
      <c r="O926" s="445"/>
      <c r="P926" s="445"/>
      <c r="Q926" s="445"/>
      <c r="R926" s="445"/>
      <c r="S926" s="445"/>
      <c r="T926" s="445"/>
      <c r="U926" s="445"/>
      <c r="V926" s="445"/>
      <c r="W926" s="445"/>
      <c r="X926" s="445"/>
      <c r="Y926" s="445"/>
      <c r="Z926" s="445"/>
    </row>
    <row r="927" spans="1:26" ht="15.75" x14ac:dyDescent="0.25">
      <c r="A927" s="445"/>
      <c r="B927" s="445"/>
      <c r="C927" s="445"/>
      <c r="D927" s="445"/>
      <c r="E927" s="445"/>
      <c r="F927" s="445"/>
      <c r="G927" s="445"/>
      <c r="H927" s="445"/>
      <c r="I927" s="445"/>
      <c r="J927" s="445"/>
      <c r="K927" s="445"/>
      <c r="L927" s="445"/>
      <c r="M927" s="445"/>
      <c r="N927" s="445"/>
      <c r="O927" s="445"/>
      <c r="P927" s="445"/>
      <c r="Q927" s="445"/>
      <c r="R927" s="445"/>
      <c r="S927" s="445"/>
      <c r="T927" s="445"/>
      <c r="U927" s="445"/>
      <c r="V927" s="445"/>
      <c r="W927" s="445"/>
      <c r="X927" s="445"/>
      <c r="Y927" s="445"/>
      <c r="Z927" s="445"/>
    </row>
    <row r="928" spans="1:26" ht="15.75" x14ac:dyDescent="0.25">
      <c r="A928" s="445"/>
      <c r="B928" s="445"/>
      <c r="C928" s="445"/>
      <c r="D928" s="445"/>
      <c r="E928" s="445"/>
      <c r="F928" s="445"/>
      <c r="G928" s="445"/>
      <c r="H928" s="445"/>
      <c r="I928" s="445"/>
      <c r="J928" s="445"/>
      <c r="K928" s="445"/>
      <c r="L928" s="445"/>
      <c r="M928" s="445"/>
      <c r="N928" s="445"/>
      <c r="O928" s="445"/>
      <c r="P928" s="445"/>
      <c r="Q928" s="445"/>
      <c r="R928" s="445"/>
      <c r="S928" s="445"/>
      <c r="T928" s="445"/>
      <c r="U928" s="445"/>
      <c r="V928" s="445"/>
      <c r="W928" s="445"/>
      <c r="X928" s="445"/>
      <c r="Y928" s="445"/>
      <c r="Z928" s="445"/>
    </row>
    <row r="929" spans="1:26" ht="15.75" x14ac:dyDescent="0.25">
      <c r="A929" s="445"/>
      <c r="B929" s="445"/>
      <c r="C929" s="445"/>
      <c r="D929" s="445"/>
      <c r="E929" s="445"/>
      <c r="F929" s="445"/>
      <c r="G929" s="445"/>
      <c r="H929" s="445"/>
      <c r="I929" s="445"/>
      <c r="J929" s="445"/>
      <c r="K929" s="445"/>
      <c r="L929" s="445"/>
      <c r="M929" s="445"/>
      <c r="N929" s="445"/>
      <c r="O929" s="445"/>
      <c r="P929" s="445"/>
      <c r="Q929" s="445"/>
      <c r="R929" s="445"/>
      <c r="S929" s="445"/>
      <c r="T929" s="445"/>
      <c r="U929" s="445"/>
      <c r="V929" s="445"/>
      <c r="W929" s="445"/>
      <c r="X929" s="445"/>
      <c r="Y929" s="445"/>
      <c r="Z929" s="445"/>
    </row>
    <row r="930" spans="1:26" ht="15.75" x14ac:dyDescent="0.25">
      <c r="A930" s="445"/>
      <c r="B930" s="445"/>
      <c r="C930" s="445"/>
      <c r="D930" s="445"/>
      <c r="E930" s="445"/>
      <c r="F930" s="445"/>
      <c r="G930" s="445"/>
      <c r="H930" s="445"/>
      <c r="I930" s="445"/>
      <c r="J930" s="445"/>
      <c r="K930" s="445"/>
      <c r="L930" s="445"/>
      <c r="M930" s="445"/>
      <c r="N930" s="445"/>
      <c r="O930" s="445"/>
      <c r="P930" s="445"/>
      <c r="Q930" s="445"/>
      <c r="R930" s="445"/>
      <c r="S930" s="445"/>
      <c r="T930" s="445"/>
      <c r="U930" s="445"/>
      <c r="V930" s="445"/>
      <c r="W930" s="445"/>
      <c r="X930" s="445"/>
      <c r="Y930" s="445"/>
      <c r="Z930" s="445"/>
    </row>
    <row r="931" spans="1:26" ht="15.75" x14ac:dyDescent="0.25">
      <c r="A931" s="445"/>
      <c r="B931" s="445"/>
      <c r="C931" s="445"/>
      <c r="D931" s="445"/>
      <c r="E931" s="445"/>
      <c r="F931" s="445"/>
      <c r="G931" s="445"/>
      <c r="H931" s="445"/>
      <c r="I931" s="445"/>
      <c r="J931" s="445"/>
      <c r="K931" s="445"/>
      <c r="L931" s="445"/>
      <c r="M931" s="445"/>
      <c r="N931" s="445"/>
      <c r="O931" s="445"/>
      <c r="P931" s="445"/>
      <c r="Q931" s="445"/>
      <c r="R931" s="445"/>
      <c r="S931" s="445"/>
      <c r="T931" s="445"/>
      <c r="U931" s="445"/>
      <c r="V931" s="445"/>
      <c r="W931" s="445"/>
      <c r="X931" s="445"/>
      <c r="Y931" s="445"/>
      <c r="Z931" s="445"/>
    </row>
    <row r="932" spans="1:26" ht="15.75" x14ac:dyDescent="0.25">
      <c r="A932" s="445"/>
      <c r="B932" s="445"/>
      <c r="C932" s="445"/>
      <c r="D932" s="445"/>
      <c r="E932" s="445"/>
      <c r="F932" s="445"/>
      <c r="G932" s="445"/>
      <c r="H932" s="445"/>
      <c r="I932" s="445"/>
      <c r="J932" s="445"/>
      <c r="K932" s="445"/>
      <c r="L932" s="445"/>
      <c r="M932" s="445"/>
      <c r="N932" s="445"/>
      <c r="O932" s="445"/>
      <c r="P932" s="445"/>
      <c r="Q932" s="445"/>
      <c r="R932" s="445"/>
      <c r="S932" s="445"/>
      <c r="T932" s="445"/>
      <c r="U932" s="445"/>
      <c r="V932" s="445"/>
      <c r="W932" s="445"/>
      <c r="X932" s="445"/>
      <c r="Y932" s="445"/>
      <c r="Z932" s="445"/>
    </row>
    <row r="933" spans="1:26" ht="15.75" x14ac:dyDescent="0.25">
      <c r="A933" s="445"/>
      <c r="B933" s="445"/>
      <c r="C933" s="445"/>
      <c r="D933" s="445"/>
      <c r="E933" s="445"/>
      <c r="F933" s="445"/>
      <c r="G933" s="445"/>
      <c r="H933" s="445"/>
      <c r="I933" s="445"/>
      <c r="J933" s="445"/>
      <c r="K933" s="445"/>
      <c r="L933" s="445"/>
      <c r="M933" s="445"/>
      <c r="N933" s="445"/>
      <c r="O933" s="445"/>
      <c r="P933" s="445"/>
      <c r="Q933" s="445"/>
      <c r="R933" s="445"/>
      <c r="S933" s="445"/>
      <c r="T933" s="445"/>
      <c r="U933" s="445"/>
      <c r="V933" s="445"/>
      <c r="W933" s="445"/>
      <c r="X933" s="445"/>
      <c r="Y933" s="445"/>
      <c r="Z933" s="445"/>
    </row>
    <row r="934" spans="1:26" ht="15.75" x14ac:dyDescent="0.25">
      <c r="A934" s="445"/>
      <c r="B934" s="445"/>
      <c r="C934" s="445"/>
      <c r="D934" s="445"/>
      <c r="E934" s="445"/>
      <c r="F934" s="445"/>
      <c r="G934" s="445"/>
      <c r="H934" s="445"/>
      <c r="I934" s="445"/>
      <c r="J934" s="445"/>
      <c r="K934" s="445"/>
      <c r="L934" s="445"/>
      <c r="M934" s="445"/>
      <c r="N934" s="445"/>
      <c r="O934" s="445"/>
      <c r="P934" s="445"/>
      <c r="Q934" s="445"/>
      <c r="R934" s="445"/>
      <c r="S934" s="445"/>
      <c r="T934" s="445"/>
      <c r="U934" s="445"/>
      <c r="V934" s="445"/>
      <c r="W934" s="445"/>
      <c r="X934" s="445"/>
      <c r="Y934" s="445"/>
      <c r="Z934" s="445"/>
    </row>
    <row r="935" spans="1:26" ht="15.75" x14ac:dyDescent="0.25">
      <c r="A935" s="445"/>
      <c r="B935" s="445"/>
      <c r="C935" s="445"/>
      <c r="D935" s="445"/>
      <c r="E935" s="445"/>
      <c r="F935" s="445"/>
      <c r="G935" s="445"/>
      <c r="H935" s="445"/>
      <c r="I935" s="445"/>
      <c r="J935" s="445"/>
      <c r="K935" s="445"/>
      <c r="L935" s="445"/>
      <c r="M935" s="445"/>
      <c r="N935" s="445"/>
      <c r="O935" s="445"/>
      <c r="P935" s="445"/>
      <c r="Q935" s="445"/>
      <c r="R935" s="445"/>
      <c r="S935" s="445"/>
      <c r="T935" s="445"/>
      <c r="U935" s="445"/>
      <c r="V935" s="445"/>
      <c r="W935" s="445"/>
      <c r="X935" s="445"/>
      <c r="Y935" s="445"/>
      <c r="Z935" s="445"/>
    </row>
    <row r="936" spans="1:26" ht="15.75" x14ac:dyDescent="0.25">
      <c r="A936" s="445"/>
      <c r="B936" s="445"/>
      <c r="C936" s="445"/>
      <c r="D936" s="445"/>
      <c r="E936" s="445"/>
      <c r="F936" s="445"/>
      <c r="G936" s="445"/>
      <c r="H936" s="445"/>
      <c r="I936" s="445"/>
      <c r="J936" s="445"/>
      <c r="K936" s="445"/>
      <c r="L936" s="445"/>
      <c r="M936" s="445"/>
      <c r="N936" s="445"/>
      <c r="O936" s="445"/>
      <c r="P936" s="445"/>
      <c r="Q936" s="445"/>
      <c r="R936" s="445"/>
      <c r="S936" s="445"/>
      <c r="T936" s="445"/>
      <c r="U936" s="445"/>
      <c r="V936" s="445"/>
      <c r="W936" s="445"/>
      <c r="X936" s="445"/>
      <c r="Y936" s="445"/>
      <c r="Z936" s="445"/>
    </row>
    <row r="937" spans="1:26" ht="15.75" x14ac:dyDescent="0.25">
      <c r="A937" s="445"/>
      <c r="B937" s="445"/>
      <c r="C937" s="445"/>
      <c r="D937" s="445"/>
      <c r="E937" s="445"/>
      <c r="F937" s="445"/>
      <c r="G937" s="445"/>
      <c r="H937" s="445"/>
      <c r="I937" s="445"/>
      <c r="J937" s="445"/>
      <c r="K937" s="445"/>
      <c r="L937" s="445"/>
      <c r="M937" s="445"/>
      <c r="N937" s="445"/>
      <c r="O937" s="445"/>
      <c r="P937" s="445"/>
      <c r="Q937" s="445"/>
      <c r="R937" s="445"/>
      <c r="S937" s="445"/>
      <c r="T937" s="445"/>
      <c r="U937" s="445"/>
      <c r="V937" s="445"/>
      <c r="W937" s="445"/>
      <c r="X937" s="445"/>
      <c r="Y937" s="445"/>
      <c r="Z937" s="445"/>
    </row>
    <row r="938" spans="1:26" ht="15.75" x14ac:dyDescent="0.25">
      <c r="A938" s="445"/>
      <c r="B938" s="445"/>
      <c r="C938" s="445"/>
      <c r="D938" s="445"/>
      <c r="E938" s="445"/>
      <c r="F938" s="445"/>
      <c r="G938" s="445"/>
      <c r="H938" s="445"/>
      <c r="I938" s="445"/>
      <c r="J938" s="445"/>
      <c r="K938" s="445"/>
      <c r="L938" s="445"/>
      <c r="M938" s="445"/>
      <c r="N938" s="445"/>
      <c r="O938" s="445"/>
      <c r="P938" s="445"/>
      <c r="Q938" s="445"/>
      <c r="R938" s="445"/>
      <c r="S938" s="445"/>
      <c r="T938" s="445"/>
      <c r="U938" s="445"/>
      <c r="V938" s="445"/>
      <c r="W938" s="445"/>
      <c r="X938" s="445"/>
      <c r="Y938" s="445"/>
      <c r="Z938" s="445"/>
    </row>
    <row r="939" spans="1:26" ht="15.75" x14ac:dyDescent="0.25">
      <c r="A939" s="445"/>
      <c r="B939" s="445"/>
      <c r="C939" s="445"/>
      <c r="D939" s="445"/>
      <c r="E939" s="445"/>
      <c r="F939" s="445"/>
      <c r="G939" s="445"/>
      <c r="H939" s="445"/>
      <c r="I939" s="445"/>
      <c r="J939" s="445"/>
      <c r="K939" s="445"/>
      <c r="L939" s="445"/>
      <c r="M939" s="445"/>
      <c r="N939" s="445"/>
      <c r="O939" s="445"/>
      <c r="P939" s="445"/>
      <c r="Q939" s="445"/>
      <c r="R939" s="445"/>
      <c r="S939" s="445"/>
      <c r="T939" s="445"/>
      <c r="U939" s="445"/>
      <c r="V939" s="445"/>
      <c r="W939" s="445"/>
      <c r="X939" s="445"/>
      <c r="Y939" s="445"/>
      <c r="Z939" s="445"/>
    </row>
    <row r="940" spans="1:26" ht="15.75" x14ac:dyDescent="0.25">
      <c r="A940" s="445"/>
      <c r="B940" s="445"/>
      <c r="C940" s="445"/>
      <c r="D940" s="445"/>
      <c r="E940" s="445"/>
      <c r="F940" s="445"/>
      <c r="G940" s="445"/>
      <c r="H940" s="445"/>
      <c r="I940" s="445"/>
      <c r="J940" s="445"/>
      <c r="K940" s="445"/>
      <c r="L940" s="445"/>
      <c r="M940" s="445"/>
      <c r="N940" s="445"/>
      <c r="O940" s="445"/>
      <c r="P940" s="445"/>
      <c r="Q940" s="445"/>
      <c r="R940" s="445"/>
      <c r="S940" s="445"/>
      <c r="T940" s="445"/>
      <c r="U940" s="445"/>
      <c r="V940" s="445"/>
      <c r="W940" s="445"/>
      <c r="X940" s="445"/>
      <c r="Y940" s="445"/>
      <c r="Z940" s="445"/>
    </row>
    <row r="941" spans="1:26" ht="15.75" x14ac:dyDescent="0.25">
      <c r="A941" s="445"/>
      <c r="B941" s="445"/>
      <c r="C941" s="445"/>
      <c r="D941" s="445"/>
      <c r="E941" s="445"/>
      <c r="F941" s="445"/>
      <c r="G941" s="445"/>
      <c r="H941" s="445"/>
      <c r="I941" s="445"/>
      <c r="J941" s="445"/>
      <c r="K941" s="445"/>
      <c r="L941" s="445"/>
      <c r="M941" s="445"/>
      <c r="N941" s="445"/>
      <c r="O941" s="445"/>
      <c r="P941" s="445"/>
      <c r="Q941" s="445"/>
      <c r="R941" s="445"/>
      <c r="S941" s="445"/>
      <c r="T941" s="445"/>
      <c r="U941" s="445"/>
      <c r="V941" s="445"/>
      <c r="W941" s="445"/>
      <c r="X941" s="445"/>
      <c r="Y941" s="445"/>
      <c r="Z941" s="445"/>
    </row>
    <row r="942" spans="1:26" ht="15.75" x14ac:dyDescent="0.25">
      <c r="A942" s="445"/>
      <c r="B942" s="445"/>
      <c r="C942" s="445"/>
      <c r="D942" s="445"/>
      <c r="E942" s="445"/>
      <c r="F942" s="445"/>
      <c r="G942" s="445"/>
      <c r="H942" s="445"/>
      <c r="I942" s="445"/>
      <c r="J942" s="445"/>
      <c r="K942" s="445"/>
      <c r="L942" s="445"/>
      <c r="M942" s="445"/>
      <c r="N942" s="445"/>
      <c r="O942" s="445"/>
      <c r="P942" s="445"/>
      <c r="Q942" s="445"/>
      <c r="R942" s="445"/>
      <c r="S942" s="445"/>
      <c r="T942" s="445"/>
      <c r="U942" s="445"/>
      <c r="V942" s="445"/>
      <c r="W942" s="445"/>
      <c r="X942" s="445"/>
      <c r="Y942" s="445"/>
      <c r="Z942" s="445"/>
    </row>
    <row r="943" spans="1:26" ht="15.75" x14ac:dyDescent="0.25">
      <c r="A943" s="445"/>
      <c r="B943" s="445"/>
      <c r="C943" s="445"/>
      <c r="D943" s="445"/>
      <c r="E943" s="445"/>
      <c r="F943" s="445"/>
      <c r="G943" s="445"/>
      <c r="H943" s="445"/>
      <c r="I943" s="445"/>
      <c r="J943" s="445"/>
      <c r="K943" s="445"/>
      <c r="L943" s="445"/>
      <c r="M943" s="445"/>
      <c r="N943" s="445"/>
      <c r="O943" s="445"/>
      <c r="P943" s="445"/>
      <c r="Q943" s="445"/>
      <c r="R943" s="445"/>
      <c r="S943" s="445"/>
      <c r="T943" s="445"/>
      <c r="U943" s="445"/>
      <c r="V943" s="445"/>
      <c r="W943" s="445"/>
      <c r="X943" s="445"/>
      <c r="Y943" s="445"/>
      <c r="Z943" s="445"/>
    </row>
    <row r="944" spans="1:26" ht="15.75" x14ac:dyDescent="0.25">
      <c r="A944" s="445"/>
      <c r="B944" s="445"/>
      <c r="C944" s="445"/>
      <c r="D944" s="445"/>
      <c r="E944" s="445"/>
      <c r="F944" s="445"/>
      <c r="G944" s="445"/>
      <c r="H944" s="445"/>
      <c r="I944" s="445"/>
      <c r="J944" s="445"/>
      <c r="K944" s="445"/>
      <c r="L944" s="445"/>
      <c r="M944" s="445"/>
      <c r="N944" s="445"/>
      <c r="O944" s="445"/>
      <c r="P944" s="445"/>
      <c r="Q944" s="445"/>
      <c r="R944" s="445"/>
      <c r="S944" s="445"/>
      <c r="T944" s="445"/>
      <c r="U944" s="445"/>
      <c r="V944" s="445"/>
      <c r="W944" s="445"/>
      <c r="X944" s="445"/>
      <c r="Y944" s="445"/>
      <c r="Z944" s="445"/>
    </row>
    <row r="945" spans="1:26" ht="15.75" x14ac:dyDescent="0.25">
      <c r="A945" s="445"/>
      <c r="B945" s="445"/>
      <c r="C945" s="445"/>
      <c r="D945" s="445"/>
      <c r="E945" s="445"/>
      <c r="F945" s="445"/>
      <c r="G945" s="445"/>
      <c r="H945" s="445"/>
      <c r="I945" s="445"/>
      <c r="J945" s="445"/>
      <c r="K945" s="445"/>
      <c r="L945" s="445"/>
      <c r="M945" s="445"/>
      <c r="N945" s="445"/>
      <c r="O945" s="445"/>
      <c r="P945" s="445"/>
      <c r="Q945" s="445"/>
      <c r="R945" s="445"/>
      <c r="S945" s="445"/>
      <c r="T945" s="445"/>
      <c r="U945" s="445"/>
      <c r="V945" s="445"/>
      <c r="W945" s="445"/>
      <c r="X945" s="445"/>
      <c r="Y945" s="445"/>
      <c r="Z945" s="445"/>
    </row>
    <row r="946" spans="1:26" ht="15.75" x14ac:dyDescent="0.25">
      <c r="A946" s="445"/>
      <c r="B946" s="445"/>
      <c r="C946" s="445"/>
      <c r="D946" s="445"/>
      <c r="E946" s="445"/>
      <c r="F946" s="445"/>
      <c r="G946" s="445"/>
      <c r="H946" s="445"/>
      <c r="I946" s="445"/>
      <c r="J946" s="445"/>
      <c r="K946" s="445"/>
      <c r="L946" s="445"/>
      <c r="M946" s="445"/>
      <c r="N946" s="445"/>
      <c r="O946" s="445"/>
      <c r="P946" s="445"/>
      <c r="Q946" s="445"/>
      <c r="R946" s="445"/>
      <c r="S946" s="445"/>
      <c r="T946" s="445"/>
      <c r="U946" s="445"/>
      <c r="V946" s="445"/>
      <c r="W946" s="445"/>
      <c r="X946" s="445"/>
      <c r="Y946" s="445"/>
      <c r="Z946" s="445"/>
    </row>
    <row r="947" spans="1:26" ht="15.75" x14ac:dyDescent="0.25">
      <c r="A947" s="445"/>
      <c r="B947" s="445"/>
      <c r="C947" s="445"/>
      <c r="D947" s="445"/>
      <c r="E947" s="445"/>
      <c r="F947" s="445"/>
      <c r="G947" s="445"/>
      <c r="H947" s="445"/>
      <c r="I947" s="445"/>
      <c r="J947" s="445"/>
      <c r="K947" s="445"/>
      <c r="L947" s="445"/>
      <c r="M947" s="445"/>
      <c r="N947" s="445"/>
      <c r="O947" s="445"/>
      <c r="P947" s="445"/>
      <c r="Q947" s="445"/>
      <c r="R947" s="445"/>
      <c r="S947" s="445"/>
      <c r="T947" s="445"/>
      <c r="U947" s="445"/>
      <c r="V947" s="445"/>
      <c r="W947" s="445"/>
      <c r="X947" s="445"/>
      <c r="Y947" s="445"/>
      <c r="Z947" s="445"/>
    </row>
    <row r="948" spans="1:26" ht="15.75" x14ac:dyDescent="0.25">
      <c r="A948" s="445"/>
      <c r="B948" s="445"/>
      <c r="C948" s="445"/>
      <c r="D948" s="445"/>
      <c r="E948" s="445"/>
      <c r="F948" s="445"/>
      <c r="G948" s="445"/>
      <c r="H948" s="445"/>
      <c r="I948" s="445"/>
      <c r="J948" s="445"/>
      <c r="K948" s="445"/>
      <c r="L948" s="445"/>
      <c r="M948" s="445"/>
      <c r="N948" s="445"/>
      <c r="O948" s="445"/>
      <c r="P948" s="445"/>
      <c r="Q948" s="445"/>
      <c r="R948" s="445"/>
      <c r="S948" s="445"/>
      <c r="T948" s="445"/>
      <c r="U948" s="445"/>
      <c r="V948" s="445"/>
      <c r="W948" s="445"/>
      <c r="X948" s="445"/>
      <c r="Y948" s="445"/>
      <c r="Z948" s="445"/>
    </row>
    <row r="949" spans="1:26" ht="15.75" x14ac:dyDescent="0.25">
      <c r="A949" s="445"/>
      <c r="B949" s="445"/>
      <c r="C949" s="445"/>
      <c r="D949" s="445"/>
      <c r="E949" s="445"/>
      <c r="F949" s="445"/>
      <c r="G949" s="445"/>
      <c r="H949" s="445"/>
      <c r="I949" s="445"/>
      <c r="J949" s="445"/>
      <c r="K949" s="445"/>
      <c r="L949" s="445"/>
      <c r="M949" s="445"/>
      <c r="N949" s="445"/>
      <c r="O949" s="445"/>
      <c r="P949" s="445"/>
      <c r="Q949" s="445"/>
      <c r="R949" s="445"/>
      <c r="S949" s="445"/>
      <c r="T949" s="445"/>
      <c r="U949" s="445"/>
      <c r="V949" s="445"/>
      <c r="W949" s="445"/>
      <c r="X949" s="445"/>
      <c r="Y949" s="445"/>
      <c r="Z949" s="445"/>
    </row>
    <row r="950" spans="1:26" ht="15.75" x14ac:dyDescent="0.25">
      <c r="A950" s="445"/>
      <c r="B950" s="445"/>
      <c r="C950" s="445"/>
      <c r="D950" s="445"/>
      <c r="E950" s="445"/>
      <c r="F950" s="445"/>
      <c r="G950" s="445"/>
      <c r="H950" s="445"/>
      <c r="I950" s="445"/>
      <c r="J950" s="445"/>
      <c r="K950" s="445"/>
      <c r="L950" s="445"/>
      <c r="M950" s="445"/>
      <c r="N950" s="445"/>
      <c r="O950" s="445"/>
      <c r="P950" s="445"/>
      <c r="Q950" s="445"/>
      <c r="R950" s="445"/>
      <c r="S950" s="445"/>
      <c r="T950" s="445"/>
      <c r="U950" s="445"/>
      <c r="V950" s="445"/>
      <c r="W950" s="445"/>
      <c r="X950" s="445"/>
      <c r="Y950" s="445"/>
      <c r="Z950" s="445"/>
    </row>
    <row r="951" spans="1:26" ht="15.75" x14ac:dyDescent="0.25">
      <c r="A951" s="445"/>
      <c r="B951" s="445"/>
      <c r="C951" s="445"/>
      <c r="D951" s="445"/>
      <c r="E951" s="445"/>
      <c r="F951" s="445"/>
      <c r="G951" s="445"/>
      <c r="H951" s="445"/>
      <c r="I951" s="445"/>
      <c r="J951" s="445"/>
      <c r="K951" s="445"/>
      <c r="L951" s="445"/>
      <c r="M951" s="445"/>
      <c r="N951" s="445"/>
      <c r="O951" s="445"/>
      <c r="P951" s="445"/>
      <c r="Q951" s="445"/>
      <c r="R951" s="445"/>
      <c r="S951" s="445"/>
      <c r="T951" s="445"/>
      <c r="U951" s="445"/>
      <c r="V951" s="445"/>
      <c r="W951" s="445"/>
      <c r="X951" s="445"/>
      <c r="Y951" s="445"/>
      <c r="Z951" s="445"/>
    </row>
    <row r="952" spans="1:26" ht="15.75" x14ac:dyDescent="0.25">
      <c r="A952" s="445"/>
      <c r="B952" s="445"/>
      <c r="C952" s="445"/>
      <c r="D952" s="445"/>
      <c r="E952" s="445"/>
      <c r="F952" s="445"/>
      <c r="G952" s="445"/>
      <c r="H952" s="445"/>
      <c r="I952" s="445"/>
      <c r="J952" s="445"/>
      <c r="K952" s="445"/>
      <c r="L952" s="445"/>
      <c r="M952" s="445"/>
      <c r="N952" s="445"/>
      <c r="O952" s="445"/>
      <c r="P952" s="445"/>
      <c r="Q952" s="445"/>
      <c r="R952" s="445"/>
      <c r="S952" s="445"/>
      <c r="T952" s="445"/>
      <c r="U952" s="445"/>
      <c r="V952" s="445"/>
      <c r="W952" s="445"/>
      <c r="X952" s="445"/>
      <c r="Y952" s="445"/>
      <c r="Z952" s="445"/>
    </row>
    <row r="953" spans="1:26" ht="15.75" x14ac:dyDescent="0.25">
      <c r="A953" s="445"/>
      <c r="B953" s="445"/>
      <c r="C953" s="445"/>
      <c r="D953" s="445"/>
      <c r="E953" s="445"/>
      <c r="F953" s="445"/>
      <c r="G953" s="445"/>
      <c r="H953" s="445"/>
      <c r="I953" s="445"/>
      <c r="J953" s="445"/>
      <c r="K953" s="445"/>
      <c r="L953" s="445"/>
      <c r="M953" s="445"/>
      <c r="N953" s="445"/>
      <c r="O953" s="445"/>
      <c r="P953" s="445"/>
      <c r="Q953" s="445"/>
      <c r="R953" s="445"/>
      <c r="S953" s="445"/>
      <c r="T953" s="445"/>
      <c r="U953" s="445"/>
      <c r="V953" s="445"/>
      <c r="W953" s="445"/>
      <c r="X953" s="445"/>
      <c r="Y953" s="445"/>
      <c r="Z953" s="445"/>
    </row>
    <row r="954" spans="1:26" ht="15.75" x14ac:dyDescent="0.25">
      <c r="A954" s="445"/>
      <c r="B954" s="445"/>
      <c r="C954" s="445"/>
      <c r="D954" s="445"/>
      <c r="E954" s="445"/>
      <c r="F954" s="445"/>
      <c r="G954" s="445"/>
      <c r="H954" s="445"/>
      <c r="I954" s="445"/>
      <c r="J954" s="445"/>
      <c r="K954" s="445"/>
      <c r="L954" s="445"/>
      <c r="M954" s="445"/>
      <c r="N954" s="445"/>
      <c r="O954" s="445"/>
      <c r="P954" s="445"/>
      <c r="Q954" s="445"/>
      <c r="R954" s="445"/>
      <c r="S954" s="445"/>
      <c r="T954" s="445"/>
      <c r="U954" s="445"/>
      <c r="V954" s="445"/>
      <c r="W954" s="445"/>
      <c r="X954" s="445"/>
      <c r="Y954" s="445"/>
      <c r="Z954" s="445"/>
    </row>
    <row r="955" spans="1:26" ht="15.75" x14ac:dyDescent="0.25">
      <c r="A955" s="445"/>
      <c r="B955" s="445"/>
      <c r="C955" s="445"/>
      <c r="D955" s="445"/>
      <c r="E955" s="445"/>
      <c r="F955" s="445"/>
      <c r="G955" s="445"/>
      <c r="H955" s="445"/>
      <c r="I955" s="445"/>
      <c r="J955" s="445"/>
      <c r="K955" s="445"/>
      <c r="L955" s="445"/>
      <c r="M955" s="445"/>
      <c r="N955" s="445"/>
      <c r="O955" s="445"/>
      <c r="P955" s="445"/>
      <c r="Q955" s="445"/>
      <c r="R955" s="445"/>
      <c r="S955" s="445"/>
      <c r="T955" s="445"/>
      <c r="U955" s="445"/>
      <c r="V955" s="445"/>
      <c r="W955" s="445"/>
      <c r="X955" s="445"/>
      <c r="Y955" s="445"/>
      <c r="Z955" s="445"/>
    </row>
    <row r="956" spans="1:26" ht="15.75" x14ac:dyDescent="0.25">
      <c r="A956" s="445"/>
      <c r="B956" s="445"/>
      <c r="C956" s="445"/>
      <c r="D956" s="445"/>
      <c r="E956" s="445"/>
      <c r="F956" s="445"/>
      <c r="G956" s="445"/>
      <c r="H956" s="445"/>
      <c r="I956" s="445"/>
      <c r="J956" s="445"/>
      <c r="K956" s="445"/>
      <c r="L956" s="445"/>
      <c r="M956" s="445"/>
      <c r="N956" s="445"/>
      <c r="O956" s="445"/>
      <c r="P956" s="445"/>
      <c r="Q956" s="445"/>
      <c r="R956" s="445"/>
      <c r="S956" s="445"/>
      <c r="T956" s="445"/>
      <c r="U956" s="445"/>
      <c r="V956" s="445"/>
      <c r="W956" s="445"/>
      <c r="X956" s="445"/>
      <c r="Y956" s="445"/>
      <c r="Z956" s="445"/>
    </row>
    <row r="957" spans="1:26" ht="15.75" x14ac:dyDescent="0.25">
      <c r="A957" s="445"/>
      <c r="B957" s="445"/>
      <c r="C957" s="445"/>
      <c r="D957" s="445"/>
      <c r="E957" s="445"/>
      <c r="F957" s="445"/>
      <c r="G957" s="445"/>
      <c r="H957" s="445"/>
      <c r="I957" s="445"/>
      <c r="J957" s="445"/>
      <c r="K957" s="445"/>
      <c r="L957" s="445"/>
      <c r="M957" s="445"/>
      <c r="N957" s="445"/>
      <c r="O957" s="445"/>
      <c r="P957" s="445"/>
      <c r="Q957" s="445"/>
      <c r="R957" s="445"/>
      <c r="S957" s="445"/>
      <c r="T957" s="445"/>
      <c r="U957" s="445"/>
      <c r="V957" s="445"/>
      <c r="W957" s="445"/>
      <c r="X957" s="445"/>
      <c r="Y957" s="445"/>
      <c r="Z957" s="445"/>
    </row>
    <row r="958" spans="1:26" ht="15.75" x14ac:dyDescent="0.25">
      <c r="A958" s="445"/>
      <c r="B958" s="445"/>
      <c r="C958" s="445"/>
      <c r="D958" s="445"/>
      <c r="E958" s="445"/>
      <c r="F958" s="445"/>
      <c r="G958" s="445"/>
      <c r="H958" s="445"/>
      <c r="I958" s="445"/>
      <c r="J958" s="445"/>
      <c r="K958" s="445"/>
      <c r="L958" s="445"/>
      <c r="M958" s="445"/>
      <c r="N958" s="445"/>
      <c r="O958" s="445"/>
      <c r="P958" s="445"/>
      <c r="Q958" s="445"/>
      <c r="R958" s="445"/>
      <c r="S958" s="445"/>
      <c r="T958" s="445"/>
      <c r="U958" s="445"/>
      <c r="V958" s="445"/>
      <c r="W958" s="445"/>
      <c r="X958" s="445"/>
      <c r="Y958" s="445"/>
      <c r="Z958" s="445"/>
    </row>
    <row r="959" spans="1:26" ht="15.75" x14ac:dyDescent="0.25">
      <c r="A959" s="445"/>
      <c r="B959" s="445"/>
      <c r="C959" s="445"/>
      <c r="D959" s="445"/>
      <c r="E959" s="445"/>
      <c r="F959" s="445"/>
      <c r="G959" s="445"/>
      <c r="H959" s="445"/>
      <c r="I959" s="445"/>
      <c r="J959" s="445"/>
      <c r="K959" s="445"/>
      <c r="L959" s="445"/>
      <c r="M959" s="445"/>
      <c r="N959" s="445"/>
      <c r="O959" s="445"/>
      <c r="P959" s="445"/>
      <c r="Q959" s="445"/>
      <c r="R959" s="445"/>
      <c r="S959" s="445"/>
      <c r="T959" s="445"/>
      <c r="U959" s="445"/>
      <c r="V959" s="445"/>
      <c r="W959" s="445"/>
      <c r="X959" s="445"/>
      <c r="Y959" s="445"/>
      <c r="Z959" s="445"/>
    </row>
    <row r="960" spans="1:26" ht="15.75" x14ac:dyDescent="0.25">
      <c r="A960" s="445"/>
      <c r="B960" s="445"/>
      <c r="C960" s="445"/>
      <c r="D960" s="445"/>
      <c r="E960" s="445"/>
      <c r="F960" s="445"/>
      <c r="G960" s="445"/>
      <c r="H960" s="445"/>
      <c r="I960" s="445"/>
      <c r="J960" s="445"/>
      <c r="K960" s="445"/>
      <c r="L960" s="445"/>
      <c r="M960" s="445"/>
      <c r="N960" s="445"/>
      <c r="O960" s="445"/>
      <c r="P960" s="445"/>
      <c r="Q960" s="445"/>
      <c r="R960" s="445"/>
      <c r="S960" s="445"/>
      <c r="T960" s="445"/>
      <c r="U960" s="445"/>
      <c r="V960" s="445"/>
      <c r="W960" s="445"/>
      <c r="X960" s="445"/>
      <c r="Y960" s="445"/>
      <c r="Z960" s="445"/>
    </row>
    <row r="961" spans="1:26" ht="15.75" x14ac:dyDescent="0.25">
      <c r="A961" s="445"/>
      <c r="B961" s="445"/>
      <c r="C961" s="445"/>
      <c r="D961" s="445"/>
      <c r="E961" s="445"/>
      <c r="F961" s="445"/>
      <c r="G961" s="445"/>
      <c r="H961" s="445"/>
      <c r="I961" s="445"/>
      <c r="J961" s="445"/>
      <c r="K961" s="445"/>
      <c r="L961" s="445"/>
      <c r="M961" s="445"/>
      <c r="N961" s="445"/>
      <c r="O961" s="445"/>
      <c r="P961" s="445"/>
      <c r="Q961" s="445"/>
      <c r="R961" s="445"/>
      <c r="S961" s="445"/>
      <c r="T961" s="445"/>
      <c r="U961" s="445"/>
      <c r="V961" s="445"/>
      <c r="W961" s="445"/>
      <c r="X961" s="445"/>
      <c r="Y961" s="445"/>
      <c r="Z961" s="445"/>
    </row>
    <row r="962" spans="1:26" ht="15.75" x14ac:dyDescent="0.25">
      <c r="A962" s="445"/>
      <c r="B962" s="445"/>
      <c r="C962" s="445"/>
      <c r="D962" s="445"/>
      <c r="E962" s="445"/>
      <c r="F962" s="445"/>
      <c r="G962" s="445"/>
      <c r="H962" s="445"/>
      <c r="I962" s="445"/>
      <c r="J962" s="445"/>
      <c r="K962" s="445"/>
      <c r="L962" s="445"/>
      <c r="M962" s="445"/>
      <c r="N962" s="445"/>
      <c r="O962" s="445"/>
      <c r="P962" s="445"/>
      <c r="Q962" s="445"/>
      <c r="R962" s="445"/>
      <c r="S962" s="445"/>
      <c r="T962" s="445"/>
      <c r="U962" s="445"/>
      <c r="V962" s="445"/>
      <c r="W962" s="445"/>
      <c r="X962" s="445"/>
      <c r="Y962" s="445"/>
      <c r="Z962" s="445"/>
    </row>
    <row r="963" spans="1:26" ht="15.75" x14ac:dyDescent="0.25">
      <c r="A963" s="445"/>
      <c r="B963" s="445"/>
      <c r="C963" s="445"/>
      <c r="D963" s="445"/>
      <c r="E963" s="445"/>
      <c r="F963" s="445"/>
      <c r="G963" s="445"/>
      <c r="H963" s="445"/>
      <c r="I963" s="445"/>
      <c r="J963" s="445"/>
      <c r="K963" s="445"/>
      <c r="L963" s="445"/>
      <c r="M963" s="445"/>
      <c r="N963" s="445"/>
      <c r="O963" s="445"/>
      <c r="P963" s="445"/>
      <c r="Q963" s="445"/>
      <c r="R963" s="445"/>
      <c r="S963" s="445"/>
      <c r="T963" s="445"/>
      <c r="U963" s="445"/>
      <c r="V963" s="445"/>
      <c r="W963" s="445"/>
      <c r="X963" s="445"/>
      <c r="Y963" s="445"/>
      <c r="Z963" s="445"/>
    </row>
    <row r="964" spans="1:26" ht="15.75" x14ac:dyDescent="0.25">
      <c r="A964" s="445"/>
      <c r="B964" s="445"/>
      <c r="C964" s="445"/>
      <c r="D964" s="445"/>
      <c r="E964" s="445"/>
      <c r="F964" s="445"/>
      <c r="G964" s="445"/>
      <c r="H964" s="445"/>
      <c r="I964" s="445"/>
      <c r="J964" s="445"/>
      <c r="K964" s="445"/>
      <c r="L964" s="445"/>
      <c r="M964" s="445"/>
      <c r="N964" s="445"/>
      <c r="O964" s="445"/>
      <c r="P964" s="445"/>
      <c r="Q964" s="445"/>
      <c r="R964" s="445"/>
      <c r="S964" s="445"/>
      <c r="T964" s="445"/>
      <c r="U964" s="445"/>
      <c r="V964" s="445"/>
      <c r="W964" s="445"/>
      <c r="X964" s="445"/>
      <c r="Y964" s="445"/>
      <c r="Z964" s="445"/>
    </row>
    <row r="965" spans="1:26" ht="15.75" x14ac:dyDescent="0.25">
      <c r="A965" s="445"/>
      <c r="B965" s="445"/>
      <c r="C965" s="445"/>
      <c r="D965" s="445"/>
      <c r="E965" s="445"/>
      <c r="F965" s="445"/>
      <c r="G965" s="445"/>
      <c r="H965" s="445"/>
      <c r="I965" s="445"/>
      <c r="J965" s="445"/>
      <c r="K965" s="445"/>
      <c r="L965" s="445"/>
      <c r="M965" s="445"/>
      <c r="N965" s="445"/>
      <c r="O965" s="445"/>
      <c r="P965" s="445"/>
      <c r="Q965" s="445"/>
      <c r="R965" s="445"/>
      <c r="S965" s="445"/>
      <c r="T965" s="445"/>
      <c r="U965" s="445"/>
      <c r="V965" s="445"/>
      <c r="W965" s="445"/>
      <c r="X965" s="445"/>
      <c r="Y965" s="445"/>
      <c r="Z965" s="445"/>
    </row>
    <row r="966" spans="1:26" ht="15.75" x14ac:dyDescent="0.25">
      <c r="A966" s="445"/>
      <c r="B966" s="445"/>
      <c r="C966" s="445"/>
      <c r="D966" s="445"/>
      <c r="E966" s="445"/>
      <c r="F966" s="445"/>
      <c r="G966" s="445"/>
      <c r="H966" s="445"/>
      <c r="I966" s="445"/>
      <c r="J966" s="445"/>
      <c r="K966" s="445"/>
      <c r="L966" s="445"/>
      <c r="M966" s="445"/>
      <c r="N966" s="445"/>
      <c r="O966" s="445"/>
      <c r="P966" s="445"/>
      <c r="Q966" s="445"/>
      <c r="R966" s="445"/>
      <c r="S966" s="445"/>
      <c r="T966" s="445"/>
      <c r="U966" s="445"/>
      <c r="V966" s="445"/>
      <c r="W966" s="445"/>
      <c r="X966" s="445"/>
      <c r="Y966" s="445"/>
      <c r="Z966" s="445"/>
    </row>
    <row r="967" spans="1:26" ht="15.75" x14ac:dyDescent="0.25">
      <c r="A967" s="445"/>
      <c r="B967" s="445"/>
      <c r="C967" s="445"/>
      <c r="D967" s="445"/>
      <c r="E967" s="445"/>
      <c r="F967" s="445"/>
      <c r="G967" s="445"/>
      <c r="H967" s="445"/>
      <c r="I967" s="445"/>
      <c r="J967" s="445"/>
      <c r="K967" s="445"/>
      <c r="L967" s="445"/>
      <c r="M967" s="445"/>
      <c r="N967" s="445"/>
      <c r="O967" s="445"/>
      <c r="P967" s="445"/>
      <c r="Q967" s="445"/>
      <c r="R967" s="445"/>
      <c r="S967" s="445"/>
      <c r="T967" s="445"/>
      <c r="U967" s="445"/>
      <c r="V967" s="445"/>
      <c r="W967" s="445"/>
      <c r="X967" s="445"/>
      <c r="Y967" s="445"/>
      <c r="Z967" s="445"/>
    </row>
    <row r="968" spans="1:26" ht="15.75" x14ac:dyDescent="0.25">
      <c r="A968" s="445"/>
      <c r="B968" s="445"/>
      <c r="C968" s="445"/>
      <c r="D968" s="445"/>
      <c r="E968" s="445"/>
      <c r="F968" s="445"/>
      <c r="G968" s="445"/>
      <c r="H968" s="445"/>
      <c r="I968" s="445"/>
      <c r="J968" s="445"/>
      <c r="K968" s="445"/>
      <c r="L968" s="445"/>
      <c r="M968" s="445"/>
      <c r="N968" s="445"/>
      <c r="O968" s="445"/>
      <c r="P968" s="445"/>
      <c r="Q968" s="445"/>
      <c r="R968" s="445"/>
      <c r="S968" s="445"/>
      <c r="T968" s="445"/>
      <c r="U968" s="445"/>
      <c r="V968" s="445"/>
      <c r="W968" s="445"/>
      <c r="X968" s="445"/>
      <c r="Y968" s="445"/>
      <c r="Z968" s="445"/>
    </row>
    <row r="969" spans="1:26" ht="15.75" x14ac:dyDescent="0.25">
      <c r="A969" s="445"/>
      <c r="B969" s="445"/>
      <c r="C969" s="445"/>
      <c r="D969" s="445"/>
      <c r="E969" s="445"/>
      <c r="F969" s="445"/>
      <c r="G969" s="445"/>
      <c r="H969" s="445"/>
      <c r="I969" s="445"/>
      <c r="J969" s="445"/>
      <c r="K969" s="445"/>
      <c r="L969" s="445"/>
      <c r="M969" s="445"/>
      <c r="N969" s="445"/>
      <c r="O969" s="445"/>
      <c r="P969" s="445"/>
      <c r="Q969" s="445"/>
      <c r="R969" s="445"/>
      <c r="S969" s="445"/>
      <c r="T969" s="445"/>
      <c r="U969" s="445"/>
      <c r="V969" s="445"/>
      <c r="W969" s="445"/>
      <c r="X969" s="445"/>
      <c r="Y969" s="445"/>
      <c r="Z969" s="445"/>
    </row>
    <row r="970" spans="1:26" ht="15.75" x14ac:dyDescent="0.25">
      <c r="A970" s="445"/>
      <c r="B970" s="445"/>
      <c r="C970" s="445"/>
      <c r="D970" s="445"/>
      <c r="E970" s="445"/>
      <c r="F970" s="445"/>
      <c r="G970" s="445"/>
      <c r="H970" s="445"/>
      <c r="I970" s="445"/>
      <c r="J970" s="445"/>
      <c r="K970" s="445"/>
      <c r="L970" s="445"/>
      <c r="M970" s="445"/>
      <c r="N970" s="445"/>
      <c r="O970" s="445"/>
      <c r="P970" s="445"/>
      <c r="Q970" s="445"/>
      <c r="R970" s="445"/>
      <c r="S970" s="445"/>
      <c r="T970" s="445"/>
      <c r="U970" s="445"/>
      <c r="V970" s="445"/>
      <c r="W970" s="445"/>
      <c r="X970" s="445"/>
      <c r="Y970" s="445"/>
      <c r="Z970" s="445"/>
    </row>
    <row r="971" spans="1:26" ht="15.75" x14ac:dyDescent="0.25">
      <c r="A971" s="445"/>
      <c r="B971" s="445"/>
      <c r="C971" s="445"/>
      <c r="D971" s="445"/>
      <c r="E971" s="445"/>
      <c r="F971" s="445"/>
      <c r="G971" s="445"/>
      <c r="H971" s="445"/>
      <c r="I971" s="445"/>
      <c r="J971" s="445"/>
      <c r="K971" s="445"/>
      <c r="L971" s="445"/>
      <c r="M971" s="445"/>
      <c r="N971" s="445"/>
      <c r="O971" s="445"/>
      <c r="P971" s="445"/>
      <c r="Q971" s="445"/>
      <c r="R971" s="445"/>
      <c r="S971" s="445"/>
      <c r="T971" s="445"/>
      <c r="U971" s="445"/>
      <c r="V971" s="445"/>
      <c r="W971" s="445"/>
      <c r="X971" s="445"/>
      <c r="Y971" s="445"/>
      <c r="Z971" s="445"/>
    </row>
    <row r="972" spans="1:26" ht="15.75" x14ac:dyDescent="0.25">
      <c r="A972" s="445"/>
      <c r="B972" s="445"/>
      <c r="C972" s="445"/>
      <c r="D972" s="445"/>
      <c r="E972" s="445"/>
      <c r="F972" s="445"/>
      <c r="G972" s="445"/>
      <c r="H972" s="445"/>
      <c r="I972" s="445"/>
      <c r="J972" s="445"/>
      <c r="K972" s="445"/>
      <c r="L972" s="445"/>
      <c r="M972" s="445"/>
      <c r="N972" s="445"/>
      <c r="O972" s="445"/>
      <c r="P972" s="445"/>
      <c r="Q972" s="445"/>
      <c r="R972" s="445"/>
      <c r="S972" s="445"/>
      <c r="T972" s="445"/>
      <c r="U972" s="445"/>
      <c r="V972" s="445"/>
      <c r="W972" s="445"/>
      <c r="X972" s="445"/>
      <c r="Y972" s="445"/>
      <c r="Z972" s="445"/>
    </row>
    <row r="973" spans="1:26" ht="15.75" x14ac:dyDescent="0.25">
      <c r="A973" s="445"/>
      <c r="B973" s="445"/>
      <c r="C973" s="445"/>
      <c r="D973" s="445"/>
      <c r="E973" s="445"/>
      <c r="F973" s="445"/>
      <c r="G973" s="445"/>
      <c r="H973" s="445"/>
      <c r="I973" s="445"/>
      <c r="J973" s="445"/>
      <c r="K973" s="445"/>
      <c r="L973" s="445"/>
      <c r="M973" s="445"/>
      <c r="N973" s="445"/>
      <c r="O973" s="445"/>
      <c r="P973" s="445"/>
      <c r="Q973" s="445"/>
      <c r="R973" s="445"/>
      <c r="S973" s="445"/>
      <c r="T973" s="445"/>
      <c r="U973" s="445"/>
      <c r="V973" s="445"/>
      <c r="W973" s="445"/>
      <c r="X973" s="445"/>
      <c r="Y973" s="445"/>
      <c r="Z973" s="445"/>
    </row>
    <row r="974" spans="1:26" ht="15.75" x14ac:dyDescent="0.25">
      <c r="A974" s="445"/>
      <c r="B974" s="445"/>
      <c r="C974" s="445"/>
      <c r="D974" s="445"/>
      <c r="E974" s="445"/>
      <c r="F974" s="445"/>
      <c r="G974" s="445"/>
      <c r="H974" s="445"/>
      <c r="I974" s="445"/>
      <c r="J974" s="445"/>
      <c r="K974" s="445"/>
      <c r="L974" s="445"/>
      <c r="M974" s="445"/>
      <c r="N974" s="445"/>
      <c r="O974" s="445"/>
      <c r="P974" s="445"/>
      <c r="Q974" s="445"/>
      <c r="R974" s="445"/>
      <c r="S974" s="445"/>
      <c r="T974" s="445"/>
      <c r="U974" s="445"/>
      <c r="V974" s="445"/>
      <c r="W974" s="445"/>
      <c r="X974" s="445"/>
      <c r="Y974" s="445"/>
      <c r="Z974" s="445"/>
    </row>
    <row r="975" spans="1:26" ht="15.75" x14ac:dyDescent="0.25">
      <c r="A975" s="445"/>
      <c r="B975" s="445"/>
      <c r="C975" s="445"/>
      <c r="D975" s="445"/>
      <c r="E975" s="445"/>
      <c r="F975" s="445"/>
      <c r="G975" s="445"/>
      <c r="H975" s="445"/>
      <c r="I975" s="445"/>
      <c r="J975" s="445"/>
      <c r="K975" s="445"/>
      <c r="L975" s="445"/>
      <c r="M975" s="445"/>
      <c r="N975" s="445"/>
      <c r="O975" s="445"/>
      <c r="P975" s="445"/>
      <c r="Q975" s="445"/>
      <c r="R975" s="445"/>
      <c r="S975" s="445"/>
      <c r="T975" s="445"/>
      <c r="U975" s="445"/>
      <c r="V975" s="445"/>
      <c r="W975" s="445"/>
      <c r="X975" s="445"/>
      <c r="Y975" s="445"/>
      <c r="Z975" s="445"/>
    </row>
    <row r="976" spans="1:26" ht="15.75" x14ac:dyDescent="0.25">
      <c r="A976" s="445"/>
      <c r="B976" s="445"/>
      <c r="C976" s="445"/>
      <c r="D976" s="445"/>
      <c r="E976" s="445"/>
      <c r="F976" s="445"/>
      <c r="G976" s="445"/>
      <c r="H976" s="445"/>
      <c r="I976" s="445"/>
      <c r="J976" s="445"/>
      <c r="K976" s="445"/>
      <c r="L976" s="445"/>
      <c r="M976" s="445"/>
      <c r="N976" s="445"/>
      <c r="O976" s="445"/>
      <c r="P976" s="445"/>
      <c r="Q976" s="445"/>
      <c r="R976" s="445"/>
      <c r="S976" s="445"/>
      <c r="T976" s="445"/>
      <c r="U976" s="445"/>
      <c r="V976" s="445"/>
      <c r="W976" s="445"/>
      <c r="X976" s="445"/>
      <c r="Y976" s="445"/>
      <c r="Z976" s="445"/>
    </row>
    <row r="977" spans="1:26" ht="15.75" x14ac:dyDescent="0.25">
      <c r="A977" s="445"/>
      <c r="B977" s="445"/>
      <c r="C977" s="445"/>
      <c r="D977" s="445"/>
      <c r="E977" s="445"/>
      <c r="F977" s="445"/>
      <c r="G977" s="445"/>
      <c r="H977" s="445"/>
      <c r="I977" s="445"/>
      <c r="J977" s="445"/>
      <c r="K977" s="445"/>
      <c r="L977" s="445"/>
      <c r="M977" s="445"/>
      <c r="N977" s="445"/>
      <c r="O977" s="445"/>
      <c r="P977" s="445"/>
      <c r="Q977" s="445"/>
      <c r="R977" s="445"/>
      <c r="S977" s="445"/>
      <c r="T977" s="445"/>
      <c r="U977" s="445"/>
      <c r="V977" s="445"/>
      <c r="W977" s="445"/>
      <c r="X977" s="445"/>
      <c r="Y977" s="445"/>
      <c r="Z977" s="445"/>
    </row>
    <row r="978" spans="1:26" ht="15.75" x14ac:dyDescent="0.25">
      <c r="A978" s="445"/>
      <c r="B978" s="445"/>
      <c r="C978" s="445"/>
      <c r="D978" s="445"/>
      <c r="E978" s="445"/>
      <c r="F978" s="445"/>
      <c r="G978" s="445"/>
      <c r="H978" s="445"/>
      <c r="I978" s="445"/>
      <c r="J978" s="445"/>
      <c r="K978" s="445"/>
      <c r="L978" s="445"/>
      <c r="M978" s="445"/>
      <c r="N978" s="445"/>
      <c r="O978" s="445"/>
      <c r="P978" s="445"/>
      <c r="Q978" s="445"/>
      <c r="R978" s="445"/>
      <c r="S978" s="445"/>
      <c r="T978" s="445"/>
      <c r="U978" s="445"/>
      <c r="V978" s="445"/>
      <c r="W978" s="445"/>
      <c r="X978" s="445"/>
      <c r="Y978" s="445"/>
      <c r="Z978" s="445"/>
    </row>
    <row r="979" spans="1:26" ht="15.75" x14ac:dyDescent="0.25">
      <c r="A979" s="445"/>
      <c r="B979" s="445"/>
      <c r="C979" s="445"/>
      <c r="D979" s="445"/>
      <c r="E979" s="445"/>
      <c r="F979" s="445"/>
      <c r="G979" s="445"/>
      <c r="H979" s="445"/>
      <c r="I979" s="445"/>
      <c r="J979" s="445"/>
      <c r="K979" s="445"/>
      <c r="L979" s="445"/>
      <c r="M979" s="445"/>
      <c r="N979" s="445"/>
      <c r="O979" s="445"/>
      <c r="P979" s="445"/>
      <c r="Q979" s="445"/>
      <c r="R979" s="445"/>
      <c r="S979" s="445"/>
      <c r="T979" s="445"/>
      <c r="U979" s="445"/>
      <c r="V979" s="445"/>
      <c r="W979" s="445"/>
      <c r="X979" s="445"/>
      <c r="Y979" s="445"/>
      <c r="Z979" s="445"/>
    </row>
    <row r="980" spans="1:26" ht="15.75" x14ac:dyDescent="0.25">
      <c r="A980" s="445"/>
      <c r="B980" s="445"/>
      <c r="C980" s="445"/>
      <c r="D980" s="445"/>
      <c r="E980" s="445"/>
      <c r="F980" s="445"/>
      <c r="G980" s="445"/>
      <c r="H980" s="445"/>
      <c r="I980" s="445"/>
      <c r="J980" s="445"/>
      <c r="K980" s="445"/>
      <c r="L980" s="445"/>
      <c r="M980" s="445"/>
      <c r="N980" s="445"/>
      <c r="O980" s="445"/>
      <c r="P980" s="445"/>
      <c r="Q980" s="445"/>
      <c r="R980" s="445"/>
      <c r="S980" s="445"/>
      <c r="T980" s="445"/>
      <c r="U980" s="445"/>
      <c r="V980" s="445"/>
      <c r="W980" s="445"/>
      <c r="X980" s="445"/>
      <c r="Y980" s="445"/>
      <c r="Z980" s="445"/>
    </row>
    <row r="981" spans="1:26" ht="15.75" x14ac:dyDescent="0.25">
      <c r="A981" s="445"/>
      <c r="B981" s="445"/>
      <c r="C981" s="445"/>
      <c r="D981" s="445"/>
      <c r="E981" s="445"/>
      <c r="F981" s="445"/>
      <c r="G981" s="445"/>
      <c r="H981" s="445"/>
      <c r="I981" s="445"/>
      <c r="J981" s="445"/>
      <c r="K981" s="445"/>
      <c r="L981" s="445"/>
      <c r="M981" s="445"/>
      <c r="N981" s="445"/>
      <c r="O981" s="445"/>
      <c r="P981" s="445"/>
      <c r="Q981" s="445"/>
      <c r="R981" s="445"/>
      <c r="S981" s="445"/>
      <c r="T981" s="445"/>
      <c r="U981" s="445"/>
      <c r="V981" s="445"/>
      <c r="W981" s="445"/>
      <c r="X981" s="445"/>
      <c r="Y981" s="445"/>
      <c r="Z981" s="445"/>
    </row>
    <row r="982" spans="1:26" ht="15.75" x14ac:dyDescent="0.25">
      <c r="A982" s="445"/>
      <c r="B982" s="445"/>
      <c r="C982" s="445"/>
      <c r="D982" s="445"/>
      <c r="E982" s="445"/>
      <c r="F982" s="445"/>
      <c r="G982" s="445"/>
      <c r="H982" s="445"/>
      <c r="I982" s="445"/>
      <c r="J982" s="445"/>
      <c r="K982" s="445"/>
      <c r="L982" s="445"/>
      <c r="M982" s="445"/>
      <c r="N982" s="445"/>
      <c r="O982" s="445"/>
      <c r="P982" s="445"/>
      <c r="Q982" s="445"/>
      <c r="R982" s="445"/>
      <c r="S982" s="445"/>
      <c r="T982" s="445"/>
      <c r="U982" s="445"/>
      <c r="V982" s="445"/>
      <c r="W982" s="445"/>
      <c r="X982" s="445"/>
      <c r="Y982" s="445"/>
      <c r="Z982" s="445"/>
    </row>
    <row r="983" spans="1:26" ht="15.75" x14ac:dyDescent="0.25">
      <c r="A983" s="445"/>
      <c r="B983" s="445"/>
      <c r="C983" s="445"/>
      <c r="D983" s="445"/>
      <c r="E983" s="445"/>
      <c r="F983" s="445"/>
      <c r="G983" s="445"/>
      <c r="H983" s="445"/>
      <c r="I983" s="445"/>
      <c r="J983" s="445"/>
      <c r="K983" s="445"/>
      <c r="L983" s="445"/>
      <c r="M983" s="445"/>
      <c r="N983" s="445"/>
      <c r="O983" s="445"/>
      <c r="P983" s="445"/>
      <c r="Q983" s="445"/>
      <c r="R983" s="445"/>
      <c r="S983" s="445"/>
      <c r="T983" s="445"/>
      <c r="U983" s="445"/>
      <c r="V983" s="445"/>
      <c r="W983" s="445"/>
      <c r="X983" s="445"/>
      <c r="Y983" s="445"/>
      <c r="Z983" s="445"/>
    </row>
    <row r="984" spans="1:26" ht="15.75" x14ac:dyDescent="0.25">
      <c r="A984" s="445"/>
      <c r="B984" s="445"/>
      <c r="C984" s="445"/>
      <c r="D984" s="445"/>
      <c r="E984" s="445"/>
      <c r="F984" s="445"/>
      <c r="G984" s="445"/>
      <c r="H984" s="445"/>
      <c r="I984" s="445"/>
      <c r="J984" s="445"/>
      <c r="K984" s="445"/>
      <c r="L984" s="445"/>
      <c r="M984" s="445"/>
      <c r="N984" s="445"/>
      <c r="O984" s="445"/>
      <c r="P984" s="445"/>
      <c r="Q984" s="445"/>
      <c r="R984" s="445"/>
      <c r="S984" s="445"/>
      <c r="T984" s="445"/>
      <c r="U984" s="445"/>
      <c r="V984" s="445"/>
      <c r="W984" s="445"/>
      <c r="X984" s="445"/>
      <c r="Y984" s="445"/>
      <c r="Z984" s="445"/>
    </row>
    <row r="985" spans="1:26" ht="15.75" x14ac:dyDescent="0.25">
      <c r="A985" s="445"/>
      <c r="B985" s="445"/>
      <c r="C985" s="445"/>
      <c r="D985" s="445"/>
      <c r="E985" s="445"/>
      <c r="F985" s="445"/>
      <c r="G985" s="445"/>
      <c r="H985" s="445"/>
      <c r="I985" s="445"/>
      <c r="J985" s="445"/>
      <c r="K985" s="445"/>
      <c r="L985" s="445"/>
      <c r="M985" s="445"/>
      <c r="N985" s="445"/>
      <c r="O985" s="445"/>
      <c r="P985" s="445"/>
      <c r="Q985" s="445"/>
      <c r="R985" s="445"/>
      <c r="S985" s="445"/>
      <c r="T985" s="445"/>
      <c r="U985" s="445"/>
      <c r="V985" s="445"/>
      <c r="W985" s="445"/>
      <c r="X985" s="445"/>
      <c r="Y985" s="445"/>
      <c r="Z985" s="445"/>
    </row>
    <row r="986" spans="1:26" ht="15.75" x14ac:dyDescent="0.25">
      <c r="A986" s="445"/>
      <c r="B986" s="445"/>
      <c r="C986" s="445"/>
      <c r="D986" s="445"/>
      <c r="E986" s="445"/>
      <c r="F986" s="445"/>
      <c r="G986" s="445"/>
      <c r="H986" s="445"/>
      <c r="I986" s="445"/>
      <c r="J986" s="445"/>
      <c r="K986" s="445"/>
      <c r="L986" s="445"/>
      <c r="M986" s="445"/>
      <c r="N986" s="445"/>
      <c r="O986" s="445"/>
      <c r="P986" s="445"/>
      <c r="Q986" s="445"/>
      <c r="R986" s="445"/>
      <c r="S986" s="445"/>
      <c r="T986" s="445"/>
      <c r="U986" s="445"/>
      <c r="V986" s="445"/>
      <c r="W986" s="445"/>
      <c r="X986" s="445"/>
      <c r="Y986" s="445"/>
      <c r="Z986" s="445"/>
    </row>
    <row r="987" spans="1:26" ht="15.75" x14ac:dyDescent="0.25">
      <c r="A987" s="445"/>
      <c r="B987" s="445"/>
      <c r="C987" s="445"/>
      <c r="D987" s="445"/>
      <c r="E987" s="445"/>
      <c r="F987" s="445"/>
      <c r="G987" s="445"/>
      <c r="H987" s="445"/>
      <c r="I987" s="445"/>
      <c r="J987" s="445"/>
      <c r="K987" s="445"/>
      <c r="L987" s="445"/>
      <c r="M987" s="445"/>
      <c r="N987" s="445"/>
      <c r="O987" s="445"/>
      <c r="P987" s="445"/>
      <c r="Q987" s="445"/>
      <c r="R987" s="445"/>
      <c r="S987" s="445"/>
      <c r="T987" s="445"/>
      <c r="U987" s="445"/>
      <c r="V987" s="445"/>
      <c r="W987" s="445"/>
      <c r="X987" s="445"/>
      <c r="Y987" s="445"/>
      <c r="Z987" s="445"/>
    </row>
    <row r="988" spans="1:26" ht="15.75" x14ac:dyDescent="0.25">
      <c r="A988" s="445"/>
      <c r="B988" s="445"/>
      <c r="C988" s="445"/>
      <c r="D988" s="445"/>
      <c r="E988" s="445"/>
      <c r="F988" s="445"/>
      <c r="G988" s="445"/>
      <c r="H988" s="445"/>
      <c r="I988" s="445"/>
      <c r="J988" s="445"/>
      <c r="K988" s="445"/>
      <c r="L988" s="445"/>
      <c r="M988" s="445"/>
      <c r="N988" s="445"/>
      <c r="O988" s="445"/>
      <c r="P988" s="445"/>
      <c r="Q988" s="445"/>
      <c r="R988" s="445"/>
      <c r="S988" s="445"/>
      <c r="T988" s="445"/>
      <c r="U988" s="445"/>
      <c r="V988" s="445"/>
      <c r="W988" s="445"/>
      <c r="X988" s="445"/>
      <c r="Y988" s="445"/>
      <c r="Z988" s="445"/>
    </row>
    <row r="989" spans="1:26" ht="15.75" x14ac:dyDescent="0.25">
      <c r="A989" s="445"/>
      <c r="B989" s="445"/>
      <c r="C989" s="445"/>
      <c r="D989" s="445"/>
      <c r="E989" s="445"/>
      <c r="F989" s="445"/>
      <c r="G989" s="445"/>
      <c r="H989" s="445"/>
      <c r="I989" s="445"/>
      <c r="J989" s="445"/>
      <c r="K989" s="445"/>
      <c r="L989" s="445"/>
      <c r="M989" s="445"/>
      <c r="N989" s="445"/>
      <c r="O989" s="445"/>
      <c r="P989" s="445"/>
      <c r="Q989" s="445"/>
      <c r="R989" s="445"/>
      <c r="S989" s="445"/>
      <c r="T989" s="445"/>
      <c r="U989" s="445"/>
      <c r="V989" s="445"/>
      <c r="W989" s="445"/>
      <c r="X989" s="445"/>
      <c r="Y989" s="445"/>
      <c r="Z989" s="445"/>
    </row>
    <row r="990" spans="1:26" ht="15.75" x14ac:dyDescent="0.25">
      <c r="A990" s="445"/>
      <c r="B990" s="445"/>
      <c r="C990" s="445"/>
      <c r="D990" s="445"/>
      <c r="E990" s="445"/>
      <c r="F990" s="445"/>
      <c r="G990" s="445"/>
      <c r="H990" s="445"/>
      <c r="I990" s="445"/>
      <c r="J990" s="445"/>
      <c r="K990" s="445"/>
      <c r="L990" s="445"/>
      <c r="M990" s="445"/>
      <c r="N990" s="445"/>
      <c r="O990" s="445"/>
      <c r="P990" s="445"/>
      <c r="Q990" s="445"/>
      <c r="R990" s="445"/>
      <c r="S990" s="445"/>
      <c r="T990" s="445"/>
      <c r="U990" s="445"/>
      <c r="V990" s="445"/>
      <c r="W990" s="445"/>
      <c r="X990" s="445"/>
      <c r="Y990" s="445"/>
      <c r="Z990" s="445"/>
    </row>
    <row r="991" spans="1:26" ht="15.75" x14ac:dyDescent="0.25">
      <c r="A991" s="445"/>
      <c r="B991" s="445"/>
      <c r="C991" s="445"/>
      <c r="D991" s="445"/>
      <c r="E991" s="445"/>
      <c r="F991" s="445"/>
      <c r="G991" s="445"/>
      <c r="H991" s="445"/>
      <c r="I991" s="445"/>
      <c r="J991" s="445"/>
      <c r="K991" s="445"/>
      <c r="L991" s="445"/>
      <c r="M991" s="445"/>
      <c r="N991" s="445"/>
      <c r="O991" s="445"/>
      <c r="P991" s="445"/>
      <c r="Q991" s="445"/>
      <c r="R991" s="445"/>
      <c r="S991" s="445"/>
      <c r="T991" s="445"/>
      <c r="U991" s="445"/>
      <c r="V991" s="445"/>
      <c r="W991" s="445"/>
      <c r="X991" s="445"/>
      <c r="Y991" s="445"/>
      <c r="Z991" s="445"/>
    </row>
    <row r="992" spans="1:26" ht="15.75" x14ac:dyDescent="0.25">
      <c r="A992" s="445"/>
      <c r="B992" s="445"/>
      <c r="C992" s="445"/>
      <c r="D992" s="445"/>
      <c r="E992" s="445"/>
      <c r="F992" s="445"/>
      <c r="G992" s="445"/>
      <c r="H992" s="445"/>
      <c r="I992" s="445"/>
      <c r="J992" s="445"/>
      <c r="K992" s="445"/>
      <c r="L992" s="445"/>
      <c r="M992" s="445"/>
      <c r="N992" s="445"/>
      <c r="O992" s="445"/>
      <c r="P992" s="445"/>
      <c r="Q992" s="445"/>
      <c r="R992" s="445"/>
      <c r="S992" s="445"/>
      <c r="T992" s="445"/>
      <c r="U992" s="445"/>
      <c r="V992" s="445"/>
      <c r="W992" s="445"/>
      <c r="X992" s="445"/>
      <c r="Y992" s="445"/>
      <c r="Z992" s="445"/>
    </row>
    <row r="993" spans="1:26" ht="15.75" x14ac:dyDescent="0.25">
      <c r="A993" s="445"/>
      <c r="B993" s="445"/>
      <c r="C993" s="445"/>
      <c r="D993" s="445"/>
      <c r="E993" s="445"/>
      <c r="F993" s="445"/>
      <c r="G993" s="445"/>
      <c r="H993" s="445"/>
      <c r="I993" s="445"/>
      <c r="J993" s="445"/>
      <c r="K993" s="445"/>
      <c r="L993" s="445"/>
      <c r="M993" s="445"/>
      <c r="N993" s="445"/>
      <c r="O993" s="445"/>
      <c r="P993" s="445"/>
      <c r="Q993" s="445"/>
      <c r="R993" s="445"/>
      <c r="S993" s="445"/>
      <c r="T993" s="445"/>
      <c r="U993" s="445"/>
      <c r="V993" s="445"/>
      <c r="W993" s="445"/>
      <c r="X993" s="445"/>
      <c r="Y993" s="445"/>
      <c r="Z993" s="445"/>
    </row>
    <row r="994" spans="1:26" ht="15.75" x14ac:dyDescent="0.25">
      <c r="A994" s="445"/>
      <c r="B994" s="445"/>
      <c r="C994" s="445"/>
      <c r="D994" s="445"/>
      <c r="E994" s="445"/>
      <c r="F994" s="445"/>
      <c r="G994" s="445"/>
      <c r="H994" s="445"/>
      <c r="I994" s="445"/>
      <c r="J994" s="445"/>
      <c r="K994" s="445"/>
      <c r="L994" s="445"/>
      <c r="M994" s="445"/>
      <c r="N994" s="445"/>
      <c r="O994" s="445"/>
      <c r="P994" s="445"/>
      <c r="Q994" s="445"/>
      <c r="R994" s="445"/>
      <c r="S994" s="445"/>
      <c r="T994" s="445"/>
      <c r="U994" s="445"/>
      <c r="V994" s="445"/>
      <c r="W994" s="445"/>
      <c r="X994" s="445"/>
      <c r="Y994" s="445"/>
      <c r="Z994" s="445"/>
    </row>
    <row r="995" spans="1:26" ht="15.75" x14ac:dyDescent="0.25">
      <c r="A995" s="445"/>
      <c r="B995" s="445"/>
      <c r="C995" s="445"/>
      <c r="D995" s="445"/>
      <c r="E995" s="445"/>
      <c r="F995" s="445"/>
      <c r="G995" s="445"/>
      <c r="H995" s="445"/>
      <c r="I995" s="445"/>
      <c r="J995" s="445"/>
      <c r="K995" s="445"/>
      <c r="L995" s="445"/>
      <c r="M995" s="445"/>
      <c r="N995" s="445"/>
      <c r="O995" s="445"/>
      <c r="P995" s="445"/>
      <c r="Q995" s="445"/>
      <c r="R995" s="445"/>
      <c r="S995" s="445"/>
      <c r="T995" s="445"/>
      <c r="U995" s="445"/>
      <c r="V995" s="445"/>
      <c r="W995" s="445"/>
      <c r="X995" s="445"/>
      <c r="Y995" s="445"/>
      <c r="Z995" s="445"/>
    </row>
    <row r="996" spans="1:26" ht="15.75" x14ac:dyDescent="0.25">
      <c r="A996" s="445"/>
      <c r="B996" s="445"/>
      <c r="C996" s="445"/>
      <c r="D996" s="445"/>
      <c r="E996" s="445"/>
      <c r="F996" s="445"/>
      <c r="G996" s="445"/>
      <c r="H996" s="445"/>
      <c r="I996" s="445"/>
      <c r="J996" s="445"/>
      <c r="K996" s="445"/>
      <c r="L996" s="445"/>
      <c r="M996" s="445"/>
      <c r="N996" s="445"/>
      <c r="O996" s="445"/>
      <c r="P996" s="445"/>
      <c r="Q996" s="445"/>
      <c r="R996" s="445"/>
      <c r="S996" s="445"/>
      <c r="T996" s="445"/>
      <c r="U996" s="445"/>
      <c r="V996" s="445"/>
      <c r="W996" s="445"/>
      <c r="X996" s="445"/>
      <c r="Y996" s="445"/>
      <c r="Z996" s="445"/>
    </row>
    <row r="997" spans="1:26" ht="15.75" x14ac:dyDescent="0.25">
      <c r="A997" s="445"/>
      <c r="B997" s="445"/>
      <c r="C997" s="445"/>
      <c r="D997" s="445"/>
      <c r="E997" s="445"/>
      <c r="F997" s="445"/>
      <c r="G997" s="445"/>
      <c r="H997" s="445"/>
      <c r="I997" s="445"/>
      <c r="J997" s="445"/>
      <c r="K997" s="445"/>
      <c r="L997" s="445"/>
      <c r="M997" s="445"/>
      <c r="N997" s="445"/>
      <c r="O997" s="445"/>
      <c r="P997" s="445"/>
      <c r="Q997" s="445"/>
      <c r="R997" s="445"/>
      <c r="S997" s="445"/>
      <c r="T997" s="445"/>
      <c r="U997" s="445"/>
      <c r="V997" s="445"/>
      <c r="W997" s="445"/>
      <c r="X997" s="445"/>
      <c r="Y997" s="445"/>
      <c r="Z997" s="445"/>
    </row>
  </sheetData>
  <mergeCells count="44">
    <mergeCell ref="C17:G17"/>
    <mergeCell ref="B3:G3"/>
    <mergeCell ref="B4:G4"/>
    <mergeCell ref="B5:D5"/>
    <mergeCell ref="B6:G6"/>
    <mergeCell ref="B7:D7"/>
    <mergeCell ref="C8:G8"/>
    <mergeCell ref="C9:G9"/>
    <mergeCell ref="B10:B13"/>
    <mergeCell ref="C14:G14"/>
    <mergeCell ref="C15:G15"/>
    <mergeCell ref="C16:G16"/>
    <mergeCell ref="C30:G30"/>
    <mergeCell ref="C18:G18"/>
    <mergeCell ref="C19:G19"/>
    <mergeCell ref="C20:G20"/>
    <mergeCell ref="E21:G21"/>
    <mergeCell ref="C22:G22"/>
    <mergeCell ref="C23:G23"/>
    <mergeCell ref="B24:D24"/>
    <mergeCell ref="B25:G25"/>
    <mergeCell ref="C27:G27"/>
    <mergeCell ref="C28:G28"/>
    <mergeCell ref="C29:G29"/>
    <mergeCell ref="C43:G43"/>
    <mergeCell ref="B31:D31"/>
    <mergeCell ref="B32:G32"/>
    <mergeCell ref="B33:D33"/>
    <mergeCell ref="C34:G34"/>
    <mergeCell ref="C35:G35"/>
    <mergeCell ref="C36:G36"/>
    <mergeCell ref="C37:G37"/>
    <mergeCell ref="C38:G38"/>
    <mergeCell ref="C39:G39"/>
    <mergeCell ref="B40:D40"/>
    <mergeCell ref="B41:G41"/>
    <mergeCell ref="C52:G52"/>
    <mergeCell ref="B112:F112"/>
    <mergeCell ref="C44:G44"/>
    <mergeCell ref="C45:G45"/>
    <mergeCell ref="B47:G47"/>
    <mergeCell ref="C49:G49"/>
    <mergeCell ref="C50:G50"/>
    <mergeCell ref="C51:G51"/>
  </mergeCells>
  <dataValidations count="15">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
      <formula1>$B$113:$B$118</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
      <formula1>$C$113:$C$133</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
      <formula1>$D$113:$D$172</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
      <formula1>$E$113:$E$669</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
      <formula1>$F$113:$F$669</formula1>
    </dataValidation>
    <dataValidation type="list" allowBlank="1" showInputMessage="1" showErrorMessage="1" prompt="Componente según MDEA - Por favor seleccione el componente a que considere hace referencia la estadística o el indicador." sqref="C12:C13">
      <formula1>$B$114:$B$119</formula1>
    </dataValidation>
    <dataValidation type="list" allowBlank="1" showInputMessage="1" showErrorMessage="1" prompt="Marco FMPEIR - Por favor seleccione si la estadística o indicador  permite medir la Fuerza Motriz, Presión, Estado, Impacto, o Respuesta (FMPEIR)  sobre el medio ambiente." sqref="C17">
      <formula1>$H$114:$H$118</formula1>
    </dataValidation>
    <dataValidation type="list" allowBlank="1" showInputMessage="1" showErrorMessage="1"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2:F13">
      <formula1>$E$114:$E$570</formula1>
    </dataValidation>
    <dataValidation type="list" allowBlank="1" showInputMessage="1" showErrorMessage="1" prompt="Tópico MDEA: - Por favor seleccione el tópico MDEA al cual pertenece la estadística o el indicador." sqref="E12:E13">
      <formula1>$D$114:$D$173</formula1>
    </dataValidation>
    <dataValidation type="list" allowBlank="1" showInputMessage="1" showErrorMessage="1" prompt="Tipo de producto - Por favor seleccione el tipo de producto al que se refiere esta hoja metodológica." sqref="C8">
      <formula1>'[1]HM 1.3.2.f.3'!Tipodeproducto</formula1>
    </dataValidation>
    <dataValidation type="list" allowBlank="1" showInputMessage="1" showErrorMessage="1" prompt="Nombre de la variable - Por favor seleciones el nombre de la variable MDEA." sqref="G12:G13">
      <formula1>$F$114:$F$574</formula1>
    </dataValidation>
    <dataValidation type="list" allowBlank="1" showInputMessage="1" showErrorMessage="1" prompt="Subcomponente según MDEA. - Por favor seleccione el subcomponente del MDEA al que hace referencia la estadística o el indicador." sqref="D12:D13">
      <formula1>$C$114:$C$134</formula1>
    </dataValidation>
    <dataValidation type="list" allowBlank="1" showInputMessage="1" showErrorMessage="1" prompt="Tipo de fuente - Por favor selecione el tipo de fuente de la estadística o el indicador." sqref="C29">
      <formula1>$I$114:$I$121</formula1>
    </dataValidation>
    <dataValidation type="list" allowBlank="1" showInputMessage="1" showErrorMessage="1" prompt="Unidad de medida - Por favor seleccione la unidad de medida de la estadística o el indicador." sqref="C14">
      <formula1>$G$114:$G$116</formula1>
    </dataValidation>
    <dataValidation type="list" allowBlank="1" showInputMessage="1" showErrorMessage="1" prompt="Tipo de disponibilidad - Por favor seleccione el tipo de disponibilidad de los datos de la estadística o el indicador." sqref="C30">
      <formula1>$J$114:$J$115</formula1>
    </dataValidation>
  </dataValidations>
  <hyperlinks>
    <hyperlink ref="A1" location="'1.3.2.f.3'!A1" display="Regresar"/>
    <hyperlink ref="C38" r:id="rId1"/>
  </hyperlinks>
  <printOptions horizontalCentered="1" verticalCentered="1"/>
  <pageMargins left="0.70866141732283472" right="0.70866141732283472" top="0.74803149606299213" bottom="0.74803149606299213" header="0.31496062992125984" footer="0.31496062992125984"/>
  <pageSetup scale="35" orientation="portrait" r:id="rId2"/>
  <drawing r:id="rId3"/>
  <legacyDrawing r:id="rId4"/>
  <tableParts count="10">
    <tablePart r:id="rId5"/>
    <tablePart r:id="rId6"/>
    <tablePart r:id="rId7"/>
    <tablePart r:id="rId8"/>
    <tablePart r:id="rId9"/>
    <tablePart r:id="rId10"/>
    <tablePart r:id="rId11"/>
    <tablePart r:id="rId12"/>
    <tablePart r:id="rId13"/>
    <tablePart r:id="rId1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M667"/>
  <sheetViews>
    <sheetView showGridLines="0" zoomScale="90" zoomScaleNormal="90" workbookViewId="0">
      <selection activeCell="E24" sqref="E24"/>
    </sheetView>
  </sheetViews>
  <sheetFormatPr baseColWidth="10" defaultColWidth="14.42578125" defaultRowHeight="15" customHeight="1" x14ac:dyDescent="0.25"/>
  <cols>
    <col min="1" max="1" width="10.7109375" style="801" customWidth="1"/>
    <col min="2" max="2" width="13" style="524" customWidth="1"/>
    <col min="3" max="8" width="15.7109375" style="524" customWidth="1"/>
    <col min="9" max="9" width="16.28515625" style="524" customWidth="1"/>
    <col min="10" max="10" width="12.28515625" style="526" customWidth="1"/>
    <col min="11" max="13" width="10.7109375" style="526" customWidth="1"/>
    <col min="14" max="22" width="10.7109375" style="524" customWidth="1"/>
    <col min="23" max="16384" width="14.42578125" style="524"/>
  </cols>
  <sheetData>
    <row r="1" spans="1:13" s="522" customFormat="1" ht="14.1" customHeight="1" x14ac:dyDescent="0.25">
      <c r="A1" s="788" t="s">
        <v>32</v>
      </c>
      <c r="H1" s="23" t="s">
        <v>61</v>
      </c>
      <c r="J1" s="523"/>
      <c r="K1" s="523"/>
      <c r="L1" s="523"/>
      <c r="M1" s="523"/>
    </row>
    <row r="2" spans="1:13" ht="14.25" customHeight="1" x14ac:dyDescent="0.25">
      <c r="B2" s="525" t="s">
        <v>1535</v>
      </c>
    </row>
    <row r="3" spans="1:13" ht="14.25" customHeight="1" x14ac:dyDescent="0.3">
      <c r="B3" s="527" t="s">
        <v>5</v>
      </c>
      <c r="H3" s="527"/>
      <c r="I3" s="527"/>
    </row>
    <row r="4" spans="1:13" ht="14.25" customHeight="1" x14ac:dyDescent="0.3">
      <c r="B4" s="527" t="s">
        <v>337</v>
      </c>
      <c r="H4" s="527"/>
      <c r="I4" s="527"/>
    </row>
    <row r="5" spans="1:13" ht="14.25" customHeight="1" x14ac:dyDescent="0.25">
      <c r="B5" s="527" t="s">
        <v>99</v>
      </c>
      <c r="H5" s="527"/>
      <c r="I5" s="527"/>
    </row>
    <row r="6" spans="1:13" ht="14.25" customHeight="1" x14ac:dyDescent="0.25">
      <c r="B6" s="528" t="s">
        <v>1553</v>
      </c>
      <c r="H6" s="527"/>
      <c r="I6" s="527"/>
      <c r="J6" s="529"/>
      <c r="K6" s="529"/>
      <c r="L6" s="529"/>
    </row>
    <row r="7" spans="1:13" ht="14.25" customHeight="1" x14ac:dyDescent="0.25">
      <c r="B7" s="528" t="s">
        <v>3568</v>
      </c>
      <c r="H7" s="527"/>
      <c r="I7" s="527"/>
    </row>
    <row r="8" spans="1:13" ht="14.25" customHeight="1" x14ac:dyDescent="0.3">
      <c r="B8" s="527"/>
    </row>
    <row r="9" spans="1:13" ht="14.25" customHeight="1" x14ac:dyDescent="0.25">
      <c r="B9" s="527" t="s">
        <v>1537</v>
      </c>
    </row>
    <row r="10" spans="1:13" ht="14.25" customHeight="1" x14ac:dyDescent="0.3">
      <c r="C10" s="527"/>
      <c r="D10" s="527"/>
      <c r="E10" s="527"/>
    </row>
    <row r="11" spans="1:13" ht="14.25" customHeight="1" x14ac:dyDescent="0.3">
      <c r="B11" s="530"/>
      <c r="C11" s="531"/>
      <c r="D11" s="531"/>
    </row>
    <row r="12" spans="1:13" ht="14.25" customHeight="1" x14ac:dyDescent="0.25">
      <c r="B12" s="532" t="s">
        <v>3569</v>
      </c>
    </row>
    <row r="13" spans="1:13" ht="14.25" customHeight="1" x14ac:dyDescent="0.3">
      <c r="B13" s="533" t="s">
        <v>0</v>
      </c>
      <c r="C13" s="534"/>
      <c r="D13" s="534"/>
      <c r="E13" s="534"/>
      <c r="F13" s="534"/>
      <c r="G13" s="534"/>
      <c r="H13" s="534"/>
      <c r="I13" s="534"/>
      <c r="J13" s="535"/>
      <c r="K13" s="535"/>
      <c r="L13" s="535"/>
      <c r="M13" s="535"/>
    </row>
    <row r="14" spans="1:13" ht="14.25" customHeight="1" x14ac:dyDescent="0.2">
      <c r="A14" s="13"/>
      <c r="B14" s="1423" t="s">
        <v>1902</v>
      </c>
      <c r="C14" s="1423"/>
      <c r="D14" s="1423"/>
      <c r="E14" s="1423"/>
      <c r="F14" s="1423"/>
      <c r="G14" s="1423"/>
      <c r="H14" s="1423"/>
      <c r="I14" s="1423"/>
      <c r="J14" s="1423"/>
      <c r="K14" s="1423"/>
      <c r="L14" s="1423"/>
      <c r="M14" s="1423"/>
    </row>
    <row r="15" spans="1:13" ht="23.65" customHeight="1" x14ac:dyDescent="0.2">
      <c r="A15" s="13"/>
      <c r="B15" s="1053"/>
      <c r="C15" s="1424" t="s">
        <v>106</v>
      </c>
      <c r="D15" s="1424" t="s">
        <v>107</v>
      </c>
      <c r="E15" s="1426" t="s">
        <v>108</v>
      </c>
      <c r="F15" s="1426"/>
      <c r="G15" s="1426"/>
      <c r="H15" s="1426"/>
      <c r="I15" s="1426"/>
      <c r="J15" s="1426" t="s">
        <v>111</v>
      </c>
      <c r="K15" s="1426"/>
      <c r="L15" s="1426"/>
      <c r="M15" s="1426"/>
    </row>
    <row r="16" spans="1:13" ht="14.25" customHeight="1" x14ac:dyDescent="0.2">
      <c r="A16" s="1033"/>
      <c r="B16" s="1427" t="s">
        <v>115</v>
      </c>
      <c r="C16" s="1424"/>
      <c r="D16" s="1424"/>
      <c r="E16" s="1021" t="s">
        <v>116</v>
      </c>
      <c r="F16" s="1021" t="s">
        <v>117</v>
      </c>
      <c r="G16" s="1429" t="s">
        <v>39</v>
      </c>
      <c r="H16" s="1429" t="s">
        <v>65</v>
      </c>
      <c r="I16" s="1429" t="s">
        <v>118</v>
      </c>
      <c r="J16" s="1021" t="s">
        <v>127</v>
      </c>
      <c r="K16" s="1021" t="s">
        <v>127</v>
      </c>
      <c r="L16" s="1021" t="s">
        <v>128</v>
      </c>
      <c r="M16" s="1021" t="s">
        <v>127</v>
      </c>
    </row>
    <row r="17" spans="1:13" ht="14.25" customHeight="1" x14ac:dyDescent="0.2">
      <c r="A17" s="13"/>
      <c r="B17" s="1428"/>
      <c r="C17" s="1425"/>
      <c r="D17" s="1425"/>
      <c r="E17" s="669" t="s">
        <v>136</v>
      </c>
      <c r="F17" s="669" t="s">
        <v>136</v>
      </c>
      <c r="G17" s="1425"/>
      <c r="H17" s="1425"/>
      <c r="I17" s="1425"/>
      <c r="J17" s="1024" t="s">
        <v>138</v>
      </c>
      <c r="K17" s="1024" t="s">
        <v>139</v>
      </c>
      <c r="L17" s="1024" t="s">
        <v>140</v>
      </c>
      <c r="M17" s="1024" t="s">
        <v>141</v>
      </c>
    </row>
    <row r="18" spans="1:13" ht="14.25" customHeight="1" x14ac:dyDescent="0.2">
      <c r="A18" s="1430" t="s">
        <v>3332</v>
      </c>
      <c r="B18" s="1432" t="s">
        <v>142</v>
      </c>
      <c r="C18" s="1057" t="s">
        <v>143</v>
      </c>
      <c r="D18" s="1057" t="s">
        <v>144</v>
      </c>
      <c r="E18" s="1058">
        <v>478577</v>
      </c>
      <c r="F18" s="1058">
        <v>1053258</v>
      </c>
      <c r="G18" s="1058" t="s">
        <v>38</v>
      </c>
      <c r="H18" s="1058" t="s">
        <v>76</v>
      </c>
      <c r="I18" s="1058" t="s">
        <v>76</v>
      </c>
      <c r="J18" s="1061">
        <v>98.3</v>
      </c>
      <c r="K18" s="1061">
        <v>99.7</v>
      </c>
      <c r="L18" s="1061">
        <v>101.5</v>
      </c>
      <c r="M18" s="1058">
        <v>98.1</v>
      </c>
    </row>
    <row r="19" spans="1:13" ht="14.25" customHeight="1" x14ac:dyDescent="0.2">
      <c r="A19" s="1431"/>
      <c r="B19" s="1432"/>
      <c r="C19" s="1057" t="s">
        <v>143</v>
      </c>
      <c r="D19" s="1057" t="s">
        <v>145</v>
      </c>
      <c r="E19" s="1058">
        <v>475877</v>
      </c>
      <c r="F19" s="1058">
        <v>1051840</v>
      </c>
      <c r="G19" s="1058" t="s">
        <v>38</v>
      </c>
      <c r="H19" s="1058" t="s">
        <v>76</v>
      </c>
      <c r="I19" s="1058" t="s">
        <v>76</v>
      </c>
      <c r="J19" s="1061">
        <v>97.3</v>
      </c>
      <c r="K19" s="1061">
        <v>97.5</v>
      </c>
      <c r="L19" s="1061">
        <v>114</v>
      </c>
      <c r="M19" s="1058">
        <v>100</v>
      </c>
    </row>
    <row r="20" spans="1:13" ht="14.25" customHeight="1" x14ac:dyDescent="0.2">
      <c r="A20" s="1431"/>
      <c r="B20" s="1432"/>
      <c r="C20" s="1057" t="s">
        <v>146</v>
      </c>
      <c r="D20" s="1057" t="s">
        <v>147</v>
      </c>
      <c r="E20" s="1058">
        <v>489634</v>
      </c>
      <c r="F20" s="1058">
        <v>1051066</v>
      </c>
      <c r="G20" s="1058" t="s">
        <v>38</v>
      </c>
      <c r="H20" s="1058" t="s">
        <v>74</v>
      </c>
      <c r="I20" s="1058" t="s">
        <v>148</v>
      </c>
      <c r="J20" s="1061">
        <v>100.4</v>
      </c>
      <c r="K20" s="1061">
        <v>95.7</v>
      </c>
      <c r="L20" s="1061">
        <v>96.5</v>
      </c>
      <c r="M20" s="1058">
        <v>97.6</v>
      </c>
    </row>
    <row r="21" spans="1:13" ht="14.25" customHeight="1" x14ac:dyDescent="0.2">
      <c r="A21" s="1431"/>
      <c r="B21" s="1432"/>
      <c r="C21" s="1057" t="s">
        <v>146</v>
      </c>
      <c r="D21" s="1057" t="s">
        <v>149</v>
      </c>
      <c r="E21" s="1058">
        <v>480470</v>
      </c>
      <c r="F21" s="1058">
        <v>1046523</v>
      </c>
      <c r="G21" s="1058" t="s">
        <v>38</v>
      </c>
      <c r="H21" s="1058" t="s">
        <v>74</v>
      </c>
      <c r="I21" s="1058" t="s">
        <v>75</v>
      </c>
      <c r="J21" s="1061">
        <v>99.8</v>
      </c>
      <c r="K21" s="1061">
        <v>94.5</v>
      </c>
      <c r="L21" s="1061">
        <v>112</v>
      </c>
      <c r="M21" s="1058">
        <v>109.7</v>
      </c>
    </row>
    <row r="22" spans="1:13" ht="14.25" customHeight="1" x14ac:dyDescent="0.2">
      <c r="A22" s="1431"/>
      <c r="B22" s="1433" t="s">
        <v>150</v>
      </c>
      <c r="C22" s="1064" t="s">
        <v>151</v>
      </c>
      <c r="D22" s="1064" t="s">
        <v>152</v>
      </c>
      <c r="E22" s="1065">
        <v>430273</v>
      </c>
      <c r="F22" s="1065">
        <v>1074425</v>
      </c>
      <c r="G22" s="1065" t="s">
        <v>38</v>
      </c>
      <c r="H22" s="1065" t="s">
        <v>77</v>
      </c>
      <c r="I22" s="1065" t="s">
        <v>83</v>
      </c>
      <c r="J22" s="1067">
        <v>100.7</v>
      </c>
      <c r="K22" s="1067">
        <v>100.7</v>
      </c>
      <c r="L22" s="1067">
        <v>96.1</v>
      </c>
      <c r="M22" s="1065">
        <v>90</v>
      </c>
    </row>
    <row r="23" spans="1:13" ht="14.25" customHeight="1" x14ac:dyDescent="0.2">
      <c r="A23" s="1431"/>
      <c r="B23" s="1433"/>
      <c r="C23" s="1064" t="s">
        <v>153</v>
      </c>
      <c r="D23" s="1064" t="s">
        <v>154</v>
      </c>
      <c r="E23" s="1065">
        <v>431757</v>
      </c>
      <c r="F23" s="1065">
        <v>1064259</v>
      </c>
      <c r="G23" s="1065" t="s">
        <v>38</v>
      </c>
      <c r="H23" s="1065" t="s">
        <v>77</v>
      </c>
      <c r="I23" s="1065" t="s">
        <v>155</v>
      </c>
      <c r="J23" s="1067">
        <v>89.5</v>
      </c>
      <c r="K23" s="1067">
        <v>87.1</v>
      </c>
      <c r="L23" s="1067">
        <v>83.6</v>
      </c>
      <c r="M23" s="1065">
        <v>84.3</v>
      </c>
    </row>
    <row r="24" spans="1:13" ht="14.25" customHeight="1" x14ac:dyDescent="0.2">
      <c r="A24" s="1431"/>
      <c r="B24" s="1433"/>
      <c r="C24" s="1064" t="s">
        <v>156</v>
      </c>
      <c r="D24" s="1064" t="s">
        <v>157</v>
      </c>
      <c r="E24" s="1065">
        <v>442810</v>
      </c>
      <c r="F24" s="1065">
        <v>1064763</v>
      </c>
      <c r="G24" s="1065" t="s">
        <v>36</v>
      </c>
      <c r="H24" s="1065" t="s">
        <v>158</v>
      </c>
      <c r="I24" s="1065" t="s">
        <v>159</v>
      </c>
      <c r="J24" s="1067">
        <v>98.5</v>
      </c>
      <c r="K24" s="1067">
        <v>94</v>
      </c>
      <c r="L24" s="1067">
        <v>116</v>
      </c>
      <c r="M24" s="1065">
        <v>127</v>
      </c>
    </row>
    <row r="25" spans="1:13" ht="14.25" customHeight="1" x14ac:dyDescent="0.2">
      <c r="A25" s="1431"/>
      <c r="B25" s="1433"/>
      <c r="C25" s="1064" t="s">
        <v>160</v>
      </c>
      <c r="D25" s="1064" t="s">
        <v>161</v>
      </c>
      <c r="E25" s="1065">
        <v>446879</v>
      </c>
      <c r="F25" s="1065">
        <v>1064096</v>
      </c>
      <c r="G25" s="1065" t="s">
        <v>38</v>
      </c>
      <c r="H25" s="1065" t="s">
        <v>70</v>
      </c>
      <c r="I25" s="1065" t="s">
        <v>162</v>
      </c>
      <c r="J25" s="1067">
        <v>104.6</v>
      </c>
      <c r="K25" s="1067">
        <v>94</v>
      </c>
      <c r="L25" s="1067">
        <v>103.4</v>
      </c>
      <c r="M25" s="1065">
        <v>88</v>
      </c>
    </row>
    <row r="26" spans="1:13" ht="14.25" customHeight="1" x14ac:dyDescent="0.2">
      <c r="A26" s="1431"/>
      <c r="B26" s="1433"/>
      <c r="C26" s="1064" t="s">
        <v>160</v>
      </c>
      <c r="D26" s="1064" t="s">
        <v>163</v>
      </c>
      <c r="E26" s="1065">
        <v>442563</v>
      </c>
      <c r="F26" s="1065">
        <v>1058628</v>
      </c>
      <c r="G26" s="1065" t="s">
        <v>38</v>
      </c>
      <c r="H26" s="1065" t="s">
        <v>76</v>
      </c>
      <c r="I26" s="1065" t="s">
        <v>76</v>
      </c>
      <c r="J26" s="1067">
        <v>96.7</v>
      </c>
      <c r="K26" s="1067">
        <v>91.3</v>
      </c>
      <c r="L26" s="1067">
        <v>123.5</v>
      </c>
      <c r="M26" s="1065">
        <v>85</v>
      </c>
    </row>
    <row r="27" spans="1:13" ht="14.25" customHeight="1" x14ac:dyDescent="0.2">
      <c r="A27" s="1431"/>
      <c r="B27" s="1433"/>
      <c r="C27" s="1064" t="s">
        <v>164</v>
      </c>
      <c r="D27" s="1064" t="s">
        <v>165</v>
      </c>
      <c r="E27" s="1065">
        <v>441801</v>
      </c>
      <c r="F27" s="1065">
        <v>1058697</v>
      </c>
      <c r="G27" s="1065" t="s">
        <v>38</v>
      </c>
      <c r="H27" s="1065" t="s">
        <v>76</v>
      </c>
      <c r="I27" s="1065" t="s">
        <v>76</v>
      </c>
      <c r="J27" s="1067">
        <v>98.5</v>
      </c>
      <c r="K27" s="1067">
        <v>85.9</v>
      </c>
      <c r="L27" s="1067">
        <v>117</v>
      </c>
      <c r="M27" s="1065">
        <v>81.3</v>
      </c>
    </row>
    <row r="28" spans="1:13" ht="14.25" customHeight="1" x14ac:dyDescent="0.2">
      <c r="A28" s="1431"/>
      <c r="B28" s="1433"/>
      <c r="C28" s="1064" t="s">
        <v>160</v>
      </c>
      <c r="D28" s="1064" t="s">
        <v>166</v>
      </c>
      <c r="E28" s="1065">
        <v>454785</v>
      </c>
      <c r="F28" s="1065">
        <v>1059635</v>
      </c>
      <c r="G28" s="1065" t="s">
        <v>35</v>
      </c>
      <c r="H28" s="1065" t="s">
        <v>70</v>
      </c>
      <c r="I28" s="1065" t="s">
        <v>162</v>
      </c>
      <c r="J28" s="1067">
        <v>105.5</v>
      </c>
      <c r="K28" s="1067">
        <v>99.7</v>
      </c>
      <c r="L28" s="1067">
        <v>110.4</v>
      </c>
      <c r="M28" s="1065">
        <v>112.4</v>
      </c>
    </row>
    <row r="29" spans="1:13" ht="14.25" customHeight="1" x14ac:dyDescent="0.2">
      <c r="A29" s="1431"/>
      <c r="B29" s="1433"/>
      <c r="C29" s="1064" t="s">
        <v>167</v>
      </c>
      <c r="D29" s="1064" t="s">
        <v>168</v>
      </c>
      <c r="E29" s="1065">
        <v>458078</v>
      </c>
      <c r="F29" s="1065">
        <v>1069926</v>
      </c>
      <c r="G29" s="1065" t="s">
        <v>35</v>
      </c>
      <c r="H29" s="1065" t="s">
        <v>70</v>
      </c>
      <c r="I29" s="1065" t="s">
        <v>162</v>
      </c>
      <c r="J29" s="1067">
        <v>101.5</v>
      </c>
      <c r="K29" s="1067">
        <v>98.5</v>
      </c>
      <c r="L29" s="1067">
        <v>99</v>
      </c>
      <c r="M29" s="1065">
        <v>95</v>
      </c>
    </row>
    <row r="30" spans="1:13" ht="14.25" customHeight="1" x14ac:dyDescent="0.2">
      <c r="A30" s="1431"/>
      <c r="B30" s="1434" t="s">
        <v>83</v>
      </c>
      <c r="C30" s="1069" t="s">
        <v>169</v>
      </c>
      <c r="D30" s="1069" t="s">
        <v>170</v>
      </c>
      <c r="E30" s="1070">
        <v>505940</v>
      </c>
      <c r="F30" s="1070">
        <v>1104290</v>
      </c>
      <c r="G30" s="1070" t="s">
        <v>35</v>
      </c>
      <c r="H30" s="1070" t="s">
        <v>171</v>
      </c>
      <c r="I30" s="1070" t="s">
        <v>172</v>
      </c>
      <c r="J30" s="1072"/>
      <c r="K30" s="1072"/>
      <c r="L30" s="1072">
        <v>94.7</v>
      </c>
      <c r="M30" s="1070">
        <v>99.2</v>
      </c>
    </row>
    <row r="31" spans="1:13" ht="14.25" customHeight="1" x14ac:dyDescent="0.2">
      <c r="A31" s="1431"/>
      <c r="B31" s="1434"/>
      <c r="C31" s="1069" t="s">
        <v>169</v>
      </c>
      <c r="D31" s="1069" t="s">
        <v>173</v>
      </c>
      <c r="E31" s="1070">
        <v>499343</v>
      </c>
      <c r="F31" s="1070">
        <v>1103594</v>
      </c>
      <c r="G31" s="1070" t="s">
        <v>35</v>
      </c>
      <c r="H31" s="1070" t="s">
        <v>171</v>
      </c>
      <c r="I31" s="1070" t="s">
        <v>66</v>
      </c>
      <c r="J31" s="1072"/>
      <c r="K31" s="1072"/>
      <c r="L31" s="1072">
        <v>96.2</v>
      </c>
      <c r="M31" s="1070">
        <v>100</v>
      </c>
    </row>
    <row r="32" spans="1:13" ht="14.25" customHeight="1" x14ac:dyDescent="0.2">
      <c r="A32" s="1431"/>
      <c r="B32" s="1434"/>
      <c r="C32" s="1069" t="s">
        <v>169</v>
      </c>
      <c r="D32" s="1069" t="s">
        <v>174</v>
      </c>
      <c r="E32" s="1070">
        <v>491495</v>
      </c>
      <c r="F32" s="1070">
        <v>1102221</v>
      </c>
      <c r="G32" s="1070" t="s">
        <v>35</v>
      </c>
      <c r="H32" s="1070" t="s">
        <v>175</v>
      </c>
      <c r="I32" s="1070" t="s">
        <v>68</v>
      </c>
      <c r="J32" s="1072"/>
      <c r="K32" s="1072"/>
      <c r="L32" s="1072">
        <v>82.9</v>
      </c>
      <c r="M32" s="1070">
        <v>106</v>
      </c>
    </row>
    <row r="33" spans="1:13" ht="14.25" customHeight="1" x14ac:dyDescent="0.2">
      <c r="A33" s="1431"/>
      <c r="B33" s="1434"/>
      <c r="C33" s="1069" t="s">
        <v>169</v>
      </c>
      <c r="D33" s="1069" t="s">
        <v>176</v>
      </c>
      <c r="E33" s="1070">
        <v>480338</v>
      </c>
      <c r="F33" s="1070">
        <v>1102283</v>
      </c>
      <c r="G33" s="1070" t="s">
        <v>37</v>
      </c>
      <c r="H33" s="1070" t="s">
        <v>177</v>
      </c>
      <c r="I33" s="1070" t="s">
        <v>178</v>
      </c>
      <c r="J33" s="1072"/>
      <c r="K33" s="1072"/>
      <c r="L33" s="1072">
        <v>91.1</v>
      </c>
      <c r="M33" s="1070">
        <v>100</v>
      </c>
    </row>
    <row r="34" spans="1:13" ht="14.25" customHeight="1" x14ac:dyDescent="0.2">
      <c r="A34" s="1431"/>
      <c r="B34" s="1434"/>
      <c r="C34" s="1069" t="s">
        <v>169</v>
      </c>
      <c r="D34" s="1069" t="s">
        <v>179</v>
      </c>
      <c r="E34" s="1070">
        <v>470780</v>
      </c>
      <c r="F34" s="1070">
        <v>1098167</v>
      </c>
      <c r="G34" s="1070" t="s">
        <v>37</v>
      </c>
      <c r="H34" s="1070" t="s">
        <v>180</v>
      </c>
      <c r="I34" s="1070" t="s">
        <v>181</v>
      </c>
      <c r="J34" s="1072"/>
      <c r="K34" s="1072"/>
      <c r="L34" s="1072">
        <v>100</v>
      </c>
      <c r="M34" s="1070">
        <v>104</v>
      </c>
    </row>
    <row r="35" spans="1:13" ht="14.25" customHeight="1" x14ac:dyDescent="0.2">
      <c r="A35" s="1431"/>
      <c r="B35" s="1434"/>
      <c r="C35" s="1069" t="s">
        <v>182</v>
      </c>
      <c r="D35" s="1069" t="s">
        <v>183</v>
      </c>
      <c r="E35" s="1070">
        <v>450165</v>
      </c>
      <c r="F35" s="1070">
        <v>1097109</v>
      </c>
      <c r="G35" s="1070" t="s">
        <v>36</v>
      </c>
      <c r="H35" s="1070" t="s">
        <v>36</v>
      </c>
      <c r="I35" s="1070" t="s">
        <v>184</v>
      </c>
      <c r="J35" s="1072"/>
      <c r="K35" s="1072"/>
      <c r="L35" s="1072">
        <v>100</v>
      </c>
      <c r="M35" s="1070">
        <v>103</v>
      </c>
    </row>
    <row r="36" spans="1:13" ht="14.25" customHeight="1" x14ac:dyDescent="0.2">
      <c r="A36" s="1431"/>
      <c r="B36" s="1434"/>
      <c r="C36" s="1069" t="s">
        <v>185</v>
      </c>
      <c r="D36" s="1069" t="s">
        <v>186</v>
      </c>
      <c r="E36" s="1070">
        <v>461417</v>
      </c>
      <c r="F36" s="1070">
        <v>1102524</v>
      </c>
      <c r="G36" s="1070" t="s">
        <v>36</v>
      </c>
      <c r="H36" s="1070" t="s">
        <v>69</v>
      </c>
      <c r="I36" s="1070" t="s">
        <v>187</v>
      </c>
      <c r="J36" s="1072"/>
      <c r="K36" s="1072"/>
      <c r="L36" s="1072">
        <v>111</v>
      </c>
      <c r="M36" s="1070">
        <v>114</v>
      </c>
    </row>
    <row r="37" spans="1:13" ht="14.25" customHeight="1" x14ac:dyDescent="0.2">
      <c r="A37" s="1431"/>
      <c r="B37" s="1434"/>
      <c r="C37" s="1069" t="s">
        <v>182</v>
      </c>
      <c r="D37" s="1069" t="s">
        <v>188</v>
      </c>
      <c r="E37" s="1070">
        <v>442305</v>
      </c>
      <c r="F37" s="1070">
        <v>1092780</v>
      </c>
      <c r="G37" s="1070" t="s">
        <v>36</v>
      </c>
      <c r="H37" s="1070" t="s">
        <v>189</v>
      </c>
      <c r="I37" s="1070" t="s">
        <v>189</v>
      </c>
      <c r="J37" s="1072"/>
      <c r="K37" s="1072"/>
      <c r="L37" s="1072">
        <v>96.1</v>
      </c>
      <c r="M37" s="1070">
        <v>98</v>
      </c>
    </row>
    <row r="38" spans="1:13" ht="14.25" customHeight="1" x14ac:dyDescent="0.2">
      <c r="A38" s="1431"/>
      <c r="B38" s="1433" t="s">
        <v>190</v>
      </c>
      <c r="C38" s="1064" t="s">
        <v>85</v>
      </c>
      <c r="D38" s="1064" t="s">
        <v>191</v>
      </c>
      <c r="E38" s="1065">
        <v>494958</v>
      </c>
      <c r="F38" s="1065">
        <v>1049620</v>
      </c>
      <c r="G38" s="1065" t="s">
        <v>38</v>
      </c>
      <c r="H38" s="1065" t="s">
        <v>74</v>
      </c>
      <c r="I38" s="1065" t="s">
        <v>75</v>
      </c>
      <c r="J38" s="1067"/>
      <c r="K38" s="1067"/>
      <c r="L38" s="1067">
        <v>98.7</v>
      </c>
      <c r="M38" s="1065">
        <v>103</v>
      </c>
    </row>
    <row r="39" spans="1:13" ht="14.25" customHeight="1" x14ac:dyDescent="0.2">
      <c r="A39" s="1431"/>
      <c r="B39" s="1433"/>
      <c r="C39" s="1064" t="s">
        <v>85</v>
      </c>
      <c r="D39" s="1064" t="s">
        <v>192</v>
      </c>
      <c r="E39" s="1065">
        <v>492323</v>
      </c>
      <c r="F39" s="1065">
        <v>1046307</v>
      </c>
      <c r="G39" s="1065" t="s">
        <v>38</v>
      </c>
      <c r="H39" s="1065" t="s">
        <v>74</v>
      </c>
      <c r="I39" s="1065" t="s">
        <v>75</v>
      </c>
      <c r="J39" s="1067"/>
      <c r="K39" s="1067"/>
      <c r="L39" s="1067">
        <v>100</v>
      </c>
      <c r="M39" s="1065">
        <v>104</v>
      </c>
    </row>
    <row r="40" spans="1:13" ht="14.25" customHeight="1" x14ac:dyDescent="0.2">
      <c r="A40" s="1431"/>
      <c r="B40" s="1433"/>
      <c r="C40" s="1064" t="s">
        <v>85</v>
      </c>
      <c r="D40" s="1064" t="s">
        <v>193</v>
      </c>
      <c r="E40" s="1065">
        <v>487152</v>
      </c>
      <c r="F40" s="1065">
        <v>1042701</v>
      </c>
      <c r="G40" s="1065" t="s">
        <v>38</v>
      </c>
      <c r="H40" s="1065" t="s">
        <v>74</v>
      </c>
      <c r="I40" s="1065" t="s">
        <v>75</v>
      </c>
      <c r="J40" s="1067"/>
      <c r="K40" s="1067"/>
      <c r="L40" s="1067">
        <v>100</v>
      </c>
      <c r="M40" s="1065">
        <v>103</v>
      </c>
    </row>
    <row r="41" spans="1:13" ht="14.25" customHeight="1" x14ac:dyDescent="0.2">
      <c r="A41" s="1431"/>
      <c r="B41" s="1433"/>
      <c r="C41" s="1064" t="s">
        <v>194</v>
      </c>
      <c r="D41" s="1064" t="s">
        <v>195</v>
      </c>
      <c r="E41" s="1065">
        <v>493052</v>
      </c>
      <c r="F41" s="1065">
        <v>1038399</v>
      </c>
      <c r="G41" s="1065" t="s">
        <v>38</v>
      </c>
      <c r="H41" s="1065" t="s">
        <v>74</v>
      </c>
      <c r="I41" s="1065" t="s">
        <v>75</v>
      </c>
      <c r="J41" s="1067"/>
      <c r="K41" s="1067"/>
      <c r="L41" s="1067">
        <v>39</v>
      </c>
      <c r="M41" s="1065">
        <v>51.6</v>
      </c>
    </row>
    <row r="42" spans="1:13" ht="14.25" customHeight="1" x14ac:dyDescent="0.2">
      <c r="A42" s="1431"/>
      <c r="B42" s="1435" t="s">
        <v>196</v>
      </c>
      <c r="C42" s="1074" t="s">
        <v>197</v>
      </c>
      <c r="D42" s="1074" t="s">
        <v>198</v>
      </c>
      <c r="E42" s="1075">
        <v>438645</v>
      </c>
      <c r="F42" s="1075">
        <v>1103798</v>
      </c>
      <c r="G42" s="1075" t="s">
        <v>36</v>
      </c>
      <c r="H42" s="1075" t="s">
        <v>72</v>
      </c>
      <c r="I42" s="1075" t="s">
        <v>72</v>
      </c>
      <c r="J42" s="1077"/>
      <c r="K42" s="1077"/>
      <c r="L42" s="1077">
        <v>98.87</v>
      </c>
      <c r="M42" s="1075">
        <v>87.9</v>
      </c>
    </row>
    <row r="43" spans="1:13" ht="14.25" customHeight="1" x14ac:dyDescent="0.2">
      <c r="A43" s="1431"/>
      <c r="B43" s="1435"/>
      <c r="C43" s="1074" t="s">
        <v>197</v>
      </c>
      <c r="D43" s="1074" t="s">
        <v>199</v>
      </c>
      <c r="E43" s="1075">
        <v>433449</v>
      </c>
      <c r="F43" s="1075">
        <v>1101403</v>
      </c>
      <c r="G43" s="1075" t="s">
        <v>36</v>
      </c>
      <c r="H43" s="1075" t="s">
        <v>72</v>
      </c>
      <c r="I43" s="1075" t="s">
        <v>72</v>
      </c>
      <c r="J43" s="1077"/>
      <c r="K43" s="1077"/>
      <c r="L43" s="1077">
        <v>90.3</v>
      </c>
      <c r="M43" s="1075">
        <v>95.3</v>
      </c>
    </row>
    <row r="44" spans="1:13" ht="14.25" customHeight="1" x14ac:dyDescent="0.2">
      <c r="A44" s="1431"/>
      <c r="B44" s="1435"/>
      <c r="C44" s="1074" t="s">
        <v>197</v>
      </c>
      <c r="D44" s="1074" t="s">
        <v>200</v>
      </c>
      <c r="E44" s="1075">
        <v>427002</v>
      </c>
      <c r="F44" s="1075">
        <v>1096916</v>
      </c>
      <c r="G44" s="1075" t="s">
        <v>36</v>
      </c>
      <c r="H44" s="1075" t="s">
        <v>72</v>
      </c>
      <c r="I44" s="1075" t="s">
        <v>72</v>
      </c>
      <c r="J44" s="1077"/>
      <c r="K44" s="1077"/>
      <c r="L44" s="1077">
        <v>131.62</v>
      </c>
      <c r="M44" s="1075">
        <v>68.400000000000006</v>
      </c>
    </row>
    <row r="45" spans="1:13" ht="14.25" customHeight="1" x14ac:dyDescent="0.2">
      <c r="A45" s="1431"/>
      <c r="B45" s="1435"/>
      <c r="C45" s="1074" t="s">
        <v>197</v>
      </c>
      <c r="D45" s="1074" t="s">
        <v>201</v>
      </c>
      <c r="E45" s="1075">
        <v>426346</v>
      </c>
      <c r="F45" s="1075">
        <v>1096040</v>
      </c>
      <c r="G45" s="1075" t="s">
        <v>38</v>
      </c>
      <c r="H45" s="1075" t="s">
        <v>73</v>
      </c>
      <c r="I45" s="1075" t="s">
        <v>202</v>
      </c>
      <c r="J45" s="1077"/>
      <c r="K45" s="1077"/>
      <c r="L45" s="1077">
        <v>78.930000000000007</v>
      </c>
      <c r="M45" s="1075">
        <v>40.07</v>
      </c>
    </row>
    <row r="46" spans="1:13" ht="14.25" customHeight="1" x14ac:dyDescent="0.2">
      <c r="A46" s="1431"/>
      <c r="B46" s="1435"/>
      <c r="C46" s="1074" t="s">
        <v>203</v>
      </c>
      <c r="D46" s="1074" t="s">
        <v>204</v>
      </c>
      <c r="E46" s="1075">
        <v>442899</v>
      </c>
      <c r="F46" s="1075">
        <v>1097938</v>
      </c>
      <c r="G46" s="1075" t="s">
        <v>36</v>
      </c>
      <c r="H46" s="1075" t="s">
        <v>72</v>
      </c>
      <c r="I46" s="1075" t="s">
        <v>196</v>
      </c>
      <c r="J46" s="1077"/>
      <c r="K46" s="1077"/>
      <c r="L46" s="1077">
        <v>86.63</v>
      </c>
      <c r="M46" s="1075">
        <v>90.57</v>
      </c>
    </row>
    <row r="47" spans="1:13" ht="14.25" customHeight="1" x14ac:dyDescent="0.2">
      <c r="A47" s="1431"/>
      <c r="B47" s="1435"/>
      <c r="C47" s="1074" t="s">
        <v>197</v>
      </c>
      <c r="D47" s="1074" t="s">
        <v>205</v>
      </c>
      <c r="E47" s="1075">
        <v>424452</v>
      </c>
      <c r="F47" s="1075">
        <v>1095218</v>
      </c>
      <c r="G47" s="1075" t="s">
        <v>36</v>
      </c>
      <c r="H47" s="1075" t="s">
        <v>189</v>
      </c>
      <c r="I47" s="1075" t="s">
        <v>206</v>
      </c>
      <c r="J47" s="1077"/>
      <c r="K47" s="1077"/>
      <c r="L47" s="1077">
        <v>97.2</v>
      </c>
      <c r="M47" s="1075">
        <v>51.6</v>
      </c>
    </row>
    <row r="48" spans="1:13" ht="14.25" customHeight="1" x14ac:dyDescent="0.2">
      <c r="A48" s="1431"/>
      <c r="B48" s="1435"/>
      <c r="C48" s="1074" t="s">
        <v>197</v>
      </c>
      <c r="D48" s="1074" t="s">
        <v>207</v>
      </c>
      <c r="E48" s="1075">
        <v>424914</v>
      </c>
      <c r="F48" s="1075">
        <v>1093895</v>
      </c>
      <c r="G48" s="1075" t="s">
        <v>36</v>
      </c>
      <c r="H48" s="1075" t="s">
        <v>189</v>
      </c>
      <c r="I48" s="1075" t="s">
        <v>206</v>
      </c>
      <c r="J48" s="1077"/>
      <c r="K48" s="1077"/>
      <c r="L48" s="1077">
        <v>81</v>
      </c>
      <c r="M48" s="1075">
        <v>70.430000000000007</v>
      </c>
    </row>
    <row r="49" spans="1:13" ht="14.25" customHeight="1" x14ac:dyDescent="0.2">
      <c r="A49" s="1431"/>
      <c r="B49" s="1433" t="s">
        <v>208</v>
      </c>
      <c r="C49" s="1064" t="s">
        <v>209</v>
      </c>
      <c r="D49" s="1064" t="s">
        <v>210</v>
      </c>
      <c r="E49" s="1065">
        <v>523586</v>
      </c>
      <c r="F49" s="1065">
        <v>1024342</v>
      </c>
      <c r="G49" s="1065" t="s">
        <v>35</v>
      </c>
      <c r="H49" s="1065" t="s">
        <v>211</v>
      </c>
      <c r="I49" s="1065" t="s">
        <v>208</v>
      </c>
      <c r="J49" s="1067"/>
      <c r="K49" s="1067"/>
      <c r="L49" s="1067">
        <v>92</v>
      </c>
      <c r="M49" s="1065">
        <v>90.73</v>
      </c>
    </row>
    <row r="50" spans="1:13" ht="14.25" customHeight="1" x14ac:dyDescent="0.2">
      <c r="A50" s="1431"/>
      <c r="B50" s="1433"/>
      <c r="C50" s="1064" t="s">
        <v>212</v>
      </c>
      <c r="D50" s="1064" t="s">
        <v>213</v>
      </c>
      <c r="E50" s="1065">
        <v>519598</v>
      </c>
      <c r="F50" s="1065">
        <v>1024524</v>
      </c>
      <c r="G50" s="1065" t="s">
        <v>35</v>
      </c>
      <c r="H50" s="1065" t="s">
        <v>211</v>
      </c>
      <c r="I50" s="1065" t="s">
        <v>208</v>
      </c>
      <c r="J50" s="1067"/>
      <c r="K50" s="1067"/>
      <c r="L50" s="1067">
        <v>88.33</v>
      </c>
      <c r="M50" s="1065">
        <v>90.33</v>
      </c>
    </row>
    <row r="51" spans="1:13" ht="14.25" customHeight="1" x14ac:dyDescent="0.2">
      <c r="A51" s="1431"/>
      <c r="B51" s="1433"/>
      <c r="C51" s="1064" t="s">
        <v>212</v>
      </c>
      <c r="D51" s="1064" t="s">
        <v>214</v>
      </c>
      <c r="E51" s="1065">
        <v>515570</v>
      </c>
      <c r="F51" s="1065">
        <v>1025242</v>
      </c>
      <c r="G51" s="1065" t="s">
        <v>38</v>
      </c>
      <c r="H51" s="1065" t="s">
        <v>67</v>
      </c>
      <c r="I51" s="1065" t="s">
        <v>215</v>
      </c>
      <c r="J51" s="1067"/>
      <c r="K51" s="1067"/>
      <c r="L51" s="1067">
        <v>89.32</v>
      </c>
      <c r="M51" s="1065">
        <v>86.8</v>
      </c>
    </row>
    <row r="52" spans="1:13" ht="14.25" customHeight="1" x14ac:dyDescent="0.2">
      <c r="A52" s="1431"/>
      <c r="B52" s="1432" t="s">
        <v>76</v>
      </c>
      <c r="C52" s="1057" t="s">
        <v>216</v>
      </c>
      <c r="D52" s="1057" t="s">
        <v>217</v>
      </c>
      <c r="E52" s="1058">
        <v>507465</v>
      </c>
      <c r="F52" s="1058">
        <v>1066603</v>
      </c>
      <c r="G52" s="1058" t="s">
        <v>35</v>
      </c>
      <c r="H52" s="1058" t="s">
        <v>218</v>
      </c>
      <c r="I52" s="1058" t="s">
        <v>219</v>
      </c>
      <c r="J52" s="1061"/>
      <c r="K52" s="1061"/>
      <c r="L52" s="1061">
        <v>75.05</v>
      </c>
      <c r="M52" s="1058">
        <v>84.75</v>
      </c>
    </row>
    <row r="53" spans="1:13" ht="14.25" customHeight="1" x14ac:dyDescent="0.2">
      <c r="A53" s="1431"/>
      <c r="B53" s="1432"/>
      <c r="C53" s="1057" t="s">
        <v>216</v>
      </c>
      <c r="D53" s="1057" t="s">
        <v>220</v>
      </c>
      <c r="E53" s="1058">
        <v>494664</v>
      </c>
      <c r="F53" s="1058">
        <v>1067818</v>
      </c>
      <c r="G53" s="1058" t="s">
        <v>35</v>
      </c>
      <c r="H53" s="1058" t="s">
        <v>221</v>
      </c>
      <c r="I53" s="1058" t="s">
        <v>222</v>
      </c>
      <c r="J53" s="1061"/>
      <c r="K53" s="1061"/>
      <c r="L53" s="1061">
        <v>85.37</v>
      </c>
      <c r="M53" s="1058">
        <v>87.37</v>
      </c>
    </row>
    <row r="54" spans="1:13" ht="14.25" customHeight="1" x14ac:dyDescent="0.2">
      <c r="A54" s="1431"/>
      <c r="B54" s="1432"/>
      <c r="C54" s="1057" t="s">
        <v>216</v>
      </c>
      <c r="D54" s="1057" t="s">
        <v>223</v>
      </c>
      <c r="E54" s="1058">
        <v>470906</v>
      </c>
      <c r="F54" s="1058">
        <v>1067483</v>
      </c>
      <c r="G54" s="1058" t="s">
        <v>35</v>
      </c>
      <c r="H54" s="1058" t="s">
        <v>71</v>
      </c>
      <c r="I54" s="1058" t="s">
        <v>224</v>
      </c>
      <c r="J54" s="1061">
        <v>103</v>
      </c>
      <c r="K54" s="1061">
        <v>100.5</v>
      </c>
      <c r="L54" s="1061">
        <v>100</v>
      </c>
      <c r="M54" s="1058">
        <v>92.7</v>
      </c>
    </row>
    <row r="55" spans="1:13" ht="14.25" customHeight="1" x14ac:dyDescent="0.2">
      <c r="A55" s="1431"/>
      <c r="B55" s="1432"/>
      <c r="C55" s="1057" t="s">
        <v>225</v>
      </c>
      <c r="D55" s="1057" t="s">
        <v>226</v>
      </c>
      <c r="E55" s="1058">
        <v>479275</v>
      </c>
      <c r="F55" s="1058">
        <v>1081225</v>
      </c>
      <c r="G55" s="1058" t="s">
        <v>35</v>
      </c>
      <c r="H55" s="1058" t="s">
        <v>71</v>
      </c>
      <c r="I55" s="1058" t="s">
        <v>227</v>
      </c>
      <c r="J55" s="1061">
        <v>98</v>
      </c>
      <c r="K55" s="1061">
        <v>97</v>
      </c>
      <c r="L55" s="1061">
        <v>99.7</v>
      </c>
      <c r="M55" s="1058">
        <v>92.3</v>
      </c>
    </row>
    <row r="56" spans="1:13" ht="14.25" customHeight="1" x14ac:dyDescent="0.2">
      <c r="A56" s="1431"/>
      <c r="B56" s="1432"/>
      <c r="C56" s="1057" t="s">
        <v>225</v>
      </c>
      <c r="D56" s="1057" t="s">
        <v>228</v>
      </c>
      <c r="E56" s="1058">
        <v>464126</v>
      </c>
      <c r="F56" s="1058">
        <v>1080033</v>
      </c>
      <c r="G56" s="1058" t="s">
        <v>35</v>
      </c>
      <c r="H56" s="1058" t="s">
        <v>71</v>
      </c>
      <c r="I56" s="1058" t="s">
        <v>224</v>
      </c>
      <c r="J56" s="1061">
        <v>99</v>
      </c>
      <c r="K56" s="1061">
        <v>99.8</v>
      </c>
      <c r="L56" s="1061">
        <v>95.8</v>
      </c>
      <c r="M56" s="1058">
        <v>97.3</v>
      </c>
    </row>
    <row r="57" spans="1:13" ht="14.25" customHeight="1" x14ac:dyDescent="0.2">
      <c r="A57" s="1431"/>
      <c r="B57" s="1436" t="s">
        <v>84</v>
      </c>
      <c r="C57" s="1079" t="s">
        <v>86</v>
      </c>
      <c r="D57" s="1079" t="s">
        <v>229</v>
      </c>
      <c r="E57" s="1080">
        <v>521484</v>
      </c>
      <c r="F57" s="1080">
        <v>1056755</v>
      </c>
      <c r="G57" s="1080" t="s">
        <v>35</v>
      </c>
      <c r="H57" s="1080" t="s">
        <v>218</v>
      </c>
      <c r="I57" s="1080" t="s">
        <v>230</v>
      </c>
      <c r="J57" s="1082"/>
      <c r="K57" s="1082"/>
      <c r="L57" s="1084">
        <v>81.3</v>
      </c>
      <c r="M57" s="1080">
        <v>75.37</v>
      </c>
    </row>
    <row r="58" spans="1:13" ht="14.25" customHeight="1" x14ac:dyDescent="0.2">
      <c r="A58" s="1431"/>
      <c r="B58" s="1436"/>
      <c r="C58" s="1079" t="s">
        <v>86</v>
      </c>
      <c r="D58" s="1079" t="s">
        <v>231</v>
      </c>
      <c r="E58" s="1080">
        <v>520293</v>
      </c>
      <c r="F58" s="1080">
        <v>1055374</v>
      </c>
      <c r="G58" s="1080" t="s">
        <v>35</v>
      </c>
      <c r="H58" s="1080" t="s">
        <v>218</v>
      </c>
      <c r="I58" s="1080" t="s">
        <v>230</v>
      </c>
      <c r="J58" s="1082"/>
      <c r="K58" s="1082"/>
      <c r="L58" s="1084">
        <v>78.5</v>
      </c>
      <c r="M58" s="1080">
        <v>75.27</v>
      </c>
    </row>
    <row r="59" spans="1:13" ht="14.25" customHeight="1" x14ac:dyDescent="0.2">
      <c r="A59" s="1431"/>
      <c r="B59" s="1436"/>
      <c r="C59" s="1079" t="s">
        <v>86</v>
      </c>
      <c r="D59" s="1079" t="s">
        <v>232</v>
      </c>
      <c r="E59" s="1080">
        <v>504072</v>
      </c>
      <c r="F59" s="1080">
        <v>1043116</v>
      </c>
      <c r="G59" s="1080" t="s">
        <v>38</v>
      </c>
      <c r="H59" s="1080" t="s">
        <v>74</v>
      </c>
      <c r="I59" s="1080" t="s">
        <v>84</v>
      </c>
      <c r="J59" s="1082"/>
      <c r="K59" s="1082"/>
      <c r="L59" s="1084">
        <v>104</v>
      </c>
      <c r="M59" s="1080">
        <v>107</v>
      </c>
    </row>
    <row r="60" spans="1:13" ht="14.25" customHeight="1" x14ac:dyDescent="0.2">
      <c r="A60" s="1431"/>
      <c r="B60" s="1436"/>
      <c r="C60" s="1079" t="s">
        <v>86</v>
      </c>
      <c r="D60" s="1079" t="s">
        <v>233</v>
      </c>
      <c r="E60" s="1080">
        <v>495894</v>
      </c>
      <c r="F60" s="1080">
        <v>1037499</v>
      </c>
      <c r="G60" s="1080" t="s">
        <v>38</v>
      </c>
      <c r="H60" s="1080" t="s">
        <v>74</v>
      </c>
      <c r="I60" s="1080" t="s">
        <v>84</v>
      </c>
      <c r="J60" s="1082"/>
      <c r="K60" s="1082"/>
      <c r="L60" s="1084">
        <v>109</v>
      </c>
      <c r="M60" s="1080">
        <v>114</v>
      </c>
    </row>
    <row r="61" spans="1:13" ht="14.25" customHeight="1" x14ac:dyDescent="0.2">
      <c r="A61" s="1431"/>
      <c r="B61" s="1436"/>
      <c r="C61" s="1079" t="s">
        <v>234</v>
      </c>
      <c r="D61" s="1079" t="s">
        <v>235</v>
      </c>
      <c r="E61" s="1080">
        <v>526378</v>
      </c>
      <c r="F61" s="1080">
        <v>1049217</v>
      </c>
      <c r="G61" s="1080" t="s">
        <v>35</v>
      </c>
      <c r="H61" s="1080" t="s">
        <v>236</v>
      </c>
      <c r="I61" s="1080" t="s">
        <v>237</v>
      </c>
      <c r="J61" s="1082"/>
      <c r="K61" s="1082"/>
      <c r="L61" s="1084">
        <v>87.67</v>
      </c>
      <c r="M61" s="1080">
        <v>81.2</v>
      </c>
    </row>
    <row r="62" spans="1:13" ht="14.25" customHeight="1" x14ac:dyDescent="0.2">
      <c r="A62" s="1431"/>
      <c r="B62" s="1437"/>
      <c r="C62" s="1087" t="s">
        <v>86</v>
      </c>
      <c r="D62" s="1087" t="s">
        <v>238</v>
      </c>
      <c r="E62" s="1088">
        <v>495005</v>
      </c>
      <c r="F62" s="1088">
        <v>1041790</v>
      </c>
      <c r="G62" s="1088" t="s">
        <v>38</v>
      </c>
      <c r="H62" s="1088" t="s">
        <v>74</v>
      </c>
      <c r="I62" s="1088" t="s">
        <v>75</v>
      </c>
      <c r="J62" s="1092"/>
      <c r="K62" s="1092"/>
      <c r="L62" s="1092">
        <v>110.08</v>
      </c>
      <c r="M62" s="1088">
        <v>103.57</v>
      </c>
    </row>
    <row r="63" spans="1:13" ht="14.25" customHeight="1" x14ac:dyDescent="0.2">
      <c r="A63" s="13"/>
      <c r="B63" s="1423" t="s">
        <v>3689</v>
      </c>
      <c r="C63" s="1423"/>
      <c r="D63" s="1423"/>
      <c r="E63" s="1423"/>
      <c r="F63" s="1423"/>
      <c r="G63" s="1423"/>
      <c r="H63" s="1423"/>
      <c r="I63" s="1423"/>
      <c r="J63" s="1423"/>
      <c r="K63" s="1423"/>
      <c r="L63" s="1423"/>
      <c r="M63" s="1423"/>
    </row>
    <row r="64" spans="1:13" ht="14.25" customHeight="1" x14ac:dyDescent="0.2">
      <c r="A64" s="13"/>
      <c r="B64" s="1053"/>
      <c r="C64" s="1424" t="s">
        <v>106</v>
      </c>
      <c r="D64" s="1424" t="s">
        <v>107</v>
      </c>
      <c r="E64" s="1426" t="s">
        <v>108</v>
      </c>
      <c r="F64" s="1426"/>
      <c r="G64" s="1426"/>
      <c r="H64" s="1426"/>
      <c r="I64" s="1426"/>
      <c r="J64" s="1426" t="s">
        <v>111</v>
      </c>
      <c r="K64" s="1426"/>
      <c r="L64" s="1426"/>
      <c r="M64" s="1426"/>
    </row>
    <row r="65" spans="1:13" ht="14.25" customHeight="1" x14ac:dyDescent="0.2">
      <c r="A65" s="1033"/>
      <c r="B65" s="1427" t="s">
        <v>115</v>
      </c>
      <c r="C65" s="1424"/>
      <c r="D65" s="1424"/>
      <c r="E65" s="1021" t="s">
        <v>116</v>
      </c>
      <c r="F65" s="1021" t="s">
        <v>117</v>
      </c>
      <c r="G65" s="1429" t="s">
        <v>39</v>
      </c>
      <c r="H65" s="1429" t="s">
        <v>65</v>
      </c>
      <c r="I65" s="1429" t="s">
        <v>118</v>
      </c>
      <c r="J65" s="1021" t="s">
        <v>127</v>
      </c>
      <c r="K65" s="1021" t="s">
        <v>127</v>
      </c>
      <c r="L65" s="1021" t="s">
        <v>128</v>
      </c>
      <c r="M65" s="1021" t="s">
        <v>127</v>
      </c>
    </row>
    <row r="66" spans="1:13" ht="14.25" customHeight="1" x14ac:dyDescent="0.2">
      <c r="A66" s="13"/>
      <c r="B66" s="1428"/>
      <c r="C66" s="1425"/>
      <c r="D66" s="1425"/>
      <c r="E66" s="669" t="s">
        <v>136</v>
      </c>
      <c r="F66" s="669" t="s">
        <v>136</v>
      </c>
      <c r="G66" s="1425"/>
      <c r="H66" s="1425"/>
      <c r="I66" s="1425"/>
      <c r="J66" s="1024" t="s">
        <v>3334</v>
      </c>
      <c r="K66" s="1024" t="s">
        <v>3335</v>
      </c>
      <c r="L66" s="1024" t="s">
        <v>3336</v>
      </c>
      <c r="M66" s="1024" t="s">
        <v>3337</v>
      </c>
    </row>
    <row r="67" spans="1:13" ht="14.25" customHeight="1" x14ac:dyDescent="0.2">
      <c r="A67" s="1438" t="s">
        <v>3338</v>
      </c>
      <c r="B67" s="1440" t="s">
        <v>1638</v>
      </c>
      <c r="C67" s="1096" t="s">
        <v>3339</v>
      </c>
      <c r="D67" s="1097" t="s">
        <v>3340</v>
      </c>
      <c r="E67" s="1098">
        <v>506671.89854899998</v>
      </c>
      <c r="F67" s="1098">
        <v>1092705.08678</v>
      </c>
      <c r="G67" s="1099" t="s">
        <v>1689</v>
      </c>
      <c r="H67" s="1100" t="s">
        <v>1689</v>
      </c>
      <c r="I67" s="1100" t="s">
        <v>3341</v>
      </c>
      <c r="J67" s="1102">
        <v>75.3</v>
      </c>
      <c r="K67" s="1102">
        <v>81.900000000000006</v>
      </c>
      <c r="L67" s="1102">
        <v>56</v>
      </c>
      <c r="M67" s="1102">
        <v>76.2</v>
      </c>
    </row>
    <row r="68" spans="1:13" ht="14.25" customHeight="1" x14ac:dyDescent="0.2">
      <c r="A68" s="1431"/>
      <c r="B68" s="1431"/>
      <c r="C68" s="1096" t="s">
        <v>3342</v>
      </c>
      <c r="D68" s="1097" t="s">
        <v>3343</v>
      </c>
      <c r="E68" s="1098">
        <v>499318.84782000002</v>
      </c>
      <c r="F68" s="1098">
        <v>1087030.56436</v>
      </c>
      <c r="G68" s="1099" t="s">
        <v>1689</v>
      </c>
      <c r="H68" s="1100" t="s">
        <v>1689</v>
      </c>
      <c r="I68" s="1100" t="s">
        <v>3344</v>
      </c>
      <c r="J68" s="1102">
        <v>81.400000000000006</v>
      </c>
      <c r="K68" s="1102">
        <v>87.6</v>
      </c>
      <c r="L68" s="1102">
        <v>99.7</v>
      </c>
      <c r="M68" s="1102">
        <v>95.4</v>
      </c>
    </row>
    <row r="69" spans="1:13" ht="14.25" customHeight="1" x14ac:dyDescent="0.2">
      <c r="A69" s="1431"/>
      <c r="B69" s="1431"/>
      <c r="C69" s="1096" t="s">
        <v>3342</v>
      </c>
      <c r="D69" s="1097" t="s">
        <v>3345</v>
      </c>
      <c r="E69" s="1098">
        <v>505246</v>
      </c>
      <c r="F69" s="1098">
        <v>1087450</v>
      </c>
      <c r="G69" s="1099" t="s">
        <v>1689</v>
      </c>
      <c r="H69" s="1100" t="s">
        <v>3346</v>
      </c>
      <c r="I69" s="1100" t="s">
        <v>66</v>
      </c>
      <c r="J69" s="1102">
        <v>64.400000000000006</v>
      </c>
      <c r="K69" s="1102">
        <v>55.1</v>
      </c>
      <c r="L69" s="1102">
        <v>84</v>
      </c>
      <c r="M69" s="1102">
        <v>48.7</v>
      </c>
    </row>
    <row r="70" spans="1:13" ht="14.25" customHeight="1" x14ac:dyDescent="0.2">
      <c r="A70" s="1431"/>
      <c r="B70" s="1431"/>
      <c r="C70" s="1096" t="s">
        <v>3347</v>
      </c>
      <c r="D70" s="1097" t="s">
        <v>3348</v>
      </c>
      <c r="E70" s="1098">
        <v>514164.19604399998</v>
      </c>
      <c r="F70" s="1098">
        <v>1084516.13619</v>
      </c>
      <c r="G70" s="1099" t="s">
        <v>1689</v>
      </c>
      <c r="H70" s="1100" t="s">
        <v>1689</v>
      </c>
      <c r="I70" s="1100" t="s">
        <v>3349</v>
      </c>
      <c r="J70" s="1102">
        <v>85</v>
      </c>
      <c r="K70" s="1102">
        <v>90</v>
      </c>
      <c r="L70" s="1102">
        <v>82</v>
      </c>
      <c r="M70" s="1102">
        <v>89.9</v>
      </c>
    </row>
    <row r="71" spans="1:13" ht="14.25" customHeight="1" x14ac:dyDescent="0.2">
      <c r="A71" s="1431"/>
      <c r="B71" s="1431"/>
      <c r="C71" s="1096" t="s">
        <v>3350</v>
      </c>
      <c r="D71" s="1097" t="s">
        <v>3351</v>
      </c>
      <c r="E71" s="1098">
        <v>516802.37727400003</v>
      </c>
      <c r="F71" s="1098">
        <v>1082233.6014099999</v>
      </c>
      <c r="G71" s="1099" t="s">
        <v>1689</v>
      </c>
      <c r="H71" s="1100" t="s">
        <v>3352</v>
      </c>
      <c r="I71" s="1100" t="s">
        <v>3353</v>
      </c>
      <c r="J71" s="1102">
        <v>90</v>
      </c>
      <c r="K71" s="1102">
        <v>91.1</v>
      </c>
      <c r="L71" s="1102">
        <v>100.2</v>
      </c>
      <c r="M71" s="1102">
        <v>94.5</v>
      </c>
    </row>
    <row r="72" spans="1:13" ht="14.25" customHeight="1" x14ac:dyDescent="0.2">
      <c r="A72" s="1431"/>
      <c r="B72" s="1431"/>
      <c r="C72" s="1096" t="s">
        <v>3354</v>
      </c>
      <c r="D72" s="1097" t="s">
        <v>3355</v>
      </c>
      <c r="E72" s="1098">
        <v>534974.92869600002</v>
      </c>
      <c r="F72" s="1098">
        <v>1087583.00351</v>
      </c>
      <c r="G72" s="1099" t="s">
        <v>1689</v>
      </c>
      <c r="H72" s="1100" t="s">
        <v>3356</v>
      </c>
      <c r="I72" s="1100" t="s">
        <v>3357</v>
      </c>
      <c r="J72" s="1102">
        <v>93</v>
      </c>
      <c r="K72" s="1102">
        <v>95.8</v>
      </c>
      <c r="L72" s="1102">
        <v>96.7</v>
      </c>
      <c r="M72" s="1102">
        <v>96.4</v>
      </c>
    </row>
    <row r="73" spans="1:13" ht="14.25" customHeight="1" x14ac:dyDescent="0.2">
      <c r="A73" s="1431"/>
      <c r="B73" s="1431"/>
      <c r="C73" s="1096" t="s">
        <v>3358</v>
      </c>
      <c r="D73" s="1097" t="s">
        <v>3359</v>
      </c>
      <c r="E73" s="1098">
        <v>538084.02751199994</v>
      </c>
      <c r="F73" s="1098">
        <v>1087094.59916</v>
      </c>
      <c r="G73" s="1099" t="s">
        <v>1689</v>
      </c>
      <c r="H73" s="1100" t="s">
        <v>1695</v>
      </c>
      <c r="I73" s="1100" t="s">
        <v>3360</v>
      </c>
      <c r="J73" s="1102">
        <v>92</v>
      </c>
      <c r="K73" s="1102">
        <v>93.8</v>
      </c>
      <c r="L73" s="1102">
        <v>93</v>
      </c>
      <c r="M73" s="1102">
        <v>96.3</v>
      </c>
    </row>
    <row r="74" spans="1:13" ht="14.25" customHeight="1" x14ac:dyDescent="0.2">
      <c r="A74" s="1431"/>
      <c r="B74" s="1431"/>
      <c r="C74" s="1096" t="s">
        <v>3361</v>
      </c>
      <c r="D74" s="1097" t="s">
        <v>3362</v>
      </c>
      <c r="E74" s="1098">
        <v>539801</v>
      </c>
      <c r="F74" s="1098">
        <v>1091071</v>
      </c>
      <c r="G74" s="1099" t="s">
        <v>1689</v>
      </c>
      <c r="H74" s="1100" t="s">
        <v>1695</v>
      </c>
      <c r="I74" s="1100" t="s">
        <v>3360</v>
      </c>
      <c r="J74" s="1102">
        <v>100.4</v>
      </c>
      <c r="K74" s="1102">
        <v>103.1</v>
      </c>
      <c r="L74" s="1102">
        <v>103.6</v>
      </c>
      <c r="M74" s="1102">
        <v>98.4</v>
      </c>
    </row>
    <row r="75" spans="1:13" ht="14.25" customHeight="1" x14ac:dyDescent="0.2">
      <c r="A75" s="1431"/>
      <c r="B75" s="1431"/>
      <c r="C75" s="1096" t="s">
        <v>3363</v>
      </c>
      <c r="D75" s="1097" t="s">
        <v>3364</v>
      </c>
      <c r="E75" s="1098">
        <v>533672.54728499998</v>
      </c>
      <c r="F75" s="1098">
        <v>1096155.5043899999</v>
      </c>
      <c r="G75" s="1099" t="s">
        <v>1689</v>
      </c>
      <c r="H75" s="1100" t="s">
        <v>1695</v>
      </c>
      <c r="I75" s="1100" t="s">
        <v>1695</v>
      </c>
      <c r="J75" s="1102">
        <v>65.209999999999994</v>
      </c>
      <c r="K75" s="1102">
        <v>67.3</v>
      </c>
      <c r="L75" s="1102">
        <v>58.2</v>
      </c>
      <c r="M75" s="1102">
        <v>90.6</v>
      </c>
    </row>
    <row r="76" spans="1:13" ht="14.25" customHeight="1" x14ac:dyDescent="0.2">
      <c r="A76" s="1431"/>
      <c r="B76" s="1431"/>
      <c r="C76" s="1096" t="s">
        <v>3365</v>
      </c>
      <c r="D76" s="1097" t="s">
        <v>3366</v>
      </c>
      <c r="E76" s="1098">
        <v>515725.17498800001</v>
      </c>
      <c r="F76" s="1098">
        <v>1088402.9497799999</v>
      </c>
      <c r="G76" s="1099" t="s">
        <v>1689</v>
      </c>
      <c r="H76" s="1100" t="s">
        <v>3352</v>
      </c>
      <c r="I76" s="1100" t="s">
        <v>3352</v>
      </c>
      <c r="J76" s="1102">
        <v>65.400000000000006</v>
      </c>
      <c r="K76" s="1102">
        <v>63.3</v>
      </c>
      <c r="L76" s="1102">
        <v>44</v>
      </c>
      <c r="M76" s="1102">
        <v>69.8</v>
      </c>
    </row>
    <row r="77" spans="1:13" ht="14.25" customHeight="1" x14ac:dyDescent="0.2">
      <c r="A77" s="1431"/>
      <c r="B77" s="1431"/>
      <c r="C77" s="1096" t="s">
        <v>1640</v>
      </c>
      <c r="D77" s="1097" t="s">
        <v>3367</v>
      </c>
      <c r="E77" s="1098">
        <v>538321</v>
      </c>
      <c r="F77" s="1098">
        <v>1094946</v>
      </c>
      <c r="G77" s="1099" t="s">
        <v>1689</v>
      </c>
      <c r="H77" s="1100" t="s">
        <v>1695</v>
      </c>
      <c r="I77" s="1100" t="s">
        <v>1695</v>
      </c>
      <c r="J77" s="1102">
        <v>97.5</v>
      </c>
      <c r="K77" s="1102">
        <v>92.1</v>
      </c>
      <c r="L77" s="1102">
        <v>97.4</v>
      </c>
      <c r="M77" s="1102">
        <v>104</v>
      </c>
    </row>
    <row r="78" spans="1:13" ht="14.25" customHeight="1" x14ac:dyDescent="0.2">
      <c r="A78" s="1431"/>
      <c r="B78" s="1431"/>
      <c r="C78" s="1096" t="s">
        <v>1640</v>
      </c>
      <c r="D78" s="1097" t="s">
        <v>3368</v>
      </c>
      <c r="E78" s="1098">
        <v>551179</v>
      </c>
      <c r="F78" s="1098">
        <v>1117583</v>
      </c>
      <c r="G78" s="1100" t="s">
        <v>3369</v>
      </c>
      <c r="H78" s="1100" t="s">
        <v>1697</v>
      </c>
      <c r="I78" s="1100" t="s">
        <v>3370</v>
      </c>
      <c r="J78" s="1102">
        <v>104</v>
      </c>
      <c r="K78" s="1102">
        <v>96.2</v>
      </c>
      <c r="L78" s="1102">
        <v>108</v>
      </c>
      <c r="M78" s="1102">
        <v>101</v>
      </c>
    </row>
    <row r="79" spans="1:13" ht="14.25" customHeight="1" x14ac:dyDescent="0.2">
      <c r="A79" s="1431"/>
      <c r="B79" s="1431"/>
      <c r="C79" s="1096" t="s">
        <v>1640</v>
      </c>
      <c r="D79" s="1097" t="s">
        <v>3371</v>
      </c>
      <c r="E79" s="1100">
        <v>555993</v>
      </c>
      <c r="F79" s="1100">
        <v>1125844</v>
      </c>
      <c r="G79" s="1100" t="s">
        <v>3369</v>
      </c>
      <c r="H79" s="1099" t="s">
        <v>1697</v>
      </c>
      <c r="I79" s="1100" t="s">
        <v>3370</v>
      </c>
      <c r="J79" s="1102">
        <v>102</v>
      </c>
      <c r="K79" s="1102">
        <v>97.5</v>
      </c>
      <c r="L79" s="1102">
        <v>110</v>
      </c>
      <c r="M79" s="1102">
        <v>103</v>
      </c>
    </row>
    <row r="80" spans="1:13" ht="14.25" customHeight="1" x14ac:dyDescent="0.2">
      <c r="A80" s="1431"/>
      <c r="B80" s="1441" t="s">
        <v>3372</v>
      </c>
      <c r="C80" s="1104" t="s">
        <v>3281</v>
      </c>
      <c r="D80" s="1105" t="s">
        <v>3373</v>
      </c>
      <c r="E80" s="1106">
        <v>564448</v>
      </c>
      <c r="F80" s="1106">
        <v>1114320</v>
      </c>
      <c r="G80" s="1106" t="s">
        <v>3369</v>
      </c>
      <c r="H80" s="1106" t="s">
        <v>1696</v>
      </c>
      <c r="I80" s="1106" t="s">
        <v>3374</v>
      </c>
      <c r="J80" s="861">
        <v>105</v>
      </c>
      <c r="K80" s="861">
        <v>102</v>
      </c>
      <c r="L80" s="861">
        <v>102</v>
      </c>
      <c r="M80" s="861">
        <v>101</v>
      </c>
    </row>
    <row r="81" spans="1:13" ht="14.25" customHeight="1" x14ac:dyDescent="0.2">
      <c r="A81" s="1431"/>
      <c r="B81" s="1442"/>
      <c r="C81" s="1104" t="s">
        <v>3375</v>
      </c>
      <c r="D81" s="1105" t="s">
        <v>3376</v>
      </c>
      <c r="E81" s="1106">
        <v>569791</v>
      </c>
      <c r="F81" s="1106">
        <v>1121546</v>
      </c>
      <c r="G81" s="1106" t="s">
        <v>3369</v>
      </c>
      <c r="H81" s="1106" t="s">
        <v>1697</v>
      </c>
      <c r="I81" s="1106" t="s">
        <v>3377</v>
      </c>
      <c r="J81" s="861">
        <v>62.4</v>
      </c>
      <c r="K81" s="861">
        <v>61.9</v>
      </c>
      <c r="L81" s="861">
        <v>65.400000000000006</v>
      </c>
      <c r="M81" s="861">
        <v>72</v>
      </c>
    </row>
    <row r="82" spans="1:13" ht="14.25" customHeight="1" x14ac:dyDescent="0.2">
      <c r="A82" s="1431"/>
      <c r="B82" s="1442"/>
      <c r="C82" s="1104" t="s">
        <v>3281</v>
      </c>
      <c r="D82" s="1105" t="s">
        <v>3378</v>
      </c>
      <c r="E82" s="1106">
        <v>569864</v>
      </c>
      <c r="F82" s="1106">
        <v>1121460</v>
      </c>
      <c r="G82" s="1106" t="s">
        <v>3369</v>
      </c>
      <c r="H82" s="1106" t="s">
        <v>1696</v>
      </c>
      <c r="I82" s="1106" t="s">
        <v>3374</v>
      </c>
      <c r="J82" s="861">
        <v>90.7</v>
      </c>
      <c r="K82" s="861">
        <v>92.5</v>
      </c>
      <c r="L82" s="861">
        <v>97.2</v>
      </c>
      <c r="M82" s="861">
        <v>95.2</v>
      </c>
    </row>
    <row r="83" spans="1:13" ht="14.25" customHeight="1" x14ac:dyDescent="0.2">
      <c r="A83" s="1431"/>
      <c r="B83" s="1443" t="s">
        <v>3379</v>
      </c>
      <c r="C83" s="1109" t="s">
        <v>3380</v>
      </c>
      <c r="D83" s="1110" t="s">
        <v>3381</v>
      </c>
      <c r="E83" s="1111">
        <v>591520.71426963026</v>
      </c>
      <c r="F83" s="1111">
        <v>1099004.6167526627</v>
      </c>
      <c r="G83" s="1112" t="s">
        <v>3369</v>
      </c>
      <c r="H83" s="1112" t="s">
        <v>3369</v>
      </c>
      <c r="I83" s="1112" t="s">
        <v>3382</v>
      </c>
      <c r="J83" s="1113">
        <v>89.23</v>
      </c>
      <c r="K83" s="1113">
        <v>89.4</v>
      </c>
      <c r="L83" s="1113">
        <v>103</v>
      </c>
      <c r="M83" s="1113">
        <v>96.1</v>
      </c>
    </row>
    <row r="84" spans="1:13" ht="14.25" customHeight="1" x14ac:dyDescent="0.2">
      <c r="A84" s="1431"/>
      <c r="B84" s="1431"/>
      <c r="C84" s="1109" t="s">
        <v>3383</v>
      </c>
      <c r="D84" s="1110" t="s">
        <v>3384</v>
      </c>
      <c r="E84" s="1111">
        <v>595924.74767325248</v>
      </c>
      <c r="F84" s="1111">
        <v>1104968.4121655016</v>
      </c>
      <c r="G84" s="1112" t="s">
        <v>3369</v>
      </c>
      <c r="H84" s="1112" t="s">
        <v>3369</v>
      </c>
      <c r="I84" s="1112" t="s">
        <v>3382</v>
      </c>
      <c r="J84" s="1113">
        <v>84.4</v>
      </c>
      <c r="K84" s="1113">
        <v>60.3</v>
      </c>
      <c r="L84" s="1113">
        <v>94.7</v>
      </c>
      <c r="M84" s="1113">
        <v>82.7</v>
      </c>
    </row>
    <row r="85" spans="1:13" ht="14.25" customHeight="1" x14ac:dyDescent="0.2">
      <c r="A85" s="1431"/>
      <c r="B85" s="1431"/>
      <c r="C85" s="1109" t="s">
        <v>3385</v>
      </c>
      <c r="D85" s="1110" t="s">
        <v>3386</v>
      </c>
      <c r="E85" s="1111">
        <v>602652.52525066072</v>
      </c>
      <c r="F85" s="1111">
        <v>1100493.3765315467</v>
      </c>
      <c r="G85" s="1112" t="s">
        <v>3369</v>
      </c>
      <c r="H85" s="1112" t="s">
        <v>3369</v>
      </c>
      <c r="I85" s="1112" t="s">
        <v>3387</v>
      </c>
      <c r="J85" s="1113">
        <v>86.13</v>
      </c>
      <c r="K85" s="1113">
        <v>68.3</v>
      </c>
      <c r="L85" s="1113">
        <v>77</v>
      </c>
      <c r="M85" s="1113">
        <v>82.6</v>
      </c>
    </row>
    <row r="86" spans="1:13" ht="14.25" customHeight="1" x14ac:dyDescent="0.2">
      <c r="A86" s="1431"/>
      <c r="B86" s="1431"/>
      <c r="C86" s="1109" t="s">
        <v>3385</v>
      </c>
      <c r="D86" s="1110" t="s">
        <v>3388</v>
      </c>
      <c r="E86" s="1111">
        <v>604923.94574288733</v>
      </c>
      <c r="F86" s="1111">
        <v>1104152.7542006073</v>
      </c>
      <c r="G86" s="1112" t="s">
        <v>3369</v>
      </c>
      <c r="H86" s="1112" t="s">
        <v>3369</v>
      </c>
      <c r="I86" s="1112" t="s">
        <v>3369</v>
      </c>
      <c r="J86" s="1113">
        <v>19.43</v>
      </c>
      <c r="K86" s="1113">
        <v>13</v>
      </c>
      <c r="L86" s="1113">
        <v>14</v>
      </c>
      <c r="M86" s="1113">
        <v>14.8</v>
      </c>
    </row>
    <row r="87" spans="1:13" ht="14.25" customHeight="1" x14ac:dyDescent="0.2">
      <c r="A87" s="1431"/>
      <c r="B87" s="1441" t="s">
        <v>3389</v>
      </c>
      <c r="C87" s="1104" t="s">
        <v>3390</v>
      </c>
      <c r="D87" s="1105" t="s">
        <v>3391</v>
      </c>
      <c r="E87" s="1115">
        <v>606552.14130791917</v>
      </c>
      <c r="F87" s="1115">
        <v>1095138.5711386923</v>
      </c>
      <c r="G87" s="1106" t="s">
        <v>3369</v>
      </c>
      <c r="H87" s="1106" t="s">
        <v>3369</v>
      </c>
      <c r="I87" s="1106" t="s">
        <v>3387</v>
      </c>
      <c r="J87" s="861">
        <v>78.7</v>
      </c>
      <c r="K87" s="861">
        <v>89</v>
      </c>
      <c r="L87" s="861">
        <v>99.3</v>
      </c>
      <c r="M87" s="861">
        <v>94</v>
      </c>
    </row>
    <row r="88" spans="1:13" ht="14.25" customHeight="1" x14ac:dyDescent="0.2">
      <c r="A88" s="1431"/>
      <c r="B88" s="1442"/>
      <c r="C88" s="1104" t="s">
        <v>3287</v>
      </c>
      <c r="D88" s="1105" t="s">
        <v>3392</v>
      </c>
      <c r="E88" s="1115">
        <v>608827.68570771674</v>
      </c>
      <c r="F88" s="1115">
        <v>1092270.7315434166</v>
      </c>
      <c r="G88" s="1106" t="s">
        <v>3369</v>
      </c>
      <c r="H88" s="1106" t="s">
        <v>3369</v>
      </c>
      <c r="I88" s="1106" t="s">
        <v>3387</v>
      </c>
      <c r="J88" s="861">
        <v>79.03</v>
      </c>
      <c r="K88" s="861">
        <v>101.4</v>
      </c>
      <c r="L88" s="861">
        <v>102.7</v>
      </c>
      <c r="M88" s="861">
        <v>105.4</v>
      </c>
    </row>
    <row r="89" spans="1:13" ht="14.25" customHeight="1" x14ac:dyDescent="0.2">
      <c r="A89" s="1431"/>
      <c r="B89" s="1442"/>
      <c r="C89" s="1104" t="s">
        <v>3287</v>
      </c>
      <c r="D89" s="1105" t="s">
        <v>3393</v>
      </c>
      <c r="E89" s="1115">
        <v>611005.1219393136</v>
      </c>
      <c r="F89" s="1115">
        <v>1094210.1141867936</v>
      </c>
      <c r="G89" s="1106" t="s">
        <v>3369</v>
      </c>
      <c r="H89" s="1106" t="s">
        <v>3369</v>
      </c>
      <c r="I89" s="1106" t="s">
        <v>3387</v>
      </c>
      <c r="J89" s="861">
        <v>56.17</v>
      </c>
      <c r="K89" s="861">
        <v>77.3</v>
      </c>
      <c r="L89" s="861">
        <v>48</v>
      </c>
      <c r="M89" s="861">
        <v>77.599999999999994</v>
      </c>
    </row>
    <row r="90" spans="1:13" ht="14.25" customHeight="1" x14ac:dyDescent="0.2">
      <c r="A90" s="1431"/>
      <c r="B90" s="1442"/>
      <c r="C90" s="1104" t="s">
        <v>3394</v>
      </c>
      <c r="D90" s="1105" t="s">
        <v>3395</v>
      </c>
      <c r="E90" s="1115">
        <v>615309.394813983</v>
      </c>
      <c r="F90" s="1115">
        <v>1089459.641124723</v>
      </c>
      <c r="G90" s="1106" t="s">
        <v>3369</v>
      </c>
      <c r="H90" s="1106" t="s">
        <v>3369</v>
      </c>
      <c r="I90" s="1106" t="s">
        <v>3387</v>
      </c>
      <c r="J90" s="861">
        <v>30.53</v>
      </c>
      <c r="K90" s="861">
        <v>52.6</v>
      </c>
      <c r="L90" s="861">
        <v>54</v>
      </c>
      <c r="M90" s="861">
        <v>17.399999999999999</v>
      </c>
    </row>
    <row r="91" spans="1:13" ht="14.25" customHeight="1" x14ac:dyDescent="0.2">
      <c r="A91" s="1431"/>
      <c r="B91" s="1444" t="s">
        <v>1696</v>
      </c>
      <c r="C91" s="1116" t="s">
        <v>3283</v>
      </c>
      <c r="D91" s="1117" t="s">
        <v>3396</v>
      </c>
      <c r="E91" s="1118">
        <v>584311</v>
      </c>
      <c r="F91" s="1118">
        <v>1119663</v>
      </c>
      <c r="G91" s="1119" t="s">
        <v>3369</v>
      </c>
      <c r="H91" s="1119" t="s">
        <v>1696</v>
      </c>
      <c r="I91" s="1119" t="s">
        <v>1696</v>
      </c>
      <c r="J91" s="1120">
        <v>94.8</v>
      </c>
      <c r="K91" s="1120">
        <v>92.8</v>
      </c>
      <c r="L91" s="1120">
        <v>95.6</v>
      </c>
      <c r="M91" s="1120">
        <v>97.3</v>
      </c>
    </row>
    <row r="92" spans="1:13" ht="14.25" customHeight="1" x14ac:dyDescent="0.2">
      <c r="A92" s="1431"/>
      <c r="B92" s="1431"/>
      <c r="C92" s="1116" t="s">
        <v>3283</v>
      </c>
      <c r="D92" s="1117" t="s">
        <v>3397</v>
      </c>
      <c r="E92" s="1118">
        <v>587660</v>
      </c>
      <c r="F92" s="1118">
        <v>1119040</v>
      </c>
      <c r="G92" s="1119" t="s">
        <v>3369</v>
      </c>
      <c r="H92" s="1119" t="s">
        <v>1696</v>
      </c>
      <c r="I92" s="1119" t="s">
        <v>1696</v>
      </c>
      <c r="J92" s="1120">
        <v>93</v>
      </c>
      <c r="K92" s="1120">
        <v>93.8</v>
      </c>
      <c r="L92" s="1120">
        <v>94.5</v>
      </c>
      <c r="M92" s="1120">
        <v>96.2</v>
      </c>
    </row>
    <row r="93" spans="1:13" ht="14.25" customHeight="1" x14ac:dyDescent="0.2">
      <c r="A93" s="1431"/>
      <c r="B93" s="1431"/>
      <c r="C93" s="1116" t="s">
        <v>3283</v>
      </c>
      <c r="D93" s="1117" t="s">
        <v>3398</v>
      </c>
      <c r="E93" s="1118">
        <v>579394</v>
      </c>
      <c r="F93" s="1118">
        <v>1114132</v>
      </c>
      <c r="G93" s="1119" t="s">
        <v>3369</v>
      </c>
      <c r="H93" s="1119" t="s">
        <v>1696</v>
      </c>
      <c r="I93" s="1119" t="s">
        <v>1696</v>
      </c>
      <c r="J93" s="1120">
        <v>101</v>
      </c>
      <c r="K93" s="1120">
        <v>94.2</v>
      </c>
      <c r="L93" s="1120">
        <v>96.3</v>
      </c>
      <c r="M93" s="1120">
        <v>99.6</v>
      </c>
    </row>
    <row r="94" spans="1:13" ht="14.25" customHeight="1" x14ac:dyDescent="0.2">
      <c r="A94" s="1431"/>
      <c r="B94" s="1431"/>
      <c r="C94" s="1116" t="s">
        <v>3399</v>
      </c>
      <c r="D94" s="1117" t="s">
        <v>3400</v>
      </c>
      <c r="E94" s="1118">
        <v>568897</v>
      </c>
      <c r="F94" s="1118">
        <v>1112449</v>
      </c>
      <c r="G94" s="1119" t="s">
        <v>3369</v>
      </c>
      <c r="H94" s="1119" t="s">
        <v>1696</v>
      </c>
      <c r="I94" s="1119" t="s">
        <v>3374</v>
      </c>
      <c r="J94" s="1120">
        <v>96.5</v>
      </c>
      <c r="K94" s="1120">
        <v>107</v>
      </c>
      <c r="L94" s="1120">
        <v>130</v>
      </c>
      <c r="M94" s="1120">
        <v>110</v>
      </c>
    </row>
    <row r="95" spans="1:13" ht="14.25" customHeight="1" x14ac:dyDescent="0.2">
      <c r="A95" s="1431"/>
      <c r="B95" s="1431"/>
      <c r="C95" s="1116" t="s">
        <v>3274</v>
      </c>
      <c r="D95" s="1117" t="s">
        <v>3401</v>
      </c>
      <c r="E95" s="1118">
        <v>576526</v>
      </c>
      <c r="F95" s="1118">
        <v>1105216</v>
      </c>
      <c r="G95" s="1119" t="s">
        <v>3369</v>
      </c>
      <c r="H95" s="1119" t="s">
        <v>1696</v>
      </c>
      <c r="I95" s="1119" t="s">
        <v>1696</v>
      </c>
      <c r="J95" s="1120">
        <v>102</v>
      </c>
      <c r="K95" s="1120">
        <v>106</v>
      </c>
      <c r="L95" s="1120">
        <v>113</v>
      </c>
      <c r="M95" s="1120">
        <v>102</v>
      </c>
    </row>
    <row r="96" spans="1:13" ht="14.25" customHeight="1" x14ac:dyDescent="0.2">
      <c r="A96" s="1431"/>
      <c r="B96" s="1431"/>
      <c r="C96" s="1116" t="s">
        <v>3274</v>
      </c>
      <c r="D96" s="1117" t="s">
        <v>3402</v>
      </c>
      <c r="E96" s="1118">
        <v>572276</v>
      </c>
      <c r="F96" s="1118">
        <v>1101262</v>
      </c>
      <c r="G96" s="1119" t="s">
        <v>3369</v>
      </c>
      <c r="H96" s="1119" t="s">
        <v>1696</v>
      </c>
      <c r="I96" s="1119" t="s">
        <v>1696</v>
      </c>
      <c r="J96" s="1120">
        <v>101</v>
      </c>
      <c r="K96" s="1120">
        <v>106</v>
      </c>
      <c r="L96" s="1120">
        <v>111</v>
      </c>
      <c r="M96" s="1120"/>
    </row>
    <row r="97" spans="1:13" ht="14.25" customHeight="1" x14ac:dyDescent="0.2">
      <c r="A97" s="1431"/>
      <c r="B97" s="1431"/>
      <c r="C97" s="1116" t="s">
        <v>3274</v>
      </c>
      <c r="D97" s="1117" t="s">
        <v>3403</v>
      </c>
      <c r="E97" s="1118">
        <v>570379</v>
      </c>
      <c r="F97" s="1118">
        <v>1083192</v>
      </c>
      <c r="G97" s="1122" t="s">
        <v>1689</v>
      </c>
      <c r="H97" s="1119" t="s">
        <v>1695</v>
      </c>
      <c r="I97" s="1119" t="s">
        <v>3404</v>
      </c>
      <c r="J97" s="1120">
        <v>95.6</v>
      </c>
      <c r="K97" s="1120">
        <v>103.7</v>
      </c>
      <c r="L97" s="1120">
        <v>98.7</v>
      </c>
      <c r="M97" s="1120"/>
    </row>
    <row r="98" spans="1:13" ht="14.25" customHeight="1" x14ac:dyDescent="0.2">
      <c r="A98" s="1431"/>
      <c r="B98" s="1431"/>
      <c r="C98" s="1116" t="s">
        <v>3274</v>
      </c>
      <c r="D98" s="1117" t="s">
        <v>3405</v>
      </c>
      <c r="E98" s="1118">
        <v>569987</v>
      </c>
      <c r="F98" s="1118">
        <v>1082807</v>
      </c>
      <c r="G98" s="1122" t="s">
        <v>1689</v>
      </c>
      <c r="H98" s="1119" t="s">
        <v>1695</v>
      </c>
      <c r="I98" s="1119" t="s">
        <v>3404</v>
      </c>
      <c r="J98" s="1120">
        <v>95.8</v>
      </c>
      <c r="K98" s="1120">
        <v>100.2</v>
      </c>
      <c r="L98" s="1120">
        <v>97</v>
      </c>
      <c r="M98" s="1120"/>
    </row>
    <row r="99" spans="1:13" ht="14.25" customHeight="1" x14ac:dyDescent="0.2">
      <c r="A99" s="1431"/>
      <c r="B99" s="1441" t="s">
        <v>1632</v>
      </c>
      <c r="C99" s="1104" t="s">
        <v>3279</v>
      </c>
      <c r="D99" s="1105" t="s">
        <v>3406</v>
      </c>
      <c r="E99" s="1115">
        <v>553952.78625700006</v>
      </c>
      <c r="F99" s="1115">
        <v>1086598.7197799999</v>
      </c>
      <c r="G99" s="1123" t="s">
        <v>1689</v>
      </c>
      <c r="H99" s="1106" t="s">
        <v>1695</v>
      </c>
      <c r="I99" s="1106" t="s">
        <v>3407</v>
      </c>
      <c r="J99" s="861">
        <v>95</v>
      </c>
      <c r="K99" s="861">
        <v>98.2</v>
      </c>
      <c r="L99" s="861">
        <v>95</v>
      </c>
      <c r="M99" s="861">
        <v>96.4</v>
      </c>
    </row>
    <row r="100" spans="1:13" ht="14.25" customHeight="1" x14ac:dyDescent="0.2">
      <c r="A100" s="1431"/>
      <c r="B100" s="1442"/>
      <c r="C100" s="1104" t="s">
        <v>3279</v>
      </c>
      <c r="D100" s="1105" t="s">
        <v>3408</v>
      </c>
      <c r="E100" s="1115">
        <v>549561.67938325589</v>
      </c>
      <c r="F100" s="1115">
        <v>1104203.6085808857</v>
      </c>
      <c r="G100" s="1123" t="s">
        <v>1689</v>
      </c>
      <c r="H100" s="1106" t="s">
        <v>1695</v>
      </c>
      <c r="I100" s="1106" t="s">
        <v>3409</v>
      </c>
      <c r="J100" s="861">
        <v>81.8</v>
      </c>
      <c r="K100" s="861">
        <v>98.3</v>
      </c>
      <c r="L100" s="861">
        <v>95.33</v>
      </c>
      <c r="M100" s="861">
        <v>98.1</v>
      </c>
    </row>
    <row r="101" spans="1:13" ht="14.25" customHeight="1" x14ac:dyDescent="0.2">
      <c r="A101" s="1431"/>
      <c r="B101" s="1442"/>
      <c r="C101" s="1104" t="s">
        <v>3410</v>
      </c>
      <c r="D101" s="1105" t="s">
        <v>3411</v>
      </c>
      <c r="E101" s="1115">
        <v>561423.24358003505</v>
      </c>
      <c r="F101" s="1115">
        <v>1122417.3554679255</v>
      </c>
      <c r="G101" s="1106" t="s">
        <v>3369</v>
      </c>
      <c r="H101" s="1106" t="s">
        <v>1697</v>
      </c>
      <c r="I101" s="1106" t="s">
        <v>1697</v>
      </c>
      <c r="J101" s="861">
        <v>67.400000000000006</v>
      </c>
      <c r="K101" s="861">
        <v>90.4</v>
      </c>
      <c r="L101" s="861">
        <v>101.67</v>
      </c>
      <c r="M101" s="861">
        <v>89</v>
      </c>
    </row>
    <row r="102" spans="1:13" ht="14.25" customHeight="1" x14ac:dyDescent="0.2">
      <c r="A102" s="1431"/>
      <c r="B102" s="1442"/>
      <c r="C102" s="1104" t="s">
        <v>3279</v>
      </c>
      <c r="D102" s="1105" t="s">
        <v>3412</v>
      </c>
      <c r="E102" s="1115">
        <v>556395</v>
      </c>
      <c r="F102" s="1115">
        <v>1116515</v>
      </c>
      <c r="G102" s="1106" t="s">
        <v>3369</v>
      </c>
      <c r="H102" s="1106" t="s">
        <v>1697</v>
      </c>
      <c r="I102" s="1106" t="s">
        <v>3377</v>
      </c>
      <c r="J102" s="861">
        <v>101</v>
      </c>
      <c r="K102" s="861">
        <v>100</v>
      </c>
      <c r="L102" s="861">
        <v>102</v>
      </c>
      <c r="M102" s="861"/>
    </row>
    <row r="103" spans="1:13" ht="14.25" customHeight="1" x14ac:dyDescent="0.2">
      <c r="A103" s="1431"/>
      <c r="B103" s="1442"/>
      <c r="C103" s="1104" t="s">
        <v>3279</v>
      </c>
      <c r="D103" s="1105" t="s">
        <v>3413</v>
      </c>
      <c r="E103" s="1115">
        <v>559157</v>
      </c>
      <c r="F103" s="1115">
        <v>1118911</v>
      </c>
      <c r="G103" s="1106" t="s">
        <v>3369</v>
      </c>
      <c r="H103" s="1106" t="s">
        <v>1697</v>
      </c>
      <c r="I103" s="1106" t="s">
        <v>3377</v>
      </c>
      <c r="J103" s="861">
        <v>106</v>
      </c>
      <c r="K103" s="861">
        <v>104</v>
      </c>
      <c r="L103" s="861">
        <v>108</v>
      </c>
      <c r="M103" s="861">
        <v>103</v>
      </c>
    </row>
    <row r="104" spans="1:13" ht="14.25" customHeight="1" x14ac:dyDescent="0.2">
      <c r="A104" s="1431"/>
      <c r="B104" s="1442"/>
      <c r="C104" s="1104" t="s">
        <v>3279</v>
      </c>
      <c r="D104" s="1105" t="s">
        <v>3414</v>
      </c>
      <c r="E104" s="1115">
        <v>573103</v>
      </c>
      <c r="F104" s="1115">
        <v>1128204</v>
      </c>
      <c r="G104" s="1106" t="s">
        <v>3369</v>
      </c>
      <c r="H104" s="1106" t="s">
        <v>1697</v>
      </c>
      <c r="I104" s="1106" t="s">
        <v>3377</v>
      </c>
      <c r="J104" s="861">
        <v>94</v>
      </c>
      <c r="K104" s="861">
        <v>93</v>
      </c>
      <c r="L104" s="861">
        <v>97.6</v>
      </c>
      <c r="M104" s="861">
        <v>94.1</v>
      </c>
    </row>
    <row r="105" spans="1:13" ht="14.25" customHeight="1" x14ac:dyDescent="0.2">
      <c r="A105" s="1431"/>
      <c r="B105" s="1442"/>
      <c r="C105" s="1104" t="s">
        <v>3279</v>
      </c>
      <c r="D105" s="1105" t="s">
        <v>3415</v>
      </c>
      <c r="E105" s="1115">
        <v>573104</v>
      </c>
      <c r="F105" s="1115">
        <v>1128204</v>
      </c>
      <c r="G105" s="1106" t="s">
        <v>3369</v>
      </c>
      <c r="H105" s="1106" t="s">
        <v>1697</v>
      </c>
      <c r="I105" s="1106" t="s">
        <v>3377</v>
      </c>
      <c r="J105" s="861"/>
      <c r="K105" s="861"/>
      <c r="L105" s="861"/>
      <c r="M105" s="861">
        <v>97.4</v>
      </c>
    </row>
    <row r="106" spans="1:13" ht="14.25" customHeight="1" x14ac:dyDescent="0.2">
      <c r="A106" s="1431"/>
      <c r="B106" s="1445" t="s">
        <v>3416</v>
      </c>
      <c r="C106" s="1124" t="s">
        <v>3289</v>
      </c>
      <c r="D106" s="1125" t="s">
        <v>3417</v>
      </c>
      <c r="E106" s="1126">
        <v>600425.51656381693</v>
      </c>
      <c r="F106" s="1126">
        <v>1096342.995986542</v>
      </c>
      <c r="G106" s="1127" t="s">
        <v>3369</v>
      </c>
      <c r="H106" s="1127" t="s">
        <v>3369</v>
      </c>
      <c r="I106" s="1127" t="s">
        <v>3387</v>
      </c>
      <c r="J106" s="1128">
        <v>98.5</v>
      </c>
      <c r="K106" s="1128">
        <v>96.3</v>
      </c>
      <c r="L106" s="1128">
        <v>97.6</v>
      </c>
      <c r="M106" s="1128">
        <v>94.5</v>
      </c>
    </row>
    <row r="107" spans="1:13" ht="14.25" customHeight="1" x14ac:dyDescent="0.2">
      <c r="A107" s="1431"/>
      <c r="B107" s="1431"/>
      <c r="C107" s="1124" t="s">
        <v>3289</v>
      </c>
      <c r="D107" s="1125" t="s">
        <v>3418</v>
      </c>
      <c r="E107" s="1126">
        <v>607646.82591882814</v>
      </c>
      <c r="F107" s="1126">
        <v>1096504.2731407266</v>
      </c>
      <c r="G107" s="1127" t="s">
        <v>3369</v>
      </c>
      <c r="H107" s="1127" t="s">
        <v>3369</v>
      </c>
      <c r="I107" s="1127" t="s">
        <v>3387</v>
      </c>
      <c r="J107" s="1128">
        <v>67.7</v>
      </c>
      <c r="K107" s="1128">
        <v>95.7</v>
      </c>
      <c r="L107" s="1128">
        <v>103.7</v>
      </c>
      <c r="M107" s="1128">
        <v>90</v>
      </c>
    </row>
    <row r="108" spans="1:13" ht="14.25" customHeight="1" x14ac:dyDescent="0.2">
      <c r="A108" s="1431"/>
      <c r="B108" s="1441" t="s">
        <v>3419</v>
      </c>
      <c r="C108" s="1104" t="s">
        <v>3420</v>
      </c>
      <c r="D108" s="1105" t="s">
        <v>3421</v>
      </c>
      <c r="E108" s="1115">
        <v>592527.17399299995</v>
      </c>
      <c r="F108" s="1115">
        <v>1075888.68053</v>
      </c>
      <c r="G108" s="1123" t="s">
        <v>3369</v>
      </c>
      <c r="H108" s="1106" t="s">
        <v>3369</v>
      </c>
      <c r="I108" s="1106" t="s">
        <v>3422</v>
      </c>
      <c r="J108" s="861">
        <v>98</v>
      </c>
      <c r="K108" s="861">
        <v>105.4</v>
      </c>
      <c r="L108" s="861">
        <v>99.6</v>
      </c>
      <c r="M108" s="861">
        <v>99.6</v>
      </c>
    </row>
    <row r="109" spans="1:13" ht="14.25" customHeight="1" x14ac:dyDescent="0.2">
      <c r="A109" s="1431"/>
      <c r="B109" s="1442"/>
      <c r="C109" s="1104" t="s">
        <v>3423</v>
      </c>
      <c r="D109" s="1105" t="s">
        <v>3424</v>
      </c>
      <c r="E109" s="1115">
        <v>597935.684289</v>
      </c>
      <c r="F109" s="1115">
        <v>1075672.9735900001</v>
      </c>
      <c r="G109" s="1123" t="s">
        <v>3369</v>
      </c>
      <c r="H109" s="1106" t="s">
        <v>3369</v>
      </c>
      <c r="I109" s="1106" t="s">
        <v>3422</v>
      </c>
      <c r="J109" s="861">
        <v>95.2</v>
      </c>
      <c r="K109" s="861">
        <v>99.8</v>
      </c>
      <c r="L109" s="861">
        <v>98.9</v>
      </c>
      <c r="M109" s="861">
        <v>99.7</v>
      </c>
    </row>
    <row r="110" spans="1:13" ht="14.25" customHeight="1" x14ac:dyDescent="0.2">
      <c r="A110" s="1431"/>
      <c r="B110" s="1442"/>
      <c r="C110" s="1104" t="s">
        <v>3423</v>
      </c>
      <c r="D110" s="1105" t="s">
        <v>3425</v>
      </c>
      <c r="E110" s="1115">
        <v>615149.50571000006</v>
      </c>
      <c r="F110" s="1115">
        <v>1078051.2324600001</v>
      </c>
      <c r="G110" s="1123" t="s">
        <v>3369</v>
      </c>
      <c r="H110" s="1106" t="s">
        <v>3369</v>
      </c>
      <c r="I110" s="1106" t="s">
        <v>3422</v>
      </c>
      <c r="J110" s="861">
        <v>62</v>
      </c>
      <c r="K110" s="861">
        <v>93.8</v>
      </c>
      <c r="L110" s="861">
        <v>70</v>
      </c>
      <c r="M110" s="861">
        <v>95.4</v>
      </c>
    </row>
    <row r="111" spans="1:13" ht="14.25" customHeight="1" x14ac:dyDescent="0.2">
      <c r="A111" s="1431"/>
      <c r="B111" s="1442"/>
      <c r="C111" s="1104" t="s">
        <v>3423</v>
      </c>
      <c r="D111" s="1105" t="s">
        <v>3426</v>
      </c>
      <c r="E111" s="1115">
        <v>619158.21645099996</v>
      </c>
      <c r="F111" s="1115">
        <v>1082458.2407500001</v>
      </c>
      <c r="G111" s="1123" t="s">
        <v>3369</v>
      </c>
      <c r="H111" s="1106" t="s">
        <v>3369</v>
      </c>
      <c r="I111" s="1106" t="s">
        <v>3422</v>
      </c>
      <c r="J111" s="861">
        <v>109.5</v>
      </c>
      <c r="K111" s="861">
        <v>103.8</v>
      </c>
      <c r="L111" s="861">
        <v>80.599999999999994</v>
      </c>
      <c r="M111" s="861">
        <v>97.6</v>
      </c>
    </row>
    <row r="112" spans="1:13" ht="14.25" customHeight="1" x14ac:dyDescent="0.2">
      <c r="A112" s="1431"/>
      <c r="B112" s="1440" t="s">
        <v>1678</v>
      </c>
      <c r="C112" s="1096" t="s">
        <v>3235</v>
      </c>
      <c r="D112" s="1097" t="s">
        <v>3427</v>
      </c>
      <c r="E112" s="1098">
        <v>624974.12809500005</v>
      </c>
      <c r="F112" s="1098">
        <v>1062379.17001</v>
      </c>
      <c r="G112" s="1100" t="s">
        <v>3369</v>
      </c>
      <c r="H112" s="1100" t="s">
        <v>3428</v>
      </c>
      <c r="I112" s="1100" t="s">
        <v>3429</v>
      </c>
      <c r="J112" s="1102">
        <v>100.5</v>
      </c>
      <c r="K112" s="1102">
        <v>99.3</v>
      </c>
      <c r="L112" s="1102">
        <v>93.8</v>
      </c>
      <c r="M112" s="1102">
        <v>97.3</v>
      </c>
    </row>
    <row r="113" spans="1:13" ht="14.25" customHeight="1" x14ac:dyDescent="0.2">
      <c r="A113" s="1431"/>
      <c r="B113" s="1431"/>
      <c r="C113" s="1096" t="s">
        <v>3235</v>
      </c>
      <c r="D113" s="1097" t="s">
        <v>3430</v>
      </c>
      <c r="E113" s="1098">
        <v>624971.39812400006</v>
      </c>
      <c r="F113" s="1098">
        <v>1060351.15711</v>
      </c>
      <c r="G113" s="1100" t="s">
        <v>3369</v>
      </c>
      <c r="H113" s="1100" t="s">
        <v>3428</v>
      </c>
      <c r="I113" s="1100" t="s">
        <v>3429</v>
      </c>
      <c r="J113" s="1102">
        <v>106</v>
      </c>
      <c r="K113" s="1102">
        <v>100.9</v>
      </c>
      <c r="L113" s="1102">
        <v>96</v>
      </c>
      <c r="M113" s="1102">
        <v>91.3</v>
      </c>
    </row>
    <row r="114" spans="1:13" ht="14.25" customHeight="1" x14ac:dyDescent="0.2">
      <c r="A114" s="1431"/>
      <c r="B114" s="1431"/>
      <c r="C114" s="1096" t="s">
        <v>3235</v>
      </c>
      <c r="D114" s="1097" t="s">
        <v>3431</v>
      </c>
      <c r="E114" s="1098">
        <v>652225.83105200005</v>
      </c>
      <c r="F114" s="1098">
        <v>1050611.6472499999</v>
      </c>
      <c r="G114" s="1100" t="s">
        <v>3369</v>
      </c>
      <c r="H114" s="1100" t="s">
        <v>3428</v>
      </c>
      <c r="I114" s="1100" t="s">
        <v>1678</v>
      </c>
      <c r="J114" s="1102">
        <v>84</v>
      </c>
      <c r="K114" s="1102">
        <v>91.2</v>
      </c>
      <c r="L114" s="1102">
        <v>87.6</v>
      </c>
      <c r="M114" s="1102">
        <v>89.4</v>
      </c>
    </row>
    <row r="115" spans="1:13" ht="14.25" customHeight="1" x14ac:dyDescent="0.2">
      <c r="A115" s="1431"/>
      <c r="B115" s="1441" t="s">
        <v>3432</v>
      </c>
      <c r="C115" s="1104" t="s">
        <v>3276</v>
      </c>
      <c r="D115" s="1105" t="s">
        <v>3433</v>
      </c>
      <c r="E115" s="1115">
        <v>520825.42225943832</v>
      </c>
      <c r="F115" s="1115">
        <v>1130420.8807922739</v>
      </c>
      <c r="G115" s="1106" t="s">
        <v>3369</v>
      </c>
      <c r="H115" s="1106" t="s">
        <v>3434</v>
      </c>
      <c r="I115" s="1106" t="s">
        <v>3435</v>
      </c>
      <c r="J115" s="861">
        <v>79.400000000000006</v>
      </c>
      <c r="K115" s="861">
        <v>77.599999999999994</v>
      </c>
      <c r="L115" s="861">
        <v>83</v>
      </c>
      <c r="M115" s="861">
        <v>90.2</v>
      </c>
    </row>
    <row r="116" spans="1:13" ht="14.25" customHeight="1" x14ac:dyDescent="0.2">
      <c r="A116" s="1431"/>
      <c r="B116" s="1442"/>
      <c r="C116" s="1104" t="s">
        <v>3276</v>
      </c>
      <c r="D116" s="1105" t="s">
        <v>3436</v>
      </c>
      <c r="E116" s="1115">
        <v>521255.62175536982</v>
      </c>
      <c r="F116" s="1115">
        <v>1128763.54850037</v>
      </c>
      <c r="G116" s="1106" t="s">
        <v>3369</v>
      </c>
      <c r="H116" s="1106" t="s">
        <v>3434</v>
      </c>
      <c r="I116" s="1106" t="s">
        <v>3435</v>
      </c>
      <c r="J116" s="861">
        <v>70.400000000000006</v>
      </c>
      <c r="K116" s="861">
        <v>72.400000000000006</v>
      </c>
      <c r="L116" s="861"/>
      <c r="M116" s="861">
        <v>87.8</v>
      </c>
    </row>
    <row r="117" spans="1:13" ht="14.25" customHeight="1" x14ac:dyDescent="0.2">
      <c r="A117" s="1431"/>
      <c r="B117" s="1442"/>
      <c r="C117" s="1104" t="s">
        <v>3276</v>
      </c>
      <c r="D117" s="1105" t="s">
        <v>3437</v>
      </c>
      <c r="E117" s="1115">
        <v>523998.05564395263</v>
      </c>
      <c r="F117" s="1115">
        <v>1137805.9637596633</v>
      </c>
      <c r="G117" s="1106" t="s">
        <v>3369</v>
      </c>
      <c r="H117" s="1106" t="s">
        <v>3434</v>
      </c>
      <c r="I117" s="1106" t="s">
        <v>3438</v>
      </c>
      <c r="J117" s="861">
        <v>75.099999999999994</v>
      </c>
      <c r="K117" s="861">
        <v>73.099999999999994</v>
      </c>
      <c r="L117" s="861">
        <v>83.3</v>
      </c>
      <c r="M117" s="861">
        <v>77.900000000000006</v>
      </c>
    </row>
    <row r="118" spans="1:13" ht="14.25" customHeight="1" x14ac:dyDescent="0.2">
      <c r="A118" s="1431"/>
      <c r="B118" s="1442"/>
      <c r="C118" s="1104" t="s">
        <v>3276</v>
      </c>
      <c r="D118" s="1105" t="s">
        <v>3439</v>
      </c>
      <c r="E118" s="1115">
        <v>534432.40908333356</v>
      </c>
      <c r="F118" s="1115">
        <v>1147242.2668981161</v>
      </c>
      <c r="G118" s="1106" t="s">
        <v>3369</v>
      </c>
      <c r="H118" s="1106" t="s">
        <v>3434</v>
      </c>
      <c r="I118" s="1106" t="s">
        <v>3440</v>
      </c>
      <c r="J118" s="861">
        <v>75.3</v>
      </c>
      <c r="K118" s="861">
        <v>87.4</v>
      </c>
      <c r="L118" s="861">
        <v>92</v>
      </c>
      <c r="M118" s="861">
        <v>80.900000000000006</v>
      </c>
    </row>
    <row r="119" spans="1:13" ht="14.25" customHeight="1" x14ac:dyDescent="0.2">
      <c r="A119" s="1439"/>
      <c r="B119" s="1439"/>
      <c r="C119" s="1130" t="s">
        <v>3276</v>
      </c>
      <c r="D119" s="1131" t="s">
        <v>3441</v>
      </c>
      <c r="E119" s="1132">
        <v>536063.47043958877</v>
      </c>
      <c r="F119" s="1132">
        <v>1149276.4199238133</v>
      </c>
      <c r="G119" s="1133" t="s">
        <v>3369</v>
      </c>
      <c r="H119" s="1133" t="s">
        <v>3434</v>
      </c>
      <c r="I119" s="1133" t="s">
        <v>3440</v>
      </c>
      <c r="J119" s="870">
        <v>74.900000000000006</v>
      </c>
      <c r="K119" s="870">
        <v>72</v>
      </c>
      <c r="L119" s="870">
        <v>85</v>
      </c>
      <c r="M119" s="870">
        <v>82.3</v>
      </c>
    </row>
    <row r="120" spans="1:13" ht="14.25" customHeight="1" x14ac:dyDescent="0.2">
      <c r="A120" s="13"/>
      <c r="B120" s="1423" t="s">
        <v>3691</v>
      </c>
      <c r="C120" s="1423"/>
      <c r="D120" s="1423"/>
      <c r="E120" s="1423"/>
      <c r="F120" s="1423"/>
      <c r="G120" s="1423"/>
      <c r="H120" s="1423"/>
      <c r="I120" s="1423"/>
      <c r="J120" s="1423"/>
      <c r="K120" s="1423"/>
      <c r="L120" s="1423"/>
      <c r="M120" s="1423"/>
    </row>
    <row r="121" spans="1:13" ht="14.25" customHeight="1" x14ac:dyDescent="0.2">
      <c r="A121" s="13"/>
      <c r="B121" s="1053"/>
      <c r="C121" s="1424" t="s">
        <v>106</v>
      </c>
      <c r="D121" s="1424" t="s">
        <v>107</v>
      </c>
      <c r="E121" s="1426" t="s">
        <v>108</v>
      </c>
      <c r="F121" s="1426"/>
      <c r="G121" s="1426"/>
      <c r="H121" s="1426"/>
      <c r="I121" s="1426"/>
      <c r="J121" s="1426" t="s">
        <v>111</v>
      </c>
      <c r="K121" s="1426"/>
      <c r="L121" s="1426"/>
      <c r="M121" s="1426"/>
    </row>
    <row r="122" spans="1:13" ht="14.25" customHeight="1" x14ac:dyDescent="0.2">
      <c r="A122" s="1033"/>
      <c r="B122" s="1427" t="s">
        <v>115</v>
      </c>
      <c r="C122" s="1424"/>
      <c r="D122" s="1424"/>
      <c r="E122" s="1021" t="s">
        <v>116</v>
      </c>
      <c r="F122" s="1021" t="s">
        <v>117</v>
      </c>
      <c r="G122" s="1429" t="s">
        <v>39</v>
      </c>
      <c r="H122" s="1429" t="s">
        <v>65</v>
      </c>
      <c r="I122" s="1429" t="s">
        <v>118</v>
      </c>
      <c r="J122" s="1021" t="s">
        <v>127</v>
      </c>
      <c r="K122" s="1021" t="s">
        <v>127</v>
      </c>
      <c r="L122" s="1021" t="s">
        <v>128</v>
      </c>
      <c r="M122" s="1021" t="s">
        <v>127</v>
      </c>
    </row>
    <row r="123" spans="1:13" ht="14.25" customHeight="1" x14ac:dyDescent="0.2">
      <c r="A123" s="13"/>
      <c r="B123" s="1428"/>
      <c r="C123" s="1425"/>
      <c r="D123" s="1425"/>
      <c r="E123" s="669" t="s">
        <v>136</v>
      </c>
      <c r="F123" s="669" t="s">
        <v>136</v>
      </c>
      <c r="G123" s="1425"/>
      <c r="H123" s="1425"/>
      <c r="I123" s="1425"/>
      <c r="J123" s="1024" t="s">
        <v>3442</v>
      </c>
      <c r="K123" s="1024" t="s">
        <v>3443</v>
      </c>
      <c r="L123" s="1024" t="s">
        <v>3444</v>
      </c>
      <c r="M123" s="1024" t="s">
        <v>3445</v>
      </c>
    </row>
    <row r="124" spans="1:13" ht="14.25" customHeight="1" x14ac:dyDescent="0.2">
      <c r="A124" s="1430" t="s">
        <v>3446</v>
      </c>
      <c r="B124" s="1446" t="s">
        <v>3447</v>
      </c>
      <c r="C124" s="1135" t="s">
        <v>3448</v>
      </c>
      <c r="D124" s="1112" t="s">
        <v>3988</v>
      </c>
      <c r="E124" s="1111">
        <v>349842</v>
      </c>
      <c r="F124" s="1111">
        <v>1117119</v>
      </c>
      <c r="G124" s="1135" t="s">
        <v>3450</v>
      </c>
      <c r="H124" s="1112" t="s">
        <v>3451</v>
      </c>
      <c r="I124" s="1112" t="s">
        <v>3452</v>
      </c>
      <c r="J124" s="1113">
        <v>91.2</v>
      </c>
      <c r="K124" s="1113">
        <v>87.2</v>
      </c>
      <c r="L124" s="1113">
        <v>150</v>
      </c>
      <c r="M124" s="1113">
        <v>84.1</v>
      </c>
    </row>
    <row r="125" spans="1:13" ht="14.25" customHeight="1" x14ac:dyDescent="0.2">
      <c r="A125" s="1431"/>
      <c r="B125" s="1431"/>
      <c r="C125" s="1135" t="s">
        <v>3448</v>
      </c>
      <c r="D125" s="1112" t="s">
        <v>3989</v>
      </c>
      <c r="E125" s="1111">
        <v>355309</v>
      </c>
      <c r="F125" s="1111">
        <v>1113777</v>
      </c>
      <c r="G125" s="1135" t="s">
        <v>3450</v>
      </c>
      <c r="H125" s="1112" t="s">
        <v>3451</v>
      </c>
      <c r="I125" s="1112" t="s">
        <v>3452</v>
      </c>
      <c r="J125" s="1113">
        <v>91.3</v>
      </c>
      <c r="K125" s="1113">
        <v>94.3</v>
      </c>
      <c r="L125" s="1113">
        <v>108</v>
      </c>
      <c r="M125" s="1113">
        <v>102</v>
      </c>
    </row>
    <row r="126" spans="1:13" ht="14.25" customHeight="1" x14ac:dyDescent="0.2">
      <c r="A126" s="1431"/>
      <c r="B126" s="1431"/>
      <c r="C126" s="1135" t="s">
        <v>3448</v>
      </c>
      <c r="D126" s="1112" t="s">
        <v>3990</v>
      </c>
      <c r="E126" s="1111">
        <v>365172</v>
      </c>
      <c r="F126" s="1111">
        <v>1112633</v>
      </c>
      <c r="G126" s="1135" t="s">
        <v>3450</v>
      </c>
      <c r="H126" s="1112" t="s">
        <v>3451</v>
      </c>
      <c r="I126" s="1112" t="s">
        <v>3451</v>
      </c>
      <c r="J126" s="1113">
        <v>68</v>
      </c>
      <c r="K126" s="1113">
        <v>66.900000000000006</v>
      </c>
      <c r="L126" s="1113">
        <v>84.9</v>
      </c>
      <c r="M126" s="1113">
        <v>126</v>
      </c>
    </row>
    <row r="127" spans="1:13" ht="14.25" customHeight="1" x14ac:dyDescent="0.2">
      <c r="A127" s="1431"/>
      <c r="B127" s="1431"/>
      <c r="C127" s="1135" t="s">
        <v>3455</v>
      </c>
      <c r="D127" s="1112" t="s">
        <v>3991</v>
      </c>
      <c r="E127" s="1111">
        <v>317976</v>
      </c>
      <c r="F127" s="1111">
        <v>1102883</v>
      </c>
      <c r="G127" s="1135" t="s">
        <v>3450</v>
      </c>
      <c r="H127" s="1112" t="s">
        <v>3451</v>
      </c>
      <c r="I127" s="1112" t="s">
        <v>3455</v>
      </c>
      <c r="J127" s="1113">
        <v>92</v>
      </c>
      <c r="K127" s="1113">
        <v>93.3</v>
      </c>
      <c r="L127" s="1113">
        <v>98</v>
      </c>
      <c r="M127" s="1113">
        <v>155</v>
      </c>
    </row>
    <row r="128" spans="1:13" ht="14.25" customHeight="1" x14ac:dyDescent="0.2">
      <c r="A128" s="1431"/>
      <c r="B128" s="1431"/>
      <c r="C128" s="1135" t="s">
        <v>3457</v>
      </c>
      <c r="D128" s="1112" t="s">
        <v>3992</v>
      </c>
      <c r="E128" s="1111">
        <v>331169</v>
      </c>
      <c r="F128" s="1111">
        <v>1109457</v>
      </c>
      <c r="G128" s="1135" t="s">
        <v>3450</v>
      </c>
      <c r="H128" s="1112" t="s">
        <v>3451</v>
      </c>
      <c r="I128" s="1112" t="s">
        <v>3455</v>
      </c>
      <c r="J128" s="1113">
        <v>100</v>
      </c>
      <c r="K128" s="1113">
        <v>99.5</v>
      </c>
      <c r="L128" s="1113">
        <v>114</v>
      </c>
      <c r="M128" s="1113">
        <v>153</v>
      </c>
    </row>
    <row r="129" spans="1:13" ht="14.25" customHeight="1" x14ac:dyDescent="0.2">
      <c r="A129" s="1431"/>
      <c r="B129" s="1431"/>
      <c r="C129" s="1135" t="s">
        <v>3459</v>
      </c>
      <c r="D129" s="1112" t="s">
        <v>3993</v>
      </c>
      <c r="E129" s="1111">
        <v>367100</v>
      </c>
      <c r="F129" s="1111">
        <v>1077698</v>
      </c>
      <c r="G129" s="1135" t="s">
        <v>3450</v>
      </c>
      <c r="H129" s="1112" t="s">
        <v>3461</v>
      </c>
      <c r="I129" s="1112" t="s">
        <v>1666</v>
      </c>
      <c r="J129" s="1113">
        <v>85.1</v>
      </c>
      <c r="K129" s="1113">
        <v>95</v>
      </c>
      <c r="L129" s="1113">
        <v>100.2</v>
      </c>
      <c r="M129" s="1113">
        <v>97.4</v>
      </c>
    </row>
    <row r="130" spans="1:13" ht="14.25" customHeight="1" x14ac:dyDescent="0.2">
      <c r="A130" s="1431"/>
      <c r="B130" s="1431"/>
      <c r="C130" s="1135" t="s">
        <v>3462</v>
      </c>
      <c r="D130" s="1112" t="s">
        <v>3994</v>
      </c>
      <c r="E130" s="1111">
        <v>369901</v>
      </c>
      <c r="F130" s="1111">
        <v>1088599</v>
      </c>
      <c r="G130" s="1135" t="s">
        <v>38</v>
      </c>
      <c r="H130" s="1135" t="s">
        <v>38</v>
      </c>
      <c r="I130" s="1112" t="s">
        <v>1671</v>
      </c>
      <c r="J130" s="1113">
        <v>85.3</v>
      </c>
      <c r="K130" s="1113">
        <v>92</v>
      </c>
      <c r="L130" s="1113">
        <v>98.8</v>
      </c>
      <c r="M130" s="1113">
        <v>102</v>
      </c>
    </row>
    <row r="131" spans="1:13" ht="14.25" customHeight="1" x14ac:dyDescent="0.2">
      <c r="A131" s="1431"/>
      <c r="B131" s="1431"/>
      <c r="C131" s="1135" t="s">
        <v>3464</v>
      </c>
      <c r="D131" s="1112" t="s">
        <v>3995</v>
      </c>
      <c r="E131" s="1111">
        <v>369108</v>
      </c>
      <c r="F131" s="1111">
        <v>1075466</v>
      </c>
      <c r="G131" s="1135" t="s">
        <v>38</v>
      </c>
      <c r="H131" s="1135" t="s">
        <v>38</v>
      </c>
      <c r="I131" s="1112" t="s">
        <v>1670</v>
      </c>
      <c r="J131" s="1113">
        <v>92.5</v>
      </c>
      <c r="K131" s="1113">
        <v>100.6</v>
      </c>
      <c r="L131" s="1113">
        <v>89.4</v>
      </c>
      <c r="M131" s="1113">
        <v>110</v>
      </c>
    </row>
    <row r="132" spans="1:13" ht="14.25" customHeight="1" x14ac:dyDescent="0.2">
      <c r="A132" s="1431"/>
      <c r="B132" s="1431"/>
      <c r="C132" s="1135" t="s">
        <v>3464</v>
      </c>
      <c r="D132" s="1112" t="s">
        <v>3996</v>
      </c>
      <c r="E132" s="1111">
        <v>377981</v>
      </c>
      <c r="F132" s="1111">
        <v>1077549</v>
      </c>
      <c r="G132" s="1135" t="s">
        <v>38</v>
      </c>
      <c r="H132" s="1135" t="s">
        <v>38</v>
      </c>
      <c r="I132" s="1112" t="s">
        <v>1670</v>
      </c>
      <c r="J132" s="1113">
        <v>96.3</v>
      </c>
      <c r="K132" s="1113">
        <v>99.8</v>
      </c>
      <c r="L132" s="1113">
        <v>96.4</v>
      </c>
      <c r="M132" s="1113">
        <v>105</v>
      </c>
    </row>
    <row r="133" spans="1:13" ht="14.25" customHeight="1" x14ac:dyDescent="0.2">
      <c r="A133" s="1431"/>
      <c r="B133" s="1441" t="s">
        <v>1653</v>
      </c>
      <c r="C133" s="1123" t="s">
        <v>3467</v>
      </c>
      <c r="D133" s="1106" t="s">
        <v>3997</v>
      </c>
      <c r="E133" s="1115">
        <v>331594</v>
      </c>
      <c r="F133" s="1115">
        <v>1196861</v>
      </c>
      <c r="G133" s="1123" t="s">
        <v>3450</v>
      </c>
      <c r="H133" s="1123" t="s">
        <v>3469</v>
      </c>
      <c r="I133" s="1123" t="s">
        <v>3469</v>
      </c>
      <c r="J133" s="1137">
        <v>112</v>
      </c>
      <c r="K133" s="1137">
        <v>101</v>
      </c>
      <c r="L133" s="1137">
        <v>115.1</v>
      </c>
      <c r="M133" s="1137">
        <v>123</v>
      </c>
    </row>
    <row r="134" spans="1:13" ht="14.25" customHeight="1" x14ac:dyDescent="0.2">
      <c r="A134" s="1431"/>
      <c r="B134" s="1442"/>
      <c r="C134" s="1123" t="s">
        <v>3470</v>
      </c>
      <c r="D134" s="1106" t="s">
        <v>3998</v>
      </c>
      <c r="E134" s="1115">
        <v>341394</v>
      </c>
      <c r="F134" s="1115">
        <v>1198407</v>
      </c>
      <c r="G134" s="1123" t="s">
        <v>3450</v>
      </c>
      <c r="H134" s="1123" t="s">
        <v>3469</v>
      </c>
      <c r="I134" s="1123" t="s">
        <v>3469</v>
      </c>
      <c r="J134" s="1137">
        <v>98.5</v>
      </c>
      <c r="K134" s="1137">
        <v>99.7</v>
      </c>
      <c r="L134" s="1137">
        <v>102.1</v>
      </c>
      <c r="M134" s="1137">
        <v>106</v>
      </c>
    </row>
    <row r="135" spans="1:13" ht="14.25" customHeight="1" x14ac:dyDescent="0.2">
      <c r="A135" s="1431"/>
      <c r="B135" s="1442"/>
      <c r="C135" s="1123" t="s">
        <v>3472</v>
      </c>
      <c r="D135" s="1106" t="s">
        <v>3999</v>
      </c>
      <c r="E135" s="1115">
        <v>329305</v>
      </c>
      <c r="F135" s="1115">
        <v>1176957</v>
      </c>
      <c r="G135" s="1123" t="s">
        <v>3450</v>
      </c>
      <c r="H135" s="1123" t="s">
        <v>3469</v>
      </c>
      <c r="I135" s="1123" t="s">
        <v>3469</v>
      </c>
      <c r="J135" s="1137">
        <v>99.6</v>
      </c>
      <c r="K135" s="1137">
        <v>100</v>
      </c>
      <c r="L135" s="1137">
        <v>100</v>
      </c>
      <c r="M135" s="1137">
        <v>118</v>
      </c>
    </row>
    <row r="136" spans="1:13" ht="14.25" customHeight="1" x14ac:dyDescent="0.2">
      <c r="A136" s="1431"/>
      <c r="B136" s="1442"/>
      <c r="C136" s="1123" t="s">
        <v>3469</v>
      </c>
      <c r="D136" s="1106" t="s">
        <v>4000</v>
      </c>
      <c r="E136" s="1106">
        <v>344627</v>
      </c>
      <c r="F136" s="1106">
        <v>1176883</v>
      </c>
      <c r="G136" s="1123" t="s">
        <v>3450</v>
      </c>
      <c r="H136" s="1123" t="s">
        <v>3469</v>
      </c>
      <c r="I136" s="1123" t="s">
        <v>3469</v>
      </c>
      <c r="J136" s="1137">
        <v>101</v>
      </c>
      <c r="K136" s="1137">
        <v>103</v>
      </c>
      <c r="L136" s="1137">
        <v>95.5</v>
      </c>
      <c r="M136" s="1137">
        <v>101</v>
      </c>
    </row>
    <row r="137" spans="1:13" ht="14.25" customHeight="1" x14ac:dyDescent="0.2">
      <c r="A137" s="1431"/>
      <c r="B137" s="1442"/>
      <c r="C137" s="1123" t="s">
        <v>1653</v>
      </c>
      <c r="D137" s="1106" t="s">
        <v>4001</v>
      </c>
      <c r="E137" s="1106">
        <v>328127</v>
      </c>
      <c r="F137" s="1106">
        <v>1160366</v>
      </c>
      <c r="G137" s="1123" t="s">
        <v>3450</v>
      </c>
      <c r="H137" s="1123" t="s">
        <v>3476</v>
      </c>
      <c r="I137" s="1123" t="s">
        <v>3477</v>
      </c>
      <c r="J137" s="1137">
        <v>96.2</v>
      </c>
      <c r="K137" s="1137">
        <v>99.6</v>
      </c>
      <c r="L137" s="1137">
        <v>103</v>
      </c>
      <c r="M137" s="1137">
        <v>95.3</v>
      </c>
    </row>
    <row r="138" spans="1:13" ht="14.25" customHeight="1" x14ac:dyDescent="0.2">
      <c r="A138" s="1431"/>
      <c r="B138" s="1442"/>
      <c r="C138" s="1123" t="s">
        <v>1653</v>
      </c>
      <c r="D138" s="1106" t="s">
        <v>4002</v>
      </c>
      <c r="E138" s="1106">
        <v>331385</v>
      </c>
      <c r="F138" s="1106">
        <v>1154818</v>
      </c>
      <c r="G138" s="1123" t="s">
        <v>3450</v>
      </c>
      <c r="H138" s="1123" t="s">
        <v>3476</v>
      </c>
      <c r="I138" s="1123" t="s">
        <v>3477</v>
      </c>
      <c r="J138" s="1137">
        <v>93.3</v>
      </c>
      <c r="K138" s="1137">
        <v>97.5</v>
      </c>
      <c r="L138" s="1137">
        <v>89.4</v>
      </c>
      <c r="M138" s="1137">
        <v>86.7</v>
      </c>
    </row>
    <row r="139" spans="1:13" ht="14.25" customHeight="1" x14ac:dyDescent="0.2">
      <c r="A139" s="1431"/>
      <c r="B139" s="1442"/>
      <c r="C139" s="1123" t="s">
        <v>1653</v>
      </c>
      <c r="D139" s="1106" t="s">
        <v>4003</v>
      </c>
      <c r="E139" s="1106">
        <v>346688</v>
      </c>
      <c r="F139" s="1106">
        <v>1148109</v>
      </c>
      <c r="G139" s="1123" t="s">
        <v>3450</v>
      </c>
      <c r="H139" s="1106" t="s">
        <v>3480</v>
      </c>
      <c r="I139" s="1106" t="s">
        <v>3481</v>
      </c>
      <c r="J139" s="1137">
        <v>97.3</v>
      </c>
      <c r="K139" s="1137">
        <v>87.9</v>
      </c>
      <c r="L139" s="1137">
        <v>85.9</v>
      </c>
      <c r="M139" s="1137">
        <v>52.4</v>
      </c>
    </row>
    <row r="140" spans="1:13" ht="14.25" customHeight="1" x14ac:dyDescent="0.2">
      <c r="A140" s="1431"/>
      <c r="B140" s="1442"/>
      <c r="C140" s="1123" t="s">
        <v>3481</v>
      </c>
      <c r="D140" s="1106" t="s">
        <v>4004</v>
      </c>
      <c r="E140" s="1106">
        <v>340111</v>
      </c>
      <c r="F140" s="1106">
        <v>1147032</v>
      </c>
      <c r="G140" s="1123" t="s">
        <v>3450</v>
      </c>
      <c r="H140" s="1106" t="s">
        <v>3480</v>
      </c>
      <c r="I140" s="1106" t="s">
        <v>3481</v>
      </c>
      <c r="J140" s="1137">
        <v>96.2</v>
      </c>
      <c r="K140" s="1137">
        <v>82.9</v>
      </c>
      <c r="L140" s="1137">
        <v>116</v>
      </c>
      <c r="M140" s="1137">
        <v>32.799999999999997</v>
      </c>
    </row>
    <row r="141" spans="1:13" ht="14.25" customHeight="1" x14ac:dyDescent="0.2">
      <c r="A141" s="1431"/>
      <c r="B141" s="1442"/>
      <c r="C141" s="1123" t="s">
        <v>3483</v>
      </c>
      <c r="D141" s="1106" t="s">
        <v>4005</v>
      </c>
      <c r="E141" s="1106">
        <v>325936</v>
      </c>
      <c r="F141" s="1106">
        <v>1135312</v>
      </c>
      <c r="G141" s="1123" t="s">
        <v>3450</v>
      </c>
      <c r="H141" s="1106" t="s">
        <v>3480</v>
      </c>
      <c r="I141" s="1106" t="s">
        <v>3485</v>
      </c>
      <c r="J141" s="1137">
        <v>96.1</v>
      </c>
      <c r="K141" s="1137">
        <v>97.2</v>
      </c>
      <c r="L141" s="1137">
        <v>60.5</v>
      </c>
      <c r="M141" s="1137">
        <v>52.7</v>
      </c>
    </row>
    <row r="142" spans="1:13" ht="14.25" customHeight="1" x14ac:dyDescent="0.2">
      <c r="A142" s="1431"/>
      <c r="B142" s="1442"/>
      <c r="C142" s="1123" t="s">
        <v>3486</v>
      </c>
      <c r="D142" s="1106" t="s">
        <v>4006</v>
      </c>
      <c r="E142" s="1106">
        <v>328051</v>
      </c>
      <c r="F142" s="1106">
        <v>1144877</v>
      </c>
      <c r="G142" s="1123" t="s">
        <v>3450</v>
      </c>
      <c r="H142" s="1106" t="s">
        <v>3480</v>
      </c>
      <c r="I142" s="1106" t="s">
        <v>3485</v>
      </c>
      <c r="J142" s="1137">
        <v>7.4</v>
      </c>
      <c r="K142" s="1137">
        <v>58.3</v>
      </c>
      <c r="L142" s="1137">
        <v>22.5</v>
      </c>
      <c r="M142" s="1137">
        <v>148</v>
      </c>
    </row>
    <row r="143" spans="1:13" ht="14.25" customHeight="1" x14ac:dyDescent="0.2">
      <c r="A143" s="1431"/>
      <c r="B143" s="1442"/>
      <c r="C143" s="1123" t="s">
        <v>3486</v>
      </c>
      <c r="D143" s="1106" t="s">
        <v>4007</v>
      </c>
      <c r="E143" s="1106">
        <v>318168</v>
      </c>
      <c r="F143" s="1106">
        <v>1140501</v>
      </c>
      <c r="G143" s="1123" t="s">
        <v>3450</v>
      </c>
      <c r="H143" s="1106" t="s">
        <v>3480</v>
      </c>
      <c r="I143" s="1106" t="s">
        <v>3485</v>
      </c>
      <c r="J143" s="1137">
        <v>83.8</v>
      </c>
      <c r="K143" s="1137">
        <v>80.900000000000006</v>
      </c>
      <c r="L143" s="1137">
        <v>84.6</v>
      </c>
      <c r="M143" s="1137">
        <v>88.7</v>
      </c>
    </row>
    <row r="144" spans="1:13" ht="14.25" customHeight="1" x14ac:dyDescent="0.2">
      <c r="A144" s="1431"/>
      <c r="B144" s="1447" t="s">
        <v>1606</v>
      </c>
      <c r="C144" s="1139" t="s">
        <v>3489</v>
      </c>
      <c r="D144" s="1140" t="s">
        <v>4008</v>
      </c>
      <c r="E144" s="1141">
        <v>400868.82</v>
      </c>
      <c r="F144" s="1141">
        <v>1140315.75</v>
      </c>
      <c r="G144" s="1139" t="s">
        <v>3450</v>
      </c>
      <c r="H144" s="1140" t="s">
        <v>1606</v>
      </c>
      <c r="I144" s="1140" t="s">
        <v>68</v>
      </c>
      <c r="J144" s="1142">
        <v>89.6</v>
      </c>
      <c r="K144" s="1142">
        <v>97</v>
      </c>
      <c r="L144" s="1142">
        <v>86</v>
      </c>
      <c r="M144" s="1142">
        <v>85</v>
      </c>
    </row>
    <row r="145" spans="1:13" ht="14.25" customHeight="1" x14ac:dyDescent="0.2">
      <c r="A145" s="1431"/>
      <c r="B145" s="1431"/>
      <c r="C145" s="1139" t="s">
        <v>1606</v>
      </c>
      <c r="D145" s="1140" t="s">
        <v>4009</v>
      </c>
      <c r="E145" s="1141">
        <v>398847.55</v>
      </c>
      <c r="F145" s="1141">
        <v>1137200.72</v>
      </c>
      <c r="G145" s="1139" t="s">
        <v>3450</v>
      </c>
      <c r="H145" s="1140" t="s">
        <v>1606</v>
      </c>
      <c r="I145" s="1139" t="s">
        <v>3492</v>
      </c>
      <c r="J145" s="1142">
        <v>104.2</v>
      </c>
      <c r="K145" s="1142">
        <v>105.5</v>
      </c>
      <c r="L145" s="1142">
        <v>90.7</v>
      </c>
      <c r="M145" s="1142">
        <v>90.6</v>
      </c>
    </row>
    <row r="146" spans="1:13" ht="14.25" customHeight="1" x14ac:dyDescent="0.2">
      <c r="A146" s="1431"/>
      <c r="B146" s="1431"/>
      <c r="C146" s="1139" t="s">
        <v>1606</v>
      </c>
      <c r="D146" s="1140" t="s">
        <v>4010</v>
      </c>
      <c r="E146" s="1141">
        <v>393838.02</v>
      </c>
      <c r="F146" s="1141">
        <v>1136985.83</v>
      </c>
      <c r="G146" s="1139" t="s">
        <v>3450</v>
      </c>
      <c r="H146" s="1140" t="s">
        <v>1606</v>
      </c>
      <c r="I146" s="1140" t="s">
        <v>1703</v>
      </c>
      <c r="J146" s="1142">
        <v>95.5</v>
      </c>
      <c r="K146" s="1142">
        <v>98.5</v>
      </c>
      <c r="L146" s="1142">
        <v>93.4</v>
      </c>
      <c r="M146" s="1142">
        <v>90.8</v>
      </c>
    </row>
    <row r="147" spans="1:13" ht="14.25" customHeight="1" x14ac:dyDescent="0.2">
      <c r="A147" s="1431"/>
      <c r="B147" s="1431"/>
      <c r="C147" s="1139" t="s">
        <v>1606</v>
      </c>
      <c r="D147" s="1140" t="s">
        <v>4011</v>
      </c>
      <c r="E147" s="1141">
        <v>390196.46</v>
      </c>
      <c r="F147" s="1141">
        <v>1135715.47</v>
      </c>
      <c r="G147" s="1139" t="s">
        <v>3450</v>
      </c>
      <c r="H147" s="1140" t="s">
        <v>1606</v>
      </c>
      <c r="I147" s="1140" t="s">
        <v>1703</v>
      </c>
      <c r="J147" s="1142">
        <v>99.7</v>
      </c>
      <c r="K147" s="1142">
        <v>96.4</v>
      </c>
      <c r="L147" s="1142">
        <v>90.1</v>
      </c>
      <c r="M147" s="1142">
        <v>90</v>
      </c>
    </row>
    <row r="148" spans="1:13" ht="14.25" customHeight="1" x14ac:dyDescent="0.2">
      <c r="A148" s="1431"/>
      <c r="B148" s="1431"/>
      <c r="C148" s="1139" t="s">
        <v>1606</v>
      </c>
      <c r="D148" s="1140" t="s">
        <v>4012</v>
      </c>
      <c r="E148" s="1141">
        <v>386965.28</v>
      </c>
      <c r="F148" s="1141">
        <v>1130793.43</v>
      </c>
      <c r="G148" s="1139" t="s">
        <v>3450</v>
      </c>
      <c r="H148" s="1140" t="s">
        <v>1606</v>
      </c>
      <c r="I148" s="1140" t="s">
        <v>1703</v>
      </c>
      <c r="J148" s="1142">
        <v>107.1</v>
      </c>
      <c r="K148" s="1142">
        <v>86.4</v>
      </c>
      <c r="L148" s="1142">
        <v>103</v>
      </c>
      <c r="M148" s="1142">
        <v>103.1</v>
      </c>
    </row>
    <row r="149" spans="1:13" ht="14.25" customHeight="1" x14ac:dyDescent="0.2">
      <c r="A149" s="1431"/>
      <c r="B149" s="1431"/>
      <c r="C149" s="1139" t="s">
        <v>1606</v>
      </c>
      <c r="D149" s="1140" t="s">
        <v>4013</v>
      </c>
      <c r="E149" s="1141">
        <v>386110.34</v>
      </c>
      <c r="F149" s="1141">
        <v>1126878.02</v>
      </c>
      <c r="G149" s="1139" t="s">
        <v>3450</v>
      </c>
      <c r="H149" s="1140" t="s">
        <v>1606</v>
      </c>
      <c r="I149" s="1140" t="s">
        <v>3472</v>
      </c>
      <c r="J149" s="1142">
        <v>108.5</v>
      </c>
      <c r="K149" s="1142">
        <v>84</v>
      </c>
      <c r="L149" s="1142">
        <v>98.1</v>
      </c>
      <c r="M149" s="1142">
        <v>98.6</v>
      </c>
    </row>
    <row r="150" spans="1:13" ht="14.25" customHeight="1" x14ac:dyDescent="0.2">
      <c r="A150" s="1431"/>
      <c r="B150" s="1431"/>
      <c r="C150" s="1139" t="s">
        <v>1606</v>
      </c>
      <c r="D150" s="1140" t="s">
        <v>4014</v>
      </c>
      <c r="E150" s="1141">
        <v>386127.09</v>
      </c>
      <c r="F150" s="1141">
        <v>1123542.79</v>
      </c>
      <c r="G150" s="1139" t="s">
        <v>38</v>
      </c>
      <c r="H150" s="1140" t="s">
        <v>38</v>
      </c>
      <c r="I150" s="1140" t="s">
        <v>3498</v>
      </c>
      <c r="J150" s="1142">
        <v>88.3</v>
      </c>
      <c r="K150" s="1142">
        <v>75.3</v>
      </c>
      <c r="L150" s="1142">
        <v>88.9</v>
      </c>
      <c r="M150" s="1142">
        <v>88.8</v>
      </c>
    </row>
    <row r="151" spans="1:13" ht="14.25" customHeight="1" x14ac:dyDescent="0.2">
      <c r="A151" s="1431"/>
      <c r="B151" s="1448" t="s">
        <v>1614</v>
      </c>
      <c r="C151" s="1123" t="s">
        <v>3499</v>
      </c>
      <c r="D151" s="1106" t="s">
        <v>4015</v>
      </c>
      <c r="E151" s="1115">
        <v>435084</v>
      </c>
      <c r="F151" s="1115">
        <v>1119313</v>
      </c>
      <c r="G151" s="1123" t="s">
        <v>36</v>
      </c>
      <c r="H151" s="1106" t="s">
        <v>3500</v>
      </c>
      <c r="I151" s="1123" t="s">
        <v>3501</v>
      </c>
      <c r="J151" s="1137">
        <v>89.6</v>
      </c>
      <c r="K151" s="1137">
        <v>100.2</v>
      </c>
      <c r="L151" s="1137">
        <v>98.3</v>
      </c>
      <c r="M151" s="1137"/>
    </row>
    <row r="152" spans="1:13" ht="14.25" customHeight="1" x14ac:dyDescent="0.2">
      <c r="A152" s="1431"/>
      <c r="B152" s="1442"/>
      <c r="C152" s="1123" t="s">
        <v>3502</v>
      </c>
      <c r="D152" s="1106" t="s">
        <v>4016</v>
      </c>
      <c r="E152" s="1115">
        <v>431170</v>
      </c>
      <c r="F152" s="1115">
        <v>1116259</v>
      </c>
      <c r="G152" s="1123" t="s">
        <v>36</v>
      </c>
      <c r="H152" s="1106" t="s">
        <v>3500</v>
      </c>
      <c r="I152" s="1123" t="s">
        <v>3501</v>
      </c>
      <c r="J152" s="1137">
        <v>97.8</v>
      </c>
      <c r="K152" s="1137">
        <v>100.3</v>
      </c>
      <c r="L152" s="1137">
        <v>99.6</v>
      </c>
      <c r="M152" s="1137">
        <v>98.7</v>
      </c>
    </row>
    <row r="153" spans="1:13" ht="14.25" customHeight="1" x14ac:dyDescent="0.2">
      <c r="A153" s="1431"/>
      <c r="B153" s="1442"/>
      <c r="C153" s="1123" t="s">
        <v>3503</v>
      </c>
      <c r="D153" s="1106" t="s">
        <v>4017</v>
      </c>
      <c r="E153" s="1115">
        <v>429923</v>
      </c>
      <c r="F153" s="1115">
        <v>1114448</v>
      </c>
      <c r="G153" s="1123" t="s">
        <v>36</v>
      </c>
      <c r="H153" s="1106" t="s">
        <v>3500</v>
      </c>
      <c r="I153" s="1106" t="s">
        <v>3504</v>
      </c>
      <c r="J153" s="1137">
        <v>95.4</v>
      </c>
      <c r="K153" s="1137">
        <v>100.7</v>
      </c>
      <c r="L153" s="1137">
        <v>99.7</v>
      </c>
      <c r="M153" s="1137">
        <v>99.7</v>
      </c>
    </row>
    <row r="154" spans="1:13" ht="14.25" customHeight="1" x14ac:dyDescent="0.2">
      <c r="A154" s="1431"/>
      <c r="B154" s="1442"/>
      <c r="C154" s="1123" t="s">
        <v>1614</v>
      </c>
      <c r="D154" s="1106" t="s">
        <v>4018</v>
      </c>
      <c r="E154" s="1115">
        <v>459288</v>
      </c>
      <c r="F154" s="1115">
        <v>1123742</v>
      </c>
      <c r="G154" s="1123" t="s">
        <v>36</v>
      </c>
      <c r="H154" s="1106" t="s">
        <v>190</v>
      </c>
      <c r="I154" s="1106" t="s">
        <v>3506</v>
      </c>
      <c r="J154" s="1137">
        <v>97.3</v>
      </c>
      <c r="K154" s="1137">
        <v>97.6</v>
      </c>
      <c r="L154" s="1137">
        <v>100.9</v>
      </c>
      <c r="M154" s="1137">
        <v>98.6</v>
      </c>
    </row>
    <row r="155" spans="1:13" ht="14.25" customHeight="1" x14ac:dyDescent="0.2">
      <c r="A155" s="1431"/>
      <c r="B155" s="1442"/>
      <c r="C155" s="1123" t="s">
        <v>3507</v>
      </c>
      <c r="D155" s="1106" t="s">
        <v>4019</v>
      </c>
      <c r="E155" s="1115">
        <v>441837</v>
      </c>
      <c r="F155" s="1115">
        <v>1113776</v>
      </c>
      <c r="G155" s="1123" t="s">
        <v>36</v>
      </c>
      <c r="H155" s="1106" t="s">
        <v>3500</v>
      </c>
      <c r="I155" s="1106" t="s">
        <v>3509</v>
      </c>
      <c r="J155" s="1137">
        <v>89.7</v>
      </c>
      <c r="K155" s="1137">
        <v>99.6</v>
      </c>
      <c r="L155" s="1137">
        <v>99.7</v>
      </c>
      <c r="M155" s="1137">
        <v>96.7</v>
      </c>
    </row>
    <row r="156" spans="1:13" ht="14.25" customHeight="1" x14ac:dyDescent="0.2">
      <c r="A156" s="1431"/>
      <c r="B156" s="1442"/>
      <c r="C156" s="1123" t="s">
        <v>3507</v>
      </c>
      <c r="D156" s="1106" t="s">
        <v>4020</v>
      </c>
      <c r="E156" s="1115">
        <v>430232</v>
      </c>
      <c r="F156" s="1115">
        <v>1107699</v>
      </c>
      <c r="G156" s="1123" t="s">
        <v>38</v>
      </c>
      <c r="H156" s="1106" t="s">
        <v>73</v>
      </c>
      <c r="I156" s="1106" t="s">
        <v>3511</v>
      </c>
      <c r="J156" s="1137">
        <v>97.3</v>
      </c>
      <c r="K156" s="1137">
        <v>104.3</v>
      </c>
      <c r="L156" s="1137">
        <v>100.3</v>
      </c>
      <c r="M156" s="1137">
        <v>97.6</v>
      </c>
    </row>
    <row r="157" spans="1:13" ht="14.25" customHeight="1" x14ac:dyDescent="0.2">
      <c r="A157" s="1431"/>
      <c r="B157" s="1442"/>
      <c r="C157" s="1123" t="s">
        <v>3507</v>
      </c>
      <c r="D157" s="1106" t="s">
        <v>4021</v>
      </c>
      <c r="E157" s="1115">
        <v>423874</v>
      </c>
      <c r="F157" s="1115">
        <v>1105780</v>
      </c>
      <c r="G157" s="1123" t="s">
        <v>38</v>
      </c>
      <c r="H157" s="1106" t="s">
        <v>38</v>
      </c>
      <c r="I157" s="1106" t="s">
        <v>1614</v>
      </c>
      <c r="J157" s="1137">
        <v>94.7</v>
      </c>
      <c r="K157" s="1137">
        <v>100.3</v>
      </c>
      <c r="L157" s="1137">
        <v>99.8</v>
      </c>
      <c r="M157" s="1137">
        <v>96.4</v>
      </c>
    </row>
    <row r="158" spans="1:13" ht="14.25" customHeight="1" x14ac:dyDescent="0.2">
      <c r="A158" s="1431"/>
      <c r="B158" s="1442"/>
      <c r="C158" s="1123" t="s">
        <v>3507</v>
      </c>
      <c r="D158" s="1106" t="s">
        <v>4022</v>
      </c>
      <c r="E158" s="1115">
        <v>422334</v>
      </c>
      <c r="F158" s="1115">
        <v>1104536</v>
      </c>
      <c r="G158" s="1123" t="s">
        <v>38</v>
      </c>
      <c r="H158" s="1123" t="s">
        <v>38</v>
      </c>
      <c r="I158" s="1106" t="s">
        <v>1614</v>
      </c>
      <c r="J158" s="1137">
        <v>96.7</v>
      </c>
      <c r="K158" s="1137">
        <v>103.4</v>
      </c>
      <c r="L158" s="1137">
        <v>98.7</v>
      </c>
      <c r="M158" s="1137">
        <v>95.4</v>
      </c>
    </row>
    <row r="159" spans="1:13" ht="14.25" customHeight="1" x14ac:dyDescent="0.2">
      <c r="A159" s="1431"/>
      <c r="B159" s="1444" t="s">
        <v>1655</v>
      </c>
      <c r="C159" s="1122" t="s">
        <v>3514</v>
      </c>
      <c r="D159" s="1119" t="s">
        <v>4023</v>
      </c>
      <c r="E159" s="1118">
        <v>380766.86</v>
      </c>
      <c r="F159" s="1118">
        <v>1152545.4099999999</v>
      </c>
      <c r="G159" s="1122" t="s">
        <v>3450</v>
      </c>
      <c r="H159" s="1119" t="s">
        <v>3514</v>
      </c>
      <c r="I159" s="1119" t="s">
        <v>3514</v>
      </c>
      <c r="J159" s="1120">
        <v>100.5</v>
      </c>
      <c r="K159" s="1120">
        <v>93.4</v>
      </c>
      <c r="L159" s="1120">
        <v>97.2</v>
      </c>
      <c r="M159" s="1120">
        <v>96.5</v>
      </c>
    </row>
    <row r="160" spans="1:13" ht="14.25" customHeight="1" x14ac:dyDescent="0.2">
      <c r="A160" s="1431"/>
      <c r="B160" s="1431"/>
      <c r="C160" s="1122" t="s">
        <v>3516</v>
      </c>
      <c r="D160" s="1119" t="s">
        <v>4024</v>
      </c>
      <c r="E160" s="1118">
        <v>367338.22</v>
      </c>
      <c r="F160" s="1118">
        <v>1149747.29</v>
      </c>
      <c r="G160" s="1122" t="s">
        <v>3450</v>
      </c>
      <c r="H160" s="1119" t="s">
        <v>3518</v>
      </c>
      <c r="I160" s="1119" t="s">
        <v>3518</v>
      </c>
      <c r="J160" s="1120">
        <v>58.1</v>
      </c>
      <c r="K160" s="1120">
        <v>73.900000000000006</v>
      </c>
      <c r="L160" s="1120">
        <v>76.3</v>
      </c>
      <c r="M160" s="1120">
        <v>74.400000000000006</v>
      </c>
    </row>
    <row r="161" spans="1:13" ht="14.25" customHeight="1" x14ac:dyDescent="0.2">
      <c r="A161" s="1431"/>
      <c r="B161" s="1431"/>
      <c r="C161" s="1122" t="s">
        <v>1655</v>
      </c>
      <c r="D161" s="1119" t="s">
        <v>4025</v>
      </c>
      <c r="E161" s="1118">
        <v>368908.16</v>
      </c>
      <c r="F161" s="1118">
        <v>1146581.26</v>
      </c>
      <c r="G161" s="1122" t="s">
        <v>3450</v>
      </c>
      <c r="H161" s="1119" t="s">
        <v>3514</v>
      </c>
      <c r="I161" s="1119" t="s">
        <v>1655</v>
      </c>
      <c r="J161" s="1120">
        <v>64.900000000000006</v>
      </c>
      <c r="K161" s="1120">
        <v>83.4</v>
      </c>
      <c r="L161" s="1120">
        <v>80.2</v>
      </c>
      <c r="M161" s="1120">
        <v>80.099999999999994</v>
      </c>
    </row>
    <row r="162" spans="1:13" ht="14.25" customHeight="1" x14ac:dyDescent="0.2">
      <c r="A162" s="1431"/>
      <c r="B162" s="1431"/>
      <c r="C162" s="1122" t="s">
        <v>3520</v>
      </c>
      <c r="D162" s="1119" t="s">
        <v>4026</v>
      </c>
      <c r="E162" s="1118">
        <v>393740.93</v>
      </c>
      <c r="F162" s="1118">
        <v>1159078.99</v>
      </c>
      <c r="G162" s="1122" t="s">
        <v>3450</v>
      </c>
      <c r="H162" s="1119" t="s">
        <v>3522</v>
      </c>
      <c r="I162" s="1119" t="s">
        <v>3520</v>
      </c>
      <c r="J162" s="1120">
        <v>84.1</v>
      </c>
      <c r="K162" s="1120">
        <v>84.5</v>
      </c>
      <c r="L162" s="1120">
        <v>88.4</v>
      </c>
      <c r="M162" s="1120">
        <v>87.4</v>
      </c>
    </row>
    <row r="163" spans="1:13" ht="14.25" customHeight="1" x14ac:dyDescent="0.2">
      <c r="A163" s="1439"/>
      <c r="B163" s="1439"/>
      <c r="C163" s="1144" t="s">
        <v>3462</v>
      </c>
      <c r="D163" s="1145" t="s">
        <v>4027</v>
      </c>
      <c r="E163" s="1146">
        <v>367653.27</v>
      </c>
      <c r="F163" s="1146">
        <v>1181807.9099999999</v>
      </c>
      <c r="G163" s="1144" t="s">
        <v>3450</v>
      </c>
      <c r="H163" s="1145" t="s">
        <v>3518</v>
      </c>
      <c r="I163" s="1145" t="s">
        <v>3524</v>
      </c>
      <c r="J163" s="1147">
        <v>89.4</v>
      </c>
      <c r="K163" s="1147">
        <v>79.7</v>
      </c>
      <c r="L163" s="1147">
        <v>78.099999999999994</v>
      </c>
      <c r="M163" s="1147">
        <v>83.9</v>
      </c>
    </row>
    <row r="164" spans="1:13" ht="14.25" customHeight="1" x14ac:dyDescent="0.2">
      <c r="A164" s="13"/>
      <c r="B164" s="1423" t="s">
        <v>4028</v>
      </c>
      <c r="C164" s="1423"/>
      <c r="D164" s="1423"/>
      <c r="E164" s="1423"/>
      <c r="F164" s="1423"/>
      <c r="G164" s="1423"/>
      <c r="H164" s="1423"/>
      <c r="I164" s="1423"/>
      <c r="J164" s="1423"/>
      <c r="K164" s="1423"/>
      <c r="L164" s="1423"/>
      <c r="M164" s="1423"/>
    </row>
    <row r="165" spans="1:13" ht="14.25" customHeight="1" x14ac:dyDescent="0.2">
      <c r="A165" s="13"/>
      <c r="B165" s="1053"/>
      <c r="C165" s="1424" t="s">
        <v>106</v>
      </c>
      <c r="D165" s="1424" t="s">
        <v>107</v>
      </c>
      <c r="E165" s="1426" t="s">
        <v>108</v>
      </c>
      <c r="F165" s="1426"/>
      <c r="G165" s="1426"/>
      <c r="H165" s="1426"/>
      <c r="I165" s="1426"/>
      <c r="J165" s="1426" t="s">
        <v>111</v>
      </c>
      <c r="K165" s="1426"/>
      <c r="L165" s="1426"/>
      <c r="M165" s="1426"/>
    </row>
    <row r="166" spans="1:13" ht="14.25" customHeight="1" x14ac:dyDescent="0.2">
      <c r="A166" s="1033"/>
      <c r="B166" s="1427" t="s">
        <v>115</v>
      </c>
      <c r="C166" s="1424"/>
      <c r="D166" s="1424"/>
      <c r="E166" s="1021" t="s">
        <v>116</v>
      </c>
      <c r="F166" s="1021" t="s">
        <v>117</v>
      </c>
      <c r="G166" s="1429" t="s">
        <v>39</v>
      </c>
      <c r="H166" s="1429" t="s">
        <v>65</v>
      </c>
      <c r="I166" s="1429" t="s">
        <v>118</v>
      </c>
      <c r="J166" s="1021" t="s">
        <v>127</v>
      </c>
      <c r="K166" s="1021" t="s">
        <v>127</v>
      </c>
      <c r="L166" s="1021" t="s">
        <v>128</v>
      </c>
      <c r="M166" s="1021" t="s">
        <v>127</v>
      </c>
    </row>
    <row r="167" spans="1:13" ht="14.25" customHeight="1" x14ac:dyDescent="0.2">
      <c r="A167" s="13"/>
      <c r="B167" s="1428"/>
      <c r="C167" s="1425"/>
      <c r="D167" s="1425"/>
      <c r="E167" s="1021" t="s">
        <v>136</v>
      </c>
      <c r="F167" s="1021" t="s">
        <v>136</v>
      </c>
      <c r="G167" s="1425"/>
      <c r="H167" s="1425"/>
      <c r="I167" s="1425"/>
      <c r="J167" s="1024" t="s">
        <v>4030</v>
      </c>
      <c r="K167" s="1024" t="s">
        <v>4031</v>
      </c>
      <c r="L167" s="1024" t="s">
        <v>4032</v>
      </c>
      <c r="M167" s="1024" t="s">
        <v>4033</v>
      </c>
    </row>
    <row r="168" spans="1:13" ht="14.25" customHeight="1" x14ac:dyDescent="0.2">
      <c r="A168" s="1430" t="s">
        <v>4034</v>
      </c>
      <c r="B168" s="1450" t="s">
        <v>4035</v>
      </c>
      <c r="C168" s="1135" t="s">
        <v>4036</v>
      </c>
      <c r="D168" s="1112" t="s">
        <v>4037</v>
      </c>
      <c r="E168" s="1112">
        <v>459889</v>
      </c>
      <c r="F168" s="1112">
        <v>1204407</v>
      </c>
      <c r="G168" s="1112" t="s">
        <v>36</v>
      </c>
      <c r="H168" s="1112" t="s">
        <v>1643</v>
      </c>
      <c r="I168" s="1112" t="s">
        <v>4038</v>
      </c>
      <c r="J168" s="1113">
        <v>59.7</v>
      </c>
      <c r="K168" s="1113">
        <v>49.2</v>
      </c>
      <c r="L168" s="1113">
        <v>58.9</v>
      </c>
      <c r="M168" s="1113">
        <v>70</v>
      </c>
    </row>
    <row r="169" spans="1:13" ht="14.25" customHeight="1" x14ac:dyDescent="0.2">
      <c r="A169" s="1430"/>
      <c r="B169" s="1446"/>
      <c r="C169" s="1135" t="s">
        <v>4035</v>
      </c>
      <c r="D169" s="1112" t="s">
        <v>4041</v>
      </c>
      <c r="E169" s="1112">
        <v>439806</v>
      </c>
      <c r="F169" s="1112">
        <v>1181286</v>
      </c>
      <c r="G169" s="1112" t="s">
        <v>36</v>
      </c>
      <c r="H169" s="1112" t="s">
        <v>1643</v>
      </c>
      <c r="I169" s="1112" t="s">
        <v>4035</v>
      </c>
      <c r="J169" s="1113">
        <v>82.3</v>
      </c>
      <c r="K169" s="1113">
        <v>80.3</v>
      </c>
      <c r="L169" s="1113">
        <v>72.099999999999994</v>
      </c>
      <c r="M169" s="1113">
        <v>72.900000000000006</v>
      </c>
    </row>
    <row r="170" spans="1:13" ht="14.25" customHeight="1" x14ac:dyDescent="0.2">
      <c r="A170" s="1430"/>
      <c r="B170" s="1446"/>
      <c r="C170" s="1135" t="s">
        <v>4035</v>
      </c>
      <c r="D170" s="1112" t="s">
        <v>4042</v>
      </c>
      <c r="E170" s="1112">
        <v>440761</v>
      </c>
      <c r="F170" s="1112">
        <v>1196191</v>
      </c>
      <c r="G170" s="1112" t="s">
        <v>36</v>
      </c>
      <c r="H170" s="1112" t="s">
        <v>1643</v>
      </c>
      <c r="I170" s="1112" t="s">
        <v>4035</v>
      </c>
      <c r="J170" s="1113">
        <v>51.1</v>
      </c>
      <c r="K170" s="1113">
        <v>60.9</v>
      </c>
      <c r="L170" s="1113">
        <v>74.900000000000006</v>
      </c>
      <c r="M170" s="1113">
        <v>82.4</v>
      </c>
    </row>
    <row r="171" spans="1:13" ht="14.25" customHeight="1" x14ac:dyDescent="0.2">
      <c r="A171" s="1430"/>
      <c r="B171" s="1446"/>
      <c r="C171" s="1135" t="s">
        <v>4035</v>
      </c>
      <c r="D171" s="1112" t="s">
        <v>4043</v>
      </c>
      <c r="E171" s="1112">
        <v>447414</v>
      </c>
      <c r="F171" s="1112">
        <v>1208498</v>
      </c>
      <c r="G171" s="1112" t="s">
        <v>36</v>
      </c>
      <c r="H171" s="1112" t="s">
        <v>1701</v>
      </c>
      <c r="I171" s="1112" t="s">
        <v>1701</v>
      </c>
      <c r="J171" s="1113">
        <v>42.7</v>
      </c>
      <c r="K171" s="1113">
        <v>69.099999999999994</v>
      </c>
      <c r="L171" s="1113">
        <v>55.6</v>
      </c>
      <c r="M171" s="1113">
        <v>74.900000000000006</v>
      </c>
    </row>
    <row r="172" spans="1:13" ht="14.25" customHeight="1" x14ac:dyDescent="0.2">
      <c r="A172" s="1430"/>
      <c r="B172" s="1446"/>
      <c r="C172" s="1135" t="s">
        <v>4044</v>
      </c>
      <c r="D172" s="1112" t="s">
        <v>4045</v>
      </c>
      <c r="E172" s="1112">
        <v>424939</v>
      </c>
      <c r="F172" s="1112">
        <v>1219769</v>
      </c>
      <c r="G172" s="1112" t="s">
        <v>36</v>
      </c>
      <c r="H172" s="1112" t="s">
        <v>1701</v>
      </c>
      <c r="I172" s="1112" t="s">
        <v>1701</v>
      </c>
      <c r="J172" s="1113">
        <v>19.399999999999999</v>
      </c>
      <c r="K172" s="1113">
        <v>18.899999999999999</v>
      </c>
      <c r="L172" s="1113">
        <v>20.2</v>
      </c>
      <c r="M172" s="1113">
        <v>34.4</v>
      </c>
    </row>
    <row r="173" spans="1:13" ht="14.25" customHeight="1" x14ac:dyDescent="0.2">
      <c r="A173" s="1430"/>
      <c r="B173" s="1446"/>
      <c r="C173" s="1135" t="s">
        <v>4047</v>
      </c>
      <c r="D173" s="1112" t="s">
        <v>4048</v>
      </c>
      <c r="E173" s="1112">
        <v>437136</v>
      </c>
      <c r="F173" s="1112">
        <v>1219338</v>
      </c>
      <c r="G173" s="1112" t="s">
        <v>36</v>
      </c>
      <c r="H173" s="1112" t="s">
        <v>1701</v>
      </c>
      <c r="I173" s="1112" t="s">
        <v>1701</v>
      </c>
      <c r="J173" s="1113">
        <v>39.200000000000003</v>
      </c>
      <c r="K173" s="1113">
        <v>39.200000000000003</v>
      </c>
      <c r="L173" s="1113">
        <v>43.2</v>
      </c>
      <c r="M173" s="1113">
        <v>30.5</v>
      </c>
    </row>
    <row r="174" spans="1:13" ht="14.25" customHeight="1" x14ac:dyDescent="0.2">
      <c r="A174" s="1430"/>
      <c r="B174" s="1451" t="s">
        <v>1618</v>
      </c>
      <c r="C174" s="1150" t="s">
        <v>4049</v>
      </c>
      <c r="D174" s="1151" t="s">
        <v>4050</v>
      </c>
      <c r="E174" s="1152">
        <v>396005</v>
      </c>
      <c r="F174" s="1153">
        <v>1182789</v>
      </c>
      <c r="G174" s="1153" t="s">
        <v>36</v>
      </c>
      <c r="H174" s="1153" t="s">
        <v>4051</v>
      </c>
      <c r="I174" s="1153" t="s">
        <v>4052</v>
      </c>
      <c r="J174" s="888">
        <v>94.1</v>
      </c>
      <c r="K174" s="1154">
        <v>93.5</v>
      </c>
      <c r="L174" s="1154">
        <v>102</v>
      </c>
      <c r="M174" s="1154">
        <v>99</v>
      </c>
    </row>
    <row r="175" spans="1:13" ht="14.25" customHeight="1" x14ac:dyDescent="0.2">
      <c r="A175" s="1430"/>
      <c r="B175" s="1452"/>
      <c r="C175" s="1150" t="s">
        <v>4055</v>
      </c>
      <c r="D175" s="1151" t="s">
        <v>4056</v>
      </c>
      <c r="E175" s="1152">
        <v>396513</v>
      </c>
      <c r="F175" s="1152">
        <v>1185236</v>
      </c>
      <c r="G175" s="1153" t="s">
        <v>36</v>
      </c>
      <c r="H175" s="1153" t="s">
        <v>4051</v>
      </c>
      <c r="I175" s="1153" t="s">
        <v>4052</v>
      </c>
      <c r="J175" s="888">
        <v>98.1</v>
      </c>
      <c r="K175" s="1154">
        <v>100</v>
      </c>
      <c r="L175" s="1154">
        <v>102</v>
      </c>
      <c r="M175" s="1154">
        <v>101</v>
      </c>
    </row>
    <row r="176" spans="1:13" ht="14.25" customHeight="1" x14ac:dyDescent="0.2">
      <c r="A176" s="1430"/>
      <c r="B176" s="1452"/>
      <c r="C176" s="1150" t="s">
        <v>4057</v>
      </c>
      <c r="D176" s="1151" t="s">
        <v>4058</v>
      </c>
      <c r="E176" s="1152">
        <v>406466</v>
      </c>
      <c r="F176" s="1152">
        <v>1195288</v>
      </c>
      <c r="G176" s="1153" t="s">
        <v>36</v>
      </c>
      <c r="H176" s="1153" t="s">
        <v>1701</v>
      </c>
      <c r="I176" s="1153" t="s">
        <v>4059</v>
      </c>
      <c r="J176" s="888">
        <v>83.5</v>
      </c>
      <c r="K176" s="1154">
        <v>66.099999999999994</v>
      </c>
      <c r="L176" s="1154">
        <v>64</v>
      </c>
      <c r="M176" s="1154">
        <v>2.9</v>
      </c>
    </row>
    <row r="177" spans="1:13" ht="14.25" customHeight="1" x14ac:dyDescent="0.2">
      <c r="A177" s="1430"/>
      <c r="B177" s="1452"/>
      <c r="C177" s="1150" t="s">
        <v>1618</v>
      </c>
      <c r="D177" s="1151" t="s">
        <v>4060</v>
      </c>
      <c r="E177" s="1152">
        <v>419081</v>
      </c>
      <c r="F177" s="1152">
        <v>1213800</v>
      </c>
      <c r="G177" s="1153" t="s">
        <v>36</v>
      </c>
      <c r="H177" s="1153" t="s">
        <v>1701</v>
      </c>
      <c r="I177" s="1153" t="s">
        <v>4059</v>
      </c>
      <c r="J177" s="888">
        <v>85</v>
      </c>
      <c r="K177" s="1154">
        <v>82.7</v>
      </c>
      <c r="L177" s="1154">
        <v>87.8</v>
      </c>
      <c r="M177" s="1154">
        <v>81.2</v>
      </c>
    </row>
    <row r="178" spans="1:13" ht="14.25" customHeight="1" x14ac:dyDescent="0.2">
      <c r="A178" s="1430"/>
      <c r="B178" s="1452"/>
      <c r="C178" s="1150" t="s">
        <v>4061</v>
      </c>
      <c r="D178" s="1151" t="s">
        <v>4062</v>
      </c>
      <c r="E178" s="1152">
        <v>424116</v>
      </c>
      <c r="F178" s="1152">
        <v>1198841</v>
      </c>
      <c r="G178" s="1153" t="s">
        <v>36</v>
      </c>
      <c r="H178" s="1153" t="s">
        <v>1701</v>
      </c>
      <c r="I178" s="1153" t="s">
        <v>4059</v>
      </c>
      <c r="J178" s="888">
        <v>78.7</v>
      </c>
      <c r="K178" s="1154">
        <v>73.8</v>
      </c>
      <c r="L178" s="1154">
        <v>93.7</v>
      </c>
      <c r="M178" s="1154">
        <v>64.7</v>
      </c>
    </row>
    <row r="179" spans="1:13" ht="14.25" customHeight="1" x14ac:dyDescent="0.2">
      <c r="A179" s="1430"/>
      <c r="B179" s="1447" t="s">
        <v>1643</v>
      </c>
      <c r="C179" s="1139" t="s">
        <v>4063</v>
      </c>
      <c r="D179" s="1140" t="s">
        <v>4064</v>
      </c>
      <c r="E179" s="1140">
        <v>445595</v>
      </c>
      <c r="F179" s="1140">
        <v>1150072</v>
      </c>
      <c r="G179" s="1140" t="s">
        <v>36</v>
      </c>
      <c r="H179" s="1140" t="s">
        <v>1643</v>
      </c>
      <c r="I179" s="1140" t="s">
        <v>4065</v>
      </c>
      <c r="J179" s="1142">
        <v>86.4</v>
      </c>
      <c r="K179" s="1142">
        <v>80.400000000000006</v>
      </c>
      <c r="L179" s="1142">
        <v>93.5</v>
      </c>
      <c r="M179" s="1142">
        <v>96.4</v>
      </c>
    </row>
    <row r="180" spans="1:13" ht="14.25" customHeight="1" x14ac:dyDescent="0.2">
      <c r="A180" s="1430"/>
      <c r="B180" s="1431"/>
      <c r="C180" s="1139" t="s">
        <v>1643</v>
      </c>
      <c r="D180" s="1140" t="s">
        <v>4066</v>
      </c>
      <c r="E180" s="1140">
        <v>448391</v>
      </c>
      <c r="F180" s="1140">
        <v>1154099</v>
      </c>
      <c r="G180" s="1140" t="s">
        <v>36</v>
      </c>
      <c r="H180" s="1140" t="s">
        <v>1643</v>
      </c>
      <c r="I180" s="1140" t="s">
        <v>4065</v>
      </c>
      <c r="J180" s="1142">
        <v>90.4</v>
      </c>
      <c r="K180" s="1142">
        <v>78.400000000000006</v>
      </c>
      <c r="L180" s="1142">
        <v>87</v>
      </c>
      <c r="M180" s="1142">
        <v>86.6</v>
      </c>
    </row>
    <row r="181" spans="1:13" ht="14.25" customHeight="1" x14ac:dyDescent="0.2">
      <c r="A181" s="1430"/>
      <c r="B181" s="1431"/>
      <c r="C181" s="1139" t="s">
        <v>1643</v>
      </c>
      <c r="D181" s="1140" t="s">
        <v>4067</v>
      </c>
      <c r="E181" s="1140">
        <v>447360</v>
      </c>
      <c r="F181" s="1140">
        <v>1164091</v>
      </c>
      <c r="G181" s="1140" t="s">
        <v>36</v>
      </c>
      <c r="H181" s="1140" t="s">
        <v>1643</v>
      </c>
      <c r="I181" s="1140" t="s">
        <v>4038</v>
      </c>
      <c r="J181" s="1142">
        <v>87.4</v>
      </c>
      <c r="K181" s="1142">
        <v>91.4</v>
      </c>
      <c r="L181" s="1142">
        <v>97.2</v>
      </c>
      <c r="M181" s="1142">
        <v>82.6</v>
      </c>
    </row>
    <row r="182" spans="1:13" ht="14.25" customHeight="1" x14ac:dyDescent="0.2">
      <c r="A182" s="1430"/>
      <c r="B182" s="1431"/>
      <c r="C182" s="1139" t="s">
        <v>1643</v>
      </c>
      <c r="D182" s="1140" t="s">
        <v>4068</v>
      </c>
      <c r="E182" s="1140">
        <v>446170</v>
      </c>
      <c r="F182" s="1140">
        <v>1167233</v>
      </c>
      <c r="G182" s="1140" t="s">
        <v>36</v>
      </c>
      <c r="H182" s="1140" t="s">
        <v>1643</v>
      </c>
      <c r="I182" s="1140" t="s">
        <v>4035</v>
      </c>
      <c r="J182" s="1142">
        <v>89.6</v>
      </c>
      <c r="K182" s="1142">
        <v>95.3</v>
      </c>
      <c r="L182" s="1142">
        <v>94.7</v>
      </c>
      <c r="M182" s="1142">
        <v>83.4</v>
      </c>
    </row>
    <row r="183" spans="1:13" ht="14.25" customHeight="1" x14ac:dyDescent="0.2">
      <c r="A183" s="1430"/>
      <c r="B183" s="1431"/>
      <c r="C183" s="1139" t="s">
        <v>1643</v>
      </c>
      <c r="D183" s="1140" t="s">
        <v>4069</v>
      </c>
      <c r="E183" s="1140">
        <v>472597</v>
      </c>
      <c r="F183" s="1140">
        <v>1178771</v>
      </c>
      <c r="G183" s="1140" t="s">
        <v>36</v>
      </c>
      <c r="H183" s="1140" t="s">
        <v>1643</v>
      </c>
      <c r="I183" s="1140" t="s">
        <v>4070</v>
      </c>
      <c r="J183" s="1142">
        <v>90.4</v>
      </c>
      <c r="K183" s="1142">
        <v>97.4</v>
      </c>
      <c r="L183" s="1142">
        <v>93.3</v>
      </c>
      <c r="M183" s="1142">
        <v>95.1</v>
      </c>
    </row>
    <row r="184" spans="1:13" ht="14.25" customHeight="1" x14ac:dyDescent="0.2">
      <c r="A184" s="1430"/>
      <c r="B184" s="1431"/>
      <c r="C184" s="1139" t="s">
        <v>1643</v>
      </c>
      <c r="D184" s="1140" t="s">
        <v>4071</v>
      </c>
      <c r="E184" s="1140">
        <v>478588</v>
      </c>
      <c r="F184" s="1140">
        <v>1192460</v>
      </c>
      <c r="G184" s="1140" t="s">
        <v>36</v>
      </c>
      <c r="H184" s="1140" t="s">
        <v>1643</v>
      </c>
      <c r="I184" s="1140" t="s">
        <v>4070</v>
      </c>
      <c r="J184" s="1142">
        <v>91.4</v>
      </c>
      <c r="K184" s="1142">
        <v>97.7</v>
      </c>
      <c r="L184" s="1142">
        <v>93.2</v>
      </c>
      <c r="M184" s="1142">
        <v>90.6</v>
      </c>
    </row>
    <row r="185" spans="1:13" ht="14.25" customHeight="1" x14ac:dyDescent="0.2">
      <c r="A185" s="1430"/>
      <c r="B185" s="1453" t="s">
        <v>1647</v>
      </c>
      <c r="C185" s="1150" t="s">
        <v>4072</v>
      </c>
      <c r="D185" s="1151" t="s">
        <v>4073</v>
      </c>
      <c r="E185" s="1158">
        <v>482052</v>
      </c>
      <c r="F185" s="1158">
        <v>1128601</v>
      </c>
      <c r="G185" s="1158" t="s">
        <v>37</v>
      </c>
      <c r="H185" s="1158" t="s">
        <v>37</v>
      </c>
      <c r="I185" s="1158" t="s">
        <v>4074</v>
      </c>
      <c r="J185" s="888">
        <v>111</v>
      </c>
      <c r="K185" s="1159">
        <v>8.49</v>
      </c>
      <c r="L185" s="1159">
        <v>104</v>
      </c>
      <c r="M185" s="1159">
        <v>97.3</v>
      </c>
    </row>
    <row r="186" spans="1:13" ht="14.25" customHeight="1" x14ac:dyDescent="0.2">
      <c r="A186" s="1430"/>
      <c r="B186" s="1452"/>
      <c r="C186" s="1150" t="s">
        <v>4075</v>
      </c>
      <c r="D186" s="1151" t="s">
        <v>4076</v>
      </c>
      <c r="E186" s="1158">
        <v>479928</v>
      </c>
      <c r="F186" s="1158">
        <v>1135348</v>
      </c>
      <c r="G186" s="1158" t="s">
        <v>37</v>
      </c>
      <c r="H186" s="1158" t="s">
        <v>37</v>
      </c>
      <c r="I186" s="1158" t="s">
        <v>4074</v>
      </c>
      <c r="J186" s="888">
        <v>104</v>
      </c>
      <c r="K186" s="1159">
        <v>8.57</v>
      </c>
      <c r="L186" s="1159">
        <v>104</v>
      </c>
      <c r="M186" s="1159">
        <v>96.6</v>
      </c>
    </row>
    <row r="187" spans="1:13" ht="14.25" customHeight="1" x14ac:dyDescent="0.2">
      <c r="A187" s="1430"/>
      <c r="B187" s="1452"/>
      <c r="C187" s="1150" t="s">
        <v>1699</v>
      </c>
      <c r="D187" s="1151" t="s">
        <v>4077</v>
      </c>
      <c r="E187" s="1158">
        <v>499537</v>
      </c>
      <c r="F187" s="1158">
        <v>1153320</v>
      </c>
      <c r="G187" s="1158" t="s">
        <v>37</v>
      </c>
      <c r="H187" s="1158" t="s">
        <v>1647</v>
      </c>
      <c r="I187" s="1158" t="s">
        <v>1699</v>
      </c>
      <c r="J187" s="888">
        <v>103</v>
      </c>
      <c r="K187" s="1159">
        <v>8.0500000000000007</v>
      </c>
      <c r="L187" s="1159">
        <v>110</v>
      </c>
      <c r="M187" s="1159">
        <v>100</v>
      </c>
    </row>
    <row r="188" spans="1:13" ht="14.25" customHeight="1" x14ac:dyDescent="0.2">
      <c r="A188" s="1430"/>
      <c r="B188" s="1452"/>
      <c r="C188" s="1150" t="s">
        <v>1647</v>
      </c>
      <c r="D188" s="1151" t="s">
        <v>4078</v>
      </c>
      <c r="E188" s="1152">
        <v>498841</v>
      </c>
      <c r="F188" s="1152">
        <v>1155364</v>
      </c>
      <c r="G188" s="1158" t="s">
        <v>37</v>
      </c>
      <c r="H188" s="1158" t="s">
        <v>1647</v>
      </c>
      <c r="I188" s="1158" t="s">
        <v>1699</v>
      </c>
      <c r="J188" s="888">
        <v>102</v>
      </c>
      <c r="K188" s="1159">
        <v>7.97</v>
      </c>
      <c r="L188" s="1159">
        <v>9.6999999999999993</v>
      </c>
      <c r="M188" s="1159">
        <v>98.4</v>
      </c>
    </row>
    <row r="189" spans="1:13" ht="14.25" customHeight="1" x14ac:dyDescent="0.2">
      <c r="A189" s="1430"/>
      <c r="B189" s="1452"/>
      <c r="C189" s="1150" t="s">
        <v>1647</v>
      </c>
      <c r="D189" s="1151" t="s">
        <v>4079</v>
      </c>
      <c r="E189" s="1152">
        <v>499819</v>
      </c>
      <c r="F189" s="1152">
        <v>1173656</v>
      </c>
      <c r="G189" s="1158" t="s">
        <v>37</v>
      </c>
      <c r="H189" s="1158" t="s">
        <v>1647</v>
      </c>
      <c r="I189" s="1158" t="s">
        <v>1699</v>
      </c>
      <c r="J189" s="888">
        <v>99.1</v>
      </c>
      <c r="K189" s="1159">
        <v>7.47</v>
      </c>
      <c r="L189" s="1159">
        <v>96.1</v>
      </c>
      <c r="M189" s="1159">
        <v>100</v>
      </c>
    </row>
    <row r="190" spans="1:13" ht="14.25" customHeight="1" x14ac:dyDescent="0.2">
      <c r="A190" s="1430"/>
      <c r="B190" s="1452"/>
      <c r="C190" s="1150" t="s">
        <v>1645</v>
      </c>
      <c r="D190" s="1151" t="s">
        <v>4080</v>
      </c>
      <c r="E190" s="1161">
        <v>493786</v>
      </c>
      <c r="F190" s="1161">
        <v>1173389</v>
      </c>
      <c r="G190" s="1158" t="s">
        <v>37</v>
      </c>
      <c r="H190" s="1158" t="s">
        <v>1647</v>
      </c>
      <c r="I190" s="1158" t="s">
        <v>1699</v>
      </c>
      <c r="J190" s="888">
        <v>90.6</v>
      </c>
      <c r="K190" s="1159">
        <v>7.02</v>
      </c>
      <c r="L190" s="1159">
        <v>96.1</v>
      </c>
      <c r="M190" s="1159">
        <v>102</v>
      </c>
    </row>
    <row r="191" spans="1:13" ht="14.25" customHeight="1" x14ac:dyDescent="0.2">
      <c r="A191" s="1430"/>
      <c r="B191" s="1444" t="s">
        <v>4081</v>
      </c>
      <c r="C191" s="1122" t="s">
        <v>4081</v>
      </c>
      <c r="D191" s="1119" t="s">
        <v>4082</v>
      </c>
      <c r="E191" s="1119">
        <v>482592</v>
      </c>
      <c r="F191" s="1119">
        <v>1175164</v>
      </c>
      <c r="G191" s="1119" t="s">
        <v>37</v>
      </c>
      <c r="H191" s="1119" t="s">
        <v>1647</v>
      </c>
      <c r="I191" s="1119" t="s">
        <v>4081</v>
      </c>
      <c r="J191" s="1120">
        <v>70.5</v>
      </c>
      <c r="K191" s="1120">
        <v>78.400000000000006</v>
      </c>
      <c r="L191" s="1120">
        <v>74.7</v>
      </c>
      <c r="M191" s="1120">
        <v>68.3</v>
      </c>
    </row>
    <row r="192" spans="1:13" ht="14.25" customHeight="1" x14ac:dyDescent="0.2">
      <c r="A192" s="1430"/>
      <c r="B192" s="1431"/>
      <c r="C192" s="1122" t="s">
        <v>4081</v>
      </c>
      <c r="D192" s="1119" t="s">
        <v>4083</v>
      </c>
      <c r="E192" s="1119">
        <v>489977</v>
      </c>
      <c r="F192" s="1119">
        <v>1190025</v>
      </c>
      <c r="G192" s="1119" t="s">
        <v>37</v>
      </c>
      <c r="H192" s="1119" t="s">
        <v>1647</v>
      </c>
      <c r="I192" s="1119" t="s">
        <v>4081</v>
      </c>
      <c r="J192" s="1120">
        <v>20.7</v>
      </c>
      <c r="K192" s="1120">
        <v>41.5</v>
      </c>
      <c r="L192" s="1120">
        <v>42</v>
      </c>
      <c r="M192" s="1120">
        <v>42.4</v>
      </c>
    </row>
    <row r="193" spans="1:13" ht="14.25" customHeight="1" x14ac:dyDescent="0.2">
      <c r="A193" s="1430"/>
      <c r="B193" s="1454" t="s">
        <v>3404</v>
      </c>
      <c r="C193" s="1163" t="s">
        <v>1646</v>
      </c>
      <c r="D193" s="1164" t="s">
        <v>4084</v>
      </c>
      <c r="E193" s="1164">
        <v>505845</v>
      </c>
      <c r="F193" s="1164">
        <v>1121951</v>
      </c>
      <c r="G193" s="1164" t="s">
        <v>1689</v>
      </c>
      <c r="H193" s="1164" t="s">
        <v>4085</v>
      </c>
      <c r="I193" s="1164" t="s">
        <v>3520</v>
      </c>
      <c r="J193" s="1165">
        <v>87.4</v>
      </c>
      <c r="K193" s="1165">
        <v>103</v>
      </c>
      <c r="L193" s="1165">
        <v>87</v>
      </c>
      <c r="M193" s="1165">
        <v>89.6</v>
      </c>
    </row>
    <row r="194" spans="1:13" ht="14.25" customHeight="1" x14ac:dyDescent="0.2">
      <c r="A194" s="1430"/>
      <c r="B194" s="1454"/>
      <c r="C194" s="1163" t="s">
        <v>4086</v>
      </c>
      <c r="D194" s="1164" t="s">
        <v>4087</v>
      </c>
      <c r="E194" s="1164">
        <v>521342</v>
      </c>
      <c r="F194" s="1164">
        <v>1123861</v>
      </c>
      <c r="G194" s="1164" t="s">
        <v>3369</v>
      </c>
      <c r="H194" s="1164" t="s">
        <v>3434</v>
      </c>
      <c r="I194" s="1164" t="s">
        <v>3435</v>
      </c>
      <c r="J194" s="1165">
        <v>77.599999999999994</v>
      </c>
      <c r="K194" s="1165">
        <v>104.7</v>
      </c>
      <c r="L194" s="1165">
        <v>98.8</v>
      </c>
      <c r="M194" s="1165">
        <v>98.4</v>
      </c>
    </row>
    <row r="195" spans="1:13" ht="14.25" customHeight="1" x14ac:dyDescent="0.2">
      <c r="A195" s="1430"/>
      <c r="B195" s="1454"/>
      <c r="C195" s="1163" t="s">
        <v>1646</v>
      </c>
      <c r="D195" s="1164" t="s">
        <v>4088</v>
      </c>
      <c r="E195" s="1164">
        <v>501187</v>
      </c>
      <c r="F195" s="1164">
        <v>1156754</v>
      </c>
      <c r="G195" s="1164" t="s">
        <v>37</v>
      </c>
      <c r="H195" s="1164" t="s">
        <v>1647</v>
      </c>
      <c r="I195" s="1164" t="s">
        <v>1699</v>
      </c>
      <c r="J195" s="1165">
        <v>87.3</v>
      </c>
      <c r="K195" s="1165">
        <v>97.2</v>
      </c>
      <c r="L195" s="1165">
        <v>84.3</v>
      </c>
      <c r="M195" s="1165">
        <v>85.5</v>
      </c>
    </row>
    <row r="196" spans="1:13" ht="14.25" customHeight="1" x14ac:dyDescent="0.2">
      <c r="A196" s="1430"/>
      <c r="B196" s="1454"/>
      <c r="C196" s="1163" t="s">
        <v>3404</v>
      </c>
      <c r="D196" s="1164" t="s">
        <v>4089</v>
      </c>
      <c r="E196" s="1164">
        <v>515850</v>
      </c>
      <c r="F196" s="1164">
        <v>1145812</v>
      </c>
      <c r="G196" s="1164" t="s">
        <v>37</v>
      </c>
      <c r="H196" s="1164" t="s">
        <v>1647</v>
      </c>
      <c r="I196" s="1164" t="s">
        <v>4090</v>
      </c>
      <c r="J196" s="1165">
        <v>95.4</v>
      </c>
      <c r="K196" s="1165">
        <v>98.8</v>
      </c>
      <c r="L196" s="1165">
        <v>88.6</v>
      </c>
      <c r="M196" s="1165">
        <v>96.7</v>
      </c>
    </row>
    <row r="197" spans="1:13" ht="14.25" customHeight="1" x14ac:dyDescent="0.2">
      <c r="A197" s="1449"/>
      <c r="B197" s="1455"/>
      <c r="C197" s="1168" t="s">
        <v>1646</v>
      </c>
      <c r="D197" s="1169" t="s">
        <v>4091</v>
      </c>
      <c r="E197" s="1169">
        <v>511157</v>
      </c>
      <c r="F197" s="1169">
        <v>1147119</v>
      </c>
      <c r="G197" s="1169" t="s">
        <v>3369</v>
      </c>
      <c r="H197" s="1169" t="s">
        <v>3434</v>
      </c>
      <c r="I197" s="1169" t="s">
        <v>4092</v>
      </c>
      <c r="J197" s="1170">
        <v>96.4</v>
      </c>
      <c r="K197" s="1170">
        <v>99.4</v>
      </c>
      <c r="L197" s="1170">
        <v>98</v>
      </c>
      <c r="M197" s="1170">
        <v>99.6</v>
      </c>
    </row>
    <row r="198" spans="1:13" ht="14.25" customHeight="1" x14ac:dyDescent="0.2">
      <c r="A198" s="12" t="s">
        <v>4093</v>
      </c>
      <c r="B198" s="12"/>
      <c r="C198" s="12"/>
      <c r="D198" s="12"/>
      <c r="E198" s="12"/>
      <c r="F198" s="12"/>
      <c r="G198" s="12"/>
      <c r="H198" s="12"/>
      <c r="I198" s="12"/>
      <c r="J198" s="12"/>
      <c r="K198" s="12"/>
      <c r="L198" s="12"/>
      <c r="M198" s="12"/>
    </row>
    <row r="199" spans="1:13" ht="14.25" customHeight="1" x14ac:dyDescent="0.25"/>
    <row r="200" spans="1:13" ht="14.25" customHeight="1" x14ac:dyDescent="0.2">
      <c r="A200" s="536" t="s">
        <v>3526</v>
      </c>
      <c r="B200" s="1525" t="s">
        <v>3527</v>
      </c>
      <c r="C200" s="1525"/>
    </row>
    <row r="201" spans="1:13" ht="14.25" customHeight="1" x14ac:dyDescent="0.2">
      <c r="A201" s="537" t="s">
        <v>2058</v>
      </c>
      <c r="B201" s="1526" t="s">
        <v>3528</v>
      </c>
      <c r="C201" s="1526"/>
    </row>
    <row r="202" spans="1:13" ht="14.25" customHeight="1" x14ac:dyDescent="0.2">
      <c r="A202" s="537" t="s">
        <v>3529</v>
      </c>
      <c r="B202" s="1526" t="s">
        <v>3530</v>
      </c>
      <c r="C202" s="1526"/>
    </row>
    <row r="203" spans="1:13" ht="14.25" customHeight="1" x14ac:dyDescent="0.2">
      <c r="A203" s="538" t="s">
        <v>3333</v>
      </c>
      <c r="B203" s="1527" t="s">
        <v>3531</v>
      </c>
      <c r="C203" s="1527"/>
    </row>
    <row r="204" spans="1:13" ht="14.25" customHeight="1" x14ac:dyDescent="0.25"/>
    <row r="205" spans="1:13" ht="14.25" customHeight="1" x14ac:dyDescent="0.25"/>
    <row r="206" spans="1:13" ht="14.25" customHeight="1" x14ac:dyDescent="0.25"/>
    <row r="207" spans="1:13" ht="14.25" customHeight="1" x14ac:dyDescent="0.25"/>
    <row r="208" spans="1:13"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sheetData>
  <mergeCells count="73">
    <mergeCell ref="A168:A197"/>
    <mergeCell ref="B168:B173"/>
    <mergeCell ref="B174:B178"/>
    <mergeCell ref="B179:B184"/>
    <mergeCell ref="B185:B190"/>
    <mergeCell ref="B191:B192"/>
    <mergeCell ref="B193:B197"/>
    <mergeCell ref="B164:M164"/>
    <mergeCell ref="C165:C167"/>
    <mergeCell ref="D165:D167"/>
    <mergeCell ref="E165:I165"/>
    <mergeCell ref="J165:M165"/>
    <mergeCell ref="B166:B167"/>
    <mergeCell ref="G166:G167"/>
    <mergeCell ref="H166:H167"/>
    <mergeCell ref="I166:I167"/>
    <mergeCell ref="A124:A163"/>
    <mergeCell ref="B124:B132"/>
    <mergeCell ref="B133:B143"/>
    <mergeCell ref="B144:B150"/>
    <mergeCell ref="B151:B158"/>
    <mergeCell ref="B159:B163"/>
    <mergeCell ref="B120:M120"/>
    <mergeCell ref="C121:C123"/>
    <mergeCell ref="D121:D123"/>
    <mergeCell ref="E121:I121"/>
    <mergeCell ref="J121:M121"/>
    <mergeCell ref="B122:B123"/>
    <mergeCell ref="G122:G123"/>
    <mergeCell ref="H122:H123"/>
    <mergeCell ref="I122:I123"/>
    <mergeCell ref="A67:A119"/>
    <mergeCell ref="B67:B79"/>
    <mergeCell ref="B80:B82"/>
    <mergeCell ref="B83:B86"/>
    <mergeCell ref="B87:B90"/>
    <mergeCell ref="B91:B98"/>
    <mergeCell ref="B99:B105"/>
    <mergeCell ref="B106:B107"/>
    <mergeCell ref="B108:B111"/>
    <mergeCell ref="B112:B114"/>
    <mergeCell ref="B115:B119"/>
    <mergeCell ref="E64:I64"/>
    <mergeCell ref="J64:M64"/>
    <mergeCell ref="B65:B66"/>
    <mergeCell ref="G65:G66"/>
    <mergeCell ref="H65:H66"/>
    <mergeCell ref="I65:I66"/>
    <mergeCell ref="A18:A62"/>
    <mergeCell ref="B18:B21"/>
    <mergeCell ref="B22:B29"/>
    <mergeCell ref="B30:B37"/>
    <mergeCell ref="B38:B41"/>
    <mergeCell ref="B42:B48"/>
    <mergeCell ref="B49:B51"/>
    <mergeCell ref="B52:B56"/>
    <mergeCell ref="B57:B62"/>
    <mergeCell ref="B200:C200"/>
    <mergeCell ref="B201:C201"/>
    <mergeCell ref="B202:C202"/>
    <mergeCell ref="B203:C203"/>
    <mergeCell ref="B14:M14"/>
    <mergeCell ref="C15:C17"/>
    <mergeCell ref="D15:D17"/>
    <mergeCell ref="E15:I15"/>
    <mergeCell ref="J15:M15"/>
    <mergeCell ref="B16:B17"/>
    <mergeCell ref="G16:G17"/>
    <mergeCell ref="H16:H17"/>
    <mergeCell ref="I16:I17"/>
    <mergeCell ref="B63:M63"/>
    <mergeCell ref="C64:C66"/>
    <mergeCell ref="D64:D66"/>
  </mergeCells>
  <dataValidations count="1">
    <dataValidation type="decimal" allowBlank="1" showInputMessage="1" showErrorMessage="1" sqref="K174:K190 K193:K197 L174:L190 L193:L197 M174:M190 M193:M197">
      <formula1>0</formula1>
      <formula2>1000</formula2>
    </dataValidation>
  </dataValidations>
  <hyperlinks>
    <hyperlink ref="A1" location="'C1'!A1" display="Regresar"/>
    <hyperlink ref="H1" location="'HM 1.3.2.f.5'!A1" display="Ver metadato"/>
  </hyperlink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8" tint="-0.499984740745262"/>
    <pageSetUpPr fitToPage="1"/>
  </sheetPr>
  <dimension ref="A1:Z997"/>
  <sheetViews>
    <sheetView showGridLines="0" zoomScale="80" zoomScaleNormal="80" workbookViewId="0">
      <selection activeCell="E24" sqref="E24"/>
    </sheetView>
  </sheetViews>
  <sheetFormatPr baseColWidth="10" defaultColWidth="14.42578125" defaultRowHeight="15" x14ac:dyDescent="0.25"/>
  <cols>
    <col min="1" max="1" width="12.28515625" style="134" customWidth="1"/>
    <col min="2" max="2" width="30.28515625" style="134" customWidth="1"/>
    <col min="3" max="3" width="37.7109375" style="134" customWidth="1"/>
    <col min="4" max="4" width="34.28515625" style="134" customWidth="1"/>
    <col min="5" max="5" width="25.42578125" style="134" customWidth="1"/>
    <col min="6" max="6" width="24.7109375" style="134" customWidth="1"/>
    <col min="7" max="7" width="26" style="134" customWidth="1"/>
    <col min="8" max="8" width="16" style="134" customWidth="1"/>
    <col min="9" max="9" width="16.28515625" style="134" customWidth="1"/>
    <col min="10" max="10" width="21.7109375" style="134" customWidth="1"/>
    <col min="11" max="26" width="11.42578125" style="134" customWidth="1"/>
    <col min="27" max="16384" width="14.42578125" style="134"/>
  </cols>
  <sheetData>
    <row r="1" spans="1:26" s="501" customFormat="1" ht="15.6" x14ac:dyDescent="0.25">
      <c r="A1" s="23" t="s">
        <v>32</v>
      </c>
      <c r="B1" s="502"/>
      <c r="C1" s="502"/>
      <c r="D1" s="502"/>
      <c r="E1" s="502"/>
      <c r="F1" s="502"/>
      <c r="G1" s="502"/>
      <c r="H1" s="502"/>
      <c r="I1" s="502"/>
      <c r="J1" s="502"/>
      <c r="K1" s="502"/>
      <c r="L1" s="502"/>
      <c r="M1" s="502"/>
      <c r="N1" s="502"/>
      <c r="O1" s="502"/>
      <c r="P1" s="502"/>
      <c r="Q1" s="502"/>
      <c r="R1" s="502"/>
      <c r="S1" s="502"/>
      <c r="T1" s="502"/>
      <c r="U1" s="502"/>
      <c r="V1" s="502"/>
      <c r="W1" s="502"/>
      <c r="X1" s="502"/>
      <c r="Y1" s="502"/>
      <c r="Z1" s="502"/>
    </row>
    <row r="2" spans="1:26" ht="42" customHeight="1" x14ac:dyDescent="0.25">
      <c r="A2" s="445"/>
      <c r="B2" s="445"/>
      <c r="C2" s="445"/>
      <c r="D2" s="445"/>
      <c r="E2" s="445"/>
      <c r="F2" s="446" t="s">
        <v>264</v>
      </c>
      <c r="G2" s="447"/>
      <c r="H2" s="445"/>
      <c r="I2" s="445"/>
      <c r="J2" s="445"/>
      <c r="K2" s="445"/>
      <c r="L2" s="445"/>
      <c r="M2" s="445"/>
      <c r="N2" s="445"/>
      <c r="O2" s="445"/>
      <c r="P2" s="445"/>
      <c r="Q2" s="445"/>
      <c r="R2" s="445"/>
      <c r="S2" s="445"/>
      <c r="T2" s="445"/>
      <c r="U2" s="445"/>
      <c r="V2" s="445"/>
      <c r="W2" s="445"/>
      <c r="X2" s="445"/>
      <c r="Y2" s="445"/>
      <c r="Z2" s="445"/>
    </row>
    <row r="3" spans="1:26" ht="45.75" customHeight="1" x14ac:dyDescent="0.25">
      <c r="A3" s="445"/>
      <c r="B3" s="1401" t="s">
        <v>265</v>
      </c>
      <c r="C3" s="1402"/>
      <c r="D3" s="1402"/>
      <c r="E3" s="1402"/>
      <c r="F3" s="1402"/>
      <c r="G3" s="1402"/>
      <c r="H3" s="445"/>
      <c r="I3" s="445"/>
      <c r="J3" s="445"/>
      <c r="K3" s="445"/>
      <c r="L3" s="445"/>
      <c r="M3" s="445"/>
      <c r="N3" s="445"/>
      <c r="O3" s="445"/>
      <c r="P3" s="445"/>
      <c r="Q3" s="445"/>
      <c r="R3" s="445"/>
      <c r="S3" s="445"/>
      <c r="T3" s="445"/>
      <c r="U3" s="445"/>
      <c r="V3" s="445"/>
      <c r="W3" s="445"/>
      <c r="X3" s="445"/>
      <c r="Y3" s="445"/>
      <c r="Z3" s="445"/>
    </row>
    <row r="4" spans="1:26" ht="15.6" x14ac:dyDescent="0.3">
      <c r="A4" s="445"/>
      <c r="B4" s="1403" t="s">
        <v>266</v>
      </c>
      <c r="C4" s="1402"/>
      <c r="D4" s="1402"/>
      <c r="E4" s="1402"/>
      <c r="F4" s="1402"/>
      <c r="G4" s="1402"/>
      <c r="H4" s="445"/>
      <c r="I4" s="445"/>
      <c r="J4" s="445"/>
      <c r="K4" s="445"/>
      <c r="L4" s="445"/>
      <c r="M4" s="445"/>
      <c r="N4" s="445"/>
      <c r="O4" s="445"/>
      <c r="P4" s="445"/>
      <c r="Q4" s="445"/>
      <c r="R4" s="445"/>
      <c r="S4" s="445"/>
      <c r="T4" s="445"/>
      <c r="U4" s="445"/>
      <c r="V4" s="445"/>
      <c r="W4" s="445"/>
      <c r="X4" s="445"/>
      <c r="Y4" s="445"/>
      <c r="Z4" s="445"/>
    </row>
    <row r="5" spans="1:26" ht="15.6" x14ac:dyDescent="0.3">
      <c r="A5" s="445"/>
      <c r="B5" s="1404"/>
      <c r="C5" s="1405"/>
      <c r="D5" s="1405"/>
      <c r="E5" s="445"/>
      <c r="F5" s="503"/>
      <c r="G5" s="503"/>
      <c r="H5" s="445"/>
      <c r="I5" s="445"/>
      <c r="J5" s="445"/>
      <c r="K5" s="445"/>
      <c r="L5" s="445"/>
      <c r="M5" s="445"/>
      <c r="N5" s="445"/>
      <c r="O5" s="445"/>
      <c r="P5" s="445"/>
      <c r="Q5" s="445"/>
      <c r="R5" s="445"/>
      <c r="S5" s="445"/>
      <c r="T5" s="445"/>
      <c r="U5" s="445"/>
      <c r="V5" s="445"/>
      <c r="W5" s="445"/>
      <c r="X5" s="445"/>
      <c r="Y5" s="445"/>
      <c r="Z5" s="445"/>
    </row>
    <row r="6" spans="1:26" ht="15.75" x14ac:dyDescent="0.25">
      <c r="A6" s="445"/>
      <c r="B6" s="1406" t="s">
        <v>267</v>
      </c>
      <c r="C6" s="1402"/>
      <c r="D6" s="1402"/>
      <c r="E6" s="1402"/>
      <c r="F6" s="1402"/>
      <c r="G6" s="1402"/>
      <c r="H6" s="445"/>
      <c r="I6" s="445"/>
      <c r="J6" s="445"/>
      <c r="K6" s="445"/>
      <c r="L6" s="445"/>
      <c r="M6" s="445"/>
      <c r="N6" s="445"/>
      <c r="O6" s="445"/>
      <c r="P6" s="445"/>
      <c r="Q6" s="445"/>
      <c r="R6" s="445"/>
      <c r="S6" s="445"/>
      <c r="T6" s="445"/>
      <c r="U6" s="445"/>
      <c r="V6" s="445"/>
      <c r="W6" s="445"/>
      <c r="X6" s="445"/>
      <c r="Y6" s="445"/>
      <c r="Z6" s="445"/>
    </row>
    <row r="7" spans="1:26" ht="15.6" x14ac:dyDescent="0.3">
      <c r="A7" s="445"/>
      <c r="B7" s="1404"/>
      <c r="C7" s="1405"/>
      <c r="D7" s="1405"/>
      <c r="E7" s="445"/>
      <c r="F7" s="503"/>
      <c r="G7" s="503"/>
      <c r="H7" s="445"/>
      <c r="I7" s="445"/>
      <c r="J7" s="445"/>
      <c r="K7" s="445"/>
      <c r="L7" s="445"/>
      <c r="M7" s="445"/>
      <c r="N7" s="445"/>
      <c r="O7" s="445"/>
      <c r="P7" s="445"/>
      <c r="Q7" s="445"/>
      <c r="R7" s="445"/>
      <c r="S7" s="445"/>
      <c r="T7" s="445"/>
      <c r="U7" s="445"/>
      <c r="V7" s="445"/>
      <c r="W7" s="445"/>
      <c r="X7" s="445"/>
      <c r="Y7" s="445"/>
      <c r="Z7" s="445"/>
    </row>
    <row r="8" spans="1:26" ht="15.6" x14ac:dyDescent="0.3">
      <c r="A8" s="445"/>
      <c r="B8" s="504" t="s">
        <v>268</v>
      </c>
      <c r="C8" s="1460" t="s">
        <v>324</v>
      </c>
      <c r="D8" s="1457"/>
      <c r="E8" s="1457"/>
      <c r="F8" s="1457"/>
      <c r="G8" s="1458"/>
      <c r="H8" s="445"/>
      <c r="I8" s="445"/>
      <c r="J8" s="445"/>
      <c r="K8" s="445"/>
      <c r="L8" s="445"/>
      <c r="M8" s="445"/>
      <c r="N8" s="445"/>
      <c r="O8" s="445"/>
      <c r="P8" s="445"/>
      <c r="Q8" s="445"/>
      <c r="R8" s="445"/>
      <c r="S8" s="445"/>
      <c r="T8" s="445"/>
      <c r="U8" s="445"/>
      <c r="V8" s="445"/>
      <c r="W8" s="445"/>
      <c r="X8" s="445"/>
      <c r="Y8" s="445"/>
      <c r="Z8" s="445"/>
    </row>
    <row r="9" spans="1:26" ht="31.5" x14ac:dyDescent="0.25">
      <c r="A9" s="445"/>
      <c r="B9" s="504" t="s">
        <v>270</v>
      </c>
      <c r="C9" s="1460" t="s">
        <v>3207</v>
      </c>
      <c r="D9" s="1457"/>
      <c r="E9" s="1457"/>
      <c r="F9" s="1457"/>
      <c r="G9" s="1458"/>
      <c r="H9" s="445"/>
      <c r="I9" s="445"/>
      <c r="J9" s="445"/>
      <c r="K9" s="445"/>
      <c r="L9" s="445"/>
      <c r="M9" s="445"/>
      <c r="N9" s="445"/>
      <c r="O9" s="445"/>
      <c r="P9" s="445"/>
      <c r="Q9" s="445"/>
      <c r="R9" s="445"/>
      <c r="S9" s="445"/>
      <c r="T9" s="445"/>
      <c r="U9" s="445"/>
      <c r="V9" s="445"/>
      <c r="W9" s="445"/>
      <c r="X9" s="445"/>
      <c r="Y9" s="445"/>
      <c r="Z9" s="445"/>
    </row>
    <row r="10" spans="1:26" ht="15.75" x14ac:dyDescent="0.25">
      <c r="A10" s="445"/>
      <c r="B10" s="1466" t="s">
        <v>271</v>
      </c>
      <c r="C10" s="818" t="s">
        <v>272</v>
      </c>
      <c r="D10" s="818" t="s">
        <v>273</v>
      </c>
      <c r="E10" s="818" t="s">
        <v>274</v>
      </c>
      <c r="F10" s="818" t="s">
        <v>275</v>
      </c>
      <c r="G10" s="818" t="s">
        <v>276</v>
      </c>
      <c r="H10" s="445"/>
      <c r="I10" s="445"/>
      <c r="J10" s="445"/>
      <c r="K10" s="445"/>
      <c r="L10" s="445"/>
      <c r="M10" s="445"/>
      <c r="N10" s="445"/>
      <c r="O10" s="445"/>
      <c r="P10" s="445"/>
      <c r="Q10" s="445"/>
      <c r="R10" s="445"/>
      <c r="S10" s="445"/>
      <c r="T10" s="445"/>
      <c r="U10" s="445"/>
      <c r="V10" s="445"/>
      <c r="W10" s="445"/>
      <c r="X10" s="445"/>
      <c r="Y10" s="445"/>
      <c r="Z10" s="445"/>
    </row>
    <row r="11" spans="1:26" ht="48.75" customHeight="1" x14ac:dyDescent="0.25">
      <c r="A11" s="445"/>
      <c r="B11" s="1467"/>
      <c r="C11" s="819" t="s">
        <v>325</v>
      </c>
      <c r="D11" s="819" t="s">
        <v>337</v>
      </c>
      <c r="E11" s="819" t="s">
        <v>99</v>
      </c>
      <c r="F11" s="819" t="s">
        <v>105</v>
      </c>
      <c r="G11" s="819" t="s">
        <v>628</v>
      </c>
      <c r="H11" s="445"/>
      <c r="I11" s="445"/>
      <c r="J11" s="445"/>
      <c r="K11" s="445"/>
      <c r="L11" s="445"/>
      <c r="M11" s="445"/>
      <c r="N11" s="445"/>
      <c r="O11" s="445"/>
      <c r="P11" s="445"/>
      <c r="Q11" s="445"/>
      <c r="R11" s="445"/>
      <c r="S11" s="445"/>
      <c r="T11" s="445"/>
      <c r="U11" s="445"/>
      <c r="V11" s="445"/>
      <c r="W11" s="445"/>
      <c r="X11" s="445"/>
      <c r="Y11" s="445"/>
      <c r="Z11" s="445"/>
    </row>
    <row r="12" spans="1:26" ht="17.25" customHeight="1" x14ac:dyDescent="0.25">
      <c r="A12" s="445"/>
      <c r="B12" s="1467"/>
      <c r="C12" s="819"/>
      <c r="D12" s="819"/>
      <c r="E12" s="819"/>
      <c r="F12" s="819" t="s">
        <v>282</v>
      </c>
      <c r="G12" s="819"/>
      <c r="H12" s="445"/>
      <c r="I12" s="445"/>
      <c r="J12" s="445"/>
      <c r="K12" s="445"/>
      <c r="L12" s="445"/>
      <c r="M12" s="445"/>
      <c r="N12" s="445"/>
      <c r="O12" s="445"/>
      <c r="P12" s="445"/>
      <c r="Q12" s="445"/>
      <c r="R12" s="445"/>
      <c r="S12" s="445"/>
      <c r="T12" s="445"/>
      <c r="U12" s="445"/>
      <c r="V12" s="445"/>
      <c r="W12" s="445"/>
      <c r="X12" s="445"/>
      <c r="Y12" s="445"/>
      <c r="Z12" s="445"/>
    </row>
    <row r="13" spans="1:26" ht="17.25" customHeight="1" x14ac:dyDescent="0.25">
      <c r="A13" s="445"/>
      <c r="B13" s="1468"/>
      <c r="C13" s="819"/>
      <c r="D13" s="819"/>
      <c r="E13" s="819"/>
      <c r="F13" s="819" t="s">
        <v>282</v>
      </c>
      <c r="G13" s="819"/>
      <c r="H13" s="445"/>
      <c r="I13" s="445"/>
      <c r="J13" s="445"/>
      <c r="K13" s="445"/>
      <c r="L13" s="445"/>
      <c r="M13" s="445"/>
      <c r="N13" s="445"/>
      <c r="O13" s="445"/>
      <c r="P13" s="445"/>
      <c r="Q13" s="445"/>
      <c r="R13" s="445"/>
      <c r="S13" s="445"/>
      <c r="T13" s="445"/>
      <c r="U13" s="445"/>
      <c r="V13" s="445"/>
      <c r="W13" s="445"/>
      <c r="X13" s="445"/>
      <c r="Y13" s="445"/>
      <c r="Z13" s="445"/>
    </row>
    <row r="14" spans="1:26" ht="15.6" x14ac:dyDescent="0.3">
      <c r="A14" s="445"/>
      <c r="B14" s="504" t="s">
        <v>283</v>
      </c>
      <c r="C14" s="1460" t="s">
        <v>341</v>
      </c>
      <c r="D14" s="1457"/>
      <c r="E14" s="1457"/>
      <c r="F14" s="1457"/>
      <c r="G14" s="1458"/>
      <c r="H14" s="445"/>
      <c r="I14" s="445"/>
      <c r="J14" s="445"/>
      <c r="K14" s="445"/>
      <c r="L14" s="445"/>
      <c r="M14" s="445"/>
      <c r="N14" s="445"/>
      <c r="O14" s="445"/>
      <c r="P14" s="445"/>
      <c r="Q14" s="445"/>
      <c r="R14" s="445"/>
      <c r="S14" s="445"/>
      <c r="T14" s="445"/>
      <c r="U14" s="445"/>
      <c r="V14" s="445"/>
      <c r="W14" s="445"/>
      <c r="X14" s="445"/>
      <c r="Y14" s="445"/>
      <c r="Z14" s="445"/>
    </row>
    <row r="15" spans="1:26" ht="15.75" x14ac:dyDescent="0.25">
      <c r="A15" s="445"/>
      <c r="B15" s="504" t="s">
        <v>284</v>
      </c>
      <c r="C15" s="1460" t="s">
        <v>3532</v>
      </c>
      <c r="D15" s="1457"/>
      <c r="E15" s="1457"/>
      <c r="F15" s="1457"/>
      <c r="G15" s="1458"/>
      <c r="H15" s="445"/>
      <c r="I15" s="445"/>
      <c r="J15" s="445"/>
      <c r="K15" s="445"/>
      <c r="L15" s="445"/>
      <c r="M15" s="445"/>
      <c r="N15" s="445"/>
      <c r="O15" s="445"/>
      <c r="P15" s="445"/>
      <c r="Q15" s="445"/>
      <c r="R15" s="445"/>
      <c r="S15" s="445"/>
      <c r="T15" s="445"/>
      <c r="U15" s="445"/>
      <c r="V15" s="445"/>
      <c r="W15" s="445"/>
      <c r="X15" s="445"/>
      <c r="Y15" s="445"/>
      <c r="Z15" s="445"/>
    </row>
    <row r="16" spans="1:26" ht="63" customHeight="1" x14ac:dyDescent="0.25">
      <c r="A16" s="445"/>
      <c r="B16" s="504" t="s">
        <v>285</v>
      </c>
      <c r="C16" s="1460" t="s">
        <v>3570</v>
      </c>
      <c r="D16" s="1457"/>
      <c r="E16" s="1457"/>
      <c r="F16" s="1457"/>
      <c r="G16" s="1458"/>
      <c r="H16" s="445"/>
      <c r="I16" s="445"/>
      <c r="J16" s="445"/>
      <c r="K16" s="445"/>
      <c r="L16" s="445"/>
      <c r="M16" s="445"/>
      <c r="N16" s="445"/>
      <c r="O16" s="445"/>
      <c r="P16" s="445"/>
      <c r="Q16" s="445"/>
      <c r="R16" s="445"/>
      <c r="S16" s="445"/>
      <c r="T16" s="445"/>
      <c r="U16" s="445"/>
      <c r="V16" s="445"/>
      <c r="W16" s="445"/>
      <c r="X16" s="445"/>
      <c r="Y16" s="445"/>
      <c r="Z16" s="445"/>
    </row>
    <row r="17" spans="1:26" ht="15.75" x14ac:dyDescent="0.25">
      <c r="A17" s="445"/>
      <c r="B17" s="504" t="s">
        <v>286</v>
      </c>
      <c r="C17" s="1460" t="s">
        <v>342</v>
      </c>
      <c r="D17" s="1457"/>
      <c r="E17" s="1457"/>
      <c r="F17" s="1457"/>
      <c r="G17" s="1458"/>
      <c r="H17" s="445"/>
      <c r="I17" s="445"/>
      <c r="J17" s="445"/>
      <c r="K17" s="445"/>
      <c r="L17" s="445"/>
      <c r="M17" s="445"/>
      <c r="N17" s="445"/>
      <c r="O17" s="445"/>
      <c r="P17" s="445"/>
      <c r="Q17" s="445"/>
      <c r="R17" s="445"/>
      <c r="S17" s="445"/>
      <c r="T17" s="445"/>
      <c r="U17" s="445"/>
      <c r="V17" s="445"/>
      <c r="W17" s="445"/>
      <c r="X17" s="445"/>
      <c r="Y17" s="445"/>
      <c r="Z17" s="445"/>
    </row>
    <row r="18" spans="1:26" ht="15.75" x14ac:dyDescent="0.25">
      <c r="A18" s="445"/>
      <c r="B18" s="504" t="s">
        <v>288</v>
      </c>
      <c r="C18" s="1460" t="s">
        <v>3534</v>
      </c>
      <c r="D18" s="1457"/>
      <c r="E18" s="1457"/>
      <c r="F18" s="1457"/>
      <c r="G18" s="1458"/>
      <c r="H18" s="445"/>
      <c r="I18" s="445"/>
      <c r="J18" s="445"/>
      <c r="K18" s="445"/>
      <c r="L18" s="445"/>
      <c r="M18" s="445"/>
      <c r="N18" s="445"/>
      <c r="O18" s="445"/>
      <c r="P18" s="445"/>
      <c r="Q18" s="445"/>
      <c r="R18" s="445"/>
      <c r="S18" s="445"/>
      <c r="T18" s="445"/>
      <c r="U18" s="445"/>
      <c r="V18" s="445"/>
      <c r="W18" s="445"/>
      <c r="X18" s="445"/>
      <c r="Y18" s="445"/>
      <c r="Z18" s="445"/>
    </row>
    <row r="19" spans="1:26" ht="36.75" customHeight="1" x14ac:dyDescent="0.25">
      <c r="A19" s="445"/>
      <c r="B19" s="504" t="s">
        <v>289</v>
      </c>
      <c r="C19" s="1460" t="s">
        <v>1603</v>
      </c>
      <c r="D19" s="1457"/>
      <c r="E19" s="1457"/>
      <c r="F19" s="1457"/>
      <c r="G19" s="1458"/>
      <c r="H19" s="445"/>
      <c r="I19" s="445"/>
      <c r="J19" s="445"/>
      <c r="K19" s="445"/>
      <c r="L19" s="445"/>
      <c r="M19" s="445"/>
      <c r="N19" s="445"/>
      <c r="O19" s="445"/>
      <c r="P19" s="445"/>
      <c r="Q19" s="445"/>
      <c r="R19" s="445"/>
      <c r="S19" s="445"/>
      <c r="T19" s="445"/>
      <c r="U19" s="445"/>
      <c r="V19" s="445"/>
      <c r="W19" s="445"/>
      <c r="X19" s="445"/>
      <c r="Y19" s="445"/>
      <c r="Z19" s="445"/>
    </row>
    <row r="20" spans="1:26" ht="15.75" x14ac:dyDescent="0.25">
      <c r="A20" s="445"/>
      <c r="B20" s="504" t="s">
        <v>290</v>
      </c>
      <c r="C20" s="1460"/>
      <c r="D20" s="1457"/>
      <c r="E20" s="1457"/>
      <c r="F20" s="1457"/>
      <c r="G20" s="1458"/>
      <c r="H20" s="445"/>
      <c r="I20" s="445"/>
      <c r="J20" s="445"/>
      <c r="K20" s="445"/>
      <c r="L20" s="445"/>
      <c r="M20" s="445"/>
      <c r="N20" s="445"/>
      <c r="O20" s="445"/>
      <c r="P20" s="445"/>
      <c r="Q20" s="445"/>
      <c r="R20" s="445"/>
      <c r="S20" s="445"/>
      <c r="T20" s="445"/>
      <c r="U20" s="445"/>
      <c r="V20" s="445"/>
      <c r="W20" s="445"/>
      <c r="X20" s="445"/>
      <c r="Y20" s="445"/>
      <c r="Z20" s="445"/>
    </row>
    <row r="21" spans="1:26" ht="43.5" customHeight="1" x14ac:dyDescent="0.25">
      <c r="A21" s="445"/>
      <c r="B21" s="504" t="s">
        <v>291</v>
      </c>
      <c r="C21" s="507" t="s">
        <v>1312</v>
      </c>
      <c r="D21" s="508" t="s">
        <v>1313</v>
      </c>
      <c r="E21" s="1456" t="s">
        <v>3535</v>
      </c>
      <c r="F21" s="1457"/>
      <c r="G21" s="1458"/>
      <c r="H21" s="445"/>
      <c r="I21" s="445"/>
      <c r="J21" s="445"/>
      <c r="K21" s="445"/>
      <c r="L21" s="445"/>
      <c r="M21" s="445"/>
      <c r="N21" s="445"/>
      <c r="O21" s="445"/>
      <c r="P21" s="445"/>
      <c r="Q21" s="445"/>
      <c r="R21" s="445"/>
      <c r="S21" s="445"/>
      <c r="T21" s="445"/>
      <c r="U21" s="445"/>
      <c r="V21" s="445"/>
      <c r="W21" s="445"/>
      <c r="X21" s="445"/>
      <c r="Y21" s="445"/>
      <c r="Z21" s="445"/>
    </row>
    <row r="22" spans="1:26" ht="36.75" customHeight="1" x14ac:dyDescent="0.25">
      <c r="A22" s="445"/>
      <c r="B22" s="504" t="s">
        <v>293</v>
      </c>
      <c r="C22" s="1460" t="s">
        <v>3536</v>
      </c>
      <c r="D22" s="1457"/>
      <c r="E22" s="1457"/>
      <c r="F22" s="1457"/>
      <c r="G22" s="1458"/>
      <c r="H22" s="445"/>
      <c r="I22" s="445"/>
      <c r="J22" s="445"/>
      <c r="K22" s="445"/>
      <c r="L22" s="445"/>
      <c r="M22" s="445"/>
      <c r="N22" s="445"/>
      <c r="O22" s="445"/>
      <c r="P22" s="445"/>
      <c r="Q22" s="445"/>
      <c r="R22" s="445"/>
      <c r="S22" s="445"/>
      <c r="T22" s="445"/>
      <c r="U22" s="445"/>
      <c r="V22" s="445"/>
      <c r="W22" s="445"/>
      <c r="X22" s="445"/>
      <c r="Y22" s="445"/>
      <c r="Z22" s="445"/>
    </row>
    <row r="23" spans="1:26" ht="21" customHeight="1" x14ac:dyDescent="0.25">
      <c r="A23" s="445"/>
      <c r="B23" s="504" t="s">
        <v>294</v>
      </c>
      <c r="C23" s="1460" t="s">
        <v>3537</v>
      </c>
      <c r="D23" s="1457"/>
      <c r="E23" s="1457"/>
      <c r="F23" s="1457"/>
      <c r="G23" s="1458"/>
      <c r="H23" s="445"/>
      <c r="I23" s="445"/>
      <c r="J23" s="445"/>
      <c r="K23" s="445"/>
      <c r="L23" s="445"/>
      <c r="M23" s="445"/>
      <c r="N23" s="445"/>
      <c r="O23" s="445"/>
      <c r="P23" s="445"/>
      <c r="Q23" s="445"/>
      <c r="R23" s="445"/>
      <c r="S23" s="445"/>
      <c r="T23" s="445"/>
      <c r="U23" s="445"/>
      <c r="V23" s="445"/>
      <c r="W23" s="445"/>
      <c r="X23" s="445"/>
      <c r="Y23" s="445"/>
      <c r="Z23" s="445"/>
    </row>
    <row r="24" spans="1:26" ht="15.75" x14ac:dyDescent="0.25">
      <c r="A24" s="445"/>
      <c r="B24" s="1463"/>
      <c r="C24" s="1405"/>
      <c r="D24" s="1405"/>
      <c r="E24" s="509"/>
      <c r="F24" s="510"/>
      <c r="G24" s="510"/>
      <c r="H24" s="445"/>
      <c r="I24" s="445"/>
      <c r="J24" s="445"/>
      <c r="K24" s="445"/>
      <c r="L24" s="445"/>
      <c r="M24" s="445"/>
      <c r="N24" s="445"/>
      <c r="O24" s="445"/>
      <c r="P24" s="445"/>
      <c r="Q24" s="445"/>
      <c r="R24" s="445"/>
      <c r="S24" s="445"/>
      <c r="T24" s="445"/>
      <c r="U24" s="445"/>
      <c r="V24" s="445"/>
      <c r="W24" s="445"/>
      <c r="X24" s="445"/>
      <c r="Y24" s="445"/>
      <c r="Z24" s="445"/>
    </row>
    <row r="25" spans="1:26" ht="15.75" x14ac:dyDescent="0.25">
      <c r="A25" s="445"/>
      <c r="B25" s="1461" t="s">
        <v>295</v>
      </c>
      <c r="C25" s="1402"/>
      <c r="D25" s="1402"/>
      <c r="E25" s="1402"/>
      <c r="F25" s="1402"/>
      <c r="G25" s="1402"/>
      <c r="H25" s="445"/>
      <c r="I25" s="445"/>
      <c r="J25" s="445"/>
      <c r="K25" s="445"/>
      <c r="L25" s="445"/>
      <c r="M25" s="445"/>
      <c r="N25" s="445"/>
      <c r="O25" s="445"/>
      <c r="P25" s="445"/>
      <c r="Q25" s="445"/>
      <c r="R25" s="445"/>
      <c r="S25" s="445"/>
      <c r="T25" s="445"/>
      <c r="U25" s="445"/>
      <c r="V25" s="445"/>
      <c r="W25" s="445"/>
      <c r="X25" s="445"/>
      <c r="Y25" s="445"/>
      <c r="Z25" s="445"/>
    </row>
    <row r="26" spans="1:26" ht="15.75" x14ac:dyDescent="0.25">
      <c r="A26" s="445"/>
      <c r="B26" s="511"/>
      <c r="C26" s="511"/>
      <c r="D26" s="511"/>
      <c r="E26" s="509"/>
      <c r="F26" s="509"/>
      <c r="G26" s="509"/>
      <c r="H26" s="445"/>
      <c r="I26" s="445" t="s">
        <v>296</v>
      </c>
      <c r="J26" s="445"/>
      <c r="K26" s="445"/>
      <c r="L26" s="445"/>
      <c r="M26" s="445"/>
      <c r="N26" s="445"/>
      <c r="O26" s="445"/>
      <c r="P26" s="445"/>
      <c r="Q26" s="445"/>
      <c r="R26" s="445"/>
      <c r="S26" s="445"/>
      <c r="T26" s="445"/>
      <c r="U26" s="445"/>
      <c r="V26" s="445"/>
      <c r="W26" s="445"/>
      <c r="X26" s="445"/>
      <c r="Y26" s="445"/>
      <c r="Z26" s="445"/>
    </row>
    <row r="27" spans="1:26" ht="15.75" x14ac:dyDescent="0.25">
      <c r="A27" s="445"/>
      <c r="B27" s="504" t="s">
        <v>297</v>
      </c>
      <c r="C27" s="1460" t="s">
        <v>3221</v>
      </c>
      <c r="D27" s="1457"/>
      <c r="E27" s="1457"/>
      <c r="F27" s="1457"/>
      <c r="G27" s="1458"/>
      <c r="H27" s="445"/>
      <c r="I27" s="445"/>
      <c r="J27" s="445"/>
      <c r="K27" s="445"/>
      <c r="L27" s="445"/>
      <c r="M27" s="445"/>
      <c r="N27" s="445"/>
      <c r="O27" s="445"/>
      <c r="P27" s="445"/>
      <c r="Q27" s="445"/>
      <c r="R27" s="445"/>
      <c r="S27" s="445"/>
      <c r="T27" s="445"/>
      <c r="U27" s="445"/>
      <c r="V27" s="445"/>
      <c r="W27" s="445"/>
      <c r="X27" s="445"/>
      <c r="Y27" s="445"/>
      <c r="Z27" s="445"/>
    </row>
    <row r="28" spans="1:26" ht="31.5" x14ac:dyDescent="0.25">
      <c r="A28" s="445"/>
      <c r="B28" s="504" t="s">
        <v>298</v>
      </c>
      <c r="C28" s="1460" t="s">
        <v>3538</v>
      </c>
      <c r="D28" s="1457"/>
      <c r="E28" s="1457"/>
      <c r="F28" s="1457"/>
      <c r="G28" s="1458"/>
      <c r="H28" s="445"/>
      <c r="I28" s="445"/>
      <c r="J28" s="445"/>
      <c r="K28" s="445"/>
      <c r="L28" s="445"/>
      <c r="M28" s="445"/>
      <c r="N28" s="445"/>
      <c r="O28" s="445"/>
      <c r="P28" s="445"/>
      <c r="Q28" s="445"/>
      <c r="R28" s="445"/>
      <c r="S28" s="445"/>
      <c r="T28" s="445"/>
      <c r="U28" s="445"/>
      <c r="V28" s="445"/>
      <c r="W28" s="445"/>
      <c r="X28" s="445"/>
      <c r="Y28" s="445"/>
      <c r="Z28" s="445"/>
    </row>
    <row r="29" spans="1:26" ht="15.75" x14ac:dyDescent="0.25">
      <c r="A29" s="445"/>
      <c r="B29" s="504" t="s">
        <v>299</v>
      </c>
      <c r="C29" s="1460" t="s">
        <v>360</v>
      </c>
      <c r="D29" s="1457"/>
      <c r="E29" s="1457"/>
      <c r="F29" s="1457"/>
      <c r="G29" s="1458"/>
      <c r="H29" s="445"/>
      <c r="I29" s="445"/>
      <c r="J29" s="445"/>
      <c r="K29" s="445"/>
      <c r="L29" s="445"/>
      <c r="M29" s="445"/>
      <c r="N29" s="445"/>
      <c r="O29" s="445"/>
      <c r="P29" s="445"/>
      <c r="Q29" s="445"/>
      <c r="R29" s="445"/>
      <c r="S29" s="445"/>
      <c r="T29" s="445"/>
      <c r="U29" s="445"/>
      <c r="V29" s="445"/>
      <c r="W29" s="445"/>
      <c r="X29" s="445"/>
      <c r="Y29" s="445"/>
      <c r="Z29" s="445"/>
    </row>
    <row r="30" spans="1:26" ht="15.75" x14ac:dyDescent="0.25">
      <c r="A30" s="445"/>
      <c r="B30" s="504" t="s">
        <v>301</v>
      </c>
      <c r="C30" s="1465" t="s">
        <v>331</v>
      </c>
      <c r="D30" s="1457"/>
      <c r="E30" s="1457"/>
      <c r="F30" s="1457"/>
      <c r="G30" s="1458"/>
      <c r="H30" s="445"/>
      <c r="I30" s="445"/>
      <c r="J30" s="445"/>
      <c r="K30" s="445"/>
      <c r="L30" s="445"/>
      <c r="M30" s="445"/>
      <c r="N30" s="445"/>
      <c r="O30" s="445"/>
      <c r="P30" s="445"/>
      <c r="Q30" s="445"/>
      <c r="R30" s="445"/>
      <c r="S30" s="445"/>
      <c r="T30" s="445"/>
      <c r="U30" s="445"/>
      <c r="V30" s="445"/>
      <c r="W30" s="445"/>
      <c r="X30" s="445"/>
      <c r="Y30" s="445"/>
      <c r="Z30" s="445"/>
    </row>
    <row r="31" spans="1:26" ht="15.75" x14ac:dyDescent="0.25">
      <c r="A31" s="445"/>
      <c r="B31" s="1462"/>
      <c r="C31" s="1405"/>
      <c r="D31" s="1405"/>
      <c r="E31" s="509"/>
      <c r="F31" s="509"/>
      <c r="G31" s="509"/>
      <c r="H31" s="445"/>
      <c r="I31" s="445"/>
      <c r="J31" s="445"/>
      <c r="K31" s="445"/>
      <c r="L31" s="445"/>
      <c r="M31" s="445"/>
      <c r="N31" s="445"/>
      <c r="O31" s="445"/>
      <c r="P31" s="445"/>
      <c r="Q31" s="445"/>
      <c r="R31" s="445"/>
      <c r="S31" s="445"/>
      <c r="T31" s="445"/>
      <c r="U31" s="445"/>
      <c r="V31" s="445"/>
      <c r="W31" s="445"/>
      <c r="X31" s="445"/>
      <c r="Y31" s="445"/>
      <c r="Z31" s="445"/>
    </row>
    <row r="32" spans="1:26" ht="15.75" x14ac:dyDescent="0.25">
      <c r="A32" s="445"/>
      <c r="B32" s="1461" t="s">
        <v>303</v>
      </c>
      <c r="C32" s="1402"/>
      <c r="D32" s="1402"/>
      <c r="E32" s="1402"/>
      <c r="F32" s="1402"/>
      <c r="G32" s="1402"/>
      <c r="H32" s="445"/>
      <c r="I32" s="445"/>
      <c r="J32" s="445"/>
      <c r="K32" s="445"/>
      <c r="L32" s="445"/>
      <c r="M32" s="445"/>
      <c r="N32" s="445"/>
      <c r="O32" s="445"/>
      <c r="P32" s="445"/>
      <c r="Q32" s="445"/>
      <c r="R32" s="445"/>
      <c r="S32" s="445"/>
      <c r="T32" s="445"/>
      <c r="U32" s="445"/>
      <c r="V32" s="445"/>
      <c r="W32" s="445"/>
      <c r="X32" s="445"/>
      <c r="Y32" s="445"/>
      <c r="Z32" s="445"/>
    </row>
    <row r="33" spans="1:26" ht="15.75" x14ac:dyDescent="0.25">
      <c r="A33" s="445"/>
      <c r="B33" s="1463"/>
      <c r="C33" s="1405"/>
      <c r="D33" s="1405"/>
      <c r="E33" s="509"/>
      <c r="F33" s="509"/>
      <c r="G33" s="509"/>
      <c r="H33" s="445"/>
      <c r="I33" s="445"/>
      <c r="J33" s="445"/>
      <c r="K33" s="445"/>
      <c r="L33" s="445"/>
      <c r="M33" s="445"/>
      <c r="N33" s="445"/>
      <c r="O33" s="445"/>
      <c r="P33" s="445"/>
      <c r="Q33" s="445"/>
      <c r="R33" s="445"/>
      <c r="S33" s="445"/>
      <c r="T33" s="445"/>
      <c r="U33" s="445"/>
      <c r="V33" s="445"/>
      <c r="W33" s="445"/>
      <c r="X33" s="445"/>
      <c r="Y33" s="445"/>
      <c r="Z33" s="445"/>
    </row>
    <row r="34" spans="1:26" ht="18" customHeight="1" x14ac:dyDescent="0.25">
      <c r="A34" s="445"/>
      <c r="B34" s="504" t="s">
        <v>304</v>
      </c>
      <c r="C34" s="1460" t="s">
        <v>1914</v>
      </c>
      <c r="D34" s="1457"/>
      <c r="E34" s="1457"/>
      <c r="F34" s="1457"/>
      <c r="G34" s="1458"/>
      <c r="H34" s="445"/>
      <c r="I34" s="445"/>
      <c r="J34" s="445"/>
      <c r="K34" s="445"/>
      <c r="L34" s="445"/>
      <c r="M34" s="445"/>
      <c r="N34" s="445"/>
      <c r="O34" s="445"/>
      <c r="P34" s="445"/>
      <c r="Q34" s="445"/>
      <c r="R34" s="445"/>
      <c r="S34" s="445"/>
      <c r="T34" s="445"/>
      <c r="U34" s="445"/>
      <c r="V34" s="445"/>
      <c r="W34" s="445"/>
      <c r="X34" s="445"/>
      <c r="Y34" s="445"/>
      <c r="Z34" s="445"/>
    </row>
    <row r="35" spans="1:26" ht="18" customHeight="1" x14ac:dyDescent="0.25">
      <c r="A35" s="445"/>
      <c r="B35" s="504" t="s">
        <v>305</v>
      </c>
      <c r="C35" s="1460" t="s">
        <v>3221</v>
      </c>
      <c r="D35" s="1457"/>
      <c r="E35" s="1457"/>
      <c r="F35" s="1457"/>
      <c r="G35" s="1458"/>
      <c r="H35" s="445"/>
      <c r="I35" s="445"/>
      <c r="J35" s="445"/>
      <c r="K35" s="445"/>
      <c r="L35" s="445"/>
      <c r="M35" s="445"/>
      <c r="N35" s="445"/>
      <c r="O35" s="445"/>
      <c r="P35" s="445"/>
      <c r="Q35" s="445"/>
      <c r="R35" s="445"/>
      <c r="S35" s="445"/>
      <c r="T35" s="445"/>
      <c r="U35" s="445"/>
      <c r="V35" s="445"/>
      <c r="W35" s="445"/>
      <c r="X35" s="445"/>
      <c r="Y35" s="445"/>
      <c r="Z35" s="445"/>
    </row>
    <row r="36" spans="1:26" ht="18" customHeight="1" x14ac:dyDescent="0.25">
      <c r="A36" s="445"/>
      <c r="B36" s="504" t="s">
        <v>306</v>
      </c>
      <c r="C36" s="1460" t="s">
        <v>3539</v>
      </c>
      <c r="D36" s="1457"/>
      <c r="E36" s="1457"/>
      <c r="F36" s="1457"/>
      <c r="G36" s="1458"/>
      <c r="H36" s="445"/>
      <c r="I36" s="445"/>
      <c r="J36" s="445"/>
      <c r="K36" s="445"/>
      <c r="L36" s="445"/>
      <c r="M36" s="445"/>
      <c r="N36" s="445"/>
      <c r="O36" s="445"/>
      <c r="P36" s="445"/>
      <c r="Q36" s="445"/>
      <c r="R36" s="445"/>
      <c r="S36" s="445"/>
      <c r="T36" s="445"/>
      <c r="U36" s="445"/>
      <c r="V36" s="445"/>
      <c r="W36" s="445"/>
      <c r="X36" s="445"/>
      <c r="Y36" s="445"/>
      <c r="Z36" s="445"/>
    </row>
    <row r="37" spans="1:26" ht="18" customHeight="1" x14ac:dyDescent="0.25">
      <c r="A37" s="445"/>
      <c r="B37" s="504" t="s">
        <v>307</v>
      </c>
      <c r="C37" s="1460" t="s">
        <v>1915</v>
      </c>
      <c r="D37" s="1457"/>
      <c r="E37" s="1457"/>
      <c r="F37" s="1457"/>
      <c r="G37" s="1458"/>
      <c r="H37" s="445"/>
      <c r="I37" s="445"/>
      <c r="J37" s="509"/>
      <c r="K37" s="445"/>
      <c r="L37" s="445"/>
      <c r="M37" s="445"/>
      <c r="N37" s="445"/>
      <c r="O37" s="445"/>
      <c r="P37" s="445"/>
      <c r="Q37" s="445"/>
      <c r="R37" s="445"/>
      <c r="S37" s="445"/>
      <c r="T37" s="445"/>
      <c r="U37" s="445"/>
      <c r="V37" s="445"/>
      <c r="W37" s="445"/>
      <c r="X37" s="445"/>
      <c r="Y37" s="445"/>
      <c r="Z37" s="445"/>
    </row>
    <row r="38" spans="1:26" ht="18" customHeight="1" x14ac:dyDescent="0.25">
      <c r="A38" s="445"/>
      <c r="B38" s="504" t="s">
        <v>308</v>
      </c>
      <c r="C38" s="1528" t="s">
        <v>1918</v>
      </c>
      <c r="D38" s="1457"/>
      <c r="E38" s="1457"/>
      <c r="F38" s="1457"/>
      <c r="G38" s="1458"/>
      <c r="H38" s="445"/>
      <c r="I38" s="445"/>
      <c r="J38" s="445"/>
      <c r="K38" s="445"/>
      <c r="L38" s="445"/>
      <c r="M38" s="445"/>
      <c r="N38" s="445"/>
      <c r="O38" s="445"/>
      <c r="P38" s="445"/>
      <c r="Q38" s="445"/>
      <c r="R38" s="445"/>
      <c r="S38" s="445"/>
      <c r="T38" s="445"/>
      <c r="U38" s="445"/>
      <c r="V38" s="445"/>
      <c r="W38" s="445"/>
      <c r="X38" s="445"/>
      <c r="Y38" s="445"/>
      <c r="Z38" s="445"/>
    </row>
    <row r="39" spans="1:26" ht="18" customHeight="1" x14ac:dyDescent="0.25">
      <c r="A39" s="445"/>
      <c r="B39" s="504" t="s">
        <v>309</v>
      </c>
      <c r="C39" s="1460" t="s">
        <v>1981</v>
      </c>
      <c r="D39" s="1457"/>
      <c r="E39" s="1457"/>
      <c r="F39" s="1457"/>
      <c r="G39" s="1458"/>
      <c r="H39" s="445"/>
      <c r="I39" s="445"/>
      <c r="J39" s="445"/>
      <c r="K39" s="445"/>
      <c r="L39" s="445"/>
      <c r="M39" s="445"/>
      <c r="N39" s="445"/>
      <c r="O39" s="445"/>
      <c r="P39" s="445"/>
      <c r="Q39" s="445"/>
      <c r="R39" s="445"/>
      <c r="S39" s="445"/>
      <c r="T39" s="445"/>
      <c r="U39" s="445"/>
      <c r="V39" s="445"/>
      <c r="W39" s="445"/>
      <c r="X39" s="445"/>
      <c r="Y39" s="445"/>
      <c r="Z39" s="445"/>
    </row>
    <row r="40" spans="1:26" ht="15.75" x14ac:dyDescent="0.25">
      <c r="A40" s="445"/>
      <c r="B40" s="1462"/>
      <c r="C40" s="1405"/>
      <c r="D40" s="1405"/>
      <c r="E40" s="509"/>
      <c r="F40" s="510"/>
      <c r="G40" s="510"/>
      <c r="H40" s="445"/>
      <c r="I40" s="445"/>
      <c r="J40" s="445"/>
      <c r="K40" s="445"/>
      <c r="L40" s="445"/>
      <c r="M40" s="445"/>
      <c r="N40" s="445"/>
      <c r="O40" s="445"/>
      <c r="P40" s="445"/>
      <c r="Q40" s="445"/>
      <c r="R40" s="445"/>
      <c r="S40" s="445"/>
      <c r="T40" s="445"/>
      <c r="U40" s="445"/>
      <c r="V40" s="445"/>
      <c r="W40" s="445"/>
      <c r="X40" s="445"/>
      <c r="Y40" s="445"/>
      <c r="Z40" s="445"/>
    </row>
    <row r="41" spans="1:26" ht="15.75" x14ac:dyDescent="0.25">
      <c r="A41" s="445"/>
      <c r="B41" s="1461" t="s">
        <v>310</v>
      </c>
      <c r="C41" s="1402"/>
      <c r="D41" s="1402"/>
      <c r="E41" s="1402"/>
      <c r="F41" s="1402"/>
      <c r="G41" s="1402"/>
      <c r="H41" s="445"/>
      <c r="I41" s="445"/>
      <c r="J41" s="445"/>
      <c r="K41" s="445"/>
      <c r="L41" s="445"/>
      <c r="M41" s="445"/>
      <c r="N41" s="445"/>
      <c r="O41" s="445"/>
      <c r="P41" s="445"/>
      <c r="Q41" s="445"/>
      <c r="R41" s="445"/>
      <c r="S41" s="445"/>
      <c r="T41" s="445"/>
      <c r="U41" s="445"/>
      <c r="V41" s="445"/>
      <c r="W41" s="445"/>
      <c r="X41" s="445"/>
      <c r="Y41" s="445"/>
      <c r="Z41" s="445"/>
    </row>
    <row r="42" spans="1:26" ht="15.75" x14ac:dyDescent="0.25">
      <c r="A42" s="445"/>
      <c r="B42" s="512"/>
      <c r="C42" s="512"/>
      <c r="D42" s="512"/>
      <c r="E42" s="509"/>
      <c r="F42" s="509"/>
      <c r="G42" s="509"/>
      <c r="H42" s="445"/>
      <c r="I42" s="445"/>
      <c r="J42" s="445"/>
      <c r="K42" s="445"/>
      <c r="L42" s="445"/>
      <c r="M42" s="445"/>
      <c r="N42" s="445"/>
      <c r="O42" s="445"/>
      <c r="P42" s="445"/>
      <c r="Q42" s="445"/>
      <c r="R42" s="445"/>
      <c r="S42" s="445"/>
      <c r="T42" s="445"/>
      <c r="U42" s="445"/>
      <c r="V42" s="445"/>
      <c r="W42" s="445"/>
      <c r="X42" s="445"/>
      <c r="Y42" s="445"/>
      <c r="Z42" s="445"/>
    </row>
    <row r="43" spans="1:26" ht="31.5" x14ac:dyDescent="0.25">
      <c r="A43" s="445"/>
      <c r="B43" s="504" t="s">
        <v>311</v>
      </c>
      <c r="C43" s="1460" t="s">
        <v>3540</v>
      </c>
      <c r="D43" s="1457"/>
      <c r="E43" s="1457"/>
      <c r="F43" s="1457"/>
      <c r="G43" s="1458"/>
      <c r="H43" s="445"/>
      <c r="I43" s="445"/>
      <c r="J43" s="445"/>
      <c r="K43" s="445"/>
      <c r="L43" s="445"/>
      <c r="M43" s="445"/>
      <c r="N43" s="445"/>
      <c r="O43" s="445"/>
      <c r="P43" s="445"/>
      <c r="Q43" s="445"/>
      <c r="R43" s="445"/>
      <c r="S43" s="445"/>
      <c r="T43" s="445"/>
      <c r="U43" s="445"/>
      <c r="V43" s="445"/>
      <c r="W43" s="445"/>
      <c r="X43" s="445"/>
      <c r="Y43" s="445"/>
      <c r="Z43" s="445"/>
    </row>
    <row r="44" spans="1:26" ht="36" customHeight="1" x14ac:dyDescent="0.25">
      <c r="A44" s="445"/>
      <c r="B44" s="504" t="s">
        <v>312</v>
      </c>
      <c r="C44" s="1460" t="s">
        <v>3541</v>
      </c>
      <c r="D44" s="1457"/>
      <c r="E44" s="1457"/>
      <c r="F44" s="1457"/>
      <c r="G44" s="1458"/>
      <c r="H44" s="445"/>
      <c r="I44" s="445"/>
      <c r="J44" s="445"/>
      <c r="K44" s="445"/>
      <c r="L44" s="445"/>
      <c r="M44" s="445"/>
      <c r="N44" s="445"/>
      <c r="O44" s="445"/>
      <c r="P44" s="445"/>
      <c r="Q44" s="445"/>
      <c r="R44" s="445"/>
      <c r="S44" s="445"/>
      <c r="T44" s="445"/>
      <c r="U44" s="445"/>
      <c r="V44" s="445"/>
      <c r="W44" s="445"/>
      <c r="X44" s="445"/>
      <c r="Y44" s="445"/>
      <c r="Z44" s="445"/>
    </row>
    <row r="45" spans="1:26" ht="21" customHeight="1" x14ac:dyDescent="0.25">
      <c r="A45" s="445"/>
      <c r="B45" s="504" t="s">
        <v>313</v>
      </c>
      <c r="C45" s="1460" t="s">
        <v>3224</v>
      </c>
      <c r="D45" s="1457"/>
      <c r="E45" s="1457"/>
      <c r="F45" s="1457"/>
      <c r="G45" s="1458"/>
      <c r="H45" s="445"/>
      <c r="I45" s="445"/>
      <c r="J45" s="445"/>
      <c r="K45" s="445"/>
      <c r="L45" s="445"/>
      <c r="M45" s="445"/>
      <c r="N45" s="445"/>
      <c r="O45" s="445"/>
      <c r="P45" s="445"/>
      <c r="Q45" s="445"/>
      <c r="R45" s="445"/>
      <c r="S45" s="445"/>
      <c r="T45" s="445"/>
      <c r="U45" s="445"/>
      <c r="V45" s="445"/>
      <c r="W45" s="445"/>
      <c r="X45" s="445"/>
      <c r="Y45" s="445"/>
      <c r="Z45" s="445"/>
    </row>
    <row r="46" spans="1:26" ht="15.75" x14ac:dyDescent="0.25">
      <c r="A46" s="445"/>
      <c r="B46" s="513"/>
      <c r="C46" s="514"/>
      <c r="D46" s="515"/>
      <c r="E46" s="509"/>
      <c r="F46" s="509"/>
      <c r="G46" s="509"/>
      <c r="H46" s="445"/>
      <c r="I46" s="445"/>
      <c r="J46" s="445"/>
      <c r="K46" s="445"/>
      <c r="L46" s="445"/>
      <c r="M46" s="445"/>
      <c r="N46" s="445"/>
      <c r="O46" s="445"/>
      <c r="P46" s="445"/>
      <c r="Q46" s="445"/>
      <c r="R46" s="445"/>
      <c r="S46" s="445"/>
      <c r="T46" s="445"/>
      <c r="U46" s="445"/>
      <c r="V46" s="445"/>
      <c r="W46" s="445"/>
      <c r="X46" s="445"/>
      <c r="Y46" s="445"/>
      <c r="Z46" s="445"/>
    </row>
    <row r="47" spans="1:26" ht="15.75" x14ac:dyDescent="0.25">
      <c r="A47" s="445"/>
      <c r="B47" s="1461" t="s">
        <v>314</v>
      </c>
      <c r="C47" s="1402"/>
      <c r="D47" s="1402"/>
      <c r="E47" s="1402"/>
      <c r="F47" s="1402"/>
      <c r="G47" s="1402"/>
      <c r="H47" s="445"/>
      <c r="I47" s="445"/>
      <c r="J47" s="445"/>
      <c r="K47" s="445"/>
      <c r="L47" s="445"/>
      <c r="M47" s="445"/>
      <c r="N47" s="445"/>
      <c r="O47" s="445"/>
      <c r="P47" s="445"/>
      <c r="Q47" s="445"/>
      <c r="R47" s="445"/>
      <c r="S47" s="445"/>
      <c r="T47" s="445"/>
      <c r="U47" s="445"/>
      <c r="V47" s="445"/>
      <c r="W47" s="445"/>
      <c r="X47" s="445"/>
      <c r="Y47" s="445"/>
      <c r="Z47" s="445"/>
    </row>
    <row r="48" spans="1:26" ht="15.75" x14ac:dyDescent="0.25">
      <c r="A48" s="445"/>
      <c r="B48" s="516"/>
      <c r="C48" s="516"/>
      <c r="D48" s="516"/>
      <c r="E48" s="509"/>
      <c r="F48" s="509"/>
      <c r="G48" s="517"/>
      <c r="H48" s="445"/>
      <c r="I48" s="445"/>
      <c r="J48" s="445"/>
      <c r="K48" s="445"/>
      <c r="L48" s="445"/>
      <c r="M48" s="445"/>
      <c r="N48" s="445"/>
      <c r="O48" s="445"/>
      <c r="P48" s="445"/>
      <c r="Q48" s="445"/>
      <c r="R48" s="445"/>
      <c r="S48" s="445"/>
      <c r="T48" s="445"/>
      <c r="U48" s="445"/>
      <c r="V48" s="445"/>
      <c r="W48" s="445"/>
      <c r="X48" s="445"/>
      <c r="Y48" s="445"/>
      <c r="Z48" s="445"/>
    </row>
    <row r="49" spans="1:26" ht="31.5" x14ac:dyDescent="0.25">
      <c r="A49" s="445"/>
      <c r="B49" s="518" t="s">
        <v>315</v>
      </c>
      <c r="C49" s="1456" t="s">
        <v>3542</v>
      </c>
      <c r="D49" s="1457"/>
      <c r="E49" s="1457"/>
      <c r="F49" s="1457"/>
      <c r="G49" s="1458"/>
      <c r="H49" s="445"/>
      <c r="I49" s="445"/>
      <c r="J49" s="445"/>
      <c r="K49" s="445"/>
      <c r="L49" s="445"/>
      <c r="M49" s="445"/>
      <c r="N49" s="445"/>
      <c r="O49" s="445"/>
      <c r="P49" s="445"/>
      <c r="Q49" s="445"/>
      <c r="R49" s="445"/>
      <c r="S49" s="445"/>
      <c r="T49" s="445"/>
      <c r="U49" s="445"/>
      <c r="V49" s="445"/>
      <c r="W49" s="445"/>
      <c r="X49" s="445"/>
      <c r="Y49" s="445"/>
      <c r="Z49" s="445"/>
    </row>
    <row r="50" spans="1:26" ht="31.5" x14ac:dyDescent="0.25">
      <c r="A50" s="445"/>
      <c r="B50" s="518" t="s">
        <v>316</v>
      </c>
      <c r="C50" s="1456" t="s">
        <v>3543</v>
      </c>
      <c r="D50" s="1457"/>
      <c r="E50" s="1457"/>
      <c r="F50" s="1457"/>
      <c r="G50" s="1458"/>
      <c r="H50" s="445"/>
      <c r="I50" s="445"/>
      <c r="J50" s="445"/>
      <c r="K50" s="445"/>
      <c r="L50" s="445"/>
      <c r="M50" s="445"/>
      <c r="N50" s="445"/>
      <c r="O50" s="445"/>
      <c r="P50" s="445"/>
      <c r="Q50" s="445"/>
      <c r="R50" s="445"/>
      <c r="S50" s="445"/>
      <c r="T50" s="445"/>
      <c r="U50" s="445"/>
      <c r="V50" s="445"/>
      <c r="W50" s="445"/>
      <c r="X50" s="445"/>
      <c r="Y50" s="445"/>
      <c r="Z50" s="445"/>
    </row>
    <row r="51" spans="1:26" ht="15.75" x14ac:dyDescent="0.25">
      <c r="A51" s="445"/>
      <c r="B51" s="518" t="s">
        <v>317</v>
      </c>
      <c r="C51" s="1456"/>
      <c r="D51" s="1457"/>
      <c r="E51" s="1457"/>
      <c r="F51" s="1457"/>
      <c r="G51" s="1458"/>
      <c r="H51" s="445"/>
      <c r="I51" s="445"/>
      <c r="J51" s="445"/>
      <c r="K51" s="445"/>
      <c r="L51" s="445"/>
      <c r="M51" s="445"/>
      <c r="N51" s="445"/>
      <c r="O51" s="445"/>
      <c r="P51" s="445"/>
      <c r="Q51" s="445"/>
      <c r="R51" s="445"/>
      <c r="S51" s="445"/>
      <c r="T51" s="445"/>
      <c r="U51" s="445"/>
      <c r="V51" s="445"/>
      <c r="W51" s="445"/>
      <c r="X51" s="445"/>
      <c r="Y51" s="445"/>
      <c r="Z51" s="445"/>
    </row>
    <row r="52" spans="1:26" ht="31.5" x14ac:dyDescent="0.25">
      <c r="A52" s="445"/>
      <c r="B52" s="518" t="s">
        <v>318</v>
      </c>
      <c r="C52" s="1456" t="s">
        <v>3544</v>
      </c>
      <c r="D52" s="1457"/>
      <c r="E52" s="1457"/>
      <c r="F52" s="1457"/>
      <c r="G52" s="1458"/>
      <c r="H52" s="445"/>
      <c r="I52" s="445"/>
      <c r="J52" s="445"/>
      <c r="K52" s="445"/>
      <c r="L52" s="445"/>
      <c r="M52" s="445"/>
      <c r="N52" s="445"/>
      <c r="O52" s="445"/>
      <c r="P52" s="445"/>
      <c r="Q52" s="445"/>
      <c r="R52" s="445"/>
      <c r="S52" s="445"/>
      <c r="T52" s="445"/>
      <c r="U52" s="445"/>
      <c r="V52" s="445"/>
      <c r="W52" s="445"/>
      <c r="X52" s="445"/>
      <c r="Y52" s="445"/>
      <c r="Z52" s="445"/>
    </row>
    <row r="53" spans="1:26" ht="15.75" x14ac:dyDescent="0.25">
      <c r="A53" s="445"/>
      <c r="B53" s="509"/>
      <c r="C53" s="509"/>
      <c r="D53" s="509"/>
      <c r="E53" s="509"/>
      <c r="F53" s="509"/>
      <c r="G53" s="509"/>
      <c r="H53" s="445"/>
      <c r="I53" s="445"/>
      <c r="J53" s="445"/>
      <c r="K53" s="445"/>
      <c r="L53" s="445"/>
      <c r="M53" s="445"/>
      <c r="N53" s="445"/>
      <c r="O53" s="445"/>
      <c r="P53" s="445"/>
      <c r="Q53" s="445"/>
      <c r="R53" s="445"/>
      <c r="S53" s="445"/>
      <c r="T53" s="445"/>
      <c r="U53" s="445"/>
      <c r="V53" s="445"/>
      <c r="W53" s="445"/>
      <c r="X53" s="445"/>
      <c r="Y53" s="445"/>
      <c r="Z53" s="445"/>
    </row>
    <row r="54" spans="1:26" ht="15.75" x14ac:dyDescent="0.25">
      <c r="A54" s="445"/>
      <c r="B54" s="445"/>
      <c r="C54" s="445"/>
      <c r="D54" s="445"/>
      <c r="E54" s="445"/>
      <c r="F54" s="445"/>
      <c r="G54" s="445"/>
      <c r="H54" s="445"/>
      <c r="I54" s="445"/>
      <c r="J54" s="445"/>
      <c r="K54" s="445"/>
      <c r="L54" s="445"/>
      <c r="M54" s="445"/>
      <c r="N54" s="445"/>
      <c r="O54" s="445"/>
      <c r="P54" s="445"/>
      <c r="Q54" s="445"/>
      <c r="R54" s="445"/>
      <c r="S54" s="445"/>
      <c r="T54" s="445"/>
      <c r="U54" s="445"/>
      <c r="V54" s="445"/>
      <c r="W54" s="445"/>
      <c r="X54" s="445"/>
      <c r="Y54" s="445"/>
      <c r="Z54" s="445"/>
    </row>
    <row r="55" spans="1:26" ht="15.75" x14ac:dyDescent="0.25">
      <c r="A55" s="445"/>
      <c r="B55" s="445"/>
      <c r="C55" s="445"/>
      <c r="D55" s="445"/>
      <c r="E55" s="445"/>
      <c r="F55" s="445"/>
      <c r="G55" s="445"/>
      <c r="H55" s="445"/>
      <c r="I55" s="445"/>
      <c r="J55" s="445"/>
      <c r="K55" s="445"/>
      <c r="L55" s="445"/>
      <c r="M55" s="445"/>
      <c r="N55" s="445"/>
      <c r="O55" s="445"/>
      <c r="P55" s="445"/>
      <c r="Q55" s="445"/>
      <c r="R55" s="445"/>
      <c r="S55" s="445"/>
      <c r="T55" s="445"/>
      <c r="U55" s="445"/>
      <c r="V55" s="445"/>
      <c r="W55" s="445"/>
      <c r="X55" s="445"/>
      <c r="Y55" s="445"/>
      <c r="Z55" s="445"/>
    </row>
    <row r="56" spans="1:26" ht="15.75" x14ac:dyDescent="0.25">
      <c r="A56" s="445"/>
      <c r="B56" s="445"/>
      <c r="C56" s="445"/>
      <c r="D56" s="445"/>
      <c r="E56" s="445"/>
      <c r="F56" s="445"/>
      <c r="G56" s="445"/>
      <c r="H56" s="445"/>
      <c r="I56" s="445"/>
      <c r="J56" s="445"/>
      <c r="K56" s="445"/>
      <c r="L56" s="445"/>
      <c r="M56" s="445"/>
      <c r="N56" s="445"/>
      <c r="O56" s="445"/>
      <c r="P56" s="445"/>
      <c r="Q56" s="445"/>
      <c r="R56" s="445"/>
      <c r="S56" s="445"/>
      <c r="T56" s="445"/>
      <c r="U56" s="445"/>
      <c r="V56" s="445"/>
      <c r="W56" s="445"/>
      <c r="X56" s="445"/>
      <c r="Y56" s="445"/>
      <c r="Z56" s="445"/>
    </row>
    <row r="57" spans="1:26" ht="15.75" x14ac:dyDescent="0.25">
      <c r="A57" s="445"/>
      <c r="B57" s="445"/>
      <c r="C57" s="445"/>
      <c r="D57" s="445"/>
      <c r="E57" s="445"/>
      <c r="F57" s="445"/>
      <c r="G57" s="445"/>
      <c r="H57" s="445"/>
      <c r="I57" s="445"/>
      <c r="J57" s="445"/>
      <c r="K57" s="445"/>
      <c r="L57" s="445"/>
      <c r="M57" s="445"/>
      <c r="N57" s="445"/>
      <c r="O57" s="445"/>
      <c r="P57" s="445"/>
      <c r="Q57" s="445"/>
      <c r="R57" s="445"/>
      <c r="S57" s="445"/>
      <c r="T57" s="445"/>
      <c r="U57" s="445"/>
      <c r="V57" s="445"/>
      <c r="W57" s="445"/>
      <c r="X57" s="445"/>
      <c r="Y57" s="445"/>
      <c r="Z57" s="445"/>
    </row>
    <row r="58" spans="1:26" ht="15.75" x14ac:dyDescent="0.25">
      <c r="A58" s="445"/>
      <c r="B58" s="445"/>
      <c r="C58" s="445"/>
      <c r="D58" s="445"/>
      <c r="E58" s="445"/>
      <c r="F58" s="445"/>
      <c r="G58" s="445"/>
      <c r="H58" s="445"/>
      <c r="I58" s="445"/>
      <c r="J58" s="445"/>
      <c r="K58" s="445"/>
      <c r="L58" s="445"/>
      <c r="M58" s="445"/>
      <c r="N58" s="445"/>
      <c r="O58" s="445"/>
      <c r="P58" s="445"/>
      <c r="Q58" s="445"/>
      <c r="R58" s="445"/>
      <c r="S58" s="445"/>
      <c r="T58" s="445"/>
      <c r="U58" s="445"/>
      <c r="V58" s="445"/>
      <c r="W58" s="445"/>
      <c r="X58" s="445"/>
      <c r="Y58" s="445"/>
      <c r="Z58" s="445"/>
    </row>
    <row r="59" spans="1:26" ht="15.75" x14ac:dyDescent="0.25">
      <c r="A59" s="445"/>
      <c r="B59" s="445"/>
      <c r="C59" s="445"/>
      <c r="D59" s="445"/>
      <c r="E59" s="445"/>
      <c r="F59" s="445"/>
      <c r="G59" s="445"/>
      <c r="H59" s="445"/>
      <c r="I59" s="445"/>
      <c r="J59" s="445"/>
      <c r="K59" s="445"/>
      <c r="L59" s="445"/>
      <c r="M59" s="445"/>
      <c r="N59" s="445"/>
      <c r="O59" s="445"/>
      <c r="P59" s="445"/>
      <c r="Q59" s="445"/>
      <c r="R59" s="445"/>
      <c r="S59" s="445"/>
      <c r="T59" s="445"/>
      <c r="U59" s="445"/>
      <c r="V59" s="445"/>
      <c r="W59" s="445"/>
      <c r="X59" s="445"/>
      <c r="Y59" s="445"/>
      <c r="Z59" s="445"/>
    </row>
    <row r="60" spans="1:26" ht="15.75" x14ac:dyDescent="0.25">
      <c r="A60" s="445"/>
      <c r="B60" s="445"/>
      <c r="C60" s="445"/>
      <c r="D60" s="445"/>
      <c r="E60" s="445"/>
      <c r="F60" s="445"/>
      <c r="G60" s="445"/>
      <c r="H60" s="445"/>
      <c r="I60" s="445"/>
      <c r="J60" s="445"/>
      <c r="K60" s="445"/>
      <c r="L60" s="445"/>
      <c r="M60" s="445"/>
      <c r="N60" s="445"/>
      <c r="O60" s="445"/>
      <c r="P60" s="445"/>
      <c r="Q60" s="445"/>
      <c r="R60" s="445"/>
      <c r="S60" s="445"/>
      <c r="T60" s="445"/>
      <c r="U60" s="445"/>
      <c r="V60" s="445"/>
      <c r="W60" s="445"/>
      <c r="X60" s="445"/>
      <c r="Y60" s="445"/>
      <c r="Z60" s="445"/>
    </row>
    <row r="61" spans="1:26" ht="15.75" x14ac:dyDescent="0.25">
      <c r="A61" s="445"/>
      <c r="B61" s="445"/>
      <c r="C61" s="445"/>
      <c r="D61" s="445"/>
      <c r="E61" s="445"/>
      <c r="F61" s="445"/>
      <c r="G61" s="445"/>
      <c r="H61" s="445"/>
      <c r="I61" s="445"/>
      <c r="J61" s="445"/>
      <c r="K61" s="445"/>
      <c r="L61" s="445"/>
      <c r="M61" s="445"/>
      <c r="N61" s="445"/>
      <c r="O61" s="445"/>
      <c r="P61" s="445"/>
      <c r="Q61" s="445"/>
      <c r="R61" s="445"/>
      <c r="S61" s="445"/>
      <c r="T61" s="445"/>
      <c r="U61" s="445"/>
      <c r="V61" s="445"/>
      <c r="W61" s="445"/>
      <c r="X61" s="445"/>
      <c r="Y61" s="445"/>
      <c r="Z61" s="445"/>
    </row>
    <row r="62" spans="1:26" ht="15.75" x14ac:dyDescent="0.25">
      <c r="A62" s="445"/>
      <c r="B62" s="445"/>
      <c r="C62" s="445"/>
      <c r="D62" s="445"/>
      <c r="E62" s="445"/>
      <c r="F62" s="445"/>
      <c r="G62" s="445"/>
      <c r="H62" s="445"/>
      <c r="I62" s="445"/>
      <c r="J62" s="445"/>
      <c r="K62" s="445"/>
      <c r="L62" s="445"/>
      <c r="M62" s="445"/>
      <c r="N62" s="445"/>
      <c r="O62" s="445"/>
      <c r="P62" s="445"/>
      <c r="Q62" s="445"/>
      <c r="R62" s="445"/>
      <c r="S62" s="445"/>
      <c r="T62" s="445"/>
      <c r="U62" s="445"/>
      <c r="V62" s="445"/>
      <c r="W62" s="445"/>
      <c r="X62" s="445"/>
      <c r="Y62" s="445"/>
      <c r="Z62" s="445"/>
    </row>
    <row r="63" spans="1:26" ht="15.75" x14ac:dyDescent="0.25">
      <c r="A63" s="445"/>
      <c r="B63" s="445"/>
      <c r="C63" s="445"/>
      <c r="D63" s="445"/>
      <c r="E63" s="445"/>
      <c r="F63" s="445"/>
      <c r="G63" s="445"/>
      <c r="H63" s="445"/>
      <c r="I63" s="445"/>
      <c r="J63" s="445"/>
      <c r="K63" s="445"/>
      <c r="L63" s="445"/>
      <c r="M63" s="445"/>
      <c r="N63" s="445"/>
      <c r="O63" s="445"/>
      <c r="P63" s="445"/>
      <c r="Q63" s="445"/>
      <c r="R63" s="445"/>
      <c r="S63" s="445"/>
      <c r="T63" s="445"/>
      <c r="U63" s="445"/>
      <c r="V63" s="445"/>
      <c r="W63" s="445"/>
      <c r="X63" s="445"/>
      <c r="Y63" s="445"/>
      <c r="Z63" s="445"/>
    </row>
    <row r="64" spans="1:26" ht="15.75" x14ac:dyDescent="0.25">
      <c r="A64" s="445"/>
      <c r="B64" s="445"/>
      <c r="C64" s="445"/>
      <c r="D64" s="445"/>
      <c r="E64" s="445"/>
      <c r="F64" s="445"/>
      <c r="G64" s="445"/>
      <c r="H64" s="445"/>
      <c r="I64" s="445"/>
      <c r="J64" s="445"/>
      <c r="K64" s="445"/>
      <c r="L64" s="445"/>
      <c r="M64" s="445"/>
      <c r="N64" s="445"/>
      <c r="O64" s="445"/>
      <c r="P64" s="445"/>
      <c r="Q64" s="445"/>
      <c r="R64" s="445"/>
      <c r="S64" s="445"/>
      <c r="T64" s="445"/>
      <c r="U64" s="445"/>
      <c r="V64" s="445"/>
      <c r="W64" s="445"/>
      <c r="X64" s="445"/>
      <c r="Y64" s="445"/>
      <c r="Z64" s="445"/>
    </row>
    <row r="65" spans="1:26" ht="15.75" x14ac:dyDescent="0.25">
      <c r="A65" s="445"/>
      <c r="B65" s="445"/>
      <c r="C65" s="445"/>
      <c r="D65" s="445"/>
      <c r="E65" s="445"/>
      <c r="F65" s="445"/>
      <c r="G65" s="445"/>
      <c r="H65" s="445"/>
      <c r="I65" s="445"/>
      <c r="J65" s="445"/>
      <c r="K65" s="445"/>
      <c r="L65" s="445"/>
      <c r="M65" s="445"/>
      <c r="N65" s="445"/>
      <c r="O65" s="445"/>
      <c r="P65" s="445"/>
      <c r="Q65" s="445"/>
      <c r="R65" s="445"/>
      <c r="S65" s="445"/>
      <c r="T65" s="445"/>
      <c r="U65" s="445"/>
      <c r="V65" s="445"/>
      <c r="W65" s="445"/>
      <c r="X65" s="445"/>
      <c r="Y65" s="445"/>
      <c r="Z65" s="445"/>
    </row>
    <row r="66" spans="1:26" ht="15.75" x14ac:dyDescent="0.25">
      <c r="A66" s="445"/>
      <c r="B66" s="445"/>
      <c r="C66" s="445"/>
      <c r="D66" s="445"/>
      <c r="E66" s="445"/>
      <c r="F66" s="445"/>
      <c r="G66" s="445"/>
      <c r="H66" s="445"/>
      <c r="I66" s="445"/>
      <c r="J66" s="445"/>
      <c r="K66" s="445"/>
      <c r="L66" s="445"/>
      <c r="M66" s="445"/>
      <c r="N66" s="445"/>
      <c r="O66" s="445"/>
      <c r="P66" s="445"/>
      <c r="Q66" s="445"/>
      <c r="R66" s="445"/>
      <c r="S66" s="445"/>
      <c r="T66" s="445"/>
      <c r="U66" s="445"/>
      <c r="V66" s="445"/>
      <c r="W66" s="445"/>
      <c r="X66" s="445"/>
      <c r="Y66" s="445"/>
      <c r="Z66" s="445"/>
    </row>
    <row r="67" spans="1:26" ht="15.75" x14ac:dyDescent="0.25">
      <c r="A67" s="445"/>
      <c r="B67" s="445"/>
      <c r="C67" s="445"/>
      <c r="D67" s="445"/>
      <c r="E67" s="445"/>
      <c r="F67" s="445"/>
      <c r="G67" s="445"/>
      <c r="H67" s="445"/>
      <c r="I67" s="445"/>
      <c r="J67" s="445"/>
      <c r="K67" s="445"/>
      <c r="L67" s="445"/>
      <c r="M67" s="445"/>
      <c r="N67" s="445"/>
      <c r="O67" s="445"/>
      <c r="P67" s="445"/>
      <c r="Q67" s="445"/>
      <c r="R67" s="445"/>
      <c r="S67" s="445"/>
      <c r="T67" s="445"/>
      <c r="U67" s="445"/>
      <c r="V67" s="445"/>
      <c r="W67" s="445"/>
      <c r="X67" s="445"/>
      <c r="Y67" s="445"/>
      <c r="Z67" s="445"/>
    </row>
    <row r="68" spans="1:26" ht="15.75" x14ac:dyDescent="0.25">
      <c r="A68" s="445"/>
      <c r="B68" s="445"/>
      <c r="C68" s="445"/>
      <c r="D68" s="445"/>
      <c r="E68" s="445"/>
      <c r="F68" s="445"/>
      <c r="G68" s="445"/>
      <c r="H68" s="445"/>
      <c r="I68" s="445"/>
      <c r="J68" s="445"/>
      <c r="K68" s="445"/>
      <c r="L68" s="445"/>
      <c r="M68" s="445"/>
      <c r="N68" s="445"/>
      <c r="O68" s="445"/>
      <c r="P68" s="445"/>
      <c r="Q68" s="445"/>
      <c r="R68" s="445"/>
      <c r="S68" s="445"/>
      <c r="T68" s="445"/>
      <c r="U68" s="445"/>
      <c r="V68" s="445"/>
      <c r="W68" s="445"/>
      <c r="X68" s="445"/>
      <c r="Y68" s="445"/>
      <c r="Z68" s="445"/>
    </row>
    <row r="69" spans="1:26" ht="15.75" x14ac:dyDescent="0.25">
      <c r="A69" s="445"/>
      <c r="B69" s="445"/>
      <c r="C69" s="445"/>
      <c r="D69" s="445"/>
      <c r="E69" s="445"/>
      <c r="F69" s="445"/>
      <c r="G69" s="445"/>
      <c r="H69" s="445"/>
      <c r="I69" s="445"/>
      <c r="J69" s="445"/>
      <c r="K69" s="445"/>
      <c r="L69" s="445"/>
      <c r="M69" s="445"/>
      <c r="N69" s="445"/>
      <c r="O69" s="445"/>
      <c r="P69" s="445"/>
      <c r="Q69" s="445"/>
      <c r="R69" s="445"/>
      <c r="S69" s="445"/>
      <c r="T69" s="445"/>
      <c r="U69" s="445"/>
      <c r="V69" s="445"/>
      <c r="W69" s="445"/>
      <c r="X69" s="445"/>
      <c r="Y69" s="445"/>
      <c r="Z69" s="445"/>
    </row>
    <row r="70" spans="1:26" ht="15.75" x14ac:dyDescent="0.25">
      <c r="A70" s="445"/>
      <c r="B70" s="445"/>
      <c r="C70" s="445"/>
      <c r="D70" s="445"/>
      <c r="E70" s="445"/>
      <c r="F70" s="445"/>
      <c r="G70" s="445"/>
      <c r="H70" s="445"/>
      <c r="I70" s="445"/>
      <c r="J70" s="445"/>
      <c r="K70" s="445"/>
      <c r="L70" s="445"/>
      <c r="M70" s="445"/>
      <c r="N70" s="445"/>
      <c r="O70" s="445"/>
      <c r="P70" s="445"/>
      <c r="Q70" s="445"/>
      <c r="R70" s="445"/>
      <c r="S70" s="445"/>
      <c r="T70" s="445"/>
      <c r="U70" s="445"/>
      <c r="V70" s="445"/>
      <c r="W70" s="445"/>
      <c r="X70" s="445"/>
      <c r="Y70" s="445"/>
      <c r="Z70" s="445"/>
    </row>
    <row r="71" spans="1:26" ht="15.75" x14ac:dyDescent="0.25">
      <c r="A71" s="445"/>
      <c r="B71" s="445"/>
      <c r="C71" s="445"/>
      <c r="D71" s="445"/>
      <c r="E71" s="445"/>
      <c r="F71" s="445"/>
      <c r="G71" s="445"/>
      <c r="H71" s="445"/>
      <c r="I71" s="445"/>
      <c r="J71" s="445"/>
      <c r="K71" s="445"/>
      <c r="L71" s="445"/>
      <c r="M71" s="445"/>
      <c r="N71" s="445"/>
      <c r="O71" s="445"/>
      <c r="P71" s="445"/>
      <c r="Q71" s="445"/>
      <c r="R71" s="445"/>
      <c r="S71" s="445"/>
      <c r="T71" s="445"/>
      <c r="U71" s="445"/>
      <c r="V71" s="445"/>
      <c r="W71" s="445"/>
      <c r="X71" s="445"/>
      <c r="Y71" s="445"/>
      <c r="Z71" s="445"/>
    </row>
    <row r="72" spans="1:26" ht="15.75" x14ac:dyDescent="0.25">
      <c r="A72" s="445"/>
      <c r="B72" s="445"/>
      <c r="C72" s="445"/>
      <c r="D72" s="445"/>
      <c r="E72" s="445"/>
      <c r="F72" s="445"/>
      <c r="G72" s="445"/>
      <c r="H72" s="445"/>
      <c r="I72" s="445"/>
      <c r="J72" s="445"/>
      <c r="K72" s="445"/>
      <c r="L72" s="445"/>
      <c r="M72" s="445"/>
      <c r="N72" s="445"/>
      <c r="O72" s="445"/>
      <c r="P72" s="445"/>
      <c r="Q72" s="445"/>
      <c r="R72" s="445"/>
      <c r="S72" s="445"/>
      <c r="T72" s="445"/>
      <c r="U72" s="445"/>
      <c r="V72" s="445"/>
      <c r="W72" s="445"/>
      <c r="X72" s="445"/>
      <c r="Y72" s="445"/>
      <c r="Z72" s="445"/>
    </row>
    <row r="73" spans="1:26" ht="15.75" x14ac:dyDescent="0.25">
      <c r="A73" s="445"/>
      <c r="B73" s="445"/>
      <c r="C73" s="445"/>
      <c r="D73" s="445"/>
      <c r="E73" s="445"/>
      <c r="F73" s="445"/>
      <c r="G73" s="445"/>
      <c r="H73" s="445"/>
      <c r="I73" s="445"/>
      <c r="J73" s="445"/>
      <c r="K73" s="445"/>
      <c r="L73" s="445"/>
      <c r="M73" s="445"/>
      <c r="N73" s="445"/>
      <c r="O73" s="445"/>
      <c r="P73" s="445"/>
      <c r="Q73" s="445"/>
      <c r="R73" s="445"/>
      <c r="S73" s="445"/>
      <c r="T73" s="445"/>
      <c r="U73" s="445"/>
      <c r="V73" s="445"/>
      <c r="W73" s="445"/>
      <c r="X73" s="445"/>
      <c r="Y73" s="445"/>
      <c r="Z73" s="445"/>
    </row>
    <row r="74" spans="1:26" ht="15.75" x14ac:dyDescent="0.25">
      <c r="A74" s="445"/>
      <c r="B74" s="445"/>
      <c r="C74" s="445"/>
      <c r="D74" s="445"/>
      <c r="E74" s="445"/>
      <c r="F74" s="445"/>
      <c r="G74" s="445"/>
      <c r="H74" s="445"/>
      <c r="I74" s="445"/>
      <c r="J74" s="445"/>
      <c r="K74" s="445"/>
      <c r="L74" s="445"/>
      <c r="M74" s="445"/>
      <c r="N74" s="445"/>
      <c r="O74" s="445"/>
      <c r="P74" s="445"/>
      <c r="Q74" s="445"/>
      <c r="R74" s="445"/>
      <c r="S74" s="445"/>
      <c r="T74" s="445"/>
      <c r="U74" s="445"/>
      <c r="V74" s="445"/>
      <c r="W74" s="445"/>
      <c r="X74" s="445"/>
      <c r="Y74" s="445"/>
      <c r="Z74" s="445"/>
    </row>
    <row r="75" spans="1:26" ht="15.75" x14ac:dyDescent="0.25">
      <c r="A75" s="445"/>
      <c r="B75" s="445"/>
      <c r="C75" s="445"/>
      <c r="D75" s="445"/>
      <c r="E75" s="445"/>
      <c r="F75" s="445"/>
      <c r="G75" s="445"/>
      <c r="H75" s="445"/>
      <c r="I75" s="445"/>
      <c r="J75" s="445"/>
      <c r="K75" s="445"/>
      <c r="L75" s="445"/>
      <c r="M75" s="445"/>
      <c r="N75" s="445"/>
      <c r="O75" s="445"/>
      <c r="P75" s="445"/>
      <c r="Q75" s="445"/>
      <c r="R75" s="445"/>
      <c r="S75" s="445"/>
      <c r="T75" s="445"/>
      <c r="U75" s="445"/>
      <c r="V75" s="445"/>
      <c r="W75" s="445"/>
      <c r="X75" s="445"/>
      <c r="Y75" s="445"/>
      <c r="Z75" s="445"/>
    </row>
    <row r="76" spans="1:26" ht="15.75" x14ac:dyDescent="0.25">
      <c r="A76" s="445"/>
      <c r="B76" s="445"/>
      <c r="C76" s="445"/>
      <c r="D76" s="445"/>
      <c r="E76" s="445"/>
      <c r="F76" s="445"/>
      <c r="G76" s="445"/>
      <c r="H76" s="445"/>
      <c r="I76" s="445"/>
      <c r="J76" s="445"/>
      <c r="K76" s="445"/>
      <c r="L76" s="445"/>
      <c r="M76" s="445"/>
      <c r="N76" s="445"/>
      <c r="O76" s="445"/>
      <c r="P76" s="445"/>
      <c r="Q76" s="445"/>
      <c r="R76" s="445"/>
      <c r="S76" s="445"/>
      <c r="T76" s="445"/>
      <c r="U76" s="445"/>
      <c r="V76" s="445"/>
      <c r="W76" s="445"/>
      <c r="X76" s="445"/>
      <c r="Y76" s="445"/>
      <c r="Z76" s="445"/>
    </row>
    <row r="77" spans="1:26" ht="15.75" x14ac:dyDescent="0.25">
      <c r="A77" s="445"/>
      <c r="B77" s="445"/>
      <c r="C77" s="445"/>
      <c r="D77" s="445"/>
      <c r="E77" s="445"/>
      <c r="F77" s="445"/>
      <c r="G77" s="445"/>
      <c r="H77" s="445"/>
      <c r="I77" s="445"/>
      <c r="J77" s="445"/>
      <c r="K77" s="445"/>
      <c r="L77" s="445"/>
      <c r="M77" s="445"/>
      <c r="N77" s="445"/>
      <c r="O77" s="445"/>
      <c r="P77" s="445"/>
      <c r="Q77" s="445"/>
      <c r="R77" s="445"/>
      <c r="S77" s="445"/>
      <c r="T77" s="445"/>
      <c r="U77" s="445"/>
      <c r="V77" s="445"/>
      <c r="W77" s="445"/>
      <c r="X77" s="445"/>
      <c r="Y77" s="445"/>
      <c r="Z77" s="445"/>
    </row>
    <row r="78" spans="1:26" ht="15.75" x14ac:dyDescent="0.25">
      <c r="A78" s="445"/>
      <c r="B78" s="445"/>
      <c r="C78" s="445"/>
      <c r="D78" s="445"/>
      <c r="E78" s="445"/>
      <c r="F78" s="445"/>
      <c r="G78" s="445"/>
      <c r="H78" s="445"/>
      <c r="I78" s="445"/>
      <c r="J78" s="445"/>
      <c r="K78" s="445"/>
      <c r="L78" s="445"/>
      <c r="M78" s="445"/>
      <c r="N78" s="445"/>
      <c r="O78" s="445"/>
      <c r="P78" s="445"/>
      <c r="Q78" s="445"/>
      <c r="R78" s="445"/>
      <c r="S78" s="445"/>
      <c r="T78" s="445"/>
      <c r="U78" s="445"/>
      <c r="V78" s="445"/>
      <c r="W78" s="445"/>
      <c r="X78" s="445"/>
      <c r="Y78" s="445"/>
      <c r="Z78" s="445"/>
    </row>
    <row r="79" spans="1:26" ht="15.75" x14ac:dyDescent="0.25">
      <c r="A79" s="445"/>
      <c r="B79" s="445"/>
      <c r="C79" s="445"/>
      <c r="D79" s="445"/>
      <c r="E79" s="445"/>
      <c r="F79" s="445"/>
      <c r="G79" s="445"/>
      <c r="H79" s="445"/>
      <c r="I79" s="445"/>
      <c r="J79" s="445"/>
      <c r="K79" s="445"/>
      <c r="L79" s="445"/>
      <c r="M79" s="445"/>
      <c r="N79" s="445"/>
      <c r="O79" s="445"/>
      <c r="P79" s="445"/>
      <c r="Q79" s="445"/>
      <c r="R79" s="445"/>
      <c r="S79" s="445"/>
      <c r="T79" s="445"/>
      <c r="U79" s="445"/>
      <c r="V79" s="445"/>
      <c r="W79" s="445"/>
      <c r="X79" s="445"/>
      <c r="Y79" s="445"/>
      <c r="Z79" s="445"/>
    </row>
    <row r="80" spans="1:26" ht="15.75" x14ac:dyDescent="0.25">
      <c r="A80" s="445"/>
      <c r="B80" s="445"/>
      <c r="C80" s="445"/>
      <c r="D80" s="445"/>
      <c r="E80" s="445"/>
      <c r="F80" s="445"/>
      <c r="G80" s="445"/>
      <c r="H80" s="445"/>
      <c r="I80" s="445"/>
      <c r="J80" s="445"/>
      <c r="K80" s="445"/>
      <c r="L80" s="445"/>
      <c r="M80" s="445"/>
      <c r="N80" s="445"/>
      <c r="O80" s="445"/>
      <c r="P80" s="445"/>
      <c r="Q80" s="445"/>
      <c r="R80" s="445"/>
      <c r="S80" s="445"/>
      <c r="T80" s="445"/>
      <c r="U80" s="445"/>
      <c r="V80" s="445"/>
      <c r="W80" s="445"/>
      <c r="X80" s="445"/>
      <c r="Y80" s="445"/>
      <c r="Z80" s="445"/>
    </row>
    <row r="81" spans="1:26" ht="15.75" x14ac:dyDescent="0.25">
      <c r="A81" s="445"/>
      <c r="B81" s="445"/>
      <c r="C81" s="445"/>
      <c r="D81" s="445"/>
      <c r="E81" s="445"/>
      <c r="F81" s="445"/>
      <c r="G81" s="445"/>
      <c r="H81" s="445"/>
      <c r="I81" s="445"/>
      <c r="J81" s="445"/>
      <c r="K81" s="445"/>
      <c r="L81" s="445"/>
      <c r="M81" s="445"/>
      <c r="N81" s="445"/>
      <c r="O81" s="445"/>
      <c r="P81" s="445"/>
      <c r="Q81" s="445"/>
      <c r="R81" s="445"/>
      <c r="S81" s="445"/>
      <c r="T81" s="445"/>
      <c r="U81" s="445"/>
      <c r="V81" s="445"/>
      <c r="W81" s="445"/>
      <c r="X81" s="445"/>
      <c r="Y81" s="445"/>
      <c r="Z81" s="445"/>
    </row>
    <row r="82" spans="1:26" ht="15.75" x14ac:dyDescent="0.25">
      <c r="A82" s="445"/>
      <c r="B82" s="445"/>
      <c r="C82" s="445"/>
      <c r="D82" s="445"/>
      <c r="E82" s="445"/>
      <c r="F82" s="445"/>
      <c r="G82" s="445"/>
      <c r="H82" s="445"/>
      <c r="I82" s="445"/>
      <c r="J82" s="445"/>
      <c r="K82" s="445"/>
      <c r="L82" s="445"/>
      <c r="M82" s="445"/>
      <c r="N82" s="445"/>
      <c r="O82" s="445"/>
      <c r="P82" s="445"/>
      <c r="Q82" s="445"/>
      <c r="R82" s="445"/>
      <c r="S82" s="445"/>
      <c r="T82" s="445"/>
      <c r="U82" s="445"/>
      <c r="V82" s="445"/>
      <c r="W82" s="445"/>
      <c r="X82" s="445"/>
      <c r="Y82" s="445"/>
      <c r="Z82" s="445"/>
    </row>
    <row r="83" spans="1:26" ht="15.75" x14ac:dyDescent="0.25">
      <c r="A83" s="445"/>
      <c r="B83" s="445"/>
      <c r="C83" s="445"/>
      <c r="D83" s="445"/>
      <c r="E83" s="445"/>
      <c r="F83" s="445"/>
      <c r="G83" s="445"/>
      <c r="H83" s="445"/>
      <c r="I83" s="445"/>
      <c r="J83" s="445"/>
      <c r="K83" s="445"/>
      <c r="L83" s="445"/>
      <c r="M83" s="445"/>
      <c r="N83" s="445"/>
      <c r="O83" s="445"/>
      <c r="P83" s="445"/>
      <c r="Q83" s="445"/>
      <c r="R83" s="445"/>
      <c r="S83" s="445"/>
      <c r="T83" s="445"/>
      <c r="U83" s="445"/>
      <c r="V83" s="445"/>
      <c r="W83" s="445"/>
      <c r="X83" s="445"/>
      <c r="Y83" s="445"/>
      <c r="Z83" s="445"/>
    </row>
    <row r="84" spans="1:26" ht="15.75" x14ac:dyDescent="0.25">
      <c r="A84" s="445"/>
      <c r="B84" s="445"/>
      <c r="C84" s="445"/>
      <c r="D84" s="445"/>
      <c r="E84" s="445"/>
      <c r="F84" s="445"/>
      <c r="G84" s="445"/>
      <c r="H84" s="445"/>
      <c r="I84" s="445"/>
      <c r="J84" s="445"/>
      <c r="K84" s="445"/>
      <c r="L84" s="445"/>
      <c r="M84" s="445"/>
      <c r="N84" s="445"/>
      <c r="O84" s="445"/>
      <c r="P84" s="445"/>
      <c r="Q84" s="445"/>
      <c r="R84" s="445"/>
      <c r="S84" s="445"/>
      <c r="T84" s="445"/>
      <c r="U84" s="445"/>
      <c r="V84" s="445"/>
      <c r="W84" s="445"/>
      <c r="X84" s="445"/>
      <c r="Y84" s="445"/>
      <c r="Z84" s="445"/>
    </row>
    <row r="85" spans="1:26" ht="15.75" x14ac:dyDescent="0.25">
      <c r="A85" s="445"/>
      <c r="B85" s="445"/>
      <c r="C85" s="445"/>
      <c r="D85" s="445"/>
      <c r="E85" s="445"/>
      <c r="F85" s="445"/>
      <c r="G85" s="445"/>
      <c r="H85" s="445"/>
      <c r="I85" s="445"/>
      <c r="J85" s="445"/>
      <c r="K85" s="445"/>
      <c r="L85" s="445"/>
      <c r="M85" s="445"/>
      <c r="N85" s="445"/>
      <c r="O85" s="445"/>
      <c r="P85" s="445"/>
      <c r="Q85" s="445"/>
      <c r="R85" s="445"/>
      <c r="S85" s="445"/>
      <c r="T85" s="445"/>
      <c r="U85" s="445"/>
      <c r="V85" s="445"/>
      <c r="W85" s="445"/>
      <c r="X85" s="445"/>
      <c r="Y85" s="445"/>
      <c r="Z85" s="445"/>
    </row>
    <row r="86" spans="1:26" ht="15.75" x14ac:dyDescent="0.25">
      <c r="A86" s="445"/>
      <c r="B86" s="445"/>
      <c r="C86" s="445"/>
      <c r="D86" s="445"/>
      <c r="E86" s="445"/>
      <c r="F86" s="445"/>
      <c r="G86" s="445"/>
      <c r="H86" s="445"/>
      <c r="I86" s="445"/>
      <c r="J86" s="445"/>
      <c r="K86" s="445"/>
      <c r="L86" s="445"/>
      <c r="M86" s="445"/>
      <c r="N86" s="445"/>
      <c r="O86" s="445"/>
      <c r="P86" s="445"/>
      <c r="Q86" s="445"/>
      <c r="R86" s="445"/>
      <c r="S86" s="445"/>
      <c r="T86" s="445"/>
      <c r="U86" s="445"/>
      <c r="V86" s="445"/>
      <c r="W86" s="445"/>
      <c r="X86" s="445"/>
      <c r="Y86" s="445"/>
      <c r="Z86" s="445"/>
    </row>
    <row r="87" spans="1:26" ht="15.75" x14ac:dyDescent="0.25">
      <c r="A87" s="445"/>
      <c r="B87" s="445"/>
      <c r="C87" s="445"/>
      <c r="D87" s="445"/>
      <c r="E87" s="445"/>
      <c r="F87" s="445"/>
      <c r="G87" s="445"/>
      <c r="H87" s="445"/>
      <c r="I87" s="445"/>
      <c r="J87" s="445"/>
      <c r="K87" s="445"/>
      <c r="L87" s="445"/>
      <c r="M87" s="445"/>
      <c r="N87" s="445"/>
      <c r="O87" s="445"/>
      <c r="P87" s="445"/>
      <c r="Q87" s="445"/>
      <c r="R87" s="445"/>
      <c r="S87" s="445"/>
      <c r="T87" s="445"/>
      <c r="U87" s="445"/>
      <c r="V87" s="445"/>
      <c r="W87" s="445"/>
      <c r="X87" s="445"/>
      <c r="Y87" s="445"/>
      <c r="Z87" s="445"/>
    </row>
    <row r="88" spans="1:26" ht="15.75" x14ac:dyDescent="0.25">
      <c r="A88" s="445"/>
      <c r="B88" s="445"/>
      <c r="C88" s="445"/>
      <c r="D88" s="445"/>
      <c r="E88" s="445"/>
      <c r="F88" s="445"/>
      <c r="G88" s="445"/>
      <c r="H88" s="445"/>
      <c r="I88" s="445"/>
      <c r="J88" s="445"/>
      <c r="K88" s="445"/>
      <c r="L88" s="445"/>
      <c r="M88" s="445"/>
      <c r="N88" s="445"/>
      <c r="O88" s="445"/>
      <c r="P88" s="445"/>
      <c r="Q88" s="445"/>
      <c r="R88" s="445"/>
      <c r="S88" s="445"/>
      <c r="T88" s="445"/>
      <c r="U88" s="445"/>
      <c r="V88" s="445"/>
      <c r="W88" s="445"/>
      <c r="X88" s="445"/>
      <c r="Y88" s="445"/>
      <c r="Z88" s="445"/>
    </row>
    <row r="89" spans="1:26" ht="15.75" x14ac:dyDescent="0.25">
      <c r="A89" s="445"/>
      <c r="B89" s="445"/>
      <c r="C89" s="445"/>
      <c r="D89" s="445"/>
      <c r="E89" s="445"/>
      <c r="F89" s="445"/>
      <c r="G89" s="445"/>
      <c r="H89" s="445"/>
      <c r="I89" s="445"/>
      <c r="J89" s="445"/>
      <c r="K89" s="445"/>
      <c r="L89" s="445"/>
      <c r="M89" s="445"/>
      <c r="N89" s="445"/>
      <c r="O89" s="445"/>
      <c r="P89" s="445"/>
      <c r="Q89" s="445"/>
      <c r="R89" s="445"/>
      <c r="S89" s="445"/>
      <c r="T89" s="445"/>
      <c r="U89" s="445"/>
      <c r="V89" s="445"/>
      <c r="W89" s="445"/>
      <c r="X89" s="445"/>
      <c r="Y89" s="445"/>
      <c r="Z89" s="445"/>
    </row>
    <row r="90" spans="1:26" ht="15.75" x14ac:dyDescent="0.25">
      <c r="A90" s="445"/>
      <c r="B90" s="445"/>
      <c r="C90" s="445"/>
      <c r="D90" s="445"/>
      <c r="E90" s="445"/>
      <c r="F90" s="445"/>
      <c r="G90" s="445"/>
      <c r="H90" s="445"/>
      <c r="I90" s="445"/>
      <c r="J90" s="445"/>
      <c r="K90" s="445"/>
      <c r="L90" s="445"/>
      <c r="M90" s="445"/>
      <c r="N90" s="445"/>
      <c r="O90" s="445"/>
      <c r="P90" s="445"/>
      <c r="Q90" s="445"/>
      <c r="R90" s="445"/>
      <c r="S90" s="445"/>
      <c r="T90" s="445"/>
      <c r="U90" s="445"/>
      <c r="V90" s="445"/>
      <c r="W90" s="445"/>
      <c r="X90" s="445"/>
      <c r="Y90" s="445"/>
      <c r="Z90" s="445"/>
    </row>
    <row r="91" spans="1:26" ht="15.75" x14ac:dyDescent="0.25">
      <c r="A91" s="445"/>
      <c r="B91" s="445"/>
      <c r="C91" s="445"/>
      <c r="D91" s="445"/>
      <c r="E91" s="445"/>
      <c r="F91" s="445"/>
      <c r="G91" s="445"/>
      <c r="H91" s="445"/>
      <c r="I91" s="445"/>
      <c r="J91" s="445"/>
      <c r="K91" s="445"/>
      <c r="L91" s="445"/>
      <c r="M91" s="445"/>
      <c r="N91" s="445"/>
      <c r="O91" s="445"/>
      <c r="P91" s="445"/>
      <c r="Q91" s="445"/>
      <c r="R91" s="445"/>
      <c r="S91" s="445"/>
      <c r="T91" s="445"/>
      <c r="U91" s="445"/>
      <c r="V91" s="445"/>
      <c r="W91" s="445"/>
      <c r="X91" s="445"/>
      <c r="Y91" s="445"/>
      <c r="Z91" s="445"/>
    </row>
    <row r="92" spans="1:26" ht="15.75" x14ac:dyDescent="0.25">
      <c r="A92" s="445"/>
      <c r="B92" s="445"/>
      <c r="C92" s="445"/>
      <c r="D92" s="445"/>
      <c r="E92" s="445"/>
      <c r="F92" s="445"/>
      <c r="G92" s="445"/>
      <c r="H92" s="445"/>
      <c r="I92" s="445"/>
      <c r="J92" s="445"/>
      <c r="K92" s="445"/>
      <c r="L92" s="445"/>
      <c r="M92" s="445"/>
      <c r="N92" s="445"/>
      <c r="O92" s="445"/>
      <c r="P92" s="445"/>
      <c r="Q92" s="445"/>
      <c r="R92" s="445"/>
      <c r="S92" s="445"/>
      <c r="T92" s="445"/>
      <c r="U92" s="445"/>
      <c r="V92" s="445"/>
      <c r="W92" s="445"/>
      <c r="X92" s="445"/>
      <c r="Y92" s="445"/>
      <c r="Z92" s="445"/>
    </row>
    <row r="93" spans="1:26" ht="15.75" x14ac:dyDescent="0.25">
      <c r="A93" s="445"/>
      <c r="B93" s="445"/>
      <c r="C93" s="445"/>
      <c r="D93" s="445"/>
      <c r="E93" s="445"/>
      <c r="F93" s="445"/>
      <c r="G93" s="445"/>
      <c r="H93" s="445"/>
      <c r="I93" s="445"/>
      <c r="J93" s="445"/>
      <c r="K93" s="445"/>
      <c r="L93" s="445"/>
      <c r="M93" s="445"/>
      <c r="N93" s="445"/>
      <c r="O93" s="445"/>
      <c r="P93" s="445"/>
      <c r="Q93" s="445"/>
      <c r="R93" s="445"/>
      <c r="S93" s="445"/>
      <c r="T93" s="445"/>
      <c r="U93" s="445"/>
      <c r="V93" s="445"/>
      <c r="W93" s="445"/>
      <c r="X93" s="445"/>
      <c r="Y93" s="445"/>
      <c r="Z93" s="445"/>
    </row>
    <row r="94" spans="1:26" ht="15.75" x14ac:dyDescent="0.25">
      <c r="A94" s="445"/>
      <c r="B94" s="445"/>
      <c r="C94" s="445"/>
      <c r="D94" s="445"/>
      <c r="E94" s="445"/>
      <c r="F94" s="445"/>
      <c r="G94" s="445"/>
      <c r="H94" s="445"/>
      <c r="I94" s="445"/>
      <c r="J94" s="445"/>
      <c r="K94" s="445"/>
      <c r="L94" s="445"/>
      <c r="M94" s="445"/>
      <c r="N94" s="445"/>
      <c r="O94" s="445"/>
      <c r="P94" s="445"/>
      <c r="Q94" s="445"/>
      <c r="R94" s="445"/>
      <c r="S94" s="445"/>
      <c r="T94" s="445"/>
      <c r="U94" s="445"/>
      <c r="V94" s="445"/>
      <c r="W94" s="445"/>
      <c r="X94" s="445"/>
      <c r="Y94" s="445"/>
      <c r="Z94" s="445"/>
    </row>
    <row r="95" spans="1:26" ht="15.75" x14ac:dyDescent="0.25">
      <c r="A95" s="445"/>
      <c r="B95" s="445"/>
      <c r="C95" s="445"/>
      <c r="D95" s="445"/>
      <c r="E95" s="445"/>
      <c r="F95" s="445"/>
      <c r="G95" s="445"/>
      <c r="H95" s="445"/>
      <c r="I95" s="445"/>
      <c r="J95" s="445"/>
      <c r="K95" s="445"/>
      <c r="L95" s="445"/>
      <c r="M95" s="445"/>
      <c r="N95" s="445"/>
      <c r="O95" s="445"/>
      <c r="P95" s="445"/>
      <c r="Q95" s="445"/>
      <c r="R95" s="445"/>
      <c r="S95" s="445"/>
      <c r="T95" s="445"/>
      <c r="U95" s="445"/>
      <c r="V95" s="445"/>
      <c r="W95" s="445"/>
      <c r="X95" s="445"/>
      <c r="Y95" s="445"/>
      <c r="Z95" s="445"/>
    </row>
    <row r="96" spans="1:26" ht="15.75" x14ac:dyDescent="0.25">
      <c r="A96" s="445"/>
      <c r="B96" s="445"/>
      <c r="C96" s="445"/>
      <c r="D96" s="445"/>
      <c r="E96" s="445"/>
      <c r="F96" s="445"/>
      <c r="G96" s="445"/>
      <c r="H96" s="445"/>
      <c r="I96" s="445"/>
      <c r="J96" s="445"/>
      <c r="K96" s="445"/>
      <c r="L96" s="445"/>
      <c r="M96" s="445"/>
      <c r="N96" s="445"/>
      <c r="O96" s="445"/>
      <c r="P96" s="445"/>
      <c r="Q96" s="445"/>
      <c r="R96" s="445"/>
      <c r="S96" s="445"/>
      <c r="T96" s="445"/>
      <c r="U96" s="445"/>
      <c r="V96" s="445"/>
      <c r="W96" s="445"/>
      <c r="X96" s="445"/>
      <c r="Y96" s="445"/>
      <c r="Z96" s="445"/>
    </row>
    <row r="97" spans="1:26" ht="15.75" x14ac:dyDescent="0.25">
      <c r="A97" s="445"/>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row>
    <row r="98" spans="1:26" ht="15.75" x14ac:dyDescent="0.25">
      <c r="A98" s="445"/>
      <c r="B98" s="445"/>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row>
    <row r="99" spans="1:26" ht="15.75" x14ac:dyDescent="0.25">
      <c r="A99" s="445"/>
      <c r="B99" s="445"/>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row>
    <row r="100" spans="1:26" ht="15.75" x14ac:dyDescent="0.25">
      <c r="A100" s="445"/>
      <c r="B100" s="445"/>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row>
    <row r="101" spans="1:26" ht="15.75" x14ac:dyDescent="0.25">
      <c r="A101" s="445"/>
      <c r="B101" s="445"/>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row>
    <row r="102" spans="1:26" ht="15.75" x14ac:dyDescent="0.25">
      <c r="A102" s="445"/>
      <c r="B102" s="445"/>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row>
    <row r="103" spans="1:26" ht="15.75" x14ac:dyDescent="0.25">
      <c r="A103" s="445"/>
      <c r="B103" s="445"/>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row>
    <row r="104" spans="1:26" ht="15.75" x14ac:dyDescent="0.25">
      <c r="A104" s="445"/>
      <c r="B104" s="445"/>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row>
    <row r="105" spans="1:26" ht="15.75" x14ac:dyDescent="0.25">
      <c r="A105" s="445"/>
      <c r="B105" s="445"/>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row>
    <row r="106" spans="1:26" ht="15.75" x14ac:dyDescent="0.25">
      <c r="A106" s="445"/>
      <c r="B106" s="445"/>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row>
    <row r="107" spans="1:26" ht="15.75" x14ac:dyDescent="0.25">
      <c r="A107" s="445"/>
      <c r="B107" s="445"/>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row>
    <row r="108" spans="1:26" ht="15.75" x14ac:dyDescent="0.25">
      <c r="A108" s="445"/>
      <c r="B108" s="445"/>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row>
    <row r="109" spans="1:26" ht="15.75" x14ac:dyDescent="0.25">
      <c r="A109" s="445"/>
      <c r="B109" s="445"/>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row>
    <row r="110" spans="1:26" ht="15.75" x14ac:dyDescent="0.25">
      <c r="A110" s="445"/>
      <c r="B110" s="445"/>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row>
    <row r="111" spans="1:26" ht="15.75" x14ac:dyDescent="0.25">
      <c r="A111" s="445"/>
      <c r="B111" s="445"/>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row>
    <row r="112" spans="1:26" ht="15.6" hidden="1" x14ac:dyDescent="0.3">
      <c r="A112" s="445"/>
      <c r="B112" s="1459" t="s">
        <v>271</v>
      </c>
      <c r="C112" s="1457"/>
      <c r="D112" s="1457"/>
      <c r="E112" s="1457"/>
      <c r="F112" s="1458"/>
      <c r="G112" s="445"/>
      <c r="H112" s="445"/>
      <c r="I112" s="445"/>
      <c r="J112" s="445"/>
      <c r="K112" s="445"/>
      <c r="L112" s="445"/>
      <c r="M112" s="445"/>
      <c r="N112" s="445"/>
      <c r="O112" s="445"/>
      <c r="P112" s="445"/>
      <c r="Q112" s="445"/>
      <c r="R112" s="445"/>
      <c r="S112" s="445"/>
      <c r="T112" s="445"/>
      <c r="U112" s="445"/>
      <c r="V112" s="445"/>
      <c r="W112" s="445"/>
      <c r="X112" s="445"/>
      <c r="Y112" s="445"/>
      <c r="Z112" s="445"/>
    </row>
    <row r="113" spans="1:26" ht="31.15" hidden="1" x14ac:dyDescent="0.3">
      <c r="A113" s="519" t="s">
        <v>321</v>
      </c>
      <c r="B113" s="519" t="s">
        <v>272</v>
      </c>
      <c r="C113" s="519" t="s">
        <v>273</v>
      </c>
      <c r="D113" s="519" t="s">
        <v>274</v>
      </c>
      <c r="E113" s="519" t="s">
        <v>322</v>
      </c>
      <c r="F113" s="519" t="s">
        <v>276</v>
      </c>
      <c r="G113" s="519" t="s">
        <v>283</v>
      </c>
      <c r="H113" s="519" t="s">
        <v>286</v>
      </c>
      <c r="I113" s="519" t="s">
        <v>323</v>
      </c>
      <c r="J113" s="519" t="s">
        <v>301</v>
      </c>
      <c r="K113" s="509"/>
      <c r="L113" s="509"/>
      <c r="M113" s="445"/>
      <c r="N113" s="445"/>
      <c r="O113" s="445"/>
      <c r="P113" s="445"/>
      <c r="Q113" s="445"/>
      <c r="R113" s="445"/>
      <c r="S113" s="445"/>
      <c r="T113" s="445"/>
      <c r="U113" s="445"/>
      <c r="V113" s="445"/>
      <c r="W113" s="445"/>
      <c r="X113" s="445"/>
      <c r="Y113" s="445"/>
      <c r="Z113" s="445"/>
    </row>
    <row r="114" spans="1:26" ht="15.6" hidden="1" x14ac:dyDescent="0.3">
      <c r="A114" s="445" t="s">
        <v>324</v>
      </c>
      <c r="B114" s="505" t="s">
        <v>325</v>
      </c>
      <c r="C114" s="505" t="s">
        <v>326</v>
      </c>
      <c r="D114" s="505" t="s">
        <v>87</v>
      </c>
      <c r="E114" s="505" t="s">
        <v>327</v>
      </c>
      <c r="F114" s="505" t="s">
        <v>328</v>
      </c>
      <c r="G114" s="445" t="s">
        <v>2</v>
      </c>
      <c r="H114" s="445" t="s">
        <v>329</v>
      </c>
      <c r="I114" s="445" t="s">
        <v>330</v>
      </c>
      <c r="J114" s="445" t="s">
        <v>331</v>
      </c>
      <c r="K114" s="445"/>
      <c r="L114" s="445"/>
      <c r="M114" s="445"/>
      <c r="N114" s="445"/>
      <c r="O114" s="445"/>
      <c r="P114" s="445"/>
      <c r="Q114" s="445"/>
      <c r="R114" s="445"/>
      <c r="S114" s="445"/>
      <c r="T114" s="445"/>
      <c r="U114" s="445"/>
      <c r="V114" s="445"/>
      <c r="W114" s="445"/>
      <c r="X114" s="445"/>
      <c r="Y114" s="445"/>
      <c r="Z114" s="445"/>
    </row>
    <row r="115" spans="1:26" ht="15.6" hidden="1" x14ac:dyDescent="0.3">
      <c r="A115" s="445" t="s">
        <v>269</v>
      </c>
      <c r="B115" s="505" t="s">
        <v>277</v>
      </c>
      <c r="C115" s="505" t="s">
        <v>332</v>
      </c>
      <c r="D115" s="505" t="s">
        <v>333</v>
      </c>
      <c r="E115" s="505" t="s">
        <v>334</v>
      </c>
      <c r="F115" s="505" t="s">
        <v>335</v>
      </c>
      <c r="G115" s="445" t="s">
        <v>0</v>
      </c>
      <c r="H115" s="445" t="s">
        <v>287</v>
      </c>
      <c r="I115" s="445" t="s">
        <v>336</v>
      </c>
      <c r="J115" s="445" t="s">
        <v>302</v>
      </c>
      <c r="K115" s="445"/>
      <c r="L115" s="445"/>
      <c r="M115" s="445"/>
      <c r="N115" s="445"/>
      <c r="O115" s="445"/>
      <c r="P115" s="445"/>
      <c r="Q115" s="445"/>
      <c r="R115" s="445"/>
      <c r="S115" s="445"/>
      <c r="T115" s="445"/>
      <c r="U115" s="445"/>
      <c r="V115" s="445"/>
      <c r="W115" s="445"/>
      <c r="X115" s="445"/>
      <c r="Y115" s="445"/>
      <c r="Z115" s="445"/>
    </row>
    <row r="116" spans="1:26" ht="15.6" hidden="1" x14ac:dyDescent="0.3">
      <c r="A116" s="445"/>
      <c r="B116" s="505" t="s">
        <v>25</v>
      </c>
      <c r="C116" s="505" t="s">
        <v>337</v>
      </c>
      <c r="D116" s="505" t="s">
        <v>338</v>
      </c>
      <c r="E116" s="505" t="s">
        <v>339</v>
      </c>
      <c r="F116" s="505" t="s">
        <v>340</v>
      </c>
      <c r="G116" s="445" t="s">
        <v>341</v>
      </c>
      <c r="H116" s="445" t="s">
        <v>342</v>
      </c>
      <c r="I116" s="445" t="s">
        <v>343</v>
      </c>
      <c r="J116" s="445"/>
      <c r="K116" s="445"/>
      <c r="L116" s="445"/>
      <c r="M116" s="445"/>
      <c r="N116" s="445"/>
      <c r="O116" s="445"/>
      <c r="P116" s="445"/>
      <c r="Q116" s="445"/>
      <c r="R116" s="445"/>
      <c r="S116" s="445"/>
      <c r="T116" s="445"/>
      <c r="U116" s="445"/>
      <c r="V116" s="445"/>
      <c r="W116" s="445"/>
      <c r="X116" s="445"/>
      <c r="Y116" s="445"/>
      <c r="Z116" s="445"/>
    </row>
    <row r="117" spans="1:26" ht="15.6" hidden="1" x14ac:dyDescent="0.3">
      <c r="A117" s="445"/>
      <c r="B117" s="505" t="s">
        <v>344</v>
      </c>
      <c r="C117" s="505" t="s">
        <v>278</v>
      </c>
      <c r="D117" s="505" t="s">
        <v>345</v>
      </c>
      <c r="E117" s="505" t="s">
        <v>88</v>
      </c>
      <c r="F117" s="505" t="s">
        <v>346</v>
      </c>
      <c r="G117" s="445"/>
      <c r="H117" s="445" t="s">
        <v>347</v>
      </c>
      <c r="I117" s="445" t="s">
        <v>348</v>
      </c>
      <c r="J117" s="445"/>
      <c r="K117" s="445"/>
      <c r="L117" s="445"/>
      <c r="M117" s="445"/>
      <c r="N117" s="445"/>
      <c r="O117" s="445"/>
      <c r="P117" s="445"/>
      <c r="Q117" s="445"/>
      <c r="R117" s="445"/>
      <c r="S117" s="445"/>
      <c r="T117" s="445"/>
      <c r="U117" s="445"/>
      <c r="V117" s="445"/>
      <c r="W117" s="445"/>
      <c r="X117" s="445"/>
      <c r="Y117" s="445"/>
      <c r="Z117" s="445"/>
    </row>
    <row r="118" spans="1:26" ht="15.6" hidden="1" x14ac:dyDescent="0.3">
      <c r="A118" s="445"/>
      <c r="B118" s="505" t="s">
        <v>349</v>
      </c>
      <c r="C118" s="505" t="s">
        <v>350</v>
      </c>
      <c r="D118" s="505" t="s">
        <v>351</v>
      </c>
      <c r="E118" s="505" t="s">
        <v>352</v>
      </c>
      <c r="F118" s="505" t="s">
        <v>353</v>
      </c>
      <c r="G118" s="445"/>
      <c r="H118" s="445" t="s">
        <v>354</v>
      </c>
      <c r="I118" s="445" t="s">
        <v>300</v>
      </c>
      <c r="J118" s="445"/>
      <c r="K118" s="445"/>
      <c r="L118" s="445"/>
      <c r="M118" s="445"/>
      <c r="N118" s="445"/>
      <c r="O118" s="445"/>
      <c r="P118" s="445"/>
      <c r="Q118" s="445"/>
      <c r="R118" s="445"/>
      <c r="S118" s="445"/>
      <c r="T118" s="445"/>
      <c r="U118" s="445"/>
      <c r="V118" s="445"/>
      <c r="W118" s="445"/>
      <c r="X118" s="445"/>
      <c r="Y118" s="445"/>
      <c r="Z118" s="445"/>
    </row>
    <row r="119" spans="1:26" ht="15.6" hidden="1" x14ac:dyDescent="0.3">
      <c r="A119" s="445"/>
      <c r="B119" s="505" t="s">
        <v>355</v>
      </c>
      <c r="C119" s="505" t="s">
        <v>356</v>
      </c>
      <c r="D119" s="505" t="s">
        <v>357</v>
      </c>
      <c r="E119" s="505" t="s">
        <v>358</v>
      </c>
      <c r="F119" s="505" t="s">
        <v>359</v>
      </c>
      <c r="G119" s="445"/>
      <c r="H119" s="445"/>
      <c r="I119" s="445" t="s">
        <v>360</v>
      </c>
      <c r="J119" s="445"/>
      <c r="K119" s="445"/>
      <c r="L119" s="445"/>
      <c r="M119" s="445"/>
      <c r="N119" s="445"/>
      <c r="O119" s="445"/>
      <c r="P119" s="445"/>
      <c r="Q119" s="445"/>
      <c r="R119" s="445"/>
      <c r="S119" s="445"/>
      <c r="T119" s="445"/>
      <c r="U119" s="445"/>
      <c r="V119" s="445"/>
      <c r="W119" s="445"/>
      <c r="X119" s="445"/>
      <c r="Y119" s="445"/>
      <c r="Z119" s="445"/>
    </row>
    <row r="120" spans="1:26" ht="15.6" hidden="1" x14ac:dyDescent="0.3">
      <c r="A120" s="445"/>
      <c r="B120" s="445"/>
      <c r="C120" s="505" t="s">
        <v>361</v>
      </c>
      <c r="D120" s="505" t="s">
        <v>362</v>
      </c>
      <c r="E120" s="505" t="s">
        <v>363</v>
      </c>
      <c r="F120" s="505" t="s">
        <v>364</v>
      </c>
      <c r="G120" s="445"/>
      <c r="H120" s="445"/>
      <c r="I120" s="445" t="s">
        <v>365</v>
      </c>
      <c r="J120" s="445"/>
      <c r="K120" s="445"/>
      <c r="L120" s="445"/>
      <c r="M120" s="445"/>
      <c r="N120" s="445"/>
      <c r="O120" s="445"/>
      <c r="P120" s="445"/>
      <c r="Q120" s="445"/>
      <c r="R120" s="445"/>
      <c r="S120" s="445"/>
      <c r="T120" s="445"/>
      <c r="U120" s="445"/>
      <c r="V120" s="445"/>
      <c r="W120" s="445"/>
      <c r="X120" s="445"/>
      <c r="Y120" s="445"/>
      <c r="Z120" s="445"/>
    </row>
    <row r="121" spans="1:26" ht="15.6" hidden="1" x14ac:dyDescent="0.3">
      <c r="A121" s="445"/>
      <c r="B121" s="445"/>
      <c r="C121" s="505" t="s">
        <v>366</v>
      </c>
      <c r="D121" s="505" t="s">
        <v>367</v>
      </c>
      <c r="E121" s="505" t="s">
        <v>368</v>
      </c>
      <c r="F121" s="505" t="s">
        <v>369</v>
      </c>
      <c r="G121" s="445"/>
      <c r="H121" s="445"/>
      <c r="I121" s="445" t="s">
        <v>370</v>
      </c>
      <c r="J121" s="445"/>
      <c r="K121" s="445"/>
      <c r="L121" s="445"/>
      <c r="M121" s="445"/>
      <c r="N121" s="445"/>
      <c r="O121" s="445"/>
      <c r="P121" s="445"/>
      <c r="Q121" s="445"/>
      <c r="R121" s="445"/>
      <c r="S121" s="445"/>
      <c r="T121" s="445"/>
      <c r="U121" s="445"/>
      <c r="V121" s="445"/>
      <c r="W121" s="445"/>
      <c r="X121" s="445"/>
      <c r="Y121" s="445"/>
      <c r="Z121" s="445"/>
    </row>
    <row r="122" spans="1:26" ht="15.6" hidden="1" x14ac:dyDescent="0.3">
      <c r="A122" s="445"/>
      <c r="B122" s="445"/>
      <c r="C122" s="505" t="s">
        <v>48</v>
      </c>
      <c r="D122" s="505" t="s">
        <v>99</v>
      </c>
      <c r="E122" s="505" t="s">
        <v>371</v>
      </c>
      <c r="F122" s="505" t="s">
        <v>372</v>
      </c>
      <c r="G122" s="445"/>
      <c r="H122" s="445"/>
      <c r="I122" s="445"/>
      <c r="J122" s="445"/>
      <c r="K122" s="445"/>
      <c r="L122" s="445"/>
      <c r="M122" s="445"/>
      <c r="N122" s="445"/>
      <c r="O122" s="445"/>
      <c r="P122" s="445"/>
      <c r="Q122" s="445"/>
      <c r="R122" s="445"/>
      <c r="S122" s="445"/>
      <c r="T122" s="445"/>
      <c r="U122" s="445"/>
      <c r="V122" s="445"/>
      <c r="W122" s="445"/>
      <c r="X122" s="445"/>
      <c r="Y122" s="445"/>
      <c r="Z122" s="445"/>
    </row>
    <row r="123" spans="1:26" ht="15.6" hidden="1" x14ac:dyDescent="0.3">
      <c r="A123" s="445"/>
      <c r="B123" s="445"/>
      <c r="C123" s="505" t="s">
        <v>373</v>
      </c>
      <c r="D123" s="505" t="s">
        <v>374</v>
      </c>
      <c r="E123" s="505" t="s">
        <v>375</v>
      </c>
      <c r="F123" s="505" t="s">
        <v>376</v>
      </c>
      <c r="G123" s="445"/>
      <c r="H123" s="445"/>
      <c r="I123" s="445"/>
      <c r="J123" s="445"/>
      <c r="K123" s="445"/>
      <c r="L123" s="445"/>
      <c r="M123" s="445"/>
      <c r="N123" s="445"/>
      <c r="O123" s="445"/>
      <c r="P123" s="445"/>
      <c r="Q123" s="445"/>
      <c r="R123" s="445"/>
      <c r="S123" s="445"/>
      <c r="T123" s="445"/>
      <c r="U123" s="445"/>
      <c r="V123" s="445"/>
      <c r="W123" s="445"/>
      <c r="X123" s="445"/>
      <c r="Y123" s="445"/>
      <c r="Z123" s="445"/>
    </row>
    <row r="124" spans="1:26" ht="15.6" hidden="1" x14ac:dyDescent="0.3">
      <c r="A124" s="445"/>
      <c r="B124" s="445"/>
      <c r="C124" s="505" t="s">
        <v>377</v>
      </c>
      <c r="D124" s="505" t="s">
        <v>378</v>
      </c>
      <c r="E124" s="505" t="s">
        <v>379</v>
      </c>
      <c r="F124" s="505" t="s">
        <v>380</v>
      </c>
      <c r="G124" s="445"/>
      <c r="H124" s="445"/>
      <c r="I124" s="445"/>
      <c r="J124" s="445"/>
      <c r="K124" s="445"/>
      <c r="L124" s="445"/>
      <c r="M124" s="445"/>
      <c r="N124" s="445"/>
      <c r="O124" s="445"/>
      <c r="P124" s="445"/>
      <c r="Q124" s="445"/>
      <c r="R124" s="445"/>
      <c r="S124" s="445"/>
      <c r="T124" s="445"/>
      <c r="U124" s="445"/>
      <c r="V124" s="445"/>
      <c r="W124" s="445"/>
      <c r="X124" s="445"/>
      <c r="Y124" s="445"/>
      <c r="Z124" s="445"/>
    </row>
    <row r="125" spans="1:26" ht="15.6" hidden="1" x14ac:dyDescent="0.3">
      <c r="A125" s="445"/>
      <c r="B125" s="445"/>
      <c r="C125" s="505" t="s">
        <v>381</v>
      </c>
      <c r="D125" s="505" t="s">
        <v>382</v>
      </c>
      <c r="E125" s="505" t="s">
        <v>383</v>
      </c>
      <c r="F125" s="505" t="s">
        <v>384</v>
      </c>
      <c r="G125" s="445"/>
      <c r="H125" s="445"/>
      <c r="I125" s="445"/>
      <c r="J125" s="445"/>
      <c r="K125" s="445"/>
      <c r="L125" s="445"/>
      <c r="M125" s="445"/>
      <c r="N125" s="445"/>
      <c r="O125" s="445"/>
      <c r="P125" s="445"/>
      <c r="Q125" s="445"/>
      <c r="R125" s="445"/>
      <c r="S125" s="445"/>
      <c r="T125" s="445"/>
      <c r="U125" s="445"/>
      <c r="V125" s="445"/>
      <c r="W125" s="445"/>
      <c r="X125" s="445"/>
      <c r="Y125" s="445"/>
      <c r="Z125" s="445"/>
    </row>
    <row r="126" spans="1:26" ht="15.6" hidden="1" x14ac:dyDescent="0.3">
      <c r="A126" s="445"/>
      <c r="B126" s="445"/>
      <c r="C126" s="505" t="s">
        <v>385</v>
      </c>
      <c r="D126" s="505" t="s">
        <v>386</v>
      </c>
      <c r="E126" s="505" t="s">
        <v>387</v>
      </c>
      <c r="F126" s="505" t="s">
        <v>388</v>
      </c>
      <c r="G126" s="445"/>
      <c r="H126" s="445"/>
      <c r="I126" s="445"/>
      <c r="J126" s="445"/>
      <c r="K126" s="445"/>
      <c r="L126" s="445"/>
      <c r="M126" s="445"/>
      <c r="N126" s="445"/>
      <c r="O126" s="445"/>
      <c r="P126" s="445"/>
      <c r="Q126" s="445"/>
      <c r="R126" s="445"/>
      <c r="S126" s="445"/>
      <c r="T126" s="445"/>
      <c r="U126" s="445"/>
      <c r="V126" s="445"/>
      <c r="W126" s="445"/>
      <c r="X126" s="445"/>
      <c r="Y126" s="445"/>
      <c r="Z126" s="445"/>
    </row>
    <row r="127" spans="1:26" ht="15.6" hidden="1" x14ac:dyDescent="0.3">
      <c r="A127" s="445"/>
      <c r="B127" s="445"/>
      <c r="C127" s="505" t="s">
        <v>389</v>
      </c>
      <c r="D127" s="505" t="s">
        <v>279</v>
      </c>
      <c r="E127" s="505" t="s">
        <v>390</v>
      </c>
      <c r="F127" s="505" t="s">
        <v>391</v>
      </c>
      <c r="G127" s="445"/>
      <c r="H127" s="445"/>
      <c r="I127" s="445"/>
      <c r="J127" s="445"/>
      <c r="K127" s="445"/>
      <c r="L127" s="445"/>
      <c r="M127" s="445"/>
      <c r="N127" s="445"/>
      <c r="O127" s="445"/>
      <c r="P127" s="445"/>
      <c r="Q127" s="445"/>
      <c r="R127" s="445"/>
      <c r="S127" s="445"/>
      <c r="T127" s="445"/>
      <c r="U127" s="445"/>
      <c r="V127" s="445"/>
      <c r="W127" s="445"/>
      <c r="X127" s="445"/>
      <c r="Y127" s="445"/>
      <c r="Z127" s="445"/>
    </row>
    <row r="128" spans="1:26" ht="15.6" hidden="1" x14ac:dyDescent="0.3">
      <c r="A128" s="445"/>
      <c r="B128" s="445"/>
      <c r="C128" s="505" t="s">
        <v>392</v>
      </c>
      <c r="D128" s="505" t="s">
        <v>393</v>
      </c>
      <c r="E128" s="505" t="s">
        <v>394</v>
      </c>
      <c r="F128" s="505" t="s">
        <v>395</v>
      </c>
      <c r="G128" s="445"/>
      <c r="H128" s="445"/>
      <c r="I128" s="445"/>
      <c r="J128" s="445"/>
      <c r="K128" s="445"/>
      <c r="L128" s="445"/>
      <c r="M128" s="445"/>
      <c r="N128" s="445"/>
      <c r="O128" s="445"/>
      <c r="P128" s="445"/>
      <c r="Q128" s="445"/>
      <c r="R128" s="445"/>
      <c r="S128" s="445"/>
      <c r="T128" s="445"/>
      <c r="U128" s="445"/>
      <c r="V128" s="445"/>
      <c r="W128" s="445"/>
      <c r="X128" s="445"/>
      <c r="Y128" s="445"/>
      <c r="Z128" s="445"/>
    </row>
    <row r="129" spans="1:26" ht="15.6" hidden="1" x14ac:dyDescent="0.3">
      <c r="A129" s="445"/>
      <c r="B129" s="445"/>
      <c r="C129" s="505" t="s">
        <v>50</v>
      </c>
      <c r="D129" s="505" t="s">
        <v>396</v>
      </c>
      <c r="E129" s="505" t="s">
        <v>397</v>
      </c>
      <c r="F129" s="505" t="s">
        <v>398</v>
      </c>
      <c r="G129" s="445"/>
      <c r="H129" s="445"/>
      <c r="I129" s="445"/>
      <c r="J129" s="445"/>
      <c r="K129" s="445"/>
      <c r="L129" s="445"/>
      <c r="M129" s="445"/>
      <c r="N129" s="445"/>
      <c r="O129" s="445"/>
      <c r="P129" s="445"/>
      <c r="Q129" s="445"/>
      <c r="R129" s="445"/>
      <c r="S129" s="445"/>
      <c r="T129" s="445"/>
      <c r="U129" s="445"/>
      <c r="V129" s="445"/>
      <c r="W129" s="445"/>
      <c r="X129" s="445"/>
      <c r="Y129" s="445"/>
      <c r="Z129" s="445"/>
    </row>
    <row r="130" spans="1:26" ht="15.6" hidden="1" x14ac:dyDescent="0.3">
      <c r="A130" s="445"/>
      <c r="B130" s="445"/>
      <c r="C130" s="505" t="s">
        <v>399</v>
      </c>
      <c r="D130" s="505" t="s">
        <v>400</v>
      </c>
      <c r="E130" s="505" t="s">
        <v>401</v>
      </c>
      <c r="F130" s="505" t="s">
        <v>402</v>
      </c>
      <c r="G130" s="445"/>
      <c r="H130" s="445"/>
      <c r="I130" s="445"/>
      <c r="J130" s="445"/>
      <c r="K130" s="445"/>
      <c r="L130" s="445"/>
      <c r="M130" s="445"/>
      <c r="N130" s="445"/>
      <c r="O130" s="445"/>
      <c r="P130" s="445"/>
      <c r="Q130" s="445"/>
      <c r="R130" s="445"/>
      <c r="S130" s="445"/>
      <c r="T130" s="445"/>
      <c r="U130" s="445"/>
      <c r="V130" s="445"/>
      <c r="W130" s="445"/>
      <c r="X130" s="445"/>
      <c r="Y130" s="445"/>
      <c r="Z130" s="445"/>
    </row>
    <row r="131" spans="1:26" ht="15.6" hidden="1" x14ac:dyDescent="0.3">
      <c r="A131" s="445"/>
      <c r="B131" s="445"/>
      <c r="C131" s="505" t="s">
        <v>403</v>
      </c>
      <c r="D131" s="505" t="s">
        <v>404</v>
      </c>
      <c r="E131" s="505" t="s">
        <v>405</v>
      </c>
      <c r="F131" s="505" t="s">
        <v>406</v>
      </c>
      <c r="G131" s="445"/>
      <c r="H131" s="445"/>
      <c r="I131" s="445"/>
      <c r="J131" s="445"/>
      <c r="K131" s="445"/>
      <c r="L131" s="445"/>
      <c r="M131" s="445"/>
      <c r="N131" s="445"/>
      <c r="O131" s="445"/>
      <c r="P131" s="445"/>
      <c r="Q131" s="445"/>
      <c r="R131" s="445"/>
      <c r="S131" s="445"/>
      <c r="T131" s="445"/>
      <c r="U131" s="445"/>
      <c r="V131" s="445"/>
      <c r="W131" s="445"/>
      <c r="X131" s="445"/>
      <c r="Y131" s="445"/>
      <c r="Z131" s="445"/>
    </row>
    <row r="132" spans="1:26" ht="15.6" hidden="1" x14ac:dyDescent="0.3">
      <c r="A132" s="445"/>
      <c r="B132" s="445"/>
      <c r="C132" s="505" t="s">
        <v>407</v>
      </c>
      <c r="D132" s="505" t="s">
        <v>408</v>
      </c>
      <c r="E132" s="505" t="s">
        <v>409</v>
      </c>
      <c r="F132" s="505" t="s">
        <v>410</v>
      </c>
      <c r="G132" s="445"/>
      <c r="H132" s="445"/>
      <c r="I132" s="445"/>
      <c r="J132" s="445"/>
      <c r="K132" s="445"/>
      <c r="L132" s="445"/>
      <c r="M132" s="445"/>
      <c r="N132" s="445"/>
      <c r="O132" s="445"/>
      <c r="P132" s="445"/>
      <c r="Q132" s="445"/>
      <c r="R132" s="445"/>
      <c r="S132" s="445"/>
      <c r="T132" s="445"/>
      <c r="U132" s="445"/>
      <c r="V132" s="445"/>
      <c r="W132" s="445"/>
      <c r="X132" s="445"/>
      <c r="Y132" s="445"/>
      <c r="Z132" s="445"/>
    </row>
    <row r="133" spans="1:26" ht="15.6" hidden="1" x14ac:dyDescent="0.3">
      <c r="A133" s="445"/>
      <c r="B133" s="445"/>
      <c r="C133" s="505" t="s">
        <v>411</v>
      </c>
      <c r="D133" s="505" t="s">
        <v>412</v>
      </c>
      <c r="E133" s="505" t="s">
        <v>413</v>
      </c>
      <c r="F133" s="505" t="s">
        <v>414</v>
      </c>
      <c r="G133" s="445"/>
      <c r="H133" s="445"/>
      <c r="I133" s="445"/>
      <c r="J133" s="445"/>
      <c r="K133" s="445"/>
      <c r="L133" s="445"/>
      <c r="M133" s="445"/>
      <c r="N133" s="445"/>
      <c r="O133" s="445"/>
      <c r="P133" s="445"/>
      <c r="Q133" s="445"/>
      <c r="R133" s="445"/>
      <c r="S133" s="445"/>
      <c r="T133" s="445"/>
      <c r="U133" s="445"/>
      <c r="V133" s="445"/>
      <c r="W133" s="445"/>
      <c r="X133" s="445"/>
      <c r="Y133" s="445"/>
      <c r="Z133" s="445"/>
    </row>
    <row r="134" spans="1:26" ht="15.6" hidden="1" x14ac:dyDescent="0.3">
      <c r="A134" s="445"/>
      <c r="B134" s="445"/>
      <c r="C134" s="505" t="s">
        <v>415</v>
      </c>
      <c r="D134" s="505" t="s">
        <v>416</v>
      </c>
      <c r="E134" s="505" t="s">
        <v>417</v>
      </c>
      <c r="F134" s="505" t="s">
        <v>418</v>
      </c>
      <c r="G134" s="445"/>
      <c r="H134" s="445"/>
      <c r="I134" s="445"/>
      <c r="J134" s="445"/>
      <c r="K134" s="445"/>
      <c r="L134" s="445"/>
      <c r="M134" s="445"/>
      <c r="N134" s="445"/>
      <c r="O134" s="445"/>
      <c r="P134" s="445"/>
      <c r="Q134" s="445"/>
      <c r="R134" s="445"/>
      <c r="S134" s="445"/>
      <c r="T134" s="445"/>
      <c r="U134" s="445"/>
      <c r="V134" s="445"/>
      <c r="W134" s="445"/>
      <c r="X134" s="445"/>
      <c r="Y134" s="445"/>
      <c r="Z134" s="445"/>
    </row>
    <row r="135" spans="1:26" ht="15.6" hidden="1" x14ac:dyDescent="0.3">
      <c r="A135" s="445"/>
      <c r="B135" s="445"/>
      <c r="C135" s="445"/>
      <c r="D135" s="505" t="s">
        <v>419</v>
      </c>
      <c r="E135" s="505" t="s">
        <v>420</v>
      </c>
      <c r="F135" s="505" t="s">
        <v>421</v>
      </c>
      <c r="G135" s="445"/>
      <c r="H135" s="445"/>
      <c r="I135" s="445"/>
      <c r="J135" s="445"/>
      <c r="K135" s="445"/>
      <c r="L135" s="445"/>
      <c r="M135" s="445"/>
      <c r="N135" s="445"/>
      <c r="O135" s="445"/>
      <c r="P135" s="445"/>
      <c r="Q135" s="445"/>
      <c r="R135" s="445"/>
      <c r="S135" s="445"/>
      <c r="T135" s="445"/>
      <c r="U135" s="445"/>
      <c r="V135" s="445"/>
      <c r="W135" s="445"/>
      <c r="X135" s="445"/>
      <c r="Y135" s="445"/>
      <c r="Z135" s="445"/>
    </row>
    <row r="136" spans="1:26" ht="15.6" hidden="1" x14ac:dyDescent="0.3">
      <c r="A136" s="445"/>
      <c r="B136" s="445"/>
      <c r="C136" s="445"/>
      <c r="D136" s="505" t="s">
        <v>422</v>
      </c>
      <c r="E136" s="505" t="s">
        <v>423</v>
      </c>
      <c r="F136" s="505" t="s">
        <v>424</v>
      </c>
      <c r="G136" s="445"/>
      <c r="H136" s="445"/>
      <c r="I136" s="445"/>
      <c r="J136" s="445"/>
      <c r="K136" s="445"/>
      <c r="L136" s="445"/>
      <c r="M136" s="445"/>
      <c r="N136" s="445"/>
      <c r="O136" s="445"/>
      <c r="P136" s="445"/>
      <c r="Q136" s="445"/>
      <c r="R136" s="445"/>
      <c r="S136" s="445"/>
      <c r="T136" s="445"/>
      <c r="U136" s="445"/>
      <c r="V136" s="445"/>
      <c r="W136" s="445"/>
      <c r="X136" s="445"/>
      <c r="Y136" s="445"/>
      <c r="Z136" s="445"/>
    </row>
    <row r="137" spans="1:26" ht="15.6" hidden="1" x14ac:dyDescent="0.3">
      <c r="A137" s="445"/>
      <c r="B137" s="445"/>
      <c r="C137" s="445"/>
      <c r="D137" s="505" t="s">
        <v>425</v>
      </c>
      <c r="E137" s="505" t="s">
        <v>426</v>
      </c>
      <c r="F137" s="505" t="s">
        <v>427</v>
      </c>
      <c r="G137" s="445"/>
      <c r="H137" s="445"/>
      <c r="I137" s="445"/>
      <c r="J137" s="445"/>
      <c r="K137" s="445"/>
      <c r="L137" s="445"/>
      <c r="M137" s="445"/>
      <c r="N137" s="445"/>
      <c r="O137" s="445"/>
      <c r="P137" s="445"/>
      <c r="Q137" s="445"/>
      <c r="R137" s="445"/>
      <c r="S137" s="445"/>
      <c r="T137" s="445"/>
      <c r="U137" s="445"/>
      <c r="V137" s="445"/>
      <c r="W137" s="445"/>
      <c r="X137" s="445"/>
      <c r="Y137" s="445"/>
      <c r="Z137" s="445"/>
    </row>
    <row r="138" spans="1:26" ht="15.6" hidden="1" x14ac:dyDescent="0.3">
      <c r="A138" s="445"/>
      <c r="B138" s="445"/>
      <c r="C138" s="445"/>
      <c r="D138" s="505" t="s">
        <v>428</v>
      </c>
      <c r="E138" s="505" t="s">
        <v>429</v>
      </c>
      <c r="F138" s="505" t="s">
        <v>430</v>
      </c>
      <c r="G138" s="445"/>
      <c r="H138" s="445"/>
      <c r="I138" s="445"/>
      <c r="J138" s="445"/>
      <c r="K138" s="445"/>
      <c r="L138" s="445"/>
      <c r="M138" s="445"/>
      <c r="N138" s="445"/>
      <c r="O138" s="445"/>
      <c r="P138" s="445"/>
      <c r="Q138" s="445"/>
      <c r="R138" s="445"/>
      <c r="S138" s="445"/>
      <c r="T138" s="445"/>
      <c r="U138" s="445"/>
      <c r="V138" s="445"/>
      <c r="W138" s="445"/>
      <c r="X138" s="445"/>
      <c r="Y138" s="445"/>
      <c r="Z138" s="445"/>
    </row>
    <row r="139" spans="1:26" ht="15.6" hidden="1" x14ac:dyDescent="0.3">
      <c r="A139" s="445"/>
      <c r="B139" s="445"/>
      <c r="C139" s="445"/>
      <c r="D139" s="505" t="s">
        <v>431</v>
      </c>
      <c r="E139" s="505" t="s">
        <v>82</v>
      </c>
      <c r="F139" s="505" t="s">
        <v>432</v>
      </c>
      <c r="G139" s="445"/>
      <c r="H139" s="445"/>
      <c r="I139" s="445"/>
      <c r="J139" s="445"/>
      <c r="K139" s="445"/>
      <c r="L139" s="445"/>
      <c r="M139" s="445"/>
      <c r="N139" s="445"/>
      <c r="O139" s="445"/>
      <c r="P139" s="445"/>
      <c r="Q139" s="445"/>
      <c r="R139" s="445"/>
      <c r="S139" s="445"/>
      <c r="T139" s="445"/>
      <c r="U139" s="445"/>
      <c r="V139" s="445"/>
      <c r="W139" s="445"/>
      <c r="X139" s="445"/>
      <c r="Y139" s="445"/>
      <c r="Z139" s="445"/>
    </row>
    <row r="140" spans="1:26" ht="15.6" hidden="1" x14ac:dyDescent="0.3">
      <c r="A140" s="445"/>
      <c r="B140" s="445"/>
      <c r="C140" s="445"/>
      <c r="D140" s="505" t="s">
        <v>433</v>
      </c>
      <c r="E140" s="505" t="s">
        <v>434</v>
      </c>
      <c r="F140" s="505" t="s">
        <v>435</v>
      </c>
      <c r="G140" s="445"/>
      <c r="H140" s="445"/>
      <c r="I140" s="445"/>
      <c r="J140" s="445"/>
      <c r="K140" s="445"/>
      <c r="L140" s="445"/>
      <c r="M140" s="445"/>
      <c r="N140" s="445"/>
      <c r="O140" s="445"/>
      <c r="P140" s="445"/>
      <c r="Q140" s="445"/>
      <c r="R140" s="445"/>
      <c r="S140" s="445"/>
      <c r="T140" s="445"/>
      <c r="U140" s="445"/>
      <c r="V140" s="445"/>
      <c r="W140" s="445"/>
      <c r="X140" s="445"/>
      <c r="Y140" s="445"/>
      <c r="Z140" s="445"/>
    </row>
    <row r="141" spans="1:26" ht="15.6" hidden="1" x14ac:dyDescent="0.3">
      <c r="A141" s="445"/>
      <c r="B141" s="445"/>
      <c r="C141" s="445"/>
      <c r="D141" s="505" t="s">
        <v>436</v>
      </c>
      <c r="E141" s="505" t="s">
        <v>437</v>
      </c>
      <c r="F141" s="505" t="s">
        <v>438</v>
      </c>
      <c r="G141" s="445"/>
      <c r="H141" s="445"/>
      <c r="I141" s="445"/>
      <c r="J141" s="445"/>
      <c r="K141" s="445"/>
      <c r="L141" s="445"/>
      <c r="M141" s="445"/>
      <c r="N141" s="445"/>
      <c r="O141" s="445"/>
      <c r="P141" s="445"/>
      <c r="Q141" s="445"/>
      <c r="R141" s="445"/>
      <c r="S141" s="445"/>
      <c r="T141" s="445"/>
      <c r="U141" s="445"/>
      <c r="V141" s="445"/>
      <c r="W141" s="445"/>
      <c r="X141" s="445"/>
      <c r="Y141" s="445"/>
      <c r="Z141" s="445"/>
    </row>
    <row r="142" spans="1:26" ht="15.6" hidden="1" x14ac:dyDescent="0.3">
      <c r="A142" s="445"/>
      <c r="B142" s="445"/>
      <c r="C142" s="445"/>
      <c r="D142" s="505" t="s">
        <v>439</v>
      </c>
      <c r="E142" s="505" t="s">
        <v>89</v>
      </c>
      <c r="F142" s="505" t="s">
        <v>440</v>
      </c>
      <c r="G142" s="445"/>
      <c r="H142" s="445"/>
      <c r="I142" s="445"/>
      <c r="J142" s="445"/>
      <c r="K142" s="445"/>
      <c r="L142" s="445"/>
      <c r="M142" s="445"/>
      <c r="N142" s="445"/>
      <c r="O142" s="445"/>
      <c r="P142" s="445"/>
      <c r="Q142" s="445"/>
      <c r="R142" s="445"/>
      <c r="S142" s="445"/>
      <c r="T142" s="445"/>
      <c r="U142" s="445"/>
      <c r="V142" s="445"/>
      <c r="W142" s="445"/>
      <c r="X142" s="445"/>
      <c r="Y142" s="445"/>
      <c r="Z142" s="445"/>
    </row>
    <row r="143" spans="1:26" ht="15.6" hidden="1" x14ac:dyDescent="0.3">
      <c r="A143" s="445"/>
      <c r="B143" s="445"/>
      <c r="C143" s="445"/>
      <c r="D143" s="505" t="s">
        <v>441</v>
      </c>
      <c r="E143" s="505" t="s">
        <v>442</v>
      </c>
      <c r="F143" s="505" t="s">
        <v>443</v>
      </c>
      <c r="G143" s="445"/>
      <c r="H143" s="445"/>
      <c r="I143" s="445"/>
      <c r="J143" s="445"/>
      <c r="K143" s="445"/>
      <c r="L143" s="445"/>
      <c r="M143" s="445"/>
      <c r="N143" s="445"/>
      <c r="O143" s="445"/>
      <c r="P143" s="445"/>
      <c r="Q143" s="445"/>
      <c r="R143" s="445"/>
      <c r="S143" s="445"/>
      <c r="T143" s="445"/>
      <c r="U143" s="445"/>
      <c r="V143" s="445"/>
      <c r="W143" s="445"/>
      <c r="X143" s="445"/>
      <c r="Y143" s="445"/>
      <c r="Z143" s="445"/>
    </row>
    <row r="144" spans="1:26" ht="15.6" hidden="1" x14ac:dyDescent="0.3">
      <c r="A144" s="445"/>
      <c r="B144" s="445"/>
      <c r="C144" s="445"/>
      <c r="D144" s="505" t="s">
        <v>53</v>
      </c>
      <c r="E144" s="505" t="s">
        <v>444</v>
      </c>
      <c r="F144" s="505" t="s">
        <v>445</v>
      </c>
      <c r="G144" s="445"/>
      <c r="H144" s="445"/>
      <c r="I144" s="445"/>
      <c r="J144" s="445"/>
      <c r="K144" s="445"/>
      <c r="L144" s="445"/>
      <c r="M144" s="445"/>
      <c r="N144" s="445"/>
      <c r="O144" s="445"/>
      <c r="P144" s="445"/>
      <c r="Q144" s="445"/>
      <c r="R144" s="445"/>
      <c r="S144" s="445"/>
      <c r="T144" s="445"/>
      <c r="U144" s="445"/>
      <c r="V144" s="445"/>
      <c r="W144" s="445"/>
      <c r="X144" s="445"/>
      <c r="Y144" s="445"/>
      <c r="Z144" s="445"/>
    </row>
    <row r="145" spans="1:26" ht="15.6" hidden="1" x14ac:dyDescent="0.3">
      <c r="A145" s="445"/>
      <c r="B145" s="445"/>
      <c r="C145" s="445"/>
      <c r="D145" s="505" t="s">
        <v>446</v>
      </c>
      <c r="E145" s="505" t="s">
        <v>447</v>
      </c>
      <c r="F145" s="505" t="s">
        <v>448</v>
      </c>
      <c r="G145" s="445"/>
      <c r="H145" s="445"/>
      <c r="I145" s="445"/>
      <c r="J145" s="445"/>
      <c r="K145" s="445"/>
      <c r="L145" s="445"/>
      <c r="M145" s="445"/>
      <c r="N145" s="445"/>
      <c r="O145" s="445"/>
      <c r="P145" s="445"/>
      <c r="Q145" s="445"/>
      <c r="R145" s="445"/>
      <c r="S145" s="445"/>
      <c r="T145" s="445"/>
      <c r="U145" s="445"/>
      <c r="V145" s="445"/>
      <c r="W145" s="445"/>
      <c r="X145" s="445"/>
      <c r="Y145" s="445"/>
      <c r="Z145" s="445"/>
    </row>
    <row r="146" spans="1:26" ht="15.6" hidden="1" x14ac:dyDescent="0.3">
      <c r="A146" s="445"/>
      <c r="B146" s="445"/>
      <c r="C146" s="445"/>
      <c r="D146" s="505" t="s">
        <v>449</v>
      </c>
      <c r="E146" s="505" t="s">
        <v>450</v>
      </c>
      <c r="F146" s="505" t="s">
        <v>451</v>
      </c>
      <c r="G146" s="445"/>
      <c r="H146" s="445"/>
      <c r="I146" s="445"/>
      <c r="J146" s="445"/>
      <c r="K146" s="445"/>
      <c r="L146" s="445"/>
      <c r="M146" s="445"/>
      <c r="N146" s="445"/>
      <c r="O146" s="445"/>
      <c r="P146" s="445"/>
      <c r="Q146" s="445"/>
      <c r="R146" s="445"/>
      <c r="S146" s="445"/>
      <c r="T146" s="445"/>
      <c r="U146" s="445"/>
      <c r="V146" s="445"/>
      <c r="W146" s="445"/>
      <c r="X146" s="445"/>
      <c r="Y146" s="445"/>
      <c r="Z146" s="445"/>
    </row>
    <row r="147" spans="1:26" ht="15.6" hidden="1" x14ac:dyDescent="0.3">
      <c r="A147" s="445"/>
      <c r="B147" s="445"/>
      <c r="C147" s="445"/>
      <c r="D147" s="505" t="s">
        <v>452</v>
      </c>
      <c r="E147" s="505" t="s">
        <v>453</v>
      </c>
      <c r="F147" s="505" t="s">
        <v>454</v>
      </c>
      <c r="G147" s="445"/>
      <c r="H147" s="445"/>
      <c r="I147" s="445"/>
      <c r="J147" s="445"/>
      <c r="K147" s="445"/>
      <c r="L147" s="445"/>
      <c r="M147" s="445"/>
      <c r="N147" s="445"/>
      <c r="O147" s="445"/>
      <c r="P147" s="445"/>
      <c r="Q147" s="445"/>
      <c r="R147" s="445"/>
      <c r="S147" s="445"/>
      <c r="T147" s="445"/>
      <c r="U147" s="445"/>
      <c r="V147" s="445"/>
      <c r="W147" s="445"/>
      <c r="X147" s="445"/>
      <c r="Y147" s="445"/>
      <c r="Z147" s="445"/>
    </row>
    <row r="148" spans="1:26" ht="15.6" hidden="1" x14ac:dyDescent="0.3">
      <c r="A148" s="445"/>
      <c r="B148" s="445"/>
      <c r="C148" s="445"/>
      <c r="D148" s="505" t="s">
        <v>455</v>
      </c>
      <c r="E148" s="505" t="s">
        <v>456</v>
      </c>
      <c r="F148" s="505" t="s">
        <v>457</v>
      </c>
      <c r="G148" s="445"/>
      <c r="H148" s="445"/>
      <c r="I148" s="445"/>
      <c r="J148" s="445"/>
      <c r="K148" s="445"/>
      <c r="L148" s="445"/>
      <c r="M148" s="445"/>
      <c r="N148" s="445"/>
      <c r="O148" s="445"/>
      <c r="P148" s="445"/>
      <c r="Q148" s="445"/>
      <c r="R148" s="445"/>
      <c r="S148" s="445"/>
      <c r="T148" s="445"/>
      <c r="U148" s="445"/>
      <c r="V148" s="445"/>
      <c r="W148" s="445"/>
      <c r="X148" s="445"/>
      <c r="Y148" s="445"/>
      <c r="Z148" s="445"/>
    </row>
    <row r="149" spans="1:26" ht="15.6" hidden="1" x14ac:dyDescent="0.3">
      <c r="A149" s="445"/>
      <c r="B149" s="445"/>
      <c r="C149" s="445"/>
      <c r="D149" s="505" t="s">
        <v>458</v>
      </c>
      <c r="E149" s="505" t="s">
        <v>459</v>
      </c>
      <c r="F149" s="505" t="s">
        <v>460</v>
      </c>
      <c r="G149" s="445"/>
      <c r="H149" s="445"/>
      <c r="I149" s="445"/>
      <c r="J149" s="445"/>
      <c r="K149" s="445"/>
      <c r="L149" s="445"/>
      <c r="M149" s="445"/>
      <c r="N149" s="445"/>
      <c r="O149" s="445"/>
      <c r="P149" s="445"/>
      <c r="Q149" s="445"/>
      <c r="R149" s="445"/>
      <c r="S149" s="445"/>
      <c r="T149" s="445"/>
      <c r="U149" s="445"/>
      <c r="V149" s="445"/>
      <c r="W149" s="445"/>
      <c r="X149" s="445"/>
      <c r="Y149" s="445"/>
      <c r="Z149" s="445"/>
    </row>
    <row r="150" spans="1:26" ht="15.6" hidden="1" x14ac:dyDescent="0.3">
      <c r="A150" s="445"/>
      <c r="B150" s="445"/>
      <c r="C150" s="445"/>
      <c r="D150" s="505" t="s">
        <v>461</v>
      </c>
      <c r="E150" s="505" t="s">
        <v>462</v>
      </c>
      <c r="F150" s="505" t="s">
        <v>463</v>
      </c>
      <c r="G150" s="445"/>
      <c r="H150" s="445"/>
      <c r="I150" s="445"/>
      <c r="J150" s="445"/>
      <c r="K150" s="445"/>
      <c r="L150" s="445"/>
      <c r="M150" s="445"/>
      <c r="N150" s="445"/>
      <c r="O150" s="445"/>
      <c r="P150" s="445"/>
      <c r="Q150" s="445"/>
      <c r="R150" s="445"/>
      <c r="S150" s="445"/>
      <c r="T150" s="445"/>
      <c r="U150" s="445"/>
      <c r="V150" s="445"/>
      <c r="W150" s="445"/>
      <c r="X150" s="445"/>
      <c r="Y150" s="445"/>
      <c r="Z150" s="445"/>
    </row>
    <row r="151" spans="1:26" ht="15.6" hidden="1" x14ac:dyDescent="0.3">
      <c r="A151" s="445"/>
      <c r="B151" s="445"/>
      <c r="C151" s="445"/>
      <c r="D151" s="505" t="s">
        <v>464</v>
      </c>
      <c r="E151" s="505" t="s">
        <v>465</v>
      </c>
      <c r="F151" s="505" t="s">
        <v>466</v>
      </c>
      <c r="G151" s="445"/>
      <c r="H151" s="445"/>
      <c r="I151" s="445"/>
      <c r="J151" s="445"/>
      <c r="K151" s="445"/>
      <c r="L151" s="445"/>
      <c r="M151" s="445"/>
      <c r="N151" s="445"/>
      <c r="O151" s="445"/>
      <c r="P151" s="445"/>
      <c r="Q151" s="445"/>
      <c r="R151" s="445"/>
      <c r="S151" s="445"/>
      <c r="T151" s="445"/>
      <c r="U151" s="445"/>
      <c r="V151" s="445"/>
      <c r="W151" s="445"/>
      <c r="X151" s="445"/>
      <c r="Y151" s="445"/>
      <c r="Z151" s="445"/>
    </row>
    <row r="152" spans="1:26" ht="15.6" hidden="1" x14ac:dyDescent="0.3">
      <c r="A152" s="445"/>
      <c r="B152" s="445"/>
      <c r="C152" s="445"/>
      <c r="D152" s="505" t="s">
        <v>467</v>
      </c>
      <c r="E152" s="505" t="s">
        <v>468</v>
      </c>
      <c r="F152" s="505" t="s">
        <v>469</v>
      </c>
      <c r="G152" s="445"/>
      <c r="H152" s="445"/>
      <c r="I152" s="445"/>
      <c r="J152" s="445"/>
      <c r="K152" s="445"/>
      <c r="L152" s="445"/>
      <c r="M152" s="445"/>
      <c r="N152" s="445"/>
      <c r="O152" s="445"/>
      <c r="P152" s="445"/>
      <c r="Q152" s="445"/>
      <c r="R152" s="445"/>
      <c r="S152" s="445"/>
      <c r="T152" s="445"/>
      <c r="U152" s="445"/>
      <c r="V152" s="445"/>
      <c r="W152" s="445"/>
      <c r="X152" s="445"/>
      <c r="Y152" s="445"/>
      <c r="Z152" s="445"/>
    </row>
    <row r="153" spans="1:26" ht="15.6" hidden="1" x14ac:dyDescent="0.3">
      <c r="A153" s="445"/>
      <c r="B153" s="445"/>
      <c r="C153" s="445"/>
      <c r="D153" s="505" t="s">
        <v>470</v>
      </c>
      <c r="E153" s="505" t="s">
        <v>471</v>
      </c>
      <c r="F153" s="505" t="s">
        <v>472</v>
      </c>
      <c r="G153" s="445"/>
      <c r="H153" s="445"/>
      <c r="I153" s="445"/>
      <c r="J153" s="445"/>
      <c r="K153" s="445"/>
      <c r="L153" s="445"/>
      <c r="M153" s="445"/>
      <c r="N153" s="445"/>
      <c r="O153" s="445"/>
      <c r="P153" s="445"/>
      <c r="Q153" s="445"/>
      <c r="R153" s="445"/>
      <c r="S153" s="445"/>
      <c r="T153" s="445"/>
      <c r="U153" s="445"/>
      <c r="V153" s="445"/>
      <c r="W153" s="445"/>
      <c r="X153" s="445"/>
      <c r="Y153" s="445"/>
      <c r="Z153" s="445"/>
    </row>
    <row r="154" spans="1:26" ht="15.6" hidden="1" x14ac:dyDescent="0.3">
      <c r="A154" s="445"/>
      <c r="B154" s="445"/>
      <c r="C154" s="445"/>
      <c r="D154" s="505" t="s">
        <v>473</v>
      </c>
      <c r="E154" s="505" t="s">
        <v>474</v>
      </c>
      <c r="F154" s="505" t="s">
        <v>475</v>
      </c>
      <c r="G154" s="445"/>
      <c r="H154" s="445"/>
      <c r="I154" s="445"/>
      <c r="J154" s="445"/>
      <c r="K154" s="445"/>
      <c r="L154" s="445"/>
      <c r="M154" s="445"/>
      <c r="N154" s="445"/>
      <c r="O154" s="445"/>
      <c r="P154" s="445"/>
      <c r="Q154" s="445"/>
      <c r="R154" s="445"/>
      <c r="S154" s="445"/>
      <c r="T154" s="445"/>
      <c r="U154" s="445"/>
      <c r="V154" s="445"/>
      <c r="W154" s="445"/>
      <c r="X154" s="445"/>
      <c r="Y154" s="445"/>
      <c r="Z154" s="445"/>
    </row>
    <row r="155" spans="1:26" ht="15.6" hidden="1" x14ac:dyDescent="0.3">
      <c r="A155" s="445"/>
      <c r="B155" s="445"/>
      <c r="C155" s="445"/>
      <c r="D155" s="505" t="s">
        <v>476</v>
      </c>
      <c r="E155" s="505" t="s">
        <v>477</v>
      </c>
      <c r="F155" s="505" t="s">
        <v>478</v>
      </c>
      <c r="G155" s="445"/>
      <c r="H155" s="445"/>
      <c r="I155" s="445"/>
      <c r="J155" s="445"/>
      <c r="K155" s="445"/>
      <c r="L155" s="445"/>
      <c r="M155" s="445"/>
      <c r="N155" s="445"/>
      <c r="O155" s="445"/>
      <c r="P155" s="445"/>
      <c r="Q155" s="445"/>
      <c r="R155" s="445"/>
      <c r="S155" s="445"/>
      <c r="T155" s="445"/>
      <c r="U155" s="445"/>
      <c r="V155" s="445"/>
      <c r="W155" s="445"/>
      <c r="X155" s="445"/>
      <c r="Y155" s="445"/>
      <c r="Z155" s="445"/>
    </row>
    <row r="156" spans="1:26" ht="15.6" hidden="1" x14ac:dyDescent="0.3">
      <c r="A156" s="445"/>
      <c r="B156" s="445"/>
      <c r="C156" s="445"/>
      <c r="D156" s="505" t="s">
        <v>479</v>
      </c>
      <c r="E156" s="505" t="s">
        <v>480</v>
      </c>
      <c r="F156" s="505" t="s">
        <v>481</v>
      </c>
      <c r="G156" s="445"/>
      <c r="H156" s="445"/>
      <c r="I156" s="445"/>
      <c r="J156" s="445"/>
      <c r="K156" s="445"/>
      <c r="L156" s="445"/>
      <c r="M156" s="445"/>
      <c r="N156" s="445"/>
      <c r="O156" s="445"/>
      <c r="P156" s="445"/>
      <c r="Q156" s="445"/>
      <c r="R156" s="445"/>
      <c r="S156" s="445"/>
      <c r="T156" s="445"/>
      <c r="U156" s="445"/>
      <c r="V156" s="445"/>
      <c r="W156" s="445"/>
      <c r="X156" s="445"/>
      <c r="Y156" s="445"/>
      <c r="Z156" s="445"/>
    </row>
    <row r="157" spans="1:26" ht="15.6" hidden="1" x14ac:dyDescent="0.3">
      <c r="A157" s="445"/>
      <c r="B157" s="445"/>
      <c r="C157" s="445"/>
      <c r="D157" s="505" t="s">
        <v>56</v>
      </c>
      <c r="E157" s="505" t="s">
        <v>482</v>
      </c>
      <c r="F157" s="505" t="s">
        <v>483</v>
      </c>
      <c r="G157" s="445"/>
      <c r="H157" s="445"/>
      <c r="I157" s="445"/>
      <c r="J157" s="445"/>
      <c r="K157" s="445"/>
      <c r="L157" s="445"/>
      <c r="M157" s="445"/>
      <c r="N157" s="445"/>
      <c r="O157" s="445"/>
      <c r="P157" s="445"/>
      <c r="Q157" s="445"/>
      <c r="R157" s="445"/>
      <c r="S157" s="445"/>
      <c r="T157" s="445"/>
      <c r="U157" s="445"/>
      <c r="V157" s="445"/>
      <c r="W157" s="445"/>
      <c r="X157" s="445"/>
      <c r="Y157" s="445"/>
      <c r="Z157" s="445"/>
    </row>
    <row r="158" spans="1:26" ht="15.6" hidden="1" x14ac:dyDescent="0.3">
      <c r="A158" s="445"/>
      <c r="B158" s="445"/>
      <c r="C158" s="445"/>
      <c r="D158" s="505" t="s">
        <v>484</v>
      </c>
      <c r="E158" s="505" t="s">
        <v>485</v>
      </c>
      <c r="F158" s="505" t="s">
        <v>486</v>
      </c>
      <c r="G158" s="445"/>
      <c r="H158" s="445"/>
      <c r="I158" s="445"/>
      <c r="J158" s="445"/>
      <c r="K158" s="445"/>
      <c r="L158" s="445"/>
      <c r="M158" s="445"/>
      <c r="N158" s="445"/>
      <c r="O158" s="445"/>
      <c r="P158" s="445"/>
      <c r="Q158" s="445"/>
      <c r="R158" s="445"/>
      <c r="S158" s="445"/>
      <c r="T158" s="445"/>
      <c r="U158" s="445"/>
      <c r="V158" s="445"/>
      <c r="W158" s="445"/>
      <c r="X158" s="445"/>
      <c r="Y158" s="445"/>
      <c r="Z158" s="445"/>
    </row>
    <row r="159" spans="1:26" ht="15.6" hidden="1" x14ac:dyDescent="0.3">
      <c r="A159" s="445"/>
      <c r="B159" s="445"/>
      <c r="C159" s="445"/>
      <c r="D159" s="505" t="s">
        <v>45</v>
      </c>
      <c r="E159" s="505" t="s">
        <v>487</v>
      </c>
      <c r="F159" s="505" t="s">
        <v>488</v>
      </c>
      <c r="G159" s="445"/>
      <c r="H159" s="445"/>
      <c r="I159" s="445"/>
      <c r="J159" s="445"/>
      <c r="K159" s="445"/>
      <c r="L159" s="445"/>
      <c r="M159" s="445"/>
      <c r="N159" s="445"/>
      <c r="O159" s="445"/>
      <c r="P159" s="445"/>
      <c r="Q159" s="445"/>
      <c r="R159" s="445"/>
      <c r="S159" s="445"/>
      <c r="T159" s="445"/>
      <c r="U159" s="445"/>
      <c r="V159" s="445"/>
      <c r="W159" s="445"/>
      <c r="X159" s="445"/>
      <c r="Y159" s="445"/>
      <c r="Z159" s="445"/>
    </row>
    <row r="160" spans="1:26" ht="15.6" hidden="1" x14ac:dyDescent="0.3">
      <c r="A160" s="445"/>
      <c r="B160" s="445"/>
      <c r="C160" s="445"/>
      <c r="D160" s="505" t="s">
        <v>489</v>
      </c>
      <c r="E160" s="505" t="s">
        <v>490</v>
      </c>
      <c r="F160" s="505" t="s">
        <v>491</v>
      </c>
      <c r="G160" s="445"/>
      <c r="H160" s="445"/>
      <c r="I160" s="445"/>
      <c r="J160" s="445"/>
      <c r="K160" s="445"/>
      <c r="L160" s="445"/>
      <c r="M160" s="445"/>
      <c r="N160" s="445"/>
      <c r="O160" s="445"/>
      <c r="P160" s="445"/>
      <c r="Q160" s="445"/>
      <c r="R160" s="445"/>
      <c r="S160" s="445"/>
      <c r="T160" s="445"/>
      <c r="U160" s="445"/>
      <c r="V160" s="445"/>
      <c r="W160" s="445"/>
      <c r="X160" s="445"/>
      <c r="Y160" s="445"/>
      <c r="Z160" s="445"/>
    </row>
    <row r="161" spans="1:26" ht="15.6" hidden="1" x14ac:dyDescent="0.3">
      <c r="A161" s="445"/>
      <c r="B161" s="445"/>
      <c r="C161" s="445"/>
      <c r="D161" s="505" t="s">
        <v>492</v>
      </c>
      <c r="E161" s="505" t="s">
        <v>493</v>
      </c>
      <c r="F161" s="505" t="s">
        <v>494</v>
      </c>
      <c r="G161" s="445"/>
      <c r="H161" s="445"/>
      <c r="I161" s="445"/>
      <c r="J161" s="445"/>
      <c r="K161" s="445"/>
      <c r="L161" s="445"/>
      <c r="M161" s="445"/>
      <c r="N161" s="445"/>
      <c r="O161" s="445"/>
      <c r="P161" s="445"/>
      <c r="Q161" s="445"/>
      <c r="R161" s="445"/>
      <c r="S161" s="445"/>
      <c r="T161" s="445"/>
      <c r="U161" s="445"/>
      <c r="V161" s="445"/>
      <c r="W161" s="445"/>
      <c r="X161" s="445"/>
      <c r="Y161" s="445"/>
      <c r="Z161" s="445"/>
    </row>
    <row r="162" spans="1:26" ht="15.6" hidden="1" x14ac:dyDescent="0.3">
      <c r="A162" s="445"/>
      <c r="B162" s="445"/>
      <c r="C162" s="445"/>
      <c r="D162" s="505" t="s">
        <v>495</v>
      </c>
      <c r="E162" s="505" t="s">
        <v>496</v>
      </c>
      <c r="F162" s="505" t="s">
        <v>497</v>
      </c>
      <c r="G162" s="445"/>
      <c r="H162" s="445"/>
      <c r="I162" s="445"/>
      <c r="J162" s="445"/>
      <c r="K162" s="445"/>
      <c r="L162" s="445"/>
      <c r="M162" s="445"/>
      <c r="N162" s="445"/>
      <c r="O162" s="445"/>
      <c r="P162" s="445"/>
      <c r="Q162" s="445"/>
      <c r="R162" s="445"/>
      <c r="S162" s="445"/>
      <c r="T162" s="445"/>
      <c r="U162" s="445"/>
      <c r="V162" s="445"/>
      <c r="W162" s="445"/>
      <c r="X162" s="445"/>
      <c r="Y162" s="445"/>
      <c r="Z162" s="445"/>
    </row>
    <row r="163" spans="1:26" ht="15.6" hidden="1" x14ac:dyDescent="0.3">
      <c r="A163" s="445"/>
      <c r="B163" s="445"/>
      <c r="C163" s="445"/>
      <c r="D163" s="505" t="s">
        <v>498</v>
      </c>
      <c r="E163" s="505" t="s">
        <v>499</v>
      </c>
      <c r="F163" s="505" t="s">
        <v>500</v>
      </c>
      <c r="G163" s="445"/>
      <c r="H163" s="445"/>
      <c r="I163" s="445"/>
      <c r="J163" s="445"/>
      <c r="K163" s="445"/>
      <c r="L163" s="445"/>
      <c r="M163" s="445"/>
      <c r="N163" s="445"/>
      <c r="O163" s="445"/>
      <c r="P163" s="445"/>
      <c r="Q163" s="445"/>
      <c r="R163" s="445"/>
      <c r="S163" s="445"/>
      <c r="T163" s="445"/>
      <c r="U163" s="445"/>
      <c r="V163" s="445"/>
      <c r="W163" s="445"/>
      <c r="X163" s="445"/>
      <c r="Y163" s="445"/>
      <c r="Z163" s="445"/>
    </row>
    <row r="164" spans="1:26" ht="15.6" hidden="1" x14ac:dyDescent="0.3">
      <c r="A164" s="445"/>
      <c r="B164" s="445"/>
      <c r="C164" s="445"/>
      <c r="D164" s="505" t="s">
        <v>501</v>
      </c>
      <c r="E164" s="505" t="s">
        <v>502</v>
      </c>
      <c r="F164" s="505" t="s">
        <v>503</v>
      </c>
      <c r="G164" s="445"/>
      <c r="H164" s="445"/>
      <c r="I164" s="445"/>
      <c r="J164" s="445"/>
      <c r="K164" s="445"/>
      <c r="L164" s="445"/>
      <c r="M164" s="445"/>
      <c r="N164" s="445"/>
      <c r="O164" s="445"/>
      <c r="P164" s="445"/>
      <c r="Q164" s="445"/>
      <c r="R164" s="445"/>
      <c r="S164" s="445"/>
      <c r="T164" s="445"/>
      <c r="U164" s="445"/>
      <c r="V164" s="445"/>
      <c r="W164" s="445"/>
      <c r="X164" s="445"/>
      <c r="Y164" s="445"/>
      <c r="Z164" s="445"/>
    </row>
    <row r="165" spans="1:26" ht="15.6" hidden="1" x14ac:dyDescent="0.3">
      <c r="A165" s="445"/>
      <c r="B165" s="445"/>
      <c r="C165" s="445"/>
      <c r="D165" s="505" t="s">
        <v>504</v>
      </c>
      <c r="E165" s="505" t="s">
        <v>505</v>
      </c>
      <c r="F165" s="505" t="s">
        <v>506</v>
      </c>
      <c r="G165" s="445"/>
      <c r="H165" s="445"/>
      <c r="I165" s="445"/>
      <c r="J165" s="445"/>
      <c r="K165" s="445"/>
      <c r="L165" s="445"/>
      <c r="M165" s="445"/>
      <c r="N165" s="445"/>
      <c r="O165" s="445"/>
      <c r="P165" s="445"/>
      <c r="Q165" s="445"/>
      <c r="R165" s="445"/>
      <c r="S165" s="445"/>
      <c r="T165" s="445"/>
      <c r="U165" s="445"/>
      <c r="V165" s="445"/>
      <c r="W165" s="445"/>
      <c r="X165" s="445"/>
      <c r="Y165" s="445"/>
      <c r="Z165" s="445"/>
    </row>
    <row r="166" spans="1:26" ht="15.6" hidden="1" x14ac:dyDescent="0.3">
      <c r="A166" s="445"/>
      <c r="B166" s="445"/>
      <c r="C166" s="445"/>
      <c r="D166" s="505" t="s">
        <v>507</v>
      </c>
      <c r="E166" s="505" t="s">
        <v>508</v>
      </c>
      <c r="F166" s="505" t="s">
        <v>509</v>
      </c>
      <c r="G166" s="445"/>
      <c r="H166" s="445"/>
      <c r="I166" s="445"/>
      <c r="J166" s="445"/>
      <c r="K166" s="445"/>
      <c r="L166" s="445"/>
      <c r="M166" s="445"/>
      <c r="N166" s="445"/>
      <c r="O166" s="445"/>
      <c r="P166" s="445"/>
      <c r="Q166" s="445"/>
      <c r="R166" s="445"/>
      <c r="S166" s="445"/>
      <c r="T166" s="445"/>
      <c r="U166" s="445"/>
      <c r="V166" s="445"/>
      <c r="W166" s="445"/>
      <c r="X166" s="445"/>
      <c r="Y166" s="445"/>
      <c r="Z166" s="445"/>
    </row>
    <row r="167" spans="1:26" ht="15.6" hidden="1" x14ac:dyDescent="0.3">
      <c r="A167" s="445"/>
      <c r="B167" s="445"/>
      <c r="C167" s="445"/>
      <c r="D167" s="505" t="s">
        <v>510</v>
      </c>
      <c r="E167" s="505" t="s">
        <v>511</v>
      </c>
      <c r="F167" s="505" t="s">
        <v>512</v>
      </c>
      <c r="G167" s="445"/>
      <c r="H167" s="445"/>
      <c r="I167" s="445"/>
      <c r="J167" s="445"/>
      <c r="K167" s="445"/>
      <c r="L167" s="445"/>
      <c r="M167" s="445"/>
      <c r="N167" s="445"/>
      <c r="O167" s="445"/>
      <c r="P167" s="445"/>
      <c r="Q167" s="445"/>
      <c r="R167" s="445"/>
      <c r="S167" s="445"/>
      <c r="T167" s="445"/>
      <c r="U167" s="445"/>
      <c r="V167" s="445"/>
      <c r="W167" s="445"/>
      <c r="X167" s="445"/>
      <c r="Y167" s="445"/>
      <c r="Z167" s="445"/>
    </row>
    <row r="168" spans="1:26" ht="15.6" hidden="1" x14ac:dyDescent="0.3">
      <c r="A168" s="445"/>
      <c r="B168" s="445"/>
      <c r="C168" s="445"/>
      <c r="D168" s="505" t="s">
        <v>513</v>
      </c>
      <c r="E168" s="505" t="s">
        <v>514</v>
      </c>
      <c r="F168" s="505" t="s">
        <v>515</v>
      </c>
      <c r="G168" s="445"/>
      <c r="H168" s="445"/>
      <c r="I168" s="445"/>
      <c r="J168" s="445"/>
      <c r="K168" s="445"/>
      <c r="L168" s="445"/>
      <c r="M168" s="445"/>
      <c r="N168" s="445"/>
      <c r="O168" s="445"/>
      <c r="P168" s="445"/>
      <c r="Q168" s="445"/>
      <c r="R168" s="445"/>
      <c r="S168" s="445"/>
      <c r="T168" s="445"/>
      <c r="U168" s="445"/>
      <c r="V168" s="445"/>
      <c r="W168" s="445"/>
      <c r="X168" s="445"/>
      <c r="Y168" s="445"/>
      <c r="Z168" s="445"/>
    </row>
    <row r="169" spans="1:26" ht="15.6" hidden="1" x14ac:dyDescent="0.3">
      <c r="A169" s="445"/>
      <c r="B169" s="445"/>
      <c r="C169" s="445"/>
      <c r="D169" s="505" t="s">
        <v>516</v>
      </c>
      <c r="E169" s="505" t="s">
        <v>517</v>
      </c>
      <c r="F169" s="505" t="s">
        <v>518</v>
      </c>
      <c r="G169" s="445"/>
      <c r="H169" s="445"/>
      <c r="I169" s="445"/>
      <c r="J169" s="445"/>
      <c r="K169" s="445"/>
      <c r="L169" s="445"/>
      <c r="M169" s="445"/>
      <c r="N169" s="445"/>
      <c r="O169" s="445"/>
      <c r="P169" s="445"/>
      <c r="Q169" s="445"/>
      <c r="R169" s="445"/>
      <c r="S169" s="445"/>
      <c r="T169" s="445"/>
      <c r="U169" s="445"/>
      <c r="V169" s="445"/>
      <c r="W169" s="445"/>
      <c r="X169" s="445"/>
      <c r="Y169" s="445"/>
      <c r="Z169" s="445"/>
    </row>
    <row r="170" spans="1:26" ht="15.6" hidden="1" x14ac:dyDescent="0.3">
      <c r="A170" s="445"/>
      <c r="B170" s="445"/>
      <c r="C170" s="445"/>
      <c r="D170" s="505" t="s">
        <v>519</v>
      </c>
      <c r="E170" s="505" t="s">
        <v>520</v>
      </c>
      <c r="F170" s="505" t="s">
        <v>521</v>
      </c>
      <c r="G170" s="445"/>
      <c r="H170" s="445"/>
      <c r="I170" s="445"/>
      <c r="J170" s="445"/>
      <c r="K170" s="445"/>
      <c r="L170" s="445"/>
      <c r="M170" s="445"/>
      <c r="N170" s="445"/>
      <c r="O170" s="445"/>
      <c r="P170" s="445"/>
      <c r="Q170" s="445"/>
      <c r="R170" s="445"/>
      <c r="S170" s="445"/>
      <c r="T170" s="445"/>
      <c r="U170" s="445"/>
      <c r="V170" s="445"/>
      <c r="W170" s="445"/>
      <c r="X170" s="445"/>
      <c r="Y170" s="445"/>
      <c r="Z170" s="445"/>
    </row>
    <row r="171" spans="1:26" ht="15.6" hidden="1" x14ac:dyDescent="0.3">
      <c r="A171" s="445"/>
      <c r="B171" s="445"/>
      <c r="C171" s="445"/>
      <c r="D171" s="505" t="s">
        <v>522</v>
      </c>
      <c r="E171" s="505" t="s">
        <v>523</v>
      </c>
      <c r="F171" s="505" t="s">
        <v>524</v>
      </c>
      <c r="G171" s="445"/>
      <c r="H171" s="445"/>
      <c r="I171" s="445"/>
      <c r="J171" s="445"/>
      <c r="K171" s="445"/>
      <c r="L171" s="445"/>
      <c r="M171" s="445"/>
      <c r="N171" s="445"/>
      <c r="O171" s="445"/>
      <c r="P171" s="445"/>
      <c r="Q171" s="445"/>
      <c r="R171" s="445"/>
      <c r="S171" s="445"/>
      <c r="T171" s="445"/>
      <c r="U171" s="445"/>
      <c r="V171" s="445"/>
      <c r="W171" s="445"/>
      <c r="X171" s="445"/>
      <c r="Y171" s="445"/>
      <c r="Z171" s="445"/>
    </row>
    <row r="172" spans="1:26" ht="15.6" hidden="1" x14ac:dyDescent="0.3">
      <c r="A172" s="445"/>
      <c r="B172" s="445"/>
      <c r="C172" s="445"/>
      <c r="D172" s="505" t="s">
        <v>525</v>
      </c>
      <c r="E172" s="505" t="s">
        <v>526</v>
      </c>
      <c r="F172" s="505" t="s">
        <v>527</v>
      </c>
      <c r="G172" s="445"/>
      <c r="H172" s="445"/>
      <c r="I172" s="445"/>
      <c r="J172" s="445"/>
      <c r="K172" s="445"/>
      <c r="L172" s="445"/>
      <c r="M172" s="445"/>
      <c r="N172" s="445"/>
      <c r="O172" s="445"/>
      <c r="P172" s="445"/>
      <c r="Q172" s="445"/>
      <c r="R172" s="445"/>
      <c r="S172" s="445"/>
      <c r="T172" s="445"/>
      <c r="U172" s="445"/>
      <c r="V172" s="445"/>
      <c r="W172" s="445"/>
      <c r="X172" s="445"/>
      <c r="Y172" s="445"/>
      <c r="Z172" s="445"/>
    </row>
    <row r="173" spans="1:26" ht="15.6" hidden="1" x14ac:dyDescent="0.3">
      <c r="A173" s="445"/>
      <c r="B173" s="445"/>
      <c r="C173" s="445"/>
      <c r="D173" s="505" t="s">
        <v>528</v>
      </c>
      <c r="E173" s="505" t="s">
        <v>529</v>
      </c>
      <c r="F173" s="505" t="s">
        <v>530</v>
      </c>
      <c r="G173" s="445"/>
      <c r="H173" s="445"/>
      <c r="I173" s="445"/>
      <c r="J173" s="445"/>
      <c r="K173" s="445"/>
      <c r="L173" s="445"/>
      <c r="M173" s="445"/>
      <c r="N173" s="445"/>
      <c r="O173" s="445"/>
      <c r="P173" s="445"/>
      <c r="Q173" s="445"/>
      <c r="R173" s="445"/>
      <c r="S173" s="445"/>
      <c r="T173" s="445"/>
      <c r="U173" s="445"/>
      <c r="V173" s="445"/>
      <c r="W173" s="445"/>
      <c r="X173" s="445"/>
      <c r="Y173" s="445"/>
      <c r="Z173" s="445"/>
    </row>
    <row r="174" spans="1:26" ht="15.6" hidden="1" x14ac:dyDescent="0.3">
      <c r="A174" s="445"/>
      <c r="B174" s="445"/>
      <c r="C174" s="445"/>
      <c r="D174" s="445"/>
      <c r="E174" s="505" t="s">
        <v>531</v>
      </c>
      <c r="F174" s="505" t="s">
        <v>532</v>
      </c>
      <c r="G174" s="445"/>
      <c r="H174" s="445"/>
      <c r="I174" s="445"/>
      <c r="J174" s="445"/>
      <c r="K174" s="445"/>
      <c r="L174" s="445"/>
      <c r="M174" s="445"/>
      <c r="N174" s="445"/>
      <c r="O174" s="445"/>
      <c r="P174" s="445"/>
      <c r="Q174" s="445"/>
      <c r="R174" s="445"/>
      <c r="S174" s="445"/>
      <c r="T174" s="445"/>
      <c r="U174" s="445"/>
      <c r="V174" s="445"/>
      <c r="W174" s="445"/>
      <c r="X174" s="445"/>
      <c r="Y174" s="445"/>
      <c r="Z174" s="445"/>
    </row>
    <row r="175" spans="1:26" ht="15.6" hidden="1" x14ac:dyDescent="0.3">
      <c r="A175" s="445"/>
      <c r="B175" s="445"/>
      <c r="C175" s="445"/>
      <c r="D175" s="445"/>
      <c r="E175" s="505" t="s">
        <v>533</v>
      </c>
      <c r="F175" s="505" t="s">
        <v>534</v>
      </c>
      <c r="G175" s="445"/>
      <c r="H175" s="445"/>
      <c r="I175" s="445"/>
      <c r="J175" s="445"/>
      <c r="K175" s="445"/>
      <c r="L175" s="445"/>
      <c r="M175" s="445"/>
      <c r="N175" s="445"/>
      <c r="O175" s="445"/>
      <c r="P175" s="445"/>
      <c r="Q175" s="445"/>
      <c r="R175" s="445"/>
      <c r="S175" s="445"/>
      <c r="T175" s="445"/>
      <c r="U175" s="445"/>
      <c r="V175" s="445"/>
      <c r="W175" s="445"/>
      <c r="X175" s="445"/>
      <c r="Y175" s="445"/>
      <c r="Z175" s="445"/>
    </row>
    <row r="176" spans="1:26" ht="15.6" hidden="1" x14ac:dyDescent="0.3">
      <c r="A176" s="445"/>
      <c r="B176" s="445"/>
      <c r="C176" s="445"/>
      <c r="D176" s="445"/>
      <c r="E176" s="505" t="s">
        <v>535</v>
      </c>
      <c r="F176" s="505" t="s">
        <v>536</v>
      </c>
      <c r="G176" s="445"/>
      <c r="H176" s="445"/>
      <c r="I176" s="445"/>
      <c r="J176" s="445"/>
      <c r="K176" s="445"/>
      <c r="L176" s="445"/>
      <c r="M176" s="445"/>
      <c r="N176" s="445"/>
      <c r="O176" s="445"/>
      <c r="P176" s="445"/>
      <c r="Q176" s="445"/>
      <c r="R176" s="445"/>
      <c r="S176" s="445"/>
      <c r="T176" s="445"/>
      <c r="U176" s="445"/>
      <c r="V176" s="445"/>
      <c r="W176" s="445"/>
      <c r="X176" s="445"/>
      <c r="Y176" s="445"/>
      <c r="Z176" s="445"/>
    </row>
    <row r="177" spans="1:26" ht="15.6" hidden="1" x14ac:dyDescent="0.3">
      <c r="A177" s="445"/>
      <c r="B177" s="445"/>
      <c r="C177" s="445"/>
      <c r="D177" s="445"/>
      <c r="E177" s="505" t="s">
        <v>537</v>
      </c>
      <c r="F177" s="505" t="s">
        <v>538</v>
      </c>
      <c r="G177" s="445"/>
      <c r="H177" s="445"/>
      <c r="I177" s="445"/>
      <c r="J177" s="445"/>
      <c r="K177" s="445"/>
      <c r="L177" s="445"/>
      <c r="M177" s="445"/>
      <c r="N177" s="445"/>
      <c r="O177" s="445"/>
      <c r="P177" s="445"/>
      <c r="Q177" s="445"/>
      <c r="R177" s="445"/>
      <c r="S177" s="445"/>
      <c r="T177" s="445"/>
      <c r="U177" s="445"/>
      <c r="V177" s="445"/>
      <c r="W177" s="445"/>
      <c r="X177" s="445"/>
      <c r="Y177" s="445"/>
      <c r="Z177" s="445"/>
    </row>
    <row r="178" spans="1:26" ht="15.6" hidden="1" x14ac:dyDescent="0.3">
      <c r="A178" s="445"/>
      <c r="B178" s="445"/>
      <c r="C178" s="445"/>
      <c r="D178" s="445"/>
      <c r="E178" s="505" t="s">
        <v>539</v>
      </c>
      <c r="F178" s="505" t="s">
        <v>540</v>
      </c>
      <c r="G178" s="445"/>
      <c r="H178" s="445"/>
      <c r="I178" s="445"/>
      <c r="J178" s="445"/>
      <c r="K178" s="445"/>
      <c r="L178" s="445"/>
      <c r="M178" s="445"/>
      <c r="N178" s="445"/>
      <c r="O178" s="445"/>
      <c r="P178" s="445"/>
      <c r="Q178" s="445"/>
      <c r="R178" s="445"/>
      <c r="S178" s="445"/>
      <c r="T178" s="445"/>
      <c r="U178" s="445"/>
      <c r="V178" s="445"/>
      <c r="W178" s="445"/>
      <c r="X178" s="445"/>
      <c r="Y178" s="445"/>
      <c r="Z178" s="445"/>
    </row>
    <row r="179" spans="1:26" ht="15.6" hidden="1" x14ac:dyDescent="0.3">
      <c r="A179" s="445"/>
      <c r="B179" s="445"/>
      <c r="C179" s="445"/>
      <c r="D179" s="445"/>
      <c r="E179" s="505" t="s">
        <v>541</v>
      </c>
      <c r="F179" s="505" t="s">
        <v>542</v>
      </c>
      <c r="G179" s="445"/>
      <c r="H179" s="445"/>
      <c r="I179" s="445"/>
      <c r="J179" s="445"/>
      <c r="K179" s="445"/>
      <c r="L179" s="445"/>
      <c r="M179" s="445"/>
      <c r="N179" s="445"/>
      <c r="O179" s="445"/>
      <c r="P179" s="445"/>
      <c r="Q179" s="445"/>
      <c r="R179" s="445"/>
      <c r="S179" s="445"/>
      <c r="T179" s="445"/>
      <c r="U179" s="445"/>
      <c r="V179" s="445"/>
      <c r="W179" s="445"/>
      <c r="X179" s="445"/>
      <c r="Y179" s="445"/>
      <c r="Z179" s="445"/>
    </row>
    <row r="180" spans="1:26" ht="15.6" hidden="1" x14ac:dyDescent="0.3">
      <c r="A180" s="445"/>
      <c r="B180" s="445"/>
      <c r="C180" s="445"/>
      <c r="D180" s="445"/>
      <c r="E180" s="505" t="s">
        <v>543</v>
      </c>
      <c r="F180" s="505" t="s">
        <v>544</v>
      </c>
      <c r="G180" s="445"/>
      <c r="H180" s="445"/>
      <c r="I180" s="445"/>
      <c r="J180" s="445"/>
      <c r="K180" s="445"/>
      <c r="L180" s="445"/>
      <c r="M180" s="445"/>
      <c r="N180" s="445"/>
      <c r="O180" s="445"/>
      <c r="P180" s="445"/>
      <c r="Q180" s="445"/>
      <c r="R180" s="445"/>
      <c r="S180" s="445"/>
      <c r="T180" s="445"/>
      <c r="U180" s="445"/>
      <c r="V180" s="445"/>
      <c r="W180" s="445"/>
      <c r="X180" s="445"/>
      <c r="Y180" s="445"/>
      <c r="Z180" s="445"/>
    </row>
    <row r="181" spans="1:26" ht="15.6" hidden="1" x14ac:dyDescent="0.3">
      <c r="A181" s="445"/>
      <c r="B181" s="445"/>
      <c r="C181" s="445"/>
      <c r="D181" s="445"/>
      <c r="E181" s="505" t="s">
        <v>545</v>
      </c>
      <c r="F181" s="505" t="s">
        <v>546</v>
      </c>
      <c r="G181" s="445"/>
      <c r="H181" s="445"/>
      <c r="I181" s="445"/>
      <c r="J181" s="445"/>
      <c r="K181" s="445"/>
      <c r="L181" s="445"/>
      <c r="M181" s="445"/>
      <c r="N181" s="445"/>
      <c r="O181" s="445"/>
      <c r="P181" s="445"/>
      <c r="Q181" s="445"/>
      <c r="R181" s="445"/>
      <c r="S181" s="445"/>
      <c r="T181" s="445"/>
      <c r="U181" s="445"/>
      <c r="V181" s="445"/>
      <c r="W181" s="445"/>
      <c r="X181" s="445"/>
      <c r="Y181" s="445"/>
      <c r="Z181" s="445"/>
    </row>
    <row r="182" spans="1:26" ht="15.6" hidden="1" x14ac:dyDescent="0.3">
      <c r="A182" s="445"/>
      <c r="B182" s="445"/>
      <c r="C182" s="445"/>
      <c r="D182" s="445"/>
      <c r="E182" s="505" t="s">
        <v>547</v>
      </c>
      <c r="F182" s="505" t="s">
        <v>548</v>
      </c>
      <c r="G182" s="445"/>
      <c r="H182" s="445"/>
      <c r="I182" s="445"/>
      <c r="J182" s="445"/>
      <c r="K182" s="445"/>
      <c r="L182" s="445"/>
      <c r="M182" s="445"/>
      <c r="N182" s="445"/>
      <c r="O182" s="445"/>
      <c r="P182" s="445"/>
      <c r="Q182" s="445"/>
      <c r="R182" s="445"/>
      <c r="S182" s="445"/>
      <c r="T182" s="445"/>
      <c r="U182" s="445"/>
      <c r="V182" s="445"/>
      <c r="W182" s="445"/>
      <c r="X182" s="445"/>
      <c r="Y182" s="445"/>
      <c r="Z182" s="445"/>
    </row>
    <row r="183" spans="1:26" ht="15.6" hidden="1" x14ac:dyDescent="0.3">
      <c r="A183" s="445"/>
      <c r="B183" s="445"/>
      <c r="C183" s="445"/>
      <c r="D183" s="445"/>
      <c r="E183" s="505" t="s">
        <v>549</v>
      </c>
      <c r="F183" s="505" t="s">
        <v>550</v>
      </c>
      <c r="G183" s="445"/>
      <c r="H183" s="445"/>
      <c r="I183" s="445"/>
      <c r="J183" s="445"/>
      <c r="K183" s="445"/>
      <c r="L183" s="445"/>
      <c r="M183" s="445"/>
      <c r="N183" s="445"/>
      <c r="O183" s="445"/>
      <c r="P183" s="445"/>
      <c r="Q183" s="445"/>
      <c r="R183" s="445"/>
      <c r="S183" s="445"/>
      <c r="T183" s="445"/>
      <c r="U183" s="445"/>
      <c r="V183" s="445"/>
      <c r="W183" s="445"/>
      <c r="X183" s="445"/>
      <c r="Y183" s="445"/>
      <c r="Z183" s="445"/>
    </row>
    <row r="184" spans="1:26" ht="15.6" hidden="1" x14ac:dyDescent="0.3">
      <c r="A184" s="445"/>
      <c r="B184" s="445"/>
      <c r="C184" s="445"/>
      <c r="D184" s="445"/>
      <c r="E184" s="505" t="s">
        <v>551</v>
      </c>
      <c r="F184" s="505" t="s">
        <v>552</v>
      </c>
      <c r="G184" s="445"/>
      <c r="H184" s="445"/>
      <c r="I184" s="445"/>
      <c r="J184" s="445"/>
      <c r="K184" s="445"/>
      <c r="L184" s="445"/>
      <c r="M184" s="445"/>
      <c r="N184" s="445"/>
      <c r="O184" s="445"/>
      <c r="P184" s="445"/>
      <c r="Q184" s="445"/>
      <c r="R184" s="445"/>
      <c r="S184" s="445"/>
      <c r="T184" s="445"/>
      <c r="U184" s="445"/>
      <c r="V184" s="445"/>
      <c r="W184" s="445"/>
      <c r="X184" s="445"/>
      <c r="Y184" s="445"/>
      <c r="Z184" s="445"/>
    </row>
    <row r="185" spans="1:26" ht="15.6" hidden="1" x14ac:dyDescent="0.3">
      <c r="A185" s="445"/>
      <c r="B185" s="445"/>
      <c r="C185" s="445"/>
      <c r="D185" s="445"/>
      <c r="E185" s="505" t="s">
        <v>553</v>
      </c>
      <c r="F185" s="505" t="s">
        <v>554</v>
      </c>
      <c r="G185" s="445"/>
      <c r="H185" s="445"/>
      <c r="I185" s="445"/>
      <c r="J185" s="445"/>
      <c r="K185" s="445"/>
      <c r="L185" s="445"/>
      <c r="M185" s="445"/>
      <c r="N185" s="445"/>
      <c r="O185" s="445"/>
      <c r="P185" s="445"/>
      <c r="Q185" s="445"/>
      <c r="R185" s="445"/>
      <c r="S185" s="445"/>
      <c r="T185" s="445"/>
      <c r="U185" s="445"/>
      <c r="V185" s="445"/>
      <c r="W185" s="445"/>
      <c r="X185" s="445"/>
      <c r="Y185" s="445"/>
      <c r="Z185" s="445"/>
    </row>
    <row r="186" spans="1:26" ht="15.6" hidden="1" x14ac:dyDescent="0.3">
      <c r="A186" s="445"/>
      <c r="B186" s="445"/>
      <c r="C186" s="445"/>
      <c r="D186" s="445"/>
      <c r="E186" s="505" t="s">
        <v>555</v>
      </c>
      <c r="F186" s="505" t="s">
        <v>556</v>
      </c>
      <c r="G186" s="445"/>
      <c r="H186" s="445"/>
      <c r="I186" s="445"/>
      <c r="J186" s="445"/>
      <c r="K186" s="445"/>
      <c r="L186" s="445"/>
      <c r="M186" s="445"/>
      <c r="N186" s="445"/>
      <c r="O186" s="445"/>
      <c r="P186" s="445"/>
      <c r="Q186" s="445"/>
      <c r="R186" s="445"/>
      <c r="S186" s="445"/>
      <c r="T186" s="445"/>
      <c r="U186" s="445"/>
      <c r="V186" s="445"/>
      <c r="W186" s="445"/>
      <c r="X186" s="445"/>
      <c r="Y186" s="445"/>
      <c r="Z186" s="445"/>
    </row>
    <row r="187" spans="1:26" ht="15.6" hidden="1" x14ac:dyDescent="0.3">
      <c r="A187" s="445"/>
      <c r="B187" s="445"/>
      <c r="C187" s="445"/>
      <c r="D187" s="445"/>
      <c r="E187" s="505" t="s">
        <v>557</v>
      </c>
      <c r="F187" s="505" t="s">
        <v>558</v>
      </c>
      <c r="G187" s="445"/>
      <c r="H187" s="445"/>
      <c r="I187" s="445"/>
      <c r="J187" s="445"/>
      <c r="K187" s="445"/>
      <c r="L187" s="445"/>
      <c r="M187" s="445"/>
      <c r="N187" s="445"/>
      <c r="O187" s="445"/>
      <c r="P187" s="445"/>
      <c r="Q187" s="445"/>
      <c r="R187" s="445"/>
      <c r="S187" s="445"/>
      <c r="T187" s="445"/>
      <c r="U187" s="445"/>
      <c r="V187" s="445"/>
      <c r="W187" s="445"/>
      <c r="X187" s="445"/>
      <c r="Y187" s="445"/>
      <c r="Z187" s="445"/>
    </row>
    <row r="188" spans="1:26" ht="15.6" hidden="1" x14ac:dyDescent="0.3">
      <c r="A188" s="445"/>
      <c r="B188" s="445"/>
      <c r="C188" s="445"/>
      <c r="D188" s="445"/>
      <c r="E188" s="505" t="s">
        <v>559</v>
      </c>
      <c r="F188" s="505" t="s">
        <v>560</v>
      </c>
      <c r="G188" s="445"/>
      <c r="H188" s="445"/>
      <c r="I188" s="445"/>
      <c r="J188" s="445"/>
      <c r="K188" s="445"/>
      <c r="L188" s="445"/>
      <c r="M188" s="445"/>
      <c r="N188" s="445"/>
      <c r="O188" s="445"/>
      <c r="P188" s="445"/>
      <c r="Q188" s="445"/>
      <c r="R188" s="445"/>
      <c r="S188" s="445"/>
      <c r="T188" s="445"/>
      <c r="U188" s="445"/>
      <c r="V188" s="445"/>
      <c r="W188" s="445"/>
      <c r="X188" s="445"/>
      <c r="Y188" s="445"/>
      <c r="Z188" s="445"/>
    </row>
    <row r="189" spans="1:26" ht="15.6" hidden="1" x14ac:dyDescent="0.3">
      <c r="A189" s="445"/>
      <c r="B189" s="445"/>
      <c r="C189" s="445"/>
      <c r="D189" s="445"/>
      <c r="E189" s="505" t="s">
        <v>561</v>
      </c>
      <c r="F189" s="505" t="s">
        <v>562</v>
      </c>
      <c r="G189" s="445"/>
      <c r="H189" s="445"/>
      <c r="I189" s="445"/>
      <c r="J189" s="445"/>
      <c r="K189" s="445"/>
      <c r="L189" s="445"/>
      <c r="M189" s="445"/>
      <c r="N189" s="445"/>
      <c r="O189" s="445"/>
      <c r="P189" s="445"/>
      <c r="Q189" s="445"/>
      <c r="R189" s="445"/>
      <c r="S189" s="445"/>
      <c r="T189" s="445"/>
      <c r="U189" s="445"/>
      <c r="V189" s="445"/>
      <c r="W189" s="445"/>
      <c r="X189" s="445"/>
      <c r="Y189" s="445"/>
      <c r="Z189" s="445"/>
    </row>
    <row r="190" spans="1:26" ht="15.6" hidden="1" x14ac:dyDescent="0.3">
      <c r="A190" s="445"/>
      <c r="B190" s="445"/>
      <c r="C190" s="445"/>
      <c r="D190" s="445"/>
      <c r="E190" s="505" t="s">
        <v>563</v>
      </c>
      <c r="F190" s="505" t="s">
        <v>564</v>
      </c>
      <c r="G190" s="445"/>
      <c r="H190" s="445"/>
      <c r="I190" s="445"/>
      <c r="J190" s="445"/>
      <c r="K190" s="445"/>
      <c r="L190" s="445"/>
      <c r="M190" s="445"/>
      <c r="N190" s="445"/>
      <c r="O190" s="445"/>
      <c r="P190" s="445"/>
      <c r="Q190" s="445"/>
      <c r="R190" s="445"/>
      <c r="S190" s="445"/>
      <c r="T190" s="445"/>
      <c r="U190" s="445"/>
      <c r="V190" s="445"/>
      <c r="W190" s="445"/>
      <c r="X190" s="445"/>
      <c r="Y190" s="445"/>
      <c r="Z190" s="445"/>
    </row>
    <row r="191" spans="1:26" ht="15.6" hidden="1" x14ac:dyDescent="0.3">
      <c r="A191" s="445"/>
      <c r="B191" s="445"/>
      <c r="C191" s="445"/>
      <c r="D191" s="445"/>
      <c r="E191" s="505" t="s">
        <v>565</v>
      </c>
      <c r="F191" s="505" t="s">
        <v>566</v>
      </c>
      <c r="G191" s="445"/>
      <c r="H191" s="445"/>
      <c r="I191" s="445"/>
      <c r="J191" s="445"/>
      <c r="K191" s="445"/>
      <c r="L191" s="445"/>
      <c r="M191" s="445"/>
      <c r="N191" s="445"/>
      <c r="O191" s="445"/>
      <c r="P191" s="445"/>
      <c r="Q191" s="445"/>
      <c r="R191" s="445"/>
      <c r="S191" s="445"/>
      <c r="T191" s="445"/>
      <c r="U191" s="445"/>
      <c r="V191" s="445"/>
      <c r="W191" s="445"/>
      <c r="X191" s="445"/>
      <c r="Y191" s="445"/>
      <c r="Z191" s="445"/>
    </row>
    <row r="192" spans="1:26" ht="15.6" hidden="1" x14ac:dyDescent="0.3">
      <c r="A192" s="445"/>
      <c r="B192" s="445"/>
      <c r="C192" s="445"/>
      <c r="D192" s="445"/>
      <c r="E192" s="505" t="s">
        <v>567</v>
      </c>
      <c r="F192" s="505" t="s">
        <v>568</v>
      </c>
      <c r="G192" s="445"/>
      <c r="H192" s="445"/>
      <c r="I192" s="445"/>
      <c r="J192" s="445"/>
      <c r="K192" s="445"/>
      <c r="L192" s="445"/>
      <c r="M192" s="445"/>
      <c r="N192" s="445"/>
      <c r="O192" s="445"/>
      <c r="P192" s="445"/>
      <c r="Q192" s="445"/>
      <c r="R192" s="445"/>
      <c r="S192" s="445"/>
      <c r="T192" s="445"/>
      <c r="U192" s="445"/>
      <c r="V192" s="445"/>
      <c r="W192" s="445"/>
      <c r="X192" s="445"/>
      <c r="Y192" s="445"/>
      <c r="Z192" s="445"/>
    </row>
    <row r="193" spans="1:26" ht="15.6" hidden="1" x14ac:dyDescent="0.3">
      <c r="A193" s="445"/>
      <c r="B193" s="445"/>
      <c r="C193" s="445"/>
      <c r="D193" s="445"/>
      <c r="E193" s="505" t="s">
        <v>569</v>
      </c>
      <c r="F193" s="505" t="s">
        <v>570</v>
      </c>
      <c r="G193" s="445"/>
      <c r="H193" s="445"/>
      <c r="I193" s="445"/>
      <c r="J193" s="445"/>
      <c r="K193" s="445"/>
      <c r="L193" s="445"/>
      <c r="M193" s="445"/>
      <c r="N193" s="445"/>
      <c r="O193" s="445"/>
      <c r="P193" s="445"/>
      <c r="Q193" s="445"/>
      <c r="R193" s="445"/>
      <c r="S193" s="445"/>
      <c r="T193" s="445"/>
      <c r="U193" s="445"/>
      <c r="V193" s="445"/>
      <c r="W193" s="445"/>
      <c r="X193" s="445"/>
      <c r="Y193" s="445"/>
      <c r="Z193" s="445"/>
    </row>
    <row r="194" spans="1:26" ht="15.6" hidden="1" x14ac:dyDescent="0.3">
      <c r="A194" s="445"/>
      <c r="B194" s="445"/>
      <c r="C194" s="445"/>
      <c r="D194" s="445"/>
      <c r="E194" s="505" t="s">
        <v>571</v>
      </c>
      <c r="F194" s="505" t="s">
        <v>572</v>
      </c>
      <c r="G194" s="445"/>
      <c r="H194" s="445"/>
      <c r="I194" s="445"/>
      <c r="J194" s="445"/>
      <c r="K194" s="445"/>
      <c r="L194" s="445"/>
      <c r="M194" s="445"/>
      <c r="N194" s="445"/>
      <c r="O194" s="445"/>
      <c r="P194" s="445"/>
      <c r="Q194" s="445"/>
      <c r="R194" s="445"/>
      <c r="S194" s="445"/>
      <c r="T194" s="445"/>
      <c r="U194" s="445"/>
      <c r="V194" s="445"/>
      <c r="W194" s="445"/>
      <c r="X194" s="445"/>
      <c r="Y194" s="445"/>
      <c r="Z194" s="445"/>
    </row>
    <row r="195" spans="1:26" ht="15.6" hidden="1" x14ac:dyDescent="0.3">
      <c r="A195" s="445"/>
      <c r="B195" s="445"/>
      <c r="C195" s="445"/>
      <c r="D195" s="445"/>
      <c r="E195" s="505" t="s">
        <v>573</v>
      </c>
      <c r="F195" s="505" t="s">
        <v>574</v>
      </c>
      <c r="G195" s="445"/>
      <c r="H195" s="445"/>
      <c r="I195" s="445"/>
      <c r="J195" s="445"/>
      <c r="K195" s="445"/>
      <c r="L195" s="445"/>
      <c r="M195" s="445"/>
      <c r="N195" s="445"/>
      <c r="O195" s="445"/>
      <c r="P195" s="445"/>
      <c r="Q195" s="445"/>
      <c r="R195" s="445"/>
      <c r="S195" s="445"/>
      <c r="T195" s="445"/>
      <c r="U195" s="445"/>
      <c r="V195" s="445"/>
      <c r="W195" s="445"/>
      <c r="X195" s="445"/>
      <c r="Y195" s="445"/>
      <c r="Z195" s="445"/>
    </row>
    <row r="196" spans="1:26" ht="15.6" hidden="1" x14ac:dyDescent="0.3">
      <c r="A196" s="445"/>
      <c r="B196" s="445"/>
      <c r="C196" s="445"/>
      <c r="D196" s="445"/>
      <c r="E196" s="505" t="s">
        <v>575</v>
      </c>
      <c r="F196" s="505" t="s">
        <v>576</v>
      </c>
      <c r="G196" s="445"/>
      <c r="H196" s="445"/>
      <c r="I196" s="445"/>
      <c r="J196" s="445"/>
      <c r="K196" s="445"/>
      <c r="L196" s="445"/>
      <c r="M196" s="445"/>
      <c r="N196" s="445"/>
      <c r="O196" s="445"/>
      <c r="P196" s="445"/>
      <c r="Q196" s="445"/>
      <c r="R196" s="445"/>
      <c r="S196" s="445"/>
      <c r="T196" s="445"/>
      <c r="U196" s="445"/>
      <c r="V196" s="445"/>
      <c r="W196" s="445"/>
      <c r="X196" s="445"/>
      <c r="Y196" s="445"/>
      <c r="Z196" s="445"/>
    </row>
    <row r="197" spans="1:26" ht="15.6" hidden="1" x14ac:dyDescent="0.3">
      <c r="A197" s="445"/>
      <c r="B197" s="445"/>
      <c r="C197" s="445"/>
      <c r="D197" s="445"/>
      <c r="E197" s="505" t="s">
        <v>577</v>
      </c>
      <c r="F197" s="505" t="s">
        <v>578</v>
      </c>
      <c r="G197" s="445"/>
      <c r="H197" s="445"/>
      <c r="I197" s="445"/>
      <c r="J197" s="445"/>
      <c r="K197" s="445"/>
      <c r="L197" s="445"/>
      <c r="M197" s="445"/>
      <c r="N197" s="445"/>
      <c r="O197" s="445"/>
      <c r="P197" s="445"/>
      <c r="Q197" s="445"/>
      <c r="R197" s="445"/>
      <c r="S197" s="445"/>
      <c r="T197" s="445"/>
      <c r="U197" s="445"/>
      <c r="V197" s="445"/>
      <c r="W197" s="445"/>
      <c r="X197" s="445"/>
      <c r="Y197" s="445"/>
      <c r="Z197" s="445"/>
    </row>
    <row r="198" spans="1:26" ht="15.6" hidden="1" x14ac:dyDescent="0.3">
      <c r="A198" s="445"/>
      <c r="B198" s="445"/>
      <c r="C198" s="445"/>
      <c r="D198" s="445"/>
      <c r="E198" s="505" t="s">
        <v>579</v>
      </c>
      <c r="F198" s="505" t="s">
        <v>580</v>
      </c>
      <c r="G198" s="445"/>
      <c r="H198" s="445"/>
      <c r="I198" s="445"/>
      <c r="J198" s="445"/>
      <c r="K198" s="445"/>
      <c r="L198" s="445"/>
      <c r="M198" s="445"/>
      <c r="N198" s="445"/>
      <c r="O198" s="445"/>
      <c r="P198" s="445"/>
      <c r="Q198" s="445"/>
      <c r="R198" s="445"/>
      <c r="S198" s="445"/>
      <c r="T198" s="445"/>
      <c r="U198" s="445"/>
      <c r="V198" s="445"/>
      <c r="W198" s="445"/>
      <c r="X198" s="445"/>
      <c r="Y198" s="445"/>
      <c r="Z198" s="445"/>
    </row>
    <row r="199" spans="1:26" ht="15.6" hidden="1" x14ac:dyDescent="0.3">
      <c r="A199" s="445"/>
      <c r="B199" s="445"/>
      <c r="C199" s="445"/>
      <c r="D199" s="445"/>
      <c r="E199" s="505" t="s">
        <v>581</v>
      </c>
      <c r="F199" s="505" t="s">
        <v>582</v>
      </c>
      <c r="G199" s="445"/>
      <c r="H199" s="445"/>
      <c r="I199" s="445"/>
      <c r="J199" s="445"/>
      <c r="K199" s="445"/>
      <c r="L199" s="445"/>
      <c r="M199" s="445"/>
      <c r="N199" s="445"/>
      <c r="O199" s="445"/>
      <c r="P199" s="445"/>
      <c r="Q199" s="445"/>
      <c r="R199" s="445"/>
      <c r="S199" s="445"/>
      <c r="T199" s="445"/>
      <c r="U199" s="445"/>
      <c r="V199" s="445"/>
      <c r="W199" s="445"/>
      <c r="X199" s="445"/>
      <c r="Y199" s="445"/>
      <c r="Z199" s="445"/>
    </row>
    <row r="200" spans="1:26" ht="15.6" hidden="1" x14ac:dyDescent="0.3">
      <c r="A200" s="445"/>
      <c r="B200" s="445"/>
      <c r="C200" s="445"/>
      <c r="D200" s="445"/>
      <c r="E200" s="505" t="s">
        <v>583</v>
      </c>
      <c r="F200" s="505" t="s">
        <v>584</v>
      </c>
      <c r="G200" s="445"/>
      <c r="H200" s="445"/>
      <c r="I200" s="445"/>
      <c r="J200" s="445"/>
      <c r="K200" s="445"/>
      <c r="L200" s="445"/>
      <c r="M200" s="445"/>
      <c r="N200" s="445"/>
      <c r="O200" s="445"/>
      <c r="P200" s="445"/>
      <c r="Q200" s="445"/>
      <c r="R200" s="445"/>
      <c r="S200" s="445"/>
      <c r="T200" s="445"/>
      <c r="U200" s="445"/>
      <c r="V200" s="445"/>
      <c r="W200" s="445"/>
      <c r="X200" s="445"/>
      <c r="Y200" s="445"/>
      <c r="Z200" s="445"/>
    </row>
    <row r="201" spans="1:26" ht="15.6" hidden="1" x14ac:dyDescent="0.3">
      <c r="A201" s="445"/>
      <c r="B201" s="445"/>
      <c r="C201" s="445"/>
      <c r="D201" s="445"/>
      <c r="E201" s="505" t="s">
        <v>585</v>
      </c>
      <c r="F201" s="505" t="s">
        <v>586</v>
      </c>
      <c r="G201" s="445"/>
      <c r="H201" s="445"/>
      <c r="I201" s="445"/>
      <c r="J201" s="445"/>
      <c r="K201" s="445"/>
      <c r="L201" s="445"/>
      <c r="M201" s="445"/>
      <c r="N201" s="445"/>
      <c r="O201" s="445"/>
      <c r="P201" s="445"/>
      <c r="Q201" s="445"/>
      <c r="R201" s="445"/>
      <c r="S201" s="445"/>
      <c r="T201" s="445"/>
      <c r="U201" s="445"/>
      <c r="V201" s="445"/>
      <c r="W201" s="445"/>
      <c r="X201" s="445"/>
      <c r="Y201" s="445"/>
      <c r="Z201" s="445"/>
    </row>
    <row r="202" spans="1:26" ht="15.6" hidden="1" x14ac:dyDescent="0.3">
      <c r="A202" s="445"/>
      <c r="B202" s="445"/>
      <c r="C202" s="445"/>
      <c r="D202" s="445"/>
      <c r="E202" s="505" t="s">
        <v>587</v>
      </c>
      <c r="F202" s="505" t="s">
        <v>588</v>
      </c>
      <c r="G202" s="445"/>
      <c r="H202" s="445"/>
      <c r="I202" s="445"/>
      <c r="J202" s="445"/>
      <c r="K202" s="445"/>
      <c r="L202" s="445"/>
      <c r="M202" s="445"/>
      <c r="N202" s="445"/>
      <c r="O202" s="445"/>
      <c r="P202" s="445"/>
      <c r="Q202" s="445"/>
      <c r="R202" s="445"/>
      <c r="S202" s="445"/>
      <c r="T202" s="445"/>
      <c r="U202" s="445"/>
      <c r="V202" s="445"/>
      <c r="W202" s="445"/>
      <c r="X202" s="445"/>
      <c r="Y202" s="445"/>
      <c r="Z202" s="445"/>
    </row>
    <row r="203" spans="1:26" ht="15.6" hidden="1" x14ac:dyDescent="0.3">
      <c r="A203" s="445"/>
      <c r="B203" s="445"/>
      <c r="C203" s="445"/>
      <c r="D203" s="445"/>
      <c r="E203" s="505" t="s">
        <v>589</v>
      </c>
      <c r="F203" s="505" t="s">
        <v>590</v>
      </c>
      <c r="G203" s="445"/>
      <c r="H203" s="445"/>
      <c r="I203" s="445"/>
      <c r="J203" s="445"/>
      <c r="K203" s="445"/>
      <c r="L203" s="445"/>
      <c r="M203" s="445"/>
      <c r="N203" s="445"/>
      <c r="O203" s="445"/>
      <c r="P203" s="445"/>
      <c r="Q203" s="445"/>
      <c r="R203" s="445"/>
      <c r="S203" s="445"/>
      <c r="T203" s="445"/>
      <c r="U203" s="445"/>
      <c r="V203" s="445"/>
      <c r="W203" s="445"/>
      <c r="X203" s="445"/>
      <c r="Y203" s="445"/>
      <c r="Z203" s="445"/>
    </row>
    <row r="204" spans="1:26" ht="15.6" hidden="1" x14ac:dyDescent="0.3">
      <c r="A204" s="445"/>
      <c r="B204" s="445"/>
      <c r="C204" s="445"/>
      <c r="D204" s="445"/>
      <c r="E204" s="505" t="s">
        <v>591</v>
      </c>
      <c r="F204" s="505" t="s">
        <v>592</v>
      </c>
      <c r="G204" s="445"/>
      <c r="H204" s="445"/>
      <c r="I204" s="445"/>
      <c r="J204" s="445"/>
      <c r="K204" s="445"/>
      <c r="L204" s="445"/>
      <c r="M204" s="445"/>
      <c r="N204" s="445"/>
      <c r="O204" s="445"/>
      <c r="P204" s="445"/>
      <c r="Q204" s="445"/>
      <c r="R204" s="445"/>
      <c r="S204" s="445"/>
      <c r="T204" s="445"/>
      <c r="U204" s="445"/>
      <c r="V204" s="445"/>
      <c r="W204" s="445"/>
      <c r="X204" s="445"/>
      <c r="Y204" s="445"/>
      <c r="Z204" s="445"/>
    </row>
    <row r="205" spans="1:26" ht="15.6" hidden="1" x14ac:dyDescent="0.3">
      <c r="A205" s="445"/>
      <c r="B205" s="445"/>
      <c r="C205" s="445"/>
      <c r="D205" s="445"/>
      <c r="E205" s="505" t="s">
        <v>593</v>
      </c>
      <c r="F205" s="505" t="s">
        <v>594</v>
      </c>
      <c r="G205" s="445"/>
      <c r="H205" s="445"/>
      <c r="I205" s="445"/>
      <c r="J205" s="445"/>
      <c r="K205" s="445"/>
      <c r="L205" s="445"/>
      <c r="M205" s="445"/>
      <c r="N205" s="445"/>
      <c r="O205" s="445"/>
      <c r="P205" s="445"/>
      <c r="Q205" s="445"/>
      <c r="R205" s="445"/>
      <c r="S205" s="445"/>
      <c r="T205" s="445"/>
      <c r="U205" s="445"/>
      <c r="V205" s="445"/>
      <c r="W205" s="445"/>
      <c r="X205" s="445"/>
      <c r="Y205" s="445"/>
      <c r="Z205" s="445"/>
    </row>
    <row r="206" spans="1:26" ht="15.6" hidden="1" x14ac:dyDescent="0.3">
      <c r="A206" s="445"/>
      <c r="B206" s="445"/>
      <c r="C206" s="445"/>
      <c r="D206" s="445"/>
      <c r="E206" s="505" t="s">
        <v>595</v>
      </c>
      <c r="F206" s="505" t="s">
        <v>596</v>
      </c>
      <c r="G206" s="445"/>
      <c r="H206" s="445"/>
      <c r="I206" s="445"/>
      <c r="J206" s="445"/>
      <c r="K206" s="445"/>
      <c r="L206" s="445"/>
      <c r="M206" s="445"/>
      <c r="N206" s="445"/>
      <c r="O206" s="445"/>
      <c r="P206" s="445"/>
      <c r="Q206" s="445"/>
      <c r="R206" s="445"/>
      <c r="S206" s="445"/>
      <c r="T206" s="445"/>
      <c r="U206" s="445"/>
      <c r="V206" s="445"/>
      <c r="W206" s="445"/>
      <c r="X206" s="445"/>
      <c r="Y206" s="445"/>
      <c r="Z206" s="445"/>
    </row>
    <row r="207" spans="1:26" ht="15.6" hidden="1" x14ac:dyDescent="0.3">
      <c r="A207" s="445"/>
      <c r="B207" s="445"/>
      <c r="C207" s="445"/>
      <c r="D207" s="445"/>
      <c r="E207" s="505" t="s">
        <v>597</v>
      </c>
      <c r="F207" s="505" t="s">
        <v>598</v>
      </c>
      <c r="G207" s="445"/>
      <c r="H207" s="445"/>
      <c r="I207" s="445"/>
      <c r="J207" s="445"/>
      <c r="K207" s="445"/>
      <c r="L207" s="445"/>
      <c r="M207" s="445"/>
      <c r="N207" s="445"/>
      <c r="O207" s="445"/>
      <c r="P207" s="445"/>
      <c r="Q207" s="445"/>
      <c r="R207" s="445"/>
      <c r="S207" s="445"/>
      <c r="T207" s="445"/>
      <c r="U207" s="445"/>
      <c r="V207" s="445"/>
      <c r="W207" s="445"/>
      <c r="X207" s="445"/>
      <c r="Y207" s="445"/>
      <c r="Z207" s="445"/>
    </row>
    <row r="208" spans="1:26" ht="15.6" hidden="1" x14ac:dyDescent="0.3">
      <c r="A208" s="445"/>
      <c r="B208" s="445"/>
      <c r="C208" s="445"/>
      <c r="D208" s="445"/>
      <c r="E208" s="505" t="s">
        <v>599</v>
      </c>
      <c r="F208" s="505" t="s">
        <v>600</v>
      </c>
      <c r="G208" s="445"/>
      <c r="H208" s="445"/>
      <c r="I208" s="445"/>
      <c r="J208" s="445"/>
      <c r="K208" s="445"/>
      <c r="L208" s="445"/>
      <c r="M208" s="445"/>
      <c r="N208" s="445"/>
      <c r="O208" s="445"/>
      <c r="P208" s="445"/>
      <c r="Q208" s="445"/>
      <c r="R208" s="445"/>
      <c r="S208" s="445"/>
      <c r="T208" s="445"/>
      <c r="U208" s="445"/>
      <c r="V208" s="445"/>
      <c r="W208" s="445"/>
      <c r="X208" s="445"/>
      <c r="Y208" s="445"/>
      <c r="Z208" s="445"/>
    </row>
    <row r="209" spans="1:26" ht="15.6" hidden="1" x14ac:dyDescent="0.3">
      <c r="A209" s="445"/>
      <c r="B209" s="445"/>
      <c r="C209" s="445"/>
      <c r="D209" s="445"/>
      <c r="E209" s="505" t="s">
        <v>601</v>
      </c>
      <c r="F209" s="505" t="s">
        <v>602</v>
      </c>
      <c r="G209" s="445"/>
      <c r="H209" s="445"/>
      <c r="I209" s="445"/>
      <c r="J209" s="445"/>
      <c r="K209" s="445"/>
      <c r="L209" s="445"/>
      <c r="M209" s="445"/>
      <c r="N209" s="445"/>
      <c r="O209" s="445"/>
      <c r="P209" s="445"/>
      <c r="Q209" s="445"/>
      <c r="R209" s="445"/>
      <c r="S209" s="445"/>
      <c r="T209" s="445"/>
      <c r="U209" s="445"/>
      <c r="V209" s="445"/>
      <c r="W209" s="445"/>
      <c r="X209" s="445"/>
      <c r="Y209" s="445"/>
      <c r="Z209" s="445"/>
    </row>
    <row r="210" spans="1:26" ht="15.6" hidden="1" x14ac:dyDescent="0.3">
      <c r="A210" s="445"/>
      <c r="B210" s="445"/>
      <c r="C210" s="445"/>
      <c r="D210" s="445"/>
      <c r="E210" s="505" t="s">
        <v>603</v>
      </c>
      <c r="F210" s="505" t="s">
        <v>604</v>
      </c>
      <c r="G210" s="445"/>
      <c r="H210" s="445"/>
      <c r="I210" s="445"/>
      <c r="J210" s="445"/>
      <c r="K210" s="445"/>
      <c r="L210" s="445"/>
      <c r="M210" s="445"/>
      <c r="N210" s="445"/>
      <c r="O210" s="445"/>
      <c r="P210" s="445"/>
      <c r="Q210" s="445"/>
      <c r="R210" s="445"/>
      <c r="S210" s="445"/>
      <c r="T210" s="445"/>
      <c r="U210" s="445"/>
      <c r="V210" s="445"/>
      <c r="W210" s="445"/>
      <c r="X210" s="445"/>
      <c r="Y210" s="445"/>
      <c r="Z210" s="445"/>
    </row>
    <row r="211" spans="1:26" ht="15.6" hidden="1" x14ac:dyDescent="0.3">
      <c r="A211" s="445"/>
      <c r="B211" s="445"/>
      <c r="C211" s="445"/>
      <c r="D211" s="445"/>
      <c r="E211" s="505" t="s">
        <v>605</v>
      </c>
      <c r="F211" s="505" t="s">
        <v>606</v>
      </c>
      <c r="G211" s="445"/>
      <c r="H211" s="445"/>
      <c r="I211" s="445"/>
      <c r="J211" s="445"/>
      <c r="K211" s="445"/>
      <c r="L211" s="445"/>
      <c r="M211" s="445"/>
      <c r="N211" s="445"/>
      <c r="O211" s="445"/>
      <c r="P211" s="445"/>
      <c r="Q211" s="445"/>
      <c r="R211" s="445"/>
      <c r="S211" s="445"/>
      <c r="T211" s="445"/>
      <c r="U211" s="445"/>
      <c r="V211" s="445"/>
      <c r="W211" s="445"/>
      <c r="X211" s="445"/>
      <c r="Y211" s="445"/>
      <c r="Z211" s="445"/>
    </row>
    <row r="212" spans="1:26" ht="15.6" hidden="1" x14ac:dyDescent="0.3">
      <c r="A212" s="445"/>
      <c r="B212" s="445"/>
      <c r="C212" s="445"/>
      <c r="D212" s="445"/>
      <c r="E212" s="505" t="s">
        <v>607</v>
      </c>
      <c r="F212" s="505" t="s">
        <v>608</v>
      </c>
      <c r="G212" s="445"/>
      <c r="H212" s="445"/>
      <c r="I212" s="445"/>
      <c r="J212" s="445"/>
      <c r="K212" s="445"/>
      <c r="L212" s="445"/>
      <c r="M212" s="445"/>
      <c r="N212" s="445"/>
      <c r="O212" s="445"/>
      <c r="P212" s="445"/>
      <c r="Q212" s="445"/>
      <c r="R212" s="445"/>
      <c r="S212" s="445"/>
      <c r="T212" s="445"/>
      <c r="U212" s="445"/>
      <c r="V212" s="445"/>
      <c r="W212" s="445"/>
      <c r="X212" s="445"/>
      <c r="Y212" s="445"/>
      <c r="Z212" s="445"/>
    </row>
    <row r="213" spans="1:26" ht="15.6" hidden="1" x14ac:dyDescent="0.3">
      <c r="A213" s="445"/>
      <c r="B213" s="445"/>
      <c r="C213" s="445"/>
      <c r="D213" s="445"/>
      <c r="E213" s="505" t="s">
        <v>609</v>
      </c>
      <c r="F213" s="505" t="s">
        <v>610</v>
      </c>
      <c r="G213" s="445"/>
      <c r="H213" s="445"/>
      <c r="I213" s="445"/>
      <c r="J213" s="445"/>
      <c r="K213" s="445"/>
      <c r="L213" s="445"/>
      <c r="M213" s="445"/>
      <c r="N213" s="445"/>
      <c r="O213" s="445"/>
      <c r="P213" s="445"/>
      <c r="Q213" s="445"/>
      <c r="R213" s="445"/>
      <c r="S213" s="445"/>
      <c r="T213" s="445"/>
      <c r="U213" s="445"/>
      <c r="V213" s="445"/>
      <c r="W213" s="445"/>
      <c r="X213" s="445"/>
      <c r="Y213" s="445"/>
      <c r="Z213" s="445"/>
    </row>
    <row r="214" spans="1:26" ht="15.6" hidden="1" x14ac:dyDescent="0.3">
      <c r="A214" s="445"/>
      <c r="B214" s="445"/>
      <c r="C214" s="445"/>
      <c r="D214" s="445"/>
      <c r="E214" s="505" t="s">
        <v>100</v>
      </c>
      <c r="F214" s="505" t="s">
        <v>611</v>
      </c>
      <c r="G214" s="445"/>
      <c r="H214" s="445"/>
      <c r="I214" s="445"/>
      <c r="J214" s="445"/>
      <c r="K214" s="445"/>
      <c r="L214" s="445"/>
      <c r="M214" s="445"/>
      <c r="N214" s="445"/>
      <c r="O214" s="445"/>
      <c r="P214" s="445"/>
      <c r="Q214" s="445"/>
      <c r="R214" s="445"/>
      <c r="S214" s="445"/>
      <c r="T214" s="445"/>
      <c r="U214" s="445"/>
      <c r="V214" s="445"/>
      <c r="W214" s="445"/>
      <c r="X214" s="445"/>
      <c r="Y214" s="445"/>
      <c r="Z214" s="445"/>
    </row>
    <row r="215" spans="1:26" ht="15.6" hidden="1" x14ac:dyDescent="0.3">
      <c r="A215" s="445"/>
      <c r="B215" s="445"/>
      <c r="C215" s="445"/>
      <c r="D215" s="445"/>
      <c r="E215" s="505" t="s">
        <v>101</v>
      </c>
      <c r="F215" s="505" t="s">
        <v>612</v>
      </c>
      <c r="G215" s="445"/>
      <c r="H215" s="445"/>
      <c r="I215" s="445"/>
      <c r="J215" s="445"/>
      <c r="K215" s="445"/>
      <c r="L215" s="445"/>
      <c r="M215" s="445"/>
      <c r="N215" s="445"/>
      <c r="O215" s="445"/>
      <c r="P215" s="445"/>
      <c r="Q215" s="445"/>
      <c r="R215" s="445"/>
      <c r="S215" s="445"/>
      <c r="T215" s="445"/>
      <c r="U215" s="445"/>
      <c r="V215" s="445"/>
      <c r="W215" s="445"/>
      <c r="X215" s="445"/>
      <c r="Y215" s="445"/>
      <c r="Z215" s="445"/>
    </row>
    <row r="216" spans="1:26" ht="15.6" hidden="1" x14ac:dyDescent="0.3">
      <c r="A216" s="445"/>
      <c r="B216" s="445"/>
      <c r="C216" s="445"/>
      <c r="D216" s="445"/>
      <c r="E216" s="505" t="s">
        <v>613</v>
      </c>
      <c r="F216" s="505" t="s">
        <v>614</v>
      </c>
      <c r="G216" s="445"/>
      <c r="H216" s="445"/>
      <c r="I216" s="445"/>
      <c r="J216" s="445"/>
      <c r="K216" s="445"/>
      <c r="L216" s="445"/>
      <c r="M216" s="445"/>
      <c r="N216" s="445"/>
      <c r="O216" s="445"/>
      <c r="P216" s="445"/>
      <c r="Q216" s="445"/>
      <c r="R216" s="445"/>
      <c r="S216" s="445"/>
      <c r="T216" s="445"/>
      <c r="U216" s="445"/>
      <c r="V216" s="445"/>
      <c r="W216" s="445"/>
      <c r="X216" s="445"/>
      <c r="Y216" s="445"/>
      <c r="Z216" s="445"/>
    </row>
    <row r="217" spans="1:26" ht="15.6" hidden="1" x14ac:dyDescent="0.3">
      <c r="A217" s="445"/>
      <c r="B217" s="445"/>
      <c r="C217" s="445"/>
      <c r="D217" s="445"/>
      <c r="E217" s="505" t="s">
        <v>615</v>
      </c>
      <c r="F217" s="505" t="s">
        <v>616</v>
      </c>
      <c r="G217" s="445"/>
      <c r="H217" s="445"/>
      <c r="I217" s="445"/>
      <c r="J217" s="445"/>
      <c r="K217" s="445"/>
      <c r="L217" s="445"/>
      <c r="M217" s="445"/>
      <c r="N217" s="445"/>
      <c r="O217" s="445"/>
      <c r="P217" s="445"/>
      <c r="Q217" s="445"/>
      <c r="R217" s="445"/>
      <c r="S217" s="445"/>
      <c r="T217" s="445"/>
      <c r="U217" s="445"/>
      <c r="V217" s="445"/>
      <c r="W217" s="445"/>
      <c r="X217" s="445"/>
      <c r="Y217" s="445"/>
      <c r="Z217" s="445"/>
    </row>
    <row r="218" spans="1:26" ht="15.6" hidden="1" x14ac:dyDescent="0.3">
      <c r="A218" s="445"/>
      <c r="B218" s="445"/>
      <c r="C218" s="445"/>
      <c r="D218" s="445"/>
      <c r="E218" s="505" t="s">
        <v>617</v>
      </c>
      <c r="F218" s="505" t="s">
        <v>618</v>
      </c>
      <c r="G218" s="445"/>
      <c r="H218" s="445"/>
      <c r="I218" s="445"/>
      <c r="J218" s="445"/>
      <c r="K218" s="445"/>
      <c r="L218" s="445"/>
      <c r="M218" s="445"/>
      <c r="N218" s="445"/>
      <c r="O218" s="445"/>
      <c r="P218" s="445"/>
      <c r="Q218" s="445"/>
      <c r="R218" s="445"/>
      <c r="S218" s="445"/>
      <c r="T218" s="445"/>
      <c r="U218" s="445"/>
      <c r="V218" s="445"/>
      <c r="W218" s="445"/>
      <c r="X218" s="445"/>
      <c r="Y218" s="445"/>
      <c r="Z218" s="445"/>
    </row>
    <row r="219" spans="1:26" ht="15.6" hidden="1" x14ac:dyDescent="0.3">
      <c r="A219" s="445"/>
      <c r="B219" s="445"/>
      <c r="C219" s="445"/>
      <c r="D219" s="445"/>
      <c r="E219" s="505" t="s">
        <v>619</v>
      </c>
      <c r="F219" s="505" t="s">
        <v>620</v>
      </c>
      <c r="G219" s="445"/>
      <c r="H219" s="445"/>
      <c r="I219" s="445"/>
      <c r="J219" s="445"/>
      <c r="K219" s="445"/>
      <c r="L219" s="445"/>
      <c r="M219" s="445"/>
      <c r="N219" s="445"/>
      <c r="O219" s="445"/>
      <c r="P219" s="445"/>
      <c r="Q219" s="445"/>
      <c r="R219" s="445"/>
      <c r="S219" s="445"/>
      <c r="T219" s="445"/>
      <c r="U219" s="445"/>
      <c r="V219" s="445"/>
      <c r="W219" s="445"/>
      <c r="X219" s="445"/>
      <c r="Y219" s="445"/>
      <c r="Z219" s="445"/>
    </row>
    <row r="220" spans="1:26" ht="15.6" hidden="1" x14ac:dyDescent="0.3">
      <c r="A220" s="445"/>
      <c r="B220" s="445"/>
      <c r="C220" s="445"/>
      <c r="D220" s="445"/>
      <c r="E220" s="505" t="s">
        <v>621</v>
      </c>
      <c r="F220" s="505" t="s">
        <v>622</v>
      </c>
      <c r="G220" s="445"/>
      <c r="H220" s="445"/>
      <c r="I220" s="445"/>
      <c r="J220" s="445"/>
      <c r="K220" s="445"/>
      <c r="L220" s="445"/>
      <c r="M220" s="445"/>
      <c r="N220" s="445"/>
      <c r="O220" s="445"/>
      <c r="P220" s="445"/>
      <c r="Q220" s="445"/>
      <c r="R220" s="445"/>
      <c r="S220" s="445"/>
      <c r="T220" s="445"/>
      <c r="U220" s="445"/>
      <c r="V220" s="445"/>
      <c r="W220" s="445"/>
      <c r="X220" s="445"/>
      <c r="Y220" s="445"/>
      <c r="Z220" s="445"/>
    </row>
    <row r="221" spans="1:26" ht="15.6" hidden="1" x14ac:dyDescent="0.3">
      <c r="A221" s="445"/>
      <c r="B221" s="445"/>
      <c r="C221" s="445"/>
      <c r="D221" s="445"/>
      <c r="E221" s="505" t="s">
        <v>102</v>
      </c>
      <c r="F221" s="505" t="s">
        <v>623</v>
      </c>
      <c r="G221" s="445"/>
      <c r="H221" s="445"/>
      <c r="I221" s="445"/>
      <c r="J221" s="445"/>
      <c r="K221" s="445"/>
      <c r="L221" s="445"/>
      <c r="M221" s="445"/>
      <c r="N221" s="445"/>
      <c r="O221" s="445"/>
      <c r="P221" s="445"/>
      <c r="Q221" s="445"/>
      <c r="R221" s="445"/>
      <c r="S221" s="445"/>
      <c r="T221" s="445"/>
      <c r="U221" s="445"/>
      <c r="V221" s="445"/>
      <c r="W221" s="445"/>
      <c r="X221" s="445"/>
      <c r="Y221" s="445"/>
      <c r="Z221" s="445"/>
    </row>
    <row r="222" spans="1:26" ht="15.6" hidden="1" x14ac:dyDescent="0.3">
      <c r="A222" s="445"/>
      <c r="B222" s="445"/>
      <c r="C222" s="445"/>
      <c r="D222" s="445"/>
      <c r="E222" s="505" t="s">
        <v>103</v>
      </c>
      <c r="F222" s="505" t="s">
        <v>624</v>
      </c>
      <c r="G222" s="445"/>
      <c r="H222" s="445"/>
      <c r="I222" s="445"/>
      <c r="J222" s="445"/>
      <c r="K222" s="445"/>
      <c r="L222" s="445"/>
      <c r="M222" s="445"/>
      <c r="N222" s="445"/>
      <c r="O222" s="445"/>
      <c r="P222" s="445"/>
      <c r="Q222" s="445"/>
      <c r="R222" s="445"/>
      <c r="S222" s="445"/>
      <c r="T222" s="445"/>
      <c r="U222" s="445"/>
      <c r="V222" s="445"/>
      <c r="W222" s="445"/>
      <c r="X222" s="445"/>
      <c r="Y222" s="445"/>
      <c r="Z222" s="445"/>
    </row>
    <row r="223" spans="1:26" ht="15.6" hidden="1" x14ac:dyDescent="0.3">
      <c r="A223" s="445"/>
      <c r="B223" s="445"/>
      <c r="C223" s="445"/>
      <c r="D223" s="445"/>
      <c r="E223" s="505" t="s">
        <v>104</v>
      </c>
      <c r="F223" s="505" t="s">
        <v>625</v>
      </c>
      <c r="G223" s="445"/>
      <c r="H223" s="445"/>
      <c r="I223" s="445"/>
      <c r="J223" s="445"/>
      <c r="K223" s="445"/>
      <c r="L223" s="445"/>
      <c r="M223" s="445"/>
      <c r="N223" s="445"/>
      <c r="O223" s="445"/>
      <c r="P223" s="445"/>
      <c r="Q223" s="445"/>
      <c r="R223" s="445"/>
      <c r="S223" s="445"/>
      <c r="T223" s="445"/>
      <c r="U223" s="445"/>
      <c r="V223" s="445"/>
      <c r="W223" s="445"/>
      <c r="X223" s="445"/>
      <c r="Y223" s="445"/>
      <c r="Z223" s="445"/>
    </row>
    <row r="224" spans="1:26" ht="15.6" hidden="1" x14ac:dyDescent="0.3">
      <c r="A224" s="445"/>
      <c r="B224" s="445"/>
      <c r="C224" s="445"/>
      <c r="D224" s="445"/>
      <c r="E224" s="505" t="s">
        <v>626</v>
      </c>
      <c r="F224" s="505" t="s">
        <v>627</v>
      </c>
      <c r="G224" s="445"/>
      <c r="H224" s="445"/>
      <c r="I224" s="445"/>
      <c r="J224" s="445"/>
      <c r="K224" s="445"/>
      <c r="L224" s="445"/>
      <c r="M224" s="445"/>
      <c r="N224" s="445"/>
      <c r="O224" s="445"/>
      <c r="P224" s="445"/>
      <c r="Q224" s="445"/>
      <c r="R224" s="445"/>
      <c r="S224" s="445"/>
      <c r="T224" s="445"/>
      <c r="U224" s="445"/>
      <c r="V224" s="445"/>
      <c r="W224" s="445"/>
      <c r="X224" s="445"/>
      <c r="Y224" s="445"/>
      <c r="Z224" s="445"/>
    </row>
    <row r="225" spans="1:26" ht="15.6" hidden="1" x14ac:dyDescent="0.3">
      <c r="A225" s="445"/>
      <c r="B225" s="445"/>
      <c r="C225" s="445"/>
      <c r="D225" s="445"/>
      <c r="E225" s="505" t="s">
        <v>105</v>
      </c>
      <c r="F225" s="505" t="s">
        <v>628</v>
      </c>
      <c r="G225" s="445"/>
      <c r="H225" s="445"/>
      <c r="I225" s="445"/>
      <c r="J225" s="445"/>
      <c r="K225" s="445"/>
      <c r="L225" s="445"/>
      <c r="M225" s="445"/>
      <c r="N225" s="445"/>
      <c r="O225" s="445"/>
      <c r="P225" s="445"/>
      <c r="Q225" s="445"/>
      <c r="R225" s="445"/>
      <c r="S225" s="445"/>
      <c r="T225" s="445"/>
      <c r="U225" s="445"/>
      <c r="V225" s="445"/>
      <c r="W225" s="445"/>
      <c r="X225" s="445"/>
      <c r="Y225" s="445"/>
      <c r="Z225" s="445"/>
    </row>
    <row r="226" spans="1:26" ht="15.6" hidden="1" x14ac:dyDescent="0.3">
      <c r="A226" s="445"/>
      <c r="B226" s="445"/>
      <c r="C226" s="445"/>
      <c r="D226" s="445"/>
      <c r="E226" s="505" t="s">
        <v>629</v>
      </c>
      <c r="F226" s="505" t="s">
        <v>630</v>
      </c>
      <c r="G226" s="445"/>
      <c r="H226" s="445"/>
      <c r="I226" s="445"/>
      <c r="J226" s="445"/>
      <c r="K226" s="445"/>
      <c r="L226" s="445"/>
      <c r="M226" s="445"/>
      <c r="N226" s="445"/>
      <c r="O226" s="445"/>
      <c r="P226" s="445"/>
      <c r="Q226" s="445"/>
      <c r="R226" s="445"/>
      <c r="S226" s="445"/>
      <c r="T226" s="445"/>
      <c r="U226" s="445"/>
      <c r="V226" s="445"/>
      <c r="W226" s="445"/>
      <c r="X226" s="445"/>
      <c r="Y226" s="445"/>
      <c r="Z226" s="445"/>
    </row>
    <row r="227" spans="1:26" ht="15.6" hidden="1" x14ac:dyDescent="0.3">
      <c r="A227" s="445"/>
      <c r="B227" s="445"/>
      <c r="C227" s="445"/>
      <c r="D227" s="445"/>
      <c r="E227" s="505" t="s">
        <v>631</v>
      </c>
      <c r="F227" s="505" t="s">
        <v>632</v>
      </c>
      <c r="G227" s="445"/>
      <c r="H227" s="445"/>
      <c r="I227" s="445"/>
      <c r="J227" s="445"/>
      <c r="K227" s="445"/>
      <c r="L227" s="445"/>
      <c r="M227" s="445"/>
      <c r="N227" s="445"/>
      <c r="O227" s="445"/>
      <c r="P227" s="445"/>
      <c r="Q227" s="445"/>
      <c r="R227" s="445"/>
      <c r="S227" s="445"/>
      <c r="T227" s="445"/>
      <c r="U227" s="445"/>
      <c r="V227" s="445"/>
      <c r="W227" s="445"/>
      <c r="X227" s="445"/>
      <c r="Y227" s="445"/>
      <c r="Z227" s="445"/>
    </row>
    <row r="228" spans="1:26" ht="15.6" hidden="1" x14ac:dyDescent="0.3">
      <c r="A228" s="445"/>
      <c r="B228" s="445"/>
      <c r="C228" s="445"/>
      <c r="D228" s="445"/>
      <c r="E228" s="505" t="s">
        <v>633</v>
      </c>
      <c r="F228" s="505" t="s">
        <v>634</v>
      </c>
      <c r="G228" s="445"/>
      <c r="H228" s="445"/>
      <c r="I228" s="445"/>
      <c r="J228" s="445"/>
      <c r="K228" s="445"/>
      <c r="L228" s="445"/>
      <c r="M228" s="445"/>
      <c r="N228" s="445"/>
      <c r="O228" s="445"/>
      <c r="P228" s="445"/>
      <c r="Q228" s="445"/>
      <c r="R228" s="445"/>
      <c r="S228" s="445"/>
      <c r="T228" s="445"/>
      <c r="U228" s="445"/>
      <c r="V228" s="445"/>
      <c r="W228" s="445"/>
      <c r="X228" s="445"/>
      <c r="Y228" s="445"/>
      <c r="Z228" s="445"/>
    </row>
    <row r="229" spans="1:26" ht="15.6" hidden="1" x14ac:dyDescent="0.3">
      <c r="A229" s="445"/>
      <c r="B229" s="445"/>
      <c r="C229" s="445"/>
      <c r="D229" s="445"/>
      <c r="E229" s="505" t="s">
        <v>635</v>
      </c>
      <c r="F229" s="505" t="s">
        <v>636</v>
      </c>
      <c r="G229" s="445"/>
      <c r="H229" s="445"/>
      <c r="I229" s="445"/>
      <c r="J229" s="445"/>
      <c r="K229" s="445"/>
      <c r="L229" s="445"/>
      <c r="M229" s="445"/>
      <c r="N229" s="445"/>
      <c r="O229" s="445"/>
      <c r="P229" s="445"/>
      <c r="Q229" s="445"/>
      <c r="R229" s="445"/>
      <c r="S229" s="445"/>
      <c r="T229" s="445"/>
      <c r="U229" s="445"/>
      <c r="V229" s="445"/>
      <c r="W229" s="445"/>
      <c r="X229" s="445"/>
      <c r="Y229" s="445"/>
      <c r="Z229" s="445"/>
    </row>
    <row r="230" spans="1:26" ht="15.6" hidden="1" x14ac:dyDescent="0.3">
      <c r="A230" s="445"/>
      <c r="B230" s="445"/>
      <c r="C230" s="445"/>
      <c r="D230" s="445"/>
      <c r="E230" s="505" t="s">
        <v>637</v>
      </c>
      <c r="F230" s="505" t="s">
        <v>638</v>
      </c>
      <c r="G230" s="445"/>
      <c r="H230" s="445"/>
      <c r="I230" s="445"/>
      <c r="J230" s="445"/>
      <c r="K230" s="445"/>
      <c r="L230" s="445"/>
      <c r="M230" s="445"/>
      <c r="N230" s="445"/>
      <c r="O230" s="445"/>
      <c r="P230" s="445"/>
      <c r="Q230" s="445"/>
      <c r="R230" s="445"/>
      <c r="S230" s="445"/>
      <c r="T230" s="445"/>
      <c r="U230" s="445"/>
      <c r="V230" s="445"/>
      <c r="W230" s="445"/>
      <c r="X230" s="445"/>
      <c r="Y230" s="445"/>
      <c r="Z230" s="445"/>
    </row>
    <row r="231" spans="1:26" ht="15.6" hidden="1" x14ac:dyDescent="0.3">
      <c r="A231" s="445"/>
      <c r="B231" s="445"/>
      <c r="C231" s="445"/>
      <c r="D231" s="445"/>
      <c r="E231" s="505" t="s">
        <v>639</v>
      </c>
      <c r="F231" s="505" t="s">
        <v>640</v>
      </c>
      <c r="G231" s="445"/>
      <c r="H231" s="445"/>
      <c r="I231" s="445"/>
      <c r="J231" s="445"/>
      <c r="K231" s="445"/>
      <c r="L231" s="445"/>
      <c r="M231" s="445"/>
      <c r="N231" s="445"/>
      <c r="O231" s="445"/>
      <c r="P231" s="445"/>
      <c r="Q231" s="445"/>
      <c r="R231" s="445"/>
      <c r="S231" s="445"/>
      <c r="T231" s="445"/>
      <c r="U231" s="445"/>
      <c r="V231" s="445"/>
      <c r="W231" s="445"/>
      <c r="X231" s="445"/>
      <c r="Y231" s="445"/>
      <c r="Z231" s="445"/>
    </row>
    <row r="232" spans="1:26" ht="15.6" hidden="1" x14ac:dyDescent="0.3">
      <c r="A232" s="445"/>
      <c r="B232" s="445"/>
      <c r="C232" s="445"/>
      <c r="D232" s="445"/>
      <c r="E232" s="505" t="s">
        <v>641</v>
      </c>
      <c r="F232" s="505" t="s">
        <v>642</v>
      </c>
      <c r="G232" s="445"/>
      <c r="H232" s="445"/>
      <c r="I232" s="445"/>
      <c r="J232" s="445"/>
      <c r="K232" s="445"/>
      <c r="L232" s="445"/>
      <c r="M232" s="445"/>
      <c r="N232" s="445"/>
      <c r="O232" s="445"/>
      <c r="P232" s="445"/>
      <c r="Q232" s="445"/>
      <c r="R232" s="445"/>
      <c r="S232" s="445"/>
      <c r="T232" s="445"/>
      <c r="U232" s="445"/>
      <c r="V232" s="445"/>
      <c r="W232" s="445"/>
      <c r="X232" s="445"/>
      <c r="Y232" s="445"/>
      <c r="Z232" s="445"/>
    </row>
    <row r="233" spans="1:26" ht="15.6" hidden="1" x14ac:dyDescent="0.3">
      <c r="A233" s="445"/>
      <c r="B233" s="445"/>
      <c r="C233" s="445"/>
      <c r="D233" s="445"/>
      <c r="E233" s="505" t="s">
        <v>643</v>
      </c>
      <c r="F233" s="505" t="s">
        <v>644</v>
      </c>
      <c r="G233" s="445"/>
      <c r="H233" s="445"/>
      <c r="I233" s="445"/>
      <c r="J233" s="445"/>
      <c r="K233" s="445"/>
      <c r="L233" s="445"/>
      <c r="M233" s="445"/>
      <c r="N233" s="445"/>
      <c r="O233" s="445"/>
      <c r="P233" s="445"/>
      <c r="Q233" s="445"/>
      <c r="R233" s="445"/>
      <c r="S233" s="445"/>
      <c r="T233" s="445"/>
      <c r="U233" s="445"/>
      <c r="V233" s="445"/>
      <c r="W233" s="445"/>
      <c r="X233" s="445"/>
      <c r="Y233" s="445"/>
      <c r="Z233" s="445"/>
    </row>
    <row r="234" spans="1:26" ht="15.6" hidden="1" x14ac:dyDescent="0.3">
      <c r="A234" s="445"/>
      <c r="B234" s="445"/>
      <c r="C234" s="445"/>
      <c r="D234" s="445"/>
      <c r="E234" s="505" t="s">
        <v>645</v>
      </c>
      <c r="F234" s="505" t="s">
        <v>646</v>
      </c>
      <c r="G234" s="445"/>
      <c r="H234" s="445"/>
      <c r="I234" s="445"/>
      <c r="J234" s="445"/>
      <c r="K234" s="445"/>
      <c r="L234" s="445"/>
      <c r="M234" s="445"/>
      <c r="N234" s="445"/>
      <c r="O234" s="445"/>
      <c r="P234" s="445"/>
      <c r="Q234" s="445"/>
      <c r="R234" s="445"/>
      <c r="S234" s="445"/>
      <c r="T234" s="445"/>
      <c r="U234" s="445"/>
      <c r="V234" s="445"/>
      <c r="W234" s="445"/>
      <c r="X234" s="445"/>
      <c r="Y234" s="445"/>
      <c r="Z234" s="445"/>
    </row>
    <row r="235" spans="1:26" ht="15.6" hidden="1" x14ac:dyDescent="0.3">
      <c r="A235" s="445"/>
      <c r="B235" s="445"/>
      <c r="C235" s="445"/>
      <c r="D235" s="445"/>
      <c r="E235" s="505" t="s">
        <v>647</v>
      </c>
      <c r="F235" s="505" t="s">
        <v>648</v>
      </c>
      <c r="G235" s="445"/>
      <c r="H235" s="445"/>
      <c r="I235" s="445"/>
      <c r="J235" s="445"/>
      <c r="K235" s="445"/>
      <c r="L235" s="445"/>
      <c r="M235" s="445"/>
      <c r="N235" s="445"/>
      <c r="O235" s="445"/>
      <c r="P235" s="445"/>
      <c r="Q235" s="445"/>
      <c r="R235" s="445"/>
      <c r="S235" s="445"/>
      <c r="T235" s="445"/>
      <c r="U235" s="445"/>
      <c r="V235" s="445"/>
      <c r="W235" s="445"/>
      <c r="X235" s="445"/>
      <c r="Y235" s="445"/>
      <c r="Z235" s="445"/>
    </row>
    <row r="236" spans="1:26" ht="15.6" hidden="1" x14ac:dyDescent="0.3">
      <c r="A236" s="445"/>
      <c r="B236" s="445"/>
      <c r="C236" s="445"/>
      <c r="D236" s="445"/>
      <c r="E236" s="505" t="s">
        <v>649</v>
      </c>
      <c r="F236" s="505" t="s">
        <v>650</v>
      </c>
      <c r="G236" s="445"/>
      <c r="H236" s="445"/>
      <c r="I236" s="445"/>
      <c r="J236" s="445"/>
      <c r="K236" s="445"/>
      <c r="L236" s="445"/>
      <c r="M236" s="445"/>
      <c r="N236" s="445"/>
      <c r="O236" s="445"/>
      <c r="P236" s="445"/>
      <c r="Q236" s="445"/>
      <c r="R236" s="445"/>
      <c r="S236" s="445"/>
      <c r="T236" s="445"/>
      <c r="U236" s="445"/>
      <c r="V236" s="445"/>
      <c r="W236" s="445"/>
      <c r="X236" s="445"/>
      <c r="Y236" s="445"/>
      <c r="Z236" s="445"/>
    </row>
    <row r="237" spans="1:26" ht="15.6" hidden="1" x14ac:dyDescent="0.3">
      <c r="A237" s="445"/>
      <c r="B237" s="445"/>
      <c r="C237" s="445"/>
      <c r="D237" s="445"/>
      <c r="E237" s="505" t="s">
        <v>651</v>
      </c>
      <c r="F237" s="505" t="s">
        <v>652</v>
      </c>
      <c r="G237" s="445"/>
      <c r="H237" s="445"/>
      <c r="I237" s="445"/>
      <c r="J237" s="445"/>
      <c r="K237" s="445"/>
      <c r="L237" s="445"/>
      <c r="M237" s="445"/>
      <c r="N237" s="445"/>
      <c r="O237" s="445"/>
      <c r="P237" s="445"/>
      <c r="Q237" s="445"/>
      <c r="R237" s="445"/>
      <c r="S237" s="445"/>
      <c r="T237" s="445"/>
      <c r="U237" s="445"/>
      <c r="V237" s="445"/>
      <c r="W237" s="445"/>
      <c r="X237" s="445"/>
      <c r="Y237" s="445"/>
      <c r="Z237" s="445"/>
    </row>
    <row r="238" spans="1:26" ht="15.6" hidden="1" x14ac:dyDescent="0.3">
      <c r="A238" s="445"/>
      <c r="B238" s="445"/>
      <c r="C238" s="445"/>
      <c r="D238" s="445"/>
      <c r="E238" s="505" t="s">
        <v>653</v>
      </c>
      <c r="F238" s="505" t="s">
        <v>654</v>
      </c>
      <c r="G238" s="445"/>
      <c r="H238" s="445"/>
      <c r="I238" s="445"/>
      <c r="J238" s="445"/>
      <c r="K238" s="445"/>
      <c r="L238" s="445"/>
      <c r="M238" s="445"/>
      <c r="N238" s="445"/>
      <c r="O238" s="445"/>
      <c r="P238" s="445"/>
      <c r="Q238" s="445"/>
      <c r="R238" s="445"/>
      <c r="S238" s="445"/>
      <c r="T238" s="445"/>
      <c r="U238" s="445"/>
      <c r="V238" s="445"/>
      <c r="W238" s="445"/>
      <c r="X238" s="445"/>
      <c r="Y238" s="445"/>
      <c r="Z238" s="445"/>
    </row>
    <row r="239" spans="1:26" ht="15.6" hidden="1" x14ac:dyDescent="0.3">
      <c r="A239" s="445"/>
      <c r="B239" s="445"/>
      <c r="C239" s="445"/>
      <c r="D239" s="445"/>
      <c r="E239" s="505" t="s">
        <v>655</v>
      </c>
      <c r="F239" s="505" t="s">
        <v>656</v>
      </c>
      <c r="G239" s="445"/>
      <c r="H239" s="445"/>
      <c r="I239" s="445"/>
      <c r="J239" s="445"/>
      <c r="K239" s="445"/>
      <c r="L239" s="445"/>
      <c r="M239" s="445"/>
      <c r="N239" s="445"/>
      <c r="O239" s="445"/>
      <c r="P239" s="445"/>
      <c r="Q239" s="445"/>
      <c r="R239" s="445"/>
      <c r="S239" s="445"/>
      <c r="T239" s="445"/>
      <c r="U239" s="445"/>
      <c r="V239" s="445"/>
      <c r="W239" s="445"/>
      <c r="X239" s="445"/>
      <c r="Y239" s="445"/>
      <c r="Z239" s="445"/>
    </row>
    <row r="240" spans="1:26" ht="15.6" hidden="1" x14ac:dyDescent="0.3">
      <c r="A240" s="445"/>
      <c r="B240" s="445"/>
      <c r="C240" s="445"/>
      <c r="D240" s="445"/>
      <c r="E240" s="505" t="s">
        <v>657</v>
      </c>
      <c r="F240" s="505" t="s">
        <v>658</v>
      </c>
      <c r="G240" s="445"/>
      <c r="H240" s="445"/>
      <c r="I240" s="445"/>
      <c r="J240" s="445"/>
      <c r="K240" s="445"/>
      <c r="L240" s="445"/>
      <c r="M240" s="445"/>
      <c r="N240" s="445"/>
      <c r="O240" s="445"/>
      <c r="P240" s="445"/>
      <c r="Q240" s="445"/>
      <c r="R240" s="445"/>
      <c r="S240" s="445"/>
      <c r="T240" s="445"/>
      <c r="U240" s="445"/>
      <c r="V240" s="445"/>
      <c r="W240" s="445"/>
      <c r="X240" s="445"/>
      <c r="Y240" s="445"/>
      <c r="Z240" s="445"/>
    </row>
    <row r="241" spans="1:26" ht="15.6" hidden="1" x14ac:dyDescent="0.3">
      <c r="A241" s="445"/>
      <c r="B241" s="445"/>
      <c r="C241" s="445"/>
      <c r="D241" s="445"/>
      <c r="E241" s="505" t="s">
        <v>659</v>
      </c>
      <c r="F241" s="505" t="s">
        <v>660</v>
      </c>
      <c r="G241" s="445"/>
      <c r="H241" s="445"/>
      <c r="I241" s="445"/>
      <c r="J241" s="445"/>
      <c r="K241" s="445"/>
      <c r="L241" s="445"/>
      <c r="M241" s="445"/>
      <c r="N241" s="445"/>
      <c r="O241" s="445"/>
      <c r="P241" s="445"/>
      <c r="Q241" s="445"/>
      <c r="R241" s="445"/>
      <c r="S241" s="445"/>
      <c r="T241" s="445"/>
      <c r="U241" s="445"/>
      <c r="V241" s="445"/>
      <c r="W241" s="445"/>
      <c r="X241" s="445"/>
      <c r="Y241" s="445"/>
      <c r="Z241" s="445"/>
    </row>
    <row r="242" spans="1:26" ht="15.6" hidden="1" x14ac:dyDescent="0.3">
      <c r="A242" s="445"/>
      <c r="B242" s="445"/>
      <c r="C242" s="445"/>
      <c r="D242" s="445"/>
      <c r="E242" s="505" t="s">
        <v>661</v>
      </c>
      <c r="F242" s="505" t="s">
        <v>662</v>
      </c>
      <c r="G242" s="445"/>
      <c r="H242" s="445"/>
      <c r="I242" s="445"/>
      <c r="J242" s="445"/>
      <c r="K242" s="445"/>
      <c r="L242" s="445"/>
      <c r="M242" s="445"/>
      <c r="N242" s="445"/>
      <c r="O242" s="445"/>
      <c r="P242" s="445"/>
      <c r="Q242" s="445"/>
      <c r="R242" s="445"/>
      <c r="S242" s="445"/>
      <c r="T242" s="445"/>
      <c r="U242" s="445"/>
      <c r="V242" s="445"/>
      <c r="W242" s="445"/>
      <c r="X242" s="445"/>
      <c r="Y242" s="445"/>
      <c r="Z242" s="445"/>
    </row>
    <row r="243" spans="1:26" ht="15.6" hidden="1" x14ac:dyDescent="0.3">
      <c r="A243" s="445"/>
      <c r="B243" s="445"/>
      <c r="C243" s="445"/>
      <c r="D243" s="445"/>
      <c r="E243" s="505" t="s">
        <v>663</v>
      </c>
      <c r="F243" s="505" t="s">
        <v>664</v>
      </c>
      <c r="G243" s="445"/>
      <c r="H243" s="445"/>
      <c r="I243" s="445"/>
      <c r="J243" s="445"/>
      <c r="K243" s="445"/>
      <c r="L243" s="445"/>
      <c r="M243" s="445"/>
      <c r="N243" s="445"/>
      <c r="O243" s="445"/>
      <c r="P243" s="445"/>
      <c r="Q243" s="445"/>
      <c r="R243" s="445"/>
      <c r="S243" s="445"/>
      <c r="T243" s="445"/>
      <c r="U243" s="445"/>
      <c r="V243" s="445"/>
      <c r="W243" s="445"/>
      <c r="X243" s="445"/>
      <c r="Y243" s="445"/>
      <c r="Z243" s="445"/>
    </row>
    <row r="244" spans="1:26" ht="15.6" hidden="1" x14ac:dyDescent="0.3">
      <c r="A244" s="445"/>
      <c r="B244" s="445"/>
      <c r="C244" s="445"/>
      <c r="D244" s="445"/>
      <c r="E244" s="505" t="s">
        <v>665</v>
      </c>
      <c r="F244" s="505" t="s">
        <v>666</v>
      </c>
      <c r="G244" s="445"/>
      <c r="H244" s="445"/>
      <c r="I244" s="445"/>
      <c r="J244" s="445"/>
      <c r="K244" s="445"/>
      <c r="L244" s="445"/>
      <c r="M244" s="445"/>
      <c r="N244" s="445"/>
      <c r="O244" s="445"/>
      <c r="P244" s="445"/>
      <c r="Q244" s="445"/>
      <c r="R244" s="445"/>
      <c r="S244" s="445"/>
      <c r="T244" s="445"/>
      <c r="U244" s="445"/>
      <c r="V244" s="445"/>
      <c r="W244" s="445"/>
      <c r="X244" s="445"/>
      <c r="Y244" s="445"/>
      <c r="Z244" s="445"/>
    </row>
    <row r="245" spans="1:26" ht="15.6" hidden="1" x14ac:dyDescent="0.3">
      <c r="A245" s="445"/>
      <c r="B245" s="445"/>
      <c r="C245" s="445"/>
      <c r="D245" s="445"/>
      <c r="E245" s="505" t="s">
        <v>667</v>
      </c>
      <c r="F245" s="505" t="s">
        <v>668</v>
      </c>
      <c r="G245" s="445"/>
      <c r="H245" s="445"/>
      <c r="I245" s="445"/>
      <c r="J245" s="445"/>
      <c r="K245" s="445"/>
      <c r="L245" s="445"/>
      <c r="M245" s="445"/>
      <c r="N245" s="445"/>
      <c r="O245" s="445"/>
      <c r="P245" s="445"/>
      <c r="Q245" s="445"/>
      <c r="R245" s="445"/>
      <c r="S245" s="445"/>
      <c r="T245" s="445"/>
      <c r="U245" s="445"/>
      <c r="V245" s="445"/>
      <c r="W245" s="445"/>
      <c r="X245" s="445"/>
      <c r="Y245" s="445"/>
      <c r="Z245" s="445"/>
    </row>
    <row r="246" spans="1:26" ht="15.6" hidden="1" x14ac:dyDescent="0.3">
      <c r="A246" s="445"/>
      <c r="B246" s="445"/>
      <c r="C246" s="445"/>
      <c r="D246" s="445"/>
      <c r="E246" s="505" t="s">
        <v>669</v>
      </c>
      <c r="F246" s="505" t="s">
        <v>670</v>
      </c>
      <c r="G246" s="445"/>
      <c r="H246" s="445"/>
      <c r="I246" s="445"/>
      <c r="J246" s="445"/>
      <c r="K246" s="445"/>
      <c r="L246" s="445"/>
      <c r="M246" s="445"/>
      <c r="N246" s="445"/>
      <c r="O246" s="445"/>
      <c r="P246" s="445"/>
      <c r="Q246" s="445"/>
      <c r="R246" s="445"/>
      <c r="S246" s="445"/>
      <c r="T246" s="445"/>
      <c r="U246" s="445"/>
      <c r="V246" s="445"/>
      <c r="W246" s="445"/>
      <c r="X246" s="445"/>
      <c r="Y246" s="445"/>
      <c r="Z246" s="445"/>
    </row>
    <row r="247" spans="1:26" ht="15.6" hidden="1" x14ac:dyDescent="0.3">
      <c r="A247" s="445"/>
      <c r="B247" s="445"/>
      <c r="C247" s="445"/>
      <c r="D247" s="445"/>
      <c r="E247" s="505" t="s">
        <v>671</v>
      </c>
      <c r="F247" s="505" t="s">
        <v>672</v>
      </c>
      <c r="G247" s="445"/>
      <c r="H247" s="445"/>
      <c r="I247" s="445"/>
      <c r="J247" s="445"/>
      <c r="K247" s="445"/>
      <c r="L247" s="445"/>
      <c r="M247" s="445"/>
      <c r="N247" s="445"/>
      <c r="O247" s="445"/>
      <c r="P247" s="445"/>
      <c r="Q247" s="445"/>
      <c r="R247" s="445"/>
      <c r="S247" s="445"/>
      <c r="T247" s="445"/>
      <c r="U247" s="445"/>
      <c r="V247" s="445"/>
      <c r="W247" s="445"/>
      <c r="X247" s="445"/>
      <c r="Y247" s="445"/>
      <c r="Z247" s="445"/>
    </row>
    <row r="248" spans="1:26" ht="15.6" hidden="1" x14ac:dyDescent="0.3">
      <c r="A248" s="445"/>
      <c r="B248" s="445"/>
      <c r="C248" s="445"/>
      <c r="D248" s="445"/>
      <c r="E248" s="505" t="s">
        <v>673</v>
      </c>
      <c r="F248" s="505" t="s">
        <v>674</v>
      </c>
      <c r="G248" s="445"/>
      <c r="H248" s="445"/>
      <c r="I248" s="445"/>
      <c r="J248" s="445"/>
      <c r="K248" s="445"/>
      <c r="L248" s="445"/>
      <c r="M248" s="445"/>
      <c r="N248" s="445"/>
      <c r="O248" s="445"/>
      <c r="P248" s="445"/>
      <c r="Q248" s="445"/>
      <c r="R248" s="445"/>
      <c r="S248" s="445"/>
      <c r="T248" s="445"/>
      <c r="U248" s="445"/>
      <c r="V248" s="445"/>
      <c r="W248" s="445"/>
      <c r="X248" s="445"/>
      <c r="Y248" s="445"/>
      <c r="Z248" s="445"/>
    </row>
    <row r="249" spans="1:26" ht="15.6" hidden="1" x14ac:dyDescent="0.3">
      <c r="A249" s="445"/>
      <c r="B249" s="445"/>
      <c r="C249" s="445"/>
      <c r="D249" s="445"/>
      <c r="E249" s="505" t="s">
        <v>675</v>
      </c>
      <c r="F249" s="505" t="s">
        <v>676</v>
      </c>
      <c r="G249" s="445"/>
      <c r="H249" s="445"/>
      <c r="I249" s="445"/>
      <c r="J249" s="445"/>
      <c r="K249" s="445"/>
      <c r="L249" s="445"/>
      <c r="M249" s="445"/>
      <c r="N249" s="445"/>
      <c r="O249" s="445"/>
      <c r="P249" s="445"/>
      <c r="Q249" s="445"/>
      <c r="R249" s="445"/>
      <c r="S249" s="445"/>
      <c r="T249" s="445"/>
      <c r="U249" s="445"/>
      <c r="V249" s="445"/>
      <c r="W249" s="445"/>
      <c r="X249" s="445"/>
      <c r="Y249" s="445"/>
      <c r="Z249" s="445"/>
    </row>
    <row r="250" spans="1:26" ht="15.6" hidden="1" x14ac:dyDescent="0.3">
      <c r="A250" s="445"/>
      <c r="B250" s="445"/>
      <c r="C250" s="445"/>
      <c r="D250" s="445"/>
      <c r="E250" s="505" t="s">
        <v>677</v>
      </c>
      <c r="F250" s="505" t="s">
        <v>678</v>
      </c>
      <c r="G250" s="445"/>
      <c r="H250" s="445"/>
      <c r="I250" s="445"/>
      <c r="J250" s="445"/>
      <c r="K250" s="445"/>
      <c r="L250" s="445"/>
      <c r="M250" s="445"/>
      <c r="N250" s="445"/>
      <c r="O250" s="445"/>
      <c r="P250" s="445"/>
      <c r="Q250" s="445"/>
      <c r="R250" s="445"/>
      <c r="S250" s="445"/>
      <c r="T250" s="445"/>
      <c r="U250" s="445"/>
      <c r="V250" s="445"/>
      <c r="W250" s="445"/>
      <c r="X250" s="445"/>
      <c r="Y250" s="445"/>
      <c r="Z250" s="445"/>
    </row>
    <row r="251" spans="1:26" ht="15.6" hidden="1" x14ac:dyDescent="0.3">
      <c r="A251" s="445"/>
      <c r="B251" s="445"/>
      <c r="C251" s="445"/>
      <c r="D251" s="445"/>
      <c r="E251" s="505" t="s">
        <v>679</v>
      </c>
      <c r="F251" s="505" t="s">
        <v>680</v>
      </c>
      <c r="G251" s="445"/>
      <c r="H251" s="445"/>
      <c r="I251" s="445"/>
      <c r="J251" s="445"/>
      <c r="K251" s="445"/>
      <c r="L251" s="445"/>
      <c r="M251" s="445"/>
      <c r="N251" s="445"/>
      <c r="O251" s="445"/>
      <c r="P251" s="445"/>
      <c r="Q251" s="445"/>
      <c r="R251" s="445"/>
      <c r="S251" s="445"/>
      <c r="T251" s="445"/>
      <c r="U251" s="445"/>
      <c r="V251" s="445"/>
      <c r="W251" s="445"/>
      <c r="X251" s="445"/>
      <c r="Y251" s="445"/>
      <c r="Z251" s="445"/>
    </row>
    <row r="252" spans="1:26" ht="15.6" hidden="1" x14ac:dyDescent="0.3">
      <c r="A252" s="445"/>
      <c r="B252" s="445"/>
      <c r="C252" s="445"/>
      <c r="D252" s="445"/>
      <c r="E252" s="505" t="s">
        <v>681</v>
      </c>
      <c r="F252" s="505" t="s">
        <v>682</v>
      </c>
      <c r="G252" s="445"/>
      <c r="H252" s="445"/>
      <c r="I252" s="445"/>
      <c r="J252" s="445"/>
      <c r="K252" s="445"/>
      <c r="L252" s="445"/>
      <c r="M252" s="445"/>
      <c r="N252" s="445"/>
      <c r="O252" s="445"/>
      <c r="P252" s="445"/>
      <c r="Q252" s="445"/>
      <c r="R252" s="445"/>
      <c r="S252" s="445"/>
      <c r="T252" s="445"/>
      <c r="U252" s="445"/>
      <c r="V252" s="445"/>
      <c r="W252" s="445"/>
      <c r="X252" s="445"/>
      <c r="Y252" s="445"/>
      <c r="Z252" s="445"/>
    </row>
    <row r="253" spans="1:26" ht="15.6" hidden="1" x14ac:dyDescent="0.3">
      <c r="A253" s="445"/>
      <c r="B253" s="445"/>
      <c r="C253" s="445"/>
      <c r="D253" s="445"/>
      <c r="E253" s="505" t="s">
        <v>683</v>
      </c>
      <c r="F253" s="505" t="s">
        <v>684</v>
      </c>
      <c r="G253" s="445"/>
      <c r="H253" s="445"/>
      <c r="I253" s="445"/>
      <c r="J253" s="445"/>
      <c r="K253" s="445"/>
      <c r="L253" s="445"/>
      <c r="M253" s="445"/>
      <c r="N253" s="445"/>
      <c r="O253" s="445"/>
      <c r="P253" s="445"/>
      <c r="Q253" s="445"/>
      <c r="R253" s="445"/>
      <c r="S253" s="445"/>
      <c r="T253" s="445"/>
      <c r="U253" s="445"/>
      <c r="V253" s="445"/>
      <c r="W253" s="445"/>
      <c r="X253" s="445"/>
      <c r="Y253" s="445"/>
      <c r="Z253" s="445"/>
    </row>
    <row r="254" spans="1:26" ht="15.6" hidden="1" x14ac:dyDescent="0.3">
      <c r="A254" s="445"/>
      <c r="B254" s="445"/>
      <c r="C254" s="445"/>
      <c r="D254" s="445"/>
      <c r="E254" s="505" t="s">
        <v>685</v>
      </c>
      <c r="F254" s="505" t="s">
        <v>686</v>
      </c>
      <c r="G254" s="445"/>
      <c r="H254" s="445"/>
      <c r="I254" s="445"/>
      <c r="J254" s="445"/>
      <c r="K254" s="445"/>
      <c r="L254" s="445"/>
      <c r="M254" s="445"/>
      <c r="N254" s="445"/>
      <c r="O254" s="445"/>
      <c r="P254" s="445"/>
      <c r="Q254" s="445"/>
      <c r="R254" s="445"/>
      <c r="S254" s="445"/>
      <c r="T254" s="445"/>
      <c r="U254" s="445"/>
      <c r="V254" s="445"/>
      <c r="W254" s="445"/>
      <c r="X254" s="445"/>
      <c r="Y254" s="445"/>
      <c r="Z254" s="445"/>
    </row>
    <row r="255" spans="1:26" ht="15.6" hidden="1" x14ac:dyDescent="0.3">
      <c r="A255" s="445"/>
      <c r="B255" s="445"/>
      <c r="C255" s="445"/>
      <c r="D255" s="445"/>
      <c r="E255" s="505" t="s">
        <v>687</v>
      </c>
      <c r="F255" s="505" t="s">
        <v>688</v>
      </c>
      <c r="G255" s="445"/>
      <c r="H255" s="445"/>
      <c r="I255" s="445"/>
      <c r="J255" s="445"/>
      <c r="K255" s="445"/>
      <c r="L255" s="445"/>
      <c r="M255" s="445"/>
      <c r="N255" s="445"/>
      <c r="O255" s="445"/>
      <c r="P255" s="445"/>
      <c r="Q255" s="445"/>
      <c r="R255" s="445"/>
      <c r="S255" s="445"/>
      <c r="T255" s="445"/>
      <c r="U255" s="445"/>
      <c r="V255" s="445"/>
      <c r="W255" s="445"/>
      <c r="X255" s="445"/>
      <c r="Y255" s="445"/>
      <c r="Z255" s="445"/>
    </row>
    <row r="256" spans="1:26" ht="15.6" hidden="1" x14ac:dyDescent="0.3">
      <c r="A256" s="445"/>
      <c r="B256" s="445"/>
      <c r="C256" s="445"/>
      <c r="D256" s="445"/>
      <c r="E256" s="505" t="s">
        <v>689</v>
      </c>
      <c r="F256" s="505" t="s">
        <v>690</v>
      </c>
      <c r="G256" s="445"/>
      <c r="H256" s="445"/>
      <c r="I256" s="445"/>
      <c r="J256" s="445"/>
      <c r="K256" s="445"/>
      <c r="L256" s="445"/>
      <c r="M256" s="445"/>
      <c r="N256" s="445"/>
      <c r="O256" s="445"/>
      <c r="P256" s="445"/>
      <c r="Q256" s="445"/>
      <c r="R256" s="445"/>
      <c r="S256" s="445"/>
      <c r="T256" s="445"/>
      <c r="U256" s="445"/>
      <c r="V256" s="445"/>
      <c r="W256" s="445"/>
      <c r="X256" s="445"/>
      <c r="Y256" s="445"/>
      <c r="Z256" s="445"/>
    </row>
    <row r="257" spans="1:26" ht="15.6" hidden="1" x14ac:dyDescent="0.3">
      <c r="A257" s="445"/>
      <c r="B257" s="445"/>
      <c r="C257" s="445"/>
      <c r="D257" s="445"/>
      <c r="E257" s="505" t="s">
        <v>691</v>
      </c>
      <c r="F257" s="505" t="s">
        <v>692</v>
      </c>
      <c r="G257" s="445"/>
      <c r="H257" s="445"/>
      <c r="I257" s="445"/>
      <c r="J257" s="445"/>
      <c r="K257" s="445"/>
      <c r="L257" s="445"/>
      <c r="M257" s="445"/>
      <c r="N257" s="445"/>
      <c r="O257" s="445"/>
      <c r="P257" s="445"/>
      <c r="Q257" s="445"/>
      <c r="R257" s="445"/>
      <c r="S257" s="445"/>
      <c r="T257" s="445"/>
      <c r="U257" s="445"/>
      <c r="V257" s="445"/>
      <c r="W257" s="445"/>
      <c r="X257" s="445"/>
      <c r="Y257" s="445"/>
      <c r="Z257" s="445"/>
    </row>
    <row r="258" spans="1:26" ht="15.6" hidden="1" x14ac:dyDescent="0.3">
      <c r="A258" s="445"/>
      <c r="B258" s="445"/>
      <c r="C258" s="445"/>
      <c r="D258" s="445"/>
      <c r="E258" s="505" t="s">
        <v>693</v>
      </c>
      <c r="F258" s="505" t="s">
        <v>694</v>
      </c>
      <c r="G258" s="445"/>
      <c r="H258" s="445"/>
      <c r="I258" s="445"/>
      <c r="J258" s="445"/>
      <c r="K258" s="445"/>
      <c r="L258" s="445"/>
      <c r="M258" s="445"/>
      <c r="N258" s="445"/>
      <c r="O258" s="445"/>
      <c r="P258" s="445"/>
      <c r="Q258" s="445"/>
      <c r="R258" s="445"/>
      <c r="S258" s="445"/>
      <c r="T258" s="445"/>
      <c r="U258" s="445"/>
      <c r="V258" s="445"/>
      <c r="W258" s="445"/>
      <c r="X258" s="445"/>
      <c r="Y258" s="445"/>
      <c r="Z258" s="445"/>
    </row>
    <row r="259" spans="1:26" ht="15.6" hidden="1" x14ac:dyDescent="0.3">
      <c r="A259" s="445"/>
      <c r="B259" s="445"/>
      <c r="C259" s="445"/>
      <c r="D259" s="445"/>
      <c r="E259" s="505" t="s">
        <v>695</v>
      </c>
      <c r="F259" s="505" t="s">
        <v>696</v>
      </c>
      <c r="G259" s="445"/>
      <c r="H259" s="445"/>
      <c r="I259" s="445"/>
      <c r="J259" s="445"/>
      <c r="K259" s="445"/>
      <c r="L259" s="445"/>
      <c r="M259" s="445"/>
      <c r="N259" s="445"/>
      <c r="O259" s="445"/>
      <c r="P259" s="445"/>
      <c r="Q259" s="445"/>
      <c r="R259" s="445"/>
      <c r="S259" s="445"/>
      <c r="T259" s="445"/>
      <c r="U259" s="445"/>
      <c r="V259" s="445"/>
      <c r="W259" s="445"/>
      <c r="X259" s="445"/>
      <c r="Y259" s="445"/>
      <c r="Z259" s="445"/>
    </row>
    <row r="260" spans="1:26" ht="15.6" hidden="1" x14ac:dyDescent="0.3">
      <c r="A260" s="445"/>
      <c r="B260" s="445"/>
      <c r="C260" s="445"/>
      <c r="D260" s="445"/>
      <c r="E260" s="505" t="s">
        <v>697</v>
      </c>
      <c r="F260" s="505" t="s">
        <v>698</v>
      </c>
      <c r="G260" s="445"/>
      <c r="H260" s="445"/>
      <c r="I260" s="445"/>
      <c r="J260" s="445"/>
      <c r="K260" s="445"/>
      <c r="L260" s="445"/>
      <c r="M260" s="445"/>
      <c r="N260" s="445"/>
      <c r="O260" s="445"/>
      <c r="P260" s="445"/>
      <c r="Q260" s="445"/>
      <c r="R260" s="445"/>
      <c r="S260" s="445"/>
      <c r="T260" s="445"/>
      <c r="U260" s="445"/>
      <c r="V260" s="445"/>
      <c r="W260" s="445"/>
      <c r="X260" s="445"/>
      <c r="Y260" s="445"/>
      <c r="Z260" s="445"/>
    </row>
    <row r="261" spans="1:26" ht="15.6" hidden="1" x14ac:dyDescent="0.3">
      <c r="A261" s="445"/>
      <c r="B261" s="445"/>
      <c r="C261" s="445"/>
      <c r="D261" s="445"/>
      <c r="E261" s="505" t="s">
        <v>699</v>
      </c>
      <c r="F261" s="505" t="s">
        <v>700</v>
      </c>
      <c r="G261" s="445"/>
      <c r="H261" s="445"/>
      <c r="I261" s="445"/>
      <c r="J261" s="445"/>
      <c r="K261" s="445"/>
      <c r="L261" s="445"/>
      <c r="M261" s="445"/>
      <c r="N261" s="445"/>
      <c r="O261" s="445"/>
      <c r="P261" s="445"/>
      <c r="Q261" s="445"/>
      <c r="R261" s="445"/>
      <c r="S261" s="445"/>
      <c r="T261" s="445"/>
      <c r="U261" s="445"/>
      <c r="V261" s="445"/>
      <c r="W261" s="445"/>
      <c r="X261" s="445"/>
      <c r="Y261" s="445"/>
      <c r="Z261" s="445"/>
    </row>
    <row r="262" spans="1:26" ht="15.6" hidden="1" x14ac:dyDescent="0.3">
      <c r="A262" s="445"/>
      <c r="B262" s="445"/>
      <c r="C262" s="445"/>
      <c r="D262" s="445"/>
      <c r="E262" s="505" t="s">
        <v>701</v>
      </c>
      <c r="F262" s="505" t="s">
        <v>702</v>
      </c>
      <c r="G262" s="445"/>
      <c r="H262" s="445"/>
      <c r="I262" s="445"/>
      <c r="J262" s="445"/>
      <c r="K262" s="445"/>
      <c r="L262" s="445"/>
      <c r="M262" s="445"/>
      <c r="N262" s="445"/>
      <c r="O262" s="445"/>
      <c r="P262" s="445"/>
      <c r="Q262" s="445"/>
      <c r="R262" s="445"/>
      <c r="S262" s="445"/>
      <c r="T262" s="445"/>
      <c r="U262" s="445"/>
      <c r="V262" s="445"/>
      <c r="W262" s="445"/>
      <c r="X262" s="445"/>
      <c r="Y262" s="445"/>
      <c r="Z262" s="445"/>
    </row>
    <row r="263" spans="1:26" ht="15.6" hidden="1" x14ac:dyDescent="0.3">
      <c r="A263" s="445"/>
      <c r="B263" s="445"/>
      <c r="C263" s="445"/>
      <c r="D263" s="445"/>
      <c r="E263" s="505" t="s">
        <v>703</v>
      </c>
      <c r="F263" s="505" t="s">
        <v>704</v>
      </c>
      <c r="G263" s="445"/>
      <c r="H263" s="445"/>
      <c r="I263" s="445"/>
      <c r="J263" s="445"/>
      <c r="K263" s="445"/>
      <c r="L263" s="445"/>
      <c r="M263" s="445"/>
      <c r="N263" s="445"/>
      <c r="O263" s="445"/>
      <c r="P263" s="445"/>
      <c r="Q263" s="445"/>
      <c r="R263" s="445"/>
      <c r="S263" s="445"/>
      <c r="T263" s="445"/>
      <c r="U263" s="445"/>
      <c r="V263" s="445"/>
      <c r="W263" s="445"/>
      <c r="X263" s="445"/>
      <c r="Y263" s="445"/>
      <c r="Z263" s="445"/>
    </row>
    <row r="264" spans="1:26" ht="15.6" hidden="1" x14ac:dyDescent="0.3">
      <c r="A264" s="445"/>
      <c r="B264" s="445"/>
      <c r="C264" s="445"/>
      <c r="D264" s="445"/>
      <c r="E264" s="505" t="s">
        <v>705</v>
      </c>
      <c r="F264" s="505" t="s">
        <v>706</v>
      </c>
      <c r="G264" s="445"/>
      <c r="H264" s="445"/>
      <c r="I264" s="445"/>
      <c r="J264" s="445"/>
      <c r="K264" s="445"/>
      <c r="L264" s="445"/>
      <c r="M264" s="445"/>
      <c r="N264" s="445"/>
      <c r="O264" s="445"/>
      <c r="P264" s="445"/>
      <c r="Q264" s="445"/>
      <c r="R264" s="445"/>
      <c r="S264" s="445"/>
      <c r="T264" s="445"/>
      <c r="U264" s="445"/>
      <c r="V264" s="445"/>
      <c r="W264" s="445"/>
      <c r="X264" s="445"/>
      <c r="Y264" s="445"/>
      <c r="Z264" s="445"/>
    </row>
    <row r="265" spans="1:26" ht="15.6" hidden="1" x14ac:dyDescent="0.3">
      <c r="A265" s="445"/>
      <c r="B265" s="445"/>
      <c r="C265" s="445"/>
      <c r="D265" s="445"/>
      <c r="E265" s="505" t="s">
        <v>707</v>
      </c>
      <c r="F265" s="505" t="s">
        <v>708</v>
      </c>
      <c r="G265" s="445"/>
      <c r="H265" s="445"/>
      <c r="I265" s="445"/>
      <c r="J265" s="445"/>
      <c r="K265" s="445"/>
      <c r="L265" s="445"/>
      <c r="M265" s="445"/>
      <c r="N265" s="445"/>
      <c r="O265" s="445"/>
      <c r="P265" s="445"/>
      <c r="Q265" s="445"/>
      <c r="R265" s="445"/>
      <c r="S265" s="445"/>
      <c r="T265" s="445"/>
      <c r="U265" s="445"/>
      <c r="V265" s="445"/>
      <c r="W265" s="445"/>
      <c r="X265" s="445"/>
      <c r="Y265" s="445"/>
      <c r="Z265" s="445"/>
    </row>
    <row r="266" spans="1:26" ht="15.6" hidden="1" x14ac:dyDescent="0.3">
      <c r="A266" s="445"/>
      <c r="B266" s="445"/>
      <c r="C266" s="445"/>
      <c r="D266" s="445"/>
      <c r="E266" s="505" t="s">
        <v>709</v>
      </c>
      <c r="F266" s="505" t="s">
        <v>710</v>
      </c>
      <c r="G266" s="445"/>
      <c r="H266" s="445"/>
      <c r="I266" s="445"/>
      <c r="J266" s="445"/>
      <c r="K266" s="445"/>
      <c r="L266" s="445"/>
      <c r="M266" s="445"/>
      <c r="N266" s="445"/>
      <c r="O266" s="445"/>
      <c r="P266" s="445"/>
      <c r="Q266" s="445"/>
      <c r="R266" s="445"/>
      <c r="S266" s="445"/>
      <c r="T266" s="445"/>
      <c r="U266" s="445"/>
      <c r="V266" s="445"/>
      <c r="W266" s="445"/>
      <c r="X266" s="445"/>
      <c r="Y266" s="445"/>
      <c r="Z266" s="445"/>
    </row>
    <row r="267" spans="1:26" ht="15.6" hidden="1" x14ac:dyDescent="0.3">
      <c r="A267" s="445"/>
      <c r="B267" s="445"/>
      <c r="C267" s="445"/>
      <c r="D267" s="445"/>
      <c r="E267" s="505" t="s">
        <v>280</v>
      </c>
      <c r="F267" s="505" t="s">
        <v>281</v>
      </c>
      <c r="G267" s="445"/>
      <c r="H267" s="445"/>
      <c r="I267" s="445"/>
      <c r="J267" s="445"/>
      <c r="K267" s="445"/>
      <c r="L267" s="445"/>
      <c r="M267" s="445"/>
      <c r="N267" s="445"/>
      <c r="O267" s="445"/>
      <c r="P267" s="445"/>
      <c r="Q267" s="445"/>
      <c r="R267" s="445"/>
      <c r="S267" s="445"/>
      <c r="T267" s="445"/>
      <c r="U267" s="445"/>
      <c r="V267" s="445"/>
      <c r="W267" s="445"/>
      <c r="X267" s="445"/>
      <c r="Y267" s="445"/>
      <c r="Z267" s="445"/>
    </row>
    <row r="268" spans="1:26" ht="15.6" hidden="1" x14ac:dyDescent="0.3">
      <c r="A268" s="445"/>
      <c r="B268" s="445"/>
      <c r="C268" s="445"/>
      <c r="D268" s="445"/>
      <c r="E268" s="505" t="s">
        <v>711</v>
      </c>
      <c r="F268" s="505" t="s">
        <v>712</v>
      </c>
      <c r="G268" s="445"/>
      <c r="H268" s="445"/>
      <c r="I268" s="445"/>
      <c r="J268" s="445"/>
      <c r="K268" s="445"/>
      <c r="L268" s="445"/>
      <c r="M268" s="445"/>
      <c r="N268" s="445"/>
      <c r="O268" s="445"/>
      <c r="P268" s="445"/>
      <c r="Q268" s="445"/>
      <c r="R268" s="445"/>
      <c r="S268" s="445"/>
      <c r="T268" s="445"/>
      <c r="U268" s="445"/>
      <c r="V268" s="445"/>
      <c r="W268" s="445"/>
      <c r="X268" s="445"/>
      <c r="Y268" s="445"/>
      <c r="Z268" s="445"/>
    </row>
    <row r="269" spans="1:26" ht="15.6" hidden="1" x14ac:dyDescent="0.3">
      <c r="A269" s="445"/>
      <c r="B269" s="445"/>
      <c r="C269" s="445"/>
      <c r="D269" s="445"/>
      <c r="E269" s="505" t="s">
        <v>713</v>
      </c>
      <c r="F269" s="505" t="s">
        <v>714</v>
      </c>
      <c r="G269" s="445"/>
      <c r="H269" s="445"/>
      <c r="I269" s="445"/>
      <c r="J269" s="445"/>
      <c r="K269" s="445"/>
      <c r="L269" s="445"/>
      <c r="M269" s="445"/>
      <c r="N269" s="445"/>
      <c r="O269" s="445"/>
      <c r="P269" s="445"/>
      <c r="Q269" s="445"/>
      <c r="R269" s="445"/>
      <c r="S269" s="445"/>
      <c r="T269" s="445"/>
      <c r="U269" s="445"/>
      <c r="V269" s="445"/>
      <c r="W269" s="445"/>
      <c r="X269" s="445"/>
      <c r="Y269" s="445"/>
      <c r="Z269" s="445"/>
    </row>
    <row r="270" spans="1:26" ht="15.6" hidden="1" x14ac:dyDescent="0.3">
      <c r="A270" s="445"/>
      <c r="B270" s="445"/>
      <c r="C270" s="445"/>
      <c r="D270" s="445"/>
      <c r="E270" s="505" t="s">
        <v>715</v>
      </c>
      <c r="F270" s="505" t="s">
        <v>716</v>
      </c>
      <c r="G270" s="445"/>
      <c r="H270" s="445"/>
      <c r="I270" s="445"/>
      <c r="J270" s="445"/>
      <c r="K270" s="445"/>
      <c r="L270" s="445"/>
      <c r="M270" s="445"/>
      <c r="N270" s="445"/>
      <c r="O270" s="445"/>
      <c r="P270" s="445"/>
      <c r="Q270" s="445"/>
      <c r="R270" s="445"/>
      <c r="S270" s="445"/>
      <c r="T270" s="445"/>
      <c r="U270" s="445"/>
      <c r="V270" s="445"/>
      <c r="W270" s="445"/>
      <c r="X270" s="445"/>
      <c r="Y270" s="445"/>
      <c r="Z270" s="445"/>
    </row>
    <row r="271" spans="1:26" ht="15.6" hidden="1" x14ac:dyDescent="0.3">
      <c r="A271" s="445"/>
      <c r="B271" s="445"/>
      <c r="C271" s="445"/>
      <c r="D271" s="445"/>
      <c r="E271" s="505" t="s">
        <v>717</v>
      </c>
      <c r="F271" s="505" t="s">
        <v>718</v>
      </c>
      <c r="G271" s="445"/>
      <c r="H271" s="445"/>
      <c r="I271" s="445"/>
      <c r="J271" s="445"/>
      <c r="K271" s="445"/>
      <c r="L271" s="445"/>
      <c r="M271" s="445"/>
      <c r="N271" s="445"/>
      <c r="O271" s="445"/>
      <c r="P271" s="445"/>
      <c r="Q271" s="445"/>
      <c r="R271" s="445"/>
      <c r="S271" s="445"/>
      <c r="T271" s="445"/>
      <c r="U271" s="445"/>
      <c r="V271" s="445"/>
      <c r="W271" s="445"/>
      <c r="X271" s="445"/>
      <c r="Y271" s="445"/>
      <c r="Z271" s="445"/>
    </row>
    <row r="272" spans="1:26" ht="15.6" hidden="1" x14ac:dyDescent="0.3">
      <c r="A272" s="445"/>
      <c r="B272" s="445"/>
      <c r="C272" s="445"/>
      <c r="D272" s="445"/>
      <c r="E272" s="505" t="s">
        <v>719</v>
      </c>
      <c r="F272" s="505" t="s">
        <v>720</v>
      </c>
      <c r="G272" s="445"/>
      <c r="H272" s="445"/>
      <c r="I272" s="445"/>
      <c r="J272" s="445"/>
      <c r="K272" s="445"/>
      <c r="L272" s="445"/>
      <c r="M272" s="445"/>
      <c r="N272" s="445"/>
      <c r="O272" s="445"/>
      <c r="P272" s="445"/>
      <c r="Q272" s="445"/>
      <c r="R272" s="445"/>
      <c r="S272" s="445"/>
      <c r="T272" s="445"/>
      <c r="U272" s="445"/>
      <c r="V272" s="445"/>
      <c r="W272" s="445"/>
      <c r="X272" s="445"/>
      <c r="Y272" s="445"/>
      <c r="Z272" s="445"/>
    </row>
    <row r="273" spans="1:26" ht="15.6" hidden="1" x14ac:dyDescent="0.3">
      <c r="A273" s="445"/>
      <c r="B273" s="445"/>
      <c r="C273" s="445"/>
      <c r="D273" s="445"/>
      <c r="E273" s="505" t="s">
        <v>721</v>
      </c>
      <c r="F273" s="505" t="s">
        <v>722</v>
      </c>
      <c r="G273" s="445"/>
      <c r="H273" s="445"/>
      <c r="I273" s="445"/>
      <c r="J273" s="445"/>
      <c r="K273" s="445"/>
      <c r="L273" s="445"/>
      <c r="M273" s="445"/>
      <c r="N273" s="445"/>
      <c r="O273" s="445"/>
      <c r="P273" s="445"/>
      <c r="Q273" s="445"/>
      <c r="R273" s="445"/>
      <c r="S273" s="445"/>
      <c r="T273" s="445"/>
      <c r="U273" s="445"/>
      <c r="V273" s="445"/>
      <c r="W273" s="445"/>
      <c r="X273" s="445"/>
      <c r="Y273" s="445"/>
      <c r="Z273" s="445"/>
    </row>
    <row r="274" spans="1:26" ht="15.6" hidden="1" x14ac:dyDescent="0.3">
      <c r="A274" s="445"/>
      <c r="B274" s="445"/>
      <c r="C274" s="445"/>
      <c r="D274" s="445"/>
      <c r="E274" s="505" t="s">
        <v>723</v>
      </c>
      <c r="F274" s="505" t="s">
        <v>724</v>
      </c>
      <c r="G274" s="445"/>
      <c r="H274" s="445"/>
      <c r="I274" s="445"/>
      <c r="J274" s="445"/>
      <c r="K274" s="445"/>
      <c r="L274" s="445"/>
      <c r="M274" s="445"/>
      <c r="N274" s="445"/>
      <c r="O274" s="445"/>
      <c r="P274" s="445"/>
      <c r="Q274" s="445"/>
      <c r="R274" s="445"/>
      <c r="S274" s="445"/>
      <c r="T274" s="445"/>
      <c r="U274" s="445"/>
      <c r="V274" s="445"/>
      <c r="W274" s="445"/>
      <c r="X274" s="445"/>
      <c r="Y274" s="445"/>
      <c r="Z274" s="445"/>
    </row>
    <row r="275" spans="1:26" ht="15.6" hidden="1" x14ac:dyDescent="0.3">
      <c r="A275" s="445"/>
      <c r="B275" s="445"/>
      <c r="C275" s="445"/>
      <c r="D275" s="445"/>
      <c r="E275" s="505" t="s">
        <v>725</v>
      </c>
      <c r="F275" s="505" t="s">
        <v>726</v>
      </c>
      <c r="G275" s="445"/>
      <c r="H275" s="445"/>
      <c r="I275" s="445"/>
      <c r="J275" s="445"/>
      <c r="K275" s="445"/>
      <c r="L275" s="445"/>
      <c r="M275" s="445"/>
      <c r="N275" s="445"/>
      <c r="O275" s="445"/>
      <c r="P275" s="445"/>
      <c r="Q275" s="445"/>
      <c r="R275" s="445"/>
      <c r="S275" s="445"/>
      <c r="T275" s="445"/>
      <c r="U275" s="445"/>
      <c r="V275" s="445"/>
      <c r="W275" s="445"/>
      <c r="X275" s="445"/>
      <c r="Y275" s="445"/>
      <c r="Z275" s="445"/>
    </row>
    <row r="276" spans="1:26" ht="15.6" hidden="1" x14ac:dyDescent="0.3">
      <c r="A276" s="445"/>
      <c r="B276" s="445"/>
      <c r="C276" s="445"/>
      <c r="D276" s="445"/>
      <c r="E276" s="505" t="s">
        <v>727</v>
      </c>
      <c r="F276" s="505" t="s">
        <v>728</v>
      </c>
      <c r="G276" s="445"/>
      <c r="H276" s="445"/>
      <c r="I276" s="445"/>
      <c r="J276" s="445"/>
      <c r="K276" s="445"/>
      <c r="L276" s="445"/>
      <c r="M276" s="445"/>
      <c r="N276" s="445"/>
      <c r="O276" s="445"/>
      <c r="P276" s="445"/>
      <c r="Q276" s="445"/>
      <c r="R276" s="445"/>
      <c r="S276" s="445"/>
      <c r="T276" s="445"/>
      <c r="U276" s="445"/>
      <c r="V276" s="445"/>
      <c r="W276" s="445"/>
      <c r="X276" s="445"/>
      <c r="Y276" s="445"/>
      <c r="Z276" s="445"/>
    </row>
    <row r="277" spans="1:26" ht="15.6" hidden="1" x14ac:dyDescent="0.3">
      <c r="A277" s="445"/>
      <c r="B277" s="445"/>
      <c r="C277" s="445"/>
      <c r="D277" s="445"/>
      <c r="E277" s="505" t="s">
        <v>729</v>
      </c>
      <c r="F277" s="505" t="s">
        <v>730</v>
      </c>
      <c r="G277" s="445"/>
      <c r="H277" s="445"/>
      <c r="I277" s="445"/>
      <c r="J277" s="445"/>
      <c r="K277" s="445"/>
      <c r="L277" s="445"/>
      <c r="M277" s="445"/>
      <c r="N277" s="445"/>
      <c r="O277" s="445"/>
      <c r="P277" s="445"/>
      <c r="Q277" s="445"/>
      <c r="R277" s="445"/>
      <c r="S277" s="445"/>
      <c r="T277" s="445"/>
      <c r="U277" s="445"/>
      <c r="V277" s="445"/>
      <c r="W277" s="445"/>
      <c r="X277" s="445"/>
      <c r="Y277" s="445"/>
      <c r="Z277" s="445"/>
    </row>
    <row r="278" spans="1:26" ht="15.6" hidden="1" x14ac:dyDescent="0.3">
      <c r="A278" s="445"/>
      <c r="B278" s="445"/>
      <c r="C278" s="445"/>
      <c r="D278" s="445"/>
      <c r="E278" s="505" t="s">
        <v>731</v>
      </c>
      <c r="F278" s="505" t="s">
        <v>732</v>
      </c>
      <c r="G278" s="445"/>
      <c r="H278" s="445"/>
      <c r="I278" s="445"/>
      <c r="J278" s="445"/>
      <c r="K278" s="445"/>
      <c r="L278" s="445"/>
      <c r="M278" s="445"/>
      <c r="N278" s="445"/>
      <c r="O278" s="445"/>
      <c r="P278" s="445"/>
      <c r="Q278" s="445"/>
      <c r="R278" s="445"/>
      <c r="S278" s="445"/>
      <c r="T278" s="445"/>
      <c r="U278" s="445"/>
      <c r="V278" s="445"/>
      <c r="W278" s="445"/>
      <c r="X278" s="445"/>
      <c r="Y278" s="445"/>
      <c r="Z278" s="445"/>
    </row>
    <row r="279" spans="1:26" ht="15.6" hidden="1" x14ac:dyDescent="0.3">
      <c r="A279" s="445"/>
      <c r="B279" s="445"/>
      <c r="C279" s="445"/>
      <c r="D279" s="445"/>
      <c r="E279" s="505" t="s">
        <v>733</v>
      </c>
      <c r="F279" s="505" t="s">
        <v>734</v>
      </c>
      <c r="G279" s="445"/>
      <c r="H279" s="445"/>
      <c r="I279" s="445"/>
      <c r="J279" s="445"/>
      <c r="K279" s="445"/>
      <c r="L279" s="445"/>
      <c r="M279" s="445"/>
      <c r="N279" s="445"/>
      <c r="O279" s="445"/>
      <c r="P279" s="445"/>
      <c r="Q279" s="445"/>
      <c r="R279" s="445"/>
      <c r="S279" s="445"/>
      <c r="T279" s="445"/>
      <c r="U279" s="445"/>
      <c r="V279" s="445"/>
      <c r="W279" s="445"/>
      <c r="X279" s="445"/>
      <c r="Y279" s="445"/>
      <c r="Z279" s="445"/>
    </row>
    <row r="280" spans="1:26" ht="15.6" hidden="1" x14ac:dyDescent="0.3">
      <c r="A280" s="445"/>
      <c r="B280" s="445"/>
      <c r="C280" s="445"/>
      <c r="D280" s="445"/>
      <c r="E280" s="505" t="s">
        <v>735</v>
      </c>
      <c r="F280" s="505" t="s">
        <v>736</v>
      </c>
      <c r="G280" s="445"/>
      <c r="H280" s="445"/>
      <c r="I280" s="445"/>
      <c r="J280" s="445"/>
      <c r="K280" s="445"/>
      <c r="L280" s="445"/>
      <c r="M280" s="445"/>
      <c r="N280" s="445"/>
      <c r="O280" s="445"/>
      <c r="P280" s="445"/>
      <c r="Q280" s="445"/>
      <c r="R280" s="445"/>
      <c r="S280" s="445"/>
      <c r="T280" s="445"/>
      <c r="U280" s="445"/>
      <c r="V280" s="445"/>
      <c r="W280" s="445"/>
      <c r="X280" s="445"/>
      <c r="Y280" s="445"/>
      <c r="Z280" s="445"/>
    </row>
    <row r="281" spans="1:26" ht="15.6" hidden="1" x14ac:dyDescent="0.3">
      <c r="A281" s="445"/>
      <c r="B281" s="445"/>
      <c r="C281" s="445"/>
      <c r="D281" s="445"/>
      <c r="E281" s="505" t="s">
        <v>737</v>
      </c>
      <c r="F281" s="505" t="s">
        <v>738</v>
      </c>
      <c r="G281" s="445"/>
      <c r="H281" s="445"/>
      <c r="I281" s="445"/>
      <c r="J281" s="445"/>
      <c r="K281" s="445"/>
      <c r="L281" s="445"/>
      <c r="M281" s="445"/>
      <c r="N281" s="445"/>
      <c r="O281" s="445"/>
      <c r="P281" s="445"/>
      <c r="Q281" s="445"/>
      <c r="R281" s="445"/>
      <c r="S281" s="445"/>
      <c r="T281" s="445"/>
      <c r="U281" s="445"/>
      <c r="V281" s="445"/>
      <c r="W281" s="445"/>
      <c r="X281" s="445"/>
      <c r="Y281" s="445"/>
      <c r="Z281" s="445"/>
    </row>
    <row r="282" spans="1:26" ht="15.6" hidden="1" x14ac:dyDescent="0.3">
      <c r="A282" s="445"/>
      <c r="B282" s="445"/>
      <c r="C282" s="445"/>
      <c r="D282" s="445"/>
      <c r="E282" s="505" t="s">
        <v>739</v>
      </c>
      <c r="F282" s="505" t="s">
        <v>740</v>
      </c>
      <c r="G282" s="445"/>
      <c r="H282" s="445"/>
      <c r="I282" s="445"/>
      <c r="J282" s="445"/>
      <c r="K282" s="445"/>
      <c r="L282" s="445"/>
      <c r="M282" s="445"/>
      <c r="N282" s="445"/>
      <c r="O282" s="445"/>
      <c r="P282" s="445"/>
      <c r="Q282" s="445"/>
      <c r="R282" s="445"/>
      <c r="S282" s="445"/>
      <c r="T282" s="445"/>
      <c r="U282" s="445"/>
      <c r="V282" s="445"/>
      <c r="W282" s="445"/>
      <c r="X282" s="445"/>
      <c r="Y282" s="445"/>
      <c r="Z282" s="445"/>
    </row>
    <row r="283" spans="1:26" ht="15.6" hidden="1" x14ac:dyDescent="0.3">
      <c r="A283" s="445"/>
      <c r="B283" s="445"/>
      <c r="C283" s="445"/>
      <c r="D283" s="445"/>
      <c r="E283" s="505" t="s">
        <v>741</v>
      </c>
      <c r="F283" s="505" t="s">
        <v>742</v>
      </c>
      <c r="G283" s="445"/>
      <c r="H283" s="445"/>
      <c r="I283" s="445"/>
      <c r="J283" s="445"/>
      <c r="K283" s="445"/>
      <c r="L283" s="445"/>
      <c r="M283" s="445"/>
      <c r="N283" s="445"/>
      <c r="O283" s="445"/>
      <c r="P283" s="445"/>
      <c r="Q283" s="445"/>
      <c r="R283" s="445"/>
      <c r="S283" s="445"/>
      <c r="T283" s="445"/>
      <c r="U283" s="445"/>
      <c r="V283" s="445"/>
      <c r="W283" s="445"/>
      <c r="X283" s="445"/>
      <c r="Y283" s="445"/>
      <c r="Z283" s="445"/>
    </row>
    <row r="284" spans="1:26" ht="15.6" hidden="1" x14ac:dyDescent="0.3">
      <c r="A284" s="445"/>
      <c r="B284" s="445"/>
      <c r="C284" s="445"/>
      <c r="D284" s="445"/>
      <c r="E284" s="505" t="s">
        <v>743</v>
      </c>
      <c r="F284" s="505" t="s">
        <v>744</v>
      </c>
      <c r="G284" s="445"/>
      <c r="H284" s="445"/>
      <c r="I284" s="445"/>
      <c r="J284" s="445"/>
      <c r="K284" s="445"/>
      <c r="L284" s="445"/>
      <c r="M284" s="445"/>
      <c r="N284" s="445"/>
      <c r="O284" s="445"/>
      <c r="P284" s="445"/>
      <c r="Q284" s="445"/>
      <c r="R284" s="445"/>
      <c r="S284" s="445"/>
      <c r="T284" s="445"/>
      <c r="U284" s="445"/>
      <c r="V284" s="445"/>
      <c r="W284" s="445"/>
      <c r="X284" s="445"/>
      <c r="Y284" s="445"/>
      <c r="Z284" s="445"/>
    </row>
    <row r="285" spans="1:26" ht="15.6" hidden="1" x14ac:dyDescent="0.3">
      <c r="A285" s="445"/>
      <c r="B285" s="445"/>
      <c r="C285" s="445"/>
      <c r="D285" s="445"/>
      <c r="E285" s="505" t="s">
        <v>745</v>
      </c>
      <c r="F285" s="505" t="s">
        <v>746</v>
      </c>
      <c r="G285" s="445"/>
      <c r="H285" s="445"/>
      <c r="I285" s="445"/>
      <c r="J285" s="445"/>
      <c r="K285" s="445"/>
      <c r="L285" s="445"/>
      <c r="M285" s="445"/>
      <c r="N285" s="445"/>
      <c r="O285" s="445"/>
      <c r="P285" s="445"/>
      <c r="Q285" s="445"/>
      <c r="R285" s="445"/>
      <c r="S285" s="445"/>
      <c r="T285" s="445"/>
      <c r="U285" s="445"/>
      <c r="V285" s="445"/>
      <c r="W285" s="445"/>
      <c r="X285" s="445"/>
      <c r="Y285" s="445"/>
      <c r="Z285" s="445"/>
    </row>
    <row r="286" spans="1:26" ht="15.6" hidden="1" x14ac:dyDescent="0.3">
      <c r="A286" s="445"/>
      <c r="B286" s="445"/>
      <c r="C286" s="445"/>
      <c r="D286" s="445"/>
      <c r="E286" s="505" t="s">
        <v>747</v>
      </c>
      <c r="F286" s="505" t="s">
        <v>748</v>
      </c>
      <c r="G286" s="445"/>
      <c r="H286" s="445"/>
      <c r="I286" s="445"/>
      <c r="J286" s="445"/>
      <c r="K286" s="445"/>
      <c r="L286" s="445"/>
      <c r="M286" s="445"/>
      <c r="N286" s="445"/>
      <c r="O286" s="445"/>
      <c r="P286" s="445"/>
      <c r="Q286" s="445"/>
      <c r="R286" s="445"/>
      <c r="S286" s="445"/>
      <c r="T286" s="445"/>
      <c r="U286" s="445"/>
      <c r="V286" s="445"/>
      <c r="W286" s="445"/>
      <c r="X286" s="445"/>
      <c r="Y286" s="445"/>
      <c r="Z286" s="445"/>
    </row>
    <row r="287" spans="1:26" ht="15.6" hidden="1" x14ac:dyDescent="0.3">
      <c r="A287" s="445"/>
      <c r="B287" s="445"/>
      <c r="C287" s="445"/>
      <c r="D287" s="445"/>
      <c r="E287" s="505" t="s">
        <v>749</v>
      </c>
      <c r="F287" s="505" t="s">
        <v>750</v>
      </c>
      <c r="G287" s="445"/>
      <c r="H287" s="445"/>
      <c r="I287" s="445"/>
      <c r="J287" s="445"/>
      <c r="K287" s="445"/>
      <c r="L287" s="445"/>
      <c r="M287" s="445"/>
      <c r="N287" s="445"/>
      <c r="O287" s="445"/>
      <c r="P287" s="445"/>
      <c r="Q287" s="445"/>
      <c r="R287" s="445"/>
      <c r="S287" s="445"/>
      <c r="T287" s="445"/>
      <c r="U287" s="445"/>
      <c r="V287" s="445"/>
      <c r="W287" s="445"/>
      <c r="X287" s="445"/>
      <c r="Y287" s="445"/>
      <c r="Z287" s="445"/>
    </row>
    <row r="288" spans="1:26" ht="15.6" hidden="1" x14ac:dyDescent="0.3">
      <c r="A288" s="445"/>
      <c r="B288" s="445"/>
      <c r="C288" s="445"/>
      <c r="D288" s="445"/>
      <c r="E288" s="505" t="s">
        <v>751</v>
      </c>
      <c r="F288" s="505" t="s">
        <v>752</v>
      </c>
      <c r="G288" s="445"/>
      <c r="H288" s="445"/>
      <c r="I288" s="445"/>
      <c r="J288" s="445"/>
      <c r="K288" s="445"/>
      <c r="L288" s="445"/>
      <c r="M288" s="445"/>
      <c r="N288" s="445"/>
      <c r="O288" s="445"/>
      <c r="P288" s="445"/>
      <c r="Q288" s="445"/>
      <c r="R288" s="445"/>
      <c r="S288" s="445"/>
      <c r="T288" s="445"/>
      <c r="U288" s="445"/>
      <c r="V288" s="445"/>
      <c r="W288" s="445"/>
      <c r="X288" s="445"/>
      <c r="Y288" s="445"/>
      <c r="Z288" s="445"/>
    </row>
    <row r="289" spans="1:26" ht="15.6" hidden="1" x14ac:dyDescent="0.3">
      <c r="A289" s="445"/>
      <c r="B289" s="445"/>
      <c r="C289" s="445"/>
      <c r="D289" s="445"/>
      <c r="E289" s="505" t="s">
        <v>753</v>
      </c>
      <c r="F289" s="505" t="s">
        <v>754</v>
      </c>
      <c r="G289" s="445"/>
      <c r="H289" s="445"/>
      <c r="I289" s="445"/>
      <c r="J289" s="445"/>
      <c r="K289" s="445"/>
      <c r="L289" s="445"/>
      <c r="M289" s="445"/>
      <c r="N289" s="445"/>
      <c r="O289" s="445"/>
      <c r="P289" s="445"/>
      <c r="Q289" s="445"/>
      <c r="R289" s="445"/>
      <c r="S289" s="445"/>
      <c r="T289" s="445"/>
      <c r="U289" s="445"/>
      <c r="V289" s="445"/>
      <c r="W289" s="445"/>
      <c r="X289" s="445"/>
      <c r="Y289" s="445"/>
      <c r="Z289" s="445"/>
    </row>
    <row r="290" spans="1:26" ht="15.6" hidden="1" x14ac:dyDescent="0.3">
      <c r="A290" s="445"/>
      <c r="B290" s="445"/>
      <c r="C290" s="445"/>
      <c r="D290" s="445"/>
      <c r="E290" s="505" t="s">
        <v>755</v>
      </c>
      <c r="F290" s="505" t="s">
        <v>756</v>
      </c>
      <c r="G290" s="445"/>
      <c r="H290" s="445"/>
      <c r="I290" s="445"/>
      <c r="J290" s="445"/>
      <c r="K290" s="445"/>
      <c r="L290" s="445"/>
      <c r="M290" s="445"/>
      <c r="N290" s="445"/>
      <c r="O290" s="445"/>
      <c r="P290" s="445"/>
      <c r="Q290" s="445"/>
      <c r="R290" s="445"/>
      <c r="S290" s="445"/>
      <c r="T290" s="445"/>
      <c r="U290" s="445"/>
      <c r="V290" s="445"/>
      <c r="W290" s="445"/>
      <c r="X290" s="445"/>
      <c r="Y290" s="445"/>
      <c r="Z290" s="445"/>
    </row>
    <row r="291" spans="1:26" ht="15.6" hidden="1" x14ac:dyDescent="0.3">
      <c r="A291" s="445"/>
      <c r="B291" s="445"/>
      <c r="C291" s="445"/>
      <c r="D291" s="445"/>
      <c r="E291" s="505" t="s">
        <v>757</v>
      </c>
      <c r="F291" s="505" t="s">
        <v>758</v>
      </c>
      <c r="G291" s="445"/>
      <c r="H291" s="445"/>
      <c r="I291" s="445"/>
      <c r="J291" s="445"/>
      <c r="K291" s="445"/>
      <c r="L291" s="445"/>
      <c r="M291" s="445"/>
      <c r="N291" s="445"/>
      <c r="O291" s="445"/>
      <c r="P291" s="445"/>
      <c r="Q291" s="445"/>
      <c r="R291" s="445"/>
      <c r="S291" s="445"/>
      <c r="T291" s="445"/>
      <c r="U291" s="445"/>
      <c r="V291" s="445"/>
      <c r="W291" s="445"/>
      <c r="X291" s="445"/>
      <c r="Y291" s="445"/>
      <c r="Z291" s="445"/>
    </row>
    <row r="292" spans="1:26" ht="15.6" hidden="1" x14ac:dyDescent="0.3">
      <c r="A292" s="445"/>
      <c r="B292" s="445"/>
      <c r="C292" s="445"/>
      <c r="D292" s="445"/>
      <c r="E292" s="505" t="s">
        <v>759</v>
      </c>
      <c r="F292" s="505" t="s">
        <v>760</v>
      </c>
      <c r="G292" s="445"/>
      <c r="H292" s="445"/>
      <c r="I292" s="445"/>
      <c r="J292" s="445"/>
      <c r="K292" s="445"/>
      <c r="L292" s="445"/>
      <c r="M292" s="445"/>
      <c r="N292" s="445"/>
      <c r="O292" s="445"/>
      <c r="P292" s="445"/>
      <c r="Q292" s="445"/>
      <c r="R292" s="445"/>
      <c r="S292" s="445"/>
      <c r="T292" s="445"/>
      <c r="U292" s="445"/>
      <c r="V292" s="445"/>
      <c r="W292" s="445"/>
      <c r="X292" s="445"/>
      <c r="Y292" s="445"/>
      <c r="Z292" s="445"/>
    </row>
    <row r="293" spans="1:26" ht="15.6" hidden="1" x14ac:dyDescent="0.3">
      <c r="A293" s="445"/>
      <c r="B293" s="445"/>
      <c r="C293" s="445"/>
      <c r="D293" s="445"/>
      <c r="E293" s="505" t="s">
        <v>761</v>
      </c>
      <c r="F293" s="505" t="s">
        <v>762</v>
      </c>
      <c r="G293" s="445"/>
      <c r="H293" s="445"/>
      <c r="I293" s="445"/>
      <c r="J293" s="445"/>
      <c r="K293" s="445"/>
      <c r="L293" s="445"/>
      <c r="M293" s="445"/>
      <c r="N293" s="445"/>
      <c r="O293" s="445"/>
      <c r="P293" s="445"/>
      <c r="Q293" s="445"/>
      <c r="R293" s="445"/>
      <c r="S293" s="445"/>
      <c r="T293" s="445"/>
      <c r="U293" s="445"/>
      <c r="V293" s="445"/>
      <c r="W293" s="445"/>
      <c r="X293" s="445"/>
      <c r="Y293" s="445"/>
      <c r="Z293" s="445"/>
    </row>
    <row r="294" spans="1:26" ht="15.6" hidden="1" x14ac:dyDescent="0.3">
      <c r="A294" s="445"/>
      <c r="B294" s="445"/>
      <c r="C294" s="445"/>
      <c r="D294" s="445"/>
      <c r="E294" s="505" t="s">
        <v>763</v>
      </c>
      <c r="F294" s="505" t="s">
        <v>764</v>
      </c>
      <c r="G294" s="445"/>
      <c r="H294" s="445"/>
      <c r="I294" s="445"/>
      <c r="J294" s="445"/>
      <c r="K294" s="445"/>
      <c r="L294" s="445"/>
      <c r="M294" s="445"/>
      <c r="N294" s="445"/>
      <c r="O294" s="445"/>
      <c r="P294" s="445"/>
      <c r="Q294" s="445"/>
      <c r="R294" s="445"/>
      <c r="S294" s="445"/>
      <c r="T294" s="445"/>
      <c r="U294" s="445"/>
      <c r="V294" s="445"/>
      <c r="W294" s="445"/>
      <c r="X294" s="445"/>
      <c r="Y294" s="445"/>
      <c r="Z294" s="445"/>
    </row>
    <row r="295" spans="1:26" ht="15.6" hidden="1" x14ac:dyDescent="0.3">
      <c r="A295" s="445"/>
      <c r="B295" s="445"/>
      <c r="C295" s="445"/>
      <c r="D295" s="445"/>
      <c r="E295" s="505" t="s">
        <v>765</v>
      </c>
      <c r="F295" s="505" t="s">
        <v>766</v>
      </c>
      <c r="G295" s="445"/>
      <c r="H295" s="445"/>
      <c r="I295" s="445"/>
      <c r="J295" s="445"/>
      <c r="K295" s="445"/>
      <c r="L295" s="445"/>
      <c r="M295" s="445"/>
      <c r="N295" s="445"/>
      <c r="O295" s="445"/>
      <c r="P295" s="445"/>
      <c r="Q295" s="445"/>
      <c r="R295" s="445"/>
      <c r="S295" s="445"/>
      <c r="T295" s="445"/>
      <c r="U295" s="445"/>
      <c r="V295" s="445"/>
      <c r="W295" s="445"/>
      <c r="X295" s="445"/>
      <c r="Y295" s="445"/>
      <c r="Z295" s="445"/>
    </row>
    <row r="296" spans="1:26" ht="15.6" hidden="1" x14ac:dyDescent="0.3">
      <c r="A296" s="445"/>
      <c r="B296" s="445"/>
      <c r="C296" s="445"/>
      <c r="D296" s="445"/>
      <c r="E296" s="505" t="s">
        <v>767</v>
      </c>
      <c r="F296" s="505" t="s">
        <v>768</v>
      </c>
      <c r="G296" s="445"/>
      <c r="H296" s="445"/>
      <c r="I296" s="445"/>
      <c r="J296" s="445"/>
      <c r="K296" s="445"/>
      <c r="L296" s="445"/>
      <c r="M296" s="445"/>
      <c r="N296" s="445"/>
      <c r="O296" s="445"/>
      <c r="P296" s="445"/>
      <c r="Q296" s="445"/>
      <c r="R296" s="445"/>
      <c r="S296" s="445"/>
      <c r="T296" s="445"/>
      <c r="U296" s="445"/>
      <c r="V296" s="445"/>
      <c r="W296" s="445"/>
      <c r="X296" s="445"/>
      <c r="Y296" s="445"/>
      <c r="Z296" s="445"/>
    </row>
    <row r="297" spans="1:26" ht="15.6" hidden="1" x14ac:dyDescent="0.3">
      <c r="A297" s="445"/>
      <c r="B297" s="445"/>
      <c r="C297" s="445"/>
      <c r="D297" s="445"/>
      <c r="E297" s="505" t="s">
        <v>769</v>
      </c>
      <c r="F297" s="505" t="s">
        <v>770</v>
      </c>
      <c r="G297" s="445"/>
      <c r="H297" s="445"/>
      <c r="I297" s="445"/>
      <c r="J297" s="445"/>
      <c r="K297" s="445"/>
      <c r="L297" s="445"/>
      <c r="M297" s="445"/>
      <c r="N297" s="445"/>
      <c r="O297" s="445"/>
      <c r="P297" s="445"/>
      <c r="Q297" s="445"/>
      <c r="R297" s="445"/>
      <c r="S297" s="445"/>
      <c r="T297" s="445"/>
      <c r="U297" s="445"/>
      <c r="V297" s="445"/>
      <c r="W297" s="445"/>
      <c r="X297" s="445"/>
      <c r="Y297" s="445"/>
      <c r="Z297" s="445"/>
    </row>
    <row r="298" spans="1:26" ht="15.6" hidden="1" x14ac:dyDescent="0.3">
      <c r="A298" s="445"/>
      <c r="B298" s="445"/>
      <c r="C298" s="445"/>
      <c r="D298" s="445"/>
      <c r="E298" s="505" t="s">
        <v>771</v>
      </c>
      <c r="F298" s="505" t="s">
        <v>772</v>
      </c>
      <c r="G298" s="445"/>
      <c r="H298" s="445"/>
      <c r="I298" s="445"/>
      <c r="J298" s="445"/>
      <c r="K298" s="445"/>
      <c r="L298" s="445"/>
      <c r="M298" s="445"/>
      <c r="N298" s="445"/>
      <c r="O298" s="445"/>
      <c r="P298" s="445"/>
      <c r="Q298" s="445"/>
      <c r="R298" s="445"/>
      <c r="S298" s="445"/>
      <c r="T298" s="445"/>
      <c r="U298" s="445"/>
      <c r="V298" s="445"/>
      <c r="W298" s="445"/>
      <c r="X298" s="445"/>
      <c r="Y298" s="445"/>
      <c r="Z298" s="445"/>
    </row>
    <row r="299" spans="1:26" ht="15.6" hidden="1" x14ac:dyDescent="0.3">
      <c r="A299" s="445"/>
      <c r="B299" s="445"/>
      <c r="C299" s="445"/>
      <c r="D299" s="445"/>
      <c r="E299" s="505" t="s">
        <v>773</v>
      </c>
      <c r="F299" s="505" t="s">
        <v>774</v>
      </c>
      <c r="G299" s="445"/>
      <c r="H299" s="445"/>
      <c r="I299" s="445"/>
      <c r="J299" s="445"/>
      <c r="K299" s="445"/>
      <c r="L299" s="445"/>
      <c r="M299" s="445"/>
      <c r="N299" s="445"/>
      <c r="O299" s="445"/>
      <c r="P299" s="445"/>
      <c r="Q299" s="445"/>
      <c r="R299" s="445"/>
      <c r="S299" s="445"/>
      <c r="T299" s="445"/>
      <c r="U299" s="445"/>
      <c r="V299" s="445"/>
      <c r="W299" s="445"/>
      <c r="X299" s="445"/>
      <c r="Y299" s="445"/>
      <c r="Z299" s="445"/>
    </row>
    <row r="300" spans="1:26" ht="15.6" hidden="1" x14ac:dyDescent="0.3">
      <c r="A300" s="445"/>
      <c r="B300" s="445"/>
      <c r="C300" s="445"/>
      <c r="D300" s="445"/>
      <c r="E300" s="505" t="s">
        <v>775</v>
      </c>
      <c r="F300" s="505" t="s">
        <v>776</v>
      </c>
      <c r="G300" s="445"/>
      <c r="H300" s="445"/>
      <c r="I300" s="445"/>
      <c r="J300" s="445"/>
      <c r="K300" s="445"/>
      <c r="L300" s="445"/>
      <c r="M300" s="445"/>
      <c r="N300" s="445"/>
      <c r="O300" s="445"/>
      <c r="P300" s="445"/>
      <c r="Q300" s="445"/>
      <c r="R300" s="445"/>
      <c r="S300" s="445"/>
      <c r="T300" s="445"/>
      <c r="U300" s="445"/>
      <c r="V300" s="445"/>
      <c r="W300" s="445"/>
      <c r="X300" s="445"/>
      <c r="Y300" s="445"/>
      <c r="Z300" s="445"/>
    </row>
    <row r="301" spans="1:26" ht="15.6" hidden="1" x14ac:dyDescent="0.3">
      <c r="A301" s="445"/>
      <c r="B301" s="445"/>
      <c r="C301" s="445"/>
      <c r="D301" s="445"/>
      <c r="E301" s="505" t="s">
        <v>777</v>
      </c>
      <c r="F301" s="505" t="s">
        <v>778</v>
      </c>
      <c r="G301" s="445"/>
      <c r="H301" s="445"/>
      <c r="I301" s="445"/>
      <c r="J301" s="445"/>
      <c r="K301" s="445"/>
      <c r="L301" s="445"/>
      <c r="M301" s="445"/>
      <c r="N301" s="445"/>
      <c r="O301" s="445"/>
      <c r="P301" s="445"/>
      <c r="Q301" s="445"/>
      <c r="R301" s="445"/>
      <c r="S301" s="445"/>
      <c r="T301" s="445"/>
      <c r="U301" s="445"/>
      <c r="V301" s="445"/>
      <c r="W301" s="445"/>
      <c r="X301" s="445"/>
      <c r="Y301" s="445"/>
      <c r="Z301" s="445"/>
    </row>
    <row r="302" spans="1:26" ht="15.6" hidden="1" x14ac:dyDescent="0.3">
      <c r="A302" s="445"/>
      <c r="B302" s="445"/>
      <c r="C302" s="445"/>
      <c r="D302" s="445"/>
      <c r="E302" s="505" t="s">
        <v>779</v>
      </c>
      <c r="F302" s="505" t="s">
        <v>780</v>
      </c>
      <c r="G302" s="445"/>
      <c r="H302" s="445"/>
      <c r="I302" s="445"/>
      <c r="J302" s="445"/>
      <c r="K302" s="445"/>
      <c r="L302" s="445"/>
      <c r="M302" s="445"/>
      <c r="N302" s="445"/>
      <c r="O302" s="445"/>
      <c r="P302" s="445"/>
      <c r="Q302" s="445"/>
      <c r="R302" s="445"/>
      <c r="S302" s="445"/>
      <c r="T302" s="445"/>
      <c r="U302" s="445"/>
      <c r="V302" s="445"/>
      <c r="W302" s="445"/>
      <c r="X302" s="445"/>
      <c r="Y302" s="445"/>
      <c r="Z302" s="445"/>
    </row>
    <row r="303" spans="1:26" ht="15.6" hidden="1" x14ac:dyDescent="0.3">
      <c r="A303" s="445"/>
      <c r="B303" s="445"/>
      <c r="C303" s="445"/>
      <c r="D303" s="445"/>
      <c r="E303" s="505" t="s">
        <v>781</v>
      </c>
      <c r="F303" s="505" t="s">
        <v>782</v>
      </c>
      <c r="G303" s="445"/>
      <c r="H303" s="445"/>
      <c r="I303" s="445"/>
      <c r="J303" s="445"/>
      <c r="K303" s="445"/>
      <c r="L303" s="445"/>
      <c r="M303" s="445"/>
      <c r="N303" s="445"/>
      <c r="O303" s="445"/>
      <c r="P303" s="445"/>
      <c r="Q303" s="445"/>
      <c r="R303" s="445"/>
      <c r="S303" s="445"/>
      <c r="T303" s="445"/>
      <c r="U303" s="445"/>
      <c r="V303" s="445"/>
      <c r="W303" s="445"/>
      <c r="X303" s="445"/>
      <c r="Y303" s="445"/>
      <c r="Z303" s="445"/>
    </row>
    <row r="304" spans="1:26" ht="15.6" hidden="1" x14ac:dyDescent="0.3">
      <c r="A304" s="445"/>
      <c r="B304" s="445"/>
      <c r="C304" s="445"/>
      <c r="D304" s="445"/>
      <c r="E304" s="505" t="s">
        <v>783</v>
      </c>
      <c r="F304" s="505" t="s">
        <v>784</v>
      </c>
      <c r="G304" s="445"/>
      <c r="H304" s="445"/>
      <c r="I304" s="445"/>
      <c r="J304" s="445"/>
      <c r="K304" s="445"/>
      <c r="L304" s="445"/>
      <c r="M304" s="445"/>
      <c r="N304" s="445"/>
      <c r="O304" s="445"/>
      <c r="P304" s="445"/>
      <c r="Q304" s="445"/>
      <c r="R304" s="445"/>
      <c r="S304" s="445"/>
      <c r="T304" s="445"/>
      <c r="U304" s="445"/>
      <c r="V304" s="445"/>
      <c r="W304" s="445"/>
      <c r="X304" s="445"/>
      <c r="Y304" s="445"/>
      <c r="Z304" s="445"/>
    </row>
    <row r="305" spans="1:26" ht="15.6" hidden="1" x14ac:dyDescent="0.3">
      <c r="A305" s="445"/>
      <c r="B305" s="445"/>
      <c r="C305" s="445"/>
      <c r="D305" s="445"/>
      <c r="E305" s="505" t="s">
        <v>785</v>
      </c>
      <c r="F305" s="505" t="s">
        <v>786</v>
      </c>
      <c r="G305" s="445"/>
      <c r="H305" s="445"/>
      <c r="I305" s="445"/>
      <c r="J305" s="445"/>
      <c r="K305" s="445"/>
      <c r="L305" s="445"/>
      <c r="M305" s="445"/>
      <c r="N305" s="445"/>
      <c r="O305" s="445"/>
      <c r="P305" s="445"/>
      <c r="Q305" s="445"/>
      <c r="R305" s="445"/>
      <c r="S305" s="445"/>
      <c r="T305" s="445"/>
      <c r="U305" s="445"/>
      <c r="V305" s="445"/>
      <c r="W305" s="445"/>
      <c r="X305" s="445"/>
      <c r="Y305" s="445"/>
      <c r="Z305" s="445"/>
    </row>
    <row r="306" spans="1:26" ht="15.6" hidden="1" x14ac:dyDescent="0.3">
      <c r="A306" s="445"/>
      <c r="B306" s="445"/>
      <c r="C306" s="445"/>
      <c r="D306" s="445"/>
      <c r="E306" s="505" t="s">
        <v>787</v>
      </c>
      <c r="F306" s="505" t="s">
        <v>788</v>
      </c>
      <c r="G306" s="445"/>
      <c r="H306" s="445"/>
      <c r="I306" s="445"/>
      <c r="J306" s="445"/>
      <c r="K306" s="445"/>
      <c r="L306" s="445"/>
      <c r="M306" s="445"/>
      <c r="N306" s="445"/>
      <c r="O306" s="445"/>
      <c r="P306" s="445"/>
      <c r="Q306" s="445"/>
      <c r="R306" s="445"/>
      <c r="S306" s="445"/>
      <c r="T306" s="445"/>
      <c r="U306" s="445"/>
      <c r="V306" s="445"/>
      <c r="W306" s="445"/>
      <c r="X306" s="445"/>
      <c r="Y306" s="445"/>
      <c r="Z306" s="445"/>
    </row>
    <row r="307" spans="1:26" ht="15.6" hidden="1" x14ac:dyDescent="0.3">
      <c r="A307" s="445"/>
      <c r="B307" s="445"/>
      <c r="C307" s="445"/>
      <c r="D307" s="445"/>
      <c r="E307" s="505" t="s">
        <v>789</v>
      </c>
      <c r="F307" s="505" t="s">
        <v>790</v>
      </c>
      <c r="G307" s="445"/>
      <c r="H307" s="445"/>
      <c r="I307" s="445"/>
      <c r="J307" s="445"/>
      <c r="K307" s="445"/>
      <c r="L307" s="445"/>
      <c r="M307" s="445"/>
      <c r="N307" s="445"/>
      <c r="O307" s="445"/>
      <c r="P307" s="445"/>
      <c r="Q307" s="445"/>
      <c r="R307" s="445"/>
      <c r="S307" s="445"/>
      <c r="T307" s="445"/>
      <c r="U307" s="445"/>
      <c r="V307" s="445"/>
      <c r="W307" s="445"/>
      <c r="X307" s="445"/>
      <c r="Y307" s="445"/>
      <c r="Z307" s="445"/>
    </row>
    <row r="308" spans="1:26" ht="15.6" hidden="1" x14ac:dyDescent="0.3">
      <c r="A308" s="445"/>
      <c r="B308" s="445"/>
      <c r="C308" s="445"/>
      <c r="D308" s="445"/>
      <c r="E308" s="505" t="s">
        <v>791</v>
      </c>
      <c r="F308" s="505" t="s">
        <v>792</v>
      </c>
      <c r="G308" s="445"/>
      <c r="H308" s="445"/>
      <c r="I308" s="445"/>
      <c r="J308" s="445"/>
      <c r="K308" s="445"/>
      <c r="L308" s="445"/>
      <c r="M308" s="445"/>
      <c r="N308" s="445"/>
      <c r="O308" s="445"/>
      <c r="P308" s="445"/>
      <c r="Q308" s="445"/>
      <c r="R308" s="445"/>
      <c r="S308" s="445"/>
      <c r="T308" s="445"/>
      <c r="U308" s="445"/>
      <c r="V308" s="445"/>
      <c r="W308" s="445"/>
      <c r="X308" s="445"/>
      <c r="Y308" s="445"/>
      <c r="Z308" s="445"/>
    </row>
    <row r="309" spans="1:26" ht="15.6" hidden="1" x14ac:dyDescent="0.3">
      <c r="A309" s="445"/>
      <c r="B309" s="445"/>
      <c r="C309" s="445"/>
      <c r="D309" s="445"/>
      <c r="E309" s="505" t="s">
        <v>793</v>
      </c>
      <c r="F309" s="505" t="s">
        <v>794</v>
      </c>
      <c r="G309" s="445"/>
      <c r="H309" s="445"/>
      <c r="I309" s="445"/>
      <c r="J309" s="445"/>
      <c r="K309" s="445"/>
      <c r="L309" s="445"/>
      <c r="M309" s="445"/>
      <c r="N309" s="445"/>
      <c r="O309" s="445"/>
      <c r="P309" s="445"/>
      <c r="Q309" s="445"/>
      <c r="R309" s="445"/>
      <c r="S309" s="445"/>
      <c r="T309" s="445"/>
      <c r="U309" s="445"/>
      <c r="V309" s="445"/>
      <c r="W309" s="445"/>
      <c r="X309" s="445"/>
      <c r="Y309" s="445"/>
      <c r="Z309" s="445"/>
    </row>
    <row r="310" spans="1:26" ht="15.6" hidden="1" x14ac:dyDescent="0.3">
      <c r="A310" s="445"/>
      <c r="B310" s="445"/>
      <c r="C310" s="445"/>
      <c r="D310" s="445"/>
      <c r="E310" s="505" t="s">
        <v>795</v>
      </c>
      <c r="F310" s="505" t="s">
        <v>796</v>
      </c>
      <c r="G310" s="445"/>
      <c r="H310" s="445"/>
      <c r="I310" s="445"/>
      <c r="J310" s="445"/>
      <c r="K310" s="445"/>
      <c r="L310" s="445"/>
      <c r="M310" s="445"/>
      <c r="N310" s="445"/>
      <c r="O310" s="445"/>
      <c r="P310" s="445"/>
      <c r="Q310" s="445"/>
      <c r="R310" s="445"/>
      <c r="S310" s="445"/>
      <c r="T310" s="445"/>
      <c r="U310" s="445"/>
      <c r="V310" s="445"/>
      <c r="W310" s="445"/>
      <c r="X310" s="445"/>
      <c r="Y310" s="445"/>
      <c r="Z310" s="445"/>
    </row>
    <row r="311" spans="1:26" ht="15.6" hidden="1" x14ac:dyDescent="0.3">
      <c r="A311" s="445"/>
      <c r="B311" s="445"/>
      <c r="C311" s="445"/>
      <c r="D311" s="445"/>
      <c r="E311" s="505" t="s">
        <v>797</v>
      </c>
      <c r="F311" s="505" t="s">
        <v>798</v>
      </c>
      <c r="G311" s="445"/>
      <c r="H311" s="445"/>
      <c r="I311" s="445"/>
      <c r="J311" s="445"/>
      <c r="K311" s="445"/>
      <c r="L311" s="445"/>
      <c r="M311" s="445"/>
      <c r="N311" s="445"/>
      <c r="O311" s="445"/>
      <c r="P311" s="445"/>
      <c r="Q311" s="445"/>
      <c r="R311" s="445"/>
      <c r="S311" s="445"/>
      <c r="T311" s="445"/>
      <c r="U311" s="445"/>
      <c r="V311" s="445"/>
      <c r="W311" s="445"/>
      <c r="X311" s="445"/>
      <c r="Y311" s="445"/>
      <c r="Z311" s="445"/>
    </row>
    <row r="312" spans="1:26" ht="15.6" hidden="1" x14ac:dyDescent="0.3">
      <c r="A312" s="445"/>
      <c r="B312" s="445"/>
      <c r="C312" s="445"/>
      <c r="D312" s="445"/>
      <c r="E312" s="505" t="s">
        <v>799</v>
      </c>
      <c r="F312" s="505" t="s">
        <v>800</v>
      </c>
      <c r="G312" s="445"/>
      <c r="H312" s="445"/>
      <c r="I312" s="445"/>
      <c r="J312" s="445"/>
      <c r="K312" s="445"/>
      <c r="L312" s="445"/>
      <c r="M312" s="445"/>
      <c r="N312" s="445"/>
      <c r="O312" s="445"/>
      <c r="P312" s="445"/>
      <c r="Q312" s="445"/>
      <c r="R312" s="445"/>
      <c r="S312" s="445"/>
      <c r="T312" s="445"/>
      <c r="U312" s="445"/>
      <c r="V312" s="445"/>
      <c r="W312" s="445"/>
      <c r="X312" s="445"/>
      <c r="Y312" s="445"/>
      <c r="Z312" s="445"/>
    </row>
    <row r="313" spans="1:26" ht="15.6" hidden="1" x14ac:dyDescent="0.3">
      <c r="A313" s="445"/>
      <c r="B313" s="445"/>
      <c r="C313" s="445"/>
      <c r="D313" s="445"/>
      <c r="E313" s="505" t="s">
        <v>801</v>
      </c>
      <c r="F313" s="505" t="s">
        <v>802</v>
      </c>
      <c r="G313" s="445"/>
      <c r="H313" s="445"/>
      <c r="I313" s="445"/>
      <c r="J313" s="445"/>
      <c r="K313" s="445"/>
      <c r="L313" s="445"/>
      <c r="M313" s="445"/>
      <c r="N313" s="445"/>
      <c r="O313" s="445"/>
      <c r="P313" s="445"/>
      <c r="Q313" s="445"/>
      <c r="R313" s="445"/>
      <c r="S313" s="445"/>
      <c r="T313" s="445"/>
      <c r="U313" s="445"/>
      <c r="V313" s="445"/>
      <c r="W313" s="445"/>
      <c r="X313" s="445"/>
      <c r="Y313" s="445"/>
      <c r="Z313" s="445"/>
    </row>
    <row r="314" spans="1:26" ht="15.6" hidden="1" x14ac:dyDescent="0.3">
      <c r="A314" s="445"/>
      <c r="B314" s="445"/>
      <c r="C314" s="445"/>
      <c r="D314" s="445"/>
      <c r="E314" s="505" t="s">
        <v>803</v>
      </c>
      <c r="F314" s="505" t="s">
        <v>804</v>
      </c>
      <c r="G314" s="445"/>
      <c r="H314" s="445"/>
      <c r="I314" s="445"/>
      <c r="J314" s="445"/>
      <c r="K314" s="445"/>
      <c r="L314" s="445"/>
      <c r="M314" s="445"/>
      <c r="N314" s="445"/>
      <c r="O314" s="445"/>
      <c r="P314" s="445"/>
      <c r="Q314" s="445"/>
      <c r="R314" s="445"/>
      <c r="S314" s="445"/>
      <c r="T314" s="445"/>
      <c r="U314" s="445"/>
      <c r="V314" s="445"/>
      <c r="W314" s="445"/>
      <c r="X314" s="445"/>
      <c r="Y314" s="445"/>
      <c r="Z314" s="445"/>
    </row>
    <row r="315" spans="1:26" ht="15.6" hidden="1" x14ac:dyDescent="0.3">
      <c r="A315" s="445"/>
      <c r="B315" s="445"/>
      <c r="C315" s="445"/>
      <c r="D315" s="445"/>
      <c r="E315" s="505" t="s">
        <v>805</v>
      </c>
      <c r="F315" s="505" t="s">
        <v>806</v>
      </c>
      <c r="G315" s="445"/>
      <c r="H315" s="445"/>
      <c r="I315" s="445"/>
      <c r="J315" s="445"/>
      <c r="K315" s="445"/>
      <c r="L315" s="445"/>
      <c r="M315" s="445"/>
      <c r="N315" s="445"/>
      <c r="O315" s="445"/>
      <c r="P315" s="445"/>
      <c r="Q315" s="445"/>
      <c r="R315" s="445"/>
      <c r="S315" s="445"/>
      <c r="T315" s="445"/>
      <c r="U315" s="445"/>
      <c r="V315" s="445"/>
      <c r="W315" s="445"/>
      <c r="X315" s="445"/>
      <c r="Y315" s="445"/>
      <c r="Z315" s="445"/>
    </row>
    <row r="316" spans="1:26" ht="15.6" hidden="1" x14ac:dyDescent="0.3">
      <c r="A316" s="445"/>
      <c r="B316" s="445"/>
      <c r="C316" s="445"/>
      <c r="D316" s="445"/>
      <c r="E316" s="505" t="s">
        <v>807</v>
      </c>
      <c r="F316" s="505" t="s">
        <v>808</v>
      </c>
      <c r="G316" s="445"/>
      <c r="H316" s="445"/>
      <c r="I316" s="445"/>
      <c r="J316" s="445"/>
      <c r="K316" s="445"/>
      <c r="L316" s="445"/>
      <c r="M316" s="445"/>
      <c r="N316" s="445"/>
      <c r="O316" s="445"/>
      <c r="P316" s="445"/>
      <c r="Q316" s="445"/>
      <c r="R316" s="445"/>
      <c r="S316" s="445"/>
      <c r="T316" s="445"/>
      <c r="U316" s="445"/>
      <c r="V316" s="445"/>
      <c r="W316" s="445"/>
      <c r="X316" s="445"/>
      <c r="Y316" s="445"/>
      <c r="Z316" s="445"/>
    </row>
    <row r="317" spans="1:26" ht="15.6" hidden="1" x14ac:dyDescent="0.3">
      <c r="A317" s="445"/>
      <c r="B317" s="445"/>
      <c r="C317" s="445"/>
      <c r="D317" s="445"/>
      <c r="E317" s="505" t="s">
        <v>809</v>
      </c>
      <c r="F317" s="505" t="s">
        <v>810</v>
      </c>
      <c r="G317" s="445"/>
      <c r="H317" s="445"/>
      <c r="I317" s="445"/>
      <c r="J317" s="445"/>
      <c r="K317" s="445"/>
      <c r="L317" s="445"/>
      <c r="M317" s="445"/>
      <c r="N317" s="445"/>
      <c r="O317" s="445"/>
      <c r="P317" s="445"/>
      <c r="Q317" s="445"/>
      <c r="R317" s="445"/>
      <c r="S317" s="445"/>
      <c r="T317" s="445"/>
      <c r="U317" s="445"/>
      <c r="V317" s="445"/>
      <c r="W317" s="445"/>
      <c r="X317" s="445"/>
      <c r="Y317" s="445"/>
      <c r="Z317" s="445"/>
    </row>
    <row r="318" spans="1:26" ht="15.6" hidden="1" x14ac:dyDescent="0.3">
      <c r="A318" s="445"/>
      <c r="B318" s="445"/>
      <c r="C318" s="445"/>
      <c r="D318" s="445"/>
      <c r="E318" s="505" t="s">
        <v>811</v>
      </c>
      <c r="F318" s="505" t="s">
        <v>812</v>
      </c>
      <c r="G318" s="445"/>
      <c r="H318" s="445"/>
      <c r="I318" s="445"/>
      <c r="J318" s="445"/>
      <c r="K318" s="445"/>
      <c r="L318" s="445"/>
      <c r="M318" s="445"/>
      <c r="N318" s="445"/>
      <c r="O318" s="445"/>
      <c r="P318" s="445"/>
      <c r="Q318" s="445"/>
      <c r="R318" s="445"/>
      <c r="S318" s="445"/>
      <c r="T318" s="445"/>
      <c r="U318" s="445"/>
      <c r="V318" s="445"/>
      <c r="W318" s="445"/>
      <c r="X318" s="445"/>
      <c r="Y318" s="445"/>
      <c r="Z318" s="445"/>
    </row>
    <row r="319" spans="1:26" ht="15.6" hidden="1" x14ac:dyDescent="0.3">
      <c r="A319" s="445"/>
      <c r="B319" s="445"/>
      <c r="C319" s="445"/>
      <c r="D319" s="445"/>
      <c r="E319" s="505" t="s">
        <v>813</v>
      </c>
      <c r="F319" s="505" t="s">
        <v>814</v>
      </c>
      <c r="G319" s="445"/>
      <c r="H319" s="445"/>
      <c r="I319" s="445"/>
      <c r="J319" s="445"/>
      <c r="K319" s="445"/>
      <c r="L319" s="445"/>
      <c r="M319" s="445"/>
      <c r="N319" s="445"/>
      <c r="O319" s="445"/>
      <c r="P319" s="445"/>
      <c r="Q319" s="445"/>
      <c r="R319" s="445"/>
      <c r="S319" s="445"/>
      <c r="T319" s="445"/>
      <c r="U319" s="445"/>
      <c r="V319" s="445"/>
      <c r="W319" s="445"/>
      <c r="X319" s="445"/>
      <c r="Y319" s="445"/>
      <c r="Z319" s="445"/>
    </row>
    <row r="320" spans="1:26" ht="15.6" hidden="1" x14ac:dyDescent="0.3">
      <c r="A320" s="445"/>
      <c r="B320" s="445"/>
      <c r="C320" s="445"/>
      <c r="D320" s="445"/>
      <c r="E320" s="505" t="s">
        <v>815</v>
      </c>
      <c r="F320" s="505" t="s">
        <v>816</v>
      </c>
      <c r="G320" s="445"/>
      <c r="H320" s="445"/>
      <c r="I320" s="445"/>
      <c r="J320" s="445"/>
      <c r="K320" s="445"/>
      <c r="L320" s="445"/>
      <c r="M320" s="445"/>
      <c r="N320" s="445"/>
      <c r="O320" s="445"/>
      <c r="P320" s="445"/>
      <c r="Q320" s="445"/>
      <c r="R320" s="445"/>
      <c r="S320" s="445"/>
      <c r="T320" s="445"/>
      <c r="U320" s="445"/>
      <c r="V320" s="445"/>
      <c r="W320" s="445"/>
      <c r="X320" s="445"/>
      <c r="Y320" s="445"/>
      <c r="Z320" s="445"/>
    </row>
    <row r="321" spans="1:26" ht="15.6" hidden="1" x14ac:dyDescent="0.3">
      <c r="A321" s="445"/>
      <c r="B321" s="445"/>
      <c r="C321" s="445"/>
      <c r="D321" s="445"/>
      <c r="E321" s="505" t="s">
        <v>817</v>
      </c>
      <c r="F321" s="505" t="s">
        <v>818</v>
      </c>
      <c r="G321" s="445"/>
      <c r="H321" s="445"/>
      <c r="I321" s="445"/>
      <c r="J321" s="445"/>
      <c r="K321" s="445"/>
      <c r="L321" s="445"/>
      <c r="M321" s="445"/>
      <c r="N321" s="445"/>
      <c r="O321" s="445"/>
      <c r="P321" s="445"/>
      <c r="Q321" s="445"/>
      <c r="R321" s="445"/>
      <c r="S321" s="445"/>
      <c r="T321" s="445"/>
      <c r="U321" s="445"/>
      <c r="V321" s="445"/>
      <c r="W321" s="445"/>
      <c r="X321" s="445"/>
      <c r="Y321" s="445"/>
      <c r="Z321" s="445"/>
    </row>
    <row r="322" spans="1:26" ht="15.6" hidden="1" x14ac:dyDescent="0.3">
      <c r="A322" s="445"/>
      <c r="B322" s="445"/>
      <c r="C322" s="445"/>
      <c r="D322" s="445"/>
      <c r="E322" s="505" t="s">
        <v>819</v>
      </c>
      <c r="F322" s="505" t="s">
        <v>820</v>
      </c>
      <c r="G322" s="445"/>
      <c r="H322" s="445"/>
      <c r="I322" s="445"/>
      <c r="J322" s="445"/>
      <c r="K322" s="445"/>
      <c r="L322" s="445"/>
      <c r="M322" s="445"/>
      <c r="N322" s="445"/>
      <c r="O322" s="445"/>
      <c r="P322" s="445"/>
      <c r="Q322" s="445"/>
      <c r="R322" s="445"/>
      <c r="S322" s="445"/>
      <c r="T322" s="445"/>
      <c r="U322" s="445"/>
      <c r="V322" s="445"/>
      <c r="W322" s="445"/>
      <c r="X322" s="445"/>
      <c r="Y322" s="445"/>
      <c r="Z322" s="445"/>
    </row>
    <row r="323" spans="1:26" ht="15.6" hidden="1" x14ac:dyDescent="0.3">
      <c r="A323" s="445"/>
      <c r="B323" s="445"/>
      <c r="C323" s="445"/>
      <c r="D323" s="445"/>
      <c r="E323" s="505" t="s">
        <v>821</v>
      </c>
      <c r="F323" s="505" t="s">
        <v>822</v>
      </c>
      <c r="G323" s="445"/>
      <c r="H323" s="445"/>
      <c r="I323" s="445"/>
      <c r="J323" s="445"/>
      <c r="K323" s="445"/>
      <c r="L323" s="445"/>
      <c r="M323" s="445"/>
      <c r="N323" s="445"/>
      <c r="O323" s="445"/>
      <c r="P323" s="445"/>
      <c r="Q323" s="445"/>
      <c r="R323" s="445"/>
      <c r="S323" s="445"/>
      <c r="T323" s="445"/>
      <c r="U323" s="445"/>
      <c r="V323" s="445"/>
      <c r="W323" s="445"/>
      <c r="X323" s="445"/>
      <c r="Y323" s="445"/>
      <c r="Z323" s="445"/>
    </row>
    <row r="324" spans="1:26" ht="15.6" hidden="1" x14ac:dyDescent="0.3">
      <c r="A324" s="445"/>
      <c r="B324" s="445"/>
      <c r="C324" s="445"/>
      <c r="D324" s="445"/>
      <c r="E324" s="505" t="s">
        <v>823</v>
      </c>
      <c r="F324" s="505" t="s">
        <v>824</v>
      </c>
      <c r="G324" s="445"/>
      <c r="H324" s="445"/>
      <c r="I324" s="445"/>
      <c r="J324" s="445"/>
      <c r="K324" s="445"/>
      <c r="L324" s="445"/>
      <c r="M324" s="445"/>
      <c r="N324" s="445"/>
      <c r="O324" s="445"/>
      <c r="P324" s="445"/>
      <c r="Q324" s="445"/>
      <c r="R324" s="445"/>
      <c r="S324" s="445"/>
      <c r="T324" s="445"/>
      <c r="U324" s="445"/>
      <c r="V324" s="445"/>
      <c r="W324" s="445"/>
      <c r="X324" s="445"/>
      <c r="Y324" s="445"/>
      <c r="Z324" s="445"/>
    </row>
    <row r="325" spans="1:26" ht="15.6" hidden="1" x14ac:dyDescent="0.3">
      <c r="A325" s="445"/>
      <c r="B325" s="445"/>
      <c r="C325" s="445"/>
      <c r="D325" s="445"/>
      <c r="E325" s="505" t="s">
        <v>825</v>
      </c>
      <c r="F325" s="505" t="s">
        <v>826</v>
      </c>
      <c r="G325" s="445"/>
      <c r="H325" s="445"/>
      <c r="I325" s="445"/>
      <c r="J325" s="445"/>
      <c r="K325" s="445"/>
      <c r="L325" s="445"/>
      <c r="M325" s="445"/>
      <c r="N325" s="445"/>
      <c r="O325" s="445"/>
      <c r="P325" s="445"/>
      <c r="Q325" s="445"/>
      <c r="R325" s="445"/>
      <c r="S325" s="445"/>
      <c r="T325" s="445"/>
      <c r="U325" s="445"/>
      <c r="V325" s="445"/>
      <c r="W325" s="445"/>
      <c r="X325" s="445"/>
      <c r="Y325" s="445"/>
      <c r="Z325" s="445"/>
    </row>
    <row r="326" spans="1:26" ht="15.6" hidden="1" x14ac:dyDescent="0.3">
      <c r="A326" s="445"/>
      <c r="B326" s="445"/>
      <c r="C326" s="445"/>
      <c r="D326" s="445"/>
      <c r="E326" s="505" t="s">
        <v>827</v>
      </c>
      <c r="F326" s="505" t="s">
        <v>828</v>
      </c>
      <c r="G326" s="445"/>
      <c r="H326" s="445"/>
      <c r="I326" s="445"/>
      <c r="J326" s="445"/>
      <c r="K326" s="445"/>
      <c r="L326" s="445"/>
      <c r="M326" s="445"/>
      <c r="N326" s="445"/>
      <c r="O326" s="445"/>
      <c r="P326" s="445"/>
      <c r="Q326" s="445"/>
      <c r="R326" s="445"/>
      <c r="S326" s="445"/>
      <c r="T326" s="445"/>
      <c r="U326" s="445"/>
      <c r="V326" s="445"/>
      <c r="W326" s="445"/>
      <c r="X326" s="445"/>
      <c r="Y326" s="445"/>
      <c r="Z326" s="445"/>
    </row>
    <row r="327" spans="1:26" ht="15.6" hidden="1" x14ac:dyDescent="0.3">
      <c r="A327" s="445"/>
      <c r="B327" s="445"/>
      <c r="C327" s="445"/>
      <c r="D327" s="445"/>
      <c r="E327" s="505" t="s">
        <v>829</v>
      </c>
      <c r="F327" s="505" t="s">
        <v>830</v>
      </c>
      <c r="G327" s="445"/>
      <c r="H327" s="445"/>
      <c r="I327" s="445"/>
      <c r="J327" s="445"/>
      <c r="K327" s="445"/>
      <c r="L327" s="445"/>
      <c r="M327" s="445"/>
      <c r="N327" s="445"/>
      <c r="O327" s="445"/>
      <c r="P327" s="445"/>
      <c r="Q327" s="445"/>
      <c r="R327" s="445"/>
      <c r="S327" s="445"/>
      <c r="T327" s="445"/>
      <c r="U327" s="445"/>
      <c r="V327" s="445"/>
      <c r="W327" s="445"/>
      <c r="X327" s="445"/>
      <c r="Y327" s="445"/>
      <c r="Z327" s="445"/>
    </row>
    <row r="328" spans="1:26" ht="15.6" hidden="1" x14ac:dyDescent="0.3">
      <c r="A328" s="445"/>
      <c r="B328" s="445"/>
      <c r="C328" s="445"/>
      <c r="D328" s="445"/>
      <c r="E328" s="505" t="s">
        <v>831</v>
      </c>
      <c r="F328" s="505" t="s">
        <v>832</v>
      </c>
      <c r="G328" s="445"/>
      <c r="H328" s="445"/>
      <c r="I328" s="445"/>
      <c r="J328" s="445"/>
      <c r="K328" s="445"/>
      <c r="L328" s="445"/>
      <c r="M328" s="445"/>
      <c r="N328" s="445"/>
      <c r="O328" s="445"/>
      <c r="P328" s="445"/>
      <c r="Q328" s="445"/>
      <c r="R328" s="445"/>
      <c r="S328" s="445"/>
      <c r="T328" s="445"/>
      <c r="U328" s="445"/>
      <c r="V328" s="445"/>
      <c r="W328" s="445"/>
      <c r="X328" s="445"/>
      <c r="Y328" s="445"/>
      <c r="Z328" s="445"/>
    </row>
    <row r="329" spans="1:26" ht="15.6" hidden="1" x14ac:dyDescent="0.3">
      <c r="A329" s="445"/>
      <c r="B329" s="445"/>
      <c r="C329" s="445"/>
      <c r="D329" s="445"/>
      <c r="E329" s="505" t="s">
        <v>833</v>
      </c>
      <c r="F329" s="505" t="s">
        <v>834</v>
      </c>
      <c r="G329" s="445"/>
      <c r="H329" s="445"/>
      <c r="I329" s="445"/>
      <c r="J329" s="445"/>
      <c r="K329" s="445"/>
      <c r="L329" s="445"/>
      <c r="M329" s="445"/>
      <c r="N329" s="445"/>
      <c r="O329" s="445"/>
      <c r="P329" s="445"/>
      <c r="Q329" s="445"/>
      <c r="R329" s="445"/>
      <c r="S329" s="445"/>
      <c r="T329" s="445"/>
      <c r="U329" s="445"/>
      <c r="V329" s="445"/>
      <c r="W329" s="445"/>
      <c r="X329" s="445"/>
      <c r="Y329" s="445"/>
      <c r="Z329" s="445"/>
    </row>
    <row r="330" spans="1:26" ht="15.6" hidden="1" x14ac:dyDescent="0.3">
      <c r="A330" s="445"/>
      <c r="B330" s="445"/>
      <c r="C330" s="445"/>
      <c r="D330" s="445"/>
      <c r="E330" s="505" t="s">
        <v>835</v>
      </c>
      <c r="F330" s="505" t="s">
        <v>836</v>
      </c>
      <c r="G330" s="445"/>
      <c r="H330" s="445"/>
      <c r="I330" s="445"/>
      <c r="J330" s="445"/>
      <c r="K330" s="445"/>
      <c r="L330" s="445"/>
      <c r="M330" s="445"/>
      <c r="N330" s="445"/>
      <c r="O330" s="445"/>
      <c r="P330" s="445"/>
      <c r="Q330" s="445"/>
      <c r="R330" s="445"/>
      <c r="S330" s="445"/>
      <c r="T330" s="445"/>
      <c r="U330" s="445"/>
      <c r="V330" s="445"/>
      <c r="W330" s="445"/>
      <c r="X330" s="445"/>
      <c r="Y330" s="445"/>
      <c r="Z330" s="445"/>
    </row>
    <row r="331" spans="1:26" ht="15.6" hidden="1" x14ac:dyDescent="0.3">
      <c r="A331" s="445"/>
      <c r="B331" s="445"/>
      <c r="C331" s="445"/>
      <c r="D331" s="445"/>
      <c r="E331" s="505" t="s">
        <v>837</v>
      </c>
      <c r="F331" s="505" t="s">
        <v>838</v>
      </c>
      <c r="G331" s="445"/>
      <c r="H331" s="445"/>
      <c r="I331" s="445"/>
      <c r="J331" s="445"/>
      <c r="K331" s="445"/>
      <c r="L331" s="445"/>
      <c r="M331" s="445"/>
      <c r="N331" s="445"/>
      <c r="O331" s="445"/>
      <c r="P331" s="445"/>
      <c r="Q331" s="445"/>
      <c r="R331" s="445"/>
      <c r="S331" s="445"/>
      <c r="T331" s="445"/>
      <c r="U331" s="445"/>
      <c r="V331" s="445"/>
      <c r="W331" s="445"/>
      <c r="X331" s="445"/>
      <c r="Y331" s="445"/>
      <c r="Z331" s="445"/>
    </row>
    <row r="332" spans="1:26" ht="15.6" hidden="1" x14ac:dyDescent="0.3">
      <c r="A332" s="445"/>
      <c r="B332" s="445"/>
      <c r="C332" s="445"/>
      <c r="D332" s="445"/>
      <c r="E332" s="505" t="s">
        <v>839</v>
      </c>
      <c r="F332" s="505" t="s">
        <v>840</v>
      </c>
      <c r="G332" s="445"/>
      <c r="H332" s="445"/>
      <c r="I332" s="445"/>
      <c r="J332" s="445"/>
      <c r="K332" s="445"/>
      <c r="L332" s="445"/>
      <c r="M332" s="445"/>
      <c r="N332" s="445"/>
      <c r="O332" s="445"/>
      <c r="P332" s="445"/>
      <c r="Q332" s="445"/>
      <c r="R332" s="445"/>
      <c r="S332" s="445"/>
      <c r="T332" s="445"/>
      <c r="U332" s="445"/>
      <c r="V332" s="445"/>
      <c r="W332" s="445"/>
      <c r="X332" s="445"/>
      <c r="Y332" s="445"/>
      <c r="Z332" s="445"/>
    </row>
    <row r="333" spans="1:26" ht="15.6" hidden="1" x14ac:dyDescent="0.3">
      <c r="A333" s="445"/>
      <c r="B333" s="445"/>
      <c r="C333" s="445"/>
      <c r="D333" s="445"/>
      <c r="E333" s="505" t="s">
        <v>841</v>
      </c>
      <c r="F333" s="505" t="s">
        <v>842</v>
      </c>
      <c r="G333" s="445"/>
      <c r="H333" s="445"/>
      <c r="I333" s="445"/>
      <c r="J333" s="445"/>
      <c r="K333" s="445"/>
      <c r="L333" s="445"/>
      <c r="M333" s="445"/>
      <c r="N333" s="445"/>
      <c r="O333" s="445"/>
      <c r="P333" s="445"/>
      <c r="Q333" s="445"/>
      <c r="R333" s="445"/>
      <c r="S333" s="445"/>
      <c r="T333" s="445"/>
      <c r="U333" s="445"/>
      <c r="V333" s="445"/>
      <c r="W333" s="445"/>
      <c r="X333" s="445"/>
      <c r="Y333" s="445"/>
      <c r="Z333" s="445"/>
    </row>
    <row r="334" spans="1:26" ht="15.6" hidden="1" x14ac:dyDescent="0.3">
      <c r="A334" s="445"/>
      <c r="B334" s="445"/>
      <c r="C334" s="445"/>
      <c r="D334" s="445"/>
      <c r="E334" s="505" t="s">
        <v>843</v>
      </c>
      <c r="F334" s="505" t="s">
        <v>844</v>
      </c>
      <c r="G334" s="445"/>
      <c r="H334" s="445"/>
      <c r="I334" s="445"/>
      <c r="J334" s="445"/>
      <c r="K334" s="445"/>
      <c r="L334" s="445"/>
      <c r="M334" s="445"/>
      <c r="N334" s="445"/>
      <c r="O334" s="445"/>
      <c r="P334" s="445"/>
      <c r="Q334" s="445"/>
      <c r="R334" s="445"/>
      <c r="S334" s="445"/>
      <c r="T334" s="445"/>
      <c r="U334" s="445"/>
      <c r="V334" s="445"/>
      <c r="W334" s="445"/>
      <c r="X334" s="445"/>
      <c r="Y334" s="445"/>
      <c r="Z334" s="445"/>
    </row>
    <row r="335" spans="1:26" ht="15.6" hidden="1" x14ac:dyDescent="0.3">
      <c r="A335" s="445"/>
      <c r="B335" s="445"/>
      <c r="C335" s="445"/>
      <c r="D335" s="445"/>
      <c r="E335" s="505" t="s">
        <v>845</v>
      </c>
      <c r="F335" s="505" t="s">
        <v>846</v>
      </c>
      <c r="G335" s="445"/>
      <c r="H335" s="445"/>
      <c r="I335" s="445"/>
      <c r="J335" s="445"/>
      <c r="K335" s="445"/>
      <c r="L335" s="445"/>
      <c r="M335" s="445"/>
      <c r="N335" s="445"/>
      <c r="O335" s="445"/>
      <c r="P335" s="445"/>
      <c r="Q335" s="445"/>
      <c r="R335" s="445"/>
      <c r="S335" s="445"/>
      <c r="T335" s="445"/>
      <c r="U335" s="445"/>
      <c r="V335" s="445"/>
      <c r="W335" s="445"/>
      <c r="X335" s="445"/>
      <c r="Y335" s="445"/>
      <c r="Z335" s="445"/>
    </row>
    <row r="336" spans="1:26" ht="15.6" hidden="1" x14ac:dyDescent="0.3">
      <c r="A336" s="445"/>
      <c r="B336" s="445"/>
      <c r="C336" s="445"/>
      <c r="D336" s="445"/>
      <c r="E336" s="505" t="s">
        <v>847</v>
      </c>
      <c r="F336" s="505" t="s">
        <v>848</v>
      </c>
      <c r="G336" s="445"/>
      <c r="H336" s="445"/>
      <c r="I336" s="445"/>
      <c r="J336" s="445"/>
      <c r="K336" s="445"/>
      <c r="L336" s="445"/>
      <c r="M336" s="445"/>
      <c r="N336" s="445"/>
      <c r="O336" s="445"/>
      <c r="P336" s="445"/>
      <c r="Q336" s="445"/>
      <c r="R336" s="445"/>
      <c r="S336" s="445"/>
      <c r="T336" s="445"/>
      <c r="U336" s="445"/>
      <c r="V336" s="445"/>
      <c r="W336" s="445"/>
      <c r="X336" s="445"/>
      <c r="Y336" s="445"/>
      <c r="Z336" s="445"/>
    </row>
    <row r="337" spans="1:26" ht="15.6" hidden="1" x14ac:dyDescent="0.3">
      <c r="A337" s="445"/>
      <c r="B337" s="445"/>
      <c r="C337" s="445"/>
      <c r="D337" s="445"/>
      <c r="E337" s="505" t="s">
        <v>849</v>
      </c>
      <c r="F337" s="505" t="s">
        <v>850</v>
      </c>
      <c r="G337" s="445"/>
      <c r="H337" s="445"/>
      <c r="I337" s="445"/>
      <c r="J337" s="445"/>
      <c r="K337" s="445"/>
      <c r="L337" s="445"/>
      <c r="M337" s="445"/>
      <c r="N337" s="445"/>
      <c r="O337" s="445"/>
      <c r="P337" s="445"/>
      <c r="Q337" s="445"/>
      <c r="R337" s="445"/>
      <c r="S337" s="445"/>
      <c r="T337" s="445"/>
      <c r="U337" s="445"/>
      <c r="V337" s="445"/>
      <c r="W337" s="445"/>
      <c r="X337" s="445"/>
      <c r="Y337" s="445"/>
      <c r="Z337" s="445"/>
    </row>
    <row r="338" spans="1:26" ht="15.6" hidden="1" x14ac:dyDescent="0.3">
      <c r="A338" s="445"/>
      <c r="B338" s="445"/>
      <c r="C338" s="445"/>
      <c r="D338" s="445"/>
      <c r="E338" s="505" t="s">
        <v>851</v>
      </c>
      <c r="F338" s="505" t="s">
        <v>852</v>
      </c>
      <c r="G338" s="445"/>
      <c r="H338" s="445"/>
      <c r="I338" s="445"/>
      <c r="J338" s="445"/>
      <c r="K338" s="445"/>
      <c r="L338" s="445"/>
      <c r="M338" s="445"/>
      <c r="N338" s="445"/>
      <c r="O338" s="445"/>
      <c r="P338" s="445"/>
      <c r="Q338" s="445"/>
      <c r="R338" s="445"/>
      <c r="S338" s="445"/>
      <c r="T338" s="445"/>
      <c r="U338" s="445"/>
      <c r="V338" s="445"/>
      <c r="W338" s="445"/>
      <c r="X338" s="445"/>
      <c r="Y338" s="445"/>
      <c r="Z338" s="445"/>
    </row>
    <row r="339" spans="1:26" ht="15.6" hidden="1" x14ac:dyDescent="0.3">
      <c r="A339" s="445"/>
      <c r="B339" s="445"/>
      <c r="C339" s="445"/>
      <c r="D339" s="445"/>
      <c r="E339" s="505" t="s">
        <v>853</v>
      </c>
      <c r="F339" s="505" t="s">
        <v>854</v>
      </c>
      <c r="G339" s="445"/>
      <c r="H339" s="445"/>
      <c r="I339" s="445"/>
      <c r="J339" s="445"/>
      <c r="K339" s="445"/>
      <c r="L339" s="445"/>
      <c r="M339" s="445"/>
      <c r="N339" s="445"/>
      <c r="O339" s="445"/>
      <c r="P339" s="445"/>
      <c r="Q339" s="445"/>
      <c r="R339" s="445"/>
      <c r="S339" s="445"/>
      <c r="T339" s="445"/>
      <c r="U339" s="445"/>
      <c r="V339" s="445"/>
      <c r="W339" s="445"/>
      <c r="X339" s="445"/>
      <c r="Y339" s="445"/>
      <c r="Z339" s="445"/>
    </row>
    <row r="340" spans="1:26" ht="15.6" hidden="1" x14ac:dyDescent="0.3">
      <c r="A340" s="445"/>
      <c r="B340" s="445"/>
      <c r="C340" s="445"/>
      <c r="D340" s="445"/>
      <c r="E340" s="505" t="s">
        <v>855</v>
      </c>
      <c r="F340" s="505" t="s">
        <v>856</v>
      </c>
      <c r="G340" s="445"/>
      <c r="H340" s="445"/>
      <c r="I340" s="445"/>
      <c r="J340" s="445"/>
      <c r="K340" s="445"/>
      <c r="L340" s="445"/>
      <c r="M340" s="445"/>
      <c r="N340" s="445"/>
      <c r="O340" s="445"/>
      <c r="P340" s="445"/>
      <c r="Q340" s="445"/>
      <c r="R340" s="445"/>
      <c r="S340" s="445"/>
      <c r="T340" s="445"/>
      <c r="U340" s="445"/>
      <c r="V340" s="445"/>
      <c r="W340" s="445"/>
      <c r="X340" s="445"/>
      <c r="Y340" s="445"/>
      <c r="Z340" s="445"/>
    </row>
    <row r="341" spans="1:26" ht="15.6" hidden="1" x14ac:dyDescent="0.3">
      <c r="A341" s="445"/>
      <c r="B341" s="445"/>
      <c r="C341" s="445"/>
      <c r="D341" s="445"/>
      <c r="E341" s="505" t="s">
        <v>857</v>
      </c>
      <c r="F341" s="505" t="s">
        <v>858</v>
      </c>
      <c r="G341" s="445"/>
      <c r="H341" s="445"/>
      <c r="I341" s="445"/>
      <c r="J341" s="445"/>
      <c r="K341" s="445"/>
      <c r="L341" s="445"/>
      <c r="M341" s="445"/>
      <c r="N341" s="445"/>
      <c r="O341" s="445"/>
      <c r="P341" s="445"/>
      <c r="Q341" s="445"/>
      <c r="R341" s="445"/>
      <c r="S341" s="445"/>
      <c r="T341" s="445"/>
      <c r="U341" s="445"/>
      <c r="V341" s="445"/>
      <c r="W341" s="445"/>
      <c r="X341" s="445"/>
      <c r="Y341" s="445"/>
      <c r="Z341" s="445"/>
    </row>
    <row r="342" spans="1:26" ht="15.6" hidden="1" x14ac:dyDescent="0.3">
      <c r="A342" s="445"/>
      <c r="B342" s="445"/>
      <c r="C342" s="445"/>
      <c r="D342" s="445"/>
      <c r="E342" s="505" t="s">
        <v>859</v>
      </c>
      <c r="F342" s="505" t="s">
        <v>860</v>
      </c>
      <c r="G342" s="445"/>
      <c r="H342" s="445"/>
      <c r="I342" s="445"/>
      <c r="J342" s="445"/>
      <c r="K342" s="445"/>
      <c r="L342" s="445"/>
      <c r="M342" s="445"/>
      <c r="N342" s="445"/>
      <c r="O342" s="445"/>
      <c r="P342" s="445"/>
      <c r="Q342" s="445"/>
      <c r="R342" s="445"/>
      <c r="S342" s="445"/>
      <c r="T342" s="445"/>
      <c r="U342" s="445"/>
      <c r="V342" s="445"/>
      <c r="W342" s="445"/>
      <c r="X342" s="445"/>
      <c r="Y342" s="445"/>
      <c r="Z342" s="445"/>
    </row>
    <row r="343" spans="1:26" ht="15.6" hidden="1" x14ac:dyDescent="0.3">
      <c r="A343" s="445"/>
      <c r="B343" s="445"/>
      <c r="C343" s="445"/>
      <c r="D343" s="445"/>
      <c r="E343" s="505" t="s">
        <v>861</v>
      </c>
      <c r="F343" s="505" t="s">
        <v>862</v>
      </c>
      <c r="G343" s="445"/>
      <c r="H343" s="445"/>
      <c r="I343" s="445"/>
      <c r="J343" s="445"/>
      <c r="K343" s="445"/>
      <c r="L343" s="445"/>
      <c r="M343" s="445"/>
      <c r="N343" s="445"/>
      <c r="O343" s="445"/>
      <c r="P343" s="445"/>
      <c r="Q343" s="445"/>
      <c r="R343" s="445"/>
      <c r="S343" s="445"/>
      <c r="T343" s="445"/>
      <c r="U343" s="445"/>
      <c r="V343" s="445"/>
      <c r="W343" s="445"/>
      <c r="X343" s="445"/>
      <c r="Y343" s="445"/>
      <c r="Z343" s="445"/>
    </row>
    <row r="344" spans="1:26" ht="15.6" hidden="1" x14ac:dyDescent="0.3">
      <c r="A344" s="445"/>
      <c r="B344" s="445"/>
      <c r="C344" s="445"/>
      <c r="D344" s="445"/>
      <c r="E344" s="505" t="s">
        <v>863</v>
      </c>
      <c r="F344" s="505" t="s">
        <v>864</v>
      </c>
      <c r="G344" s="445"/>
      <c r="H344" s="445"/>
      <c r="I344" s="445"/>
      <c r="J344" s="445"/>
      <c r="K344" s="445"/>
      <c r="L344" s="445"/>
      <c r="M344" s="445"/>
      <c r="N344" s="445"/>
      <c r="O344" s="445"/>
      <c r="P344" s="445"/>
      <c r="Q344" s="445"/>
      <c r="R344" s="445"/>
      <c r="S344" s="445"/>
      <c r="T344" s="445"/>
      <c r="U344" s="445"/>
      <c r="V344" s="445"/>
      <c r="W344" s="445"/>
      <c r="X344" s="445"/>
      <c r="Y344" s="445"/>
      <c r="Z344" s="445"/>
    </row>
    <row r="345" spans="1:26" ht="15.6" hidden="1" x14ac:dyDescent="0.3">
      <c r="A345" s="445"/>
      <c r="B345" s="445"/>
      <c r="C345" s="445"/>
      <c r="D345" s="445"/>
      <c r="E345" s="505" t="s">
        <v>865</v>
      </c>
      <c r="F345" s="505" t="s">
        <v>866</v>
      </c>
      <c r="G345" s="445"/>
      <c r="H345" s="445"/>
      <c r="I345" s="445"/>
      <c r="J345" s="445"/>
      <c r="K345" s="445"/>
      <c r="L345" s="445"/>
      <c r="M345" s="445"/>
      <c r="N345" s="445"/>
      <c r="O345" s="445"/>
      <c r="P345" s="445"/>
      <c r="Q345" s="445"/>
      <c r="R345" s="445"/>
      <c r="S345" s="445"/>
      <c r="T345" s="445"/>
      <c r="U345" s="445"/>
      <c r="V345" s="445"/>
      <c r="W345" s="445"/>
      <c r="X345" s="445"/>
      <c r="Y345" s="445"/>
      <c r="Z345" s="445"/>
    </row>
    <row r="346" spans="1:26" ht="15.6" hidden="1" x14ac:dyDescent="0.3">
      <c r="A346" s="445"/>
      <c r="B346" s="445"/>
      <c r="C346" s="445"/>
      <c r="D346" s="445"/>
      <c r="E346" s="505" t="s">
        <v>867</v>
      </c>
      <c r="F346" s="505" t="s">
        <v>868</v>
      </c>
      <c r="G346" s="445"/>
      <c r="H346" s="445"/>
      <c r="I346" s="445"/>
      <c r="J346" s="445"/>
      <c r="K346" s="445"/>
      <c r="L346" s="445"/>
      <c r="M346" s="445"/>
      <c r="N346" s="445"/>
      <c r="O346" s="445"/>
      <c r="P346" s="445"/>
      <c r="Q346" s="445"/>
      <c r="R346" s="445"/>
      <c r="S346" s="445"/>
      <c r="T346" s="445"/>
      <c r="U346" s="445"/>
      <c r="V346" s="445"/>
      <c r="W346" s="445"/>
      <c r="X346" s="445"/>
      <c r="Y346" s="445"/>
      <c r="Z346" s="445"/>
    </row>
    <row r="347" spans="1:26" ht="15.6" hidden="1" x14ac:dyDescent="0.3">
      <c r="A347" s="445"/>
      <c r="B347" s="445"/>
      <c r="C347" s="445"/>
      <c r="D347" s="445"/>
      <c r="E347" s="505" t="s">
        <v>869</v>
      </c>
      <c r="F347" s="505" t="s">
        <v>870</v>
      </c>
      <c r="G347" s="445"/>
      <c r="H347" s="445"/>
      <c r="I347" s="445"/>
      <c r="J347" s="445"/>
      <c r="K347" s="445"/>
      <c r="L347" s="445"/>
      <c r="M347" s="445"/>
      <c r="N347" s="445"/>
      <c r="O347" s="445"/>
      <c r="P347" s="445"/>
      <c r="Q347" s="445"/>
      <c r="R347" s="445"/>
      <c r="S347" s="445"/>
      <c r="T347" s="445"/>
      <c r="U347" s="445"/>
      <c r="V347" s="445"/>
      <c r="W347" s="445"/>
      <c r="X347" s="445"/>
      <c r="Y347" s="445"/>
      <c r="Z347" s="445"/>
    </row>
    <row r="348" spans="1:26" ht="15.6" hidden="1" x14ac:dyDescent="0.3">
      <c r="A348" s="445"/>
      <c r="B348" s="445"/>
      <c r="C348" s="445"/>
      <c r="D348" s="445"/>
      <c r="E348" s="505" t="s">
        <v>871</v>
      </c>
      <c r="F348" s="505" t="s">
        <v>872</v>
      </c>
      <c r="G348" s="445"/>
      <c r="H348" s="445"/>
      <c r="I348" s="445"/>
      <c r="J348" s="445"/>
      <c r="K348" s="445"/>
      <c r="L348" s="445"/>
      <c r="M348" s="445"/>
      <c r="N348" s="445"/>
      <c r="O348" s="445"/>
      <c r="P348" s="445"/>
      <c r="Q348" s="445"/>
      <c r="R348" s="445"/>
      <c r="S348" s="445"/>
      <c r="T348" s="445"/>
      <c r="U348" s="445"/>
      <c r="V348" s="445"/>
      <c r="W348" s="445"/>
      <c r="X348" s="445"/>
      <c r="Y348" s="445"/>
      <c r="Z348" s="445"/>
    </row>
    <row r="349" spans="1:26" ht="15.6" hidden="1" x14ac:dyDescent="0.3">
      <c r="A349" s="445"/>
      <c r="B349" s="445"/>
      <c r="C349" s="445"/>
      <c r="D349" s="445"/>
      <c r="E349" s="505" t="s">
        <v>873</v>
      </c>
      <c r="F349" s="505" t="s">
        <v>874</v>
      </c>
      <c r="G349" s="445"/>
      <c r="H349" s="445"/>
      <c r="I349" s="445"/>
      <c r="J349" s="445"/>
      <c r="K349" s="445"/>
      <c r="L349" s="445"/>
      <c r="M349" s="445"/>
      <c r="N349" s="445"/>
      <c r="O349" s="445"/>
      <c r="P349" s="445"/>
      <c r="Q349" s="445"/>
      <c r="R349" s="445"/>
      <c r="S349" s="445"/>
      <c r="T349" s="445"/>
      <c r="U349" s="445"/>
      <c r="V349" s="445"/>
      <c r="W349" s="445"/>
      <c r="X349" s="445"/>
      <c r="Y349" s="445"/>
      <c r="Z349" s="445"/>
    </row>
    <row r="350" spans="1:26" ht="15.6" hidden="1" x14ac:dyDescent="0.3">
      <c r="A350" s="445"/>
      <c r="B350" s="445"/>
      <c r="C350" s="445"/>
      <c r="D350" s="445"/>
      <c r="E350" s="505" t="s">
        <v>875</v>
      </c>
      <c r="F350" s="505" t="s">
        <v>876</v>
      </c>
      <c r="G350" s="445"/>
      <c r="H350" s="445"/>
      <c r="I350" s="445"/>
      <c r="J350" s="445"/>
      <c r="K350" s="445"/>
      <c r="L350" s="445"/>
      <c r="M350" s="445"/>
      <c r="N350" s="445"/>
      <c r="O350" s="445"/>
      <c r="P350" s="445"/>
      <c r="Q350" s="445"/>
      <c r="R350" s="445"/>
      <c r="S350" s="445"/>
      <c r="T350" s="445"/>
      <c r="U350" s="445"/>
      <c r="V350" s="445"/>
      <c r="W350" s="445"/>
      <c r="X350" s="445"/>
      <c r="Y350" s="445"/>
      <c r="Z350" s="445"/>
    </row>
    <row r="351" spans="1:26" ht="15.6" hidden="1" x14ac:dyDescent="0.3">
      <c r="A351" s="445"/>
      <c r="B351" s="445"/>
      <c r="C351" s="445"/>
      <c r="D351" s="445"/>
      <c r="E351" s="505" t="s">
        <v>877</v>
      </c>
      <c r="F351" s="505" t="s">
        <v>878</v>
      </c>
      <c r="G351" s="445"/>
      <c r="H351" s="445"/>
      <c r="I351" s="445"/>
      <c r="J351" s="445"/>
      <c r="K351" s="445"/>
      <c r="L351" s="445"/>
      <c r="M351" s="445"/>
      <c r="N351" s="445"/>
      <c r="O351" s="445"/>
      <c r="P351" s="445"/>
      <c r="Q351" s="445"/>
      <c r="R351" s="445"/>
      <c r="S351" s="445"/>
      <c r="T351" s="445"/>
      <c r="U351" s="445"/>
      <c r="V351" s="445"/>
      <c r="W351" s="445"/>
      <c r="X351" s="445"/>
      <c r="Y351" s="445"/>
      <c r="Z351" s="445"/>
    </row>
    <row r="352" spans="1:26" ht="15.6" hidden="1" x14ac:dyDescent="0.3">
      <c r="A352" s="445"/>
      <c r="B352" s="445"/>
      <c r="C352" s="445"/>
      <c r="D352" s="445"/>
      <c r="E352" s="505" t="s">
        <v>879</v>
      </c>
      <c r="F352" s="505" t="s">
        <v>880</v>
      </c>
      <c r="G352" s="445"/>
      <c r="H352" s="445"/>
      <c r="I352" s="445"/>
      <c r="J352" s="445"/>
      <c r="K352" s="445"/>
      <c r="L352" s="445"/>
      <c r="M352" s="445"/>
      <c r="N352" s="445"/>
      <c r="O352" s="445"/>
      <c r="P352" s="445"/>
      <c r="Q352" s="445"/>
      <c r="R352" s="445"/>
      <c r="S352" s="445"/>
      <c r="T352" s="445"/>
      <c r="U352" s="445"/>
      <c r="V352" s="445"/>
      <c r="W352" s="445"/>
      <c r="X352" s="445"/>
      <c r="Y352" s="445"/>
      <c r="Z352" s="445"/>
    </row>
    <row r="353" spans="1:26" ht="15.6" hidden="1" x14ac:dyDescent="0.3">
      <c r="A353" s="445"/>
      <c r="B353" s="445"/>
      <c r="C353" s="445"/>
      <c r="D353" s="445"/>
      <c r="E353" s="505" t="s">
        <v>239</v>
      </c>
      <c r="F353" s="505" t="s">
        <v>881</v>
      </c>
      <c r="G353" s="445"/>
      <c r="H353" s="445"/>
      <c r="I353" s="445"/>
      <c r="J353" s="445"/>
      <c r="K353" s="445"/>
      <c r="L353" s="445"/>
      <c r="M353" s="445"/>
      <c r="N353" s="445"/>
      <c r="O353" s="445"/>
      <c r="P353" s="445"/>
      <c r="Q353" s="445"/>
      <c r="R353" s="445"/>
      <c r="S353" s="445"/>
      <c r="T353" s="445"/>
      <c r="U353" s="445"/>
      <c r="V353" s="445"/>
      <c r="W353" s="445"/>
      <c r="X353" s="445"/>
      <c r="Y353" s="445"/>
      <c r="Z353" s="445"/>
    </row>
    <row r="354" spans="1:26" ht="15.6" hidden="1" x14ac:dyDescent="0.3">
      <c r="A354" s="445"/>
      <c r="B354" s="445"/>
      <c r="C354" s="445"/>
      <c r="D354" s="445"/>
      <c r="E354" s="505" t="s">
        <v>882</v>
      </c>
      <c r="F354" s="505" t="s">
        <v>883</v>
      </c>
      <c r="G354" s="445"/>
      <c r="H354" s="445"/>
      <c r="I354" s="445"/>
      <c r="J354" s="445"/>
      <c r="K354" s="445"/>
      <c r="L354" s="445"/>
      <c r="M354" s="445"/>
      <c r="N354" s="445"/>
      <c r="O354" s="445"/>
      <c r="P354" s="445"/>
      <c r="Q354" s="445"/>
      <c r="R354" s="445"/>
      <c r="S354" s="445"/>
      <c r="T354" s="445"/>
      <c r="U354" s="445"/>
      <c r="V354" s="445"/>
      <c r="W354" s="445"/>
      <c r="X354" s="445"/>
      <c r="Y354" s="445"/>
      <c r="Z354" s="445"/>
    </row>
    <row r="355" spans="1:26" ht="15.6" hidden="1" x14ac:dyDescent="0.3">
      <c r="A355" s="445"/>
      <c r="B355" s="445"/>
      <c r="C355" s="445"/>
      <c r="D355" s="445"/>
      <c r="E355" s="505" t="s">
        <v>884</v>
      </c>
      <c r="F355" s="505" t="s">
        <v>885</v>
      </c>
      <c r="G355" s="445"/>
      <c r="H355" s="445"/>
      <c r="I355" s="445"/>
      <c r="J355" s="445"/>
      <c r="K355" s="445"/>
      <c r="L355" s="445"/>
      <c r="M355" s="445"/>
      <c r="N355" s="445"/>
      <c r="O355" s="445"/>
      <c r="P355" s="445"/>
      <c r="Q355" s="445"/>
      <c r="R355" s="445"/>
      <c r="S355" s="445"/>
      <c r="T355" s="445"/>
      <c r="U355" s="445"/>
      <c r="V355" s="445"/>
      <c r="W355" s="445"/>
      <c r="X355" s="445"/>
      <c r="Y355" s="445"/>
      <c r="Z355" s="445"/>
    </row>
    <row r="356" spans="1:26" ht="15.6" hidden="1" x14ac:dyDescent="0.3">
      <c r="A356" s="445"/>
      <c r="B356" s="445"/>
      <c r="C356" s="445"/>
      <c r="D356" s="445"/>
      <c r="E356" s="505" t="s">
        <v>90</v>
      </c>
      <c r="F356" s="505" t="s">
        <v>886</v>
      </c>
      <c r="G356" s="445"/>
      <c r="H356" s="445"/>
      <c r="I356" s="445"/>
      <c r="J356" s="445"/>
      <c r="K356" s="445"/>
      <c r="L356" s="445"/>
      <c r="M356" s="445"/>
      <c r="N356" s="445"/>
      <c r="O356" s="445"/>
      <c r="P356" s="445"/>
      <c r="Q356" s="445"/>
      <c r="R356" s="445"/>
      <c r="S356" s="445"/>
      <c r="T356" s="445"/>
      <c r="U356" s="445"/>
      <c r="V356" s="445"/>
      <c r="W356" s="445"/>
      <c r="X356" s="445"/>
      <c r="Y356" s="445"/>
      <c r="Z356" s="445"/>
    </row>
    <row r="357" spans="1:26" ht="15.6" hidden="1" x14ac:dyDescent="0.3">
      <c r="A357" s="445"/>
      <c r="B357" s="445"/>
      <c r="C357" s="445"/>
      <c r="D357" s="445"/>
      <c r="E357" s="505" t="s">
        <v>242</v>
      </c>
      <c r="F357" s="505" t="s">
        <v>887</v>
      </c>
      <c r="G357" s="445"/>
      <c r="H357" s="445"/>
      <c r="I357" s="445"/>
      <c r="J357" s="445"/>
      <c r="K357" s="445"/>
      <c r="L357" s="445"/>
      <c r="M357" s="445"/>
      <c r="N357" s="445"/>
      <c r="O357" s="445"/>
      <c r="P357" s="445"/>
      <c r="Q357" s="445"/>
      <c r="R357" s="445"/>
      <c r="S357" s="445"/>
      <c r="T357" s="445"/>
      <c r="U357" s="445"/>
      <c r="V357" s="445"/>
      <c r="W357" s="445"/>
      <c r="X357" s="445"/>
      <c r="Y357" s="445"/>
      <c r="Z357" s="445"/>
    </row>
    <row r="358" spans="1:26" ht="15.6" hidden="1" x14ac:dyDescent="0.3">
      <c r="A358" s="445"/>
      <c r="B358" s="445"/>
      <c r="C358" s="445"/>
      <c r="D358" s="445"/>
      <c r="E358" s="505" t="s">
        <v>888</v>
      </c>
      <c r="F358" s="505" t="s">
        <v>889</v>
      </c>
      <c r="G358" s="445"/>
      <c r="H358" s="445"/>
      <c r="I358" s="445"/>
      <c r="J358" s="445"/>
      <c r="K358" s="445"/>
      <c r="L358" s="445"/>
      <c r="M358" s="445"/>
      <c r="N358" s="445"/>
      <c r="O358" s="445"/>
      <c r="P358" s="445"/>
      <c r="Q358" s="445"/>
      <c r="R358" s="445"/>
      <c r="S358" s="445"/>
      <c r="T358" s="445"/>
      <c r="U358" s="445"/>
      <c r="V358" s="445"/>
      <c r="W358" s="445"/>
      <c r="X358" s="445"/>
      <c r="Y358" s="445"/>
      <c r="Z358" s="445"/>
    </row>
    <row r="359" spans="1:26" ht="15.6" hidden="1" x14ac:dyDescent="0.3">
      <c r="A359" s="445"/>
      <c r="B359" s="445"/>
      <c r="C359" s="445"/>
      <c r="D359" s="445"/>
      <c r="E359" s="505" t="s">
        <v>243</v>
      </c>
      <c r="F359" s="505" t="s">
        <v>890</v>
      </c>
      <c r="G359" s="445"/>
      <c r="H359" s="445"/>
      <c r="I359" s="445"/>
      <c r="J359" s="445"/>
      <c r="K359" s="445"/>
      <c r="L359" s="445"/>
      <c r="M359" s="445"/>
      <c r="N359" s="445"/>
      <c r="O359" s="445"/>
      <c r="P359" s="445"/>
      <c r="Q359" s="445"/>
      <c r="R359" s="445"/>
      <c r="S359" s="445"/>
      <c r="T359" s="445"/>
      <c r="U359" s="445"/>
      <c r="V359" s="445"/>
      <c r="W359" s="445"/>
      <c r="X359" s="445"/>
      <c r="Y359" s="445"/>
      <c r="Z359" s="445"/>
    </row>
    <row r="360" spans="1:26" ht="15.6" hidden="1" x14ac:dyDescent="0.3">
      <c r="A360" s="445"/>
      <c r="B360" s="445"/>
      <c r="C360" s="445"/>
      <c r="D360" s="445"/>
      <c r="E360" s="505" t="s">
        <v>891</v>
      </c>
      <c r="F360" s="505" t="s">
        <v>892</v>
      </c>
      <c r="G360" s="445"/>
      <c r="H360" s="445"/>
      <c r="I360" s="445"/>
      <c r="J360" s="445"/>
      <c r="K360" s="445"/>
      <c r="L360" s="445"/>
      <c r="M360" s="445"/>
      <c r="N360" s="445"/>
      <c r="O360" s="445"/>
      <c r="P360" s="445"/>
      <c r="Q360" s="445"/>
      <c r="R360" s="445"/>
      <c r="S360" s="445"/>
      <c r="T360" s="445"/>
      <c r="U360" s="445"/>
      <c r="V360" s="445"/>
      <c r="W360" s="445"/>
      <c r="X360" s="445"/>
      <c r="Y360" s="445"/>
      <c r="Z360" s="445"/>
    </row>
    <row r="361" spans="1:26" ht="15.6" hidden="1" x14ac:dyDescent="0.3">
      <c r="A361" s="445"/>
      <c r="B361" s="445"/>
      <c r="C361" s="445"/>
      <c r="D361" s="445"/>
      <c r="E361" s="505" t="s">
        <v>893</v>
      </c>
      <c r="F361" s="505" t="s">
        <v>894</v>
      </c>
      <c r="G361" s="445"/>
      <c r="H361" s="445"/>
      <c r="I361" s="445"/>
      <c r="J361" s="445"/>
      <c r="K361" s="445"/>
      <c r="L361" s="445"/>
      <c r="M361" s="445"/>
      <c r="N361" s="445"/>
      <c r="O361" s="445"/>
      <c r="P361" s="445"/>
      <c r="Q361" s="445"/>
      <c r="R361" s="445"/>
      <c r="S361" s="445"/>
      <c r="T361" s="445"/>
      <c r="U361" s="445"/>
      <c r="V361" s="445"/>
      <c r="W361" s="445"/>
      <c r="X361" s="445"/>
      <c r="Y361" s="445"/>
      <c r="Z361" s="445"/>
    </row>
    <row r="362" spans="1:26" ht="15.6" hidden="1" x14ac:dyDescent="0.3">
      <c r="A362" s="445"/>
      <c r="B362" s="445"/>
      <c r="C362" s="445"/>
      <c r="D362" s="445"/>
      <c r="E362" s="505" t="s">
        <v>895</v>
      </c>
      <c r="F362" s="505" t="s">
        <v>896</v>
      </c>
      <c r="G362" s="445"/>
      <c r="H362" s="445"/>
      <c r="I362" s="445"/>
      <c r="J362" s="445"/>
      <c r="K362" s="445"/>
      <c r="L362" s="445"/>
      <c r="M362" s="445"/>
      <c r="N362" s="445"/>
      <c r="O362" s="445"/>
      <c r="P362" s="445"/>
      <c r="Q362" s="445"/>
      <c r="R362" s="445"/>
      <c r="S362" s="445"/>
      <c r="T362" s="445"/>
      <c r="U362" s="445"/>
      <c r="V362" s="445"/>
      <c r="W362" s="445"/>
      <c r="X362" s="445"/>
      <c r="Y362" s="445"/>
      <c r="Z362" s="445"/>
    </row>
    <row r="363" spans="1:26" ht="15.6" hidden="1" x14ac:dyDescent="0.3">
      <c r="A363" s="445"/>
      <c r="B363" s="445"/>
      <c r="C363" s="445"/>
      <c r="D363" s="445"/>
      <c r="E363" s="505" t="s">
        <v>897</v>
      </c>
      <c r="F363" s="505" t="s">
        <v>898</v>
      </c>
      <c r="G363" s="445"/>
      <c r="H363" s="445"/>
      <c r="I363" s="445"/>
      <c r="J363" s="445"/>
      <c r="K363" s="445"/>
      <c r="L363" s="445"/>
      <c r="M363" s="445"/>
      <c r="N363" s="445"/>
      <c r="O363" s="445"/>
      <c r="P363" s="445"/>
      <c r="Q363" s="445"/>
      <c r="R363" s="445"/>
      <c r="S363" s="445"/>
      <c r="T363" s="445"/>
      <c r="U363" s="445"/>
      <c r="V363" s="445"/>
      <c r="W363" s="445"/>
      <c r="X363" s="445"/>
      <c r="Y363" s="445"/>
      <c r="Z363" s="445"/>
    </row>
    <row r="364" spans="1:26" ht="15.6" hidden="1" x14ac:dyDescent="0.3">
      <c r="A364" s="445"/>
      <c r="B364" s="445"/>
      <c r="C364" s="445"/>
      <c r="D364" s="445"/>
      <c r="E364" s="505" t="s">
        <v>899</v>
      </c>
      <c r="F364" s="505" t="s">
        <v>900</v>
      </c>
      <c r="G364" s="445"/>
      <c r="H364" s="445"/>
      <c r="I364" s="445"/>
      <c r="J364" s="445"/>
      <c r="K364" s="445"/>
      <c r="L364" s="445"/>
      <c r="M364" s="445"/>
      <c r="N364" s="445"/>
      <c r="O364" s="445"/>
      <c r="P364" s="445"/>
      <c r="Q364" s="445"/>
      <c r="R364" s="445"/>
      <c r="S364" s="445"/>
      <c r="T364" s="445"/>
      <c r="U364" s="445"/>
      <c r="V364" s="445"/>
      <c r="W364" s="445"/>
      <c r="X364" s="445"/>
      <c r="Y364" s="445"/>
      <c r="Z364" s="445"/>
    </row>
    <row r="365" spans="1:26" ht="15.6" hidden="1" x14ac:dyDescent="0.3">
      <c r="A365" s="445"/>
      <c r="B365" s="445"/>
      <c r="C365" s="445"/>
      <c r="D365" s="445"/>
      <c r="E365" s="505" t="s">
        <v>901</v>
      </c>
      <c r="F365" s="505" t="s">
        <v>902</v>
      </c>
      <c r="G365" s="445"/>
      <c r="H365" s="445"/>
      <c r="I365" s="445"/>
      <c r="J365" s="445"/>
      <c r="K365" s="445"/>
      <c r="L365" s="445"/>
      <c r="M365" s="445"/>
      <c r="N365" s="445"/>
      <c r="O365" s="445"/>
      <c r="P365" s="445"/>
      <c r="Q365" s="445"/>
      <c r="R365" s="445"/>
      <c r="S365" s="445"/>
      <c r="T365" s="445"/>
      <c r="U365" s="445"/>
      <c r="V365" s="445"/>
      <c r="W365" s="445"/>
      <c r="X365" s="445"/>
      <c r="Y365" s="445"/>
      <c r="Z365" s="445"/>
    </row>
    <row r="366" spans="1:26" ht="15.6" hidden="1" x14ac:dyDescent="0.3">
      <c r="A366" s="445"/>
      <c r="B366" s="445"/>
      <c r="C366" s="445"/>
      <c r="D366" s="445"/>
      <c r="E366" s="505" t="s">
        <v>903</v>
      </c>
      <c r="F366" s="505" t="s">
        <v>904</v>
      </c>
      <c r="G366" s="445"/>
      <c r="H366" s="445"/>
      <c r="I366" s="445"/>
      <c r="J366" s="445"/>
      <c r="K366" s="445"/>
      <c r="L366" s="445"/>
      <c r="M366" s="445"/>
      <c r="N366" s="445"/>
      <c r="O366" s="445"/>
      <c r="P366" s="445"/>
      <c r="Q366" s="445"/>
      <c r="R366" s="445"/>
      <c r="S366" s="445"/>
      <c r="T366" s="445"/>
      <c r="U366" s="445"/>
      <c r="V366" s="445"/>
      <c r="W366" s="445"/>
      <c r="X366" s="445"/>
      <c r="Y366" s="445"/>
      <c r="Z366" s="445"/>
    </row>
    <row r="367" spans="1:26" ht="15.6" hidden="1" x14ac:dyDescent="0.3">
      <c r="A367" s="445"/>
      <c r="B367" s="445"/>
      <c r="C367" s="445"/>
      <c r="D367" s="445"/>
      <c r="E367" s="505" t="s">
        <v>905</v>
      </c>
      <c r="F367" s="505" t="s">
        <v>906</v>
      </c>
      <c r="G367" s="445"/>
      <c r="H367" s="445"/>
      <c r="I367" s="445"/>
      <c r="J367" s="445"/>
      <c r="K367" s="445"/>
      <c r="L367" s="445"/>
      <c r="M367" s="445"/>
      <c r="N367" s="445"/>
      <c r="O367" s="445"/>
      <c r="P367" s="445"/>
      <c r="Q367" s="445"/>
      <c r="R367" s="445"/>
      <c r="S367" s="445"/>
      <c r="T367" s="445"/>
      <c r="U367" s="445"/>
      <c r="V367" s="445"/>
      <c r="W367" s="445"/>
      <c r="X367" s="445"/>
      <c r="Y367" s="445"/>
      <c r="Z367" s="445"/>
    </row>
    <row r="368" spans="1:26" ht="15.6" hidden="1" x14ac:dyDescent="0.3">
      <c r="A368" s="445"/>
      <c r="B368" s="445"/>
      <c r="C368" s="445"/>
      <c r="D368" s="445"/>
      <c r="E368" s="505" t="s">
        <v>907</v>
      </c>
      <c r="F368" s="505" t="s">
        <v>908</v>
      </c>
      <c r="G368" s="445"/>
      <c r="H368" s="445"/>
      <c r="I368" s="445"/>
      <c r="J368" s="445"/>
      <c r="K368" s="445"/>
      <c r="L368" s="445"/>
      <c r="M368" s="445"/>
      <c r="N368" s="445"/>
      <c r="O368" s="445"/>
      <c r="P368" s="445"/>
      <c r="Q368" s="445"/>
      <c r="R368" s="445"/>
      <c r="S368" s="445"/>
      <c r="T368" s="445"/>
      <c r="U368" s="445"/>
      <c r="V368" s="445"/>
      <c r="W368" s="445"/>
      <c r="X368" s="445"/>
      <c r="Y368" s="445"/>
      <c r="Z368" s="445"/>
    </row>
    <row r="369" spans="1:26" ht="15.6" hidden="1" x14ac:dyDescent="0.3">
      <c r="A369" s="445"/>
      <c r="B369" s="445"/>
      <c r="C369" s="445"/>
      <c r="D369" s="445"/>
      <c r="E369" s="505" t="s">
        <v>909</v>
      </c>
      <c r="F369" s="505" t="s">
        <v>910</v>
      </c>
      <c r="G369" s="445"/>
      <c r="H369" s="445"/>
      <c r="I369" s="445"/>
      <c r="J369" s="445"/>
      <c r="K369" s="445"/>
      <c r="L369" s="445"/>
      <c r="M369" s="445"/>
      <c r="N369" s="445"/>
      <c r="O369" s="445"/>
      <c r="P369" s="445"/>
      <c r="Q369" s="445"/>
      <c r="R369" s="445"/>
      <c r="S369" s="445"/>
      <c r="T369" s="445"/>
      <c r="U369" s="445"/>
      <c r="V369" s="445"/>
      <c r="W369" s="445"/>
      <c r="X369" s="445"/>
      <c r="Y369" s="445"/>
      <c r="Z369" s="445"/>
    </row>
    <row r="370" spans="1:26" ht="15.6" hidden="1" x14ac:dyDescent="0.3">
      <c r="A370" s="445"/>
      <c r="B370" s="445"/>
      <c r="C370" s="445"/>
      <c r="D370" s="445"/>
      <c r="E370" s="505" t="s">
        <v>911</v>
      </c>
      <c r="F370" s="505" t="s">
        <v>912</v>
      </c>
      <c r="G370" s="445"/>
      <c r="H370" s="445"/>
      <c r="I370" s="445"/>
      <c r="J370" s="445"/>
      <c r="K370" s="445"/>
      <c r="L370" s="445"/>
      <c r="M370" s="445"/>
      <c r="N370" s="445"/>
      <c r="O370" s="445"/>
      <c r="P370" s="445"/>
      <c r="Q370" s="445"/>
      <c r="R370" s="445"/>
      <c r="S370" s="445"/>
      <c r="T370" s="445"/>
      <c r="U370" s="445"/>
      <c r="V370" s="445"/>
      <c r="W370" s="445"/>
      <c r="X370" s="445"/>
      <c r="Y370" s="445"/>
      <c r="Z370" s="445"/>
    </row>
    <row r="371" spans="1:26" ht="15.6" hidden="1" x14ac:dyDescent="0.3">
      <c r="A371" s="445"/>
      <c r="B371" s="445"/>
      <c r="C371" s="445"/>
      <c r="D371" s="445"/>
      <c r="E371" s="505" t="s">
        <v>913</v>
      </c>
      <c r="F371" s="505" t="s">
        <v>914</v>
      </c>
      <c r="G371" s="445"/>
      <c r="H371" s="445"/>
      <c r="I371" s="445"/>
      <c r="J371" s="445"/>
      <c r="K371" s="445"/>
      <c r="L371" s="445"/>
      <c r="M371" s="445"/>
      <c r="N371" s="445"/>
      <c r="O371" s="445"/>
      <c r="P371" s="445"/>
      <c r="Q371" s="445"/>
      <c r="R371" s="445"/>
      <c r="S371" s="445"/>
      <c r="T371" s="445"/>
      <c r="U371" s="445"/>
      <c r="V371" s="445"/>
      <c r="W371" s="445"/>
      <c r="X371" s="445"/>
      <c r="Y371" s="445"/>
      <c r="Z371" s="445"/>
    </row>
    <row r="372" spans="1:26" ht="15.6" hidden="1" x14ac:dyDescent="0.3">
      <c r="A372" s="445"/>
      <c r="B372" s="445"/>
      <c r="C372" s="445"/>
      <c r="D372" s="445"/>
      <c r="E372" s="505" t="s">
        <v>915</v>
      </c>
      <c r="F372" s="505" t="s">
        <v>916</v>
      </c>
      <c r="G372" s="445"/>
      <c r="H372" s="445"/>
      <c r="I372" s="445"/>
      <c r="J372" s="445"/>
      <c r="K372" s="445"/>
      <c r="L372" s="445"/>
      <c r="M372" s="445"/>
      <c r="N372" s="445"/>
      <c r="O372" s="445"/>
      <c r="P372" s="445"/>
      <c r="Q372" s="445"/>
      <c r="R372" s="445"/>
      <c r="S372" s="445"/>
      <c r="T372" s="445"/>
      <c r="U372" s="445"/>
      <c r="V372" s="445"/>
      <c r="W372" s="445"/>
      <c r="X372" s="445"/>
      <c r="Y372" s="445"/>
      <c r="Z372" s="445"/>
    </row>
    <row r="373" spans="1:26" ht="15.6" hidden="1" x14ac:dyDescent="0.3">
      <c r="A373" s="445"/>
      <c r="B373" s="445"/>
      <c r="C373" s="445"/>
      <c r="D373" s="445"/>
      <c r="E373" s="505" t="s">
        <v>917</v>
      </c>
      <c r="F373" s="505" t="s">
        <v>918</v>
      </c>
      <c r="G373" s="445"/>
      <c r="H373" s="445"/>
      <c r="I373" s="445"/>
      <c r="J373" s="445"/>
      <c r="K373" s="445"/>
      <c r="L373" s="445"/>
      <c r="M373" s="445"/>
      <c r="N373" s="445"/>
      <c r="O373" s="445"/>
      <c r="P373" s="445"/>
      <c r="Q373" s="445"/>
      <c r="R373" s="445"/>
      <c r="S373" s="445"/>
      <c r="T373" s="445"/>
      <c r="U373" s="445"/>
      <c r="V373" s="445"/>
      <c r="W373" s="445"/>
      <c r="X373" s="445"/>
      <c r="Y373" s="445"/>
      <c r="Z373" s="445"/>
    </row>
    <row r="374" spans="1:26" ht="15.6" hidden="1" x14ac:dyDescent="0.3">
      <c r="A374" s="445"/>
      <c r="B374" s="445"/>
      <c r="C374" s="445"/>
      <c r="D374" s="445"/>
      <c r="E374" s="505" t="s">
        <v>257</v>
      </c>
      <c r="F374" s="505" t="s">
        <v>919</v>
      </c>
      <c r="G374" s="445"/>
      <c r="H374" s="445"/>
      <c r="I374" s="445"/>
      <c r="J374" s="445"/>
      <c r="K374" s="445"/>
      <c r="L374" s="445"/>
      <c r="M374" s="445"/>
      <c r="N374" s="445"/>
      <c r="O374" s="445"/>
      <c r="P374" s="445"/>
      <c r="Q374" s="445"/>
      <c r="R374" s="445"/>
      <c r="S374" s="445"/>
      <c r="T374" s="445"/>
      <c r="U374" s="445"/>
      <c r="V374" s="445"/>
      <c r="W374" s="445"/>
      <c r="X374" s="445"/>
      <c r="Y374" s="445"/>
      <c r="Z374" s="445"/>
    </row>
    <row r="375" spans="1:26" ht="15.6" hidden="1" x14ac:dyDescent="0.3">
      <c r="A375" s="445"/>
      <c r="B375" s="445"/>
      <c r="C375" s="445"/>
      <c r="D375" s="445"/>
      <c r="E375" s="505" t="s">
        <v>920</v>
      </c>
      <c r="F375" s="505" t="s">
        <v>921</v>
      </c>
      <c r="G375" s="445"/>
      <c r="H375" s="445"/>
      <c r="I375" s="445"/>
      <c r="J375" s="445"/>
      <c r="K375" s="445"/>
      <c r="L375" s="445"/>
      <c r="M375" s="445"/>
      <c r="N375" s="445"/>
      <c r="O375" s="445"/>
      <c r="P375" s="445"/>
      <c r="Q375" s="445"/>
      <c r="R375" s="445"/>
      <c r="S375" s="445"/>
      <c r="T375" s="445"/>
      <c r="U375" s="445"/>
      <c r="V375" s="445"/>
      <c r="W375" s="445"/>
      <c r="X375" s="445"/>
      <c r="Y375" s="445"/>
      <c r="Z375" s="445"/>
    </row>
    <row r="376" spans="1:26" ht="15.6" hidden="1" x14ac:dyDescent="0.3">
      <c r="A376" s="445"/>
      <c r="B376" s="445"/>
      <c r="C376" s="445"/>
      <c r="D376" s="445"/>
      <c r="E376" s="505" t="s">
        <v>922</v>
      </c>
      <c r="F376" s="505" t="s">
        <v>923</v>
      </c>
      <c r="G376" s="445"/>
      <c r="H376" s="445"/>
      <c r="I376" s="445"/>
      <c r="J376" s="445"/>
      <c r="K376" s="445"/>
      <c r="L376" s="445"/>
      <c r="M376" s="445"/>
      <c r="N376" s="445"/>
      <c r="O376" s="445"/>
      <c r="P376" s="445"/>
      <c r="Q376" s="445"/>
      <c r="R376" s="445"/>
      <c r="S376" s="445"/>
      <c r="T376" s="445"/>
      <c r="U376" s="445"/>
      <c r="V376" s="445"/>
      <c r="W376" s="445"/>
      <c r="X376" s="445"/>
      <c r="Y376" s="445"/>
      <c r="Z376" s="445"/>
    </row>
    <row r="377" spans="1:26" ht="15.6" hidden="1" x14ac:dyDescent="0.3">
      <c r="A377" s="445"/>
      <c r="B377" s="445"/>
      <c r="C377" s="445"/>
      <c r="D377" s="445"/>
      <c r="E377" s="505" t="s">
        <v>258</v>
      </c>
      <c r="F377" s="505" t="s">
        <v>924</v>
      </c>
      <c r="G377" s="445"/>
      <c r="H377" s="445"/>
      <c r="I377" s="445"/>
      <c r="J377" s="445"/>
      <c r="K377" s="445"/>
      <c r="L377" s="445"/>
      <c r="M377" s="445"/>
      <c r="N377" s="445"/>
      <c r="O377" s="445"/>
      <c r="P377" s="445"/>
      <c r="Q377" s="445"/>
      <c r="R377" s="445"/>
      <c r="S377" s="445"/>
      <c r="T377" s="445"/>
      <c r="U377" s="445"/>
      <c r="V377" s="445"/>
      <c r="W377" s="445"/>
      <c r="X377" s="445"/>
      <c r="Y377" s="445"/>
      <c r="Z377" s="445"/>
    </row>
    <row r="378" spans="1:26" ht="15.6" hidden="1" x14ac:dyDescent="0.3">
      <c r="A378" s="445"/>
      <c r="B378" s="445"/>
      <c r="C378" s="445"/>
      <c r="D378" s="445"/>
      <c r="E378" s="505" t="s">
        <v>925</v>
      </c>
      <c r="F378" s="505" t="s">
        <v>926</v>
      </c>
      <c r="G378" s="445"/>
      <c r="H378" s="445"/>
      <c r="I378" s="445"/>
      <c r="J378" s="445"/>
      <c r="K378" s="445"/>
      <c r="L378" s="445"/>
      <c r="M378" s="445"/>
      <c r="N378" s="445"/>
      <c r="O378" s="445"/>
      <c r="P378" s="445"/>
      <c r="Q378" s="445"/>
      <c r="R378" s="445"/>
      <c r="S378" s="445"/>
      <c r="T378" s="445"/>
      <c r="U378" s="445"/>
      <c r="V378" s="445"/>
      <c r="W378" s="445"/>
      <c r="X378" s="445"/>
      <c r="Y378" s="445"/>
      <c r="Z378" s="445"/>
    </row>
    <row r="379" spans="1:26" ht="15.6" hidden="1" x14ac:dyDescent="0.3">
      <c r="A379" s="445"/>
      <c r="B379" s="445"/>
      <c r="C379" s="445"/>
      <c r="D379" s="445"/>
      <c r="E379" s="505" t="s">
        <v>927</v>
      </c>
      <c r="F379" s="505" t="s">
        <v>928</v>
      </c>
      <c r="G379" s="445"/>
      <c r="H379" s="445"/>
      <c r="I379" s="445"/>
      <c r="J379" s="445"/>
      <c r="K379" s="445"/>
      <c r="L379" s="445"/>
      <c r="M379" s="445"/>
      <c r="N379" s="445"/>
      <c r="O379" s="445"/>
      <c r="P379" s="445"/>
      <c r="Q379" s="445"/>
      <c r="R379" s="445"/>
      <c r="S379" s="445"/>
      <c r="T379" s="445"/>
      <c r="U379" s="445"/>
      <c r="V379" s="445"/>
      <c r="W379" s="445"/>
      <c r="X379" s="445"/>
      <c r="Y379" s="445"/>
      <c r="Z379" s="445"/>
    </row>
    <row r="380" spans="1:26" ht="15.6" hidden="1" x14ac:dyDescent="0.3">
      <c r="A380" s="445"/>
      <c r="B380" s="445"/>
      <c r="C380" s="445"/>
      <c r="D380" s="445"/>
      <c r="E380" s="505" t="s">
        <v>929</v>
      </c>
      <c r="F380" s="505" t="s">
        <v>930</v>
      </c>
      <c r="G380" s="445"/>
      <c r="H380" s="445"/>
      <c r="I380" s="445"/>
      <c r="J380" s="445"/>
      <c r="K380" s="445"/>
      <c r="L380" s="445"/>
      <c r="M380" s="445"/>
      <c r="N380" s="445"/>
      <c r="O380" s="445"/>
      <c r="P380" s="445"/>
      <c r="Q380" s="445"/>
      <c r="R380" s="445"/>
      <c r="S380" s="445"/>
      <c r="T380" s="445"/>
      <c r="U380" s="445"/>
      <c r="V380" s="445"/>
      <c r="W380" s="445"/>
      <c r="X380" s="445"/>
      <c r="Y380" s="445"/>
      <c r="Z380" s="445"/>
    </row>
    <row r="381" spans="1:26" ht="15.6" hidden="1" x14ac:dyDescent="0.3">
      <c r="A381" s="445"/>
      <c r="B381" s="445"/>
      <c r="C381" s="445"/>
      <c r="D381" s="445"/>
      <c r="E381" s="505" t="s">
        <v>931</v>
      </c>
      <c r="F381" s="505" t="s">
        <v>932</v>
      </c>
      <c r="G381" s="445"/>
      <c r="H381" s="445"/>
      <c r="I381" s="445"/>
      <c r="J381" s="445"/>
      <c r="K381" s="445"/>
      <c r="L381" s="445"/>
      <c r="M381" s="445"/>
      <c r="N381" s="445"/>
      <c r="O381" s="445"/>
      <c r="P381" s="445"/>
      <c r="Q381" s="445"/>
      <c r="R381" s="445"/>
      <c r="S381" s="445"/>
      <c r="T381" s="445"/>
      <c r="U381" s="445"/>
      <c r="V381" s="445"/>
      <c r="W381" s="445"/>
      <c r="X381" s="445"/>
      <c r="Y381" s="445"/>
      <c r="Z381" s="445"/>
    </row>
    <row r="382" spans="1:26" ht="15.6" hidden="1" x14ac:dyDescent="0.3">
      <c r="A382" s="445"/>
      <c r="B382" s="445"/>
      <c r="C382" s="445"/>
      <c r="D382" s="445"/>
      <c r="E382" s="505" t="s">
        <v>933</v>
      </c>
      <c r="F382" s="505" t="s">
        <v>934</v>
      </c>
      <c r="G382" s="445"/>
      <c r="H382" s="445"/>
      <c r="I382" s="445"/>
      <c r="J382" s="445"/>
      <c r="K382" s="445"/>
      <c r="L382" s="445"/>
      <c r="M382" s="445"/>
      <c r="N382" s="445"/>
      <c r="O382" s="445"/>
      <c r="P382" s="445"/>
      <c r="Q382" s="445"/>
      <c r="R382" s="445"/>
      <c r="S382" s="445"/>
      <c r="T382" s="445"/>
      <c r="U382" s="445"/>
      <c r="V382" s="445"/>
      <c r="W382" s="445"/>
      <c r="X382" s="445"/>
      <c r="Y382" s="445"/>
      <c r="Z382" s="445"/>
    </row>
    <row r="383" spans="1:26" ht="15.6" hidden="1" x14ac:dyDescent="0.3">
      <c r="A383" s="445"/>
      <c r="B383" s="445"/>
      <c r="C383" s="445"/>
      <c r="D383" s="445"/>
      <c r="E383" s="505" t="s">
        <v>935</v>
      </c>
      <c r="F383" s="505" t="s">
        <v>936</v>
      </c>
      <c r="G383" s="445"/>
      <c r="H383" s="445"/>
      <c r="I383" s="445"/>
      <c r="J383" s="445"/>
      <c r="K383" s="445"/>
      <c r="L383" s="445"/>
      <c r="M383" s="445"/>
      <c r="N383" s="445"/>
      <c r="O383" s="445"/>
      <c r="P383" s="445"/>
      <c r="Q383" s="445"/>
      <c r="R383" s="445"/>
      <c r="S383" s="445"/>
      <c r="T383" s="445"/>
      <c r="U383" s="445"/>
      <c r="V383" s="445"/>
      <c r="W383" s="445"/>
      <c r="X383" s="445"/>
      <c r="Y383" s="445"/>
      <c r="Z383" s="445"/>
    </row>
    <row r="384" spans="1:26" ht="15.6" hidden="1" x14ac:dyDescent="0.3">
      <c r="A384" s="445"/>
      <c r="B384" s="445"/>
      <c r="C384" s="445"/>
      <c r="D384" s="445"/>
      <c r="E384" s="505" t="s">
        <v>937</v>
      </c>
      <c r="F384" s="505" t="s">
        <v>938</v>
      </c>
      <c r="G384" s="445"/>
      <c r="H384" s="445"/>
      <c r="I384" s="445"/>
      <c r="J384" s="445"/>
      <c r="K384" s="445"/>
      <c r="L384" s="445"/>
      <c r="M384" s="445"/>
      <c r="N384" s="445"/>
      <c r="O384" s="445"/>
      <c r="P384" s="445"/>
      <c r="Q384" s="445"/>
      <c r="R384" s="445"/>
      <c r="S384" s="445"/>
      <c r="T384" s="445"/>
      <c r="U384" s="445"/>
      <c r="V384" s="445"/>
      <c r="W384" s="445"/>
      <c r="X384" s="445"/>
      <c r="Y384" s="445"/>
      <c r="Z384" s="445"/>
    </row>
    <row r="385" spans="1:26" ht="15.6" hidden="1" x14ac:dyDescent="0.3">
      <c r="A385" s="445"/>
      <c r="B385" s="445"/>
      <c r="C385" s="445"/>
      <c r="D385" s="445"/>
      <c r="E385" s="505" t="s">
        <v>939</v>
      </c>
      <c r="F385" s="505" t="s">
        <v>940</v>
      </c>
      <c r="G385" s="445"/>
      <c r="H385" s="445"/>
      <c r="I385" s="445"/>
      <c r="J385" s="445"/>
      <c r="K385" s="445"/>
      <c r="L385" s="445"/>
      <c r="M385" s="445"/>
      <c r="N385" s="445"/>
      <c r="O385" s="445"/>
      <c r="P385" s="445"/>
      <c r="Q385" s="445"/>
      <c r="R385" s="445"/>
      <c r="S385" s="445"/>
      <c r="T385" s="445"/>
      <c r="U385" s="445"/>
      <c r="V385" s="445"/>
      <c r="W385" s="445"/>
      <c r="X385" s="445"/>
      <c r="Y385" s="445"/>
      <c r="Z385" s="445"/>
    </row>
    <row r="386" spans="1:26" ht="15.6" hidden="1" x14ac:dyDescent="0.3">
      <c r="A386" s="445"/>
      <c r="B386" s="445"/>
      <c r="C386" s="445"/>
      <c r="D386" s="445"/>
      <c r="E386" s="505" t="s">
        <v>941</v>
      </c>
      <c r="F386" s="505" t="s">
        <v>942</v>
      </c>
      <c r="G386" s="445"/>
      <c r="H386" s="445"/>
      <c r="I386" s="445"/>
      <c r="J386" s="445"/>
      <c r="K386" s="445"/>
      <c r="L386" s="445"/>
      <c r="M386" s="445"/>
      <c r="N386" s="445"/>
      <c r="O386" s="445"/>
      <c r="P386" s="445"/>
      <c r="Q386" s="445"/>
      <c r="R386" s="445"/>
      <c r="S386" s="445"/>
      <c r="T386" s="445"/>
      <c r="U386" s="445"/>
      <c r="V386" s="445"/>
      <c r="W386" s="445"/>
      <c r="X386" s="445"/>
      <c r="Y386" s="445"/>
      <c r="Z386" s="445"/>
    </row>
    <row r="387" spans="1:26" ht="15.6" hidden="1" x14ac:dyDescent="0.3">
      <c r="A387" s="445"/>
      <c r="B387" s="445"/>
      <c r="C387" s="445"/>
      <c r="D387" s="445"/>
      <c r="E387" s="505" t="s">
        <v>943</v>
      </c>
      <c r="F387" s="505" t="s">
        <v>944</v>
      </c>
      <c r="G387" s="445"/>
      <c r="H387" s="445"/>
      <c r="I387" s="445"/>
      <c r="J387" s="445"/>
      <c r="K387" s="445"/>
      <c r="L387" s="445"/>
      <c r="M387" s="445"/>
      <c r="N387" s="445"/>
      <c r="O387" s="445"/>
      <c r="P387" s="445"/>
      <c r="Q387" s="445"/>
      <c r="R387" s="445"/>
      <c r="S387" s="445"/>
      <c r="T387" s="445"/>
      <c r="U387" s="445"/>
      <c r="V387" s="445"/>
      <c r="W387" s="445"/>
      <c r="X387" s="445"/>
      <c r="Y387" s="445"/>
      <c r="Z387" s="445"/>
    </row>
    <row r="388" spans="1:26" ht="15.6" hidden="1" x14ac:dyDescent="0.3">
      <c r="A388" s="445"/>
      <c r="B388" s="445"/>
      <c r="C388" s="445"/>
      <c r="D388" s="445"/>
      <c r="E388" s="505" t="s">
        <v>945</v>
      </c>
      <c r="F388" s="505" t="s">
        <v>946</v>
      </c>
      <c r="G388" s="445"/>
      <c r="H388" s="445"/>
      <c r="I388" s="445"/>
      <c r="J388" s="445"/>
      <c r="K388" s="445"/>
      <c r="L388" s="445"/>
      <c r="M388" s="445"/>
      <c r="N388" s="445"/>
      <c r="O388" s="445"/>
      <c r="P388" s="445"/>
      <c r="Q388" s="445"/>
      <c r="R388" s="445"/>
      <c r="S388" s="445"/>
      <c r="T388" s="445"/>
      <c r="U388" s="445"/>
      <c r="V388" s="445"/>
      <c r="W388" s="445"/>
      <c r="X388" s="445"/>
      <c r="Y388" s="445"/>
      <c r="Z388" s="445"/>
    </row>
    <row r="389" spans="1:26" ht="15.6" hidden="1" x14ac:dyDescent="0.3">
      <c r="A389" s="445"/>
      <c r="B389" s="445"/>
      <c r="C389" s="445"/>
      <c r="D389" s="445"/>
      <c r="E389" s="505" t="s">
        <v>947</v>
      </c>
      <c r="F389" s="505" t="s">
        <v>948</v>
      </c>
      <c r="G389" s="445"/>
      <c r="H389" s="445"/>
      <c r="I389" s="445"/>
      <c r="J389" s="445"/>
      <c r="K389" s="445"/>
      <c r="L389" s="445"/>
      <c r="M389" s="445"/>
      <c r="N389" s="445"/>
      <c r="O389" s="445"/>
      <c r="P389" s="445"/>
      <c r="Q389" s="445"/>
      <c r="R389" s="445"/>
      <c r="S389" s="445"/>
      <c r="T389" s="445"/>
      <c r="U389" s="445"/>
      <c r="V389" s="445"/>
      <c r="W389" s="445"/>
      <c r="X389" s="445"/>
      <c r="Y389" s="445"/>
      <c r="Z389" s="445"/>
    </row>
    <row r="390" spans="1:26" ht="15.6" hidden="1" x14ac:dyDescent="0.3">
      <c r="A390" s="445"/>
      <c r="B390" s="445"/>
      <c r="C390" s="445"/>
      <c r="D390" s="445"/>
      <c r="E390" s="505" t="s">
        <v>949</v>
      </c>
      <c r="F390" s="505" t="s">
        <v>950</v>
      </c>
      <c r="G390" s="445"/>
      <c r="H390" s="445"/>
      <c r="I390" s="445"/>
      <c r="J390" s="445"/>
      <c r="K390" s="445"/>
      <c r="L390" s="445"/>
      <c r="M390" s="445"/>
      <c r="N390" s="445"/>
      <c r="O390" s="445"/>
      <c r="P390" s="445"/>
      <c r="Q390" s="445"/>
      <c r="R390" s="445"/>
      <c r="S390" s="445"/>
      <c r="T390" s="445"/>
      <c r="U390" s="445"/>
      <c r="V390" s="445"/>
      <c r="W390" s="445"/>
      <c r="X390" s="445"/>
      <c r="Y390" s="445"/>
      <c r="Z390" s="445"/>
    </row>
    <row r="391" spans="1:26" ht="15.6" hidden="1" x14ac:dyDescent="0.3">
      <c r="A391" s="445"/>
      <c r="B391" s="445"/>
      <c r="C391" s="445"/>
      <c r="D391" s="445"/>
      <c r="E391" s="505" t="s">
        <v>951</v>
      </c>
      <c r="F391" s="505" t="s">
        <v>952</v>
      </c>
      <c r="G391" s="445"/>
      <c r="H391" s="445"/>
      <c r="I391" s="445"/>
      <c r="J391" s="445"/>
      <c r="K391" s="445"/>
      <c r="L391" s="445"/>
      <c r="M391" s="445"/>
      <c r="N391" s="445"/>
      <c r="O391" s="445"/>
      <c r="P391" s="445"/>
      <c r="Q391" s="445"/>
      <c r="R391" s="445"/>
      <c r="S391" s="445"/>
      <c r="T391" s="445"/>
      <c r="U391" s="445"/>
      <c r="V391" s="445"/>
      <c r="W391" s="445"/>
      <c r="X391" s="445"/>
      <c r="Y391" s="445"/>
      <c r="Z391" s="445"/>
    </row>
    <row r="392" spans="1:26" ht="15.6" hidden="1" x14ac:dyDescent="0.3">
      <c r="A392" s="445"/>
      <c r="B392" s="445"/>
      <c r="C392" s="445"/>
      <c r="D392" s="445"/>
      <c r="E392" s="505" t="s">
        <v>953</v>
      </c>
      <c r="F392" s="505" t="s">
        <v>954</v>
      </c>
      <c r="G392" s="445"/>
      <c r="H392" s="445"/>
      <c r="I392" s="445"/>
      <c r="J392" s="445"/>
      <c r="K392" s="445"/>
      <c r="L392" s="445"/>
      <c r="M392" s="445"/>
      <c r="N392" s="445"/>
      <c r="O392" s="445"/>
      <c r="P392" s="445"/>
      <c r="Q392" s="445"/>
      <c r="R392" s="445"/>
      <c r="S392" s="445"/>
      <c r="T392" s="445"/>
      <c r="U392" s="445"/>
      <c r="V392" s="445"/>
      <c r="W392" s="445"/>
      <c r="X392" s="445"/>
      <c r="Y392" s="445"/>
      <c r="Z392" s="445"/>
    </row>
    <row r="393" spans="1:26" ht="15.6" hidden="1" x14ac:dyDescent="0.3">
      <c r="A393" s="445"/>
      <c r="B393" s="445"/>
      <c r="C393" s="445"/>
      <c r="D393" s="445"/>
      <c r="E393" s="505" t="s">
        <v>955</v>
      </c>
      <c r="F393" s="505" t="s">
        <v>956</v>
      </c>
      <c r="G393" s="445"/>
      <c r="H393" s="445"/>
      <c r="I393" s="445"/>
      <c r="J393" s="445"/>
      <c r="K393" s="445"/>
      <c r="L393" s="445"/>
      <c r="M393" s="445"/>
      <c r="N393" s="445"/>
      <c r="O393" s="445"/>
      <c r="P393" s="445"/>
      <c r="Q393" s="445"/>
      <c r="R393" s="445"/>
      <c r="S393" s="445"/>
      <c r="T393" s="445"/>
      <c r="U393" s="445"/>
      <c r="V393" s="445"/>
      <c r="W393" s="445"/>
      <c r="X393" s="445"/>
      <c r="Y393" s="445"/>
      <c r="Z393" s="445"/>
    </row>
    <row r="394" spans="1:26" ht="15.6" hidden="1" x14ac:dyDescent="0.3">
      <c r="A394" s="445"/>
      <c r="B394" s="445"/>
      <c r="C394" s="445"/>
      <c r="D394" s="445"/>
      <c r="E394" s="505" t="s">
        <v>957</v>
      </c>
      <c r="F394" s="505" t="s">
        <v>958</v>
      </c>
      <c r="G394" s="445"/>
      <c r="H394" s="445"/>
      <c r="I394" s="445"/>
      <c r="J394" s="445"/>
      <c r="K394" s="445"/>
      <c r="L394" s="445"/>
      <c r="M394" s="445"/>
      <c r="N394" s="445"/>
      <c r="O394" s="445"/>
      <c r="P394" s="445"/>
      <c r="Q394" s="445"/>
      <c r="R394" s="445"/>
      <c r="S394" s="445"/>
      <c r="T394" s="445"/>
      <c r="U394" s="445"/>
      <c r="V394" s="445"/>
      <c r="W394" s="445"/>
      <c r="X394" s="445"/>
      <c r="Y394" s="445"/>
      <c r="Z394" s="445"/>
    </row>
    <row r="395" spans="1:26" ht="15.6" hidden="1" x14ac:dyDescent="0.3">
      <c r="A395" s="445"/>
      <c r="B395" s="445"/>
      <c r="C395" s="445"/>
      <c r="D395" s="445"/>
      <c r="E395" s="505" t="s">
        <v>959</v>
      </c>
      <c r="F395" s="505" t="s">
        <v>960</v>
      </c>
      <c r="G395" s="445"/>
      <c r="H395" s="445"/>
      <c r="I395" s="445"/>
      <c r="J395" s="445"/>
      <c r="K395" s="445"/>
      <c r="L395" s="445"/>
      <c r="M395" s="445"/>
      <c r="N395" s="445"/>
      <c r="O395" s="445"/>
      <c r="P395" s="445"/>
      <c r="Q395" s="445"/>
      <c r="R395" s="445"/>
      <c r="S395" s="445"/>
      <c r="T395" s="445"/>
      <c r="U395" s="445"/>
      <c r="V395" s="445"/>
      <c r="W395" s="445"/>
      <c r="X395" s="445"/>
      <c r="Y395" s="445"/>
      <c r="Z395" s="445"/>
    </row>
    <row r="396" spans="1:26" ht="15.6" hidden="1" x14ac:dyDescent="0.3">
      <c r="A396" s="445"/>
      <c r="B396" s="445"/>
      <c r="C396" s="445"/>
      <c r="D396" s="445"/>
      <c r="E396" s="505" t="s">
        <v>961</v>
      </c>
      <c r="F396" s="505" t="s">
        <v>962</v>
      </c>
      <c r="G396" s="445"/>
      <c r="H396" s="445"/>
      <c r="I396" s="445"/>
      <c r="J396" s="445"/>
      <c r="K396" s="445"/>
      <c r="L396" s="445"/>
      <c r="M396" s="445"/>
      <c r="N396" s="445"/>
      <c r="O396" s="445"/>
      <c r="P396" s="445"/>
      <c r="Q396" s="445"/>
      <c r="R396" s="445"/>
      <c r="S396" s="445"/>
      <c r="T396" s="445"/>
      <c r="U396" s="445"/>
      <c r="V396" s="445"/>
      <c r="W396" s="445"/>
      <c r="X396" s="445"/>
      <c r="Y396" s="445"/>
      <c r="Z396" s="445"/>
    </row>
    <row r="397" spans="1:26" ht="15.6" hidden="1" x14ac:dyDescent="0.3">
      <c r="A397" s="445"/>
      <c r="B397" s="445"/>
      <c r="C397" s="445"/>
      <c r="D397" s="445"/>
      <c r="E397" s="505" t="s">
        <v>963</v>
      </c>
      <c r="F397" s="505" t="s">
        <v>964</v>
      </c>
      <c r="G397" s="445"/>
      <c r="H397" s="445"/>
      <c r="I397" s="445"/>
      <c r="J397" s="445"/>
      <c r="K397" s="445"/>
      <c r="L397" s="445"/>
      <c r="M397" s="445"/>
      <c r="N397" s="445"/>
      <c r="O397" s="445"/>
      <c r="P397" s="445"/>
      <c r="Q397" s="445"/>
      <c r="R397" s="445"/>
      <c r="S397" s="445"/>
      <c r="T397" s="445"/>
      <c r="U397" s="445"/>
      <c r="V397" s="445"/>
      <c r="W397" s="445"/>
      <c r="X397" s="445"/>
      <c r="Y397" s="445"/>
      <c r="Z397" s="445"/>
    </row>
    <row r="398" spans="1:26" ht="15.6" hidden="1" x14ac:dyDescent="0.3">
      <c r="A398" s="445"/>
      <c r="B398" s="445"/>
      <c r="C398" s="445"/>
      <c r="D398" s="445"/>
      <c r="E398" s="505" t="s">
        <v>965</v>
      </c>
      <c r="F398" s="505" t="s">
        <v>966</v>
      </c>
      <c r="G398" s="445"/>
      <c r="H398" s="445"/>
      <c r="I398" s="445"/>
      <c r="J398" s="445"/>
      <c r="K398" s="445"/>
      <c r="L398" s="445"/>
      <c r="M398" s="445"/>
      <c r="N398" s="445"/>
      <c r="O398" s="445"/>
      <c r="P398" s="445"/>
      <c r="Q398" s="445"/>
      <c r="R398" s="445"/>
      <c r="S398" s="445"/>
      <c r="T398" s="445"/>
      <c r="U398" s="445"/>
      <c r="V398" s="445"/>
      <c r="W398" s="445"/>
      <c r="X398" s="445"/>
      <c r="Y398" s="445"/>
      <c r="Z398" s="445"/>
    </row>
    <row r="399" spans="1:26" ht="15.6" hidden="1" x14ac:dyDescent="0.3">
      <c r="A399" s="445"/>
      <c r="B399" s="445"/>
      <c r="C399" s="445"/>
      <c r="D399" s="445"/>
      <c r="E399" s="505" t="s">
        <v>967</v>
      </c>
      <c r="F399" s="505" t="s">
        <v>968</v>
      </c>
      <c r="G399" s="445"/>
      <c r="H399" s="445"/>
      <c r="I399" s="445"/>
      <c r="J399" s="445"/>
      <c r="K399" s="445"/>
      <c r="L399" s="445"/>
      <c r="M399" s="445"/>
      <c r="N399" s="445"/>
      <c r="O399" s="445"/>
      <c r="P399" s="445"/>
      <c r="Q399" s="445"/>
      <c r="R399" s="445"/>
      <c r="S399" s="445"/>
      <c r="T399" s="445"/>
      <c r="U399" s="445"/>
      <c r="V399" s="445"/>
      <c r="W399" s="445"/>
      <c r="X399" s="445"/>
      <c r="Y399" s="445"/>
      <c r="Z399" s="445"/>
    </row>
    <row r="400" spans="1:26" ht="15.6" hidden="1" x14ac:dyDescent="0.3">
      <c r="A400" s="445"/>
      <c r="B400" s="445"/>
      <c r="C400" s="445"/>
      <c r="D400" s="445"/>
      <c r="E400" s="505" t="s">
        <v>969</v>
      </c>
      <c r="F400" s="505" t="s">
        <v>970</v>
      </c>
      <c r="G400" s="445"/>
      <c r="H400" s="445"/>
      <c r="I400" s="445"/>
      <c r="J400" s="445"/>
      <c r="K400" s="445"/>
      <c r="L400" s="445"/>
      <c r="M400" s="445"/>
      <c r="N400" s="445"/>
      <c r="O400" s="445"/>
      <c r="P400" s="445"/>
      <c r="Q400" s="445"/>
      <c r="R400" s="445"/>
      <c r="S400" s="445"/>
      <c r="T400" s="445"/>
      <c r="U400" s="445"/>
      <c r="V400" s="445"/>
      <c r="W400" s="445"/>
      <c r="X400" s="445"/>
      <c r="Y400" s="445"/>
      <c r="Z400" s="445"/>
    </row>
    <row r="401" spans="1:26" ht="15.6" hidden="1" x14ac:dyDescent="0.3">
      <c r="A401" s="445"/>
      <c r="B401" s="445"/>
      <c r="C401" s="445"/>
      <c r="D401" s="445"/>
      <c r="E401" s="505" t="s">
        <v>971</v>
      </c>
      <c r="F401" s="505" t="s">
        <v>972</v>
      </c>
      <c r="G401" s="445"/>
      <c r="H401" s="445"/>
      <c r="I401" s="445"/>
      <c r="J401" s="445"/>
      <c r="K401" s="445"/>
      <c r="L401" s="445"/>
      <c r="M401" s="445"/>
      <c r="N401" s="445"/>
      <c r="O401" s="445"/>
      <c r="P401" s="445"/>
      <c r="Q401" s="445"/>
      <c r="R401" s="445"/>
      <c r="S401" s="445"/>
      <c r="T401" s="445"/>
      <c r="U401" s="445"/>
      <c r="V401" s="445"/>
      <c r="W401" s="445"/>
      <c r="X401" s="445"/>
      <c r="Y401" s="445"/>
      <c r="Z401" s="445"/>
    </row>
    <row r="402" spans="1:26" ht="15.6" hidden="1" x14ac:dyDescent="0.3">
      <c r="A402" s="445"/>
      <c r="B402" s="445"/>
      <c r="C402" s="445"/>
      <c r="D402" s="445"/>
      <c r="E402" s="505" t="s">
        <v>973</v>
      </c>
      <c r="F402" s="505" t="s">
        <v>974</v>
      </c>
      <c r="G402" s="445"/>
      <c r="H402" s="445"/>
      <c r="I402" s="445"/>
      <c r="J402" s="445"/>
      <c r="K402" s="445"/>
      <c r="L402" s="445"/>
      <c r="M402" s="445"/>
      <c r="N402" s="445"/>
      <c r="O402" s="445"/>
      <c r="P402" s="445"/>
      <c r="Q402" s="445"/>
      <c r="R402" s="445"/>
      <c r="S402" s="445"/>
      <c r="T402" s="445"/>
      <c r="U402" s="445"/>
      <c r="V402" s="445"/>
      <c r="W402" s="445"/>
      <c r="X402" s="445"/>
      <c r="Y402" s="445"/>
      <c r="Z402" s="445"/>
    </row>
    <row r="403" spans="1:26" ht="15.6" hidden="1" x14ac:dyDescent="0.3">
      <c r="A403" s="445"/>
      <c r="B403" s="445"/>
      <c r="C403" s="445"/>
      <c r="D403" s="445"/>
      <c r="E403" s="505" t="s">
        <v>975</v>
      </c>
      <c r="F403" s="505" t="s">
        <v>976</v>
      </c>
      <c r="G403" s="445"/>
      <c r="H403" s="445"/>
      <c r="I403" s="445"/>
      <c r="J403" s="445"/>
      <c r="K403" s="445"/>
      <c r="L403" s="445"/>
      <c r="M403" s="445"/>
      <c r="N403" s="445"/>
      <c r="O403" s="445"/>
      <c r="P403" s="445"/>
      <c r="Q403" s="445"/>
      <c r="R403" s="445"/>
      <c r="S403" s="445"/>
      <c r="T403" s="445"/>
      <c r="U403" s="445"/>
      <c r="V403" s="445"/>
      <c r="W403" s="445"/>
      <c r="X403" s="445"/>
      <c r="Y403" s="445"/>
      <c r="Z403" s="445"/>
    </row>
    <row r="404" spans="1:26" ht="15.6" hidden="1" x14ac:dyDescent="0.3">
      <c r="A404" s="445"/>
      <c r="B404" s="445"/>
      <c r="C404" s="445"/>
      <c r="D404" s="445"/>
      <c r="E404" s="505" t="s">
        <v>977</v>
      </c>
      <c r="F404" s="505" t="s">
        <v>978</v>
      </c>
      <c r="G404" s="445"/>
      <c r="H404" s="445"/>
      <c r="I404" s="445"/>
      <c r="J404" s="445"/>
      <c r="K404" s="445"/>
      <c r="L404" s="445"/>
      <c r="M404" s="445"/>
      <c r="N404" s="445"/>
      <c r="O404" s="445"/>
      <c r="P404" s="445"/>
      <c r="Q404" s="445"/>
      <c r="R404" s="445"/>
      <c r="S404" s="445"/>
      <c r="T404" s="445"/>
      <c r="U404" s="445"/>
      <c r="V404" s="445"/>
      <c r="W404" s="445"/>
      <c r="X404" s="445"/>
      <c r="Y404" s="445"/>
      <c r="Z404" s="445"/>
    </row>
    <row r="405" spans="1:26" ht="15.6" hidden="1" x14ac:dyDescent="0.3">
      <c r="A405" s="445"/>
      <c r="B405" s="445"/>
      <c r="C405" s="445"/>
      <c r="D405" s="445"/>
      <c r="E405" s="505" t="s">
        <v>979</v>
      </c>
      <c r="F405" s="505" t="s">
        <v>980</v>
      </c>
      <c r="G405" s="445"/>
      <c r="H405" s="445"/>
      <c r="I405" s="445"/>
      <c r="J405" s="445"/>
      <c r="K405" s="445"/>
      <c r="L405" s="445"/>
      <c r="M405" s="445"/>
      <c r="N405" s="445"/>
      <c r="O405" s="445"/>
      <c r="P405" s="445"/>
      <c r="Q405" s="445"/>
      <c r="R405" s="445"/>
      <c r="S405" s="445"/>
      <c r="T405" s="445"/>
      <c r="U405" s="445"/>
      <c r="V405" s="445"/>
      <c r="W405" s="445"/>
      <c r="X405" s="445"/>
      <c r="Y405" s="445"/>
      <c r="Z405" s="445"/>
    </row>
    <row r="406" spans="1:26" ht="15.6" hidden="1" x14ac:dyDescent="0.3">
      <c r="A406" s="445"/>
      <c r="B406" s="445"/>
      <c r="C406" s="445"/>
      <c r="D406" s="445"/>
      <c r="E406" s="505" t="s">
        <v>57</v>
      </c>
      <c r="F406" s="505" t="s">
        <v>981</v>
      </c>
      <c r="G406" s="445"/>
      <c r="H406" s="445"/>
      <c r="I406" s="445"/>
      <c r="J406" s="445"/>
      <c r="K406" s="445"/>
      <c r="L406" s="445"/>
      <c r="M406" s="445"/>
      <c r="N406" s="445"/>
      <c r="O406" s="445"/>
      <c r="P406" s="445"/>
      <c r="Q406" s="445"/>
      <c r="R406" s="445"/>
      <c r="S406" s="445"/>
      <c r="T406" s="445"/>
      <c r="U406" s="445"/>
      <c r="V406" s="445"/>
      <c r="W406" s="445"/>
      <c r="X406" s="445"/>
      <c r="Y406" s="445"/>
      <c r="Z406" s="445"/>
    </row>
    <row r="407" spans="1:26" ht="15.6" hidden="1" x14ac:dyDescent="0.3">
      <c r="A407" s="445"/>
      <c r="B407" s="445"/>
      <c r="C407" s="445"/>
      <c r="D407" s="445"/>
      <c r="E407" s="505" t="s">
        <v>982</v>
      </c>
      <c r="F407" s="505" t="s">
        <v>983</v>
      </c>
      <c r="G407" s="445"/>
      <c r="H407" s="445"/>
      <c r="I407" s="445"/>
      <c r="J407" s="445"/>
      <c r="K407" s="445"/>
      <c r="L407" s="445"/>
      <c r="M407" s="445"/>
      <c r="N407" s="445"/>
      <c r="O407" s="445"/>
      <c r="P407" s="445"/>
      <c r="Q407" s="445"/>
      <c r="R407" s="445"/>
      <c r="S407" s="445"/>
      <c r="T407" s="445"/>
      <c r="U407" s="445"/>
      <c r="V407" s="445"/>
      <c r="W407" s="445"/>
      <c r="X407" s="445"/>
      <c r="Y407" s="445"/>
      <c r="Z407" s="445"/>
    </row>
    <row r="408" spans="1:26" ht="15.6" hidden="1" x14ac:dyDescent="0.3">
      <c r="A408" s="445"/>
      <c r="B408" s="445"/>
      <c r="C408" s="445"/>
      <c r="D408" s="445"/>
      <c r="E408" s="505" t="s">
        <v>984</v>
      </c>
      <c r="F408" s="505" t="s">
        <v>985</v>
      </c>
      <c r="G408" s="445"/>
      <c r="H408" s="445"/>
      <c r="I408" s="445"/>
      <c r="J408" s="445"/>
      <c r="K408" s="445"/>
      <c r="L408" s="445"/>
      <c r="M408" s="445"/>
      <c r="N408" s="445"/>
      <c r="O408" s="445"/>
      <c r="P408" s="445"/>
      <c r="Q408" s="445"/>
      <c r="R408" s="445"/>
      <c r="S408" s="445"/>
      <c r="T408" s="445"/>
      <c r="U408" s="445"/>
      <c r="V408" s="445"/>
      <c r="W408" s="445"/>
      <c r="X408" s="445"/>
      <c r="Y408" s="445"/>
      <c r="Z408" s="445"/>
    </row>
    <row r="409" spans="1:26" ht="15.6" hidden="1" x14ac:dyDescent="0.3">
      <c r="A409" s="445"/>
      <c r="B409" s="445"/>
      <c r="C409" s="445"/>
      <c r="D409" s="445"/>
      <c r="E409" s="505" t="s">
        <v>986</v>
      </c>
      <c r="F409" s="505" t="s">
        <v>987</v>
      </c>
      <c r="G409" s="445"/>
      <c r="H409" s="445"/>
      <c r="I409" s="445"/>
      <c r="J409" s="445"/>
      <c r="K409" s="445"/>
      <c r="L409" s="445"/>
      <c r="M409" s="445"/>
      <c r="N409" s="445"/>
      <c r="O409" s="445"/>
      <c r="P409" s="445"/>
      <c r="Q409" s="445"/>
      <c r="R409" s="445"/>
      <c r="S409" s="445"/>
      <c r="T409" s="445"/>
      <c r="U409" s="445"/>
      <c r="V409" s="445"/>
      <c r="W409" s="445"/>
      <c r="X409" s="445"/>
      <c r="Y409" s="445"/>
      <c r="Z409" s="445"/>
    </row>
    <row r="410" spans="1:26" ht="15.6" hidden="1" x14ac:dyDescent="0.3">
      <c r="A410" s="445"/>
      <c r="B410" s="445"/>
      <c r="C410" s="445"/>
      <c r="D410" s="445"/>
      <c r="E410" s="505" t="s">
        <v>988</v>
      </c>
      <c r="F410" s="505" t="s">
        <v>989</v>
      </c>
      <c r="G410" s="445"/>
      <c r="H410" s="445"/>
      <c r="I410" s="445"/>
      <c r="J410" s="445"/>
      <c r="K410" s="445"/>
      <c r="L410" s="445"/>
      <c r="M410" s="445"/>
      <c r="N410" s="445"/>
      <c r="O410" s="445"/>
      <c r="P410" s="445"/>
      <c r="Q410" s="445"/>
      <c r="R410" s="445"/>
      <c r="S410" s="445"/>
      <c r="T410" s="445"/>
      <c r="U410" s="445"/>
      <c r="V410" s="445"/>
      <c r="W410" s="445"/>
      <c r="X410" s="445"/>
      <c r="Y410" s="445"/>
      <c r="Z410" s="445"/>
    </row>
    <row r="411" spans="1:26" ht="15.6" hidden="1" x14ac:dyDescent="0.3">
      <c r="A411" s="445"/>
      <c r="B411" s="445"/>
      <c r="C411" s="445"/>
      <c r="D411" s="445"/>
      <c r="E411" s="505" t="s">
        <v>990</v>
      </c>
      <c r="F411" s="505" t="s">
        <v>991</v>
      </c>
      <c r="G411" s="445"/>
      <c r="H411" s="445"/>
      <c r="I411" s="445"/>
      <c r="J411" s="445"/>
      <c r="K411" s="445"/>
      <c r="L411" s="445"/>
      <c r="M411" s="445"/>
      <c r="N411" s="445"/>
      <c r="O411" s="445"/>
      <c r="P411" s="445"/>
      <c r="Q411" s="445"/>
      <c r="R411" s="445"/>
      <c r="S411" s="445"/>
      <c r="T411" s="445"/>
      <c r="U411" s="445"/>
      <c r="V411" s="445"/>
      <c r="W411" s="445"/>
      <c r="X411" s="445"/>
      <c r="Y411" s="445"/>
      <c r="Z411" s="445"/>
    </row>
    <row r="412" spans="1:26" ht="15.6" hidden="1" x14ac:dyDescent="0.3">
      <c r="A412" s="445"/>
      <c r="B412" s="445"/>
      <c r="C412" s="445"/>
      <c r="D412" s="445"/>
      <c r="E412" s="505" t="s">
        <v>992</v>
      </c>
      <c r="F412" s="505" t="s">
        <v>993</v>
      </c>
      <c r="G412" s="445"/>
      <c r="H412" s="445"/>
      <c r="I412" s="445"/>
      <c r="J412" s="445"/>
      <c r="K412" s="445"/>
      <c r="L412" s="445"/>
      <c r="M412" s="445"/>
      <c r="N412" s="445"/>
      <c r="O412" s="445"/>
      <c r="P412" s="445"/>
      <c r="Q412" s="445"/>
      <c r="R412" s="445"/>
      <c r="S412" s="445"/>
      <c r="T412" s="445"/>
      <c r="U412" s="445"/>
      <c r="V412" s="445"/>
      <c r="W412" s="445"/>
      <c r="X412" s="445"/>
      <c r="Y412" s="445"/>
      <c r="Z412" s="445"/>
    </row>
    <row r="413" spans="1:26" ht="15.6" hidden="1" x14ac:dyDescent="0.3">
      <c r="A413" s="445"/>
      <c r="B413" s="445"/>
      <c r="C413" s="445"/>
      <c r="D413" s="445"/>
      <c r="E413" s="505" t="s">
        <v>994</v>
      </c>
      <c r="F413" s="505" t="s">
        <v>995</v>
      </c>
      <c r="G413" s="445"/>
      <c r="H413" s="445"/>
      <c r="I413" s="445"/>
      <c r="J413" s="445"/>
      <c r="K413" s="445"/>
      <c r="L413" s="445"/>
      <c r="M413" s="445"/>
      <c r="N413" s="445"/>
      <c r="O413" s="445"/>
      <c r="P413" s="445"/>
      <c r="Q413" s="445"/>
      <c r="R413" s="445"/>
      <c r="S413" s="445"/>
      <c r="T413" s="445"/>
      <c r="U413" s="445"/>
      <c r="V413" s="445"/>
      <c r="W413" s="445"/>
      <c r="X413" s="445"/>
      <c r="Y413" s="445"/>
      <c r="Z413" s="445"/>
    </row>
    <row r="414" spans="1:26" ht="15.6" hidden="1" x14ac:dyDescent="0.3">
      <c r="A414" s="445"/>
      <c r="B414" s="445"/>
      <c r="C414" s="445"/>
      <c r="D414" s="445"/>
      <c r="E414" s="505" t="s">
        <v>996</v>
      </c>
      <c r="F414" s="505" t="s">
        <v>997</v>
      </c>
      <c r="G414" s="445"/>
      <c r="H414" s="445"/>
      <c r="I414" s="445"/>
      <c r="J414" s="445"/>
      <c r="K414" s="445"/>
      <c r="L414" s="445"/>
      <c r="M414" s="445"/>
      <c r="N414" s="445"/>
      <c r="O414" s="445"/>
      <c r="P414" s="445"/>
      <c r="Q414" s="445"/>
      <c r="R414" s="445"/>
      <c r="S414" s="445"/>
      <c r="T414" s="445"/>
      <c r="U414" s="445"/>
      <c r="V414" s="445"/>
      <c r="W414" s="445"/>
      <c r="X414" s="445"/>
      <c r="Y414" s="445"/>
      <c r="Z414" s="445"/>
    </row>
    <row r="415" spans="1:26" ht="15.6" hidden="1" x14ac:dyDescent="0.3">
      <c r="A415" s="445"/>
      <c r="B415" s="445"/>
      <c r="C415" s="445"/>
      <c r="D415" s="445"/>
      <c r="E415" s="505" t="s">
        <v>998</v>
      </c>
      <c r="F415" s="505" t="s">
        <v>999</v>
      </c>
      <c r="G415" s="445"/>
      <c r="H415" s="445"/>
      <c r="I415" s="445"/>
      <c r="J415" s="445"/>
      <c r="K415" s="445"/>
      <c r="L415" s="445"/>
      <c r="M415" s="445"/>
      <c r="N415" s="445"/>
      <c r="O415" s="445"/>
      <c r="P415" s="445"/>
      <c r="Q415" s="445"/>
      <c r="R415" s="445"/>
      <c r="S415" s="445"/>
      <c r="T415" s="445"/>
      <c r="U415" s="445"/>
      <c r="V415" s="445"/>
      <c r="W415" s="445"/>
      <c r="X415" s="445"/>
      <c r="Y415" s="445"/>
      <c r="Z415" s="445"/>
    </row>
    <row r="416" spans="1:26" ht="15.6" hidden="1" x14ac:dyDescent="0.3">
      <c r="A416" s="445"/>
      <c r="B416" s="445"/>
      <c r="C416" s="445"/>
      <c r="D416" s="445"/>
      <c r="E416" s="505" t="s">
        <v>1000</v>
      </c>
      <c r="F416" s="505" t="s">
        <v>1001</v>
      </c>
      <c r="G416" s="445"/>
      <c r="H416" s="445"/>
      <c r="I416" s="445"/>
      <c r="J416" s="445"/>
      <c r="K416" s="445"/>
      <c r="L416" s="445"/>
      <c r="M416" s="445"/>
      <c r="N416" s="445"/>
      <c r="O416" s="445"/>
      <c r="P416" s="445"/>
      <c r="Q416" s="445"/>
      <c r="R416" s="445"/>
      <c r="S416" s="445"/>
      <c r="T416" s="445"/>
      <c r="U416" s="445"/>
      <c r="V416" s="445"/>
      <c r="W416" s="445"/>
      <c r="X416" s="445"/>
      <c r="Y416" s="445"/>
      <c r="Z416" s="445"/>
    </row>
    <row r="417" spans="1:26" ht="15.6" hidden="1" x14ac:dyDescent="0.3">
      <c r="A417" s="445"/>
      <c r="B417" s="445"/>
      <c r="C417" s="445"/>
      <c r="D417" s="445"/>
      <c r="E417" s="505" t="s">
        <v>1002</v>
      </c>
      <c r="F417" s="505" t="s">
        <v>1003</v>
      </c>
      <c r="G417" s="445"/>
      <c r="H417" s="445"/>
      <c r="I417" s="445"/>
      <c r="J417" s="445"/>
      <c r="K417" s="445"/>
      <c r="L417" s="445"/>
      <c r="M417" s="445"/>
      <c r="N417" s="445"/>
      <c r="O417" s="445"/>
      <c r="P417" s="445"/>
      <c r="Q417" s="445"/>
      <c r="R417" s="445"/>
      <c r="S417" s="445"/>
      <c r="T417" s="445"/>
      <c r="U417" s="445"/>
      <c r="V417" s="445"/>
      <c r="W417" s="445"/>
      <c r="X417" s="445"/>
      <c r="Y417" s="445"/>
      <c r="Z417" s="445"/>
    </row>
    <row r="418" spans="1:26" ht="15.6" hidden="1" x14ac:dyDescent="0.3">
      <c r="A418" s="445"/>
      <c r="B418" s="445"/>
      <c r="C418" s="445"/>
      <c r="D418" s="445"/>
      <c r="E418" s="505" t="s">
        <v>1004</v>
      </c>
      <c r="F418" s="505" t="s">
        <v>1005</v>
      </c>
      <c r="G418" s="445"/>
      <c r="H418" s="445"/>
      <c r="I418" s="445"/>
      <c r="J418" s="445"/>
      <c r="K418" s="445"/>
      <c r="L418" s="445"/>
      <c r="M418" s="445"/>
      <c r="N418" s="445"/>
      <c r="O418" s="445"/>
      <c r="P418" s="445"/>
      <c r="Q418" s="445"/>
      <c r="R418" s="445"/>
      <c r="S418" s="445"/>
      <c r="T418" s="445"/>
      <c r="U418" s="445"/>
      <c r="V418" s="445"/>
      <c r="W418" s="445"/>
      <c r="X418" s="445"/>
      <c r="Y418" s="445"/>
      <c r="Z418" s="445"/>
    </row>
    <row r="419" spans="1:26" ht="15.6" hidden="1" x14ac:dyDescent="0.3">
      <c r="A419" s="445"/>
      <c r="B419" s="445"/>
      <c r="C419" s="445"/>
      <c r="D419" s="445"/>
      <c r="E419" s="505" t="s">
        <v>1006</v>
      </c>
      <c r="F419" s="505" t="s">
        <v>1007</v>
      </c>
      <c r="G419" s="445"/>
      <c r="H419" s="445"/>
      <c r="I419" s="445"/>
      <c r="J419" s="445"/>
      <c r="K419" s="445"/>
      <c r="L419" s="445"/>
      <c r="M419" s="445"/>
      <c r="N419" s="445"/>
      <c r="O419" s="445"/>
      <c r="P419" s="445"/>
      <c r="Q419" s="445"/>
      <c r="R419" s="445"/>
      <c r="S419" s="445"/>
      <c r="T419" s="445"/>
      <c r="U419" s="445"/>
      <c r="V419" s="445"/>
      <c r="W419" s="445"/>
      <c r="X419" s="445"/>
      <c r="Y419" s="445"/>
      <c r="Z419" s="445"/>
    </row>
    <row r="420" spans="1:26" ht="15.6" hidden="1" x14ac:dyDescent="0.3">
      <c r="A420" s="445"/>
      <c r="B420" s="445"/>
      <c r="C420" s="445"/>
      <c r="D420" s="445"/>
      <c r="E420" s="505" t="s">
        <v>1008</v>
      </c>
      <c r="F420" s="505" t="s">
        <v>1009</v>
      </c>
      <c r="G420" s="445"/>
      <c r="H420" s="445"/>
      <c r="I420" s="445"/>
      <c r="J420" s="445"/>
      <c r="K420" s="445"/>
      <c r="L420" s="445"/>
      <c r="M420" s="445"/>
      <c r="N420" s="445"/>
      <c r="O420" s="445"/>
      <c r="P420" s="445"/>
      <c r="Q420" s="445"/>
      <c r="R420" s="445"/>
      <c r="S420" s="445"/>
      <c r="T420" s="445"/>
      <c r="U420" s="445"/>
      <c r="V420" s="445"/>
      <c r="W420" s="445"/>
      <c r="X420" s="445"/>
      <c r="Y420" s="445"/>
      <c r="Z420" s="445"/>
    </row>
    <row r="421" spans="1:26" ht="15.6" hidden="1" x14ac:dyDescent="0.3">
      <c r="A421" s="445"/>
      <c r="B421" s="445"/>
      <c r="C421" s="445"/>
      <c r="D421" s="445"/>
      <c r="E421" s="505" t="s">
        <v>1010</v>
      </c>
      <c r="F421" s="505" t="s">
        <v>1011</v>
      </c>
      <c r="G421" s="445"/>
      <c r="H421" s="445"/>
      <c r="I421" s="445"/>
      <c r="J421" s="445"/>
      <c r="K421" s="445"/>
      <c r="L421" s="445"/>
      <c r="M421" s="445"/>
      <c r="N421" s="445"/>
      <c r="O421" s="445"/>
      <c r="P421" s="445"/>
      <c r="Q421" s="445"/>
      <c r="R421" s="445"/>
      <c r="S421" s="445"/>
      <c r="T421" s="445"/>
      <c r="U421" s="445"/>
      <c r="V421" s="445"/>
      <c r="W421" s="445"/>
      <c r="X421" s="445"/>
      <c r="Y421" s="445"/>
      <c r="Z421" s="445"/>
    </row>
    <row r="422" spans="1:26" ht="15.6" hidden="1" x14ac:dyDescent="0.3">
      <c r="A422" s="445"/>
      <c r="B422" s="445"/>
      <c r="C422" s="445"/>
      <c r="D422" s="445"/>
      <c r="E422" s="505" t="s">
        <v>1012</v>
      </c>
      <c r="F422" s="505" t="s">
        <v>1013</v>
      </c>
      <c r="G422" s="445"/>
      <c r="H422" s="445"/>
      <c r="I422" s="445"/>
      <c r="J422" s="445"/>
      <c r="K422" s="445"/>
      <c r="L422" s="445"/>
      <c r="M422" s="445"/>
      <c r="N422" s="445"/>
      <c r="O422" s="445"/>
      <c r="P422" s="445"/>
      <c r="Q422" s="445"/>
      <c r="R422" s="445"/>
      <c r="S422" s="445"/>
      <c r="T422" s="445"/>
      <c r="U422" s="445"/>
      <c r="V422" s="445"/>
      <c r="W422" s="445"/>
      <c r="X422" s="445"/>
      <c r="Y422" s="445"/>
      <c r="Z422" s="445"/>
    </row>
    <row r="423" spans="1:26" ht="15.6" hidden="1" x14ac:dyDescent="0.3">
      <c r="A423" s="445"/>
      <c r="B423" s="445"/>
      <c r="C423" s="445"/>
      <c r="D423" s="445"/>
      <c r="E423" s="505" t="s">
        <v>1014</v>
      </c>
      <c r="F423" s="505" t="s">
        <v>1015</v>
      </c>
      <c r="G423" s="445"/>
      <c r="H423" s="445"/>
      <c r="I423" s="445"/>
      <c r="J423" s="445"/>
      <c r="K423" s="445"/>
      <c r="L423" s="445"/>
      <c r="M423" s="445"/>
      <c r="N423" s="445"/>
      <c r="O423" s="445"/>
      <c r="P423" s="445"/>
      <c r="Q423" s="445"/>
      <c r="R423" s="445"/>
      <c r="S423" s="445"/>
      <c r="T423" s="445"/>
      <c r="U423" s="445"/>
      <c r="V423" s="445"/>
      <c r="W423" s="445"/>
      <c r="X423" s="445"/>
      <c r="Y423" s="445"/>
      <c r="Z423" s="445"/>
    </row>
    <row r="424" spans="1:26" ht="15.6" hidden="1" x14ac:dyDescent="0.3">
      <c r="A424" s="445"/>
      <c r="B424" s="445"/>
      <c r="C424" s="445"/>
      <c r="D424" s="445"/>
      <c r="E424" s="505" t="s">
        <v>1016</v>
      </c>
      <c r="F424" s="505" t="s">
        <v>1017</v>
      </c>
      <c r="G424" s="445"/>
      <c r="H424" s="445"/>
      <c r="I424" s="445"/>
      <c r="J424" s="445"/>
      <c r="K424" s="445"/>
      <c r="L424" s="445"/>
      <c r="M424" s="445"/>
      <c r="N424" s="445"/>
      <c r="O424" s="445"/>
      <c r="P424" s="445"/>
      <c r="Q424" s="445"/>
      <c r="R424" s="445"/>
      <c r="S424" s="445"/>
      <c r="T424" s="445"/>
      <c r="U424" s="445"/>
      <c r="V424" s="445"/>
      <c r="W424" s="445"/>
      <c r="X424" s="445"/>
      <c r="Y424" s="445"/>
      <c r="Z424" s="445"/>
    </row>
    <row r="425" spans="1:26" ht="15.6" hidden="1" x14ac:dyDescent="0.3">
      <c r="A425" s="445"/>
      <c r="B425" s="445"/>
      <c r="C425" s="445"/>
      <c r="D425" s="445"/>
      <c r="E425" s="505" t="s">
        <v>1018</v>
      </c>
      <c r="F425" s="505" t="s">
        <v>1019</v>
      </c>
      <c r="G425" s="445"/>
      <c r="H425" s="445"/>
      <c r="I425" s="445"/>
      <c r="J425" s="445"/>
      <c r="K425" s="445"/>
      <c r="L425" s="445"/>
      <c r="M425" s="445"/>
      <c r="N425" s="445"/>
      <c r="O425" s="445"/>
      <c r="P425" s="445"/>
      <c r="Q425" s="445"/>
      <c r="R425" s="445"/>
      <c r="S425" s="445"/>
      <c r="T425" s="445"/>
      <c r="U425" s="445"/>
      <c r="V425" s="445"/>
      <c r="W425" s="445"/>
      <c r="X425" s="445"/>
      <c r="Y425" s="445"/>
      <c r="Z425" s="445"/>
    </row>
    <row r="426" spans="1:26" ht="15.6" hidden="1" x14ac:dyDescent="0.3">
      <c r="A426" s="445"/>
      <c r="B426" s="445"/>
      <c r="C426" s="445"/>
      <c r="D426" s="445"/>
      <c r="E426" s="505" t="s">
        <v>1020</v>
      </c>
      <c r="F426" s="505" t="s">
        <v>1021</v>
      </c>
      <c r="G426" s="445"/>
      <c r="H426" s="445"/>
      <c r="I426" s="445"/>
      <c r="J426" s="445"/>
      <c r="K426" s="445"/>
      <c r="L426" s="445"/>
      <c r="M426" s="445"/>
      <c r="N426" s="445"/>
      <c r="O426" s="445"/>
      <c r="P426" s="445"/>
      <c r="Q426" s="445"/>
      <c r="R426" s="445"/>
      <c r="S426" s="445"/>
      <c r="T426" s="445"/>
      <c r="U426" s="445"/>
      <c r="V426" s="445"/>
      <c r="W426" s="445"/>
      <c r="X426" s="445"/>
      <c r="Y426" s="445"/>
      <c r="Z426" s="445"/>
    </row>
    <row r="427" spans="1:26" ht="15.6" hidden="1" x14ac:dyDescent="0.3">
      <c r="A427" s="445"/>
      <c r="B427" s="445"/>
      <c r="C427" s="445"/>
      <c r="D427" s="445"/>
      <c r="E427" s="505" t="s">
        <v>1022</v>
      </c>
      <c r="F427" s="505" t="s">
        <v>1023</v>
      </c>
      <c r="G427" s="445"/>
      <c r="H427" s="445"/>
      <c r="I427" s="445"/>
      <c r="J427" s="445"/>
      <c r="K427" s="445"/>
      <c r="L427" s="445"/>
      <c r="M427" s="445"/>
      <c r="N427" s="445"/>
      <c r="O427" s="445"/>
      <c r="P427" s="445"/>
      <c r="Q427" s="445"/>
      <c r="R427" s="445"/>
      <c r="S427" s="445"/>
      <c r="T427" s="445"/>
      <c r="U427" s="445"/>
      <c r="V427" s="445"/>
      <c r="W427" s="445"/>
      <c r="X427" s="445"/>
      <c r="Y427" s="445"/>
      <c r="Z427" s="445"/>
    </row>
    <row r="428" spans="1:26" ht="15.6" hidden="1" x14ac:dyDescent="0.3">
      <c r="A428" s="445"/>
      <c r="B428" s="445"/>
      <c r="C428" s="445"/>
      <c r="D428" s="445"/>
      <c r="E428" s="505" t="s">
        <v>1024</v>
      </c>
      <c r="F428" s="505" t="s">
        <v>1025</v>
      </c>
      <c r="G428" s="445"/>
      <c r="H428" s="445"/>
      <c r="I428" s="445"/>
      <c r="J428" s="445"/>
      <c r="K428" s="445"/>
      <c r="L428" s="445"/>
      <c r="M428" s="445"/>
      <c r="N428" s="445"/>
      <c r="O428" s="445"/>
      <c r="P428" s="445"/>
      <c r="Q428" s="445"/>
      <c r="R428" s="445"/>
      <c r="S428" s="445"/>
      <c r="T428" s="445"/>
      <c r="U428" s="445"/>
      <c r="V428" s="445"/>
      <c r="W428" s="445"/>
      <c r="X428" s="445"/>
      <c r="Y428" s="445"/>
      <c r="Z428" s="445"/>
    </row>
    <row r="429" spans="1:26" ht="15.6" hidden="1" x14ac:dyDescent="0.3">
      <c r="A429" s="445"/>
      <c r="B429" s="445"/>
      <c r="C429" s="445"/>
      <c r="D429" s="445"/>
      <c r="E429" s="505" t="s">
        <v>1026</v>
      </c>
      <c r="F429" s="505" t="s">
        <v>1027</v>
      </c>
      <c r="G429" s="445"/>
      <c r="H429" s="445"/>
      <c r="I429" s="445"/>
      <c r="J429" s="445"/>
      <c r="K429" s="445"/>
      <c r="L429" s="445"/>
      <c r="M429" s="445"/>
      <c r="N429" s="445"/>
      <c r="O429" s="445"/>
      <c r="P429" s="445"/>
      <c r="Q429" s="445"/>
      <c r="R429" s="445"/>
      <c r="S429" s="445"/>
      <c r="T429" s="445"/>
      <c r="U429" s="445"/>
      <c r="V429" s="445"/>
      <c r="W429" s="445"/>
      <c r="X429" s="445"/>
      <c r="Y429" s="445"/>
      <c r="Z429" s="445"/>
    </row>
    <row r="430" spans="1:26" ht="15.6" hidden="1" x14ac:dyDescent="0.3">
      <c r="A430" s="445"/>
      <c r="B430" s="445"/>
      <c r="C430" s="445"/>
      <c r="D430" s="445"/>
      <c r="E430" s="505" t="s">
        <v>1028</v>
      </c>
      <c r="F430" s="505" t="s">
        <v>1029</v>
      </c>
      <c r="G430" s="445"/>
      <c r="H430" s="445"/>
      <c r="I430" s="445"/>
      <c r="J430" s="445"/>
      <c r="K430" s="445"/>
      <c r="L430" s="445"/>
      <c r="M430" s="445"/>
      <c r="N430" s="445"/>
      <c r="O430" s="445"/>
      <c r="P430" s="445"/>
      <c r="Q430" s="445"/>
      <c r="R430" s="445"/>
      <c r="S430" s="445"/>
      <c r="T430" s="445"/>
      <c r="U430" s="445"/>
      <c r="V430" s="445"/>
      <c r="W430" s="445"/>
      <c r="X430" s="445"/>
      <c r="Y430" s="445"/>
      <c r="Z430" s="445"/>
    </row>
    <row r="431" spans="1:26" ht="15.6" hidden="1" x14ac:dyDescent="0.3">
      <c r="A431" s="445"/>
      <c r="B431" s="445"/>
      <c r="C431" s="445"/>
      <c r="D431" s="445"/>
      <c r="E431" s="505" t="s">
        <v>1030</v>
      </c>
      <c r="F431" s="505" t="s">
        <v>1031</v>
      </c>
      <c r="G431" s="445"/>
      <c r="H431" s="445"/>
      <c r="I431" s="445"/>
      <c r="J431" s="445"/>
      <c r="K431" s="445"/>
      <c r="L431" s="445"/>
      <c r="M431" s="445"/>
      <c r="N431" s="445"/>
      <c r="O431" s="445"/>
      <c r="P431" s="445"/>
      <c r="Q431" s="445"/>
      <c r="R431" s="445"/>
      <c r="S431" s="445"/>
      <c r="T431" s="445"/>
      <c r="U431" s="445"/>
      <c r="V431" s="445"/>
      <c r="W431" s="445"/>
      <c r="X431" s="445"/>
      <c r="Y431" s="445"/>
      <c r="Z431" s="445"/>
    </row>
    <row r="432" spans="1:26" ht="15.6" hidden="1" x14ac:dyDescent="0.3">
      <c r="A432" s="445"/>
      <c r="B432" s="445"/>
      <c r="C432" s="445"/>
      <c r="D432" s="445"/>
      <c r="E432" s="505" t="s">
        <v>1032</v>
      </c>
      <c r="F432" s="505" t="s">
        <v>1033</v>
      </c>
      <c r="G432" s="445"/>
      <c r="H432" s="445"/>
      <c r="I432" s="445"/>
      <c r="J432" s="445"/>
      <c r="K432" s="445"/>
      <c r="L432" s="445"/>
      <c r="M432" s="445"/>
      <c r="N432" s="445"/>
      <c r="O432" s="445"/>
      <c r="P432" s="445"/>
      <c r="Q432" s="445"/>
      <c r="R432" s="445"/>
      <c r="S432" s="445"/>
      <c r="T432" s="445"/>
      <c r="U432" s="445"/>
      <c r="V432" s="445"/>
      <c r="W432" s="445"/>
      <c r="X432" s="445"/>
      <c r="Y432" s="445"/>
      <c r="Z432" s="445"/>
    </row>
    <row r="433" spans="1:26" ht="15.6" hidden="1" x14ac:dyDescent="0.3">
      <c r="A433" s="445"/>
      <c r="B433" s="445"/>
      <c r="C433" s="445"/>
      <c r="D433" s="445"/>
      <c r="E433" s="505" t="s">
        <v>1034</v>
      </c>
      <c r="F433" s="505" t="s">
        <v>1035</v>
      </c>
      <c r="G433" s="445"/>
      <c r="H433" s="445"/>
      <c r="I433" s="445"/>
      <c r="J433" s="445"/>
      <c r="K433" s="445"/>
      <c r="L433" s="445"/>
      <c r="M433" s="445"/>
      <c r="N433" s="445"/>
      <c r="O433" s="445"/>
      <c r="P433" s="445"/>
      <c r="Q433" s="445"/>
      <c r="R433" s="445"/>
      <c r="S433" s="445"/>
      <c r="T433" s="445"/>
      <c r="U433" s="445"/>
      <c r="V433" s="445"/>
      <c r="W433" s="445"/>
      <c r="X433" s="445"/>
      <c r="Y433" s="445"/>
      <c r="Z433" s="445"/>
    </row>
    <row r="434" spans="1:26" ht="15.6" hidden="1" x14ac:dyDescent="0.3">
      <c r="A434" s="445"/>
      <c r="B434" s="445"/>
      <c r="C434" s="445"/>
      <c r="D434" s="445"/>
      <c r="E434" s="505" t="s">
        <v>1036</v>
      </c>
      <c r="F434" s="505" t="s">
        <v>1037</v>
      </c>
      <c r="G434" s="445"/>
      <c r="H434" s="445"/>
      <c r="I434" s="445"/>
      <c r="J434" s="445"/>
      <c r="K434" s="445"/>
      <c r="L434" s="445"/>
      <c r="M434" s="445"/>
      <c r="N434" s="445"/>
      <c r="O434" s="445"/>
      <c r="P434" s="445"/>
      <c r="Q434" s="445"/>
      <c r="R434" s="445"/>
      <c r="S434" s="445"/>
      <c r="T434" s="445"/>
      <c r="U434" s="445"/>
      <c r="V434" s="445"/>
      <c r="W434" s="445"/>
      <c r="X434" s="445"/>
      <c r="Y434" s="445"/>
      <c r="Z434" s="445"/>
    </row>
    <row r="435" spans="1:26" ht="15.6" hidden="1" x14ac:dyDescent="0.3">
      <c r="A435" s="445"/>
      <c r="B435" s="445"/>
      <c r="C435" s="445"/>
      <c r="D435" s="445"/>
      <c r="E435" s="505" t="s">
        <v>58</v>
      </c>
      <c r="F435" s="505" t="s">
        <v>1038</v>
      </c>
      <c r="G435" s="445"/>
      <c r="H435" s="445"/>
      <c r="I435" s="445"/>
      <c r="J435" s="445"/>
      <c r="K435" s="445"/>
      <c r="L435" s="445"/>
      <c r="M435" s="445"/>
      <c r="N435" s="445"/>
      <c r="O435" s="445"/>
      <c r="P435" s="445"/>
      <c r="Q435" s="445"/>
      <c r="R435" s="445"/>
      <c r="S435" s="445"/>
      <c r="T435" s="445"/>
      <c r="U435" s="445"/>
      <c r="V435" s="445"/>
      <c r="W435" s="445"/>
      <c r="X435" s="445"/>
      <c r="Y435" s="445"/>
      <c r="Z435" s="445"/>
    </row>
    <row r="436" spans="1:26" ht="15.6" hidden="1" x14ac:dyDescent="0.3">
      <c r="A436" s="445"/>
      <c r="B436" s="445"/>
      <c r="C436" s="445"/>
      <c r="D436" s="445"/>
      <c r="E436" s="505" t="s">
        <v>1039</v>
      </c>
      <c r="F436" s="505" t="s">
        <v>1040</v>
      </c>
      <c r="G436" s="445"/>
      <c r="H436" s="445"/>
      <c r="I436" s="445"/>
      <c r="J436" s="445"/>
      <c r="K436" s="445"/>
      <c r="L436" s="445"/>
      <c r="M436" s="445"/>
      <c r="N436" s="445"/>
      <c r="O436" s="445"/>
      <c r="P436" s="445"/>
      <c r="Q436" s="445"/>
      <c r="R436" s="445"/>
      <c r="S436" s="445"/>
      <c r="T436" s="445"/>
      <c r="U436" s="445"/>
      <c r="V436" s="445"/>
      <c r="W436" s="445"/>
      <c r="X436" s="445"/>
      <c r="Y436" s="445"/>
      <c r="Z436" s="445"/>
    </row>
    <row r="437" spans="1:26" ht="15.6" hidden="1" x14ac:dyDescent="0.3">
      <c r="A437" s="445"/>
      <c r="B437" s="445"/>
      <c r="C437" s="445"/>
      <c r="D437" s="445"/>
      <c r="E437" s="505" t="s">
        <v>1041</v>
      </c>
      <c r="F437" s="505" t="s">
        <v>1042</v>
      </c>
      <c r="G437" s="445"/>
      <c r="H437" s="445"/>
      <c r="I437" s="445"/>
      <c r="J437" s="445"/>
      <c r="K437" s="445"/>
      <c r="L437" s="445"/>
      <c r="M437" s="445"/>
      <c r="N437" s="445"/>
      <c r="O437" s="445"/>
      <c r="P437" s="445"/>
      <c r="Q437" s="445"/>
      <c r="R437" s="445"/>
      <c r="S437" s="445"/>
      <c r="T437" s="445"/>
      <c r="U437" s="445"/>
      <c r="V437" s="445"/>
      <c r="W437" s="445"/>
      <c r="X437" s="445"/>
      <c r="Y437" s="445"/>
      <c r="Z437" s="445"/>
    </row>
    <row r="438" spans="1:26" ht="15.6" hidden="1" x14ac:dyDescent="0.3">
      <c r="A438" s="445"/>
      <c r="B438" s="445"/>
      <c r="C438" s="445"/>
      <c r="D438" s="445"/>
      <c r="E438" s="505" t="s">
        <v>1043</v>
      </c>
      <c r="F438" s="505" t="s">
        <v>1044</v>
      </c>
      <c r="G438" s="445"/>
      <c r="H438" s="445"/>
      <c r="I438" s="445"/>
      <c r="J438" s="445"/>
      <c r="K438" s="445"/>
      <c r="L438" s="445"/>
      <c r="M438" s="445"/>
      <c r="N438" s="445"/>
      <c r="O438" s="445"/>
      <c r="P438" s="445"/>
      <c r="Q438" s="445"/>
      <c r="R438" s="445"/>
      <c r="S438" s="445"/>
      <c r="T438" s="445"/>
      <c r="U438" s="445"/>
      <c r="V438" s="445"/>
      <c r="W438" s="445"/>
      <c r="X438" s="445"/>
      <c r="Y438" s="445"/>
      <c r="Z438" s="445"/>
    </row>
    <row r="439" spans="1:26" ht="15.6" hidden="1" x14ac:dyDescent="0.3">
      <c r="A439" s="445"/>
      <c r="B439" s="445"/>
      <c r="C439" s="445"/>
      <c r="D439" s="445"/>
      <c r="E439" s="505" t="s">
        <v>1045</v>
      </c>
      <c r="F439" s="505" t="s">
        <v>1046</v>
      </c>
      <c r="G439" s="445"/>
      <c r="H439" s="445"/>
      <c r="I439" s="445"/>
      <c r="J439" s="445"/>
      <c r="K439" s="445"/>
      <c r="L439" s="445"/>
      <c r="M439" s="445"/>
      <c r="N439" s="445"/>
      <c r="O439" s="445"/>
      <c r="P439" s="445"/>
      <c r="Q439" s="445"/>
      <c r="R439" s="445"/>
      <c r="S439" s="445"/>
      <c r="T439" s="445"/>
      <c r="U439" s="445"/>
      <c r="V439" s="445"/>
      <c r="W439" s="445"/>
      <c r="X439" s="445"/>
      <c r="Y439" s="445"/>
      <c r="Z439" s="445"/>
    </row>
    <row r="440" spans="1:26" ht="15.6" hidden="1" x14ac:dyDescent="0.3">
      <c r="A440" s="445"/>
      <c r="B440" s="445"/>
      <c r="C440" s="445"/>
      <c r="D440" s="445"/>
      <c r="E440" s="505" t="s">
        <v>1047</v>
      </c>
      <c r="F440" s="505" t="s">
        <v>1048</v>
      </c>
      <c r="G440" s="445"/>
      <c r="H440" s="445"/>
      <c r="I440" s="445"/>
      <c r="J440" s="445"/>
      <c r="K440" s="445"/>
      <c r="L440" s="445"/>
      <c r="M440" s="445"/>
      <c r="N440" s="445"/>
      <c r="O440" s="445"/>
      <c r="P440" s="445"/>
      <c r="Q440" s="445"/>
      <c r="R440" s="445"/>
      <c r="S440" s="445"/>
      <c r="T440" s="445"/>
      <c r="U440" s="445"/>
      <c r="V440" s="445"/>
      <c r="W440" s="445"/>
      <c r="X440" s="445"/>
      <c r="Y440" s="445"/>
      <c r="Z440" s="445"/>
    </row>
    <row r="441" spans="1:26" ht="15.6" hidden="1" x14ac:dyDescent="0.3">
      <c r="A441" s="445"/>
      <c r="B441" s="445"/>
      <c r="C441" s="445"/>
      <c r="D441" s="445"/>
      <c r="E441" s="505" t="s">
        <v>1049</v>
      </c>
      <c r="F441" s="505" t="s">
        <v>1050</v>
      </c>
      <c r="G441" s="445"/>
      <c r="H441" s="445"/>
      <c r="I441" s="445"/>
      <c r="J441" s="445"/>
      <c r="K441" s="445"/>
      <c r="L441" s="445"/>
      <c r="M441" s="445"/>
      <c r="N441" s="445"/>
      <c r="O441" s="445"/>
      <c r="P441" s="445"/>
      <c r="Q441" s="445"/>
      <c r="R441" s="445"/>
      <c r="S441" s="445"/>
      <c r="T441" s="445"/>
      <c r="U441" s="445"/>
      <c r="V441" s="445"/>
      <c r="W441" s="445"/>
      <c r="X441" s="445"/>
      <c r="Y441" s="445"/>
      <c r="Z441" s="445"/>
    </row>
    <row r="442" spans="1:26" ht="15.6" hidden="1" x14ac:dyDescent="0.3">
      <c r="A442" s="445"/>
      <c r="B442" s="445"/>
      <c r="C442" s="445"/>
      <c r="D442" s="445"/>
      <c r="E442" s="505" t="s">
        <v>1051</v>
      </c>
      <c r="F442" s="505" t="s">
        <v>1052</v>
      </c>
      <c r="G442" s="445"/>
      <c r="H442" s="445"/>
      <c r="I442" s="445"/>
      <c r="J442" s="445"/>
      <c r="K442" s="445"/>
      <c r="L442" s="445"/>
      <c r="M442" s="445"/>
      <c r="N442" s="445"/>
      <c r="O442" s="445"/>
      <c r="P442" s="445"/>
      <c r="Q442" s="445"/>
      <c r="R442" s="445"/>
      <c r="S442" s="445"/>
      <c r="T442" s="445"/>
      <c r="U442" s="445"/>
      <c r="V442" s="445"/>
      <c r="W442" s="445"/>
      <c r="X442" s="445"/>
      <c r="Y442" s="445"/>
      <c r="Z442" s="445"/>
    </row>
    <row r="443" spans="1:26" ht="15.6" hidden="1" x14ac:dyDescent="0.3">
      <c r="A443" s="445"/>
      <c r="B443" s="445"/>
      <c r="C443" s="445"/>
      <c r="D443" s="445"/>
      <c r="E443" s="505" t="s">
        <v>1053</v>
      </c>
      <c r="F443" s="505" t="s">
        <v>1054</v>
      </c>
      <c r="G443" s="445"/>
      <c r="H443" s="445"/>
      <c r="I443" s="445"/>
      <c r="J443" s="445"/>
      <c r="K443" s="445"/>
      <c r="L443" s="445"/>
      <c r="M443" s="445"/>
      <c r="N443" s="445"/>
      <c r="O443" s="445"/>
      <c r="P443" s="445"/>
      <c r="Q443" s="445"/>
      <c r="R443" s="445"/>
      <c r="S443" s="445"/>
      <c r="T443" s="445"/>
      <c r="U443" s="445"/>
      <c r="V443" s="445"/>
      <c r="W443" s="445"/>
      <c r="X443" s="445"/>
      <c r="Y443" s="445"/>
      <c r="Z443" s="445"/>
    </row>
    <row r="444" spans="1:26" ht="15.6" hidden="1" x14ac:dyDescent="0.3">
      <c r="A444" s="445"/>
      <c r="B444" s="445"/>
      <c r="C444" s="445"/>
      <c r="D444" s="445"/>
      <c r="E444" s="505" t="s">
        <v>1055</v>
      </c>
      <c r="F444" s="505" t="s">
        <v>1056</v>
      </c>
      <c r="G444" s="445"/>
      <c r="H444" s="445"/>
      <c r="I444" s="445"/>
      <c r="J444" s="445"/>
      <c r="K444" s="445"/>
      <c r="L444" s="445"/>
      <c r="M444" s="445"/>
      <c r="N444" s="445"/>
      <c r="O444" s="445"/>
      <c r="P444" s="445"/>
      <c r="Q444" s="445"/>
      <c r="R444" s="445"/>
      <c r="S444" s="445"/>
      <c r="T444" s="445"/>
      <c r="U444" s="445"/>
      <c r="V444" s="445"/>
      <c r="W444" s="445"/>
      <c r="X444" s="445"/>
      <c r="Y444" s="445"/>
      <c r="Z444" s="445"/>
    </row>
    <row r="445" spans="1:26" ht="15.6" hidden="1" x14ac:dyDescent="0.3">
      <c r="A445" s="445"/>
      <c r="B445" s="445"/>
      <c r="C445" s="445"/>
      <c r="D445" s="445"/>
      <c r="E445" s="505" t="s">
        <v>1057</v>
      </c>
      <c r="F445" s="505" t="s">
        <v>1058</v>
      </c>
      <c r="G445" s="445"/>
      <c r="H445" s="445"/>
      <c r="I445" s="445"/>
      <c r="J445" s="445"/>
      <c r="K445" s="445"/>
      <c r="L445" s="445"/>
      <c r="M445" s="445"/>
      <c r="N445" s="445"/>
      <c r="O445" s="445"/>
      <c r="P445" s="445"/>
      <c r="Q445" s="445"/>
      <c r="R445" s="445"/>
      <c r="S445" s="445"/>
      <c r="T445" s="445"/>
      <c r="U445" s="445"/>
      <c r="V445" s="445"/>
      <c r="W445" s="445"/>
      <c r="X445" s="445"/>
      <c r="Y445" s="445"/>
      <c r="Z445" s="445"/>
    </row>
    <row r="446" spans="1:26" ht="15.6" hidden="1" x14ac:dyDescent="0.3">
      <c r="A446" s="445"/>
      <c r="B446" s="445"/>
      <c r="C446" s="445"/>
      <c r="D446" s="445"/>
      <c r="E446" s="505" t="s">
        <v>1059</v>
      </c>
      <c r="F446" s="505" t="s">
        <v>1060</v>
      </c>
      <c r="G446" s="445"/>
      <c r="H446" s="445"/>
      <c r="I446" s="445"/>
      <c r="J446" s="445"/>
      <c r="K446" s="445"/>
      <c r="L446" s="445"/>
      <c r="M446" s="445"/>
      <c r="N446" s="445"/>
      <c r="O446" s="445"/>
      <c r="P446" s="445"/>
      <c r="Q446" s="445"/>
      <c r="R446" s="445"/>
      <c r="S446" s="445"/>
      <c r="T446" s="445"/>
      <c r="U446" s="445"/>
      <c r="V446" s="445"/>
      <c r="W446" s="445"/>
      <c r="X446" s="445"/>
      <c r="Y446" s="445"/>
      <c r="Z446" s="445"/>
    </row>
    <row r="447" spans="1:26" ht="15.6" hidden="1" x14ac:dyDescent="0.3">
      <c r="A447" s="445"/>
      <c r="B447" s="445"/>
      <c r="C447" s="445"/>
      <c r="D447" s="445"/>
      <c r="E447" s="505" t="s">
        <v>1061</v>
      </c>
      <c r="F447" s="505" t="s">
        <v>1062</v>
      </c>
      <c r="G447" s="445"/>
      <c r="H447" s="445"/>
      <c r="I447" s="445"/>
      <c r="J447" s="445"/>
      <c r="K447" s="445"/>
      <c r="L447" s="445"/>
      <c r="M447" s="445"/>
      <c r="N447" s="445"/>
      <c r="O447" s="445"/>
      <c r="P447" s="445"/>
      <c r="Q447" s="445"/>
      <c r="R447" s="445"/>
      <c r="S447" s="445"/>
      <c r="T447" s="445"/>
      <c r="U447" s="445"/>
      <c r="V447" s="445"/>
      <c r="W447" s="445"/>
      <c r="X447" s="445"/>
      <c r="Y447" s="445"/>
      <c r="Z447" s="445"/>
    </row>
    <row r="448" spans="1:26" ht="15.6" hidden="1" x14ac:dyDescent="0.3">
      <c r="A448" s="445"/>
      <c r="B448" s="445"/>
      <c r="C448" s="445"/>
      <c r="D448" s="445"/>
      <c r="E448" s="505" t="s">
        <v>1063</v>
      </c>
      <c r="F448" s="505" t="s">
        <v>1064</v>
      </c>
      <c r="G448" s="445"/>
      <c r="H448" s="445"/>
      <c r="I448" s="445"/>
      <c r="J448" s="445"/>
      <c r="K448" s="445"/>
      <c r="L448" s="445"/>
      <c r="M448" s="445"/>
      <c r="N448" s="445"/>
      <c r="O448" s="445"/>
      <c r="P448" s="445"/>
      <c r="Q448" s="445"/>
      <c r="R448" s="445"/>
      <c r="S448" s="445"/>
      <c r="T448" s="445"/>
      <c r="U448" s="445"/>
      <c r="V448" s="445"/>
      <c r="W448" s="445"/>
      <c r="X448" s="445"/>
      <c r="Y448" s="445"/>
      <c r="Z448" s="445"/>
    </row>
    <row r="449" spans="1:26" ht="15.6" hidden="1" x14ac:dyDescent="0.3">
      <c r="A449" s="445"/>
      <c r="B449" s="445"/>
      <c r="C449" s="445"/>
      <c r="D449" s="445"/>
      <c r="E449" s="505" t="s">
        <v>1065</v>
      </c>
      <c r="F449" s="505" t="s">
        <v>1066</v>
      </c>
      <c r="G449" s="445"/>
      <c r="H449" s="445"/>
      <c r="I449" s="445"/>
      <c r="J449" s="445"/>
      <c r="K449" s="445"/>
      <c r="L449" s="445"/>
      <c r="M449" s="445"/>
      <c r="N449" s="445"/>
      <c r="O449" s="445"/>
      <c r="P449" s="445"/>
      <c r="Q449" s="445"/>
      <c r="R449" s="445"/>
      <c r="S449" s="445"/>
      <c r="T449" s="445"/>
      <c r="U449" s="445"/>
      <c r="V449" s="445"/>
      <c r="W449" s="445"/>
      <c r="X449" s="445"/>
      <c r="Y449" s="445"/>
      <c r="Z449" s="445"/>
    </row>
    <row r="450" spans="1:26" ht="15.6" hidden="1" x14ac:dyDescent="0.3">
      <c r="A450" s="445"/>
      <c r="B450" s="445"/>
      <c r="C450" s="445"/>
      <c r="D450" s="445"/>
      <c r="E450" s="505" t="s">
        <v>1067</v>
      </c>
      <c r="F450" s="505" t="s">
        <v>1068</v>
      </c>
      <c r="G450" s="445"/>
      <c r="H450" s="445"/>
      <c r="I450" s="445"/>
      <c r="J450" s="445"/>
      <c r="K450" s="445"/>
      <c r="L450" s="445"/>
      <c r="M450" s="445"/>
      <c r="N450" s="445"/>
      <c r="O450" s="445"/>
      <c r="P450" s="445"/>
      <c r="Q450" s="445"/>
      <c r="R450" s="445"/>
      <c r="S450" s="445"/>
      <c r="T450" s="445"/>
      <c r="U450" s="445"/>
      <c r="V450" s="445"/>
      <c r="W450" s="445"/>
      <c r="X450" s="445"/>
      <c r="Y450" s="445"/>
      <c r="Z450" s="445"/>
    </row>
    <row r="451" spans="1:26" ht="15.6" hidden="1" x14ac:dyDescent="0.3">
      <c r="A451" s="445"/>
      <c r="B451" s="445"/>
      <c r="C451" s="445"/>
      <c r="D451" s="445"/>
      <c r="E451" s="505" t="s">
        <v>1069</v>
      </c>
      <c r="F451" s="505" t="s">
        <v>1070</v>
      </c>
      <c r="G451" s="445"/>
      <c r="H451" s="445"/>
      <c r="I451" s="445"/>
      <c r="J451" s="445"/>
      <c r="K451" s="445"/>
      <c r="L451" s="445"/>
      <c r="M451" s="445"/>
      <c r="N451" s="445"/>
      <c r="O451" s="445"/>
      <c r="P451" s="445"/>
      <c r="Q451" s="445"/>
      <c r="R451" s="445"/>
      <c r="S451" s="445"/>
      <c r="T451" s="445"/>
      <c r="U451" s="445"/>
      <c r="V451" s="445"/>
      <c r="W451" s="445"/>
      <c r="X451" s="445"/>
      <c r="Y451" s="445"/>
      <c r="Z451" s="445"/>
    </row>
    <row r="452" spans="1:26" ht="15.6" hidden="1" x14ac:dyDescent="0.3">
      <c r="A452" s="445"/>
      <c r="B452" s="445"/>
      <c r="C452" s="445"/>
      <c r="D452" s="445"/>
      <c r="E452" s="505" t="s">
        <v>1071</v>
      </c>
      <c r="F452" s="505" t="s">
        <v>1072</v>
      </c>
      <c r="G452" s="445"/>
      <c r="H452" s="445"/>
      <c r="I452" s="445"/>
      <c r="J452" s="445"/>
      <c r="K452" s="445"/>
      <c r="L452" s="445"/>
      <c r="M452" s="445"/>
      <c r="N452" s="445"/>
      <c r="O452" s="445"/>
      <c r="P452" s="445"/>
      <c r="Q452" s="445"/>
      <c r="R452" s="445"/>
      <c r="S452" s="445"/>
      <c r="T452" s="445"/>
      <c r="U452" s="445"/>
      <c r="V452" s="445"/>
      <c r="W452" s="445"/>
      <c r="X452" s="445"/>
      <c r="Y452" s="445"/>
      <c r="Z452" s="445"/>
    </row>
    <row r="453" spans="1:26" ht="15.6" hidden="1" x14ac:dyDescent="0.3">
      <c r="A453" s="445"/>
      <c r="B453" s="445"/>
      <c r="C453" s="445"/>
      <c r="D453" s="445"/>
      <c r="E453" s="505" t="s">
        <v>1073</v>
      </c>
      <c r="F453" s="505" t="s">
        <v>1074</v>
      </c>
      <c r="G453" s="445"/>
      <c r="H453" s="445"/>
      <c r="I453" s="445"/>
      <c r="J453" s="445"/>
      <c r="K453" s="445"/>
      <c r="L453" s="445"/>
      <c r="M453" s="445"/>
      <c r="N453" s="445"/>
      <c r="O453" s="445"/>
      <c r="P453" s="445"/>
      <c r="Q453" s="445"/>
      <c r="R453" s="445"/>
      <c r="S453" s="445"/>
      <c r="T453" s="445"/>
      <c r="U453" s="445"/>
      <c r="V453" s="445"/>
      <c r="W453" s="445"/>
      <c r="X453" s="445"/>
      <c r="Y453" s="445"/>
      <c r="Z453" s="445"/>
    </row>
    <row r="454" spans="1:26" ht="15.6" hidden="1" x14ac:dyDescent="0.3">
      <c r="A454" s="445"/>
      <c r="B454" s="445"/>
      <c r="C454" s="445"/>
      <c r="D454" s="445"/>
      <c r="E454" s="505" t="s">
        <v>1075</v>
      </c>
      <c r="F454" s="505" t="s">
        <v>1076</v>
      </c>
      <c r="G454" s="445"/>
      <c r="H454" s="445"/>
      <c r="I454" s="445"/>
      <c r="J454" s="445"/>
      <c r="K454" s="445"/>
      <c r="L454" s="445"/>
      <c r="M454" s="445"/>
      <c r="N454" s="445"/>
      <c r="O454" s="445"/>
      <c r="P454" s="445"/>
      <c r="Q454" s="445"/>
      <c r="R454" s="445"/>
      <c r="S454" s="445"/>
      <c r="T454" s="445"/>
      <c r="U454" s="445"/>
      <c r="V454" s="445"/>
      <c r="W454" s="445"/>
      <c r="X454" s="445"/>
      <c r="Y454" s="445"/>
      <c r="Z454" s="445"/>
    </row>
    <row r="455" spans="1:26" ht="15.6" hidden="1" x14ac:dyDescent="0.3">
      <c r="A455" s="445"/>
      <c r="B455" s="445"/>
      <c r="C455" s="445"/>
      <c r="D455" s="445"/>
      <c r="E455" s="505" t="s">
        <v>1077</v>
      </c>
      <c r="F455" s="505" t="s">
        <v>1078</v>
      </c>
      <c r="G455" s="445"/>
      <c r="H455" s="445"/>
      <c r="I455" s="445"/>
      <c r="J455" s="445"/>
      <c r="K455" s="445"/>
      <c r="L455" s="445"/>
      <c r="M455" s="445"/>
      <c r="N455" s="445"/>
      <c r="O455" s="445"/>
      <c r="P455" s="445"/>
      <c r="Q455" s="445"/>
      <c r="R455" s="445"/>
      <c r="S455" s="445"/>
      <c r="T455" s="445"/>
      <c r="U455" s="445"/>
      <c r="V455" s="445"/>
      <c r="W455" s="445"/>
      <c r="X455" s="445"/>
      <c r="Y455" s="445"/>
      <c r="Z455" s="445"/>
    </row>
    <row r="456" spans="1:26" ht="15.6" hidden="1" x14ac:dyDescent="0.3">
      <c r="A456" s="445"/>
      <c r="B456" s="445"/>
      <c r="C456" s="445"/>
      <c r="D456" s="445"/>
      <c r="E456" s="505" t="s">
        <v>1079</v>
      </c>
      <c r="F456" s="505" t="s">
        <v>1080</v>
      </c>
      <c r="G456" s="445"/>
      <c r="H456" s="445"/>
      <c r="I456" s="445"/>
      <c r="J456" s="445"/>
      <c r="K456" s="445"/>
      <c r="L456" s="445"/>
      <c r="M456" s="445"/>
      <c r="N456" s="445"/>
      <c r="O456" s="445"/>
      <c r="P456" s="445"/>
      <c r="Q456" s="445"/>
      <c r="R456" s="445"/>
      <c r="S456" s="445"/>
      <c r="T456" s="445"/>
      <c r="U456" s="445"/>
      <c r="V456" s="445"/>
      <c r="W456" s="445"/>
      <c r="X456" s="445"/>
      <c r="Y456" s="445"/>
      <c r="Z456" s="445"/>
    </row>
    <row r="457" spans="1:26" ht="15.6" hidden="1" x14ac:dyDescent="0.3">
      <c r="A457" s="445"/>
      <c r="B457" s="445"/>
      <c r="C457" s="445"/>
      <c r="D457" s="445"/>
      <c r="E457" s="505" t="s">
        <v>1081</v>
      </c>
      <c r="F457" s="505" t="s">
        <v>1082</v>
      </c>
      <c r="G457" s="445"/>
      <c r="H457" s="445"/>
      <c r="I457" s="445"/>
      <c r="J457" s="445"/>
      <c r="K457" s="445"/>
      <c r="L457" s="445"/>
      <c r="M457" s="445"/>
      <c r="N457" s="445"/>
      <c r="O457" s="445"/>
      <c r="P457" s="445"/>
      <c r="Q457" s="445"/>
      <c r="R457" s="445"/>
      <c r="S457" s="445"/>
      <c r="T457" s="445"/>
      <c r="U457" s="445"/>
      <c r="V457" s="445"/>
      <c r="W457" s="445"/>
      <c r="X457" s="445"/>
      <c r="Y457" s="445"/>
      <c r="Z457" s="445"/>
    </row>
    <row r="458" spans="1:26" ht="15.6" hidden="1" x14ac:dyDescent="0.3">
      <c r="A458" s="445"/>
      <c r="B458" s="445"/>
      <c r="C458" s="445"/>
      <c r="D458" s="445"/>
      <c r="E458" s="505" t="s">
        <v>1083</v>
      </c>
      <c r="F458" s="505" t="s">
        <v>1084</v>
      </c>
      <c r="G458" s="445"/>
      <c r="H458" s="445"/>
      <c r="I458" s="445"/>
      <c r="J458" s="445"/>
      <c r="K458" s="445"/>
      <c r="L458" s="445"/>
      <c r="M458" s="445"/>
      <c r="N458" s="445"/>
      <c r="O458" s="445"/>
      <c r="P458" s="445"/>
      <c r="Q458" s="445"/>
      <c r="R458" s="445"/>
      <c r="S458" s="445"/>
      <c r="T458" s="445"/>
      <c r="U458" s="445"/>
      <c r="V458" s="445"/>
      <c r="W458" s="445"/>
      <c r="X458" s="445"/>
      <c r="Y458" s="445"/>
      <c r="Z458" s="445"/>
    </row>
    <row r="459" spans="1:26" ht="15.6" hidden="1" x14ac:dyDescent="0.3">
      <c r="A459" s="445"/>
      <c r="B459" s="445"/>
      <c r="C459" s="445"/>
      <c r="D459" s="445"/>
      <c r="E459" s="505" t="s">
        <v>1085</v>
      </c>
      <c r="F459" s="505" t="s">
        <v>1086</v>
      </c>
      <c r="G459" s="445"/>
      <c r="H459" s="445"/>
      <c r="I459" s="445"/>
      <c r="J459" s="445"/>
      <c r="K459" s="445"/>
      <c r="L459" s="445"/>
      <c r="M459" s="445"/>
      <c r="N459" s="445"/>
      <c r="O459" s="445"/>
      <c r="P459" s="445"/>
      <c r="Q459" s="445"/>
      <c r="R459" s="445"/>
      <c r="S459" s="445"/>
      <c r="T459" s="445"/>
      <c r="U459" s="445"/>
      <c r="V459" s="445"/>
      <c r="W459" s="445"/>
      <c r="X459" s="445"/>
      <c r="Y459" s="445"/>
      <c r="Z459" s="445"/>
    </row>
    <row r="460" spans="1:26" ht="15.6" hidden="1" x14ac:dyDescent="0.3">
      <c r="A460" s="445"/>
      <c r="B460" s="445"/>
      <c r="C460" s="445"/>
      <c r="D460" s="445"/>
      <c r="E460" s="505" t="s">
        <v>1087</v>
      </c>
      <c r="F460" s="505" t="s">
        <v>1088</v>
      </c>
      <c r="G460" s="445"/>
      <c r="H460" s="445"/>
      <c r="I460" s="445"/>
      <c r="J460" s="445"/>
      <c r="K460" s="445"/>
      <c r="L460" s="445"/>
      <c r="M460" s="445"/>
      <c r="N460" s="445"/>
      <c r="O460" s="445"/>
      <c r="P460" s="445"/>
      <c r="Q460" s="445"/>
      <c r="R460" s="445"/>
      <c r="S460" s="445"/>
      <c r="T460" s="445"/>
      <c r="U460" s="445"/>
      <c r="V460" s="445"/>
      <c r="W460" s="445"/>
      <c r="X460" s="445"/>
      <c r="Y460" s="445"/>
      <c r="Z460" s="445"/>
    </row>
    <row r="461" spans="1:26" ht="15.6" hidden="1" x14ac:dyDescent="0.3">
      <c r="A461" s="445"/>
      <c r="B461" s="445"/>
      <c r="C461" s="445"/>
      <c r="D461" s="445"/>
      <c r="E461" s="505" t="s">
        <v>1089</v>
      </c>
      <c r="F461" s="505" t="s">
        <v>1090</v>
      </c>
      <c r="G461" s="445"/>
      <c r="H461" s="445"/>
      <c r="I461" s="445"/>
      <c r="J461" s="445"/>
      <c r="K461" s="445"/>
      <c r="L461" s="445"/>
      <c r="M461" s="445"/>
      <c r="N461" s="445"/>
      <c r="O461" s="445"/>
      <c r="P461" s="445"/>
      <c r="Q461" s="445"/>
      <c r="R461" s="445"/>
      <c r="S461" s="445"/>
      <c r="T461" s="445"/>
      <c r="U461" s="445"/>
      <c r="V461" s="445"/>
      <c r="W461" s="445"/>
      <c r="X461" s="445"/>
      <c r="Y461" s="445"/>
      <c r="Z461" s="445"/>
    </row>
    <row r="462" spans="1:26" ht="15.6" hidden="1" x14ac:dyDescent="0.3">
      <c r="A462" s="445"/>
      <c r="B462" s="445"/>
      <c r="C462" s="445"/>
      <c r="D462" s="445"/>
      <c r="E462" s="505" t="s">
        <v>1091</v>
      </c>
      <c r="F462" s="505" t="s">
        <v>1092</v>
      </c>
      <c r="G462" s="445"/>
      <c r="H462" s="445"/>
      <c r="I462" s="445"/>
      <c r="J462" s="445"/>
      <c r="K462" s="445"/>
      <c r="L462" s="445"/>
      <c r="M462" s="445"/>
      <c r="N462" s="445"/>
      <c r="O462" s="445"/>
      <c r="P462" s="445"/>
      <c r="Q462" s="445"/>
      <c r="R462" s="445"/>
      <c r="S462" s="445"/>
      <c r="T462" s="445"/>
      <c r="U462" s="445"/>
      <c r="V462" s="445"/>
      <c r="W462" s="445"/>
      <c r="X462" s="445"/>
      <c r="Y462" s="445"/>
      <c r="Z462" s="445"/>
    </row>
    <row r="463" spans="1:26" ht="15.6" hidden="1" x14ac:dyDescent="0.3">
      <c r="A463" s="445"/>
      <c r="B463" s="445"/>
      <c r="C463" s="445"/>
      <c r="D463" s="445"/>
      <c r="E463" s="505" t="s">
        <v>1093</v>
      </c>
      <c r="F463" s="505" t="s">
        <v>1094</v>
      </c>
      <c r="G463" s="445"/>
      <c r="H463" s="445"/>
      <c r="I463" s="445"/>
      <c r="J463" s="445"/>
      <c r="K463" s="445"/>
      <c r="L463" s="445"/>
      <c r="M463" s="445"/>
      <c r="N463" s="445"/>
      <c r="O463" s="445"/>
      <c r="P463" s="445"/>
      <c r="Q463" s="445"/>
      <c r="R463" s="445"/>
      <c r="S463" s="445"/>
      <c r="T463" s="445"/>
      <c r="U463" s="445"/>
      <c r="V463" s="445"/>
      <c r="W463" s="445"/>
      <c r="X463" s="445"/>
      <c r="Y463" s="445"/>
      <c r="Z463" s="445"/>
    </row>
    <row r="464" spans="1:26" ht="15.6" hidden="1" x14ac:dyDescent="0.3">
      <c r="A464" s="445"/>
      <c r="B464" s="445"/>
      <c r="C464" s="445"/>
      <c r="D464" s="445"/>
      <c r="E464" s="505" t="s">
        <v>1095</v>
      </c>
      <c r="F464" s="505" t="s">
        <v>1096</v>
      </c>
      <c r="G464" s="445"/>
      <c r="H464" s="445"/>
      <c r="I464" s="445"/>
      <c r="J464" s="445"/>
      <c r="K464" s="445"/>
      <c r="L464" s="445"/>
      <c r="M464" s="445"/>
      <c r="N464" s="445"/>
      <c r="O464" s="445"/>
      <c r="P464" s="445"/>
      <c r="Q464" s="445"/>
      <c r="R464" s="445"/>
      <c r="S464" s="445"/>
      <c r="T464" s="445"/>
      <c r="U464" s="445"/>
      <c r="V464" s="445"/>
      <c r="W464" s="445"/>
      <c r="X464" s="445"/>
      <c r="Y464" s="445"/>
      <c r="Z464" s="445"/>
    </row>
    <row r="465" spans="1:26" ht="15.6" hidden="1" x14ac:dyDescent="0.3">
      <c r="A465" s="445"/>
      <c r="B465" s="445"/>
      <c r="C465" s="445"/>
      <c r="D465" s="445"/>
      <c r="E465" s="505" t="s">
        <v>1097</v>
      </c>
      <c r="F465" s="505" t="s">
        <v>1098</v>
      </c>
      <c r="G465" s="445"/>
      <c r="H465" s="445"/>
      <c r="I465" s="445"/>
      <c r="J465" s="445"/>
      <c r="K465" s="445"/>
      <c r="L465" s="445"/>
      <c r="M465" s="445"/>
      <c r="N465" s="445"/>
      <c r="O465" s="445"/>
      <c r="P465" s="445"/>
      <c r="Q465" s="445"/>
      <c r="R465" s="445"/>
      <c r="S465" s="445"/>
      <c r="T465" s="445"/>
      <c r="U465" s="445"/>
      <c r="V465" s="445"/>
      <c r="W465" s="445"/>
      <c r="X465" s="445"/>
      <c r="Y465" s="445"/>
      <c r="Z465" s="445"/>
    </row>
    <row r="466" spans="1:26" ht="15.6" hidden="1" x14ac:dyDescent="0.3">
      <c r="A466" s="445"/>
      <c r="B466" s="445"/>
      <c r="C466" s="445"/>
      <c r="D466" s="445"/>
      <c r="E466" s="505" t="s">
        <v>1099</v>
      </c>
      <c r="F466" s="505" t="s">
        <v>1100</v>
      </c>
      <c r="G466" s="445"/>
      <c r="H466" s="445"/>
      <c r="I466" s="445"/>
      <c r="J466" s="445"/>
      <c r="K466" s="445"/>
      <c r="L466" s="445"/>
      <c r="M466" s="445"/>
      <c r="N466" s="445"/>
      <c r="O466" s="445"/>
      <c r="P466" s="445"/>
      <c r="Q466" s="445"/>
      <c r="R466" s="445"/>
      <c r="S466" s="445"/>
      <c r="T466" s="445"/>
      <c r="U466" s="445"/>
      <c r="V466" s="445"/>
      <c r="W466" s="445"/>
      <c r="X466" s="445"/>
      <c r="Y466" s="445"/>
      <c r="Z466" s="445"/>
    </row>
    <row r="467" spans="1:26" ht="15.6" hidden="1" x14ac:dyDescent="0.3">
      <c r="A467" s="445"/>
      <c r="B467" s="445"/>
      <c r="C467" s="445"/>
      <c r="D467" s="445"/>
      <c r="E467" s="505" t="s">
        <v>1101</v>
      </c>
      <c r="F467" s="505" t="s">
        <v>1102</v>
      </c>
      <c r="G467" s="445"/>
      <c r="H467" s="445"/>
      <c r="I467" s="445"/>
      <c r="J467" s="445"/>
      <c r="K467" s="445"/>
      <c r="L467" s="445"/>
      <c r="M467" s="445"/>
      <c r="N467" s="445"/>
      <c r="O467" s="445"/>
      <c r="P467" s="445"/>
      <c r="Q467" s="445"/>
      <c r="R467" s="445"/>
      <c r="S467" s="445"/>
      <c r="T467" s="445"/>
      <c r="U467" s="445"/>
      <c r="V467" s="445"/>
      <c r="W467" s="445"/>
      <c r="X467" s="445"/>
      <c r="Y467" s="445"/>
      <c r="Z467" s="445"/>
    </row>
    <row r="468" spans="1:26" ht="15.6" hidden="1" x14ac:dyDescent="0.3">
      <c r="A468" s="445"/>
      <c r="B468" s="445"/>
      <c r="C468" s="445"/>
      <c r="D468" s="445"/>
      <c r="E468" s="505" t="s">
        <v>1103</v>
      </c>
      <c r="F468" s="505" t="s">
        <v>1104</v>
      </c>
      <c r="G468" s="445"/>
      <c r="H468" s="445"/>
      <c r="I468" s="445"/>
      <c r="J468" s="445"/>
      <c r="K468" s="445"/>
      <c r="L468" s="445"/>
      <c r="M468" s="445"/>
      <c r="N468" s="445"/>
      <c r="O468" s="445"/>
      <c r="P468" s="445"/>
      <c r="Q468" s="445"/>
      <c r="R468" s="445"/>
      <c r="S468" s="445"/>
      <c r="T468" s="445"/>
      <c r="U468" s="445"/>
      <c r="V468" s="445"/>
      <c r="W468" s="445"/>
      <c r="X468" s="445"/>
      <c r="Y468" s="445"/>
      <c r="Z468" s="445"/>
    </row>
    <row r="469" spans="1:26" ht="15.6" hidden="1" x14ac:dyDescent="0.3">
      <c r="A469" s="445"/>
      <c r="B469" s="445"/>
      <c r="C469" s="445"/>
      <c r="D469" s="445"/>
      <c r="E469" s="505" t="s">
        <v>1105</v>
      </c>
      <c r="F469" s="505" t="s">
        <v>1106</v>
      </c>
      <c r="G469" s="445"/>
      <c r="H469" s="445"/>
      <c r="I469" s="445"/>
      <c r="J469" s="445"/>
      <c r="K469" s="445"/>
      <c r="L469" s="445"/>
      <c r="M469" s="445"/>
      <c r="N469" s="445"/>
      <c r="O469" s="445"/>
      <c r="P469" s="445"/>
      <c r="Q469" s="445"/>
      <c r="R469" s="445"/>
      <c r="S469" s="445"/>
      <c r="T469" s="445"/>
      <c r="U469" s="445"/>
      <c r="V469" s="445"/>
      <c r="W469" s="445"/>
      <c r="X469" s="445"/>
      <c r="Y469" s="445"/>
      <c r="Z469" s="445"/>
    </row>
    <row r="470" spans="1:26" ht="15.6" hidden="1" x14ac:dyDescent="0.3">
      <c r="A470" s="445"/>
      <c r="B470" s="445"/>
      <c r="C470" s="445"/>
      <c r="D470" s="445"/>
      <c r="E470" s="505" t="s">
        <v>1107</v>
      </c>
      <c r="F470" s="505" t="s">
        <v>1108</v>
      </c>
      <c r="G470" s="445"/>
      <c r="H470" s="445"/>
      <c r="I470" s="445"/>
      <c r="J470" s="445"/>
      <c r="K470" s="445"/>
      <c r="L470" s="445"/>
      <c r="M470" s="445"/>
      <c r="N470" s="445"/>
      <c r="O470" s="445"/>
      <c r="P470" s="445"/>
      <c r="Q470" s="445"/>
      <c r="R470" s="445"/>
      <c r="S470" s="445"/>
      <c r="T470" s="445"/>
      <c r="U470" s="445"/>
      <c r="V470" s="445"/>
      <c r="W470" s="445"/>
      <c r="X470" s="445"/>
      <c r="Y470" s="445"/>
      <c r="Z470" s="445"/>
    </row>
    <row r="471" spans="1:26" ht="15.6" hidden="1" x14ac:dyDescent="0.3">
      <c r="A471" s="445"/>
      <c r="B471" s="445"/>
      <c r="C471" s="445"/>
      <c r="D471" s="445"/>
      <c r="E471" s="505" t="s">
        <v>1109</v>
      </c>
      <c r="F471" s="505" t="s">
        <v>1110</v>
      </c>
      <c r="G471" s="445"/>
      <c r="H471" s="445"/>
      <c r="I471" s="445"/>
      <c r="J471" s="445"/>
      <c r="K471" s="445"/>
      <c r="L471" s="445"/>
      <c r="M471" s="445"/>
      <c r="N471" s="445"/>
      <c r="O471" s="445"/>
      <c r="P471" s="445"/>
      <c r="Q471" s="445"/>
      <c r="R471" s="445"/>
      <c r="S471" s="445"/>
      <c r="T471" s="445"/>
      <c r="U471" s="445"/>
      <c r="V471" s="445"/>
      <c r="W471" s="445"/>
      <c r="X471" s="445"/>
      <c r="Y471" s="445"/>
      <c r="Z471" s="445"/>
    </row>
    <row r="472" spans="1:26" ht="15.6" hidden="1" x14ac:dyDescent="0.3">
      <c r="A472" s="445"/>
      <c r="B472" s="445"/>
      <c r="C472" s="445"/>
      <c r="D472" s="445"/>
      <c r="E472" s="505" t="s">
        <v>1111</v>
      </c>
      <c r="F472" s="505" t="s">
        <v>1112</v>
      </c>
      <c r="G472" s="445"/>
      <c r="H472" s="445"/>
      <c r="I472" s="445"/>
      <c r="J472" s="445"/>
      <c r="K472" s="445"/>
      <c r="L472" s="445"/>
      <c r="M472" s="445"/>
      <c r="N472" s="445"/>
      <c r="O472" s="445"/>
      <c r="P472" s="445"/>
      <c r="Q472" s="445"/>
      <c r="R472" s="445"/>
      <c r="S472" s="445"/>
      <c r="T472" s="445"/>
      <c r="U472" s="445"/>
      <c r="V472" s="445"/>
      <c r="W472" s="445"/>
      <c r="X472" s="445"/>
      <c r="Y472" s="445"/>
      <c r="Z472" s="445"/>
    </row>
    <row r="473" spans="1:26" ht="15.6" hidden="1" x14ac:dyDescent="0.3">
      <c r="A473" s="445"/>
      <c r="B473" s="445"/>
      <c r="C473" s="445"/>
      <c r="D473" s="445"/>
      <c r="E473" s="505" t="s">
        <v>1113</v>
      </c>
      <c r="F473" s="505" t="s">
        <v>1114</v>
      </c>
      <c r="G473" s="445"/>
      <c r="H473" s="445"/>
      <c r="I473" s="445"/>
      <c r="J473" s="445"/>
      <c r="K473" s="445"/>
      <c r="L473" s="445"/>
      <c r="M473" s="445"/>
      <c r="N473" s="445"/>
      <c r="O473" s="445"/>
      <c r="P473" s="445"/>
      <c r="Q473" s="445"/>
      <c r="R473" s="445"/>
      <c r="S473" s="445"/>
      <c r="T473" s="445"/>
      <c r="U473" s="445"/>
      <c r="V473" s="445"/>
      <c r="W473" s="445"/>
      <c r="X473" s="445"/>
      <c r="Y473" s="445"/>
      <c r="Z473" s="445"/>
    </row>
    <row r="474" spans="1:26" ht="15.6" hidden="1" x14ac:dyDescent="0.3">
      <c r="A474" s="445"/>
      <c r="B474" s="445"/>
      <c r="C474" s="445"/>
      <c r="D474" s="445"/>
      <c r="E474" s="505" t="s">
        <v>1115</v>
      </c>
      <c r="F474" s="505" t="s">
        <v>1116</v>
      </c>
      <c r="G474" s="445"/>
      <c r="H474" s="445"/>
      <c r="I474" s="445"/>
      <c r="J474" s="445"/>
      <c r="K474" s="445"/>
      <c r="L474" s="445"/>
      <c r="M474" s="445"/>
      <c r="N474" s="445"/>
      <c r="O474" s="445"/>
      <c r="P474" s="445"/>
      <c r="Q474" s="445"/>
      <c r="R474" s="445"/>
      <c r="S474" s="445"/>
      <c r="T474" s="445"/>
      <c r="U474" s="445"/>
      <c r="V474" s="445"/>
      <c r="W474" s="445"/>
      <c r="X474" s="445"/>
      <c r="Y474" s="445"/>
      <c r="Z474" s="445"/>
    </row>
    <row r="475" spans="1:26" ht="15.6" hidden="1" x14ac:dyDescent="0.3">
      <c r="A475" s="445"/>
      <c r="B475" s="445"/>
      <c r="C475" s="445"/>
      <c r="D475" s="445"/>
      <c r="E475" s="505" t="s">
        <v>1117</v>
      </c>
      <c r="F475" s="505" t="s">
        <v>1118</v>
      </c>
      <c r="G475" s="445"/>
      <c r="H475" s="445"/>
      <c r="I475" s="445"/>
      <c r="J475" s="445"/>
      <c r="K475" s="445"/>
      <c r="L475" s="445"/>
      <c r="M475" s="445"/>
      <c r="N475" s="445"/>
      <c r="O475" s="445"/>
      <c r="P475" s="445"/>
      <c r="Q475" s="445"/>
      <c r="R475" s="445"/>
      <c r="S475" s="445"/>
      <c r="T475" s="445"/>
      <c r="U475" s="445"/>
      <c r="V475" s="445"/>
      <c r="W475" s="445"/>
      <c r="X475" s="445"/>
      <c r="Y475" s="445"/>
      <c r="Z475" s="445"/>
    </row>
    <row r="476" spans="1:26" ht="15.6" hidden="1" x14ac:dyDescent="0.3">
      <c r="A476" s="445"/>
      <c r="B476" s="445"/>
      <c r="C476" s="445"/>
      <c r="D476" s="445"/>
      <c r="E476" s="505" t="s">
        <v>1119</v>
      </c>
      <c r="F476" s="505" t="s">
        <v>1120</v>
      </c>
      <c r="G476" s="445"/>
      <c r="H476" s="445"/>
      <c r="I476" s="445"/>
      <c r="J476" s="445"/>
      <c r="K476" s="445"/>
      <c r="L476" s="445"/>
      <c r="M476" s="445"/>
      <c r="N476" s="445"/>
      <c r="O476" s="445"/>
      <c r="P476" s="445"/>
      <c r="Q476" s="445"/>
      <c r="R476" s="445"/>
      <c r="S476" s="445"/>
      <c r="T476" s="445"/>
      <c r="U476" s="445"/>
      <c r="V476" s="445"/>
      <c r="W476" s="445"/>
      <c r="X476" s="445"/>
      <c r="Y476" s="445"/>
      <c r="Z476" s="445"/>
    </row>
    <row r="477" spans="1:26" ht="15.6" hidden="1" x14ac:dyDescent="0.3">
      <c r="A477" s="445"/>
      <c r="B477" s="445"/>
      <c r="C477" s="445"/>
      <c r="D477" s="445"/>
      <c r="E477" s="505" t="s">
        <v>1121</v>
      </c>
      <c r="F477" s="505" t="s">
        <v>1122</v>
      </c>
      <c r="G477" s="445"/>
      <c r="H477" s="445"/>
      <c r="I477" s="445"/>
      <c r="J477" s="445"/>
      <c r="K477" s="445"/>
      <c r="L477" s="445"/>
      <c r="M477" s="445"/>
      <c r="N477" s="445"/>
      <c r="O477" s="445"/>
      <c r="P477" s="445"/>
      <c r="Q477" s="445"/>
      <c r="R477" s="445"/>
      <c r="S477" s="445"/>
      <c r="T477" s="445"/>
      <c r="U477" s="445"/>
      <c r="V477" s="445"/>
      <c r="W477" s="445"/>
      <c r="X477" s="445"/>
      <c r="Y477" s="445"/>
      <c r="Z477" s="445"/>
    </row>
    <row r="478" spans="1:26" ht="15.6" hidden="1" x14ac:dyDescent="0.3">
      <c r="A478" s="445"/>
      <c r="B478" s="445"/>
      <c r="C478" s="445"/>
      <c r="D478" s="445"/>
      <c r="E478" s="505" t="s">
        <v>1123</v>
      </c>
      <c r="F478" s="505" t="s">
        <v>1124</v>
      </c>
      <c r="G478" s="445"/>
      <c r="H478" s="445"/>
      <c r="I478" s="445"/>
      <c r="J478" s="445"/>
      <c r="K478" s="445"/>
      <c r="L478" s="445"/>
      <c r="M478" s="445"/>
      <c r="N478" s="445"/>
      <c r="O478" s="445"/>
      <c r="P478" s="445"/>
      <c r="Q478" s="445"/>
      <c r="R478" s="445"/>
      <c r="S478" s="445"/>
      <c r="T478" s="445"/>
      <c r="U478" s="445"/>
      <c r="V478" s="445"/>
      <c r="W478" s="445"/>
      <c r="X478" s="445"/>
      <c r="Y478" s="445"/>
      <c r="Z478" s="445"/>
    </row>
    <row r="479" spans="1:26" ht="15.6" hidden="1" x14ac:dyDescent="0.3">
      <c r="A479" s="445"/>
      <c r="B479" s="445"/>
      <c r="C479" s="445"/>
      <c r="D479" s="445"/>
      <c r="E479" s="505" t="s">
        <v>1125</v>
      </c>
      <c r="F479" s="505" t="s">
        <v>1126</v>
      </c>
      <c r="G479" s="445"/>
      <c r="H479" s="445"/>
      <c r="I479" s="445"/>
      <c r="J479" s="445"/>
      <c r="K479" s="445"/>
      <c r="L479" s="445"/>
      <c r="M479" s="445"/>
      <c r="N479" s="445"/>
      <c r="O479" s="445"/>
      <c r="P479" s="445"/>
      <c r="Q479" s="445"/>
      <c r="R479" s="445"/>
      <c r="S479" s="445"/>
      <c r="T479" s="445"/>
      <c r="U479" s="445"/>
      <c r="V479" s="445"/>
      <c r="W479" s="445"/>
      <c r="X479" s="445"/>
      <c r="Y479" s="445"/>
      <c r="Z479" s="445"/>
    </row>
    <row r="480" spans="1:26" ht="15.6" hidden="1" x14ac:dyDescent="0.3">
      <c r="A480" s="445"/>
      <c r="B480" s="445"/>
      <c r="C480" s="445"/>
      <c r="D480" s="445"/>
      <c r="E480" s="505" t="s">
        <v>1127</v>
      </c>
      <c r="F480" s="505" t="s">
        <v>1128</v>
      </c>
      <c r="G480" s="445"/>
      <c r="H480" s="445"/>
      <c r="I480" s="445"/>
      <c r="J480" s="445"/>
      <c r="K480" s="445"/>
      <c r="L480" s="445"/>
      <c r="M480" s="445"/>
      <c r="N480" s="445"/>
      <c r="O480" s="445"/>
      <c r="P480" s="445"/>
      <c r="Q480" s="445"/>
      <c r="R480" s="445"/>
      <c r="S480" s="445"/>
      <c r="T480" s="445"/>
      <c r="U480" s="445"/>
      <c r="V480" s="445"/>
      <c r="W480" s="445"/>
      <c r="X480" s="445"/>
      <c r="Y480" s="445"/>
      <c r="Z480" s="445"/>
    </row>
    <row r="481" spans="1:26" ht="15.6" hidden="1" x14ac:dyDescent="0.3">
      <c r="A481" s="445"/>
      <c r="B481" s="445"/>
      <c r="C481" s="445"/>
      <c r="D481" s="445"/>
      <c r="E481" s="505" t="s">
        <v>1129</v>
      </c>
      <c r="F481" s="505" t="s">
        <v>1130</v>
      </c>
      <c r="G481" s="445"/>
      <c r="H481" s="445"/>
      <c r="I481" s="445"/>
      <c r="J481" s="445"/>
      <c r="K481" s="445"/>
      <c r="L481" s="445"/>
      <c r="M481" s="445"/>
      <c r="N481" s="445"/>
      <c r="O481" s="445"/>
      <c r="P481" s="445"/>
      <c r="Q481" s="445"/>
      <c r="R481" s="445"/>
      <c r="S481" s="445"/>
      <c r="T481" s="445"/>
      <c r="U481" s="445"/>
      <c r="V481" s="445"/>
      <c r="W481" s="445"/>
      <c r="X481" s="445"/>
      <c r="Y481" s="445"/>
      <c r="Z481" s="445"/>
    </row>
    <row r="482" spans="1:26" ht="15.6" hidden="1" x14ac:dyDescent="0.3">
      <c r="A482" s="445"/>
      <c r="B482" s="445"/>
      <c r="C482" s="445"/>
      <c r="D482" s="445"/>
      <c r="E482" s="505" t="s">
        <v>1131</v>
      </c>
      <c r="F482" s="505" t="s">
        <v>1132</v>
      </c>
      <c r="G482" s="445"/>
      <c r="H482" s="445"/>
      <c r="I482" s="445"/>
      <c r="J482" s="445"/>
      <c r="K482" s="445"/>
      <c r="L482" s="445"/>
      <c r="M482" s="445"/>
      <c r="N482" s="445"/>
      <c r="O482" s="445"/>
      <c r="P482" s="445"/>
      <c r="Q482" s="445"/>
      <c r="R482" s="445"/>
      <c r="S482" s="445"/>
      <c r="T482" s="445"/>
      <c r="U482" s="445"/>
      <c r="V482" s="445"/>
      <c r="W482" s="445"/>
      <c r="X482" s="445"/>
      <c r="Y482" s="445"/>
      <c r="Z482" s="445"/>
    </row>
    <row r="483" spans="1:26" ht="15.6" hidden="1" x14ac:dyDescent="0.3">
      <c r="A483" s="445"/>
      <c r="B483" s="445"/>
      <c r="C483" s="445"/>
      <c r="D483" s="445"/>
      <c r="E483" s="505" t="s">
        <v>1133</v>
      </c>
      <c r="F483" s="505" t="s">
        <v>1134</v>
      </c>
      <c r="G483" s="445"/>
      <c r="H483" s="445"/>
      <c r="I483" s="445"/>
      <c r="J483" s="445"/>
      <c r="K483" s="445"/>
      <c r="L483" s="445"/>
      <c r="M483" s="445"/>
      <c r="N483" s="445"/>
      <c r="O483" s="445"/>
      <c r="P483" s="445"/>
      <c r="Q483" s="445"/>
      <c r="R483" s="445"/>
      <c r="S483" s="445"/>
      <c r="T483" s="445"/>
      <c r="U483" s="445"/>
      <c r="V483" s="445"/>
      <c r="W483" s="445"/>
      <c r="X483" s="445"/>
      <c r="Y483" s="445"/>
      <c r="Z483" s="445"/>
    </row>
    <row r="484" spans="1:26" ht="15.6" hidden="1" x14ac:dyDescent="0.3">
      <c r="A484" s="445"/>
      <c r="B484" s="445"/>
      <c r="C484" s="445"/>
      <c r="D484" s="445"/>
      <c r="E484" s="505" t="s">
        <v>1135</v>
      </c>
      <c r="F484" s="505" t="s">
        <v>1136</v>
      </c>
      <c r="G484" s="445"/>
      <c r="H484" s="445"/>
      <c r="I484" s="445"/>
      <c r="J484" s="445"/>
      <c r="K484" s="445"/>
      <c r="L484" s="445"/>
      <c r="M484" s="445"/>
      <c r="N484" s="445"/>
      <c r="O484" s="445"/>
      <c r="P484" s="445"/>
      <c r="Q484" s="445"/>
      <c r="R484" s="445"/>
      <c r="S484" s="445"/>
      <c r="T484" s="445"/>
      <c r="U484" s="445"/>
      <c r="V484" s="445"/>
      <c r="W484" s="445"/>
      <c r="X484" s="445"/>
      <c r="Y484" s="445"/>
      <c r="Z484" s="445"/>
    </row>
    <row r="485" spans="1:26" ht="15.6" hidden="1" x14ac:dyDescent="0.3">
      <c r="A485" s="445"/>
      <c r="B485" s="445"/>
      <c r="C485" s="445"/>
      <c r="D485" s="445"/>
      <c r="E485" s="505" t="s">
        <v>1137</v>
      </c>
      <c r="F485" s="505" t="s">
        <v>1138</v>
      </c>
      <c r="G485" s="445"/>
      <c r="H485" s="445"/>
      <c r="I485" s="445"/>
      <c r="J485" s="445"/>
      <c r="K485" s="445"/>
      <c r="L485" s="445"/>
      <c r="M485" s="445"/>
      <c r="N485" s="445"/>
      <c r="O485" s="445"/>
      <c r="P485" s="445"/>
      <c r="Q485" s="445"/>
      <c r="R485" s="445"/>
      <c r="S485" s="445"/>
      <c r="T485" s="445"/>
      <c r="U485" s="445"/>
      <c r="V485" s="445"/>
      <c r="W485" s="445"/>
      <c r="X485" s="445"/>
      <c r="Y485" s="445"/>
      <c r="Z485" s="445"/>
    </row>
    <row r="486" spans="1:26" ht="15.6" hidden="1" x14ac:dyDescent="0.3">
      <c r="A486" s="445"/>
      <c r="B486" s="445"/>
      <c r="C486" s="445"/>
      <c r="D486" s="445"/>
      <c r="E486" s="505" t="s">
        <v>1139</v>
      </c>
      <c r="F486" s="505" t="s">
        <v>1140</v>
      </c>
      <c r="G486" s="445"/>
      <c r="H486" s="445"/>
      <c r="I486" s="445"/>
      <c r="J486" s="445"/>
      <c r="K486" s="445"/>
      <c r="L486" s="445"/>
      <c r="M486" s="445"/>
      <c r="N486" s="445"/>
      <c r="O486" s="445"/>
      <c r="P486" s="445"/>
      <c r="Q486" s="445"/>
      <c r="R486" s="445"/>
      <c r="S486" s="445"/>
      <c r="T486" s="445"/>
      <c r="U486" s="445"/>
      <c r="V486" s="445"/>
      <c r="W486" s="445"/>
      <c r="X486" s="445"/>
      <c r="Y486" s="445"/>
      <c r="Z486" s="445"/>
    </row>
    <row r="487" spans="1:26" ht="15.6" hidden="1" x14ac:dyDescent="0.3">
      <c r="A487" s="445"/>
      <c r="B487" s="445"/>
      <c r="C487" s="445"/>
      <c r="D487" s="445"/>
      <c r="E487" s="505" t="s">
        <v>1141</v>
      </c>
      <c r="F487" s="505" t="s">
        <v>1142</v>
      </c>
      <c r="G487" s="445"/>
      <c r="H487" s="445"/>
      <c r="I487" s="445"/>
      <c r="J487" s="445"/>
      <c r="K487" s="445"/>
      <c r="L487" s="445"/>
      <c r="M487" s="445"/>
      <c r="N487" s="445"/>
      <c r="O487" s="445"/>
      <c r="P487" s="445"/>
      <c r="Q487" s="445"/>
      <c r="R487" s="445"/>
      <c r="S487" s="445"/>
      <c r="T487" s="445"/>
      <c r="U487" s="445"/>
      <c r="V487" s="445"/>
      <c r="W487" s="445"/>
      <c r="X487" s="445"/>
      <c r="Y487" s="445"/>
      <c r="Z487" s="445"/>
    </row>
    <row r="488" spans="1:26" ht="15.6" hidden="1" x14ac:dyDescent="0.3">
      <c r="A488" s="445"/>
      <c r="B488" s="445"/>
      <c r="C488" s="445"/>
      <c r="D488" s="445"/>
      <c r="E488" s="505" t="s">
        <v>1143</v>
      </c>
      <c r="F488" s="505" t="s">
        <v>1144</v>
      </c>
      <c r="G488" s="445"/>
      <c r="H488" s="445"/>
      <c r="I488" s="445"/>
      <c r="J488" s="445"/>
      <c r="K488" s="445"/>
      <c r="L488" s="445"/>
      <c r="M488" s="445"/>
      <c r="N488" s="445"/>
      <c r="O488" s="445"/>
      <c r="P488" s="445"/>
      <c r="Q488" s="445"/>
      <c r="R488" s="445"/>
      <c r="S488" s="445"/>
      <c r="T488" s="445"/>
      <c r="U488" s="445"/>
      <c r="V488" s="445"/>
      <c r="W488" s="445"/>
      <c r="X488" s="445"/>
      <c r="Y488" s="445"/>
      <c r="Z488" s="445"/>
    </row>
    <row r="489" spans="1:26" ht="15.6" hidden="1" x14ac:dyDescent="0.3">
      <c r="A489" s="445"/>
      <c r="B489" s="445"/>
      <c r="C489" s="445"/>
      <c r="D489" s="445"/>
      <c r="E489" s="505" t="s">
        <v>1145</v>
      </c>
      <c r="F489" s="505" t="s">
        <v>1146</v>
      </c>
      <c r="G489" s="445"/>
      <c r="H489" s="445"/>
      <c r="I489" s="445"/>
      <c r="J489" s="445"/>
      <c r="K489" s="445"/>
      <c r="L489" s="445"/>
      <c r="M489" s="445"/>
      <c r="N489" s="445"/>
      <c r="O489" s="445"/>
      <c r="P489" s="445"/>
      <c r="Q489" s="445"/>
      <c r="R489" s="445"/>
      <c r="S489" s="445"/>
      <c r="T489" s="445"/>
      <c r="U489" s="445"/>
      <c r="V489" s="445"/>
      <c r="W489" s="445"/>
      <c r="X489" s="445"/>
      <c r="Y489" s="445"/>
      <c r="Z489" s="445"/>
    </row>
    <row r="490" spans="1:26" ht="15.6" hidden="1" x14ac:dyDescent="0.3">
      <c r="A490" s="445"/>
      <c r="B490" s="445"/>
      <c r="C490" s="445"/>
      <c r="D490" s="445"/>
      <c r="E490" s="505" t="s">
        <v>1147</v>
      </c>
      <c r="F490" s="505" t="s">
        <v>1148</v>
      </c>
      <c r="G490" s="445"/>
      <c r="H490" s="445"/>
      <c r="I490" s="445"/>
      <c r="J490" s="445"/>
      <c r="K490" s="445"/>
      <c r="L490" s="445"/>
      <c r="M490" s="445"/>
      <c r="N490" s="445"/>
      <c r="O490" s="445"/>
      <c r="P490" s="445"/>
      <c r="Q490" s="445"/>
      <c r="R490" s="445"/>
      <c r="S490" s="445"/>
      <c r="T490" s="445"/>
      <c r="U490" s="445"/>
      <c r="V490" s="445"/>
      <c r="W490" s="445"/>
      <c r="X490" s="445"/>
      <c r="Y490" s="445"/>
      <c r="Z490" s="445"/>
    </row>
    <row r="491" spans="1:26" ht="15.6" hidden="1" x14ac:dyDescent="0.3">
      <c r="A491" s="445"/>
      <c r="B491" s="445"/>
      <c r="C491" s="445"/>
      <c r="D491" s="445"/>
      <c r="E491" s="505" t="s">
        <v>1149</v>
      </c>
      <c r="F491" s="505" t="s">
        <v>1150</v>
      </c>
      <c r="G491" s="445"/>
      <c r="H491" s="445"/>
      <c r="I491" s="445"/>
      <c r="J491" s="445"/>
      <c r="K491" s="445"/>
      <c r="L491" s="445"/>
      <c r="M491" s="445"/>
      <c r="N491" s="445"/>
      <c r="O491" s="445"/>
      <c r="P491" s="445"/>
      <c r="Q491" s="445"/>
      <c r="R491" s="445"/>
      <c r="S491" s="445"/>
      <c r="T491" s="445"/>
      <c r="U491" s="445"/>
      <c r="V491" s="445"/>
      <c r="W491" s="445"/>
      <c r="X491" s="445"/>
      <c r="Y491" s="445"/>
      <c r="Z491" s="445"/>
    </row>
    <row r="492" spans="1:26" ht="15.6" hidden="1" x14ac:dyDescent="0.3">
      <c r="A492" s="445"/>
      <c r="B492" s="445"/>
      <c r="C492" s="445"/>
      <c r="D492" s="445"/>
      <c r="E492" s="505" t="s">
        <v>1151</v>
      </c>
      <c r="F492" s="505" t="s">
        <v>1152</v>
      </c>
      <c r="G492" s="445"/>
      <c r="H492" s="445"/>
      <c r="I492" s="445"/>
      <c r="J492" s="445"/>
      <c r="K492" s="445"/>
      <c r="L492" s="445"/>
      <c r="M492" s="445"/>
      <c r="N492" s="445"/>
      <c r="O492" s="445"/>
      <c r="P492" s="445"/>
      <c r="Q492" s="445"/>
      <c r="R492" s="445"/>
      <c r="S492" s="445"/>
      <c r="T492" s="445"/>
      <c r="U492" s="445"/>
      <c r="V492" s="445"/>
      <c r="W492" s="445"/>
      <c r="X492" s="445"/>
      <c r="Y492" s="445"/>
      <c r="Z492" s="445"/>
    </row>
    <row r="493" spans="1:26" ht="15.6" hidden="1" x14ac:dyDescent="0.3">
      <c r="A493" s="445"/>
      <c r="B493" s="445"/>
      <c r="C493" s="445"/>
      <c r="D493" s="445"/>
      <c r="E493" s="505" t="s">
        <v>1153</v>
      </c>
      <c r="F493" s="505" t="s">
        <v>1154</v>
      </c>
      <c r="G493" s="445"/>
      <c r="H493" s="445"/>
      <c r="I493" s="445"/>
      <c r="J493" s="445"/>
      <c r="K493" s="445"/>
      <c r="L493" s="445"/>
      <c r="M493" s="445"/>
      <c r="N493" s="445"/>
      <c r="O493" s="445"/>
      <c r="P493" s="445"/>
      <c r="Q493" s="445"/>
      <c r="R493" s="445"/>
      <c r="S493" s="445"/>
      <c r="T493" s="445"/>
      <c r="U493" s="445"/>
      <c r="V493" s="445"/>
      <c r="W493" s="445"/>
      <c r="X493" s="445"/>
      <c r="Y493" s="445"/>
      <c r="Z493" s="445"/>
    </row>
    <row r="494" spans="1:26" ht="15.6" hidden="1" x14ac:dyDescent="0.3">
      <c r="A494" s="445"/>
      <c r="B494" s="445"/>
      <c r="C494" s="445"/>
      <c r="D494" s="445"/>
      <c r="E494" s="505" t="s">
        <v>1155</v>
      </c>
      <c r="F494" s="505" t="s">
        <v>1156</v>
      </c>
      <c r="G494" s="445"/>
      <c r="H494" s="445"/>
      <c r="I494" s="445"/>
      <c r="J494" s="445"/>
      <c r="K494" s="445"/>
      <c r="L494" s="445"/>
      <c r="M494" s="445"/>
      <c r="N494" s="445"/>
      <c r="O494" s="445"/>
      <c r="P494" s="445"/>
      <c r="Q494" s="445"/>
      <c r="R494" s="445"/>
      <c r="S494" s="445"/>
      <c r="T494" s="445"/>
      <c r="U494" s="445"/>
      <c r="V494" s="445"/>
      <c r="W494" s="445"/>
      <c r="X494" s="445"/>
      <c r="Y494" s="445"/>
      <c r="Z494" s="445"/>
    </row>
    <row r="495" spans="1:26" ht="15.6" hidden="1" x14ac:dyDescent="0.3">
      <c r="A495" s="445"/>
      <c r="B495" s="445"/>
      <c r="C495" s="445"/>
      <c r="D495" s="445"/>
      <c r="E495" s="505" t="s">
        <v>1157</v>
      </c>
      <c r="F495" s="505" t="s">
        <v>1158</v>
      </c>
      <c r="G495" s="445"/>
      <c r="H495" s="445"/>
      <c r="I495" s="445"/>
      <c r="J495" s="445"/>
      <c r="K495" s="445"/>
      <c r="L495" s="445"/>
      <c r="M495" s="445"/>
      <c r="N495" s="445"/>
      <c r="O495" s="445"/>
      <c r="P495" s="445"/>
      <c r="Q495" s="445"/>
      <c r="R495" s="445"/>
      <c r="S495" s="445"/>
      <c r="T495" s="445"/>
      <c r="U495" s="445"/>
      <c r="V495" s="445"/>
      <c r="W495" s="445"/>
      <c r="X495" s="445"/>
      <c r="Y495" s="445"/>
      <c r="Z495" s="445"/>
    </row>
    <row r="496" spans="1:26" ht="15.6" hidden="1" x14ac:dyDescent="0.3">
      <c r="A496" s="445"/>
      <c r="B496" s="445"/>
      <c r="C496" s="445"/>
      <c r="D496" s="445"/>
      <c r="E496" s="505" t="s">
        <v>1159</v>
      </c>
      <c r="F496" s="505" t="s">
        <v>1160</v>
      </c>
      <c r="G496" s="445"/>
      <c r="H496" s="445"/>
      <c r="I496" s="445"/>
      <c r="J496" s="445"/>
      <c r="K496" s="445"/>
      <c r="L496" s="445"/>
      <c r="M496" s="445"/>
      <c r="N496" s="445"/>
      <c r="O496" s="445"/>
      <c r="P496" s="445"/>
      <c r="Q496" s="445"/>
      <c r="R496" s="445"/>
      <c r="S496" s="445"/>
      <c r="T496" s="445"/>
      <c r="U496" s="445"/>
      <c r="V496" s="445"/>
      <c r="W496" s="445"/>
      <c r="X496" s="445"/>
      <c r="Y496" s="445"/>
      <c r="Z496" s="445"/>
    </row>
    <row r="497" spans="1:26" ht="15.6" hidden="1" x14ac:dyDescent="0.3">
      <c r="A497" s="445"/>
      <c r="B497" s="445"/>
      <c r="C497" s="445"/>
      <c r="D497" s="445"/>
      <c r="E497" s="505" t="s">
        <v>1161</v>
      </c>
      <c r="F497" s="505" t="s">
        <v>1162</v>
      </c>
      <c r="G497" s="445"/>
      <c r="H497" s="445"/>
      <c r="I497" s="445"/>
      <c r="J497" s="445"/>
      <c r="K497" s="445"/>
      <c r="L497" s="445"/>
      <c r="M497" s="445"/>
      <c r="N497" s="445"/>
      <c r="O497" s="445"/>
      <c r="P497" s="445"/>
      <c r="Q497" s="445"/>
      <c r="R497" s="445"/>
      <c r="S497" s="445"/>
      <c r="T497" s="445"/>
      <c r="U497" s="445"/>
      <c r="V497" s="445"/>
      <c r="W497" s="445"/>
      <c r="X497" s="445"/>
      <c r="Y497" s="445"/>
      <c r="Z497" s="445"/>
    </row>
    <row r="498" spans="1:26" ht="15.6" hidden="1" x14ac:dyDescent="0.3">
      <c r="A498" s="445"/>
      <c r="B498" s="445"/>
      <c r="C498" s="445"/>
      <c r="D498" s="445"/>
      <c r="E498" s="505" t="s">
        <v>1163</v>
      </c>
      <c r="F498" s="505" t="s">
        <v>1164</v>
      </c>
      <c r="G498" s="445"/>
      <c r="H498" s="445"/>
      <c r="I498" s="445"/>
      <c r="J498" s="445"/>
      <c r="K498" s="445"/>
      <c r="L498" s="445"/>
      <c r="M498" s="445"/>
      <c r="N498" s="445"/>
      <c r="O498" s="445"/>
      <c r="P498" s="445"/>
      <c r="Q498" s="445"/>
      <c r="R498" s="445"/>
      <c r="S498" s="445"/>
      <c r="T498" s="445"/>
      <c r="U498" s="445"/>
      <c r="V498" s="445"/>
      <c r="W498" s="445"/>
      <c r="X498" s="445"/>
      <c r="Y498" s="445"/>
      <c r="Z498" s="445"/>
    </row>
    <row r="499" spans="1:26" ht="15.6" hidden="1" x14ac:dyDescent="0.3">
      <c r="A499" s="445"/>
      <c r="B499" s="445"/>
      <c r="C499" s="445"/>
      <c r="D499" s="445"/>
      <c r="E499" s="505" t="s">
        <v>1165</v>
      </c>
      <c r="F499" s="505" t="s">
        <v>1166</v>
      </c>
      <c r="G499" s="445"/>
      <c r="H499" s="445"/>
      <c r="I499" s="445"/>
      <c r="J499" s="445"/>
      <c r="K499" s="445"/>
      <c r="L499" s="445"/>
      <c r="M499" s="445"/>
      <c r="N499" s="445"/>
      <c r="O499" s="445"/>
      <c r="P499" s="445"/>
      <c r="Q499" s="445"/>
      <c r="R499" s="445"/>
      <c r="S499" s="445"/>
      <c r="T499" s="445"/>
      <c r="U499" s="445"/>
      <c r="V499" s="445"/>
      <c r="W499" s="445"/>
      <c r="X499" s="445"/>
      <c r="Y499" s="445"/>
      <c r="Z499" s="445"/>
    </row>
    <row r="500" spans="1:26" ht="15.6" hidden="1" x14ac:dyDescent="0.3">
      <c r="A500" s="445"/>
      <c r="B500" s="445"/>
      <c r="C500" s="445"/>
      <c r="D500" s="445"/>
      <c r="E500" s="505" t="s">
        <v>1167</v>
      </c>
      <c r="F500" s="505" t="s">
        <v>1168</v>
      </c>
      <c r="G500" s="445"/>
      <c r="H500" s="445"/>
      <c r="I500" s="445"/>
      <c r="J500" s="445"/>
      <c r="K500" s="445"/>
      <c r="L500" s="445"/>
      <c r="M500" s="445"/>
      <c r="N500" s="445"/>
      <c r="O500" s="445"/>
      <c r="P500" s="445"/>
      <c r="Q500" s="445"/>
      <c r="R500" s="445"/>
      <c r="S500" s="445"/>
      <c r="T500" s="445"/>
      <c r="U500" s="445"/>
      <c r="V500" s="445"/>
      <c r="W500" s="445"/>
      <c r="X500" s="445"/>
      <c r="Y500" s="445"/>
      <c r="Z500" s="445"/>
    </row>
    <row r="501" spans="1:26" ht="15.6" hidden="1" x14ac:dyDescent="0.3">
      <c r="A501" s="445"/>
      <c r="B501" s="445"/>
      <c r="C501" s="445"/>
      <c r="D501" s="445"/>
      <c r="E501" s="505" t="s">
        <v>1169</v>
      </c>
      <c r="F501" s="505" t="s">
        <v>1170</v>
      </c>
      <c r="G501" s="445"/>
      <c r="H501" s="445"/>
      <c r="I501" s="445"/>
      <c r="J501" s="445"/>
      <c r="K501" s="445"/>
      <c r="L501" s="445"/>
      <c r="M501" s="445"/>
      <c r="N501" s="445"/>
      <c r="O501" s="445"/>
      <c r="P501" s="445"/>
      <c r="Q501" s="445"/>
      <c r="R501" s="445"/>
      <c r="S501" s="445"/>
      <c r="T501" s="445"/>
      <c r="U501" s="445"/>
      <c r="V501" s="445"/>
      <c r="W501" s="445"/>
      <c r="X501" s="445"/>
      <c r="Y501" s="445"/>
      <c r="Z501" s="445"/>
    </row>
    <row r="502" spans="1:26" ht="15.6" hidden="1" x14ac:dyDescent="0.3">
      <c r="A502" s="445"/>
      <c r="B502" s="445"/>
      <c r="C502" s="445"/>
      <c r="D502" s="445"/>
      <c r="E502" s="505" t="s">
        <v>1171</v>
      </c>
      <c r="F502" s="505" t="s">
        <v>1172</v>
      </c>
      <c r="G502" s="445"/>
      <c r="H502" s="445"/>
      <c r="I502" s="445"/>
      <c r="J502" s="445"/>
      <c r="K502" s="445"/>
      <c r="L502" s="445"/>
      <c r="M502" s="445"/>
      <c r="N502" s="445"/>
      <c r="O502" s="445"/>
      <c r="P502" s="445"/>
      <c r="Q502" s="445"/>
      <c r="R502" s="445"/>
      <c r="S502" s="445"/>
      <c r="T502" s="445"/>
      <c r="U502" s="445"/>
      <c r="V502" s="445"/>
      <c r="W502" s="445"/>
      <c r="X502" s="445"/>
      <c r="Y502" s="445"/>
      <c r="Z502" s="445"/>
    </row>
    <row r="503" spans="1:26" ht="15.6" hidden="1" x14ac:dyDescent="0.3">
      <c r="A503" s="445"/>
      <c r="B503" s="445"/>
      <c r="C503" s="445"/>
      <c r="D503" s="445"/>
      <c r="E503" s="505" t="s">
        <v>1173</v>
      </c>
      <c r="F503" s="505" t="s">
        <v>1174</v>
      </c>
      <c r="G503" s="445"/>
      <c r="H503" s="445"/>
      <c r="I503" s="445"/>
      <c r="J503" s="445"/>
      <c r="K503" s="445"/>
      <c r="L503" s="445"/>
      <c r="M503" s="445"/>
      <c r="N503" s="445"/>
      <c r="O503" s="445"/>
      <c r="P503" s="445"/>
      <c r="Q503" s="445"/>
      <c r="R503" s="445"/>
      <c r="S503" s="445"/>
      <c r="T503" s="445"/>
      <c r="U503" s="445"/>
      <c r="V503" s="445"/>
      <c r="W503" s="445"/>
      <c r="X503" s="445"/>
      <c r="Y503" s="445"/>
      <c r="Z503" s="445"/>
    </row>
    <row r="504" spans="1:26" ht="15.6" hidden="1" x14ac:dyDescent="0.3">
      <c r="A504" s="445"/>
      <c r="B504" s="445"/>
      <c r="C504" s="445"/>
      <c r="D504" s="445"/>
      <c r="E504" s="505" t="s">
        <v>46</v>
      </c>
      <c r="F504" s="505" t="s">
        <v>1175</v>
      </c>
      <c r="G504" s="445"/>
      <c r="H504" s="445"/>
      <c r="I504" s="445"/>
      <c r="J504" s="445"/>
      <c r="K504" s="445"/>
      <c r="L504" s="445"/>
      <c r="M504" s="445"/>
      <c r="N504" s="445"/>
      <c r="O504" s="445"/>
      <c r="P504" s="445"/>
      <c r="Q504" s="445"/>
      <c r="R504" s="445"/>
      <c r="S504" s="445"/>
      <c r="T504" s="445"/>
      <c r="U504" s="445"/>
      <c r="V504" s="445"/>
      <c r="W504" s="445"/>
      <c r="X504" s="445"/>
      <c r="Y504" s="445"/>
      <c r="Z504" s="445"/>
    </row>
    <row r="505" spans="1:26" ht="15.6" hidden="1" x14ac:dyDescent="0.3">
      <c r="A505" s="445"/>
      <c r="B505" s="445"/>
      <c r="C505" s="445"/>
      <c r="D505" s="445"/>
      <c r="E505" s="505" t="s">
        <v>1176</v>
      </c>
      <c r="F505" s="505" t="s">
        <v>1177</v>
      </c>
      <c r="G505" s="445"/>
      <c r="H505" s="445"/>
      <c r="I505" s="445"/>
      <c r="J505" s="445"/>
      <c r="K505" s="445"/>
      <c r="L505" s="445"/>
      <c r="M505" s="445"/>
      <c r="N505" s="445"/>
      <c r="O505" s="445"/>
      <c r="P505" s="445"/>
      <c r="Q505" s="445"/>
      <c r="R505" s="445"/>
      <c r="S505" s="445"/>
      <c r="T505" s="445"/>
      <c r="U505" s="445"/>
      <c r="V505" s="445"/>
      <c r="W505" s="445"/>
      <c r="X505" s="445"/>
      <c r="Y505" s="445"/>
      <c r="Z505" s="445"/>
    </row>
    <row r="506" spans="1:26" ht="15.6" hidden="1" x14ac:dyDescent="0.3">
      <c r="A506" s="445"/>
      <c r="B506" s="445"/>
      <c r="C506" s="445"/>
      <c r="D506" s="445"/>
      <c r="E506" s="505" t="s">
        <v>1178</v>
      </c>
      <c r="F506" s="505" t="s">
        <v>1179</v>
      </c>
      <c r="G506" s="445"/>
      <c r="H506" s="445"/>
      <c r="I506" s="445"/>
      <c r="J506" s="445"/>
      <c r="K506" s="445"/>
      <c r="L506" s="445"/>
      <c r="M506" s="445"/>
      <c r="N506" s="445"/>
      <c r="O506" s="445"/>
      <c r="P506" s="445"/>
      <c r="Q506" s="445"/>
      <c r="R506" s="445"/>
      <c r="S506" s="445"/>
      <c r="T506" s="445"/>
      <c r="U506" s="445"/>
      <c r="V506" s="445"/>
      <c r="W506" s="445"/>
      <c r="X506" s="445"/>
      <c r="Y506" s="445"/>
      <c r="Z506" s="445"/>
    </row>
    <row r="507" spans="1:26" ht="15.6" hidden="1" x14ac:dyDescent="0.3">
      <c r="A507" s="445"/>
      <c r="B507" s="445"/>
      <c r="C507" s="445"/>
      <c r="D507" s="445"/>
      <c r="E507" s="505" t="s">
        <v>1180</v>
      </c>
      <c r="F507" s="505" t="s">
        <v>1181</v>
      </c>
      <c r="G507" s="445"/>
      <c r="H507" s="445"/>
      <c r="I507" s="445"/>
      <c r="J507" s="445"/>
      <c r="K507" s="445"/>
      <c r="L507" s="445"/>
      <c r="M507" s="445"/>
      <c r="N507" s="445"/>
      <c r="O507" s="445"/>
      <c r="P507" s="445"/>
      <c r="Q507" s="445"/>
      <c r="R507" s="445"/>
      <c r="S507" s="445"/>
      <c r="T507" s="445"/>
      <c r="U507" s="445"/>
      <c r="V507" s="445"/>
      <c r="W507" s="445"/>
      <c r="X507" s="445"/>
      <c r="Y507" s="445"/>
      <c r="Z507" s="445"/>
    </row>
    <row r="508" spans="1:26" ht="15.6" hidden="1" x14ac:dyDescent="0.3">
      <c r="A508" s="445"/>
      <c r="B508" s="445"/>
      <c r="C508" s="445"/>
      <c r="D508" s="445"/>
      <c r="E508" s="505" t="s">
        <v>1182</v>
      </c>
      <c r="F508" s="505" t="s">
        <v>1183</v>
      </c>
      <c r="G508" s="445"/>
      <c r="H508" s="445"/>
      <c r="I508" s="445"/>
      <c r="J508" s="445"/>
      <c r="K508" s="445"/>
      <c r="L508" s="445"/>
      <c r="M508" s="445"/>
      <c r="N508" s="445"/>
      <c r="O508" s="445"/>
      <c r="P508" s="445"/>
      <c r="Q508" s="445"/>
      <c r="R508" s="445"/>
      <c r="S508" s="445"/>
      <c r="T508" s="445"/>
      <c r="U508" s="445"/>
      <c r="V508" s="445"/>
      <c r="W508" s="445"/>
      <c r="X508" s="445"/>
      <c r="Y508" s="445"/>
      <c r="Z508" s="445"/>
    </row>
    <row r="509" spans="1:26" ht="15.6" hidden="1" x14ac:dyDescent="0.3">
      <c r="A509" s="445"/>
      <c r="B509" s="445"/>
      <c r="C509" s="445"/>
      <c r="D509" s="445"/>
      <c r="E509" s="505" t="s">
        <v>1184</v>
      </c>
      <c r="F509" s="505" t="s">
        <v>1185</v>
      </c>
      <c r="G509" s="445"/>
      <c r="H509" s="445"/>
      <c r="I509" s="445"/>
      <c r="J509" s="445"/>
      <c r="K509" s="445"/>
      <c r="L509" s="445"/>
      <c r="M509" s="445"/>
      <c r="N509" s="445"/>
      <c r="O509" s="445"/>
      <c r="P509" s="445"/>
      <c r="Q509" s="445"/>
      <c r="R509" s="445"/>
      <c r="S509" s="445"/>
      <c r="T509" s="445"/>
      <c r="U509" s="445"/>
      <c r="V509" s="445"/>
      <c r="W509" s="445"/>
      <c r="X509" s="445"/>
      <c r="Y509" s="445"/>
      <c r="Z509" s="445"/>
    </row>
    <row r="510" spans="1:26" ht="15.6" hidden="1" x14ac:dyDescent="0.3">
      <c r="A510" s="445"/>
      <c r="B510" s="445"/>
      <c r="C510" s="445"/>
      <c r="D510" s="445"/>
      <c r="E510" s="505" t="s">
        <v>1186</v>
      </c>
      <c r="F510" s="505" t="s">
        <v>1187</v>
      </c>
      <c r="G510" s="445"/>
      <c r="H510" s="445"/>
      <c r="I510" s="445"/>
      <c r="J510" s="445"/>
      <c r="K510" s="445"/>
      <c r="L510" s="445"/>
      <c r="M510" s="445"/>
      <c r="N510" s="445"/>
      <c r="O510" s="445"/>
      <c r="P510" s="445"/>
      <c r="Q510" s="445"/>
      <c r="R510" s="445"/>
      <c r="S510" s="445"/>
      <c r="T510" s="445"/>
      <c r="U510" s="445"/>
      <c r="V510" s="445"/>
      <c r="W510" s="445"/>
      <c r="X510" s="445"/>
      <c r="Y510" s="445"/>
      <c r="Z510" s="445"/>
    </row>
    <row r="511" spans="1:26" ht="15.6" hidden="1" x14ac:dyDescent="0.3">
      <c r="A511" s="445"/>
      <c r="B511" s="445"/>
      <c r="C511" s="445"/>
      <c r="D511" s="445"/>
      <c r="E511" s="505" t="s">
        <v>1188</v>
      </c>
      <c r="F511" s="505" t="s">
        <v>1189</v>
      </c>
      <c r="G511" s="445"/>
      <c r="H511" s="445"/>
      <c r="I511" s="445"/>
      <c r="J511" s="445"/>
      <c r="K511" s="445"/>
      <c r="L511" s="445"/>
      <c r="M511" s="445"/>
      <c r="N511" s="445"/>
      <c r="O511" s="445"/>
      <c r="P511" s="445"/>
      <c r="Q511" s="445"/>
      <c r="R511" s="445"/>
      <c r="S511" s="445"/>
      <c r="T511" s="445"/>
      <c r="U511" s="445"/>
      <c r="V511" s="445"/>
      <c r="W511" s="445"/>
      <c r="X511" s="445"/>
      <c r="Y511" s="445"/>
      <c r="Z511" s="445"/>
    </row>
    <row r="512" spans="1:26" ht="15.6" hidden="1" x14ac:dyDescent="0.3">
      <c r="A512" s="445"/>
      <c r="B512" s="445"/>
      <c r="C512" s="445"/>
      <c r="D512" s="445"/>
      <c r="E512" s="505" t="s">
        <v>1190</v>
      </c>
      <c r="F512" s="505" t="s">
        <v>1191</v>
      </c>
      <c r="G512" s="445"/>
      <c r="H512" s="445"/>
      <c r="I512" s="445"/>
      <c r="J512" s="445"/>
      <c r="K512" s="445"/>
      <c r="L512" s="445"/>
      <c r="M512" s="445"/>
      <c r="N512" s="445"/>
      <c r="O512" s="445"/>
      <c r="P512" s="445"/>
      <c r="Q512" s="445"/>
      <c r="R512" s="445"/>
      <c r="S512" s="445"/>
      <c r="T512" s="445"/>
      <c r="U512" s="445"/>
      <c r="V512" s="445"/>
      <c r="W512" s="445"/>
      <c r="X512" s="445"/>
      <c r="Y512" s="445"/>
      <c r="Z512" s="445"/>
    </row>
    <row r="513" spans="1:26" ht="15.6" hidden="1" x14ac:dyDescent="0.3">
      <c r="A513" s="445"/>
      <c r="B513" s="445"/>
      <c r="C513" s="445"/>
      <c r="D513" s="445"/>
      <c r="E513" s="505" t="s">
        <v>1192</v>
      </c>
      <c r="F513" s="505" t="s">
        <v>1193</v>
      </c>
      <c r="G513" s="445"/>
      <c r="H513" s="445"/>
      <c r="I513" s="445"/>
      <c r="J513" s="445"/>
      <c r="K513" s="445"/>
      <c r="L513" s="445"/>
      <c r="M513" s="445"/>
      <c r="N513" s="445"/>
      <c r="O513" s="445"/>
      <c r="P513" s="445"/>
      <c r="Q513" s="445"/>
      <c r="R513" s="445"/>
      <c r="S513" s="445"/>
      <c r="T513" s="445"/>
      <c r="U513" s="445"/>
      <c r="V513" s="445"/>
      <c r="W513" s="445"/>
      <c r="X513" s="445"/>
      <c r="Y513" s="445"/>
      <c r="Z513" s="445"/>
    </row>
    <row r="514" spans="1:26" ht="15.6" hidden="1" x14ac:dyDescent="0.3">
      <c r="A514" s="445"/>
      <c r="B514" s="445"/>
      <c r="C514" s="445"/>
      <c r="D514" s="445"/>
      <c r="E514" s="505" t="s">
        <v>1194</v>
      </c>
      <c r="F514" s="505" t="s">
        <v>1195</v>
      </c>
      <c r="G514" s="445"/>
      <c r="H514" s="445"/>
      <c r="I514" s="445"/>
      <c r="J514" s="445"/>
      <c r="K514" s="445"/>
      <c r="L514" s="445"/>
      <c r="M514" s="445"/>
      <c r="N514" s="445"/>
      <c r="O514" s="445"/>
      <c r="P514" s="445"/>
      <c r="Q514" s="445"/>
      <c r="R514" s="445"/>
      <c r="S514" s="445"/>
      <c r="T514" s="445"/>
      <c r="U514" s="445"/>
      <c r="V514" s="445"/>
      <c r="W514" s="445"/>
      <c r="X514" s="445"/>
      <c r="Y514" s="445"/>
      <c r="Z514" s="445"/>
    </row>
    <row r="515" spans="1:26" ht="15.6" hidden="1" x14ac:dyDescent="0.3">
      <c r="A515" s="445"/>
      <c r="B515" s="445"/>
      <c r="C515" s="445"/>
      <c r="D515" s="445"/>
      <c r="E515" s="505" t="s">
        <v>1196</v>
      </c>
      <c r="F515" s="505" t="s">
        <v>1197</v>
      </c>
      <c r="G515" s="445"/>
      <c r="H515" s="445"/>
      <c r="I515" s="445"/>
      <c r="J515" s="445"/>
      <c r="K515" s="445"/>
      <c r="L515" s="445"/>
      <c r="M515" s="445"/>
      <c r="N515" s="445"/>
      <c r="O515" s="445"/>
      <c r="P515" s="445"/>
      <c r="Q515" s="445"/>
      <c r="R515" s="445"/>
      <c r="S515" s="445"/>
      <c r="T515" s="445"/>
      <c r="U515" s="445"/>
      <c r="V515" s="445"/>
      <c r="W515" s="445"/>
      <c r="X515" s="445"/>
      <c r="Y515" s="445"/>
      <c r="Z515" s="445"/>
    </row>
    <row r="516" spans="1:26" ht="15.6" hidden="1" x14ac:dyDescent="0.3">
      <c r="A516" s="445"/>
      <c r="B516" s="445"/>
      <c r="C516" s="445"/>
      <c r="D516" s="445"/>
      <c r="E516" s="505" t="s">
        <v>1198</v>
      </c>
      <c r="F516" s="505" t="s">
        <v>1199</v>
      </c>
      <c r="G516" s="445"/>
      <c r="H516" s="445"/>
      <c r="I516" s="445"/>
      <c r="J516" s="445"/>
      <c r="K516" s="445"/>
      <c r="L516" s="445"/>
      <c r="M516" s="445"/>
      <c r="N516" s="445"/>
      <c r="O516" s="445"/>
      <c r="P516" s="445"/>
      <c r="Q516" s="445"/>
      <c r="R516" s="445"/>
      <c r="S516" s="445"/>
      <c r="T516" s="445"/>
      <c r="U516" s="445"/>
      <c r="V516" s="445"/>
      <c r="W516" s="445"/>
      <c r="X516" s="445"/>
      <c r="Y516" s="445"/>
      <c r="Z516" s="445"/>
    </row>
    <row r="517" spans="1:26" ht="15.6" hidden="1" x14ac:dyDescent="0.3">
      <c r="A517" s="445"/>
      <c r="B517" s="445"/>
      <c r="C517" s="445"/>
      <c r="D517" s="445"/>
      <c r="E517" s="505" t="s">
        <v>1200</v>
      </c>
      <c r="F517" s="505" t="s">
        <v>1201</v>
      </c>
      <c r="G517" s="445"/>
      <c r="H517" s="445"/>
      <c r="I517" s="445"/>
      <c r="J517" s="445"/>
      <c r="K517" s="445"/>
      <c r="L517" s="445"/>
      <c r="M517" s="445"/>
      <c r="N517" s="445"/>
      <c r="O517" s="445"/>
      <c r="P517" s="445"/>
      <c r="Q517" s="445"/>
      <c r="R517" s="445"/>
      <c r="S517" s="445"/>
      <c r="T517" s="445"/>
      <c r="U517" s="445"/>
      <c r="V517" s="445"/>
      <c r="W517" s="445"/>
      <c r="X517" s="445"/>
      <c r="Y517" s="445"/>
      <c r="Z517" s="445"/>
    </row>
    <row r="518" spans="1:26" ht="15.6" hidden="1" x14ac:dyDescent="0.3">
      <c r="A518" s="445"/>
      <c r="B518" s="445"/>
      <c r="C518" s="445"/>
      <c r="D518" s="445"/>
      <c r="E518" s="505" t="s">
        <v>1202</v>
      </c>
      <c r="F518" s="505" t="s">
        <v>1203</v>
      </c>
      <c r="G518" s="445"/>
      <c r="H518" s="445"/>
      <c r="I518" s="445"/>
      <c r="J518" s="445"/>
      <c r="K518" s="445"/>
      <c r="L518" s="445"/>
      <c r="M518" s="445"/>
      <c r="N518" s="445"/>
      <c r="O518" s="445"/>
      <c r="P518" s="445"/>
      <c r="Q518" s="445"/>
      <c r="R518" s="445"/>
      <c r="S518" s="445"/>
      <c r="T518" s="445"/>
      <c r="U518" s="445"/>
      <c r="V518" s="445"/>
      <c r="W518" s="445"/>
      <c r="X518" s="445"/>
      <c r="Y518" s="445"/>
      <c r="Z518" s="445"/>
    </row>
    <row r="519" spans="1:26" ht="15.6" hidden="1" x14ac:dyDescent="0.3">
      <c r="A519" s="445"/>
      <c r="B519" s="445"/>
      <c r="C519" s="445"/>
      <c r="D519" s="445"/>
      <c r="E519" s="505" t="s">
        <v>1204</v>
      </c>
      <c r="F519" s="505" t="s">
        <v>1205</v>
      </c>
      <c r="G519" s="445"/>
      <c r="H519" s="445"/>
      <c r="I519" s="445"/>
      <c r="J519" s="445"/>
      <c r="K519" s="445"/>
      <c r="L519" s="445"/>
      <c r="M519" s="445"/>
      <c r="N519" s="445"/>
      <c r="O519" s="445"/>
      <c r="P519" s="445"/>
      <c r="Q519" s="445"/>
      <c r="R519" s="445"/>
      <c r="S519" s="445"/>
      <c r="T519" s="445"/>
      <c r="U519" s="445"/>
      <c r="V519" s="445"/>
      <c r="W519" s="445"/>
      <c r="X519" s="445"/>
      <c r="Y519" s="445"/>
      <c r="Z519" s="445"/>
    </row>
    <row r="520" spans="1:26" ht="15.6" hidden="1" x14ac:dyDescent="0.3">
      <c r="A520" s="445"/>
      <c r="B520" s="445"/>
      <c r="C520" s="445"/>
      <c r="D520" s="445"/>
      <c r="E520" s="505" t="s">
        <v>1206</v>
      </c>
      <c r="F520" s="505" t="s">
        <v>1207</v>
      </c>
      <c r="G520" s="445"/>
      <c r="H520" s="445"/>
      <c r="I520" s="445"/>
      <c r="J520" s="445"/>
      <c r="K520" s="445"/>
      <c r="L520" s="445"/>
      <c r="M520" s="445"/>
      <c r="N520" s="445"/>
      <c r="O520" s="445"/>
      <c r="P520" s="445"/>
      <c r="Q520" s="445"/>
      <c r="R520" s="445"/>
      <c r="S520" s="445"/>
      <c r="T520" s="445"/>
      <c r="U520" s="445"/>
      <c r="V520" s="445"/>
      <c r="W520" s="445"/>
      <c r="X520" s="445"/>
      <c r="Y520" s="445"/>
      <c r="Z520" s="445"/>
    </row>
    <row r="521" spans="1:26" ht="15.6" hidden="1" x14ac:dyDescent="0.3">
      <c r="A521" s="445"/>
      <c r="B521" s="445"/>
      <c r="C521" s="445"/>
      <c r="D521" s="445"/>
      <c r="E521" s="505" t="s">
        <v>1208</v>
      </c>
      <c r="F521" s="505" t="s">
        <v>1209</v>
      </c>
      <c r="G521" s="445"/>
      <c r="H521" s="445"/>
      <c r="I521" s="445"/>
      <c r="J521" s="445"/>
      <c r="K521" s="445"/>
      <c r="L521" s="445"/>
      <c r="M521" s="445"/>
      <c r="N521" s="445"/>
      <c r="O521" s="445"/>
      <c r="P521" s="445"/>
      <c r="Q521" s="445"/>
      <c r="R521" s="445"/>
      <c r="S521" s="445"/>
      <c r="T521" s="445"/>
      <c r="U521" s="445"/>
      <c r="V521" s="445"/>
      <c r="W521" s="445"/>
      <c r="X521" s="445"/>
      <c r="Y521" s="445"/>
      <c r="Z521" s="445"/>
    </row>
    <row r="522" spans="1:26" ht="15.6" hidden="1" x14ac:dyDescent="0.3">
      <c r="A522" s="445"/>
      <c r="B522" s="445"/>
      <c r="C522" s="445"/>
      <c r="D522" s="445"/>
      <c r="E522" s="505" t="s">
        <v>1210</v>
      </c>
      <c r="F522" s="505" t="s">
        <v>1211</v>
      </c>
      <c r="G522" s="445"/>
      <c r="H522" s="445"/>
      <c r="I522" s="445"/>
      <c r="J522" s="445"/>
      <c r="K522" s="445"/>
      <c r="L522" s="445"/>
      <c r="M522" s="445"/>
      <c r="N522" s="445"/>
      <c r="O522" s="445"/>
      <c r="P522" s="445"/>
      <c r="Q522" s="445"/>
      <c r="R522" s="445"/>
      <c r="S522" s="445"/>
      <c r="T522" s="445"/>
      <c r="U522" s="445"/>
      <c r="V522" s="445"/>
      <c r="W522" s="445"/>
      <c r="X522" s="445"/>
      <c r="Y522" s="445"/>
      <c r="Z522" s="445"/>
    </row>
    <row r="523" spans="1:26" ht="15.6" hidden="1" x14ac:dyDescent="0.3">
      <c r="A523" s="445"/>
      <c r="B523" s="445"/>
      <c r="C523" s="445"/>
      <c r="D523" s="445"/>
      <c r="E523" s="505" t="s">
        <v>1212</v>
      </c>
      <c r="F523" s="505" t="s">
        <v>1213</v>
      </c>
      <c r="G523" s="445"/>
      <c r="H523" s="445"/>
      <c r="I523" s="445"/>
      <c r="J523" s="445"/>
      <c r="K523" s="445"/>
      <c r="L523" s="445"/>
      <c r="M523" s="445"/>
      <c r="N523" s="445"/>
      <c r="O523" s="445"/>
      <c r="P523" s="445"/>
      <c r="Q523" s="445"/>
      <c r="R523" s="445"/>
      <c r="S523" s="445"/>
      <c r="T523" s="445"/>
      <c r="U523" s="445"/>
      <c r="V523" s="445"/>
      <c r="W523" s="445"/>
      <c r="X523" s="445"/>
      <c r="Y523" s="445"/>
      <c r="Z523" s="445"/>
    </row>
    <row r="524" spans="1:26" ht="15.6" hidden="1" x14ac:dyDescent="0.3">
      <c r="A524" s="445"/>
      <c r="B524" s="445"/>
      <c r="C524" s="445"/>
      <c r="D524" s="445"/>
      <c r="E524" s="505" t="s">
        <v>1214</v>
      </c>
      <c r="F524" s="505" t="s">
        <v>1215</v>
      </c>
      <c r="G524" s="445"/>
      <c r="H524" s="445"/>
      <c r="I524" s="445"/>
      <c r="J524" s="445"/>
      <c r="K524" s="445"/>
      <c r="L524" s="445"/>
      <c r="M524" s="445"/>
      <c r="N524" s="445"/>
      <c r="O524" s="445"/>
      <c r="P524" s="445"/>
      <c r="Q524" s="445"/>
      <c r="R524" s="445"/>
      <c r="S524" s="445"/>
      <c r="T524" s="445"/>
      <c r="U524" s="445"/>
      <c r="V524" s="445"/>
      <c r="W524" s="445"/>
      <c r="X524" s="445"/>
      <c r="Y524" s="445"/>
      <c r="Z524" s="445"/>
    </row>
    <row r="525" spans="1:26" ht="15.6" hidden="1" x14ac:dyDescent="0.3">
      <c r="A525" s="445"/>
      <c r="B525" s="445"/>
      <c r="C525" s="445"/>
      <c r="D525" s="445"/>
      <c r="E525" s="505" t="s">
        <v>1216</v>
      </c>
      <c r="F525" s="505" t="s">
        <v>1217</v>
      </c>
      <c r="G525" s="445"/>
      <c r="H525" s="445"/>
      <c r="I525" s="445"/>
      <c r="J525" s="445"/>
      <c r="K525" s="445"/>
      <c r="L525" s="445"/>
      <c r="M525" s="445"/>
      <c r="N525" s="445"/>
      <c r="O525" s="445"/>
      <c r="P525" s="445"/>
      <c r="Q525" s="445"/>
      <c r="R525" s="445"/>
      <c r="S525" s="445"/>
      <c r="T525" s="445"/>
      <c r="U525" s="445"/>
      <c r="V525" s="445"/>
      <c r="W525" s="445"/>
      <c r="X525" s="445"/>
      <c r="Y525" s="445"/>
      <c r="Z525" s="445"/>
    </row>
    <row r="526" spans="1:26" ht="15.6" hidden="1" x14ac:dyDescent="0.3">
      <c r="A526" s="445"/>
      <c r="B526" s="445"/>
      <c r="C526" s="445"/>
      <c r="D526" s="445"/>
      <c r="E526" s="505" t="s">
        <v>1218</v>
      </c>
      <c r="F526" s="505" t="s">
        <v>1219</v>
      </c>
      <c r="G526" s="445"/>
      <c r="H526" s="445"/>
      <c r="I526" s="445"/>
      <c r="J526" s="445"/>
      <c r="K526" s="445"/>
      <c r="L526" s="445"/>
      <c r="M526" s="445"/>
      <c r="N526" s="445"/>
      <c r="O526" s="445"/>
      <c r="P526" s="445"/>
      <c r="Q526" s="445"/>
      <c r="R526" s="445"/>
      <c r="S526" s="445"/>
      <c r="T526" s="445"/>
      <c r="U526" s="445"/>
      <c r="V526" s="445"/>
      <c r="W526" s="445"/>
      <c r="X526" s="445"/>
      <c r="Y526" s="445"/>
      <c r="Z526" s="445"/>
    </row>
    <row r="527" spans="1:26" ht="15.6" hidden="1" x14ac:dyDescent="0.3">
      <c r="A527" s="445"/>
      <c r="B527" s="445"/>
      <c r="C527" s="445"/>
      <c r="D527" s="445"/>
      <c r="E527" s="505" t="s">
        <v>1220</v>
      </c>
      <c r="F527" s="505" t="s">
        <v>1221</v>
      </c>
      <c r="G527" s="445"/>
      <c r="H527" s="445"/>
      <c r="I527" s="445"/>
      <c r="J527" s="445"/>
      <c r="K527" s="445"/>
      <c r="L527" s="445"/>
      <c r="M527" s="445"/>
      <c r="N527" s="445"/>
      <c r="O527" s="445"/>
      <c r="P527" s="445"/>
      <c r="Q527" s="445"/>
      <c r="R527" s="445"/>
      <c r="S527" s="445"/>
      <c r="T527" s="445"/>
      <c r="U527" s="445"/>
      <c r="V527" s="445"/>
      <c r="W527" s="445"/>
      <c r="X527" s="445"/>
      <c r="Y527" s="445"/>
      <c r="Z527" s="445"/>
    </row>
    <row r="528" spans="1:26" ht="15.6" hidden="1" x14ac:dyDescent="0.3">
      <c r="A528" s="445"/>
      <c r="B528" s="445"/>
      <c r="C528" s="445"/>
      <c r="D528" s="445"/>
      <c r="E528" s="505" t="s">
        <v>1222</v>
      </c>
      <c r="F528" s="505" t="s">
        <v>1223</v>
      </c>
      <c r="G528" s="445"/>
      <c r="H528" s="445"/>
      <c r="I528" s="445"/>
      <c r="J528" s="445"/>
      <c r="K528" s="445"/>
      <c r="L528" s="445"/>
      <c r="M528" s="445"/>
      <c r="N528" s="445"/>
      <c r="O528" s="445"/>
      <c r="P528" s="445"/>
      <c r="Q528" s="445"/>
      <c r="R528" s="445"/>
      <c r="S528" s="445"/>
      <c r="T528" s="445"/>
      <c r="U528" s="445"/>
      <c r="V528" s="445"/>
      <c r="W528" s="445"/>
      <c r="X528" s="445"/>
      <c r="Y528" s="445"/>
      <c r="Z528" s="445"/>
    </row>
    <row r="529" spans="1:26" ht="15.6" hidden="1" x14ac:dyDescent="0.3">
      <c r="A529" s="445"/>
      <c r="B529" s="445"/>
      <c r="C529" s="445"/>
      <c r="D529" s="445"/>
      <c r="E529" s="505" t="s">
        <v>1224</v>
      </c>
      <c r="F529" s="505" t="s">
        <v>1225</v>
      </c>
      <c r="G529" s="445"/>
      <c r="H529" s="445"/>
      <c r="I529" s="445"/>
      <c r="J529" s="445"/>
      <c r="K529" s="445"/>
      <c r="L529" s="445"/>
      <c r="M529" s="445"/>
      <c r="N529" s="445"/>
      <c r="O529" s="445"/>
      <c r="P529" s="445"/>
      <c r="Q529" s="445"/>
      <c r="R529" s="445"/>
      <c r="S529" s="445"/>
      <c r="T529" s="445"/>
      <c r="U529" s="445"/>
      <c r="V529" s="445"/>
      <c r="W529" s="445"/>
      <c r="X529" s="445"/>
      <c r="Y529" s="445"/>
      <c r="Z529" s="445"/>
    </row>
    <row r="530" spans="1:26" ht="15.6" hidden="1" x14ac:dyDescent="0.3">
      <c r="A530" s="445"/>
      <c r="B530" s="445"/>
      <c r="C530" s="445"/>
      <c r="D530" s="445"/>
      <c r="E530" s="505" t="s">
        <v>1226</v>
      </c>
      <c r="F530" s="505" t="s">
        <v>1227</v>
      </c>
      <c r="G530" s="445"/>
      <c r="H530" s="445"/>
      <c r="I530" s="445"/>
      <c r="J530" s="445"/>
      <c r="K530" s="445"/>
      <c r="L530" s="445"/>
      <c r="M530" s="445"/>
      <c r="N530" s="445"/>
      <c r="O530" s="445"/>
      <c r="P530" s="445"/>
      <c r="Q530" s="445"/>
      <c r="R530" s="445"/>
      <c r="S530" s="445"/>
      <c r="T530" s="445"/>
      <c r="U530" s="445"/>
      <c r="V530" s="445"/>
      <c r="W530" s="445"/>
      <c r="X530" s="445"/>
      <c r="Y530" s="445"/>
      <c r="Z530" s="445"/>
    </row>
    <row r="531" spans="1:26" ht="15.6" hidden="1" x14ac:dyDescent="0.3">
      <c r="A531" s="445"/>
      <c r="B531" s="445"/>
      <c r="C531" s="445"/>
      <c r="D531" s="445"/>
      <c r="E531" s="505" t="s">
        <v>1228</v>
      </c>
      <c r="F531" s="505" t="s">
        <v>1229</v>
      </c>
      <c r="G531" s="445"/>
      <c r="H531" s="445"/>
      <c r="I531" s="445"/>
      <c r="J531" s="445"/>
      <c r="K531" s="445"/>
      <c r="L531" s="445"/>
      <c r="M531" s="445"/>
      <c r="N531" s="445"/>
      <c r="O531" s="445"/>
      <c r="P531" s="445"/>
      <c r="Q531" s="445"/>
      <c r="R531" s="445"/>
      <c r="S531" s="445"/>
      <c r="T531" s="445"/>
      <c r="U531" s="445"/>
      <c r="V531" s="445"/>
      <c r="W531" s="445"/>
      <c r="X531" s="445"/>
      <c r="Y531" s="445"/>
      <c r="Z531" s="445"/>
    </row>
    <row r="532" spans="1:26" ht="15.6" hidden="1" x14ac:dyDescent="0.3">
      <c r="A532" s="445"/>
      <c r="B532" s="445"/>
      <c r="C532" s="445"/>
      <c r="D532" s="445"/>
      <c r="E532" s="505" t="s">
        <v>1230</v>
      </c>
      <c r="F532" s="505" t="s">
        <v>1231</v>
      </c>
      <c r="G532" s="445"/>
      <c r="H532" s="445"/>
      <c r="I532" s="445"/>
      <c r="J532" s="445"/>
      <c r="K532" s="445"/>
      <c r="L532" s="445"/>
      <c r="M532" s="445"/>
      <c r="N532" s="445"/>
      <c r="O532" s="445"/>
      <c r="P532" s="445"/>
      <c r="Q532" s="445"/>
      <c r="R532" s="445"/>
      <c r="S532" s="445"/>
      <c r="T532" s="445"/>
      <c r="U532" s="445"/>
      <c r="V532" s="445"/>
      <c r="W532" s="445"/>
      <c r="X532" s="445"/>
      <c r="Y532" s="445"/>
      <c r="Z532" s="445"/>
    </row>
    <row r="533" spans="1:26" ht="15.6" hidden="1" x14ac:dyDescent="0.3">
      <c r="A533" s="445"/>
      <c r="B533" s="445"/>
      <c r="C533" s="445"/>
      <c r="D533" s="445"/>
      <c r="E533" s="505" t="s">
        <v>1232</v>
      </c>
      <c r="F533" s="505" t="s">
        <v>1233</v>
      </c>
      <c r="G533" s="445"/>
      <c r="H533" s="445"/>
      <c r="I533" s="445"/>
      <c r="J533" s="445"/>
      <c r="K533" s="445"/>
      <c r="L533" s="445"/>
      <c r="M533" s="445"/>
      <c r="N533" s="445"/>
      <c r="O533" s="445"/>
      <c r="P533" s="445"/>
      <c r="Q533" s="445"/>
      <c r="R533" s="445"/>
      <c r="S533" s="445"/>
      <c r="T533" s="445"/>
      <c r="U533" s="445"/>
      <c r="V533" s="445"/>
      <c r="W533" s="445"/>
      <c r="X533" s="445"/>
      <c r="Y533" s="445"/>
      <c r="Z533" s="445"/>
    </row>
    <row r="534" spans="1:26" ht="15.6" hidden="1" x14ac:dyDescent="0.3">
      <c r="A534" s="445"/>
      <c r="B534" s="445"/>
      <c r="C534" s="445"/>
      <c r="D534" s="445"/>
      <c r="E534" s="505" t="s">
        <v>1234</v>
      </c>
      <c r="F534" s="505" t="s">
        <v>1235</v>
      </c>
      <c r="G534" s="445"/>
      <c r="H534" s="445"/>
      <c r="I534" s="445"/>
      <c r="J534" s="445"/>
      <c r="K534" s="445"/>
      <c r="L534" s="445"/>
      <c r="M534" s="445"/>
      <c r="N534" s="445"/>
      <c r="O534" s="445"/>
      <c r="P534" s="445"/>
      <c r="Q534" s="445"/>
      <c r="R534" s="445"/>
      <c r="S534" s="445"/>
      <c r="T534" s="445"/>
      <c r="U534" s="445"/>
      <c r="V534" s="445"/>
      <c r="W534" s="445"/>
      <c r="X534" s="445"/>
      <c r="Y534" s="445"/>
      <c r="Z534" s="445"/>
    </row>
    <row r="535" spans="1:26" ht="15.6" hidden="1" x14ac:dyDescent="0.3">
      <c r="A535" s="445"/>
      <c r="B535" s="445"/>
      <c r="C535" s="445"/>
      <c r="D535" s="445"/>
      <c r="E535" s="505" t="s">
        <v>1236</v>
      </c>
      <c r="F535" s="505" t="s">
        <v>1237</v>
      </c>
      <c r="G535" s="445"/>
      <c r="H535" s="445"/>
      <c r="I535" s="445"/>
      <c r="J535" s="445"/>
      <c r="K535" s="445"/>
      <c r="L535" s="445"/>
      <c r="M535" s="445"/>
      <c r="N535" s="445"/>
      <c r="O535" s="445"/>
      <c r="P535" s="445"/>
      <c r="Q535" s="445"/>
      <c r="R535" s="445"/>
      <c r="S535" s="445"/>
      <c r="T535" s="445"/>
      <c r="U535" s="445"/>
      <c r="V535" s="445"/>
      <c r="W535" s="445"/>
      <c r="X535" s="445"/>
      <c r="Y535" s="445"/>
      <c r="Z535" s="445"/>
    </row>
    <row r="536" spans="1:26" ht="15.6" hidden="1" x14ac:dyDescent="0.3">
      <c r="A536" s="445"/>
      <c r="B536" s="445"/>
      <c r="C536" s="445"/>
      <c r="D536" s="445"/>
      <c r="E536" s="505" t="s">
        <v>1238</v>
      </c>
      <c r="F536" s="505" t="s">
        <v>1239</v>
      </c>
      <c r="G536" s="445"/>
      <c r="H536" s="445"/>
      <c r="I536" s="445"/>
      <c r="J536" s="445"/>
      <c r="K536" s="445"/>
      <c r="L536" s="445"/>
      <c r="M536" s="445"/>
      <c r="N536" s="445"/>
      <c r="O536" s="445"/>
      <c r="P536" s="445"/>
      <c r="Q536" s="445"/>
      <c r="R536" s="445"/>
      <c r="S536" s="445"/>
      <c r="T536" s="445"/>
      <c r="U536" s="445"/>
      <c r="V536" s="445"/>
      <c r="W536" s="445"/>
      <c r="X536" s="445"/>
      <c r="Y536" s="445"/>
      <c r="Z536" s="445"/>
    </row>
    <row r="537" spans="1:26" ht="15.6" hidden="1" x14ac:dyDescent="0.3">
      <c r="A537" s="445"/>
      <c r="B537" s="445"/>
      <c r="C537" s="445"/>
      <c r="D537" s="445"/>
      <c r="E537" s="505" t="s">
        <v>1240</v>
      </c>
      <c r="F537" s="505" t="s">
        <v>1241</v>
      </c>
      <c r="G537" s="445"/>
      <c r="H537" s="445"/>
      <c r="I537" s="445"/>
      <c r="J537" s="445"/>
      <c r="K537" s="445"/>
      <c r="L537" s="445"/>
      <c r="M537" s="445"/>
      <c r="N537" s="445"/>
      <c r="O537" s="445"/>
      <c r="P537" s="445"/>
      <c r="Q537" s="445"/>
      <c r="R537" s="445"/>
      <c r="S537" s="445"/>
      <c r="T537" s="445"/>
      <c r="U537" s="445"/>
      <c r="V537" s="445"/>
      <c r="W537" s="445"/>
      <c r="X537" s="445"/>
      <c r="Y537" s="445"/>
      <c r="Z537" s="445"/>
    </row>
    <row r="538" spans="1:26" ht="15.6" hidden="1" x14ac:dyDescent="0.3">
      <c r="A538" s="445"/>
      <c r="B538" s="445"/>
      <c r="C538" s="445"/>
      <c r="D538" s="445"/>
      <c r="E538" s="505" t="s">
        <v>1242</v>
      </c>
      <c r="F538" s="505" t="s">
        <v>1243</v>
      </c>
      <c r="G538" s="445"/>
      <c r="H538" s="445"/>
      <c r="I538" s="445"/>
      <c r="J538" s="445"/>
      <c r="K538" s="445"/>
      <c r="L538" s="445"/>
      <c r="M538" s="445"/>
      <c r="N538" s="445"/>
      <c r="O538" s="445"/>
      <c r="P538" s="445"/>
      <c r="Q538" s="445"/>
      <c r="R538" s="445"/>
      <c r="S538" s="445"/>
      <c r="T538" s="445"/>
      <c r="U538" s="445"/>
      <c r="V538" s="445"/>
      <c r="W538" s="445"/>
      <c r="X538" s="445"/>
      <c r="Y538" s="445"/>
      <c r="Z538" s="445"/>
    </row>
    <row r="539" spans="1:26" ht="15.6" hidden="1" x14ac:dyDescent="0.3">
      <c r="A539" s="445"/>
      <c r="B539" s="445"/>
      <c r="C539" s="445"/>
      <c r="D539" s="445"/>
      <c r="E539" s="505" t="s">
        <v>1244</v>
      </c>
      <c r="F539" s="505" t="s">
        <v>1245</v>
      </c>
      <c r="G539" s="445"/>
      <c r="H539" s="445"/>
      <c r="I539" s="445"/>
      <c r="J539" s="445"/>
      <c r="K539" s="445"/>
      <c r="L539" s="445"/>
      <c r="M539" s="445"/>
      <c r="N539" s="445"/>
      <c r="O539" s="445"/>
      <c r="P539" s="445"/>
      <c r="Q539" s="445"/>
      <c r="R539" s="445"/>
      <c r="S539" s="445"/>
      <c r="T539" s="445"/>
      <c r="U539" s="445"/>
      <c r="V539" s="445"/>
      <c r="W539" s="445"/>
      <c r="X539" s="445"/>
      <c r="Y539" s="445"/>
      <c r="Z539" s="445"/>
    </row>
    <row r="540" spans="1:26" ht="15.6" hidden="1" x14ac:dyDescent="0.3">
      <c r="A540" s="445"/>
      <c r="B540" s="445"/>
      <c r="C540" s="445"/>
      <c r="D540" s="445"/>
      <c r="E540" s="505" t="s">
        <v>1246</v>
      </c>
      <c r="F540" s="505" t="s">
        <v>1247</v>
      </c>
      <c r="G540" s="445"/>
      <c r="H540" s="445"/>
      <c r="I540" s="445"/>
      <c r="J540" s="445"/>
      <c r="K540" s="445"/>
      <c r="L540" s="445"/>
      <c r="M540" s="445"/>
      <c r="N540" s="445"/>
      <c r="O540" s="445"/>
      <c r="P540" s="445"/>
      <c r="Q540" s="445"/>
      <c r="R540" s="445"/>
      <c r="S540" s="445"/>
      <c r="T540" s="445"/>
      <c r="U540" s="445"/>
      <c r="V540" s="445"/>
      <c r="W540" s="445"/>
      <c r="X540" s="445"/>
      <c r="Y540" s="445"/>
      <c r="Z540" s="445"/>
    </row>
    <row r="541" spans="1:26" ht="15.6" hidden="1" x14ac:dyDescent="0.3">
      <c r="A541" s="445"/>
      <c r="B541" s="445"/>
      <c r="C541" s="445"/>
      <c r="D541" s="445"/>
      <c r="E541" s="505" t="s">
        <v>1248</v>
      </c>
      <c r="F541" s="505" t="s">
        <v>1249</v>
      </c>
      <c r="G541" s="445"/>
      <c r="H541" s="445"/>
      <c r="I541" s="445"/>
      <c r="J541" s="445"/>
      <c r="K541" s="445"/>
      <c r="L541" s="445"/>
      <c r="M541" s="445"/>
      <c r="N541" s="445"/>
      <c r="O541" s="445"/>
      <c r="P541" s="445"/>
      <c r="Q541" s="445"/>
      <c r="R541" s="445"/>
      <c r="S541" s="445"/>
      <c r="T541" s="445"/>
      <c r="U541" s="445"/>
      <c r="V541" s="445"/>
      <c r="W541" s="445"/>
      <c r="X541" s="445"/>
      <c r="Y541" s="445"/>
      <c r="Z541" s="445"/>
    </row>
    <row r="542" spans="1:26" ht="15.6" hidden="1" x14ac:dyDescent="0.3">
      <c r="A542" s="445"/>
      <c r="B542" s="445"/>
      <c r="C542" s="445"/>
      <c r="D542" s="445"/>
      <c r="E542" s="505" t="s">
        <v>1250</v>
      </c>
      <c r="F542" s="505" t="s">
        <v>1251</v>
      </c>
      <c r="G542" s="445"/>
      <c r="H542" s="445"/>
      <c r="I542" s="445"/>
      <c r="J542" s="445"/>
      <c r="K542" s="445"/>
      <c r="L542" s="445"/>
      <c r="M542" s="445"/>
      <c r="N542" s="445"/>
      <c r="O542" s="445"/>
      <c r="P542" s="445"/>
      <c r="Q542" s="445"/>
      <c r="R542" s="445"/>
      <c r="S542" s="445"/>
      <c r="T542" s="445"/>
      <c r="U542" s="445"/>
      <c r="V542" s="445"/>
      <c r="W542" s="445"/>
      <c r="X542" s="445"/>
      <c r="Y542" s="445"/>
      <c r="Z542" s="445"/>
    </row>
    <row r="543" spans="1:26" ht="15.6" hidden="1" x14ac:dyDescent="0.3">
      <c r="A543" s="445"/>
      <c r="B543" s="445"/>
      <c r="C543" s="445"/>
      <c r="D543" s="445"/>
      <c r="E543" s="505" t="s">
        <v>1252</v>
      </c>
      <c r="F543" s="505" t="s">
        <v>1253</v>
      </c>
      <c r="G543" s="445"/>
      <c r="H543" s="445"/>
      <c r="I543" s="445"/>
      <c r="J543" s="445"/>
      <c r="K543" s="445"/>
      <c r="L543" s="445"/>
      <c r="M543" s="445"/>
      <c r="N543" s="445"/>
      <c r="O543" s="445"/>
      <c r="P543" s="445"/>
      <c r="Q543" s="445"/>
      <c r="R543" s="445"/>
      <c r="S543" s="445"/>
      <c r="T543" s="445"/>
      <c r="U543" s="445"/>
      <c r="V543" s="445"/>
      <c r="W543" s="445"/>
      <c r="X543" s="445"/>
      <c r="Y543" s="445"/>
      <c r="Z543" s="445"/>
    </row>
    <row r="544" spans="1:26" ht="15.6" hidden="1" x14ac:dyDescent="0.3">
      <c r="A544" s="445"/>
      <c r="B544" s="445"/>
      <c r="C544" s="445"/>
      <c r="D544" s="445"/>
      <c r="E544" s="505" t="s">
        <v>1254</v>
      </c>
      <c r="F544" s="505" t="s">
        <v>1255</v>
      </c>
      <c r="G544" s="445"/>
      <c r="H544" s="445"/>
      <c r="I544" s="445"/>
      <c r="J544" s="445"/>
      <c r="K544" s="445"/>
      <c r="L544" s="445"/>
      <c r="M544" s="445"/>
      <c r="N544" s="445"/>
      <c r="O544" s="445"/>
      <c r="P544" s="445"/>
      <c r="Q544" s="445"/>
      <c r="R544" s="445"/>
      <c r="S544" s="445"/>
      <c r="T544" s="445"/>
      <c r="U544" s="445"/>
      <c r="V544" s="445"/>
      <c r="W544" s="445"/>
      <c r="X544" s="445"/>
      <c r="Y544" s="445"/>
      <c r="Z544" s="445"/>
    </row>
    <row r="545" spans="1:26" ht="15.6" hidden="1" x14ac:dyDescent="0.3">
      <c r="A545" s="445"/>
      <c r="B545" s="445"/>
      <c r="C545" s="445"/>
      <c r="D545" s="445"/>
      <c r="E545" s="505" t="s">
        <v>1256</v>
      </c>
      <c r="F545" s="505" t="s">
        <v>1257</v>
      </c>
      <c r="G545" s="445"/>
      <c r="H545" s="445"/>
      <c r="I545" s="445"/>
      <c r="J545" s="445"/>
      <c r="K545" s="445"/>
      <c r="L545" s="445"/>
      <c r="M545" s="445"/>
      <c r="N545" s="445"/>
      <c r="O545" s="445"/>
      <c r="P545" s="445"/>
      <c r="Q545" s="445"/>
      <c r="R545" s="445"/>
      <c r="S545" s="445"/>
      <c r="T545" s="445"/>
      <c r="U545" s="445"/>
      <c r="V545" s="445"/>
      <c r="W545" s="445"/>
      <c r="X545" s="445"/>
      <c r="Y545" s="445"/>
      <c r="Z545" s="445"/>
    </row>
    <row r="546" spans="1:26" ht="15.6" hidden="1" x14ac:dyDescent="0.3">
      <c r="A546" s="445"/>
      <c r="B546" s="445"/>
      <c r="C546" s="445"/>
      <c r="D546" s="445"/>
      <c r="E546" s="505" t="s">
        <v>1258</v>
      </c>
      <c r="F546" s="505" t="s">
        <v>1259</v>
      </c>
      <c r="G546" s="445"/>
      <c r="H546" s="445"/>
      <c r="I546" s="445"/>
      <c r="J546" s="445"/>
      <c r="K546" s="445"/>
      <c r="L546" s="445"/>
      <c r="M546" s="445"/>
      <c r="N546" s="445"/>
      <c r="O546" s="445"/>
      <c r="P546" s="445"/>
      <c r="Q546" s="445"/>
      <c r="R546" s="445"/>
      <c r="S546" s="445"/>
      <c r="T546" s="445"/>
      <c r="U546" s="445"/>
      <c r="V546" s="445"/>
      <c r="W546" s="445"/>
      <c r="X546" s="445"/>
      <c r="Y546" s="445"/>
      <c r="Z546" s="445"/>
    </row>
    <row r="547" spans="1:26" ht="15.6" hidden="1" x14ac:dyDescent="0.3">
      <c r="A547" s="445"/>
      <c r="B547" s="445"/>
      <c r="C547" s="445"/>
      <c r="D547" s="445"/>
      <c r="E547" s="505" t="s">
        <v>1260</v>
      </c>
      <c r="F547" s="505" t="s">
        <v>1261</v>
      </c>
      <c r="G547" s="445"/>
      <c r="H547" s="445"/>
      <c r="I547" s="445"/>
      <c r="J547" s="445"/>
      <c r="K547" s="445"/>
      <c r="L547" s="445"/>
      <c r="M547" s="445"/>
      <c r="N547" s="445"/>
      <c r="O547" s="445"/>
      <c r="P547" s="445"/>
      <c r="Q547" s="445"/>
      <c r="R547" s="445"/>
      <c r="S547" s="445"/>
      <c r="T547" s="445"/>
      <c r="U547" s="445"/>
      <c r="V547" s="445"/>
      <c r="W547" s="445"/>
      <c r="X547" s="445"/>
      <c r="Y547" s="445"/>
      <c r="Z547" s="445"/>
    </row>
    <row r="548" spans="1:26" ht="15.6" hidden="1" x14ac:dyDescent="0.3">
      <c r="A548" s="445"/>
      <c r="B548" s="445"/>
      <c r="C548" s="445"/>
      <c r="D548" s="445"/>
      <c r="E548" s="505" t="s">
        <v>1262</v>
      </c>
      <c r="F548" s="505" t="s">
        <v>1263</v>
      </c>
      <c r="G548" s="445"/>
      <c r="H548" s="445"/>
      <c r="I548" s="445"/>
      <c r="J548" s="445"/>
      <c r="K548" s="445"/>
      <c r="L548" s="445"/>
      <c r="M548" s="445"/>
      <c r="N548" s="445"/>
      <c r="O548" s="445"/>
      <c r="P548" s="445"/>
      <c r="Q548" s="445"/>
      <c r="R548" s="445"/>
      <c r="S548" s="445"/>
      <c r="T548" s="445"/>
      <c r="U548" s="445"/>
      <c r="V548" s="445"/>
      <c r="W548" s="445"/>
      <c r="X548" s="445"/>
      <c r="Y548" s="445"/>
      <c r="Z548" s="445"/>
    </row>
    <row r="549" spans="1:26" ht="15.6" hidden="1" x14ac:dyDescent="0.3">
      <c r="A549" s="445"/>
      <c r="B549" s="445"/>
      <c r="C549" s="445"/>
      <c r="D549" s="445"/>
      <c r="E549" s="505" t="s">
        <v>1264</v>
      </c>
      <c r="F549" s="505" t="s">
        <v>1265</v>
      </c>
      <c r="G549" s="445"/>
      <c r="H549" s="445"/>
      <c r="I549" s="445"/>
      <c r="J549" s="445"/>
      <c r="K549" s="445"/>
      <c r="L549" s="445"/>
      <c r="M549" s="445"/>
      <c r="N549" s="445"/>
      <c r="O549" s="445"/>
      <c r="P549" s="445"/>
      <c r="Q549" s="445"/>
      <c r="R549" s="445"/>
      <c r="S549" s="445"/>
      <c r="T549" s="445"/>
      <c r="U549" s="445"/>
      <c r="V549" s="445"/>
      <c r="W549" s="445"/>
      <c r="X549" s="445"/>
      <c r="Y549" s="445"/>
      <c r="Z549" s="445"/>
    </row>
    <row r="550" spans="1:26" ht="15.6" hidden="1" x14ac:dyDescent="0.3">
      <c r="A550" s="445"/>
      <c r="B550" s="445"/>
      <c r="C550" s="445"/>
      <c r="D550" s="445"/>
      <c r="E550" s="505" t="s">
        <v>1266</v>
      </c>
      <c r="F550" s="505" t="s">
        <v>1267</v>
      </c>
      <c r="G550" s="445"/>
      <c r="H550" s="445"/>
      <c r="I550" s="445"/>
      <c r="J550" s="445"/>
      <c r="K550" s="445"/>
      <c r="L550" s="445"/>
      <c r="M550" s="445"/>
      <c r="N550" s="445"/>
      <c r="O550" s="445"/>
      <c r="P550" s="445"/>
      <c r="Q550" s="445"/>
      <c r="R550" s="445"/>
      <c r="S550" s="445"/>
      <c r="T550" s="445"/>
      <c r="U550" s="445"/>
      <c r="V550" s="445"/>
      <c r="W550" s="445"/>
      <c r="X550" s="445"/>
      <c r="Y550" s="445"/>
      <c r="Z550" s="445"/>
    </row>
    <row r="551" spans="1:26" ht="15.6" hidden="1" x14ac:dyDescent="0.3">
      <c r="A551" s="445"/>
      <c r="B551" s="445"/>
      <c r="C551" s="445"/>
      <c r="D551" s="445"/>
      <c r="E551" s="505" t="s">
        <v>1268</v>
      </c>
      <c r="F551" s="505" t="s">
        <v>1269</v>
      </c>
      <c r="G551" s="445"/>
      <c r="H551" s="445"/>
      <c r="I551" s="445"/>
      <c r="J551" s="445"/>
      <c r="K551" s="445"/>
      <c r="L551" s="445"/>
      <c r="M551" s="445"/>
      <c r="N551" s="445"/>
      <c r="O551" s="445"/>
      <c r="P551" s="445"/>
      <c r="Q551" s="445"/>
      <c r="R551" s="445"/>
      <c r="S551" s="445"/>
      <c r="T551" s="445"/>
      <c r="U551" s="445"/>
      <c r="V551" s="445"/>
      <c r="W551" s="445"/>
      <c r="X551" s="445"/>
      <c r="Y551" s="445"/>
      <c r="Z551" s="445"/>
    </row>
    <row r="552" spans="1:26" ht="15.6" hidden="1" x14ac:dyDescent="0.3">
      <c r="A552" s="445"/>
      <c r="B552" s="445"/>
      <c r="C552" s="445"/>
      <c r="D552" s="445"/>
      <c r="E552" s="505" t="s">
        <v>1270</v>
      </c>
      <c r="F552" s="505" t="s">
        <v>1271</v>
      </c>
      <c r="G552" s="445"/>
      <c r="H552" s="445"/>
      <c r="I552" s="445"/>
      <c r="J552" s="445"/>
      <c r="K552" s="445"/>
      <c r="L552" s="445"/>
      <c r="M552" s="445"/>
      <c r="N552" s="445"/>
      <c r="O552" s="445"/>
      <c r="P552" s="445"/>
      <c r="Q552" s="445"/>
      <c r="R552" s="445"/>
      <c r="S552" s="445"/>
      <c r="T552" s="445"/>
      <c r="U552" s="445"/>
      <c r="V552" s="445"/>
      <c r="W552" s="445"/>
      <c r="X552" s="445"/>
      <c r="Y552" s="445"/>
      <c r="Z552" s="445"/>
    </row>
    <row r="553" spans="1:26" ht="15.6" hidden="1" x14ac:dyDescent="0.3">
      <c r="A553" s="445"/>
      <c r="B553" s="445"/>
      <c r="C553" s="445"/>
      <c r="D553" s="445"/>
      <c r="E553" s="505" t="s">
        <v>1272</v>
      </c>
      <c r="F553" s="505" t="s">
        <v>1273</v>
      </c>
      <c r="G553" s="445"/>
      <c r="H553" s="445"/>
      <c r="I553" s="445"/>
      <c r="J553" s="445"/>
      <c r="K553" s="445"/>
      <c r="L553" s="445"/>
      <c r="M553" s="445"/>
      <c r="N553" s="445"/>
      <c r="O553" s="445"/>
      <c r="P553" s="445"/>
      <c r="Q553" s="445"/>
      <c r="R553" s="445"/>
      <c r="S553" s="445"/>
      <c r="T553" s="445"/>
      <c r="U553" s="445"/>
      <c r="V553" s="445"/>
      <c r="W553" s="445"/>
      <c r="X553" s="445"/>
      <c r="Y553" s="445"/>
      <c r="Z553" s="445"/>
    </row>
    <row r="554" spans="1:26" ht="15.6" hidden="1" x14ac:dyDescent="0.3">
      <c r="A554" s="445"/>
      <c r="B554" s="445"/>
      <c r="C554" s="445"/>
      <c r="D554" s="445"/>
      <c r="E554" s="505" t="s">
        <v>1274</v>
      </c>
      <c r="F554" s="505" t="s">
        <v>1275</v>
      </c>
      <c r="G554" s="445"/>
      <c r="H554" s="445"/>
      <c r="I554" s="445"/>
      <c r="J554" s="445"/>
      <c r="K554" s="445"/>
      <c r="L554" s="445"/>
      <c r="M554" s="445"/>
      <c r="N554" s="445"/>
      <c r="O554" s="445"/>
      <c r="P554" s="445"/>
      <c r="Q554" s="445"/>
      <c r="R554" s="445"/>
      <c r="S554" s="445"/>
      <c r="T554" s="445"/>
      <c r="U554" s="445"/>
      <c r="V554" s="445"/>
      <c r="W554" s="445"/>
      <c r="X554" s="445"/>
      <c r="Y554" s="445"/>
      <c r="Z554" s="445"/>
    </row>
    <row r="555" spans="1:26" ht="15.6" hidden="1" x14ac:dyDescent="0.3">
      <c r="A555" s="445"/>
      <c r="B555" s="445"/>
      <c r="C555" s="445"/>
      <c r="D555" s="445"/>
      <c r="E555" s="505" t="s">
        <v>1276</v>
      </c>
      <c r="F555" s="505" t="s">
        <v>1277</v>
      </c>
      <c r="G555" s="445"/>
      <c r="H555" s="445"/>
      <c r="I555" s="445"/>
      <c r="J555" s="445"/>
      <c r="K555" s="445"/>
      <c r="L555" s="445"/>
      <c r="M555" s="445"/>
      <c r="N555" s="445"/>
      <c r="O555" s="445"/>
      <c r="P555" s="445"/>
      <c r="Q555" s="445"/>
      <c r="R555" s="445"/>
      <c r="S555" s="445"/>
      <c r="T555" s="445"/>
      <c r="U555" s="445"/>
      <c r="V555" s="445"/>
      <c r="W555" s="445"/>
      <c r="X555" s="445"/>
      <c r="Y555" s="445"/>
      <c r="Z555" s="445"/>
    </row>
    <row r="556" spans="1:26" ht="15.6" hidden="1" x14ac:dyDescent="0.3">
      <c r="A556" s="445"/>
      <c r="B556" s="445"/>
      <c r="C556" s="445"/>
      <c r="D556" s="445"/>
      <c r="E556" s="505" t="s">
        <v>1278</v>
      </c>
      <c r="F556" s="505" t="s">
        <v>1279</v>
      </c>
      <c r="G556" s="445"/>
      <c r="H556" s="445"/>
      <c r="I556" s="445"/>
      <c r="J556" s="445"/>
      <c r="K556" s="445"/>
      <c r="L556" s="445"/>
      <c r="M556" s="445"/>
      <c r="N556" s="445"/>
      <c r="O556" s="445"/>
      <c r="P556" s="445"/>
      <c r="Q556" s="445"/>
      <c r="R556" s="445"/>
      <c r="S556" s="445"/>
      <c r="T556" s="445"/>
      <c r="U556" s="445"/>
      <c r="V556" s="445"/>
      <c r="W556" s="445"/>
      <c r="X556" s="445"/>
      <c r="Y556" s="445"/>
      <c r="Z556" s="445"/>
    </row>
    <row r="557" spans="1:26" ht="15.6" hidden="1" x14ac:dyDescent="0.3">
      <c r="A557" s="445"/>
      <c r="B557" s="445"/>
      <c r="C557" s="445"/>
      <c r="D557" s="445"/>
      <c r="E557" s="505" t="s">
        <v>1280</v>
      </c>
      <c r="F557" s="505" t="s">
        <v>1281</v>
      </c>
      <c r="G557" s="445"/>
      <c r="H557" s="445"/>
      <c r="I557" s="445"/>
      <c r="J557" s="445"/>
      <c r="K557" s="445"/>
      <c r="L557" s="445"/>
      <c r="M557" s="445"/>
      <c r="N557" s="445"/>
      <c r="O557" s="445"/>
      <c r="P557" s="445"/>
      <c r="Q557" s="445"/>
      <c r="R557" s="445"/>
      <c r="S557" s="445"/>
      <c r="T557" s="445"/>
      <c r="U557" s="445"/>
      <c r="V557" s="445"/>
      <c r="W557" s="445"/>
      <c r="X557" s="445"/>
      <c r="Y557" s="445"/>
      <c r="Z557" s="445"/>
    </row>
    <row r="558" spans="1:26" ht="15.6" hidden="1" x14ac:dyDescent="0.3">
      <c r="A558" s="445"/>
      <c r="B558" s="445"/>
      <c r="C558" s="445"/>
      <c r="D558" s="445"/>
      <c r="E558" s="505" t="s">
        <v>1282</v>
      </c>
      <c r="F558" s="505" t="s">
        <v>1283</v>
      </c>
      <c r="G558" s="445"/>
      <c r="H558" s="445"/>
      <c r="I558" s="445"/>
      <c r="J558" s="445"/>
      <c r="K558" s="445"/>
      <c r="L558" s="445"/>
      <c r="M558" s="445"/>
      <c r="N558" s="445"/>
      <c r="O558" s="445"/>
      <c r="P558" s="445"/>
      <c r="Q558" s="445"/>
      <c r="R558" s="445"/>
      <c r="S558" s="445"/>
      <c r="T558" s="445"/>
      <c r="U558" s="445"/>
      <c r="V558" s="445"/>
      <c r="W558" s="445"/>
      <c r="X558" s="445"/>
      <c r="Y558" s="445"/>
      <c r="Z558" s="445"/>
    </row>
    <row r="559" spans="1:26" ht="15.6" hidden="1" x14ac:dyDescent="0.3">
      <c r="A559" s="445"/>
      <c r="B559" s="445"/>
      <c r="C559" s="445"/>
      <c r="D559" s="445"/>
      <c r="E559" s="505" t="s">
        <v>1284</v>
      </c>
      <c r="F559" s="505" t="s">
        <v>1285</v>
      </c>
      <c r="G559" s="445"/>
      <c r="H559" s="445"/>
      <c r="I559" s="445"/>
      <c r="J559" s="445"/>
      <c r="K559" s="445"/>
      <c r="L559" s="445"/>
      <c r="M559" s="445"/>
      <c r="N559" s="445"/>
      <c r="O559" s="445"/>
      <c r="P559" s="445"/>
      <c r="Q559" s="445"/>
      <c r="R559" s="445"/>
      <c r="S559" s="445"/>
      <c r="T559" s="445"/>
      <c r="U559" s="445"/>
      <c r="V559" s="445"/>
      <c r="W559" s="445"/>
      <c r="X559" s="445"/>
      <c r="Y559" s="445"/>
      <c r="Z559" s="445"/>
    </row>
    <row r="560" spans="1:26" ht="15.6" hidden="1" x14ac:dyDescent="0.3">
      <c r="A560" s="445"/>
      <c r="B560" s="445"/>
      <c r="C560" s="445"/>
      <c r="D560" s="445"/>
      <c r="E560" s="505" t="s">
        <v>1286</v>
      </c>
      <c r="F560" s="505" t="s">
        <v>1287</v>
      </c>
      <c r="G560" s="445"/>
      <c r="H560" s="445"/>
      <c r="I560" s="445"/>
      <c r="J560" s="445"/>
      <c r="K560" s="445"/>
      <c r="L560" s="445"/>
      <c r="M560" s="445"/>
      <c r="N560" s="445"/>
      <c r="O560" s="445"/>
      <c r="P560" s="445"/>
      <c r="Q560" s="445"/>
      <c r="R560" s="445"/>
      <c r="S560" s="445"/>
      <c r="T560" s="445"/>
      <c r="U560" s="445"/>
      <c r="V560" s="445"/>
      <c r="W560" s="445"/>
      <c r="X560" s="445"/>
      <c r="Y560" s="445"/>
      <c r="Z560" s="445"/>
    </row>
    <row r="561" spans="1:26" ht="15.6" hidden="1" x14ac:dyDescent="0.3">
      <c r="A561" s="445"/>
      <c r="B561" s="445"/>
      <c r="C561" s="445"/>
      <c r="D561" s="445"/>
      <c r="E561" s="505" t="s">
        <v>1288</v>
      </c>
      <c r="F561" s="505" t="s">
        <v>1289</v>
      </c>
      <c r="G561" s="445"/>
      <c r="H561" s="445"/>
      <c r="I561" s="445"/>
      <c r="J561" s="445"/>
      <c r="K561" s="445"/>
      <c r="L561" s="445"/>
      <c r="M561" s="445"/>
      <c r="N561" s="445"/>
      <c r="O561" s="445"/>
      <c r="P561" s="445"/>
      <c r="Q561" s="445"/>
      <c r="R561" s="445"/>
      <c r="S561" s="445"/>
      <c r="T561" s="445"/>
      <c r="U561" s="445"/>
      <c r="V561" s="445"/>
      <c r="W561" s="445"/>
      <c r="X561" s="445"/>
      <c r="Y561" s="445"/>
      <c r="Z561" s="445"/>
    </row>
    <row r="562" spans="1:26" ht="15.6" hidden="1" x14ac:dyDescent="0.3">
      <c r="A562" s="445"/>
      <c r="B562" s="445"/>
      <c r="C562" s="445"/>
      <c r="D562" s="445"/>
      <c r="E562" s="505" t="s">
        <v>1290</v>
      </c>
      <c r="F562" s="505" t="s">
        <v>1291</v>
      </c>
      <c r="G562" s="445"/>
      <c r="H562" s="445"/>
      <c r="I562" s="445"/>
      <c r="J562" s="445"/>
      <c r="K562" s="445"/>
      <c r="L562" s="445"/>
      <c r="M562" s="445"/>
      <c r="N562" s="445"/>
      <c r="O562" s="445"/>
      <c r="P562" s="445"/>
      <c r="Q562" s="445"/>
      <c r="R562" s="445"/>
      <c r="S562" s="445"/>
      <c r="T562" s="445"/>
      <c r="U562" s="445"/>
      <c r="V562" s="445"/>
      <c r="W562" s="445"/>
      <c r="X562" s="445"/>
      <c r="Y562" s="445"/>
      <c r="Z562" s="445"/>
    </row>
    <row r="563" spans="1:26" ht="15.6" hidden="1" x14ac:dyDescent="0.3">
      <c r="A563" s="445"/>
      <c r="B563" s="445"/>
      <c r="C563" s="445"/>
      <c r="D563" s="445"/>
      <c r="E563" s="505" t="s">
        <v>1292</v>
      </c>
      <c r="F563" s="505" t="s">
        <v>1293</v>
      </c>
      <c r="G563" s="445"/>
      <c r="H563" s="445"/>
      <c r="I563" s="445"/>
      <c r="J563" s="445"/>
      <c r="K563" s="445"/>
      <c r="L563" s="445"/>
      <c r="M563" s="445"/>
      <c r="N563" s="445"/>
      <c r="O563" s="445"/>
      <c r="P563" s="445"/>
      <c r="Q563" s="445"/>
      <c r="R563" s="445"/>
      <c r="S563" s="445"/>
      <c r="T563" s="445"/>
      <c r="U563" s="445"/>
      <c r="V563" s="445"/>
      <c r="W563" s="445"/>
      <c r="X563" s="445"/>
      <c r="Y563" s="445"/>
      <c r="Z563" s="445"/>
    </row>
    <row r="564" spans="1:26" ht="15.6" hidden="1" x14ac:dyDescent="0.3">
      <c r="A564" s="445"/>
      <c r="B564" s="445"/>
      <c r="C564" s="445"/>
      <c r="D564" s="445"/>
      <c r="E564" s="505" t="s">
        <v>1294</v>
      </c>
      <c r="F564" s="505" t="s">
        <v>1295</v>
      </c>
      <c r="G564" s="445"/>
      <c r="H564" s="445"/>
      <c r="I564" s="445"/>
      <c r="J564" s="445"/>
      <c r="K564" s="445"/>
      <c r="L564" s="445"/>
      <c r="M564" s="445"/>
      <c r="N564" s="445"/>
      <c r="O564" s="445"/>
      <c r="P564" s="445"/>
      <c r="Q564" s="445"/>
      <c r="R564" s="445"/>
      <c r="S564" s="445"/>
      <c r="T564" s="445"/>
      <c r="U564" s="445"/>
      <c r="V564" s="445"/>
      <c r="W564" s="445"/>
      <c r="X564" s="445"/>
      <c r="Y564" s="445"/>
      <c r="Z564" s="445"/>
    </row>
    <row r="565" spans="1:26" ht="15.6" hidden="1" x14ac:dyDescent="0.3">
      <c r="A565" s="445"/>
      <c r="B565" s="445"/>
      <c r="C565" s="445"/>
      <c r="D565" s="445"/>
      <c r="E565" s="505" t="s">
        <v>1296</v>
      </c>
      <c r="F565" s="505" t="s">
        <v>1297</v>
      </c>
      <c r="G565" s="445"/>
      <c r="H565" s="445"/>
      <c r="I565" s="445"/>
      <c r="J565" s="445"/>
      <c r="K565" s="445"/>
      <c r="L565" s="445"/>
      <c r="M565" s="445"/>
      <c r="N565" s="445"/>
      <c r="O565" s="445"/>
      <c r="P565" s="445"/>
      <c r="Q565" s="445"/>
      <c r="R565" s="445"/>
      <c r="S565" s="445"/>
      <c r="T565" s="445"/>
      <c r="U565" s="445"/>
      <c r="V565" s="445"/>
      <c r="W565" s="445"/>
      <c r="X565" s="445"/>
      <c r="Y565" s="445"/>
      <c r="Z565" s="445"/>
    </row>
    <row r="566" spans="1:26" ht="15.6" hidden="1" x14ac:dyDescent="0.3">
      <c r="A566" s="445"/>
      <c r="B566" s="445"/>
      <c r="C566" s="445"/>
      <c r="D566" s="445"/>
      <c r="E566" s="505" t="s">
        <v>1298</v>
      </c>
      <c r="F566" s="505" t="s">
        <v>1299</v>
      </c>
      <c r="G566" s="445"/>
      <c r="H566" s="445"/>
      <c r="I566" s="445"/>
      <c r="J566" s="445"/>
      <c r="K566" s="445"/>
      <c r="L566" s="445"/>
      <c r="M566" s="445"/>
      <c r="N566" s="445"/>
      <c r="O566" s="445"/>
      <c r="P566" s="445"/>
      <c r="Q566" s="445"/>
      <c r="R566" s="445"/>
      <c r="S566" s="445"/>
      <c r="T566" s="445"/>
      <c r="U566" s="445"/>
      <c r="V566" s="445"/>
      <c r="W566" s="445"/>
      <c r="X566" s="445"/>
      <c r="Y566" s="445"/>
      <c r="Z566" s="445"/>
    </row>
    <row r="567" spans="1:26" ht="15.6" hidden="1" x14ac:dyDescent="0.3">
      <c r="A567" s="445"/>
      <c r="B567" s="445"/>
      <c r="C567" s="445"/>
      <c r="D567" s="445"/>
      <c r="E567" s="505" t="s">
        <v>1300</v>
      </c>
      <c r="F567" s="505" t="s">
        <v>1301</v>
      </c>
      <c r="G567" s="445"/>
      <c r="H567" s="445"/>
      <c r="I567" s="445"/>
      <c r="J567" s="445"/>
      <c r="K567" s="445"/>
      <c r="L567" s="445"/>
      <c r="M567" s="445"/>
      <c r="N567" s="445"/>
      <c r="O567" s="445"/>
      <c r="P567" s="445"/>
      <c r="Q567" s="445"/>
      <c r="R567" s="445"/>
      <c r="S567" s="445"/>
      <c r="T567" s="445"/>
      <c r="U567" s="445"/>
      <c r="V567" s="445"/>
      <c r="W567" s="445"/>
      <c r="X567" s="445"/>
      <c r="Y567" s="445"/>
      <c r="Z567" s="445"/>
    </row>
    <row r="568" spans="1:26" ht="15.6" hidden="1" x14ac:dyDescent="0.3">
      <c r="A568" s="445"/>
      <c r="B568" s="445"/>
      <c r="C568" s="445"/>
      <c r="D568" s="445"/>
      <c r="E568" s="505" t="s">
        <v>1302</v>
      </c>
      <c r="F568" s="505" t="s">
        <v>1303</v>
      </c>
      <c r="G568" s="445"/>
      <c r="H568" s="445"/>
      <c r="I568" s="445"/>
      <c r="J568" s="445"/>
      <c r="K568" s="445"/>
      <c r="L568" s="445"/>
      <c r="M568" s="445"/>
      <c r="N568" s="445"/>
      <c r="O568" s="445"/>
      <c r="P568" s="445"/>
      <c r="Q568" s="445"/>
      <c r="R568" s="445"/>
      <c r="S568" s="445"/>
      <c r="T568" s="445"/>
      <c r="U568" s="445"/>
      <c r="V568" s="445"/>
      <c r="W568" s="445"/>
      <c r="X568" s="445"/>
      <c r="Y568" s="445"/>
      <c r="Z568" s="445"/>
    </row>
    <row r="569" spans="1:26" ht="15.6" hidden="1" x14ac:dyDescent="0.3">
      <c r="A569" s="445"/>
      <c r="B569" s="445"/>
      <c r="C569" s="445"/>
      <c r="D569" s="445"/>
      <c r="E569" s="505" t="s">
        <v>1304</v>
      </c>
      <c r="F569" s="505" t="s">
        <v>1305</v>
      </c>
      <c r="G569" s="445"/>
      <c r="H569" s="445"/>
      <c r="I569" s="445"/>
      <c r="J569" s="445"/>
      <c r="K569" s="445"/>
      <c r="L569" s="445"/>
      <c r="M569" s="445"/>
      <c r="N569" s="445"/>
      <c r="O569" s="445"/>
      <c r="P569" s="445"/>
      <c r="Q569" s="445"/>
      <c r="R569" s="445"/>
      <c r="S569" s="445"/>
      <c r="T569" s="445"/>
      <c r="U569" s="445"/>
      <c r="V569" s="445"/>
      <c r="W569" s="445"/>
      <c r="X569" s="445"/>
      <c r="Y569" s="445"/>
      <c r="Z569" s="445"/>
    </row>
    <row r="570" spans="1:26" ht="15.6" hidden="1" x14ac:dyDescent="0.3">
      <c r="A570" s="445"/>
      <c r="B570" s="445"/>
      <c r="C570" s="445"/>
      <c r="D570" s="445"/>
      <c r="E570" s="505" t="s">
        <v>1306</v>
      </c>
      <c r="F570" s="505" t="s">
        <v>1307</v>
      </c>
      <c r="G570" s="445"/>
      <c r="H570" s="445"/>
      <c r="I570" s="445"/>
      <c r="J570" s="445"/>
      <c r="K570" s="445"/>
      <c r="L570" s="445"/>
      <c r="M570" s="445"/>
      <c r="N570" s="445"/>
      <c r="O570" s="445"/>
      <c r="P570" s="445"/>
      <c r="Q570" s="445"/>
      <c r="R570" s="445"/>
      <c r="S570" s="445"/>
      <c r="T570" s="445"/>
      <c r="U570" s="445"/>
      <c r="V570" s="445"/>
      <c r="W570" s="445"/>
      <c r="X570" s="445"/>
      <c r="Y570" s="445"/>
      <c r="Z570" s="445"/>
    </row>
    <row r="571" spans="1:26" ht="15.6" hidden="1" x14ac:dyDescent="0.3">
      <c r="A571" s="445"/>
      <c r="B571" s="445"/>
      <c r="C571" s="445"/>
      <c r="D571" s="445"/>
      <c r="E571" s="445"/>
      <c r="F571" s="505" t="s">
        <v>1308</v>
      </c>
      <c r="G571" s="445"/>
      <c r="H571" s="445"/>
      <c r="I571" s="445"/>
      <c r="J571" s="445"/>
      <c r="K571" s="445"/>
      <c r="L571" s="445"/>
      <c r="M571" s="445"/>
      <c r="N571" s="445"/>
      <c r="O571" s="445"/>
      <c r="P571" s="445"/>
      <c r="Q571" s="445"/>
      <c r="R571" s="445"/>
      <c r="S571" s="445"/>
      <c r="T571" s="445"/>
      <c r="U571" s="445"/>
      <c r="V571" s="445"/>
      <c r="W571" s="445"/>
      <c r="X571" s="445"/>
      <c r="Y571" s="445"/>
      <c r="Z571" s="445"/>
    </row>
    <row r="572" spans="1:26" ht="15.6" hidden="1" x14ac:dyDescent="0.3">
      <c r="A572" s="445"/>
      <c r="B572" s="445"/>
      <c r="C572" s="445"/>
      <c r="D572" s="445"/>
      <c r="E572" s="445"/>
      <c r="F572" s="505" t="s">
        <v>1309</v>
      </c>
      <c r="G572" s="445"/>
      <c r="H572" s="445"/>
      <c r="I572" s="445"/>
      <c r="J572" s="445"/>
      <c r="K572" s="445"/>
      <c r="L572" s="445"/>
      <c r="M572" s="445"/>
      <c r="N572" s="445"/>
      <c r="O572" s="445"/>
      <c r="P572" s="445"/>
      <c r="Q572" s="445"/>
      <c r="R572" s="445"/>
      <c r="S572" s="445"/>
      <c r="T572" s="445"/>
      <c r="U572" s="445"/>
      <c r="V572" s="445"/>
      <c r="W572" s="445"/>
      <c r="X572" s="445"/>
      <c r="Y572" s="445"/>
      <c r="Z572" s="445"/>
    </row>
    <row r="573" spans="1:26" ht="15.6" hidden="1" x14ac:dyDescent="0.3">
      <c r="A573" s="445"/>
      <c r="B573" s="445"/>
      <c r="C573" s="445"/>
      <c r="D573" s="445"/>
      <c r="E573" s="445"/>
      <c r="F573" s="505" t="s">
        <v>1310</v>
      </c>
      <c r="G573" s="445"/>
      <c r="H573" s="445"/>
      <c r="I573" s="445"/>
      <c r="J573" s="445"/>
      <c r="K573" s="445"/>
      <c r="L573" s="445"/>
      <c r="M573" s="445"/>
      <c r="N573" s="445"/>
      <c r="O573" s="445"/>
      <c r="P573" s="445"/>
      <c r="Q573" s="445"/>
      <c r="R573" s="445"/>
      <c r="S573" s="445"/>
      <c r="T573" s="445"/>
      <c r="U573" s="445"/>
      <c r="V573" s="445"/>
      <c r="W573" s="445"/>
      <c r="X573" s="445"/>
      <c r="Y573" s="445"/>
      <c r="Z573" s="445"/>
    </row>
    <row r="574" spans="1:26" ht="15.6" hidden="1" x14ac:dyDescent="0.3">
      <c r="A574" s="445"/>
      <c r="B574" s="445"/>
      <c r="C574" s="445"/>
      <c r="D574" s="445"/>
      <c r="E574" s="445"/>
      <c r="F574" s="505" t="s">
        <v>1311</v>
      </c>
      <c r="G574" s="445"/>
      <c r="H574" s="445"/>
      <c r="I574" s="445"/>
      <c r="J574" s="445"/>
      <c r="K574" s="445"/>
      <c r="L574" s="445"/>
      <c r="M574" s="445"/>
      <c r="N574" s="445"/>
      <c r="O574" s="445"/>
      <c r="P574" s="445"/>
      <c r="Q574" s="445"/>
      <c r="R574" s="445"/>
      <c r="S574" s="445"/>
      <c r="T574" s="445"/>
      <c r="U574" s="445"/>
      <c r="V574" s="445"/>
      <c r="W574" s="445"/>
      <c r="X574" s="445"/>
      <c r="Y574" s="445"/>
      <c r="Z574" s="445"/>
    </row>
    <row r="575" spans="1:26" ht="15.6" hidden="1" x14ac:dyDescent="0.3">
      <c r="A575" s="445"/>
      <c r="B575" s="445"/>
      <c r="C575" s="445"/>
      <c r="D575" s="445"/>
      <c r="E575" s="445"/>
      <c r="F575" s="445"/>
      <c r="G575" s="445"/>
      <c r="H575" s="445"/>
      <c r="I575" s="445"/>
      <c r="J575" s="445"/>
      <c r="K575" s="445"/>
      <c r="L575" s="445"/>
      <c r="M575" s="445"/>
      <c r="N575" s="445"/>
      <c r="O575" s="445"/>
      <c r="P575" s="445"/>
      <c r="Q575" s="445"/>
      <c r="R575" s="445"/>
      <c r="S575" s="445"/>
      <c r="T575" s="445"/>
      <c r="U575" s="445"/>
      <c r="V575" s="445"/>
      <c r="W575" s="445"/>
      <c r="X575" s="445"/>
      <c r="Y575" s="445"/>
      <c r="Z575" s="445"/>
    </row>
    <row r="576" spans="1:26" ht="15.6" hidden="1" x14ac:dyDescent="0.3">
      <c r="A576" s="445"/>
      <c r="B576" s="445"/>
      <c r="C576" s="445"/>
      <c r="D576" s="445"/>
      <c r="E576" s="445"/>
      <c r="F576" s="445"/>
      <c r="G576" s="445"/>
      <c r="H576" s="445"/>
      <c r="I576" s="445"/>
      <c r="J576" s="445"/>
      <c r="K576" s="445"/>
      <c r="L576" s="445"/>
      <c r="M576" s="445"/>
      <c r="N576" s="445"/>
      <c r="O576" s="445"/>
      <c r="P576" s="445"/>
      <c r="Q576" s="445"/>
      <c r="R576" s="445"/>
      <c r="S576" s="445"/>
      <c r="T576" s="445"/>
      <c r="U576" s="445"/>
      <c r="V576" s="445"/>
      <c r="W576" s="445"/>
      <c r="X576" s="445"/>
      <c r="Y576" s="445"/>
      <c r="Z576" s="445"/>
    </row>
    <row r="577" spans="1:26" ht="15.75" x14ac:dyDescent="0.25">
      <c r="A577" s="445"/>
      <c r="B577" s="445"/>
      <c r="C577" s="445"/>
      <c r="D577" s="445"/>
      <c r="E577" s="445"/>
      <c r="F577" s="445"/>
      <c r="G577" s="445"/>
      <c r="H577" s="445"/>
      <c r="I577" s="445"/>
      <c r="J577" s="445"/>
      <c r="K577" s="445"/>
      <c r="L577" s="445"/>
      <c r="M577" s="445"/>
      <c r="N577" s="445"/>
      <c r="O577" s="445"/>
      <c r="P577" s="445"/>
      <c r="Q577" s="445"/>
      <c r="R577" s="445"/>
      <c r="S577" s="445"/>
      <c r="T577" s="445"/>
      <c r="U577" s="445"/>
      <c r="V577" s="445"/>
      <c r="W577" s="445"/>
      <c r="X577" s="445"/>
      <c r="Y577" s="445"/>
      <c r="Z577" s="445"/>
    </row>
    <row r="578" spans="1:26" ht="15.75" x14ac:dyDescent="0.25">
      <c r="A578" s="445"/>
      <c r="B578" s="445"/>
      <c r="C578" s="445"/>
      <c r="D578" s="445"/>
      <c r="E578" s="445"/>
      <c r="F578" s="445"/>
      <c r="G578" s="445"/>
      <c r="H578" s="445"/>
      <c r="I578" s="445"/>
      <c r="J578" s="445"/>
      <c r="K578" s="445"/>
      <c r="L578" s="445"/>
      <c r="M578" s="445"/>
      <c r="N578" s="445"/>
      <c r="O578" s="445"/>
      <c r="P578" s="445"/>
      <c r="Q578" s="445"/>
      <c r="R578" s="445"/>
      <c r="S578" s="445"/>
      <c r="T578" s="445"/>
      <c r="U578" s="445"/>
      <c r="V578" s="445"/>
      <c r="W578" s="445"/>
      <c r="X578" s="445"/>
      <c r="Y578" s="445"/>
      <c r="Z578" s="445"/>
    </row>
    <row r="579" spans="1:26" ht="15.75" x14ac:dyDescent="0.25">
      <c r="A579" s="445"/>
      <c r="B579" s="445"/>
      <c r="C579" s="445"/>
      <c r="D579" s="445"/>
      <c r="E579" s="445"/>
      <c r="F579" s="445"/>
      <c r="G579" s="445"/>
      <c r="H579" s="445"/>
      <c r="I579" s="445"/>
      <c r="J579" s="445"/>
      <c r="K579" s="445"/>
      <c r="L579" s="445"/>
      <c r="M579" s="445"/>
      <c r="N579" s="445"/>
      <c r="O579" s="445"/>
      <c r="P579" s="445"/>
      <c r="Q579" s="445"/>
      <c r="R579" s="445"/>
      <c r="S579" s="445"/>
      <c r="T579" s="445"/>
      <c r="U579" s="445"/>
      <c r="V579" s="445"/>
      <c r="W579" s="445"/>
      <c r="X579" s="445"/>
      <c r="Y579" s="445"/>
      <c r="Z579" s="445"/>
    </row>
    <row r="580" spans="1:26" ht="15.75" x14ac:dyDescent="0.25">
      <c r="A580" s="445"/>
      <c r="B580" s="445"/>
      <c r="C580" s="445"/>
      <c r="D580" s="445"/>
      <c r="E580" s="445"/>
      <c r="F580" s="445"/>
      <c r="G580" s="445"/>
      <c r="H580" s="445"/>
      <c r="I580" s="445"/>
      <c r="J580" s="445"/>
      <c r="K580" s="445"/>
      <c r="L580" s="445"/>
      <c r="M580" s="445"/>
      <c r="N580" s="445"/>
      <c r="O580" s="445"/>
      <c r="P580" s="445"/>
      <c r="Q580" s="445"/>
      <c r="R580" s="445"/>
      <c r="S580" s="445"/>
      <c r="T580" s="445"/>
      <c r="U580" s="445"/>
      <c r="V580" s="445"/>
      <c r="W580" s="445"/>
      <c r="X580" s="445"/>
      <c r="Y580" s="445"/>
      <c r="Z580" s="445"/>
    </row>
    <row r="581" spans="1:26" ht="15.75" x14ac:dyDescent="0.25">
      <c r="A581" s="445"/>
      <c r="B581" s="445"/>
      <c r="C581" s="445"/>
      <c r="D581" s="445"/>
      <c r="E581" s="445"/>
      <c r="F581" s="445"/>
      <c r="G581" s="445"/>
      <c r="H581" s="445"/>
      <c r="I581" s="445"/>
      <c r="J581" s="445"/>
      <c r="K581" s="445"/>
      <c r="L581" s="445"/>
      <c r="M581" s="445"/>
      <c r="N581" s="445"/>
      <c r="O581" s="445"/>
      <c r="P581" s="445"/>
      <c r="Q581" s="445"/>
      <c r="R581" s="445"/>
      <c r="S581" s="445"/>
      <c r="T581" s="445"/>
      <c r="U581" s="445"/>
      <c r="V581" s="445"/>
      <c r="W581" s="445"/>
      <c r="X581" s="445"/>
      <c r="Y581" s="445"/>
      <c r="Z581" s="445"/>
    </row>
    <row r="582" spans="1:26" ht="15.75" x14ac:dyDescent="0.25">
      <c r="A582" s="445"/>
      <c r="B582" s="445"/>
      <c r="C582" s="445"/>
      <c r="D582" s="445"/>
      <c r="E582" s="445"/>
      <c r="F582" s="445"/>
      <c r="G582" s="445"/>
      <c r="H582" s="445"/>
      <c r="I582" s="445"/>
      <c r="J582" s="445"/>
      <c r="K582" s="445"/>
      <c r="L582" s="445"/>
      <c r="M582" s="445"/>
      <c r="N582" s="445"/>
      <c r="O582" s="445"/>
      <c r="P582" s="445"/>
      <c r="Q582" s="445"/>
      <c r="R582" s="445"/>
      <c r="S582" s="445"/>
      <c r="T582" s="445"/>
      <c r="U582" s="445"/>
      <c r="V582" s="445"/>
      <c r="W582" s="445"/>
      <c r="X582" s="445"/>
      <c r="Y582" s="445"/>
      <c r="Z582" s="445"/>
    </row>
    <row r="583" spans="1:26" ht="15.75" x14ac:dyDescent="0.25">
      <c r="A583" s="445"/>
      <c r="B583" s="445"/>
      <c r="C583" s="445"/>
      <c r="D583" s="445"/>
      <c r="E583" s="445"/>
      <c r="F583" s="445"/>
      <c r="G583" s="445"/>
      <c r="H583" s="445"/>
      <c r="I583" s="445"/>
      <c r="J583" s="445"/>
      <c r="K583" s="445"/>
      <c r="L583" s="445"/>
      <c r="M583" s="445"/>
      <c r="N583" s="445"/>
      <c r="O583" s="445"/>
      <c r="P583" s="445"/>
      <c r="Q583" s="445"/>
      <c r="R583" s="445"/>
      <c r="S583" s="445"/>
      <c r="T583" s="445"/>
      <c r="U583" s="445"/>
      <c r="V583" s="445"/>
      <c r="W583" s="445"/>
      <c r="X583" s="445"/>
      <c r="Y583" s="445"/>
      <c r="Z583" s="445"/>
    </row>
    <row r="584" spans="1:26" ht="15.75" x14ac:dyDescent="0.25">
      <c r="A584" s="445"/>
      <c r="B584" s="445"/>
      <c r="C584" s="445"/>
      <c r="D584" s="445"/>
      <c r="E584" s="445"/>
      <c r="F584" s="445"/>
      <c r="G584" s="445"/>
      <c r="H584" s="445"/>
      <c r="I584" s="445"/>
      <c r="J584" s="445"/>
      <c r="K584" s="445"/>
      <c r="L584" s="445"/>
      <c r="M584" s="445"/>
      <c r="N584" s="445"/>
      <c r="O584" s="445"/>
      <c r="P584" s="445"/>
      <c r="Q584" s="445"/>
      <c r="R584" s="445"/>
      <c r="S584" s="445"/>
      <c r="T584" s="445"/>
      <c r="U584" s="445"/>
      <c r="V584" s="445"/>
      <c r="W584" s="445"/>
      <c r="X584" s="445"/>
      <c r="Y584" s="445"/>
      <c r="Z584" s="445"/>
    </row>
    <row r="585" spans="1:26" ht="15.75" x14ac:dyDescent="0.25">
      <c r="A585" s="445"/>
      <c r="B585" s="445"/>
      <c r="C585" s="445"/>
      <c r="D585" s="445"/>
      <c r="E585" s="445"/>
      <c r="F585" s="445"/>
      <c r="G585" s="445"/>
      <c r="H585" s="445"/>
      <c r="I585" s="445"/>
      <c r="J585" s="445"/>
      <c r="K585" s="445"/>
      <c r="L585" s="445"/>
      <c r="M585" s="445"/>
      <c r="N585" s="445"/>
      <c r="O585" s="445"/>
      <c r="P585" s="445"/>
      <c r="Q585" s="445"/>
      <c r="R585" s="445"/>
      <c r="S585" s="445"/>
      <c r="T585" s="445"/>
      <c r="U585" s="445"/>
      <c r="V585" s="445"/>
      <c r="W585" s="445"/>
      <c r="X585" s="445"/>
      <c r="Y585" s="445"/>
      <c r="Z585" s="445"/>
    </row>
    <row r="586" spans="1:26" ht="15.75" x14ac:dyDescent="0.25">
      <c r="A586" s="445"/>
      <c r="B586" s="445"/>
      <c r="C586" s="445"/>
      <c r="D586" s="445"/>
      <c r="E586" s="445"/>
      <c r="F586" s="445"/>
      <c r="G586" s="445"/>
      <c r="H586" s="445"/>
      <c r="I586" s="445"/>
      <c r="J586" s="445"/>
      <c r="K586" s="445"/>
      <c r="L586" s="445"/>
      <c r="M586" s="445"/>
      <c r="N586" s="445"/>
      <c r="O586" s="445"/>
      <c r="P586" s="445"/>
      <c r="Q586" s="445"/>
      <c r="R586" s="445"/>
      <c r="S586" s="445"/>
      <c r="T586" s="445"/>
      <c r="U586" s="445"/>
      <c r="V586" s="445"/>
      <c r="W586" s="445"/>
      <c r="X586" s="445"/>
      <c r="Y586" s="445"/>
      <c r="Z586" s="445"/>
    </row>
    <row r="587" spans="1:26" ht="15.75" x14ac:dyDescent="0.25">
      <c r="A587" s="445"/>
      <c r="B587" s="445"/>
      <c r="C587" s="445"/>
      <c r="D587" s="445"/>
      <c r="E587" s="445"/>
      <c r="F587" s="445"/>
      <c r="G587" s="445"/>
      <c r="H587" s="445"/>
      <c r="I587" s="445"/>
      <c r="J587" s="445"/>
      <c r="K587" s="445"/>
      <c r="L587" s="445"/>
      <c r="M587" s="445"/>
      <c r="N587" s="445"/>
      <c r="O587" s="445"/>
      <c r="P587" s="445"/>
      <c r="Q587" s="445"/>
      <c r="R587" s="445"/>
      <c r="S587" s="445"/>
      <c r="T587" s="445"/>
      <c r="U587" s="445"/>
      <c r="V587" s="445"/>
      <c r="W587" s="445"/>
      <c r="X587" s="445"/>
      <c r="Y587" s="445"/>
      <c r="Z587" s="445"/>
    </row>
    <row r="588" spans="1:26" ht="15.75" x14ac:dyDescent="0.25">
      <c r="A588" s="445"/>
      <c r="B588" s="445"/>
      <c r="C588" s="445"/>
      <c r="D588" s="445"/>
      <c r="E588" s="445"/>
      <c r="F588" s="445"/>
      <c r="G588" s="445"/>
      <c r="H588" s="445"/>
      <c r="I588" s="445"/>
      <c r="J588" s="445"/>
      <c r="K588" s="445"/>
      <c r="L588" s="445"/>
      <c r="M588" s="445"/>
      <c r="N588" s="445"/>
      <c r="O588" s="445"/>
      <c r="P588" s="445"/>
      <c r="Q588" s="445"/>
      <c r="R588" s="445"/>
      <c r="S588" s="445"/>
      <c r="T588" s="445"/>
      <c r="U588" s="445"/>
      <c r="V588" s="445"/>
      <c r="W588" s="445"/>
      <c r="X588" s="445"/>
      <c r="Y588" s="445"/>
      <c r="Z588" s="445"/>
    </row>
    <row r="589" spans="1:26" ht="15.75" x14ac:dyDescent="0.25">
      <c r="A589" s="445"/>
      <c r="B589" s="445"/>
      <c r="C589" s="445"/>
      <c r="D589" s="445"/>
      <c r="E589" s="445"/>
      <c r="F589" s="445"/>
      <c r="G589" s="445"/>
      <c r="H589" s="445"/>
      <c r="I589" s="445"/>
      <c r="J589" s="445"/>
      <c r="K589" s="445"/>
      <c r="L589" s="445"/>
      <c r="M589" s="445"/>
      <c r="N589" s="445"/>
      <c r="O589" s="445"/>
      <c r="P589" s="445"/>
      <c r="Q589" s="445"/>
      <c r="R589" s="445"/>
      <c r="S589" s="445"/>
      <c r="T589" s="445"/>
      <c r="U589" s="445"/>
      <c r="V589" s="445"/>
      <c r="W589" s="445"/>
      <c r="X589" s="445"/>
      <c r="Y589" s="445"/>
      <c r="Z589" s="445"/>
    </row>
    <row r="590" spans="1:26" ht="15.75" x14ac:dyDescent="0.25">
      <c r="A590" s="445"/>
      <c r="B590" s="445"/>
      <c r="C590" s="445"/>
      <c r="D590" s="445"/>
      <c r="E590" s="445"/>
      <c r="F590" s="445"/>
      <c r="G590" s="445"/>
      <c r="H590" s="445"/>
      <c r="I590" s="445"/>
      <c r="J590" s="445"/>
      <c r="K590" s="445"/>
      <c r="L590" s="445"/>
      <c r="M590" s="445"/>
      <c r="N590" s="445"/>
      <c r="O590" s="445"/>
      <c r="P590" s="445"/>
      <c r="Q590" s="445"/>
      <c r="R590" s="445"/>
      <c r="S590" s="445"/>
      <c r="T590" s="445"/>
      <c r="U590" s="445"/>
      <c r="V590" s="445"/>
      <c r="W590" s="445"/>
      <c r="X590" s="445"/>
      <c r="Y590" s="445"/>
      <c r="Z590" s="445"/>
    </row>
    <row r="591" spans="1:26" ht="15.75" x14ac:dyDescent="0.25">
      <c r="A591" s="445"/>
      <c r="B591" s="445"/>
      <c r="C591" s="445"/>
      <c r="D591" s="445"/>
      <c r="E591" s="445"/>
      <c r="F591" s="445"/>
      <c r="G591" s="445"/>
      <c r="H591" s="445"/>
      <c r="I591" s="445"/>
      <c r="J591" s="445"/>
      <c r="K591" s="445"/>
      <c r="L591" s="445"/>
      <c r="M591" s="445"/>
      <c r="N591" s="445"/>
      <c r="O591" s="445"/>
      <c r="P591" s="445"/>
      <c r="Q591" s="445"/>
      <c r="R591" s="445"/>
      <c r="S591" s="445"/>
      <c r="T591" s="445"/>
      <c r="U591" s="445"/>
      <c r="V591" s="445"/>
      <c r="W591" s="445"/>
      <c r="X591" s="445"/>
      <c r="Y591" s="445"/>
      <c r="Z591" s="445"/>
    </row>
    <row r="592" spans="1:26" ht="15.75" x14ac:dyDescent="0.25">
      <c r="A592" s="445"/>
      <c r="B592" s="445"/>
      <c r="C592" s="445"/>
      <c r="D592" s="445"/>
      <c r="E592" s="445"/>
      <c r="F592" s="445"/>
      <c r="G592" s="445"/>
      <c r="H592" s="445"/>
      <c r="I592" s="445"/>
      <c r="J592" s="445"/>
      <c r="K592" s="445"/>
      <c r="L592" s="445"/>
      <c r="M592" s="445"/>
      <c r="N592" s="445"/>
      <c r="O592" s="445"/>
      <c r="P592" s="445"/>
      <c r="Q592" s="445"/>
      <c r="R592" s="445"/>
      <c r="S592" s="445"/>
      <c r="T592" s="445"/>
      <c r="U592" s="445"/>
      <c r="V592" s="445"/>
      <c r="W592" s="445"/>
      <c r="X592" s="445"/>
      <c r="Y592" s="445"/>
      <c r="Z592" s="445"/>
    </row>
    <row r="593" spans="1:26" ht="15.75" x14ac:dyDescent="0.25">
      <c r="A593" s="445"/>
      <c r="B593" s="445"/>
      <c r="C593" s="445"/>
      <c r="D593" s="445"/>
      <c r="E593" s="445"/>
      <c r="F593" s="445"/>
      <c r="G593" s="445"/>
      <c r="H593" s="445"/>
      <c r="I593" s="445"/>
      <c r="J593" s="445"/>
      <c r="K593" s="445"/>
      <c r="L593" s="445"/>
      <c r="M593" s="445"/>
      <c r="N593" s="445"/>
      <c r="O593" s="445"/>
      <c r="P593" s="445"/>
      <c r="Q593" s="445"/>
      <c r="R593" s="445"/>
      <c r="S593" s="445"/>
      <c r="T593" s="445"/>
      <c r="U593" s="445"/>
      <c r="V593" s="445"/>
      <c r="W593" s="445"/>
      <c r="X593" s="445"/>
      <c r="Y593" s="445"/>
      <c r="Z593" s="445"/>
    </row>
    <row r="594" spans="1:26" ht="15.75" x14ac:dyDescent="0.25">
      <c r="A594" s="445"/>
      <c r="B594" s="445"/>
      <c r="C594" s="445"/>
      <c r="D594" s="445"/>
      <c r="E594" s="445"/>
      <c r="F594" s="445"/>
      <c r="G594" s="445"/>
      <c r="H594" s="445"/>
      <c r="I594" s="445"/>
      <c r="J594" s="445"/>
      <c r="K594" s="445"/>
      <c r="L594" s="445"/>
      <c r="M594" s="445"/>
      <c r="N594" s="445"/>
      <c r="O594" s="445"/>
      <c r="P594" s="445"/>
      <c r="Q594" s="445"/>
      <c r="R594" s="445"/>
      <c r="S594" s="445"/>
      <c r="T594" s="445"/>
      <c r="U594" s="445"/>
      <c r="V594" s="445"/>
      <c r="W594" s="445"/>
      <c r="X594" s="445"/>
      <c r="Y594" s="445"/>
      <c r="Z594" s="445"/>
    </row>
    <row r="595" spans="1:26" ht="15.75" x14ac:dyDescent="0.25">
      <c r="A595" s="445"/>
      <c r="B595" s="445"/>
      <c r="C595" s="445"/>
      <c r="D595" s="445"/>
      <c r="E595" s="445"/>
      <c r="F595" s="445"/>
      <c r="G595" s="445"/>
      <c r="H595" s="445"/>
      <c r="I595" s="445"/>
      <c r="J595" s="445"/>
      <c r="K595" s="445"/>
      <c r="L595" s="445"/>
      <c r="M595" s="445"/>
      <c r="N595" s="445"/>
      <c r="O595" s="445"/>
      <c r="P595" s="445"/>
      <c r="Q595" s="445"/>
      <c r="R595" s="445"/>
      <c r="S595" s="445"/>
      <c r="T595" s="445"/>
      <c r="U595" s="445"/>
      <c r="V595" s="445"/>
      <c r="W595" s="445"/>
      <c r="X595" s="445"/>
      <c r="Y595" s="445"/>
      <c r="Z595" s="445"/>
    </row>
    <row r="596" spans="1:26" ht="15.75" x14ac:dyDescent="0.25">
      <c r="A596" s="445"/>
      <c r="B596" s="445"/>
      <c r="C596" s="445"/>
      <c r="D596" s="445"/>
      <c r="E596" s="445"/>
      <c r="F596" s="445"/>
      <c r="G596" s="445"/>
      <c r="H596" s="445"/>
      <c r="I596" s="445"/>
      <c r="J596" s="445"/>
      <c r="K596" s="445"/>
      <c r="L596" s="445"/>
      <c r="M596" s="445"/>
      <c r="N596" s="445"/>
      <c r="O596" s="445"/>
      <c r="P596" s="445"/>
      <c r="Q596" s="445"/>
      <c r="R596" s="445"/>
      <c r="S596" s="445"/>
      <c r="T596" s="445"/>
      <c r="U596" s="445"/>
      <c r="V596" s="445"/>
      <c r="W596" s="445"/>
      <c r="X596" s="445"/>
      <c r="Y596" s="445"/>
      <c r="Z596" s="445"/>
    </row>
    <row r="597" spans="1:26" ht="15.75" x14ac:dyDescent="0.25">
      <c r="A597" s="445"/>
      <c r="B597" s="445"/>
      <c r="C597" s="445"/>
      <c r="D597" s="445"/>
      <c r="E597" s="445"/>
      <c r="F597" s="445"/>
      <c r="G597" s="445"/>
      <c r="H597" s="445"/>
      <c r="I597" s="445"/>
      <c r="J597" s="445"/>
      <c r="K597" s="445"/>
      <c r="L597" s="445"/>
      <c r="M597" s="445"/>
      <c r="N597" s="445"/>
      <c r="O597" s="445"/>
      <c r="P597" s="445"/>
      <c r="Q597" s="445"/>
      <c r="R597" s="445"/>
      <c r="S597" s="445"/>
      <c r="T597" s="445"/>
      <c r="U597" s="445"/>
      <c r="V597" s="445"/>
      <c r="W597" s="445"/>
      <c r="X597" s="445"/>
      <c r="Y597" s="445"/>
      <c r="Z597" s="445"/>
    </row>
    <row r="598" spans="1:26" ht="15.75" x14ac:dyDescent="0.25">
      <c r="A598" s="445"/>
      <c r="B598" s="445"/>
      <c r="C598" s="445"/>
      <c r="D598" s="445"/>
      <c r="E598" s="445"/>
      <c r="F598" s="445"/>
      <c r="G598" s="445"/>
      <c r="H598" s="445"/>
      <c r="I598" s="445"/>
      <c r="J598" s="445"/>
      <c r="K598" s="445"/>
      <c r="L598" s="445"/>
      <c r="M598" s="445"/>
      <c r="N598" s="445"/>
      <c r="O598" s="445"/>
      <c r="P598" s="445"/>
      <c r="Q598" s="445"/>
      <c r="R598" s="445"/>
      <c r="S598" s="445"/>
      <c r="T598" s="445"/>
      <c r="U598" s="445"/>
      <c r="V598" s="445"/>
      <c r="W598" s="445"/>
      <c r="X598" s="445"/>
      <c r="Y598" s="445"/>
      <c r="Z598" s="445"/>
    </row>
    <row r="599" spans="1:26" ht="15.75" x14ac:dyDescent="0.25">
      <c r="A599" s="445"/>
      <c r="B599" s="445"/>
      <c r="C599" s="445"/>
      <c r="D599" s="445"/>
      <c r="E599" s="445"/>
      <c r="F599" s="445"/>
      <c r="G599" s="445"/>
      <c r="H599" s="445"/>
      <c r="I599" s="445"/>
      <c r="J599" s="445"/>
      <c r="K599" s="445"/>
      <c r="L599" s="445"/>
      <c r="M599" s="445"/>
      <c r="N599" s="445"/>
      <c r="O599" s="445"/>
      <c r="P599" s="445"/>
      <c r="Q599" s="445"/>
      <c r="R599" s="445"/>
      <c r="S599" s="445"/>
      <c r="T599" s="445"/>
      <c r="U599" s="445"/>
      <c r="V599" s="445"/>
      <c r="W599" s="445"/>
      <c r="X599" s="445"/>
      <c r="Y599" s="445"/>
      <c r="Z599" s="445"/>
    </row>
    <row r="600" spans="1:26" ht="15.75" x14ac:dyDescent="0.25">
      <c r="A600" s="445"/>
      <c r="B600" s="445"/>
      <c r="C600" s="445"/>
      <c r="D600" s="445"/>
      <c r="E600" s="445"/>
      <c r="F600" s="445"/>
      <c r="G600" s="445"/>
      <c r="H600" s="445"/>
      <c r="I600" s="445"/>
      <c r="J600" s="445"/>
      <c r="K600" s="445"/>
      <c r="L600" s="445"/>
      <c r="M600" s="445"/>
      <c r="N600" s="445"/>
      <c r="O600" s="445"/>
      <c r="P600" s="445"/>
      <c r="Q600" s="445"/>
      <c r="R600" s="445"/>
      <c r="S600" s="445"/>
      <c r="T600" s="445"/>
      <c r="U600" s="445"/>
      <c r="V600" s="445"/>
      <c r="W600" s="445"/>
      <c r="X600" s="445"/>
      <c r="Y600" s="445"/>
      <c r="Z600" s="445"/>
    </row>
    <row r="601" spans="1:26" ht="15.75" x14ac:dyDescent="0.25">
      <c r="A601" s="445"/>
      <c r="B601" s="445"/>
      <c r="C601" s="445"/>
      <c r="D601" s="445"/>
      <c r="E601" s="445"/>
      <c r="F601" s="445"/>
      <c r="G601" s="445"/>
      <c r="H601" s="445"/>
      <c r="I601" s="445"/>
      <c r="J601" s="445"/>
      <c r="K601" s="445"/>
      <c r="L601" s="445"/>
      <c r="M601" s="445"/>
      <c r="N601" s="445"/>
      <c r="O601" s="445"/>
      <c r="P601" s="445"/>
      <c r="Q601" s="445"/>
      <c r="R601" s="445"/>
      <c r="S601" s="445"/>
      <c r="T601" s="445"/>
      <c r="U601" s="445"/>
      <c r="V601" s="445"/>
      <c r="W601" s="445"/>
      <c r="X601" s="445"/>
      <c r="Y601" s="445"/>
      <c r="Z601" s="445"/>
    </row>
    <row r="602" spans="1:26" ht="15.75" x14ac:dyDescent="0.25">
      <c r="A602" s="445"/>
      <c r="B602" s="445"/>
      <c r="C602" s="445"/>
      <c r="D602" s="445"/>
      <c r="E602" s="445"/>
      <c r="F602" s="445"/>
      <c r="G602" s="445"/>
      <c r="H602" s="445"/>
      <c r="I602" s="445"/>
      <c r="J602" s="445"/>
      <c r="K602" s="445"/>
      <c r="L602" s="445"/>
      <c r="M602" s="445"/>
      <c r="N602" s="445"/>
      <c r="O602" s="445"/>
      <c r="P602" s="445"/>
      <c r="Q602" s="445"/>
      <c r="R602" s="445"/>
      <c r="S602" s="445"/>
      <c r="T602" s="445"/>
      <c r="U602" s="445"/>
      <c r="V602" s="445"/>
      <c r="W602" s="445"/>
      <c r="X602" s="445"/>
      <c r="Y602" s="445"/>
      <c r="Z602" s="445"/>
    </row>
    <row r="603" spans="1:26" ht="15.75" x14ac:dyDescent="0.25">
      <c r="A603" s="445"/>
      <c r="B603" s="445"/>
      <c r="C603" s="445"/>
      <c r="D603" s="445"/>
      <c r="E603" s="445"/>
      <c r="F603" s="445"/>
      <c r="G603" s="445"/>
      <c r="H603" s="445"/>
      <c r="I603" s="445"/>
      <c r="J603" s="445"/>
      <c r="K603" s="445"/>
      <c r="L603" s="445"/>
      <c r="M603" s="445"/>
      <c r="N603" s="445"/>
      <c r="O603" s="445"/>
      <c r="P603" s="445"/>
      <c r="Q603" s="445"/>
      <c r="R603" s="445"/>
      <c r="S603" s="445"/>
      <c r="T603" s="445"/>
      <c r="U603" s="445"/>
      <c r="V603" s="445"/>
      <c r="W603" s="445"/>
      <c r="X603" s="445"/>
      <c r="Y603" s="445"/>
      <c r="Z603" s="445"/>
    </row>
    <row r="604" spans="1:26" ht="15.75" x14ac:dyDescent="0.25">
      <c r="A604" s="445"/>
      <c r="B604" s="445"/>
      <c r="C604" s="445"/>
      <c r="D604" s="445"/>
      <c r="E604" s="445"/>
      <c r="F604" s="445"/>
      <c r="G604" s="445"/>
      <c r="H604" s="445"/>
      <c r="I604" s="445"/>
      <c r="J604" s="445"/>
      <c r="K604" s="445"/>
      <c r="L604" s="445"/>
      <c r="M604" s="445"/>
      <c r="N604" s="445"/>
      <c r="O604" s="445"/>
      <c r="P604" s="445"/>
      <c r="Q604" s="445"/>
      <c r="R604" s="445"/>
      <c r="S604" s="445"/>
      <c r="T604" s="445"/>
      <c r="U604" s="445"/>
      <c r="V604" s="445"/>
      <c r="W604" s="445"/>
      <c r="X604" s="445"/>
      <c r="Y604" s="445"/>
      <c r="Z604" s="445"/>
    </row>
    <row r="605" spans="1:26" ht="15.75" x14ac:dyDescent="0.25">
      <c r="A605" s="445"/>
      <c r="B605" s="445"/>
      <c r="C605" s="445"/>
      <c r="D605" s="445"/>
      <c r="E605" s="445"/>
      <c r="F605" s="445"/>
      <c r="G605" s="445"/>
      <c r="H605" s="445"/>
      <c r="I605" s="445"/>
      <c r="J605" s="445"/>
      <c r="K605" s="445"/>
      <c r="L605" s="445"/>
      <c r="M605" s="445"/>
      <c r="N605" s="445"/>
      <c r="O605" s="445"/>
      <c r="P605" s="445"/>
      <c r="Q605" s="445"/>
      <c r="R605" s="445"/>
      <c r="S605" s="445"/>
      <c r="T605" s="445"/>
      <c r="U605" s="445"/>
      <c r="V605" s="445"/>
      <c r="W605" s="445"/>
      <c r="X605" s="445"/>
      <c r="Y605" s="445"/>
      <c r="Z605" s="445"/>
    </row>
    <row r="606" spans="1:26" ht="15.75" x14ac:dyDescent="0.25">
      <c r="A606" s="445"/>
      <c r="B606" s="445"/>
      <c r="C606" s="445"/>
      <c r="D606" s="445"/>
      <c r="E606" s="445"/>
      <c r="F606" s="445"/>
      <c r="G606" s="445"/>
      <c r="H606" s="445"/>
      <c r="I606" s="445"/>
      <c r="J606" s="445"/>
      <c r="K606" s="445"/>
      <c r="L606" s="445"/>
      <c r="M606" s="445"/>
      <c r="N606" s="445"/>
      <c r="O606" s="445"/>
      <c r="P606" s="445"/>
      <c r="Q606" s="445"/>
      <c r="R606" s="445"/>
      <c r="S606" s="445"/>
      <c r="T606" s="445"/>
      <c r="U606" s="445"/>
      <c r="V606" s="445"/>
      <c r="W606" s="445"/>
      <c r="X606" s="445"/>
      <c r="Y606" s="445"/>
      <c r="Z606" s="445"/>
    </row>
    <row r="607" spans="1:26" ht="15.75" x14ac:dyDescent="0.25">
      <c r="A607" s="445"/>
      <c r="B607" s="445"/>
      <c r="C607" s="445"/>
      <c r="D607" s="445"/>
      <c r="E607" s="445"/>
      <c r="F607" s="445"/>
      <c r="G607" s="445"/>
      <c r="H607" s="445"/>
      <c r="I607" s="445"/>
      <c r="J607" s="445"/>
      <c r="K607" s="445"/>
      <c r="L607" s="445"/>
      <c r="M607" s="445"/>
      <c r="N607" s="445"/>
      <c r="O607" s="445"/>
      <c r="P607" s="445"/>
      <c r="Q607" s="445"/>
      <c r="R607" s="445"/>
      <c r="S607" s="445"/>
      <c r="T607" s="445"/>
      <c r="U607" s="445"/>
      <c r="V607" s="445"/>
      <c r="W607" s="445"/>
      <c r="X607" s="445"/>
      <c r="Y607" s="445"/>
      <c r="Z607" s="445"/>
    </row>
    <row r="608" spans="1:26" ht="15.75" x14ac:dyDescent="0.25">
      <c r="A608" s="445"/>
      <c r="B608" s="445"/>
      <c r="C608" s="445"/>
      <c r="D608" s="445"/>
      <c r="E608" s="445"/>
      <c r="F608" s="445"/>
      <c r="G608" s="445"/>
      <c r="H608" s="445"/>
      <c r="I608" s="445"/>
      <c r="J608" s="445"/>
      <c r="K608" s="445"/>
      <c r="L608" s="445"/>
      <c r="M608" s="445"/>
      <c r="N608" s="445"/>
      <c r="O608" s="445"/>
      <c r="P608" s="445"/>
      <c r="Q608" s="445"/>
      <c r="R608" s="445"/>
      <c r="S608" s="445"/>
      <c r="T608" s="445"/>
      <c r="U608" s="445"/>
      <c r="V608" s="445"/>
      <c r="W608" s="445"/>
      <c r="X608" s="445"/>
      <c r="Y608" s="445"/>
      <c r="Z608" s="445"/>
    </row>
    <row r="609" spans="1:26" ht="15.75" x14ac:dyDescent="0.25">
      <c r="A609" s="445"/>
      <c r="B609" s="445"/>
      <c r="C609" s="445"/>
      <c r="D609" s="445"/>
      <c r="E609" s="445"/>
      <c r="F609" s="445"/>
      <c r="G609" s="445"/>
      <c r="H609" s="445"/>
      <c r="I609" s="445"/>
      <c r="J609" s="445"/>
      <c r="K609" s="445"/>
      <c r="L609" s="445"/>
      <c r="M609" s="445"/>
      <c r="N609" s="445"/>
      <c r="O609" s="445"/>
      <c r="P609" s="445"/>
      <c r="Q609" s="445"/>
      <c r="R609" s="445"/>
      <c r="S609" s="445"/>
      <c r="T609" s="445"/>
      <c r="U609" s="445"/>
      <c r="V609" s="445"/>
      <c r="W609" s="445"/>
      <c r="X609" s="445"/>
      <c r="Y609" s="445"/>
      <c r="Z609" s="445"/>
    </row>
    <row r="610" spans="1:26" ht="15.75" x14ac:dyDescent="0.25">
      <c r="A610" s="445"/>
      <c r="B610" s="445"/>
      <c r="C610" s="445"/>
      <c r="D610" s="445"/>
      <c r="E610" s="445"/>
      <c r="F610" s="445"/>
      <c r="G610" s="445"/>
      <c r="H610" s="445"/>
      <c r="I610" s="445"/>
      <c r="J610" s="445"/>
      <c r="K610" s="445"/>
      <c r="L610" s="445"/>
      <c r="M610" s="445"/>
      <c r="N610" s="445"/>
      <c r="O610" s="445"/>
      <c r="P610" s="445"/>
      <c r="Q610" s="445"/>
      <c r="R610" s="445"/>
      <c r="S610" s="445"/>
      <c r="T610" s="445"/>
      <c r="U610" s="445"/>
      <c r="V610" s="445"/>
      <c r="W610" s="445"/>
      <c r="X610" s="445"/>
      <c r="Y610" s="445"/>
      <c r="Z610" s="445"/>
    </row>
    <row r="611" spans="1:26" ht="15.75" x14ac:dyDescent="0.25">
      <c r="A611" s="445"/>
      <c r="B611" s="445"/>
      <c r="C611" s="445"/>
      <c r="D611" s="445"/>
      <c r="E611" s="445"/>
      <c r="F611" s="445"/>
      <c r="G611" s="445"/>
      <c r="H611" s="445"/>
      <c r="I611" s="445"/>
      <c r="J611" s="445"/>
      <c r="K611" s="445"/>
      <c r="L611" s="445"/>
      <c r="M611" s="445"/>
      <c r="N611" s="445"/>
      <c r="O611" s="445"/>
      <c r="P611" s="445"/>
      <c r="Q611" s="445"/>
      <c r="R611" s="445"/>
      <c r="S611" s="445"/>
      <c r="T611" s="445"/>
      <c r="U611" s="445"/>
      <c r="V611" s="445"/>
      <c r="W611" s="445"/>
      <c r="X611" s="445"/>
      <c r="Y611" s="445"/>
      <c r="Z611" s="445"/>
    </row>
    <row r="612" spans="1:26" ht="15.75" x14ac:dyDescent="0.25">
      <c r="A612" s="445"/>
      <c r="B612" s="445"/>
      <c r="C612" s="445"/>
      <c r="D612" s="445"/>
      <c r="E612" s="445"/>
      <c r="F612" s="445"/>
      <c r="G612" s="445"/>
      <c r="H612" s="445"/>
      <c r="I612" s="445"/>
      <c r="J612" s="445"/>
      <c r="K612" s="445"/>
      <c r="L612" s="445"/>
      <c r="M612" s="445"/>
      <c r="N612" s="445"/>
      <c r="O612" s="445"/>
      <c r="P612" s="445"/>
      <c r="Q612" s="445"/>
      <c r="R612" s="445"/>
      <c r="S612" s="445"/>
      <c r="T612" s="445"/>
      <c r="U612" s="445"/>
      <c r="V612" s="445"/>
      <c r="W612" s="445"/>
      <c r="X612" s="445"/>
      <c r="Y612" s="445"/>
      <c r="Z612" s="445"/>
    </row>
    <row r="613" spans="1:26" ht="15.75" x14ac:dyDescent="0.25">
      <c r="A613" s="445"/>
      <c r="B613" s="445"/>
      <c r="C613" s="445"/>
      <c r="D613" s="445"/>
      <c r="E613" s="445"/>
      <c r="F613" s="445"/>
      <c r="G613" s="445"/>
      <c r="H613" s="445"/>
      <c r="I613" s="445"/>
      <c r="J613" s="445"/>
      <c r="K613" s="445"/>
      <c r="L613" s="445"/>
      <c r="M613" s="445"/>
      <c r="N613" s="445"/>
      <c r="O613" s="445"/>
      <c r="P613" s="445"/>
      <c r="Q613" s="445"/>
      <c r="R613" s="445"/>
      <c r="S613" s="445"/>
      <c r="T613" s="445"/>
      <c r="U613" s="445"/>
      <c r="V613" s="445"/>
      <c r="W613" s="445"/>
      <c r="X613" s="445"/>
      <c r="Y613" s="445"/>
      <c r="Z613" s="445"/>
    </row>
    <row r="614" spans="1:26" ht="15.75" x14ac:dyDescent="0.25">
      <c r="A614" s="445"/>
      <c r="B614" s="445"/>
      <c r="C614" s="445"/>
      <c r="D614" s="445"/>
      <c r="E614" s="445"/>
      <c r="F614" s="445"/>
      <c r="G614" s="445"/>
      <c r="H614" s="445"/>
      <c r="I614" s="445"/>
      <c r="J614" s="445"/>
      <c r="K614" s="445"/>
      <c r="L614" s="445"/>
      <c r="M614" s="445"/>
      <c r="N614" s="445"/>
      <c r="O614" s="445"/>
      <c r="P614" s="445"/>
      <c r="Q614" s="445"/>
      <c r="R614" s="445"/>
      <c r="S614" s="445"/>
      <c r="T614" s="445"/>
      <c r="U614" s="445"/>
      <c r="V614" s="445"/>
      <c r="W614" s="445"/>
      <c r="X614" s="445"/>
      <c r="Y614" s="445"/>
      <c r="Z614" s="445"/>
    </row>
    <row r="615" spans="1:26" ht="15.75" x14ac:dyDescent="0.25">
      <c r="A615" s="445"/>
      <c r="B615" s="445"/>
      <c r="C615" s="445"/>
      <c r="D615" s="445"/>
      <c r="E615" s="445"/>
      <c r="F615" s="445"/>
      <c r="G615" s="445"/>
      <c r="H615" s="445"/>
      <c r="I615" s="445"/>
      <c r="J615" s="445"/>
      <c r="K615" s="445"/>
      <c r="L615" s="445"/>
      <c r="M615" s="445"/>
      <c r="N615" s="445"/>
      <c r="O615" s="445"/>
      <c r="P615" s="445"/>
      <c r="Q615" s="445"/>
      <c r="R615" s="445"/>
      <c r="S615" s="445"/>
      <c r="T615" s="445"/>
      <c r="U615" s="445"/>
      <c r="V615" s="445"/>
      <c r="W615" s="445"/>
      <c r="X615" s="445"/>
      <c r="Y615" s="445"/>
      <c r="Z615" s="445"/>
    </row>
    <row r="616" spans="1:26" ht="15.75" x14ac:dyDescent="0.25">
      <c r="A616" s="445"/>
      <c r="B616" s="445"/>
      <c r="C616" s="445"/>
      <c r="D616" s="445"/>
      <c r="E616" s="445"/>
      <c r="F616" s="445"/>
      <c r="G616" s="445"/>
      <c r="H616" s="445"/>
      <c r="I616" s="445"/>
      <c r="J616" s="445"/>
      <c r="K616" s="445"/>
      <c r="L616" s="445"/>
      <c r="M616" s="445"/>
      <c r="N616" s="445"/>
      <c r="O616" s="445"/>
      <c r="P616" s="445"/>
      <c r="Q616" s="445"/>
      <c r="R616" s="445"/>
      <c r="S616" s="445"/>
      <c r="T616" s="445"/>
      <c r="U616" s="445"/>
      <c r="V616" s="445"/>
      <c r="W616" s="445"/>
      <c r="X616" s="445"/>
      <c r="Y616" s="445"/>
      <c r="Z616" s="445"/>
    </row>
    <row r="617" spans="1:26" ht="15.75" x14ac:dyDescent="0.25">
      <c r="A617" s="445"/>
      <c r="B617" s="445"/>
      <c r="C617" s="445"/>
      <c r="D617" s="445"/>
      <c r="E617" s="445"/>
      <c r="F617" s="445"/>
      <c r="G617" s="445"/>
      <c r="H617" s="445"/>
      <c r="I617" s="445"/>
      <c r="J617" s="445"/>
      <c r="K617" s="445"/>
      <c r="L617" s="445"/>
      <c r="M617" s="445"/>
      <c r="N617" s="445"/>
      <c r="O617" s="445"/>
      <c r="P617" s="445"/>
      <c r="Q617" s="445"/>
      <c r="R617" s="445"/>
      <c r="S617" s="445"/>
      <c r="T617" s="445"/>
      <c r="U617" s="445"/>
      <c r="V617" s="445"/>
      <c r="W617" s="445"/>
      <c r="X617" s="445"/>
      <c r="Y617" s="445"/>
      <c r="Z617" s="445"/>
    </row>
    <row r="618" spans="1:26" ht="15.75" x14ac:dyDescent="0.25">
      <c r="A618" s="445"/>
      <c r="B618" s="445"/>
      <c r="C618" s="445"/>
      <c r="D618" s="445"/>
      <c r="E618" s="445"/>
      <c r="F618" s="445"/>
      <c r="G618" s="445"/>
      <c r="H618" s="445"/>
      <c r="I618" s="445"/>
      <c r="J618" s="445"/>
      <c r="K618" s="445"/>
      <c r="L618" s="445"/>
      <c r="M618" s="445"/>
      <c r="N618" s="445"/>
      <c r="O618" s="445"/>
      <c r="P618" s="445"/>
      <c r="Q618" s="445"/>
      <c r="R618" s="445"/>
      <c r="S618" s="445"/>
      <c r="T618" s="445"/>
      <c r="U618" s="445"/>
      <c r="V618" s="445"/>
      <c r="W618" s="445"/>
      <c r="X618" s="445"/>
      <c r="Y618" s="445"/>
      <c r="Z618" s="445"/>
    </row>
    <row r="619" spans="1:26" ht="15.75" x14ac:dyDescent="0.25">
      <c r="A619" s="445"/>
      <c r="B619" s="445"/>
      <c r="C619" s="445"/>
      <c r="D619" s="445"/>
      <c r="E619" s="445"/>
      <c r="F619" s="445"/>
      <c r="G619" s="445"/>
      <c r="H619" s="445"/>
      <c r="I619" s="445"/>
      <c r="J619" s="445"/>
      <c r="K619" s="445"/>
      <c r="L619" s="445"/>
      <c r="M619" s="445"/>
      <c r="N619" s="445"/>
      <c r="O619" s="445"/>
      <c r="P619" s="445"/>
      <c r="Q619" s="445"/>
      <c r="R619" s="445"/>
      <c r="S619" s="445"/>
      <c r="T619" s="445"/>
      <c r="U619" s="445"/>
      <c r="V619" s="445"/>
      <c r="W619" s="445"/>
      <c r="X619" s="445"/>
      <c r="Y619" s="445"/>
      <c r="Z619" s="445"/>
    </row>
    <row r="620" spans="1:26" ht="15.75" x14ac:dyDescent="0.25">
      <c r="A620" s="445"/>
      <c r="B620" s="445"/>
      <c r="C620" s="445"/>
      <c r="D620" s="445"/>
      <c r="E620" s="445"/>
      <c r="F620" s="445"/>
      <c r="G620" s="445"/>
      <c r="H620" s="445"/>
      <c r="I620" s="445"/>
      <c r="J620" s="445"/>
      <c r="K620" s="445"/>
      <c r="L620" s="445"/>
      <c r="M620" s="445"/>
      <c r="N620" s="445"/>
      <c r="O620" s="445"/>
      <c r="P620" s="445"/>
      <c r="Q620" s="445"/>
      <c r="R620" s="445"/>
      <c r="S620" s="445"/>
      <c r="T620" s="445"/>
      <c r="U620" s="445"/>
      <c r="V620" s="445"/>
      <c r="W620" s="445"/>
      <c r="X620" s="445"/>
      <c r="Y620" s="445"/>
      <c r="Z620" s="445"/>
    </row>
    <row r="621" spans="1:26" ht="15.75" x14ac:dyDescent="0.25">
      <c r="A621" s="445"/>
      <c r="B621" s="445"/>
      <c r="C621" s="445"/>
      <c r="D621" s="445"/>
      <c r="E621" s="445"/>
      <c r="F621" s="445"/>
      <c r="G621" s="445"/>
      <c r="H621" s="445"/>
      <c r="I621" s="445"/>
      <c r="J621" s="445"/>
      <c r="K621" s="445"/>
      <c r="L621" s="445"/>
      <c r="M621" s="445"/>
      <c r="N621" s="445"/>
      <c r="O621" s="445"/>
      <c r="P621" s="445"/>
      <c r="Q621" s="445"/>
      <c r="R621" s="445"/>
      <c r="S621" s="445"/>
      <c r="T621" s="445"/>
      <c r="U621" s="445"/>
      <c r="V621" s="445"/>
      <c r="W621" s="445"/>
      <c r="X621" s="445"/>
      <c r="Y621" s="445"/>
      <c r="Z621" s="445"/>
    </row>
    <row r="622" spans="1:26" ht="15.75" x14ac:dyDescent="0.25">
      <c r="A622" s="445"/>
      <c r="B622" s="445"/>
      <c r="C622" s="445"/>
      <c r="D622" s="445"/>
      <c r="E622" s="445"/>
      <c r="F622" s="445"/>
      <c r="G622" s="445"/>
      <c r="H622" s="445"/>
      <c r="I622" s="445"/>
      <c r="J622" s="445"/>
      <c r="K622" s="445"/>
      <c r="L622" s="445"/>
      <c r="M622" s="445"/>
      <c r="N622" s="445"/>
      <c r="O622" s="445"/>
      <c r="P622" s="445"/>
      <c r="Q622" s="445"/>
      <c r="R622" s="445"/>
      <c r="S622" s="445"/>
      <c r="T622" s="445"/>
      <c r="U622" s="445"/>
      <c r="V622" s="445"/>
      <c r="W622" s="445"/>
      <c r="X622" s="445"/>
      <c r="Y622" s="445"/>
      <c r="Z622" s="445"/>
    </row>
    <row r="623" spans="1:26" ht="15.75" x14ac:dyDescent="0.25">
      <c r="A623" s="445"/>
      <c r="B623" s="445"/>
      <c r="C623" s="445"/>
      <c r="D623" s="445"/>
      <c r="E623" s="445"/>
      <c r="F623" s="445"/>
      <c r="G623" s="445"/>
      <c r="H623" s="445"/>
      <c r="I623" s="445"/>
      <c r="J623" s="445"/>
      <c r="K623" s="445"/>
      <c r="L623" s="445"/>
      <c r="M623" s="445"/>
      <c r="N623" s="445"/>
      <c r="O623" s="445"/>
      <c r="P623" s="445"/>
      <c r="Q623" s="445"/>
      <c r="R623" s="445"/>
      <c r="S623" s="445"/>
      <c r="T623" s="445"/>
      <c r="U623" s="445"/>
      <c r="V623" s="445"/>
      <c r="W623" s="445"/>
      <c r="X623" s="445"/>
      <c r="Y623" s="445"/>
      <c r="Z623" s="445"/>
    </row>
    <row r="624" spans="1:26" ht="15.75" x14ac:dyDescent="0.25">
      <c r="A624" s="445"/>
      <c r="B624" s="445"/>
      <c r="C624" s="445"/>
      <c r="D624" s="445"/>
      <c r="E624" s="445"/>
      <c r="F624" s="445"/>
      <c r="G624" s="445"/>
      <c r="H624" s="445"/>
      <c r="I624" s="445"/>
      <c r="J624" s="445"/>
      <c r="K624" s="445"/>
      <c r="L624" s="445"/>
      <c r="M624" s="445"/>
      <c r="N624" s="445"/>
      <c r="O624" s="445"/>
      <c r="P624" s="445"/>
      <c r="Q624" s="445"/>
      <c r="R624" s="445"/>
      <c r="S624" s="445"/>
      <c r="T624" s="445"/>
      <c r="U624" s="445"/>
      <c r="V624" s="445"/>
      <c r="W624" s="445"/>
      <c r="X624" s="445"/>
      <c r="Y624" s="445"/>
      <c r="Z624" s="445"/>
    </row>
    <row r="625" spans="1:26" ht="15.75" x14ac:dyDescent="0.25">
      <c r="A625" s="445"/>
      <c r="B625" s="445"/>
      <c r="C625" s="445"/>
      <c r="D625" s="445"/>
      <c r="E625" s="445"/>
      <c r="F625" s="445"/>
      <c r="G625" s="445"/>
      <c r="H625" s="445"/>
      <c r="I625" s="445"/>
      <c r="J625" s="445"/>
      <c r="K625" s="445"/>
      <c r="L625" s="445"/>
      <c r="M625" s="445"/>
      <c r="N625" s="445"/>
      <c r="O625" s="445"/>
      <c r="P625" s="445"/>
      <c r="Q625" s="445"/>
      <c r="R625" s="445"/>
      <c r="S625" s="445"/>
      <c r="T625" s="445"/>
      <c r="U625" s="445"/>
      <c r="V625" s="445"/>
      <c r="W625" s="445"/>
      <c r="X625" s="445"/>
      <c r="Y625" s="445"/>
      <c r="Z625" s="445"/>
    </row>
    <row r="626" spans="1:26" ht="15.75" x14ac:dyDescent="0.25">
      <c r="A626" s="445"/>
      <c r="B626" s="445"/>
      <c r="C626" s="445"/>
      <c r="D626" s="445"/>
      <c r="E626" s="445"/>
      <c r="F626" s="445"/>
      <c r="G626" s="445"/>
      <c r="H626" s="445"/>
      <c r="I626" s="445"/>
      <c r="J626" s="445"/>
      <c r="K626" s="445"/>
      <c r="L626" s="445"/>
      <c r="M626" s="445"/>
      <c r="N626" s="445"/>
      <c r="O626" s="445"/>
      <c r="P626" s="445"/>
      <c r="Q626" s="445"/>
      <c r="R626" s="445"/>
      <c r="S626" s="445"/>
      <c r="T626" s="445"/>
      <c r="U626" s="445"/>
      <c r="V626" s="445"/>
      <c r="W626" s="445"/>
      <c r="X626" s="445"/>
      <c r="Y626" s="445"/>
      <c r="Z626" s="445"/>
    </row>
    <row r="627" spans="1:26" ht="15.75" x14ac:dyDescent="0.25">
      <c r="A627" s="445"/>
      <c r="B627" s="445"/>
      <c r="C627" s="445"/>
      <c r="D627" s="445"/>
      <c r="E627" s="445"/>
      <c r="F627" s="445"/>
      <c r="G627" s="445"/>
      <c r="H627" s="445"/>
      <c r="I627" s="445"/>
      <c r="J627" s="445"/>
      <c r="K627" s="445"/>
      <c r="L627" s="445"/>
      <c r="M627" s="445"/>
      <c r="N627" s="445"/>
      <c r="O627" s="445"/>
      <c r="P627" s="445"/>
      <c r="Q627" s="445"/>
      <c r="R627" s="445"/>
      <c r="S627" s="445"/>
      <c r="T627" s="445"/>
      <c r="U627" s="445"/>
      <c r="V627" s="445"/>
      <c r="W627" s="445"/>
      <c r="X627" s="445"/>
      <c r="Y627" s="445"/>
      <c r="Z627" s="445"/>
    </row>
    <row r="628" spans="1:26" ht="15.75" x14ac:dyDescent="0.25">
      <c r="A628" s="445"/>
      <c r="B628" s="445"/>
      <c r="C628" s="445"/>
      <c r="D628" s="445"/>
      <c r="E628" s="445"/>
      <c r="F628" s="445"/>
      <c r="G628" s="445"/>
      <c r="H628" s="445"/>
      <c r="I628" s="445"/>
      <c r="J628" s="445"/>
      <c r="K628" s="445"/>
      <c r="L628" s="445"/>
      <c r="M628" s="445"/>
      <c r="N628" s="445"/>
      <c r="O628" s="445"/>
      <c r="P628" s="445"/>
      <c r="Q628" s="445"/>
      <c r="R628" s="445"/>
      <c r="S628" s="445"/>
      <c r="T628" s="445"/>
      <c r="U628" s="445"/>
      <c r="V628" s="445"/>
      <c r="W628" s="445"/>
      <c r="X628" s="445"/>
      <c r="Y628" s="445"/>
      <c r="Z628" s="445"/>
    </row>
    <row r="629" spans="1:26" ht="15.75" x14ac:dyDescent="0.25">
      <c r="A629" s="445"/>
      <c r="B629" s="445"/>
      <c r="C629" s="445"/>
      <c r="D629" s="445"/>
      <c r="E629" s="445"/>
      <c r="F629" s="445"/>
      <c r="G629" s="445"/>
      <c r="H629" s="445"/>
      <c r="I629" s="445"/>
      <c r="J629" s="445"/>
      <c r="K629" s="445"/>
      <c r="L629" s="445"/>
      <c r="M629" s="445"/>
      <c r="N629" s="445"/>
      <c r="O629" s="445"/>
      <c r="P629" s="445"/>
      <c r="Q629" s="445"/>
      <c r="R629" s="445"/>
      <c r="S629" s="445"/>
      <c r="T629" s="445"/>
      <c r="U629" s="445"/>
      <c r="V629" s="445"/>
      <c r="W629" s="445"/>
      <c r="X629" s="445"/>
      <c r="Y629" s="445"/>
      <c r="Z629" s="445"/>
    </row>
    <row r="630" spans="1:26" ht="15.75" x14ac:dyDescent="0.25">
      <c r="A630" s="445"/>
      <c r="B630" s="445"/>
      <c r="C630" s="445"/>
      <c r="D630" s="445"/>
      <c r="E630" s="445"/>
      <c r="F630" s="445"/>
      <c r="G630" s="445"/>
      <c r="H630" s="445"/>
      <c r="I630" s="445"/>
      <c r="J630" s="445"/>
      <c r="K630" s="445"/>
      <c r="L630" s="445"/>
      <c r="M630" s="445"/>
      <c r="N630" s="445"/>
      <c r="O630" s="445"/>
      <c r="P630" s="445"/>
      <c r="Q630" s="445"/>
      <c r="R630" s="445"/>
      <c r="S630" s="445"/>
      <c r="T630" s="445"/>
      <c r="U630" s="445"/>
      <c r="V630" s="445"/>
      <c r="W630" s="445"/>
      <c r="X630" s="445"/>
      <c r="Y630" s="445"/>
      <c r="Z630" s="445"/>
    </row>
    <row r="631" spans="1:26" ht="15.75" x14ac:dyDescent="0.25">
      <c r="A631" s="445"/>
      <c r="B631" s="445"/>
      <c r="C631" s="445"/>
      <c r="D631" s="445"/>
      <c r="E631" s="445"/>
      <c r="F631" s="445"/>
      <c r="G631" s="445"/>
      <c r="H631" s="445"/>
      <c r="I631" s="445"/>
      <c r="J631" s="445"/>
      <c r="K631" s="445"/>
      <c r="L631" s="445"/>
      <c r="M631" s="445"/>
      <c r="N631" s="445"/>
      <c r="O631" s="445"/>
      <c r="P631" s="445"/>
      <c r="Q631" s="445"/>
      <c r="R631" s="445"/>
      <c r="S631" s="445"/>
      <c r="T631" s="445"/>
      <c r="U631" s="445"/>
      <c r="V631" s="445"/>
      <c r="W631" s="445"/>
      <c r="X631" s="445"/>
      <c r="Y631" s="445"/>
      <c r="Z631" s="445"/>
    </row>
    <row r="632" spans="1:26" ht="15.75" x14ac:dyDescent="0.25">
      <c r="A632" s="445"/>
      <c r="B632" s="445"/>
      <c r="C632" s="445"/>
      <c r="D632" s="445"/>
      <c r="E632" s="445"/>
      <c r="F632" s="445"/>
      <c r="G632" s="445"/>
      <c r="H632" s="445"/>
      <c r="I632" s="445"/>
      <c r="J632" s="445"/>
      <c r="K632" s="445"/>
      <c r="L632" s="445"/>
      <c r="M632" s="445"/>
      <c r="N632" s="445"/>
      <c r="O632" s="445"/>
      <c r="P632" s="445"/>
      <c r="Q632" s="445"/>
      <c r="R632" s="445"/>
      <c r="S632" s="445"/>
      <c r="T632" s="445"/>
      <c r="U632" s="445"/>
      <c r="V632" s="445"/>
      <c r="W632" s="445"/>
      <c r="X632" s="445"/>
      <c r="Y632" s="445"/>
      <c r="Z632" s="445"/>
    </row>
    <row r="633" spans="1:26" ht="15.75" x14ac:dyDescent="0.25">
      <c r="A633" s="445"/>
      <c r="B633" s="445"/>
      <c r="C633" s="445"/>
      <c r="D633" s="445"/>
      <c r="E633" s="445"/>
      <c r="F633" s="445"/>
      <c r="G633" s="445"/>
      <c r="H633" s="445"/>
      <c r="I633" s="445"/>
      <c r="J633" s="445"/>
      <c r="K633" s="445"/>
      <c r="L633" s="445"/>
      <c r="M633" s="445"/>
      <c r="N633" s="445"/>
      <c r="O633" s="445"/>
      <c r="P633" s="445"/>
      <c r="Q633" s="445"/>
      <c r="R633" s="445"/>
      <c r="S633" s="445"/>
      <c r="T633" s="445"/>
      <c r="U633" s="445"/>
      <c r="V633" s="445"/>
      <c r="W633" s="445"/>
      <c r="X633" s="445"/>
      <c r="Y633" s="445"/>
      <c r="Z633" s="445"/>
    </row>
    <row r="634" spans="1:26" ht="15.75" x14ac:dyDescent="0.25">
      <c r="A634" s="445"/>
      <c r="B634" s="445"/>
      <c r="C634" s="445"/>
      <c r="D634" s="445"/>
      <c r="E634" s="445"/>
      <c r="F634" s="445"/>
      <c r="G634" s="445"/>
      <c r="H634" s="445"/>
      <c r="I634" s="445"/>
      <c r="J634" s="445"/>
      <c r="K634" s="445"/>
      <c r="L634" s="445"/>
      <c r="M634" s="445"/>
      <c r="N634" s="445"/>
      <c r="O634" s="445"/>
      <c r="P634" s="445"/>
      <c r="Q634" s="445"/>
      <c r="R634" s="445"/>
      <c r="S634" s="445"/>
      <c r="T634" s="445"/>
      <c r="U634" s="445"/>
      <c r="V634" s="445"/>
      <c r="W634" s="445"/>
      <c r="X634" s="445"/>
      <c r="Y634" s="445"/>
      <c r="Z634" s="445"/>
    </row>
    <row r="635" spans="1:26" ht="15.75" x14ac:dyDescent="0.25">
      <c r="A635" s="445"/>
      <c r="B635" s="445"/>
      <c r="C635" s="445"/>
      <c r="D635" s="445"/>
      <c r="E635" s="445"/>
      <c r="F635" s="445"/>
      <c r="G635" s="445"/>
      <c r="H635" s="445"/>
      <c r="I635" s="445"/>
      <c r="J635" s="445"/>
      <c r="K635" s="445"/>
      <c r="L635" s="445"/>
      <c r="M635" s="445"/>
      <c r="N635" s="445"/>
      <c r="O635" s="445"/>
      <c r="P635" s="445"/>
      <c r="Q635" s="445"/>
      <c r="R635" s="445"/>
      <c r="S635" s="445"/>
      <c r="T635" s="445"/>
      <c r="U635" s="445"/>
      <c r="V635" s="445"/>
      <c r="W635" s="445"/>
      <c r="X635" s="445"/>
      <c r="Y635" s="445"/>
      <c r="Z635" s="445"/>
    </row>
    <row r="636" spans="1:26" ht="15.75" x14ac:dyDescent="0.25">
      <c r="A636" s="445"/>
      <c r="B636" s="445"/>
      <c r="C636" s="445"/>
      <c r="D636" s="445"/>
      <c r="E636" s="445"/>
      <c r="F636" s="445"/>
      <c r="G636" s="445"/>
      <c r="H636" s="445"/>
      <c r="I636" s="445"/>
      <c r="J636" s="445"/>
      <c r="K636" s="445"/>
      <c r="L636" s="445"/>
      <c r="M636" s="445"/>
      <c r="N636" s="445"/>
      <c r="O636" s="445"/>
      <c r="P636" s="445"/>
      <c r="Q636" s="445"/>
      <c r="R636" s="445"/>
      <c r="S636" s="445"/>
      <c r="T636" s="445"/>
      <c r="U636" s="445"/>
      <c r="V636" s="445"/>
      <c r="W636" s="445"/>
      <c r="X636" s="445"/>
      <c r="Y636" s="445"/>
      <c r="Z636" s="445"/>
    </row>
    <row r="637" spans="1:26" ht="15.75" x14ac:dyDescent="0.25">
      <c r="A637" s="445"/>
      <c r="B637" s="445"/>
      <c r="C637" s="445"/>
      <c r="D637" s="445"/>
      <c r="E637" s="445"/>
      <c r="F637" s="445"/>
      <c r="G637" s="445"/>
      <c r="H637" s="445"/>
      <c r="I637" s="445"/>
      <c r="J637" s="445"/>
      <c r="K637" s="445"/>
      <c r="L637" s="445"/>
      <c r="M637" s="445"/>
      <c r="N637" s="445"/>
      <c r="O637" s="445"/>
      <c r="P637" s="445"/>
      <c r="Q637" s="445"/>
      <c r="R637" s="445"/>
      <c r="S637" s="445"/>
      <c r="T637" s="445"/>
      <c r="U637" s="445"/>
      <c r="V637" s="445"/>
      <c r="W637" s="445"/>
      <c r="X637" s="445"/>
      <c r="Y637" s="445"/>
      <c r="Z637" s="445"/>
    </row>
    <row r="638" spans="1:26" ht="15.75" x14ac:dyDescent="0.25">
      <c r="A638" s="445"/>
      <c r="B638" s="445"/>
      <c r="C638" s="445"/>
      <c r="D638" s="445"/>
      <c r="E638" s="445"/>
      <c r="F638" s="445"/>
      <c r="G638" s="445"/>
      <c r="H638" s="445"/>
      <c r="I638" s="445"/>
      <c r="J638" s="445"/>
      <c r="K638" s="445"/>
      <c r="L638" s="445"/>
      <c r="M638" s="445"/>
      <c r="N638" s="445"/>
      <c r="O638" s="445"/>
      <c r="P638" s="445"/>
      <c r="Q638" s="445"/>
      <c r="R638" s="445"/>
      <c r="S638" s="445"/>
      <c r="T638" s="445"/>
      <c r="U638" s="445"/>
      <c r="V638" s="445"/>
      <c r="W638" s="445"/>
      <c r="X638" s="445"/>
      <c r="Y638" s="445"/>
      <c r="Z638" s="445"/>
    </row>
    <row r="639" spans="1:26" ht="15.75" x14ac:dyDescent="0.25">
      <c r="A639" s="445"/>
      <c r="B639" s="445"/>
      <c r="C639" s="445"/>
      <c r="D639" s="445"/>
      <c r="E639" s="445"/>
      <c r="F639" s="445"/>
      <c r="G639" s="445"/>
      <c r="H639" s="445"/>
      <c r="I639" s="445"/>
      <c r="J639" s="445"/>
      <c r="K639" s="445"/>
      <c r="L639" s="445"/>
      <c r="M639" s="445"/>
      <c r="N639" s="445"/>
      <c r="O639" s="445"/>
      <c r="P639" s="445"/>
      <c r="Q639" s="445"/>
      <c r="R639" s="445"/>
      <c r="S639" s="445"/>
      <c r="T639" s="445"/>
      <c r="U639" s="445"/>
      <c r="V639" s="445"/>
      <c r="W639" s="445"/>
      <c r="X639" s="445"/>
      <c r="Y639" s="445"/>
      <c r="Z639" s="445"/>
    </row>
    <row r="640" spans="1:26" ht="15.75" x14ac:dyDescent="0.25">
      <c r="A640" s="445"/>
      <c r="B640" s="445"/>
      <c r="C640" s="445"/>
      <c r="D640" s="445"/>
      <c r="E640" s="445"/>
      <c r="F640" s="445"/>
      <c r="G640" s="445"/>
      <c r="H640" s="445"/>
      <c r="I640" s="445"/>
      <c r="J640" s="445"/>
      <c r="K640" s="445"/>
      <c r="L640" s="445"/>
      <c r="M640" s="445"/>
      <c r="N640" s="445"/>
      <c r="O640" s="445"/>
      <c r="P640" s="445"/>
      <c r="Q640" s="445"/>
      <c r="R640" s="445"/>
      <c r="S640" s="445"/>
      <c r="T640" s="445"/>
      <c r="U640" s="445"/>
      <c r="V640" s="445"/>
      <c r="W640" s="445"/>
      <c r="X640" s="445"/>
      <c r="Y640" s="445"/>
      <c r="Z640" s="445"/>
    </row>
    <row r="641" spans="1:26" ht="15.75" x14ac:dyDescent="0.25">
      <c r="A641" s="445"/>
      <c r="B641" s="445"/>
      <c r="C641" s="445"/>
      <c r="D641" s="445"/>
      <c r="E641" s="445"/>
      <c r="F641" s="445"/>
      <c r="G641" s="445"/>
      <c r="H641" s="445"/>
      <c r="I641" s="445"/>
      <c r="J641" s="445"/>
      <c r="K641" s="445"/>
      <c r="L641" s="445"/>
      <c r="M641" s="445"/>
      <c r="N641" s="445"/>
      <c r="O641" s="445"/>
      <c r="P641" s="445"/>
      <c r="Q641" s="445"/>
      <c r="R641" s="445"/>
      <c r="S641" s="445"/>
      <c r="T641" s="445"/>
      <c r="U641" s="445"/>
      <c r="V641" s="445"/>
      <c r="W641" s="445"/>
      <c r="X641" s="445"/>
      <c r="Y641" s="445"/>
      <c r="Z641" s="445"/>
    </row>
    <row r="642" spans="1:26" ht="15.75" x14ac:dyDescent="0.25">
      <c r="A642" s="445"/>
      <c r="B642" s="445"/>
      <c r="C642" s="445"/>
      <c r="D642" s="445"/>
      <c r="E642" s="445"/>
      <c r="F642" s="445"/>
      <c r="G642" s="445"/>
      <c r="H642" s="445"/>
      <c r="I642" s="445"/>
      <c r="J642" s="445"/>
      <c r="K642" s="445"/>
      <c r="L642" s="445"/>
      <c r="M642" s="445"/>
      <c r="N642" s="445"/>
      <c r="O642" s="445"/>
      <c r="P642" s="445"/>
      <c r="Q642" s="445"/>
      <c r="R642" s="445"/>
      <c r="S642" s="445"/>
      <c r="T642" s="445"/>
      <c r="U642" s="445"/>
      <c r="V642" s="445"/>
      <c r="W642" s="445"/>
      <c r="X642" s="445"/>
      <c r="Y642" s="445"/>
      <c r="Z642" s="445"/>
    </row>
    <row r="643" spans="1:26" ht="15.75" x14ac:dyDescent="0.25">
      <c r="A643" s="445"/>
      <c r="B643" s="445"/>
      <c r="C643" s="445"/>
      <c r="D643" s="445"/>
      <c r="E643" s="445"/>
      <c r="F643" s="445"/>
      <c r="G643" s="445"/>
      <c r="H643" s="445"/>
      <c r="I643" s="445"/>
      <c r="J643" s="445"/>
      <c r="K643" s="445"/>
      <c r="L643" s="445"/>
      <c r="M643" s="445"/>
      <c r="N643" s="445"/>
      <c r="O643" s="445"/>
      <c r="P643" s="445"/>
      <c r="Q643" s="445"/>
      <c r="R643" s="445"/>
      <c r="S643" s="445"/>
      <c r="T643" s="445"/>
      <c r="U643" s="445"/>
      <c r="V643" s="445"/>
      <c r="W643" s="445"/>
      <c r="X643" s="445"/>
      <c r="Y643" s="445"/>
      <c r="Z643" s="445"/>
    </row>
    <row r="644" spans="1:26" ht="15.75" x14ac:dyDescent="0.25">
      <c r="A644" s="445"/>
      <c r="B644" s="445"/>
      <c r="C644" s="445"/>
      <c r="D644" s="445"/>
      <c r="E644" s="445"/>
      <c r="F644" s="445"/>
      <c r="G644" s="445"/>
      <c r="H644" s="445"/>
      <c r="I644" s="445"/>
      <c r="J644" s="445"/>
      <c r="K644" s="445"/>
      <c r="L644" s="445"/>
      <c r="M644" s="445"/>
      <c r="N644" s="445"/>
      <c r="O644" s="445"/>
      <c r="P644" s="445"/>
      <c r="Q644" s="445"/>
      <c r="R644" s="445"/>
      <c r="S644" s="445"/>
      <c r="T644" s="445"/>
      <c r="U644" s="445"/>
      <c r="V644" s="445"/>
      <c r="W644" s="445"/>
      <c r="X644" s="445"/>
      <c r="Y644" s="445"/>
      <c r="Z644" s="445"/>
    </row>
    <row r="645" spans="1:26" ht="15.75" x14ac:dyDescent="0.25">
      <c r="A645" s="445"/>
      <c r="B645" s="445"/>
      <c r="C645" s="445"/>
      <c r="D645" s="445"/>
      <c r="E645" s="445"/>
      <c r="F645" s="445"/>
      <c r="G645" s="445"/>
      <c r="H645" s="445"/>
      <c r="I645" s="445"/>
      <c r="J645" s="445"/>
      <c r="K645" s="445"/>
      <c r="L645" s="445"/>
      <c r="M645" s="445"/>
      <c r="N645" s="445"/>
      <c r="O645" s="445"/>
      <c r="P645" s="445"/>
      <c r="Q645" s="445"/>
      <c r="R645" s="445"/>
      <c r="S645" s="445"/>
      <c r="T645" s="445"/>
      <c r="U645" s="445"/>
      <c r="V645" s="445"/>
      <c r="W645" s="445"/>
      <c r="X645" s="445"/>
      <c r="Y645" s="445"/>
      <c r="Z645" s="445"/>
    </row>
    <row r="646" spans="1:26" ht="15.75" x14ac:dyDescent="0.25">
      <c r="A646" s="445"/>
      <c r="B646" s="445"/>
      <c r="C646" s="445"/>
      <c r="D646" s="445"/>
      <c r="E646" s="445"/>
      <c r="F646" s="445"/>
      <c r="G646" s="445"/>
      <c r="H646" s="445"/>
      <c r="I646" s="445"/>
      <c r="J646" s="445"/>
      <c r="K646" s="445"/>
      <c r="L646" s="445"/>
      <c r="M646" s="445"/>
      <c r="N646" s="445"/>
      <c r="O646" s="445"/>
      <c r="P646" s="445"/>
      <c r="Q646" s="445"/>
      <c r="R646" s="445"/>
      <c r="S646" s="445"/>
      <c r="T646" s="445"/>
      <c r="U646" s="445"/>
      <c r="V646" s="445"/>
      <c r="W646" s="445"/>
      <c r="X646" s="445"/>
      <c r="Y646" s="445"/>
      <c r="Z646" s="445"/>
    </row>
    <row r="647" spans="1:26" ht="15.75" x14ac:dyDescent="0.25">
      <c r="A647" s="445"/>
      <c r="B647" s="445"/>
      <c r="C647" s="445"/>
      <c r="D647" s="445"/>
      <c r="E647" s="445"/>
      <c r="F647" s="445"/>
      <c r="G647" s="445"/>
      <c r="H647" s="445"/>
      <c r="I647" s="445"/>
      <c r="J647" s="445"/>
      <c r="K647" s="445"/>
      <c r="L647" s="445"/>
      <c r="M647" s="445"/>
      <c r="N647" s="445"/>
      <c r="O647" s="445"/>
      <c r="P647" s="445"/>
      <c r="Q647" s="445"/>
      <c r="R647" s="445"/>
      <c r="S647" s="445"/>
      <c r="T647" s="445"/>
      <c r="U647" s="445"/>
      <c r="V647" s="445"/>
      <c r="W647" s="445"/>
      <c r="X647" s="445"/>
      <c r="Y647" s="445"/>
      <c r="Z647" s="445"/>
    </row>
    <row r="648" spans="1:26" ht="15.75" x14ac:dyDescent="0.25">
      <c r="A648" s="445"/>
      <c r="B648" s="445"/>
      <c r="C648" s="445"/>
      <c r="D648" s="445"/>
      <c r="E648" s="445"/>
      <c r="F648" s="445"/>
      <c r="G648" s="445"/>
      <c r="H648" s="445"/>
      <c r="I648" s="445"/>
      <c r="J648" s="445"/>
      <c r="K648" s="445"/>
      <c r="L648" s="445"/>
      <c r="M648" s="445"/>
      <c r="N648" s="445"/>
      <c r="O648" s="445"/>
      <c r="P648" s="445"/>
      <c r="Q648" s="445"/>
      <c r="R648" s="445"/>
      <c r="S648" s="445"/>
      <c r="T648" s="445"/>
      <c r="U648" s="445"/>
      <c r="V648" s="445"/>
      <c r="W648" s="445"/>
      <c r="X648" s="445"/>
      <c r="Y648" s="445"/>
      <c r="Z648" s="445"/>
    </row>
    <row r="649" spans="1:26" ht="15.75" x14ac:dyDescent="0.25">
      <c r="A649" s="445"/>
      <c r="B649" s="445"/>
      <c r="C649" s="445"/>
      <c r="D649" s="445"/>
      <c r="E649" s="445"/>
      <c r="F649" s="445"/>
      <c r="G649" s="445"/>
      <c r="H649" s="445"/>
      <c r="I649" s="445"/>
      <c r="J649" s="445"/>
      <c r="K649" s="445"/>
      <c r="L649" s="445"/>
      <c r="M649" s="445"/>
      <c r="N649" s="445"/>
      <c r="O649" s="445"/>
      <c r="P649" s="445"/>
      <c r="Q649" s="445"/>
      <c r="R649" s="445"/>
      <c r="S649" s="445"/>
      <c r="T649" s="445"/>
      <c r="U649" s="445"/>
      <c r="V649" s="445"/>
      <c r="W649" s="445"/>
      <c r="X649" s="445"/>
      <c r="Y649" s="445"/>
      <c r="Z649" s="445"/>
    </row>
    <row r="650" spans="1:26" ht="15.75" x14ac:dyDescent="0.25">
      <c r="A650" s="445"/>
      <c r="B650" s="445"/>
      <c r="C650" s="445"/>
      <c r="D650" s="445"/>
      <c r="E650" s="445"/>
      <c r="F650" s="445"/>
      <c r="G650" s="445"/>
      <c r="H650" s="445"/>
      <c r="I650" s="445"/>
      <c r="J650" s="445"/>
      <c r="K650" s="445"/>
      <c r="L650" s="445"/>
      <c r="M650" s="445"/>
      <c r="N650" s="445"/>
      <c r="O650" s="445"/>
      <c r="P650" s="445"/>
      <c r="Q650" s="445"/>
      <c r="R650" s="445"/>
      <c r="S650" s="445"/>
      <c r="T650" s="445"/>
      <c r="U650" s="445"/>
      <c r="V650" s="445"/>
      <c r="W650" s="445"/>
      <c r="X650" s="445"/>
      <c r="Y650" s="445"/>
      <c r="Z650" s="445"/>
    </row>
    <row r="651" spans="1:26" ht="15.75" x14ac:dyDescent="0.25">
      <c r="A651" s="445"/>
      <c r="B651" s="445"/>
      <c r="C651" s="445"/>
      <c r="D651" s="445"/>
      <c r="E651" s="445"/>
      <c r="F651" s="445"/>
      <c r="G651" s="445"/>
      <c r="H651" s="445"/>
      <c r="I651" s="445"/>
      <c r="J651" s="445"/>
      <c r="K651" s="445"/>
      <c r="L651" s="445"/>
      <c r="M651" s="445"/>
      <c r="N651" s="445"/>
      <c r="O651" s="445"/>
      <c r="P651" s="445"/>
      <c r="Q651" s="445"/>
      <c r="R651" s="445"/>
      <c r="S651" s="445"/>
      <c r="T651" s="445"/>
      <c r="U651" s="445"/>
      <c r="V651" s="445"/>
      <c r="W651" s="445"/>
      <c r="X651" s="445"/>
      <c r="Y651" s="445"/>
      <c r="Z651" s="445"/>
    </row>
    <row r="652" spans="1:26" ht="15.75" x14ac:dyDescent="0.25">
      <c r="A652" s="445"/>
      <c r="B652" s="445"/>
      <c r="C652" s="445"/>
      <c r="D652" s="445"/>
      <c r="E652" s="445"/>
      <c r="F652" s="445"/>
      <c r="G652" s="445"/>
      <c r="H652" s="445"/>
      <c r="I652" s="445"/>
      <c r="J652" s="445"/>
      <c r="K652" s="445"/>
      <c r="L652" s="445"/>
      <c r="M652" s="445"/>
      <c r="N652" s="445"/>
      <c r="O652" s="445"/>
      <c r="P652" s="445"/>
      <c r="Q652" s="445"/>
      <c r="R652" s="445"/>
      <c r="S652" s="445"/>
      <c r="T652" s="445"/>
      <c r="U652" s="445"/>
      <c r="V652" s="445"/>
      <c r="W652" s="445"/>
      <c r="X652" s="445"/>
      <c r="Y652" s="445"/>
      <c r="Z652" s="445"/>
    </row>
    <row r="653" spans="1:26" ht="15.75" x14ac:dyDescent="0.25">
      <c r="A653" s="445"/>
      <c r="B653" s="445"/>
      <c r="C653" s="445"/>
      <c r="D653" s="445"/>
      <c r="E653" s="445"/>
      <c r="F653" s="445"/>
      <c r="G653" s="445"/>
      <c r="H653" s="445"/>
      <c r="I653" s="445"/>
      <c r="J653" s="445"/>
      <c r="K653" s="445"/>
      <c r="L653" s="445"/>
      <c r="M653" s="445"/>
      <c r="N653" s="445"/>
      <c r="O653" s="445"/>
      <c r="P653" s="445"/>
      <c r="Q653" s="445"/>
      <c r="R653" s="445"/>
      <c r="S653" s="445"/>
      <c r="T653" s="445"/>
      <c r="U653" s="445"/>
      <c r="V653" s="445"/>
      <c r="W653" s="445"/>
      <c r="X653" s="445"/>
      <c r="Y653" s="445"/>
      <c r="Z653" s="445"/>
    </row>
    <row r="654" spans="1:26" ht="15.75" x14ac:dyDescent="0.25">
      <c r="A654" s="445"/>
      <c r="B654" s="445"/>
      <c r="C654" s="445"/>
      <c r="D654" s="445"/>
      <c r="E654" s="445"/>
      <c r="F654" s="445"/>
      <c r="G654" s="445"/>
      <c r="H654" s="445"/>
      <c r="I654" s="445"/>
      <c r="J654" s="445"/>
      <c r="K654" s="445"/>
      <c r="L654" s="445"/>
      <c r="M654" s="445"/>
      <c r="N654" s="445"/>
      <c r="O654" s="445"/>
      <c r="P654" s="445"/>
      <c r="Q654" s="445"/>
      <c r="R654" s="445"/>
      <c r="S654" s="445"/>
      <c r="T654" s="445"/>
      <c r="U654" s="445"/>
      <c r="V654" s="445"/>
      <c r="W654" s="445"/>
      <c r="X654" s="445"/>
      <c r="Y654" s="445"/>
      <c r="Z654" s="445"/>
    </row>
    <row r="655" spans="1:26" ht="15.75" x14ac:dyDescent="0.25">
      <c r="A655" s="445"/>
      <c r="B655" s="445"/>
      <c r="C655" s="445"/>
      <c r="D655" s="445"/>
      <c r="E655" s="445"/>
      <c r="F655" s="445"/>
      <c r="G655" s="445"/>
      <c r="H655" s="445"/>
      <c r="I655" s="445"/>
      <c r="J655" s="445"/>
      <c r="K655" s="445"/>
      <c r="L655" s="445"/>
      <c r="M655" s="445"/>
      <c r="N655" s="445"/>
      <c r="O655" s="445"/>
      <c r="P655" s="445"/>
      <c r="Q655" s="445"/>
      <c r="R655" s="445"/>
      <c r="S655" s="445"/>
      <c r="T655" s="445"/>
      <c r="U655" s="445"/>
      <c r="V655" s="445"/>
      <c r="W655" s="445"/>
      <c r="X655" s="445"/>
      <c r="Y655" s="445"/>
      <c r="Z655" s="445"/>
    </row>
    <row r="656" spans="1:26" ht="15.75" x14ac:dyDescent="0.25">
      <c r="A656" s="445"/>
      <c r="B656" s="445"/>
      <c r="C656" s="445"/>
      <c r="D656" s="445"/>
      <c r="E656" s="445"/>
      <c r="F656" s="445"/>
      <c r="G656" s="445"/>
      <c r="H656" s="445"/>
      <c r="I656" s="445"/>
      <c r="J656" s="445"/>
      <c r="K656" s="445"/>
      <c r="L656" s="445"/>
      <c r="M656" s="445"/>
      <c r="N656" s="445"/>
      <c r="O656" s="445"/>
      <c r="P656" s="445"/>
      <c r="Q656" s="445"/>
      <c r="R656" s="445"/>
      <c r="S656" s="445"/>
      <c r="T656" s="445"/>
      <c r="U656" s="445"/>
      <c r="V656" s="445"/>
      <c r="W656" s="445"/>
      <c r="X656" s="445"/>
      <c r="Y656" s="445"/>
      <c r="Z656" s="445"/>
    </row>
    <row r="657" spans="1:26" ht="15.75" x14ac:dyDescent="0.25">
      <c r="A657" s="445"/>
      <c r="B657" s="445"/>
      <c r="C657" s="445"/>
      <c r="D657" s="445"/>
      <c r="E657" s="445"/>
      <c r="F657" s="445"/>
      <c r="G657" s="445"/>
      <c r="H657" s="445"/>
      <c r="I657" s="445"/>
      <c r="J657" s="445"/>
      <c r="K657" s="445"/>
      <c r="L657" s="445"/>
      <c r="M657" s="445"/>
      <c r="N657" s="445"/>
      <c r="O657" s="445"/>
      <c r="P657" s="445"/>
      <c r="Q657" s="445"/>
      <c r="R657" s="445"/>
      <c r="S657" s="445"/>
      <c r="T657" s="445"/>
      <c r="U657" s="445"/>
      <c r="V657" s="445"/>
      <c r="W657" s="445"/>
      <c r="X657" s="445"/>
      <c r="Y657" s="445"/>
      <c r="Z657" s="445"/>
    </row>
    <row r="658" spans="1:26" ht="15.75" x14ac:dyDescent="0.25">
      <c r="A658" s="445"/>
      <c r="B658" s="445"/>
      <c r="C658" s="445"/>
      <c r="D658" s="445"/>
      <c r="E658" s="445"/>
      <c r="F658" s="445"/>
      <c r="G658" s="445"/>
      <c r="H658" s="445"/>
      <c r="I658" s="445"/>
      <c r="J658" s="445"/>
      <c r="K658" s="445"/>
      <c r="L658" s="445"/>
      <c r="M658" s="445"/>
      <c r="N658" s="445"/>
      <c r="O658" s="445"/>
      <c r="P658" s="445"/>
      <c r="Q658" s="445"/>
      <c r="R658" s="445"/>
      <c r="S658" s="445"/>
      <c r="T658" s="445"/>
      <c r="U658" s="445"/>
      <c r="V658" s="445"/>
      <c r="W658" s="445"/>
      <c r="X658" s="445"/>
      <c r="Y658" s="445"/>
      <c r="Z658" s="445"/>
    </row>
    <row r="659" spans="1:26" ht="15.75" x14ac:dyDescent="0.25">
      <c r="A659" s="445"/>
      <c r="B659" s="445"/>
      <c r="C659" s="445"/>
      <c r="D659" s="445"/>
      <c r="E659" s="445"/>
      <c r="F659" s="445"/>
      <c r="G659" s="445"/>
      <c r="H659" s="445"/>
      <c r="I659" s="445"/>
      <c r="J659" s="445"/>
      <c r="K659" s="445"/>
      <c r="L659" s="445"/>
      <c r="M659" s="445"/>
      <c r="N659" s="445"/>
      <c r="O659" s="445"/>
      <c r="P659" s="445"/>
      <c r="Q659" s="445"/>
      <c r="R659" s="445"/>
      <c r="S659" s="445"/>
      <c r="T659" s="445"/>
      <c r="U659" s="445"/>
      <c r="V659" s="445"/>
      <c r="W659" s="445"/>
      <c r="X659" s="445"/>
      <c r="Y659" s="445"/>
      <c r="Z659" s="445"/>
    </row>
    <row r="660" spans="1:26" ht="15.75" x14ac:dyDescent="0.25">
      <c r="A660" s="445"/>
      <c r="B660" s="445"/>
      <c r="C660" s="445"/>
      <c r="D660" s="445"/>
      <c r="E660" s="445"/>
      <c r="F660" s="445"/>
      <c r="G660" s="445"/>
      <c r="H660" s="445"/>
      <c r="I660" s="445"/>
      <c r="J660" s="445"/>
      <c r="K660" s="445"/>
      <c r="L660" s="445"/>
      <c r="M660" s="445"/>
      <c r="N660" s="445"/>
      <c r="O660" s="445"/>
      <c r="P660" s="445"/>
      <c r="Q660" s="445"/>
      <c r="R660" s="445"/>
      <c r="S660" s="445"/>
      <c r="T660" s="445"/>
      <c r="U660" s="445"/>
      <c r="V660" s="445"/>
      <c r="W660" s="445"/>
      <c r="X660" s="445"/>
      <c r="Y660" s="445"/>
      <c r="Z660" s="445"/>
    </row>
    <row r="661" spans="1:26" ht="15.75" x14ac:dyDescent="0.25">
      <c r="A661" s="445"/>
      <c r="B661" s="445"/>
      <c r="C661" s="445"/>
      <c r="D661" s="445"/>
      <c r="E661" s="445"/>
      <c r="F661" s="445"/>
      <c r="G661" s="445"/>
      <c r="H661" s="445"/>
      <c r="I661" s="445"/>
      <c r="J661" s="445"/>
      <c r="K661" s="445"/>
      <c r="L661" s="445"/>
      <c r="M661" s="445"/>
      <c r="N661" s="445"/>
      <c r="O661" s="445"/>
      <c r="P661" s="445"/>
      <c r="Q661" s="445"/>
      <c r="R661" s="445"/>
      <c r="S661" s="445"/>
      <c r="T661" s="445"/>
      <c r="U661" s="445"/>
      <c r="V661" s="445"/>
      <c r="W661" s="445"/>
      <c r="X661" s="445"/>
      <c r="Y661" s="445"/>
      <c r="Z661" s="445"/>
    </row>
    <row r="662" spans="1:26" ht="15.75" x14ac:dyDescent="0.25">
      <c r="A662" s="445"/>
      <c r="B662" s="445"/>
      <c r="C662" s="445"/>
      <c r="D662" s="445"/>
      <c r="E662" s="445"/>
      <c r="F662" s="445"/>
      <c r="G662" s="445"/>
      <c r="H662" s="445"/>
      <c r="I662" s="445"/>
      <c r="J662" s="445"/>
      <c r="K662" s="445"/>
      <c r="L662" s="445"/>
      <c r="M662" s="445"/>
      <c r="N662" s="445"/>
      <c r="O662" s="445"/>
      <c r="P662" s="445"/>
      <c r="Q662" s="445"/>
      <c r="R662" s="445"/>
      <c r="S662" s="445"/>
      <c r="T662" s="445"/>
      <c r="U662" s="445"/>
      <c r="V662" s="445"/>
      <c r="W662" s="445"/>
      <c r="X662" s="445"/>
      <c r="Y662" s="445"/>
      <c r="Z662" s="445"/>
    </row>
    <row r="663" spans="1:26" ht="15.75" x14ac:dyDescent="0.25">
      <c r="A663" s="445"/>
      <c r="B663" s="445"/>
      <c r="C663" s="445"/>
      <c r="D663" s="445"/>
      <c r="E663" s="445"/>
      <c r="F663" s="445"/>
      <c r="G663" s="445"/>
      <c r="H663" s="445"/>
      <c r="I663" s="445"/>
      <c r="J663" s="445"/>
      <c r="K663" s="445"/>
      <c r="L663" s="445"/>
      <c r="M663" s="445"/>
      <c r="N663" s="445"/>
      <c r="O663" s="445"/>
      <c r="P663" s="445"/>
      <c r="Q663" s="445"/>
      <c r="R663" s="445"/>
      <c r="S663" s="445"/>
      <c r="T663" s="445"/>
      <c r="U663" s="445"/>
      <c r="V663" s="445"/>
      <c r="W663" s="445"/>
      <c r="X663" s="445"/>
      <c r="Y663" s="445"/>
      <c r="Z663" s="445"/>
    </row>
    <row r="664" spans="1:26" ht="15.75" x14ac:dyDescent="0.25">
      <c r="A664" s="445"/>
      <c r="B664" s="445"/>
      <c r="C664" s="445"/>
      <c r="D664" s="445"/>
      <c r="E664" s="445"/>
      <c r="F664" s="445"/>
      <c r="G664" s="445"/>
      <c r="H664" s="445"/>
      <c r="I664" s="445"/>
      <c r="J664" s="445"/>
      <c r="K664" s="445"/>
      <c r="L664" s="445"/>
      <c r="M664" s="445"/>
      <c r="N664" s="445"/>
      <c r="O664" s="445"/>
      <c r="P664" s="445"/>
      <c r="Q664" s="445"/>
      <c r="R664" s="445"/>
      <c r="S664" s="445"/>
      <c r="T664" s="445"/>
      <c r="U664" s="445"/>
      <c r="V664" s="445"/>
      <c r="W664" s="445"/>
      <c r="X664" s="445"/>
      <c r="Y664" s="445"/>
      <c r="Z664" s="445"/>
    </row>
    <row r="665" spans="1:26" ht="15.75" x14ac:dyDescent="0.25">
      <c r="A665" s="445"/>
      <c r="B665" s="445"/>
      <c r="C665" s="445"/>
      <c r="D665" s="445"/>
      <c r="E665" s="445"/>
      <c r="F665" s="445"/>
      <c r="G665" s="445"/>
      <c r="H665" s="445"/>
      <c r="I665" s="445"/>
      <c r="J665" s="445"/>
      <c r="K665" s="445"/>
      <c r="L665" s="445"/>
      <c r="M665" s="445"/>
      <c r="N665" s="445"/>
      <c r="O665" s="445"/>
      <c r="P665" s="445"/>
      <c r="Q665" s="445"/>
      <c r="R665" s="445"/>
      <c r="S665" s="445"/>
      <c r="T665" s="445"/>
      <c r="U665" s="445"/>
      <c r="V665" s="445"/>
      <c r="W665" s="445"/>
      <c r="X665" s="445"/>
      <c r="Y665" s="445"/>
      <c r="Z665" s="445"/>
    </row>
    <row r="666" spans="1:26" ht="15.75" x14ac:dyDescent="0.25">
      <c r="A666" s="445"/>
      <c r="B666" s="445"/>
      <c r="C666" s="445"/>
      <c r="D666" s="445"/>
      <c r="E666" s="445"/>
      <c r="F666" s="445"/>
      <c r="G666" s="445"/>
      <c r="H666" s="445"/>
      <c r="I666" s="445"/>
      <c r="J666" s="445"/>
      <c r="K666" s="445"/>
      <c r="L666" s="445"/>
      <c r="M666" s="445"/>
      <c r="N666" s="445"/>
      <c r="O666" s="445"/>
      <c r="P666" s="445"/>
      <c r="Q666" s="445"/>
      <c r="R666" s="445"/>
      <c r="S666" s="445"/>
      <c r="T666" s="445"/>
      <c r="U666" s="445"/>
      <c r="V666" s="445"/>
      <c r="W666" s="445"/>
      <c r="X666" s="445"/>
      <c r="Y666" s="445"/>
      <c r="Z666" s="445"/>
    </row>
    <row r="667" spans="1:26" ht="15.75" x14ac:dyDescent="0.25">
      <c r="A667" s="445"/>
      <c r="B667" s="445"/>
      <c r="C667" s="445"/>
      <c r="D667" s="445"/>
      <c r="E667" s="445"/>
      <c r="F667" s="445"/>
      <c r="G667" s="445"/>
      <c r="H667" s="445"/>
      <c r="I667" s="445"/>
      <c r="J667" s="445"/>
      <c r="K667" s="445"/>
      <c r="L667" s="445"/>
      <c r="M667" s="445"/>
      <c r="N667" s="445"/>
      <c r="O667" s="445"/>
      <c r="P667" s="445"/>
      <c r="Q667" s="445"/>
      <c r="R667" s="445"/>
      <c r="S667" s="445"/>
      <c r="T667" s="445"/>
      <c r="U667" s="445"/>
      <c r="V667" s="445"/>
      <c r="W667" s="445"/>
      <c r="X667" s="445"/>
      <c r="Y667" s="445"/>
      <c r="Z667" s="445"/>
    </row>
    <row r="668" spans="1:26" ht="15.75" x14ac:dyDescent="0.25">
      <c r="A668" s="445"/>
      <c r="B668" s="445"/>
      <c r="C668" s="445"/>
      <c r="D668" s="445"/>
      <c r="E668" s="445"/>
      <c r="F668" s="445"/>
      <c r="G668" s="445"/>
      <c r="H668" s="445"/>
      <c r="I668" s="445"/>
      <c r="J668" s="445"/>
      <c r="K668" s="445"/>
      <c r="L668" s="445"/>
      <c r="M668" s="445"/>
      <c r="N668" s="445"/>
      <c r="O668" s="445"/>
      <c r="P668" s="445"/>
      <c r="Q668" s="445"/>
      <c r="R668" s="445"/>
      <c r="S668" s="445"/>
      <c r="T668" s="445"/>
      <c r="U668" s="445"/>
      <c r="V668" s="445"/>
      <c r="W668" s="445"/>
      <c r="X668" s="445"/>
      <c r="Y668" s="445"/>
      <c r="Z668" s="445"/>
    </row>
    <row r="669" spans="1:26" ht="15.75" x14ac:dyDescent="0.25">
      <c r="A669" s="445"/>
      <c r="B669" s="445"/>
      <c r="C669" s="445"/>
      <c r="D669" s="445"/>
      <c r="E669" s="445"/>
      <c r="F669" s="445"/>
      <c r="G669" s="445"/>
      <c r="H669" s="445"/>
      <c r="I669" s="445"/>
      <c r="J669" s="445"/>
      <c r="K669" s="445"/>
      <c r="L669" s="445"/>
      <c r="M669" s="445"/>
      <c r="N669" s="445"/>
      <c r="O669" s="445"/>
      <c r="P669" s="445"/>
      <c r="Q669" s="445"/>
      <c r="R669" s="445"/>
      <c r="S669" s="445"/>
      <c r="T669" s="445"/>
      <c r="U669" s="445"/>
      <c r="V669" s="445"/>
      <c r="W669" s="445"/>
      <c r="X669" s="445"/>
      <c r="Y669" s="445"/>
      <c r="Z669" s="445"/>
    </row>
    <row r="670" spans="1:26" ht="15.75" x14ac:dyDescent="0.25">
      <c r="A670" s="445"/>
      <c r="B670" s="445"/>
      <c r="C670" s="445"/>
      <c r="D670" s="445"/>
      <c r="E670" s="445"/>
      <c r="F670" s="445"/>
      <c r="G670" s="445"/>
      <c r="H670" s="445"/>
      <c r="I670" s="445"/>
      <c r="J670" s="445"/>
      <c r="K670" s="445"/>
      <c r="L670" s="445"/>
      <c r="M670" s="445"/>
      <c r="N670" s="445"/>
      <c r="O670" s="445"/>
      <c r="P670" s="445"/>
      <c r="Q670" s="445"/>
      <c r="R670" s="445"/>
      <c r="S670" s="445"/>
      <c r="T670" s="445"/>
      <c r="U670" s="445"/>
      <c r="V670" s="445"/>
      <c r="W670" s="445"/>
      <c r="X670" s="445"/>
      <c r="Y670" s="445"/>
      <c r="Z670" s="445"/>
    </row>
    <row r="671" spans="1:26" ht="15.75" x14ac:dyDescent="0.25">
      <c r="A671" s="445"/>
      <c r="B671" s="445"/>
      <c r="C671" s="445"/>
      <c r="D671" s="445"/>
      <c r="E671" s="445"/>
      <c r="F671" s="445"/>
      <c r="G671" s="445"/>
      <c r="H671" s="445"/>
      <c r="I671" s="445"/>
      <c r="J671" s="445"/>
      <c r="K671" s="445"/>
      <c r="L671" s="445"/>
      <c r="M671" s="445"/>
      <c r="N671" s="445"/>
      <c r="O671" s="445"/>
      <c r="P671" s="445"/>
      <c r="Q671" s="445"/>
      <c r="R671" s="445"/>
      <c r="S671" s="445"/>
      <c r="T671" s="445"/>
      <c r="U671" s="445"/>
      <c r="V671" s="445"/>
      <c r="W671" s="445"/>
      <c r="X671" s="445"/>
      <c r="Y671" s="445"/>
      <c r="Z671" s="445"/>
    </row>
    <row r="672" spans="1:26" ht="15.75" x14ac:dyDescent="0.25">
      <c r="A672" s="445"/>
      <c r="B672" s="445"/>
      <c r="C672" s="445"/>
      <c r="D672" s="445"/>
      <c r="E672" s="445"/>
      <c r="F672" s="445"/>
      <c r="G672" s="445"/>
      <c r="H672" s="445"/>
      <c r="I672" s="445"/>
      <c r="J672" s="445"/>
      <c r="K672" s="445"/>
      <c r="L672" s="445"/>
      <c r="M672" s="445"/>
      <c r="N672" s="445"/>
      <c r="O672" s="445"/>
      <c r="P672" s="445"/>
      <c r="Q672" s="445"/>
      <c r="R672" s="445"/>
      <c r="S672" s="445"/>
      <c r="T672" s="445"/>
      <c r="U672" s="445"/>
      <c r="V672" s="445"/>
      <c r="W672" s="445"/>
      <c r="X672" s="445"/>
      <c r="Y672" s="445"/>
      <c r="Z672" s="445"/>
    </row>
    <row r="673" spans="1:26" ht="15.75" x14ac:dyDescent="0.25">
      <c r="A673" s="445"/>
      <c r="B673" s="445"/>
      <c r="C673" s="445"/>
      <c r="D673" s="445"/>
      <c r="E673" s="445"/>
      <c r="F673" s="445"/>
      <c r="G673" s="445"/>
      <c r="H673" s="445"/>
      <c r="I673" s="445"/>
      <c r="J673" s="445"/>
      <c r="K673" s="445"/>
      <c r="L673" s="445"/>
      <c r="M673" s="445"/>
      <c r="N673" s="445"/>
      <c r="O673" s="445"/>
      <c r="P673" s="445"/>
      <c r="Q673" s="445"/>
      <c r="R673" s="445"/>
      <c r="S673" s="445"/>
      <c r="T673" s="445"/>
      <c r="U673" s="445"/>
      <c r="V673" s="445"/>
      <c r="W673" s="445"/>
      <c r="X673" s="445"/>
      <c r="Y673" s="445"/>
      <c r="Z673" s="445"/>
    </row>
    <row r="674" spans="1:26" ht="15.75" x14ac:dyDescent="0.25">
      <c r="A674" s="445"/>
      <c r="B674" s="445"/>
      <c r="C674" s="445"/>
      <c r="D674" s="445"/>
      <c r="E674" s="445"/>
      <c r="F674" s="445"/>
      <c r="G674" s="445"/>
      <c r="H674" s="445"/>
      <c r="I674" s="445"/>
      <c r="J674" s="445"/>
      <c r="K674" s="445"/>
      <c r="L674" s="445"/>
      <c r="M674" s="445"/>
      <c r="N674" s="445"/>
      <c r="O674" s="445"/>
      <c r="P674" s="445"/>
      <c r="Q674" s="445"/>
      <c r="R674" s="445"/>
      <c r="S674" s="445"/>
      <c r="T674" s="445"/>
      <c r="U674" s="445"/>
      <c r="V674" s="445"/>
      <c r="W674" s="445"/>
      <c r="X674" s="445"/>
      <c r="Y674" s="445"/>
      <c r="Z674" s="445"/>
    </row>
    <row r="675" spans="1:26" ht="15.75" x14ac:dyDescent="0.25">
      <c r="A675" s="445"/>
      <c r="B675" s="445"/>
      <c r="C675" s="445"/>
      <c r="D675" s="445"/>
      <c r="E675" s="445"/>
      <c r="F675" s="445"/>
      <c r="G675" s="445"/>
      <c r="H675" s="445"/>
      <c r="I675" s="445"/>
      <c r="J675" s="445"/>
      <c r="K675" s="445"/>
      <c r="L675" s="445"/>
      <c r="M675" s="445"/>
      <c r="N675" s="445"/>
      <c r="O675" s="445"/>
      <c r="P675" s="445"/>
      <c r="Q675" s="445"/>
      <c r="R675" s="445"/>
      <c r="S675" s="445"/>
      <c r="T675" s="445"/>
      <c r="U675" s="445"/>
      <c r="V675" s="445"/>
      <c r="W675" s="445"/>
      <c r="X675" s="445"/>
      <c r="Y675" s="445"/>
      <c r="Z675" s="445"/>
    </row>
    <row r="676" spans="1:26" ht="15.75" x14ac:dyDescent="0.25">
      <c r="A676" s="445"/>
      <c r="B676" s="445"/>
      <c r="C676" s="445"/>
      <c r="D676" s="445"/>
      <c r="E676" s="445"/>
      <c r="F676" s="445"/>
      <c r="G676" s="445"/>
      <c r="H676" s="445"/>
      <c r="I676" s="445"/>
      <c r="J676" s="445"/>
      <c r="K676" s="445"/>
      <c r="L676" s="445"/>
      <c r="M676" s="445"/>
      <c r="N676" s="445"/>
      <c r="O676" s="445"/>
      <c r="P676" s="445"/>
      <c r="Q676" s="445"/>
      <c r="R676" s="445"/>
      <c r="S676" s="445"/>
      <c r="T676" s="445"/>
      <c r="U676" s="445"/>
      <c r="V676" s="445"/>
      <c r="W676" s="445"/>
      <c r="X676" s="445"/>
      <c r="Y676" s="445"/>
      <c r="Z676" s="445"/>
    </row>
    <row r="677" spans="1:26" ht="15.75" x14ac:dyDescent="0.25">
      <c r="A677" s="445"/>
      <c r="B677" s="445"/>
      <c r="C677" s="445"/>
      <c r="D677" s="445"/>
      <c r="E677" s="445"/>
      <c r="F677" s="445"/>
      <c r="G677" s="445"/>
      <c r="H677" s="445"/>
      <c r="I677" s="445"/>
      <c r="J677" s="445"/>
      <c r="K677" s="445"/>
      <c r="L677" s="445"/>
      <c r="M677" s="445"/>
      <c r="N677" s="445"/>
      <c r="O677" s="445"/>
      <c r="P677" s="445"/>
      <c r="Q677" s="445"/>
      <c r="R677" s="445"/>
      <c r="S677" s="445"/>
      <c r="T677" s="445"/>
      <c r="U677" s="445"/>
      <c r="V677" s="445"/>
      <c r="W677" s="445"/>
      <c r="X677" s="445"/>
      <c r="Y677" s="445"/>
      <c r="Z677" s="445"/>
    </row>
    <row r="678" spans="1:26" ht="15.75" x14ac:dyDescent="0.25">
      <c r="A678" s="445"/>
      <c r="B678" s="445"/>
      <c r="C678" s="445"/>
      <c r="D678" s="445"/>
      <c r="E678" s="445"/>
      <c r="F678" s="445"/>
      <c r="G678" s="445"/>
      <c r="H678" s="445"/>
      <c r="I678" s="445"/>
      <c r="J678" s="445"/>
      <c r="K678" s="445"/>
      <c r="L678" s="445"/>
      <c r="M678" s="445"/>
      <c r="N678" s="445"/>
      <c r="O678" s="445"/>
      <c r="P678" s="445"/>
      <c r="Q678" s="445"/>
      <c r="R678" s="445"/>
      <c r="S678" s="445"/>
      <c r="T678" s="445"/>
      <c r="U678" s="445"/>
      <c r="V678" s="445"/>
      <c r="W678" s="445"/>
      <c r="X678" s="445"/>
      <c r="Y678" s="445"/>
      <c r="Z678" s="445"/>
    </row>
    <row r="679" spans="1:26" ht="15.75" x14ac:dyDescent="0.25">
      <c r="A679" s="445"/>
      <c r="B679" s="445"/>
      <c r="C679" s="445"/>
      <c r="D679" s="445"/>
      <c r="E679" s="445"/>
      <c r="F679" s="445"/>
      <c r="G679" s="445"/>
      <c r="H679" s="445"/>
      <c r="I679" s="445"/>
      <c r="J679" s="445"/>
      <c r="K679" s="445"/>
      <c r="L679" s="445"/>
      <c r="M679" s="445"/>
      <c r="N679" s="445"/>
      <c r="O679" s="445"/>
      <c r="P679" s="445"/>
      <c r="Q679" s="445"/>
      <c r="R679" s="445"/>
      <c r="S679" s="445"/>
      <c r="T679" s="445"/>
      <c r="U679" s="445"/>
      <c r="V679" s="445"/>
      <c r="W679" s="445"/>
      <c r="X679" s="445"/>
      <c r="Y679" s="445"/>
      <c r="Z679" s="445"/>
    </row>
    <row r="680" spans="1:26" ht="15.75" x14ac:dyDescent="0.25">
      <c r="A680" s="445"/>
      <c r="B680" s="445"/>
      <c r="C680" s="445"/>
      <c r="D680" s="445"/>
      <c r="E680" s="445"/>
      <c r="F680" s="445"/>
      <c r="G680" s="445"/>
      <c r="H680" s="445"/>
      <c r="I680" s="445"/>
      <c r="J680" s="445"/>
      <c r="K680" s="445"/>
      <c r="L680" s="445"/>
      <c r="M680" s="445"/>
      <c r="N680" s="445"/>
      <c r="O680" s="445"/>
      <c r="P680" s="445"/>
      <c r="Q680" s="445"/>
      <c r="R680" s="445"/>
      <c r="S680" s="445"/>
      <c r="T680" s="445"/>
      <c r="U680" s="445"/>
      <c r="V680" s="445"/>
      <c r="W680" s="445"/>
      <c r="X680" s="445"/>
      <c r="Y680" s="445"/>
      <c r="Z680" s="445"/>
    </row>
    <row r="681" spans="1:26" ht="15.75" x14ac:dyDescent="0.25">
      <c r="A681" s="445"/>
      <c r="B681" s="445"/>
      <c r="C681" s="445"/>
      <c r="D681" s="445"/>
      <c r="E681" s="445"/>
      <c r="F681" s="445"/>
      <c r="G681" s="445"/>
      <c r="H681" s="445"/>
      <c r="I681" s="445"/>
      <c r="J681" s="445"/>
      <c r="K681" s="445"/>
      <c r="L681" s="445"/>
      <c r="M681" s="445"/>
      <c r="N681" s="445"/>
      <c r="O681" s="445"/>
      <c r="P681" s="445"/>
      <c r="Q681" s="445"/>
      <c r="R681" s="445"/>
      <c r="S681" s="445"/>
      <c r="T681" s="445"/>
      <c r="U681" s="445"/>
      <c r="V681" s="445"/>
      <c r="W681" s="445"/>
      <c r="X681" s="445"/>
      <c r="Y681" s="445"/>
      <c r="Z681" s="445"/>
    </row>
    <row r="682" spans="1:26" ht="15.75" x14ac:dyDescent="0.25">
      <c r="A682" s="445"/>
      <c r="B682" s="445"/>
      <c r="C682" s="445"/>
      <c r="D682" s="445"/>
      <c r="E682" s="445"/>
      <c r="F682" s="445"/>
      <c r="G682" s="445"/>
      <c r="H682" s="445"/>
      <c r="I682" s="445"/>
      <c r="J682" s="445"/>
      <c r="K682" s="445"/>
      <c r="L682" s="445"/>
      <c r="M682" s="445"/>
      <c r="N682" s="445"/>
      <c r="O682" s="445"/>
      <c r="P682" s="445"/>
      <c r="Q682" s="445"/>
      <c r="R682" s="445"/>
      <c r="S682" s="445"/>
      <c r="T682" s="445"/>
      <c r="U682" s="445"/>
      <c r="V682" s="445"/>
      <c r="W682" s="445"/>
      <c r="X682" s="445"/>
      <c r="Y682" s="445"/>
      <c r="Z682" s="445"/>
    </row>
    <row r="683" spans="1:26" ht="15.75" x14ac:dyDescent="0.25">
      <c r="A683" s="445"/>
      <c r="B683" s="445"/>
      <c r="C683" s="445"/>
      <c r="D683" s="445"/>
      <c r="E683" s="445"/>
      <c r="F683" s="445"/>
      <c r="G683" s="445"/>
      <c r="H683" s="445"/>
      <c r="I683" s="445"/>
      <c r="J683" s="445"/>
      <c r="K683" s="445"/>
      <c r="L683" s="445"/>
      <c r="M683" s="445"/>
      <c r="N683" s="445"/>
      <c r="O683" s="445"/>
      <c r="P683" s="445"/>
      <c r="Q683" s="445"/>
      <c r="R683" s="445"/>
      <c r="S683" s="445"/>
      <c r="T683" s="445"/>
      <c r="U683" s="445"/>
      <c r="V683" s="445"/>
      <c r="W683" s="445"/>
      <c r="X683" s="445"/>
      <c r="Y683" s="445"/>
      <c r="Z683" s="445"/>
    </row>
    <row r="684" spans="1:26" ht="15.75" x14ac:dyDescent="0.25">
      <c r="A684" s="445"/>
      <c r="B684" s="445"/>
      <c r="C684" s="445"/>
      <c r="D684" s="445"/>
      <c r="E684" s="445"/>
      <c r="F684" s="445"/>
      <c r="G684" s="445"/>
      <c r="H684" s="445"/>
      <c r="I684" s="445"/>
      <c r="J684" s="445"/>
      <c r="K684" s="445"/>
      <c r="L684" s="445"/>
      <c r="M684" s="445"/>
      <c r="N684" s="445"/>
      <c r="O684" s="445"/>
      <c r="P684" s="445"/>
      <c r="Q684" s="445"/>
      <c r="R684" s="445"/>
      <c r="S684" s="445"/>
      <c r="T684" s="445"/>
      <c r="U684" s="445"/>
      <c r="V684" s="445"/>
      <c r="W684" s="445"/>
      <c r="X684" s="445"/>
      <c r="Y684" s="445"/>
      <c r="Z684" s="445"/>
    </row>
    <row r="685" spans="1:26" ht="15.75" x14ac:dyDescent="0.25">
      <c r="A685" s="445"/>
      <c r="B685" s="445"/>
      <c r="C685" s="445"/>
      <c r="D685" s="445"/>
      <c r="E685" s="445"/>
      <c r="F685" s="445"/>
      <c r="G685" s="445"/>
      <c r="H685" s="445"/>
      <c r="I685" s="445"/>
      <c r="J685" s="445"/>
      <c r="K685" s="445"/>
      <c r="L685" s="445"/>
      <c r="M685" s="445"/>
      <c r="N685" s="445"/>
      <c r="O685" s="445"/>
      <c r="P685" s="445"/>
      <c r="Q685" s="445"/>
      <c r="R685" s="445"/>
      <c r="S685" s="445"/>
      <c r="T685" s="445"/>
      <c r="U685" s="445"/>
      <c r="V685" s="445"/>
      <c r="W685" s="445"/>
      <c r="X685" s="445"/>
      <c r="Y685" s="445"/>
      <c r="Z685" s="445"/>
    </row>
    <row r="686" spans="1:26" ht="15.75" x14ac:dyDescent="0.25">
      <c r="A686" s="445"/>
      <c r="B686" s="445"/>
      <c r="C686" s="445"/>
      <c r="D686" s="445"/>
      <c r="E686" s="445"/>
      <c r="F686" s="445"/>
      <c r="G686" s="445"/>
      <c r="H686" s="445"/>
      <c r="I686" s="445"/>
      <c r="J686" s="445"/>
      <c r="K686" s="445"/>
      <c r="L686" s="445"/>
      <c r="M686" s="445"/>
      <c r="N686" s="445"/>
      <c r="O686" s="445"/>
      <c r="P686" s="445"/>
      <c r="Q686" s="445"/>
      <c r="R686" s="445"/>
      <c r="S686" s="445"/>
      <c r="T686" s="445"/>
      <c r="U686" s="445"/>
      <c r="V686" s="445"/>
      <c r="W686" s="445"/>
      <c r="X686" s="445"/>
      <c r="Y686" s="445"/>
      <c r="Z686" s="445"/>
    </row>
    <row r="687" spans="1:26" ht="15.75" x14ac:dyDescent="0.25">
      <c r="A687" s="445"/>
      <c r="B687" s="445"/>
      <c r="C687" s="445"/>
      <c r="D687" s="445"/>
      <c r="E687" s="445"/>
      <c r="F687" s="445"/>
      <c r="G687" s="445"/>
      <c r="H687" s="445"/>
      <c r="I687" s="445"/>
      <c r="J687" s="445"/>
      <c r="K687" s="445"/>
      <c r="L687" s="445"/>
      <c r="M687" s="445"/>
      <c r="N687" s="445"/>
      <c r="O687" s="445"/>
      <c r="P687" s="445"/>
      <c r="Q687" s="445"/>
      <c r="R687" s="445"/>
      <c r="S687" s="445"/>
      <c r="T687" s="445"/>
      <c r="U687" s="445"/>
      <c r="V687" s="445"/>
      <c r="W687" s="445"/>
      <c r="X687" s="445"/>
      <c r="Y687" s="445"/>
      <c r="Z687" s="445"/>
    </row>
    <row r="688" spans="1:26" ht="15.75" x14ac:dyDescent="0.25">
      <c r="A688" s="445"/>
      <c r="B688" s="445"/>
      <c r="C688" s="445"/>
      <c r="D688" s="445"/>
      <c r="E688" s="445"/>
      <c r="F688" s="445"/>
      <c r="G688" s="445"/>
      <c r="H688" s="445"/>
      <c r="I688" s="445"/>
      <c r="J688" s="445"/>
      <c r="K688" s="445"/>
      <c r="L688" s="445"/>
      <c r="M688" s="445"/>
      <c r="N688" s="445"/>
      <c r="O688" s="445"/>
      <c r="P688" s="445"/>
      <c r="Q688" s="445"/>
      <c r="R688" s="445"/>
      <c r="S688" s="445"/>
      <c r="T688" s="445"/>
      <c r="U688" s="445"/>
      <c r="V688" s="445"/>
      <c r="W688" s="445"/>
      <c r="X688" s="445"/>
      <c r="Y688" s="445"/>
      <c r="Z688" s="445"/>
    </row>
    <row r="689" spans="1:26" ht="15.75" x14ac:dyDescent="0.25">
      <c r="A689" s="445"/>
      <c r="B689" s="445"/>
      <c r="C689" s="445"/>
      <c r="D689" s="445"/>
      <c r="E689" s="445"/>
      <c r="F689" s="445"/>
      <c r="G689" s="445"/>
      <c r="H689" s="445"/>
      <c r="I689" s="445"/>
      <c r="J689" s="445"/>
      <c r="K689" s="445"/>
      <c r="L689" s="445"/>
      <c r="M689" s="445"/>
      <c r="N689" s="445"/>
      <c r="O689" s="445"/>
      <c r="P689" s="445"/>
      <c r="Q689" s="445"/>
      <c r="R689" s="445"/>
      <c r="S689" s="445"/>
      <c r="T689" s="445"/>
      <c r="U689" s="445"/>
      <c r="V689" s="445"/>
      <c r="W689" s="445"/>
      <c r="X689" s="445"/>
      <c r="Y689" s="445"/>
      <c r="Z689" s="445"/>
    </row>
    <row r="690" spans="1:26" ht="15.75" x14ac:dyDescent="0.25">
      <c r="A690" s="445"/>
      <c r="B690" s="445"/>
      <c r="C690" s="445"/>
      <c r="D690" s="445"/>
      <c r="E690" s="445"/>
      <c r="F690" s="445"/>
      <c r="G690" s="445"/>
      <c r="H690" s="445"/>
      <c r="I690" s="445"/>
      <c r="J690" s="445"/>
      <c r="K690" s="445"/>
      <c r="L690" s="445"/>
      <c r="M690" s="445"/>
      <c r="N690" s="445"/>
      <c r="O690" s="445"/>
      <c r="P690" s="445"/>
      <c r="Q690" s="445"/>
      <c r="R690" s="445"/>
      <c r="S690" s="445"/>
      <c r="T690" s="445"/>
      <c r="U690" s="445"/>
      <c r="V690" s="445"/>
      <c r="W690" s="445"/>
      <c r="X690" s="445"/>
      <c r="Y690" s="445"/>
      <c r="Z690" s="445"/>
    </row>
    <row r="691" spans="1:26" ht="15.75" x14ac:dyDescent="0.25">
      <c r="A691" s="445"/>
      <c r="B691" s="445"/>
      <c r="C691" s="445"/>
      <c r="D691" s="445"/>
      <c r="E691" s="445"/>
      <c r="F691" s="445"/>
      <c r="G691" s="445"/>
      <c r="H691" s="445"/>
      <c r="I691" s="445"/>
      <c r="J691" s="445"/>
      <c r="K691" s="445"/>
      <c r="L691" s="445"/>
      <c r="M691" s="445"/>
      <c r="N691" s="445"/>
      <c r="O691" s="445"/>
      <c r="P691" s="445"/>
      <c r="Q691" s="445"/>
      <c r="R691" s="445"/>
      <c r="S691" s="445"/>
      <c r="T691" s="445"/>
      <c r="U691" s="445"/>
      <c r="V691" s="445"/>
      <c r="W691" s="445"/>
      <c r="X691" s="445"/>
      <c r="Y691" s="445"/>
      <c r="Z691" s="445"/>
    </row>
    <row r="692" spans="1:26" ht="15.75" x14ac:dyDescent="0.25">
      <c r="A692" s="445"/>
      <c r="B692" s="445"/>
      <c r="C692" s="445"/>
      <c r="D692" s="445"/>
      <c r="E692" s="445"/>
      <c r="F692" s="445"/>
      <c r="G692" s="445"/>
      <c r="H692" s="445"/>
      <c r="I692" s="445"/>
      <c r="J692" s="445"/>
      <c r="K692" s="445"/>
      <c r="L692" s="445"/>
      <c r="M692" s="445"/>
      <c r="N692" s="445"/>
      <c r="O692" s="445"/>
      <c r="P692" s="445"/>
      <c r="Q692" s="445"/>
      <c r="R692" s="445"/>
      <c r="S692" s="445"/>
      <c r="T692" s="445"/>
      <c r="U692" s="445"/>
      <c r="V692" s="445"/>
      <c r="W692" s="445"/>
      <c r="X692" s="445"/>
      <c r="Y692" s="445"/>
      <c r="Z692" s="445"/>
    </row>
    <row r="693" spans="1:26" ht="15.75" x14ac:dyDescent="0.25">
      <c r="A693" s="445"/>
      <c r="B693" s="445"/>
      <c r="C693" s="445"/>
      <c r="D693" s="445"/>
      <c r="E693" s="445"/>
      <c r="F693" s="445"/>
      <c r="G693" s="445"/>
      <c r="H693" s="445"/>
      <c r="I693" s="445"/>
      <c r="J693" s="445"/>
      <c r="K693" s="445"/>
      <c r="L693" s="445"/>
      <c r="M693" s="445"/>
      <c r="N693" s="445"/>
      <c r="O693" s="445"/>
      <c r="P693" s="445"/>
      <c r="Q693" s="445"/>
      <c r="R693" s="445"/>
      <c r="S693" s="445"/>
      <c r="T693" s="445"/>
      <c r="U693" s="445"/>
      <c r="V693" s="445"/>
      <c r="W693" s="445"/>
      <c r="X693" s="445"/>
      <c r="Y693" s="445"/>
      <c r="Z693" s="445"/>
    </row>
    <row r="694" spans="1:26" ht="15.75" x14ac:dyDescent="0.25">
      <c r="A694" s="445"/>
      <c r="B694" s="445"/>
      <c r="C694" s="445"/>
      <c r="D694" s="445"/>
      <c r="E694" s="445"/>
      <c r="F694" s="445"/>
      <c r="G694" s="445"/>
      <c r="H694" s="445"/>
      <c r="I694" s="445"/>
      <c r="J694" s="445"/>
      <c r="K694" s="445"/>
      <c r="L694" s="445"/>
      <c r="M694" s="445"/>
      <c r="N694" s="445"/>
      <c r="O694" s="445"/>
      <c r="P694" s="445"/>
      <c r="Q694" s="445"/>
      <c r="R694" s="445"/>
      <c r="S694" s="445"/>
      <c r="T694" s="445"/>
      <c r="U694" s="445"/>
      <c r="V694" s="445"/>
      <c r="W694" s="445"/>
      <c r="X694" s="445"/>
      <c r="Y694" s="445"/>
      <c r="Z694" s="445"/>
    </row>
    <row r="695" spans="1:26" ht="15.75" x14ac:dyDescent="0.25">
      <c r="A695" s="445"/>
      <c r="B695" s="445"/>
      <c r="C695" s="445"/>
      <c r="D695" s="445"/>
      <c r="E695" s="445"/>
      <c r="F695" s="445"/>
      <c r="G695" s="445"/>
      <c r="H695" s="445"/>
      <c r="I695" s="445"/>
      <c r="J695" s="445"/>
      <c r="K695" s="445"/>
      <c r="L695" s="445"/>
      <c r="M695" s="445"/>
      <c r="N695" s="445"/>
      <c r="O695" s="445"/>
      <c r="P695" s="445"/>
      <c r="Q695" s="445"/>
      <c r="R695" s="445"/>
      <c r="S695" s="445"/>
      <c r="T695" s="445"/>
      <c r="U695" s="445"/>
      <c r="V695" s="445"/>
      <c r="W695" s="445"/>
      <c r="X695" s="445"/>
      <c r="Y695" s="445"/>
      <c r="Z695" s="445"/>
    </row>
    <row r="696" spans="1:26" ht="15.75" x14ac:dyDescent="0.25">
      <c r="A696" s="445"/>
      <c r="B696" s="445"/>
      <c r="C696" s="445"/>
      <c r="D696" s="445"/>
      <c r="E696" s="445"/>
      <c r="F696" s="445"/>
      <c r="G696" s="445"/>
      <c r="H696" s="445"/>
      <c r="I696" s="445"/>
      <c r="J696" s="445"/>
      <c r="K696" s="445"/>
      <c r="L696" s="445"/>
      <c r="M696" s="445"/>
      <c r="N696" s="445"/>
      <c r="O696" s="445"/>
      <c r="P696" s="445"/>
      <c r="Q696" s="445"/>
      <c r="R696" s="445"/>
      <c r="S696" s="445"/>
      <c r="T696" s="445"/>
      <c r="U696" s="445"/>
      <c r="V696" s="445"/>
      <c r="W696" s="445"/>
      <c r="X696" s="445"/>
      <c r="Y696" s="445"/>
      <c r="Z696" s="445"/>
    </row>
    <row r="697" spans="1:26" ht="15.75" x14ac:dyDescent="0.25">
      <c r="A697" s="445"/>
      <c r="B697" s="445"/>
      <c r="C697" s="445"/>
      <c r="D697" s="445"/>
      <c r="E697" s="445"/>
      <c r="F697" s="445"/>
      <c r="G697" s="445"/>
      <c r="H697" s="445"/>
      <c r="I697" s="445"/>
      <c r="J697" s="445"/>
      <c r="K697" s="445"/>
      <c r="L697" s="445"/>
      <c r="M697" s="445"/>
      <c r="N697" s="445"/>
      <c r="O697" s="445"/>
      <c r="P697" s="445"/>
      <c r="Q697" s="445"/>
      <c r="R697" s="445"/>
      <c r="S697" s="445"/>
      <c r="T697" s="445"/>
      <c r="U697" s="445"/>
      <c r="V697" s="445"/>
      <c r="W697" s="445"/>
      <c r="X697" s="445"/>
      <c r="Y697" s="445"/>
      <c r="Z697" s="445"/>
    </row>
    <row r="698" spans="1:26" ht="15.75" x14ac:dyDescent="0.25">
      <c r="A698" s="445"/>
      <c r="B698" s="445"/>
      <c r="C698" s="445"/>
      <c r="D698" s="445"/>
      <c r="E698" s="445"/>
      <c r="F698" s="445"/>
      <c r="G698" s="445"/>
      <c r="H698" s="445"/>
      <c r="I698" s="445"/>
      <c r="J698" s="445"/>
      <c r="K698" s="445"/>
      <c r="L698" s="445"/>
      <c r="M698" s="445"/>
      <c r="N698" s="445"/>
      <c r="O698" s="445"/>
      <c r="P698" s="445"/>
      <c r="Q698" s="445"/>
      <c r="R698" s="445"/>
      <c r="S698" s="445"/>
      <c r="T698" s="445"/>
      <c r="U698" s="445"/>
      <c r="V698" s="445"/>
      <c r="W698" s="445"/>
      <c r="X698" s="445"/>
      <c r="Y698" s="445"/>
      <c r="Z698" s="445"/>
    </row>
    <row r="699" spans="1:26" ht="15.75" x14ac:dyDescent="0.25">
      <c r="A699" s="445"/>
      <c r="B699" s="445"/>
      <c r="C699" s="445"/>
      <c r="D699" s="445"/>
      <c r="E699" s="445"/>
      <c r="F699" s="445"/>
      <c r="G699" s="445"/>
      <c r="H699" s="445"/>
      <c r="I699" s="445"/>
      <c r="J699" s="445"/>
      <c r="K699" s="445"/>
      <c r="L699" s="445"/>
      <c r="M699" s="445"/>
      <c r="N699" s="445"/>
      <c r="O699" s="445"/>
      <c r="P699" s="445"/>
      <c r="Q699" s="445"/>
      <c r="R699" s="445"/>
      <c r="S699" s="445"/>
      <c r="T699" s="445"/>
      <c r="U699" s="445"/>
      <c r="V699" s="445"/>
      <c r="W699" s="445"/>
      <c r="X699" s="445"/>
      <c r="Y699" s="445"/>
      <c r="Z699" s="445"/>
    </row>
    <row r="700" spans="1:26" ht="15.75" x14ac:dyDescent="0.25">
      <c r="A700" s="445"/>
      <c r="B700" s="445"/>
      <c r="C700" s="445"/>
      <c r="D700" s="445"/>
      <c r="E700" s="445"/>
      <c r="F700" s="445"/>
      <c r="G700" s="445"/>
      <c r="H700" s="445"/>
      <c r="I700" s="445"/>
      <c r="J700" s="445"/>
      <c r="K700" s="445"/>
      <c r="L700" s="445"/>
      <c r="M700" s="445"/>
      <c r="N700" s="445"/>
      <c r="O700" s="445"/>
      <c r="P700" s="445"/>
      <c r="Q700" s="445"/>
      <c r="R700" s="445"/>
      <c r="S700" s="445"/>
      <c r="T700" s="445"/>
      <c r="U700" s="445"/>
      <c r="V700" s="445"/>
      <c r="W700" s="445"/>
      <c r="X700" s="445"/>
      <c r="Y700" s="445"/>
      <c r="Z700" s="445"/>
    </row>
    <row r="701" spans="1:26" ht="15.75" x14ac:dyDescent="0.25">
      <c r="A701" s="445"/>
      <c r="B701" s="445"/>
      <c r="C701" s="445"/>
      <c r="D701" s="445"/>
      <c r="E701" s="445"/>
      <c r="F701" s="445"/>
      <c r="G701" s="445"/>
      <c r="H701" s="445"/>
      <c r="I701" s="445"/>
      <c r="J701" s="445"/>
      <c r="K701" s="445"/>
      <c r="L701" s="445"/>
      <c r="M701" s="445"/>
      <c r="N701" s="445"/>
      <c r="O701" s="445"/>
      <c r="P701" s="445"/>
      <c r="Q701" s="445"/>
      <c r="R701" s="445"/>
      <c r="S701" s="445"/>
      <c r="T701" s="445"/>
      <c r="U701" s="445"/>
      <c r="V701" s="445"/>
      <c r="W701" s="445"/>
      <c r="X701" s="445"/>
      <c r="Y701" s="445"/>
      <c r="Z701" s="445"/>
    </row>
    <row r="702" spans="1:26" ht="15.75" x14ac:dyDescent="0.25">
      <c r="A702" s="445"/>
      <c r="B702" s="445"/>
      <c r="C702" s="445"/>
      <c r="D702" s="445"/>
      <c r="E702" s="445"/>
      <c r="F702" s="445"/>
      <c r="G702" s="445"/>
      <c r="H702" s="445"/>
      <c r="I702" s="445"/>
      <c r="J702" s="445"/>
      <c r="K702" s="445"/>
      <c r="L702" s="445"/>
      <c r="M702" s="445"/>
      <c r="N702" s="445"/>
      <c r="O702" s="445"/>
      <c r="P702" s="445"/>
      <c r="Q702" s="445"/>
      <c r="R702" s="445"/>
      <c r="S702" s="445"/>
      <c r="T702" s="445"/>
      <c r="U702" s="445"/>
      <c r="V702" s="445"/>
      <c r="W702" s="445"/>
      <c r="X702" s="445"/>
      <c r="Y702" s="445"/>
      <c r="Z702" s="445"/>
    </row>
    <row r="703" spans="1:26" ht="15.75" x14ac:dyDescent="0.25">
      <c r="A703" s="445"/>
      <c r="B703" s="445"/>
      <c r="C703" s="445"/>
      <c r="D703" s="445"/>
      <c r="E703" s="445"/>
      <c r="F703" s="445"/>
      <c r="G703" s="445"/>
      <c r="H703" s="445"/>
      <c r="I703" s="445"/>
      <c r="J703" s="445"/>
      <c r="K703" s="445"/>
      <c r="L703" s="445"/>
      <c r="M703" s="445"/>
      <c r="N703" s="445"/>
      <c r="O703" s="445"/>
      <c r="P703" s="445"/>
      <c r="Q703" s="445"/>
      <c r="R703" s="445"/>
      <c r="S703" s="445"/>
      <c r="T703" s="445"/>
      <c r="U703" s="445"/>
      <c r="V703" s="445"/>
      <c r="W703" s="445"/>
      <c r="X703" s="445"/>
      <c r="Y703" s="445"/>
      <c r="Z703" s="445"/>
    </row>
    <row r="704" spans="1:26" ht="15.75" x14ac:dyDescent="0.25">
      <c r="A704" s="445"/>
      <c r="B704" s="445"/>
      <c r="C704" s="445"/>
      <c r="D704" s="445"/>
      <c r="E704" s="445"/>
      <c r="F704" s="445"/>
      <c r="G704" s="445"/>
      <c r="H704" s="445"/>
      <c r="I704" s="445"/>
      <c r="J704" s="445"/>
      <c r="K704" s="445"/>
      <c r="L704" s="445"/>
      <c r="M704" s="445"/>
      <c r="N704" s="445"/>
      <c r="O704" s="445"/>
      <c r="P704" s="445"/>
      <c r="Q704" s="445"/>
      <c r="R704" s="445"/>
      <c r="S704" s="445"/>
      <c r="T704" s="445"/>
      <c r="U704" s="445"/>
      <c r="V704" s="445"/>
      <c r="W704" s="445"/>
      <c r="X704" s="445"/>
      <c r="Y704" s="445"/>
      <c r="Z704" s="445"/>
    </row>
    <row r="705" spans="1:26" ht="15.75" x14ac:dyDescent="0.25">
      <c r="A705" s="445"/>
      <c r="B705" s="445"/>
      <c r="C705" s="445"/>
      <c r="D705" s="445"/>
      <c r="E705" s="445"/>
      <c r="F705" s="445"/>
      <c r="G705" s="445"/>
      <c r="H705" s="445"/>
      <c r="I705" s="445"/>
      <c r="J705" s="445"/>
      <c r="K705" s="445"/>
      <c r="L705" s="445"/>
      <c r="M705" s="445"/>
      <c r="N705" s="445"/>
      <c r="O705" s="445"/>
      <c r="P705" s="445"/>
      <c r="Q705" s="445"/>
      <c r="R705" s="445"/>
      <c r="S705" s="445"/>
      <c r="T705" s="445"/>
      <c r="U705" s="445"/>
      <c r="V705" s="445"/>
      <c r="W705" s="445"/>
      <c r="X705" s="445"/>
      <c r="Y705" s="445"/>
      <c r="Z705" s="445"/>
    </row>
    <row r="706" spans="1:26" ht="15.75" x14ac:dyDescent="0.25">
      <c r="A706" s="445"/>
      <c r="B706" s="445"/>
      <c r="C706" s="445"/>
      <c r="D706" s="445"/>
      <c r="E706" s="445"/>
      <c r="F706" s="445"/>
      <c r="G706" s="445"/>
      <c r="H706" s="445"/>
      <c r="I706" s="445"/>
      <c r="J706" s="445"/>
      <c r="K706" s="445"/>
      <c r="L706" s="445"/>
      <c r="M706" s="445"/>
      <c r="N706" s="445"/>
      <c r="O706" s="445"/>
      <c r="P706" s="445"/>
      <c r="Q706" s="445"/>
      <c r="R706" s="445"/>
      <c r="S706" s="445"/>
      <c r="T706" s="445"/>
      <c r="U706" s="445"/>
      <c r="V706" s="445"/>
      <c r="W706" s="445"/>
      <c r="X706" s="445"/>
      <c r="Y706" s="445"/>
      <c r="Z706" s="445"/>
    </row>
    <row r="707" spans="1:26" ht="15.75" x14ac:dyDescent="0.25">
      <c r="A707" s="445"/>
      <c r="B707" s="445"/>
      <c r="C707" s="445"/>
      <c r="D707" s="445"/>
      <c r="E707" s="445"/>
      <c r="F707" s="445"/>
      <c r="G707" s="445"/>
      <c r="H707" s="445"/>
      <c r="I707" s="445"/>
      <c r="J707" s="445"/>
      <c r="K707" s="445"/>
      <c r="L707" s="445"/>
      <c r="M707" s="445"/>
      <c r="N707" s="445"/>
      <c r="O707" s="445"/>
      <c r="P707" s="445"/>
      <c r="Q707" s="445"/>
      <c r="R707" s="445"/>
      <c r="S707" s="445"/>
      <c r="T707" s="445"/>
      <c r="U707" s="445"/>
      <c r="V707" s="445"/>
      <c r="W707" s="445"/>
      <c r="X707" s="445"/>
      <c r="Y707" s="445"/>
      <c r="Z707" s="445"/>
    </row>
    <row r="708" spans="1:26" ht="15.75" x14ac:dyDescent="0.25">
      <c r="A708" s="445"/>
      <c r="B708" s="445"/>
      <c r="C708" s="445"/>
      <c r="D708" s="445"/>
      <c r="E708" s="445"/>
      <c r="F708" s="445"/>
      <c r="G708" s="445"/>
      <c r="H708" s="445"/>
      <c r="I708" s="445"/>
      <c r="J708" s="445"/>
      <c r="K708" s="445"/>
      <c r="L708" s="445"/>
      <c r="M708" s="445"/>
      <c r="N708" s="445"/>
      <c r="O708" s="445"/>
      <c r="P708" s="445"/>
      <c r="Q708" s="445"/>
      <c r="R708" s="445"/>
      <c r="S708" s="445"/>
      <c r="T708" s="445"/>
      <c r="U708" s="445"/>
      <c r="V708" s="445"/>
      <c r="W708" s="445"/>
      <c r="X708" s="445"/>
      <c r="Y708" s="445"/>
      <c r="Z708" s="445"/>
    </row>
    <row r="709" spans="1:26" ht="15.75" x14ac:dyDescent="0.25">
      <c r="A709" s="445"/>
      <c r="B709" s="445"/>
      <c r="C709" s="445"/>
      <c r="D709" s="445"/>
      <c r="E709" s="445"/>
      <c r="F709" s="445"/>
      <c r="G709" s="445"/>
      <c r="H709" s="445"/>
      <c r="I709" s="445"/>
      <c r="J709" s="445"/>
      <c r="K709" s="445"/>
      <c r="L709" s="445"/>
      <c r="M709" s="445"/>
      <c r="N709" s="445"/>
      <c r="O709" s="445"/>
      <c r="P709" s="445"/>
      <c r="Q709" s="445"/>
      <c r="R709" s="445"/>
      <c r="S709" s="445"/>
      <c r="T709" s="445"/>
      <c r="U709" s="445"/>
      <c r="V709" s="445"/>
      <c r="W709" s="445"/>
      <c r="X709" s="445"/>
      <c r="Y709" s="445"/>
      <c r="Z709" s="445"/>
    </row>
    <row r="710" spans="1:26" ht="15.75" x14ac:dyDescent="0.25">
      <c r="A710" s="445"/>
      <c r="B710" s="445"/>
      <c r="C710" s="445"/>
      <c r="D710" s="445"/>
      <c r="E710" s="445"/>
      <c r="F710" s="445"/>
      <c r="G710" s="445"/>
      <c r="H710" s="445"/>
      <c r="I710" s="445"/>
      <c r="J710" s="445"/>
      <c r="K710" s="445"/>
      <c r="L710" s="445"/>
      <c r="M710" s="445"/>
      <c r="N710" s="445"/>
      <c r="O710" s="445"/>
      <c r="P710" s="445"/>
      <c r="Q710" s="445"/>
      <c r="R710" s="445"/>
      <c r="S710" s="445"/>
      <c r="T710" s="445"/>
      <c r="U710" s="445"/>
      <c r="V710" s="445"/>
      <c r="W710" s="445"/>
      <c r="X710" s="445"/>
      <c r="Y710" s="445"/>
      <c r="Z710" s="445"/>
    </row>
    <row r="711" spans="1:26" ht="15.75" x14ac:dyDescent="0.25">
      <c r="A711" s="445"/>
      <c r="B711" s="445"/>
      <c r="C711" s="445"/>
      <c r="D711" s="445"/>
      <c r="E711" s="445"/>
      <c r="F711" s="445"/>
      <c r="G711" s="445"/>
      <c r="H711" s="445"/>
      <c r="I711" s="445"/>
      <c r="J711" s="445"/>
      <c r="K711" s="445"/>
      <c r="L711" s="445"/>
      <c r="M711" s="445"/>
      <c r="N711" s="445"/>
      <c r="O711" s="445"/>
      <c r="P711" s="445"/>
      <c r="Q711" s="445"/>
      <c r="R711" s="445"/>
      <c r="S711" s="445"/>
      <c r="T711" s="445"/>
      <c r="U711" s="445"/>
      <c r="V711" s="445"/>
      <c r="W711" s="445"/>
      <c r="X711" s="445"/>
      <c r="Y711" s="445"/>
      <c r="Z711" s="445"/>
    </row>
    <row r="712" spans="1:26" ht="15.75" x14ac:dyDescent="0.25">
      <c r="A712" s="445"/>
      <c r="B712" s="445"/>
      <c r="C712" s="445"/>
      <c r="D712" s="445"/>
      <c r="E712" s="445"/>
      <c r="F712" s="445"/>
      <c r="G712" s="445"/>
      <c r="H712" s="445"/>
      <c r="I712" s="445"/>
      <c r="J712" s="445"/>
      <c r="K712" s="445"/>
      <c r="L712" s="445"/>
      <c r="M712" s="445"/>
      <c r="N712" s="445"/>
      <c r="O712" s="445"/>
      <c r="P712" s="445"/>
      <c r="Q712" s="445"/>
      <c r="R712" s="445"/>
      <c r="S712" s="445"/>
      <c r="T712" s="445"/>
      <c r="U712" s="445"/>
      <c r="V712" s="445"/>
      <c r="W712" s="445"/>
      <c r="X712" s="445"/>
      <c r="Y712" s="445"/>
      <c r="Z712" s="445"/>
    </row>
    <row r="713" spans="1:26" ht="15.75" x14ac:dyDescent="0.25">
      <c r="A713" s="445"/>
      <c r="B713" s="445"/>
      <c r="C713" s="445"/>
      <c r="D713" s="445"/>
      <c r="E713" s="445"/>
      <c r="F713" s="445"/>
      <c r="G713" s="445"/>
      <c r="H713" s="445"/>
      <c r="I713" s="445"/>
      <c r="J713" s="445"/>
      <c r="K713" s="445"/>
      <c r="L713" s="445"/>
      <c r="M713" s="445"/>
      <c r="N713" s="445"/>
      <c r="O713" s="445"/>
      <c r="P713" s="445"/>
      <c r="Q713" s="445"/>
      <c r="R713" s="445"/>
      <c r="S713" s="445"/>
      <c r="T713" s="445"/>
      <c r="U713" s="445"/>
      <c r="V713" s="445"/>
      <c r="W713" s="445"/>
      <c r="X713" s="445"/>
      <c r="Y713" s="445"/>
      <c r="Z713" s="445"/>
    </row>
    <row r="714" spans="1:26" ht="15.75" x14ac:dyDescent="0.25">
      <c r="A714" s="445"/>
      <c r="B714" s="445"/>
      <c r="C714" s="445"/>
      <c r="D714" s="445"/>
      <c r="E714" s="445"/>
      <c r="F714" s="445"/>
      <c r="G714" s="445"/>
      <c r="H714" s="445"/>
      <c r="I714" s="445"/>
      <c r="J714" s="445"/>
      <c r="K714" s="445"/>
      <c r="L714" s="445"/>
      <c r="M714" s="445"/>
      <c r="N714" s="445"/>
      <c r="O714" s="445"/>
      <c r="P714" s="445"/>
      <c r="Q714" s="445"/>
      <c r="R714" s="445"/>
      <c r="S714" s="445"/>
      <c r="T714" s="445"/>
      <c r="U714" s="445"/>
      <c r="V714" s="445"/>
      <c r="W714" s="445"/>
      <c r="X714" s="445"/>
      <c r="Y714" s="445"/>
      <c r="Z714" s="445"/>
    </row>
    <row r="715" spans="1:26" ht="15.75" x14ac:dyDescent="0.25">
      <c r="A715" s="445"/>
      <c r="B715" s="445"/>
      <c r="C715" s="445"/>
      <c r="D715" s="445"/>
      <c r="E715" s="445"/>
      <c r="F715" s="445"/>
      <c r="G715" s="445"/>
      <c r="H715" s="445"/>
      <c r="I715" s="445"/>
      <c r="J715" s="445"/>
      <c r="K715" s="445"/>
      <c r="L715" s="445"/>
      <c r="M715" s="445"/>
      <c r="N715" s="445"/>
      <c r="O715" s="445"/>
      <c r="P715" s="445"/>
      <c r="Q715" s="445"/>
      <c r="R715" s="445"/>
      <c r="S715" s="445"/>
      <c r="T715" s="445"/>
      <c r="U715" s="445"/>
      <c r="V715" s="445"/>
      <c r="W715" s="445"/>
      <c r="X715" s="445"/>
      <c r="Y715" s="445"/>
      <c r="Z715" s="445"/>
    </row>
    <row r="716" spans="1:26" ht="15.75" x14ac:dyDescent="0.25">
      <c r="A716" s="445"/>
      <c r="B716" s="445"/>
      <c r="C716" s="445"/>
      <c r="D716" s="445"/>
      <c r="E716" s="445"/>
      <c r="F716" s="445"/>
      <c r="G716" s="445"/>
      <c r="H716" s="445"/>
      <c r="I716" s="445"/>
      <c r="J716" s="445"/>
      <c r="K716" s="445"/>
      <c r="L716" s="445"/>
      <c r="M716" s="445"/>
      <c r="N716" s="445"/>
      <c r="O716" s="445"/>
      <c r="P716" s="445"/>
      <c r="Q716" s="445"/>
      <c r="R716" s="445"/>
      <c r="S716" s="445"/>
      <c r="T716" s="445"/>
      <c r="U716" s="445"/>
      <c r="V716" s="445"/>
      <c r="W716" s="445"/>
      <c r="X716" s="445"/>
      <c r="Y716" s="445"/>
      <c r="Z716" s="445"/>
    </row>
    <row r="717" spans="1:26" ht="15.75" x14ac:dyDescent="0.25">
      <c r="A717" s="445"/>
      <c r="B717" s="445"/>
      <c r="C717" s="445"/>
      <c r="D717" s="445"/>
      <c r="E717" s="445"/>
      <c r="F717" s="445"/>
      <c r="G717" s="445"/>
      <c r="H717" s="445"/>
      <c r="I717" s="445"/>
      <c r="J717" s="445"/>
      <c r="K717" s="445"/>
      <c r="L717" s="445"/>
      <c r="M717" s="445"/>
      <c r="N717" s="445"/>
      <c r="O717" s="445"/>
      <c r="P717" s="445"/>
      <c r="Q717" s="445"/>
      <c r="R717" s="445"/>
      <c r="S717" s="445"/>
      <c r="T717" s="445"/>
      <c r="U717" s="445"/>
      <c r="V717" s="445"/>
      <c r="W717" s="445"/>
      <c r="X717" s="445"/>
      <c r="Y717" s="445"/>
      <c r="Z717" s="445"/>
    </row>
    <row r="718" spans="1:26" ht="15.75" x14ac:dyDescent="0.25">
      <c r="A718" s="445"/>
      <c r="B718" s="445"/>
      <c r="C718" s="445"/>
      <c r="D718" s="445"/>
      <c r="E718" s="445"/>
      <c r="F718" s="445"/>
      <c r="G718" s="445"/>
      <c r="H718" s="445"/>
      <c r="I718" s="445"/>
      <c r="J718" s="445"/>
      <c r="K718" s="445"/>
      <c r="L718" s="445"/>
      <c r="M718" s="445"/>
      <c r="N718" s="445"/>
      <c r="O718" s="445"/>
      <c r="P718" s="445"/>
      <c r="Q718" s="445"/>
      <c r="R718" s="445"/>
      <c r="S718" s="445"/>
      <c r="T718" s="445"/>
      <c r="U718" s="445"/>
      <c r="V718" s="445"/>
      <c r="W718" s="445"/>
      <c r="X718" s="445"/>
      <c r="Y718" s="445"/>
      <c r="Z718" s="445"/>
    </row>
    <row r="719" spans="1:26" ht="15.75" x14ac:dyDescent="0.25">
      <c r="A719" s="445"/>
      <c r="B719" s="445"/>
      <c r="C719" s="445"/>
      <c r="D719" s="445"/>
      <c r="E719" s="445"/>
      <c r="F719" s="445"/>
      <c r="G719" s="445"/>
      <c r="H719" s="445"/>
      <c r="I719" s="445"/>
      <c r="J719" s="445"/>
      <c r="K719" s="445"/>
      <c r="L719" s="445"/>
      <c r="M719" s="445"/>
      <c r="N719" s="445"/>
      <c r="O719" s="445"/>
      <c r="P719" s="445"/>
      <c r="Q719" s="445"/>
      <c r="R719" s="445"/>
      <c r="S719" s="445"/>
      <c r="T719" s="445"/>
      <c r="U719" s="445"/>
      <c r="V719" s="445"/>
      <c r="W719" s="445"/>
      <c r="X719" s="445"/>
      <c r="Y719" s="445"/>
      <c r="Z719" s="445"/>
    </row>
    <row r="720" spans="1:26" ht="15.75" x14ac:dyDescent="0.25">
      <c r="A720" s="445"/>
      <c r="B720" s="445"/>
      <c r="C720" s="445"/>
      <c r="D720" s="445"/>
      <c r="E720" s="445"/>
      <c r="F720" s="445"/>
      <c r="G720" s="445"/>
      <c r="H720" s="445"/>
      <c r="I720" s="445"/>
      <c r="J720" s="445"/>
      <c r="K720" s="445"/>
      <c r="L720" s="445"/>
      <c r="M720" s="445"/>
      <c r="N720" s="445"/>
      <c r="O720" s="445"/>
      <c r="P720" s="445"/>
      <c r="Q720" s="445"/>
      <c r="R720" s="445"/>
      <c r="S720" s="445"/>
      <c r="T720" s="445"/>
      <c r="U720" s="445"/>
      <c r="V720" s="445"/>
      <c r="W720" s="445"/>
      <c r="X720" s="445"/>
      <c r="Y720" s="445"/>
      <c r="Z720" s="445"/>
    </row>
    <row r="721" spans="1:26" ht="15.75" x14ac:dyDescent="0.25">
      <c r="A721" s="445"/>
      <c r="B721" s="445"/>
      <c r="C721" s="445"/>
      <c r="D721" s="445"/>
      <c r="E721" s="445"/>
      <c r="F721" s="445"/>
      <c r="G721" s="445"/>
      <c r="H721" s="445"/>
      <c r="I721" s="445"/>
      <c r="J721" s="445"/>
      <c r="K721" s="445"/>
      <c r="L721" s="445"/>
      <c r="M721" s="445"/>
      <c r="N721" s="445"/>
      <c r="O721" s="445"/>
      <c r="P721" s="445"/>
      <c r="Q721" s="445"/>
      <c r="R721" s="445"/>
      <c r="S721" s="445"/>
      <c r="T721" s="445"/>
      <c r="U721" s="445"/>
      <c r="V721" s="445"/>
      <c r="W721" s="445"/>
      <c r="X721" s="445"/>
      <c r="Y721" s="445"/>
      <c r="Z721" s="445"/>
    </row>
    <row r="722" spans="1:26" ht="15.75" x14ac:dyDescent="0.25">
      <c r="A722" s="445"/>
      <c r="B722" s="445"/>
      <c r="C722" s="445"/>
      <c r="D722" s="445"/>
      <c r="E722" s="445"/>
      <c r="F722" s="445"/>
      <c r="G722" s="445"/>
      <c r="H722" s="445"/>
      <c r="I722" s="445"/>
      <c r="J722" s="445"/>
      <c r="K722" s="445"/>
      <c r="L722" s="445"/>
      <c r="M722" s="445"/>
      <c r="N722" s="445"/>
      <c r="O722" s="445"/>
      <c r="P722" s="445"/>
      <c r="Q722" s="445"/>
      <c r="R722" s="445"/>
      <c r="S722" s="445"/>
      <c r="T722" s="445"/>
      <c r="U722" s="445"/>
      <c r="V722" s="445"/>
      <c r="W722" s="445"/>
      <c r="X722" s="445"/>
      <c r="Y722" s="445"/>
      <c r="Z722" s="445"/>
    </row>
    <row r="723" spans="1:26" ht="15.75" x14ac:dyDescent="0.25">
      <c r="A723" s="445"/>
      <c r="B723" s="445"/>
      <c r="C723" s="445"/>
      <c r="D723" s="445"/>
      <c r="E723" s="445"/>
      <c r="F723" s="445"/>
      <c r="G723" s="445"/>
      <c r="H723" s="445"/>
      <c r="I723" s="445"/>
      <c r="J723" s="445"/>
      <c r="K723" s="445"/>
      <c r="L723" s="445"/>
      <c r="M723" s="445"/>
      <c r="N723" s="445"/>
      <c r="O723" s="445"/>
      <c r="P723" s="445"/>
      <c r="Q723" s="445"/>
      <c r="R723" s="445"/>
      <c r="S723" s="445"/>
      <c r="T723" s="445"/>
      <c r="U723" s="445"/>
      <c r="V723" s="445"/>
      <c r="W723" s="445"/>
      <c r="X723" s="445"/>
      <c r="Y723" s="445"/>
      <c r="Z723" s="445"/>
    </row>
    <row r="724" spans="1:26" ht="15.75" x14ac:dyDescent="0.25">
      <c r="A724" s="445"/>
      <c r="B724" s="445"/>
      <c r="C724" s="445"/>
      <c r="D724" s="445"/>
      <c r="E724" s="445"/>
      <c r="F724" s="445"/>
      <c r="G724" s="445"/>
      <c r="H724" s="445"/>
      <c r="I724" s="445"/>
      <c r="J724" s="445"/>
      <c r="K724" s="445"/>
      <c r="L724" s="445"/>
      <c r="M724" s="445"/>
      <c r="N724" s="445"/>
      <c r="O724" s="445"/>
      <c r="P724" s="445"/>
      <c r="Q724" s="445"/>
      <c r="R724" s="445"/>
      <c r="S724" s="445"/>
      <c r="T724" s="445"/>
      <c r="U724" s="445"/>
      <c r="V724" s="445"/>
      <c r="W724" s="445"/>
      <c r="X724" s="445"/>
      <c r="Y724" s="445"/>
      <c r="Z724" s="445"/>
    </row>
    <row r="725" spans="1:26" ht="15.75" x14ac:dyDescent="0.25">
      <c r="A725" s="445"/>
      <c r="B725" s="445"/>
      <c r="C725" s="445"/>
      <c r="D725" s="445"/>
      <c r="E725" s="445"/>
      <c r="F725" s="445"/>
      <c r="G725" s="445"/>
      <c r="H725" s="445"/>
      <c r="I725" s="445"/>
      <c r="J725" s="445"/>
      <c r="K725" s="445"/>
      <c r="L725" s="445"/>
      <c r="M725" s="445"/>
      <c r="N725" s="445"/>
      <c r="O725" s="445"/>
      <c r="P725" s="445"/>
      <c r="Q725" s="445"/>
      <c r="R725" s="445"/>
      <c r="S725" s="445"/>
      <c r="T725" s="445"/>
      <c r="U725" s="445"/>
      <c r="V725" s="445"/>
      <c r="W725" s="445"/>
      <c r="X725" s="445"/>
      <c r="Y725" s="445"/>
      <c r="Z725" s="445"/>
    </row>
    <row r="726" spans="1:26" ht="15.75" x14ac:dyDescent="0.25">
      <c r="A726" s="445"/>
      <c r="B726" s="445"/>
      <c r="C726" s="445"/>
      <c r="D726" s="445"/>
      <c r="E726" s="445"/>
      <c r="F726" s="445"/>
      <c r="G726" s="445"/>
      <c r="H726" s="445"/>
      <c r="I726" s="445"/>
      <c r="J726" s="445"/>
      <c r="K726" s="445"/>
      <c r="L726" s="445"/>
      <c r="M726" s="445"/>
      <c r="N726" s="445"/>
      <c r="O726" s="445"/>
      <c r="P726" s="445"/>
      <c r="Q726" s="445"/>
      <c r="R726" s="445"/>
      <c r="S726" s="445"/>
      <c r="T726" s="445"/>
      <c r="U726" s="445"/>
      <c r="V726" s="445"/>
      <c r="W726" s="445"/>
      <c r="X726" s="445"/>
      <c r="Y726" s="445"/>
      <c r="Z726" s="445"/>
    </row>
    <row r="727" spans="1:26" ht="15.75" x14ac:dyDescent="0.25">
      <c r="A727" s="445"/>
      <c r="B727" s="445"/>
      <c r="C727" s="445"/>
      <c r="D727" s="445"/>
      <c r="E727" s="445"/>
      <c r="F727" s="445"/>
      <c r="G727" s="445"/>
      <c r="H727" s="445"/>
      <c r="I727" s="445"/>
      <c r="J727" s="445"/>
      <c r="K727" s="445"/>
      <c r="L727" s="445"/>
      <c r="M727" s="445"/>
      <c r="N727" s="445"/>
      <c r="O727" s="445"/>
      <c r="P727" s="445"/>
      <c r="Q727" s="445"/>
      <c r="R727" s="445"/>
      <c r="S727" s="445"/>
      <c r="T727" s="445"/>
      <c r="U727" s="445"/>
      <c r="V727" s="445"/>
      <c r="W727" s="445"/>
      <c r="X727" s="445"/>
      <c r="Y727" s="445"/>
      <c r="Z727" s="445"/>
    </row>
    <row r="728" spans="1:26" ht="15.75" x14ac:dyDescent="0.25">
      <c r="A728" s="445"/>
      <c r="B728" s="445"/>
      <c r="C728" s="445"/>
      <c r="D728" s="445"/>
      <c r="E728" s="445"/>
      <c r="F728" s="445"/>
      <c r="G728" s="445"/>
      <c r="H728" s="445"/>
      <c r="I728" s="445"/>
      <c r="J728" s="445"/>
      <c r="K728" s="445"/>
      <c r="L728" s="445"/>
      <c r="M728" s="445"/>
      <c r="N728" s="445"/>
      <c r="O728" s="445"/>
      <c r="P728" s="445"/>
      <c r="Q728" s="445"/>
      <c r="R728" s="445"/>
      <c r="S728" s="445"/>
      <c r="T728" s="445"/>
      <c r="U728" s="445"/>
      <c r="V728" s="445"/>
      <c r="W728" s="445"/>
      <c r="X728" s="445"/>
      <c r="Y728" s="445"/>
      <c r="Z728" s="445"/>
    </row>
    <row r="729" spans="1:26" ht="15.75" x14ac:dyDescent="0.25">
      <c r="A729" s="445"/>
      <c r="B729" s="445"/>
      <c r="C729" s="445"/>
      <c r="D729" s="445"/>
      <c r="E729" s="445"/>
      <c r="F729" s="445"/>
      <c r="G729" s="445"/>
      <c r="H729" s="445"/>
      <c r="I729" s="445"/>
      <c r="J729" s="445"/>
      <c r="K729" s="445"/>
      <c r="L729" s="445"/>
      <c r="M729" s="445"/>
      <c r="N729" s="445"/>
      <c r="O729" s="445"/>
      <c r="P729" s="445"/>
      <c r="Q729" s="445"/>
      <c r="R729" s="445"/>
      <c r="S729" s="445"/>
      <c r="T729" s="445"/>
      <c r="U729" s="445"/>
      <c r="V729" s="445"/>
      <c r="W729" s="445"/>
      <c r="X729" s="445"/>
      <c r="Y729" s="445"/>
      <c r="Z729" s="445"/>
    </row>
    <row r="730" spans="1:26" ht="15.75" x14ac:dyDescent="0.25">
      <c r="A730" s="445"/>
      <c r="B730" s="445"/>
      <c r="C730" s="445"/>
      <c r="D730" s="445"/>
      <c r="E730" s="445"/>
      <c r="F730" s="445"/>
      <c r="G730" s="445"/>
      <c r="H730" s="445"/>
      <c r="I730" s="445"/>
      <c r="J730" s="445"/>
      <c r="K730" s="445"/>
      <c r="L730" s="445"/>
      <c r="M730" s="445"/>
      <c r="N730" s="445"/>
      <c r="O730" s="445"/>
      <c r="P730" s="445"/>
      <c r="Q730" s="445"/>
      <c r="R730" s="445"/>
      <c r="S730" s="445"/>
      <c r="T730" s="445"/>
      <c r="U730" s="445"/>
      <c r="V730" s="445"/>
      <c r="W730" s="445"/>
      <c r="X730" s="445"/>
      <c r="Y730" s="445"/>
      <c r="Z730" s="445"/>
    </row>
    <row r="731" spans="1:26" ht="15.75" x14ac:dyDescent="0.25">
      <c r="A731" s="445"/>
      <c r="B731" s="445"/>
      <c r="C731" s="445"/>
      <c r="D731" s="445"/>
      <c r="E731" s="445"/>
      <c r="F731" s="445"/>
      <c r="G731" s="445"/>
      <c r="H731" s="445"/>
      <c r="I731" s="445"/>
      <c r="J731" s="445"/>
      <c r="K731" s="445"/>
      <c r="L731" s="445"/>
      <c r="M731" s="445"/>
      <c r="N731" s="445"/>
      <c r="O731" s="445"/>
      <c r="P731" s="445"/>
      <c r="Q731" s="445"/>
      <c r="R731" s="445"/>
      <c r="S731" s="445"/>
      <c r="T731" s="445"/>
      <c r="U731" s="445"/>
      <c r="V731" s="445"/>
      <c r="W731" s="445"/>
      <c r="X731" s="445"/>
      <c r="Y731" s="445"/>
      <c r="Z731" s="445"/>
    </row>
    <row r="732" spans="1:26" ht="15.75" x14ac:dyDescent="0.25">
      <c r="A732" s="445"/>
      <c r="B732" s="445"/>
      <c r="C732" s="445"/>
      <c r="D732" s="445"/>
      <c r="E732" s="445"/>
      <c r="F732" s="445"/>
      <c r="G732" s="445"/>
      <c r="H732" s="445"/>
      <c r="I732" s="445"/>
      <c r="J732" s="445"/>
      <c r="K732" s="445"/>
      <c r="L732" s="445"/>
      <c r="M732" s="445"/>
      <c r="N732" s="445"/>
      <c r="O732" s="445"/>
      <c r="P732" s="445"/>
      <c r="Q732" s="445"/>
      <c r="R732" s="445"/>
      <c r="S732" s="445"/>
      <c r="T732" s="445"/>
      <c r="U732" s="445"/>
      <c r="V732" s="445"/>
      <c r="W732" s="445"/>
      <c r="X732" s="445"/>
      <c r="Y732" s="445"/>
      <c r="Z732" s="445"/>
    </row>
    <row r="733" spans="1:26" ht="15.75" x14ac:dyDescent="0.25">
      <c r="A733" s="445"/>
      <c r="B733" s="445"/>
      <c r="C733" s="445"/>
      <c r="D733" s="445"/>
      <c r="E733" s="445"/>
      <c r="F733" s="445"/>
      <c r="G733" s="445"/>
      <c r="H733" s="445"/>
      <c r="I733" s="445"/>
      <c r="J733" s="445"/>
      <c r="K733" s="445"/>
      <c r="L733" s="445"/>
      <c r="M733" s="445"/>
      <c r="N733" s="445"/>
      <c r="O733" s="445"/>
      <c r="P733" s="445"/>
      <c r="Q733" s="445"/>
      <c r="R733" s="445"/>
      <c r="S733" s="445"/>
      <c r="T733" s="445"/>
      <c r="U733" s="445"/>
      <c r="V733" s="445"/>
      <c r="W733" s="445"/>
      <c r="X733" s="445"/>
      <c r="Y733" s="445"/>
      <c r="Z733" s="445"/>
    </row>
    <row r="734" spans="1:26" ht="15.75" x14ac:dyDescent="0.25">
      <c r="A734" s="445"/>
      <c r="B734" s="445"/>
      <c r="C734" s="445"/>
      <c r="D734" s="445"/>
      <c r="E734" s="445"/>
      <c r="F734" s="445"/>
      <c r="G734" s="445"/>
      <c r="H734" s="445"/>
      <c r="I734" s="445"/>
      <c r="J734" s="445"/>
      <c r="K734" s="445"/>
      <c r="L734" s="445"/>
      <c r="M734" s="445"/>
      <c r="N734" s="445"/>
      <c r="O734" s="445"/>
      <c r="P734" s="445"/>
      <c r="Q734" s="445"/>
      <c r="R734" s="445"/>
      <c r="S734" s="445"/>
      <c r="T734" s="445"/>
      <c r="U734" s="445"/>
      <c r="V734" s="445"/>
      <c r="W734" s="445"/>
      <c r="X734" s="445"/>
      <c r="Y734" s="445"/>
      <c r="Z734" s="445"/>
    </row>
    <row r="735" spans="1:26" ht="15.75" x14ac:dyDescent="0.25">
      <c r="A735" s="445"/>
      <c r="B735" s="445"/>
      <c r="C735" s="445"/>
      <c r="D735" s="445"/>
      <c r="E735" s="445"/>
      <c r="F735" s="445"/>
      <c r="G735" s="445"/>
      <c r="H735" s="445"/>
      <c r="I735" s="445"/>
      <c r="J735" s="445"/>
      <c r="K735" s="445"/>
      <c r="L735" s="445"/>
      <c r="M735" s="445"/>
      <c r="N735" s="445"/>
      <c r="O735" s="445"/>
      <c r="P735" s="445"/>
      <c r="Q735" s="445"/>
      <c r="R735" s="445"/>
      <c r="S735" s="445"/>
      <c r="T735" s="445"/>
      <c r="U735" s="445"/>
      <c r="V735" s="445"/>
      <c r="W735" s="445"/>
      <c r="X735" s="445"/>
      <c r="Y735" s="445"/>
      <c r="Z735" s="445"/>
    </row>
    <row r="736" spans="1:26" ht="15.75" x14ac:dyDescent="0.25">
      <c r="A736" s="445"/>
      <c r="B736" s="445"/>
      <c r="C736" s="445"/>
      <c r="D736" s="445"/>
      <c r="E736" s="445"/>
      <c r="F736" s="445"/>
      <c r="G736" s="445"/>
      <c r="H736" s="445"/>
      <c r="I736" s="445"/>
      <c r="J736" s="445"/>
      <c r="K736" s="445"/>
      <c r="L736" s="445"/>
      <c r="M736" s="445"/>
      <c r="N736" s="445"/>
      <c r="O736" s="445"/>
      <c r="P736" s="445"/>
      <c r="Q736" s="445"/>
      <c r="R736" s="445"/>
      <c r="S736" s="445"/>
      <c r="T736" s="445"/>
      <c r="U736" s="445"/>
      <c r="V736" s="445"/>
      <c r="W736" s="445"/>
      <c r="X736" s="445"/>
      <c r="Y736" s="445"/>
      <c r="Z736" s="445"/>
    </row>
    <row r="737" spans="1:26" ht="15.75" x14ac:dyDescent="0.25">
      <c r="A737" s="445"/>
      <c r="B737" s="445"/>
      <c r="C737" s="445"/>
      <c r="D737" s="445"/>
      <c r="E737" s="445"/>
      <c r="F737" s="445"/>
      <c r="G737" s="445"/>
      <c r="H737" s="445"/>
      <c r="I737" s="445"/>
      <c r="J737" s="445"/>
      <c r="K737" s="445"/>
      <c r="L737" s="445"/>
      <c r="M737" s="445"/>
      <c r="N737" s="445"/>
      <c r="O737" s="445"/>
      <c r="P737" s="445"/>
      <c r="Q737" s="445"/>
      <c r="R737" s="445"/>
      <c r="S737" s="445"/>
      <c r="T737" s="445"/>
      <c r="U737" s="445"/>
      <c r="V737" s="445"/>
      <c r="W737" s="445"/>
      <c r="X737" s="445"/>
      <c r="Y737" s="445"/>
      <c r="Z737" s="445"/>
    </row>
    <row r="738" spans="1:26" ht="15.75" x14ac:dyDescent="0.25">
      <c r="A738" s="445"/>
      <c r="B738" s="445"/>
      <c r="C738" s="445"/>
      <c r="D738" s="445"/>
      <c r="E738" s="445"/>
      <c r="F738" s="445"/>
      <c r="G738" s="445"/>
      <c r="H738" s="445"/>
      <c r="I738" s="445"/>
      <c r="J738" s="445"/>
      <c r="K738" s="445"/>
      <c r="L738" s="445"/>
      <c r="M738" s="445"/>
      <c r="N738" s="445"/>
      <c r="O738" s="445"/>
      <c r="P738" s="445"/>
      <c r="Q738" s="445"/>
      <c r="R738" s="445"/>
      <c r="S738" s="445"/>
      <c r="T738" s="445"/>
      <c r="U738" s="445"/>
      <c r="V738" s="445"/>
      <c r="W738" s="445"/>
      <c r="X738" s="445"/>
      <c r="Y738" s="445"/>
      <c r="Z738" s="445"/>
    </row>
    <row r="739" spans="1:26" ht="15.75" x14ac:dyDescent="0.25">
      <c r="A739" s="445"/>
      <c r="B739" s="445"/>
      <c r="C739" s="445"/>
      <c r="D739" s="445"/>
      <c r="E739" s="445"/>
      <c r="F739" s="445"/>
      <c r="G739" s="445"/>
      <c r="H739" s="445"/>
      <c r="I739" s="445"/>
      <c r="J739" s="445"/>
      <c r="K739" s="445"/>
      <c r="L739" s="445"/>
      <c r="M739" s="445"/>
      <c r="N739" s="445"/>
      <c r="O739" s="445"/>
      <c r="P739" s="445"/>
      <c r="Q739" s="445"/>
      <c r="R739" s="445"/>
      <c r="S739" s="445"/>
      <c r="T739" s="445"/>
      <c r="U739" s="445"/>
      <c r="V739" s="445"/>
      <c r="W739" s="445"/>
      <c r="X739" s="445"/>
      <c r="Y739" s="445"/>
      <c r="Z739" s="445"/>
    </row>
    <row r="740" spans="1:26" ht="15.75" x14ac:dyDescent="0.25">
      <c r="A740" s="445"/>
      <c r="B740" s="445"/>
      <c r="C740" s="445"/>
      <c r="D740" s="445"/>
      <c r="E740" s="445"/>
      <c r="F740" s="445"/>
      <c r="G740" s="445"/>
      <c r="H740" s="445"/>
      <c r="I740" s="445"/>
      <c r="J740" s="445"/>
      <c r="K740" s="445"/>
      <c r="L740" s="445"/>
      <c r="M740" s="445"/>
      <c r="N740" s="445"/>
      <c r="O740" s="445"/>
      <c r="P740" s="445"/>
      <c r="Q740" s="445"/>
      <c r="R740" s="445"/>
      <c r="S740" s="445"/>
      <c r="T740" s="445"/>
      <c r="U740" s="445"/>
      <c r="V740" s="445"/>
      <c r="W740" s="445"/>
      <c r="X740" s="445"/>
      <c r="Y740" s="445"/>
      <c r="Z740" s="445"/>
    </row>
    <row r="741" spans="1:26" ht="15.75" x14ac:dyDescent="0.25">
      <c r="A741" s="445"/>
      <c r="B741" s="445"/>
      <c r="C741" s="445"/>
      <c r="D741" s="445"/>
      <c r="E741" s="445"/>
      <c r="F741" s="445"/>
      <c r="G741" s="445"/>
      <c r="H741" s="445"/>
      <c r="I741" s="445"/>
      <c r="J741" s="445"/>
      <c r="K741" s="445"/>
      <c r="L741" s="445"/>
      <c r="M741" s="445"/>
      <c r="N741" s="445"/>
      <c r="O741" s="445"/>
      <c r="P741" s="445"/>
      <c r="Q741" s="445"/>
      <c r="R741" s="445"/>
      <c r="S741" s="445"/>
      <c r="T741" s="445"/>
      <c r="U741" s="445"/>
      <c r="V741" s="445"/>
      <c r="W741" s="445"/>
      <c r="X741" s="445"/>
      <c r="Y741" s="445"/>
      <c r="Z741" s="445"/>
    </row>
    <row r="742" spans="1:26" ht="15.75" x14ac:dyDescent="0.25">
      <c r="A742" s="445"/>
      <c r="B742" s="445"/>
      <c r="C742" s="445"/>
      <c r="D742" s="445"/>
      <c r="E742" s="445"/>
      <c r="F742" s="445"/>
      <c r="G742" s="445"/>
      <c r="H742" s="445"/>
      <c r="I742" s="445"/>
      <c r="J742" s="445"/>
      <c r="K742" s="445"/>
      <c r="L742" s="445"/>
      <c r="M742" s="445"/>
      <c r="N742" s="445"/>
      <c r="O742" s="445"/>
      <c r="P742" s="445"/>
      <c r="Q742" s="445"/>
      <c r="R742" s="445"/>
      <c r="S742" s="445"/>
      <c r="T742" s="445"/>
      <c r="U742" s="445"/>
      <c r="V742" s="445"/>
      <c r="W742" s="445"/>
      <c r="X742" s="445"/>
      <c r="Y742" s="445"/>
      <c r="Z742" s="445"/>
    </row>
    <row r="743" spans="1:26" ht="15.75" x14ac:dyDescent="0.25">
      <c r="A743" s="445"/>
      <c r="B743" s="445"/>
      <c r="C743" s="445"/>
      <c r="D743" s="445"/>
      <c r="E743" s="445"/>
      <c r="F743" s="445"/>
      <c r="G743" s="445"/>
      <c r="H743" s="445"/>
      <c r="I743" s="445"/>
      <c r="J743" s="445"/>
      <c r="K743" s="445"/>
      <c r="L743" s="445"/>
      <c r="M743" s="445"/>
      <c r="N743" s="445"/>
      <c r="O743" s="445"/>
      <c r="P743" s="445"/>
      <c r="Q743" s="445"/>
      <c r="R743" s="445"/>
      <c r="S743" s="445"/>
      <c r="T743" s="445"/>
      <c r="U743" s="445"/>
      <c r="V743" s="445"/>
      <c r="W743" s="445"/>
      <c r="X743" s="445"/>
      <c r="Y743" s="445"/>
      <c r="Z743" s="445"/>
    </row>
    <row r="744" spans="1:26" ht="15.75" x14ac:dyDescent="0.25">
      <c r="A744" s="445"/>
      <c r="B744" s="445"/>
      <c r="C744" s="445"/>
      <c r="D744" s="445"/>
      <c r="E744" s="445"/>
      <c r="F744" s="445"/>
      <c r="G744" s="445"/>
      <c r="H744" s="445"/>
      <c r="I744" s="445"/>
      <c r="J744" s="445"/>
      <c r="K744" s="445"/>
      <c r="L744" s="445"/>
      <c r="M744" s="445"/>
      <c r="N744" s="445"/>
      <c r="O744" s="445"/>
      <c r="P744" s="445"/>
      <c r="Q744" s="445"/>
      <c r="R744" s="445"/>
      <c r="S744" s="445"/>
      <c r="T744" s="445"/>
      <c r="U744" s="445"/>
      <c r="V744" s="445"/>
      <c r="W744" s="445"/>
      <c r="X744" s="445"/>
      <c r="Y744" s="445"/>
      <c r="Z744" s="445"/>
    </row>
    <row r="745" spans="1:26" ht="15.75" x14ac:dyDescent="0.25">
      <c r="A745" s="445"/>
      <c r="B745" s="445"/>
      <c r="C745" s="445"/>
      <c r="D745" s="445"/>
      <c r="E745" s="445"/>
      <c r="F745" s="445"/>
      <c r="G745" s="445"/>
      <c r="H745" s="445"/>
      <c r="I745" s="445"/>
      <c r="J745" s="445"/>
      <c r="K745" s="445"/>
      <c r="L745" s="445"/>
      <c r="M745" s="445"/>
      <c r="N745" s="445"/>
      <c r="O745" s="445"/>
      <c r="P745" s="445"/>
      <c r="Q745" s="445"/>
      <c r="R745" s="445"/>
      <c r="S745" s="445"/>
      <c r="T745" s="445"/>
      <c r="U745" s="445"/>
      <c r="V745" s="445"/>
      <c r="W745" s="445"/>
      <c r="X745" s="445"/>
      <c r="Y745" s="445"/>
      <c r="Z745" s="445"/>
    </row>
    <row r="746" spans="1:26" ht="15.75" x14ac:dyDescent="0.25">
      <c r="A746" s="445"/>
      <c r="B746" s="445"/>
      <c r="C746" s="445"/>
      <c r="D746" s="445"/>
      <c r="E746" s="445"/>
      <c r="F746" s="445"/>
      <c r="G746" s="445"/>
      <c r="H746" s="445"/>
      <c r="I746" s="445"/>
      <c r="J746" s="445"/>
      <c r="K746" s="445"/>
      <c r="L746" s="445"/>
      <c r="M746" s="445"/>
      <c r="N746" s="445"/>
      <c r="O746" s="445"/>
      <c r="P746" s="445"/>
      <c r="Q746" s="445"/>
      <c r="R746" s="445"/>
      <c r="S746" s="445"/>
      <c r="T746" s="445"/>
      <c r="U746" s="445"/>
      <c r="V746" s="445"/>
      <c r="W746" s="445"/>
      <c r="X746" s="445"/>
      <c r="Y746" s="445"/>
      <c r="Z746" s="445"/>
    </row>
    <row r="747" spans="1:26" ht="15.75" x14ac:dyDescent="0.25">
      <c r="A747" s="445"/>
      <c r="B747" s="445"/>
      <c r="C747" s="445"/>
      <c r="D747" s="445"/>
      <c r="E747" s="445"/>
      <c r="F747" s="445"/>
      <c r="G747" s="445"/>
      <c r="H747" s="445"/>
      <c r="I747" s="445"/>
      <c r="J747" s="445"/>
      <c r="K747" s="445"/>
      <c r="L747" s="445"/>
      <c r="M747" s="445"/>
      <c r="N747" s="445"/>
      <c r="O747" s="445"/>
      <c r="P747" s="445"/>
      <c r="Q747" s="445"/>
      <c r="R747" s="445"/>
      <c r="S747" s="445"/>
      <c r="T747" s="445"/>
      <c r="U747" s="445"/>
      <c r="V747" s="445"/>
      <c r="W747" s="445"/>
      <c r="X747" s="445"/>
      <c r="Y747" s="445"/>
      <c r="Z747" s="445"/>
    </row>
    <row r="748" spans="1:26" ht="15.75" x14ac:dyDescent="0.25">
      <c r="A748" s="445"/>
      <c r="B748" s="445"/>
      <c r="C748" s="445"/>
      <c r="D748" s="445"/>
      <c r="E748" s="445"/>
      <c r="F748" s="445"/>
      <c r="G748" s="445"/>
      <c r="H748" s="445"/>
      <c r="I748" s="445"/>
      <c r="J748" s="445"/>
      <c r="K748" s="445"/>
      <c r="L748" s="445"/>
      <c r="M748" s="445"/>
      <c r="N748" s="445"/>
      <c r="O748" s="445"/>
      <c r="P748" s="445"/>
      <c r="Q748" s="445"/>
      <c r="R748" s="445"/>
      <c r="S748" s="445"/>
      <c r="T748" s="445"/>
      <c r="U748" s="445"/>
      <c r="V748" s="445"/>
      <c r="W748" s="445"/>
      <c r="X748" s="445"/>
      <c r="Y748" s="445"/>
      <c r="Z748" s="445"/>
    </row>
    <row r="749" spans="1:26" ht="15.75" x14ac:dyDescent="0.25">
      <c r="A749" s="445"/>
      <c r="B749" s="445"/>
      <c r="C749" s="445"/>
      <c r="D749" s="445"/>
      <c r="E749" s="445"/>
      <c r="F749" s="445"/>
      <c r="G749" s="445"/>
      <c r="H749" s="445"/>
      <c r="I749" s="445"/>
      <c r="J749" s="445"/>
      <c r="K749" s="445"/>
      <c r="L749" s="445"/>
      <c r="M749" s="445"/>
      <c r="N749" s="445"/>
      <c r="O749" s="445"/>
      <c r="P749" s="445"/>
      <c r="Q749" s="445"/>
      <c r="R749" s="445"/>
      <c r="S749" s="445"/>
      <c r="T749" s="445"/>
      <c r="U749" s="445"/>
      <c r="V749" s="445"/>
      <c r="W749" s="445"/>
      <c r="X749" s="445"/>
      <c r="Y749" s="445"/>
      <c r="Z749" s="445"/>
    </row>
    <row r="750" spans="1:26" ht="15.75" x14ac:dyDescent="0.25">
      <c r="A750" s="445"/>
      <c r="B750" s="445"/>
      <c r="C750" s="445"/>
      <c r="D750" s="445"/>
      <c r="E750" s="445"/>
      <c r="F750" s="445"/>
      <c r="G750" s="445"/>
      <c r="H750" s="445"/>
      <c r="I750" s="445"/>
      <c r="J750" s="445"/>
      <c r="K750" s="445"/>
      <c r="L750" s="445"/>
      <c r="M750" s="445"/>
      <c r="N750" s="445"/>
      <c r="O750" s="445"/>
      <c r="P750" s="445"/>
      <c r="Q750" s="445"/>
      <c r="R750" s="445"/>
      <c r="S750" s="445"/>
      <c r="T750" s="445"/>
      <c r="U750" s="445"/>
      <c r="V750" s="445"/>
      <c r="W750" s="445"/>
      <c r="X750" s="445"/>
      <c r="Y750" s="445"/>
      <c r="Z750" s="445"/>
    </row>
    <row r="751" spans="1:26" ht="15.75" x14ac:dyDescent="0.25">
      <c r="A751" s="445"/>
      <c r="B751" s="445"/>
      <c r="C751" s="445"/>
      <c r="D751" s="445"/>
      <c r="E751" s="445"/>
      <c r="F751" s="445"/>
      <c r="G751" s="445"/>
      <c r="H751" s="445"/>
      <c r="I751" s="445"/>
      <c r="J751" s="445"/>
      <c r="K751" s="445"/>
      <c r="L751" s="445"/>
      <c r="M751" s="445"/>
      <c r="N751" s="445"/>
      <c r="O751" s="445"/>
      <c r="P751" s="445"/>
      <c r="Q751" s="445"/>
      <c r="R751" s="445"/>
      <c r="S751" s="445"/>
      <c r="T751" s="445"/>
      <c r="U751" s="445"/>
      <c r="V751" s="445"/>
      <c r="W751" s="445"/>
      <c r="X751" s="445"/>
      <c r="Y751" s="445"/>
      <c r="Z751" s="445"/>
    </row>
    <row r="752" spans="1:26" ht="15.75" x14ac:dyDescent="0.25">
      <c r="A752" s="445"/>
      <c r="B752" s="445"/>
      <c r="C752" s="445"/>
      <c r="D752" s="445"/>
      <c r="E752" s="445"/>
      <c r="F752" s="445"/>
      <c r="G752" s="445"/>
      <c r="H752" s="445"/>
      <c r="I752" s="445"/>
      <c r="J752" s="445"/>
      <c r="K752" s="445"/>
      <c r="L752" s="445"/>
      <c r="M752" s="445"/>
      <c r="N752" s="445"/>
      <c r="O752" s="445"/>
      <c r="P752" s="445"/>
      <c r="Q752" s="445"/>
      <c r="R752" s="445"/>
      <c r="S752" s="445"/>
      <c r="T752" s="445"/>
      <c r="U752" s="445"/>
      <c r="V752" s="445"/>
      <c r="W752" s="445"/>
      <c r="X752" s="445"/>
      <c r="Y752" s="445"/>
      <c r="Z752" s="445"/>
    </row>
    <row r="753" spans="1:26" ht="15.75" x14ac:dyDescent="0.25">
      <c r="A753" s="445"/>
      <c r="B753" s="445"/>
      <c r="C753" s="445"/>
      <c r="D753" s="445"/>
      <c r="E753" s="445"/>
      <c r="F753" s="445"/>
      <c r="G753" s="445"/>
      <c r="H753" s="445"/>
      <c r="I753" s="445"/>
      <c r="J753" s="445"/>
      <c r="K753" s="445"/>
      <c r="L753" s="445"/>
      <c r="M753" s="445"/>
      <c r="N753" s="445"/>
      <c r="O753" s="445"/>
      <c r="P753" s="445"/>
      <c r="Q753" s="445"/>
      <c r="R753" s="445"/>
      <c r="S753" s="445"/>
      <c r="T753" s="445"/>
      <c r="U753" s="445"/>
      <c r="V753" s="445"/>
      <c r="W753" s="445"/>
      <c r="X753" s="445"/>
      <c r="Y753" s="445"/>
      <c r="Z753" s="445"/>
    </row>
    <row r="754" spans="1:26" ht="15.75" x14ac:dyDescent="0.25">
      <c r="A754" s="445"/>
      <c r="B754" s="445"/>
      <c r="C754" s="445"/>
      <c r="D754" s="445"/>
      <c r="E754" s="445"/>
      <c r="F754" s="445"/>
      <c r="G754" s="445"/>
      <c r="H754" s="445"/>
      <c r="I754" s="445"/>
      <c r="J754" s="445"/>
      <c r="K754" s="445"/>
      <c r="L754" s="445"/>
      <c r="M754" s="445"/>
      <c r="N754" s="445"/>
      <c r="O754" s="445"/>
      <c r="P754" s="445"/>
      <c r="Q754" s="445"/>
      <c r="R754" s="445"/>
      <c r="S754" s="445"/>
      <c r="T754" s="445"/>
      <c r="U754" s="445"/>
      <c r="V754" s="445"/>
      <c r="W754" s="445"/>
      <c r="X754" s="445"/>
      <c r="Y754" s="445"/>
      <c r="Z754" s="445"/>
    </row>
    <row r="755" spans="1:26" ht="15.75" x14ac:dyDescent="0.25">
      <c r="A755" s="445"/>
      <c r="B755" s="445"/>
      <c r="C755" s="445"/>
      <c r="D755" s="445"/>
      <c r="E755" s="445"/>
      <c r="F755" s="445"/>
      <c r="G755" s="445"/>
      <c r="H755" s="445"/>
      <c r="I755" s="445"/>
      <c r="J755" s="445"/>
      <c r="K755" s="445"/>
      <c r="L755" s="445"/>
      <c r="M755" s="445"/>
      <c r="N755" s="445"/>
      <c r="O755" s="445"/>
      <c r="P755" s="445"/>
      <c r="Q755" s="445"/>
      <c r="R755" s="445"/>
      <c r="S755" s="445"/>
      <c r="T755" s="445"/>
      <c r="U755" s="445"/>
      <c r="V755" s="445"/>
      <c r="W755" s="445"/>
      <c r="X755" s="445"/>
      <c r="Y755" s="445"/>
      <c r="Z755" s="445"/>
    </row>
    <row r="756" spans="1:26" ht="15.75" x14ac:dyDescent="0.25">
      <c r="A756" s="445"/>
      <c r="B756" s="445"/>
      <c r="C756" s="445"/>
      <c r="D756" s="445"/>
      <c r="E756" s="445"/>
      <c r="F756" s="445"/>
      <c r="G756" s="445"/>
      <c r="H756" s="445"/>
      <c r="I756" s="445"/>
      <c r="J756" s="445"/>
      <c r="K756" s="445"/>
      <c r="L756" s="445"/>
      <c r="M756" s="445"/>
      <c r="N756" s="445"/>
      <c r="O756" s="445"/>
      <c r="P756" s="445"/>
      <c r="Q756" s="445"/>
      <c r="R756" s="445"/>
      <c r="S756" s="445"/>
      <c r="T756" s="445"/>
      <c r="U756" s="445"/>
      <c r="V756" s="445"/>
      <c r="W756" s="445"/>
      <c r="X756" s="445"/>
      <c r="Y756" s="445"/>
      <c r="Z756" s="445"/>
    </row>
    <row r="757" spans="1:26" ht="15.75" x14ac:dyDescent="0.25">
      <c r="A757" s="445"/>
      <c r="B757" s="445"/>
      <c r="C757" s="445"/>
      <c r="D757" s="445"/>
      <c r="E757" s="445"/>
      <c r="F757" s="445"/>
      <c r="G757" s="445"/>
      <c r="H757" s="445"/>
      <c r="I757" s="445"/>
      <c r="J757" s="445"/>
      <c r="K757" s="445"/>
      <c r="L757" s="445"/>
      <c r="M757" s="445"/>
      <c r="N757" s="445"/>
      <c r="O757" s="445"/>
      <c r="P757" s="445"/>
      <c r="Q757" s="445"/>
      <c r="R757" s="445"/>
      <c r="S757" s="445"/>
      <c r="T757" s="445"/>
      <c r="U757" s="445"/>
      <c r="V757" s="445"/>
      <c r="W757" s="445"/>
      <c r="X757" s="445"/>
      <c r="Y757" s="445"/>
      <c r="Z757" s="445"/>
    </row>
    <row r="758" spans="1:26" ht="15.75" x14ac:dyDescent="0.25">
      <c r="A758" s="445"/>
      <c r="B758" s="445"/>
      <c r="C758" s="445"/>
      <c r="D758" s="445"/>
      <c r="E758" s="445"/>
      <c r="F758" s="445"/>
      <c r="G758" s="445"/>
      <c r="H758" s="445"/>
      <c r="I758" s="445"/>
      <c r="J758" s="445"/>
      <c r="K758" s="445"/>
      <c r="L758" s="445"/>
      <c r="M758" s="445"/>
      <c r="N758" s="445"/>
      <c r="O758" s="445"/>
      <c r="P758" s="445"/>
      <c r="Q758" s="445"/>
      <c r="R758" s="445"/>
      <c r="S758" s="445"/>
      <c r="T758" s="445"/>
      <c r="U758" s="445"/>
      <c r="V758" s="445"/>
      <c r="W758" s="445"/>
      <c r="X758" s="445"/>
      <c r="Y758" s="445"/>
      <c r="Z758" s="445"/>
    </row>
    <row r="759" spans="1:26" ht="15.75" x14ac:dyDescent="0.25">
      <c r="A759" s="445"/>
      <c r="B759" s="445"/>
      <c r="C759" s="445"/>
      <c r="D759" s="445"/>
      <c r="E759" s="445"/>
      <c r="F759" s="445"/>
      <c r="G759" s="445"/>
      <c r="H759" s="445"/>
      <c r="I759" s="445"/>
      <c r="J759" s="445"/>
      <c r="K759" s="445"/>
      <c r="L759" s="445"/>
      <c r="M759" s="445"/>
      <c r="N759" s="445"/>
      <c r="O759" s="445"/>
      <c r="P759" s="445"/>
      <c r="Q759" s="445"/>
      <c r="R759" s="445"/>
      <c r="S759" s="445"/>
      <c r="T759" s="445"/>
      <c r="U759" s="445"/>
      <c r="V759" s="445"/>
      <c r="W759" s="445"/>
      <c r="X759" s="445"/>
      <c r="Y759" s="445"/>
      <c r="Z759" s="445"/>
    </row>
    <row r="760" spans="1:26" ht="15.75" x14ac:dyDescent="0.25">
      <c r="A760" s="445"/>
      <c r="B760" s="445"/>
      <c r="C760" s="445"/>
      <c r="D760" s="445"/>
      <c r="E760" s="445"/>
      <c r="F760" s="445"/>
      <c r="G760" s="445"/>
      <c r="H760" s="445"/>
      <c r="I760" s="445"/>
      <c r="J760" s="445"/>
      <c r="K760" s="445"/>
      <c r="L760" s="445"/>
      <c r="M760" s="445"/>
      <c r="N760" s="445"/>
      <c r="O760" s="445"/>
      <c r="P760" s="445"/>
      <c r="Q760" s="445"/>
      <c r="R760" s="445"/>
      <c r="S760" s="445"/>
      <c r="T760" s="445"/>
      <c r="U760" s="445"/>
      <c r="V760" s="445"/>
      <c r="W760" s="445"/>
      <c r="X760" s="445"/>
      <c r="Y760" s="445"/>
      <c r="Z760" s="445"/>
    </row>
    <row r="761" spans="1:26" ht="15.75" x14ac:dyDescent="0.25">
      <c r="A761" s="445"/>
      <c r="B761" s="445"/>
      <c r="C761" s="445"/>
      <c r="D761" s="445"/>
      <c r="E761" s="445"/>
      <c r="F761" s="445"/>
      <c r="G761" s="445"/>
      <c r="H761" s="445"/>
      <c r="I761" s="445"/>
      <c r="J761" s="445"/>
      <c r="K761" s="445"/>
      <c r="L761" s="445"/>
      <c r="M761" s="445"/>
      <c r="N761" s="445"/>
      <c r="O761" s="445"/>
      <c r="P761" s="445"/>
      <c r="Q761" s="445"/>
      <c r="R761" s="445"/>
      <c r="S761" s="445"/>
      <c r="T761" s="445"/>
      <c r="U761" s="445"/>
      <c r="V761" s="445"/>
      <c r="W761" s="445"/>
      <c r="X761" s="445"/>
      <c r="Y761" s="445"/>
      <c r="Z761" s="445"/>
    </row>
    <row r="762" spans="1:26" ht="15.75" x14ac:dyDescent="0.25">
      <c r="A762" s="445"/>
      <c r="B762" s="445"/>
      <c r="C762" s="445"/>
      <c r="D762" s="445"/>
      <c r="E762" s="445"/>
      <c r="F762" s="445"/>
      <c r="G762" s="445"/>
      <c r="H762" s="445"/>
      <c r="I762" s="445"/>
      <c r="J762" s="445"/>
      <c r="K762" s="445"/>
      <c r="L762" s="445"/>
      <c r="M762" s="445"/>
      <c r="N762" s="445"/>
      <c r="O762" s="445"/>
      <c r="P762" s="445"/>
      <c r="Q762" s="445"/>
      <c r="R762" s="445"/>
      <c r="S762" s="445"/>
      <c r="T762" s="445"/>
      <c r="U762" s="445"/>
      <c r="V762" s="445"/>
      <c r="W762" s="445"/>
      <c r="X762" s="445"/>
      <c r="Y762" s="445"/>
      <c r="Z762" s="445"/>
    </row>
    <row r="763" spans="1:26" ht="15.75" x14ac:dyDescent="0.25">
      <c r="A763" s="445"/>
      <c r="B763" s="445"/>
      <c r="C763" s="445"/>
      <c r="D763" s="445"/>
      <c r="E763" s="445"/>
      <c r="F763" s="445"/>
      <c r="G763" s="445"/>
      <c r="H763" s="445"/>
      <c r="I763" s="445"/>
      <c r="J763" s="445"/>
      <c r="K763" s="445"/>
      <c r="L763" s="445"/>
      <c r="M763" s="445"/>
      <c r="N763" s="445"/>
      <c r="O763" s="445"/>
      <c r="P763" s="445"/>
      <c r="Q763" s="445"/>
      <c r="R763" s="445"/>
      <c r="S763" s="445"/>
      <c r="T763" s="445"/>
      <c r="U763" s="445"/>
      <c r="V763" s="445"/>
      <c r="W763" s="445"/>
      <c r="X763" s="445"/>
      <c r="Y763" s="445"/>
      <c r="Z763" s="445"/>
    </row>
    <row r="764" spans="1:26" ht="15.75" x14ac:dyDescent="0.25">
      <c r="A764" s="445"/>
      <c r="B764" s="445"/>
      <c r="C764" s="445"/>
      <c r="D764" s="445"/>
      <c r="E764" s="445"/>
      <c r="F764" s="445"/>
      <c r="G764" s="445"/>
      <c r="H764" s="445"/>
      <c r="I764" s="445"/>
      <c r="J764" s="445"/>
      <c r="K764" s="445"/>
      <c r="L764" s="445"/>
      <c r="M764" s="445"/>
      <c r="N764" s="445"/>
      <c r="O764" s="445"/>
      <c r="P764" s="445"/>
      <c r="Q764" s="445"/>
      <c r="R764" s="445"/>
      <c r="S764" s="445"/>
      <c r="T764" s="445"/>
      <c r="U764" s="445"/>
      <c r="V764" s="445"/>
      <c r="W764" s="445"/>
      <c r="X764" s="445"/>
      <c r="Y764" s="445"/>
      <c r="Z764" s="445"/>
    </row>
    <row r="765" spans="1:26" ht="15.75" x14ac:dyDescent="0.25">
      <c r="A765" s="445"/>
      <c r="B765" s="445"/>
      <c r="C765" s="445"/>
      <c r="D765" s="445"/>
      <c r="E765" s="445"/>
      <c r="F765" s="445"/>
      <c r="G765" s="445"/>
      <c r="H765" s="445"/>
      <c r="I765" s="445"/>
      <c r="J765" s="445"/>
      <c r="K765" s="445"/>
      <c r="L765" s="445"/>
      <c r="M765" s="445"/>
      <c r="N765" s="445"/>
      <c r="O765" s="445"/>
      <c r="P765" s="445"/>
      <c r="Q765" s="445"/>
      <c r="R765" s="445"/>
      <c r="S765" s="445"/>
      <c r="T765" s="445"/>
      <c r="U765" s="445"/>
      <c r="V765" s="445"/>
      <c r="W765" s="445"/>
      <c r="X765" s="445"/>
      <c r="Y765" s="445"/>
      <c r="Z765" s="445"/>
    </row>
    <row r="766" spans="1:26" ht="15.75" x14ac:dyDescent="0.25">
      <c r="A766" s="445"/>
      <c r="B766" s="445"/>
      <c r="C766" s="445"/>
      <c r="D766" s="445"/>
      <c r="E766" s="445"/>
      <c r="F766" s="445"/>
      <c r="G766" s="445"/>
      <c r="H766" s="445"/>
      <c r="I766" s="445"/>
      <c r="J766" s="445"/>
      <c r="K766" s="445"/>
      <c r="L766" s="445"/>
      <c r="M766" s="445"/>
      <c r="N766" s="445"/>
      <c r="O766" s="445"/>
      <c r="P766" s="445"/>
      <c r="Q766" s="445"/>
      <c r="R766" s="445"/>
      <c r="S766" s="445"/>
      <c r="T766" s="445"/>
      <c r="U766" s="445"/>
      <c r="V766" s="445"/>
      <c r="W766" s="445"/>
      <c r="X766" s="445"/>
      <c r="Y766" s="445"/>
      <c r="Z766" s="445"/>
    </row>
    <row r="767" spans="1:26" ht="15.75" x14ac:dyDescent="0.25">
      <c r="A767" s="445"/>
      <c r="B767" s="445"/>
      <c r="C767" s="445"/>
      <c r="D767" s="445"/>
      <c r="E767" s="445"/>
      <c r="F767" s="445"/>
      <c r="G767" s="445"/>
      <c r="H767" s="445"/>
      <c r="I767" s="445"/>
      <c r="J767" s="445"/>
      <c r="K767" s="445"/>
      <c r="L767" s="445"/>
      <c r="M767" s="445"/>
      <c r="N767" s="445"/>
      <c r="O767" s="445"/>
      <c r="P767" s="445"/>
      <c r="Q767" s="445"/>
      <c r="R767" s="445"/>
      <c r="S767" s="445"/>
      <c r="T767" s="445"/>
      <c r="U767" s="445"/>
      <c r="V767" s="445"/>
      <c r="W767" s="445"/>
      <c r="X767" s="445"/>
      <c r="Y767" s="445"/>
      <c r="Z767" s="445"/>
    </row>
    <row r="768" spans="1:26" ht="15.75" x14ac:dyDescent="0.25">
      <c r="A768" s="445"/>
      <c r="B768" s="445"/>
      <c r="C768" s="445"/>
      <c r="D768" s="445"/>
      <c r="E768" s="445"/>
      <c r="F768" s="445"/>
      <c r="G768" s="445"/>
      <c r="H768" s="445"/>
      <c r="I768" s="445"/>
      <c r="J768" s="445"/>
      <c r="K768" s="445"/>
      <c r="L768" s="445"/>
      <c r="M768" s="445"/>
      <c r="N768" s="445"/>
      <c r="O768" s="445"/>
      <c r="P768" s="445"/>
      <c r="Q768" s="445"/>
      <c r="R768" s="445"/>
      <c r="S768" s="445"/>
      <c r="T768" s="445"/>
      <c r="U768" s="445"/>
      <c r="V768" s="445"/>
      <c r="W768" s="445"/>
      <c r="X768" s="445"/>
      <c r="Y768" s="445"/>
      <c r="Z768" s="445"/>
    </row>
    <row r="769" spans="1:26" ht="15.75" x14ac:dyDescent="0.25">
      <c r="A769" s="445"/>
      <c r="B769" s="445"/>
      <c r="C769" s="445"/>
      <c r="D769" s="445"/>
      <c r="E769" s="445"/>
      <c r="F769" s="445"/>
      <c r="G769" s="445"/>
      <c r="H769" s="445"/>
      <c r="I769" s="445"/>
      <c r="J769" s="445"/>
      <c r="K769" s="445"/>
      <c r="L769" s="445"/>
      <c r="M769" s="445"/>
      <c r="N769" s="445"/>
      <c r="O769" s="445"/>
      <c r="P769" s="445"/>
      <c r="Q769" s="445"/>
      <c r="R769" s="445"/>
      <c r="S769" s="445"/>
      <c r="T769" s="445"/>
      <c r="U769" s="445"/>
      <c r="V769" s="445"/>
      <c r="W769" s="445"/>
      <c r="X769" s="445"/>
      <c r="Y769" s="445"/>
      <c r="Z769" s="445"/>
    </row>
    <row r="770" spans="1:26" ht="15.75" x14ac:dyDescent="0.25">
      <c r="A770" s="445"/>
      <c r="B770" s="445"/>
      <c r="C770" s="445"/>
      <c r="D770" s="445"/>
      <c r="E770" s="445"/>
      <c r="F770" s="445"/>
      <c r="G770" s="445"/>
      <c r="H770" s="445"/>
      <c r="I770" s="445"/>
      <c r="J770" s="445"/>
      <c r="K770" s="445"/>
      <c r="L770" s="445"/>
      <c r="M770" s="445"/>
      <c r="N770" s="445"/>
      <c r="O770" s="445"/>
      <c r="P770" s="445"/>
      <c r="Q770" s="445"/>
      <c r="R770" s="445"/>
      <c r="S770" s="445"/>
      <c r="T770" s="445"/>
      <c r="U770" s="445"/>
      <c r="V770" s="445"/>
      <c r="W770" s="445"/>
      <c r="X770" s="445"/>
      <c r="Y770" s="445"/>
      <c r="Z770" s="445"/>
    </row>
    <row r="771" spans="1:26" ht="15.75" x14ac:dyDescent="0.25">
      <c r="A771" s="445"/>
      <c r="B771" s="445"/>
      <c r="C771" s="445"/>
      <c r="D771" s="445"/>
      <c r="E771" s="445"/>
      <c r="F771" s="445"/>
      <c r="G771" s="445"/>
      <c r="H771" s="445"/>
      <c r="I771" s="445"/>
      <c r="J771" s="445"/>
      <c r="K771" s="445"/>
      <c r="L771" s="445"/>
      <c r="M771" s="445"/>
      <c r="N771" s="445"/>
      <c r="O771" s="445"/>
      <c r="P771" s="445"/>
      <c r="Q771" s="445"/>
      <c r="R771" s="445"/>
      <c r="S771" s="445"/>
      <c r="T771" s="445"/>
      <c r="U771" s="445"/>
      <c r="V771" s="445"/>
      <c r="W771" s="445"/>
      <c r="X771" s="445"/>
      <c r="Y771" s="445"/>
      <c r="Z771" s="445"/>
    </row>
    <row r="772" spans="1:26" ht="15.75" x14ac:dyDescent="0.25">
      <c r="A772" s="445"/>
      <c r="B772" s="445"/>
      <c r="C772" s="445"/>
      <c r="D772" s="445"/>
      <c r="E772" s="445"/>
      <c r="F772" s="445"/>
      <c r="G772" s="445"/>
      <c r="H772" s="445"/>
      <c r="I772" s="445"/>
      <c r="J772" s="445"/>
      <c r="K772" s="445"/>
      <c r="L772" s="445"/>
      <c r="M772" s="445"/>
      <c r="N772" s="445"/>
      <c r="O772" s="445"/>
      <c r="P772" s="445"/>
      <c r="Q772" s="445"/>
      <c r="R772" s="445"/>
      <c r="S772" s="445"/>
      <c r="T772" s="445"/>
      <c r="U772" s="445"/>
      <c r="V772" s="445"/>
      <c r="W772" s="445"/>
      <c r="X772" s="445"/>
      <c r="Y772" s="445"/>
      <c r="Z772" s="445"/>
    </row>
    <row r="773" spans="1:26" ht="15.75" x14ac:dyDescent="0.25">
      <c r="A773" s="445"/>
      <c r="B773" s="445"/>
      <c r="C773" s="445"/>
      <c r="D773" s="445"/>
      <c r="E773" s="445"/>
      <c r="F773" s="445"/>
      <c r="G773" s="445"/>
      <c r="H773" s="445"/>
      <c r="I773" s="445"/>
      <c r="J773" s="445"/>
      <c r="K773" s="445"/>
      <c r="L773" s="445"/>
      <c r="M773" s="445"/>
      <c r="N773" s="445"/>
      <c r="O773" s="445"/>
      <c r="P773" s="445"/>
      <c r="Q773" s="445"/>
      <c r="R773" s="445"/>
      <c r="S773" s="445"/>
      <c r="T773" s="445"/>
      <c r="U773" s="445"/>
      <c r="V773" s="445"/>
      <c r="W773" s="445"/>
      <c r="X773" s="445"/>
      <c r="Y773" s="445"/>
      <c r="Z773" s="445"/>
    </row>
    <row r="774" spans="1:26" ht="15.75" x14ac:dyDescent="0.25">
      <c r="A774" s="445"/>
      <c r="B774" s="445"/>
      <c r="C774" s="445"/>
      <c r="D774" s="445"/>
      <c r="E774" s="445"/>
      <c r="F774" s="445"/>
      <c r="G774" s="445"/>
      <c r="H774" s="445"/>
      <c r="I774" s="445"/>
      <c r="J774" s="445"/>
      <c r="K774" s="445"/>
      <c r="L774" s="445"/>
      <c r="M774" s="445"/>
      <c r="N774" s="445"/>
      <c r="O774" s="445"/>
      <c r="P774" s="445"/>
      <c r="Q774" s="445"/>
      <c r="R774" s="445"/>
      <c r="S774" s="445"/>
      <c r="T774" s="445"/>
      <c r="U774" s="445"/>
      <c r="V774" s="445"/>
      <c r="W774" s="445"/>
      <c r="X774" s="445"/>
      <c r="Y774" s="445"/>
      <c r="Z774" s="445"/>
    </row>
    <row r="775" spans="1:26" ht="15.75" x14ac:dyDescent="0.25">
      <c r="A775" s="445"/>
      <c r="B775" s="445"/>
      <c r="C775" s="445"/>
      <c r="D775" s="445"/>
      <c r="E775" s="445"/>
      <c r="F775" s="445"/>
      <c r="G775" s="445"/>
      <c r="H775" s="445"/>
      <c r="I775" s="445"/>
      <c r="J775" s="445"/>
      <c r="K775" s="445"/>
      <c r="L775" s="445"/>
      <c r="M775" s="445"/>
      <c r="N775" s="445"/>
      <c r="O775" s="445"/>
      <c r="P775" s="445"/>
      <c r="Q775" s="445"/>
      <c r="R775" s="445"/>
      <c r="S775" s="445"/>
      <c r="T775" s="445"/>
      <c r="U775" s="445"/>
      <c r="V775" s="445"/>
      <c r="W775" s="445"/>
      <c r="X775" s="445"/>
      <c r="Y775" s="445"/>
      <c r="Z775" s="445"/>
    </row>
    <row r="776" spans="1:26" ht="15.75" x14ac:dyDescent="0.25">
      <c r="A776" s="445"/>
      <c r="B776" s="445"/>
      <c r="C776" s="445"/>
      <c r="D776" s="445"/>
      <c r="E776" s="445"/>
      <c r="F776" s="445"/>
      <c r="G776" s="445"/>
      <c r="H776" s="445"/>
      <c r="I776" s="445"/>
      <c r="J776" s="445"/>
      <c r="K776" s="445"/>
      <c r="L776" s="445"/>
      <c r="M776" s="445"/>
      <c r="N776" s="445"/>
      <c r="O776" s="445"/>
      <c r="P776" s="445"/>
      <c r="Q776" s="445"/>
      <c r="R776" s="445"/>
      <c r="S776" s="445"/>
      <c r="T776" s="445"/>
      <c r="U776" s="445"/>
      <c r="V776" s="445"/>
      <c r="W776" s="445"/>
      <c r="X776" s="445"/>
      <c r="Y776" s="445"/>
      <c r="Z776" s="445"/>
    </row>
    <row r="777" spans="1:26" ht="15.75" x14ac:dyDescent="0.25">
      <c r="A777" s="445"/>
      <c r="B777" s="445"/>
      <c r="C777" s="445"/>
      <c r="D777" s="445"/>
      <c r="E777" s="445"/>
      <c r="F777" s="445"/>
      <c r="G777" s="445"/>
      <c r="H777" s="445"/>
      <c r="I777" s="445"/>
      <c r="J777" s="445"/>
      <c r="K777" s="445"/>
      <c r="L777" s="445"/>
      <c r="M777" s="445"/>
      <c r="N777" s="445"/>
      <c r="O777" s="445"/>
      <c r="P777" s="445"/>
      <c r="Q777" s="445"/>
      <c r="R777" s="445"/>
      <c r="S777" s="445"/>
      <c r="T777" s="445"/>
      <c r="U777" s="445"/>
      <c r="V777" s="445"/>
      <c r="W777" s="445"/>
      <c r="X777" s="445"/>
      <c r="Y777" s="445"/>
      <c r="Z777" s="445"/>
    </row>
    <row r="778" spans="1:26" ht="15.75" x14ac:dyDescent="0.25">
      <c r="A778" s="445"/>
      <c r="B778" s="445"/>
      <c r="C778" s="445"/>
      <c r="D778" s="445"/>
      <c r="E778" s="445"/>
      <c r="F778" s="445"/>
      <c r="G778" s="445"/>
      <c r="H778" s="445"/>
      <c r="I778" s="445"/>
      <c r="J778" s="445"/>
      <c r="K778" s="445"/>
      <c r="L778" s="445"/>
      <c r="M778" s="445"/>
      <c r="N778" s="445"/>
      <c r="O778" s="445"/>
      <c r="P778" s="445"/>
      <c r="Q778" s="445"/>
      <c r="R778" s="445"/>
      <c r="S778" s="445"/>
      <c r="T778" s="445"/>
      <c r="U778" s="445"/>
      <c r="V778" s="445"/>
      <c r="W778" s="445"/>
      <c r="X778" s="445"/>
      <c r="Y778" s="445"/>
      <c r="Z778" s="445"/>
    </row>
    <row r="779" spans="1:26" ht="15.75" x14ac:dyDescent="0.25">
      <c r="A779" s="445"/>
      <c r="B779" s="445"/>
      <c r="C779" s="445"/>
      <c r="D779" s="445"/>
      <c r="E779" s="445"/>
      <c r="F779" s="445"/>
      <c r="G779" s="445"/>
      <c r="H779" s="445"/>
      <c r="I779" s="445"/>
      <c r="J779" s="445"/>
      <c r="K779" s="445"/>
      <c r="L779" s="445"/>
      <c r="M779" s="445"/>
      <c r="N779" s="445"/>
      <c r="O779" s="445"/>
      <c r="P779" s="445"/>
      <c r="Q779" s="445"/>
      <c r="R779" s="445"/>
      <c r="S779" s="445"/>
      <c r="T779" s="445"/>
      <c r="U779" s="445"/>
      <c r="V779" s="445"/>
      <c r="W779" s="445"/>
      <c r="X779" s="445"/>
      <c r="Y779" s="445"/>
      <c r="Z779" s="445"/>
    </row>
    <row r="780" spans="1:26" ht="15.75" x14ac:dyDescent="0.25">
      <c r="A780" s="445"/>
      <c r="B780" s="445"/>
      <c r="C780" s="445"/>
      <c r="D780" s="445"/>
      <c r="E780" s="445"/>
      <c r="F780" s="445"/>
      <c r="G780" s="445"/>
      <c r="H780" s="445"/>
      <c r="I780" s="445"/>
      <c r="J780" s="445"/>
      <c r="K780" s="445"/>
      <c r="L780" s="445"/>
      <c r="M780" s="445"/>
      <c r="N780" s="445"/>
      <c r="O780" s="445"/>
      <c r="P780" s="445"/>
      <c r="Q780" s="445"/>
      <c r="R780" s="445"/>
      <c r="S780" s="445"/>
      <c r="T780" s="445"/>
      <c r="U780" s="445"/>
      <c r="V780" s="445"/>
      <c r="W780" s="445"/>
      <c r="X780" s="445"/>
      <c r="Y780" s="445"/>
      <c r="Z780" s="445"/>
    </row>
    <row r="781" spans="1:26" ht="15.75" x14ac:dyDescent="0.25">
      <c r="A781" s="445"/>
      <c r="B781" s="445"/>
      <c r="C781" s="445"/>
      <c r="D781" s="445"/>
      <c r="E781" s="445"/>
      <c r="F781" s="445"/>
      <c r="G781" s="445"/>
      <c r="H781" s="445"/>
      <c r="I781" s="445"/>
      <c r="J781" s="445"/>
      <c r="K781" s="445"/>
      <c r="L781" s="445"/>
      <c r="M781" s="445"/>
      <c r="N781" s="445"/>
      <c r="O781" s="445"/>
      <c r="P781" s="445"/>
      <c r="Q781" s="445"/>
      <c r="R781" s="445"/>
      <c r="S781" s="445"/>
      <c r="T781" s="445"/>
      <c r="U781" s="445"/>
      <c r="V781" s="445"/>
      <c r="W781" s="445"/>
      <c r="X781" s="445"/>
      <c r="Y781" s="445"/>
      <c r="Z781" s="445"/>
    </row>
    <row r="782" spans="1:26" ht="15.75" x14ac:dyDescent="0.25">
      <c r="A782" s="445"/>
      <c r="B782" s="445"/>
      <c r="C782" s="445"/>
      <c r="D782" s="445"/>
      <c r="E782" s="445"/>
      <c r="F782" s="445"/>
      <c r="G782" s="445"/>
      <c r="H782" s="445"/>
      <c r="I782" s="445"/>
      <c r="J782" s="445"/>
      <c r="K782" s="445"/>
      <c r="L782" s="445"/>
      <c r="M782" s="445"/>
      <c r="N782" s="445"/>
      <c r="O782" s="445"/>
      <c r="P782" s="445"/>
      <c r="Q782" s="445"/>
      <c r="R782" s="445"/>
      <c r="S782" s="445"/>
      <c r="T782" s="445"/>
      <c r="U782" s="445"/>
      <c r="V782" s="445"/>
      <c r="W782" s="445"/>
      <c r="X782" s="445"/>
      <c r="Y782" s="445"/>
      <c r="Z782" s="445"/>
    </row>
    <row r="783" spans="1:26" ht="15.75" x14ac:dyDescent="0.25">
      <c r="A783" s="445"/>
      <c r="B783" s="445"/>
      <c r="C783" s="445"/>
      <c r="D783" s="445"/>
      <c r="E783" s="445"/>
      <c r="F783" s="445"/>
      <c r="G783" s="445"/>
      <c r="H783" s="445"/>
      <c r="I783" s="445"/>
      <c r="J783" s="445"/>
      <c r="K783" s="445"/>
      <c r="L783" s="445"/>
      <c r="M783" s="445"/>
      <c r="N783" s="445"/>
      <c r="O783" s="445"/>
      <c r="P783" s="445"/>
      <c r="Q783" s="445"/>
      <c r="R783" s="445"/>
      <c r="S783" s="445"/>
      <c r="T783" s="445"/>
      <c r="U783" s="445"/>
      <c r="V783" s="445"/>
      <c r="W783" s="445"/>
      <c r="X783" s="445"/>
      <c r="Y783" s="445"/>
      <c r="Z783" s="445"/>
    </row>
    <row r="784" spans="1:26" ht="15.75" x14ac:dyDescent="0.25">
      <c r="A784" s="445"/>
      <c r="B784" s="445"/>
      <c r="C784" s="445"/>
      <c r="D784" s="445"/>
      <c r="E784" s="445"/>
      <c r="F784" s="445"/>
      <c r="G784" s="445"/>
      <c r="H784" s="445"/>
      <c r="I784" s="445"/>
      <c r="J784" s="445"/>
      <c r="K784" s="445"/>
      <c r="L784" s="445"/>
      <c r="M784" s="445"/>
      <c r="N784" s="445"/>
      <c r="O784" s="445"/>
      <c r="P784" s="445"/>
      <c r="Q784" s="445"/>
      <c r="R784" s="445"/>
      <c r="S784" s="445"/>
      <c r="T784" s="445"/>
      <c r="U784" s="445"/>
      <c r="V784" s="445"/>
      <c r="W784" s="445"/>
      <c r="X784" s="445"/>
      <c r="Y784" s="445"/>
      <c r="Z784" s="445"/>
    </row>
    <row r="785" spans="1:26" ht="15.75" x14ac:dyDescent="0.25">
      <c r="A785" s="445"/>
      <c r="B785" s="445"/>
      <c r="C785" s="445"/>
      <c r="D785" s="445"/>
      <c r="E785" s="445"/>
      <c r="F785" s="445"/>
      <c r="G785" s="445"/>
      <c r="H785" s="445"/>
      <c r="I785" s="445"/>
      <c r="J785" s="445"/>
      <c r="K785" s="445"/>
      <c r="L785" s="445"/>
      <c r="M785" s="445"/>
      <c r="N785" s="445"/>
      <c r="O785" s="445"/>
      <c r="P785" s="445"/>
      <c r="Q785" s="445"/>
      <c r="R785" s="445"/>
      <c r="S785" s="445"/>
      <c r="T785" s="445"/>
      <c r="U785" s="445"/>
      <c r="V785" s="445"/>
      <c r="W785" s="445"/>
      <c r="X785" s="445"/>
      <c r="Y785" s="445"/>
      <c r="Z785" s="445"/>
    </row>
    <row r="786" spans="1:26" ht="15.75" x14ac:dyDescent="0.25">
      <c r="A786" s="445"/>
      <c r="B786" s="445"/>
      <c r="C786" s="445"/>
      <c r="D786" s="445"/>
      <c r="E786" s="445"/>
      <c r="F786" s="445"/>
      <c r="G786" s="445"/>
      <c r="H786" s="445"/>
      <c r="I786" s="445"/>
      <c r="J786" s="445"/>
      <c r="K786" s="445"/>
      <c r="L786" s="445"/>
      <c r="M786" s="445"/>
      <c r="N786" s="445"/>
      <c r="O786" s="445"/>
      <c r="P786" s="445"/>
      <c r="Q786" s="445"/>
      <c r="R786" s="445"/>
      <c r="S786" s="445"/>
      <c r="T786" s="445"/>
      <c r="U786" s="445"/>
      <c r="V786" s="445"/>
      <c r="W786" s="445"/>
      <c r="X786" s="445"/>
      <c r="Y786" s="445"/>
      <c r="Z786" s="445"/>
    </row>
    <row r="787" spans="1:26" ht="15.75" x14ac:dyDescent="0.25">
      <c r="A787" s="445"/>
      <c r="B787" s="445"/>
      <c r="C787" s="445"/>
      <c r="D787" s="445"/>
      <c r="E787" s="445"/>
      <c r="F787" s="445"/>
      <c r="G787" s="445"/>
      <c r="H787" s="445"/>
      <c r="I787" s="445"/>
      <c r="J787" s="445"/>
      <c r="K787" s="445"/>
      <c r="L787" s="445"/>
      <c r="M787" s="445"/>
      <c r="N787" s="445"/>
      <c r="O787" s="445"/>
      <c r="P787" s="445"/>
      <c r="Q787" s="445"/>
      <c r="R787" s="445"/>
      <c r="S787" s="445"/>
      <c r="T787" s="445"/>
      <c r="U787" s="445"/>
      <c r="V787" s="445"/>
      <c r="W787" s="445"/>
      <c r="X787" s="445"/>
      <c r="Y787" s="445"/>
      <c r="Z787" s="445"/>
    </row>
    <row r="788" spans="1:26" ht="15.75" x14ac:dyDescent="0.25">
      <c r="A788" s="445"/>
      <c r="B788" s="445"/>
      <c r="C788" s="445"/>
      <c r="D788" s="445"/>
      <c r="E788" s="445"/>
      <c r="F788" s="445"/>
      <c r="G788" s="445"/>
      <c r="H788" s="445"/>
      <c r="I788" s="445"/>
      <c r="J788" s="445"/>
      <c r="K788" s="445"/>
      <c r="L788" s="445"/>
      <c r="M788" s="445"/>
      <c r="N788" s="445"/>
      <c r="O788" s="445"/>
      <c r="P788" s="445"/>
      <c r="Q788" s="445"/>
      <c r="R788" s="445"/>
      <c r="S788" s="445"/>
      <c r="T788" s="445"/>
      <c r="U788" s="445"/>
      <c r="V788" s="445"/>
      <c r="W788" s="445"/>
      <c r="X788" s="445"/>
      <c r="Y788" s="445"/>
      <c r="Z788" s="445"/>
    </row>
    <row r="789" spans="1:26" ht="15.75" x14ac:dyDescent="0.25">
      <c r="A789" s="445"/>
      <c r="B789" s="445"/>
      <c r="C789" s="445"/>
      <c r="D789" s="445"/>
      <c r="E789" s="445"/>
      <c r="F789" s="445"/>
      <c r="G789" s="445"/>
      <c r="H789" s="445"/>
      <c r="I789" s="445"/>
      <c r="J789" s="445"/>
      <c r="K789" s="445"/>
      <c r="L789" s="445"/>
      <c r="M789" s="445"/>
      <c r="N789" s="445"/>
      <c r="O789" s="445"/>
      <c r="P789" s="445"/>
      <c r="Q789" s="445"/>
      <c r="R789" s="445"/>
      <c r="S789" s="445"/>
      <c r="T789" s="445"/>
      <c r="U789" s="445"/>
      <c r="V789" s="445"/>
      <c r="W789" s="445"/>
      <c r="X789" s="445"/>
      <c r="Y789" s="445"/>
      <c r="Z789" s="445"/>
    </row>
    <row r="790" spans="1:26" ht="15.75" x14ac:dyDescent="0.25">
      <c r="A790" s="445"/>
      <c r="B790" s="445"/>
      <c r="C790" s="445"/>
      <c r="D790" s="445"/>
      <c r="E790" s="445"/>
      <c r="F790" s="445"/>
      <c r="G790" s="445"/>
      <c r="H790" s="445"/>
      <c r="I790" s="445"/>
      <c r="J790" s="445"/>
      <c r="K790" s="445"/>
      <c r="L790" s="445"/>
      <c r="M790" s="445"/>
      <c r="N790" s="445"/>
      <c r="O790" s="445"/>
      <c r="P790" s="445"/>
      <c r="Q790" s="445"/>
      <c r="R790" s="445"/>
      <c r="S790" s="445"/>
      <c r="T790" s="445"/>
      <c r="U790" s="445"/>
      <c r="V790" s="445"/>
      <c r="W790" s="445"/>
      <c r="X790" s="445"/>
      <c r="Y790" s="445"/>
      <c r="Z790" s="445"/>
    </row>
    <row r="791" spans="1:26" ht="15.75" x14ac:dyDescent="0.25">
      <c r="A791" s="445"/>
      <c r="B791" s="445"/>
      <c r="C791" s="445"/>
      <c r="D791" s="445"/>
      <c r="E791" s="445"/>
      <c r="F791" s="445"/>
      <c r="G791" s="445"/>
      <c r="H791" s="445"/>
      <c r="I791" s="445"/>
      <c r="J791" s="445"/>
      <c r="K791" s="445"/>
      <c r="L791" s="445"/>
      <c r="M791" s="445"/>
      <c r="N791" s="445"/>
      <c r="O791" s="445"/>
      <c r="P791" s="445"/>
      <c r="Q791" s="445"/>
      <c r="R791" s="445"/>
      <c r="S791" s="445"/>
      <c r="T791" s="445"/>
      <c r="U791" s="445"/>
      <c r="V791" s="445"/>
      <c r="W791" s="445"/>
      <c r="X791" s="445"/>
      <c r="Y791" s="445"/>
      <c r="Z791" s="445"/>
    </row>
    <row r="792" spans="1:26" ht="15.75" x14ac:dyDescent="0.25">
      <c r="A792" s="445"/>
      <c r="B792" s="445"/>
      <c r="C792" s="445"/>
      <c r="D792" s="445"/>
      <c r="E792" s="445"/>
      <c r="F792" s="445"/>
      <c r="G792" s="445"/>
      <c r="H792" s="445"/>
      <c r="I792" s="445"/>
      <c r="J792" s="445"/>
      <c r="K792" s="445"/>
      <c r="L792" s="445"/>
      <c r="M792" s="445"/>
      <c r="N792" s="445"/>
      <c r="O792" s="445"/>
      <c r="P792" s="445"/>
      <c r="Q792" s="445"/>
      <c r="R792" s="445"/>
      <c r="S792" s="445"/>
      <c r="T792" s="445"/>
      <c r="U792" s="445"/>
      <c r="V792" s="445"/>
      <c r="W792" s="445"/>
      <c r="X792" s="445"/>
      <c r="Y792" s="445"/>
      <c r="Z792" s="445"/>
    </row>
    <row r="793" spans="1:26" ht="15.75" x14ac:dyDescent="0.25">
      <c r="A793" s="445"/>
      <c r="B793" s="445"/>
      <c r="C793" s="445"/>
      <c r="D793" s="445"/>
      <c r="E793" s="445"/>
      <c r="F793" s="445"/>
      <c r="G793" s="445"/>
      <c r="H793" s="445"/>
      <c r="I793" s="445"/>
      <c r="J793" s="445"/>
      <c r="K793" s="445"/>
      <c r="L793" s="445"/>
      <c r="M793" s="445"/>
      <c r="N793" s="445"/>
      <c r="O793" s="445"/>
      <c r="P793" s="445"/>
      <c r="Q793" s="445"/>
      <c r="R793" s="445"/>
      <c r="S793" s="445"/>
      <c r="T793" s="445"/>
      <c r="U793" s="445"/>
      <c r="V793" s="445"/>
      <c r="W793" s="445"/>
      <c r="X793" s="445"/>
      <c r="Y793" s="445"/>
      <c r="Z793" s="445"/>
    </row>
    <row r="794" spans="1:26" ht="15.75" x14ac:dyDescent="0.25">
      <c r="A794" s="445"/>
      <c r="B794" s="445"/>
      <c r="C794" s="445"/>
      <c r="D794" s="445"/>
      <c r="E794" s="445"/>
      <c r="F794" s="445"/>
      <c r="G794" s="445"/>
      <c r="H794" s="445"/>
      <c r="I794" s="445"/>
      <c r="J794" s="445"/>
      <c r="K794" s="445"/>
      <c r="L794" s="445"/>
      <c r="M794" s="445"/>
      <c r="N794" s="445"/>
      <c r="O794" s="445"/>
      <c r="P794" s="445"/>
      <c r="Q794" s="445"/>
      <c r="R794" s="445"/>
      <c r="S794" s="445"/>
      <c r="T794" s="445"/>
      <c r="U794" s="445"/>
      <c r="V794" s="445"/>
      <c r="W794" s="445"/>
      <c r="X794" s="445"/>
      <c r="Y794" s="445"/>
      <c r="Z794" s="445"/>
    </row>
    <row r="795" spans="1:26" ht="15.75" x14ac:dyDescent="0.25">
      <c r="A795" s="445"/>
      <c r="B795" s="445"/>
      <c r="C795" s="445"/>
      <c r="D795" s="445"/>
      <c r="E795" s="445"/>
      <c r="F795" s="445"/>
      <c r="G795" s="445"/>
      <c r="H795" s="445"/>
      <c r="I795" s="445"/>
      <c r="J795" s="445"/>
      <c r="K795" s="445"/>
      <c r="L795" s="445"/>
      <c r="M795" s="445"/>
      <c r="N795" s="445"/>
      <c r="O795" s="445"/>
      <c r="P795" s="445"/>
      <c r="Q795" s="445"/>
      <c r="R795" s="445"/>
      <c r="S795" s="445"/>
      <c r="T795" s="445"/>
      <c r="U795" s="445"/>
      <c r="V795" s="445"/>
      <c r="W795" s="445"/>
      <c r="X795" s="445"/>
      <c r="Y795" s="445"/>
      <c r="Z795" s="445"/>
    </row>
    <row r="796" spans="1:26" ht="15.75" x14ac:dyDescent="0.25">
      <c r="A796" s="445"/>
      <c r="B796" s="445"/>
      <c r="C796" s="445"/>
      <c r="D796" s="445"/>
      <c r="E796" s="445"/>
      <c r="F796" s="445"/>
      <c r="G796" s="445"/>
      <c r="H796" s="445"/>
      <c r="I796" s="445"/>
      <c r="J796" s="445"/>
      <c r="K796" s="445"/>
      <c r="L796" s="445"/>
      <c r="M796" s="445"/>
      <c r="N796" s="445"/>
      <c r="O796" s="445"/>
      <c r="P796" s="445"/>
      <c r="Q796" s="445"/>
      <c r="R796" s="445"/>
      <c r="S796" s="445"/>
      <c r="T796" s="445"/>
      <c r="U796" s="445"/>
      <c r="V796" s="445"/>
      <c r="W796" s="445"/>
      <c r="X796" s="445"/>
      <c r="Y796" s="445"/>
      <c r="Z796" s="445"/>
    </row>
    <row r="797" spans="1:26" ht="15.75" x14ac:dyDescent="0.25">
      <c r="A797" s="445"/>
      <c r="B797" s="445"/>
      <c r="C797" s="445"/>
      <c r="D797" s="445"/>
      <c r="E797" s="445"/>
      <c r="F797" s="445"/>
      <c r="G797" s="445"/>
      <c r="H797" s="445"/>
      <c r="I797" s="445"/>
      <c r="J797" s="445"/>
      <c r="K797" s="445"/>
      <c r="L797" s="445"/>
      <c r="M797" s="445"/>
      <c r="N797" s="445"/>
      <c r="O797" s="445"/>
      <c r="P797" s="445"/>
      <c r="Q797" s="445"/>
      <c r="R797" s="445"/>
      <c r="S797" s="445"/>
      <c r="T797" s="445"/>
      <c r="U797" s="445"/>
      <c r="V797" s="445"/>
      <c r="W797" s="445"/>
      <c r="X797" s="445"/>
      <c r="Y797" s="445"/>
      <c r="Z797" s="445"/>
    </row>
    <row r="798" spans="1:26" ht="15.75" x14ac:dyDescent="0.25">
      <c r="A798" s="445"/>
      <c r="B798" s="445"/>
      <c r="C798" s="445"/>
      <c r="D798" s="445"/>
      <c r="E798" s="445"/>
      <c r="F798" s="445"/>
      <c r="G798" s="445"/>
      <c r="H798" s="445"/>
      <c r="I798" s="445"/>
      <c r="J798" s="445"/>
      <c r="K798" s="445"/>
      <c r="L798" s="445"/>
      <c r="M798" s="445"/>
      <c r="N798" s="445"/>
      <c r="O798" s="445"/>
      <c r="P798" s="445"/>
      <c r="Q798" s="445"/>
      <c r="R798" s="445"/>
      <c r="S798" s="445"/>
      <c r="T798" s="445"/>
      <c r="U798" s="445"/>
      <c r="V798" s="445"/>
      <c r="W798" s="445"/>
      <c r="X798" s="445"/>
      <c r="Y798" s="445"/>
      <c r="Z798" s="445"/>
    </row>
    <row r="799" spans="1:26" ht="15.75" x14ac:dyDescent="0.25">
      <c r="A799" s="445"/>
      <c r="B799" s="445"/>
      <c r="C799" s="445"/>
      <c r="D799" s="445"/>
      <c r="E799" s="445"/>
      <c r="F799" s="445"/>
      <c r="G799" s="445"/>
      <c r="H799" s="445"/>
      <c r="I799" s="445"/>
      <c r="J799" s="445"/>
      <c r="K799" s="445"/>
      <c r="L799" s="445"/>
      <c r="M799" s="445"/>
      <c r="N799" s="445"/>
      <c r="O799" s="445"/>
      <c r="P799" s="445"/>
      <c r="Q799" s="445"/>
      <c r="R799" s="445"/>
      <c r="S799" s="445"/>
      <c r="T799" s="445"/>
      <c r="U799" s="445"/>
      <c r="V799" s="445"/>
      <c r="W799" s="445"/>
      <c r="X799" s="445"/>
      <c r="Y799" s="445"/>
      <c r="Z799" s="445"/>
    </row>
    <row r="800" spans="1:26" ht="15.75" x14ac:dyDescent="0.25">
      <c r="A800" s="445"/>
      <c r="B800" s="445"/>
      <c r="C800" s="445"/>
      <c r="D800" s="445"/>
      <c r="E800" s="445"/>
      <c r="F800" s="445"/>
      <c r="G800" s="445"/>
      <c r="H800" s="445"/>
      <c r="I800" s="445"/>
      <c r="J800" s="445"/>
      <c r="K800" s="445"/>
      <c r="L800" s="445"/>
      <c r="M800" s="445"/>
      <c r="N800" s="445"/>
      <c r="O800" s="445"/>
      <c r="P800" s="445"/>
      <c r="Q800" s="445"/>
      <c r="R800" s="445"/>
      <c r="S800" s="445"/>
      <c r="T800" s="445"/>
      <c r="U800" s="445"/>
      <c r="V800" s="445"/>
      <c r="W800" s="445"/>
      <c r="X800" s="445"/>
      <c r="Y800" s="445"/>
      <c r="Z800" s="445"/>
    </row>
    <row r="801" spans="1:26" ht="15.75" x14ac:dyDescent="0.25">
      <c r="A801" s="445"/>
      <c r="B801" s="445"/>
      <c r="C801" s="445"/>
      <c r="D801" s="445"/>
      <c r="E801" s="445"/>
      <c r="F801" s="445"/>
      <c r="G801" s="445"/>
      <c r="H801" s="445"/>
      <c r="I801" s="445"/>
      <c r="J801" s="445"/>
      <c r="K801" s="445"/>
      <c r="L801" s="445"/>
      <c r="M801" s="445"/>
      <c r="N801" s="445"/>
      <c r="O801" s="445"/>
      <c r="P801" s="445"/>
      <c r="Q801" s="445"/>
      <c r="R801" s="445"/>
      <c r="S801" s="445"/>
      <c r="T801" s="445"/>
      <c r="U801" s="445"/>
      <c r="V801" s="445"/>
      <c r="W801" s="445"/>
      <c r="X801" s="445"/>
      <c r="Y801" s="445"/>
      <c r="Z801" s="445"/>
    </row>
    <row r="802" spans="1:26" ht="15.75" x14ac:dyDescent="0.25">
      <c r="A802" s="445"/>
      <c r="B802" s="445"/>
      <c r="C802" s="445"/>
      <c r="D802" s="445"/>
      <c r="E802" s="445"/>
      <c r="F802" s="445"/>
      <c r="G802" s="445"/>
      <c r="H802" s="445"/>
      <c r="I802" s="445"/>
      <c r="J802" s="445"/>
      <c r="K802" s="445"/>
      <c r="L802" s="445"/>
      <c r="M802" s="445"/>
      <c r="N802" s="445"/>
      <c r="O802" s="445"/>
      <c r="P802" s="445"/>
      <c r="Q802" s="445"/>
      <c r="R802" s="445"/>
      <c r="S802" s="445"/>
      <c r="T802" s="445"/>
      <c r="U802" s="445"/>
      <c r="V802" s="445"/>
      <c r="W802" s="445"/>
      <c r="X802" s="445"/>
      <c r="Y802" s="445"/>
      <c r="Z802" s="445"/>
    </row>
    <row r="803" spans="1:26" ht="15.75" x14ac:dyDescent="0.25">
      <c r="A803" s="445"/>
      <c r="B803" s="445"/>
      <c r="C803" s="445"/>
      <c r="D803" s="445"/>
      <c r="E803" s="445"/>
      <c r="F803" s="445"/>
      <c r="G803" s="445"/>
      <c r="H803" s="445"/>
      <c r="I803" s="445"/>
      <c r="J803" s="445"/>
      <c r="K803" s="445"/>
      <c r="L803" s="445"/>
      <c r="M803" s="445"/>
      <c r="N803" s="445"/>
      <c r="O803" s="445"/>
      <c r="P803" s="445"/>
      <c r="Q803" s="445"/>
      <c r="R803" s="445"/>
      <c r="S803" s="445"/>
      <c r="T803" s="445"/>
      <c r="U803" s="445"/>
      <c r="V803" s="445"/>
      <c r="W803" s="445"/>
      <c r="X803" s="445"/>
      <c r="Y803" s="445"/>
      <c r="Z803" s="445"/>
    </row>
    <row r="804" spans="1:26" ht="15.75" x14ac:dyDescent="0.25">
      <c r="A804" s="445"/>
      <c r="B804" s="445"/>
      <c r="C804" s="445"/>
      <c r="D804" s="445"/>
      <c r="E804" s="445"/>
      <c r="F804" s="445"/>
      <c r="G804" s="445"/>
      <c r="H804" s="445"/>
      <c r="I804" s="445"/>
      <c r="J804" s="445"/>
      <c r="K804" s="445"/>
      <c r="L804" s="445"/>
      <c r="M804" s="445"/>
      <c r="N804" s="445"/>
      <c r="O804" s="445"/>
      <c r="P804" s="445"/>
      <c r="Q804" s="445"/>
      <c r="R804" s="445"/>
      <c r="S804" s="445"/>
      <c r="T804" s="445"/>
      <c r="U804" s="445"/>
      <c r="V804" s="445"/>
      <c r="W804" s="445"/>
      <c r="X804" s="445"/>
      <c r="Y804" s="445"/>
      <c r="Z804" s="445"/>
    </row>
    <row r="805" spans="1:26" ht="15.75" x14ac:dyDescent="0.25">
      <c r="A805" s="445"/>
      <c r="B805" s="445"/>
      <c r="C805" s="445"/>
      <c r="D805" s="445"/>
      <c r="E805" s="445"/>
      <c r="F805" s="445"/>
      <c r="G805" s="445"/>
      <c r="H805" s="445"/>
      <c r="I805" s="445"/>
      <c r="J805" s="445"/>
      <c r="K805" s="445"/>
      <c r="L805" s="445"/>
      <c r="M805" s="445"/>
      <c r="N805" s="445"/>
      <c r="O805" s="445"/>
      <c r="P805" s="445"/>
      <c r="Q805" s="445"/>
      <c r="R805" s="445"/>
      <c r="S805" s="445"/>
      <c r="T805" s="445"/>
      <c r="U805" s="445"/>
      <c r="V805" s="445"/>
      <c r="W805" s="445"/>
      <c r="X805" s="445"/>
      <c r="Y805" s="445"/>
      <c r="Z805" s="445"/>
    </row>
    <row r="806" spans="1:26" ht="15.75" x14ac:dyDescent="0.25">
      <c r="A806" s="445"/>
      <c r="B806" s="445"/>
      <c r="C806" s="445"/>
      <c r="D806" s="445"/>
      <c r="E806" s="445"/>
      <c r="F806" s="445"/>
      <c r="G806" s="445"/>
      <c r="H806" s="445"/>
      <c r="I806" s="445"/>
      <c r="J806" s="445"/>
      <c r="K806" s="445"/>
      <c r="L806" s="445"/>
      <c r="M806" s="445"/>
      <c r="N806" s="445"/>
      <c r="O806" s="445"/>
      <c r="P806" s="445"/>
      <c r="Q806" s="445"/>
      <c r="R806" s="445"/>
      <c r="S806" s="445"/>
      <c r="T806" s="445"/>
      <c r="U806" s="445"/>
      <c r="V806" s="445"/>
      <c r="W806" s="445"/>
      <c r="X806" s="445"/>
      <c r="Y806" s="445"/>
      <c r="Z806" s="445"/>
    </row>
    <row r="807" spans="1:26" ht="15.75" x14ac:dyDescent="0.25">
      <c r="A807" s="445"/>
      <c r="B807" s="445"/>
      <c r="C807" s="445"/>
      <c r="D807" s="445"/>
      <c r="E807" s="445"/>
      <c r="F807" s="445"/>
      <c r="G807" s="445"/>
      <c r="H807" s="445"/>
      <c r="I807" s="445"/>
      <c r="J807" s="445"/>
      <c r="K807" s="445"/>
      <c r="L807" s="445"/>
      <c r="M807" s="445"/>
      <c r="N807" s="445"/>
      <c r="O807" s="445"/>
      <c r="P807" s="445"/>
      <c r="Q807" s="445"/>
      <c r="R807" s="445"/>
      <c r="S807" s="445"/>
      <c r="T807" s="445"/>
      <c r="U807" s="445"/>
      <c r="V807" s="445"/>
      <c r="W807" s="445"/>
      <c r="X807" s="445"/>
      <c r="Y807" s="445"/>
      <c r="Z807" s="445"/>
    </row>
    <row r="808" spans="1:26" ht="15.75" x14ac:dyDescent="0.25">
      <c r="A808" s="445"/>
      <c r="B808" s="445"/>
      <c r="C808" s="445"/>
      <c r="D808" s="445"/>
      <c r="E808" s="445"/>
      <c r="F808" s="445"/>
      <c r="G808" s="445"/>
      <c r="H808" s="445"/>
      <c r="I808" s="445"/>
      <c r="J808" s="445"/>
      <c r="K808" s="445"/>
      <c r="L808" s="445"/>
      <c r="M808" s="445"/>
      <c r="N808" s="445"/>
      <c r="O808" s="445"/>
      <c r="P808" s="445"/>
      <c r="Q808" s="445"/>
      <c r="R808" s="445"/>
      <c r="S808" s="445"/>
      <c r="T808" s="445"/>
      <c r="U808" s="445"/>
      <c r="V808" s="445"/>
      <c r="W808" s="445"/>
      <c r="X808" s="445"/>
      <c r="Y808" s="445"/>
      <c r="Z808" s="445"/>
    </row>
    <row r="809" spans="1:26" ht="15.75" x14ac:dyDescent="0.25">
      <c r="A809" s="445"/>
      <c r="B809" s="445"/>
      <c r="C809" s="445"/>
      <c r="D809" s="445"/>
      <c r="E809" s="445"/>
      <c r="F809" s="445"/>
      <c r="G809" s="445"/>
      <c r="H809" s="445"/>
      <c r="I809" s="445"/>
      <c r="J809" s="445"/>
      <c r="K809" s="445"/>
      <c r="L809" s="445"/>
      <c r="M809" s="445"/>
      <c r="N809" s="445"/>
      <c r="O809" s="445"/>
      <c r="P809" s="445"/>
      <c r="Q809" s="445"/>
      <c r="R809" s="445"/>
      <c r="S809" s="445"/>
      <c r="T809" s="445"/>
      <c r="U809" s="445"/>
      <c r="V809" s="445"/>
      <c r="W809" s="445"/>
      <c r="X809" s="445"/>
      <c r="Y809" s="445"/>
      <c r="Z809" s="445"/>
    </row>
    <row r="810" spans="1:26" ht="15.75" x14ac:dyDescent="0.25">
      <c r="A810" s="445"/>
      <c r="B810" s="445"/>
      <c r="C810" s="445"/>
      <c r="D810" s="445"/>
      <c r="E810" s="445"/>
      <c r="F810" s="445"/>
      <c r="G810" s="445"/>
      <c r="H810" s="445"/>
      <c r="I810" s="445"/>
      <c r="J810" s="445"/>
      <c r="K810" s="445"/>
      <c r="L810" s="445"/>
      <c r="M810" s="445"/>
      <c r="N810" s="445"/>
      <c r="O810" s="445"/>
      <c r="P810" s="445"/>
      <c r="Q810" s="445"/>
      <c r="R810" s="445"/>
      <c r="S810" s="445"/>
      <c r="T810" s="445"/>
      <c r="U810" s="445"/>
      <c r="V810" s="445"/>
      <c r="W810" s="445"/>
      <c r="X810" s="445"/>
      <c r="Y810" s="445"/>
      <c r="Z810" s="445"/>
    </row>
    <row r="811" spans="1:26" ht="15.75" x14ac:dyDescent="0.25">
      <c r="A811" s="445"/>
      <c r="B811" s="445"/>
      <c r="C811" s="445"/>
      <c r="D811" s="445"/>
      <c r="E811" s="445"/>
      <c r="F811" s="445"/>
      <c r="G811" s="445"/>
      <c r="H811" s="445"/>
      <c r="I811" s="445"/>
      <c r="J811" s="445"/>
      <c r="K811" s="445"/>
      <c r="L811" s="445"/>
      <c r="M811" s="445"/>
      <c r="N811" s="445"/>
      <c r="O811" s="445"/>
      <c r="P811" s="445"/>
      <c r="Q811" s="445"/>
      <c r="R811" s="445"/>
      <c r="S811" s="445"/>
      <c r="T811" s="445"/>
      <c r="U811" s="445"/>
      <c r="V811" s="445"/>
      <c r="W811" s="445"/>
      <c r="X811" s="445"/>
      <c r="Y811" s="445"/>
      <c r="Z811" s="445"/>
    </row>
    <row r="812" spans="1:26" ht="15.75" x14ac:dyDescent="0.25">
      <c r="A812" s="445"/>
      <c r="B812" s="445"/>
      <c r="C812" s="445"/>
      <c r="D812" s="445"/>
      <c r="E812" s="445"/>
      <c r="F812" s="445"/>
      <c r="G812" s="445"/>
      <c r="H812" s="445"/>
      <c r="I812" s="445"/>
      <c r="J812" s="445"/>
      <c r="K812" s="445"/>
      <c r="L812" s="445"/>
      <c r="M812" s="445"/>
      <c r="N812" s="445"/>
      <c r="O812" s="445"/>
      <c r="P812" s="445"/>
      <c r="Q812" s="445"/>
      <c r="R812" s="445"/>
      <c r="S812" s="445"/>
      <c r="T812" s="445"/>
      <c r="U812" s="445"/>
      <c r="V812" s="445"/>
      <c r="W812" s="445"/>
      <c r="X812" s="445"/>
      <c r="Y812" s="445"/>
      <c r="Z812" s="445"/>
    </row>
    <row r="813" spans="1:26" ht="15.75" x14ac:dyDescent="0.25">
      <c r="A813" s="445"/>
      <c r="B813" s="445"/>
      <c r="C813" s="445"/>
      <c r="D813" s="445"/>
      <c r="E813" s="445"/>
      <c r="F813" s="445"/>
      <c r="G813" s="445"/>
      <c r="H813" s="445"/>
      <c r="I813" s="445"/>
      <c r="J813" s="445"/>
      <c r="K813" s="445"/>
      <c r="L813" s="445"/>
      <c r="M813" s="445"/>
      <c r="N813" s="445"/>
      <c r="O813" s="445"/>
      <c r="P813" s="445"/>
      <c r="Q813" s="445"/>
      <c r="R813" s="445"/>
      <c r="S813" s="445"/>
      <c r="T813" s="445"/>
      <c r="U813" s="445"/>
      <c r="V813" s="445"/>
      <c r="W813" s="445"/>
      <c r="X813" s="445"/>
      <c r="Y813" s="445"/>
      <c r="Z813" s="445"/>
    </row>
    <row r="814" spans="1:26" ht="15.75" x14ac:dyDescent="0.25">
      <c r="A814" s="445"/>
      <c r="B814" s="445"/>
      <c r="C814" s="445"/>
      <c r="D814" s="445"/>
      <c r="E814" s="445"/>
      <c r="F814" s="445"/>
      <c r="G814" s="445"/>
      <c r="H814" s="445"/>
      <c r="I814" s="445"/>
      <c r="J814" s="445"/>
      <c r="K814" s="445"/>
      <c r="L814" s="445"/>
      <c r="M814" s="445"/>
      <c r="N814" s="445"/>
      <c r="O814" s="445"/>
      <c r="P814" s="445"/>
      <c r="Q814" s="445"/>
      <c r="R814" s="445"/>
      <c r="S814" s="445"/>
      <c r="T814" s="445"/>
      <c r="U814" s="445"/>
      <c r="V814" s="445"/>
      <c r="W814" s="445"/>
      <c r="X814" s="445"/>
      <c r="Y814" s="445"/>
      <c r="Z814" s="445"/>
    </row>
    <row r="815" spans="1:26" ht="15.75" x14ac:dyDescent="0.25">
      <c r="A815" s="445"/>
      <c r="B815" s="445"/>
      <c r="C815" s="445"/>
      <c r="D815" s="445"/>
      <c r="E815" s="445"/>
      <c r="F815" s="445"/>
      <c r="G815" s="445"/>
      <c r="H815" s="445"/>
      <c r="I815" s="445"/>
      <c r="J815" s="445"/>
      <c r="K815" s="445"/>
      <c r="L815" s="445"/>
      <c r="M815" s="445"/>
      <c r="N815" s="445"/>
      <c r="O815" s="445"/>
      <c r="P815" s="445"/>
      <c r="Q815" s="445"/>
      <c r="R815" s="445"/>
      <c r="S815" s="445"/>
      <c r="T815" s="445"/>
      <c r="U815" s="445"/>
      <c r="V815" s="445"/>
      <c r="W815" s="445"/>
      <c r="X815" s="445"/>
      <c r="Y815" s="445"/>
      <c r="Z815" s="445"/>
    </row>
    <row r="816" spans="1:26" ht="15.75" x14ac:dyDescent="0.25">
      <c r="A816" s="445"/>
      <c r="B816" s="445"/>
      <c r="C816" s="445"/>
      <c r="D816" s="445"/>
      <c r="E816" s="445"/>
      <c r="F816" s="445"/>
      <c r="G816" s="445"/>
      <c r="H816" s="445"/>
      <c r="I816" s="445"/>
      <c r="J816" s="445"/>
      <c r="K816" s="445"/>
      <c r="L816" s="445"/>
      <c r="M816" s="445"/>
      <c r="N816" s="445"/>
      <c r="O816" s="445"/>
      <c r="P816" s="445"/>
      <c r="Q816" s="445"/>
      <c r="R816" s="445"/>
      <c r="S816" s="445"/>
      <c r="T816" s="445"/>
      <c r="U816" s="445"/>
      <c r="V816" s="445"/>
      <c r="W816" s="445"/>
      <c r="X816" s="445"/>
      <c r="Y816" s="445"/>
      <c r="Z816" s="445"/>
    </row>
    <row r="817" spans="1:26" ht="15.75" x14ac:dyDescent="0.25">
      <c r="A817" s="445"/>
      <c r="B817" s="445"/>
      <c r="C817" s="445"/>
      <c r="D817" s="445"/>
      <c r="E817" s="445"/>
      <c r="F817" s="445"/>
      <c r="G817" s="445"/>
      <c r="H817" s="445"/>
      <c r="I817" s="445"/>
      <c r="J817" s="445"/>
      <c r="K817" s="445"/>
      <c r="L817" s="445"/>
      <c r="M817" s="445"/>
      <c r="N817" s="445"/>
      <c r="O817" s="445"/>
      <c r="P817" s="445"/>
      <c r="Q817" s="445"/>
      <c r="R817" s="445"/>
      <c r="S817" s="445"/>
      <c r="T817" s="445"/>
      <c r="U817" s="445"/>
      <c r="V817" s="445"/>
      <c r="W817" s="445"/>
      <c r="X817" s="445"/>
      <c r="Y817" s="445"/>
      <c r="Z817" s="445"/>
    </row>
    <row r="818" spans="1:26" ht="15.75" x14ac:dyDescent="0.25">
      <c r="A818" s="445"/>
      <c r="B818" s="445"/>
      <c r="C818" s="445"/>
      <c r="D818" s="445"/>
      <c r="E818" s="445"/>
      <c r="F818" s="445"/>
      <c r="G818" s="445"/>
      <c r="H818" s="445"/>
      <c r="I818" s="445"/>
      <c r="J818" s="445"/>
      <c r="K818" s="445"/>
      <c r="L818" s="445"/>
      <c r="M818" s="445"/>
      <c r="N818" s="445"/>
      <c r="O818" s="445"/>
      <c r="P818" s="445"/>
      <c r="Q818" s="445"/>
      <c r="R818" s="445"/>
      <c r="S818" s="445"/>
      <c r="T818" s="445"/>
      <c r="U818" s="445"/>
      <c r="V818" s="445"/>
      <c r="W818" s="445"/>
      <c r="X818" s="445"/>
      <c r="Y818" s="445"/>
      <c r="Z818" s="445"/>
    </row>
    <row r="819" spans="1:26" ht="15.75" x14ac:dyDescent="0.25">
      <c r="A819" s="445"/>
      <c r="B819" s="445"/>
      <c r="C819" s="445"/>
      <c r="D819" s="445"/>
      <c r="E819" s="445"/>
      <c r="F819" s="445"/>
      <c r="G819" s="445"/>
      <c r="H819" s="445"/>
      <c r="I819" s="445"/>
      <c r="J819" s="445"/>
      <c r="K819" s="445"/>
      <c r="L819" s="445"/>
      <c r="M819" s="445"/>
      <c r="N819" s="445"/>
      <c r="O819" s="445"/>
      <c r="P819" s="445"/>
      <c r="Q819" s="445"/>
      <c r="R819" s="445"/>
      <c r="S819" s="445"/>
      <c r="T819" s="445"/>
      <c r="U819" s="445"/>
      <c r="V819" s="445"/>
      <c r="W819" s="445"/>
      <c r="X819" s="445"/>
      <c r="Y819" s="445"/>
      <c r="Z819" s="445"/>
    </row>
    <row r="820" spans="1:26" ht="15.75" x14ac:dyDescent="0.25">
      <c r="A820" s="445"/>
      <c r="B820" s="445"/>
      <c r="C820" s="445"/>
      <c r="D820" s="445"/>
      <c r="E820" s="445"/>
      <c r="F820" s="445"/>
      <c r="G820" s="445"/>
      <c r="H820" s="445"/>
      <c r="I820" s="445"/>
      <c r="J820" s="445"/>
      <c r="K820" s="445"/>
      <c r="L820" s="445"/>
      <c r="M820" s="445"/>
      <c r="N820" s="445"/>
      <c r="O820" s="445"/>
      <c r="P820" s="445"/>
      <c r="Q820" s="445"/>
      <c r="R820" s="445"/>
      <c r="S820" s="445"/>
      <c r="T820" s="445"/>
      <c r="U820" s="445"/>
      <c r="V820" s="445"/>
      <c r="W820" s="445"/>
      <c r="X820" s="445"/>
      <c r="Y820" s="445"/>
      <c r="Z820" s="445"/>
    </row>
    <row r="821" spans="1:26" ht="15.75" x14ac:dyDescent="0.25">
      <c r="A821" s="445"/>
      <c r="B821" s="445"/>
      <c r="C821" s="445"/>
      <c r="D821" s="445"/>
      <c r="E821" s="445"/>
      <c r="F821" s="445"/>
      <c r="G821" s="445"/>
      <c r="H821" s="445"/>
      <c r="I821" s="445"/>
      <c r="J821" s="445"/>
      <c r="K821" s="445"/>
      <c r="L821" s="445"/>
      <c r="M821" s="445"/>
      <c r="N821" s="445"/>
      <c r="O821" s="445"/>
      <c r="P821" s="445"/>
      <c r="Q821" s="445"/>
      <c r="R821" s="445"/>
      <c r="S821" s="445"/>
      <c r="T821" s="445"/>
      <c r="U821" s="445"/>
      <c r="V821" s="445"/>
      <c r="W821" s="445"/>
      <c r="X821" s="445"/>
      <c r="Y821" s="445"/>
      <c r="Z821" s="445"/>
    </row>
    <row r="822" spans="1:26" ht="15.75" x14ac:dyDescent="0.25">
      <c r="A822" s="445"/>
      <c r="B822" s="445"/>
      <c r="C822" s="445"/>
      <c r="D822" s="445"/>
      <c r="E822" s="445"/>
      <c r="F822" s="445"/>
      <c r="G822" s="445"/>
      <c r="H822" s="445"/>
      <c r="I822" s="445"/>
      <c r="J822" s="445"/>
      <c r="K822" s="445"/>
      <c r="L822" s="445"/>
      <c r="M822" s="445"/>
      <c r="N822" s="445"/>
      <c r="O822" s="445"/>
      <c r="P822" s="445"/>
      <c r="Q822" s="445"/>
      <c r="R822" s="445"/>
      <c r="S822" s="445"/>
      <c r="T822" s="445"/>
      <c r="U822" s="445"/>
      <c r="V822" s="445"/>
      <c r="W822" s="445"/>
      <c r="X822" s="445"/>
      <c r="Y822" s="445"/>
      <c r="Z822" s="445"/>
    </row>
    <row r="823" spans="1:26" ht="15.75" x14ac:dyDescent="0.25">
      <c r="A823" s="445"/>
      <c r="B823" s="445"/>
      <c r="C823" s="445"/>
      <c r="D823" s="445"/>
      <c r="E823" s="445"/>
      <c r="F823" s="445"/>
      <c r="G823" s="445"/>
      <c r="H823" s="445"/>
      <c r="I823" s="445"/>
      <c r="J823" s="445"/>
      <c r="K823" s="445"/>
      <c r="L823" s="445"/>
      <c r="M823" s="445"/>
      <c r="N823" s="445"/>
      <c r="O823" s="445"/>
      <c r="P823" s="445"/>
      <c r="Q823" s="445"/>
      <c r="R823" s="445"/>
      <c r="S823" s="445"/>
      <c r="T823" s="445"/>
      <c r="U823" s="445"/>
      <c r="V823" s="445"/>
      <c r="W823" s="445"/>
      <c r="X823" s="445"/>
      <c r="Y823" s="445"/>
      <c r="Z823" s="445"/>
    </row>
    <row r="824" spans="1:26" ht="15.75" x14ac:dyDescent="0.25">
      <c r="A824" s="445"/>
      <c r="B824" s="445"/>
      <c r="C824" s="445"/>
      <c r="D824" s="445"/>
      <c r="E824" s="445"/>
      <c r="F824" s="445"/>
      <c r="G824" s="445"/>
      <c r="H824" s="445"/>
      <c r="I824" s="445"/>
      <c r="J824" s="445"/>
      <c r="K824" s="445"/>
      <c r="L824" s="445"/>
      <c r="M824" s="445"/>
      <c r="N824" s="445"/>
      <c r="O824" s="445"/>
      <c r="P824" s="445"/>
      <c r="Q824" s="445"/>
      <c r="R824" s="445"/>
      <c r="S824" s="445"/>
      <c r="T824" s="445"/>
      <c r="U824" s="445"/>
      <c r="V824" s="445"/>
      <c r="W824" s="445"/>
      <c r="X824" s="445"/>
      <c r="Y824" s="445"/>
      <c r="Z824" s="445"/>
    </row>
    <row r="825" spans="1:26" ht="15.75" x14ac:dyDescent="0.25">
      <c r="A825" s="445"/>
      <c r="B825" s="445"/>
      <c r="C825" s="445"/>
      <c r="D825" s="445"/>
      <c r="E825" s="445"/>
      <c r="F825" s="445"/>
      <c r="G825" s="445"/>
      <c r="H825" s="445"/>
      <c r="I825" s="445"/>
      <c r="J825" s="445"/>
      <c r="K825" s="445"/>
      <c r="L825" s="445"/>
      <c r="M825" s="445"/>
      <c r="N825" s="445"/>
      <c r="O825" s="445"/>
      <c r="P825" s="445"/>
      <c r="Q825" s="445"/>
      <c r="R825" s="445"/>
      <c r="S825" s="445"/>
      <c r="T825" s="445"/>
      <c r="U825" s="445"/>
      <c r="V825" s="445"/>
      <c r="W825" s="445"/>
      <c r="X825" s="445"/>
      <c r="Y825" s="445"/>
      <c r="Z825" s="445"/>
    </row>
    <row r="826" spans="1:26" ht="15.75" x14ac:dyDescent="0.25">
      <c r="A826" s="445"/>
      <c r="B826" s="445"/>
      <c r="C826" s="445"/>
      <c r="D826" s="445"/>
      <c r="E826" s="445"/>
      <c r="F826" s="445"/>
      <c r="G826" s="445"/>
      <c r="H826" s="445"/>
      <c r="I826" s="445"/>
      <c r="J826" s="445"/>
      <c r="K826" s="445"/>
      <c r="L826" s="445"/>
      <c r="M826" s="445"/>
      <c r="N826" s="445"/>
      <c r="O826" s="445"/>
      <c r="P826" s="445"/>
      <c r="Q826" s="445"/>
      <c r="R826" s="445"/>
      <c r="S826" s="445"/>
      <c r="T826" s="445"/>
      <c r="U826" s="445"/>
      <c r="V826" s="445"/>
      <c r="W826" s="445"/>
      <c r="X826" s="445"/>
      <c r="Y826" s="445"/>
      <c r="Z826" s="445"/>
    </row>
    <row r="827" spans="1:26" ht="15.75" x14ac:dyDescent="0.25">
      <c r="A827" s="445"/>
      <c r="B827" s="445"/>
      <c r="C827" s="445"/>
      <c r="D827" s="445"/>
      <c r="E827" s="445"/>
      <c r="F827" s="445"/>
      <c r="G827" s="445"/>
      <c r="H827" s="445"/>
      <c r="I827" s="445"/>
      <c r="J827" s="445"/>
      <c r="K827" s="445"/>
      <c r="L827" s="445"/>
      <c r="M827" s="445"/>
      <c r="N827" s="445"/>
      <c r="O827" s="445"/>
      <c r="P827" s="445"/>
      <c r="Q827" s="445"/>
      <c r="R827" s="445"/>
      <c r="S827" s="445"/>
      <c r="T827" s="445"/>
      <c r="U827" s="445"/>
      <c r="V827" s="445"/>
      <c r="W827" s="445"/>
      <c r="X827" s="445"/>
      <c r="Y827" s="445"/>
      <c r="Z827" s="445"/>
    </row>
    <row r="828" spans="1:26" ht="15.75" x14ac:dyDescent="0.25">
      <c r="A828" s="445"/>
      <c r="B828" s="445"/>
      <c r="C828" s="445"/>
      <c r="D828" s="445"/>
      <c r="E828" s="445"/>
      <c r="F828" s="445"/>
      <c r="G828" s="445"/>
      <c r="H828" s="445"/>
      <c r="I828" s="445"/>
      <c r="J828" s="445"/>
      <c r="K828" s="445"/>
      <c r="L828" s="445"/>
      <c r="M828" s="445"/>
      <c r="N828" s="445"/>
      <c r="O828" s="445"/>
      <c r="P828" s="445"/>
      <c r="Q828" s="445"/>
      <c r="R828" s="445"/>
      <c r="S828" s="445"/>
      <c r="T828" s="445"/>
      <c r="U828" s="445"/>
      <c r="V828" s="445"/>
      <c r="W828" s="445"/>
      <c r="X828" s="445"/>
      <c r="Y828" s="445"/>
      <c r="Z828" s="445"/>
    </row>
    <row r="829" spans="1:26" ht="15.75" x14ac:dyDescent="0.25">
      <c r="A829" s="445"/>
      <c r="B829" s="445"/>
      <c r="C829" s="445"/>
      <c r="D829" s="445"/>
      <c r="E829" s="445"/>
      <c r="F829" s="445"/>
      <c r="G829" s="445"/>
      <c r="H829" s="445"/>
      <c r="I829" s="445"/>
      <c r="J829" s="445"/>
      <c r="K829" s="445"/>
      <c r="L829" s="445"/>
      <c r="M829" s="445"/>
      <c r="N829" s="445"/>
      <c r="O829" s="445"/>
      <c r="P829" s="445"/>
      <c r="Q829" s="445"/>
      <c r="R829" s="445"/>
      <c r="S829" s="445"/>
      <c r="T829" s="445"/>
      <c r="U829" s="445"/>
      <c r="V829" s="445"/>
      <c r="W829" s="445"/>
      <c r="X829" s="445"/>
      <c r="Y829" s="445"/>
      <c r="Z829" s="445"/>
    </row>
    <row r="830" spans="1:26" ht="15.75" x14ac:dyDescent="0.25">
      <c r="A830" s="445"/>
      <c r="B830" s="445"/>
      <c r="C830" s="445"/>
      <c r="D830" s="445"/>
      <c r="E830" s="445"/>
      <c r="F830" s="445"/>
      <c r="G830" s="445"/>
      <c r="H830" s="445"/>
      <c r="I830" s="445"/>
      <c r="J830" s="445"/>
      <c r="K830" s="445"/>
      <c r="L830" s="445"/>
      <c r="M830" s="445"/>
      <c r="N830" s="445"/>
      <c r="O830" s="445"/>
      <c r="P830" s="445"/>
      <c r="Q830" s="445"/>
      <c r="R830" s="445"/>
      <c r="S830" s="445"/>
      <c r="T830" s="445"/>
      <c r="U830" s="445"/>
      <c r="V830" s="445"/>
      <c r="W830" s="445"/>
      <c r="X830" s="445"/>
      <c r="Y830" s="445"/>
      <c r="Z830" s="445"/>
    </row>
    <row r="831" spans="1:26" ht="15.75" x14ac:dyDescent="0.25">
      <c r="A831" s="445"/>
      <c r="B831" s="445"/>
      <c r="C831" s="445"/>
      <c r="D831" s="445"/>
      <c r="E831" s="445"/>
      <c r="F831" s="445"/>
      <c r="G831" s="445"/>
      <c r="H831" s="445"/>
      <c r="I831" s="445"/>
      <c r="J831" s="445"/>
      <c r="K831" s="445"/>
      <c r="L831" s="445"/>
      <c r="M831" s="445"/>
      <c r="N831" s="445"/>
      <c r="O831" s="445"/>
      <c r="P831" s="445"/>
      <c r="Q831" s="445"/>
      <c r="R831" s="445"/>
      <c r="S831" s="445"/>
      <c r="T831" s="445"/>
      <c r="U831" s="445"/>
      <c r="V831" s="445"/>
      <c r="W831" s="445"/>
      <c r="X831" s="445"/>
      <c r="Y831" s="445"/>
      <c r="Z831" s="445"/>
    </row>
    <row r="832" spans="1:26" ht="15.75" x14ac:dyDescent="0.25">
      <c r="A832" s="445"/>
      <c r="B832" s="445"/>
      <c r="C832" s="445"/>
      <c r="D832" s="445"/>
      <c r="E832" s="445"/>
      <c r="F832" s="445"/>
      <c r="G832" s="445"/>
      <c r="H832" s="445"/>
      <c r="I832" s="445"/>
      <c r="J832" s="445"/>
      <c r="K832" s="445"/>
      <c r="L832" s="445"/>
      <c r="M832" s="445"/>
      <c r="N832" s="445"/>
      <c r="O832" s="445"/>
      <c r="P832" s="445"/>
      <c r="Q832" s="445"/>
      <c r="R832" s="445"/>
      <c r="S832" s="445"/>
      <c r="T832" s="445"/>
      <c r="U832" s="445"/>
      <c r="V832" s="445"/>
      <c r="W832" s="445"/>
      <c r="X832" s="445"/>
      <c r="Y832" s="445"/>
      <c r="Z832" s="445"/>
    </row>
    <row r="833" spans="1:26" ht="15.75" x14ac:dyDescent="0.25">
      <c r="A833" s="445"/>
      <c r="B833" s="445"/>
      <c r="C833" s="445"/>
      <c r="D833" s="445"/>
      <c r="E833" s="445"/>
      <c r="F833" s="445"/>
      <c r="G833" s="445"/>
      <c r="H833" s="445"/>
      <c r="I833" s="445"/>
      <c r="J833" s="445"/>
      <c r="K833" s="445"/>
      <c r="L833" s="445"/>
      <c r="M833" s="445"/>
      <c r="N833" s="445"/>
      <c r="O833" s="445"/>
      <c r="P833" s="445"/>
      <c r="Q833" s="445"/>
      <c r="R833" s="445"/>
      <c r="S833" s="445"/>
      <c r="T833" s="445"/>
      <c r="U833" s="445"/>
      <c r="V833" s="445"/>
      <c r="W833" s="445"/>
      <c r="X833" s="445"/>
      <c r="Y833" s="445"/>
      <c r="Z833" s="445"/>
    </row>
    <row r="834" spans="1:26" ht="15.75" x14ac:dyDescent="0.25">
      <c r="A834" s="445"/>
      <c r="B834" s="445"/>
      <c r="C834" s="445"/>
      <c r="D834" s="445"/>
      <c r="E834" s="445"/>
      <c r="F834" s="445"/>
      <c r="G834" s="445"/>
      <c r="H834" s="445"/>
      <c r="I834" s="445"/>
      <c r="J834" s="445"/>
      <c r="K834" s="445"/>
      <c r="L834" s="445"/>
      <c r="M834" s="445"/>
      <c r="N834" s="445"/>
      <c r="O834" s="445"/>
      <c r="P834" s="445"/>
      <c r="Q834" s="445"/>
      <c r="R834" s="445"/>
      <c r="S834" s="445"/>
      <c r="T834" s="445"/>
      <c r="U834" s="445"/>
      <c r="V834" s="445"/>
      <c r="W834" s="445"/>
      <c r="X834" s="445"/>
      <c r="Y834" s="445"/>
      <c r="Z834" s="445"/>
    </row>
    <row r="835" spans="1:26" ht="15.75" x14ac:dyDescent="0.25">
      <c r="A835" s="445"/>
      <c r="B835" s="445"/>
      <c r="C835" s="445"/>
      <c r="D835" s="445"/>
      <c r="E835" s="445"/>
      <c r="F835" s="445"/>
      <c r="G835" s="445"/>
      <c r="H835" s="445"/>
      <c r="I835" s="445"/>
      <c r="J835" s="445"/>
      <c r="K835" s="445"/>
      <c r="L835" s="445"/>
      <c r="M835" s="445"/>
      <c r="N835" s="445"/>
      <c r="O835" s="445"/>
      <c r="P835" s="445"/>
      <c r="Q835" s="445"/>
      <c r="R835" s="445"/>
      <c r="S835" s="445"/>
      <c r="T835" s="445"/>
      <c r="U835" s="445"/>
      <c r="V835" s="445"/>
      <c r="W835" s="445"/>
      <c r="X835" s="445"/>
      <c r="Y835" s="445"/>
      <c r="Z835" s="445"/>
    </row>
    <row r="836" spans="1:26" ht="15.75" x14ac:dyDescent="0.25">
      <c r="A836" s="445"/>
      <c r="B836" s="445"/>
      <c r="C836" s="445"/>
      <c r="D836" s="445"/>
      <c r="E836" s="445"/>
      <c r="F836" s="445"/>
      <c r="G836" s="445"/>
      <c r="H836" s="445"/>
      <c r="I836" s="445"/>
      <c r="J836" s="445"/>
      <c r="K836" s="445"/>
      <c r="L836" s="445"/>
      <c r="M836" s="445"/>
      <c r="N836" s="445"/>
      <c r="O836" s="445"/>
      <c r="P836" s="445"/>
      <c r="Q836" s="445"/>
      <c r="R836" s="445"/>
      <c r="S836" s="445"/>
      <c r="T836" s="445"/>
      <c r="U836" s="445"/>
      <c r="V836" s="445"/>
      <c r="W836" s="445"/>
      <c r="X836" s="445"/>
      <c r="Y836" s="445"/>
      <c r="Z836" s="445"/>
    </row>
    <row r="837" spans="1:26" ht="15.75" x14ac:dyDescent="0.25">
      <c r="A837" s="445"/>
      <c r="B837" s="445"/>
      <c r="C837" s="445"/>
      <c r="D837" s="445"/>
      <c r="E837" s="445"/>
      <c r="F837" s="445"/>
      <c r="G837" s="445"/>
      <c r="H837" s="445"/>
      <c r="I837" s="445"/>
      <c r="J837" s="445"/>
      <c r="K837" s="445"/>
      <c r="L837" s="445"/>
      <c r="M837" s="445"/>
      <c r="N837" s="445"/>
      <c r="O837" s="445"/>
      <c r="P837" s="445"/>
      <c r="Q837" s="445"/>
      <c r="R837" s="445"/>
      <c r="S837" s="445"/>
      <c r="T837" s="445"/>
      <c r="U837" s="445"/>
      <c r="V837" s="445"/>
      <c r="W837" s="445"/>
      <c r="X837" s="445"/>
      <c r="Y837" s="445"/>
      <c r="Z837" s="445"/>
    </row>
    <row r="838" spans="1:26" ht="15.75" x14ac:dyDescent="0.25">
      <c r="A838" s="445"/>
      <c r="B838" s="445"/>
      <c r="C838" s="445"/>
      <c r="D838" s="445"/>
      <c r="E838" s="445"/>
      <c r="F838" s="445"/>
      <c r="G838" s="445"/>
      <c r="H838" s="445"/>
      <c r="I838" s="445"/>
      <c r="J838" s="445"/>
      <c r="K838" s="445"/>
      <c r="L838" s="445"/>
      <c r="M838" s="445"/>
      <c r="N838" s="445"/>
      <c r="O838" s="445"/>
      <c r="P838" s="445"/>
      <c r="Q838" s="445"/>
      <c r="R838" s="445"/>
      <c r="S838" s="445"/>
      <c r="T838" s="445"/>
      <c r="U838" s="445"/>
      <c r="V838" s="445"/>
      <c r="W838" s="445"/>
      <c r="X838" s="445"/>
      <c r="Y838" s="445"/>
      <c r="Z838" s="445"/>
    </row>
    <row r="839" spans="1:26" ht="15.75" x14ac:dyDescent="0.25">
      <c r="A839" s="445"/>
      <c r="B839" s="445"/>
      <c r="C839" s="445"/>
      <c r="D839" s="445"/>
      <c r="E839" s="445"/>
      <c r="F839" s="445"/>
      <c r="G839" s="445"/>
      <c r="H839" s="445"/>
      <c r="I839" s="445"/>
      <c r="J839" s="445"/>
      <c r="K839" s="445"/>
      <c r="L839" s="445"/>
      <c r="M839" s="445"/>
      <c r="N839" s="445"/>
      <c r="O839" s="445"/>
      <c r="P839" s="445"/>
      <c r="Q839" s="445"/>
      <c r="R839" s="445"/>
      <c r="S839" s="445"/>
      <c r="T839" s="445"/>
      <c r="U839" s="445"/>
      <c r="V839" s="445"/>
      <c r="W839" s="445"/>
      <c r="X839" s="445"/>
      <c r="Y839" s="445"/>
      <c r="Z839" s="445"/>
    </row>
    <row r="840" spans="1:26" ht="15.75" x14ac:dyDescent="0.25">
      <c r="A840" s="445"/>
      <c r="B840" s="445"/>
      <c r="C840" s="445"/>
      <c r="D840" s="445"/>
      <c r="E840" s="445"/>
      <c r="F840" s="445"/>
      <c r="G840" s="445"/>
      <c r="H840" s="445"/>
      <c r="I840" s="445"/>
      <c r="J840" s="445"/>
      <c r="K840" s="445"/>
      <c r="L840" s="445"/>
      <c r="M840" s="445"/>
      <c r="N840" s="445"/>
      <c r="O840" s="445"/>
      <c r="P840" s="445"/>
      <c r="Q840" s="445"/>
      <c r="R840" s="445"/>
      <c r="S840" s="445"/>
      <c r="T840" s="445"/>
      <c r="U840" s="445"/>
      <c r="V840" s="445"/>
      <c r="W840" s="445"/>
      <c r="X840" s="445"/>
      <c r="Y840" s="445"/>
      <c r="Z840" s="445"/>
    </row>
    <row r="841" spans="1:26" ht="15.75" x14ac:dyDescent="0.25">
      <c r="A841" s="445"/>
      <c r="B841" s="445"/>
      <c r="C841" s="445"/>
      <c r="D841" s="445"/>
      <c r="E841" s="445"/>
      <c r="F841" s="445"/>
      <c r="G841" s="445"/>
      <c r="H841" s="445"/>
      <c r="I841" s="445"/>
      <c r="J841" s="445"/>
      <c r="K841" s="445"/>
      <c r="L841" s="445"/>
      <c r="M841" s="445"/>
      <c r="N841" s="445"/>
      <c r="O841" s="445"/>
      <c r="P841" s="445"/>
      <c r="Q841" s="445"/>
      <c r="R841" s="445"/>
      <c r="S841" s="445"/>
      <c r="T841" s="445"/>
      <c r="U841" s="445"/>
      <c r="V841" s="445"/>
      <c r="W841" s="445"/>
      <c r="X841" s="445"/>
      <c r="Y841" s="445"/>
      <c r="Z841" s="445"/>
    </row>
    <row r="842" spans="1:26" ht="15.75" x14ac:dyDescent="0.25">
      <c r="A842" s="445"/>
      <c r="B842" s="445"/>
      <c r="C842" s="445"/>
      <c r="D842" s="445"/>
      <c r="E842" s="445"/>
      <c r="F842" s="445"/>
      <c r="G842" s="445"/>
      <c r="H842" s="445"/>
      <c r="I842" s="445"/>
      <c r="J842" s="445"/>
      <c r="K842" s="445"/>
      <c r="L842" s="445"/>
      <c r="M842" s="445"/>
      <c r="N842" s="445"/>
      <c r="O842" s="445"/>
      <c r="P842" s="445"/>
      <c r="Q842" s="445"/>
      <c r="R842" s="445"/>
      <c r="S842" s="445"/>
      <c r="T842" s="445"/>
      <c r="U842" s="445"/>
      <c r="V842" s="445"/>
      <c r="W842" s="445"/>
      <c r="X842" s="445"/>
      <c r="Y842" s="445"/>
      <c r="Z842" s="445"/>
    </row>
    <row r="843" spans="1:26" ht="15.75" x14ac:dyDescent="0.25">
      <c r="A843" s="445"/>
      <c r="B843" s="445"/>
      <c r="C843" s="445"/>
      <c r="D843" s="445"/>
      <c r="E843" s="445"/>
      <c r="F843" s="445"/>
      <c r="G843" s="445"/>
      <c r="H843" s="445"/>
      <c r="I843" s="445"/>
      <c r="J843" s="445"/>
      <c r="K843" s="445"/>
      <c r="L843" s="445"/>
      <c r="M843" s="445"/>
      <c r="N843" s="445"/>
      <c r="O843" s="445"/>
      <c r="P843" s="445"/>
      <c r="Q843" s="445"/>
      <c r="R843" s="445"/>
      <c r="S843" s="445"/>
      <c r="T843" s="445"/>
      <c r="U843" s="445"/>
      <c r="V843" s="445"/>
      <c r="W843" s="445"/>
      <c r="X843" s="445"/>
      <c r="Y843" s="445"/>
      <c r="Z843" s="445"/>
    </row>
    <row r="844" spans="1:26" ht="15.75" x14ac:dyDescent="0.25">
      <c r="A844" s="445"/>
      <c r="B844" s="445"/>
      <c r="C844" s="445"/>
      <c r="D844" s="445"/>
      <c r="E844" s="445"/>
      <c r="F844" s="445"/>
      <c r="G844" s="445"/>
      <c r="H844" s="445"/>
      <c r="I844" s="445"/>
      <c r="J844" s="445"/>
      <c r="K844" s="445"/>
      <c r="L844" s="445"/>
      <c r="M844" s="445"/>
      <c r="N844" s="445"/>
      <c r="O844" s="445"/>
      <c r="P844" s="445"/>
      <c r="Q844" s="445"/>
      <c r="R844" s="445"/>
      <c r="S844" s="445"/>
      <c r="T844" s="445"/>
      <c r="U844" s="445"/>
      <c r="V844" s="445"/>
      <c r="W844" s="445"/>
      <c r="X844" s="445"/>
      <c r="Y844" s="445"/>
      <c r="Z844" s="445"/>
    </row>
    <row r="845" spans="1:26" ht="15.75" x14ac:dyDescent="0.25">
      <c r="A845" s="445"/>
      <c r="B845" s="445"/>
      <c r="C845" s="445"/>
      <c r="D845" s="445"/>
      <c r="E845" s="445"/>
      <c r="F845" s="445"/>
      <c r="G845" s="445"/>
      <c r="H845" s="445"/>
      <c r="I845" s="445"/>
      <c r="J845" s="445"/>
      <c r="K845" s="445"/>
      <c r="L845" s="445"/>
      <c r="M845" s="445"/>
      <c r="N845" s="445"/>
      <c r="O845" s="445"/>
      <c r="P845" s="445"/>
      <c r="Q845" s="445"/>
      <c r="R845" s="445"/>
      <c r="S845" s="445"/>
      <c r="T845" s="445"/>
      <c r="U845" s="445"/>
      <c r="V845" s="445"/>
      <c r="W845" s="445"/>
      <c r="X845" s="445"/>
      <c r="Y845" s="445"/>
      <c r="Z845" s="445"/>
    </row>
    <row r="846" spans="1:26" ht="15.75" x14ac:dyDescent="0.25">
      <c r="A846" s="445"/>
      <c r="B846" s="445"/>
      <c r="C846" s="445"/>
      <c r="D846" s="445"/>
      <c r="E846" s="445"/>
      <c r="F846" s="445"/>
      <c r="G846" s="445"/>
      <c r="H846" s="445"/>
      <c r="I846" s="445"/>
      <c r="J846" s="445"/>
      <c r="K846" s="445"/>
      <c r="L846" s="445"/>
      <c r="M846" s="445"/>
      <c r="N846" s="445"/>
      <c r="O846" s="445"/>
      <c r="P846" s="445"/>
      <c r="Q846" s="445"/>
      <c r="R846" s="445"/>
      <c r="S846" s="445"/>
      <c r="T846" s="445"/>
      <c r="U846" s="445"/>
      <c r="V846" s="445"/>
      <c r="W846" s="445"/>
      <c r="X846" s="445"/>
      <c r="Y846" s="445"/>
      <c r="Z846" s="445"/>
    </row>
    <row r="847" spans="1:26" ht="15.75" x14ac:dyDescent="0.25">
      <c r="A847" s="445"/>
      <c r="B847" s="445"/>
      <c r="C847" s="445"/>
      <c r="D847" s="445"/>
      <c r="E847" s="445"/>
      <c r="F847" s="445"/>
      <c r="G847" s="445"/>
      <c r="H847" s="445"/>
      <c r="I847" s="445"/>
      <c r="J847" s="445"/>
      <c r="K847" s="445"/>
      <c r="L847" s="445"/>
      <c r="M847" s="445"/>
      <c r="N847" s="445"/>
      <c r="O847" s="445"/>
      <c r="P847" s="445"/>
      <c r="Q847" s="445"/>
      <c r="R847" s="445"/>
      <c r="S847" s="445"/>
      <c r="T847" s="445"/>
      <c r="U847" s="445"/>
      <c r="V847" s="445"/>
      <c r="W847" s="445"/>
      <c r="X847" s="445"/>
      <c r="Y847" s="445"/>
      <c r="Z847" s="445"/>
    </row>
    <row r="848" spans="1:26" ht="15.75" x14ac:dyDescent="0.25">
      <c r="A848" s="445"/>
      <c r="B848" s="445"/>
      <c r="C848" s="445"/>
      <c r="D848" s="445"/>
      <c r="E848" s="445"/>
      <c r="F848" s="445"/>
      <c r="G848" s="445"/>
      <c r="H848" s="445"/>
      <c r="I848" s="445"/>
      <c r="J848" s="445"/>
      <c r="K848" s="445"/>
      <c r="L848" s="445"/>
      <c r="M848" s="445"/>
      <c r="N848" s="445"/>
      <c r="O848" s="445"/>
      <c r="P848" s="445"/>
      <c r="Q848" s="445"/>
      <c r="R848" s="445"/>
      <c r="S848" s="445"/>
      <c r="T848" s="445"/>
      <c r="U848" s="445"/>
      <c r="V848" s="445"/>
      <c r="W848" s="445"/>
      <c r="X848" s="445"/>
      <c r="Y848" s="445"/>
      <c r="Z848" s="445"/>
    </row>
    <row r="849" spans="1:26" ht="15.75" x14ac:dyDescent="0.25">
      <c r="A849" s="445"/>
      <c r="B849" s="445"/>
      <c r="C849" s="445"/>
      <c r="D849" s="445"/>
      <c r="E849" s="445"/>
      <c r="F849" s="445"/>
      <c r="G849" s="445"/>
      <c r="H849" s="445"/>
      <c r="I849" s="445"/>
      <c r="J849" s="445"/>
      <c r="K849" s="445"/>
      <c r="L849" s="445"/>
      <c r="M849" s="445"/>
      <c r="N849" s="445"/>
      <c r="O849" s="445"/>
      <c r="P849" s="445"/>
      <c r="Q849" s="445"/>
      <c r="R849" s="445"/>
      <c r="S849" s="445"/>
      <c r="T849" s="445"/>
      <c r="U849" s="445"/>
      <c r="V849" s="445"/>
      <c r="W849" s="445"/>
      <c r="X849" s="445"/>
      <c r="Y849" s="445"/>
      <c r="Z849" s="445"/>
    </row>
    <row r="850" spans="1:26" ht="15.75" x14ac:dyDescent="0.25">
      <c r="A850" s="445"/>
      <c r="B850" s="445"/>
      <c r="C850" s="445"/>
      <c r="D850" s="445"/>
      <c r="E850" s="445"/>
      <c r="F850" s="445"/>
      <c r="G850" s="445"/>
      <c r="H850" s="445"/>
      <c r="I850" s="445"/>
      <c r="J850" s="445"/>
      <c r="K850" s="445"/>
      <c r="L850" s="445"/>
      <c r="M850" s="445"/>
      <c r="N850" s="445"/>
      <c r="O850" s="445"/>
      <c r="P850" s="445"/>
      <c r="Q850" s="445"/>
      <c r="R850" s="445"/>
      <c r="S850" s="445"/>
      <c r="T850" s="445"/>
      <c r="U850" s="445"/>
      <c r="V850" s="445"/>
      <c r="W850" s="445"/>
      <c r="X850" s="445"/>
      <c r="Y850" s="445"/>
      <c r="Z850" s="445"/>
    </row>
    <row r="851" spans="1:26" ht="15.75" x14ac:dyDescent="0.25">
      <c r="A851" s="445"/>
      <c r="B851" s="445"/>
      <c r="C851" s="445"/>
      <c r="D851" s="445"/>
      <c r="E851" s="445"/>
      <c r="F851" s="445"/>
      <c r="G851" s="445"/>
      <c r="H851" s="445"/>
      <c r="I851" s="445"/>
      <c r="J851" s="445"/>
      <c r="K851" s="445"/>
      <c r="L851" s="445"/>
      <c r="M851" s="445"/>
      <c r="N851" s="445"/>
      <c r="O851" s="445"/>
      <c r="P851" s="445"/>
      <c r="Q851" s="445"/>
      <c r="R851" s="445"/>
      <c r="S851" s="445"/>
      <c r="T851" s="445"/>
      <c r="U851" s="445"/>
      <c r="V851" s="445"/>
      <c r="W851" s="445"/>
      <c r="X851" s="445"/>
      <c r="Y851" s="445"/>
      <c r="Z851" s="445"/>
    </row>
    <row r="852" spans="1:26" ht="15.75" x14ac:dyDescent="0.25">
      <c r="A852" s="445"/>
      <c r="B852" s="445"/>
      <c r="C852" s="445"/>
      <c r="D852" s="445"/>
      <c r="E852" s="445"/>
      <c r="F852" s="445"/>
      <c r="G852" s="445"/>
      <c r="H852" s="445"/>
      <c r="I852" s="445"/>
      <c r="J852" s="445"/>
      <c r="K852" s="445"/>
      <c r="L852" s="445"/>
      <c r="M852" s="445"/>
      <c r="N852" s="445"/>
      <c r="O852" s="445"/>
      <c r="P852" s="445"/>
      <c r="Q852" s="445"/>
      <c r="R852" s="445"/>
      <c r="S852" s="445"/>
      <c r="T852" s="445"/>
      <c r="U852" s="445"/>
      <c r="V852" s="445"/>
      <c r="W852" s="445"/>
      <c r="X852" s="445"/>
      <c r="Y852" s="445"/>
      <c r="Z852" s="445"/>
    </row>
    <row r="853" spans="1:26" ht="15.75" x14ac:dyDescent="0.25">
      <c r="A853" s="445"/>
      <c r="B853" s="445"/>
      <c r="C853" s="445"/>
      <c r="D853" s="445"/>
      <c r="E853" s="445"/>
      <c r="F853" s="445"/>
      <c r="G853" s="445"/>
      <c r="H853" s="445"/>
      <c r="I853" s="445"/>
      <c r="J853" s="445"/>
      <c r="K853" s="445"/>
      <c r="L853" s="445"/>
      <c r="M853" s="445"/>
      <c r="N853" s="445"/>
      <c r="O853" s="445"/>
      <c r="P853" s="445"/>
      <c r="Q853" s="445"/>
      <c r="R853" s="445"/>
      <c r="S853" s="445"/>
      <c r="T853" s="445"/>
      <c r="U853" s="445"/>
      <c r="V853" s="445"/>
      <c r="W853" s="445"/>
      <c r="X853" s="445"/>
      <c r="Y853" s="445"/>
      <c r="Z853" s="445"/>
    </row>
    <row r="854" spans="1:26" ht="15.75" x14ac:dyDescent="0.25">
      <c r="A854" s="445"/>
      <c r="B854" s="445"/>
      <c r="C854" s="445"/>
      <c r="D854" s="445"/>
      <c r="E854" s="445"/>
      <c r="F854" s="445"/>
      <c r="G854" s="445"/>
      <c r="H854" s="445"/>
      <c r="I854" s="445"/>
      <c r="J854" s="445"/>
      <c r="K854" s="445"/>
      <c r="L854" s="445"/>
      <c r="M854" s="445"/>
      <c r="N854" s="445"/>
      <c r="O854" s="445"/>
      <c r="P854" s="445"/>
      <c r="Q854" s="445"/>
      <c r="R854" s="445"/>
      <c r="S854" s="445"/>
      <c r="T854" s="445"/>
      <c r="U854" s="445"/>
      <c r="V854" s="445"/>
      <c r="W854" s="445"/>
      <c r="X854" s="445"/>
      <c r="Y854" s="445"/>
      <c r="Z854" s="445"/>
    </row>
    <row r="855" spans="1:26" ht="15.75" x14ac:dyDescent="0.25">
      <c r="A855" s="445"/>
      <c r="B855" s="445"/>
      <c r="C855" s="445"/>
      <c r="D855" s="445"/>
      <c r="E855" s="445"/>
      <c r="F855" s="445"/>
      <c r="G855" s="445"/>
      <c r="H855" s="445"/>
      <c r="I855" s="445"/>
      <c r="J855" s="445"/>
      <c r="K855" s="445"/>
      <c r="L855" s="445"/>
      <c r="M855" s="445"/>
      <c r="N855" s="445"/>
      <c r="O855" s="445"/>
      <c r="P855" s="445"/>
      <c r="Q855" s="445"/>
      <c r="R855" s="445"/>
      <c r="S855" s="445"/>
      <c r="T855" s="445"/>
      <c r="U855" s="445"/>
      <c r="V855" s="445"/>
      <c r="W855" s="445"/>
      <c r="X855" s="445"/>
      <c r="Y855" s="445"/>
      <c r="Z855" s="445"/>
    </row>
    <row r="856" spans="1:26" ht="15.75" x14ac:dyDescent="0.25">
      <c r="A856" s="445"/>
      <c r="B856" s="445"/>
      <c r="C856" s="445"/>
      <c r="D856" s="445"/>
      <c r="E856" s="445"/>
      <c r="F856" s="445"/>
      <c r="G856" s="445"/>
      <c r="H856" s="445"/>
      <c r="I856" s="445"/>
      <c r="J856" s="445"/>
      <c r="K856" s="445"/>
      <c r="L856" s="445"/>
      <c r="M856" s="445"/>
      <c r="N856" s="445"/>
      <c r="O856" s="445"/>
      <c r="P856" s="445"/>
      <c r="Q856" s="445"/>
      <c r="R856" s="445"/>
      <c r="S856" s="445"/>
      <c r="T856" s="445"/>
      <c r="U856" s="445"/>
      <c r="V856" s="445"/>
      <c r="W856" s="445"/>
      <c r="X856" s="445"/>
      <c r="Y856" s="445"/>
      <c r="Z856" s="445"/>
    </row>
    <row r="857" spans="1:26" ht="15.75" x14ac:dyDescent="0.25">
      <c r="A857" s="445"/>
      <c r="B857" s="445"/>
      <c r="C857" s="445"/>
      <c r="D857" s="445"/>
      <c r="E857" s="445"/>
      <c r="F857" s="445"/>
      <c r="G857" s="445"/>
      <c r="H857" s="445"/>
      <c r="I857" s="445"/>
      <c r="J857" s="445"/>
      <c r="K857" s="445"/>
      <c r="L857" s="445"/>
      <c r="M857" s="445"/>
      <c r="N857" s="445"/>
      <c r="O857" s="445"/>
      <c r="P857" s="445"/>
      <c r="Q857" s="445"/>
      <c r="R857" s="445"/>
      <c r="S857" s="445"/>
      <c r="T857" s="445"/>
      <c r="U857" s="445"/>
      <c r="V857" s="445"/>
      <c r="W857" s="445"/>
      <c r="X857" s="445"/>
      <c r="Y857" s="445"/>
      <c r="Z857" s="445"/>
    </row>
    <row r="858" spans="1:26" ht="15.75" x14ac:dyDescent="0.25">
      <c r="A858" s="445"/>
      <c r="B858" s="445"/>
      <c r="C858" s="445"/>
      <c r="D858" s="445"/>
      <c r="E858" s="445"/>
      <c r="F858" s="445"/>
      <c r="G858" s="445"/>
      <c r="H858" s="445"/>
      <c r="I858" s="445"/>
      <c r="J858" s="445"/>
      <c r="K858" s="445"/>
      <c r="L858" s="445"/>
      <c r="M858" s="445"/>
      <c r="N858" s="445"/>
      <c r="O858" s="445"/>
      <c r="P858" s="445"/>
      <c r="Q858" s="445"/>
      <c r="R858" s="445"/>
      <c r="S858" s="445"/>
      <c r="T858" s="445"/>
      <c r="U858" s="445"/>
      <c r="V858" s="445"/>
      <c r="W858" s="445"/>
      <c r="X858" s="445"/>
      <c r="Y858" s="445"/>
      <c r="Z858" s="445"/>
    </row>
    <row r="859" spans="1:26" ht="15.75" x14ac:dyDescent="0.25">
      <c r="A859" s="445"/>
      <c r="B859" s="445"/>
      <c r="C859" s="445"/>
      <c r="D859" s="445"/>
      <c r="E859" s="445"/>
      <c r="F859" s="445"/>
      <c r="G859" s="445"/>
      <c r="H859" s="445"/>
      <c r="I859" s="445"/>
      <c r="J859" s="445"/>
      <c r="K859" s="445"/>
      <c r="L859" s="445"/>
      <c r="M859" s="445"/>
      <c r="N859" s="445"/>
      <c r="O859" s="445"/>
      <c r="P859" s="445"/>
      <c r="Q859" s="445"/>
      <c r="R859" s="445"/>
      <c r="S859" s="445"/>
      <c r="T859" s="445"/>
      <c r="U859" s="445"/>
      <c r="V859" s="445"/>
      <c r="W859" s="445"/>
      <c r="X859" s="445"/>
      <c r="Y859" s="445"/>
      <c r="Z859" s="445"/>
    </row>
    <row r="860" spans="1:26" ht="15.75" x14ac:dyDescent="0.25">
      <c r="A860" s="445"/>
      <c r="B860" s="445"/>
      <c r="C860" s="445"/>
      <c r="D860" s="445"/>
      <c r="E860" s="445"/>
      <c r="F860" s="445"/>
      <c r="G860" s="445"/>
      <c r="H860" s="445"/>
      <c r="I860" s="445"/>
      <c r="J860" s="445"/>
      <c r="K860" s="445"/>
      <c r="L860" s="445"/>
      <c r="M860" s="445"/>
      <c r="N860" s="445"/>
      <c r="O860" s="445"/>
      <c r="P860" s="445"/>
      <c r="Q860" s="445"/>
      <c r="R860" s="445"/>
      <c r="S860" s="445"/>
      <c r="T860" s="445"/>
      <c r="U860" s="445"/>
      <c r="V860" s="445"/>
      <c r="W860" s="445"/>
      <c r="X860" s="445"/>
      <c r="Y860" s="445"/>
      <c r="Z860" s="445"/>
    </row>
    <row r="861" spans="1:26" ht="15.75" x14ac:dyDescent="0.25">
      <c r="A861" s="445"/>
      <c r="B861" s="445"/>
      <c r="C861" s="445"/>
      <c r="D861" s="445"/>
      <c r="E861" s="445"/>
      <c r="F861" s="445"/>
      <c r="G861" s="445"/>
      <c r="H861" s="445"/>
      <c r="I861" s="445"/>
      <c r="J861" s="445"/>
      <c r="K861" s="445"/>
      <c r="L861" s="445"/>
      <c r="M861" s="445"/>
      <c r="N861" s="445"/>
      <c r="O861" s="445"/>
      <c r="P861" s="445"/>
      <c r="Q861" s="445"/>
      <c r="R861" s="445"/>
      <c r="S861" s="445"/>
      <c r="T861" s="445"/>
      <c r="U861" s="445"/>
      <c r="V861" s="445"/>
      <c r="W861" s="445"/>
      <c r="X861" s="445"/>
      <c r="Y861" s="445"/>
      <c r="Z861" s="445"/>
    </row>
    <row r="862" spans="1:26" ht="15.75" x14ac:dyDescent="0.25">
      <c r="A862" s="445"/>
      <c r="B862" s="445"/>
      <c r="C862" s="445"/>
      <c r="D862" s="445"/>
      <c r="E862" s="445"/>
      <c r="F862" s="445"/>
      <c r="G862" s="445"/>
      <c r="H862" s="445"/>
      <c r="I862" s="445"/>
      <c r="J862" s="445"/>
      <c r="K862" s="445"/>
      <c r="L862" s="445"/>
      <c r="M862" s="445"/>
      <c r="N862" s="445"/>
      <c r="O862" s="445"/>
      <c r="P862" s="445"/>
      <c r="Q862" s="445"/>
      <c r="R862" s="445"/>
      <c r="S862" s="445"/>
      <c r="T862" s="445"/>
      <c r="U862" s="445"/>
      <c r="V862" s="445"/>
      <c r="W862" s="445"/>
      <c r="X862" s="445"/>
      <c r="Y862" s="445"/>
      <c r="Z862" s="445"/>
    </row>
    <row r="863" spans="1:26" ht="15.75" x14ac:dyDescent="0.25">
      <c r="A863" s="445"/>
      <c r="B863" s="445"/>
      <c r="C863" s="445"/>
      <c r="D863" s="445"/>
      <c r="E863" s="445"/>
      <c r="F863" s="445"/>
      <c r="G863" s="445"/>
      <c r="H863" s="445"/>
      <c r="I863" s="445"/>
      <c r="J863" s="445"/>
      <c r="K863" s="445"/>
      <c r="L863" s="445"/>
      <c r="M863" s="445"/>
      <c r="N863" s="445"/>
      <c r="O863" s="445"/>
      <c r="P863" s="445"/>
      <c r="Q863" s="445"/>
      <c r="R863" s="445"/>
      <c r="S863" s="445"/>
      <c r="T863" s="445"/>
      <c r="U863" s="445"/>
      <c r="V863" s="445"/>
      <c r="W863" s="445"/>
      <c r="X863" s="445"/>
      <c r="Y863" s="445"/>
      <c r="Z863" s="445"/>
    </row>
    <row r="864" spans="1:26" ht="15.75" x14ac:dyDescent="0.25">
      <c r="A864" s="445"/>
      <c r="B864" s="445"/>
      <c r="C864" s="445"/>
      <c r="D864" s="445"/>
      <c r="E864" s="445"/>
      <c r="F864" s="445"/>
      <c r="G864" s="445"/>
      <c r="H864" s="445"/>
      <c r="I864" s="445"/>
      <c r="J864" s="445"/>
      <c r="K864" s="445"/>
      <c r="L864" s="445"/>
      <c r="M864" s="445"/>
      <c r="N864" s="445"/>
      <c r="O864" s="445"/>
      <c r="P864" s="445"/>
      <c r="Q864" s="445"/>
      <c r="R864" s="445"/>
      <c r="S864" s="445"/>
      <c r="T864" s="445"/>
      <c r="U864" s="445"/>
      <c r="V864" s="445"/>
      <c r="W864" s="445"/>
      <c r="X864" s="445"/>
      <c r="Y864" s="445"/>
      <c r="Z864" s="445"/>
    </row>
    <row r="865" spans="1:26" ht="15.75" x14ac:dyDescent="0.25">
      <c r="A865" s="445"/>
      <c r="B865" s="445"/>
      <c r="C865" s="445"/>
      <c r="D865" s="445"/>
      <c r="E865" s="445"/>
      <c r="F865" s="445"/>
      <c r="G865" s="445"/>
      <c r="H865" s="445"/>
      <c r="I865" s="445"/>
      <c r="J865" s="445"/>
      <c r="K865" s="445"/>
      <c r="L865" s="445"/>
      <c r="M865" s="445"/>
      <c r="N865" s="445"/>
      <c r="O865" s="445"/>
      <c r="P865" s="445"/>
      <c r="Q865" s="445"/>
      <c r="R865" s="445"/>
      <c r="S865" s="445"/>
      <c r="T865" s="445"/>
      <c r="U865" s="445"/>
      <c r="V865" s="445"/>
      <c r="W865" s="445"/>
      <c r="X865" s="445"/>
      <c r="Y865" s="445"/>
      <c r="Z865" s="445"/>
    </row>
    <row r="866" spans="1:26" ht="15.75" x14ac:dyDescent="0.25">
      <c r="A866" s="445"/>
      <c r="B866" s="445"/>
      <c r="C866" s="445"/>
      <c r="D866" s="445"/>
      <c r="E866" s="445"/>
      <c r="F866" s="445"/>
      <c r="G866" s="445"/>
      <c r="H866" s="445"/>
      <c r="I866" s="445"/>
      <c r="J866" s="445"/>
      <c r="K866" s="445"/>
      <c r="L866" s="445"/>
      <c r="M866" s="445"/>
      <c r="N866" s="445"/>
      <c r="O866" s="445"/>
      <c r="P866" s="445"/>
      <c r="Q866" s="445"/>
      <c r="R866" s="445"/>
      <c r="S866" s="445"/>
      <c r="T866" s="445"/>
      <c r="U866" s="445"/>
      <c r="V866" s="445"/>
      <c r="W866" s="445"/>
      <c r="X866" s="445"/>
      <c r="Y866" s="445"/>
      <c r="Z866" s="445"/>
    </row>
    <row r="867" spans="1:26" ht="15.75" x14ac:dyDescent="0.25">
      <c r="A867" s="445"/>
      <c r="B867" s="445"/>
      <c r="C867" s="445"/>
      <c r="D867" s="445"/>
      <c r="E867" s="445"/>
      <c r="F867" s="445"/>
      <c r="G867" s="445"/>
      <c r="H867" s="445"/>
      <c r="I867" s="445"/>
      <c r="J867" s="445"/>
      <c r="K867" s="445"/>
      <c r="L867" s="445"/>
      <c r="M867" s="445"/>
      <c r="N867" s="445"/>
      <c r="O867" s="445"/>
      <c r="P867" s="445"/>
      <c r="Q867" s="445"/>
      <c r="R867" s="445"/>
      <c r="S867" s="445"/>
      <c r="T867" s="445"/>
      <c r="U867" s="445"/>
      <c r="V867" s="445"/>
      <c r="W867" s="445"/>
      <c r="X867" s="445"/>
      <c r="Y867" s="445"/>
      <c r="Z867" s="445"/>
    </row>
    <row r="868" spans="1:26" ht="15.75" x14ac:dyDescent="0.25">
      <c r="A868" s="445"/>
      <c r="B868" s="445"/>
      <c r="C868" s="445"/>
      <c r="D868" s="445"/>
      <c r="E868" s="445"/>
      <c r="F868" s="445"/>
      <c r="G868" s="445"/>
      <c r="H868" s="445"/>
      <c r="I868" s="445"/>
      <c r="J868" s="445"/>
      <c r="K868" s="445"/>
      <c r="L868" s="445"/>
      <c r="M868" s="445"/>
      <c r="N868" s="445"/>
      <c r="O868" s="445"/>
      <c r="P868" s="445"/>
      <c r="Q868" s="445"/>
      <c r="R868" s="445"/>
      <c r="S868" s="445"/>
      <c r="T868" s="445"/>
      <c r="U868" s="445"/>
      <c r="V868" s="445"/>
      <c r="W868" s="445"/>
      <c r="X868" s="445"/>
      <c r="Y868" s="445"/>
      <c r="Z868" s="445"/>
    </row>
    <row r="869" spans="1:26" ht="15.75" x14ac:dyDescent="0.25">
      <c r="A869" s="445"/>
      <c r="B869" s="445"/>
      <c r="C869" s="445"/>
      <c r="D869" s="445"/>
      <c r="E869" s="445"/>
      <c r="F869" s="445"/>
      <c r="G869" s="445"/>
      <c r="H869" s="445"/>
      <c r="I869" s="445"/>
      <c r="J869" s="445"/>
      <c r="K869" s="445"/>
      <c r="L869" s="445"/>
      <c r="M869" s="445"/>
      <c r="N869" s="445"/>
      <c r="O869" s="445"/>
      <c r="P869" s="445"/>
      <c r="Q869" s="445"/>
      <c r="R869" s="445"/>
      <c r="S869" s="445"/>
      <c r="T869" s="445"/>
      <c r="U869" s="445"/>
      <c r="V869" s="445"/>
      <c r="W869" s="445"/>
      <c r="X869" s="445"/>
      <c r="Y869" s="445"/>
      <c r="Z869" s="445"/>
    </row>
    <row r="870" spans="1:26" ht="15.75" x14ac:dyDescent="0.25">
      <c r="A870" s="445"/>
      <c r="B870" s="445"/>
      <c r="C870" s="445"/>
      <c r="D870" s="445"/>
      <c r="E870" s="445"/>
      <c r="F870" s="445"/>
      <c r="G870" s="445"/>
      <c r="H870" s="445"/>
      <c r="I870" s="445"/>
      <c r="J870" s="445"/>
      <c r="K870" s="445"/>
      <c r="L870" s="445"/>
      <c r="M870" s="445"/>
      <c r="N870" s="445"/>
      <c r="O870" s="445"/>
      <c r="P870" s="445"/>
      <c r="Q870" s="445"/>
      <c r="R870" s="445"/>
      <c r="S870" s="445"/>
      <c r="T870" s="445"/>
      <c r="U870" s="445"/>
      <c r="V870" s="445"/>
      <c r="W870" s="445"/>
      <c r="X870" s="445"/>
      <c r="Y870" s="445"/>
      <c r="Z870" s="445"/>
    </row>
    <row r="871" spans="1:26" ht="15.75" x14ac:dyDescent="0.25">
      <c r="A871" s="445"/>
      <c r="B871" s="445"/>
      <c r="C871" s="445"/>
      <c r="D871" s="445"/>
      <c r="E871" s="445"/>
      <c r="F871" s="445"/>
      <c r="G871" s="445"/>
      <c r="H871" s="445"/>
      <c r="I871" s="445"/>
      <c r="J871" s="445"/>
      <c r="K871" s="445"/>
      <c r="L871" s="445"/>
      <c r="M871" s="445"/>
      <c r="N871" s="445"/>
      <c r="O871" s="445"/>
      <c r="P871" s="445"/>
      <c r="Q871" s="445"/>
      <c r="R871" s="445"/>
      <c r="S871" s="445"/>
      <c r="T871" s="445"/>
      <c r="U871" s="445"/>
      <c r="V871" s="445"/>
      <c r="W871" s="445"/>
      <c r="X871" s="445"/>
      <c r="Y871" s="445"/>
      <c r="Z871" s="445"/>
    </row>
    <row r="872" spans="1:26" ht="15.75" x14ac:dyDescent="0.25">
      <c r="A872" s="445"/>
      <c r="B872" s="445"/>
      <c r="C872" s="445"/>
      <c r="D872" s="445"/>
      <c r="E872" s="445"/>
      <c r="F872" s="445"/>
      <c r="G872" s="445"/>
      <c r="H872" s="445"/>
      <c r="I872" s="445"/>
      <c r="J872" s="445"/>
      <c r="K872" s="445"/>
      <c r="L872" s="445"/>
      <c r="M872" s="445"/>
      <c r="N872" s="445"/>
      <c r="O872" s="445"/>
      <c r="P872" s="445"/>
      <c r="Q872" s="445"/>
      <c r="R872" s="445"/>
      <c r="S872" s="445"/>
      <c r="T872" s="445"/>
      <c r="U872" s="445"/>
      <c r="V872" s="445"/>
      <c r="W872" s="445"/>
      <c r="X872" s="445"/>
      <c r="Y872" s="445"/>
      <c r="Z872" s="445"/>
    </row>
    <row r="873" spans="1:26" ht="15.75" x14ac:dyDescent="0.25">
      <c r="A873" s="445"/>
      <c r="B873" s="445"/>
      <c r="C873" s="445"/>
      <c r="D873" s="445"/>
      <c r="E873" s="445"/>
      <c r="F873" s="445"/>
      <c r="G873" s="445"/>
      <c r="H873" s="445"/>
      <c r="I873" s="445"/>
      <c r="J873" s="445"/>
      <c r="K873" s="445"/>
      <c r="L873" s="445"/>
      <c r="M873" s="445"/>
      <c r="N873" s="445"/>
      <c r="O873" s="445"/>
      <c r="P873" s="445"/>
      <c r="Q873" s="445"/>
      <c r="R873" s="445"/>
      <c r="S873" s="445"/>
      <c r="T873" s="445"/>
      <c r="U873" s="445"/>
      <c r="V873" s="445"/>
      <c r="W873" s="445"/>
      <c r="X873" s="445"/>
      <c r="Y873" s="445"/>
      <c r="Z873" s="445"/>
    </row>
    <row r="874" spans="1:26" ht="15.75" x14ac:dyDescent="0.25">
      <c r="A874" s="445"/>
      <c r="B874" s="445"/>
      <c r="C874" s="445"/>
      <c r="D874" s="445"/>
      <c r="E874" s="445"/>
      <c r="F874" s="445"/>
      <c r="G874" s="445"/>
      <c r="H874" s="445"/>
      <c r="I874" s="445"/>
      <c r="J874" s="445"/>
      <c r="K874" s="445"/>
      <c r="L874" s="445"/>
      <c r="M874" s="445"/>
      <c r="N874" s="445"/>
      <c r="O874" s="445"/>
      <c r="P874" s="445"/>
      <c r="Q874" s="445"/>
      <c r="R874" s="445"/>
      <c r="S874" s="445"/>
      <c r="T874" s="445"/>
      <c r="U874" s="445"/>
      <c r="V874" s="445"/>
      <c r="W874" s="445"/>
      <c r="X874" s="445"/>
      <c r="Y874" s="445"/>
      <c r="Z874" s="445"/>
    </row>
    <row r="875" spans="1:26" ht="15.75" x14ac:dyDescent="0.25">
      <c r="A875" s="445"/>
      <c r="B875" s="445"/>
      <c r="C875" s="445"/>
      <c r="D875" s="445"/>
      <c r="E875" s="445"/>
      <c r="F875" s="445"/>
      <c r="G875" s="445"/>
      <c r="H875" s="445"/>
      <c r="I875" s="445"/>
      <c r="J875" s="445"/>
      <c r="K875" s="445"/>
      <c r="L875" s="445"/>
      <c r="M875" s="445"/>
      <c r="N875" s="445"/>
      <c r="O875" s="445"/>
      <c r="P875" s="445"/>
      <c r="Q875" s="445"/>
      <c r="R875" s="445"/>
      <c r="S875" s="445"/>
      <c r="T875" s="445"/>
      <c r="U875" s="445"/>
      <c r="V875" s="445"/>
      <c r="W875" s="445"/>
      <c r="X875" s="445"/>
      <c r="Y875" s="445"/>
      <c r="Z875" s="445"/>
    </row>
    <row r="876" spans="1:26" ht="15.75" x14ac:dyDescent="0.25">
      <c r="A876" s="445"/>
      <c r="B876" s="445"/>
      <c r="C876" s="445"/>
      <c r="D876" s="445"/>
      <c r="E876" s="445"/>
      <c r="F876" s="445"/>
      <c r="G876" s="445"/>
      <c r="H876" s="445"/>
      <c r="I876" s="445"/>
      <c r="J876" s="445"/>
      <c r="K876" s="445"/>
      <c r="L876" s="445"/>
      <c r="M876" s="445"/>
      <c r="N876" s="445"/>
      <c r="O876" s="445"/>
      <c r="P876" s="445"/>
      <c r="Q876" s="445"/>
      <c r="R876" s="445"/>
      <c r="S876" s="445"/>
      <c r="T876" s="445"/>
      <c r="U876" s="445"/>
      <c r="V876" s="445"/>
      <c r="W876" s="445"/>
      <c r="X876" s="445"/>
      <c r="Y876" s="445"/>
      <c r="Z876" s="445"/>
    </row>
    <row r="877" spans="1:26" ht="15.75" x14ac:dyDescent="0.25">
      <c r="A877" s="445"/>
      <c r="B877" s="445"/>
      <c r="C877" s="445"/>
      <c r="D877" s="445"/>
      <c r="E877" s="445"/>
      <c r="F877" s="445"/>
      <c r="G877" s="445"/>
      <c r="H877" s="445"/>
      <c r="I877" s="445"/>
      <c r="J877" s="445"/>
      <c r="K877" s="445"/>
      <c r="L877" s="445"/>
      <c r="M877" s="445"/>
      <c r="N877" s="445"/>
      <c r="O877" s="445"/>
      <c r="P877" s="445"/>
      <c r="Q877" s="445"/>
      <c r="R877" s="445"/>
      <c r="S877" s="445"/>
      <c r="T877" s="445"/>
      <c r="U877" s="445"/>
      <c r="V877" s="445"/>
      <c r="W877" s="445"/>
      <c r="X877" s="445"/>
      <c r="Y877" s="445"/>
      <c r="Z877" s="445"/>
    </row>
    <row r="878" spans="1:26" ht="15.75" x14ac:dyDescent="0.25">
      <c r="A878" s="445"/>
      <c r="B878" s="445"/>
      <c r="C878" s="445"/>
      <c r="D878" s="445"/>
      <c r="E878" s="445"/>
      <c r="F878" s="445"/>
      <c r="G878" s="445"/>
      <c r="H878" s="445"/>
      <c r="I878" s="445"/>
      <c r="J878" s="445"/>
      <c r="K878" s="445"/>
      <c r="L878" s="445"/>
      <c r="M878" s="445"/>
      <c r="N878" s="445"/>
      <c r="O878" s="445"/>
      <c r="P878" s="445"/>
      <c r="Q878" s="445"/>
      <c r="R878" s="445"/>
      <c r="S878" s="445"/>
      <c r="T878" s="445"/>
      <c r="U878" s="445"/>
      <c r="V878" s="445"/>
      <c r="W878" s="445"/>
      <c r="X878" s="445"/>
      <c r="Y878" s="445"/>
      <c r="Z878" s="445"/>
    </row>
    <row r="879" spans="1:26" ht="15.75" x14ac:dyDescent="0.25">
      <c r="A879" s="445"/>
      <c r="B879" s="445"/>
      <c r="C879" s="445"/>
      <c r="D879" s="445"/>
      <c r="E879" s="445"/>
      <c r="F879" s="445"/>
      <c r="G879" s="445"/>
      <c r="H879" s="445"/>
      <c r="I879" s="445"/>
      <c r="J879" s="445"/>
      <c r="K879" s="445"/>
      <c r="L879" s="445"/>
      <c r="M879" s="445"/>
      <c r="N879" s="445"/>
      <c r="O879" s="445"/>
      <c r="P879" s="445"/>
      <c r="Q879" s="445"/>
      <c r="R879" s="445"/>
      <c r="S879" s="445"/>
      <c r="T879" s="445"/>
      <c r="U879" s="445"/>
      <c r="V879" s="445"/>
      <c r="W879" s="445"/>
      <c r="X879" s="445"/>
      <c r="Y879" s="445"/>
      <c r="Z879" s="445"/>
    </row>
    <row r="880" spans="1:26" ht="15.75" x14ac:dyDescent="0.25">
      <c r="A880" s="445"/>
      <c r="B880" s="445"/>
      <c r="C880" s="445"/>
      <c r="D880" s="445"/>
      <c r="E880" s="445"/>
      <c r="F880" s="445"/>
      <c r="G880" s="445"/>
      <c r="H880" s="445"/>
      <c r="I880" s="445"/>
      <c r="J880" s="445"/>
      <c r="K880" s="445"/>
      <c r="L880" s="445"/>
      <c r="M880" s="445"/>
      <c r="N880" s="445"/>
      <c r="O880" s="445"/>
      <c r="P880" s="445"/>
      <c r="Q880" s="445"/>
      <c r="R880" s="445"/>
      <c r="S880" s="445"/>
      <c r="T880" s="445"/>
      <c r="U880" s="445"/>
      <c r="V880" s="445"/>
      <c r="W880" s="445"/>
      <c r="X880" s="445"/>
      <c r="Y880" s="445"/>
      <c r="Z880" s="445"/>
    </row>
    <row r="881" spans="1:26" ht="15.75" x14ac:dyDescent="0.25">
      <c r="A881" s="445"/>
      <c r="B881" s="445"/>
      <c r="C881" s="445"/>
      <c r="D881" s="445"/>
      <c r="E881" s="445"/>
      <c r="F881" s="445"/>
      <c r="G881" s="445"/>
      <c r="H881" s="445"/>
      <c r="I881" s="445"/>
      <c r="J881" s="445"/>
      <c r="K881" s="445"/>
      <c r="L881" s="445"/>
      <c r="M881" s="445"/>
      <c r="N881" s="445"/>
      <c r="O881" s="445"/>
      <c r="P881" s="445"/>
      <c r="Q881" s="445"/>
      <c r="R881" s="445"/>
      <c r="S881" s="445"/>
      <c r="T881" s="445"/>
      <c r="U881" s="445"/>
      <c r="V881" s="445"/>
      <c r="W881" s="445"/>
      <c r="X881" s="445"/>
      <c r="Y881" s="445"/>
      <c r="Z881" s="445"/>
    </row>
    <row r="882" spans="1:26" ht="15.75" x14ac:dyDescent="0.25">
      <c r="A882" s="445"/>
      <c r="B882" s="445"/>
      <c r="C882" s="445"/>
      <c r="D882" s="445"/>
      <c r="E882" s="445"/>
      <c r="F882" s="445"/>
      <c r="G882" s="445"/>
      <c r="H882" s="445"/>
      <c r="I882" s="445"/>
      <c r="J882" s="445"/>
      <c r="K882" s="445"/>
      <c r="L882" s="445"/>
      <c r="M882" s="445"/>
      <c r="N882" s="445"/>
      <c r="O882" s="445"/>
      <c r="P882" s="445"/>
      <c r="Q882" s="445"/>
      <c r="R882" s="445"/>
      <c r="S882" s="445"/>
      <c r="T882" s="445"/>
      <c r="U882" s="445"/>
      <c r="V882" s="445"/>
      <c r="W882" s="445"/>
      <c r="X882" s="445"/>
      <c r="Y882" s="445"/>
      <c r="Z882" s="445"/>
    </row>
    <row r="883" spans="1:26" ht="15.75" x14ac:dyDescent="0.25">
      <c r="A883" s="445"/>
      <c r="B883" s="445"/>
      <c r="C883" s="445"/>
      <c r="D883" s="445"/>
      <c r="E883" s="445"/>
      <c r="F883" s="445"/>
      <c r="G883" s="445"/>
      <c r="H883" s="445"/>
      <c r="I883" s="445"/>
      <c r="J883" s="445"/>
      <c r="K883" s="445"/>
      <c r="L883" s="445"/>
      <c r="M883" s="445"/>
      <c r="N883" s="445"/>
      <c r="O883" s="445"/>
      <c r="P883" s="445"/>
      <c r="Q883" s="445"/>
      <c r="R883" s="445"/>
      <c r="S883" s="445"/>
      <c r="T883" s="445"/>
      <c r="U883" s="445"/>
      <c r="V883" s="445"/>
      <c r="W883" s="445"/>
      <c r="X883" s="445"/>
      <c r="Y883" s="445"/>
      <c r="Z883" s="445"/>
    </row>
    <row r="884" spans="1:26" ht="15.75" x14ac:dyDescent="0.25">
      <c r="A884" s="445"/>
      <c r="B884" s="445"/>
      <c r="C884" s="445"/>
      <c r="D884" s="445"/>
      <c r="E884" s="445"/>
      <c r="F884" s="445"/>
      <c r="G884" s="445"/>
      <c r="H884" s="445"/>
      <c r="I884" s="445"/>
      <c r="J884" s="445"/>
      <c r="K884" s="445"/>
      <c r="L884" s="445"/>
      <c r="M884" s="445"/>
      <c r="N884" s="445"/>
      <c r="O884" s="445"/>
      <c r="P884" s="445"/>
      <c r="Q884" s="445"/>
      <c r="R884" s="445"/>
      <c r="S884" s="445"/>
      <c r="T884" s="445"/>
      <c r="U884" s="445"/>
      <c r="V884" s="445"/>
      <c r="W884" s="445"/>
      <c r="X884" s="445"/>
      <c r="Y884" s="445"/>
      <c r="Z884" s="445"/>
    </row>
    <row r="885" spans="1:26" ht="15.75" x14ac:dyDescent="0.25">
      <c r="A885" s="445"/>
      <c r="B885" s="445"/>
      <c r="C885" s="445"/>
      <c r="D885" s="445"/>
      <c r="E885" s="445"/>
      <c r="F885" s="445"/>
      <c r="G885" s="445"/>
      <c r="H885" s="445"/>
      <c r="I885" s="445"/>
      <c r="J885" s="445"/>
      <c r="K885" s="445"/>
      <c r="L885" s="445"/>
      <c r="M885" s="445"/>
      <c r="N885" s="445"/>
      <c r="O885" s="445"/>
      <c r="P885" s="445"/>
      <c r="Q885" s="445"/>
      <c r="R885" s="445"/>
      <c r="S885" s="445"/>
      <c r="T885" s="445"/>
      <c r="U885" s="445"/>
      <c r="V885" s="445"/>
      <c r="W885" s="445"/>
      <c r="X885" s="445"/>
      <c r="Y885" s="445"/>
      <c r="Z885" s="445"/>
    </row>
    <row r="886" spans="1:26" ht="15.75" x14ac:dyDescent="0.25">
      <c r="A886" s="445"/>
      <c r="B886" s="445"/>
      <c r="C886" s="445"/>
      <c r="D886" s="445"/>
      <c r="E886" s="445"/>
      <c r="F886" s="445"/>
      <c r="G886" s="445"/>
      <c r="H886" s="445"/>
      <c r="I886" s="445"/>
      <c r="J886" s="445"/>
      <c r="K886" s="445"/>
      <c r="L886" s="445"/>
      <c r="M886" s="445"/>
      <c r="N886" s="445"/>
      <c r="O886" s="445"/>
      <c r="P886" s="445"/>
      <c r="Q886" s="445"/>
      <c r="R886" s="445"/>
      <c r="S886" s="445"/>
      <c r="T886" s="445"/>
      <c r="U886" s="445"/>
      <c r="V886" s="445"/>
      <c r="W886" s="445"/>
      <c r="X886" s="445"/>
      <c r="Y886" s="445"/>
      <c r="Z886" s="445"/>
    </row>
    <row r="887" spans="1:26" ht="15.75" x14ac:dyDescent="0.25">
      <c r="A887" s="445"/>
      <c r="B887" s="445"/>
      <c r="C887" s="445"/>
      <c r="D887" s="445"/>
      <c r="E887" s="445"/>
      <c r="F887" s="445"/>
      <c r="G887" s="445"/>
      <c r="H887" s="445"/>
      <c r="I887" s="445"/>
      <c r="J887" s="445"/>
      <c r="K887" s="445"/>
      <c r="L887" s="445"/>
      <c r="M887" s="445"/>
      <c r="N887" s="445"/>
      <c r="O887" s="445"/>
      <c r="P887" s="445"/>
      <c r="Q887" s="445"/>
      <c r="R887" s="445"/>
      <c r="S887" s="445"/>
      <c r="T887" s="445"/>
      <c r="U887" s="445"/>
      <c r="V887" s="445"/>
      <c r="W887" s="445"/>
      <c r="X887" s="445"/>
      <c r="Y887" s="445"/>
      <c r="Z887" s="445"/>
    </row>
    <row r="888" spans="1:26" ht="15.75" x14ac:dyDescent="0.25">
      <c r="A888" s="445"/>
      <c r="B888" s="445"/>
      <c r="C888" s="445"/>
      <c r="D888" s="445"/>
      <c r="E888" s="445"/>
      <c r="F888" s="445"/>
      <c r="G888" s="445"/>
      <c r="H888" s="445"/>
      <c r="I888" s="445"/>
      <c r="J888" s="445"/>
      <c r="K888" s="445"/>
      <c r="L888" s="445"/>
      <c r="M888" s="445"/>
      <c r="N888" s="445"/>
      <c r="O888" s="445"/>
      <c r="P888" s="445"/>
      <c r="Q888" s="445"/>
      <c r="R888" s="445"/>
      <c r="S888" s="445"/>
      <c r="T888" s="445"/>
      <c r="U888" s="445"/>
      <c r="V888" s="445"/>
      <c r="W888" s="445"/>
      <c r="X888" s="445"/>
      <c r="Y888" s="445"/>
      <c r="Z888" s="445"/>
    </row>
    <row r="889" spans="1:26" ht="15.75" x14ac:dyDescent="0.25">
      <c r="A889" s="445"/>
      <c r="B889" s="445"/>
      <c r="C889" s="445"/>
      <c r="D889" s="445"/>
      <c r="E889" s="445"/>
      <c r="F889" s="445"/>
      <c r="G889" s="445"/>
      <c r="H889" s="445"/>
      <c r="I889" s="445"/>
      <c r="J889" s="445"/>
      <c r="K889" s="445"/>
      <c r="L889" s="445"/>
      <c r="M889" s="445"/>
      <c r="N889" s="445"/>
      <c r="O889" s="445"/>
      <c r="P889" s="445"/>
      <c r="Q889" s="445"/>
      <c r="R889" s="445"/>
      <c r="S889" s="445"/>
      <c r="T889" s="445"/>
      <c r="U889" s="445"/>
      <c r="V889" s="445"/>
      <c r="W889" s="445"/>
      <c r="X889" s="445"/>
      <c r="Y889" s="445"/>
      <c r="Z889" s="445"/>
    </row>
    <row r="890" spans="1:26" ht="15.75" x14ac:dyDescent="0.25">
      <c r="A890" s="445"/>
      <c r="B890" s="445"/>
      <c r="C890" s="445"/>
      <c r="D890" s="445"/>
      <c r="E890" s="445"/>
      <c r="F890" s="445"/>
      <c r="G890" s="445"/>
      <c r="H890" s="445"/>
      <c r="I890" s="445"/>
      <c r="J890" s="445"/>
      <c r="K890" s="445"/>
      <c r="L890" s="445"/>
      <c r="M890" s="445"/>
      <c r="N890" s="445"/>
      <c r="O890" s="445"/>
      <c r="P890" s="445"/>
      <c r="Q890" s="445"/>
      <c r="R890" s="445"/>
      <c r="S890" s="445"/>
      <c r="T890" s="445"/>
      <c r="U890" s="445"/>
      <c r="V890" s="445"/>
      <c r="W890" s="445"/>
      <c r="X890" s="445"/>
      <c r="Y890" s="445"/>
      <c r="Z890" s="445"/>
    </row>
    <row r="891" spans="1:26" ht="15.75" x14ac:dyDescent="0.25">
      <c r="A891" s="445"/>
      <c r="B891" s="445"/>
      <c r="C891" s="445"/>
      <c r="D891" s="445"/>
      <c r="E891" s="445"/>
      <c r="F891" s="445"/>
      <c r="G891" s="445"/>
      <c r="H891" s="445"/>
      <c r="I891" s="445"/>
      <c r="J891" s="445"/>
      <c r="K891" s="445"/>
      <c r="L891" s="445"/>
      <c r="M891" s="445"/>
      <c r="N891" s="445"/>
      <c r="O891" s="445"/>
      <c r="P891" s="445"/>
      <c r="Q891" s="445"/>
      <c r="R891" s="445"/>
      <c r="S891" s="445"/>
      <c r="T891" s="445"/>
      <c r="U891" s="445"/>
      <c r="V891" s="445"/>
      <c r="W891" s="445"/>
      <c r="X891" s="445"/>
      <c r="Y891" s="445"/>
      <c r="Z891" s="445"/>
    </row>
    <row r="892" spans="1:26" ht="15.75" x14ac:dyDescent="0.25">
      <c r="A892" s="445"/>
      <c r="B892" s="445"/>
      <c r="C892" s="445"/>
      <c r="D892" s="445"/>
      <c r="E892" s="445"/>
      <c r="F892" s="445"/>
      <c r="G892" s="445"/>
      <c r="H892" s="445"/>
      <c r="I892" s="445"/>
      <c r="J892" s="445"/>
      <c r="K892" s="445"/>
      <c r="L892" s="445"/>
      <c r="M892" s="445"/>
      <c r="N892" s="445"/>
      <c r="O892" s="445"/>
      <c r="P892" s="445"/>
      <c r="Q892" s="445"/>
      <c r="R892" s="445"/>
      <c r="S892" s="445"/>
      <c r="T892" s="445"/>
      <c r="U892" s="445"/>
      <c r="V892" s="445"/>
      <c r="W892" s="445"/>
      <c r="X892" s="445"/>
      <c r="Y892" s="445"/>
      <c r="Z892" s="445"/>
    </row>
    <row r="893" spans="1:26" ht="15.75" x14ac:dyDescent="0.25">
      <c r="A893" s="445"/>
      <c r="B893" s="445"/>
      <c r="C893" s="445"/>
      <c r="D893" s="445"/>
      <c r="E893" s="445"/>
      <c r="F893" s="445"/>
      <c r="G893" s="445"/>
      <c r="H893" s="445"/>
      <c r="I893" s="445"/>
      <c r="J893" s="445"/>
      <c r="K893" s="445"/>
      <c r="L893" s="445"/>
      <c r="M893" s="445"/>
      <c r="N893" s="445"/>
      <c r="O893" s="445"/>
      <c r="P893" s="445"/>
      <c r="Q893" s="445"/>
      <c r="R893" s="445"/>
      <c r="S893" s="445"/>
      <c r="T893" s="445"/>
      <c r="U893" s="445"/>
      <c r="V893" s="445"/>
      <c r="W893" s="445"/>
      <c r="X893" s="445"/>
      <c r="Y893" s="445"/>
      <c r="Z893" s="445"/>
    </row>
    <row r="894" spans="1:26" ht="15.75" x14ac:dyDescent="0.25">
      <c r="A894" s="445"/>
      <c r="B894" s="445"/>
      <c r="C894" s="445"/>
      <c r="D894" s="445"/>
      <c r="E894" s="445"/>
      <c r="F894" s="445"/>
      <c r="G894" s="445"/>
      <c r="H894" s="445"/>
      <c r="I894" s="445"/>
      <c r="J894" s="445"/>
      <c r="K894" s="445"/>
      <c r="L894" s="445"/>
      <c r="M894" s="445"/>
      <c r="N894" s="445"/>
      <c r="O894" s="445"/>
      <c r="P894" s="445"/>
      <c r="Q894" s="445"/>
      <c r="R894" s="445"/>
      <c r="S894" s="445"/>
      <c r="T894" s="445"/>
      <c r="U894" s="445"/>
      <c r="V894" s="445"/>
      <c r="W894" s="445"/>
      <c r="X894" s="445"/>
      <c r="Y894" s="445"/>
      <c r="Z894" s="445"/>
    </row>
    <row r="895" spans="1:26" ht="15.75" x14ac:dyDescent="0.25">
      <c r="A895" s="445"/>
      <c r="B895" s="445"/>
      <c r="C895" s="445"/>
      <c r="D895" s="445"/>
      <c r="E895" s="445"/>
      <c r="F895" s="445"/>
      <c r="G895" s="445"/>
      <c r="H895" s="445"/>
      <c r="I895" s="445"/>
      <c r="J895" s="445"/>
      <c r="K895" s="445"/>
      <c r="L895" s="445"/>
      <c r="M895" s="445"/>
      <c r="N895" s="445"/>
      <c r="O895" s="445"/>
      <c r="P895" s="445"/>
      <c r="Q895" s="445"/>
      <c r="R895" s="445"/>
      <c r="S895" s="445"/>
      <c r="T895" s="445"/>
      <c r="U895" s="445"/>
      <c r="V895" s="445"/>
      <c r="W895" s="445"/>
      <c r="X895" s="445"/>
      <c r="Y895" s="445"/>
      <c r="Z895" s="445"/>
    </row>
    <row r="896" spans="1:26" ht="15.75" x14ac:dyDescent="0.25">
      <c r="A896" s="445"/>
      <c r="B896" s="445"/>
      <c r="C896" s="445"/>
      <c r="D896" s="445"/>
      <c r="E896" s="445"/>
      <c r="F896" s="445"/>
      <c r="G896" s="445"/>
      <c r="H896" s="445"/>
      <c r="I896" s="445"/>
      <c r="J896" s="445"/>
      <c r="K896" s="445"/>
      <c r="L896" s="445"/>
      <c r="M896" s="445"/>
      <c r="N896" s="445"/>
      <c r="O896" s="445"/>
      <c r="P896" s="445"/>
      <c r="Q896" s="445"/>
      <c r="R896" s="445"/>
      <c r="S896" s="445"/>
      <c r="T896" s="445"/>
      <c r="U896" s="445"/>
      <c r="V896" s="445"/>
      <c r="W896" s="445"/>
      <c r="X896" s="445"/>
      <c r="Y896" s="445"/>
      <c r="Z896" s="445"/>
    </row>
    <row r="897" spans="1:26" ht="15.75" x14ac:dyDescent="0.25">
      <c r="A897" s="445"/>
      <c r="B897" s="445"/>
      <c r="C897" s="445"/>
      <c r="D897" s="445"/>
      <c r="E897" s="445"/>
      <c r="F897" s="445"/>
      <c r="G897" s="445"/>
      <c r="H897" s="445"/>
      <c r="I897" s="445"/>
      <c r="J897" s="445"/>
      <c r="K897" s="445"/>
      <c r="L897" s="445"/>
      <c r="M897" s="445"/>
      <c r="N897" s="445"/>
      <c r="O897" s="445"/>
      <c r="P897" s="445"/>
      <c r="Q897" s="445"/>
      <c r="R897" s="445"/>
      <c r="S897" s="445"/>
      <c r="T897" s="445"/>
      <c r="U897" s="445"/>
      <c r="V897" s="445"/>
      <c r="W897" s="445"/>
      <c r="X897" s="445"/>
      <c r="Y897" s="445"/>
      <c r="Z897" s="445"/>
    </row>
    <row r="898" spans="1:26" ht="15.75" x14ac:dyDescent="0.25">
      <c r="A898" s="445"/>
      <c r="B898" s="445"/>
      <c r="C898" s="445"/>
      <c r="D898" s="445"/>
      <c r="E898" s="445"/>
      <c r="F898" s="445"/>
      <c r="G898" s="445"/>
      <c r="H898" s="445"/>
      <c r="I898" s="445"/>
      <c r="J898" s="445"/>
      <c r="K898" s="445"/>
      <c r="L898" s="445"/>
      <c r="M898" s="445"/>
      <c r="N898" s="445"/>
      <c r="O898" s="445"/>
      <c r="P898" s="445"/>
      <c r="Q898" s="445"/>
      <c r="R898" s="445"/>
      <c r="S898" s="445"/>
      <c r="T898" s="445"/>
      <c r="U898" s="445"/>
      <c r="V898" s="445"/>
      <c r="W898" s="445"/>
      <c r="X898" s="445"/>
      <c r="Y898" s="445"/>
      <c r="Z898" s="445"/>
    </row>
    <row r="899" spans="1:26" ht="15.75" x14ac:dyDescent="0.25">
      <c r="A899" s="445"/>
      <c r="B899" s="445"/>
      <c r="C899" s="445"/>
      <c r="D899" s="445"/>
      <c r="E899" s="445"/>
      <c r="F899" s="445"/>
      <c r="G899" s="445"/>
      <c r="H899" s="445"/>
      <c r="I899" s="445"/>
      <c r="J899" s="445"/>
      <c r="K899" s="445"/>
      <c r="L899" s="445"/>
      <c r="M899" s="445"/>
      <c r="N899" s="445"/>
      <c r="O899" s="445"/>
      <c r="P899" s="445"/>
      <c r="Q899" s="445"/>
      <c r="R899" s="445"/>
      <c r="S899" s="445"/>
      <c r="T899" s="445"/>
      <c r="U899" s="445"/>
      <c r="V899" s="445"/>
      <c r="W899" s="445"/>
      <c r="X899" s="445"/>
      <c r="Y899" s="445"/>
      <c r="Z899" s="445"/>
    </row>
    <row r="900" spans="1:26" ht="15.75" x14ac:dyDescent="0.25">
      <c r="A900" s="445"/>
      <c r="B900" s="445"/>
      <c r="C900" s="445"/>
      <c r="D900" s="445"/>
      <c r="E900" s="445"/>
      <c r="F900" s="445"/>
      <c r="G900" s="445"/>
      <c r="H900" s="445"/>
      <c r="I900" s="445"/>
      <c r="J900" s="445"/>
      <c r="K900" s="445"/>
      <c r="L900" s="445"/>
      <c r="M900" s="445"/>
      <c r="N900" s="445"/>
      <c r="O900" s="445"/>
      <c r="P900" s="445"/>
      <c r="Q900" s="445"/>
      <c r="R900" s="445"/>
      <c r="S900" s="445"/>
      <c r="T900" s="445"/>
      <c r="U900" s="445"/>
      <c r="V900" s="445"/>
      <c r="W900" s="445"/>
      <c r="X900" s="445"/>
      <c r="Y900" s="445"/>
      <c r="Z900" s="445"/>
    </row>
    <row r="901" spans="1:26" ht="15.75" x14ac:dyDescent="0.25">
      <c r="A901" s="445"/>
      <c r="B901" s="445"/>
      <c r="C901" s="445"/>
      <c r="D901" s="445"/>
      <c r="E901" s="445"/>
      <c r="F901" s="445"/>
      <c r="G901" s="445"/>
      <c r="H901" s="445"/>
      <c r="I901" s="445"/>
      <c r="J901" s="445"/>
      <c r="K901" s="445"/>
      <c r="L901" s="445"/>
      <c r="M901" s="445"/>
      <c r="N901" s="445"/>
      <c r="O901" s="445"/>
      <c r="P901" s="445"/>
      <c r="Q901" s="445"/>
      <c r="R901" s="445"/>
      <c r="S901" s="445"/>
      <c r="T901" s="445"/>
      <c r="U901" s="445"/>
      <c r="V901" s="445"/>
      <c r="W901" s="445"/>
      <c r="X901" s="445"/>
      <c r="Y901" s="445"/>
      <c r="Z901" s="445"/>
    </row>
    <row r="902" spans="1:26" ht="15.75" x14ac:dyDescent="0.25">
      <c r="A902" s="445"/>
      <c r="B902" s="445"/>
      <c r="C902" s="445"/>
      <c r="D902" s="445"/>
      <c r="E902" s="445"/>
      <c r="F902" s="445"/>
      <c r="G902" s="445"/>
      <c r="H902" s="445"/>
      <c r="I902" s="445"/>
      <c r="J902" s="445"/>
      <c r="K902" s="445"/>
      <c r="L902" s="445"/>
      <c r="M902" s="445"/>
      <c r="N902" s="445"/>
      <c r="O902" s="445"/>
      <c r="P902" s="445"/>
      <c r="Q902" s="445"/>
      <c r="R902" s="445"/>
      <c r="S902" s="445"/>
      <c r="T902" s="445"/>
      <c r="U902" s="445"/>
      <c r="V902" s="445"/>
      <c r="W902" s="445"/>
      <c r="X902" s="445"/>
      <c r="Y902" s="445"/>
      <c r="Z902" s="445"/>
    </row>
    <row r="903" spans="1:26" ht="15.75" x14ac:dyDescent="0.25">
      <c r="A903" s="445"/>
      <c r="B903" s="445"/>
      <c r="C903" s="445"/>
      <c r="D903" s="445"/>
      <c r="E903" s="445"/>
      <c r="F903" s="445"/>
      <c r="G903" s="445"/>
      <c r="H903" s="445"/>
      <c r="I903" s="445"/>
      <c r="J903" s="445"/>
      <c r="K903" s="445"/>
      <c r="L903" s="445"/>
      <c r="M903" s="445"/>
      <c r="N903" s="445"/>
      <c r="O903" s="445"/>
      <c r="P903" s="445"/>
      <c r="Q903" s="445"/>
      <c r="R903" s="445"/>
      <c r="S903" s="445"/>
      <c r="T903" s="445"/>
      <c r="U903" s="445"/>
      <c r="V903" s="445"/>
      <c r="W903" s="445"/>
      <c r="X903" s="445"/>
      <c r="Y903" s="445"/>
      <c r="Z903" s="445"/>
    </row>
    <row r="904" spans="1:26" ht="15.75" x14ac:dyDescent="0.25">
      <c r="A904" s="445"/>
      <c r="B904" s="445"/>
      <c r="C904" s="445"/>
      <c r="D904" s="445"/>
      <c r="E904" s="445"/>
      <c r="F904" s="445"/>
      <c r="G904" s="445"/>
      <c r="H904" s="445"/>
      <c r="I904" s="445"/>
      <c r="J904" s="445"/>
      <c r="K904" s="445"/>
      <c r="L904" s="445"/>
      <c r="M904" s="445"/>
      <c r="N904" s="445"/>
      <c r="O904" s="445"/>
      <c r="P904" s="445"/>
      <c r="Q904" s="445"/>
      <c r="R904" s="445"/>
      <c r="S904" s="445"/>
      <c r="T904" s="445"/>
      <c r="U904" s="445"/>
      <c r="V904" s="445"/>
      <c r="W904" s="445"/>
      <c r="X904" s="445"/>
      <c r="Y904" s="445"/>
      <c r="Z904" s="445"/>
    </row>
    <row r="905" spans="1:26" ht="15.75" x14ac:dyDescent="0.25">
      <c r="A905" s="445"/>
      <c r="B905" s="445"/>
      <c r="C905" s="445"/>
      <c r="D905" s="445"/>
      <c r="E905" s="445"/>
      <c r="F905" s="445"/>
      <c r="G905" s="445"/>
      <c r="H905" s="445"/>
      <c r="I905" s="445"/>
      <c r="J905" s="445"/>
      <c r="K905" s="445"/>
      <c r="L905" s="445"/>
      <c r="M905" s="445"/>
      <c r="N905" s="445"/>
      <c r="O905" s="445"/>
      <c r="P905" s="445"/>
      <c r="Q905" s="445"/>
      <c r="R905" s="445"/>
      <c r="S905" s="445"/>
      <c r="T905" s="445"/>
      <c r="U905" s="445"/>
      <c r="V905" s="445"/>
      <c r="W905" s="445"/>
      <c r="X905" s="445"/>
      <c r="Y905" s="445"/>
      <c r="Z905" s="445"/>
    </row>
    <row r="906" spans="1:26" ht="15.75" x14ac:dyDescent="0.25">
      <c r="A906" s="445"/>
      <c r="B906" s="445"/>
      <c r="C906" s="445"/>
      <c r="D906" s="445"/>
      <c r="E906" s="445"/>
      <c r="F906" s="445"/>
      <c r="G906" s="445"/>
      <c r="H906" s="445"/>
      <c r="I906" s="445"/>
      <c r="J906" s="445"/>
      <c r="K906" s="445"/>
      <c r="L906" s="445"/>
      <c r="M906" s="445"/>
      <c r="N906" s="445"/>
      <c r="O906" s="445"/>
      <c r="P906" s="445"/>
      <c r="Q906" s="445"/>
      <c r="R906" s="445"/>
      <c r="S906" s="445"/>
      <c r="T906" s="445"/>
      <c r="U906" s="445"/>
      <c r="V906" s="445"/>
      <c r="W906" s="445"/>
      <c r="X906" s="445"/>
      <c r="Y906" s="445"/>
      <c r="Z906" s="445"/>
    </row>
    <row r="907" spans="1:26" ht="15.75" x14ac:dyDescent="0.25">
      <c r="A907" s="445"/>
      <c r="B907" s="445"/>
      <c r="C907" s="445"/>
      <c r="D907" s="445"/>
      <c r="E907" s="445"/>
      <c r="F907" s="445"/>
      <c r="G907" s="445"/>
      <c r="H907" s="445"/>
      <c r="I907" s="445"/>
      <c r="J907" s="445"/>
      <c r="K907" s="445"/>
      <c r="L907" s="445"/>
      <c r="M907" s="445"/>
      <c r="N907" s="445"/>
      <c r="O907" s="445"/>
      <c r="P907" s="445"/>
      <c r="Q907" s="445"/>
      <c r="R907" s="445"/>
      <c r="S907" s="445"/>
      <c r="T907" s="445"/>
      <c r="U907" s="445"/>
      <c r="V907" s="445"/>
      <c r="W907" s="445"/>
      <c r="X907" s="445"/>
      <c r="Y907" s="445"/>
      <c r="Z907" s="445"/>
    </row>
    <row r="908" spans="1:26" ht="15.75" x14ac:dyDescent="0.25">
      <c r="A908" s="445"/>
      <c r="B908" s="445"/>
      <c r="C908" s="445"/>
      <c r="D908" s="445"/>
      <c r="E908" s="445"/>
      <c r="F908" s="445"/>
      <c r="G908" s="445"/>
      <c r="H908" s="445"/>
      <c r="I908" s="445"/>
      <c r="J908" s="445"/>
      <c r="K908" s="445"/>
      <c r="L908" s="445"/>
      <c r="M908" s="445"/>
      <c r="N908" s="445"/>
      <c r="O908" s="445"/>
      <c r="P908" s="445"/>
      <c r="Q908" s="445"/>
      <c r="R908" s="445"/>
      <c r="S908" s="445"/>
      <c r="T908" s="445"/>
      <c r="U908" s="445"/>
      <c r="V908" s="445"/>
      <c r="W908" s="445"/>
      <c r="X908" s="445"/>
      <c r="Y908" s="445"/>
      <c r="Z908" s="445"/>
    </row>
    <row r="909" spans="1:26" ht="15.75" x14ac:dyDescent="0.25">
      <c r="A909" s="445"/>
      <c r="B909" s="445"/>
      <c r="C909" s="445"/>
      <c r="D909" s="445"/>
      <c r="E909" s="445"/>
      <c r="F909" s="445"/>
      <c r="G909" s="445"/>
      <c r="H909" s="445"/>
      <c r="I909" s="445"/>
      <c r="J909" s="445"/>
      <c r="K909" s="445"/>
      <c r="L909" s="445"/>
      <c r="M909" s="445"/>
      <c r="N909" s="445"/>
      <c r="O909" s="445"/>
      <c r="P909" s="445"/>
      <c r="Q909" s="445"/>
      <c r="R909" s="445"/>
      <c r="S909" s="445"/>
      <c r="T909" s="445"/>
      <c r="U909" s="445"/>
      <c r="V909" s="445"/>
      <c r="W909" s="445"/>
      <c r="X909" s="445"/>
      <c r="Y909" s="445"/>
      <c r="Z909" s="445"/>
    </row>
    <row r="910" spans="1:26" ht="15.75" x14ac:dyDescent="0.25">
      <c r="A910" s="445"/>
      <c r="B910" s="445"/>
      <c r="C910" s="445"/>
      <c r="D910" s="445"/>
      <c r="E910" s="445"/>
      <c r="F910" s="445"/>
      <c r="G910" s="445"/>
      <c r="H910" s="445"/>
      <c r="I910" s="445"/>
      <c r="J910" s="445"/>
      <c r="K910" s="445"/>
      <c r="L910" s="445"/>
      <c r="M910" s="445"/>
      <c r="N910" s="445"/>
      <c r="O910" s="445"/>
      <c r="P910" s="445"/>
      <c r="Q910" s="445"/>
      <c r="R910" s="445"/>
      <c r="S910" s="445"/>
      <c r="T910" s="445"/>
      <c r="U910" s="445"/>
      <c r="V910" s="445"/>
      <c r="W910" s="445"/>
      <c r="X910" s="445"/>
      <c r="Y910" s="445"/>
      <c r="Z910" s="445"/>
    </row>
    <row r="911" spans="1:26" ht="15.75" x14ac:dyDescent="0.25">
      <c r="A911" s="445"/>
      <c r="B911" s="445"/>
      <c r="C911" s="445"/>
      <c r="D911" s="445"/>
      <c r="E911" s="445"/>
      <c r="F911" s="445"/>
      <c r="G911" s="445"/>
      <c r="H911" s="445"/>
      <c r="I911" s="445"/>
      <c r="J911" s="445"/>
      <c r="K911" s="445"/>
      <c r="L911" s="445"/>
      <c r="M911" s="445"/>
      <c r="N911" s="445"/>
      <c r="O911" s="445"/>
      <c r="P911" s="445"/>
      <c r="Q911" s="445"/>
      <c r="R911" s="445"/>
      <c r="S911" s="445"/>
      <c r="T911" s="445"/>
      <c r="U911" s="445"/>
      <c r="V911" s="445"/>
      <c r="W911" s="445"/>
      <c r="X911" s="445"/>
      <c r="Y911" s="445"/>
      <c r="Z911" s="445"/>
    </row>
    <row r="912" spans="1:26" ht="15.75" x14ac:dyDescent="0.25">
      <c r="A912" s="445"/>
      <c r="B912" s="445"/>
      <c r="C912" s="445"/>
      <c r="D912" s="445"/>
      <c r="E912" s="445"/>
      <c r="F912" s="445"/>
      <c r="G912" s="445"/>
      <c r="H912" s="445"/>
      <c r="I912" s="445"/>
      <c r="J912" s="445"/>
      <c r="K912" s="445"/>
      <c r="L912" s="445"/>
      <c r="M912" s="445"/>
      <c r="N912" s="445"/>
      <c r="O912" s="445"/>
      <c r="P912" s="445"/>
      <c r="Q912" s="445"/>
      <c r="R912" s="445"/>
      <c r="S912" s="445"/>
      <c r="T912" s="445"/>
      <c r="U912" s="445"/>
      <c r="V912" s="445"/>
      <c r="W912" s="445"/>
      <c r="X912" s="445"/>
      <c r="Y912" s="445"/>
      <c r="Z912" s="445"/>
    </row>
    <row r="913" spans="1:26" ht="15.75" x14ac:dyDescent="0.25">
      <c r="A913" s="445"/>
      <c r="B913" s="445"/>
      <c r="C913" s="445"/>
      <c r="D913" s="445"/>
      <c r="E913" s="445"/>
      <c r="F913" s="445"/>
      <c r="G913" s="445"/>
      <c r="H913" s="445"/>
      <c r="I913" s="445"/>
      <c r="J913" s="445"/>
      <c r="K913" s="445"/>
      <c r="L913" s="445"/>
      <c r="M913" s="445"/>
      <c r="N913" s="445"/>
      <c r="O913" s="445"/>
      <c r="P913" s="445"/>
      <c r="Q913" s="445"/>
      <c r="R913" s="445"/>
      <c r="S913" s="445"/>
      <c r="T913" s="445"/>
      <c r="U913" s="445"/>
      <c r="V913" s="445"/>
      <c r="W913" s="445"/>
      <c r="X913" s="445"/>
      <c r="Y913" s="445"/>
      <c r="Z913" s="445"/>
    </row>
    <row r="914" spans="1:26" ht="15.75" x14ac:dyDescent="0.25">
      <c r="A914" s="445"/>
      <c r="B914" s="445"/>
      <c r="C914" s="445"/>
      <c r="D914" s="445"/>
      <c r="E914" s="445"/>
      <c r="F914" s="445"/>
      <c r="G914" s="445"/>
      <c r="H914" s="445"/>
      <c r="I914" s="445"/>
      <c r="J914" s="445"/>
      <c r="K914" s="445"/>
      <c r="L914" s="445"/>
      <c r="M914" s="445"/>
      <c r="N914" s="445"/>
      <c r="O914" s="445"/>
      <c r="P914" s="445"/>
      <c r="Q914" s="445"/>
      <c r="R914" s="445"/>
      <c r="S914" s="445"/>
      <c r="T914" s="445"/>
      <c r="U914" s="445"/>
      <c r="V914" s="445"/>
      <c r="W914" s="445"/>
      <c r="X914" s="445"/>
      <c r="Y914" s="445"/>
      <c r="Z914" s="445"/>
    </row>
    <row r="915" spans="1:26" ht="15.75" x14ac:dyDescent="0.25">
      <c r="A915" s="445"/>
      <c r="B915" s="445"/>
      <c r="C915" s="445"/>
      <c r="D915" s="445"/>
      <c r="E915" s="445"/>
      <c r="F915" s="445"/>
      <c r="G915" s="445"/>
      <c r="H915" s="445"/>
      <c r="I915" s="445"/>
      <c r="J915" s="445"/>
      <c r="K915" s="445"/>
      <c r="L915" s="445"/>
      <c r="M915" s="445"/>
      <c r="N915" s="445"/>
      <c r="O915" s="445"/>
      <c r="P915" s="445"/>
      <c r="Q915" s="445"/>
      <c r="R915" s="445"/>
      <c r="S915" s="445"/>
      <c r="T915" s="445"/>
      <c r="U915" s="445"/>
      <c r="V915" s="445"/>
      <c r="W915" s="445"/>
      <c r="X915" s="445"/>
      <c r="Y915" s="445"/>
      <c r="Z915" s="445"/>
    </row>
    <row r="916" spans="1:26" ht="15.75" x14ac:dyDescent="0.25">
      <c r="A916" s="445"/>
      <c r="B916" s="445"/>
      <c r="C916" s="445"/>
      <c r="D916" s="445"/>
      <c r="E916" s="445"/>
      <c r="F916" s="445"/>
      <c r="G916" s="445"/>
      <c r="H916" s="445"/>
      <c r="I916" s="445"/>
      <c r="J916" s="445"/>
      <c r="K916" s="445"/>
      <c r="L916" s="445"/>
      <c r="M916" s="445"/>
      <c r="N916" s="445"/>
      <c r="O916" s="445"/>
      <c r="P916" s="445"/>
      <c r="Q916" s="445"/>
      <c r="R916" s="445"/>
      <c r="S916" s="445"/>
      <c r="T916" s="445"/>
      <c r="U916" s="445"/>
      <c r="V916" s="445"/>
      <c r="W916" s="445"/>
      <c r="X916" s="445"/>
      <c r="Y916" s="445"/>
      <c r="Z916" s="445"/>
    </row>
    <row r="917" spans="1:26" ht="15.75" x14ac:dyDescent="0.25">
      <c r="A917" s="445"/>
      <c r="B917" s="445"/>
      <c r="C917" s="445"/>
      <c r="D917" s="445"/>
      <c r="E917" s="445"/>
      <c r="F917" s="445"/>
      <c r="G917" s="445"/>
      <c r="H917" s="445"/>
      <c r="I917" s="445"/>
      <c r="J917" s="445"/>
      <c r="K917" s="445"/>
      <c r="L917" s="445"/>
      <c r="M917" s="445"/>
      <c r="N917" s="445"/>
      <c r="O917" s="445"/>
      <c r="P917" s="445"/>
      <c r="Q917" s="445"/>
      <c r="R917" s="445"/>
      <c r="S917" s="445"/>
      <c r="T917" s="445"/>
      <c r="U917" s="445"/>
      <c r="V917" s="445"/>
      <c r="W917" s="445"/>
      <c r="X917" s="445"/>
      <c r="Y917" s="445"/>
      <c r="Z917" s="445"/>
    </row>
    <row r="918" spans="1:26" ht="15.75" x14ac:dyDescent="0.25">
      <c r="A918" s="445"/>
      <c r="B918" s="445"/>
      <c r="C918" s="445"/>
      <c r="D918" s="445"/>
      <c r="E918" s="445"/>
      <c r="F918" s="445"/>
      <c r="G918" s="445"/>
      <c r="H918" s="445"/>
      <c r="I918" s="445"/>
      <c r="J918" s="445"/>
      <c r="K918" s="445"/>
      <c r="L918" s="445"/>
      <c r="M918" s="445"/>
      <c r="N918" s="445"/>
      <c r="O918" s="445"/>
      <c r="P918" s="445"/>
      <c r="Q918" s="445"/>
      <c r="R918" s="445"/>
      <c r="S918" s="445"/>
      <c r="T918" s="445"/>
      <c r="U918" s="445"/>
      <c r="V918" s="445"/>
      <c r="W918" s="445"/>
      <c r="X918" s="445"/>
      <c r="Y918" s="445"/>
      <c r="Z918" s="445"/>
    </row>
    <row r="919" spans="1:26" ht="15.75" x14ac:dyDescent="0.25">
      <c r="A919" s="445"/>
      <c r="B919" s="445"/>
      <c r="C919" s="445"/>
      <c r="D919" s="445"/>
      <c r="E919" s="445"/>
      <c r="F919" s="445"/>
      <c r="G919" s="445"/>
      <c r="H919" s="445"/>
      <c r="I919" s="445"/>
      <c r="J919" s="445"/>
      <c r="K919" s="445"/>
      <c r="L919" s="445"/>
      <c r="M919" s="445"/>
      <c r="N919" s="445"/>
      <c r="O919" s="445"/>
      <c r="P919" s="445"/>
      <c r="Q919" s="445"/>
      <c r="R919" s="445"/>
      <c r="S919" s="445"/>
      <c r="T919" s="445"/>
      <c r="U919" s="445"/>
      <c r="V919" s="445"/>
      <c r="W919" s="445"/>
      <c r="X919" s="445"/>
      <c r="Y919" s="445"/>
      <c r="Z919" s="445"/>
    </row>
    <row r="920" spans="1:26" ht="15.75" x14ac:dyDescent="0.25">
      <c r="A920" s="445"/>
      <c r="B920" s="445"/>
      <c r="C920" s="445"/>
      <c r="D920" s="445"/>
      <c r="E920" s="445"/>
      <c r="F920" s="445"/>
      <c r="G920" s="445"/>
      <c r="H920" s="445"/>
      <c r="I920" s="445"/>
      <c r="J920" s="445"/>
      <c r="K920" s="445"/>
      <c r="L920" s="445"/>
      <c r="M920" s="445"/>
      <c r="N920" s="445"/>
      <c r="O920" s="445"/>
      <c r="P920" s="445"/>
      <c r="Q920" s="445"/>
      <c r="R920" s="445"/>
      <c r="S920" s="445"/>
      <c r="T920" s="445"/>
      <c r="U920" s="445"/>
      <c r="V920" s="445"/>
      <c r="W920" s="445"/>
      <c r="X920" s="445"/>
      <c r="Y920" s="445"/>
      <c r="Z920" s="445"/>
    </row>
    <row r="921" spans="1:26" ht="15.75" x14ac:dyDescent="0.25">
      <c r="A921" s="445"/>
      <c r="B921" s="445"/>
      <c r="C921" s="445"/>
      <c r="D921" s="445"/>
      <c r="E921" s="445"/>
      <c r="F921" s="445"/>
      <c r="G921" s="445"/>
      <c r="H921" s="445"/>
      <c r="I921" s="445"/>
      <c r="J921" s="445"/>
      <c r="K921" s="445"/>
      <c r="L921" s="445"/>
      <c r="M921" s="445"/>
      <c r="N921" s="445"/>
      <c r="O921" s="445"/>
      <c r="P921" s="445"/>
      <c r="Q921" s="445"/>
      <c r="R921" s="445"/>
      <c r="S921" s="445"/>
      <c r="T921" s="445"/>
      <c r="U921" s="445"/>
      <c r="V921" s="445"/>
      <c r="W921" s="445"/>
      <c r="X921" s="445"/>
      <c r="Y921" s="445"/>
      <c r="Z921" s="445"/>
    </row>
    <row r="922" spans="1:26" ht="15.75" x14ac:dyDescent="0.25">
      <c r="A922" s="445"/>
      <c r="B922" s="445"/>
      <c r="C922" s="445"/>
      <c r="D922" s="445"/>
      <c r="E922" s="445"/>
      <c r="F922" s="445"/>
      <c r="G922" s="445"/>
      <c r="H922" s="445"/>
      <c r="I922" s="445"/>
      <c r="J922" s="445"/>
      <c r="K922" s="445"/>
      <c r="L922" s="445"/>
      <c r="M922" s="445"/>
      <c r="N922" s="445"/>
      <c r="O922" s="445"/>
      <c r="P922" s="445"/>
      <c r="Q922" s="445"/>
      <c r="R922" s="445"/>
      <c r="S922" s="445"/>
      <c r="T922" s="445"/>
      <c r="U922" s="445"/>
      <c r="V922" s="445"/>
      <c r="W922" s="445"/>
      <c r="X922" s="445"/>
      <c r="Y922" s="445"/>
      <c r="Z922" s="445"/>
    </row>
    <row r="923" spans="1:26" ht="15.75" x14ac:dyDescent="0.25">
      <c r="A923" s="445"/>
      <c r="B923" s="445"/>
      <c r="C923" s="445"/>
      <c r="D923" s="445"/>
      <c r="E923" s="445"/>
      <c r="F923" s="445"/>
      <c r="G923" s="445"/>
      <c r="H923" s="445"/>
      <c r="I923" s="445"/>
      <c r="J923" s="445"/>
      <c r="K923" s="445"/>
      <c r="L923" s="445"/>
      <c r="M923" s="445"/>
      <c r="N923" s="445"/>
      <c r="O923" s="445"/>
      <c r="P923" s="445"/>
      <c r="Q923" s="445"/>
      <c r="R923" s="445"/>
      <c r="S923" s="445"/>
      <c r="T923" s="445"/>
      <c r="U923" s="445"/>
      <c r="V923" s="445"/>
      <c r="W923" s="445"/>
      <c r="X923" s="445"/>
      <c r="Y923" s="445"/>
      <c r="Z923" s="445"/>
    </row>
    <row r="924" spans="1:26" ht="15.75" x14ac:dyDescent="0.25">
      <c r="A924" s="445"/>
      <c r="B924" s="445"/>
      <c r="C924" s="445"/>
      <c r="D924" s="445"/>
      <c r="E924" s="445"/>
      <c r="F924" s="445"/>
      <c r="G924" s="445"/>
      <c r="H924" s="445"/>
      <c r="I924" s="445"/>
      <c r="J924" s="445"/>
      <c r="K924" s="445"/>
      <c r="L924" s="445"/>
      <c r="M924" s="445"/>
      <c r="N924" s="445"/>
      <c r="O924" s="445"/>
      <c r="P924" s="445"/>
      <c r="Q924" s="445"/>
      <c r="R924" s="445"/>
      <c r="S924" s="445"/>
      <c r="T924" s="445"/>
      <c r="U924" s="445"/>
      <c r="V924" s="445"/>
      <c r="W924" s="445"/>
      <c r="X924" s="445"/>
      <c r="Y924" s="445"/>
      <c r="Z924" s="445"/>
    </row>
    <row r="925" spans="1:26" ht="15.75" x14ac:dyDescent="0.25">
      <c r="A925" s="445"/>
      <c r="B925" s="445"/>
      <c r="C925" s="445"/>
      <c r="D925" s="445"/>
      <c r="E925" s="445"/>
      <c r="F925" s="445"/>
      <c r="G925" s="445"/>
      <c r="H925" s="445"/>
      <c r="I925" s="445"/>
      <c r="J925" s="445"/>
      <c r="K925" s="445"/>
      <c r="L925" s="445"/>
      <c r="M925" s="445"/>
      <c r="N925" s="445"/>
      <c r="O925" s="445"/>
      <c r="P925" s="445"/>
      <c r="Q925" s="445"/>
      <c r="R925" s="445"/>
      <c r="S925" s="445"/>
      <c r="T925" s="445"/>
      <c r="U925" s="445"/>
      <c r="V925" s="445"/>
      <c r="W925" s="445"/>
      <c r="X925" s="445"/>
      <c r="Y925" s="445"/>
      <c r="Z925" s="445"/>
    </row>
    <row r="926" spans="1:26" ht="15.75" x14ac:dyDescent="0.25">
      <c r="A926" s="445"/>
      <c r="B926" s="445"/>
      <c r="C926" s="445"/>
      <c r="D926" s="445"/>
      <c r="E926" s="445"/>
      <c r="F926" s="445"/>
      <c r="G926" s="445"/>
      <c r="H926" s="445"/>
      <c r="I926" s="445"/>
      <c r="J926" s="445"/>
      <c r="K926" s="445"/>
      <c r="L926" s="445"/>
      <c r="M926" s="445"/>
      <c r="N926" s="445"/>
      <c r="O926" s="445"/>
      <c r="P926" s="445"/>
      <c r="Q926" s="445"/>
      <c r="R926" s="445"/>
      <c r="S926" s="445"/>
      <c r="T926" s="445"/>
      <c r="U926" s="445"/>
      <c r="V926" s="445"/>
      <c r="W926" s="445"/>
      <c r="X926" s="445"/>
      <c r="Y926" s="445"/>
      <c r="Z926" s="445"/>
    </row>
    <row r="927" spans="1:26" ht="15.75" x14ac:dyDescent="0.25">
      <c r="A927" s="445"/>
      <c r="B927" s="445"/>
      <c r="C927" s="445"/>
      <c r="D927" s="445"/>
      <c r="E927" s="445"/>
      <c r="F927" s="445"/>
      <c r="G927" s="445"/>
      <c r="H927" s="445"/>
      <c r="I927" s="445"/>
      <c r="J927" s="445"/>
      <c r="K927" s="445"/>
      <c r="L927" s="445"/>
      <c r="M927" s="445"/>
      <c r="N927" s="445"/>
      <c r="O927" s="445"/>
      <c r="P927" s="445"/>
      <c r="Q927" s="445"/>
      <c r="R927" s="445"/>
      <c r="S927" s="445"/>
      <c r="T927" s="445"/>
      <c r="U927" s="445"/>
      <c r="V927" s="445"/>
      <c r="W927" s="445"/>
      <c r="X927" s="445"/>
      <c r="Y927" s="445"/>
      <c r="Z927" s="445"/>
    </row>
    <row r="928" spans="1:26" ht="15.75" x14ac:dyDescent="0.25">
      <c r="A928" s="445"/>
      <c r="B928" s="445"/>
      <c r="C928" s="445"/>
      <c r="D928" s="445"/>
      <c r="E928" s="445"/>
      <c r="F928" s="445"/>
      <c r="G928" s="445"/>
      <c r="H928" s="445"/>
      <c r="I928" s="445"/>
      <c r="J928" s="445"/>
      <c r="K928" s="445"/>
      <c r="L928" s="445"/>
      <c r="M928" s="445"/>
      <c r="N928" s="445"/>
      <c r="O928" s="445"/>
      <c r="P928" s="445"/>
      <c r="Q928" s="445"/>
      <c r="R928" s="445"/>
      <c r="S928" s="445"/>
      <c r="T928" s="445"/>
      <c r="U928" s="445"/>
      <c r="V928" s="445"/>
      <c r="W928" s="445"/>
      <c r="X928" s="445"/>
      <c r="Y928" s="445"/>
      <c r="Z928" s="445"/>
    </row>
    <row r="929" spans="1:26" ht="15.75" x14ac:dyDescent="0.25">
      <c r="A929" s="445"/>
      <c r="B929" s="445"/>
      <c r="C929" s="445"/>
      <c r="D929" s="445"/>
      <c r="E929" s="445"/>
      <c r="F929" s="445"/>
      <c r="G929" s="445"/>
      <c r="H929" s="445"/>
      <c r="I929" s="445"/>
      <c r="J929" s="445"/>
      <c r="K929" s="445"/>
      <c r="L929" s="445"/>
      <c r="M929" s="445"/>
      <c r="N929" s="445"/>
      <c r="O929" s="445"/>
      <c r="P929" s="445"/>
      <c r="Q929" s="445"/>
      <c r="R929" s="445"/>
      <c r="S929" s="445"/>
      <c r="T929" s="445"/>
      <c r="U929" s="445"/>
      <c r="V929" s="445"/>
      <c r="W929" s="445"/>
      <c r="X929" s="445"/>
      <c r="Y929" s="445"/>
      <c r="Z929" s="445"/>
    </row>
    <row r="930" spans="1:26" ht="15.75" x14ac:dyDescent="0.25">
      <c r="A930" s="445"/>
      <c r="B930" s="445"/>
      <c r="C930" s="445"/>
      <c r="D930" s="445"/>
      <c r="E930" s="445"/>
      <c r="F930" s="445"/>
      <c r="G930" s="445"/>
      <c r="H930" s="445"/>
      <c r="I930" s="445"/>
      <c r="J930" s="445"/>
      <c r="K930" s="445"/>
      <c r="L930" s="445"/>
      <c r="M930" s="445"/>
      <c r="N930" s="445"/>
      <c r="O930" s="445"/>
      <c r="P930" s="445"/>
      <c r="Q930" s="445"/>
      <c r="R930" s="445"/>
      <c r="S930" s="445"/>
      <c r="T930" s="445"/>
      <c r="U930" s="445"/>
      <c r="V930" s="445"/>
      <c r="W930" s="445"/>
      <c r="X930" s="445"/>
      <c r="Y930" s="445"/>
      <c r="Z930" s="445"/>
    </row>
    <row r="931" spans="1:26" ht="15.75" x14ac:dyDescent="0.25">
      <c r="A931" s="445"/>
      <c r="B931" s="445"/>
      <c r="C931" s="445"/>
      <c r="D931" s="445"/>
      <c r="E931" s="445"/>
      <c r="F931" s="445"/>
      <c r="G931" s="445"/>
      <c r="H931" s="445"/>
      <c r="I931" s="445"/>
      <c r="J931" s="445"/>
      <c r="K931" s="445"/>
      <c r="L931" s="445"/>
      <c r="M931" s="445"/>
      <c r="N931" s="445"/>
      <c r="O931" s="445"/>
      <c r="P931" s="445"/>
      <c r="Q931" s="445"/>
      <c r="R931" s="445"/>
      <c r="S931" s="445"/>
      <c r="T931" s="445"/>
      <c r="U931" s="445"/>
      <c r="V931" s="445"/>
      <c r="W931" s="445"/>
      <c r="X931" s="445"/>
      <c r="Y931" s="445"/>
      <c r="Z931" s="445"/>
    </row>
    <row r="932" spans="1:26" ht="15.75" x14ac:dyDescent="0.25">
      <c r="A932" s="445"/>
      <c r="B932" s="445"/>
      <c r="C932" s="445"/>
      <c r="D932" s="445"/>
      <c r="E932" s="445"/>
      <c r="F932" s="445"/>
      <c r="G932" s="445"/>
      <c r="H932" s="445"/>
      <c r="I932" s="445"/>
      <c r="J932" s="445"/>
      <c r="K932" s="445"/>
      <c r="L932" s="445"/>
      <c r="M932" s="445"/>
      <c r="N932" s="445"/>
      <c r="O932" s="445"/>
      <c r="P932" s="445"/>
      <c r="Q932" s="445"/>
      <c r="R932" s="445"/>
      <c r="S932" s="445"/>
      <c r="T932" s="445"/>
      <c r="U932" s="445"/>
      <c r="V932" s="445"/>
      <c r="W932" s="445"/>
      <c r="X932" s="445"/>
      <c r="Y932" s="445"/>
      <c r="Z932" s="445"/>
    </row>
    <row r="933" spans="1:26" ht="15.75" x14ac:dyDescent="0.25">
      <c r="A933" s="445"/>
      <c r="B933" s="445"/>
      <c r="C933" s="445"/>
      <c r="D933" s="445"/>
      <c r="E933" s="445"/>
      <c r="F933" s="445"/>
      <c r="G933" s="445"/>
      <c r="H933" s="445"/>
      <c r="I933" s="445"/>
      <c r="J933" s="445"/>
      <c r="K933" s="445"/>
      <c r="L933" s="445"/>
      <c r="M933" s="445"/>
      <c r="N933" s="445"/>
      <c r="O933" s="445"/>
      <c r="P933" s="445"/>
      <c r="Q933" s="445"/>
      <c r="R933" s="445"/>
      <c r="S933" s="445"/>
      <c r="T933" s="445"/>
      <c r="U933" s="445"/>
      <c r="V933" s="445"/>
      <c r="W933" s="445"/>
      <c r="X933" s="445"/>
      <c r="Y933" s="445"/>
      <c r="Z933" s="445"/>
    </row>
    <row r="934" spans="1:26" ht="15.75" x14ac:dyDescent="0.25">
      <c r="A934" s="445"/>
      <c r="B934" s="445"/>
      <c r="C934" s="445"/>
      <c r="D934" s="445"/>
      <c r="E934" s="445"/>
      <c r="F934" s="445"/>
      <c r="G934" s="445"/>
      <c r="H934" s="445"/>
      <c r="I934" s="445"/>
      <c r="J934" s="445"/>
      <c r="K934" s="445"/>
      <c r="L934" s="445"/>
      <c r="M934" s="445"/>
      <c r="N934" s="445"/>
      <c r="O934" s="445"/>
      <c r="P934" s="445"/>
      <c r="Q934" s="445"/>
      <c r="R934" s="445"/>
      <c r="S934" s="445"/>
      <c r="T934" s="445"/>
      <c r="U934" s="445"/>
      <c r="V934" s="445"/>
      <c r="W934" s="445"/>
      <c r="X934" s="445"/>
      <c r="Y934" s="445"/>
      <c r="Z934" s="445"/>
    </row>
    <row r="935" spans="1:26" ht="15.75" x14ac:dyDescent="0.25">
      <c r="A935" s="445"/>
      <c r="B935" s="445"/>
      <c r="C935" s="445"/>
      <c r="D935" s="445"/>
      <c r="E935" s="445"/>
      <c r="F935" s="445"/>
      <c r="G935" s="445"/>
      <c r="H935" s="445"/>
      <c r="I935" s="445"/>
      <c r="J935" s="445"/>
      <c r="K935" s="445"/>
      <c r="L935" s="445"/>
      <c r="M935" s="445"/>
      <c r="N935" s="445"/>
      <c r="O935" s="445"/>
      <c r="P935" s="445"/>
      <c r="Q935" s="445"/>
      <c r="R935" s="445"/>
      <c r="S935" s="445"/>
      <c r="T935" s="445"/>
      <c r="U935" s="445"/>
      <c r="V935" s="445"/>
      <c r="W935" s="445"/>
      <c r="X935" s="445"/>
      <c r="Y935" s="445"/>
      <c r="Z935" s="445"/>
    </row>
    <row r="936" spans="1:26" ht="15.75" x14ac:dyDescent="0.25">
      <c r="A936" s="445"/>
      <c r="B936" s="445"/>
      <c r="C936" s="445"/>
      <c r="D936" s="445"/>
      <c r="E936" s="445"/>
      <c r="F936" s="445"/>
      <c r="G936" s="445"/>
      <c r="H936" s="445"/>
      <c r="I936" s="445"/>
      <c r="J936" s="445"/>
      <c r="K936" s="445"/>
      <c r="L936" s="445"/>
      <c r="M936" s="445"/>
      <c r="N936" s="445"/>
      <c r="O936" s="445"/>
      <c r="P936" s="445"/>
      <c r="Q936" s="445"/>
      <c r="R936" s="445"/>
      <c r="S936" s="445"/>
      <c r="T936" s="445"/>
      <c r="U936" s="445"/>
      <c r="V936" s="445"/>
      <c r="W936" s="445"/>
      <c r="X936" s="445"/>
      <c r="Y936" s="445"/>
      <c r="Z936" s="445"/>
    </row>
    <row r="937" spans="1:26" ht="15.75" x14ac:dyDescent="0.25">
      <c r="A937" s="445"/>
      <c r="B937" s="445"/>
      <c r="C937" s="445"/>
      <c r="D937" s="445"/>
      <c r="E937" s="445"/>
      <c r="F937" s="445"/>
      <c r="G937" s="445"/>
      <c r="H937" s="445"/>
      <c r="I937" s="445"/>
      <c r="J937" s="445"/>
      <c r="K937" s="445"/>
      <c r="L937" s="445"/>
      <c r="M937" s="445"/>
      <c r="N937" s="445"/>
      <c r="O937" s="445"/>
      <c r="P937" s="445"/>
      <c r="Q937" s="445"/>
      <c r="R937" s="445"/>
      <c r="S937" s="445"/>
      <c r="T937" s="445"/>
      <c r="U937" s="445"/>
      <c r="V937" s="445"/>
      <c r="W937" s="445"/>
      <c r="X937" s="445"/>
      <c r="Y937" s="445"/>
      <c r="Z937" s="445"/>
    </row>
    <row r="938" spans="1:26" ht="15.75" x14ac:dyDescent="0.25">
      <c r="A938" s="445"/>
      <c r="B938" s="445"/>
      <c r="C938" s="445"/>
      <c r="D938" s="445"/>
      <c r="E938" s="445"/>
      <c r="F938" s="445"/>
      <c r="G938" s="445"/>
      <c r="H938" s="445"/>
      <c r="I938" s="445"/>
      <c r="J938" s="445"/>
      <c r="K938" s="445"/>
      <c r="L938" s="445"/>
      <c r="M938" s="445"/>
      <c r="N938" s="445"/>
      <c r="O938" s="445"/>
      <c r="P938" s="445"/>
      <c r="Q938" s="445"/>
      <c r="R938" s="445"/>
      <c r="S938" s="445"/>
      <c r="T938" s="445"/>
      <c r="U938" s="445"/>
      <c r="V938" s="445"/>
      <c r="W938" s="445"/>
      <c r="X938" s="445"/>
      <c r="Y938" s="445"/>
      <c r="Z938" s="445"/>
    </row>
    <row r="939" spans="1:26" ht="15.75" x14ac:dyDescent="0.25">
      <c r="A939" s="445"/>
      <c r="B939" s="445"/>
      <c r="C939" s="445"/>
      <c r="D939" s="445"/>
      <c r="E939" s="445"/>
      <c r="F939" s="445"/>
      <c r="G939" s="445"/>
      <c r="H939" s="445"/>
      <c r="I939" s="445"/>
      <c r="J939" s="445"/>
      <c r="K939" s="445"/>
      <c r="L939" s="445"/>
      <c r="M939" s="445"/>
      <c r="N939" s="445"/>
      <c r="O939" s="445"/>
      <c r="P939" s="445"/>
      <c r="Q939" s="445"/>
      <c r="R939" s="445"/>
      <c r="S939" s="445"/>
      <c r="T939" s="445"/>
      <c r="U939" s="445"/>
      <c r="V939" s="445"/>
      <c r="W939" s="445"/>
      <c r="X939" s="445"/>
      <c r="Y939" s="445"/>
      <c r="Z939" s="445"/>
    </row>
    <row r="940" spans="1:26" ht="15.75" x14ac:dyDescent="0.25">
      <c r="A940" s="445"/>
      <c r="B940" s="445"/>
      <c r="C940" s="445"/>
      <c r="D940" s="445"/>
      <c r="E940" s="445"/>
      <c r="F940" s="445"/>
      <c r="G940" s="445"/>
      <c r="H940" s="445"/>
      <c r="I940" s="445"/>
      <c r="J940" s="445"/>
      <c r="K940" s="445"/>
      <c r="L940" s="445"/>
      <c r="M940" s="445"/>
      <c r="N940" s="445"/>
      <c r="O940" s="445"/>
      <c r="P940" s="445"/>
      <c r="Q940" s="445"/>
      <c r="R940" s="445"/>
      <c r="S940" s="445"/>
      <c r="T940" s="445"/>
      <c r="U940" s="445"/>
      <c r="V940" s="445"/>
      <c r="W940" s="445"/>
      <c r="X940" s="445"/>
      <c r="Y940" s="445"/>
      <c r="Z940" s="445"/>
    </row>
    <row r="941" spans="1:26" ht="15.75" x14ac:dyDescent="0.25">
      <c r="A941" s="445"/>
      <c r="B941" s="445"/>
      <c r="C941" s="445"/>
      <c r="D941" s="445"/>
      <c r="E941" s="445"/>
      <c r="F941" s="445"/>
      <c r="G941" s="445"/>
      <c r="H941" s="445"/>
      <c r="I941" s="445"/>
      <c r="J941" s="445"/>
      <c r="K941" s="445"/>
      <c r="L941" s="445"/>
      <c r="M941" s="445"/>
      <c r="N941" s="445"/>
      <c r="O941" s="445"/>
      <c r="P941" s="445"/>
      <c r="Q941" s="445"/>
      <c r="R941" s="445"/>
      <c r="S941" s="445"/>
      <c r="T941" s="445"/>
      <c r="U941" s="445"/>
      <c r="V941" s="445"/>
      <c r="W941" s="445"/>
      <c r="X941" s="445"/>
      <c r="Y941" s="445"/>
      <c r="Z941" s="445"/>
    </row>
    <row r="942" spans="1:26" ht="15.75" x14ac:dyDescent="0.25">
      <c r="A942" s="445"/>
      <c r="B942" s="445"/>
      <c r="C942" s="445"/>
      <c r="D942" s="445"/>
      <c r="E942" s="445"/>
      <c r="F942" s="445"/>
      <c r="G942" s="445"/>
      <c r="H942" s="445"/>
      <c r="I942" s="445"/>
      <c r="J942" s="445"/>
      <c r="K942" s="445"/>
      <c r="L942" s="445"/>
      <c r="M942" s="445"/>
      <c r="N942" s="445"/>
      <c r="O942" s="445"/>
      <c r="P942" s="445"/>
      <c r="Q942" s="445"/>
      <c r="R942" s="445"/>
      <c r="S942" s="445"/>
      <c r="T942" s="445"/>
      <c r="U942" s="445"/>
      <c r="V942" s="445"/>
      <c r="W942" s="445"/>
      <c r="X942" s="445"/>
      <c r="Y942" s="445"/>
      <c r="Z942" s="445"/>
    </row>
    <row r="943" spans="1:26" ht="15.75" x14ac:dyDescent="0.25">
      <c r="A943" s="445"/>
      <c r="B943" s="445"/>
      <c r="C943" s="445"/>
      <c r="D943" s="445"/>
      <c r="E943" s="445"/>
      <c r="F943" s="445"/>
      <c r="G943" s="445"/>
      <c r="H943" s="445"/>
      <c r="I943" s="445"/>
      <c r="J943" s="445"/>
      <c r="K943" s="445"/>
      <c r="L943" s="445"/>
      <c r="M943" s="445"/>
      <c r="N943" s="445"/>
      <c r="O943" s="445"/>
      <c r="P943" s="445"/>
      <c r="Q943" s="445"/>
      <c r="R943" s="445"/>
      <c r="S943" s="445"/>
      <c r="T943" s="445"/>
      <c r="U943" s="445"/>
      <c r="V943" s="445"/>
      <c r="W943" s="445"/>
      <c r="X943" s="445"/>
      <c r="Y943" s="445"/>
      <c r="Z943" s="445"/>
    </row>
    <row r="944" spans="1:26" ht="15.75" x14ac:dyDescent="0.25">
      <c r="A944" s="445"/>
      <c r="B944" s="445"/>
      <c r="C944" s="445"/>
      <c r="D944" s="445"/>
      <c r="E944" s="445"/>
      <c r="F944" s="445"/>
      <c r="G944" s="445"/>
      <c r="H944" s="445"/>
      <c r="I944" s="445"/>
      <c r="J944" s="445"/>
      <c r="K944" s="445"/>
      <c r="L944" s="445"/>
      <c r="M944" s="445"/>
      <c r="N944" s="445"/>
      <c r="O944" s="445"/>
      <c r="P944" s="445"/>
      <c r="Q944" s="445"/>
      <c r="R944" s="445"/>
      <c r="S944" s="445"/>
      <c r="T944" s="445"/>
      <c r="U944" s="445"/>
      <c r="V944" s="445"/>
      <c r="W944" s="445"/>
      <c r="X944" s="445"/>
      <c r="Y944" s="445"/>
      <c r="Z944" s="445"/>
    </row>
    <row r="945" spans="1:26" ht="15.75" x14ac:dyDescent="0.25">
      <c r="A945" s="445"/>
      <c r="B945" s="445"/>
      <c r="C945" s="445"/>
      <c r="D945" s="445"/>
      <c r="E945" s="445"/>
      <c r="F945" s="445"/>
      <c r="G945" s="445"/>
      <c r="H945" s="445"/>
      <c r="I945" s="445"/>
      <c r="J945" s="445"/>
      <c r="K945" s="445"/>
      <c r="L945" s="445"/>
      <c r="M945" s="445"/>
      <c r="N945" s="445"/>
      <c r="O945" s="445"/>
      <c r="P945" s="445"/>
      <c r="Q945" s="445"/>
      <c r="R945" s="445"/>
      <c r="S945" s="445"/>
      <c r="T945" s="445"/>
      <c r="U945" s="445"/>
      <c r="V945" s="445"/>
      <c r="W945" s="445"/>
      <c r="X945" s="445"/>
      <c r="Y945" s="445"/>
      <c r="Z945" s="445"/>
    </row>
    <row r="946" spans="1:26" ht="15.75" x14ac:dyDescent="0.25">
      <c r="A946" s="445"/>
      <c r="B946" s="445"/>
      <c r="C946" s="445"/>
      <c r="D946" s="445"/>
      <c r="E946" s="445"/>
      <c r="F946" s="445"/>
      <c r="G946" s="445"/>
      <c r="H946" s="445"/>
      <c r="I946" s="445"/>
      <c r="J946" s="445"/>
      <c r="K946" s="445"/>
      <c r="L946" s="445"/>
      <c r="M946" s="445"/>
      <c r="N946" s="445"/>
      <c r="O946" s="445"/>
      <c r="P946" s="445"/>
      <c r="Q946" s="445"/>
      <c r="R946" s="445"/>
      <c r="S946" s="445"/>
      <c r="T946" s="445"/>
      <c r="U946" s="445"/>
      <c r="V946" s="445"/>
      <c r="W946" s="445"/>
      <c r="X946" s="445"/>
      <c r="Y946" s="445"/>
      <c r="Z946" s="445"/>
    </row>
    <row r="947" spans="1:26" ht="15.75" x14ac:dyDescent="0.25">
      <c r="A947" s="445"/>
      <c r="B947" s="445"/>
      <c r="C947" s="445"/>
      <c r="D947" s="445"/>
      <c r="E947" s="445"/>
      <c r="F947" s="445"/>
      <c r="G947" s="445"/>
      <c r="H947" s="445"/>
      <c r="I947" s="445"/>
      <c r="J947" s="445"/>
      <c r="K947" s="445"/>
      <c r="L947" s="445"/>
      <c r="M947" s="445"/>
      <c r="N947" s="445"/>
      <c r="O947" s="445"/>
      <c r="P947" s="445"/>
      <c r="Q947" s="445"/>
      <c r="R947" s="445"/>
      <c r="S947" s="445"/>
      <c r="T947" s="445"/>
      <c r="U947" s="445"/>
      <c r="V947" s="445"/>
      <c r="W947" s="445"/>
      <c r="X947" s="445"/>
      <c r="Y947" s="445"/>
      <c r="Z947" s="445"/>
    </row>
    <row r="948" spans="1:26" ht="15.75" x14ac:dyDescent="0.25">
      <c r="A948" s="445"/>
      <c r="B948" s="445"/>
      <c r="C948" s="445"/>
      <c r="D948" s="445"/>
      <c r="E948" s="445"/>
      <c r="F948" s="445"/>
      <c r="G948" s="445"/>
      <c r="H948" s="445"/>
      <c r="I948" s="445"/>
      <c r="J948" s="445"/>
      <c r="K948" s="445"/>
      <c r="L948" s="445"/>
      <c r="M948" s="445"/>
      <c r="N948" s="445"/>
      <c r="O948" s="445"/>
      <c r="P948" s="445"/>
      <c r="Q948" s="445"/>
      <c r="R948" s="445"/>
      <c r="S948" s="445"/>
      <c r="T948" s="445"/>
      <c r="U948" s="445"/>
      <c r="V948" s="445"/>
      <c r="W948" s="445"/>
      <c r="X948" s="445"/>
      <c r="Y948" s="445"/>
      <c r="Z948" s="445"/>
    </row>
    <row r="949" spans="1:26" ht="15.75" x14ac:dyDescent="0.25">
      <c r="A949" s="445"/>
      <c r="B949" s="445"/>
      <c r="C949" s="445"/>
      <c r="D949" s="445"/>
      <c r="E949" s="445"/>
      <c r="F949" s="445"/>
      <c r="G949" s="445"/>
      <c r="H949" s="445"/>
      <c r="I949" s="445"/>
      <c r="J949" s="445"/>
      <c r="K949" s="445"/>
      <c r="L949" s="445"/>
      <c r="M949" s="445"/>
      <c r="N949" s="445"/>
      <c r="O949" s="445"/>
      <c r="P949" s="445"/>
      <c r="Q949" s="445"/>
      <c r="R949" s="445"/>
      <c r="S949" s="445"/>
      <c r="T949" s="445"/>
      <c r="U949" s="445"/>
      <c r="V949" s="445"/>
      <c r="W949" s="445"/>
      <c r="X949" s="445"/>
      <c r="Y949" s="445"/>
      <c r="Z949" s="445"/>
    </row>
    <row r="950" spans="1:26" ht="15.75" x14ac:dyDescent="0.25">
      <c r="A950" s="445"/>
      <c r="B950" s="445"/>
      <c r="C950" s="445"/>
      <c r="D950" s="445"/>
      <c r="E950" s="445"/>
      <c r="F950" s="445"/>
      <c r="G950" s="445"/>
      <c r="H950" s="445"/>
      <c r="I950" s="445"/>
      <c r="J950" s="445"/>
      <c r="K950" s="445"/>
      <c r="L950" s="445"/>
      <c r="M950" s="445"/>
      <c r="N950" s="445"/>
      <c r="O950" s="445"/>
      <c r="P950" s="445"/>
      <c r="Q950" s="445"/>
      <c r="R950" s="445"/>
      <c r="S950" s="445"/>
      <c r="T950" s="445"/>
      <c r="U950" s="445"/>
      <c r="V950" s="445"/>
      <c r="W950" s="445"/>
      <c r="X950" s="445"/>
      <c r="Y950" s="445"/>
      <c r="Z950" s="445"/>
    </row>
    <row r="951" spans="1:26" ht="15.75" x14ac:dyDescent="0.25">
      <c r="A951" s="445"/>
      <c r="B951" s="445"/>
      <c r="C951" s="445"/>
      <c r="D951" s="445"/>
      <c r="E951" s="445"/>
      <c r="F951" s="445"/>
      <c r="G951" s="445"/>
      <c r="H951" s="445"/>
      <c r="I951" s="445"/>
      <c r="J951" s="445"/>
      <c r="K951" s="445"/>
      <c r="L951" s="445"/>
      <c r="M951" s="445"/>
      <c r="N951" s="445"/>
      <c r="O951" s="445"/>
      <c r="P951" s="445"/>
      <c r="Q951" s="445"/>
      <c r="R951" s="445"/>
      <c r="S951" s="445"/>
      <c r="T951" s="445"/>
      <c r="U951" s="445"/>
      <c r="V951" s="445"/>
      <c r="W951" s="445"/>
      <c r="X951" s="445"/>
      <c r="Y951" s="445"/>
      <c r="Z951" s="445"/>
    </row>
    <row r="952" spans="1:26" ht="15.75" x14ac:dyDescent="0.25">
      <c r="A952" s="445"/>
      <c r="B952" s="445"/>
      <c r="C952" s="445"/>
      <c r="D952" s="445"/>
      <c r="E952" s="445"/>
      <c r="F952" s="445"/>
      <c r="G952" s="445"/>
      <c r="H952" s="445"/>
      <c r="I952" s="445"/>
      <c r="J952" s="445"/>
      <c r="K952" s="445"/>
      <c r="L952" s="445"/>
      <c r="M952" s="445"/>
      <c r="N952" s="445"/>
      <c r="O952" s="445"/>
      <c r="P952" s="445"/>
      <c r="Q952" s="445"/>
      <c r="R952" s="445"/>
      <c r="S952" s="445"/>
      <c r="T952" s="445"/>
      <c r="U952" s="445"/>
      <c r="V952" s="445"/>
      <c r="W952" s="445"/>
      <c r="X952" s="445"/>
      <c r="Y952" s="445"/>
      <c r="Z952" s="445"/>
    </row>
    <row r="953" spans="1:26" ht="15.75" x14ac:dyDescent="0.25">
      <c r="A953" s="445"/>
      <c r="B953" s="445"/>
      <c r="C953" s="445"/>
      <c r="D953" s="445"/>
      <c r="E953" s="445"/>
      <c r="F953" s="445"/>
      <c r="G953" s="445"/>
      <c r="H953" s="445"/>
      <c r="I953" s="445"/>
      <c r="J953" s="445"/>
      <c r="K953" s="445"/>
      <c r="L953" s="445"/>
      <c r="M953" s="445"/>
      <c r="N953" s="445"/>
      <c r="O953" s="445"/>
      <c r="P953" s="445"/>
      <c r="Q953" s="445"/>
      <c r="R953" s="445"/>
      <c r="S953" s="445"/>
      <c r="T953" s="445"/>
      <c r="U953" s="445"/>
      <c r="V953" s="445"/>
      <c r="W953" s="445"/>
      <c r="X953" s="445"/>
      <c r="Y953" s="445"/>
      <c r="Z953" s="445"/>
    </row>
    <row r="954" spans="1:26" ht="15.75" x14ac:dyDescent="0.25">
      <c r="A954" s="445"/>
      <c r="B954" s="445"/>
      <c r="C954" s="445"/>
      <c r="D954" s="445"/>
      <c r="E954" s="445"/>
      <c r="F954" s="445"/>
      <c r="G954" s="445"/>
      <c r="H954" s="445"/>
      <c r="I954" s="445"/>
      <c r="J954" s="445"/>
      <c r="K954" s="445"/>
      <c r="L954" s="445"/>
      <c r="M954" s="445"/>
      <c r="N954" s="445"/>
      <c r="O954" s="445"/>
      <c r="P954" s="445"/>
      <c r="Q954" s="445"/>
      <c r="R954" s="445"/>
      <c r="S954" s="445"/>
      <c r="T954" s="445"/>
      <c r="U954" s="445"/>
      <c r="V954" s="445"/>
      <c r="W954" s="445"/>
      <c r="X954" s="445"/>
      <c r="Y954" s="445"/>
      <c r="Z954" s="445"/>
    </row>
    <row r="955" spans="1:26" ht="15.75" x14ac:dyDescent="0.25">
      <c r="A955" s="445"/>
      <c r="B955" s="445"/>
      <c r="C955" s="445"/>
      <c r="D955" s="445"/>
      <c r="E955" s="445"/>
      <c r="F955" s="445"/>
      <c r="G955" s="445"/>
      <c r="H955" s="445"/>
      <c r="I955" s="445"/>
      <c r="J955" s="445"/>
      <c r="K955" s="445"/>
      <c r="L955" s="445"/>
      <c r="M955" s="445"/>
      <c r="N955" s="445"/>
      <c r="O955" s="445"/>
      <c r="P955" s="445"/>
      <c r="Q955" s="445"/>
      <c r="R955" s="445"/>
      <c r="S955" s="445"/>
      <c r="T955" s="445"/>
      <c r="U955" s="445"/>
      <c r="V955" s="445"/>
      <c r="W955" s="445"/>
      <c r="X955" s="445"/>
      <c r="Y955" s="445"/>
      <c r="Z955" s="445"/>
    </row>
    <row r="956" spans="1:26" ht="15.75" x14ac:dyDescent="0.25">
      <c r="A956" s="445"/>
      <c r="B956" s="445"/>
      <c r="C956" s="445"/>
      <c r="D956" s="445"/>
      <c r="E956" s="445"/>
      <c r="F956" s="445"/>
      <c r="G956" s="445"/>
      <c r="H956" s="445"/>
      <c r="I956" s="445"/>
      <c r="J956" s="445"/>
      <c r="K956" s="445"/>
      <c r="L956" s="445"/>
      <c r="M956" s="445"/>
      <c r="N956" s="445"/>
      <c r="O956" s="445"/>
      <c r="P956" s="445"/>
      <c r="Q956" s="445"/>
      <c r="R956" s="445"/>
      <c r="S956" s="445"/>
      <c r="T956" s="445"/>
      <c r="U956" s="445"/>
      <c r="V956" s="445"/>
      <c r="W956" s="445"/>
      <c r="X956" s="445"/>
      <c r="Y956" s="445"/>
      <c r="Z956" s="445"/>
    </row>
    <row r="957" spans="1:26" ht="15.75" x14ac:dyDescent="0.25">
      <c r="A957" s="445"/>
      <c r="B957" s="445"/>
      <c r="C957" s="445"/>
      <c r="D957" s="445"/>
      <c r="E957" s="445"/>
      <c r="F957" s="445"/>
      <c r="G957" s="445"/>
      <c r="H957" s="445"/>
      <c r="I957" s="445"/>
      <c r="J957" s="445"/>
      <c r="K957" s="445"/>
      <c r="L957" s="445"/>
      <c r="M957" s="445"/>
      <c r="N957" s="445"/>
      <c r="O957" s="445"/>
      <c r="P957" s="445"/>
      <c r="Q957" s="445"/>
      <c r="R957" s="445"/>
      <c r="S957" s="445"/>
      <c r="T957" s="445"/>
      <c r="U957" s="445"/>
      <c r="V957" s="445"/>
      <c r="W957" s="445"/>
      <c r="X957" s="445"/>
      <c r="Y957" s="445"/>
      <c r="Z957" s="445"/>
    </row>
    <row r="958" spans="1:26" ht="15.75" x14ac:dyDescent="0.25">
      <c r="A958" s="445"/>
      <c r="B958" s="445"/>
      <c r="C958" s="445"/>
      <c r="D958" s="445"/>
      <c r="E958" s="445"/>
      <c r="F958" s="445"/>
      <c r="G958" s="445"/>
      <c r="H958" s="445"/>
      <c r="I958" s="445"/>
      <c r="J958" s="445"/>
      <c r="K958" s="445"/>
      <c r="L958" s="445"/>
      <c r="M958" s="445"/>
      <c r="N958" s="445"/>
      <c r="O958" s="445"/>
      <c r="P958" s="445"/>
      <c r="Q958" s="445"/>
      <c r="R958" s="445"/>
      <c r="S958" s="445"/>
      <c r="T958" s="445"/>
      <c r="U958" s="445"/>
      <c r="V958" s="445"/>
      <c r="W958" s="445"/>
      <c r="X958" s="445"/>
      <c r="Y958" s="445"/>
      <c r="Z958" s="445"/>
    </row>
    <row r="959" spans="1:26" ht="15.75" x14ac:dyDescent="0.25">
      <c r="A959" s="445"/>
      <c r="B959" s="445"/>
      <c r="C959" s="445"/>
      <c r="D959" s="445"/>
      <c r="E959" s="445"/>
      <c r="F959" s="445"/>
      <c r="G959" s="445"/>
      <c r="H959" s="445"/>
      <c r="I959" s="445"/>
      <c r="J959" s="445"/>
      <c r="K959" s="445"/>
      <c r="L959" s="445"/>
      <c r="M959" s="445"/>
      <c r="N959" s="445"/>
      <c r="O959" s="445"/>
      <c r="P959" s="445"/>
      <c r="Q959" s="445"/>
      <c r="R959" s="445"/>
      <c r="S959" s="445"/>
      <c r="T959" s="445"/>
      <c r="U959" s="445"/>
      <c r="V959" s="445"/>
      <c r="W959" s="445"/>
      <c r="X959" s="445"/>
      <c r="Y959" s="445"/>
      <c r="Z959" s="445"/>
    </row>
    <row r="960" spans="1:26" ht="15.75" x14ac:dyDescent="0.25">
      <c r="A960" s="445"/>
      <c r="B960" s="445"/>
      <c r="C960" s="445"/>
      <c r="D960" s="445"/>
      <c r="E960" s="445"/>
      <c r="F960" s="445"/>
      <c r="G960" s="445"/>
      <c r="H960" s="445"/>
      <c r="I960" s="445"/>
      <c r="J960" s="445"/>
      <c r="K960" s="445"/>
      <c r="L960" s="445"/>
      <c r="M960" s="445"/>
      <c r="N960" s="445"/>
      <c r="O960" s="445"/>
      <c r="P960" s="445"/>
      <c r="Q960" s="445"/>
      <c r="R960" s="445"/>
      <c r="S960" s="445"/>
      <c r="T960" s="445"/>
      <c r="U960" s="445"/>
      <c r="V960" s="445"/>
      <c r="W960" s="445"/>
      <c r="X960" s="445"/>
      <c r="Y960" s="445"/>
      <c r="Z960" s="445"/>
    </row>
    <row r="961" spans="1:26" ht="15.75" x14ac:dyDescent="0.25">
      <c r="A961" s="445"/>
      <c r="B961" s="445"/>
      <c r="C961" s="445"/>
      <c r="D961" s="445"/>
      <c r="E961" s="445"/>
      <c r="F961" s="445"/>
      <c r="G961" s="445"/>
      <c r="H961" s="445"/>
      <c r="I961" s="445"/>
      <c r="J961" s="445"/>
      <c r="K961" s="445"/>
      <c r="L961" s="445"/>
      <c r="M961" s="445"/>
      <c r="N961" s="445"/>
      <c r="O961" s="445"/>
      <c r="P961" s="445"/>
      <c r="Q961" s="445"/>
      <c r="R961" s="445"/>
      <c r="S961" s="445"/>
      <c r="T961" s="445"/>
      <c r="U961" s="445"/>
      <c r="V961" s="445"/>
      <c r="W961" s="445"/>
      <c r="X961" s="445"/>
      <c r="Y961" s="445"/>
      <c r="Z961" s="445"/>
    </row>
    <row r="962" spans="1:26" ht="15.75" x14ac:dyDescent="0.25">
      <c r="A962" s="445"/>
      <c r="B962" s="445"/>
      <c r="C962" s="445"/>
      <c r="D962" s="445"/>
      <c r="E962" s="445"/>
      <c r="F962" s="445"/>
      <c r="G962" s="445"/>
      <c r="H962" s="445"/>
      <c r="I962" s="445"/>
      <c r="J962" s="445"/>
      <c r="K962" s="445"/>
      <c r="L962" s="445"/>
      <c r="M962" s="445"/>
      <c r="N962" s="445"/>
      <c r="O962" s="445"/>
      <c r="P962" s="445"/>
      <c r="Q962" s="445"/>
      <c r="R962" s="445"/>
      <c r="S962" s="445"/>
      <c r="T962" s="445"/>
      <c r="U962" s="445"/>
      <c r="V962" s="445"/>
      <c r="W962" s="445"/>
      <c r="X962" s="445"/>
      <c r="Y962" s="445"/>
      <c r="Z962" s="445"/>
    </row>
    <row r="963" spans="1:26" ht="15.75" x14ac:dyDescent="0.25">
      <c r="A963" s="445"/>
      <c r="B963" s="445"/>
      <c r="C963" s="445"/>
      <c r="D963" s="445"/>
      <c r="E963" s="445"/>
      <c r="F963" s="445"/>
      <c r="G963" s="445"/>
      <c r="H963" s="445"/>
      <c r="I963" s="445"/>
      <c r="J963" s="445"/>
      <c r="K963" s="445"/>
      <c r="L963" s="445"/>
      <c r="M963" s="445"/>
      <c r="N963" s="445"/>
      <c r="O963" s="445"/>
      <c r="P963" s="445"/>
      <c r="Q963" s="445"/>
      <c r="R963" s="445"/>
      <c r="S963" s="445"/>
      <c r="T963" s="445"/>
      <c r="U963" s="445"/>
      <c r="V963" s="445"/>
      <c r="W963" s="445"/>
      <c r="X963" s="445"/>
      <c r="Y963" s="445"/>
      <c r="Z963" s="445"/>
    </row>
    <row r="964" spans="1:26" ht="15.75" x14ac:dyDescent="0.25">
      <c r="A964" s="445"/>
      <c r="B964" s="445"/>
      <c r="C964" s="445"/>
      <c r="D964" s="445"/>
      <c r="E964" s="445"/>
      <c r="F964" s="445"/>
      <c r="G964" s="445"/>
      <c r="H964" s="445"/>
      <c r="I964" s="445"/>
      <c r="J964" s="445"/>
      <c r="K964" s="445"/>
      <c r="L964" s="445"/>
      <c r="M964" s="445"/>
      <c r="N964" s="445"/>
      <c r="O964" s="445"/>
      <c r="P964" s="445"/>
      <c r="Q964" s="445"/>
      <c r="R964" s="445"/>
      <c r="S964" s="445"/>
      <c r="T964" s="445"/>
      <c r="U964" s="445"/>
      <c r="V964" s="445"/>
      <c r="W964" s="445"/>
      <c r="X964" s="445"/>
      <c r="Y964" s="445"/>
      <c r="Z964" s="445"/>
    </row>
    <row r="965" spans="1:26" ht="15.75" x14ac:dyDescent="0.25">
      <c r="A965" s="445"/>
      <c r="B965" s="445"/>
      <c r="C965" s="445"/>
      <c r="D965" s="445"/>
      <c r="E965" s="445"/>
      <c r="F965" s="445"/>
      <c r="G965" s="445"/>
      <c r="H965" s="445"/>
      <c r="I965" s="445"/>
      <c r="J965" s="445"/>
      <c r="K965" s="445"/>
      <c r="L965" s="445"/>
      <c r="M965" s="445"/>
      <c r="N965" s="445"/>
      <c r="O965" s="445"/>
      <c r="P965" s="445"/>
      <c r="Q965" s="445"/>
      <c r="R965" s="445"/>
      <c r="S965" s="445"/>
      <c r="T965" s="445"/>
      <c r="U965" s="445"/>
      <c r="V965" s="445"/>
      <c r="W965" s="445"/>
      <c r="X965" s="445"/>
      <c r="Y965" s="445"/>
      <c r="Z965" s="445"/>
    </row>
    <row r="966" spans="1:26" ht="15.75" x14ac:dyDescent="0.25">
      <c r="A966" s="445"/>
      <c r="B966" s="445"/>
      <c r="C966" s="445"/>
      <c r="D966" s="445"/>
      <c r="E966" s="445"/>
      <c r="F966" s="445"/>
      <c r="G966" s="445"/>
      <c r="H966" s="445"/>
      <c r="I966" s="445"/>
      <c r="J966" s="445"/>
      <c r="K966" s="445"/>
      <c r="L966" s="445"/>
      <c r="M966" s="445"/>
      <c r="N966" s="445"/>
      <c r="O966" s="445"/>
      <c r="P966" s="445"/>
      <c r="Q966" s="445"/>
      <c r="R966" s="445"/>
      <c r="S966" s="445"/>
      <c r="T966" s="445"/>
      <c r="U966" s="445"/>
      <c r="V966" s="445"/>
      <c r="W966" s="445"/>
      <c r="X966" s="445"/>
      <c r="Y966" s="445"/>
      <c r="Z966" s="445"/>
    </row>
    <row r="967" spans="1:26" ht="15.75" x14ac:dyDescent="0.25">
      <c r="A967" s="445"/>
      <c r="B967" s="445"/>
      <c r="C967" s="445"/>
      <c r="D967" s="445"/>
      <c r="E967" s="445"/>
      <c r="F967" s="445"/>
      <c r="G967" s="445"/>
      <c r="H967" s="445"/>
      <c r="I967" s="445"/>
      <c r="J967" s="445"/>
      <c r="K967" s="445"/>
      <c r="L967" s="445"/>
      <c r="M967" s="445"/>
      <c r="N967" s="445"/>
      <c r="O967" s="445"/>
      <c r="P967" s="445"/>
      <c r="Q967" s="445"/>
      <c r="R967" s="445"/>
      <c r="S967" s="445"/>
      <c r="T967" s="445"/>
      <c r="U967" s="445"/>
      <c r="V967" s="445"/>
      <c r="W967" s="445"/>
      <c r="X967" s="445"/>
      <c r="Y967" s="445"/>
      <c r="Z967" s="445"/>
    </row>
    <row r="968" spans="1:26" ht="15.75" x14ac:dyDescent="0.25">
      <c r="A968" s="445"/>
      <c r="B968" s="445"/>
      <c r="C968" s="445"/>
      <c r="D968" s="445"/>
      <c r="E968" s="445"/>
      <c r="F968" s="445"/>
      <c r="G968" s="445"/>
      <c r="H968" s="445"/>
      <c r="I968" s="445"/>
      <c r="J968" s="445"/>
      <c r="K968" s="445"/>
      <c r="L968" s="445"/>
      <c r="M968" s="445"/>
      <c r="N968" s="445"/>
      <c r="O968" s="445"/>
      <c r="P968" s="445"/>
      <c r="Q968" s="445"/>
      <c r="R968" s="445"/>
      <c r="S968" s="445"/>
      <c r="T968" s="445"/>
      <c r="U968" s="445"/>
      <c r="V968" s="445"/>
      <c r="W968" s="445"/>
      <c r="X968" s="445"/>
      <c r="Y968" s="445"/>
      <c r="Z968" s="445"/>
    </row>
    <row r="969" spans="1:26" ht="15.75" x14ac:dyDescent="0.25">
      <c r="A969" s="445"/>
      <c r="B969" s="445"/>
      <c r="C969" s="445"/>
      <c r="D969" s="445"/>
      <c r="E969" s="445"/>
      <c r="F969" s="445"/>
      <c r="G969" s="445"/>
      <c r="H969" s="445"/>
      <c r="I969" s="445"/>
      <c r="J969" s="445"/>
      <c r="K969" s="445"/>
      <c r="L969" s="445"/>
      <c r="M969" s="445"/>
      <c r="N969" s="445"/>
      <c r="O969" s="445"/>
      <c r="P969" s="445"/>
      <c r="Q969" s="445"/>
      <c r="R969" s="445"/>
      <c r="S969" s="445"/>
      <c r="T969" s="445"/>
      <c r="U969" s="445"/>
      <c r="V969" s="445"/>
      <c r="W969" s="445"/>
      <c r="X969" s="445"/>
      <c r="Y969" s="445"/>
      <c r="Z969" s="445"/>
    </row>
    <row r="970" spans="1:26" ht="15.75" x14ac:dyDescent="0.25">
      <c r="A970" s="445"/>
      <c r="B970" s="445"/>
      <c r="C970" s="445"/>
      <c r="D970" s="445"/>
      <c r="E970" s="445"/>
      <c r="F970" s="445"/>
      <c r="G970" s="445"/>
      <c r="H970" s="445"/>
      <c r="I970" s="445"/>
      <c r="J970" s="445"/>
      <c r="K970" s="445"/>
      <c r="L970" s="445"/>
      <c r="M970" s="445"/>
      <c r="N970" s="445"/>
      <c r="O970" s="445"/>
      <c r="P970" s="445"/>
      <c r="Q970" s="445"/>
      <c r="R970" s="445"/>
      <c r="S970" s="445"/>
      <c r="T970" s="445"/>
      <c r="U970" s="445"/>
      <c r="V970" s="445"/>
      <c r="W970" s="445"/>
      <c r="X970" s="445"/>
      <c r="Y970" s="445"/>
      <c r="Z970" s="445"/>
    </row>
    <row r="971" spans="1:26" ht="15.75" x14ac:dyDescent="0.25">
      <c r="A971" s="445"/>
      <c r="B971" s="445"/>
      <c r="C971" s="445"/>
      <c r="D971" s="445"/>
      <c r="E971" s="445"/>
      <c r="F971" s="445"/>
      <c r="G971" s="445"/>
      <c r="H971" s="445"/>
      <c r="I971" s="445"/>
      <c r="J971" s="445"/>
      <c r="K971" s="445"/>
      <c r="L971" s="445"/>
      <c r="M971" s="445"/>
      <c r="N971" s="445"/>
      <c r="O971" s="445"/>
      <c r="P971" s="445"/>
      <c r="Q971" s="445"/>
      <c r="R971" s="445"/>
      <c r="S971" s="445"/>
      <c r="T971" s="445"/>
      <c r="U971" s="445"/>
      <c r="V971" s="445"/>
      <c r="W971" s="445"/>
      <c r="X971" s="445"/>
      <c r="Y971" s="445"/>
      <c r="Z971" s="445"/>
    </row>
    <row r="972" spans="1:26" ht="15.75" x14ac:dyDescent="0.25">
      <c r="A972" s="445"/>
      <c r="B972" s="445"/>
      <c r="C972" s="445"/>
      <c r="D972" s="445"/>
      <c r="E972" s="445"/>
      <c r="F972" s="445"/>
      <c r="G972" s="445"/>
      <c r="H972" s="445"/>
      <c r="I972" s="445"/>
      <c r="J972" s="445"/>
      <c r="K972" s="445"/>
      <c r="L972" s="445"/>
      <c r="M972" s="445"/>
      <c r="N972" s="445"/>
      <c r="O972" s="445"/>
      <c r="P972" s="445"/>
      <c r="Q972" s="445"/>
      <c r="R972" s="445"/>
      <c r="S972" s="445"/>
      <c r="T972" s="445"/>
      <c r="U972" s="445"/>
      <c r="V972" s="445"/>
      <c r="W972" s="445"/>
      <c r="X972" s="445"/>
      <c r="Y972" s="445"/>
      <c r="Z972" s="445"/>
    </row>
    <row r="973" spans="1:26" ht="15.75" x14ac:dyDescent="0.25">
      <c r="A973" s="445"/>
      <c r="B973" s="445"/>
      <c r="C973" s="445"/>
      <c r="D973" s="445"/>
      <c r="E973" s="445"/>
      <c r="F973" s="445"/>
      <c r="G973" s="445"/>
      <c r="H973" s="445"/>
      <c r="I973" s="445"/>
      <c r="J973" s="445"/>
      <c r="K973" s="445"/>
      <c r="L973" s="445"/>
      <c r="M973" s="445"/>
      <c r="N973" s="445"/>
      <c r="O973" s="445"/>
      <c r="P973" s="445"/>
      <c r="Q973" s="445"/>
      <c r="R973" s="445"/>
      <c r="S973" s="445"/>
      <c r="T973" s="445"/>
      <c r="U973" s="445"/>
      <c r="V973" s="445"/>
      <c r="W973" s="445"/>
      <c r="X973" s="445"/>
      <c r="Y973" s="445"/>
      <c r="Z973" s="445"/>
    </row>
    <row r="974" spans="1:26" ht="15.75" x14ac:dyDescent="0.25">
      <c r="A974" s="445"/>
      <c r="B974" s="445"/>
      <c r="C974" s="445"/>
      <c r="D974" s="445"/>
      <c r="E974" s="445"/>
      <c r="F974" s="445"/>
      <c r="G974" s="445"/>
      <c r="H974" s="445"/>
      <c r="I974" s="445"/>
      <c r="J974" s="445"/>
      <c r="K974" s="445"/>
      <c r="L974" s="445"/>
      <c r="M974" s="445"/>
      <c r="N974" s="445"/>
      <c r="O974" s="445"/>
      <c r="P974" s="445"/>
      <c r="Q974" s="445"/>
      <c r="R974" s="445"/>
      <c r="S974" s="445"/>
      <c r="T974" s="445"/>
      <c r="U974" s="445"/>
      <c r="V974" s="445"/>
      <c r="W974" s="445"/>
      <c r="X974" s="445"/>
      <c r="Y974" s="445"/>
      <c r="Z974" s="445"/>
    </row>
    <row r="975" spans="1:26" ht="15.75" x14ac:dyDescent="0.25">
      <c r="A975" s="445"/>
      <c r="B975" s="445"/>
      <c r="C975" s="445"/>
      <c r="D975" s="445"/>
      <c r="E975" s="445"/>
      <c r="F975" s="445"/>
      <c r="G975" s="445"/>
      <c r="H975" s="445"/>
      <c r="I975" s="445"/>
      <c r="J975" s="445"/>
      <c r="K975" s="445"/>
      <c r="L975" s="445"/>
      <c r="M975" s="445"/>
      <c r="N975" s="445"/>
      <c r="O975" s="445"/>
      <c r="P975" s="445"/>
      <c r="Q975" s="445"/>
      <c r="R975" s="445"/>
      <c r="S975" s="445"/>
      <c r="T975" s="445"/>
      <c r="U975" s="445"/>
      <c r="V975" s="445"/>
      <c r="W975" s="445"/>
      <c r="X975" s="445"/>
      <c r="Y975" s="445"/>
      <c r="Z975" s="445"/>
    </row>
    <row r="976" spans="1:26" ht="15.75" x14ac:dyDescent="0.25">
      <c r="A976" s="445"/>
      <c r="B976" s="445"/>
      <c r="C976" s="445"/>
      <c r="D976" s="445"/>
      <c r="E976" s="445"/>
      <c r="F976" s="445"/>
      <c r="G976" s="445"/>
      <c r="H976" s="445"/>
      <c r="I976" s="445"/>
      <c r="J976" s="445"/>
      <c r="K976" s="445"/>
      <c r="L976" s="445"/>
      <c r="M976" s="445"/>
      <c r="N976" s="445"/>
      <c r="O976" s="445"/>
      <c r="P976" s="445"/>
      <c r="Q976" s="445"/>
      <c r="R976" s="445"/>
      <c r="S976" s="445"/>
      <c r="T976" s="445"/>
      <c r="U976" s="445"/>
      <c r="V976" s="445"/>
      <c r="W976" s="445"/>
      <c r="X976" s="445"/>
      <c r="Y976" s="445"/>
      <c r="Z976" s="445"/>
    </row>
    <row r="977" spans="1:26" ht="15.75" x14ac:dyDescent="0.25">
      <c r="A977" s="445"/>
      <c r="B977" s="445"/>
      <c r="C977" s="445"/>
      <c r="D977" s="445"/>
      <c r="E977" s="445"/>
      <c r="F977" s="445"/>
      <c r="G977" s="445"/>
      <c r="H977" s="445"/>
      <c r="I977" s="445"/>
      <c r="J977" s="445"/>
      <c r="K977" s="445"/>
      <c r="L977" s="445"/>
      <c r="M977" s="445"/>
      <c r="N977" s="445"/>
      <c r="O977" s="445"/>
      <c r="P977" s="445"/>
      <c r="Q977" s="445"/>
      <c r="R977" s="445"/>
      <c r="S977" s="445"/>
      <c r="T977" s="445"/>
      <c r="U977" s="445"/>
      <c r="V977" s="445"/>
      <c r="W977" s="445"/>
      <c r="X977" s="445"/>
      <c r="Y977" s="445"/>
      <c r="Z977" s="445"/>
    </row>
    <row r="978" spans="1:26" ht="15.75" x14ac:dyDescent="0.25">
      <c r="A978" s="445"/>
      <c r="B978" s="445"/>
      <c r="C978" s="445"/>
      <c r="D978" s="445"/>
      <c r="E978" s="445"/>
      <c r="F978" s="445"/>
      <c r="G978" s="445"/>
      <c r="H978" s="445"/>
      <c r="I978" s="445"/>
      <c r="J978" s="445"/>
      <c r="K978" s="445"/>
      <c r="L978" s="445"/>
      <c r="M978" s="445"/>
      <c r="N978" s="445"/>
      <c r="O978" s="445"/>
      <c r="P978" s="445"/>
      <c r="Q978" s="445"/>
      <c r="R978" s="445"/>
      <c r="S978" s="445"/>
      <c r="T978" s="445"/>
      <c r="U978" s="445"/>
      <c r="V978" s="445"/>
      <c r="W978" s="445"/>
      <c r="X978" s="445"/>
      <c r="Y978" s="445"/>
      <c r="Z978" s="445"/>
    </row>
    <row r="979" spans="1:26" ht="15.75" x14ac:dyDescent="0.25">
      <c r="A979" s="445"/>
      <c r="B979" s="445"/>
      <c r="C979" s="445"/>
      <c r="D979" s="445"/>
      <c r="E979" s="445"/>
      <c r="F979" s="445"/>
      <c r="G979" s="445"/>
      <c r="H979" s="445"/>
      <c r="I979" s="445"/>
      <c r="J979" s="445"/>
      <c r="K979" s="445"/>
      <c r="L979" s="445"/>
      <c r="M979" s="445"/>
      <c r="N979" s="445"/>
      <c r="O979" s="445"/>
      <c r="P979" s="445"/>
      <c r="Q979" s="445"/>
      <c r="R979" s="445"/>
      <c r="S979" s="445"/>
      <c r="T979" s="445"/>
      <c r="U979" s="445"/>
      <c r="V979" s="445"/>
      <c r="W979" s="445"/>
      <c r="X979" s="445"/>
      <c r="Y979" s="445"/>
      <c r="Z979" s="445"/>
    </row>
    <row r="980" spans="1:26" ht="15.75" x14ac:dyDescent="0.25">
      <c r="A980" s="445"/>
      <c r="B980" s="445"/>
      <c r="C980" s="445"/>
      <c r="D980" s="445"/>
      <c r="E980" s="445"/>
      <c r="F980" s="445"/>
      <c r="G980" s="445"/>
      <c r="H980" s="445"/>
      <c r="I980" s="445"/>
      <c r="J980" s="445"/>
      <c r="K980" s="445"/>
      <c r="L980" s="445"/>
      <c r="M980" s="445"/>
      <c r="N980" s="445"/>
      <c r="O980" s="445"/>
      <c r="P980" s="445"/>
      <c r="Q980" s="445"/>
      <c r="R980" s="445"/>
      <c r="S980" s="445"/>
      <c r="T980" s="445"/>
      <c r="U980" s="445"/>
      <c r="V980" s="445"/>
      <c r="W980" s="445"/>
      <c r="X980" s="445"/>
      <c r="Y980" s="445"/>
      <c r="Z980" s="445"/>
    </row>
    <row r="981" spans="1:26" ht="15.75" x14ac:dyDescent="0.25">
      <c r="A981" s="445"/>
      <c r="B981" s="445"/>
      <c r="C981" s="445"/>
      <c r="D981" s="445"/>
      <c r="E981" s="445"/>
      <c r="F981" s="445"/>
      <c r="G981" s="445"/>
      <c r="H981" s="445"/>
      <c r="I981" s="445"/>
      <c r="J981" s="445"/>
      <c r="K981" s="445"/>
      <c r="L981" s="445"/>
      <c r="M981" s="445"/>
      <c r="N981" s="445"/>
      <c r="O981" s="445"/>
      <c r="P981" s="445"/>
      <c r="Q981" s="445"/>
      <c r="R981" s="445"/>
      <c r="S981" s="445"/>
      <c r="T981" s="445"/>
      <c r="U981" s="445"/>
      <c r="V981" s="445"/>
      <c r="W981" s="445"/>
      <c r="X981" s="445"/>
      <c r="Y981" s="445"/>
      <c r="Z981" s="445"/>
    </row>
    <row r="982" spans="1:26" ht="15.75" x14ac:dyDescent="0.25">
      <c r="A982" s="445"/>
      <c r="B982" s="445"/>
      <c r="C982" s="445"/>
      <c r="D982" s="445"/>
      <c r="E982" s="445"/>
      <c r="F982" s="445"/>
      <c r="G982" s="445"/>
      <c r="H982" s="445"/>
      <c r="I982" s="445"/>
      <c r="J982" s="445"/>
      <c r="K982" s="445"/>
      <c r="L982" s="445"/>
      <c r="M982" s="445"/>
      <c r="N982" s="445"/>
      <c r="O982" s="445"/>
      <c r="P982" s="445"/>
      <c r="Q982" s="445"/>
      <c r="R982" s="445"/>
      <c r="S982" s="445"/>
      <c r="T982" s="445"/>
      <c r="U982" s="445"/>
      <c r="V982" s="445"/>
      <c r="W982" s="445"/>
      <c r="X982" s="445"/>
      <c r="Y982" s="445"/>
      <c r="Z982" s="445"/>
    </row>
    <row r="983" spans="1:26" ht="15.75" x14ac:dyDescent="0.25">
      <c r="A983" s="445"/>
      <c r="B983" s="445"/>
      <c r="C983" s="445"/>
      <c r="D983" s="445"/>
      <c r="E983" s="445"/>
      <c r="F983" s="445"/>
      <c r="G983" s="445"/>
      <c r="H983" s="445"/>
      <c r="I983" s="445"/>
      <c r="J983" s="445"/>
      <c r="K983" s="445"/>
      <c r="L983" s="445"/>
      <c r="M983" s="445"/>
      <c r="N983" s="445"/>
      <c r="O983" s="445"/>
      <c r="P983" s="445"/>
      <c r="Q983" s="445"/>
      <c r="R983" s="445"/>
      <c r="S983" s="445"/>
      <c r="T983" s="445"/>
      <c r="U983" s="445"/>
      <c r="V983" s="445"/>
      <c r="W983" s="445"/>
      <c r="X983" s="445"/>
      <c r="Y983" s="445"/>
      <c r="Z983" s="445"/>
    </row>
    <row r="984" spans="1:26" ht="15.75" x14ac:dyDescent="0.25">
      <c r="A984" s="445"/>
      <c r="B984" s="445"/>
      <c r="C984" s="445"/>
      <c r="D984" s="445"/>
      <c r="E984" s="445"/>
      <c r="F984" s="445"/>
      <c r="G984" s="445"/>
      <c r="H984" s="445"/>
      <c r="I984" s="445"/>
      <c r="J984" s="445"/>
      <c r="K984" s="445"/>
      <c r="L984" s="445"/>
      <c r="M984" s="445"/>
      <c r="N984" s="445"/>
      <c r="O984" s="445"/>
      <c r="P984" s="445"/>
      <c r="Q984" s="445"/>
      <c r="R984" s="445"/>
      <c r="S984" s="445"/>
      <c r="T984" s="445"/>
      <c r="U984" s="445"/>
      <c r="V984" s="445"/>
      <c r="W984" s="445"/>
      <c r="X984" s="445"/>
      <c r="Y984" s="445"/>
      <c r="Z984" s="445"/>
    </row>
    <row r="985" spans="1:26" ht="15.75" x14ac:dyDescent="0.25">
      <c r="A985" s="445"/>
      <c r="B985" s="445"/>
      <c r="C985" s="445"/>
      <c r="D985" s="445"/>
      <c r="E985" s="445"/>
      <c r="F985" s="445"/>
      <c r="G985" s="445"/>
      <c r="H985" s="445"/>
      <c r="I985" s="445"/>
      <c r="J985" s="445"/>
      <c r="K985" s="445"/>
      <c r="L985" s="445"/>
      <c r="M985" s="445"/>
      <c r="N985" s="445"/>
      <c r="O985" s="445"/>
      <c r="P985" s="445"/>
      <c r="Q985" s="445"/>
      <c r="R985" s="445"/>
      <c r="S985" s="445"/>
      <c r="T985" s="445"/>
      <c r="U985" s="445"/>
      <c r="V985" s="445"/>
      <c r="W985" s="445"/>
      <c r="X985" s="445"/>
      <c r="Y985" s="445"/>
      <c r="Z985" s="445"/>
    </row>
    <row r="986" spans="1:26" ht="15.75" x14ac:dyDescent="0.25">
      <c r="A986" s="445"/>
      <c r="B986" s="445"/>
      <c r="C986" s="445"/>
      <c r="D986" s="445"/>
      <c r="E986" s="445"/>
      <c r="F986" s="445"/>
      <c r="G986" s="445"/>
      <c r="H986" s="445"/>
      <c r="I986" s="445"/>
      <c r="J986" s="445"/>
      <c r="K986" s="445"/>
      <c r="L986" s="445"/>
      <c r="M986" s="445"/>
      <c r="N986" s="445"/>
      <c r="O986" s="445"/>
      <c r="P986" s="445"/>
      <c r="Q986" s="445"/>
      <c r="R986" s="445"/>
      <c r="S986" s="445"/>
      <c r="T986" s="445"/>
      <c r="U986" s="445"/>
      <c r="V986" s="445"/>
      <c r="W986" s="445"/>
      <c r="X986" s="445"/>
      <c r="Y986" s="445"/>
      <c r="Z986" s="445"/>
    </row>
    <row r="987" spans="1:26" ht="15.75" x14ac:dyDescent="0.25">
      <c r="A987" s="445"/>
      <c r="B987" s="445"/>
      <c r="C987" s="445"/>
      <c r="D987" s="445"/>
      <c r="E987" s="445"/>
      <c r="F987" s="445"/>
      <c r="G987" s="445"/>
      <c r="H987" s="445"/>
      <c r="I987" s="445"/>
      <c r="J987" s="445"/>
      <c r="K987" s="445"/>
      <c r="L987" s="445"/>
      <c r="M987" s="445"/>
      <c r="N987" s="445"/>
      <c r="O987" s="445"/>
      <c r="P987" s="445"/>
      <c r="Q987" s="445"/>
      <c r="R987" s="445"/>
      <c r="S987" s="445"/>
      <c r="T987" s="445"/>
      <c r="U987" s="445"/>
      <c r="V987" s="445"/>
      <c r="W987" s="445"/>
      <c r="X987" s="445"/>
      <c r="Y987" s="445"/>
      <c r="Z987" s="445"/>
    </row>
    <row r="988" spans="1:26" ht="15.75" x14ac:dyDescent="0.25">
      <c r="A988" s="445"/>
      <c r="B988" s="445"/>
      <c r="C988" s="445"/>
      <c r="D988" s="445"/>
      <c r="E988" s="445"/>
      <c r="F988" s="445"/>
      <c r="G988" s="445"/>
      <c r="H988" s="445"/>
      <c r="I988" s="445"/>
      <c r="J988" s="445"/>
      <c r="K988" s="445"/>
      <c r="L988" s="445"/>
      <c r="M988" s="445"/>
      <c r="N988" s="445"/>
      <c r="O988" s="445"/>
      <c r="P988" s="445"/>
      <c r="Q988" s="445"/>
      <c r="R988" s="445"/>
      <c r="S988" s="445"/>
      <c r="T988" s="445"/>
      <c r="U988" s="445"/>
      <c r="V988" s="445"/>
      <c r="W988" s="445"/>
      <c r="X988" s="445"/>
      <c r="Y988" s="445"/>
      <c r="Z988" s="445"/>
    </row>
    <row r="989" spans="1:26" ht="15.75" x14ac:dyDescent="0.25">
      <c r="A989" s="445"/>
      <c r="B989" s="445"/>
      <c r="C989" s="445"/>
      <c r="D989" s="445"/>
      <c r="E989" s="445"/>
      <c r="F989" s="445"/>
      <c r="G989" s="445"/>
      <c r="H989" s="445"/>
      <c r="I989" s="445"/>
      <c r="J989" s="445"/>
      <c r="K989" s="445"/>
      <c r="L989" s="445"/>
      <c r="M989" s="445"/>
      <c r="N989" s="445"/>
      <c r="O989" s="445"/>
      <c r="P989" s="445"/>
      <c r="Q989" s="445"/>
      <c r="R989" s="445"/>
      <c r="S989" s="445"/>
      <c r="T989" s="445"/>
      <c r="U989" s="445"/>
      <c r="V989" s="445"/>
      <c r="W989" s="445"/>
      <c r="X989" s="445"/>
      <c r="Y989" s="445"/>
      <c r="Z989" s="445"/>
    </row>
    <row r="990" spans="1:26" ht="15.75" x14ac:dyDescent="0.25">
      <c r="A990" s="445"/>
      <c r="B990" s="445"/>
      <c r="C990" s="445"/>
      <c r="D990" s="445"/>
      <c r="E990" s="445"/>
      <c r="F990" s="445"/>
      <c r="G990" s="445"/>
      <c r="H990" s="445"/>
      <c r="I990" s="445"/>
      <c r="J990" s="445"/>
      <c r="K990" s="445"/>
      <c r="L990" s="445"/>
      <c r="M990" s="445"/>
      <c r="N990" s="445"/>
      <c r="O990" s="445"/>
      <c r="P990" s="445"/>
      <c r="Q990" s="445"/>
      <c r="R990" s="445"/>
      <c r="S990" s="445"/>
      <c r="T990" s="445"/>
      <c r="U990" s="445"/>
      <c r="V990" s="445"/>
      <c r="W990" s="445"/>
      <c r="X990" s="445"/>
      <c r="Y990" s="445"/>
      <c r="Z990" s="445"/>
    </row>
    <row r="991" spans="1:26" ht="15.75" x14ac:dyDescent="0.25">
      <c r="A991" s="445"/>
      <c r="B991" s="445"/>
      <c r="C991" s="445"/>
      <c r="D991" s="445"/>
      <c r="E991" s="445"/>
      <c r="F991" s="445"/>
      <c r="G991" s="445"/>
      <c r="H991" s="445"/>
      <c r="I991" s="445"/>
      <c r="J991" s="445"/>
      <c r="K991" s="445"/>
      <c r="L991" s="445"/>
      <c r="M991" s="445"/>
      <c r="N991" s="445"/>
      <c r="O991" s="445"/>
      <c r="P991" s="445"/>
      <c r="Q991" s="445"/>
      <c r="R991" s="445"/>
      <c r="S991" s="445"/>
      <c r="T991" s="445"/>
      <c r="U991" s="445"/>
      <c r="V991" s="445"/>
      <c r="W991" s="445"/>
      <c r="X991" s="445"/>
      <c r="Y991" s="445"/>
      <c r="Z991" s="445"/>
    </row>
    <row r="992" spans="1:26" ht="15.75" x14ac:dyDescent="0.25">
      <c r="A992" s="445"/>
      <c r="B992" s="445"/>
      <c r="C992" s="445"/>
      <c r="D992" s="445"/>
      <c r="E992" s="445"/>
      <c r="F992" s="445"/>
      <c r="G992" s="445"/>
      <c r="H992" s="445"/>
      <c r="I992" s="445"/>
      <c r="J992" s="445"/>
      <c r="K992" s="445"/>
      <c r="L992" s="445"/>
      <c r="M992" s="445"/>
      <c r="N992" s="445"/>
      <c r="O992" s="445"/>
      <c r="P992" s="445"/>
      <c r="Q992" s="445"/>
      <c r="R992" s="445"/>
      <c r="S992" s="445"/>
      <c r="T992" s="445"/>
      <c r="U992" s="445"/>
      <c r="V992" s="445"/>
      <c r="W992" s="445"/>
      <c r="X992" s="445"/>
      <c r="Y992" s="445"/>
      <c r="Z992" s="445"/>
    </row>
    <row r="993" spans="1:26" ht="15.75" x14ac:dyDescent="0.25">
      <c r="A993" s="445"/>
      <c r="B993" s="445"/>
      <c r="C993" s="445"/>
      <c r="D993" s="445"/>
      <c r="E993" s="445"/>
      <c r="F993" s="445"/>
      <c r="G993" s="445"/>
      <c r="H993" s="445"/>
      <c r="I993" s="445"/>
      <c r="J993" s="445"/>
      <c r="K993" s="445"/>
      <c r="L993" s="445"/>
      <c r="M993" s="445"/>
      <c r="N993" s="445"/>
      <c r="O993" s="445"/>
      <c r="P993" s="445"/>
      <c r="Q993" s="445"/>
      <c r="R993" s="445"/>
      <c r="S993" s="445"/>
      <c r="T993" s="445"/>
      <c r="U993" s="445"/>
      <c r="V993" s="445"/>
      <c r="W993" s="445"/>
      <c r="X993" s="445"/>
      <c r="Y993" s="445"/>
      <c r="Z993" s="445"/>
    </row>
    <row r="994" spans="1:26" ht="15.75" x14ac:dyDescent="0.25">
      <c r="A994" s="445"/>
      <c r="B994" s="445"/>
      <c r="C994" s="445"/>
      <c r="D994" s="445"/>
      <c r="E994" s="445"/>
      <c r="F994" s="445"/>
      <c r="G994" s="445"/>
      <c r="H994" s="445"/>
      <c r="I994" s="445"/>
      <c r="J994" s="445"/>
      <c r="K994" s="445"/>
      <c r="L994" s="445"/>
      <c r="M994" s="445"/>
      <c r="N994" s="445"/>
      <c r="O994" s="445"/>
      <c r="P994" s="445"/>
      <c r="Q994" s="445"/>
      <c r="R994" s="445"/>
      <c r="S994" s="445"/>
      <c r="T994" s="445"/>
      <c r="U994" s="445"/>
      <c r="V994" s="445"/>
      <c r="W994" s="445"/>
      <c r="X994" s="445"/>
      <c r="Y994" s="445"/>
      <c r="Z994" s="445"/>
    </row>
    <row r="995" spans="1:26" ht="15.75" x14ac:dyDescent="0.25">
      <c r="A995" s="445"/>
      <c r="B995" s="445"/>
      <c r="C995" s="445"/>
      <c r="D995" s="445"/>
      <c r="E995" s="445"/>
      <c r="F995" s="445"/>
      <c r="G995" s="445"/>
      <c r="H995" s="445"/>
      <c r="I995" s="445"/>
      <c r="J995" s="445"/>
      <c r="K995" s="445"/>
      <c r="L995" s="445"/>
      <c r="M995" s="445"/>
      <c r="N995" s="445"/>
      <c r="O995" s="445"/>
      <c r="P995" s="445"/>
      <c r="Q995" s="445"/>
      <c r="R995" s="445"/>
      <c r="S995" s="445"/>
      <c r="T995" s="445"/>
      <c r="U995" s="445"/>
      <c r="V995" s="445"/>
      <c r="W995" s="445"/>
      <c r="X995" s="445"/>
      <c r="Y995" s="445"/>
      <c r="Z995" s="445"/>
    </row>
    <row r="996" spans="1:26" ht="15.75" x14ac:dyDescent="0.25">
      <c r="A996" s="445"/>
      <c r="B996" s="445"/>
      <c r="C996" s="445"/>
      <c r="D996" s="445"/>
      <c r="E996" s="445"/>
      <c r="F996" s="445"/>
      <c r="G996" s="445"/>
      <c r="H996" s="445"/>
      <c r="I996" s="445"/>
      <c r="J996" s="445"/>
      <c r="K996" s="445"/>
      <c r="L996" s="445"/>
      <c r="M996" s="445"/>
      <c r="N996" s="445"/>
      <c r="O996" s="445"/>
      <c r="P996" s="445"/>
      <c r="Q996" s="445"/>
      <c r="R996" s="445"/>
      <c r="S996" s="445"/>
      <c r="T996" s="445"/>
      <c r="U996" s="445"/>
      <c r="V996" s="445"/>
      <c r="W996" s="445"/>
      <c r="X996" s="445"/>
      <c r="Y996" s="445"/>
      <c r="Z996" s="445"/>
    </row>
    <row r="997" spans="1:26" ht="15.75" x14ac:dyDescent="0.25">
      <c r="A997" s="445"/>
      <c r="B997" s="445"/>
      <c r="C997" s="445"/>
      <c r="D997" s="445"/>
      <c r="E997" s="445"/>
      <c r="F997" s="445"/>
      <c r="G997" s="445"/>
      <c r="H997" s="445"/>
      <c r="I997" s="445"/>
      <c r="J997" s="445"/>
      <c r="K997" s="445"/>
      <c r="L997" s="445"/>
      <c r="M997" s="445"/>
      <c r="N997" s="445"/>
      <c r="O997" s="445"/>
      <c r="P997" s="445"/>
      <c r="Q997" s="445"/>
      <c r="R997" s="445"/>
      <c r="S997" s="445"/>
      <c r="T997" s="445"/>
      <c r="U997" s="445"/>
      <c r="V997" s="445"/>
      <c r="W997" s="445"/>
      <c r="X997" s="445"/>
      <c r="Y997" s="445"/>
      <c r="Z997" s="445"/>
    </row>
  </sheetData>
  <mergeCells count="44">
    <mergeCell ref="C17:G17"/>
    <mergeCell ref="B3:G3"/>
    <mergeCell ref="B4:G4"/>
    <mergeCell ref="B5:D5"/>
    <mergeCell ref="B6:G6"/>
    <mergeCell ref="B7:D7"/>
    <mergeCell ref="C8:G8"/>
    <mergeCell ref="C9:G9"/>
    <mergeCell ref="B10:B13"/>
    <mergeCell ref="C14:G14"/>
    <mergeCell ref="C15:G15"/>
    <mergeCell ref="C16:G16"/>
    <mergeCell ref="C30:G30"/>
    <mergeCell ref="C18:G18"/>
    <mergeCell ref="C19:G19"/>
    <mergeCell ref="C20:G20"/>
    <mergeCell ref="E21:G21"/>
    <mergeCell ref="C22:G22"/>
    <mergeCell ref="C23:G23"/>
    <mergeCell ref="B24:D24"/>
    <mergeCell ref="B25:G25"/>
    <mergeCell ref="C27:G27"/>
    <mergeCell ref="C28:G28"/>
    <mergeCell ref="C29:G29"/>
    <mergeCell ref="C43:G43"/>
    <mergeCell ref="B31:D31"/>
    <mergeCell ref="B32:G32"/>
    <mergeCell ref="B33:D33"/>
    <mergeCell ref="C34:G34"/>
    <mergeCell ref="C35:G35"/>
    <mergeCell ref="C36:G36"/>
    <mergeCell ref="C37:G37"/>
    <mergeCell ref="C38:G38"/>
    <mergeCell ref="C39:G39"/>
    <mergeCell ref="B40:D40"/>
    <mergeCell ref="B41:G41"/>
    <mergeCell ref="C52:G52"/>
    <mergeCell ref="B112:F112"/>
    <mergeCell ref="C44:G44"/>
    <mergeCell ref="C45:G45"/>
    <mergeCell ref="B47:G47"/>
    <mergeCell ref="C49:G49"/>
    <mergeCell ref="C50:G50"/>
    <mergeCell ref="C51:G51"/>
  </mergeCells>
  <dataValidations count="15">
    <dataValidation type="list" allowBlank="1" showInputMessage="1" showErrorMessage="1" prompt="Tipo de disponibilidad - Por favor seleccione el tipo de disponibilidad de los datos de la estadística o el indicador." sqref="C30">
      <formula1>$J$114:$J$115</formula1>
    </dataValidation>
    <dataValidation type="list" allowBlank="1" showInputMessage="1" showErrorMessage="1" prompt="Unidad de medida - Por favor seleccione la unidad de medida de la estadística o el indicador." sqref="C14">
      <formula1>$G$114:$G$116</formula1>
    </dataValidation>
    <dataValidation type="list" allowBlank="1" showInputMessage="1" showErrorMessage="1" prompt="Tipo de fuente - Por favor selecione el tipo de fuente de la estadística o el indicador." sqref="C29">
      <formula1>$I$114:$I$121</formula1>
    </dataValidation>
    <dataValidation type="list" allowBlank="1" showInputMessage="1" showErrorMessage="1" prompt="Subcomponente según MDEA. - Por favor seleccione el subcomponente del MDEA al que hace referencia la estadística o el indicador." sqref="D12:D13">
      <formula1>$C$114:$C$134</formula1>
    </dataValidation>
    <dataValidation type="list" allowBlank="1" showInputMessage="1" showErrorMessage="1" prompt="Nombre de la variable - Por favor seleciones el nombre de la variable MDEA." sqref="G12:G13">
      <formula1>$F$114:$F$574</formula1>
    </dataValidation>
    <dataValidation type="list" allowBlank="1" showInputMessage="1" showErrorMessage="1" prompt="Tópico MDEA: - Por favor seleccione el tópico MDEA al cual pertenece la estadística o el indicador." sqref="E12:E13">
      <formula1>$D$114:$D$173</formula1>
    </dataValidation>
    <dataValidation type="list" allowBlank="1" showInputMessage="1" showErrorMessage="1"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2:F13">
      <formula1>$E$114:$E$570</formula1>
    </dataValidation>
    <dataValidation type="list" allowBlank="1" showInputMessage="1" showErrorMessage="1" prompt="Marco FMPEIR - Por favor seleccione si la estadística o indicador  permite medir la Fuerza Motriz, Presión, Estado, Impacto, o Respuesta (FMPEIR)  sobre el medio ambiente." sqref="C17">
      <formula1>$H$114:$H$118</formula1>
    </dataValidation>
    <dataValidation type="list" allowBlank="1" showInputMessage="1" showErrorMessage="1" prompt="Componente según MDEA - Por favor seleccione el componente a que considere hace referencia la estadística o el indicador." sqref="C12:C13">
      <formula1>$B$114:$B$119</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
      <formula1>$F$113:$F$669</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
      <formula1>$E$113:$E$669</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
      <formula1>$D$113:$D$172</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
      <formula1>$C$113:$C$133</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
      <formula1>$B$113:$B$118</formula1>
    </dataValidation>
    <dataValidation type="list" allowBlank="1" showInputMessage="1" showErrorMessage="1" prompt="Tipo de producto - Por favor seleccione el tipo de producto al que se refiere esta hoja metodológica." sqref="C8">
      <formula1>'[1]HM 1.3.2.f.5'!Tipodeproducto</formula1>
    </dataValidation>
  </dataValidations>
  <hyperlinks>
    <hyperlink ref="A1" location="'1.3.2.f.5'!A1" display="Regresar"/>
    <hyperlink ref="C38" r:id="rId1"/>
  </hyperlinks>
  <printOptions horizontalCentered="1" verticalCentered="1"/>
  <pageMargins left="0.70866141732283472" right="0.70866141732283472" top="0.74803149606299213" bottom="0.74803149606299213" header="0.31496062992125984" footer="0.31496062992125984"/>
  <pageSetup scale="33" orientation="portrait" r:id="rId2"/>
  <drawing r:id="rId3"/>
  <legacyDrawing r:id="rId4"/>
  <tableParts count="10">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1:L66"/>
  <sheetViews>
    <sheetView showGridLines="0" zoomScale="90" zoomScaleNormal="90" workbookViewId="0">
      <pane ySplit="7" topLeftCell="A14" activePane="bottomLeft" state="frozen"/>
      <selection activeCell="E24" sqref="E24"/>
      <selection pane="bottomLeft" activeCell="E24" sqref="E24"/>
    </sheetView>
  </sheetViews>
  <sheetFormatPr baseColWidth="10" defaultColWidth="12.7109375" defaultRowHeight="15" x14ac:dyDescent="0.2"/>
  <cols>
    <col min="1" max="1" width="17" style="1" customWidth="1"/>
    <col min="2" max="2" width="19.5703125" style="4" customWidth="1"/>
    <col min="3" max="3" width="76.7109375" style="30" customWidth="1"/>
    <col min="4" max="16384" width="12.7109375" style="1"/>
  </cols>
  <sheetData>
    <row r="1" spans="1:12" s="194" customFormat="1" ht="15.75" customHeight="1" x14ac:dyDescent="0.25">
      <c r="A1" s="195"/>
      <c r="B1" s="195"/>
      <c r="F1" s="195"/>
    </row>
    <row r="2" spans="1:12" s="194" customFormat="1" ht="15.75" customHeight="1" x14ac:dyDescent="0.2">
      <c r="A2" s="195"/>
      <c r="B2" s="195"/>
      <c r="C2" s="201" t="s">
        <v>262</v>
      </c>
      <c r="F2" s="195"/>
    </row>
    <row r="3" spans="1:12" s="194" customFormat="1" ht="15.75" customHeight="1" x14ac:dyDescent="0.35">
      <c r="A3" s="195"/>
      <c r="B3" s="195"/>
      <c r="C3" s="197"/>
      <c r="F3" s="195"/>
    </row>
    <row r="4" spans="1:12" s="194" customFormat="1" ht="15.75" customHeight="1" x14ac:dyDescent="0.2">
      <c r="A4" s="195"/>
      <c r="B4" s="195"/>
      <c r="C4" s="201" t="s">
        <v>263</v>
      </c>
      <c r="D4" s="195"/>
      <c r="E4" s="199"/>
      <c r="F4" s="195"/>
    </row>
    <row r="5" spans="1:12" s="194" customFormat="1" ht="15.75" customHeight="1" x14ac:dyDescent="0.25">
      <c r="A5" s="195"/>
      <c r="B5" s="195"/>
      <c r="C5" s="198"/>
      <c r="D5" s="195"/>
      <c r="E5" s="199"/>
      <c r="F5" s="195"/>
    </row>
    <row r="6" spans="1:12" s="6" customFormat="1" ht="17.649999999999999" customHeight="1" x14ac:dyDescent="0.25">
      <c r="A6" s="23" t="s">
        <v>32</v>
      </c>
      <c r="B6" s="202"/>
      <c r="C6" s="203"/>
      <c r="D6" s="202"/>
      <c r="E6" s="204"/>
      <c r="F6" s="202"/>
    </row>
    <row r="7" spans="1:12" ht="15.75" customHeight="1" x14ac:dyDescent="0.2">
      <c r="A7" s="20"/>
      <c r="B7" s="1377" t="s">
        <v>33</v>
      </c>
      <c r="C7" s="1377"/>
      <c r="D7" s="1377"/>
      <c r="E7" s="20"/>
      <c r="F7" s="20"/>
      <c r="G7" s="20"/>
      <c r="H7" s="20"/>
      <c r="I7" s="20"/>
      <c r="J7" s="20"/>
      <c r="K7" s="20"/>
      <c r="L7" s="20"/>
    </row>
    <row r="8" spans="1:12" ht="15.6" x14ac:dyDescent="0.3">
      <c r="A8" s="11"/>
      <c r="B8" s="20"/>
      <c r="C8" s="29"/>
      <c r="D8" s="11"/>
      <c r="E8" s="11"/>
      <c r="F8" s="11"/>
      <c r="G8" s="11"/>
      <c r="H8" s="11"/>
      <c r="I8" s="11"/>
    </row>
    <row r="9" spans="1:12" ht="18.75" x14ac:dyDescent="0.25">
      <c r="A9" s="11"/>
      <c r="B9" s="205" t="s">
        <v>48</v>
      </c>
      <c r="C9" s="29"/>
      <c r="D9" s="11"/>
      <c r="E9" s="11"/>
      <c r="F9" s="11"/>
      <c r="G9" s="11"/>
      <c r="H9" s="11"/>
      <c r="I9" s="11"/>
    </row>
    <row r="10" spans="1:12" ht="15.6" x14ac:dyDescent="0.3">
      <c r="A10" s="11"/>
      <c r="B10" s="20"/>
      <c r="C10" s="29"/>
      <c r="D10" s="11"/>
      <c r="E10" s="11"/>
      <c r="F10" s="11"/>
      <c r="G10" s="11"/>
      <c r="H10" s="11"/>
      <c r="I10" s="11"/>
    </row>
    <row r="11" spans="1:12" ht="15.75" x14ac:dyDescent="0.25">
      <c r="B11" s="1530" t="s">
        <v>64</v>
      </c>
      <c r="C11" s="1530"/>
      <c r="D11" s="11"/>
      <c r="E11" s="11"/>
      <c r="F11" s="11"/>
      <c r="G11" s="11"/>
      <c r="H11" s="11"/>
      <c r="I11" s="11"/>
    </row>
    <row r="12" spans="1:12" ht="11.65" customHeight="1" thickBot="1" x14ac:dyDescent="0.35">
      <c r="A12" s="11"/>
      <c r="C12" s="29"/>
      <c r="D12" s="11"/>
      <c r="E12" s="11"/>
      <c r="F12" s="11"/>
      <c r="G12" s="11"/>
      <c r="H12" s="11"/>
      <c r="I12" s="11"/>
    </row>
    <row r="13" spans="1:12" ht="16.5" thickBot="1" x14ac:dyDescent="0.3">
      <c r="A13" s="69"/>
      <c r="B13" s="25" t="s">
        <v>239</v>
      </c>
      <c r="C13" s="32" t="s">
        <v>94</v>
      </c>
      <c r="D13" s="69"/>
      <c r="E13" s="128"/>
      <c r="F13" s="128"/>
      <c r="G13" s="128"/>
      <c r="H13" s="128"/>
      <c r="I13" s="69"/>
      <c r="J13" s="9"/>
      <c r="K13" s="9"/>
    </row>
    <row r="14" spans="1:12" ht="16.5" thickBot="1" x14ac:dyDescent="0.3">
      <c r="A14" s="127"/>
      <c r="B14" s="25" t="s">
        <v>90</v>
      </c>
      <c r="C14" s="32" t="s">
        <v>1560</v>
      </c>
      <c r="D14" s="6"/>
      <c r="E14" s="6"/>
      <c r="F14" s="6"/>
      <c r="G14" s="6"/>
      <c r="H14" s="233"/>
      <c r="I14" s="69"/>
      <c r="J14" s="9"/>
      <c r="K14" s="9"/>
    </row>
    <row r="15" spans="1:12" ht="16.149999999999999" thickBot="1" x14ac:dyDescent="0.35">
      <c r="A15" s="127"/>
      <c r="B15" s="25" t="s">
        <v>242</v>
      </c>
      <c r="C15" s="32" t="s">
        <v>240</v>
      </c>
      <c r="D15" s="76"/>
      <c r="E15" s="76"/>
      <c r="F15" s="76"/>
      <c r="G15" s="76"/>
      <c r="H15" s="6"/>
      <c r="I15" s="69"/>
      <c r="J15" s="9"/>
      <c r="K15" s="9"/>
    </row>
    <row r="16" spans="1:12" ht="16.149999999999999" thickBot="1" x14ac:dyDescent="0.35">
      <c r="A16" s="69"/>
      <c r="B16" s="25" t="s">
        <v>243</v>
      </c>
      <c r="C16" s="32" t="s">
        <v>241</v>
      </c>
      <c r="D16" s="76"/>
      <c r="E16" s="76"/>
      <c r="F16" s="76"/>
      <c r="G16" s="76"/>
      <c r="H16" s="6"/>
      <c r="I16" s="69"/>
      <c r="J16" s="9"/>
      <c r="K16" s="9"/>
    </row>
    <row r="17" spans="1:11" ht="13.5" customHeight="1" x14ac:dyDescent="0.3">
      <c r="A17" s="69"/>
      <c r="D17" s="70"/>
      <c r="E17" s="6"/>
      <c r="F17" s="6"/>
      <c r="G17" s="6"/>
      <c r="I17" s="69"/>
      <c r="J17" s="9"/>
      <c r="K17" s="9"/>
    </row>
    <row r="18" spans="1:11" ht="15.75" x14ac:dyDescent="0.25">
      <c r="A18" s="69"/>
      <c r="B18" s="1530" t="s">
        <v>431</v>
      </c>
      <c r="C18" s="1530"/>
      <c r="D18" s="69"/>
      <c r="I18" s="69"/>
      <c r="J18" s="9"/>
      <c r="K18" s="9"/>
    </row>
    <row r="19" spans="1:11" ht="10.5" customHeight="1" thickBot="1" x14ac:dyDescent="0.35">
      <c r="A19" s="69"/>
      <c r="B19" s="97"/>
      <c r="C19" s="97"/>
      <c r="D19" s="69"/>
      <c r="E19" s="69"/>
      <c r="F19" s="69"/>
      <c r="G19" s="69"/>
      <c r="H19" s="69"/>
      <c r="I19" s="69"/>
      <c r="J19" s="9"/>
      <c r="K19" s="9"/>
    </row>
    <row r="20" spans="1:11" ht="16.5" thickBot="1" x14ac:dyDescent="0.3">
      <c r="A20" s="170"/>
      <c r="B20" s="256" t="s">
        <v>254</v>
      </c>
      <c r="C20" s="84" t="s">
        <v>79</v>
      </c>
      <c r="D20" s="70"/>
      <c r="E20" s="70"/>
      <c r="F20" s="69"/>
      <c r="G20" s="69"/>
      <c r="H20" s="69"/>
      <c r="I20" s="69"/>
      <c r="J20" s="9"/>
      <c r="K20" s="9"/>
    </row>
    <row r="21" spans="1:11" ht="16.5" thickBot="1" x14ac:dyDescent="0.3">
      <c r="A21" s="170"/>
      <c r="B21" s="256" t="s">
        <v>255</v>
      </c>
      <c r="C21" s="84" t="s">
        <v>250</v>
      </c>
      <c r="D21" s="233"/>
      <c r="E21" s="233"/>
      <c r="F21" s="128"/>
      <c r="G21" s="128"/>
      <c r="H21" s="128"/>
      <c r="I21" s="69"/>
      <c r="J21" s="9"/>
      <c r="K21" s="9"/>
    </row>
    <row r="22" spans="1:11" ht="16.5" thickBot="1" x14ac:dyDescent="0.3">
      <c r="A22" s="170"/>
      <c r="B22" s="256" t="s">
        <v>256</v>
      </c>
      <c r="C22" s="84" t="s">
        <v>251</v>
      </c>
      <c r="D22" s="233"/>
      <c r="E22" s="233"/>
      <c r="F22" s="128"/>
      <c r="G22" s="128"/>
      <c r="H22" s="128"/>
      <c r="I22" s="69"/>
      <c r="J22" s="9"/>
      <c r="K22" s="9"/>
    </row>
    <row r="23" spans="1:11" ht="16.5" thickBot="1" x14ac:dyDescent="0.3">
      <c r="A23" s="170"/>
      <c r="B23" s="25" t="s">
        <v>911</v>
      </c>
      <c r="C23" s="83" t="s">
        <v>1749</v>
      </c>
      <c r="D23" s="805"/>
      <c r="E23" s="638"/>
      <c r="F23" s="128"/>
      <c r="G23" s="128"/>
      <c r="H23" s="128"/>
      <c r="I23" s="69"/>
      <c r="J23" s="9"/>
      <c r="K23" s="9"/>
    </row>
    <row r="24" spans="1:11" ht="16.5" thickBot="1" x14ac:dyDescent="0.3">
      <c r="A24" s="170"/>
      <c r="B24" s="25" t="s">
        <v>913</v>
      </c>
      <c r="C24" s="83" t="s">
        <v>1748</v>
      </c>
      <c r="D24" s="805"/>
      <c r="E24" s="638"/>
      <c r="F24" s="128"/>
      <c r="G24" s="128"/>
      <c r="H24" s="128"/>
      <c r="I24" s="69"/>
      <c r="J24" s="9"/>
      <c r="K24" s="9"/>
    </row>
    <row r="25" spans="1:11" ht="16.149999999999999" thickBot="1" x14ac:dyDescent="0.35">
      <c r="A25" s="170"/>
      <c r="B25" s="256" t="s">
        <v>257</v>
      </c>
      <c r="C25" s="84" t="s">
        <v>252</v>
      </c>
      <c r="D25" s="805"/>
      <c r="E25" s="638"/>
      <c r="F25" s="128"/>
      <c r="G25" s="128"/>
      <c r="H25" s="128"/>
      <c r="I25" s="69"/>
      <c r="J25" s="9"/>
      <c r="K25" s="9"/>
    </row>
    <row r="26" spans="1:11" ht="16.5" thickBot="1" x14ac:dyDescent="0.3">
      <c r="A26" s="170"/>
      <c r="B26" s="256" t="s">
        <v>258</v>
      </c>
      <c r="C26" s="84" t="s">
        <v>253</v>
      </c>
      <c r="D26" s="805"/>
      <c r="E26" s="638"/>
      <c r="F26" s="128"/>
      <c r="G26" s="128"/>
      <c r="H26" s="128"/>
      <c r="I26" s="69"/>
      <c r="J26" s="9"/>
      <c r="K26" s="9"/>
    </row>
    <row r="27" spans="1:11" ht="16.149999999999999" thickBot="1" x14ac:dyDescent="0.35">
      <c r="B27" s="256" t="s">
        <v>929</v>
      </c>
      <c r="C27" s="83" t="s">
        <v>1750</v>
      </c>
      <c r="D27" s="6"/>
      <c r="H27" s="128"/>
      <c r="I27" s="69"/>
      <c r="J27" s="9"/>
      <c r="K27" s="9"/>
    </row>
    <row r="28" spans="1:11" ht="15.6" x14ac:dyDescent="0.3">
      <c r="H28" s="128"/>
      <c r="I28" s="69"/>
      <c r="J28" s="9"/>
      <c r="K28" s="9"/>
    </row>
    <row r="29" spans="1:11" ht="15.75" x14ac:dyDescent="0.25">
      <c r="A29" s="170"/>
      <c r="B29" s="20"/>
      <c r="C29" s="29"/>
      <c r="D29" s="1529"/>
      <c r="E29" s="1529"/>
      <c r="F29" s="1529"/>
      <c r="G29" s="1529"/>
      <c r="H29" s="128"/>
      <c r="I29" s="69"/>
      <c r="J29" s="9"/>
      <c r="K29" s="9"/>
    </row>
    <row r="30" spans="1:11" ht="15.75" x14ac:dyDescent="0.25">
      <c r="A30" s="69"/>
      <c r="B30" s="20"/>
      <c r="C30" s="29"/>
      <c r="D30" s="1529"/>
      <c r="E30" s="1529"/>
      <c r="F30" s="1529"/>
      <c r="G30" s="1529"/>
      <c r="H30" s="128"/>
      <c r="I30" s="69"/>
      <c r="J30" s="9"/>
      <c r="K30" s="9"/>
    </row>
    <row r="31" spans="1:11" ht="15.6" x14ac:dyDescent="0.3">
      <c r="A31" s="69"/>
      <c r="B31" s="20"/>
      <c r="C31" s="29"/>
      <c r="D31" s="128"/>
      <c r="E31" s="128"/>
      <c r="F31" s="128"/>
      <c r="G31" s="128"/>
      <c r="H31" s="128"/>
      <c r="I31" s="69"/>
      <c r="J31" s="9"/>
      <c r="K31" s="9"/>
    </row>
    <row r="32" spans="1:11" ht="15.6" x14ac:dyDescent="0.3">
      <c r="A32" s="11"/>
      <c r="B32" s="20"/>
      <c r="C32" s="29"/>
      <c r="D32" s="11"/>
      <c r="E32" s="11"/>
      <c r="F32" s="11"/>
      <c r="G32" s="11"/>
      <c r="H32" s="11"/>
      <c r="I32" s="11"/>
    </row>
    <row r="33" spans="1:9" ht="15.6" x14ac:dyDescent="0.3">
      <c r="A33" s="11"/>
      <c r="B33" s="20"/>
      <c r="C33" s="29"/>
      <c r="D33" s="11"/>
      <c r="E33" s="11"/>
      <c r="F33" s="11"/>
      <c r="G33" s="11"/>
      <c r="H33" s="11"/>
      <c r="I33" s="11"/>
    </row>
    <row r="34" spans="1:9" ht="15.6" x14ac:dyDescent="0.3">
      <c r="A34" s="11"/>
      <c r="B34" s="20"/>
      <c r="C34" s="29"/>
      <c r="D34" s="11"/>
      <c r="E34" s="11"/>
      <c r="F34" s="11"/>
      <c r="G34" s="11"/>
      <c r="H34" s="11"/>
      <c r="I34" s="11"/>
    </row>
    <row r="35" spans="1:9" ht="15.6" x14ac:dyDescent="0.3">
      <c r="A35" s="11"/>
      <c r="B35" s="20"/>
      <c r="C35" s="29"/>
      <c r="D35" s="11"/>
      <c r="E35" s="11"/>
      <c r="F35" s="11"/>
      <c r="G35" s="11"/>
      <c r="H35" s="11"/>
      <c r="I35" s="11"/>
    </row>
    <row r="36" spans="1:9" ht="15.6" x14ac:dyDescent="0.3">
      <c r="A36" s="11"/>
      <c r="B36" s="20"/>
      <c r="C36" s="29"/>
      <c r="D36" s="11"/>
      <c r="E36" s="11"/>
      <c r="F36" s="11"/>
      <c r="G36" s="11"/>
      <c r="H36" s="11"/>
      <c r="I36" s="11"/>
    </row>
    <row r="37" spans="1:9" ht="15.6" x14ac:dyDescent="0.3">
      <c r="A37" s="11"/>
      <c r="B37" s="20"/>
      <c r="C37" s="29"/>
      <c r="D37" s="11"/>
      <c r="E37" s="11"/>
      <c r="F37" s="11"/>
      <c r="G37" s="11"/>
      <c r="H37" s="11"/>
      <c r="I37" s="11"/>
    </row>
    <row r="38" spans="1:9" ht="15.6" x14ac:dyDescent="0.3">
      <c r="A38" s="11"/>
      <c r="B38" s="20"/>
      <c r="C38" s="29"/>
      <c r="D38" s="11"/>
      <c r="E38" s="11"/>
      <c r="F38" s="11"/>
      <c r="G38" s="11"/>
      <c r="H38" s="11"/>
      <c r="I38" s="11"/>
    </row>
    <row r="39" spans="1:9" ht="15.6" x14ac:dyDescent="0.3">
      <c r="A39" s="11"/>
      <c r="B39" s="20"/>
      <c r="C39" s="29"/>
      <c r="D39" s="11"/>
      <c r="E39" s="11"/>
      <c r="F39" s="11"/>
      <c r="G39" s="11"/>
      <c r="H39" s="11"/>
      <c r="I39" s="11"/>
    </row>
    <row r="40" spans="1:9" ht="15.75" x14ac:dyDescent="0.25">
      <c r="A40" s="11"/>
      <c r="B40" s="20"/>
      <c r="C40" s="29"/>
      <c r="D40" s="11"/>
      <c r="E40" s="11"/>
      <c r="F40" s="11"/>
      <c r="G40" s="11"/>
      <c r="H40" s="11"/>
      <c r="I40" s="11"/>
    </row>
    <row r="41" spans="1:9" ht="15.75" x14ac:dyDescent="0.25">
      <c r="A41" s="11"/>
      <c r="B41" s="20"/>
      <c r="C41" s="29"/>
      <c r="D41" s="11"/>
      <c r="E41" s="11"/>
      <c r="F41" s="11"/>
      <c r="G41" s="11"/>
      <c r="H41" s="11"/>
      <c r="I41" s="11"/>
    </row>
    <row r="42" spans="1:9" ht="15.75" x14ac:dyDescent="0.25">
      <c r="A42" s="11"/>
      <c r="B42" s="20"/>
      <c r="C42" s="29"/>
      <c r="D42" s="11"/>
      <c r="E42" s="11"/>
      <c r="F42" s="11"/>
      <c r="G42" s="11"/>
      <c r="H42" s="11"/>
      <c r="I42" s="11"/>
    </row>
    <row r="43" spans="1:9" ht="15.75" x14ac:dyDescent="0.25">
      <c r="A43" s="11"/>
      <c r="B43" s="20"/>
      <c r="C43" s="29"/>
      <c r="D43" s="11"/>
      <c r="E43" s="11"/>
      <c r="F43" s="11"/>
      <c r="G43" s="11"/>
      <c r="H43" s="11"/>
      <c r="I43" s="11"/>
    </row>
    <row r="44" spans="1:9" ht="15.75" x14ac:dyDescent="0.25">
      <c r="A44" s="11"/>
      <c r="B44" s="20"/>
      <c r="C44" s="29"/>
      <c r="D44" s="11"/>
      <c r="E44" s="11"/>
      <c r="F44" s="11"/>
      <c r="G44" s="11"/>
      <c r="H44" s="11"/>
      <c r="I44" s="11"/>
    </row>
    <row r="45" spans="1:9" ht="15.75" x14ac:dyDescent="0.25">
      <c r="A45" s="11"/>
      <c r="B45" s="20"/>
      <c r="C45" s="29"/>
      <c r="D45" s="11"/>
      <c r="E45" s="11"/>
      <c r="F45" s="11"/>
      <c r="G45" s="11"/>
      <c r="H45" s="11"/>
      <c r="I45" s="11"/>
    </row>
    <row r="46" spans="1:9" ht="15.75" x14ac:dyDescent="0.25">
      <c r="A46" s="11"/>
      <c r="B46" s="20"/>
      <c r="C46" s="29"/>
      <c r="D46" s="11"/>
      <c r="E46" s="11"/>
      <c r="F46" s="11"/>
      <c r="G46" s="11"/>
      <c r="H46" s="11"/>
      <c r="I46" s="11"/>
    </row>
    <row r="47" spans="1:9" ht="15.75" x14ac:dyDescent="0.25">
      <c r="A47" s="11"/>
      <c r="B47" s="20"/>
      <c r="C47" s="29"/>
      <c r="D47" s="11"/>
      <c r="E47" s="11"/>
      <c r="F47" s="11"/>
      <c r="G47" s="11"/>
      <c r="H47" s="11"/>
      <c r="I47" s="11"/>
    </row>
    <row r="48" spans="1:9" ht="15.75" x14ac:dyDescent="0.25">
      <c r="A48" s="11"/>
      <c r="B48" s="20"/>
      <c r="C48" s="29"/>
      <c r="D48" s="11"/>
      <c r="E48" s="11"/>
      <c r="F48" s="11"/>
      <c r="G48" s="11"/>
      <c r="H48" s="11"/>
      <c r="I48" s="11"/>
    </row>
    <row r="49" spans="1:9" ht="15.75" x14ac:dyDescent="0.25">
      <c r="A49" s="11"/>
      <c r="B49" s="20"/>
      <c r="C49" s="29"/>
      <c r="D49" s="11"/>
      <c r="E49" s="11"/>
      <c r="F49" s="11"/>
      <c r="G49" s="11"/>
      <c r="H49" s="11"/>
      <c r="I49" s="11"/>
    </row>
    <row r="50" spans="1:9" ht="15.75" x14ac:dyDescent="0.25">
      <c r="A50" s="11"/>
      <c r="B50" s="20"/>
      <c r="C50" s="29"/>
      <c r="D50" s="11"/>
      <c r="E50" s="11"/>
      <c r="F50" s="11"/>
      <c r="G50" s="11"/>
      <c r="H50" s="11"/>
      <c r="I50" s="11"/>
    </row>
    <row r="51" spans="1:9" ht="15.75" x14ac:dyDescent="0.25">
      <c r="A51" s="11"/>
      <c r="B51" s="20"/>
      <c r="C51" s="29"/>
      <c r="D51" s="11"/>
      <c r="E51" s="11"/>
      <c r="F51" s="11"/>
      <c r="G51" s="11"/>
      <c r="H51" s="11"/>
      <c r="I51" s="11"/>
    </row>
    <row r="52" spans="1:9" ht="15.75" x14ac:dyDescent="0.25">
      <c r="A52" s="11"/>
      <c r="B52" s="20"/>
      <c r="C52" s="29"/>
      <c r="D52" s="11"/>
      <c r="E52" s="11"/>
      <c r="F52" s="11"/>
      <c r="G52" s="11"/>
      <c r="H52" s="11"/>
      <c r="I52" s="11"/>
    </row>
    <row r="53" spans="1:9" ht="15.75" x14ac:dyDescent="0.25">
      <c r="A53" s="11"/>
      <c r="B53" s="20"/>
      <c r="C53" s="29"/>
      <c r="D53" s="11"/>
      <c r="E53" s="11"/>
      <c r="F53" s="11"/>
      <c r="G53" s="11"/>
      <c r="H53" s="11"/>
      <c r="I53" s="11"/>
    </row>
    <row r="54" spans="1:9" ht="15.75" x14ac:dyDescent="0.25">
      <c r="A54" s="11"/>
      <c r="B54" s="20"/>
      <c r="C54" s="29"/>
      <c r="D54" s="11"/>
      <c r="E54" s="11"/>
      <c r="F54" s="11"/>
      <c r="G54" s="11"/>
      <c r="H54" s="11"/>
      <c r="I54" s="11"/>
    </row>
    <row r="55" spans="1:9" ht="15.75" x14ac:dyDescent="0.25">
      <c r="A55" s="11"/>
      <c r="B55" s="20"/>
      <c r="C55" s="29"/>
      <c r="D55" s="11"/>
      <c r="E55" s="11"/>
      <c r="F55" s="11"/>
      <c r="G55" s="11"/>
      <c r="H55" s="11"/>
      <c r="I55" s="11"/>
    </row>
    <row r="56" spans="1:9" ht="15.75" x14ac:dyDescent="0.25">
      <c r="A56" s="11"/>
      <c r="B56" s="20"/>
      <c r="C56" s="29"/>
      <c r="D56" s="11"/>
      <c r="E56" s="11"/>
      <c r="F56" s="11"/>
      <c r="G56" s="11"/>
      <c r="H56" s="11"/>
      <c r="I56" s="11"/>
    </row>
    <row r="57" spans="1:9" ht="15.75" x14ac:dyDescent="0.25">
      <c r="A57" s="11"/>
      <c r="B57" s="20"/>
      <c r="C57" s="29"/>
      <c r="D57" s="11"/>
      <c r="E57" s="11"/>
      <c r="F57" s="11"/>
      <c r="G57" s="11"/>
      <c r="H57" s="11"/>
      <c r="I57" s="11"/>
    </row>
    <row r="58" spans="1:9" ht="15.75" x14ac:dyDescent="0.25">
      <c r="A58" s="11"/>
      <c r="B58" s="20"/>
      <c r="C58" s="29"/>
      <c r="D58" s="11"/>
      <c r="E58" s="11"/>
      <c r="F58" s="11"/>
      <c r="G58" s="11"/>
      <c r="H58" s="11"/>
      <c r="I58" s="11"/>
    </row>
    <row r="59" spans="1:9" ht="15.75" x14ac:dyDescent="0.25">
      <c r="A59" s="11"/>
      <c r="B59" s="20"/>
      <c r="C59" s="29"/>
      <c r="D59" s="11"/>
      <c r="E59" s="11"/>
      <c r="F59" s="11"/>
      <c r="G59" s="11"/>
      <c r="H59" s="11"/>
      <c r="I59" s="11"/>
    </row>
    <row r="60" spans="1:9" ht="15.75" x14ac:dyDescent="0.25">
      <c r="A60" s="11"/>
      <c r="B60" s="20"/>
      <c r="C60" s="29"/>
      <c r="D60" s="11"/>
      <c r="E60" s="11"/>
      <c r="F60" s="11"/>
      <c r="G60" s="11"/>
      <c r="H60" s="11"/>
      <c r="I60" s="11"/>
    </row>
    <row r="61" spans="1:9" ht="15.75" x14ac:dyDescent="0.25">
      <c r="A61" s="11"/>
      <c r="B61" s="20"/>
      <c r="C61" s="29"/>
      <c r="D61" s="11"/>
      <c r="E61" s="11"/>
      <c r="F61" s="11"/>
      <c r="G61" s="11"/>
      <c r="H61" s="11"/>
      <c r="I61" s="11"/>
    </row>
    <row r="62" spans="1:9" ht="15.75" x14ac:dyDescent="0.25">
      <c r="A62" s="11"/>
      <c r="B62" s="20"/>
      <c r="C62" s="29"/>
      <c r="D62" s="11"/>
      <c r="E62" s="11"/>
      <c r="F62" s="11"/>
      <c r="G62" s="11"/>
      <c r="H62" s="11"/>
      <c r="I62" s="11"/>
    </row>
    <row r="63" spans="1:9" ht="15.75" x14ac:dyDescent="0.25">
      <c r="A63" s="11"/>
      <c r="B63" s="20"/>
      <c r="C63" s="29"/>
      <c r="D63" s="11"/>
      <c r="E63" s="11"/>
      <c r="F63" s="11"/>
      <c r="G63" s="11"/>
      <c r="H63" s="11"/>
      <c r="I63" s="11"/>
    </row>
    <row r="64" spans="1:9" ht="15.75" x14ac:dyDescent="0.25">
      <c r="A64" s="11"/>
      <c r="B64" s="20"/>
      <c r="C64" s="29"/>
      <c r="D64" s="11"/>
      <c r="E64" s="11"/>
      <c r="F64" s="11"/>
      <c r="G64" s="11"/>
      <c r="H64" s="11"/>
      <c r="I64" s="11"/>
    </row>
    <row r="65" spans="1:9" ht="15.75" x14ac:dyDescent="0.25">
      <c r="A65" s="11"/>
      <c r="B65" s="20"/>
      <c r="C65" s="29"/>
      <c r="D65" s="11"/>
      <c r="E65" s="11"/>
      <c r="F65" s="11"/>
      <c r="G65" s="11"/>
      <c r="H65" s="11"/>
      <c r="I65" s="11"/>
    </row>
    <row r="66" spans="1:9" ht="15.75" x14ac:dyDescent="0.25">
      <c r="A66" s="11"/>
      <c r="D66" s="11"/>
      <c r="E66" s="11"/>
      <c r="F66" s="11"/>
      <c r="G66" s="11"/>
      <c r="H66" s="11"/>
      <c r="I66" s="11"/>
    </row>
  </sheetData>
  <mergeCells count="4">
    <mergeCell ref="B7:D7"/>
    <mergeCell ref="D29:G30"/>
    <mergeCell ref="B11:C11"/>
    <mergeCell ref="B18:C18"/>
  </mergeCells>
  <hyperlinks>
    <hyperlink ref="B23" location="'2.6.2.d'!A1" display="2.6.2.d"/>
    <hyperlink ref="B14" location="'2.6.1.b.1'!A1" display="2.6.1.b.1"/>
    <hyperlink ref="B13" location="'2.6.1.a.1'!A1" display="2.6.1.a.1"/>
    <hyperlink ref="B20" location="'2.6.2.a'!A1" display="2.6.2.a."/>
    <hyperlink ref="B21" location="'2.6.2.b'!A1" display="2.6.2.b."/>
    <hyperlink ref="B22" location="'2.6.2.c'!A1" display="2.6.2.c"/>
    <hyperlink ref="B25" location="'2.6.2.h'!A1" display="2.6.2.h"/>
    <hyperlink ref="B26" location="'2.6.2.k'!A1" display="2.6.2.k"/>
    <hyperlink ref="A6" location="'INDICE MDEA'!A1" display="Regresar"/>
    <hyperlink ref="B15" location="'2.6.1.b.2'!A1" display="2.6.1.b.2"/>
    <hyperlink ref="B16" location="'2.6.1.b.4'!A1" display="2.6.1.b.4"/>
    <hyperlink ref="B24" location="'2.6.2.e'!A1" display="2.6.2.e"/>
    <hyperlink ref="B27" location="'2.6.2.n'!A1" display="2.6.2.n"/>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CK243"/>
  <sheetViews>
    <sheetView showGridLines="0" zoomScale="90" zoomScaleNormal="90" workbookViewId="0">
      <selection activeCell="E24" sqref="E24"/>
    </sheetView>
  </sheetViews>
  <sheetFormatPr baseColWidth="10" defaultColWidth="11.42578125" defaultRowHeight="15" x14ac:dyDescent="0.25"/>
  <cols>
    <col min="1" max="1" width="11.42578125" style="17"/>
    <col min="2" max="2" width="25.7109375" style="17" customWidth="1"/>
    <col min="3" max="3" width="19.7109375" style="17" customWidth="1"/>
    <col min="4" max="6" width="11.42578125" style="17"/>
    <col min="7" max="7" width="13.28515625" style="17" bestFit="1" customWidth="1"/>
    <col min="8" max="8" width="12" style="17" bestFit="1" customWidth="1"/>
    <col min="9" max="9" width="19.7109375" style="17" bestFit="1" customWidth="1"/>
    <col min="10" max="10" width="13.5703125" style="17" bestFit="1" customWidth="1"/>
    <col min="11" max="11" width="13.28515625" style="17" bestFit="1" customWidth="1"/>
    <col min="12" max="12" width="11.28515625" style="17" bestFit="1" customWidth="1"/>
    <col min="13" max="13" width="10.7109375" style="17" bestFit="1" customWidth="1"/>
    <col min="14" max="14" width="16.7109375" style="17" bestFit="1" customWidth="1"/>
    <col min="15" max="16" width="15.28515625" style="17" bestFit="1" customWidth="1"/>
    <col min="17" max="17" width="27" style="17" bestFit="1" customWidth="1"/>
    <col min="18" max="18" width="12.28515625" style="17" bestFit="1" customWidth="1"/>
    <col min="19" max="19" width="10.28515625" style="17" bestFit="1" customWidth="1"/>
    <col min="20" max="20" width="13.7109375" style="17" bestFit="1" customWidth="1"/>
    <col min="21" max="21" width="19.7109375" style="17" bestFit="1" customWidth="1"/>
    <col min="22" max="22" width="16.7109375" style="17" bestFit="1" customWidth="1"/>
    <col min="23" max="23" width="10.28515625" style="17" bestFit="1" customWidth="1"/>
    <col min="24" max="24" width="16.42578125" style="17" bestFit="1" customWidth="1"/>
    <col min="25" max="25" width="19" style="17" bestFit="1" customWidth="1"/>
    <col min="26" max="26" width="17" style="17" bestFit="1" customWidth="1"/>
    <col min="27" max="27" width="13.7109375" style="17" bestFit="1" customWidth="1"/>
    <col min="28" max="28" width="16.28515625" style="17" bestFit="1" customWidth="1"/>
    <col min="29" max="29" width="11.7109375" style="17" bestFit="1" customWidth="1"/>
    <col min="30" max="30" width="15.7109375" style="17" bestFit="1" customWidth="1"/>
    <col min="31" max="31" width="12.28515625" style="17" bestFit="1" customWidth="1"/>
    <col min="32" max="32" width="13.5703125" style="17" bestFit="1" customWidth="1"/>
    <col min="33" max="33" width="14.5703125" style="17" bestFit="1" customWidth="1"/>
    <col min="34" max="34" width="10.28515625" style="17" bestFit="1" customWidth="1"/>
    <col min="35" max="35" width="13.28515625" style="17" bestFit="1" customWidth="1"/>
    <col min="36" max="36" width="15.7109375" style="17" bestFit="1" customWidth="1"/>
    <col min="37" max="37" width="16.5703125" style="17" bestFit="1" customWidth="1"/>
    <col min="38" max="38" width="19.42578125" style="17" bestFit="1" customWidth="1"/>
    <col min="39" max="39" width="11.28515625" style="17" bestFit="1" customWidth="1"/>
    <col min="40" max="40" width="14.7109375" style="17" bestFit="1" customWidth="1"/>
    <col min="41" max="41" width="13.7109375" style="17" bestFit="1" customWidth="1"/>
    <col min="42" max="42" width="16.28515625" style="17" bestFit="1" customWidth="1"/>
    <col min="43" max="43" width="13.7109375" style="17" bestFit="1" customWidth="1"/>
    <col min="44" max="44" width="12.7109375" style="17" bestFit="1" customWidth="1"/>
    <col min="45" max="45" width="13.7109375" style="17" bestFit="1" customWidth="1"/>
    <col min="46" max="46" width="12.7109375" style="17" bestFit="1" customWidth="1"/>
    <col min="47" max="49" width="14.7109375" style="17" bestFit="1" customWidth="1"/>
    <col min="50" max="50" width="15.28515625" style="17" bestFit="1" customWidth="1"/>
    <col min="51" max="51" width="12.7109375" style="17" bestFit="1" customWidth="1"/>
    <col min="52" max="52" width="11.28515625" style="17" bestFit="1" customWidth="1"/>
    <col min="53" max="53" width="20.7109375" style="17" bestFit="1" customWidth="1"/>
    <col min="54" max="54" width="19.5703125" style="17" bestFit="1" customWidth="1"/>
    <col min="55" max="55" width="15.5703125" style="17" bestFit="1" customWidth="1"/>
    <col min="56" max="56" width="15.28515625" style="17" bestFit="1" customWidth="1"/>
    <col min="57" max="57" width="10.7109375" style="17" bestFit="1" customWidth="1"/>
    <col min="58" max="58" width="11.7109375" style="17" bestFit="1" customWidth="1"/>
    <col min="59" max="60" width="14.7109375" style="17" bestFit="1" customWidth="1"/>
    <col min="61" max="61" width="11.7109375" style="17" bestFit="1" customWidth="1"/>
    <col min="62" max="62" width="12" style="17" bestFit="1" customWidth="1"/>
    <col min="63" max="63" width="16.28515625" style="17" bestFit="1" customWidth="1"/>
    <col min="64" max="64" width="13.28515625" style="17" bestFit="1" customWidth="1"/>
    <col min="65" max="65" width="13.5703125" style="17" bestFit="1" customWidth="1"/>
    <col min="66" max="66" width="11.7109375" style="17" bestFit="1" customWidth="1"/>
    <col min="67" max="67" width="15.7109375" style="17" bestFit="1" customWidth="1"/>
    <col min="68" max="68" width="12.7109375" style="17" bestFit="1" customWidth="1"/>
    <col min="69" max="69" width="16.28515625" style="17" bestFit="1" customWidth="1"/>
    <col min="70" max="70" width="12.42578125" style="17" bestFit="1" customWidth="1"/>
    <col min="71" max="71" width="14.7109375" style="17" bestFit="1" customWidth="1"/>
    <col min="72" max="72" width="16.7109375" style="17" bestFit="1" customWidth="1"/>
    <col min="73" max="73" width="13" style="17" bestFit="1" customWidth="1"/>
    <col min="74" max="74" width="17.7109375" style="17" bestFit="1" customWidth="1"/>
    <col min="75" max="75" width="19.7109375" style="17" bestFit="1" customWidth="1"/>
    <col min="76" max="76" width="9" style="17" bestFit="1" customWidth="1"/>
    <col min="77" max="77" width="13" style="17" bestFit="1" customWidth="1"/>
    <col min="78" max="78" width="12.7109375" style="17" bestFit="1" customWidth="1"/>
    <col min="79" max="79" width="15.28515625" style="17" bestFit="1" customWidth="1"/>
    <col min="80" max="80" width="12.7109375" style="17" bestFit="1" customWidth="1"/>
    <col min="81" max="81" width="16.7109375" style="17" bestFit="1" customWidth="1"/>
    <col min="82" max="82" width="14.28515625" style="17" bestFit="1" customWidth="1"/>
    <col min="83" max="83" width="11.28515625" style="17" bestFit="1" customWidth="1"/>
    <col min="84" max="84" width="12.28515625" style="17" bestFit="1" customWidth="1"/>
    <col min="85" max="85" width="14.28515625" style="17" bestFit="1" customWidth="1"/>
    <col min="86" max="86" width="16.28515625" style="17" bestFit="1" customWidth="1"/>
    <col min="87" max="87" width="12.42578125" style="17" bestFit="1" customWidth="1"/>
    <col min="88" max="88" width="14" style="17" bestFit="1" customWidth="1"/>
    <col min="89" max="89" width="12.5703125" style="17" bestFit="1" customWidth="1"/>
    <col min="90" max="16384" width="11.42578125" style="17"/>
  </cols>
  <sheetData>
    <row r="1" spans="1:89" ht="18.600000000000001" customHeight="1" x14ac:dyDescent="0.3">
      <c r="A1" s="23" t="s">
        <v>59</v>
      </c>
      <c r="G1" s="23" t="s">
        <v>61</v>
      </c>
      <c r="K1" s="352"/>
    </row>
    <row r="2" spans="1:89" ht="15.75" x14ac:dyDescent="0.25">
      <c r="B2" s="85" t="s">
        <v>1535</v>
      </c>
    </row>
    <row r="3" spans="1:89" ht="14.45" x14ac:dyDescent="0.3">
      <c r="B3" s="10" t="s">
        <v>277</v>
      </c>
    </row>
    <row r="4" spans="1:89" x14ac:dyDescent="0.25">
      <c r="B4" s="10" t="s">
        <v>48</v>
      </c>
    </row>
    <row r="5" spans="1:89" x14ac:dyDescent="0.25">
      <c r="B5" s="10" t="s">
        <v>64</v>
      </c>
    </row>
    <row r="6" spans="1:89" x14ac:dyDescent="0.25">
      <c r="B6" s="87" t="s">
        <v>1556</v>
      </c>
      <c r="K6" s="1536"/>
    </row>
    <row r="7" spans="1:89" x14ac:dyDescent="0.25">
      <c r="B7" s="87" t="s">
        <v>1557</v>
      </c>
      <c r="K7" s="1536"/>
    </row>
    <row r="8" spans="1:89" ht="15" customHeight="1" x14ac:dyDescent="0.3"/>
    <row r="9" spans="1:89" ht="15" customHeight="1" x14ac:dyDescent="0.25">
      <c r="B9" s="17" t="s">
        <v>95</v>
      </c>
      <c r="G9" s="18"/>
      <c r="I9" s="19"/>
    </row>
    <row r="10" spans="1:89" ht="15" customHeight="1" x14ac:dyDescent="0.3"/>
    <row r="11" spans="1:89" ht="15" customHeight="1" x14ac:dyDescent="0.25">
      <c r="B11" s="138" t="s">
        <v>1706</v>
      </c>
      <c r="F11" s="768" t="s">
        <v>3966</v>
      </c>
      <c r="G11" s="768"/>
      <c r="H11" s="768"/>
      <c r="I11" s="768"/>
      <c r="J11" s="768"/>
      <c r="K11" s="768"/>
      <c r="L11" s="768"/>
      <c r="M11" s="768"/>
    </row>
    <row r="12" spans="1:89" ht="15" customHeight="1" thickBot="1" x14ac:dyDescent="0.3">
      <c r="B12" s="13" t="s">
        <v>1599</v>
      </c>
      <c r="F12" s="965" t="s">
        <v>1598</v>
      </c>
      <c r="G12" s="136"/>
      <c r="H12" s="136"/>
      <c r="I12" s="136"/>
      <c r="J12" s="136"/>
      <c r="K12" s="136"/>
      <c r="L12" s="136"/>
      <c r="M12" s="191"/>
    </row>
    <row r="13" spans="1:89" ht="15" customHeight="1" thickBot="1" x14ac:dyDescent="0.3">
      <c r="B13" s="1512" t="s">
        <v>1596</v>
      </c>
      <c r="C13" s="1512" t="s">
        <v>1707</v>
      </c>
      <c r="F13" s="1537" t="s">
        <v>3882</v>
      </c>
      <c r="G13" s="1531" t="s">
        <v>3883</v>
      </c>
      <c r="H13" s="1532"/>
      <c r="I13" s="1532"/>
      <c r="J13" s="1532"/>
      <c r="K13" s="1532"/>
      <c r="L13" s="1532"/>
      <c r="M13" s="1532"/>
      <c r="N13" s="1532"/>
      <c r="O13" s="1532"/>
      <c r="P13" s="1532"/>
      <c r="Q13" s="1532"/>
      <c r="R13" s="1532"/>
      <c r="S13" s="1532"/>
      <c r="T13" s="1532"/>
      <c r="U13" s="1532"/>
      <c r="V13" s="1532"/>
      <c r="W13" s="1532"/>
      <c r="X13" s="1532"/>
      <c r="Y13" s="1532"/>
      <c r="Z13" s="1533"/>
      <c r="AA13" s="1531" t="s">
        <v>36</v>
      </c>
      <c r="AB13" s="1532"/>
      <c r="AC13" s="1532"/>
      <c r="AD13" s="1532"/>
      <c r="AE13" s="1532"/>
      <c r="AF13" s="1532"/>
      <c r="AG13" s="1532"/>
      <c r="AH13" s="1532"/>
      <c r="AI13" s="1532"/>
      <c r="AJ13" s="1532"/>
      <c r="AK13" s="1532"/>
      <c r="AL13" s="1532"/>
      <c r="AM13" s="1532"/>
      <c r="AN13" s="1532"/>
      <c r="AO13" s="1532"/>
      <c r="AP13" s="1533"/>
      <c r="AQ13" s="1531" t="s">
        <v>1689</v>
      </c>
      <c r="AR13" s="1532"/>
      <c r="AS13" s="1532"/>
      <c r="AT13" s="1532"/>
      <c r="AU13" s="1532"/>
      <c r="AV13" s="1532"/>
      <c r="AW13" s="1532"/>
      <c r="AX13" s="1533"/>
      <c r="AY13" s="1531" t="s">
        <v>37</v>
      </c>
      <c r="AZ13" s="1532"/>
      <c r="BA13" s="1532"/>
      <c r="BB13" s="1532"/>
      <c r="BC13" s="1532"/>
      <c r="BD13" s="1532"/>
      <c r="BE13" s="1532"/>
      <c r="BF13" s="1532"/>
      <c r="BG13" s="1532"/>
      <c r="BH13" s="1533"/>
      <c r="BI13" s="1531" t="s">
        <v>3450</v>
      </c>
      <c r="BJ13" s="1532"/>
      <c r="BK13" s="1532"/>
      <c r="BL13" s="1532"/>
      <c r="BM13" s="1532"/>
      <c r="BN13" s="1532"/>
      <c r="BO13" s="1532"/>
      <c r="BP13" s="1532"/>
      <c r="BQ13" s="1532"/>
      <c r="BR13" s="1532"/>
      <c r="BS13" s="1533"/>
      <c r="BT13" s="1531" t="s">
        <v>38</v>
      </c>
      <c r="BU13" s="1532"/>
      <c r="BV13" s="1532"/>
      <c r="BW13" s="1532"/>
      <c r="BX13" s="1532"/>
      <c r="BY13" s="1532"/>
      <c r="BZ13" s="1532"/>
      <c r="CA13" s="1532"/>
      <c r="CB13" s="1532"/>
      <c r="CC13" s="1532"/>
      <c r="CD13" s="1533"/>
      <c r="CE13" s="1531" t="s">
        <v>3369</v>
      </c>
      <c r="CF13" s="1532"/>
      <c r="CG13" s="1532"/>
      <c r="CH13" s="1532"/>
      <c r="CI13" s="1532"/>
      <c r="CJ13" s="1533"/>
      <c r="CK13" s="1534" t="s">
        <v>96</v>
      </c>
    </row>
    <row r="14" spans="1:89" ht="15.75" thickBot="1" x14ac:dyDescent="0.3">
      <c r="B14" s="1510"/>
      <c r="C14" s="1510"/>
      <c r="F14" s="1538"/>
      <c r="G14" s="966" t="s">
        <v>3884</v>
      </c>
      <c r="H14" s="967" t="s">
        <v>3885</v>
      </c>
      <c r="I14" s="967" t="s">
        <v>3886</v>
      </c>
      <c r="J14" s="967" t="s">
        <v>3887</v>
      </c>
      <c r="K14" s="967" t="s">
        <v>3888</v>
      </c>
      <c r="L14" s="967" t="s">
        <v>3889</v>
      </c>
      <c r="M14" s="967" t="s">
        <v>3890</v>
      </c>
      <c r="N14" s="967" t="s">
        <v>3891</v>
      </c>
      <c r="O14" s="967" t="s">
        <v>3892</v>
      </c>
      <c r="P14" s="967" t="s">
        <v>3893</v>
      </c>
      <c r="Q14" s="967" t="s">
        <v>3894</v>
      </c>
      <c r="R14" s="967" t="s">
        <v>3895</v>
      </c>
      <c r="S14" s="967" t="s">
        <v>3896</v>
      </c>
      <c r="T14" s="967" t="s">
        <v>3897</v>
      </c>
      <c r="U14" s="967" t="s">
        <v>3898</v>
      </c>
      <c r="V14" s="967" t="s">
        <v>3899</v>
      </c>
      <c r="W14" s="967" t="s">
        <v>3900</v>
      </c>
      <c r="X14" s="967" t="s">
        <v>3901</v>
      </c>
      <c r="Y14" s="967" t="s">
        <v>3902</v>
      </c>
      <c r="Z14" s="968" t="s">
        <v>3903</v>
      </c>
      <c r="AA14" s="966" t="s">
        <v>3904</v>
      </c>
      <c r="AB14" s="967" t="s">
        <v>3905</v>
      </c>
      <c r="AC14" s="967" t="s">
        <v>3906</v>
      </c>
      <c r="AD14" s="967" t="s">
        <v>3907</v>
      </c>
      <c r="AE14" s="967" t="s">
        <v>3908</v>
      </c>
      <c r="AF14" s="967" t="s">
        <v>3909</v>
      </c>
      <c r="AG14" s="967" t="s">
        <v>3910</v>
      </c>
      <c r="AH14" s="967" t="s">
        <v>3911</v>
      </c>
      <c r="AI14" s="967" t="s">
        <v>3912</v>
      </c>
      <c r="AJ14" s="967" t="s">
        <v>3913</v>
      </c>
      <c r="AK14" s="967" t="s">
        <v>3914</v>
      </c>
      <c r="AL14" s="967" t="s">
        <v>3915</v>
      </c>
      <c r="AM14" s="967" t="s">
        <v>3916</v>
      </c>
      <c r="AN14" s="967" t="s">
        <v>3917</v>
      </c>
      <c r="AO14" s="968" t="s">
        <v>3918</v>
      </c>
      <c r="AP14" s="968" t="s">
        <v>3919</v>
      </c>
      <c r="AQ14" s="966" t="s">
        <v>3920</v>
      </c>
      <c r="AR14" s="967" t="s">
        <v>3921</v>
      </c>
      <c r="AS14" s="967" t="s">
        <v>3922</v>
      </c>
      <c r="AT14" s="967" t="s">
        <v>3923</v>
      </c>
      <c r="AU14" s="967" t="s">
        <v>3924</v>
      </c>
      <c r="AV14" s="967" t="s">
        <v>3925</v>
      </c>
      <c r="AW14" s="967" t="s">
        <v>3926</v>
      </c>
      <c r="AX14" s="968" t="s">
        <v>3927</v>
      </c>
      <c r="AY14" s="966" t="s">
        <v>3928</v>
      </c>
      <c r="AZ14" s="967" t="s">
        <v>3929</v>
      </c>
      <c r="BA14" s="967" t="s">
        <v>3930</v>
      </c>
      <c r="BB14" s="967" t="s">
        <v>3931</v>
      </c>
      <c r="BC14" s="967" t="s">
        <v>3932</v>
      </c>
      <c r="BD14" s="967" t="s">
        <v>3933</v>
      </c>
      <c r="BE14" s="967" t="s">
        <v>3934</v>
      </c>
      <c r="BF14" s="967" t="s">
        <v>3935</v>
      </c>
      <c r="BG14" s="967" t="s">
        <v>3936</v>
      </c>
      <c r="BH14" s="968" t="s">
        <v>3937</v>
      </c>
      <c r="BI14" s="966" t="s">
        <v>3938</v>
      </c>
      <c r="BJ14" s="967" t="s">
        <v>3939</v>
      </c>
      <c r="BK14" s="967" t="s">
        <v>3940</v>
      </c>
      <c r="BL14" s="967" t="s">
        <v>3941</v>
      </c>
      <c r="BM14" s="967" t="s">
        <v>3942</v>
      </c>
      <c r="BN14" s="967" t="s">
        <v>3943</v>
      </c>
      <c r="BO14" s="967" t="s">
        <v>3944</v>
      </c>
      <c r="BP14" s="967" t="s">
        <v>3945</v>
      </c>
      <c r="BQ14" s="967" t="s">
        <v>3946</v>
      </c>
      <c r="BR14" s="967" t="s">
        <v>3947</v>
      </c>
      <c r="BS14" s="968" t="s">
        <v>3948</v>
      </c>
      <c r="BT14" s="966" t="s">
        <v>3949</v>
      </c>
      <c r="BU14" s="967" t="s">
        <v>3950</v>
      </c>
      <c r="BV14" s="967" t="s">
        <v>3951</v>
      </c>
      <c r="BW14" s="967" t="s">
        <v>3952</v>
      </c>
      <c r="BX14" s="967" t="s">
        <v>3953</v>
      </c>
      <c r="BY14" s="967" t="s">
        <v>3954</v>
      </c>
      <c r="BZ14" s="967" t="s">
        <v>3955</v>
      </c>
      <c r="CA14" s="967" t="s">
        <v>3956</v>
      </c>
      <c r="CB14" s="967" t="s">
        <v>3957</v>
      </c>
      <c r="CC14" s="967" t="s">
        <v>3958</v>
      </c>
      <c r="CD14" s="968" t="s">
        <v>3959</v>
      </c>
      <c r="CE14" s="966" t="s">
        <v>3960</v>
      </c>
      <c r="CF14" s="967" t="s">
        <v>3961</v>
      </c>
      <c r="CG14" s="967" t="s">
        <v>3962</v>
      </c>
      <c r="CH14" s="967" t="s">
        <v>3963</v>
      </c>
      <c r="CI14" s="967" t="s">
        <v>3964</v>
      </c>
      <c r="CJ14" s="968" t="s">
        <v>3965</v>
      </c>
      <c r="CK14" s="1535"/>
    </row>
    <row r="15" spans="1:89" ht="28.9" customHeight="1" x14ac:dyDescent="0.3">
      <c r="B15" s="218" t="s">
        <v>62</v>
      </c>
      <c r="C15" s="986">
        <f>AVERAGE(C16:C34)</f>
        <v>163604.46249196748</v>
      </c>
      <c r="F15" s="969">
        <v>36892</v>
      </c>
      <c r="G15" s="971">
        <v>1.46421</v>
      </c>
      <c r="H15" s="972">
        <v>0.56303999999999987</v>
      </c>
      <c r="I15" s="972">
        <v>5.8350160000000004</v>
      </c>
      <c r="J15" s="972">
        <v>6.3314311769999998</v>
      </c>
      <c r="K15" s="972">
        <v>12.914825484</v>
      </c>
      <c r="L15" s="972">
        <v>4.2713999999999999</v>
      </c>
      <c r="M15" s="972">
        <v>1.9239554969999999</v>
      </c>
      <c r="N15" s="972">
        <v>4.5407999999999999</v>
      </c>
      <c r="O15" s="972">
        <v>0.74795999999999996</v>
      </c>
      <c r="P15" s="972">
        <v>0.33439999999999998</v>
      </c>
      <c r="Q15" s="972">
        <v>57.372025612000002</v>
      </c>
      <c r="R15" s="972">
        <v>5.2929399999999998</v>
      </c>
      <c r="S15" s="972">
        <v>0.74297999999999997</v>
      </c>
      <c r="T15" s="972">
        <v>5.1909000000000001</v>
      </c>
      <c r="U15" s="972">
        <v>0.52398</v>
      </c>
      <c r="V15" s="972">
        <v>7.1978157989999998</v>
      </c>
      <c r="W15" s="972">
        <v>32.582216524000003</v>
      </c>
      <c r="X15" s="972">
        <v>0.70069000000000004</v>
      </c>
      <c r="Y15" s="972">
        <v>92.485619999999997</v>
      </c>
      <c r="Z15" s="973">
        <v>4.9649599999999996</v>
      </c>
      <c r="AA15" s="971">
        <v>53.952674999999999</v>
      </c>
      <c r="AB15" s="972">
        <v>179.44813094999998</v>
      </c>
      <c r="AC15" s="972">
        <v>30.994624000000002</v>
      </c>
      <c r="AD15" s="972">
        <v>2.7869600000000001</v>
      </c>
      <c r="AE15" s="972">
        <v>2.1188240000000005</v>
      </c>
      <c r="AF15" s="972">
        <v>14.71228</v>
      </c>
      <c r="AG15" s="972">
        <v>2.3115749999999999</v>
      </c>
      <c r="AH15" s="972">
        <v>10.59178</v>
      </c>
      <c r="AI15" s="972">
        <v>2.1524999999999999</v>
      </c>
      <c r="AJ15" s="972">
        <v>942.77709298599984</v>
      </c>
      <c r="AK15" s="972">
        <v>25.869012000000001</v>
      </c>
      <c r="AL15" s="972">
        <v>28.513287999999999</v>
      </c>
      <c r="AM15" s="972">
        <v>152.89299794999999</v>
      </c>
      <c r="AN15" s="972">
        <v>261.40817727000001</v>
      </c>
      <c r="AO15" s="972">
        <v>162.86189125000001</v>
      </c>
      <c r="AP15" s="973">
        <v>56.410200000000003</v>
      </c>
      <c r="AQ15" s="971">
        <v>31.569899723999999</v>
      </c>
      <c r="AR15" s="972">
        <v>76.00641798800001</v>
      </c>
      <c r="AS15" s="972">
        <v>3.5138500000000001</v>
      </c>
      <c r="AT15" s="972">
        <v>62.914393750000002</v>
      </c>
      <c r="AU15" s="972">
        <v>416.21525249399997</v>
      </c>
      <c r="AV15" s="972">
        <v>16.975013754999999</v>
      </c>
      <c r="AW15" s="972">
        <v>34.731225803999997</v>
      </c>
      <c r="AX15" s="973">
        <v>15.310064000000001</v>
      </c>
      <c r="AY15" s="971">
        <v>124.219064</v>
      </c>
      <c r="AZ15" s="972">
        <v>15.55794</v>
      </c>
      <c r="BA15" s="972">
        <v>1.99665</v>
      </c>
      <c r="BB15" s="972">
        <v>8.2601600000000008</v>
      </c>
      <c r="BC15" s="972">
        <v>6.8183600000000002</v>
      </c>
      <c r="BD15" s="972">
        <v>5.93208</v>
      </c>
      <c r="BE15" s="972">
        <v>0.59696000000000005</v>
      </c>
      <c r="BF15" s="972">
        <v>0.37024000000000001</v>
      </c>
      <c r="BG15" s="972">
        <v>1.1943600000000001</v>
      </c>
      <c r="BH15" s="973">
        <v>945.60207062399991</v>
      </c>
      <c r="BI15" s="971">
        <v>30.863902056000001</v>
      </c>
      <c r="BJ15" s="972">
        <v>51.645822516000003</v>
      </c>
      <c r="BK15" s="972">
        <v>19.754557500000001</v>
      </c>
      <c r="BL15" s="972">
        <v>46.053199244000005</v>
      </c>
      <c r="BM15" s="972">
        <v>5.7478386509999995</v>
      </c>
      <c r="BN15" s="972">
        <v>75.305028750000005</v>
      </c>
      <c r="BO15" s="972">
        <v>130.864975426</v>
      </c>
      <c r="BP15" s="972">
        <v>188.32615644000001</v>
      </c>
      <c r="BQ15" s="972">
        <v>30.146614451999998</v>
      </c>
      <c r="BR15" s="972">
        <v>55.41722352499999</v>
      </c>
      <c r="BS15" s="973">
        <v>9.5011620000000008</v>
      </c>
      <c r="BT15" s="971">
        <v>204.28249897999999</v>
      </c>
      <c r="BU15" s="972">
        <v>5.3975537500000002</v>
      </c>
      <c r="BV15" s="972">
        <v>135.09580538599999</v>
      </c>
      <c r="BW15" s="972">
        <v>28.924267488000002</v>
      </c>
      <c r="BX15" s="972">
        <v>130.07192796000001</v>
      </c>
      <c r="BY15" s="972">
        <v>16.333468580000002</v>
      </c>
      <c r="BZ15" s="972">
        <v>210.409796949</v>
      </c>
      <c r="CA15" s="972">
        <v>75.584910383999997</v>
      </c>
      <c r="CB15" s="972">
        <v>6.9250837499999998</v>
      </c>
      <c r="CC15" s="972">
        <v>79.104008816000004</v>
      </c>
      <c r="CD15" s="973">
        <v>8.926875828</v>
      </c>
      <c r="CE15" s="971">
        <v>461.10970800000001</v>
      </c>
      <c r="CF15" s="972">
        <v>967.67709689999992</v>
      </c>
      <c r="CG15" s="972">
        <v>261.20569374400003</v>
      </c>
      <c r="CH15" s="972">
        <v>397.43982237000006</v>
      </c>
      <c r="CI15" s="972">
        <v>243.83462755799999</v>
      </c>
      <c r="CJ15" s="972">
        <v>172.24534249999999</v>
      </c>
      <c r="CK15" s="974">
        <v>7991.7621461409999</v>
      </c>
    </row>
    <row r="16" spans="1:89" ht="14.45" x14ac:dyDescent="0.3">
      <c r="B16" s="143">
        <v>2001</v>
      </c>
      <c r="C16" s="983">
        <v>159438.28035012897</v>
      </c>
      <c r="F16" s="970">
        <v>36923</v>
      </c>
      <c r="G16" s="975">
        <v>0.31058999999999998</v>
      </c>
      <c r="H16" s="976">
        <v>0.11591999999999998</v>
      </c>
      <c r="I16" s="976">
        <v>2.439228</v>
      </c>
      <c r="J16" s="976">
        <v>2.347247646</v>
      </c>
      <c r="K16" s="976">
        <v>3.948477258</v>
      </c>
      <c r="L16" s="976">
        <v>1.3898999999999997</v>
      </c>
      <c r="M16" s="976">
        <v>5.4964502999999998E-2</v>
      </c>
      <c r="N16" s="976">
        <v>1.6512</v>
      </c>
      <c r="O16" s="976">
        <v>0</v>
      </c>
      <c r="P16" s="976">
        <v>6.2700000000000006E-2</v>
      </c>
      <c r="Q16" s="976">
        <v>23.607495791000002</v>
      </c>
      <c r="R16" s="976">
        <v>1.468364</v>
      </c>
      <c r="S16" s="976">
        <v>0.19642000000000001</v>
      </c>
      <c r="T16" s="976">
        <v>1.6445000000000001</v>
      </c>
      <c r="U16" s="976">
        <v>0.19170000000000001</v>
      </c>
      <c r="V16" s="976">
        <v>2.7250938659999999</v>
      </c>
      <c r="W16" s="976">
        <v>9.3143643450000013</v>
      </c>
      <c r="X16" s="976">
        <v>0.25635000000000002</v>
      </c>
      <c r="Y16" s="976">
        <v>21.035615904</v>
      </c>
      <c r="Z16" s="977">
        <v>1.74251</v>
      </c>
      <c r="AA16" s="975">
        <v>13.991350485</v>
      </c>
      <c r="AB16" s="976">
        <v>44.010890715000002</v>
      </c>
      <c r="AC16" s="976">
        <v>5.9644259999999996</v>
      </c>
      <c r="AD16" s="976">
        <v>0.57006000000000001</v>
      </c>
      <c r="AE16" s="976">
        <v>0.280808</v>
      </c>
      <c r="AF16" s="976">
        <v>2.8748175610000004</v>
      </c>
      <c r="AG16" s="976">
        <v>0.40792499999999998</v>
      </c>
      <c r="AH16" s="976">
        <v>1.3426199999999999</v>
      </c>
      <c r="AI16" s="976">
        <v>0.4879</v>
      </c>
      <c r="AJ16" s="976">
        <v>308.93635702799997</v>
      </c>
      <c r="AK16" s="976">
        <v>6.2656359999999998</v>
      </c>
      <c r="AL16" s="976">
        <v>7.1693680000000004</v>
      </c>
      <c r="AM16" s="976">
        <v>101.09208718000001</v>
      </c>
      <c r="AN16" s="976">
        <v>115.824735</v>
      </c>
      <c r="AO16" s="976">
        <v>75.728784443000009</v>
      </c>
      <c r="AP16" s="977">
        <v>17.165225</v>
      </c>
      <c r="AQ16" s="975">
        <v>16.008629585999998</v>
      </c>
      <c r="AR16" s="976">
        <v>38.675251005999996</v>
      </c>
      <c r="AS16" s="976">
        <v>1.6095699999999999</v>
      </c>
      <c r="AT16" s="976">
        <v>45.436430000000001</v>
      </c>
      <c r="AU16" s="976">
        <v>293.83067217600001</v>
      </c>
      <c r="AV16" s="976">
        <v>18.722013754999999</v>
      </c>
      <c r="AW16" s="976">
        <v>28.698242587999999</v>
      </c>
      <c r="AX16" s="977">
        <v>6.8620159999999997</v>
      </c>
      <c r="AY16" s="975">
        <v>40.779277999999998</v>
      </c>
      <c r="AZ16" s="976">
        <v>4.3860150000000004</v>
      </c>
      <c r="BA16" s="976">
        <v>0.52785000000000004</v>
      </c>
      <c r="BB16" s="976">
        <v>1.907465008</v>
      </c>
      <c r="BC16" s="976">
        <v>1.7506600000000001</v>
      </c>
      <c r="BD16" s="976">
        <v>1.88496</v>
      </c>
      <c r="BE16" s="976">
        <v>4.5920000000000002E-2</v>
      </c>
      <c r="BF16" s="976">
        <v>2.8479999999999998E-2</v>
      </c>
      <c r="BG16" s="976">
        <v>0.30665999999999999</v>
      </c>
      <c r="BH16" s="977">
        <v>265.16715830399994</v>
      </c>
      <c r="BI16" s="975">
        <v>21.125325</v>
      </c>
      <c r="BJ16" s="976">
        <v>24.927407483999996</v>
      </c>
      <c r="BK16" s="976">
        <v>10.08802</v>
      </c>
      <c r="BL16" s="976">
        <v>24.110330486000002</v>
      </c>
      <c r="BM16" s="976">
        <v>4.0655095350000003</v>
      </c>
      <c r="BN16" s="976">
        <v>32.098138820999999</v>
      </c>
      <c r="BO16" s="976">
        <v>47.571159148</v>
      </c>
      <c r="BP16" s="976">
        <v>76.758493560000005</v>
      </c>
      <c r="BQ16" s="976">
        <v>9.1014558389999998</v>
      </c>
      <c r="BR16" s="976">
        <v>39.434509409999997</v>
      </c>
      <c r="BS16" s="977">
        <v>3.4026200000000002</v>
      </c>
      <c r="BT16" s="975">
        <v>61.180173809999999</v>
      </c>
      <c r="BU16" s="976">
        <v>1.3973362499999999</v>
      </c>
      <c r="BV16" s="976">
        <v>35.867315766000004</v>
      </c>
      <c r="BW16" s="976">
        <v>7.2395725120000005</v>
      </c>
      <c r="BX16" s="976">
        <v>14.753797480000001</v>
      </c>
      <c r="BY16" s="976">
        <v>5.7254304800000009</v>
      </c>
      <c r="BZ16" s="976">
        <v>38.117116652999997</v>
      </c>
      <c r="CA16" s="976">
        <v>22.536682884000001</v>
      </c>
      <c r="CB16" s="976">
        <v>3.4921362500000002</v>
      </c>
      <c r="CC16" s="976">
        <v>23.307696020000002</v>
      </c>
      <c r="CD16" s="977">
        <v>3.2617358280000004</v>
      </c>
      <c r="CE16" s="975">
        <v>312.757615128</v>
      </c>
      <c r="CF16" s="976">
        <v>543.44262278999997</v>
      </c>
      <c r="CG16" s="976">
        <v>214.04533030799999</v>
      </c>
      <c r="CH16" s="976">
        <v>278.29949763300004</v>
      </c>
      <c r="CI16" s="976">
        <v>176.561007558</v>
      </c>
      <c r="CJ16" s="976">
        <v>147.10527999999999</v>
      </c>
      <c r="CK16" s="978">
        <v>3725.0162197809996</v>
      </c>
    </row>
    <row r="17" spans="2:89" ht="14.45" x14ac:dyDescent="0.3">
      <c r="B17" s="143">
        <v>2002</v>
      </c>
      <c r="C17" s="983">
        <v>165811.378634853</v>
      </c>
      <c r="F17" s="970">
        <v>36951</v>
      </c>
      <c r="G17" s="975">
        <v>1.06488</v>
      </c>
      <c r="H17" s="976">
        <v>1.2088799999999997</v>
      </c>
      <c r="I17" s="976">
        <v>3.1327340000000001</v>
      </c>
      <c r="J17" s="976">
        <v>15.782241177</v>
      </c>
      <c r="K17" s="976">
        <v>12.914825484</v>
      </c>
      <c r="L17" s="976">
        <v>6.9155999999999986</v>
      </c>
      <c r="M17" s="976">
        <v>4.8373545029999994</v>
      </c>
      <c r="N17" s="976">
        <v>1.1352</v>
      </c>
      <c r="O17" s="976">
        <v>2.5555300000000001</v>
      </c>
      <c r="P17" s="976">
        <v>0.79420000000000002</v>
      </c>
      <c r="Q17" s="976">
        <v>14.204732805999999</v>
      </c>
      <c r="R17" s="976">
        <v>12.942092000000001</v>
      </c>
      <c r="S17" s="976">
        <v>0.31597999999999998</v>
      </c>
      <c r="T17" s="976">
        <v>1.4872000000000001</v>
      </c>
      <c r="U17" s="976">
        <v>0.19170000000000001</v>
      </c>
      <c r="V17" s="976">
        <v>8.0271957989999994</v>
      </c>
      <c r="W17" s="976">
        <v>16.327067393</v>
      </c>
      <c r="X17" s="976">
        <v>0.25635000000000002</v>
      </c>
      <c r="Y17" s="976">
        <v>95.882225903999995</v>
      </c>
      <c r="Z17" s="977">
        <v>4.9172200000000004</v>
      </c>
      <c r="AA17" s="975">
        <v>12.627925484999999</v>
      </c>
      <c r="AB17" s="976">
        <v>37.201856670000005</v>
      </c>
      <c r="AC17" s="976">
        <v>5.3017120000000002</v>
      </c>
      <c r="AD17" s="976">
        <v>1.5834999999999999</v>
      </c>
      <c r="AE17" s="976">
        <v>1.9401280000000001</v>
      </c>
      <c r="AF17" s="976">
        <v>2.28294</v>
      </c>
      <c r="AG17" s="976">
        <v>0.4662</v>
      </c>
      <c r="AH17" s="976">
        <v>1.5663899999999999</v>
      </c>
      <c r="AI17" s="976">
        <v>1.6933</v>
      </c>
      <c r="AJ17" s="976">
        <v>203.72694649300001</v>
      </c>
      <c r="AK17" s="976">
        <v>3.9392860000000001</v>
      </c>
      <c r="AL17" s="976">
        <v>4.7066080000000001</v>
      </c>
      <c r="AM17" s="976">
        <v>53.814669229999993</v>
      </c>
      <c r="AN17" s="976">
        <v>66.806915184000005</v>
      </c>
      <c r="AO17" s="976">
        <v>40.459107500000002</v>
      </c>
      <c r="AP17" s="977">
        <v>10.8262</v>
      </c>
      <c r="AQ17" s="975">
        <v>7.6688095860000001</v>
      </c>
      <c r="AR17" s="976">
        <v>24.865036981999999</v>
      </c>
      <c r="AS17" s="976">
        <v>0.92947000000000002</v>
      </c>
      <c r="AT17" s="976">
        <v>14.52836125</v>
      </c>
      <c r="AU17" s="976">
        <v>106.717289022</v>
      </c>
      <c r="AV17" s="976">
        <v>2.2711000000000001</v>
      </c>
      <c r="AW17" s="976">
        <v>6.0330025880000004</v>
      </c>
      <c r="AX17" s="977">
        <v>3.7546879999999998</v>
      </c>
      <c r="AY17" s="975">
        <v>28.421043999999998</v>
      </c>
      <c r="AZ17" s="976">
        <v>3.944655</v>
      </c>
      <c r="BA17" s="976">
        <v>0.84914999999999996</v>
      </c>
      <c r="BB17" s="976">
        <v>2.0401600000000002</v>
      </c>
      <c r="BC17" s="976">
        <v>2.21136</v>
      </c>
      <c r="BD17" s="976">
        <v>1.9126799999999999</v>
      </c>
      <c r="BE17" s="976">
        <v>0.19516</v>
      </c>
      <c r="BF17" s="976">
        <v>0.12103999999999999</v>
      </c>
      <c r="BG17" s="976">
        <v>0.38735999999999998</v>
      </c>
      <c r="BH17" s="977">
        <v>209.76904339199996</v>
      </c>
      <c r="BI17" s="975">
        <v>38.624932944000001</v>
      </c>
      <c r="BJ17" s="976">
        <v>33.316071999999998</v>
      </c>
      <c r="BK17" s="976">
        <v>19.4233075</v>
      </c>
      <c r="BL17" s="976">
        <v>51.368179028</v>
      </c>
      <c r="BM17" s="976">
        <v>12.617170464999999</v>
      </c>
      <c r="BN17" s="976">
        <v>35.839162428999998</v>
      </c>
      <c r="BO17" s="976">
        <v>40.232163565</v>
      </c>
      <c r="BP17" s="976">
        <v>47.366191950000001</v>
      </c>
      <c r="BQ17" s="976">
        <v>15.392682774000001</v>
      </c>
      <c r="BR17" s="976">
        <v>37.092518820000002</v>
      </c>
      <c r="BS17" s="977">
        <v>5.6797579999999996</v>
      </c>
      <c r="BT17" s="975">
        <v>59.775436735000007</v>
      </c>
      <c r="BU17" s="976">
        <v>3.2056537500000002</v>
      </c>
      <c r="BV17" s="976">
        <v>248.11729730399998</v>
      </c>
      <c r="BW17" s="976">
        <v>7.5114674880000001</v>
      </c>
      <c r="BX17" s="976">
        <v>119.9834534</v>
      </c>
      <c r="BY17" s="976">
        <v>19.90824572</v>
      </c>
      <c r="BZ17" s="976">
        <v>159.06597305099999</v>
      </c>
      <c r="CA17" s="976">
        <v>124.8819075</v>
      </c>
      <c r="CB17" s="976">
        <v>17.164737500000001</v>
      </c>
      <c r="CC17" s="976">
        <v>83.093347203999997</v>
      </c>
      <c r="CD17" s="977">
        <v>4.1200989569999997</v>
      </c>
      <c r="CE17" s="975">
        <v>145.24787287200002</v>
      </c>
      <c r="CF17" s="976">
        <v>223.55423031000004</v>
      </c>
      <c r="CG17" s="976">
        <v>60.886148590000005</v>
      </c>
      <c r="CH17" s="976">
        <v>235.07303723699999</v>
      </c>
      <c r="CI17" s="976">
        <v>65.984827557999992</v>
      </c>
      <c r="CJ17" s="976">
        <v>36.287884499999997</v>
      </c>
      <c r="CK17" s="978">
        <v>3021.2700625990001</v>
      </c>
    </row>
    <row r="18" spans="2:89" ht="14.45" x14ac:dyDescent="0.3">
      <c r="B18" s="143">
        <v>2003</v>
      </c>
      <c r="C18" s="983">
        <v>182507.54716892898</v>
      </c>
      <c r="F18" s="970">
        <v>36982</v>
      </c>
      <c r="G18" s="975">
        <v>2.1297600000000001</v>
      </c>
      <c r="H18" s="976">
        <v>1.1095199999999998</v>
      </c>
      <c r="I18" s="976">
        <v>9.8525679999999998</v>
      </c>
      <c r="J18" s="976">
        <v>34.652951468999994</v>
      </c>
      <c r="K18" s="976">
        <v>27.255469032000001</v>
      </c>
      <c r="L18" s="976">
        <v>12.102300000000001</v>
      </c>
      <c r="M18" s="976">
        <v>6.4864545029999991</v>
      </c>
      <c r="N18" s="976">
        <v>2.4079999999999999</v>
      </c>
      <c r="O18" s="976">
        <v>1.6205799999999999</v>
      </c>
      <c r="P18" s="976">
        <v>0.58520000000000005</v>
      </c>
      <c r="Q18" s="976">
        <v>21.068248597</v>
      </c>
      <c r="R18" s="976">
        <v>25.201224</v>
      </c>
      <c r="S18" s="976">
        <v>0.20496</v>
      </c>
      <c r="T18" s="976">
        <v>1.5301</v>
      </c>
      <c r="U18" s="976">
        <v>0.79235999999999995</v>
      </c>
      <c r="V18" s="976">
        <v>24.259364999999999</v>
      </c>
      <c r="W18" s="976">
        <v>54.555460869000001</v>
      </c>
      <c r="X18" s="976">
        <v>1.05958</v>
      </c>
      <c r="Y18" s="976">
        <v>265.53861000000001</v>
      </c>
      <c r="Z18" s="977">
        <v>10.47893</v>
      </c>
      <c r="AA18" s="975">
        <v>25.6129125</v>
      </c>
      <c r="AB18" s="976">
        <v>84.338793330000001</v>
      </c>
      <c r="AC18" s="976">
        <v>12.99939</v>
      </c>
      <c r="AD18" s="976">
        <v>3.23034</v>
      </c>
      <c r="AE18" s="976">
        <v>2.8080799999999999</v>
      </c>
      <c r="AF18" s="976">
        <v>6.1301124390000004</v>
      </c>
      <c r="AG18" s="976">
        <v>1.0683750000000001</v>
      </c>
      <c r="AH18" s="976">
        <v>3.3192550000000001</v>
      </c>
      <c r="AI18" s="976">
        <v>5.1086</v>
      </c>
      <c r="AJ18" s="976">
        <v>527.65837550700007</v>
      </c>
      <c r="AK18" s="976">
        <v>10.980371999999999</v>
      </c>
      <c r="AL18" s="976">
        <v>13.025264</v>
      </c>
      <c r="AM18" s="976">
        <v>102.66797436</v>
      </c>
      <c r="AN18" s="976">
        <v>150.50312263800001</v>
      </c>
      <c r="AO18" s="976">
        <v>89.556924307000003</v>
      </c>
      <c r="AP18" s="977">
        <v>30.145981249999998</v>
      </c>
      <c r="AQ18" s="975">
        <v>42.657690413999994</v>
      </c>
      <c r="AR18" s="976">
        <v>95.092063018000005</v>
      </c>
      <c r="AS18" s="976">
        <v>3.8085599999999999</v>
      </c>
      <c r="AT18" s="976">
        <v>74.932455000000004</v>
      </c>
      <c r="AU18" s="976">
        <v>516.75521021999998</v>
      </c>
      <c r="AV18" s="976">
        <v>22.623650000000001</v>
      </c>
      <c r="AW18" s="976">
        <v>36.114948391999995</v>
      </c>
      <c r="AX18" s="977">
        <v>21.524719999999999</v>
      </c>
      <c r="AY18" s="975">
        <v>34.961936000000001</v>
      </c>
      <c r="AZ18" s="976">
        <v>2.9791799999999999</v>
      </c>
      <c r="BA18" s="976">
        <v>0.55079999999999996</v>
      </c>
      <c r="BB18" s="976">
        <v>2.056745008</v>
      </c>
      <c r="BC18" s="976">
        <v>1.10568</v>
      </c>
      <c r="BD18" s="976">
        <v>0.85931999999999997</v>
      </c>
      <c r="BE18" s="976">
        <v>0.26404</v>
      </c>
      <c r="BF18" s="976">
        <v>0.16375999999999999</v>
      </c>
      <c r="BG18" s="976">
        <v>0.19367999999999999</v>
      </c>
      <c r="BH18" s="977">
        <v>507.79170134399993</v>
      </c>
      <c r="BI18" s="975">
        <v>28.946190000000001</v>
      </c>
      <c r="BJ18" s="976">
        <v>30.330790741999998</v>
      </c>
      <c r="BK18" s="976">
        <v>18.640364999999999</v>
      </c>
      <c r="BL18" s="976">
        <v>27.673440432</v>
      </c>
      <c r="BM18" s="976">
        <v>7.9557913490000001</v>
      </c>
      <c r="BN18" s="976">
        <v>40.608172500000002</v>
      </c>
      <c r="BO18" s="976">
        <v>65.786141435000005</v>
      </c>
      <c r="BP18" s="976">
        <v>95.409551609999994</v>
      </c>
      <c r="BQ18" s="976">
        <v>20.151010548000002</v>
      </c>
      <c r="BR18" s="976">
        <v>42.346192205000001</v>
      </c>
      <c r="BS18" s="977">
        <v>6.1770639999999997</v>
      </c>
      <c r="BT18" s="975">
        <v>128.36762687000001</v>
      </c>
      <c r="BU18" s="976">
        <v>5.7811362500000003</v>
      </c>
      <c r="BV18" s="976">
        <v>330.56918519300001</v>
      </c>
      <c r="BW18" s="976">
        <v>14.683066255999998</v>
      </c>
      <c r="BX18" s="976">
        <v>268.10394407999996</v>
      </c>
      <c r="BY18" s="976">
        <v>35.863954280000002</v>
      </c>
      <c r="BZ18" s="976">
        <v>260.34663610199999</v>
      </c>
      <c r="CA18" s="976">
        <v>116.700240384</v>
      </c>
      <c r="CB18" s="976">
        <v>24.030632499999999</v>
      </c>
      <c r="CC18" s="976">
        <v>96.345620378000007</v>
      </c>
      <c r="CD18" s="977">
        <v>21.630543128999999</v>
      </c>
      <c r="CE18" s="975">
        <v>709.151608872</v>
      </c>
      <c r="CF18" s="976">
        <v>809.88515441999994</v>
      </c>
      <c r="CG18" s="976">
        <v>347.11173312800003</v>
      </c>
      <c r="CH18" s="976">
        <v>787.63982250000004</v>
      </c>
      <c r="CI18" s="976">
        <v>314.630910814</v>
      </c>
      <c r="CJ18" s="976">
        <v>211.03286750000001</v>
      </c>
      <c r="CK18" s="978">
        <v>7802.3810456740002</v>
      </c>
    </row>
    <row r="19" spans="2:89" ht="14.45" x14ac:dyDescent="0.3">
      <c r="B19" s="143">
        <v>2004</v>
      </c>
      <c r="C19" s="983">
        <v>173241.18151196899</v>
      </c>
      <c r="F19" s="970">
        <v>37012</v>
      </c>
      <c r="G19" s="975">
        <v>7.5872700000000002</v>
      </c>
      <c r="H19" s="976">
        <v>6.3590399999999994</v>
      </c>
      <c r="I19" s="976">
        <v>18.987715999999999</v>
      </c>
      <c r="J19" s="976">
        <v>161.74472029199998</v>
      </c>
      <c r="K19" s="976">
        <v>99.260397257999998</v>
      </c>
      <c r="L19" s="976">
        <v>43.900500000000001</v>
      </c>
      <c r="M19" s="976">
        <v>38.066719503000002</v>
      </c>
      <c r="N19" s="976">
        <v>4.0936000000000003</v>
      </c>
      <c r="O19" s="976">
        <v>12.90231</v>
      </c>
      <c r="P19" s="976">
        <v>4.0128000000000004</v>
      </c>
      <c r="Q19" s="976">
        <v>28.635735612000001</v>
      </c>
      <c r="R19" s="976">
        <v>92.848411999999982</v>
      </c>
      <c r="S19" s="976">
        <v>1.6653</v>
      </c>
      <c r="T19" s="976">
        <v>4.0754999999999999</v>
      </c>
      <c r="U19" s="976">
        <v>1.68696</v>
      </c>
      <c r="V19" s="976">
        <v>138.71380500000001</v>
      </c>
      <c r="W19" s="976">
        <v>116.15962347599998</v>
      </c>
      <c r="X19" s="976">
        <v>2.2558799999999999</v>
      </c>
      <c r="Y19" s="976">
        <v>687.56384249999996</v>
      </c>
      <c r="Z19" s="977">
        <v>31.699360000000002</v>
      </c>
      <c r="AA19" s="975">
        <v>95.602075485</v>
      </c>
      <c r="AB19" s="976">
        <v>335.80752166500002</v>
      </c>
      <c r="AC19" s="976">
        <v>63.97739</v>
      </c>
      <c r="AD19" s="976">
        <v>58.74785</v>
      </c>
      <c r="AE19" s="976">
        <v>38.725976000000003</v>
      </c>
      <c r="AF19" s="976">
        <v>41.346580000000003</v>
      </c>
      <c r="AG19" s="976">
        <v>14.6076</v>
      </c>
      <c r="AH19" s="976">
        <v>18.94586</v>
      </c>
      <c r="AI19" s="976">
        <v>62.221600000000002</v>
      </c>
      <c r="AJ19" s="976">
        <v>586.72627197199995</v>
      </c>
      <c r="AK19" s="976">
        <v>46.495981999999998</v>
      </c>
      <c r="AL19" s="976">
        <v>38.336964000000002</v>
      </c>
      <c r="AM19" s="976">
        <v>189.89793641</v>
      </c>
      <c r="AN19" s="976">
        <v>140.603572638</v>
      </c>
      <c r="AO19" s="976">
        <v>82.192248057</v>
      </c>
      <c r="AP19" s="977">
        <v>35.968625000000003</v>
      </c>
      <c r="AQ19" s="975">
        <v>47.067269586000002</v>
      </c>
      <c r="AR19" s="976">
        <v>114.916878994</v>
      </c>
      <c r="AS19" s="976">
        <v>4.4433199999999999</v>
      </c>
      <c r="AT19" s="976">
        <v>51.586665000000004</v>
      </c>
      <c r="AU19" s="976">
        <v>322.56911804400005</v>
      </c>
      <c r="AV19" s="976">
        <v>9.6958500000000001</v>
      </c>
      <c r="AW19" s="976">
        <v>18.458745804000003</v>
      </c>
      <c r="AX19" s="977">
        <v>25.829664000000001</v>
      </c>
      <c r="AY19" s="975">
        <v>70.039640000000006</v>
      </c>
      <c r="AZ19" s="976">
        <v>13.68216</v>
      </c>
      <c r="BA19" s="976">
        <v>4.47525</v>
      </c>
      <c r="BB19" s="976">
        <v>12.688800000000001</v>
      </c>
      <c r="BC19" s="976">
        <v>11.14894</v>
      </c>
      <c r="BD19" s="976">
        <v>5.2945200000000003</v>
      </c>
      <c r="BE19" s="976">
        <v>2.6633599999999999</v>
      </c>
      <c r="BF19" s="976">
        <v>1.65184</v>
      </c>
      <c r="BG19" s="976">
        <v>1.9529399999999999</v>
      </c>
      <c r="BH19" s="977">
        <v>478.79979571199993</v>
      </c>
      <c r="BI19" s="975">
        <v>308.63945205599998</v>
      </c>
      <c r="BJ19" s="976">
        <v>282.61943274199996</v>
      </c>
      <c r="BK19" s="976">
        <v>298.54661499999997</v>
      </c>
      <c r="BL19" s="976">
        <v>202.08758929800001</v>
      </c>
      <c r="BM19" s="976">
        <v>139.62980134900002</v>
      </c>
      <c r="BN19" s="976">
        <v>100.52095617900001</v>
      </c>
      <c r="BO19" s="976">
        <v>126.88594957399999</v>
      </c>
      <c r="BP19" s="976">
        <v>110.70585</v>
      </c>
      <c r="BQ19" s="976">
        <v>144.18650583899998</v>
      </c>
      <c r="BR19" s="976">
        <v>252.114911025</v>
      </c>
      <c r="BS19" s="977">
        <v>56.666710000000002</v>
      </c>
      <c r="BT19" s="975">
        <v>601.72919897999998</v>
      </c>
      <c r="BU19" s="976">
        <v>113.650015</v>
      </c>
      <c r="BV19" s="976">
        <v>912.78763384199999</v>
      </c>
      <c r="BW19" s="976">
        <v>100.062347488</v>
      </c>
      <c r="BX19" s="976">
        <v>732.7299254400001</v>
      </c>
      <c r="BY19" s="976">
        <v>232.33086096</v>
      </c>
      <c r="BZ19" s="976">
        <v>832.32104389799997</v>
      </c>
      <c r="CA19" s="976">
        <v>440.69017500000001</v>
      </c>
      <c r="CB19" s="976">
        <v>158.41868937500001</v>
      </c>
      <c r="CC19" s="976">
        <v>355.27114037800004</v>
      </c>
      <c r="CD19" s="977">
        <v>102.28725</v>
      </c>
      <c r="CE19" s="975">
        <v>322.21803599999998</v>
      </c>
      <c r="CF19" s="976">
        <v>431.42986294499997</v>
      </c>
      <c r="CG19" s="976">
        <v>147.52811030800001</v>
      </c>
      <c r="CH19" s="976">
        <v>750.43146434099992</v>
      </c>
      <c r="CI19" s="976">
        <v>140.16056631799998</v>
      </c>
      <c r="CJ19" s="976">
        <v>93.837079000000003</v>
      </c>
      <c r="CK19" s="978">
        <v>13039.875474343</v>
      </c>
    </row>
    <row r="20" spans="2:89" ht="14.45" x14ac:dyDescent="0.3">
      <c r="B20" s="143">
        <v>2005</v>
      </c>
      <c r="C20" s="983">
        <v>174799.34744371503</v>
      </c>
      <c r="F20" s="970">
        <v>37043</v>
      </c>
      <c r="G20" s="975">
        <v>6.6555</v>
      </c>
      <c r="H20" s="976">
        <v>4.5871199999999988</v>
      </c>
      <c r="I20" s="976">
        <v>20.398641999999999</v>
      </c>
      <c r="J20" s="976">
        <v>151.98509117699999</v>
      </c>
      <c r="K20" s="976">
        <v>79.572845483999998</v>
      </c>
      <c r="L20" s="976">
        <v>37.900199999999998</v>
      </c>
      <c r="M20" s="976">
        <v>28.996669503</v>
      </c>
      <c r="N20" s="976">
        <v>6.6048</v>
      </c>
      <c r="O20" s="976">
        <v>9.1001799999999999</v>
      </c>
      <c r="P20" s="976">
        <v>2.8841999999999999</v>
      </c>
      <c r="Q20" s="976">
        <v>59.006192806000001</v>
      </c>
      <c r="R20" s="976">
        <v>82.194236000000004</v>
      </c>
      <c r="S20" s="976">
        <v>1.40056</v>
      </c>
      <c r="T20" s="976">
        <v>5.9488000000000003</v>
      </c>
      <c r="U20" s="976">
        <v>1.9809000000000001</v>
      </c>
      <c r="V20" s="976">
        <v>124.28852306699999</v>
      </c>
      <c r="W20" s="976">
        <v>88.684078262</v>
      </c>
      <c r="X20" s="976">
        <v>2.6489500000000001</v>
      </c>
      <c r="Y20" s="976">
        <v>415.35101250000002</v>
      </c>
      <c r="Z20" s="977">
        <v>24.108699999999999</v>
      </c>
      <c r="AA20" s="975">
        <v>107.970287985</v>
      </c>
      <c r="AB20" s="976">
        <v>405.35216237999998</v>
      </c>
      <c r="AC20" s="976">
        <v>65.710642000000007</v>
      </c>
      <c r="AD20" s="976">
        <v>37.497280000000003</v>
      </c>
      <c r="AE20" s="976">
        <v>28.591360000000002</v>
      </c>
      <c r="AF20" s="976">
        <v>41.431137561</v>
      </c>
      <c r="AG20" s="976">
        <v>11.0334</v>
      </c>
      <c r="AH20" s="976">
        <v>19.095040000000001</v>
      </c>
      <c r="AI20" s="976">
        <v>41.8446</v>
      </c>
      <c r="AJ20" s="976">
        <v>1735.7854759999998</v>
      </c>
      <c r="AK20" s="976">
        <v>58.593001999999998</v>
      </c>
      <c r="AL20" s="976">
        <v>54.536451999999997</v>
      </c>
      <c r="AM20" s="976">
        <v>513.98223282000004</v>
      </c>
      <c r="AN20" s="976">
        <v>562.32440263800004</v>
      </c>
      <c r="AO20" s="976">
        <v>320.31680499999999</v>
      </c>
      <c r="AP20" s="977">
        <v>89.601050000000001</v>
      </c>
      <c r="AQ20" s="975">
        <v>64.801350413999998</v>
      </c>
      <c r="AR20" s="976">
        <v>124.358866982</v>
      </c>
      <c r="AS20" s="976">
        <v>7.9571699999999996</v>
      </c>
      <c r="AT20" s="976">
        <v>88.017393749999997</v>
      </c>
      <c r="AU20" s="976">
        <v>622.12951173599993</v>
      </c>
      <c r="AV20" s="976">
        <v>29.611650000000001</v>
      </c>
      <c r="AW20" s="976">
        <v>57.202745804000003</v>
      </c>
      <c r="AX20" s="977">
        <v>35.086911999999998</v>
      </c>
      <c r="AY20" s="975">
        <v>125.087324</v>
      </c>
      <c r="AZ20" s="976">
        <v>15.640694999999999</v>
      </c>
      <c r="BA20" s="976">
        <v>3.7637999999999998</v>
      </c>
      <c r="BB20" s="976">
        <v>12.041919999999999</v>
      </c>
      <c r="BC20" s="976">
        <v>9.3522099999999995</v>
      </c>
      <c r="BD20" s="976">
        <v>6.0983999999999998</v>
      </c>
      <c r="BE20" s="976">
        <v>2.0319600000000002</v>
      </c>
      <c r="BF20" s="976">
        <v>1.26024</v>
      </c>
      <c r="BG20" s="976">
        <v>1.6382099999999999</v>
      </c>
      <c r="BH20" s="977">
        <v>1325.9229498239997</v>
      </c>
      <c r="BI20" s="975">
        <v>217.06650794399999</v>
      </c>
      <c r="BJ20" s="976">
        <v>301.66574748400001</v>
      </c>
      <c r="BK20" s="976">
        <v>200.64713499999999</v>
      </c>
      <c r="BL20" s="976">
        <v>255.652979028</v>
      </c>
      <c r="BM20" s="976">
        <v>69.990158186000002</v>
      </c>
      <c r="BN20" s="976">
        <v>204.126008821</v>
      </c>
      <c r="BO20" s="976">
        <v>243.662291861</v>
      </c>
      <c r="BP20" s="976">
        <v>305.52600482999998</v>
      </c>
      <c r="BQ20" s="976">
        <v>146.070683613</v>
      </c>
      <c r="BR20" s="976">
        <v>285.88424852499998</v>
      </c>
      <c r="BS20" s="977">
        <v>61.011594000000002</v>
      </c>
      <c r="BT20" s="975">
        <v>629.22576496500005</v>
      </c>
      <c r="BU20" s="976">
        <v>70.880566250000001</v>
      </c>
      <c r="BV20" s="976">
        <v>454.338569807</v>
      </c>
      <c r="BW20" s="976">
        <v>86.09304123199999</v>
      </c>
      <c r="BX20" s="976">
        <v>436.86805088</v>
      </c>
      <c r="BY20" s="976">
        <v>193.93843809999998</v>
      </c>
      <c r="BZ20" s="976">
        <v>538.82927930099993</v>
      </c>
      <c r="CA20" s="976">
        <v>224.5983975</v>
      </c>
      <c r="CB20" s="976">
        <v>158.09315125000001</v>
      </c>
      <c r="CC20" s="976">
        <v>220.78070037799998</v>
      </c>
      <c r="CD20" s="977">
        <v>100.39887</v>
      </c>
      <c r="CE20" s="975">
        <v>703.65270487199996</v>
      </c>
      <c r="CF20" s="976">
        <v>1434.800114265</v>
      </c>
      <c r="CG20" s="976">
        <v>499.05511828200002</v>
      </c>
      <c r="CH20" s="976">
        <v>710.62621342200009</v>
      </c>
      <c r="CI20" s="976">
        <v>405.90420143399996</v>
      </c>
      <c r="CJ20" s="976">
        <v>312.77110900000002</v>
      </c>
      <c r="CK20" s="978">
        <v>17252.123490922997</v>
      </c>
    </row>
    <row r="21" spans="2:89" ht="14.45" x14ac:dyDescent="0.3">
      <c r="B21" s="143">
        <v>2006</v>
      </c>
      <c r="C21" s="983">
        <v>155803.33502669499</v>
      </c>
      <c r="F21" s="970">
        <v>37073</v>
      </c>
      <c r="G21" s="975">
        <v>8.2528199999999998</v>
      </c>
      <c r="H21" s="976">
        <v>6.425279999999999</v>
      </c>
      <c r="I21" s="976">
        <v>20.063846000000002</v>
      </c>
      <c r="J21" s="976">
        <v>141.144456177</v>
      </c>
      <c r="K21" s="976">
        <v>86.071369032000007</v>
      </c>
      <c r="L21" s="976">
        <v>39.730800000000002</v>
      </c>
      <c r="M21" s="976">
        <v>31.992540000000002</v>
      </c>
      <c r="N21" s="976">
        <v>5.8136000000000001</v>
      </c>
      <c r="O21" s="976">
        <v>13.463279999999999</v>
      </c>
      <c r="P21" s="976">
        <v>4.3053999999999997</v>
      </c>
      <c r="Q21" s="976">
        <v>43.091854387999994</v>
      </c>
      <c r="R21" s="976">
        <v>81.750311999999994</v>
      </c>
      <c r="S21" s="976">
        <v>1.5457399999999999</v>
      </c>
      <c r="T21" s="976">
        <v>5.1479999999999997</v>
      </c>
      <c r="U21" s="976">
        <v>2.3003999999999998</v>
      </c>
      <c r="V21" s="976">
        <v>115.639250799</v>
      </c>
      <c r="W21" s="976">
        <v>96.344164344999996</v>
      </c>
      <c r="X21" s="976">
        <v>3.0762</v>
      </c>
      <c r="Y21" s="976">
        <v>442.13732704799997</v>
      </c>
      <c r="Z21" s="977">
        <v>25.373809999999999</v>
      </c>
      <c r="AA21" s="975">
        <v>98.556150000000002</v>
      </c>
      <c r="AB21" s="976">
        <v>325.99633143</v>
      </c>
      <c r="AC21" s="976">
        <v>56.942425999999998</v>
      </c>
      <c r="AD21" s="976">
        <v>36.927219999999998</v>
      </c>
      <c r="AE21" s="976">
        <v>26.242784</v>
      </c>
      <c r="AF21" s="976">
        <v>30.69286</v>
      </c>
      <c r="AG21" s="976">
        <v>9.6348000000000003</v>
      </c>
      <c r="AH21" s="976">
        <v>17.67783</v>
      </c>
      <c r="AI21" s="976">
        <v>40.438299999999998</v>
      </c>
      <c r="AJ21" s="976">
        <v>1292.866421014</v>
      </c>
      <c r="AK21" s="976">
        <v>43.021965999999999</v>
      </c>
      <c r="AL21" s="976">
        <v>40.608176</v>
      </c>
      <c r="AM21" s="976">
        <v>470.81964922999998</v>
      </c>
      <c r="AN21" s="976">
        <v>505.35698018400001</v>
      </c>
      <c r="AO21" s="976">
        <v>302.79074000000003</v>
      </c>
      <c r="AP21" s="977">
        <v>64.244950000000003</v>
      </c>
      <c r="AQ21" s="975">
        <v>58.123110137999994</v>
      </c>
      <c r="AR21" s="976">
        <v>128.08863899400001</v>
      </c>
      <c r="AS21" s="976">
        <v>7.20906</v>
      </c>
      <c r="AT21" s="976">
        <v>81.302341249999998</v>
      </c>
      <c r="AU21" s="976">
        <v>508.19036315400001</v>
      </c>
      <c r="AV21" s="976">
        <v>20.993113755</v>
      </c>
      <c r="AW21" s="976">
        <v>39.629571608000006</v>
      </c>
      <c r="AX21" s="977">
        <v>29.616720000000001</v>
      </c>
      <c r="AY21" s="975">
        <v>90.791054000000003</v>
      </c>
      <c r="AZ21" s="976">
        <v>14.28903</v>
      </c>
      <c r="BA21" s="976">
        <v>4.15395</v>
      </c>
      <c r="BB21" s="976">
        <v>12.522934992</v>
      </c>
      <c r="BC21" s="976">
        <v>9.5364900000000006</v>
      </c>
      <c r="BD21" s="976">
        <v>5.6271599999999999</v>
      </c>
      <c r="BE21" s="976">
        <v>2.2615599999999998</v>
      </c>
      <c r="BF21" s="976">
        <v>1.4026400000000001</v>
      </c>
      <c r="BG21" s="976">
        <v>1.67049</v>
      </c>
      <c r="BH21" s="977">
        <v>951.9058850880001</v>
      </c>
      <c r="BI21" s="975">
        <v>230.91033794400002</v>
      </c>
      <c r="BJ21" s="976">
        <v>207.27016537100002</v>
      </c>
      <c r="BK21" s="976">
        <v>153.7602875</v>
      </c>
      <c r="BL21" s="976">
        <v>187.478800216</v>
      </c>
      <c r="BM21" s="976">
        <v>70.901390000000006</v>
      </c>
      <c r="BN21" s="976">
        <v>138.90167617899999</v>
      </c>
      <c r="BO21" s="976">
        <v>174.634000426</v>
      </c>
      <c r="BP21" s="976">
        <v>238.33920000000001</v>
      </c>
      <c r="BQ21" s="976">
        <v>111.00605361300001</v>
      </c>
      <c r="BR21" s="976">
        <v>283.06739838499999</v>
      </c>
      <c r="BS21" s="977">
        <v>42.480401999999998</v>
      </c>
      <c r="BT21" s="975">
        <v>527.03984830000002</v>
      </c>
      <c r="BU21" s="976">
        <v>72.634086249999996</v>
      </c>
      <c r="BV21" s="976">
        <v>595.43244788900006</v>
      </c>
      <c r="BW21" s="976">
        <v>76.202373743999999</v>
      </c>
      <c r="BX21" s="976">
        <v>606.44848816000001</v>
      </c>
      <c r="BY21" s="976">
        <v>201.52395428</v>
      </c>
      <c r="BZ21" s="976">
        <v>685.91915930100004</v>
      </c>
      <c r="CA21" s="976">
        <v>298.647390384</v>
      </c>
      <c r="CB21" s="976">
        <v>153.56521187499999</v>
      </c>
      <c r="CC21" s="976">
        <v>288.81834559200001</v>
      </c>
      <c r="CD21" s="977">
        <v>94.848165827999992</v>
      </c>
      <c r="CE21" s="975">
        <v>608.042728872</v>
      </c>
      <c r="CF21" s="976">
        <v>911.56075751999992</v>
      </c>
      <c r="CG21" s="976">
        <v>319.66016281999998</v>
      </c>
      <c r="CH21" s="976">
        <v>785.348711052</v>
      </c>
      <c r="CI21" s="976">
        <v>275.65288469000001</v>
      </c>
      <c r="CJ21" s="976">
        <v>193.190606</v>
      </c>
      <c r="CK21" s="978">
        <v>15037.087180817003</v>
      </c>
    </row>
    <row r="22" spans="2:89" ht="14.45" x14ac:dyDescent="0.3">
      <c r="B22" s="143">
        <v>2007</v>
      </c>
      <c r="C22" s="983">
        <v>181888.767164005</v>
      </c>
      <c r="F22" s="970">
        <v>37104</v>
      </c>
      <c r="G22" s="975">
        <v>8.3415599999999994</v>
      </c>
      <c r="H22" s="976">
        <v>5.630399999999999</v>
      </c>
      <c r="I22" s="976">
        <v>24.511849999999999</v>
      </c>
      <c r="J22" s="976">
        <v>117.115938531</v>
      </c>
      <c r="K22" s="976">
        <v>70.606497258000005</v>
      </c>
      <c r="L22" s="976">
        <v>35.527200000000001</v>
      </c>
      <c r="M22" s="976">
        <v>26.000815497000001</v>
      </c>
      <c r="N22" s="976">
        <v>8.0495999999999999</v>
      </c>
      <c r="O22" s="976">
        <v>10.471439999999999</v>
      </c>
      <c r="P22" s="976">
        <v>3.6156999999999999</v>
      </c>
      <c r="Q22" s="976">
        <v>67.051335791</v>
      </c>
      <c r="R22" s="976">
        <v>70.788803999999999</v>
      </c>
      <c r="S22" s="976">
        <v>1.8361000000000001</v>
      </c>
      <c r="T22" s="976">
        <v>7.5361000000000002</v>
      </c>
      <c r="U22" s="976">
        <v>2.50488</v>
      </c>
      <c r="V22" s="976">
        <v>90.313551932999999</v>
      </c>
      <c r="W22" s="976">
        <v>94.474091737999998</v>
      </c>
      <c r="X22" s="976">
        <v>3.34964</v>
      </c>
      <c r="Y22" s="976">
        <v>521.92991545200005</v>
      </c>
      <c r="Z22" s="977">
        <v>25.34994</v>
      </c>
      <c r="AA22" s="975">
        <v>91.024862984999999</v>
      </c>
      <c r="AB22" s="976">
        <v>335.28132214499999</v>
      </c>
      <c r="AC22" s="976">
        <v>58.216875999999999</v>
      </c>
      <c r="AD22" s="976">
        <v>30.054829999999999</v>
      </c>
      <c r="AE22" s="976">
        <v>21.877496000000001</v>
      </c>
      <c r="AF22" s="976">
        <v>34.244100000000003</v>
      </c>
      <c r="AG22" s="976">
        <v>9.1297499999999996</v>
      </c>
      <c r="AH22" s="976">
        <v>16.969225000000002</v>
      </c>
      <c r="AI22" s="976">
        <v>31.828299999999999</v>
      </c>
      <c r="AJ22" s="976">
        <v>1334.3844155209999</v>
      </c>
      <c r="AK22" s="976">
        <v>48.046881999999997</v>
      </c>
      <c r="AL22" s="976">
        <v>42.934116000000003</v>
      </c>
      <c r="AM22" s="976">
        <v>401.27499999999998</v>
      </c>
      <c r="AN22" s="976">
        <v>505.447000092</v>
      </c>
      <c r="AO22" s="976">
        <v>262.85987555700001</v>
      </c>
      <c r="AP22" s="977">
        <v>60.808343749999999</v>
      </c>
      <c r="AQ22" s="975">
        <v>70.616879448000006</v>
      </c>
      <c r="AR22" s="976">
        <v>147.577481006</v>
      </c>
      <c r="AS22" s="976">
        <v>9.5213999999999999</v>
      </c>
      <c r="AT22" s="976">
        <v>103.14195125000001</v>
      </c>
      <c r="AU22" s="976">
        <v>662.68564662599999</v>
      </c>
      <c r="AV22" s="976">
        <v>28.301400000000001</v>
      </c>
      <c r="AW22" s="976">
        <v>57.175082588000002</v>
      </c>
      <c r="AX22" s="977">
        <v>39.035808000000003</v>
      </c>
      <c r="AY22" s="975">
        <v>115.44963799999999</v>
      </c>
      <c r="AZ22" s="976">
        <v>17.102699999999999</v>
      </c>
      <c r="BA22" s="976">
        <v>4.9342499999999996</v>
      </c>
      <c r="BB22" s="976">
        <v>12.224374992000001</v>
      </c>
      <c r="BC22" s="976">
        <v>11.14894</v>
      </c>
      <c r="BD22" s="976">
        <v>7.6784400000000002</v>
      </c>
      <c r="BE22" s="976">
        <v>2.0663999999999998</v>
      </c>
      <c r="BF22" s="976">
        <v>1.2816000000000001</v>
      </c>
      <c r="BG22" s="976">
        <v>1.9529399999999999</v>
      </c>
      <c r="BH22" s="977">
        <v>896.33345356799987</v>
      </c>
      <c r="BI22" s="975">
        <v>281.041687056</v>
      </c>
      <c r="BJ22" s="976">
        <v>324.20474188700001</v>
      </c>
      <c r="BK22" s="976">
        <v>260.99492250000003</v>
      </c>
      <c r="BL22" s="976">
        <v>199.23705027</v>
      </c>
      <c r="BM22" s="976">
        <v>106.01914637199999</v>
      </c>
      <c r="BN22" s="976">
        <v>132.01939625</v>
      </c>
      <c r="BO22" s="976">
        <v>178.58352271300004</v>
      </c>
      <c r="BP22" s="976">
        <v>220.82695644</v>
      </c>
      <c r="BQ22" s="976">
        <v>137.76760916100002</v>
      </c>
      <c r="BR22" s="976">
        <v>287.94132338499998</v>
      </c>
      <c r="BS22" s="977">
        <v>68.000051999999997</v>
      </c>
      <c r="BT22" s="975">
        <v>492.31029932000001</v>
      </c>
      <c r="BU22" s="976">
        <v>58.87991375</v>
      </c>
      <c r="BV22" s="976">
        <v>639.88601326900005</v>
      </c>
      <c r="BW22" s="976">
        <v>71.987787488000009</v>
      </c>
      <c r="BX22" s="976">
        <v>600.96683475999998</v>
      </c>
      <c r="BY22" s="976">
        <v>141.91540000000001</v>
      </c>
      <c r="BZ22" s="976">
        <v>644.70650110199995</v>
      </c>
      <c r="CA22" s="976">
        <v>259.98357375000001</v>
      </c>
      <c r="CB22" s="976">
        <v>123.20138312500001</v>
      </c>
      <c r="CC22" s="976">
        <v>246.35632000000001</v>
      </c>
      <c r="CD22" s="977">
        <v>70.842858957000004</v>
      </c>
      <c r="CE22" s="975">
        <v>815.99602312800005</v>
      </c>
      <c r="CF22" s="976">
        <v>1087.545002325</v>
      </c>
      <c r="CG22" s="976">
        <v>402.75070969199999</v>
      </c>
      <c r="CH22" s="976">
        <v>1003.283942367</v>
      </c>
      <c r="CI22" s="976">
        <v>357.87617224800005</v>
      </c>
      <c r="CJ22" s="976">
        <v>252.75100549999999</v>
      </c>
      <c r="CK22" s="978">
        <v>16135.492289542997</v>
      </c>
    </row>
    <row r="23" spans="2:89" ht="14.45" x14ac:dyDescent="0.3">
      <c r="B23" s="143">
        <v>2008</v>
      </c>
      <c r="C23" s="983">
        <v>197959.98026637599</v>
      </c>
      <c r="F23" s="970">
        <v>37135</v>
      </c>
      <c r="G23" s="975">
        <v>10.293839999999999</v>
      </c>
      <c r="H23" s="976">
        <v>8.1309599999999982</v>
      </c>
      <c r="I23" s="976">
        <v>28.170691999999999</v>
      </c>
      <c r="J23" s="976">
        <v>216.81270000000001</v>
      </c>
      <c r="K23" s="976">
        <v>114.834968226</v>
      </c>
      <c r="L23" s="976">
        <v>57.290999999999997</v>
      </c>
      <c r="M23" s="976">
        <v>47.631499503000001</v>
      </c>
      <c r="N23" s="976">
        <v>8.2560000000000002</v>
      </c>
      <c r="O23" s="976">
        <v>16.081140000000001</v>
      </c>
      <c r="P23" s="976">
        <v>5.1414</v>
      </c>
      <c r="Q23" s="976">
        <v>58.302244209000001</v>
      </c>
      <c r="R23" s="976">
        <v>123.58161199999998</v>
      </c>
      <c r="S23" s="976">
        <v>2.1179199999999998</v>
      </c>
      <c r="T23" s="976">
        <v>7.3644999999999996</v>
      </c>
      <c r="U23" s="976">
        <v>2.8755000000000002</v>
      </c>
      <c r="V23" s="976">
        <v>172.540648866</v>
      </c>
      <c r="W23" s="976">
        <v>138.240705655</v>
      </c>
      <c r="X23" s="976">
        <v>3.8452500000000001</v>
      </c>
      <c r="Y23" s="976">
        <v>741.37464590400009</v>
      </c>
      <c r="Z23" s="977">
        <v>38.287480000000002</v>
      </c>
      <c r="AA23" s="975">
        <v>112.57995</v>
      </c>
      <c r="AB23" s="976">
        <v>443.296846905</v>
      </c>
      <c r="AC23" s="976">
        <v>74.733748000000006</v>
      </c>
      <c r="AD23" s="976">
        <v>60.648049999999998</v>
      </c>
      <c r="AE23" s="976">
        <v>46.026983999999999</v>
      </c>
      <c r="AF23" s="976">
        <v>47.180759999999999</v>
      </c>
      <c r="AG23" s="976">
        <v>16.317</v>
      </c>
      <c r="AH23" s="976">
        <v>21.332740000000001</v>
      </c>
      <c r="AI23" s="976">
        <v>64.976799999999997</v>
      </c>
      <c r="AJ23" s="976">
        <v>1098.1426070140001</v>
      </c>
      <c r="AK23" s="976">
        <v>58.034678</v>
      </c>
      <c r="AL23" s="976">
        <v>47.47654</v>
      </c>
      <c r="AM23" s="976">
        <v>476.39368000000002</v>
      </c>
      <c r="AN23" s="976">
        <v>378.31275518400003</v>
      </c>
      <c r="AO23" s="976">
        <v>233.09047444299998</v>
      </c>
      <c r="AP23" s="977">
        <v>54.914475000000003</v>
      </c>
      <c r="AQ23" s="975">
        <v>73.077270138000003</v>
      </c>
      <c r="AR23" s="976">
        <v>160.379632012</v>
      </c>
      <c r="AS23" s="976">
        <v>9.4533900000000006</v>
      </c>
      <c r="AT23" s="976">
        <v>80.392357500000003</v>
      </c>
      <c r="AU23" s="976">
        <v>415.558705428</v>
      </c>
      <c r="AV23" s="976">
        <v>16.509150000000002</v>
      </c>
      <c r="AW23" s="976">
        <v>38.328877411999997</v>
      </c>
      <c r="AX23" s="977">
        <v>40.46</v>
      </c>
      <c r="AY23" s="975">
        <v>98.431742</v>
      </c>
      <c r="AZ23" s="976">
        <v>16.937190000000001</v>
      </c>
      <c r="BA23" s="976">
        <v>5.6916000000000002</v>
      </c>
      <c r="BB23" s="976">
        <v>14.115254992000001</v>
      </c>
      <c r="BC23" s="976">
        <v>12.807460000000001</v>
      </c>
      <c r="BD23" s="976">
        <v>7.7061599999999997</v>
      </c>
      <c r="BE23" s="976">
        <v>2.8240799999999999</v>
      </c>
      <c r="BF23" s="976">
        <v>1.75152</v>
      </c>
      <c r="BG23" s="976">
        <v>2.2434599999999998</v>
      </c>
      <c r="BH23" s="977">
        <v>809.67774124799996</v>
      </c>
      <c r="BI23" s="975">
        <v>369.37855500000001</v>
      </c>
      <c r="BJ23" s="976">
        <v>515.29458074199999</v>
      </c>
      <c r="BK23" s="976">
        <v>360.18919249999993</v>
      </c>
      <c r="BL23" s="976">
        <v>365.69354010800004</v>
      </c>
      <c r="BM23" s="976">
        <v>138.157852744</v>
      </c>
      <c r="BN23" s="976">
        <v>216.86251367899999</v>
      </c>
      <c r="BO23" s="976">
        <v>250.736079574</v>
      </c>
      <c r="BP23" s="976">
        <v>252.18894194999999</v>
      </c>
      <c r="BQ23" s="976">
        <v>232.58259861300002</v>
      </c>
      <c r="BR23" s="976">
        <v>362.82263602499995</v>
      </c>
      <c r="BS23" s="977">
        <v>107.287226</v>
      </c>
      <c r="BT23" s="975">
        <v>822.36024864000001</v>
      </c>
      <c r="BU23" s="976">
        <v>114.22538874999999</v>
      </c>
      <c r="BV23" s="976">
        <v>1025.321794228</v>
      </c>
      <c r="BW23" s="976">
        <v>118.89202625599999</v>
      </c>
      <c r="BX23" s="976">
        <v>1042.5000161200001</v>
      </c>
      <c r="BY23" s="976">
        <v>238.63759238</v>
      </c>
      <c r="BZ23" s="976">
        <v>1124.218284153</v>
      </c>
      <c r="CA23" s="976">
        <v>457.26031461600002</v>
      </c>
      <c r="CB23" s="976">
        <v>209.202636875</v>
      </c>
      <c r="CC23" s="976">
        <v>406.47699279599999</v>
      </c>
      <c r="CD23" s="977">
        <v>127.23674687100001</v>
      </c>
      <c r="CE23" s="975">
        <v>381.079900872</v>
      </c>
      <c r="CF23" s="976">
        <v>628.308340155</v>
      </c>
      <c r="CG23" s="976">
        <v>152.26335889800001</v>
      </c>
      <c r="CH23" s="976">
        <v>908.429904867</v>
      </c>
      <c r="CI23" s="976">
        <v>125.55453550399997</v>
      </c>
      <c r="CJ23" s="976">
        <v>108.00170850000001</v>
      </c>
      <c r="CK23" s="978">
        <v>18002.141893054999</v>
      </c>
    </row>
    <row r="24" spans="2:89" ht="14.45" x14ac:dyDescent="0.3">
      <c r="B24" s="143">
        <v>2009</v>
      </c>
      <c r="C24" s="983">
        <v>152485.33562204597</v>
      </c>
      <c r="F24" s="970">
        <v>37165</v>
      </c>
      <c r="G24" s="975">
        <v>12.37923</v>
      </c>
      <c r="H24" s="976">
        <v>9.6544799999999977</v>
      </c>
      <c r="I24" s="976">
        <v>31.686050000000002</v>
      </c>
      <c r="J24" s="976">
        <v>297.91671617700001</v>
      </c>
      <c r="K24" s="976">
        <v>120.922202742</v>
      </c>
      <c r="L24" s="976">
        <v>65.867700000000013</v>
      </c>
      <c r="M24" s="976">
        <v>59.642455497</v>
      </c>
      <c r="N24" s="976">
        <v>8.4968000000000004</v>
      </c>
      <c r="O24" s="976">
        <v>19.696280000000002</v>
      </c>
      <c r="P24" s="976">
        <v>6.2073</v>
      </c>
      <c r="Q24" s="976">
        <v>58.70448438799999</v>
      </c>
      <c r="R24" s="976">
        <v>152.67570799999999</v>
      </c>
      <c r="S24" s="976">
        <v>2.5363799999999999</v>
      </c>
      <c r="T24" s="976">
        <v>8.0652000000000008</v>
      </c>
      <c r="U24" s="976">
        <v>3.2333400000000001</v>
      </c>
      <c r="V24" s="976">
        <v>259.418203866</v>
      </c>
      <c r="W24" s="976">
        <v>127.88344739300001</v>
      </c>
      <c r="X24" s="976">
        <v>4.3237699999999997</v>
      </c>
      <c r="Y24" s="976">
        <v>936.62551954799994</v>
      </c>
      <c r="Z24" s="977">
        <v>39.671939999999999</v>
      </c>
      <c r="AA24" s="975">
        <v>139.88089951499998</v>
      </c>
      <c r="AB24" s="976">
        <v>565.98263452499998</v>
      </c>
      <c r="AC24" s="976">
        <v>94.156366000000006</v>
      </c>
      <c r="AD24" s="976">
        <v>84.622240000000005</v>
      </c>
      <c r="AE24" s="976">
        <v>58.944152000000003</v>
      </c>
      <c r="AF24" s="976">
        <v>57.200330000000001</v>
      </c>
      <c r="AG24" s="976">
        <v>20.707049999999999</v>
      </c>
      <c r="AH24" s="976">
        <v>28.008545000000002</v>
      </c>
      <c r="AI24" s="976">
        <v>93.533299999999997</v>
      </c>
      <c r="AJ24" s="976">
        <v>1412.3713030280001</v>
      </c>
      <c r="AK24" s="976">
        <v>61.570729999999998</v>
      </c>
      <c r="AL24" s="976">
        <v>54.262811999999997</v>
      </c>
      <c r="AM24" s="976">
        <v>544.80015282000011</v>
      </c>
      <c r="AN24" s="976">
        <v>515.43656999999996</v>
      </c>
      <c r="AO24" s="976">
        <v>319.26024430699999</v>
      </c>
      <c r="AP24" s="977">
        <v>52.777724999999997</v>
      </c>
      <c r="AQ24" s="975">
        <v>70.393199724000013</v>
      </c>
      <c r="AR24" s="976">
        <v>131.44880201200002</v>
      </c>
      <c r="AS24" s="976">
        <v>10.405530000000001</v>
      </c>
      <c r="AT24" s="976">
        <v>55.163842500000001</v>
      </c>
      <c r="AU24" s="976">
        <v>357.78335444999999</v>
      </c>
      <c r="AV24" s="976">
        <v>14.208936244999999</v>
      </c>
      <c r="AW24" s="976">
        <v>37.858428392</v>
      </c>
      <c r="AX24" s="977">
        <v>41.560512000000003</v>
      </c>
      <c r="AY24" s="975">
        <v>105.95666199999999</v>
      </c>
      <c r="AZ24" s="976">
        <v>19.916370000000001</v>
      </c>
      <c r="BA24" s="976">
        <v>6.8161500000000004</v>
      </c>
      <c r="BB24" s="976">
        <v>17.930185008000002</v>
      </c>
      <c r="BC24" s="976">
        <v>15.525589999999999</v>
      </c>
      <c r="BD24" s="976">
        <v>8.4268800000000006</v>
      </c>
      <c r="BE24" s="976">
        <v>3.93764</v>
      </c>
      <c r="BF24" s="976">
        <v>2.4421599999999999</v>
      </c>
      <c r="BG24" s="976">
        <v>2.7195900000000002</v>
      </c>
      <c r="BH24" s="977">
        <v>862.22889695999993</v>
      </c>
      <c r="BI24" s="975">
        <v>622.403062944</v>
      </c>
      <c r="BJ24" s="976">
        <v>545.117838742</v>
      </c>
      <c r="BK24" s="976">
        <v>592.57617249999998</v>
      </c>
      <c r="BL24" s="976">
        <v>436.45090021600004</v>
      </c>
      <c r="BM24" s="976">
        <v>274.878671349</v>
      </c>
      <c r="BN24" s="976">
        <v>237.82338999999999</v>
      </c>
      <c r="BO24" s="976">
        <v>282.862868139</v>
      </c>
      <c r="BP24" s="976">
        <v>316.11334355999998</v>
      </c>
      <c r="BQ24" s="976">
        <v>261.707337774</v>
      </c>
      <c r="BR24" s="976">
        <v>544.74021559000005</v>
      </c>
      <c r="BS24" s="977">
        <v>106.39731</v>
      </c>
      <c r="BT24" s="975">
        <v>1063.4643612249999</v>
      </c>
      <c r="BU24" s="976">
        <v>162.03620749999999</v>
      </c>
      <c r="BV24" s="976">
        <v>1322.063711345</v>
      </c>
      <c r="BW24" s="976">
        <v>154.17215999999999</v>
      </c>
      <c r="BX24" s="976">
        <v>1123.9371602000001</v>
      </c>
      <c r="BY24" s="976">
        <v>319.08440761999998</v>
      </c>
      <c r="BZ24" s="976">
        <v>1265.2105881989999</v>
      </c>
      <c r="CA24" s="976">
        <v>519.34692038399999</v>
      </c>
      <c r="CB24" s="976">
        <v>269.01286875</v>
      </c>
      <c r="CC24" s="976">
        <v>481.86485478600002</v>
      </c>
      <c r="CD24" s="977">
        <v>214.07361791400001</v>
      </c>
      <c r="CE24" s="975">
        <v>502.91326312800004</v>
      </c>
      <c r="CF24" s="976">
        <v>708.61817953499997</v>
      </c>
      <c r="CG24" s="976">
        <v>198.33586343599998</v>
      </c>
      <c r="CH24" s="976">
        <v>1162.5347372369999</v>
      </c>
      <c r="CI24" s="976">
        <v>180.284099806</v>
      </c>
      <c r="CJ24" s="976">
        <v>127.2518135</v>
      </c>
      <c r="CK24" s="978">
        <v>22089.120916475997</v>
      </c>
    </row>
    <row r="25" spans="2:89" ht="14.45" x14ac:dyDescent="0.3">
      <c r="B25" s="143">
        <v>2010</v>
      </c>
      <c r="C25" s="983">
        <v>209481.641025975</v>
      </c>
      <c r="F25" s="970">
        <v>37196</v>
      </c>
      <c r="G25" s="975">
        <v>6.7886100000000003</v>
      </c>
      <c r="H25" s="976">
        <v>2.8317599999999996</v>
      </c>
      <c r="I25" s="976">
        <v>25.970604000000002</v>
      </c>
      <c r="J25" s="976">
        <v>106.83123353100001</v>
      </c>
      <c r="K25" s="976">
        <v>77.269554515999999</v>
      </c>
      <c r="L25" s="976">
        <v>33.967799999999997</v>
      </c>
      <c r="M25" s="976">
        <v>14.34717</v>
      </c>
      <c r="N25" s="976">
        <v>11.3864</v>
      </c>
      <c r="O25" s="976">
        <v>4.8617400000000002</v>
      </c>
      <c r="P25" s="976">
        <v>1.7974000000000001</v>
      </c>
      <c r="Q25" s="976">
        <v>108.785592806</v>
      </c>
      <c r="R25" s="976">
        <v>60.20292400000001</v>
      </c>
      <c r="S25" s="976">
        <v>1.5713600000000001</v>
      </c>
      <c r="T25" s="976">
        <v>10.6678</v>
      </c>
      <c r="U25" s="976">
        <v>2.50488</v>
      </c>
      <c r="V25" s="976">
        <v>86.610950798999994</v>
      </c>
      <c r="W25" s="976">
        <v>107.49260260699999</v>
      </c>
      <c r="X25" s="976">
        <v>3.34964</v>
      </c>
      <c r="Y25" s="976">
        <v>689.02378045199998</v>
      </c>
      <c r="Z25" s="977">
        <v>25.302199999999999</v>
      </c>
      <c r="AA25" s="975">
        <v>111.086687985</v>
      </c>
      <c r="AB25" s="976">
        <v>387.648796425</v>
      </c>
      <c r="AC25" s="976">
        <v>59.950127999999999</v>
      </c>
      <c r="AD25" s="976">
        <v>20.71218</v>
      </c>
      <c r="AE25" s="976">
        <v>13.52984</v>
      </c>
      <c r="AF25" s="976">
        <v>37.161189999999998</v>
      </c>
      <c r="AG25" s="976">
        <v>7.4592000000000001</v>
      </c>
      <c r="AH25" s="976">
        <v>19.132335000000001</v>
      </c>
      <c r="AI25" s="976">
        <v>23.390499999999999</v>
      </c>
      <c r="AJ25" s="976">
        <v>1966.7044990140002</v>
      </c>
      <c r="AK25" s="976">
        <v>66.409537999999998</v>
      </c>
      <c r="AL25" s="976">
        <v>62.362555999999998</v>
      </c>
      <c r="AM25" s="976">
        <v>301.70037436000001</v>
      </c>
      <c r="AN25" s="976">
        <v>447.72958772999999</v>
      </c>
      <c r="AO25" s="976">
        <v>237.00587194299999</v>
      </c>
      <c r="AP25" s="977">
        <v>120.74418125</v>
      </c>
      <c r="AQ25" s="975">
        <v>96.594929862000001</v>
      </c>
      <c r="AR25" s="976">
        <v>173.181783018</v>
      </c>
      <c r="AS25" s="976">
        <v>13.216609999999999</v>
      </c>
      <c r="AT25" s="976">
        <v>119.08235625</v>
      </c>
      <c r="AU25" s="976">
        <v>776.65468858200006</v>
      </c>
      <c r="AV25" s="976">
        <v>41.054499999999997</v>
      </c>
      <c r="AW25" s="976">
        <v>86.814242587999999</v>
      </c>
      <c r="AX25" s="977">
        <v>50.299872000000001</v>
      </c>
      <c r="AY25" s="975">
        <v>196.37146999999999</v>
      </c>
      <c r="AZ25" s="976">
        <v>24.660990000000002</v>
      </c>
      <c r="BA25" s="976">
        <v>4.2228000000000003</v>
      </c>
      <c r="BB25" s="976">
        <v>14.994345008</v>
      </c>
      <c r="BC25" s="976">
        <v>12.71532</v>
      </c>
      <c r="BD25" s="976">
        <v>10.31184</v>
      </c>
      <c r="BE25" s="976">
        <v>1.98604</v>
      </c>
      <c r="BF25" s="976">
        <v>1.23176</v>
      </c>
      <c r="BG25" s="976">
        <v>2.2273200000000002</v>
      </c>
      <c r="BH25" s="977">
        <v>1746.8263046399998</v>
      </c>
      <c r="BI25" s="975">
        <v>299.53014000000002</v>
      </c>
      <c r="BJ25" s="976">
        <v>298.23257999999998</v>
      </c>
      <c r="BK25" s="976">
        <v>268.64375000000001</v>
      </c>
      <c r="BL25" s="976">
        <v>204.28479999999999</v>
      </c>
      <c r="BM25" s="976">
        <v>123.227509535</v>
      </c>
      <c r="BN25" s="976">
        <v>133.64715000000001</v>
      </c>
      <c r="BO25" s="976">
        <v>183.800401435</v>
      </c>
      <c r="BP25" s="976">
        <v>234.98450805000002</v>
      </c>
      <c r="BQ25" s="976">
        <v>131.444479161</v>
      </c>
      <c r="BR25" s="976">
        <v>275.02862499999998</v>
      </c>
      <c r="BS25" s="977">
        <v>61.901510000000002</v>
      </c>
      <c r="BT25" s="975">
        <v>473.89940135999996</v>
      </c>
      <c r="BU25" s="976">
        <v>41.262517500000001</v>
      </c>
      <c r="BV25" s="976">
        <v>1038.322764041</v>
      </c>
      <c r="BW25" s="976">
        <v>62.878853744000011</v>
      </c>
      <c r="BX25" s="976">
        <v>1138.60339748</v>
      </c>
      <c r="BY25" s="976">
        <v>198.21075428</v>
      </c>
      <c r="BZ25" s="976">
        <v>1249.16956125</v>
      </c>
      <c r="CA25" s="976">
        <v>538.22093625000002</v>
      </c>
      <c r="CB25" s="976">
        <v>135.06872749999999</v>
      </c>
      <c r="CC25" s="976">
        <v>404.23640720399999</v>
      </c>
      <c r="CD25" s="977">
        <v>76.708293128999998</v>
      </c>
      <c r="CE25" s="975">
        <v>885.91476487199998</v>
      </c>
      <c r="CF25" s="976">
        <v>1704.7306227899996</v>
      </c>
      <c r="CG25" s="976">
        <v>509.64543717999999</v>
      </c>
      <c r="CH25" s="976">
        <v>1223.540638422</v>
      </c>
      <c r="CI25" s="976">
        <v>450.98239837200003</v>
      </c>
      <c r="CJ25" s="976">
        <v>326.159988</v>
      </c>
      <c r="CK25" s="978">
        <v>21309.019556921001</v>
      </c>
    </row>
    <row r="26" spans="2:89" ht="14.45" x14ac:dyDescent="0.3">
      <c r="B26" s="143">
        <v>2011</v>
      </c>
      <c r="C26" s="983">
        <v>171022.96096331399</v>
      </c>
      <c r="F26" s="970">
        <v>37226</v>
      </c>
      <c r="G26" s="975">
        <v>3.6827100000000002</v>
      </c>
      <c r="H26" s="976">
        <v>1.4572799999999997</v>
      </c>
      <c r="I26" s="976">
        <v>14.635368</v>
      </c>
      <c r="J26" s="976">
        <v>59.855148531000005</v>
      </c>
      <c r="K26" s="976">
        <v>34.439514516000003</v>
      </c>
      <c r="L26" s="976">
        <v>16.6449</v>
      </c>
      <c r="M26" s="976">
        <v>7.7507700000000002</v>
      </c>
      <c r="N26" s="976">
        <v>6.3639999999999999</v>
      </c>
      <c r="O26" s="976">
        <v>2.9918399999999998</v>
      </c>
      <c r="P26" s="976">
        <v>0.98229999999999995</v>
      </c>
      <c r="Q26" s="976">
        <v>64.788635791000004</v>
      </c>
      <c r="R26" s="976">
        <v>29.845352000000005</v>
      </c>
      <c r="S26" s="976">
        <v>0.87107999999999997</v>
      </c>
      <c r="T26" s="976">
        <v>6.0488999999999997</v>
      </c>
      <c r="U26" s="976">
        <v>1.3546800000000001</v>
      </c>
      <c r="V26" s="976">
        <v>47.689349999999997</v>
      </c>
      <c r="W26" s="976">
        <v>43.550859130999996</v>
      </c>
      <c r="X26" s="976">
        <v>1.8115399999999999</v>
      </c>
      <c r="Y26" s="976">
        <v>186.9973425</v>
      </c>
      <c r="Z26" s="977">
        <v>11.624689999999999</v>
      </c>
      <c r="AA26" s="975">
        <v>70.346224515000003</v>
      </c>
      <c r="AB26" s="976">
        <v>375.85680000000002</v>
      </c>
      <c r="AC26" s="976">
        <v>40.01773</v>
      </c>
      <c r="AD26" s="976">
        <v>12.85802</v>
      </c>
      <c r="AE26" s="976">
        <v>8.4242399999999993</v>
      </c>
      <c r="AF26" s="976">
        <v>27.944872439000001</v>
      </c>
      <c r="AG26" s="976">
        <v>5.5944000000000003</v>
      </c>
      <c r="AH26" s="976">
        <v>12.120875</v>
      </c>
      <c r="AI26" s="976">
        <v>13.0298</v>
      </c>
      <c r="AJ26" s="976">
        <v>2120.488132986</v>
      </c>
      <c r="AK26" s="976">
        <v>54.250481999999998</v>
      </c>
      <c r="AL26" s="976">
        <v>44.247588</v>
      </c>
      <c r="AM26" s="976">
        <v>435.85768204999999</v>
      </c>
      <c r="AN26" s="976">
        <v>624.30165736200001</v>
      </c>
      <c r="AO26" s="976">
        <v>350.08628069299999</v>
      </c>
      <c r="AP26" s="977">
        <v>96.438649999999996</v>
      </c>
      <c r="AQ26" s="975">
        <v>56.653260000000003</v>
      </c>
      <c r="AR26" s="976">
        <v>91.530277988000009</v>
      </c>
      <c r="AS26" s="976">
        <v>7.5717800000000004</v>
      </c>
      <c r="AT26" s="976">
        <v>79.388237500000002</v>
      </c>
      <c r="AU26" s="976">
        <v>531.2288227140001</v>
      </c>
      <c r="AV26" s="976">
        <v>30.193986245000001</v>
      </c>
      <c r="AW26" s="976">
        <v>60.662042587999998</v>
      </c>
      <c r="AX26" s="977">
        <v>30.361184000000002</v>
      </c>
      <c r="AY26" s="975">
        <v>121.672168</v>
      </c>
      <c r="AZ26" s="976">
        <v>14.316615000000001</v>
      </c>
      <c r="BA26" s="976">
        <v>2.3409</v>
      </c>
      <c r="BB26" s="976">
        <v>8.7080000000000002</v>
      </c>
      <c r="BC26" s="976">
        <v>7.2790600000000003</v>
      </c>
      <c r="BD26" s="976">
        <v>5.8489199999999997</v>
      </c>
      <c r="BE26" s="976">
        <v>1.2054</v>
      </c>
      <c r="BF26" s="976">
        <v>0.74760000000000004</v>
      </c>
      <c r="BG26" s="976">
        <v>1.2750600000000001</v>
      </c>
      <c r="BH26" s="977">
        <v>1591.0610553599997</v>
      </c>
      <c r="BI26" s="975">
        <v>120.57911205599999</v>
      </c>
      <c r="BJ26" s="976">
        <v>147.71325348400001</v>
      </c>
      <c r="BK26" s="976">
        <v>91.575519999999997</v>
      </c>
      <c r="BL26" s="976">
        <v>152.23379902799999</v>
      </c>
      <c r="BM26" s="976">
        <v>29.510111813999998</v>
      </c>
      <c r="BN26" s="976">
        <v>152.6661675</v>
      </c>
      <c r="BO26" s="976">
        <v>216.723008139</v>
      </c>
      <c r="BP26" s="976">
        <v>313.62039677999996</v>
      </c>
      <c r="BQ26" s="976">
        <v>74.855627225999982</v>
      </c>
      <c r="BR26" s="976">
        <v>200.33725618</v>
      </c>
      <c r="BS26" s="977">
        <v>29.341054</v>
      </c>
      <c r="BT26" s="975">
        <v>410.20875000000001</v>
      </c>
      <c r="BU26" s="976">
        <v>25.700027500000001</v>
      </c>
      <c r="BV26" s="976">
        <v>191.05842211700002</v>
      </c>
      <c r="BW26" s="976">
        <v>59.921841231999998</v>
      </c>
      <c r="BX26" s="976">
        <v>215.29956272000001</v>
      </c>
      <c r="BY26" s="976">
        <v>91.113</v>
      </c>
      <c r="BZ26" s="976">
        <v>265.88124305100001</v>
      </c>
      <c r="CA26" s="976">
        <v>81.403627499999999</v>
      </c>
      <c r="CB26" s="976">
        <v>75.643222499999993</v>
      </c>
      <c r="CC26" s="976">
        <v>80.060336398000004</v>
      </c>
      <c r="CD26" s="977">
        <v>41.572968957000001</v>
      </c>
      <c r="CE26" s="975">
        <v>577.35529687199994</v>
      </c>
      <c r="CF26" s="976">
        <v>1434.0147932550001</v>
      </c>
      <c r="CG26" s="976">
        <v>393.50421141000004</v>
      </c>
      <c r="CH26" s="976">
        <v>498.49548710399995</v>
      </c>
      <c r="CI26" s="976">
        <v>324.310966124</v>
      </c>
      <c r="CJ26" s="976">
        <v>260.99694599999998</v>
      </c>
      <c r="CK26" s="978">
        <v>14032.990073855997</v>
      </c>
    </row>
    <row r="27" spans="2:89" x14ac:dyDescent="0.25">
      <c r="B27" s="143">
        <v>2012</v>
      </c>
      <c r="C27" s="984">
        <v>138837.902781935</v>
      </c>
      <c r="F27" s="970">
        <v>37257</v>
      </c>
      <c r="G27" s="975">
        <v>2.1297600000000001</v>
      </c>
      <c r="H27" s="976">
        <v>0.89423999999999992</v>
      </c>
      <c r="I27" s="976">
        <v>9.2068899999999996</v>
      </c>
      <c r="J27" s="976">
        <v>12.014258823</v>
      </c>
      <c r="K27" s="976">
        <v>13.737433710000001</v>
      </c>
      <c r="L27" s="976">
        <v>6.0342000000000002</v>
      </c>
      <c r="M27" s="976">
        <v>2.8859249999999999</v>
      </c>
      <c r="N27" s="976">
        <v>5.0911999999999997</v>
      </c>
      <c r="O27" s="976">
        <v>1.4959199999999999</v>
      </c>
      <c r="P27" s="976">
        <v>0.58520000000000005</v>
      </c>
      <c r="Q27" s="976">
        <v>59.785557193999999</v>
      </c>
      <c r="R27" s="976">
        <v>8.1613719999999983</v>
      </c>
      <c r="S27" s="976">
        <v>0.70028000000000001</v>
      </c>
      <c r="T27" s="976">
        <v>5.1479999999999997</v>
      </c>
      <c r="U27" s="976">
        <v>0.80513999999999997</v>
      </c>
      <c r="V27" s="976">
        <v>8.9750942009999992</v>
      </c>
      <c r="W27" s="976">
        <v>33.768986524000006</v>
      </c>
      <c r="X27" s="976">
        <v>1.07667</v>
      </c>
      <c r="Y27" s="976">
        <v>144.62805909599999</v>
      </c>
      <c r="Z27" s="977">
        <v>5.9913699999999999</v>
      </c>
      <c r="AA27" s="975">
        <v>60.6724125</v>
      </c>
      <c r="AB27" s="976">
        <v>180.09801595500002</v>
      </c>
      <c r="AC27" s="976">
        <v>27.477142000000001</v>
      </c>
      <c r="AD27" s="976">
        <v>2.6286100000000001</v>
      </c>
      <c r="AE27" s="976">
        <v>2.144352</v>
      </c>
      <c r="AF27" s="976">
        <v>16.361070000000002</v>
      </c>
      <c r="AG27" s="976">
        <v>2.331</v>
      </c>
      <c r="AH27" s="976">
        <v>9.4729299999999999</v>
      </c>
      <c r="AI27" s="976">
        <v>1.9229000000000001</v>
      </c>
      <c r="AJ27" s="976">
        <v>1140.9380165069999</v>
      </c>
      <c r="AK27" s="976">
        <v>31.917522000000002</v>
      </c>
      <c r="AL27" s="976">
        <v>33.630355999999999</v>
      </c>
      <c r="AM27" s="976">
        <v>162.46533281999999</v>
      </c>
      <c r="AN27" s="976">
        <v>309.46587273</v>
      </c>
      <c r="AO27" s="976">
        <v>165.31680819299999</v>
      </c>
      <c r="AP27" s="977">
        <v>71.029131250000006</v>
      </c>
      <c r="AQ27" s="975">
        <v>41.954729862000001</v>
      </c>
      <c r="AR27" s="976">
        <v>86.758902011999993</v>
      </c>
      <c r="AS27" s="976">
        <v>5.2821100000000003</v>
      </c>
      <c r="AT27" s="976">
        <v>73.991092499999993</v>
      </c>
      <c r="AU27" s="976">
        <v>537.61524946200007</v>
      </c>
      <c r="AV27" s="976">
        <v>25.215036245</v>
      </c>
      <c r="AW27" s="976">
        <v>48.070242587999999</v>
      </c>
      <c r="AX27" s="977">
        <v>20.974464000000001</v>
      </c>
      <c r="AY27" s="975">
        <v>124.074354</v>
      </c>
      <c r="AZ27" s="976">
        <v>13.875254999999999</v>
      </c>
      <c r="BA27" s="976">
        <v>1.8818999999999999</v>
      </c>
      <c r="BB27" s="976">
        <v>7.7293850080000004</v>
      </c>
      <c r="BC27" s="976">
        <v>6.1733799999999999</v>
      </c>
      <c r="BD27" s="976">
        <v>5.5162800000000001</v>
      </c>
      <c r="BE27" s="976">
        <v>0.87248000000000003</v>
      </c>
      <c r="BF27" s="976">
        <v>0.54112000000000005</v>
      </c>
      <c r="BG27" s="976">
        <v>1.08138</v>
      </c>
      <c r="BH27" s="977">
        <v>1036.3537991039998</v>
      </c>
      <c r="BI27" s="975">
        <v>37.396320000000003</v>
      </c>
      <c r="BJ27" s="976">
        <v>60.780874516000004</v>
      </c>
      <c r="BK27" s="976">
        <v>28.728384999999999</v>
      </c>
      <c r="BL27" s="976">
        <v>51.219689513999995</v>
      </c>
      <c r="BM27" s="976">
        <v>7.4651418139999999</v>
      </c>
      <c r="BN27" s="976">
        <v>64.510451250000003</v>
      </c>
      <c r="BO27" s="976">
        <v>105.63514771299999</v>
      </c>
      <c r="BP27" s="976">
        <v>159.67250322000001</v>
      </c>
      <c r="BQ27" s="976">
        <v>31.615649999999999</v>
      </c>
      <c r="BR27" s="976">
        <v>67.222148385000011</v>
      </c>
      <c r="BS27" s="977">
        <v>12.223258</v>
      </c>
      <c r="BT27" s="975">
        <v>171.16680238000001</v>
      </c>
      <c r="BU27" s="976">
        <v>5.4523512500000004</v>
      </c>
      <c r="BV27" s="976">
        <v>105.37903153800001</v>
      </c>
      <c r="BW27" s="976">
        <v>25.253518767999999</v>
      </c>
      <c r="BX27" s="976">
        <v>155.03081863999998</v>
      </c>
      <c r="BY27" s="976">
        <v>24.790853339999998</v>
      </c>
      <c r="BZ27" s="976">
        <v>196.80783540299998</v>
      </c>
      <c r="CA27" s="976">
        <v>64.626682500000001</v>
      </c>
      <c r="CB27" s="976">
        <v>11.364240000000001</v>
      </c>
      <c r="CC27" s="976">
        <v>58.118912418000001</v>
      </c>
      <c r="CD27" s="977">
        <v>8.6407547850000004</v>
      </c>
      <c r="CE27" s="975">
        <v>647.12645512799998</v>
      </c>
      <c r="CF27" s="976">
        <v>1141.9961030999998</v>
      </c>
      <c r="CG27" s="976">
        <v>378.30666797399999</v>
      </c>
      <c r="CH27" s="976">
        <v>479.21917934100003</v>
      </c>
      <c r="CI27" s="976">
        <v>367.89994162800002</v>
      </c>
      <c r="CJ27" s="976">
        <v>229.59341649999999</v>
      </c>
      <c r="CK27" s="978">
        <v>9276.1913223890006</v>
      </c>
    </row>
    <row r="28" spans="2:89" x14ac:dyDescent="0.25">
      <c r="B28" s="143">
        <v>2013</v>
      </c>
      <c r="C28" s="984">
        <v>136007.93141885602</v>
      </c>
      <c r="F28" s="970">
        <v>37288</v>
      </c>
      <c r="G28" s="975">
        <v>0.57681000000000004</v>
      </c>
      <c r="H28" s="976">
        <v>0.24839999999999998</v>
      </c>
      <c r="I28" s="976">
        <v>3.2044760000000001</v>
      </c>
      <c r="J28" s="976">
        <v>5.8990288230000001</v>
      </c>
      <c r="K28" s="976">
        <v>9.1856862899999996</v>
      </c>
      <c r="L28" s="976">
        <v>3.2544</v>
      </c>
      <c r="M28" s="976">
        <v>1.0169504969999998</v>
      </c>
      <c r="N28" s="976">
        <v>1.5824</v>
      </c>
      <c r="O28" s="976">
        <v>0.31164999999999998</v>
      </c>
      <c r="P28" s="976">
        <v>0.12540000000000001</v>
      </c>
      <c r="Q28" s="976">
        <v>19.358665611999999</v>
      </c>
      <c r="R28" s="976">
        <v>4.8831639999999998</v>
      </c>
      <c r="S28" s="976">
        <v>0.2135</v>
      </c>
      <c r="T28" s="976">
        <v>1.7588999999999999</v>
      </c>
      <c r="U28" s="976">
        <v>0.20448</v>
      </c>
      <c r="V28" s="976">
        <v>4.2061592009999993</v>
      </c>
      <c r="W28" s="976">
        <v>15.356091737999998</v>
      </c>
      <c r="X28" s="976">
        <v>0.27344000000000002</v>
      </c>
      <c r="Y28" s="976">
        <v>47.196269999999998</v>
      </c>
      <c r="Z28" s="977">
        <v>3.0553599999999999</v>
      </c>
      <c r="AA28" s="975">
        <v>13.829025</v>
      </c>
      <c r="AB28" s="976">
        <v>71.030296425000003</v>
      </c>
      <c r="AC28" s="976">
        <v>6.2702939999999998</v>
      </c>
      <c r="AD28" s="976">
        <v>0.76007999999999998</v>
      </c>
      <c r="AE28" s="976">
        <v>0.587144</v>
      </c>
      <c r="AF28" s="976">
        <v>4.0585599999999999</v>
      </c>
      <c r="AG28" s="976">
        <v>0.58274999999999999</v>
      </c>
      <c r="AH28" s="976">
        <v>2.0512250000000001</v>
      </c>
      <c r="AI28" s="976">
        <v>0.66010000000000002</v>
      </c>
      <c r="AJ28" s="976">
        <v>370.68086949299999</v>
      </c>
      <c r="AK28" s="976">
        <v>7.7234819999999997</v>
      </c>
      <c r="AL28" s="976">
        <v>7.7987399999999996</v>
      </c>
      <c r="AM28" s="976">
        <v>95.109397950000002</v>
      </c>
      <c r="AN28" s="976">
        <v>135.26388736199999</v>
      </c>
      <c r="AO28" s="976">
        <v>80.265648749999997</v>
      </c>
      <c r="AP28" s="977">
        <v>16.9871625</v>
      </c>
      <c r="AQ28" s="975">
        <v>13.867740276000001</v>
      </c>
      <c r="AR28" s="976">
        <v>29.098816982000002</v>
      </c>
      <c r="AS28" s="976">
        <v>1.5188900000000001</v>
      </c>
      <c r="AT28" s="976">
        <v>23.220275000000001</v>
      </c>
      <c r="AU28" s="976">
        <v>155.74874902200003</v>
      </c>
      <c r="AV28" s="976">
        <v>8.4729500000000009</v>
      </c>
      <c r="AW28" s="976">
        <v>15.331562587999999</v>
      </c>
      <c r="AX28" s="977">
        <v>7.3475359999999998</v>
      </c>
      <c r="AY28" s="975">
        <v>36.264325999999997</v>
      </c>
      <c r="AZ28" s="976">
        <v>4.3584300000000002</v>
      </c>
      <c r="BA28" s="976">
        <v>0.57374999999999998</v>
      </c>
      <c r="BB28" s="976">
        <v>2.123094992</v>
      </c>
      <c r="BC28" s="976">
        <v>1.9810099999999999</v>
      </c>
      <c r="BD28" s="976">
        <v>1.9126799999999999</v>
      </c>
      <c r="BE28" s="976">
        <v>0.24107999999999999</v>
      </c>
      <c r="BF28" s="976">
        <v>0.14951999999999999</v>
      </c>
      <c r="BG28" s="976">
        <v>0.34700999999999999</v>
      </c>
      <c r="BH28" s="977">
        <v>287.332299648</v>
      </c>
      <c r="BI28" s="975">
        <v>19.117717943999999</v>
      </c>
      <c r="BJ28" s="976">
        <v>21.285208515999997</v>
      </c>
      <c r="BK28" s="976">
        <v>9.2147124999999992</v>
      </c>
      <c r="BL28" s="976">
        <v>23.961840971999997</v>
      </c>
      <c r="BM28" s="976">
        <v>3.3295054419999999</v>
      </c>
      <c r="BN28" s="976">
        <v>35.068121178999995</v>
      </c>
      <c r="BO28" s="976">
        <v>58.388203564999998</v>
      </c>
      <c r="BP28" s="976">
        <v>83.067846779999996</v>
      </c>
      <c r="BQ28" s="976">
        <v>11.752054452000001</v>
      </c>
      <c r="BR28" s="976">
        <v>35.763190590000001</v>
      </c>
      <c r="BS28" s="977">
        <v>3.8737520000000001</v>
      </c>
      <c r="BT28" s="975">
        <v>85.658150340000006</v>
      </c>
      <c r="BU28" s="976">
        <v>1.7809187500000001</v>
      </c>
      <c r="BV28" s="976">
        <v>41.165027502999997</v>
      </c>
      <c r="BW28" s="976">
        <v>12.405838767999999</v>
      </c>
      <c r="BX28" s="976">
        <v>30.148997480000002</v>
      </c>
      <c r="BY28" s="976">
        <v>22.058954280000002</v>
      </c>
      <c r="BZ28" s="976">
        <v>35.208939597000004</v>
      </c>
      <c r="CA28" s="976">
        <v>23.983942500000001</v>
      </c>
      <c r="CB28" s="976">
        <v>8.5823687500000005</v>
      </c>
      <c r="CC28" s="976">
        <v>9.6728163980000001</v>
      </c>
      <c r="CD28" s="977">
        <v>3.6909331290000003</v>
      </c>
      <c r="CE28" s="975">
        <v>250.34789287199999</v>
      </c>
      <c r="CF28" s="976">
        <v>352.81671372000005</v>
      </c>
      <c r="CG28" s="976">
        <v>116.269163436</v>
      </c>
      <c r="CH28" s="976">
        <v>163.46652987000002</v>
      </c>
      <c r="CI28" s="976">
        <v>121.68823550399998</v>
      </c>
      <c r="CJ28" s="976">
        <v>71.914944500000004</v>
      </c>
      <c r="CK28" s="978">
        <v>3181.1421364859993</v>
      </c>
    </row>
    <row r="29" spans="2:89" x14ac:dyDescent="0.25">
      <c r="B29" s="143">
        <v>2014</v>
      </c>
      <c r="C29" s="984">
        <v>154554.490358643</v>
      </c>
      <c r="F29" s="970">
        <v>37316</v>
      </c>
      <c r="G29" s="975">
        <v>0.53244000000000002</v>
      </c>
      <c r="H29" s="976">
        <v>4.9679999999999995E-2</v>
      </c>
      <c r="I29" s="976">
        <v>3.3240460000000001</v>
      </c>
      <c r="J29" s="976">
        <v>11.551002354</v>
      </c>
      <c r="K29" s="976">
        <v>13.079329032</v>
      </c>
      <c r="L29" s="976">
        <v>3.8307000000000007</v>
      </c>
      <c r="M29" s="976">
        <v>0.16491</v>
      </c>
      <c r="N29" s="976">
        <v>2.0295999999999998</v>
      </c>
      <c r="O29" s="976">
        <v>6.2330000000000003E-2</v>
      </c>
      <c r="P29" s="976">
        <v>2.0899999999999998E-2</v>
      </c>
      <c r="Q29" s="976">
        <v>25.115970000000001</v>
      </c>
      <c r="R29" s="976">
        <v>5.6344200000000004</v>
      </c>
      <c r="S29" s="976">
        <v>0.25619999999999998</v>
      </c>
      <c r="T29" s="976">
        <v>2.2736999999999998</v>
      </c>
      <c r="U29" s="976">
        <v>0.23003999999999999</v>
      </c>
      <c r="V29" s="976">
        <v>7.0793388660000005</v>
      </c>
      <c r="W29" s="976">
        <v>23.915195655000002</v>
      </c>
      <c r="X29" s="976">
        <v>0.30762</v>
      </c>
      <c r="Y29" s="976">
        <v>127.79338795200002</v>
      </c>
      <c r="Z29" s="977">
        <v>3.5566300000000002</v>
      </c>
      <c r="AA29" s="975">
        <v>8.7324254850000003</v>
      </c>
      <c r="AB29" s="976">
        <v>55.214793810000003</v>
      </c>
      <c r="AC29" s="976">
        <v>3.4155259999999998</v>
      </c>
      <c r="AD29" s="976">
        <v>0.44338</v>
      </c>
      <c r="AE29" s="976">
        <v>0.280808</v>
      </c>
      <c r="AF29" s="976">
        <v>1.944722439</v>
      </c>
      <c r="AG29" s="976">
        <v>0.252525</v>
      </c>
      <c r="AH29" s="976">
        <v>0.74590000000000001</v>
      </c>
      <c r="AI29" s="976">
        <v>0.51659999999999995</v>
      </c>
      <c r="AJ29" s="976">
        <v>323.23182850700005</v>
      </c>
      <c r="AK29" s="976">
        <v>4.4355739999999999</v>
      </c>
      <c r="AL29" s="976">
        <v>4.4876959999999997</v>
      </c>
      <c r="AM29" s="976">
        <v>97.385750770000001</v>
      </c>
      <c r="AN29" s="976">
        <v>140.06358518399998</v>
      </c>
      <c r="AO29" s="976">
        <v>83.062361249999995</v>
      </c>
      <c r="AP29" s="977">
        <v>12.9985625</v>
      </c>
      <c r="AQ29" s="975">
        <v>19.843019999999999</v>
      </c>
      <c r="AR29" s="976">
        <v>44.757123018000001</v>
      </c>
      <c r="AS29" s="976">
        <v>1.9269499999999999</v>
      </c>
      <c r="AT29" s="976">
        <v>34.610761250000003</v>
      </c>
      <c r="AU29" s="976">
        <v>231.51927848400001</v>
      </c>
      <c r="AV29" s="976">
        <v>11.326386244999998</v>
      </c>
      <c r="AW29" s="976">
        <v>21.032451607999999</v>
      </c>
      <c r="AX29" s="977">
        <v>9.7751359999999998</v>
      </c>
      <c r="AY29" s="975">
        <v>39.36112</v>
      </c>
      <c r="AZ29" s="976">
        <v>5.0480549999999997</v>
      </c>
      <c r="BA29" s="976">
        <v>0.6885</v>
      </c>
      <c r="BB29" s="976">
        <v>1.9738149920000001</v>
      </c>
      <c r="BC29" s="976">
        <v>2.3495699999999999</v>
      </c>
      <c r="BD29" s="976">
        <v>2.4393600000000002</v>
      </c>
      <c r="BE29" s="976">
        <v>2.2960000000000001E-2</v>
      </c>
      <c r="BF29" s="976">
        <v>1.4239999999999999E-2</v>
      </c>
      <c r="BG29" s="976">
        <v>0.41156999999999999</v>
      </c>
      <c r="BH29" s="977">
        <v>281.87080339199997</v>
      </c>
      <c r="BI29" s="975">
        <v>19.866795</v>
      </c>
      <c r="BJ29" s="976">
        <v>20.658382741999997</v>
      </c>
      <c r="BK29" s="976">
        <v>9.6966149999999995</v>
      </c>
      <c r="BL29" s="976">
        <v>22.477328866000001</v>
      </c>
      <c r="BM29" s="976">
        <v>3.504792744</v>
      </c>
      <c r="BN29" s="976">
        <v>34.439842499999997</v>
      </c>
      <c r="BO29" s="976">
        <v>54.527062287</v>
      </c>
      <c r="BP29" s="976">
        <v>81.036546779999995</v>
      </c>
      <c r="BQ29" s="976">
        <v>11.305009161000001</v>
      </c>
      <c r="BR29" s="976">
        <v>37.662211024999998</v>
      </c>
      <c r="BS29" s="977">
        <v>3.9784480000000002</v>
      </c>
      <c r="BT29" s="975">
        <v>76.691898640000005</v>
      </c>
      <c r="BU29" s="976">
        <v>1.23294375</v>
      </c>
      <c r="BV29" s="976">
        <v>154.46058403499998</v>
      </c>
      <c r="BW29" s="976">
        <v>9.9586412320000015</v>
      </c>
      <c r="BX29" s="976">
        <v>152.93149068</v>
      </c>
      <c r="BY29" s="976">
        <v>27.755339039999999</v>
      </c>
      <c r="BZ29" s="976">
        <v>198.465048051</v>
      </c>
      <c r="CA29" s="976">
        <v>59.782634999999999</v>
      </c>
      <c r="CB29" s="976">
        <v>20.508901874999999</v>
      </c>
      <c r="CC29" s="976">
        <v>68.802732417999991</v>
      </c>
      <c r="CD29" s="977">
        <v>5.3504100000000001</v>
      </c>
      <c r="CE29" s="975">
        <v>303.74047687199999</v>
      </c>
      <c r="CF29" s="976">
        <v>474.82090519499997</v>
      </c>
      <c r="CG29" s="976">
        <v>166.02110687200002</v>
      </c>
      <c r="CH29" s="976">
        <v>291.03832460699999</v>
      </c>
      <c r="CI29" s="976">
        <v>152.41812918599999</v>
      </c>
      <c r="CJ29" s="976">
        <v>109.35208900000001</v>
      </c>
      <c r="CK29" s="978">
        <v>4249.475269351</v>
      </c>
    </row>
    <row r="30" spans="2:89" x14ac:dyDescent="0.25">
      <c r="B30" s="143">
        <v>2015</v>
      </c>
      <c r="C30" s="984">
        <v>150746.20054717103</v>
      </c>
      <c r="F30" s="970">
        <v>37347</v>
      </c>
      <c r="G30" s="975">
        <v>0.66554999999999997</v>
      </c>
      <c r="H30" s="976">
        <v>0.36431999999999992</v>
      </c>
      <c r="I30" s="976">
        <v>2.7261959999999998</v>
      </c>
      <c r="J30" s="976">
        <v>28.723068530999999</v>
      </c>
      <c r="K30" s="976">
        <v>23.306991774</v>
      </c>
      <c r="L30" s="976">
        <v>8.3394000000000013</v>
      </c>
      <c r="M30" s="976">
        <v>2.4736500000000001</v>
      </c>
      <c r="N30" s="976">
        <v>1.4448000000000001</v>
      </c>
      <c r="O30" s="976">
        <v>0.93494999999999995</v>
      </c>
      <c r="P30" s="976">
        <v>0.25080000000000002</v>
      </c>
      <c r="Q30" s="976">
        <v>16.165724388000001</v>
      </c>
      <c r="R30" s="976">
        <v>15.025119999999999</v>
      </c>
      <c r="S30" s="976">
        <v>0.22203999999999999</v>
      </c>
      <c r="T30" s="976">
        <v>1.5872999999999999</v>
      </c>
      <c r="U30" s="976">
        <v>0.21726000000000001</v>
      </c>
      <c r="V30" s="976">
        <v>22.541345798999998</v>
      </c>
      <c r="W30" s="976">
        <v>18.233099130999999</v>
      </c>
      <c r="X30" s="976">
        <v>0.29053000000000001</v>
      </c>
      <c r="Y30" s="976">
        <v>113.8192875</v>
      </c>
      <c r="Z30" s="977">
        <v>4.5591699999999999</v>
      </c>
      <c r="AA30" s="975">
        <v>10.485400485</v>
      </c>
      <c r="AB30" s="976">
        <v>35.283046424999995</v>
      </c>
      <c r="AC30" s="976">
        <v>6.0154040000000002</v>
      </c>
      <c r="AD30" s="976">
        <v>3.2936800000000002</v>
      </c>
      <c r="AE30" s="976">
        <v>2.246464</v>
      </c>
      <c r="AF30" s="976">
        <v>2.325212439</v>
      </c>
      <c r="AG30" s="976">
        <v>0.66044999999999998</v>
      </c>
      <c r="AH30" s="976">
        <v>1.5290950000000001</v>
      </c>
      <c r="AI30" s="976">
        <v>4.5632999999999999</v>
      </c>
      <c r="AJ30" s="976">
        <v>206.52534852099998</v>
      </c>
      <c r="AK30" s="976">
        <v>3.4119799999999998</v>
      </c>
      <c r="AL30" s="976">
        <v>4.1593280000000004</v>
      </c>
      <c r="AM30" s="976">
        <v>47.773554359999999</v>
      </c>
      <c r="AN30" s="976">
        <v>78.416447453999993</v>
      </c>
      <c r="AO30" s="976">
        <v>40.490206943000004</v>
      </c>
      <c r="AP30" s="977">
        <v>9.8290500000000005</v>
      </c>
      <c r="AQ30" s="975">
        <v>12.014459724</v>
      </c>
      <c r="AR30" s="976">
        <v>29.972481006000002</v>
      </c>
      <c r="AS30" s="976">
        <v>1.40554</v>
      </c>
      <c r="AT30" s="976">
        <v>22.122018749999999</v>
      </c>
      <c r="AU30" s="976">
        <v>154.37602630800001</v>
      </c>
      <c r="AV30" s="976">
        <v>5.4157000000000002</v>
      </c>
      <c r="AW30" s="976">
        <v>11.401797412000001</v>
      </c>
      <c r="AX30" s="977">
        <v>5.9880800000000001</v>
      </c>
      <c r="AY30" s="975">
        <v>26.771350000000002</v>
      </c>
      <c r="AZ30" s="976">
        <v>3.6412200000000001</v>
      </c>
      <c r="BA30" s="976">
        <v>0.59670000000000001</v>
      </c>
      <c r="BB30" s="976">
        <v>1.7581850079999999</v>
      </c>
      <c r="BC30" s="976">
        <v>1.8428</v>
      </c>
      <c r="BD30" s="976">
        <v>1.7186399999999999</v>
      </c>
      <c r="BE30" s="976">
        <v>0.16072</v>
      </c>
      <c r="BF30" s="976">
        <v>9.9680000000000005E-2</v>
      </c>
      <c r="BG30" s="976">
        <v>0.32279999999999998</v>
      </c>
      <c r="BH30" s="977">
        <v>231.469340448</v>
      </c>
      <c r="BI30" s="975">
        <v>9.3490800000000007</v>
      </c>
      <c r="BJ30" s="976">
        <v>11.672581371</v>
      </c>
      <c r="BK30" s="976">
        <v>5.7516925000000008</v>
      </c>
      <c r="BL30" s="976">
        <v>10.629959568</v>
      </c>
      <c r="BM30" s="976">
        <v>1.752396372</v>
      </c>
      <c r="BN30" s="976">
        <v>16.505971321000001</v>
      </c>
      <c r="BO30" s="976">
        <v>27.381448139</v>
      </c>
      <c r="BP30" s="976">
        <v>39.333348389999998</v>
      </c>
      <c r="BQ30" s="976">
        <v>12.390805547999998</v>
      </c>
      <c r="BR30" s="976">
        <v>18.008178090000001</v>
      </c>
      <c r="BS30" s="977">
        <v>2.5650520000000001</v>
      </c>
      <c r="BT30" s="975">
        <v>78.544948300000001</v>
      </c>
      <c r="BU30" s="976">
        <v>6.3839087499999998</v>
      </c>
      <c r="BV30" s="976">
        <v>229.14841615200001</v>
      </c>
      <c r="BW30" s="976">
        <v>7.987307487999999</v>
      </c>
      <c r="BX30" s="976">
        <v>183.05123728000001</v>
      </c>
      <c r="BY30" s="976">
        <v>77.220807620000002</v>
      </c>
      <c r="BZ30" s="976">
        <v>292.14729305100002</v>
      </c>
      <c r="CA30" s="976">
        <v>125.97472461600002</v>
      </c>
      <c r="CB30" s="976">
        <v>49.363417499999997</v>
      </c>
      <c r="CC30" s="976">
        <v>139.49078199000002</v>
      </c>
      <c r="CD30" s="977">
        <v>20.543276871</v>
      </c>
      <c r="CE30" s="975">
        <v>271.60452712800003</v>
      </c>
      <c r="CF30" s="976">
        <v>305.62366294499998</v>
      </c>
      <c r="CG30" s="976">
        <v>103.88719889800001</v>
      </c>
      <c r="CH30" s="976">
        <v>349.05077289299999</v>
      </c>
      <c r="CI30" s="976">
        <v>116.73364937999999</v>
      </c>
      <c r="CJ30" s="976">
        <v>60.364881500000003</v>
      </c>
      <c r="CK30" s="978">
        <v>3802.437435067</v>
      </c>
    </row>
    <row r="31" spans="2:89" x14ac:dyDescent="0.25">
      <c r="B31" s="143">
        <v>2016</v>
      </c>
      <c r="C31" s="984">
        <v>152382.64682665002</v>
      </c>
      <c r="F31" s="970">
        <v>37377</v>
      </c>
      <c r="G31" s="975">
        <v>12.37923</v>
      </c>
      <c r="H31" s="976">
        <v>7.8328799999999994</v>
      </c>
      <c r="I31" s="976">
        <v>40.916854000000001</v>
      </c>
      <c r="J31" s="976">
        <v>182.25236646900001</v>
      </c>
      <c r="K31" s="976">
        <v>105.04601177400001</v>
      </c>
      <c r="L31" s="976">
        <v>55.697700000000005</v>
      </c>
      <c r="M31" s="976">
        <v>38.588940000000001</v>
      </c>
      <c r="N31" s="976">
        <v>14.5512</v>
      </c>
      <c r="O31" s="976">
        <v>14.772209999999999</v>
      </c>
      <c r="P31" s="976">
        <v>5.016</v>
      </c>
      <c r="Q31" s="976">
        <v>121.78353719400002</v>
      </c>
      <c r="R31" s="976">
        <v>102.40985199999999</v>
      </c>
      <c r="S31" s="976">
        <v>2.4424399999999999</v>
      </c>
      <c r="T31" s="976">
        <v>12.3552</v>
      </c>
      <c r="U31" s="976">
        <v>4.0768199999999997</v>
      </c>
      <c r="V31" s="976">
        <v>149.37726806699999</v>
      </c>
      <c r="W31" s="976">
        <v>132.810362607</v>
      </c>
      <c r="X31" s="976">
        <v>5.4517100000000003</v>
      </c>
      <c r="Y31" s="976">
        <v>719.89204795199998</v>
      </c>
      <c r="Z31" s="977">
        <v>38.955840000000002</v>
      </c>
      <c r="AA31" s="975">
        <v>142.77007499999999</v>
      </c>
      <c r="AB31" s="976">
        <v>453.88170976499998</v>
      </c>
      <c r="AC31" s="976">
        <v>91.913334000000006</v>
      </c>
      <c r="AD31" s="976">
        <v>45.446449999999999</v>
      </c>
      <c r="AE31" s="976">
        <v>36.939016000000002</v>
      </c>
      <c r="AF31" s="976">
        <v>50.309237560999996</v>
      </c>
      <c r="AG31" s="976">
        <v>13.8306</v>
      </c>
      <c r="AH31" s="976">
        <v>27.076170000000001</v>
      </c>
      <c r="AI31" s="976">
        <v>49.8232</v>
      </c>
      <c r="AJ31" s="976">
        <v>1875.395424521</v>
      </c>
      <c r="AK31" s="976">
        <v>69.573374000000001</v>
      </c>
      <c r="AL31" s="976">
        <v>64.278036</v>
      </c>
      <c r="AM31" s="976">
        <v>457.45350000000002</v>
      </c>
      <c r="AN31" s="976">
        <v>560.82455481599993</v>
      </c>
      <c r="AO31" s="976">
        <v>320.68970000000002</v>
      </c>
      <c r="AP31" s="977">
        <v>97.560443750000005</v>
      </c>
      <c r="AQ31" s="975">
        <v>130.944750414</v>
      </c>
      <c r="AR31" s="976">
        <v>236.95728100600002</v>
      </c>
      <c r="AS31" s="976">
        <v>18.793430000000001</v>
      </c>
      <c r="AT31" s="976">
        <v>176.63098375000001</v>
      </c>
      <c r="AU31" s="976">
        <v>1317.045276846</v>
      </c>
      <c r="AV31" s="976">
        <v>57.680113755000001</v>
      </c>
      <c r="AW31" s="976">
        <v>115.98293419599999</v>
      </c>
      <c r="AX31" s="977">
        <v>69.332256000000001</v>
      </c>
      <c r="AY31" s="975">
        <v>180.077124</v>
      </c>
      <c r="AZ31" s="976">
        <v>26.509184999999999</v>
      </c>
      <c r="BA31" s="976">
        <v>6.5636999999999999</v>
      </c>
      <c r="BB31" s="976">
        <v>19.174185008000002</v>
      </c>
      <c r="BC31" s="976">
        <v>16.631270000000001</v>
      </c>
      <c r="BD31" s="976">
        <v>11.83644</v>
      </c>
      <c r="BE31" s="976">
        <v>3.1799599999999999</v>
      </c>
      <c r="BF31" s="976">
        <v>1.97224</v>
      </c>
      <c r="BG31" s="976">
        <v>2.9132699999999998</v>
      </c>
      <c r="BH31" s="977">
        <v>1730.8780315199997</v>
      </c>
      <c r="BI31" s="975">
        <v>359.75979000000001</v>
      </c>
      <c r="BJ31" s="976">
        <v>378.32844725800004</v>
      </c>
      <c r="BK31" s="976">
        <v>293.84882750000003</v>
      </c>
      <c r="BL31" s="976">
        <v>364.179279028</v>
      </c>
      <c r="BM31" s="976">
        <v>134.30260455799998</v>
      </c>
      <c r="BN31" s="976">
        <v>251.844895071</v>
      </c>
      <c r="BO31" s="976">
        <v>288.55135000000001</v>
      </c>
      <c r="BP31" s="976">
        <v>326.39300804999999</v>
      </c>
      <c r="BQ31" s="976">
        <v>184.680117774</v>
      </c>
      <c r="BR31" s="976">
        <v>359.05634529499997</v>
      </c>
      <c r="BS31" s="977">
        <v>75.747556000000003</v>
      </c>
      <c r="BT31" s="975">
        <v>754.45538605499996</v>
      </c>
      <c r="BU31" s="976">
        <v>84.086763750000003</v>
      </c>
      <c r="BV31" s="976">
        <v>783.87253173099998</v>
      </c>
      <c r="BW31" s="976">
        <v>101.285946256</v>
      </c>
      <c r="BX31" s="976">
        <v>732.55499748</v>
      </c>
      <c r="BY31" s="976">
        <v>222.82722286000001</v>
      </c>
      <c r="BZ31" s="976">
        <v>642.04855194900006</v>
      </c>
      <c r="CA31" s="976">
        <v>329.01129788399999</v>
      </c>
      <c r="CB31" s="976">
        <v>199.25892687499999</v>
      </c>
      <c r="CC31" s="976">
        <v>199.35844720399999</v>
      </c>
      <c r="CD31" s="977">
        <v>123.20247478499999</v>
      </c>
      <c r="CE31" s="975">
        <v>1629.094656</v>
      </c>
      <c r="CF31" s="976">
        <v>2381.2374955800001</v>
      </c>
      <c r="CG31" s="976">
        <v>954.21336343600001</v>
      </c>
      <c r="CH31" s="976">
        <v>1666.5289480260001</v>
      </c>
      <c r="CI31" s="976">
        <v>866.68125224800019</v>
      </c>
      <c r="CJ31" s="976">
        <v>567.07361549999996</v>
      </c>
      <c r="CK31" s="978">
        <v>25500.959825123999</v>
      </c>
    </row>
    <row r="32" spans="2:89" x14ac:dyDescent="0.25">
      <c r="B32" s="143">
        <v>2017</v>
      </c>
      <c r="C32" s="984">
        <v>167048.50639687397</v>
      </c>
      <c r="F32" s="970">
        <v>37408</v>
      </c>
      <c r="G32" s="975">
        <v>9.0958500000000004</v>
      </c>
      <c r="H32" s="976">
        <v>6.2265599999999992</v>
      </c>
      <c r="I32" s="976">
        <v>25.085785999999999</v>
      </c>
      <c r="J32" s="976">
        <v>135.86312117699998</v>
      </c>
      <c r="K32" s="976">
        <v>75.679202742000001</v>
      </c>
      <c r="L32" s="976">
        <v>39.730800000000002</v>
      </c>
      <c r="M32" s="976">
        <v>30.563314502999997</v>
      </c>
      <c r="N32" s="976">
        <v>8.0152000000000001</v>
      </c>
      <c r="O32" s="976">
        <v>11.967359999999999</v>
      </c>
      <c r="P32" s="976">
        <v>4.0128000000000004</v>
      </c>
      <c r="Q32" s="976">
        <v>58.427937193999995</v>
      </c>
      <c r="R32" s="976">
        <v>80.520983999999999</v>
      </c>
      <c r="S32" s="976">
        <v>1.7677799999999999</v>
      </c>
      <c r="T32" s="976">
        <v>6.9497999999999998</v>
      </c>
      <c r="U32" s="976">
        <v>2.6710199999999999</v>
      </c>
      <c r="V32" s="976">
        <v>113.269629201</v>
      </c>
      <c r="W32" s="976">
        <v>89.079668261999998</v>
      </c>
      <c r="X32" s="976">
        <v>3.5718100000000002</v>
      </c>
      <c r="Y32" s="976">
        <v>502.23505499999999</v>
      </c>
      <c r="Z32" s="977">
        <v>25.970559999999999</v>
      </c>
      <c r="AA32" s="975">
        <v>86.480099999999993</v>
      </c>
      <c r="AB32" s="976">
        <v>395.479078335</v>
      </c>
      <c r="AC32" s="976">
        <v>57.146338</v>
      </c>
      <c r="AD32" s="976">
        <v>39.365810000000003</v>
      </c>
      <c r="AE32" s="976">
        <v>26.906511999999999</v>
      </c>
      <c r="AF32" s="976">
        <v>36.611597560999996</v>
      </c>
      <c r="AG32" s="976">
        <v>11.0334</v>
      </c>
      <c r="AH32" s="976">
        <v>16.78275</v>
      </c>
      <c r="AI32" s="976">
        <v>42.189</v>
      </c>
      <c r="AJ32" s="976">
        <v>1570.2003075069999</v>
      </c>
      <c r="AK32" s="976">
        <v>50.590358000000002</v>
      </c>
      <c r="AL32" s="976">
        <v>39.294704000000003</v>
      </c>
      <c r="AM32" s="976">
        <v>461.24731436000008</v>
      </c>
      <c r="AN32" s="976">
        <v>588.24327245400002</v>
      </c>
      <c r="AO32" s="976">
        <v>289.70831555699999</v>
      </c>
      <c r="AP32" s="977">
        <v>59.633131249999998</v>
      </c>
      <c r="AQ32" s="975">
        <v>71.447640551999996</v>
      </c>
      <c r="AR32" s="976">
        <v>134.372133018</v>
      </c>
      <c r="AS32" s="976">
        <v>9.7707700000000006</v>
      </c>
      <c r="AT32" s="976">
        <v>73.959713750000006</v>
      </c>
      <c r="AU32" s="976">
        <v>412.00756239599997</v>
      </c>
      <c r="AV32" s="976">
        <v>21.022236245000002</v>
      </c>
      <c r="AW32" s="976">
        <v>47.599774196000006</v>
      </c>
      <c r="AX32" s="977">
        <v>39.683168000000002</v>
      </c>
      <c r="AY32" s="975">
        <v>87.260130000000004</v>
      </c>
      <c r="AZ32" s="976">
        <v>14.45454</v>
      </c>
      <c r="BA32" s="976">
        <v>4.7506500000000003</v>
      </c>
      <c r="BB32" s="976">
        <v>11.544320000000001</v>
      </c>
      <c r="BC32" s="976">
        <v>10.55003</v>
      </c>
      <c r="BD32" s="976">
        <v>6.7636799999999999</v>
      </c>
      <c r="BE32" s="976">
        <v>2.1352799999999998</v>
      </c>
      <c r="BF32" s="976">
        <v>1.3243199999999999</v>
      </c>
      <c r="BG32" s="976">
        <v>1.8480300000000001</v>
      </c>
      <c r="BH32" s="977">
        <v>975.90113875199984</v>
      </c>
      <c r="BI32" s="975">
        <v>312.11543999999998</v>
      </c>
      <c r="BJ32" s="976">
        <v>304.35252748400001</v>
      </c>
      <c r="BK32" s="976">
        <v>290.71705750000001</v>
      </c>
      <c r="BL32" s="976">
        <v>252.267979892</v>
      </c>
      <c r="BM32" s="976">
        <v>123.99854725599999</v>
      </c>
      <c r="BN32" s="976">
        <v>169.172138821</v>
      </c>
      <c r="BO32" s="976">
        <v>210.29765042599999</v>
      </c>
      <c r="BP32" s="976">
        <v>252.83530161000004</v>
      </c>
      <c r="BQ32" s="976">
        <v>143.10070945199999</v>
      </c>
      <c r="BR32" s="976">
        <v>333.99044529500003</v>
      </c>
      <c r="BS32" s="977">
        <v>61.090116000000002</v>
      </c>
      <c r="BT32" s="975">
        <v>599.57733503499992</v>
      </c>
      <c r="BU32" s="976">
        <v>77.100082499999999</v>
      </c>
      <c r="BV32" s="976">
        <v>641.28649769599997</v>
      </c>
      <c r="BW32" s="976">
        <v>89.423921231999998</v>
      </c>
      <c r="BX32" s="976">
        <v>612.83383979999996</v>
      </c>
      <c r="BY32" s="976">
        <v>171.76324571999999</v>
      </c>
      <c r="BZ32" s="976">
        <v>619.44101250000006</v>
      </c>
      <c r="CA32" s="976">
        <v>254.578372884</v>
      </c>
      <c r="CB32" s="976">
        <v>141.16516874999999</v>
      </c>
      <c r="CC32" s="976">
        <v>185.259072796</v>
      </c>
      <c r="CD32" s="977">
        <v>91.815333128999995</v>
      </c>
      <c r="CE32" s="975">
        <v>531.5311559999999</v>
      </c>
      <c r="CF32" s="976">
        <v>794.74074922500006</v>
      </c>
      <c r="CG32" s="976">
        <v>215.86902515400001</v>
      </c>
      <c r="CH32" s="976">
        <v>763.01740065900003</v>
      </c>
      <c r="CI32" s="976">
        <v>207.92103081399998</v>
      </c>
      <c r="CJ32" s="976">
        <v>138.39963549999999</v>
      </c>
      <c r="CK32" s="978">
        <v>15517.672137141995</v>
      </c>
    </row>
    <row r="33" spans="2:89" x14ac:dyDescent="0.25">
      <c r="B33" s="143">
        <v>2018</v>
      </c>
      <c r="C33" s="984">
        <v>152982.95440743599</v>
      </c>
      <c r="F33" s="970">
        <v>37438</v>
      </c>
      <c r="G33" s="975">
        <v>7.4985299999999997</v>
      </c>
      <c r="H33" s="976">
        <v>5.2495199999999986</v>
      </c>
      <c r="I33" s="976">
        <v>25.898862000000001</v>
      </c>
      <c r="J33" s="976">
        <v>181.264089708</v>
      </c>
      <c r="K33" s="976">
        <v>108.88482</v>
      </c>
      <c r="L33" s="976">
        <v>51.324599999999997</v>
      </c>
      <c r="M33" s="976">
        <v>33.394275</v>
      </c>
      <c r="N33" s="976">
        <v>7.1896000000000004</v>
      </c>
      <c r="O33" s="976">
        <v>10.471439999999999</v>
      </c>
      <c r="P33" s="976">
        <v>3.2604000000000002</v>
      </c>
      <c r="Q33" s="976">
        <v>63.556731402999986</v>
      </c>
      <c r="R33" s="976">
        <v>107.01983199999998</v>
      </c>
      <c r="S33" s="976">
        <v>1.5884400000000001</v>
      </c>
      <c r="T33" s="976">
        <v>6.8783000000000003</v>
      </c>
      <c r="U33" s="976">
        <v>2.09592</v>
      </c>
      <c r="V33" s="976">
        <v>143.66047613399999</v>
      </c>
      <c r="W33" s="976">
        <v>125.43798913099998</v>
      </c>
      <c r="X33" s="976">
        <v>2.8027600000000001</v>
      </c>
      <c r="Y33" s="976">
        <v>648.94871250000006</v>
      </c>
      <c r="Z33" s="977">
        <v>36.115310000000001</v>
      </c>
      <c r="AA33" s="975">
        <v>101.47777499999999</v>
      </c>
      <c r="AB33" s="976">
        <v>478.14653452499999</v>
      </c>
      <c r="AC33" s="976">
        <v>63.467610000000001</v>
      </c>
      <c r="AD33" s="976">
        <v>49.81691</v>
      </c>
      <c r="AE33" s="976">
        <v>33.594847999999999</v>
      </c>
      <c r="AF33" s="976">
        <v>42.149832439000001</v>
      </c>
      <c r="AG33" s="976">
        <v>13.014749999999999</v>
      </c>
      <c r="AH33" s="976">
        <v>17.267585</v>
      </c>
      <c r="AI33" s="976">
        <v>53.353299999999997</v>
      </c>
      <c r="AJ33" s="976">
        <v>1789.591479986</v>
      </c>
      <c r="AK33" s="976">
        <v>59.957794</v>
      </c>
      <c r="AL33" s="976">
        <v>47.011352000000002</v>
      </c>
      <c r="AM33" s="976">
        <v>495.50897640999995</v>
      </c>
      <c r="AN33" s="976">
        <v>643.05074509200006</v>
      </c>
      <c r="AO33" s="976">
        <v>353.03834124999997</v>
      </c>
      <c r="AP33" s="977">
        <v>79.682968750000001</v>
      </c>
      <c r="AQ33" s="975">
        <v>80.746079724000012</v>
      </c>
      <c r="AR33" s="976">
        <v>174.66021899399999</v>
      </c>
      <c r="AS33" s="976">
        <v>8.7052800000000001</v>
      </c>
      <c r="AT33" s="976">
        <v>103.58125375</v>
      </c>
      <c r="AU33" s="976">
        <v>634.60374782400004</v>
      </c>
      <c r="AV33" s="976">
        <v>25.826486245000002</v>
      </c>
      <c r="AW33" s="976">
        <v>51.031388391999997</v>
      </c>
      <c r="AX33" s="977">
        <v>45.282831999999999</v>
      </c>
      <c r="AY33" s="975">
        <v>125.984526</v>
      </c>
      <c r="AZ33" s="976">
        <v>17.213039999999999</v>
      </c>
      <c r="BA33" s="976">
        <v>4.2686999999999999</v>
      </c>
      <c r="BB33" s="976">
        <v>12.224374992000001</v>
      </c>
      <c r="BC33" s="976">
        <v>10.27361</v>
      </c>
      <c r="BD33" s="976">
        <v>7.0131600000000001</v>
      </c>
      <c r="BE33" s="976">
        <v>1.9401200000000001</v>
      </c>
      <c r="BF33" s="976">
        <v>1.2032799999999999</v>
      </c>
      <c r="BG33" s="976">
        <v>1.7996099999999999</v>
      </c>
      <c r="BH33" s="977">
        <v>1292.1960791999998</v>
      </c>
      <c r="BI33" s="975">
        <v>318.49798500000003</v>
      </c>
      <c r="BJ33" s="976">
        <v>343.161452516</v>
      </c>
      <c r="BK33" s="976">
        <v>306.79778750000003</v>
      </c>
      <c r="BL33" s="976">
        <v>283.534279244</v>
      </c>
      <c r="BM33" s="976">
        <v>126.31171999999999</v>
      </c>
      <c r="BN33" s="976">
        <v>203.497798679</v>
      </c>
      <c r="BO33" s="976">
        <v>269.33421914799999</v>
      </c>
      <c r="BP33" s="976">
        <v>325.83900482999996</v>
      </c>
      <c r="BQ33" s="976">
        <v>169.47902583899997</v>
      </c>
      <c r="BR33" s="976">
        <v>341.80766397500003</v>
      </c>
      <c r="BS33" s="977">
        <v>68.340314000000021</v>
      </c>
      <c r="BT33" s="975">
        <v>735.47657687000003</v>
      </c>
      <c r="BU33" s="976">
        <v>99.320468750000003</v>
      </c>
      <c r="BV33" s="976">
        <v>738.9318723099999</v>
      </c>
      <c r="BW33" s="976">
        <v>111.34656</v>
      </c>
      <c r="BX33" s="976">
        <v>637.53043475999993</v>
      </c>
      <c r="BY33" s="976">
        <v>244.01425334000001</v>
      </c>
      <c r="BZ33" s="976">
        <v>742.76642110199998</v>
      </c>
      <c r="CA33" s="976">
        <v>315.24701961599999</v>
      </c>
      <c r="CB33" s="976">
        <v>189.07846187499999</v>
      </c>
      <c r="CC33" s="976">
        <v>283.76332758200004</v>
      </c>
      <c r="CD33" s="977">
        <v>108.63906791400001</v>
      </c>
      <c r="CE33" s="975">
        <v>880.82987512800003</v>
      </c>
      <c r="CF33" s="976">
        <v>1228.4641559700001</v>
      </c>
      <c r="CG33" s="976">
        <v>388.64102515399998</v>
      </c>
      <c r="CH33" s="976">
        <v>1027.0508510520001</v>
      </c>
      <c r="CI33" s="976">
        <v>379.69927061999999</v>
      </c>
      <c r="CJ33" s="976">
        <v>229.93819450000001</v>
      </c>
      <c r="CK33" s="978">
        <v>19588.564284723001</v>
      </c>
    </row>
    <row r="34" spans="2:89" x14ac:dyDescent="0.25">
      <c r="B34" s="145">
        <v>2019</v>
      </c>
      <c r="C34" s="985">
        <v>131484.39943181199</v>
      </c>
      <c r="F34" s="970">
        <v>37469</v>
      </c>
      <c r="G34" s="975">
        <v>13.53285</v>
      </c>
      <c r="H34" s="976">
        <v>9.588239999999999</v>
      </c>
      <c r="I34" s="976">
        <v>37.114528</v>
      </c>
      <c r="J34" s="976">
        <v>192.784182354</v>
      </c>
      <c r="K34" s="976">
        <v>102.797585484</v>
      </c>
      <c r="L34" s="976">
        <v>54.070500000000003</v>
      </c>
      <c r="M34" s="976">
        <v>43.893550497</v>
      </c>
      <c r="N34" s="976">
        <v>12.590400000000001</v>
      </c>
      <c r="O34" s="976">
        <v>18.761330000000001</v>
      </c>
      <c r="P34" s="976">
        <v>6.3117999999999999</v>
      </c>
      <c r="Q34" s="976">
        <v>103.028265791</v>
      </c>
      <c r="R34" s="976">
        <v>110.571224</v>
      </c>
      <c r="S34" s="976">
        <v>2.84382</v>
      </c>
      <c r="T34" s="976">
        <v>11.597300000000001</v>
      </c>
      <c r="U34" s="976">
        <v>4.0512600000000001</v>
      </c>
      <c r="V34" s="976">
        <v>152.813265</v>
      </c>
      <c r="W34" s="976">
        <v>140.074819131</v>
      </c>
      <c r="X34" s="976">
        <v>5.4175300000000002</v>
      </c>
      <c r="Y34" s="976">
        <v>714.17128795200006</v>
      </c>
      <c r="Z34" s="977">
        <v>37.547510000000003</v>
      </c>
      <c r="AA34" s="975">
        <v>139.393962015</v>
      </c>
      <c r="AB34" s="976">
        <v>461.00021286000003</v>
      </c>
      <c r="AC34" s="976">
        <v>80.953063999999998</v>
      </c>
      <c r="AD34" s="976">
        <v>37.243920000000003</v>
      </c>
      <c r="AE34" s="976">
        <v>30.990991999999999</v>
      </c>
      <c r="AF34" s="976">
        <v>40.712429999999998</v>
      </c>
      <c r="AG34" s="976">
        <v>10.8003</v>
      </c>
      <c r="AH34" s="976">
        <v>24.614699999999999</v>
      </c>
      <c r="AI34" s="976">
        <v>43.394399999999997</v>
      </c>
      <c r="AJ34" s="976">
        <v>2065.8911889720002</v>
      </c>
      <c r="AK34" s="976">
        <v>58.593001999999998</v>
      </c>
      <c r="AL34" s="976">
        <v>55.466828</v>
      </c>
      <c r="AM34" s="976">
        <v>617.11713077000002</v>
      </c>
      <c r="AN34" s="976">
        <v>698.698227546</v>
      </c>
      <c r="AO34" s="976">
        <v>417.02093319300002</v>
      </c>
      <c r="AP34" s="977">
        <v>92.182956250000004</v>
      </c>
      <c r="AQ34" s="975">
        <v>112.92308958599999</v>
      </c>
      <c r="AR34" s="976">
        <v>219.41734201200001</v>
      </c>
      <c r="AS34" s="976">
        <v>15.007540000000001</v>
      </c>
      <c r="AT34" s="976">
        <v>140.13749749999999</v>
      </c>
      <c r="AU34" s="976">
        <v>972.60148466999999</v>
      </c>
      <c r="AV34" s="976">
        <v>45.276413755</v>
      </c>
      <c r="AW34" s="976">
        <v>90.467240000000004</v>
      </c>
      <c r="AX34" s="977">
        <v>60.981312000000003</v>
      </c>
      <c r="AY34" s="975">
        <v>167.97936799999999</v>
      </c>
      <c r="AZ34" s="976">
        <v>25.87473</v>
      </c>
      <c r="BA34" s="976">
        <v>7.6423500000000004</v>
      </c>
      <c r="BB34" s="976">
        <v>19.456160000000001</v>
      </c>
      <c r="BC34" s="976">
        <v>17.73695</v>
      </c>
      <c r="BD34" s="976">
        <v>11.947319999999999</v>
      </c>
      <c r="BE34" s="976">
        <v>3.51288</v>
      </c>
      <c r="BF34" s="976">
        <v>2.1787200000000002</v>
      </c>
      <c r="BG34" s="976">
        <v>3.1069499999999999</v>
      </c>
      <c r="BH34" s="977">
        <v>1446.6251132159998</v>
      </c>
      <c r="BI34" s="975">
        <v>339.26373000000001</v>
      </c>
      <c r="BJ34" s="976">
        <v>326.563197371</v>
      </c>
      <c r="BK34" s="976">
        <v>286.32044250000001</v>
      </c>
      <c r="BL34" s="976">
        <v>293.54065945999997</v>
      </c>
      <c r="BM34" s="976">
        <v>123.578024558</v>
      </c>
      <c r="BN34" s="976">
        <v>225.80083507100002</v>
      </c>
      <c r="BO34" s="976">
        <v>286.72394457400003</v>
      </c>
      <c r="BP34" s="976">
        <v>378.86825804999995</v>
      </c>
      <c r="BQ34" s="976">
        <v>161.080127226</v>
      </c>
      <c r="BR34" s="976">
        <v>386.84412352499999</v>
      </c>
      <c r="BS34" s="977">
        <v>65.827610000000007</v>
      </c>
      <c r="BT34" s="975">
        <v>725.43430203999992</v>
      </c>
      <c r="BU34" s="976">
        <v>71.017560000000003</v>
      </c>
      <c r="BV34" s="976">
        <v>827.38207038600001</v>
      </c>
      <c r="BW34" s="976">
        <v>94.420241231999995</v>
      </c>
      <c r="BX34" s="976">
        <v>693.89206951999995</v>
      </c>
      <c r="BY34" s="976">
        <v>202.19239238</v>
      </c>
      <c r="BZ34" s="976">
        <v>707.61981959699995</v>
      </c>
      <c r="CA34" s="976">
        <v>315.71960961600001</v>
      </c>
      <c r="CB34" s="976">
        <v>190.97250187500001</v>
      </c>
      <c r="CC34" s="976">
        <v>265.42869838799999</v>
      </c>
      <c r="CD34" s="977">
        <v>134.418318957</v>
      </c>
      <c r="CE34" s="975">
        <v>1115.0948928719999</v>
      </c>
      <c r="CF34" s="976">
        <v>1735.4595129449999</v>
      </c>
      <c r="CG34" s="976">
        <v>645.11147030799998</v>
      </c>
      <c r="CH34" s="976">
        <v>1321.9994103959998</v>
      </c>
      <c r="CI34" s="976">
        <v>617.83474000000001</v>
      </c>
      <c r="CJ34" s="976">
        <v>389.59913999999998</v>
      </c>
      <c r="CK34" s="978">
        <v>22938.51565940099</v>
      </c>
    </row>
    <row r="35" spans="2:89" x14ac:dyDescent="0.25">
      <c r="B35" s="216" t="s">
        <v>1597</v>
      </c>
      <c r="C35" s="217"/>
      <c r="F35" s="970">
        <v>37500</v>
      </c>
      <c r="G35" s="975">
        <v>15.61824</v>
      </c>
      <c r="H35" s="976">
        <v>12.469679999999999</v>
      </c>
      <c r="I35" s="976">
        <v>38.286313999999997</v>
      </c>
      <c r="J35" s="976">
        <v>180.76992353099999</v>
      </c>
      <c r="K35" s="976">
        <v>114.834968226</v>
      </c>
      <c r="L35" s="976">
        <v>56.646900000000002</v>
      </c>
      <c r="M35" s="976">
        <v>59.86233</v>
      </c>
      <c r="N35" s="976">
        <v>10.182399999999999</v>
      </c>
      <c r="O35" s="976">
        <v>23.81006</v>
      </c>
      <c r="P35" s="976">
        <v>7.9837999999999996</v>
      </c>
      <c r="Q35" s="976">
        <v>67.227328596999996</v>
      </c>
      <c r="R35" s="976">
        <v>118.97163199999999</v>
      </c>
      <c r="S35" s="976">
        <v>3.2366600000000001</v>
      </c>
      <c r="T35" s="976">
        <v>9.6239000000000008</v>
      </c>
      <c r="U35" s="976">
        <v>4.1535000000000002</v>
      </c>
      <c r="V35" s="976">
        <v>136.22566499999999</v>
      </c>
      <c r="W35" s="976">
        <v>168.48538086899998</v>
      </c>
      <c r="X35" s="976">
        <v>5.5542499999999997</v>
      </c>
      <c r="Y35" s="976">
        <v>940.97558545200002</v>
      </c>
      <c r="Z35" s="977">
        <v>41.748629999999999</v>
      </c>
      <c r="AA35" s="975">
        <v>153.02821201499998</v>
      </c>
      <c r="AB35" s="976">
        <v>440.78994332999997</v>
      </c>
      <c r="AC35" s="976">
        <v>96.552332000000007</v>
      </c>
      <c r="AD35" s="976">
        <v>52.413849999999996</v>
      </c>
      <c r="AE35" s="976">
        <v>46.5886</v>
      </c>
      <c r="AF35" s="976">
        <v>54.494627560999994</v>
      </c>
      <c r="AG35" s="976">
        <v>16.04505</v>
      </c>
      <c r="AH35" s="976">
        <v>29.61223</v>
      </c>
      <c r="AI35" s="976">
        <v>55.764099999999999</v>
      </c>
      <c r="AJ35" s="976">
        <v>1259.8951959719998</v>
      </c>
      <c r="AK35" s="976">
        <v>66.533609999999996</v>
      </c>
      <c r="AL35" s="976">
        <v>58.476868000000003</v>
      </c>
      <c r="AM35" s="976">
        <v>464.69105641000004</v>
      </c>
      <c r="AN35" s="976">
        <v>395.77199754599997</v>
      </c>
      <c r="AO35" s="976">
        <v>254.78050875</v>
      </c>
      <c r="AP35" s="977">
        <v>62.428712500000003</v>
      </c>
      <c r="AQ35" s="975">
        <v>93.623279448000019</v>
      </c>
      <c r="AR35" s="976">
        <v>214.209086982</v>
      </c>
      <c r="AS35" s="976">
        <v>12.19646</v>
      </c>
      <c r="AT35" s="976">
        <v>112.99487875</v>
      </c>
      <c r="AU35" s="976">
        <v>638.30419955999992</v>
      </c>
      <c r="AV35" s="976">
        <v>22.710999999999999</v>
      </c>
      <c r="AW35" s="976">
        <v>46.354425803999995</v>
      </c>
      <c r="AX35" s="977">
        <v>52.597999999999999</v>
      </c>
      <c r="AY35" s="975">
        <v>123.0035</v>
      </c>
      <c r="AZ35" s="976">
        <v>23.281739999999999</v>
      </c>
      <c r="BA35" s="976">
        <v>8.6980500000000003</v>
      </c>
      <c r="BB35" s="976">
        <v>20.882614991999997</v>
      </c>
      <c r="BC35" s="976">
        <v>18.750489999999999</v>
      </c>
      <c r="BD35" s="976">
        <v>10.395</v>
      </c>
      <c r="BE35" s="976">
        <v>4.4312800000000001</v>
      </c>
      <c r="BF35" s="976">
        <v>2.7483200000000001</v>
      </c>
      <c r="BG35" s="976">
        <v>3.2844899999999999</v>
      </c>
      <c r="BH35" s="977">
        <v>897.08882553599994</v>
      </c>
      <c r="BI35" s="975">
        <v>575.65766294399998</v>
      </c>
      <c r="BJ35" s="976">
        <v>530.13151725800003</v>
      </c>
      <c r="BK35" s="976">
        <v>469.290885</v>
      </c>
      <c r="BL35" s="976">
        <v>483.424530162</v>
      </c>
      <c r="BM35" s="976">
        <v>231.735056372</v>
      </c>
      <c r="BN35" s="976">
        <v>269.95010875000003</v>
      </c>
      <c r="BO35" s="976">
        <v>270.57213686099999</v>
      </c>
      <c r="BP35" s="976">
        <v>273.36375483</v>
      </c>
      <c r="BQ35" s="976">
        <v>222.01210722600001</v>
      </c>
      <c r="BR35" s="976">
        <v>499.92545000000001</v>
      </c>
      <c r="BS35" s="977">
        <v>104.74834799999999</v>
      </c>
      <c r="BT35" s="975">
        <v>728.72198843499996</v>
      </c>
      <c r="BU35" s="976">
        <v>95.840827500000003</v>
      </c>
      <c r="BV35" s="976">
        <v>1189.190584228</v>
      </c>
      <c r="BW35" s="976">
        <v>106.214292512</v>
      </c>
      <c r="BX35" s="976">
        <v>820.66903979999995</v>
      </c>
      <c r="BY35" s="976">
        <v>228.46546096</v>
      </c>
      <c r="BZ35" s="976">
        <v>820.75154930099995</v>
      </c>
      <c r="CA35" s="976">
        <v>504.13538249999999</v>
      </c>
      <c r="CB35" s="976">
        <v>143.76947375</v>
      </c>
      <c r="CC35" s="976">
        <v>388.16970161199998</v>
      </c>
      <c r="CD35" s="977">
        <v>98.939655827999999</v>
      </c>
      <c r="CE35" s="975">
        <v>548.94441112800007</v>
      </c>
      <c r="CF35" s="976">
        <v>695.61030232500002</v>
      </c>
      <c r="CG35" s="976">
        <v>186.113799384</v>
      </c>
      <c r="CH35" s="976">
        <v>1233.4996097369999</v>
      </c>
      <c r="CI35" s="976">
        <v>169.487147752</v>
      </c>
      <c r="CJ35" s="976">
        <v>131.6190015</v>
      </c>
      <c r="CK35" s="978">
        <v>19851.04346848599</v>
      </c>
    </row>
    <row r="36" spans="2:89" x14ac:dyDescent="0.25">
      <c r="F36" s="970">
        <v>37530</v>
      </c>
      <c r="G36" s="975">
        <v>15.662610000000001</v>
      </c>
      <c r="H36" s="976">
        <v>12.237839999999998</v>
      </c>
      <c r="I36" s="976">
        <v>38.716766</v>
      </c>
      <c r="J36" s="976">
        <v>223.70006117699998</v>
      </c>
      <c r="K36" s="976">
        <v>114.6156</v>
      </c>
      <c r="L36" s="976">
        <v>60.341999999999999</v>
      </c>
      <c r="M36" s="976">
        <v>60.741844502999996</v>
      </c>
      <c r="N36" s="976">
        <v>11.4552</v>
      </c>
      <c r="O36" s="976">
        <v>23.623069999999998</v>
      </c>
      <c r="P36" s="976">
        <v>7.8375000000000004</v>
      </c>
      <c r="Q36" s="976">
        <v>77.711164388</v>
      </c>
      <c r="R36" s="976">
        <v>131.50394800000001</v>
      </c>
      <c r="S36" s="976">
        <v>3.1341800000000002</v>
      </c>
      <c r="T36" s="976">
        <v>10.3103</v>
      </c>
      <c r="U36" s="976">
        <v>4.3707599999999998</v>
      </c>
      <c r="V36" s="976">
        <v>186.93632193299999</v>
      </c>
      <c r="W36" s="976">
        <v>160.35778652399998</v>
      </c>
      <c r="X36" s="976">
        <v>5.8447800000000001</v>
      </c>
      <c r="Y36" s="976">
        <v>857.19028795200006</v>
      </c>
      <c r="Z36" s="977">
        <v>40.746090000000002</v>
      </c>
      <c r="AA36" s="975">
        <v>157.54052548500002</v>
      </c>
      <c r="AB36" s="976">
        <v>432.80482475999997</v>
      </c>
      <c r="AC36" s="976">
        <v>98.438518000000002</v>
      </c>
      <c r="AD36" s="976">
        <v>57.766080000000002</v>
      </c>
      <c r="AE36" s="976">
        <v>48.196863999999998</v>
      </c>
      <c r="AF36" s="976">
        <v>50.689727560999998</v>
      </c>
      <c r="AG36" s="976">
        <v>16.181025000000002</v>
      </c>
      <c r="AH36" s="976">
        <v>30.842965</v>
      </c>
      <c r="AI36" s="976">
        <v>64.058400000000006</v>
      </c>
      <c r="AJ36" s="976">
        <v>1350.048641507</v>
      </c>
      <c r="AK36" s="976">
        <v>61.787855999999998</v>
      </c>
      <c r="AL36" s="976">
        <v>59.024147999999997</v>
      </c>
      <c r="AM36" s="976">
        <v>444.02908563999995</v>
      </c>
      <c r="AN36" s="976">
        <v>470.04858518399999</v>
      </c>
      <c r="AO36" s="976">
        <v>265.625563193</v>
      </c>
      <c r="AP36" s="977">
        <v>64.672300000000007</v>
      </c>
      <c r="AQ36" s="975">
        <v>91.80192027599999</v>
      </c>
      <c r="AR36" s="976">
        <v>188.77281899399998</v>
      </c>
      <c r="AS36" s="976">
        <v>13.44331</v>
      </c>
      <c r="AT36" s="976">
        <v>104.33434375</v>
      </c>
      <c r="AU36" s="976">
        <v>584.37860902199998</v>
      </c>
      <c r="AV36" s="976">
        <v>24.166836245000002</v>
      </c>
      <c r="AW36" s="976">
        <v>52.857877412000001</v>
      </c>
      <c r="AX36" s="977">
        <v>50.040928000000001</v>
      </c>
      <c r="AY36" s="975">
        <v>130.38371000000001</v>
      </c>
      <c r="AZ36" s="976">
        <v>23.971364999999999</v>
      </c>
      <c r="BA36" s="976">
        <v>8.4226500000000009</v>
      </c>
      <c r="BB36" s="976">
        <v>21.247520000000002</v>
      </c>
      <c r="BC36" s="976">
        <v>18.381930000000001</v>
      </c>
      <c r="BD36" s="976">
        <v>10.699920000000001</v>
      </c>
      <c r="BE36" s="976">
        <v>4.3624000000000001</v>
      </c>
      <c r="BF36" s="976">
        <v>2.7056</v>
      </c>
      <c r="BG36" s="976">
        <v>3.2199300000000002</v>
      </c>
      <c r="BH36" s="977">
        <v>888.11236847999999</v>
      </c>
      <c r="BI36" s="975">
        <v>358.29155294399999</v>
      </c>
      <c r="BJ36" s="976">
        <v>301.78504051599998</v>
      </c>
      <c r="BK36" s="976">
        <v>273.19088499999998</v>
      </c>
      <c r="BL36" s="976">
        <v>251.25842994599998</v>
      </c>
      <c r="BM36" s="976">
        <v>136.160101814</v>
      </c>
      <c r="BN36" s="976">
        <v>151.92370617899999</v>
      </c>
      <c r="BO36" s="976">
        <v>200.95435771300004</v>
      </c>
      <c r="BP36" s="976">
        <v>227.81334194999999</v>
      </c>
      <c r="BQ36" s="976">
        <v>157.43955638699998</v>
      </c>
      <c r="BR36" s="976">
        <v>345.85873118000001</v>
      </c>
      <c r="BS36" s="977">
        <v>60.200200000000002</v>
      </c>
      <c r="BT36" s="975">
        <v>734.22133809500008</v>
      </c>
      <c r="BU36" s="976">
        <v>106.5811375</v>
      </c>
      <c r="BV36" s="976">
        <v>1045.9348255729999</v>
      </c>
      <c r="BW36" s="976">
        <v>107.947706256</v>
      </c>
      <c r="BX36" s="976">
        <v>959.54663728000003</v>
      </c>
      <c r="BY36" s="976">
        <v>228.90142286000003</v>
      </c>
      <c r="BZ36" s="976">
        <v>957.17863875</v>
      </c>
      <c r="CA36" s="976">
        <v>441.31040211599998</v>
      </c>
      <c r="CB36" s="976">
        <v>181.94621749999999</v>
      </c>
      <c r="CC36" s="976">
        <v>329.61363241800001</v>
      </c>
      <c r="CD36" s="977">
        <v>157.67973000000001</v>
      </c>
      <c r="CE36" s="975">
        <v>539.92727287200012</v>
      </c>
      <c r="CF36" s="976">
        <v>787.545602325</v>
      </c>
      <c r="CG36" s="976">
        <v>257.39831718000005</v>
      </c>
      <c r="CH36" s="976">
        <v>1048.0072697369999</v>
      </c>
      <c r="CI36" s="976">
        <v>219.14760612400002</v>
      </c>
      <c r="CJ36" s="976">
        <v>168.82629399999999</v>
      </c>
      <c r="CK36" s="978">
        <v>18676.687211200999</v>
      </c>
    </row>
    <row r="37" spans="2:89" x14ac:dyDescent="0.25">
      <c r="F37" s="970">
        <v>37561</v>
      </c>
      <c r="G37" s="975">
        <v>8.1197099999999995</v>
      </c>
      <c r="H37" s="976">
        <v>5.2660799999999988</v>
      </c>
      <c r="I37" s="976">
        <v>24.511849999999999</v>
      </c>
      <c r="J37" s="976">
        <v>89.072327645999991</v>
      </c>
      <c r="K37" s="976">
        <v>66.383817258000008</v>
      </c>
      <c r="L37" s="976">
        <v>28.679399999999998</v>
      </c>
      <c r="M37" s="976">
        <v>23.252310000000001</v>
      </c>
      <c r="N37" s="976">
        <v>7.6711999999999998</v>
      </c>
      <c r="O37" s="976">
        <v>9.4741599999999995</v>
      </c>
      <c r="P37" s="976">
        <v>3.3439999999999999</v>
      </c>
      <c r="Q37" s="976">
        <v>68.232985612000007</v>
      </c>
      <c r="R37" s="976">
        <v>58.324784000000008</v>
      </c>
      <c r="S37" s="976">
        <v>1.43472</v>
      </c>
      <c r="T37" s="976">
        <v>5.8773</v>
      </c>
      <c r="U37" s="976">
        <v>2.5943399999999999</v>
      </c>
      <c r="V37" s="976">
        <v>56.812530000000002</v>
      </c>
      <c r="W37" s="976">
        <v>118.389287393</v>
      </c>
      <c r="X37" s="976">
        <v>3.4692699999999999</v>
      </c>
      <c r="Y37" s="976">
        <v>432.0365625</v>
      </c>
      <c r="Z37" s="977">
        <v>22.246839999999999</v>
      </c>
      <c r="AA37" s="975">
        <v>128.22688798499999</v>
      </c>
      <c r="AB37" s="976">
        <v>434.19753761999999</v>
      </c>
      <c r="AC37" s="976">
        <v>81.564800000000005</v>
      </c>
      <c r="AD37" s="976">
        <v>19.92043</v>
      </c>
      <c r="AE37" s="976">
        <v>18.201464000000001</v>
      </c>
      <c r="AF37" s="976">
        <v>48.110842439000002</v>
      </c>
      <c r="AG37" s="976">
        <v>9.44055</v>
      </c>
      <c r="AH37" s="976">
        <v>23.234784999999999</v>
      </c>
      <c r="AI37" s="976">
        <v>19.315100000000001</v>
      </c>
      <c r="AJ37" s="976">
        <v>2012.6629994649998</v>
      </c>
      <c r="AK37" s="976">
        <v>83.500456</v>
      </c>
      <c r="AL37" s="976">
        <v>73.417612000000005</v>
      </c>
      <c r="AM37" s="976">
        <v>353.67656205000003</v>
      </c>
      <c r="AN37" s="976">
        <v>512.40664773000003</v>
      </c>
      <c r="AO37" s="976">
        <v>295.73683444300002</v>
      </c>
      <c r="AP37" s="977">
        <v>125.39161249999999</v>
      </c>
      <c r="AQ37" s="975">
        <v>98.000879724000001</v>
      </c>
      <c r="AR37" s="976">
        <v>219.98857301800001</v>
      </c>
      <c r="AS37" s="976">
        <v>10.26951</v>
      </c>
      <c r="AT37" s="976">
        <v>171.07694499999999</v>
      </c>
      <c r="AU37" s="976">
        <v>1194.660696528</v>
      </c>
      <c r="AV37" s="976">
        <v>51.769436244999994</v>
      </c>
      <c r="AW37" s="976">
        <v>86.426802588000001</v>
      </c>
      <c r="AX37" s="977">
        <v>48.519632000000001</v>
      </c>
      <c r="AY37" s="975">
        <v>144.27587</v>
      </c>
      <c r="AZ37" s="976">
        <v>16.27515</v>
      </c>
      <c r="BA37" s="976">
        <v>3.8555999999999999</v>
      </c>
      <c r="BB37" s="976">
        <v>13.169814992000001</v>
      </c>
      <c r="BC37" s="976">
        <v>8.3847400000000007</v>
      </c>
      <c r="BD37" s="976">
        <v>5.4885599999999997</v>
      </c>
      <c r="BE37" s="976">
        <v>2.11232</v>
      </c>
      <c r="BF37" s="976">
        <v>1.3100799999999999</v>
      </c>
      <c r="BG37" s="976">
        <v>1.4687399999999999</v>
      </c>
      <c r="BH37" s="977">
        <v>1549.7229957119996</v>
      </c>
      <c r="BI37" s="975">
        <v>144.85076205600001</v>
      </c>
      <c r="BJ37" s="976">
        <v>206.88206</v>
      </c>
      <c r="BK37" s="976">
        <v>148.91198</v>
      </c>
      <c r="BL37" s="976">
        <v>165.32819935200004</v>
      </c>
      <c r="BM37" s="976">
        <v>50.608816372</v>
      </c>
      <c r="BN37" s="976">
        <v>161.66164875000001</v>
      </c>
      <c r="BO37" s="976">
        <v>242.689646861</v>
      </c>
      <c r="BP37" s="976">
        <v>315.43624355999998</v>
      </c>
      <c r="BQ37" s="976">
        <v>96.986582225999982</v>
      </c>
      <c r="BR37" s="976">
        <v>191.00090470500001</v>
      </c>
      <c r="BS37" s="977">
        <v>41.381093999999997</v>
      </c>
      <c r="BT37" s="975">
        <v>461.73516224500003</v>
      </c>
      <c r="BU37" s="976">
        <v>37.317097500000003</v>
      </c>
      <c r="BV37" s="976">
        <v>443.10334557900001</v>
      </c>
      <c r="BW37" s="976">
        <v>70.152401231999988</v>
      </c>
      <c r="BX37" s="976">
        <v>450.19298136000003</v>
      </c>
      <c r="BY37" s="976">
        <v>115.20636952</v>
      </c>
      <c r="BZ37" s="976">
        <v>517.81643930099995</v>
      </c>
      <c r="CA37" s="976">
        <v>206.31502461599999</v>
      </c>
      <c r="CB37" s="976">
        <v>83.988836250000006</v>
      </c>
      <c r="CC37" s="976">
        <v>228.02169080599998</v>
      </c>
      <c r="CD37" s="977">
        <v>38.597354171999996</v>
      </c>
      <c r="CE37" s="975">
        <v>1411.1193431280001</v>
      </c>
      <c r="CF37" s="976">
        <v>1891.55476527</v>
      </c>
      <c r="CG37" s="976">
        <v>764.86803656400002</v>
      </c>
      <c r="CH37" s="976">
        <v>1293.314144211</v>
      </c>
      <c r="CI37" s="976">
        <v>700.65946918600002</v>
      </c>
      <c r="CJ37" s="976">
        <v>467.26038449999999</v>
      </c>
      <c r="CK37" s="978">
        <v>19847.935724770003</v>
      </c>
    </row>
    <row r="38" spans="2:89" x14ac:dyDescent="0.25">
      <c r="F38" s="970">
        <v>37591</v>
      </c>
      <c r="G38" s="975">
        <v>1.2867299999999999</v>
      </c>
      <c r="H38" s="976">
        <v>0.7783199999999999</v>
      </c>
      <c r="I38" s="976">
        <v>5.2132519999999998</v>
      </c>
      <c r="J38" s="976">
        <v>21.959235</v>
      </c>
      <c r="K38" s="976">
        <v>13.380949032</v>
      </c>
      <c r="L38" s="976">
        <v>7.2885</v>
      </c>
      <c r="M38" s="976">
        <v>5.387065497</v>
      </c>
      <c r="N38" s="976">
        <v>0.96319999999999995</v>
      </c>
      <c r="O38" s="976">
        <v>1.6829099999999999</v>
      </c>
      <c r="P38" s="976">
        <v>0.45979999999999999</v>
      </c>
      <c r="Q38" s="976">
        <v>7.4920485970000001</v>
      </c>
      <c r="R38" s="976">
        <v>15.025119999999999</v>
      </c>
      <c r="S38" s="976">
        <v>0.11101999999999999</v>
      </c>
      <c r="T38" s="976">
        <v>0.74360000000000004</v>
      </c>
      <c r="U38" s="976">
        <v>0.35783999999999999</v>
      </c>
      <c r="V38" s="976">
        <v>15.432398066999999</v>
      </c>
      <c r="W38" s="976">
        <v>16.183230869000003</v>
      </c>
      <c r="X38" s="976">
        <v>0.47852</v>
      </c>
      <c r="Y38" s="976">
        <v>104.8806</v>
      </c>
      <c r="Z38" s="977">
        <v>4.9649599999999996</v>
      </c>
      <c r="AA38" s="975">
        <v>15.776775000000001</v>
      </c>
      <c r="AB38" s="976">
        <v>72.299221665000005</v>
      </c>
      <c r="AC38" s="976">
        <v>10.144622</v>
      </c>
      <c r="AD38" s="976">
        <v>6.3973399999999998</v>
      </c>
      <c r="AE38" s="976">
        <v>4.2121199999999996</v>
      </c>
      <c r="AF38" s="976">
        <v>5.4114175609999995</v>
      </c>
      <c r="AG38" s="976">
        <v>1.7094</v>
      </c>
      <c r="AH38" s="976">
        <v>2.6106500000000001</v>
      </c>
      <c r="AI38" s="976">
        <v>6.5435999999999996</v>
      </c>
      <c r="AJ38" s="976">
        <v>273.10617152100002</v>
      </c>
      <c r="AK38" s="976">
        <v>9.0572560000000006</v>
      </c>
      <c r="AL38" s="976">
        <v>7.1146399999999996</v>
      </c>
      <c r="AM38" s="976">
        <v>97.735983590000004</v>
      </c>
      <c r="AN38" s="976">
        <v>116.994729816</v>
      </c>
      <c r="AO38" s="976">
        <v>83.652803192999997</v>
      </c>
      <c r="AP38" s="977">
        <v>13.265656249999999</v>
      </c>
      <c r="AQ38" s="975">
        <v>16.008629585999998</v>
      </c>
      <c r="AR38" s="976">
        <v>27.586793017999998</v>
      </c>
      <c r="AS38" s="976">
        <v>1.85894</v>
      </c>
      <c r="AT38" s="976">
        <v>19.32931</v>
      </c>
      <c r="AU38" s="976">
        <v>123.87687652800001</v>
      </c>
      <c r="AV38" s="976">
        <v>6.5512499999999996</v>
      </c>
      <c r="AW38" s="976">
        <v>11.844602587999999</v>
      </c>
      <c r="AX38" s="977">
        <v>9.3543520000000004</v>
      </c>
      <c r="AY38" s="975">
        <v>14.991956</v>
      </c>
      <c r="AZ38" s="976">
        <v>1.7654399999999999</v>
      </c>
      <c r="BA38" s="976">
        <v>0.29835</v>
      </c>
      <c r="BB38" s="976">
        <v>1.64208</v>
      </c>
      <c r="BC38" s="976">
        <v>0.96747000000000005</v>
      </c>
      <c r="BD38" s="976">
        <v>0.4158</v>
      </c>
      <c r="BE38" s="976">
        <v>0.29848000000000002</v>
      </c>
      <c r="BF38" s="976">
        <v>0.18512000000000001</v>
      </c>
      <c r="BG38" s="976">
        <v>0.16947000000000001</v>
      </c>
      <c r="BH38" s="977">
        <v>209.15893526399998</v>
      </c>
      <c r="BI38" s="975">
        <v>21.814567943999997</v>
      </c>
      <c r="BJ38" s="976">
        <v>29.853081258</v>
      </c>
      <c r="BK38" s="976">
        <v>18.188672499999999</v>
      </c>
      <c r="BL38" s="976">
        <v>24.555799027999999</v>
      </c>
      <c r="BM38" s="976">
        <v>4.9417077210000002</v>
      </c>
      <c r="BN38" s="976">
        <v>32.012467571000002</v>
      </c>
      <c r="BO38" s="976">
        <v>50.400713138999997</v>
      </c>
      <c r="BP38" s="976">
        <v>70.541496780000003</v>
      </c>
      <c r="BQ38" s="976">
        <v>18.139105548</v>
      </c>
      <c r="BR38" s="976">
        <v>39.656064115</v>
      </c>
      <c r="BS38" s="977">
        <v>6.0985420000000001</v>
      </c>
      <c r="BT38" s="975">
        <v>106.07141394499999</v>
      </c>
      <c r="BU38" s="976">
        <v>13.2061975</v>
      </c>
      <c r="BV38" s="976">
        <v>159.606064041</v>
      </c>
      <c r="BW38" s="976">
        <v>16.892320000000002</v>
      </c>
      <c r="BX38" s="976">
        <v>104.9673602</v>
      </c>
      <c r="BY38" s="976">
        <v>41.066230479999994</v>
      </c>
      <c r="BZ38" s="976">
        <v>134.98876055100001</v>
      </c>
      <c r="CA38" s="976">
        <v>103.290404616</v>
      </c>
      <c r="CB38" s="976">
        <v>17.164737500000001</v>
      </c>
      <c r="CC38" s="976">
        <v>64.895345214000002</v>
      </c>
      <c r="CD38" s="977">
        <v>10.099968957</v>
      </c>
      <c r="CE38" s="975">
        <v>182.67589687200001</v>
      </c>
      <c r="CF38" s="976">
        <v>249.884258295</v>
      </c>
      <c r="CG38" s="976">
        <v>102.319379384</v>
      </c>
      <c r="CH38" s="976">
        <v>204.55476947400001</v>
      </c>
      <c r="CI38" s="976">
        <v>100.752916938</v>
      </c>
      <c r="CJ38" s="976">
        <v>55.710378499999997</v>
      </c>
      <c r="CK38" s="978">
        <v>3380.7541607129992</v>
      </c>
    </row>
    <row r="39" spans="2:89" x14ac:dyDescent="0.25">
      <c r="F39" s="970">
        <v>37622</v>
      </c>
      <c r="G39" s="975">
        <v>1.1536200000000001</v>
      </c>
      <c r="H39" s="976">
        <v>0.14903999999999998</v>
      </c>
      <c r="I39" s="976">
        <v>6.5285219999999997</v>
      </c>
      <c r="J39" s="976">
        <v>1.2971514690000001</v>
      </c>
      <c r="K39" s="976">
        <v>7.2937145159999996</v>
      </c>
      <c r="L39" s="976">
        <v>3.0171000000000001</v>
      </c>
      <c r="M39" s="976">
        <v>0.27485549699999995</v>
      </c>
      <c r="N39" s="976">
        <v>4.6783999999999999</v>
      </c>
      <c r="O39" s="976">
        <v>6.2330000000000003E-2</v>
      </c>
      <c r="P39" s="976">
        <v>8.3599999999999994E-2</v>
      </c>
      <c r="Q39" s="976">
        <v>60.615221402999993</v>
      </c>
      <c r="R39" s="976">
        <v>2.1171760000000002</v>
      </c>
      <c r="S39" s="976">
        <v>0.5978</v>
      </c>
      <c r="T39" s="976">
        <v>5.1193999999999997</v>
      </c>
      <c r="U39" s="976">
        <v>0.51119999999999999</v>
      </c>
      <c r="V39" s="976">
        <v>0.47394920099999999</v>
      </c>
      <c r="W39" s="976">
        <v>19.851418261999999</v>
      </c>
      <c r="X39" s="976">
        <v>0.68359999999999999</v>
      </c>
      <c r="Y39" s="976">
        <v>34.741794096</v>
      </c>
      <c r="Z39" s="977">
        <v>4.0101599999999999</v>
      </c>
      <c r="AA39" s="975">
        <v>48.109425000000002</v>
      </c>
      <c r="AB39" s="976">
        <v>228.813346905</v>
      </c>
      <c r="AC39" s="976">
        <v>24.163571999999998</v>
      </c>
      <c r="AD39" s="976">
        <v>1.55183</v>
      </c>
      <c r="AE39" s="976">
        <v>1.14876</v>
      </c>
      <c r="AF39" s="976">
        <v>14.120402438999999</v>
      </c>
      <c r="AG39" s="976">
        <v>1.7482500000000001</v>
      </c>
      <c r="AH39" s="976">
        <v>6.6758050000000004</v>
      </c>
      <c r="AI39" s="976">
        <v>0.4879</v>
      </c>
      <c r="AJ39" s="976">
        <v>1128.589114014</v>
      </c>
      <c r="AK39" s="976">
        <v>31.049018</v>
      </c>
      <c r="AL39" s="976">
        <v>29.635211999999999</v>
      </c>
      <c r="AM39" s="976">
        <v>136.31680922999999</v>
      </c>
      <c r="AN39" s="976">
        <v>270.79770245399999</v>
      </c>
      <c r="AO39" s="976">
        <v>163.94947680700002</v>
      </c>
      <c r="AP39" s="977">
        <v>69.337537499999996</v>
      </c>
      <c r="AQ39" s="975">
        <v>33.678810137999996</v>
      </c>
      <c r="AR39" s="976">
        <v>62.196251006000004</v>
      </c>
      <c r="AS39" s="976">
        <v>4.2619600000000002</v>
      </c>
      <c r="AT39" s="976">
        <v>55.226599999999998</v>
      </c>
      <c r="AU39" s="976">
        <v>346.71173444999999</v>
      </c>
      <c r="AV39" s="976">
        <v>24.108599999999999</v>
      </c>
      <c r="AW39" s="976">
        <v>46.465117411999998</v>
      </c>
      <c r="AX39" s="977">
        <v>16.442944000000001</v>
      </c>
      <c r="AY39" s="975">
        <v>121.874762</v>
      </c>
      <c r="AZ39" s="976">
        <v>13.847670000000001</v>
      </c>
      <c r="BA39" s="976">
        <v>1.6065</v>
      </c>
      <c r="BB39" s="976">
        <v>6.4853850080000006</v>
      </c>
      <c r="BC39" s="976">
        <v>5.8508899999999997</v>
      </c>
      <c r="BD39" s="976">
        <v>5.6271599999999999</v>
      </c>
      <c r="BE39" s="976">
        <v>0.25256000000000001</v>
      </c>
      <c r="BF39" s="976">
        <v>0.15664</v>
      </c>
      <c r="BG39" s="976">
        <v>1.0248900000000001</v>
      </c>
      <c r="BH39" s="977">
        <v>992.77910044799978</v>
      </c>
      <c r="BI39" s="975">
        <v>26.758792944</v>
      </c>
      <c r="BJ39" s="976">
        <v>57.288060516000002</v>
      </c>
      <c r="BK39" s="976">
        <v>21.380729999999996</v>
      </c>
      <c r="BL39" s="976">
        <v>47.834690377999998</v>
      </c>
      <c r="BM39" s="976">
        <v>5.2571295349999998</v>
      </c>
      <c r="BN39" s="976">
        <v>83.586560070999994</v>
      </c>
      <c r="BO39" s="976">
        <v>153.67791</v>
      </c>
      <c r="BP39" s="976">
        <v>213.99440805</v>
      </c>
      <c r="BQ39" s="976">
        <v>29.795335839</v>
      </c>
      <c r="BR39" s="976">
        <v>46.966951614999999</v>
      </c>
      <c r="BS39" s="977">
        <v>10.391078</v>
      </c>
      <c r="BT39" s="975">
        <v>222.693214625</v>
      </c>
      <c r="BU39" s="976">
        <v>4.3016037499999999</v>
      </c>
      <c r="BV39" s="976">
        <v>49.294581923999999</v>
      </c>
      <c r="BW39" s="976">
        <v>35.212159999999997</v>
      </c>
      <c r="BX39" s="976">
        <v>63.475949119999996</v>
      </c>
      <c r="BY39" s="976">
        <v>3.7491618999999998</v>
      </c>
      <c r="BZ39" s="976">
        <v>94.401409448999999</v>
      </c>
      <c r="CA39" s="976">
        <v>32.490562500000003</v>
      </c>
      <c r="CB39" s="976">
        <v>0.76945375000000005</v>
      </c>
      <c r="CC39" s="976">
        <v>32.625243979999993</v>
      </c>
      <c r="CD39" s="977">
        <v>0.22890312899999996</v>
      </c>
      <c r="CE39" s="975">
        <v>323.63710800000001</v>
      </c>
      <c r="CF39" s="976">
        <v>1065.8337554249999</v>
      </c>
      <c r="CG39" s="976">
        <v>298.99153484600004</v>
      </c>
      <c r="CH39" s="976">
        <v>178.09962710400001</v>
      </c>
      <c r="CI39" s="976">
        <v>243.00414631799998</v>
      </c>
      <c r="CJ39" s="976">
        <v>198.189887</v>
      </c>
      <c r="CK39" s="978">
        <v>7592.2817380230008</v>
      </c>
    </row>
    <row r="40" spans="2:89" x14ac:dyDescent="0.25">
      <c r="F40" s="970">
        <v>37653</v>
      </c>
      <c r="G40" s="975">
        <v>0.39933000000000002</v>
      </c>
      <c r="H40" s="976">
        <v>0.23183999999999996</v>
      </c>
      <c r="I40" s="976">
        <v>1.6022380000000001</v>
      </c>
      <c r="J40" s="976">
        <v>7.0108888230000002</v>
      </c>
      <c r="K40" s="976">
        <v>5.6759454840000005</v>
      </c>
      <c r="L40" s="976">
        <v>2.1017999999999999</v>
      </c>
      <c r="M40" s="976">
        <v>1.4841899999999999</v>
      </c>
      <c r="N40" s="976">
        <v>1.204</v>
      </c>
      <c r="O40" s="976">
        <v>0.62329999999999997</v>
      </c>
      <c r="P40" s="976">
        <v>0.16719999999999999</v>
      </c>
      <c r="Q40" s="976">
        <v>16.140585790999996</v>
      </c>
      <c r="R40" s="976">
        <v>3.5172440000000003</v>
      </c>
      <c r="S40" s="976">
        <v>0.20496</v>
      </c>
      <c r="T40" s="976">
        <v>1.4442999999999999</v>
      </c>
      <c r="U40" s="976">
        <v>0.14058000000000001</v>
      </c>
      <c r="V40" s="976">
        <v>3.9691638659999997</v>
      </c>
      <c r="W40" s="976">
        <v>7.0127426069999999</v>
      </c>
      <c r="X40" s="976">
        <v>0.18798999999999999</v>
      </c>
      <c r="Y40" s="976">
        <v>43.024882499999997</v>
      </c>
      <c r="Z40" s="977">
        <v>1.28898</v>
      </c>
      <c r="AA40" s="975">
        <v>10.485400485</v>
      </c>
      <c r="AB40" s="976">
        <v>38.780353094999995</v>
      </c>
      <c r="AC40" s="976">
        <v>6.2702939999999998</v>
      </c>
      <c r="AD40" s="976">
        <v>0.88675999999999999</v>
      </c>
      <c r="AE40" s="976">
        <v>1.4806239999999999</v>
      </c>
      <c r="AF40" s="976">
        <v>3.086192439</v>
      </c>
      <c r="AG40" s="976">
        <v>0.56332499999999996</v>
      </c>
      <c r="AH40" s="976">
        <v>1.4172100000000001</v>
      </c>
      <c r="AI40" s="976">
        <v>0.86099999999999999</v>
      </c>
      <c r="AJ40" s="976">
        <v>205.43027799999999</v>
      </c>
      <c r="AK40" s="976">
        <v>4.9628800000000002</v>
      </c>
      <c r="AL40" s="976">
        <v>5.0897040000000002</v>
      </c>
      <c r="AM40" s="976">
        <v>42.112045639999998</v>
      </c>
      <c r="AN40" s="976">
        <v>63.747162269999997</v>
      </c>
      <c r="AO40" s="976">
        <v>44.032709443000002</v>
      </c>
      <c r="AP40" s="977">
        <v>11.1111</v>
      </c>
      <c r="AQ40" s="975">
        <v>8.4995994479999997</v>
      </c>
      <c r="AR40" s="976">
        <v>21.840942011999999</v>
      </c>
      <c r="AS40" s="976">
        <v>0.97480999999999995</v>
      </c>
      <c r="AT40" s="976">
        <v>20.176536250000002</v>
      </c>
      <c r="AU40" s="976">
        <v>151.093290978</v>
      </c>
      <c r="AV40" s="976">
        <v>7.2209362450000008</v>
      </c>
      <c r="AW40" s="976">
        <v>12.730174195999998</v>
      </c>
      <c r="AX40" s="977">
        <v>3.8194240000000002</v>
      </c>
      <c r="AY40" s="975">
        <v>28.536812000000001</v>
      </c>
      <c r="AZ40" s="976">
        <v>3.6963900000000001</v>
      </c>
      <c r="BA40" s="976">
        <v>0.55079999999999996</v>
      </c>
      <c r="BB40" s="976">
        <v>1.7581850079999999</v>
      </c>
      <c r="BC40" s="976">
        <v>1.8428</v>
      </c>
      <c r="BD40" s="976">
        <v>1.69092</v>
      </c>
      <c r="BE40" s="976">
        <v>0.1148</v>
      </c>
      <c r="BF40" s="976">
        <v>7.1199999999999999E-2</v>
      </c>
      <c r="BG40" s="976">
        <v>0.32279999999999998</v>
      </c>
      <c r="BH40" s="977">
        <v>211.62820847999996</v>
      </c>
      <c r="BI40" s="975">
        <v>9.2292679440000001</v>
      </c>
      <c r="BJ40" s="976">
        <v>19.046314742</v>
      </c>
      <c r="BK40" s="976">
        <v>10.78073</v>
      </c>
      <c r="BL40" s="976">
        <v>12.144220647999999</v>
      </c>
      <c r="BM40" s="976">
        <v>2.4884004649999998</v>
      </c>
      <c r="BN40" s="976">
        <v>20.132743749999999</v>
      </c>
      <c r="BO40" s="976">
        <v>33.099433564999998</v>
      </c>
      <c r="BP40" s="976">
        <v>47.981743560000005</v>
      </c>
      <c r="BQ40" s="976">
        <v>8.6224500000000006</v>
      </c>
      <c r="BR40" s="976">
        <v>16.077686025000002</v>
      </c>
      <c r="BS40" s="977">
        <v>3.8737520000000001</v>
      </c>
      <c r="BT40" s="975">
        <v>47.013386734999997</v>
      </c>
      <c r="BU40" s="976">
        <v>1.4247350000000001</v>
      </c>
      <c r="BV40" s="976">
        <v>118.989165766</v>
      </c>
      <c r="BW40" s="976">
        <v>6.4578387680000002</v>
      </c>
      <c r="BX40" s="976">
        <v>62.980416119999994</v>
      </c>
      <c r="BY40" s="976">
        <v>18.803845719999998</v>
      </c>
      <c r="BZ40" s="976">
        <v>77.172106397999997</v>
      </c>
      <c r="CA40" s="976">
        <v>65.690010000000001</v>
      </c>
      <c r="CB40" s="976">
        <v>10.506003124999999</v>
      </c>
      <c r="CC40" s="976">
        <v>29.756198388000001</v>
      </c>
      <c r="CD40" s="977">
        <v>2.1745010430000002</v>
      </c>
      <c r="CE40" s="975">
        <v>236.57118712800002</v>
      </c>
      <c r="CF40" s="976">
        <v>354.19913030999999</v>
      </c>
      <c r="CG40" s="976">
        <v>139.91335718000002</v>
      </c>
      <c r="CH40" s="976">
        <v>236.44764789599998</v>
      </c>
      <c r="CI40" s="976">
        <v>134.51862937999999</v>
      </c>
      <c r="CJ40" s="976">
        <v>81.626191500000004</v>
      </c>
      <c r="CK40" s="978">
        <v>2822.0389212160003</v>
      </c>
    </row>
    <row r="41" spans="2:89" x14ac:dyDescent="0.25">
      <c r="F41" s="970">
        <v>37681</v>
      </c>
      <c r="G41" s="975">
        <v>2.2628699999999999</v>
      </c>
      <c r="H41" s="976">
        <v>1.9871999999999999</v>
      </c>
      <c r="I41" s="976">
        <v>6.6002640000000001</v>
      </c>
      <c r="J41" s="976">
        <v>50.651393822999999</v>
      </c>
      <c r="K41" s="976">
        <v>21.744057258000002</v>
      </c>
      <c r="L41" s="976">
        <v>13.153199999999998</v>
      </c>
      <c r="M41" s="976">
        <v>11.296334999999999</v>
      </c>
      <c r="N41" s="976">
        <v>2.2016</v>
      </c>
      <c r="O41" s="976">
        <v>3.8644599999999998</v>
      </c>
      <c r="P41" s="976">
        <v>1.1913</v>
      </c>
      <c r="Q41" s="976">
        <v>21.470511403</v>
      </c>
      <c r="R41" s="976">
        <v>30.118535999999999</v>
      </c>
      <c r="S41" s="976">
        <v>0.53802000000000005</v>
      </c>
      <c r="T41" s="976">
        <v>2.2021999999999999</v>
      </c>
      <c r="U41" s="976">
        <v>0.53676000000000001</v>
      </c>
      <c r="V41" s="976">
        <v>30.361238066999999</v>
      </c>
      <c r="W41" s="976">
        <v>27.079915655000001</v>
      </c>
      <c r="X41" s="976">
        <v>0.71777999999999997</v>
      </c>
      <c r="Y41" s="976">
        <v>159.674802048</v>
      </c>
      <c r="Z41" s="977">
        <v>7.7577499999999997</v>
      </c>
      <c r="AA41" s="975">
        <v>32.916975000000001</v>
      </c>
      <c r="AB41" s="976">
        <v>83.719753095000002</v>
      </c>
      <c r="AC41" s="976">
        <v>21.665649999999999</v>
      </c>
      <c r="AD41" s="976">
        <v>5.0671999999999997</v>
      </c>
      <c r="AE41" s="976">
        <v>7.0967840000000004</v>
      </c>
      <c r="AF41" s="976">
        <v>10.01957</v>
      </c>
      <c r="AG41" s="976">
        <v>2.4087000000000001</v>
      </c>
      <c r="AH41" s="976">
        <v>6.6758050000000004</v>
      </c>
      <c r="AI41" s="976">
        <v>5.8548</v>
      </c>
      <c r="AJ41" s="976">
        <v>298.80770750700003</v>
      </c>
      <c r="AK41" s="976">
        <v>13.80301</v>
      </c>
      <c r="AL41" s="976">
        <v>13.928276</v>
      </c>
      <c r="AM41" s="976">
        <v>74.885137950000001</v>
      </c>
      <c r="AN41" s="976">
        <v>74.876632362000009</v>
      </c>
      <c r="AO41" s="976">
        <v>53.759004306999991</v>
      </c>
      <c r="AP41" s="977">
        <v>18.981462499999999</v>
      </c>
      <c r="AQ41" s="975">
        <v>19.970820552000003</v>
      </c>
      <c r="AR41" s="976">
        <v>48.621246982000002</v>
      </c>
      <c r="AS41" s="976">
        <v>2.17632</v>
      </c>
      <c r="AT41" s="976">
        <v>33.292853749999999</v>
      </c>
      <c r="AU41" s="976">
        <v>214.74767217599998</v>
      </c>
      <c r="AV41" s="976">
        <v>9.4920362449999995</v>
      </c>
      <c r="AW41" s="976">
        <v>17.075042587999999</v>
      </c>
      <c r="AX41" s="977">
        <v>9.645664</v>
      </c>
      <c r="AY41" s="975">
        <v>38.058729999999997</v>
      </c>
      <c r="AZ41" s="976">
        <v>6.2893800000000004</v>
      </c>
      <c r="BA41" s="976">
        <v>1.4458500000000001</v>
      </c>
      <c r="BB41" s="976">
        <v>4.8598949919999992</v>
      </c>
      <c r="BC41" s="976">
        <v>4.1463000000000001</v>
      </c>
      <c r="BD41" s="976">
        <v>2.57796</v>
      </c>
      <c r="BE41" s="976">
        <v>0.74619999999999997</v>
      </c>
      <c r="BF41" s="976">
        <v>0.46279999999999999</v>
      </c>
      <c r="BG41" s="976">
        <v>0.72629999999999995</v>
      </c>
      <c r="BH41" s="977">
        <v>297.0348638399999</v>
      </c>
      <c r="BI41" s="975">
        <v>67.36127205599999</v>
      </c>
      <c r="BJ41" s="976">
        <v>62.094441258000003</v>
      </c>
      <c r="BK41" s="976">
        <v>49.83802</v>
      </c>
      <c r="BL41" s="976">
        <v>73.221800863999988</v>
      </c>
      <c r="BM41" s="976">
        <v>25.724990465000001</v>
      </c>
      <c r="BN41" s="976">
        <v>51.488421250000002</v>
      </c>
      <c r="BO41" s="976">
        <v>65.727199147999997</v>
      </c>
      <c r="BP41" s="976">
        <v>77.743403220000005</v>
      </c>
      <c r="BQ41" s="976">
        <v>29.667608613000002</v>
      </c>
      <c r="BR41" s="976">
        <v>61.841892205000001</v>
      </c>
      <c r="BS41" s="977">
        <v>11.568908</v>
      </c>
      <c r="BT41" s="975">
        <v>128.15851156500003</v>
      </c>
      <c r="BU41" s="976">
        <v>7.5346562500000003</v>
      </c>
      <c r="BV41" s="976">
        <v>226.68207211700002</v>
      </c>
      <c r="BW41" s="976">
        <v>16.110586255999998</v>
      </c>
      <c r="BX41" s="976">
        <v>160.19167456</v>
      </c>
      <c r="BY41" s="976">
        <v>51.325554279999999</v>
      </c>
      <c r="BZ41" s="976">
        <v>175.888677648</v>
      </c>
      <c r="CA41" s="976">
        <v>148.27511250000001</v>
      </c>
      <c r="CB41" s="976">
        <v>51.55340125</v>
      </c>
      <c r="CC41" s="976">
        <v>86.645528815999995</v>
      </c>
      <c r="CD41" s="977">
        <v>19.141312085999999</v>
      </c>
      <c r="CE41" s="975">
        <v>248.54460712800002</v>
      </c>
      <c r="CF41" s="976">
        <v>403.59161217000002</v>
      </c>
      <c r="CG41" s="976">
        <v>158.694278282</v>
      </c>
      <c r="CH41" s="976">
        <v>301.15018657799999</v>
      </c>
      <c r="CI41" s="976">
        <v>141.792995504</v>
      </c>
      <c r="CJ41" s="976">
        <v>94.871413000000004</v>
      </c>
      <c r="CK41" s="978">
        <v>4827.6767331689989</v>
      </c>
    </row>
    <row r="42" spans="2:89" x14ac:dyDescent="0.25">
      <c r="F42" s="970">
        <v>37712</v>
      </c>
      <c r="G42" s="975">
        <v>4.4370000000000003</v>
      </c>
      <c r="H42" s="976">
        <v>3.8253599999999994</v>
      </c>
      <c r="I42" s="976">
        <v>9.7090840000000007</v>
      </c>
      <c r="J42" s="976">
        <v>98.615811176999998</v>
      </c>
      <c r="K42" s="976">
        <v>38.14120629</v>
      </c>
      <c r="L42" s="976">
        <v>19.661999999999999</v>
      </c>
      <c r="M42" s="976">
        <v>23.719549503</v>
      </c>
      <c r="N42" s="976">
        <v>3.8184</v>
      </c>
      <c r="O42" s="976">
        <v>8.1652299999999993</v>
      </c>
      <c r="P42" s="976">
        <v>2.4662000000000002</v>
      </c>
      <c r="Q42" s="976">
        <v>36.580324208999997</v>
      </c>
      <c r="R42" s="976">
        <v>52.929400000000001</v>
      </c>
      <c r="S42" s="976">
        <v>1.1016600000000001</v>
      </c>
      <c r="T42" s="976">
        <v>4.3186</v>
      </c>
      <c r="U42" s="976">
        <v>1.0863</v>
      </c>
      <c r="V42" s="976">
        <v>69.253230000000002</v>
      </c>
      <c r="W42" s="976">
        <v>54.951050868999999</v>
      </c>
      <c r="X42" s="976">
        <v>1.45265</v>
      </c>
      <c r="Y42" s="976">
        <v>344.94390295200003</v>
      </c>
      <c r="Z42" s="977">
        <v>10.669890000000001</v>
      </c>
      <c r="AA42" s="975">
        <v>55.478425485000002</v>
      </c>
      <c r="AB42" s="976">
        <v>140.45114952</v>
      </c>
      <c r="AC42" s="976">
        <v>32.982765999999998</v>
      </c>
      <c r="AD42" s="976">
        <v>22.865739999999999</v>
      </c>
      <c r="AE42" s="976">
        <v>18.967303999999999</v>
      </c>
      <c r="AF42" s="976">
        <v>17.333437561</v>
      </c>
      <c r="AG42" s="976">
        <v>5.9051999999999998</v>
      </c>
      <c r="AH42" s="976">
        <v>10.069649999999999</v>
      </c>
      <c r="AI42" s="976">
        <v>24.940300000000001</v>
      </c>
      <c r="AJ42" s="976">
        <v>392.36748147899999</v>
      </c>
      <c r="AK42" s="976">
        <v>21.991762000000001</v>
      </c>
      <c r="AL42" s="976">
        <v>21.125008000000001</v>
      </c>
      <c r="AM42" s="976">
        <v>68.46473795</v>
      </c>
      <c r="AN42" s="976">
        <v>76.616577269999993</v>
      </c>
      <c r="AO42" s="976">
        <v>44.156958056999997</v>
      </c>
      <c r="AP42" s="977">
        <v>28.703675</v>
      </c>
      <c r="AQ42" s="975">
        <v>31.857479724000001</v>
      </c>
      <c r="AR42" s="976">
        <v>93.344782011999996</v>
      </c>
      <c r="AS42" s="976">
        <v>3.44584</v>
      </c>
      <c r="AT42" s="976">
        <v>63.730241249999999</v>
      </c>
      <c r="AU42" s="976">
        <v>427.19735053799991</v>
      </c>
      <c r="AV42" s="976">
        <v>13.510136245</v>
      </c>
      <c r="AW42" s="976">
        <v>25.57104</v>
      </c>
      <c r="AX42" s="977">
        <v>15.310064000000001</v>
      </c>
      <c r="AY42" s="975">
        <v>65.495745999999997</v>
      </c>
      <c r="AZ42" s="976">
        <v>10.840904999999999</v>
      </c>
      <c r="BA42" s="976">
        <v>2.96055</v>
      </c>
      <c r="BB42" s="976">
        <v>7.9118399999999998</v>
      </c>
      <c r="BC42" s="976">
        <v>7.7858299999999998</v>
      </c>
      <c r="BD42" s="976">
        <v>4.9341600000000003</v>
      </c>
      <c r="BE42" s="976">
        <v>1.5038800000000001</v>
      </c>
      <c r="BF42" s="976">
        <v>0.93271999999999999</v>
      </c>
      <c r="BG42" s="976">
        <v>1.3638300000000001</v>
      </c>
      <c r="BH42" s="977">
        <v>443.53334044799993</v>
      </c>
      <c r="BI42" s="975">
        <v>79.017705000000007</v>
      </c>
      <c r="BJ42" s="976">
        <v>166.132608113</v>
      </c>
      <c r="BK42" s="976">
        <v>117.8647125</v>
      </c>
      <c r="BL42" s="976">
        <v>84.415969513999997</v>
      </c>
      <c r="BM42" s="976">
        <v>35.152790000000003</v>
      </c>
      <c r="BN42" s="976">
        <v>49.689324999999997</v>
      </c>
      <c r="BO42" s="976">
        <v>59.066072286999997</v>
      </c>
      <c r="BP42" s="976">
        <v>58.35369678</v>
      </c>
      <c r="BQ42" s="976">
        <v>74.632075838999995</v>
      </c>
      <c r="BR42" s="976">
        <v>68.045006180000001</v>
      </c>
      <c r="BS42" s="977">
        <v>35.046985999999997</v>
      </c>
      <c r="BT42" s="975">
        <v>246.96207584999999</v>
      </c>
      <c r="BU42" s="976">
        <v>41.207720000000002</v>
      </c>
      <c r="BV42" s="976">
        <v>485.15160211100005</v>
      </c>
      <c r="BW42" s="976">
        <v>35.857946255999998</v>
      </c>
      <c r="BX42" s="976">
        <v>349.97831183999995</v>
      </c>
      <c r="BY42" s="976">
        <v>97.10000762</v>
      </c>
      <c r="BZ42" s="976">
        <v>371.60209430100002</v>
      </c>
      <c r="CA42" s="976">
        <v>192.787230384</v>
      </c>
      <c r="CB42" s="976">
        <v>76.235110000000006</v>
      </c>
      <c r="CC42" s="976">
        <v>147.824727204</v>
      </c>
      <c r="CD42" s="977">
        <v>46.03640687099999</v>
      </c>
      <c r="CE42" s="975">
        <v>441.80447512800004</v>
      </c>
      <c r="CF42" s="976">
        <v>570.68377798500001</v>
      </c>
      <c r="CG42" s="976">
        <v>214.84517828200001</v>
      </c>
      <c r="CH42" s="976">
        <v>688.47842802600007</v>
      </c>
      <c r="CI42" s="976">
        <v>213.04743531</v>
      </c>
      <c r="CJ42" s="976">
        <v>129.004435</v>
      </c>
      <c r="CK42" s="978">
        <v>8169.5206659199994</v>
      </c>
    </row>
    <row r="43" spans="2:89" x14ac:dyDescent="0.25">
      <c r="F43" s="970">
        <v>37742</v>
      </c>
      <c r="G43" s="975">
        <v>14.37588</v>
      </c>
      <c r="H43" s="976">
        <v>10.730879999999997</v>
      </c>
      <c r="I43" s="976">
        <v>38.597195999999997</v>
      </c>
      <c r="J43" s="976">
        <v>229.722617646</v>
      </c>
      <c r="K43" s="976">
        <v>121.96414903200001</v>
      </c>
      <c r="L43" s="976">
        <v>61.1556</v>
      </c>
      <c r="M43" s="976">
        <v>58.955325000000002</v>
      </c>
      <c r="N43" s="976">
        <v>12.4184</v>
      </c>
      <c r="O43" s="976">
        <v>21.753170000000001</v>
      </c>
      <c r="P43" s="976">
        <v>6.8761000000000001</v>
      </c>
      <c r="Q43" s="976">
        <v>90.256591403000002</v>
      </c>
      <c r="R43" s="976">
        <v>130.06973199999999</v>
      </c>
      <c r="S43" s="976">
        <v>2.9804599999999999</v>
      </c>
      <c r="T43" s="976">
        <v>11.0968</v>
      </c>
      <c r="U43" s="976">
        <v>4.2173999999999996</v>
      </c>
      <c r="V43" s="976">
        <v>172.77764420100002</v>
      </c>
      <c r="W43" s="976">
        <v>136.15487826199998</v>
      </c>
      <c r="X43" s="976">
        <v>5.6397000000000004</v>
      </c>
      <c r="Y43" s="976">
        <v>770.39567999999997</v>
      </c>
      <c r="Z43" s="977">
        <v>40.05386</v>
      </c>
      <c r="AA43" s="975">
        <v>152.28160048500001</v>
      </c>
      <c r="AB43" s="976">
        <v>447.72266286000001</v>
      </c>
      <c r="AC43" s="976">
        <v>101.395242</v>
      </c>
      <c r="AD43" s="976">
        <v>55.960889999999999</v>
      </c>
      <c r="AE43" s="976">
        <v>50.085935999999997</v>
      </c>
      <c r="AF43" s="976">
        <v>51.070217561</v>
      </c>
      <c r="AG43" s="976">
        <v>15.81195</v>
      </c>
      <c r="AH43" s="976">
        <v>30.171655000000001</v>
      </c>
      <c r="AI43" s="976">
        <v>62.020699999999998</v>
      </c>
      <c r="AJ43" s="976">
        <v>1715.954093479</v>
      </c>
      <c r="AK43" s="976">
        <v>58.624020000000002</v>
      </c>
      <c r="AL43" s="976">
        <v>58.750508000000004</v>
      </c>
      <c r="AM43" s="976">
        <v>558.25378000000001</v>
      </c>
      <c r="AN43" s="976">
        <v>618.60189245399999</v>
      </c>
      <c r="AO43" s="976">
        <v>307.45192750000001</v>
      </c>
      <c r="AP43" s="977">
        <v>71.830412499999994</v>
      </c>
      <c r="AQ43" s="975">
        <v>97.010310414000003</v>
      </c>
      <c r="AR43" s="976">
        <v>189.34405000000001</v>
      </c>
      <c r="AS43" s="976">
        <v>14.62215</v>
      </c>
      <c r="AT43" s="976">
        <v>121.4357625</v>
      </c>
      <c r="AU43" s="976">
        <v>743.76818119799998</v>
      </c>
      <c r="AV43" s="976">
        <v>32.872713754999999</v>
      </c>
      <c r="AW43" s="976">
        <v>71.178268392000007</v>
      </c>
      <c r="AX43" s="977">
        <v>55.414015999999997</v>
      </c>
      <c r="AY43" s="975">
        <v>136.37470400000001</v>
      </c>
      <c r="AZ43" s="976">
        <v>23.778269999999999</v>
      </c>
      <c r="BA43" s="976">
        <v>8.0095500000000008</v>
      </c>
      <c r="BB43" s="976">
        <v>19.539094991999999</v>
      </c>
      <c r="BC43" s="976">
        <v>17.78302</v>
      </c>
      <c r="BD43" s="976">
        <v>11.060280000000001</v>
      </c>
      <c r="BE43" s="976">
        <v>4.0868799999999998</v>
      </c>
      <c r="BF43" s="976">
        <v>2.5347200000000001</v>
      </c>
      <c r="BG43" s="976">
        <v>3.1150199999999999</v>
      </c>
      <c r="BH43" s="977">
        <v>1227.2113991040001</v>
      </c>
      <c r="BI43" s="975">
        <v>306.961507944</v>
      </c>
      <c r="BJ43" s="976">
        <v>352.86381811299998</v>
      </c>
      <c r="BK43" s="976">
        <v>283.85117250000002</v>
      </c>
      <c r="BL43" s="976">
        <v>271.62753967600003</v>
      </c>
      <c r="BM43" s="976">
        <v>112.18750772099999</v>
      </c>
      <c r="BN43" s="976">
        <v>181.62305000000001</v>
      </c>
      <c r="BO43" s="976">
        <v>231.725279148</v>
      </c>
      <c r="BP43" s="976">
        <v>266.03875161000002</v>
      </c>
      <c r="BQ43" s="976">
        <v>175.32315</v>
      </c>
      <c r="BR43" s="976">
        <v>350.92259999999999</v>
      </c>
      <c r="BS43" s="977">
        <v>72.973112</v>
      </c>
      <c r="BT43" s="975">
        <v>726.77923979499997</v>
      </c>
      <c r="BU43" s="976">
        <v>101.3205775</v>
      </c>
      <c r="BV43" s="976">
        <v>967.59319442100002</v>
      </c>
      <c r="BW43" s="976">
        <v>106.82608</v>
      </c>
      <c r="BX43" s="976">
        <v>818.27816524000002</v>
      </c>
      <c r="BY43" s="976">
        <v>287.40557713999999</v>
      </c>
      <c r="BZ43" s="976">
        <v>952.86347694899996</v>
      </c>
      <c r="CA43" s="976">
        <v>481.776015384</v>
      </c>
      <c r="CB43" s="976">
        <v>216.0389375</v>
      </c>
      <c r="CC43" s="976">
        <v>392.59625962199999</v>
      </c>
      <c r="CD43" s="977">
        <v>125.119495215</v>
      </c>
      <c r="CE43" s="975">
        <v>859.36641112799998</v>
      </c>
      <c r="CF43" s="976">
        <v>1233.617129535</v>
      </c>
      <c r="CG43" s="976">
        <v>414.076864538</v>
      </c>
      <c r="CH43" s="976">
        <v>1211.107311711</v>
      </c>
      <c r="CI43" s="976">
        <v>405.21685062</v>
      </c>
      <c r="CJ43" s="976">
        <v>257.34804550000001</v>
      </c>
      <c r="CK43" s="978">
        <v>21238.745062248003</v>
      </c>
    </row>
    <row r="44" spans="2:89" x14ac:dyDescent="0.25">
      <c r="F44" s="970">
        <v>37773</v>
      </c>
      <c r="G44" s="975">
        <v>20.277090000000001</v>
      </c>
      <c r="H44" s="976">
        <v>16.079759999999997</v>
      </c>
      <c r="I44" s="976">
        <v>50.865077999999997</v>
      </c>
      <c r="J44" s="976">
        <v>265.54924853099999</v>
      </c>
      <c r="K44" s="976">
        <v>137.31935177399998</v>
      </c>
      <c r="L44" s="976">
        <v>75.969899999999996</v>
      </c>
      <c r="M44" s="976">
        <v>78.552124503000002</v>
      </c>
      <c r="N44" s="976">
        <v>15.0672</v>
      </c>
      <c r="O44" s="976">
        <v>30.915679999999998</v>
      </c>
      <c r="P44" s="976">
        <v>10.345499999999999</v>
      </c>
      <c r="Q44" s="976">
        <v>97.245822805999993</v>
      </c>
      <c r="R44" s="976">
        <v>155.44169600000001</v>
      </c>
      <c r="S44" s="976">
        <v>4.1248199999999997</v>
      </c>
      <c r="T44" s="976">
        <v>13.170299999999999</v>
      </c>
      <c r="U44" s="976">
        <v>5.8404600000000002</v>
      </c>
      <c r="V44" s="976">
        <v>226.95390693299998</v>
      </c>
      <c r="W44" s="976">
        <v>162.263818262</v>
      </c>
      <c r="X44" s="976">
        <v>7.81013</v>
      </c>
      <c r="Y44" s="976">
        <v>1043.889769548</v>
      </c>
      <c r="Z44" s="977">
        <v>51.29663</v>
      </c>
      <c r="AA44" s="975">
        <v>210.48683701499999</v>
      </c>
      <c r="AB44" s="976">
        <v>606.279590235</v>
      </c>
      <c r="AC44" s="976">
        <v>138.45624799999999</v>
      </c>
      <c r="AD44" s="976">
        <v>82.437010000000001</v>
      </c>
      <c r="AE44" s="976">
        <v>67.598144000000005</v>
      </c>
      <c r="AF44" s="976">
        <v>73.434569999999994</v>
      </c>
      <c r="AG44" s="976">
        <v>23.445975000000001</v>
      </c>
      <c r="AH44" s="976">
        <v>42.479005000000001</v>
      </c>
      <c r="AI44" s="976">
        <v>89.486599999999996</v>
      </c>
      <c r="AJ44" s="976">
        <v>1492.4262109719998</v>
      </c>
      <c r="AK44" s="976">
        <v>92.030405999999999</v>
      </c>
      <c r="AL44" s="976">
        <v>79.848151999999999</v>
      </c>
      <c r="AM44" s="976">
        <v>512.05611281999995</v>
      </c>
      <c r="AN44" s="976">
        <v>459.60904773000004</v>
      </c>
      <c r="AO44" s="976">
        <v>280.13736875000001</v>
      </c>
      <c r="AP44" s="977">
        <v>81.089662500000003</v>
      </c>
      <c r="AQ44" s="975">
        <v>111.70884055199998</v>
      </c>
      <c r="AR44" s="976">
        <v>221.90384100600002</v>
      </c>
      <c r="AS44" s="976">
        <v>18.589400000000001</v>
      </c>
      <c r="AT44" s="976">
        <v>116.72895</v>
      </c>
      <c r="AU44" s="976">
        <v>678.92012119799995</v>
      </c>
      <c r="AV44" s="976">
        <v>32.203036245</v>
      </c>
      <c r="AW44" s="976">
        <v>70.015948391999999</v>
      </c>
      <c r="AX44" s="977">
        <v>64.444687999999999</v>
      </c>
      <c r="AY44" s="975">
        <v>160.33868000000001</v>
      </c>
      <c r="AZ44" s="976">
        <v>30.977955000000001</v>
      </c>
      <c r="BA44" s="976">
        <v>11.084849999999999</v>
      </c>
      <c r="BB44" s="976">
        <v>28.330025008</v>
      </c>
      <c r="BC44" s="976">
        <v>24.647449999999999</v>
      </c>
      <c r="BD44" s="976">
        <v>13.693680000000001</v>
      </c>
      <c r="BE44" s="976">
        <v>6.1647600000000002</v>
      </c>
      <c r="BF44" s="976">
        <v>3.8234400000000002</v>
      </c>
      <c r="BG44" s="976">
        <v>4.31745</v>
      </c>
      <c r="BH44" s="977">
        <v>1206.7894238399997</v>
      </c>
      <c r="BI44" s="975">
        <v>420.34902</v>
      </c>
      <c r="BJ44" s="976">
        <v>541.20709611300003</v>
      </c>
      <c r="BK44" s="976">
        <v>509.01080750000006</v>
      </c>
      <c r="BL44" s="976">
        <v>372.96824951399998</v>
      </c>
      <c r="BM44" s="976">
        <v>187.57498953499999</v>
      </c>
      <c r="BN44" s="976">
        <v>220.37503492899998</v>
      </c>
      <c r="BO44" s="976">
        <v>272.51742686099999</v>
      </c>
      <c r="BP44" s="976">
        <v>277.33399838999998</v>
      </c>
      <c r="BQ44" s="976">
        <v>258.60963638699997</v>
      </c>
      <c r="BR44" s="976">
        <v>411.24535941000005</v>
      </c>
      <c r="BS44" s="977">
        <v>110.92541199999999</v>
      </c>
      <c r="BT44" s="975">
        <v>1020.93410034</v>
      </c>
      <c r="BU44" s="976">
        <v>152.14525875000001</v>
      </c>
      <c r="BV44" s="976">
        <v>1232.6390876960004</v>
      </c>
      <c r="BW44" s="976">
        <v>153.69631999999999</v>
      </c>
      <c r="BX44" s="976">
        <v>1074.1067466000002</v>
      </c>
      <c r="BY44" s="976">
        <v>294.46793904000003</v>
      </c>
      <c r="BZ44" s="976">
        <v>996.13994624999998</v>
      </c>
      <c r="CA44" s="976">
        <v>501.59521124999998</v>
      </c>
      <c r="CB44" s="976">
        <v>225.242788125</v>
      </c>
      <c r="CC44" s="976">
        <v>370.84607602</v>
      </c>
      <c r="CD44" s="977">
        <v>186.434595828</v>
      </c>
      <c r="CE44" s="975">
        <v>644.84990887200001</v>
      </c>
      <c r="CF44" s="976">
        <v>1035.1048652699999</v>
      </c>
      <c r="CG44" s="976">
        <v>292.464640616</v>
      </c>
      <c r="CH44" s="976">
        <v>1321.2051659219999</v>
      </c>
      <c r="CI44" s="976">
        <v>260.47410019400002</v>
      </c>
      <c r="CJ44" s="976">
        <v>211.23398800000001</v>
      </c>
      <c r="CK44" s="978">
        <v>23160.659535032006</v>
      </c>
    </row>
    <row r="45" spans="2:89" x14ac:dyDescent="0.25">
      <c r="F45" s="970">
        <v>37803</v>
      </c>
      <c r="G45" s="975">
        <v>6.8329800000000001</v>
      </c>
      <c r="H45" s="976">
        <v>4.4049599999999991</v>
      </c>
      <c r="I45" s="976">
        <v>21.307373999999999</v>
      </c>
      <c r="J45" s="976">
        <v>220.61153646900001</v>
      </c>
      <c r="K45" s="976">
        <v>120.48346629000001</v>
      </c>
      <c r="L45" s="976">
        <v>54.409500000000001</v>
      </c>
      <c r="M45" s="976">
        <v>26.605474503</v>
      </c>
      <c r="N45" s="976">
        <v>6.5359999999999996</v>
      </c>
      <c r="O45" s="976">
        <v>8.60154</v>
      </c>
      <c r="P45" s="976">
        <v>2.9051</v>
      </c>
      <c r="Q45" s="976">
        <v>53.148311402999994</v>
      </c>
      <c r="R45" s="976">
        <v>112.89328800000001</v>
      </c>
      <c r="S45" s="976">
        <v>1.5542800000000001</v>
      </c>
      <c r="T45" s="976">
        <v>6.1346999999999996</v>
      </c>
      <c r="U45" s="976">
        <v>2.0320200000000002</v>
      </c>
      <c r="V45" s="976">
        <v>190.727791134</v>
      </c>
      <c r="W45" s="976">
        <v>113.53433</v>
      </c>
      <c r="X45" s="976">
        <v>2.7173099999999999</v>
      </c>
      <c r="Y45" s="976">
        <v>568.14297750000003</v>
      </c>
      <c r="Z45" s="977">
        <v>33.967010000000009</v>
      </c>
      <c r="AA45" s="975">
        <v>87.096874514999996</v>
      </c>
      <c r="AB45" s="976">
        <v>370.65720928500002</v>
      </c>
      <c r="AC45" s="976">
        <v>60.816754000000003</v>
      </c>
      <c r="AD45" s="976">
        <v>48.676789999999997</v>
      </c>
      <c r="AE45" s="976">
        <v>26.957567999999998</v>
      </c>
      <c r="AF45" s="976">
        <v>37.118917560999996</v>
      </c>
      <c r="AG45" s="976">
        <v>11.091675</v>
      </c>
      <c r="AH45" s="976">
        <v>17.789715000000001</v>
      </c>
      <c r="AI45" s="976">
        <v>57.428699999999999</v>
      </c>
      <c r="AJ45" s="976">
        <v>1471.4087529860001</v>
      </c>
      <c r="AK45" s="976">
        <v>44.045560000000002</v>
      </c>
      <c r="AL45" s="976">
        <v>41.812192000000003</v>
      </c>
      <c r="AM45" s="976">
        <v>456.86988563999995</v>
      </c>
      <c r="AN45" s="976">
        <v>562.59446236199994</v>
      </c>
      <c r="AO45" s="976">
        <v>271.591883193</v>
      </c>
      <c r="AP45" s="977">
        <v>56.196525000000001</v>
      </c>
      <c r="AQ45" s="975">
        <v>68.635769585999995</v>
      </c>
      <c r="AR45" s="976">
        <v>138.47146698199998</v>
      </c>
      <c r="AS45" s="976">
        <v>8.0931899999999999</v>
      </c>
      <c r="AT45" s="976">
        <v>74.869697500000001</v>
      </c>
      <c r="AU45" s="976">
        <v>432.86744347199993</v>
      </c>
      <c r="AV45" s="976">
        <v>20.731063754999997</v>
      </c>
      <c r="AW45" s="976">
        <v>42.922811608000004</v>
      </c>
      <c r="AX45" s="977">
        <v>37.70872</v>
      </c>
      <c r="AY45" s="975">
        <v>96.810990000000004</v>
      </c>
      <c r="AZ45" s="976">
        <v>14.813145</v>
      </c>
      <c r="BA45" s="976">
        <v>4.1768999999999998</v>
      </c>
      <c r="BB45" s="976">
        <v>11.013545007999999</v>
      </c>
      <c r="BC45" s="976">
        <v>9.5364900000000006</v>
      </c>
      <c r="BD45" s="976">
        <v>6.1538399999999998</v>
      </c>
      <c r="BE45" s="976">
        <v>1.98604</v>
      </c>
      <c r="BF45" s="976">
        <v>1.23176</v>
      </c>
      <c r="BG45" s="976">
        <v>1.67049</v>
      </c>
      <c r="BH45" s="977">
        <v>958.18064678399992</v>
      </c>
      <c r="BI45" s="975">
        <v>182.93632500000001</v>
      </c>
      <c r="BJ45" s="976">
        <v>208.61355537100002</v>
      </c>
      <c r="BK45" s="976">
        <v>168.60624999999999</v>
      </c>
      <c r="BL45" s="976">
        <v>183.05462983800001</v>
      </c>
      <c r="BM45" s="976">
        <v>61.929206372000003</v>
      </c>
      <c r="BN45" s="976">
        <v>143.92769999999999</v>
      </c>
      <c r="BO45" s="976">
        <v>192.52476771300002</v>
      </c>
      <c r="BP45" s="976">
        <v>239.47794678</v>
      </c>
      <c r="BQ45" s="976">
        <v>143.03684583899999</v>
      </c>
      <c r="BR45" s="976">
        <v>248.506813975</v>
      </c>
      <c r="BS45" s="977">
        <v>43.291795999999998</v>
      </c>
      <c r="BT45" s="975">
        <v>719.45692245000009</v>
      </c>
      <c r="BU45" s="976">
        <v>98.525904999999995</v>
      </c>
      <c r="BV45" s="976">
        <v>796.417043842</v>
      </c>
      <c r="BW45" s="976">
        <v>94.828107488000001</v>
      </c>
      <c r="BX45" s="976">
        <v>776.90356524000003</v>
      </c>
      <c r="BY45" s="976">
        <v>322.45575427999995</v>
      </c>
      <c r="BZ45" s="976">
        <v>1029.4416204030001</v>
      </c>
      <c r="CA45" s="976">
        <v>468.89793788399999</v>
      </c>
      <c r="CB45" s="976">
        <v>273.24486437500002</v>
      </c>
      <c r="CC45" s="976">
        <v>415.68531440800001</v>
      </c>
      <c r="CD45" s="977">
        <v>171.49924104300001</v>
      </c>
      <c r="CE45" s="975">
        <v>545.75149912799998</v>
      </c>
      <c r="CF45" s="976">
        <v>921.64678573499998</v>
      </c>
      <c r="CG45" s="976">
        <v>300.30330625599998</v>
      </c>
      <c r="CH45" s="976">
        <v>816.69185762999996</v>
      </c>
      <c r="CI45" s="976">
        <v>268.20670019400001</v>
      </c>
      <c r="CJ45" s="976">
        <v>174.6013255</v>
      </c>
      <c r="CK45" s="978">
        <v>17120.041011279998</v>
      </c>
    </row>
    <row r="46" spans="2:89" x14ac:dyDescent="0.25">
      <c r="F46" s="970">
        <v>37834</v>
      </c>
      <c r="G46" s="975">
        <v>8.5190400000000004</v>
      </c>
      <c r="H46" s="976">
        <v>6.7564799999999989</v>
      </c>
      <c r="I46" s="976">
        <v>22.790042</v>
      </c>
      <c r="J46" s="976">
        <v>157.69882853099998</v>
      </c>
      <c r="K46" s="976">
        <v>86.893977258000007</v>
      </c>
      <c r="L46" s="976">
        <v>42.002099999999999</v>
      </c>
      <c r="M46" s="976">
        <v>36.170254502999995</v>
      </c>
      <c r="N46" s="976">
        <v>5.7792000000000003</v>
      </c>
      <c r="O46" s="976">
        <v>13.961919999999999</v>
      </c>
      <c r="P46" s="976">
        <v>4.4307999999999996</v>
      </c>
      <c r="Q46" s="976">
        <v>45.480269999999997</v>
      </c>
      <c r="R46" s="976">
        <v>90.731235999999996</v>
      </c>
      <c r="S46" s="976">
        <v>1.8446400000000001</v>
      </c>
      <c r="T46" s="976">
        <v>5.8773</v>
      </c>
      <c r="U46" s="976">
        <v>2.1598199999999999</v>
      </c>
      <c r="V46" s="976">
        <v>120.26009999999999</v>
      </c>
      <c r="W46" s="976">
        <v>108.67937260699999</v>
      </c>
      <c r="X46" s="976">
        <v>2.8882099999999999</v>
      </c>
      <c r="Y46" s="976">
        <v>659.31759</v>
      </c>
      <c r="Z46" s="977">
        <v>29.360099999999999</v>
      </c>
      <c r="AA46" s="975">
        <v>99.724800000000002</v>
      </c>
      <c r="AB46" s="976">
        <v>343.69979952</v>
      </c>
      <c r="AC46" s="976">
        <v>58.624699999999997</v>
      </c>
      <c r="AD46" s="976">
        <v>33.886899999999997</v>
      </c>
      <c r="AE46" s="976">
        <v>28.897696</v>
      </c>
      <c r="AF46" s="976">
        <v>33.440847560999998</v>
      </c>
      <c r="AG46" s="976">
        <v>9.5571000000000002</v>
      </c>
      <c r="AH46" s="976">
        <v>18.311845000000002</v>
      </c>
      <c r="AI46" s="976">
        <v>38.630200000000002</v>
      </c>
      <c r="AJ46" s="976">
        <v>1301.0177204649999</v>
      </c>
      <c r="AK46" s="976">
        <v>41.129868000000002</v>
      </c>
      <c r="AL46" s="976">
        <v>38.008595999999997</v>
      </c>
      <c r="AM46" s="976">
        <v>355.92370205000003</v>
      </c>
      <c r="AN46" s="976">
        <v>422.50078254599993</v>
      </c>
      <c r="AO46" s="976">
        <v>277.464979443</v>
      </c>
      <c r="AP46" s="977">
        <v>52.688693749999999</v>
      </c>
      <c r="AQ46" s="975">
        <v>65.025030137999991</v>
      </c>
      <c r="AR46" s="976">
        <v>151.744037988</v>
      </c>
      <c r="AS46" s="976">
        <v>6.9143499999999998</v>
      </c>
      <c r="AT46" s="976">
        <v>83.530232499999997</v>
      </c>
      <c r="AU46" s="976">
        <v>480.64559608799999</v>
      </c>
      <c r="AV46" s="976">
        <v>17.848513754999999</v>
      </c>
      <c r="AW46" s="976">
        <v>35.146348392</v>
      </c>
      <c r="AX46" s="977">
        <v>35.475327999999998</v>
      </c>
      <c r="AY46" s="975">
        <v>92.46969</v>
      </c>
      <c r="AZ46" s="976">
        <v>15.613110000000001</v>
      </c>
      <c r="BA46" s="976">
        <v>4.9572000000000003</v>
      </c>
      <c r="BB46" s="976">
        <v>13.302505007999999</v>
      </c>
      <c r="BC46" s="976">
        <v>11.5175</v>
      </c>
      <c r="BD46" s="976">
        <v>6.4587599999999998</v>
      </c>
      <c r="BE46" s="976">
        <v>2.7551999999999999</v>
      </c>
      <c r="BF46" s="976">
        <v>1.7088000000000001</v>
      </c>
      <c r="BG46" s="976">
        <v>2.0175000000000001</v>
      </c>
      <c r="BH46" s="977">
        <v>815.22639580799989</v>
      </c>
      <c r="BI46" s="975">
        <v>218.29497705599999</v>
      </c>
      <c r="BJ46" s="976">
        <v>264.22990137099998</v>
      </c>
      <c r="BK46" s="976">
        <v>244.79374999999999</v>
      </c>
      <c r="BL46" s="976">
        <v>233.53199946000001</v>
      </c>
      <c r="BM46" s="976">
        <v>92.736098650999992</v>
      </c>
      <c r="BN46" s="976">
        <v>170.85705242899999</v>
      </c>
      <c r="BO46" s="976">
        <v>214.925041435</v>
      </c>
      <c r="BP46" s="976">
        <v>253.42004516999998</v>
      </c>
      <c r="BQ46" s="976">
        <v>133.58411138700001</v>
      </c>
      <c r="BR46" s="976">
        <v>243.41147352500002</v>
      </c>
      <c r="BS46" s="977">
        <v>52.060085999999998</v>
      </c>
      <c r="BT46" s="975">
        <v>562.60622312999999</v>
      </c>
      <c r="BU46" s="976">
        <v>64.250068749999997</v>
      </c>
      <c r="BV46" s="976">
        <v>866.62912057299991</v>
      </c>
      <c r="BW46" s="976">
        <v>77.459947488000012</v>
      </c>
      <c r="BX46" s="976">
        <v>816.76193048000005</v>
      </c>
      <c r="BY46" s="976">
        <v>205.30216190000002</v>
      </c>
      <c r="BZ46" s="976">
        <v>938.76105959699987</v>
      </c>
      <c r="CA46" s="976">
        <v>393.37210125000001</v>
      </c>
      <c r="CB46" s="976">
        <v>151.13847312499999</v>
      </c>
      <c r="CC46" s="976">
        <v>377.84108720400002</v>
      </c>
      <c r="CD46" s="977">
        <v>96.822404172000006</v>
      </c>
      <c r="CE46" s="975">
        <v>538.53782400000011</v>
      </c>
      <c r="CF46" s="976">
        <v>713.26841216999992</v>
      </c>
      <c r="CG46" s="976">
        <v>225.01954859</v>
      </c>
      <c r="CH46" s="976">
        <v>871.19091236700001</v>
      </c>
      <c r="CI46" s="976">
        <v>235.41467674399996</v>
      </c>
      <c r="CJ46" s="976">
        <v>134.43468849999999</v>
      </c>
      <c r="CK46" s="978">
        <v>15838.120785435</v>
      </c>
    </row>
    <row r="47" spans="2:89" x14ac:dyDescent="0.25">
      <c r="F47" s="970">
        <v>37865</v>
      </c>
      <c r="G47" s="975">
        <v>18.236070000000002</v>
      </c>
      <c r="H47" s="976">
        <v>15.218639999999999</v>
      </c>
      <c r="I47" s="976">
        <v>44.862664000000002</v>
      </c>
      <c r="J47" s="976">
        <v>257.27206235400001</v>
      </c>
      <c r="K47" s="976">
        <v>156.23916</v>
      </c>
      <c r="L47" s="976">
        <v>77.292000000000002</v>
      </c>
      <c r="M47" s="976">
        <v>80.063805000000002</v>
      </c>
      <c r="N47" s="976">
        <v>11.558400000000001</v>
      </c>
      <c r="O47" s="976">
        <v>30.915679999999998</v>
      </c>
      <c r="P47" s="976">
        <v>9.9065999999999992</v>
      </c>
      <c r="Q47" s="976">
        <v>78.867675611999999</v>
      </c>
      <c r="R47" s="976">
        <v>159.163828</v>
      </c>
      <c r="S47" s="976">
        <v>3.85154</v>
      </c>
      <c r="T47" s="976">
        <v>11.0825</v>
      </c>
      <c r="U47" s="976">
        <v>4.7797200000000002</v>
      </c>
      <c r="V47" s="976">
        <v>193.89718386600001</v>
      </c>
      <c r="W47" s="976">
        <v>196.500352607</v>
      </c>
      <c r="X47" s="976">
        <v>6.3916599999999999</v>
      </c>
      <c r="Y47" s="976">
        <v>1157.2620750000001</v>
      </c>
      <c r="Z47" s="977">
        <v>54.972610000000003</v>
      </c>
      <c r="AA47" s="975">
        <v>207.59770048500002</v>
      </c>
      <c r="AB47" s="976">
        <v>652.92117214500001</v>
      </c>
      <c r="AC47" s="976">
        <v>143.04426799999999</v>
      </c>
      <c r="AD47" s="976">
        <v>93.109800000000007</v>
      </c>
      <c r="AE47" s="976">
        <v>73.673807999999994</v>
      </c>
      <c r="AF47" s="976">
        <v>78.21183756100001</v>
      </c>
      <c r="AG47" s="976">
        <v>25.990649999999999</v>
      </c>
      <c r="AH47" s="976">
        <v>42.36712</v>
      </c>
      <c r="AI47" s="976">
        <v>93.504599999999996</v>
      </c>
      <c r="AJ47" s="976">
        <v>1612.478795535</v>
      </c>
      <c r="AK47" s="976">
        <v>92.371604000000005</v>
      </c>
      <c r="AL47" s="976">
        <v>82.967647999999997</v>
      </c>
      <c r="AM47" s="976">
        <v>592.77803640999991</v>
      </c>
      <c r="AN47" s="976">
        <v>558.66460500000005</v>
      </c>
      <c r="AO47" s="976">
        <v>326.40744819299999</v>
      </c>
      <c r="AP47" s="977">
        <v>79.291231249999996</v>
      </c>
      <c r="AQ47" s="975">
        <v>104.647169862</v>
      </c>
      <c r="AR47" s="976">
        <v>235.512433018</v>
      </c>
      <c r="AS47" s="976">
        <v>13.80603</v>
      </c>
      <c r="AT47" s="976">
        <v>121.34162625</v>
      </c>
      <c r="AU47" s="976">
        <v>593.48058782400005</v>
      </c>
      <c r="AV47" s="976">
        <v>28.243163754999998</v>
      </c>
      <c r="AW47" s="976">
        <v>54.961134195999996</v>
      </c>
      <c r="AX47" s="977">
        <v>59.848432000000003</v>
      </c>
      <c r="AY47" s="975">
        <v>151.13512399999999</v>
      </c>
      <c r="AZ47" s="976">
        <v>28.991834999999998</v>
      </c>
      <c r="BA47" s="976">
        <v>10.35045</v>
      </c>
      <c r="BB47" s="976">
        <v>26.588425008000002</v>
      </c>
      <c r="BC47" s="976">
        <v>22.94286</v>
      </c>
      <c r="BD47" s="976">
        <v>12.08592</v>
      </c>
      <c r="BE47" s="976">
        <v>5.8433200000000003</v>
      </c>
      <c r="BF47" s="976">
        <v>3.6240800000000002</v>
      </c>
      <c r="BG47" s="976">
        <v>4.0188600000000001</v>
      </c>
      <c r="BH47" s="977">
        <v>1066.8271838399999</v>
      </c>
      <c r="BI47" s="975">
        <v>503.86147499999998</v>
      </c>
      <c r="BJ47" s="976">
        <v>519.26496988700001</v>
      </c>
      <c r="BK47" s="976">
        <v>539.03411500000004</v>
      </c>
      <c r="BL47" s="976">
        <v>389.35852973000004</v>
      </c>
      <c r="BM47" s="976">
        <v>222.51751818599999</v>
      </c>
      <c r="BN47" s="976">
        <v>227.85694507100001</v>
      </c>
      <c r="BO47" s="976">
        <v>291.086127713</v>
      </c>
      <c r="BP47" s="976">
        <v>311.49680805000003</v>
      </c>
      <c r="BQ47" s="976">
        <v>237.181238613</v>
      </c>
      <c r="BR47" s="976">
        <v>491.72834368000002</v>
      </c>
      <c r="BS47" s="977">
        <v>102.68060199999999</v>
      </c>
      <c r="BT47" s="975">
        <v>964.44635000000005</v>
      </c>
      <c r="BU47" s="976">
        <v>176.66713999999999</v>
      </c>
      <c r="BV47" s="976">
        <v>1151.8617488480002</v>
      </c>
      <c r="BW47" s="976">
        <v>169.87487999999999</v>
      </c>
      <c r="BX47" s="976">
        <v>1079.9091974800001</v>
      </c>
      <c r="BY47" s="976">
        <v>327.19302286000004</v>
      </c>
      <c r="BZ47" s="976">
        <v>934.47724194900002</v>
      </c>
      <c r="CA47" s="976">
        <v>523.15713000000005</v>
      </c>
      <c r="CB47" s="976">
        <v>217.28190125</v>
      </c>
      <c r="CC47" s="976">
        <v>345.73495118400001</v>
      </c>
      <c r="CD47" s="977">
        <v>119.626008957</v>
      </c>
      <c r="CE47" s="975">
        <v>438.43417912800004</v>
      </c>
      <c r="CF47" s="976">
        <v>775.60586813999998</v>
      </c>
      <c r="CG47" s="976">
        <v>182.30642281999999</v>
      </c>
      <c r="CH47" s="976">
        <v>1015.839525393</v>
      </c>
      <c r="CI47" s="976">
        <v>146.289347752</v>
      </c>
      <c r="CJ47" s="976">
        <v>144.3757875</v>
      </c>
      <c r="CK47" s="978">
        <v>22417.110561961996</v>
      </c>
    </row>
    <row r="48" spans="2:89" x14ac:dyDescent="0.25">
      <c r="F48" s="970">
        <v>37895</v>
      </c>
      <c r="G48" s="975">
        <v>18.36918</v>
      </c>
      <c r="H48" s="976">
        <v>15.019919999999997</v>
      </c>
      <c r="I48" s="976">
        <v>48.521506000000002</v>
      </c>
      <c r="J48" s="976">
        <v>268.42151646900004</v>
      </c>
      <c r="K48" s="976">
        <v>158.67953725799998</v>
      </c>
      <c r="L48" s="976">
        <v>78.749700000000004</v>
      </c>
      <c r="M48" s="976">
        <v>68.849924999999999</v>
      </c>
      <c r="N48" s="976">
        <v>14.585599999999999</v>
      </c>
      <c r="O48" s="976">
        <v>29.357430000000001</v>
      </c>
      <c r="P48" s="976">
        <v>9.7185000000000006</v>
      </c>
      <c r="Q48" s="976">
        <v>105.240688597</v>
      </c>
      <c r="R48" s="976">
        <v>160.35900799999999</v>
      </c>
      <c r="S48" s="976">
        <v>3.7319800000000001</v>
      </c>
      <c r="T48" s="976">
        <v>12.584</v>
      </c>
      <c r="U48" s="976">
        <v>5.25258</v>
      </c>
      <c r="V48" s="976">
        <v>209.41845000000001</v>
      </c>
      <c r="W48" s="976">
        <v>191.68135434499999</v>
      </c>
      <c r="X48" s="976">
        <v>7.0239900000000004</v>
      </c>
      <c r="Y48" s="976">
        <v>1061.6777099999999</v>
      </c>
      <c r="Z48" s="977">
        <v>52.346910000000001</v>
      </c>
      <c r="AA48" s="975">
        <v>199.09249951499999</v>
      </c>
      <c r="AB48" s="976">
        <v>568.4277464249999</v>
      </c>
      <c r="AC48" s="976">
        <v>137.232776</v>
      </c>
      <c r="AD48" s="976">
        <v>67.362089999999995</v>
      </c>
      <c r="AE48" s="976">
        <v>54.017248000000002</v>
      </c>
      <c r="AF48" s="976">
        <v>72.969522439000002</v>
      </c>
      <c r="AG48" s="976">
        <v>20.221425</v>
      </c>
      <c r="AH48" s="976">
        <v>41.695810000000002</v>
      </c>
      <c r="AI48" s="976">
        <v>73.615499999999997</v>
      </c>
      <c r="AJ48" s="976">
        <v>1889.1130815209999</v>
      </c>
      <c r="AK48" s="976">
        <v>88.618425999999999</v>
      </c>
      <c r="AL48" s="976">
        <v>84.636852000000005</v>
      </c>
      <c r="AM48" s="976">
        <v>626.95205999999996</v>
      </c>
      <c r="AN48" s="976">
        <v>647.58051518399998</v>
      </c>
      <c r="AO48" s="976">
        <v>376.99684500000001</v>
      </c>
      <c r="AP48" s="977">
        <v>89.93936875</v>
      </c>
      <c r="AQ48" s="975">
        <v>118.70663972400001</v>
      </c>
      <c r="AR48" s="976">
        <v>237.696498994</v>
      </c>
      <c r="AS48" s="976">
        <v>17.72794</v>
      </c>
      <c r="AT48" s="976">
        <v>134.52070125</v>
      </c>
      <c r="AU48" s="976">
        <v>720.52078435199996</v>
      </c>
      <c r="AV48" s="976">
        <v>39.598663755000004</v>
      </c>
      <c r="AW48" s="976">
        <v>81.224025804000007</v>
      </c>
      <c r="AX48" s="977">
        <v>64.638896000000003</v>
      </c>
      <c r="AY48" s="975">
        <v>165.40352999999999</v>
      </c>
      <c r="AZ48" s="976">
        <v>29.653874999999999</v>
      </c>
      <c r="BA48" s="976">
        <v>10.02915</v>
      </c>
      <c r="BB48" s="976">
        <v>25.991305008000001</v>
      </c>
      <c r="BC48" s="976">
        <v>22.251809999999999</v>
      </c>
      <c r="BD48" s="976">
        <v>13.3056</v>
      </c>
      <c r="BE48" s="976">
        <v>5.3152400000000002</v>
      </c>
      <c r="BF48" s="976">
        <v>3.2965599999999999</v>
      </c>
      <c r="BG48" s="976">
        <v>3.8978100000000002</v>
      </c>
      <c r="BH48" s="977">
        <v>1262.7395413439999</v>
      </c>
      <c r="BI48" s="975">
        <v>544.40412000000003</v>
      </c>
      <c r="BJ48" s="976">
        <v>597.15176662899989</v>
      </c>
      <c r="BK48" s="976">
        <v>561.04713500000003</v>
      </c>
      <c r="BL48" s="976">
        <v>467.06399892000002</v>
      </c>
      <c r="BM48" s="976">
        <v>230.85885818599999</v>
      </c>
      <c r="BN48" s="976">
        <v>269.57884382099996</v>
      </c>
      <c r="BO48" s="976">
        <v>300.98940457399999</v>
      </c>
      <c r="BP48" s="976">
        <v>331.37890161000001</v>
      </c>
      <c r="BQ48" s="976">
        <v>267.77495583899997</v>
      </c>
      <c r="BR48" s="976">
        <v>525.52943131999996</v>
      </c>
      <c r="BS48" s="977">
        <v>119.92926799999999</v>
      </c>
      <c r="BT48" s="975">
        <v>943.64457313000003</v>
      </c>
      <c r="BU48" s="976">
        <v>125.18488875</v>
      </c>
      <c r="BV48" s="976">
        <v>1370.5667357660002</v>
      </c>
      <c r="BW48" s="976">
        <v>133.09925251199999</v>
      </c>
      <c r="BX48" s="976">
        <v>1172.5426932</v>
      </c>
      <c r="BY48" s="976">
        <v>371.48526096000001</v>
      </c>
      <c r="BZ48" s="976">
        <v>1130.3781981989998</v>
      </c>
      <c r="CA48" s="976">
        <v>634.27485375000003</v>
      </c>
      <c r="CB48" s="976">
        <v>280.25873124999998</v>
      </c>
      <c r="CC48" s="976">
        <v>383.82509478600002</v>
      </c>
      <c r="CD48" s="977">
        <v>165.004346871</v>
      </c>
      <c r="CE48" s="975">
        <v>721.68680400000005</v>
      </c>
      <c r="CF48" s="976">
        <v>1100.3015090699998</v>
      </c>
      <c r="CG48" s="976">
        <v>323.91553718</v>
      </c>
      <c r="CH48" s="976">
        <v>1362.2017835520001</v>
      </c>
      <c r="CI48" s="976">
        <v>308.55935062000003</v>
      </c>
      <c r="CJ48" s="976">
        <v>226.37548849999999</v>
      </c>
      <c r="CK48" s="978">
        <v>25483.591608728999</v>
      </c>
    </row>
    <row r="49" spans="6:89" x14ac:dyDescent="0.25">
      <c r="F49" s="970">
        <v>37926</v>
      </c>
      <c r="G49" s="975">
        <v>10.33821</v>
      </c>
      <c r="H49" s="976">
        <v>7.0214399999999992</v>
      </c>
      <c r="I49" s="976">
        <v>23.531376000000002</v>
      </c>
      <c r="J49" s="976">
        <v>123.663515292</v>
      </c>
      <c r="K49" s="976">
        <v>94.050605484000002</v>
      </c>
      <c r="L49" s="976">
        <v>38.5443</v>
      </c>
      <c r="M49" s="976">
        <v>34.411225497000004</v>
      </c>
      <c r="N49" s="976">
        <v>9.6319999999999997</v>
      </c>
      <c r="O49" s="976">
        <v>13.89959</v>
      </c>
      <c r="P49" s="976">
        <v>4.6398000000000001</v>
      </c>
      <c r="Q49" s="976">
        <v>81.080075790999999</v>
      </c>
      <c r="R49" s="976">
        <v>74.989007999999998</v>
      </c>
      <c r="S49" s="976">
        <v>2.4851399999999999</v>
      </c>
      <c r="T49" s="976">
        <v>9.1806000000000001</v>
      </c>
      <c r="U49" s="976">
        <v>2.8627199999999999</v>
      </c>
      <c r="V49" s="976">
        <v>98.873956133999997</v>
      </c>
      <c r="W49" s="976">
        <v>138.132828262</v>
      </c>
      <c r="X49" s="976">
        <v>3.82816</v>
      </c>
      <c r="Y49" s="976">
        <v>632.82932704799998</v>
      </c>
      <c r="Z49" s="977">
        <v>27.593720000000001</v>
      </c>
      <c r="AA49" s="975">
        <v>132.93393750000001</v>
      </c>
      <c r="AB49" s="976">
        <v>403.92840047999999</v>
      </c>
      <c r="AC49" s="976">
        <v>79.882525999999999</v>
      </c>
      <c r="AD49" s="976">
        <v>41.931080000000001</v>
      </c>
      <c r="AE49" s="976">
        <v>30.097511999999998</v>
      </c>
      <c r="AF49" s="976">
        <v>40.416497561</v>
      </c>
      <c r="AG49" s="976">
        <v>11.538449999999999</v>
      </c>
      <c r="AH49" s="976">
        <v>24.465520000000001</v>
      </c>
      <c r="AI49" s="976">
        <v>42.5334</v>
      </c>
      <c r="AJ49" s="976">
        <v>1375.7197309860001</v>
      </c>
      <c r="AK49" s="976">
        <v>48.170954000000002</v>
      </c>
      <c r="AL49" s="976">
        <v>55.029004</v>
      </c>
      <c r="AM49" s="976">
        <v>350.96233795000001</v>
      </c>
      <c r="AN49" s="976">
        <v>452.10941263800004</v>
      </c>
      <c r="AO49" s="976">
        <v>259.50382055699998</v>
      </c>
      <c r="AP49" s="977">
        <v>75.088956249999995</v>
      </c>
      <c r="AQ49" s="975">
        <v>74.195639999999997</v>
      </c>
      <c r="AR49" s="976">
        <v>163.50453798800001</v>
      </c>
      <c r="AS49" s="976">
        <v>9.4987300000000001</v>
      </c>
      <c r="AT49" s="976">
        <v>80.298221249999997</v>
      </c>
      <c r="AU49" s="976">
        <v>525.85718902200006</v>
      </c>
      <c r="AV49" s="976">
        <v>19.624636245000001</v>
      </c>
      <c r="AW49" s="976">
        <v>48.596037412000001</v>
      </c>
      <c r="AX49" s="977">
        <v>37.870559999999998</v>
      </c>
      <c r="AY49" s="975">
        <v>160.078202</v>
      </c>
      <c r="AZ49" s="976">
        <v>23.585175</v>
      </c>
      <c r="BA49" s="976">
        <v>6.6784499999999998</v>
      </c>
      <c r="BB49" s="976">
        <v>17.697974991999999</v>
      </c>
      <c r="BC49" s="976">
        <v>15.157030000000001</v>
      </c>
      <c r="BD49" s="976">
        <v>9.9237599999999997</v>
      </c>
      <c r="BE49" s="976">
        <v>2.9962800000000001</v>
      </c>
      <c r="BF49" s="976">
        <v>1.85832</v>
      </c>
      <c r="BG49" s="976">
        <v>2.65503</v>
      </c>
      <c r="BH49" s="977">
        <v>1009.1922178559998</v>
      </c>
      <c r="BI49" s="975">
        <v>181.168342056</v>
      </c>
      <c r="BJ49" s="976">
        <v>276.85776737099997</v>
      </c>
      <c r="BK49" s="976">
        <v>242.384635</v>
      </c>
      <c r="BL49" s="976">
        <v>164.46713892</v>
      </c>
      <c r="BM49" s="976">
        <v>78.611886372000001</v>
      </c>
      <c r="BN49" s="976">
        <v>137.33101375000001</v>
      </c>
      <c r="BO49" s="976">
        <v>211.417683565</v>
      </c>
      <c r="BP49" s="976">
        <v>265.54629677999998</v>
      </c>
      <c r="BQ49" s="976">
        <v>134.158941387</v>
      </c>
      <c r="BR49" s="976">
        <v>213.47164852500001</v>
      </c>
      <c r="BS49" s="977">
        <v>55.933838000000002</v>
      </c>
      <c r="BT49" s="975">
        <v>593.30077653000001</v>
      </c>
      <c r="BU49" s="976">
        <v>82.634630000000001</v>
      </c>
      <c r="BV49" s="976">
        <v>696.85345442100004</v>
      </c>
      <c r="BW49" s="976">
        <v>97.207307488000012</v>
      </c>
      <c r="BX49" s="976">
        <v>776.17460252000001</v>
      </c>
      <c r="BY49" s="976">
        <v>198.47233141999999</v>
      </c>
      <c r="BZ49" s="976">
        <v>1056.708231801</v>
      </c>
      <c r="CA49" s="976">
        <v>448.989989616</v>
      </c>
      <c r="CB49" s="976">
        <v>133.41144249999999</v>
      </c>
      <c r="CC49" s="976">
        <v>466.45394720399997</v>
      </c>
      <c r="CD49" s="977">
        <v>68.611140000000006</v>
      </c>
      <c r="CE49" s="975">
        <v>494.78304487199989</v>
      </c>
      <c r="CF49" s="976">
        <v>943.48359689999995</v>
      </c>
      <c r="CG49" s="976">
        <v>266.06887999999998</v>
      </c>
      <c r="CH49" s="976">
        <v>756.14406631500003</v>
      </c>
      <c r="CI49" s="976">
        <v>231.94938938000001</v>
      </c>
      <c r="CJ49" s="976">
        <v>178.19276300000001</v>
      </c>
      <c r="CK49" s="978">
        <v>16515.955914888007</v>
      </c>
    </row>
    <row r="50" spans="6:89" x14ac:dyDescent="0.25">
      <c r="F50" s="970">
        <v>37956</v>
      </c>
      <c r="G50" s="975">
        <v>5.8124700000000002</v>
      </c>
      <c r="H50" s="976">
        <v>2.9973599999999996</v>
      </c>
      <c r="I50" s="976">
        <v>18.461607999999998</v>
      </c>
      <c r="J50" s="976">
        <v>53.461953531000006</v>
      </c>
      <c r="K50" s="976">
        <v>52.152842741999997</v>
      </c>
      <c r="L50" s="976">
        <v>20.6112</v>
      </c>
      <c r="M50" s="976">
        <v>13.495129502999999</v>
      </c>
      <c r="N50" s="976">
        <v>10.285600000000001</v>
      </c>
      <c r="O50" s="976">
        <v>5.1110600000000002</v>
      </c>
      <c r="P50" s="976">
        <v>1.9018999999999999</v>
      </c>
      <c r="Q50" s="976">
        <v>104.15961579099999</v>
      </c>
      <c r="R50" s="976">
        <v>36.333472</v>
      </c>
      <c r="S50" s="976">
        <v>1.69946</v>
      </c>
      <c r="T50" s="976">
        <v>10.0243</v>
      </c>
      <c r="U50" s="976">
        <v>2.09592</v>
      </c>
      <c r="V50" s="976">
        <v>34.863568865999994</v>
      </c>
      <c r="W50" s="976">
        <v>81.779252606999989</v>
      </c>
      <c r="X50" s="976">
        <v>2.8027600000000001</v>
      </c>
      <c r="Y50" s="976">
        <v>322.92507909599999</v>
      </c>
      <c r="Z50" s="977">
        <v>16.088380000000001</v>
      </c>
      <c r="AA50" s="975">
        <v>114.69002548499999</v>
      </c>
      <c r="AB50" s="976">
        <v>374.15451595499997</v>
      </c>
      <c r="AC50" s="976">
        <v>67.953674000000021</v>
      </c>
      <c r="AD50" s="976">
        <v>12.509650000000001</v>
      </c>
      <c r="AE50" s="976">
        <v>11.921576</v>
      </c>
      <c r="AF50" s="976">
        <v>37.203462439000006</v>
      </c>
      <c r="AG50" s="976">
        <v>6.4490999999999996</v>
      </c>
      <c r="AH50" s="976">
        <v>20.064710000000002</v>
      </c>
      <c r="AI50" s="976">
        <v>11.164300000000001</v>
      </c>
      <c r="AJ50" s="976">
        <v>1734.4471679999999</v>
      </c>
      <c r="AK50" s="976">
        <v>68.146546000000001</v>
      </c>
      <c r="AL50" s="976">
        <v>65.646236000000002</v>
      </c>
      <c r="AM50" s="976">
        <v>283.08121435999999</v>
      </c>
      <c r="AN50" s="976">
        <v>440.13993273</v>
      </c>
      <c r="AO50" s="976">
        <v>258.16766319300001</v>
      </c>
      <c r="AP50" s="977">
        <v>119.6223875</v>
      </c>
      <c r="AQ50" s="975">
        <v>74.003910414000003</v>
      </c>
      <c r="AR50" s="976">
        <v>166.32705798800001</v>
      </c>
      <c r="AS50" s="976">
        <v>9.9748000000000001</v>
      </c>
      <c r="AT50" s="976">
        <v>136.99962249999999</v>
      </c>
      <c r="AU50" s="976">
        <v>1082.3628365280001</v>
      </c>
      <c r="AV50" s="976">
        <v>35.609686244999999</v>
      </c>
      <c r="AW50" s="976">
        <v>72.728028391999999</v>
      </c>
      <c r="AX50" s="977">
        <v>36.187424</v>
      </c>
      <c r="AY50" s="975">
        <v>204.82253399999999</v>
      </c>
      <c r="AZ50" s="976">
        <v>25.295445000000001</v>
      </c>
      <c r="BA50" s="976">
        <v>4.5670500000000001</v>
      </c>
      <c r="BB50" s="976">
        <v>14.745545007999999</v>
      </c>
      <c r="BC50" s="976">
        <v>12.62318</v>
      </c>
      <c r="BD50" s="976">
        <v>10.64448</v>
      </c>
      <c r="BE50" s="976">
        <v>1.5842400000000001</v>
      </c>
      <c r="BF50" s="976">
        <v>0.98255999999999999</v>
      </c>
      <c r="BG50" s="976">
        <v>2.2111800000000001</v>
      </c>
      <c r="BH50" s="977">
        <v>1602.2160458880001</v>
      </c>
      <c r="BI50" s="975">
        <v>82.373737055999996</v>
      </c>
      <c r="BJ50" s="976">
        <v>121.92016548399999</v>
      </c>
      <c r="BK50" s="976">
        <v>57.306249999999999</v>
      </c>
      <c r="BL50" s="976">
        <v>109.32799016200001</v>
      </c>
      <c r="BM50" s="976">
        <v>21.414126372000002</v>
      </c>
      <c r="BN50" s="976">
        <v>136.67422367899999</v>
      </c>
      <c r="BO50" s="976">
        <v>241.68756313899999</v>
      </c>
      <c r="BP50" s="976">
        <v>326.23910322</v>
      </c>
      <c r="BQ50" s="976">
        <v>60.005871387000006</v>
      </c>
      <c r="BR50" s="976">
        <v>127.038576615</v>
      </c>
      <c r="BS50" s="977">
        <v>20.311024</v>
      </c>
      <c r="BT50" s="975">
        <v>396.22136088499997</v>
      </c>
      <c r="BU50" s="976">
        <v>24.905463749999999</v>
      </c>
      <c r="BV50" s="976">
        <v>322.62249884200003</v>
      </c>
      <c r="BW50" s="976">
        <v>63.286720000000003</v>
      </c>
      <c r="BX50" s="976">
        <v>384.53014407999996</v>
      </c>
      <c r="BY50" s="976">
        <v>113.66600762</v>
      </c>
      <c r="BZ50" s="976">
        <v>412.68972610200001</v>
      </c>
      <c r="CA50" s="976">
        <v>181.09062788400001</v>
      </c>
      <c r="CB50" s="976">
        <v>62.740074999999997</v>
      </c>
      <c r="CC50" s="976">
        <v>115.22675838799999</v>
      </c>
      <c r="CD50" s="977">
        <v>23.290019999999998</v>
      </c>
      <c r="CE50" s="975">
        <v>1293.2180519999999</v>
      </c>
      <c r="CF50" s="976">
        <v>1904.845464495</v>
      </c>
      <c r="CG50" s="976">
        <v>730.24962453800003</v>
      </c>
      <c r="CH50" s="976">
        <v>942.46128512999996</v>
      </c>
      <c r="CI50" s="976">
        <v>723.22721693799997</v>
      </c>
      <c r="CJ50" s="976">
        <v>406.92423450000001</v>
      </c>
      <c r="CK50" s="978">
        <v>17321.804631026997</v>
      </c>
    </row>
    <row r="51" spans="6:89" x14ac:dyDescent="0.25">
      <c r="F51" s="970">
        <v>37987</v>
      </c>
      <c r="G51" s="975">
        <v>1.02051</v>
      </c>
      <c r="H51" s="976">
        <v>0.31463999999999992</v>
      </c>
      <c r="I51" s="976">
        <v>5.3328220000000002</v>
      </c>
      <c r="J51" s="976">
        <v>7.8447838230000002</v>
      </c>
      <c r="K51" s="976">
        <v>8.6921454839999992</v>
      </c>
      <c r="L51" s="976">
        <v>3.9323999999999999</v>
      </c>
      <c r="M51" s="976">
        <v>1.4841899999999999</v>
      </c>
      <c r="N51" s="976">
        <v>2.58</v>
      </c>
      <c r="O51" s="976">
        <v>0.56096999999999997</v>
      </c>
      <c r="P51" s="976">
        <v>0.18809999999999999</v>
      </c>
      <c r="Q51" s="976">
        <v>29.641369999999998</v>
      </c>
      <c r="R51" s="976">
        <v>4.95146</v>
      </c>
      <c r="S51" s="976">
        <v>0.31597999999999998</v>
      </c>
      <c r="T51" s="976">
        <v>2.6598000000000002</v>
      </c>
      <c r="U51" s="976">
        <v>0.42174</v>
      </c>
      <c r="V51" s="976">
        <v>4.7985438660000002</v>
      </c>
      <c r="W51" s="976">
        <v>16.686698262000004</v>
      </c>
      <c r="X51" s="976">
        <v>0.56396999999999997</v>
      </c>
      <c r="Y51" s="976">
        <v>48.060295451999998</v>
      </c>
      <c r="Z51" s="977">
        <v>3.5804999999999998</v>
      </c>
      <c r="AA51" s="975">
        <v>23.632712984999998</v>
      </c>
      <c r="AB51" s="976">
        <v>98.018653095000005</v>
      </c>
      <c r="AC51" s="976">
        <v>13.407214</v>
      </c>
      <c r="AD51" s="976">
        <v>2.0268799999999998</v>
      </c>
      <c r="AE51" s="976">
        <v>1.6848479999999999</v>
      </c>
      <c r="AF51" s="976">
        <v>7.0179224390000003</v>
      </c>
      <c r="AG51" s="976">
        <v>1.146075</v>
      </c>
      <c r="AH51" s="976">
        <v>3.692205</v>
      </c>
      <c r="AI51" s="976">
        <v>1.5210999999999999</v>
      </c>
      <c r="AJ51" s="976">
        <v>664.774052493</v>
      </c>
      <c r="AK51" s="976">
        <v>13.896064000000001</v>
      </c>
      <c r="AL51" s="976">
        <v>13.682</v>
      </c>
      <c r="AM51" s="976">
        <v>168.27290563999998</v>
      </c>
      <c r="AN51" s="976">
        <v>248.29866518399999</v>
      </c>
      <c r="AO51" s="976">
        <v>144.62113569299999</v>
      </c>
      <c r="AP51" s="977">
        <v>30.591137499999999</v>
      </c>
      <c r="AQ51" s="975">
        <v>24.124769862000004</v>
      </c>
      <c r="AR51" s="976">
        <v>46.269146982000002</v>
      </c>
      <c r="AS51" s="976">
        <v>2.9244300000000001</v>
      </c>
      <c r="AT51" s="976">
        <v>38.219317500000002</v>
      </c>
      <c r="AU51" s="976">
        <v>219.64180271399999</v>
      </c>
      <c r="AV51" s="976">
        <v>14.558336245</v>
      </c>
      <c r="AW51" s="976">
        <v>26.484294195999997</v>
      </c>
      <c r="AX51" s="977">
        <v>12.396944</v>
      </c>
      <c r="AY51" s="975">
        <v>54.960858000000002</v>
      </c>
      <c r="AZ51" s="976">
        <v>6.6204000000000001</v>
      </c>
      <c r="BA51" s="976">
        <v>0.84914999999999996</v>
      </c>
      <c r="BB51" s="976">
        <v>3.28416</v>
      </c>
      <c r="BC51" s="976">
        <v>2.9945499999999998</v>
      </c>
      <c r="BD51" s="976">
        <v>2.6888399999999999</v>
      </c>
      <c r="BE51" s="976">
        <v>0.2296</v>
      </c>
      <c r="BF51" s="976">
        <v>0.1424</v>
      </c>
      <c r="BG51" s="976">
        <v>0.52454999999999996</v>
      </c>
      <c r="BH51" s="977">
        <v>505.49674473599993</v>
      </c>
      <c r="BI51" s="975">
        <v>36.31758</v>
      </c>
      <c r="BJ51" s="976">
        <v>32.271183258000008</v>
      </c>
      <c r="BK51" s="976">
        <v>15.327864999999997</v>
      </c>
      <c r="BL51" s="976">
        <v>40.441240431999994</v>
      </c>
      <c r="BM51" s="976">
        <v>6.1333277209999997</v>
      </c>
      <c r="BN51" s="976">
        <v>53.059083679000004</v>
      </c>
      <c r="BO51" s="976">
        <v>78.253699573999995</v>
      </c>
      <c r="BP51" s="976">
        <v>119.23114839</v>
      </c>
      <c r="BQ51" s="976">
        <v>17.723905839</v>
      </c>
      <c r="BR51" s="976">
        <v>68.013395294999995</v>
      </c>
      <c r="BS51" s="977">
        <v>6.1770639999999997</v>
      </c>
      <c r="BT51" s="975">
        <v>108.94068741500001</v>
      </c>
      <c r="BU51" s="976">
        <v>4.3290024999999996</v>
      </c>
      <c r="BV51" s="976">
        <v>85.222695386000012</v>
      </c>
      <c r="BW51" s="976">
        <v>16.076587488000001</v>
      </c>
      <c r="BX51" s="976">
        <v>52.2503466</v>
      </c>
      <c r="BY51" s="976">
        <v>15.69413142</v>
      </c>
      <c r="BZ51" s="976">
        <v>113.10038555099999</v>
      </c>
      <c r="CA51" s="976">
        <v>75.0236625</v>
      </c>
      <c r="CB51" s="976">
        <v>12.37044875</v>
      </c>
      <c r="CC51" s="976">
        <v>59.430445591999998</v>
      </c>
      <c r="CD51" s="977">
        <v>2.3747952149999998</v>
      </c>
      <c r="CE51" s="975">
        <v>221.43430087200002</v>
      </c>
      <c r="CF51" s="976">
        <v>510.48284999999998</v>
      </c>
      <c r="CG51" s="976">
        <v>134.79412281999998</v>
      </c>
      <c r="CH51" s="976">
        <v>192.426943026</v>
      </c>
      <c r="CI51" s="976">
        <v>115.845792248</v>
      </c>
      <c r="CJ51" s="976">
        <v>94.181856999999994</v>
      </c>
      <c r="CK51" s="978">
        <v>4829.2533317219995</v>
      </c>
    </row>
    <row r="52" spans="6:89" x14ac:dyDescent="0.25">
      <c r="F52" s="970">
        <v>38018</v>
      </c>
      <c r="G52" s="975">
        <v>1.86354</v>
      </c>
      <c r="H52" s="976">
        <v>0.96047999999999989</v>
      </c>
      <c r="I52" s="976">
        <v>7.2937700000000003</v>
      </c>
      <c r="J52" s="976">
        <v>11.859821469</v>
      </c>
      <c r="K52" s="976">
        <v>14.01160629</v>
      </c>
      <c r="L52" s="976">
        <v>6.3054000000000006</v>
      </c>
      <c r="M52" s="976">
        <v>3.408145497</v>
      </c>
      <c r="N52" s="976">
        <v>3.1991999999999998</v>
      </c>
      <c r="O52" s="976">
        <v>1.5582499999999999</v>
      </c>
      <c r="P52" s="976">
        <v>0.58520000000000005</v>
      </c>
      <c r="Q52" s="976">
        <v>38.063637194000002</v>
      </c>
      <c r="R52" s="976">
        <v>10.58588</v>
      </c>
      <c r="S52" s="976">
        <v>0.54656000000000005</v>
      </c>
      <c r="T52" s="976">
        <v>3.4748999999999999</v>
      </c>
      <c r="U52" s="976">
        <v>0.56232000000000004</v>
      </c>
      <c r="V52" s="976">
        <v>7.8198507989999992</v>
      </c>
      <c r="W52" s="976">
        <v>29.309619131000005</v>
      </c>
      <c r="X52" s="976">
        <v>0.75195999999999996</v>
      </c>
      <c r="Y52" s="976">
        <v>77.111077499999993</v>
      </c>
      <c r="Z52" s="977">
        <v>5.6571899999999999</v>
      </c>
      <c r="AA52" s="975">
        <v>35.8386</v>
      </c>
      <c r="AB52" s="976">
        <v>130.42333095000001</v>
      </c>
      <c r="AC52" s="976">
        <v>19.269684000000002</v>
      </c>
      <c r="AD52" s="976">
        <v>1.9952099999999999</v>
      </c>
      <c r="AE52" s="976">
        <v>1.5061519999999999</v>
      </c>
      <c r="AF52" s="976">
        <v>10.611447561</v>
      </c>
      <c r="AG52" s="976">
        <v>1.4762999999999999</v>
      </c>
      <c r="AH52" s="976">
        <v>5.4450700000000003</v>
      </c>
      <c r="AI52" s="976">
        <v>1.8368</v>
      </c>
      <c r="AJ52" s="976">
        <v>805.84376046500006</v>
      </c>
      <c r="AK52" s="976">
        <v>21.960743999999998</v>
      </c>
      <c r="AL52" s="976">
        <v>20.878731999999999</v>
      </c>
      <c r="AM52" s="976">
        <v>94.088072819999994</v>
      </c>
      <c r="AN52" s="976">
        <v>203.96069263799998</v>
      </c>
      <c r="AO52" s="976">
        <v>114.540889307</v>
      </c>
      <c r="AP52" s="977">
        <v>45.601806250000003</v>
      </c>
      <c r="AQ52" s="975">
        <v>29.237309585999999</v>
      </c>
      <c r="AR52" s="976">
        <v>56.820008994000005</v>
      </c>
      <c r="AS52" s="976">
        <v>3.4231699999999998</v>
      </c>
      <c r="AT52" s="976">
        <v>42.235797499999997</v>
      </c>
      <c r="AU52" s="976">
        <v>257.51212075799998</v>
      </c>
      <c r="AV52" s="976">
        <v>17.062363755</v>
      </c>
      <c r="AW52" s="976">
        <v>31.465668391999998</v>
      </c>
      <c r="AX52" s="977">
        <v>15.115856000000001</v>
      </c>
      <c r="AY52" s="975">
        <v>78.201284000000001</v>
      </c>
      <c r="AZ52" s="976">
        <v>9.15822</v>
      </c>
      <c r="BA52" s="976">
        <v>1.4688000000000001</v>
      </c>
      <c r="BB52" s="976">
        <v>4.710614992</v>
      </c>
      <c r="BC52" s="976">
        <v>4.1923700000000004</v>
      </c>
      <c r="BD52" s="976">
        <v>3.68676</v>
      </c>
      <c r="BE52" s="976">
        <v>0.33291999999999999</v>
      </c>
      <c r="BF52" s="976">
        <v>0.20648</v>
      </c>
      <c r="BG52" s="976">
        <v>0.73436999999999997</v>
      </c>
      <c r="BH52" s="977">
        <v>695.83139491199984</v>
      </c>
      <c r="BI52" s="975">
        <v>24.181754999999999</v>
      </c>
      <c r="BJ52" s="976">
        <v>37.883597999999999</v>
      </c>
      <c r="BK52" s="976">
        <v>15.869922499999999</v>
      </c>
      <c r="BL52" s="976">
        <v>36.996871026000001</v>
      </c>
      <c r="BM52" s="976">
        <v>5.7828722790000002</v>
      </c>
      <c r="BN52" s="976">
        <v>55.600641250000002</v>
      </c>
      <c r="BO52" s="976">
        <v>89.277009574000004</v>
      </c>
      <c r="BP52" s="976">
        <v>129.57229355999999</v>
      </c>
      <c r="BQ52" s="976">
        <v>22.067091386999998</v>
      </c>
      <c r="BR52" s="976">
        <v>35.953134409999997</v>
      </c>
      <c r="BS52" s="977">
        <v>7.06698</v>
      </c>
      <c r="BT52" s="975">
        <v>138.76869762000001</v>
      </c>
      <c r="BU52" s="976">
        <v>4.1920087500000003</v>
      </c>
      <c r="BV52" s="976">
        <v>86.592780965000003</v>
      </c>
      <c r="BW52" s="976">
        <v>19.509440000000001</v>
      </c>
      <c r="BX52" s="976">
        <v>76.101360200000002</v>
      </c>
      <c r="BY52" s="976">
        <v>25.924354280000003</v>
      </c>
      <c r="BZ52" s="976">
        <v>83.081967648000003</v>
      </c>
      <c r="CA52" s="976">
        <v>41.233477499999999</v>
      </c>
      <c r="CB52" s="976">
        <v>12.044910625</v>
      </c>
      <c r="CC52" s="976">
        <v>43.008534408000003</v>
      </c>
      <c r="CD52" s="977">
        <v>6.8096241719999995</v>
      </c>
      <c r="CE52" s="975">
        <v>290.85069112799999</v>
      </c>
      <c r="CF52" s="976">
        <v>698.375135505</v>
      </c>
      <c r="CG52" s="976">
        <v>192.64078000000001</v>
      </c>
      <c r="CH52" s="976">
        <v>222.70069815899998</v>
      </c>
      <c r="CI52" s="976">
        <v>175.55863062</v>
      </c>
      <c r="CJ52" s="976">
        <v>126.0450905</v>
      </c>
      <c r="CK52" s="978">
        <v>5695.2915598259988</v>
      </c>
    </row>
    <row r="53" spans="6:89" x14ac:dyDescent="0.25">
      <c r="F53" s="970">
        <v>38047</v>
      </c>
      <c r="G53" s="975">
        <v>1.95228</v>
      </c>
      <c r="H53" s="976">
        <v>0.71207999999999994</v>
      </c>
      <c r="I53" s="976">
        <v>8.5851260000000007</v>
      </c>
      <c r="J53" s="976">
        <v>12.570188823000001</v>
      </c>
      <c r="K53" s="976">
        <v>8.6098937100000015</v>
      </c>
      <c r="L53" s="976">
        <v>6.1020000000000003</v>
      </c>
      <c r="M53" s="976">
        <v>3.188254503</v>
      </c>
      <c r="N53" s="976">
        <v>3.9216000000000002</v>
      </c>
      <c r="O53" s="976">
        <v>1.0596099999999999</v>
      </c>
      <c r="P53" s="976">
        <v>0.41799999999999998</v>
      </c>
      <c r="Q53" s="976">
        <v>42.589037193999999</v>
      </c>
      <c r="R53" s="976">
        <v>10.07366</v>
      </c>
      <c r="S53" s="976">
        <v>0.50385999999999997</v>
      </c>
      <c r="T53" s="976">
        <v>3.8180999999999998</v>
      </c>
      <c r="U53" s="976">
        <v>0.72846</v>
      </c>
      <c r="V53" s="976">
        <v>6.1907411339999996</v>
      </c>
      <c r="W53" s="976">
        <v>22.800383476</v>
      </c>
      <c r="X53" s="976">
        <v>0.97413000000000005</v>
      </c>
      <c r="Y53" s="976">
        <v>75.978939096000005</v>
      </c>
      <c r="Z53" s="977">
        <v>5.5855800000000002</v>
      </c>
      <c r="AA53" s="975">
        <v>32.040487499999998</v>
      </c>
      <c r="AB53" s="976">
        <v>159.39249380999999</v>
      </c>
      <c r="AC53" s="976">
        <v>16.007092</v>
      </c>
      <c r="AD53" s="976">
        <v>2.24857</v>
      </c>
      <c r="AE53" s="976">
        <v>1.9911840000000001</v>
      </c>
      <c r="AF53" s="976">
        <v>8.4553375610000003</v>
      </c>
      <c r="AG53" s="976">
        <v>1.4568749999999999</v>
      </c>
      <c r="AH53" s="976">
        <v>4.4753999999999996</v>
      </c>
      <c r="AI53" s="976">
        <v>1.8654999999999999</v>
      </c>
      <c r="AJ53" s="976">
        <v>841.76528549300008</v>
      </c>
      <c r="AK53" s="976">
        <v>17.308043999999999</v>
      </c>
      <c r="AL53" s="976">
        <v>16.637312000000001</v>
      </c>
      <c r="AM53" s="976">
        <v>166.37583794999998</v>
      </c>
      <c r="AN53" s="976">
        <v>273.85758736200006</v>
      </c>
      <c r="AO53" s="976">
        <v>187.41083694299999</v>
      </c>
      <c r="AP53" s="977">
        <v>40.829731250000002</v>
      </c>
      <c r="AQ53" s="975">
        <v>34.317870413999998</v>
      </c>
      <c r="AR53" s="976">
        <v>60.784991006000006</v>
      </c>
      <c r="AS53" s="976">
        <v>4.5113300000000001</v>
      </c>
      <c r="AT53" s="976">
        <v>53.469389999999997</v>
      </c>
      <c r="AU53" s="976">
        <v>362.49859924200001</v>
      </c>
      <c r="AV53" s="976">
        <v>22.8857</v>
      </c>
      <c r="AW53" s="976">
        <v>42.037239999999997</v>
      </c>
      <c r="AX53" s="977">
        <v>17.705296000000001</v>
      </c>
      <c r="AY53" s="975">
        <v>75.278142000000003</v>
      </c>
      <c r="AZ53" s="976">
        <v>9.0754649999999994</v>
      </c>
      <c r="BA53" s="976">
        <v>1.35405</v>
      </c>
      <c r="BB53" s="976">
        <v>4.710614992</v>
      </c>
      <c r="BC53" s="976">
        <v>4.3766499999999997</v>
      </c>
      <c r="BD53" s="976">
        <v>3.8253599999999999</v>
      </c>
      <c r="BE53" s="976">
        <v>0.33291999999999999</v>
      </c>
      <c r="BF53" s="976">
        <v>0.20648</v>
      </c>
      <c r="BG53" s="976">
        <v>0.76665000000000005</v>
      </c>
      <c r="BH53" s="977">
        <v>706.81228089599995</v>
      </c>
      <c r="BI53" s="975">
        <v>39.314032056000002</v>
      </c>
      <c r="BJ53" s="976">
        <v>53.496745258000004</v>
      </c>
      <c r="BK53" s="976">
        <v>26.0483075</v>
      </c>
      <c r="BL53" s="976">
        <v>55.792349406000007</v>
      </c>
      <c r="BM53" s="976">
        <v>8.7969559069999992</v>
      </c>
      <c r="BN53" s="976">
        <v>84.757446178999999</v>
      </c>
      <c r="BO53" s="976">
        <v>137.31977186099996</v>
      </c>
      <c r="BP53" s="976">
        <v>195.18944517</v>
      </c>
      <c r="BQ53" s="976">
        <v>28.422124451999998</v>
      </c>
      <c r="BR53" s="976">
        <v>67.253898524999997</v>
      </c>
      <c r="BS53" s="977">
        <v>10.024642</v>
      </c>
      <c r="BT53" s="975">
        <v>194.47923911500001</v>
      </c>
      <c r="BU53" s="976">
        <v>5.1783637499999999</v>
      </c>
      <c r="BV53" s="976">
        <v>134.39544442699997</v>
      </c>
      <c r="BW53" s="976">
        <v>28.210507488000001</v>
      </c>
      <c r="BX53" s="976">
        <v>83.711399999999998</v>
      </c>
      <c r="BY53" s="976">
        <v>11.538053339999999</v>
      </c>
      <c r="BZ53" s="976">
        <v>91.868661801000002</v>
      </c>
      <c r="CA53" s="976">
        <v>59.959856250000001</v>
      </c>
      <c r="CB53" s="976">
        <v>8.1384531249999998</v>
      </c>
      <c r="CC53" s="976">
        <v>32.980512418000004</v>
      </c>
      <c r="CD53" s="977">
        <v>2.5178400000000001</v>
      </c>
      <c r="CE53" s="975">
        <v>482.573172</v>
      </c>
      <c r="CF53" s="976">
        <v>899.58981372000005</v>
      </c>
      <c r="CG53" s="976">
        <v>310.25367766599999</v>
      </c>
      <c r="CH53" s="976">
        <v>386.93111921100001</v>
      </c>
      <c r="CI53" s="976">
        <v>297.50459368200001</v>
      </c>
      <c r="CJ53" s="976">
        <v>194.36859749999999</v>
      </c>
      <c r="CK53" s="978">
        <v>7324.0435521620011</v>
      </c>
    </row>
    <row r="54" spans="6:89" x14ac:dyDescent="0.25">
      <c r="F54" s="970">
        <v>38078</v>
      </c>
      <c r="G54" s="975">
        <v>2.2185000000000001</v>
      </c>
      <c r="H54" s="976">
        <v>1.2751199999999998</v>
      </c>
      <c r="I54" s="976">
        <v>6.7198339999999996</v>
      </c>
      <c r="J54" s="976">
        <v>57.909393531000006</v>
      </c>
      <c r="K54" s="976">
        <v>30.408785484000003</v>
      </c>
      <c r="L54" s="976">
        <v>13.254899999999999</v>
      </c>
      <c r="M54" s="976">
        <v>8.6028104970000001</v>
      </c>
      <c r="N54" s="976">
        <v>3.5775999999999999</v>
      </c>
      <c r="O54" s="976">
        <v>2.9295100000000001</v>
      </c>
      <c r="P54" s="976">
        <v>0.89870000000000005</v>
      </c>
      <c r="Q54" s="976">
        <v>41.080585612</v>
      </c>
      <c r="R54" s="976">
        <v>28.923355999999998</v>
      </c>
      <c r="S54" s="976">
        <v>0.70028000000000001</v>
      </c>
      <c r="T54" s="976">
        <v>3.9611000000000001</v>
      </c>
      <c r="U54" s="976">
        <v>0.62622</v>
      </c>
      <c r="V54" s="976">
        <v>41.172786932999998</v>
      </c>
      <c r="W54" s="976">
        <v>34.344411737999998</v>
      </c>
      <c r="X54" s="976">
        <v>0.83740999999999999</v>
      </c>
      <c r="Y54" s="976">
        <v>199.39232250000001</v>
      </c>
      <c r="Z54" s="977">
        <v>8.2590199999999996</v>
      </c>
      <c r="AA54" s="975">
        <v>47.492650484999999</v>
      </c>
      <c r="AB54" s="976">
        <v>179.72665309499999</v>
      </c>
      <c r="AC54" s="976">
        <v>25.336065999999999</v>
      </c>
      <c r="AD54" s="976">
        <v>13.64977</v>
      </c>
      <c r="AE54" s="976">
        <v>9.1390239999999991</v>
      </c>
      <c r="AF54" s="976">
        <v>13.57081</v>
      </c>
      <c r="AG54" s="976">
        <v>3.6130499999999999</v>
      </c>
      <c r="AH54" s="976">
        <v>7.5708849999999996</v>
      </c>
      <c r="AI54" s="976">
        <v>13.173299999999999</v>
      </c>
      <c r="AJ54" s="976">
        <v>728.28278947899992</v>
      </c>
      <c r="AK54" s="976">
        <v>24.100985999999999</v>
      </c>
      <c r="AL54" s="976">
        <v>23.697223999999999</v>
      </c>
      <c r="AM54" s="976">
        <v>88.951752819999996</v>
      </c>
      <c r="AN54" s="976">
        <v>170.99228727000002</v>
      </c>
      <c r="AO54" s="976">
        <v>94.777454306999999</v>
      </c>
      <c r="AP54" s="977">
        <v>47.026306249999998</v>
      </c>
      <c r="AQ54" s="975">
        <v>28.981679723999999</v>
      </c>
      <c r="AR54" s="976">
        <v>64.346728993999989</v>
      </c>
      <c r="AS54" s="976">
        <v>3.4005000000000001</v>
      </c>
      <c r="AT54" s="976">
        <v>46.15814125</v>
      </c>
      <c r="AU54" s="976">
        <v>291.68198706599998</v>
      </c>
      <c r="AV54" s="976">
        <v>12.9278</v>
      </c>
      <c r="AW54" s="976">
        <v>27.757305804000001</v>
      </c>
      <c r="AX54" s="977">
        <v>14.468496</v>
      </c>
      <c r="AY54" s="975">
        <v>86.565522000000001</v>
      </c>
      <c r="AZ54" s="976">
        <v>11.006415000000001</v>
      </c>
      <c r="BA54" s="976">
        <v>1.8818999999999999</v>
      </c>
      <c r="BB54" s="976">
        <v>6.5185599999999999</v>
      </c>
      <c r="BC54" s="976">
        <v>5.5744699999999998</v>
      </c>
      <c r="BD54" s="976">
        <v>4.4629200000000004</v>
      </c>
      <c r="BE54" s="976">
        <v>0.73472000000000004</v>
      </c>
      <c r="BF54" s="976">
        <v>0.45567999999999997</v>
      </c>
      <c r="BG54" s="976">
        <v>0.97646999999999995</v>
      </c>
      <c r="BH54" s="977">
        <v>694.58212588799984</v>
      </c>
      <c r="BI54" s="975">
        <v>19.687004999999999</v>
      </c>
      <c r="BJ54" s="976">
        <v>52.392209999999999</v>
      </c>
      <c r="BK54" s="976">
        <v>23.729557499999999</v>
      </c>
      <c r="BL54" s="976">
        <v>38.392519244000006</v>
      </c>
      <c r="BM54" s="976">
        <v>5.8179059070000001</v>
      </c>
      <c r="BN54" s="976">
        <v>50.174772570999998</v>
      </c>
      <c r="BO54" s="976">
        <v>98.001375851999995</v>
      </c>
      <c r="BP54" s="976">
        <v>134.21970483000001</v>
      </c>
      <c r="BQ54" s="976">
        <v>32.126616386999999</v>
      </c>
      <c r="BR54" s="976">
        <v>31.807095295000003</v>
      </c>
      <c r="BS54" s="977">
        <v>8.4280280000000012</v>
      </c>
      <c r="BT54" s="975">
        <v>226.33951462499999</v>
      </c>
      <c r="BU54" s="976">
        <v>28.439902499999999</v>
      </c>
      <c r="BV54" s="976">
        <v>458.96655692400009</v>
      </c>
      <c r="BW54" s="976">
        <v>37.795281232000001</v>
      </c>
      <c r="BX54" s="976">
        <v>551.51552795999999</v>
      </c>
      <c r="BY54" s="976">
        <v>77.947392379999997</v>
      </c>
      <c r="BZ54" s="976">
        <v>610.18538180099995</v>
      </c>
      <c r="CA54" s="976">
        <v>201.175702884</v>
      </c>
      <c r="CB54" s="976">
        <v>71.026499999999999</v>
      </c>
      <c r="CC54" s="976">
        <v>194.79526199</v>
      </c>
      <c r="CD54" s="977">
        <v>25.435912085999998</v>
      </c>
      <c r="CE54" s="975">
        <v>331.58976487199999</v>
      </c>
      <c r="CF54" s="976">
        <v>679.86880154999994</v>
      </c>
      <c r="CG54" s="976">
        <v>193.31269030799999</v>
      </c>
      <c r="CH54" s="976">
        <v>456.49074671100004</v>
      </c>
      <c r="CI54" s="976">
        <v>185.353283062</v>
      </c>
      <c r="CJ54" s="976">
        <v>116.62115850000001</v>
      </c>
      <c r="CK54" s="978">
        <v>8222.3112466979983</v>
      </c>
    </row>
    <row r="55" spans="6:89" x14ac:dyDescent="0.25">
      <c r="F55" s="970">
        <v>38108</v>
      </c>
      <c r="G55" s="975">
        <v>17.748000000000001</v>
      </c>
      <c r="H55" s="976">
        <v>12.833999999999998</v>
      </c>
      <c r="I55" s="976">
        <v>47.70843</v>
      </c>
      <c r="J55" s="976">
        <v>300.60369264600001</v>
      </c>
      <c r="K55" s="976">
        <v>179.65585096799998</v>
      </c>
      <c r="L55" s="976">
        <v>84.851699999999994</v>
      </c>
      <c r="M55" s="976">
        <v>65.469269999999995</v>
      </c>
      <c r="N55" s="976">
        <v>15.0672</v>
      </c>
      <c r="O55" s="976">
        <v>24.745010000000001</v>
      </c>
      <c r="P55" s="976">
        <v>8.2346000000000004</v>
      </c>
      <c r="Q55" s="976">
        <v>113.260715612</v>
      </c>
      <c r="R55" s="976">
        <v>175.28168399999998</v>
      </c>
      <c r="S55" s="976">
        <v>3.7576000000000001</v>
      </c>
      <c r="T55" s="976">
        <v>13.4849</v>
      </c>
      <c r="U55" s="976">
        <v>5.0992199999999999</v>
      </c>
      <c r="V55" s="976">
        <v>227.25012000000001</v>
      </c>
      <c r="W55" s="976">
        <v>211.46085434499997</v>
      </c>
      <c r="X55" s="976">
        <v>6.8189099999999998</v>
      </c>
      <c r="Y55" s="976">
        <v>938.97923090400002</v>
      </c>
      <c r="Z55" s="977">
        <v>57.574440000000003</v>
      </c>
      <c r="AA55" s="975">
        <v>197.956337985</v>
      </c>
      <c r="AB55" s="976">
        <v>620.70227785500003</v>
      </c>
      <c r="AC55" s="976">
        <v>129.9939</v>
      </c>
      <c r="AD55" s="976">
        <v>64.670140000000004</v>
      </c>
      <c r="AE55" s="976">
        <v>52.868487999999999</v>
      </c>
      <c r="AF55" s="976">
        <v>65.571110000000004</v>
      </c>
      <c r="AG55" s="976">
        <v>18.978224999999998</v>
      </c>
      <c r="AH55" s="976">
        <v>39.420814999999997</v>
      </c>
      <c r="AI55" s="976">
        <v>71.405600000000007</v>
      </c>
      <c r="AJ55" s="976">
        <v>2358.4941660139998</v>
      </c>
      <c r="AK55" s="976">
        <v>86.199021999999999</v>
      </c>
      <c r="AL55" s="976">
        <v>80.805892</v>
      </c>
      <c r="AM55" s="976">
        <v>720.71911282000008</v>
      </c>
      <c r="AN55" s="976">
        <v>779.21456754600001</v>
      </c>
      <c r="AO55" s="976">
        <v>481.50066874999999</v>
      </c>
      <c r="AP55" s="977">
        <v>111.09319375</v>
      </c>
      <c r="AQ55" s="975">
        <v>128.38848055199998</v>
      </c>
      <c r="AR55" s="976">
        <v>236.890057988</v>
      </c>
      <c r="AS55" s="976">
        <v>17.637260000000001</v>
      </c>
      <c r="AT55" s="976">
        <v>130.31594874999999</v>
      </c>
      <c r="AU55" s="976">
        <v>922.55538977999993</v>
      </c>
      <c r="AV55" s="976">
        <v>41.462136244999996</v>
      </c>
      <c r="AW55" s="976">
        <v>89.277237412000005</v>
      </c>
      <c r="AX55" s="977">
        <v>69.040943999999996</v>
      </c>
      <c r="AY55" s="975">
        <v>189.685868</v>
      </c>
      <c r="AZ55" s="976">
        <v>31.943429999999999</v>
      </c>
      <c r="BA55" s="976">
        <v>10.098000000000001</v>
      </c>
      <c r="BB55" s="976">
        <v>26.638185008000001</v>
      </c>
      <c r="BC55" s="976">
        <v>22.896789999999999</v>
      </c>
      <c r="BD55" s="976">
        <v>13.943160000000001</v>
      </c>
      <c r="BE55" s="976">
        <v>5.1660000000000004</v>
      </c>
      <c r="BF55" s="976">
        <v>3.2040000000000002</v>
      </c>
      <c r="BG55" s="976">
        <v>4.0107900000000001</v>
      </c>
      <c r="BH55" s="977">
        <v>1837.8685607999996</v>
      </c>
      <c r="BI55" s="975">
        <v>392.93104499999998</v>
      </c>
      <c r="BJ55" s="976">
        <v>470.36557388700004</v>
      </c>
      <c r="BK55" s="976">
        <v>416.56198000000001</v>
      </c>
      <c r="BL55" s="976">
        <v>350.99575945999999</v>
      </c>
      <c r="BM55" s="976">
        <v>153.33343134899999</v>
      </c>
      <c r="BN55" s="976">
        <v>253.815333821</v>
      </c>
      <c r="BO55" s="976">
        <v>335.12042542600005</v>
      </c>
      <c r="BP55" s="976">
        <v>421.89484838999999</v>
      </c>
      <c r="BQ55" s="976">
        <v>224.34338777399998</v>
      </c>
      <c r="BR55" s="976">
        <v>463.307651475</v>
      </c>
      <c r="BS55" s="977">
        <v>94.200226000000001</v>
      </c>
      <c r="BT55" s="975">
        <v>965.61188979500002</v>
      </c>
      <c r="BU55" s="976">
        <v>120.82848749999999</v>
      </c>
      <c r="BV55" s="976">
        <v>1096.9343553859999</v>
      </c>
      <c r="BW55" s="976">
        <v>135.95429251199999</v>
      </c>
      <c r="BX55" s="976">
        <v>1247.2736881600001</v>
      </c>
      <c r="BY55" s="976">
        <v>362.27224572</v>
      </c>
      <c r="BZ55" s="976">
        <v>1207.6755061020001</v>
      </c>
      <c r="CA55" s="976">
        <v>488.7762075</v>
      </c>
      <c r="CB55" s="976">
        <v>324.798265625</v>
      </c>
      <c r="CC55" s="976">
        <v>401.80451838800002</v>
      </c>
      <c r="CD55" s="977">
        <v>176.79243312900002</v>
      </c>
      <c r="CE55" s="975">
        <v>1226.551291128</v>
      </c>
      <c r="CF55" s="976">
        <v>1855.2645152699999</v>
      </c>
      <c r="CG55" s="976">
        <v>633.56131656399998</v>
      </c>
      <c r="CH55" s="976">
        <v>1445.905483026</v>
      </c>
      <c r="CI55" s="976">
        <v>623.56258612399995</v>
      </c>
      <c r="CJ55" s="976">
        <v>374.63002849999998</v>
      </c>
      <c r="CK55" s="978">
        <v>28435.56795674099</v>
      </c>
    </row>
    <row r="56" spans="6:89" x14ac:dyDescent="0.25">
      <c r="F56" s="970">
        <v>38139</v>
      </c>
      <c r="G56" s="975">
        <v>6.4336500000000001</v>
      </c>
      <c r="H56" s="976">
        <v>4.7858399999999994</v>
      </c>
      <c r="I56" s="976">
        <v>21.259546</v>
      </c>
      <c r="J56" s="976">
        <v>145.684569708</v>
      </c>
      <c r="K56" s="976">
        <v>83.329371774000009</v>
      </c>
      <c r="L56" s="976">
        <v>37.154400000000003</v>
      </c>
      <c r="M56" s="976">
        <v>25.89087</v>
      </c>
      <c r="N56" s="976">
        <v>5.9168000000000003</v>
      </c>
      <c r="O56" s="976">
        <v>9.2871699999999997</v>
      </c>
      <c r="P56" s="976">
        <v>3.0305</v>
      </c>
      <c r="Q56" s="976">
        <v>53.123172805999999</v>
      </c>
      <c r="R56" s="976">
        <v>76.935444000000004</v>
      </c>
      <c r="S56" s="976">
        <v>1.2809999999999999</v>
      </c>
      <c r="T56" s="976">
        <v>5.4054000000000002</v>
      </c>
      <c r="U56" s="976">
        <v>1.7891999999999999</v>
      </c>
      <c r="V56" s="976">
        <v>135.425893866</v>
      </c>
      <c r="W56" s="976">
        <v>113.10278086900001</v>
      </c>
      <c r="X56" s="976">
        <v>2.3925999999999998</v>
      </c>
      <c r="Y56" s="976">
        <v>509.38600500000001</v>
      </c>
      <c r="Z56" s="977">
        <v>25.898949999999999</v>
      </c>
      <c r="AA56" s="975">
        <v>93.394612499999994</v>
      </c>
      <c r="AB56" s="976">
        <v>396.84094642500003</v>
      </c>
      <c r="AC56" s="976">
        <v>58.828612</v>
      </c>
      <c r="AD56" s="976">
        <v>37.592289999999998</v>
      </c>
      <c r="AE56" s="976">
        <v>24.200544000000001</v>
      </c>
      <c r="AF56" s="976">
        <v>33.948167560999998</v>
      </c>
      <c r="AG56" s="976">
        <v>9.7707750000000004</v>
      </c>
      <c r="AH56" s="976">
        <v>17.715125</v>
      </c>
      <c r="AI56" s="976">
        <v>42.562100000000001</v>
      </c>
      <c r="AJ56" s="976">
        <v>1529.838276535</v>
      </c>
      <c r="AK56" s="976">
        <v>48.450116000000001</v>
      </c>
      <c r="AL56" s="976">
        <v>45.013779999999997</v>
      </c>
      <c r="AM56" s="976">
        <v>611.45562204999999</v>
      </c>
      <c r="AN56" s="976">
        <v>637.74102245400002</v>
      </c>
      <c r="AO56" s="976">
        <v>344.89677555699996</v>
      </c>
      <c r="AP56" s="977">
        <v>68.518450000000001</v>
      </c>
      <c r="AQ56" s="975">
        <v>72.597960552000004</v>
      </c>
      <c r="AR56" s="976">
        <v>157.35549</v>
      </c>
      <c r="AS56" s="976">
        <v>7.5037700000000003</v>
      </c>
      <c r="AT56" s="976">
        <v>96.270004999999998</v>
      </c>
      <c r="AU56" s="976">
        <v>560.23583445000008</v>
      </c>
      <c r="AV56" s="976">
        <v>27.311436244999999</v>
      </c>
      <c r="AW56" s="976">
        <v>49.592320000000001</v>
      </c>
      <c r="AX56" s="977">
        <v>38.8416</v>
      </c>
      <c r="AY56" s="975">
        <v>105.81195200000001</v>
      </c>
      <c r="AZ56" s="976">
        <v>14.895899999999999</v>
      </c>
      <c r="BA56" s="976">
        <v>3.4424999999999999</v>
      </c>
      <c r="BB56" s="976">
        <v>11.411625008</v>
      </c>
      <c r="BC56" s="976">
        <v>8.5690200000000001</v>
      </c>
      <c r="BD56" s="976">
        <v>5.57172</v>
      </c>
      <c r="BE56" s="976">
        <v>1.7679199999999999</v>
      </c>
      <c r="BF56" s="976">
        <v>1.0964799999999999</v>
      </c>
      <c r="BG56" s="976">
        <v>1.50102</v>
      </c>
      <c r="BH56" s="977">
        <v>945.22438463999981</v>
      </c>
      <c r="BI56" s="975">
        <v>257.54917499999999</v>
      </c>
      <c r="BJ56" s="976">
        <v>335.84750000000003</v>
      </c>
      <c r="BK56" s="976">
        <v>278.40051999999997</v>
      </c>
      <c r="BL56" s="976">
        <v>215.71644972999999</v>
      </c>
      <c r="BM56" s="976">
        <v>93.64733046500001</v>
      </c>
      <c r="BN56" s="976">
        <v>166.60200132100002</v>
      </c>
      <c r="BO56" s="976">
        <v>234.46638728699998</v>
      </c>
      <c r="BP56" s="976">
        <v>290.66054517000003</v>
      </c>
      <c r="BQ56" s="976">
        <v>167.690672226</v>
      </c>
      <c r="BR56" s="976">
        <v>336.96548911500003</v>
      </c>
      <c r="BS56" s="977">
        <v>71.140932000000006</v>
      </c>
      <c r="BT56" s="975">
        <v>698.20665067999994</v>
      </c>
      <c r="BU56" s="976">
        <v>75.456157500000003</v>
      </c>
      <c r="BV56" s="976">
        <v>715.03054057899999</v>
      </c>
      <c r="BW56" s="976">
        <v>91.871118768000002</v>
      </c>
      <c r="BX56" s="976">
        <v>615.04997883999999</v>
      </c>
      <c r="BY56" s="976">
        <v>173.82676190000001</v>
      </c>
      <c r="BZ56" s="976">
        <v>597.99040500000001</v>
      </c>
      <c r="CA56" s="976">
        <v>293.80334288400002</v>
      </c>
      <c r="CB56" s="976">
        <v>156.49505500000001</v>
      </c>
      <c r="CC56" s="976">
        <v>240.31763639799999</v>
      </c>
      <c r="CD56" s="977">
        <v>123.002212086</v>
      </c>
      <c r="CE56" s="975">
        <v>624.03691200000003</v>
      </c>
      <c r="CF56" s="976">
        <v>911.49785441999995</v>
      </c>
      <c r="CG56" s="976">
        <v>302.95889828200001</v>
      </c>
      <c r="CH56" s="976">
        <v>800.80640605200006</v>
      </c>
      <c r="CI56" s="976">
        <v>289.54287674400001</v>
      </c>
      <c r="CJ56" s="976">
        <v>191.121938</v>
      </c>
      <c r="CK56" s="978">
        <v>16726.983064446998</v>
      </c>
    </row>
    <row r="57" spans="6:89" x14ac:dyDescent="0.25">
      <c r="F57" s="970">
        <v>38169</v>
      </c>
      <c r="G57" s="975">
        <v>9.18459</v>
      </c>
      <c r="H57" s="976">
        <v>6.6405599999999989</v>
      </c>
      <c r="I57" s="976">
        <v>22.216106</v>
      </c>
      <c r="J57" s="976">
        <v>149.32896882300003</v>
      </c>
      <c r="K57" s="976">
        <v>74.856594516000001</v>
      </c>
      <c r="L57" s="976">
        <v>37.357799999999997</v>
      </c>
      <c r="M57" s="976">
        <v>34.136369999999999</v>
      </c>
      <c r="N57" s="976">
        <v>6.7423999999999999</v>
      </c>
      <c r="O57" s="976">
        <v>13.338620000000001</v>
      </c>
      <c r="P57" s="976">
        <v>4.4099000000000004</v>
      </c>
      <c r="Q57" s="976">
        <v>48.648049999999998</v>
      </c>
      <c r="R57" s="976">
        <v>80.794167999999999</v>
      </c>
      <c r="S57" s="976">
        <v>1.94712</v>
      </c>
      <c r="T57" s="976">
        <v>6.5065</v>
      </c>
      <c r="U57" s="976">
        <v>2.5815600000000001</v>
      </c>
      <c r="V57" s="976">
        <v>121.474561134</v>
      </c>
      <c r="W57" s="976">
        <v>95.948574344999997</v>
      </c>
      <c r="X57" s="976">
        <v>3.4521799999999998</v>
      </c>
      <c r="Y57" s="976">
        <v>568.53027295200002</v>
      </c>
      <c r="Z57" s="977">
        <v>23.392600000000002</v>
      </c>
      <c r="AA57" s="975">
        <v>107.158699515</v>
      </c>
      <c r="AB57" s="976">
        <v>438.84008404500003</v>
      </c>
      <c r="AC57" s="976">
        <v>69.890838000000002</v>
      </c>
      <c r="AD57" s="976">
        <v>44.781379999999999</v>
      </c>
      <c r="AE57" s="976">
        <v>31.731304000000002</v>
      </c>
      <c r="AF57" s="976">
        <v>41.980730000000001</v>
      </c>
      <c r="AG57" s="976">
        <v>12.31545</v>
      </c>
      <c r="AH57" s="976">
        <v>21.18356</v>
      </c>
      <c r="AI57" s="976">
        <v>47.125399999999999</v>
      </c>
      <c r="AJ57" s="976">
        <v>1426.7581140280001</v>
      </c>
      <c r="AK57" s="976">
        <v>54.12641</v>
      </c>
      <c r="AL57" s="976">
        <v>47.722816000000002</v>
      </c>
      <c r="AM57" s="976">
        <v>457.62861641000001</v>
      </c>
      <c r="AN57" s="976">
        <v>505.92706226999996</v>
      </c>
      <c r="AO57" s="976">
        <v>273.20771180700001</v>
      </c>
      <c r="AP57" s="977">
        <v>63.051931250000003</v>
      </c>
      <c r="AQ57" s="975">
        <v>63.235649862000002</v>
      </c>
      <c r="AR57" s="976">
        <v>146.23339698199999</v>
      </c>
      <c r="AS57" s="976">
        <v>8.1158599999999996</v>
      </c>
      <c r="AT57" s="976">
        <v>87.32706125</v>
      </c>
      <c r="AU57" s="976">
        <v>511.89081489</v>
      </c>
      <c r="AV57" s="976">
        <v>18.168800000000001</v>
      </c>
      <c r="AW57" s="976">
        <v>37.221922587999998</v>
      </c>
      <c r="AX57" s="977">
        <v>34.342447999999997</v>
      </c>
      <c r="AY57" s="975">
        <v>97.216177999999999</v>
      </c>
      <c r="AZ57" s="976">
        <v>16.054469999999998</v>
      </c>
      <c r="BA57" s="976">
        <v>5.2325999999999997</v>
      </c>
      <c r="BB57" s="976">
        <v>13.717174992</v>
      </c>
      <c r="BC57" s="976">
        <v>11.56357</v>
      </c>
      <c r="BD57" s="976">
        <v>6.7914000000000003</v>
      </c>
      <c r="BE57" s="976">
        <v>2.8355600000000001</v>
      </c>
      <c r="BF57" s="976">
        <v>1.75864</v>
      </c>
      <c r="BG57" s="976">
        <v>2.0255700000000001</v>
      </c>
      <c r="BH57" s="977">
        <v>837.7690110719999</v>
      </c>
      <c r="BI57" s="975">
        <v>270.94353000000001</v>
      </c>
      <c r="BJ57" s="976">
        <v>326.53337411299998</v>
      </c>
      <c r="BK57" s="976">
        <v>310.62213500000001</v>
      </c>
      <c r="BL57" s="976">
        <v>214.79601902799999</v>
      </c>
      <c r="BM57" s="976">
        <v>114.64087455799999</v>
      </c>
      <c r="BN57" s="976">
        <v>150.26737249999999</v>
      </c>
      <c r="BO57" s="976">
        <v>217.960925852</v>
      </c>
      <c r="BP57" s="976">
        <v>265.17700644000001</v>
      </c>
      <c r="BQ57" s="976">
        <v>155.52347554800005</v>
      </c>
      <c r="BR57" s="976">
        <v>302.59484852499997</v>
      </c>
      <c r="BS57" s="977">
        <v>66.377263999999997</v>
      </c>
      <c r="BT57" s="975">
        <v>646.94933537500003</v>
      </c>
      <c r="BU57" s="976">
        <v>87.730797499999994</v>
      </c>
      <c r="BV57" s="976">
        <v>630.59940269599997</v>
      </c>
      <c r="BW57" s="976">
        <v>101.285946256</v>
      </c>
      <c r="BX57" s="976">
        <v>547.81259748000002</v>
      </c>
      <c r="BY57" s="976">
        <v>181.61565333999999</v>
      </c>
      <c r="BZ57" s="976">
        <v>613.687521801</v>
      </c>
      <c r="CA57" s="976">
        <v>309.63510788399998</v>
      </c>
      <c r="CB57" s="976">
        <v>151.46401125</v>
      </c>
      <c r="CC57" s="976">
        <v>238.67817279600001</v>
      </c>
      <c r="CD57" s="977">
        <v>91.586429999999993</v>
      </c>
      <c r="CE57" s="975">
        <v>567.74711512800002</v>
      </c>
      <c r="CF57" s="976">
        <v>762.69234558000005</v>
      </c>
      <c r="CG57" s="976">
        <v>273.93959484600003</v>
      </c>
      <c r="CH57" s="976">
        <v>759.04617828900007</v>
      </c>
      <c r="CI57" s="976">
        <v>258.35474918599999</v>
      </c>
      <c r="CJ57" s="976">
        <v>158.9139265</v>
      </c>
      <c r="CK57" s="978">
        <v>15633.593442202005</v>
      </c>
    </row>
    <row r="58" spans="6:89" x14ac:dyDescent="0.25">
      <c r="F58" s="970">
        <v>38200</v>
      </c>
      <c r="G58" s="975">
        <v>8.0309699999999999</v>
      </c>
      <c r="H58" s="976">
        <v>5.3488799999999994</v>
      </c>
      <c r="I58" s="976">
        <v>20.207329999999999</v>
      </c>
      <c r="J58" s="976">
        <v>177.24899646900002</v>
      </c>
      <c r="K58" s="976">
        <v>99.945889032000011</v>
      </c>
      <c r="L58" s="976">
        <v>42.408900000000003</v>
      </c>
      <c r="M58" s="976">
        <v>30.425895000000001</v>
      </c>
      <c r="N58" s="976">
        <v>6.4328000000000003</v>
      </c>
      <c r="O58" s="976">
        <v>10.970079999999999</v>
      </c>
      <c r="P58" s="976">
        <v>3.5529999999999999</v>
      </c>
      <c r="Q58" s="976">
        <v>48.572634209</v>
      </c>
      <c r="R58" s="976">
        <v>88.648208000000011</v>
      </c>
      <c r="S58" s="976">
        <v>1.7848599999999999</v>
      </c>
      <c r="T58" s="976">
        <v>6.3205999999999998</v>
      </c>
      <c r="U58" s="976">
        <v>2.4026399999999999</v>
      </c>
      <c r="V58" s="976">
        <v>147.985070799</v>
      </c>
      <c r="W58" s="976">
        <v>105.08310347599998</v>
      </c>
      <c r="X58" s="976">
        <v>3.21292</v>
      </c>
      <c r="Y58" s="976">
        <v>540.73100250000005</v>
      </c>
      <c r="Z58" s="977">
        <v>25.898949999999999</v>
      </c>
      <c r="AA58" s="975">
        <v>94.271100000000004</v>
      </c>
      <c r="AB58" s="976">
        <v>330.91739999999999</v>
      </c>
      <c r="AC58" s="976">
        <v>59.38937</v>
      </c>
      <c r="AD58" s="976">
        <v>40.125889999999998</v>
      </c>
      <c r="AE58" s="976">
        <v>28.795584000000002</v>
      </c>
      <c r="AF58" s="976">
        <v>31.580670000000001</v>
      </c>
      <c r="AG58" s="976">
        <v>9.9261750000000006</v>
      </c>
      <c r="AH58" s="976">
        <v>17.379470000000001</v>
      </c>
      <c r="AI58" s="976">
        <v>45.432099999999998</v>
      </c>
      <c r="AJ58" s="976">
        <v>1299.1015979860001</v>
      </c>
      <c r="AK58" s="976">
        <v>38.090103999999997</v>
      </c>
      <c r="AL58" s="976">
        <v>38.336964000000002</v>
      </c>
      <c r="AM58" s="976">
        <v>466.29615641000004</v>
      </c>
      <c r="AN58" s="976">
        <v>527.94603736199997</v>
      </c>
      <c r="AO58" s="976">
        <v>334.95293375</v>
      </c>
      <c r="AP58" s="977">
        <v>56.018462499999998</v>
      </c>
      <c r="AQ58" s="975">
        <v>64.513770413999993</v>
      </c>
      <c r="AR58" s="976">
        <v>144.150142012</v>
      </c>
      <c r="AS58" s="976">
        <v>7.3450800000000003</v>
      </c>
      <c r="AT58" s="976">
        <v>81.521992499999996</v>
      </c>
      <c r="AU58" s="976">
        <v>492.49317848400011</v>
      </c>
      <c r="AV58" s="976">
        <v>21.983086245000003</v>
      </c>
      <c r="AW58" s="976">
        <v>41.151668391999998</v>
      </c>
      <c r="AX58" s="977">
        <v>35.410592000000001</v>
      </c>
      <c r="AY58" s="975">
        <v>97.100409999999997</v>
      </c>
      <c r="AZ58" s="976">
        <v>15.199335</v>
      </c>
      <c r="BA58" s="976">
        <v>4.7965499999999999</v>
      </c>
      <c r="BB58" s="976">
        <v>12.158025007999999</v>
      </c>
      <c r="BC58" s="976">
        <v>10.5961</v>
      </c>
      <c r="BD58" s="976">
        <v>6.4587599999999998</v>
      </c>
      <c r="BE58" s="976">
        <v>2.4222800000000002</v>
      </c>
      <c r="BF58" s="976">
        <v>1.5023200000000001</v>
      </c>
      <c r="BG58" s="976">
        <v>1.8561000000000001</v>
      </c>
      <c r="BH58" s="977">
        <v>934.3597097280001</v>
      </c>
      <c r="BI58" s="975">
        <v>270.82371794400001</v>
      </c>
      <c r="BJ58" s="976">
        <v>317.39832211299995</v>
      </c>
      <c r="BK58" s="976">
        <v>251.6295575</v>
      </c>
      <c r="BL58" s="976">
        <v>195.10985891999999</v>
      </c>
      <c r="BM58" s="976">
        <v>98.869426371999992</v>
      </c>
      <c r="BN58" s="976">
        <v>139.444215071</v>
      </c>
      <c r="BO58" s="976">
        <v>189.34155999999999</v>
      </c>
      <c r="BP58" s="976">
        <v>244.58700483000001</v>
      </c>
      <c r="BQ58" s="976">
        <v>155.74696945199997</v>
      </c>
      <c r="BR58" s="976">
        <v>297.53097970499999</v>
      </c>
      <c r="BS58" s="977">
        <v>67.214832000000001</v>
      </c>
      <c r="BT58" s="975">
        <v>618.46626292499991</v>
      </c>
      <c r="BU58" s="976">
        <v>78.826203750000005</v>
      </c>
      <c r="BV58" s="976">
        <v>763.68579673099998</v>
      </c>
      <c r="BW58" s="976">
        <v>81.334641231999996</v>
      </c>
      <c r="BX58" s="976">
        <v>851.28451184000005</v>
      </c>
      <c r="BY58" s="976">
        <v>260.20243809999999</v>
      </c>
      <c r="BZ58" s="976">
        <v>874.19035334700004</v>
      </c>
      <c r="CA58" s="976">
        <v>326.471032116</v>
      </c>
      <c r="CB58" s="976">
        <v>216.0389375</v>
      </c>
      <c r="CC58" s="976">
        <v>270.83892199000002</v>
      </c>
      <c r="CD58" s="977">
        <v>124.346958957</v>
      </c>
      <c r="CE58" s="975">
        <v>522.42550312800006</v>
      </c>
      <c r="CF58" s="976">
        <v>898.70989612499989</v>
      </c>
      <c r="CG58" s="976">
        <v>278.38691889799998</v>
      </c>
      <c r="CH58" s="976">
        <v>835.05166460399994</v>
      </c>
      <c r="CI58" s="976">
        <v>251.45270775200001</v>
      </c>
      <c r="CJ58" s="976">
        <v>175.46327049999999</v>
      </c>
      <c r="CK58" s="978">
        <v>16423.664307678002</v>
      </c>
    </row>
    <row r="59" spans="6:89" x14ac:dyDescent="0.25">
      <c r="F59" s="970">
        <v>38231</v>
      </c>
      <c r="G59" s="975">
        <v>18.236070000000002</v>
      </c>
      <c r="H59" s="976">
        <v>15.102719999999998</v>
      </c>
      <c r="I59" s="976">
        <v>47.541032000000001</v>
      </c>
      <c r="J59" s="976">
        <v>280.59021264600005</v>
      </c>
      <c r="K59" s="976">
        <v>152.26326548399999</v>
      </c>
      <c r="L59" s="976">
        <v>80.343000000000004</v>
      </c>
      <c r="M59" s="976">
        <v>71.680885496999991</v>
      </c>
      <c r="N59" s="976">
        <v>12.6248</v>
      </c>
      <c r="O59" s="976">
        <v>29.170439999999999</v>
      </c>
      <c r="P59" s="976">
        <v>9.7603000000000009</v>
      </c>
      <c r="Q59" s="976">
        <v>84.474125790999992</v>
      </c>
      <c r="R59" s="976">
        <v>173.915764</v>
      </c>
      <c r="S59" s="976">
        <v>3.6978200000000001</v>
      </c>
      <c r="T59" s="976">
        <v>11.4114</v>
      </c>
      <c r="U59" s="976">
        <v>5.00976</v>
      </c>
      <c r="V59" s="976">
        <v>210.810605799</v>
      </c>
      <c r="W59" s="976">
        <v>187.869290869</v>
      </c>
      <c r="X59" s="976">
        <v>6.6992799999999999</v>
      </c>
      <c r="Y59" s="976">
        <v>952.65547045200003</v>
      </c>
      <c r="Z59" s="977">
        <v>54.56682</v>
      </c>
      <c r="AA59" s="975">
        <v>182.92617451499999</v>
      </c>
      <c r="AB59" s="976">
        <v>596.93260357500003</v>
      </c>
      <c r="AC59" s="976">
        <v>116.535708</v>
      </c>
      <c r="AD59" s="976">
        <v>77.211460000000002</v>
      </c>
      <c r="AE59" s="976">
        <v>57.693280000000001</v>
      </c>
      <c r="AF59" s="976">
        <v>62.738577561</v>
      </c>
      <c r="AG59" s="976">
        <v>21.134399999999999</v>
      </c>
      <c r="AH59" s="976">
        <v>36.25074</v>
      </c>
      <c r="AI59" s="976">
        <v>81.823700000000002</v>
      </c>
      <c r="AJ59" s="976">
        <v>1330.855966479</v>
      </c>
      <c r="AK59" s="976">
        <v>75.156614000000005</v>
      </c>
      <c r="AL59" s="976">
        <v>67.725899999999996</v>
      </c>
      <c r="AM59" s="976">
        <v>536.01592204999997</v>
      </c>
      <c r="AN59" s="976">
        <v>446.94963518399999</v>
      </c>
      <c r="AO59" s="976">
        <v>286.91160305699998</v>
      </c>
      <c r="AP59" s="977">
        <v>70.085400000000007</v>
      </c>
      <c r="AQ59" s="975">
        <v>110.49462027599999</v>
      </c>
      <c r="AR59" s="976">
        <v>222.91185698199999</v>
      </c>
      <c r="AS59" s="976">
        <v>15.778320000000001</v>
      </c>
      <c r="AT59" s="976">
        <v>107.2525675</v>
      </c>
      <c r="AU59" s="976">
        <v>566.20438662600009</v>
      </c>
      <c r="AV59" s="976">
        <v>26.991150000000001</v>
      </c>
      <c r="AW59" s="976">
        <v>58.531122588000002</v>
      </c>
      <c r="AX59" s="977">
        <v>64.347583999999998</v>
      </c>
      <c r="AY59" s="975">
        <v>144.42058</v>
      </c>
      <c r="AZ59" s="976">
        <v>27.226395</v>
      </c>
      <c r="BA59" s="976">
        <v>9.9373500000000003</v>
      </c>
      <c r="BB59" s="976">
        <v>24.946345008000002</v>
      </c>
      <c r="BC59" s="976">
        <v>21.698969999999999</v>
      </c>
      <c r="BD59" s="976">
        <v>12.30768</v>
      </c>
      <c r="BE59" s="976">
        <v>5.4185600000000003</v>
      </c>
      <c r="BF59" s="976">
        <v>3.3606400000000001</v>
      </c>
      <c r="BG59" s="976">
        <v>3.80097</v>
      </c>
      <c r="BH59" s="977">
        <v>970.55585356799986</v>
      </c>
      <c r="BI59" s="975">
        <v>531.45924000000002</v>
      </c>
      <c r="BJ59" s="976">
        <v>491.82999062900001</v>
      </c>
      <c r="BK59" s="976">
        <v>464.08125000000001</v>
      </c>
      <c r="BL59" s="976">
        <v>450.673591026</v>
      </c>
      <c r="BM59" s="976">
        <v>216.90987362799999</v>
      </c>
      <c r="BN59" s="976">
        <v>265.295281321</v>
      </c>
      <c r="BO59" s="976">
        <v>312.33692957400001</v>
      </c>
      <c r="BP59" s="976">
        <v>328.67050161000003</v>
      </c>
      <c r="BQ59" s="976">
        <v>235.041606387</v>
      </c>
      <c r="BR59" s="976">
        <v>493.18425470500006</v>
      </c>
      <c r="BS59" s="977">
        <v>96.922321999999994</v>
      </c>
      <c r="BT59" s="975">
        <v>994.69277312999998</v>
      </c>
      <c r="BU59" s="976">
        <v>146.69290749999999</v>
      </c>
      <c r="BV59" s="976">
        <v>1003.8561701929999</v>
      </c>
      <c r="BW59" s="976">
        <v>156.92522748800002</v>
      </c>
      <c r="BX59" s="976">
        <v>1029.5832508800002</v>
      </c>
      <c r="BY59" s="976">
        <v>303.68095427999998</v>
      </c>
      <c r="BZ59" s="976">
        <v>1094.9815438980002</v>
      </c>
      <c r="CA59" s="976">
        <v>450.96900749999998</v>
      </c>
      <c r="CB59" s="976">
        <v>259.57226312500001</v>
      </c>
      <c r="CC59" s="976">
        <v>362.21153838800001</v>
      </c>
      <c r="CD59" s="977">
        <v>151.61403312900001</v>
      </c>
      <c r="CE59" s="975">
        <v>512.31461512800013</v>
      </c>
      <c r="CF59" s="976">
        <v>738.5929582949999</v>
      </c>
      <c r="CG59" s="976">
        <v>179.33094343599998</v>
      </c>
      <c r="CH59" s="976">
        <v>1029.9223286849999</v>
      </c>
      <c r="CI59" s="976">
        <v>170.718641628</v>
      </c>
      <c r="CJ59" s="976">
        <v>137.59515350000001</v>
      </c>
      <c r="CK59" s="978">
        <v>21461.214849569998</v>
      </c>
    </row>
    <row r="60" spans="6:89" x14ac:dyDescent="0.25">
      <c r="F60" s="970">
        <v>38261</v>
      </c>
      <c r="G60" s="975">
        <v>13.044779999999999</v>
      </c>
      <c r="H60" s="976">
        <v>10.681199999999999</v>
      </c>
      <c r="I60" s="976">
        <v>30.490349999999999</v>
      </c>
      <c r="J60" s="976">
        <v>289.855731177</v>
      </c>
      <c r="K60" s="976">
        <v>144.55823177399998</v>
      </c>
      <c r="L60" s="976">
        <v>66.918599999999998</v>
      </c>
      <c r="M60" s="976">
        <v>58.790415000000003</v>
      </c>
      <c r="N60" s="976">
        <v>9.0472000000000001</v>
      </c>
      <c r="O60" s="976">
        <v>22.002490000000002</v>
      </c>
      <c r="P60" s="976">
        <v>7.0224000000000002</v>
      </c>
      <c r="Q60" s="976">
        <v>61.721432806000003</v>
      </c>
      <c r="R60" s="976">
        <v>152.095192</v>
      </c>
      <c r="S60" s="976">
        <v>2.7498800000000001</v>
      </c>
      <c r="T60" s="976">
        <v>8.6800999999999995</v>
      </c>
      <c r="U60" s="976">
        <v>3.54006</v>
      </c>
      <c r="V60" s="976">
        <v>234.507195</v>
      </c>
      <c r="W60" s="976">
        <v>158.30791826199999</v>
      </c>
      <c r="X60" s="976">
        <v>4.73393</v>
      </c>
      <c r="Y60" s="976">
        <v>1002.7121204519999</v>
      </c>
      <c r="Z60" s="977">
        <v>40.173209999999997</v>
      </c>
      <c r="AA60" s="975">
        <v>146.50324951499999</v>
      </c>
      <c r="AB60" s="976">
        <v>482.47950976499999</v>
      </c>
      <c r="AC60" s="976">
        <v>97.673848000000007</v>
      </c>
      <c r="AD60" s="976">
        <v>70.275729999999996</v>
      </c>
      <c r="AE60" s="976">
        <v>52.970599999999997</v>
      </c>
      <c r="AF60" s="976">
        <v>57.749922439000002</v>
      </c>
      <c r="AG60" s="976">
        <v>18.104099999999999</v>
      </c>
      <c r="AH60" s="976">
        <v>29.276575000000001</v>
      </c>
      <c r="AI60" s="976">
        <v>78.350999999999999</v>
      </c>
      <c r="AJ60" s="976">
        <v>1249.8578859719998</v>
      </c>
      <c r="AK60" s="976">
        <v>59.678632</v>
      </c>
      <c r="AL60" s="976">
        <v>57.327579999999998</v>
      </c>
      <c r="AM60" s="976">
        <v>375.50592205000004</v>
      </c>
      <c r="AN60" s="976">
        <v>373.75302245400007</v>
      </c>
      <c r="AO60" s="976">
        <v>239.08781930700002</v>
      </c>
      <c r="AP60" s="977">
        <v>55.003506250000001</v>
      </c>
      <c r="AQ60" s="975">
        <v>76.751909862000005</v>
      </c>
      <c r="AR60" s="976">
        <v>176.87791999999999</v>
      </c>
      <c r="AS60" s="976">
        <v>10.088150000000001</v>
      </c>
      <c r="AT60" s="976">
        <v>86.009153749999996</v>
      </c>
      <c r="AU60" s="976">
        <v>426.83926271400003</v>
      </c>
      <c r="AV60" s="976">
        <v>18.43085</v>
      </c>
      <c r="AW60" s="976">
        <v>38.993065803999997</v>
      </c>
      <c r="AX60" s="977">
        <v>41.916559999999997</v>
      </c>
      <c r="AY60" s="975">
        <v>111.19516400000001</v>
      </c>
      <c r="AZ60" s="976">
        <v>21.985244999999999</v>
      </c>
      <c r="BA60" s="976">
        <v>7.3898999999999999</v>
      </c>
      <c r="BB60" s="976">
        <v>20.169385008000003</v>
      </c>
      <c r="BC60" s="976">
        <v>18.059439999999999</v>
      </c>
      <c r="BD60" s="976">
        <v>9.7297200000000004</v>
      </c>
      <c r="BE60" s="976">
        <v>4.2476000000000003</v>
      </c>
      <c r="BF60" s="976">
        <v>2.6343999999999999</v>
      </c>
      <c r="BG60" s="976">
        <v>3.16344</v>
      </c>
      <c r="BH60" s="977">
        <v>698.5621430399998</v>
      </c>
      <c r="BI60" s="975">
        <v>273.970042944</v>
      </c>
      <c r="BJ60" s="976">
        <v>442.72169748400006</v>
      </c>
      <c r="BK60" s="976">
        <v>416.11028750000003</v>
      </c>
      <c r="BL60" s="976">
        <v>264.20434075600002</v>
      </c>
      <c r="BM60" s="976">
        <v>132.26982000000001</v>
      </c>
      <c r="BN60" s="976">
        <v>184.73579492899998</v>
      </c>
      <c r="BO60" s="976">
        <v>233.99478414800001</v>
      </c>
      <c r="BP60" s="976">
        <v>261.91460322</v>
      </c>
      <c r="BQ60" s="976">
        <v>222.04406777399998</v>
      </c>
      <c r="BR60" s="976">
        <v>296.86631559</v>
      </c>
      <c r="BS60" s="977">
        <v>91.713695999999999</v>
      </c>
      <c r="BT60" s="975">
        <v>902.33965136000006</v>
      </c>
      <c r="BU60" s="976">
        <v>135.54161625</v>
      </c>
      <c r="BV60" s="976">
        <v>1088.8354373039999</v>
      </c>
      <c r="BW60" s="976">
        <v>127.93298625599999</v>
      </c>
      <c r="BX60" s="976">
        <v>1151.69509068</v>
      </c>
      <c r="BY60" s="976">
        <v>362.01066857999996</v>
      </c>
      <c r="BZ60" s="976">
        <v>1302.3896566530002</v>
      </c>
      <c r="CA60" s="976">
        <v>540.43615461600007</v>
      </c>
      <c r="CB60" s="976">
        <v>303.57909875000001</v>
      </c>
      <c r="CC60" s="976">
        <v>455.11432919399999</v>
      </c>
      <c r="CD60" s="977">
        <v>188.83799999999999</v>
      </c>
      <c r="CE60" s="975">
        <v>380.72513287199996</v>
      </c>
      <c r="CF60" s="976">
        <v>505.04705441999999</v>
      </c>
      <c r="CG60" s="976">
        <v>126.411484538</v>
      </c>
      <c r="CH60" s="976">
        <v>991.36971315900007</v>
      </c>
      <c r="CI60" s="976">
        <v>119.225247752</v>
      </c>
      <c r="CJ60" s="976">
        <v>93.865810499999995</v>
      </c>
      <c r="CK60" s="978">
        <v>19134.177231630001</v>
      </c>
    </row>
    <row r="61" spans="6:89" x14ac:dyDescent="0.25">
      <c r="F61" s="970">
        <v>38292</v>
      </c>
      <c r="G61" s="975">
        <v>10.11636</v>
      </c>
      <c r="H61" s="976">
        <v>6.7399199999999988</v>
      </c>
      <c r="I61" s="976">
        <v>28.146778000000001</v>
      </c>
      <c r="J61" s="976">
        <v>93.797732646</v>
      </c>
      <c r="K61" s="976">
        <v>83.960029032000008</v>
      </c>
      <c r="L61" s="976">
        <v>34.205100000000009</v>
      </c>
      <c r="M61" s="976">
        <v>26.578000497000001</v>
      </c>
      <c r="N61" s="976">
        <v>12.4872</v>
      </c>
      <c r="O61" s="976">
        <v>12.27901</v>
      </c>
      <c r="P61" s="976">
        <v>4.3681000000000001</v>
      </c>
      <c r="Q61" s="976">
        <v>112.481328597</v>
      </c>
      <c r="R61" s="976">
        <v>59.076039999999999</v>
      </c>
      <c r="S61" s="976">
        <v>2.2972600000000001</v>
      </c>
      <c r="T61" s="976">
        <v>11.3828</v>
      </c>
      <c r="U61" s="976">
        <v>3.1183200000000002</v>
      </c>
      <c r="V61" s="976">
        <v>76.036355798999992</v>
      </c>
      <c r="W61" s="976">
        <v>135.00406739300001</v>
      </c>
      <c r="X61" s="976">
        <v>4.1699599999999997</v>
      </c>
      <c r="Y61" s="976">
        <v>547.76277000000005</v>
      </c>
      <c r="Z61" s="977">
        <v>27.044709999999998</v>
      </c>
      <c r="AA61" s="975">
        <v>121.8317625</v>
      </c>
      <c r="AB61" s="976">
        <v>335.18848143000002</v>
      </c>
      <c r="AC61" s="976">
        <v>75.345483999999999</v>
      </c>
      <c r="AD61" s="976">
        <v>26.982839999999999</v>
      </c>
      <c r="AE61" s="976">
        <v>21.086127999999999</v>
      </c>
      <c r="AF61" s="976">
        <v>40.501042439000003</v>
      </c>
      <c r="AG61" s="976">
        <v>9.5376750000000001</v>
      </c>
      <c r="AH61" s="976">
        <v>23.048310000000001</v>
      </c>
      <c r="AI61" s="976">
        <v>27.293700000000001</v>
      </c>
      <c r="AJ61" s="976">
        <v>1506.417886535</v>
      </c>
      <c r="AK61" s="976">
        <v>63.804026</v>
      </c>
      <c r="AL61" s="976">
        <v>58.859963999999998</v>
      </c>
      <c r="AM61" s="976">
        <v>428.85350718000001</v>
      </c>
      <c r="AN61" s="976">
        <v>468.69868254599993</v>
      </c>
      <c r="AO61" s="976">
        <v>271.03254069300004</v>
      </c>
      <c r="AP61" s="977">
        <v>88.283387500000003</v>
      </c>
      <c r="AQ61" s="975">
        <v>97.841100275999992</v>
      </c>
      <c r="AR61" s="976">
        <v>194.14906100600001</v>
      </c>
      <c r="AS61" s="976">
        <v>13.67001</v>
      </c>
      <c r="AT61" s="976">
        <v>126.61325625000001</v>
      </c>
      <c r="AU61" s="976">
        <v>868.9878870660001</v>
      </c>
      <c r="AV61" s="976">
        <v>37.356686244999999</v>
      </c>
      <c r="AW61" s="976">
        <v>81.832868392000009</v>
      </c>
      <c r="AX61" s="977">
        <v>49.652512000000002</v>
      </c>
      <c r="AY61" s="975">
        <v>178.51425599999999</v>
      </c>
      <c r="AZ61" s="976">
        <v>25.709219999999998</v>
      </c>
      <c r="BA61" s="976">
        <v>6.1735499999999996</v>
      </c>
      <c r="BB61" s="976">
        <v>17.366240000000001</v>
      </c>
      <c r="BC61" s="976">
        <v>15.94022</v>
      </c>
      <c r="BD61" s="976">
        <v>11.75328</v>
      </c>
      <c r="BE61" s="976">
        <v>2.6174400000000002</v>
      </c>
      <c r="BF61" s="976">
        <v>1.6233599999999999</v>
      </c>
      <c r="BG61" s="976">
        <v>2.7922199999999999</v>
      </c>
      <c r="BH61" s="977">
        <v>1258.2658391999998</v>
      </c>
      <c r="BI61" s="975">
        <v>163.039612944</v>
      </c>
      <c r="BJ61" s="976">
        <v>143.56365611300001</v>
      </c>
      <c r="BK61" s="976">
        <v>139.2454425</v>
      </c>
      <c r="BL61" s="976">
        <v>131.74582108000001</v>
      </c>
      <c r="BM61" s="976">
        <v>55.900979534999998</v>
      </c>
      <c r="BN61" s="976">
        <v>115.856109929</v>
      </c>
      <c r="BO61" s="976">
        <v>160.751697713</v>
      </c>
      <c r="BP61" s="976">
        <v>223.90464678000001</v>
      </c>
      <c r="BQ61" s="976">
        <v>77.602050000000006</v>
      </c>
      <c r="BR61" s="976">
        <v>224.64365941</v>
      </c>
      <c r="BS61" s="977">
        <v>29.262532</v>
      </c>
      <c r="BT61" s="975">
        <v>408.92361156499999</v>
      </c>
      <c r="BU61" s="976">
        <v>51.400055000000002</v>
      </c>
      <c r="BV61" s="976">
        <v>603.34897288299999</v>
      </c>
      <c r="BW61" s="976">
        <v>63.082798767999996</v>
      </c>
      <c r="BX61" s="976">
        <v>664.20954660000007</v>
      </c>
      <c r="BY61" s="976">
        <v>163.74182286000001</v>
      </c>
      <c r="BZ61" s="976">
        <v>809.80736180099996</v>
      </c>
      <c r="CA61" s="976">
        <v>314.656282116</v>
      </c>
      <c r="CB61" s="976">
        <v>113.70158875</v>
      </c>
      <c r="CC61" s="976">
        <v>363.79638881599999</v>
      </c>
      <c r="CD61" s="977">
        <v>62.402366870999991</v>
      </c>
      <c r="CE61" s="975">
        <v>1032.5818871280001</v>
      </c>
      <c r="CF61" s="976">
        <v>1407.8103295350002</v>
      </c>
      <c r="CG61" s="976">
        <v>465.42859030799997</v>
      </c>
      <c r="CH61" s="976">
        <v>1124.562487896</v>
      </c>
      <c r="CI61" s="976">
        <v>456.91075081399998</v>
      </c>
      <c r="CJ61" s="976">
        <v>295.417283</v>
      </c>
      <c r="CK61" s="978">
        <v>17715.974598936999</v>
      </c>
    </row>
    <row r="62" spans="6:89" x14ac:dyDescent="0.25">
      <c r="F62" s="970">
        <v>38322</v>
      </c>
      <c r="G62" s="975">
        <v>3.32775</v>
      </c>
      <c r="H62" s="976">
        <v>0.64583999999999986</v>
      </c>
      <c r="I62" s="976">
        <v>16.309348</v>
      </c>
      <c r="J62" s="976">
        <v>8.0609850000000005</v>
      </c>
      <c r="K62" s="976">
        <v>20.263374515999999</v>
      </c>
      <c r="L62" s="976">
        <v>9.6953999999999994</v>
      </c>
      <c r="M62" s="976">
        <v>1.6765904970000001</v>
      </c>
      <c r="N62" s="976">
        <v>7.3959999999999999</v>
      </c>
      <c r="O62" s="976">
        <v>0.99728000000000006</v>
      </c>
      <c r="P62" s="976">
        <v>0.43890000000000001</v>
      </c>
      <c r="Q62" s="976">
        <v>77.686025790999992</v>
      </c>
      <c r="R62" s="976">
        <v>8.0589280000000016</v>
      </c>
      <c r="S62" s="976">
        <v>0.77714000000000005</v>
      </c>
      <c r="T62" s="976">
        <v>6.8925999999999998</v>
      </c>
      <c r="U62" s="976">
        <v>1.3930199999999999</v>
      </c>
      <c r="V62" s="976">
        <v>7.5532880670000004</v>
      </c>
      <c r="W62" s="976">
        <v>40.314220869000003</v>
      </c>
      <c r="X62" s="976">
        <v>1.8628100000000001</v>
      </c>
      <c r="Y62" s="976">
        <v>90.072222047999986</v>
      </c>
      <c r="Z62" s="977">
        <v>9.9060500000000005</v>
      </c>
      <c r="AA62" s="975">
        <v>78.331999515000007</v>
      </c>
      <c r="AB62" s="976">
        <v>316.33997785500003</v>
      </c>
      <c r="AC62" s="976">
        <v>46.593891999999997</v>
      </c>
      <c r="AD62" s="976">
        <v>4.52881</v>
      </c>
      <c r="AE62" s="976">
        <v>3.3441679999999998</v>
      </c>
      <c r="AF62" s="976">
        <v>27.9026</v>
      </c>
      <c r="AG62" s="976">
        <v>3.8849999999999998</v>
      </c>
      <c r="AH62" s="976">
        <v>13.72456</v>
      </c>
      <c r="AI62" s="976">
        <v>3.0135000000000001</v>
      </c>
      <c r="AJ62" s="976">
        <v>1851.3058805210001</v>
      </c>
      <c r="AK62" s="976">
        <v>58.593001999999998</v>
      </c>
      <c r="AL62" s="976">
        <v>51.444319999999998</v>
      </c>
      <c r="AM62" s="976">
        <v>240.70657436000005</v>
      </c>
      <c r="AN62" s="976">
        <v>409.09138009200001</v>
      </c>
      <c r="AO62" s="976">
        <v>240.14438000000001</v>
      </c>
      <c r="AP62" s="977">
        <v>104.61171874999999</v>
      </c>
      <c r="AQ62" s="975">
        <v>66.910289586000005</v>
      </c>
      <c r="AR62" s="976">
        <v>102.517972012</v>
      </c>
      <c r="AS62" s="976">
        <v>9.0679999999999996</v>
      </c>
      <c r="AT62" s="976">
        <v>80.047191249999997</v>
      </c>
      <c r="AU62" s="976">
        <v>530.691690978</v>
      </c>
      <c r="AV62" s="976">
        <v>32.523313754999997</v>
      </c>
      <c r="AW62" s="976">
        <v>68.383160000000004</v>
      </c>
      <c r="AX62" s="977">
        <v>35.896112000000002</v>
      </c>
      <c r="AY62" s="975">
        <v>150.55628400000001</v>
      </c>
      <c r="AZ62" s="976">
        <v>17.378550000000001</v>
      </c>
      <c r="BA62" s="976">
        <v>2.0884499999999999</v>
      </c>
      <c r="BB62" s="976">
        <v>9.6202650079999987</v>
      </c>
      <c r="BC62" s="976">
        <v>7.3251299999999997</v>
      </c>
      <c r="BD62" s="976">
        <v>6.5141999999999998</v>
      </c>
      <c r="BE62" s="976">
        <v>0.70028000000000001</v>
      </c>
      <c r="BF62" s="976">
        <v>0.43431999999999998</v>
      </c>
      <c r="BG62" s="976">
        <v>1.2831300000000001</v>
      </c>
      <c r="BH62" s="977">
        <v>1332.8657131199996</v>
      </c>
      <c r="BI62" s="975">
        <v>62.836604999999999</v>
      </c>
      <c r="BJ62" s="976">
        <v>76.782261484000003</v>
      </c>
      <c r="BK62" s="976">
        <v>36.226692499999999</v>
      </c>
      <c r="BL62" s="976">
        <v>85.039548865999976</v>
      </c>
      <c r="BM62" s="976">
        <v>14.334473628000001</v>
      </c>
      <c r="BN62" s="976">
        <v>112.457771321</v>
      </c>
      <c r="BO62" s="976">
        <v>186.65939414799999</v>
      </c>
      <c r="BP62" s="976">
        <v>260.59114355999998</v>
      </c>
      <c r="BQ62" s="976">
        <v>42.441595839000001</v>
      </c>
      <c r="BR62" s="976">
        <v>99.598935885000003</v>
      </c>
      <c r="BS62" s="977">
        <v>14.578918</v>
      </c>
      <c r="BT62" s="975">
        <v>286.11495136000002</v>
      </c>
      <c r="BU62" s="976">
        <v>10.548518749999999</v>
      </c>
      <c r="BV62" s="976">
        <v>90.398811731000023</v>
      </c>
      <c r="BW62" s="976">
        <v>43.743281232000001</v>
      </c>
      <c r="BX62" s="976">
        <v>114.38518136</v>
      </c>
      <c r="BY62" s="976">
        <v>33.597007619999999</v>
      </c>
      <c r="BZ62" s="976">
        <v>181.048205403</v>
      </c>
      <c r="CA62" s="976">
        <v>58.010422499999997</v>
      </c>
      <c r="CB62" s="976">
        <v>16.424878124999999</v>
      </c>
      <c r="CC62" s="976">
        <v>72.245561989999999</v>
      </c>
      <c r="CD62" s="977">
        <v>7.6107379139999995</v>
      </c>
      <c r="CE62" s="975">
        <v>676.57219912799997</v>
      </c>
      <c r="CF62" s="976">
        <v>1330.9882251150002</v>
      </c>
      <c r="CG62" s="976">
        <v>417.50034171800002</v>
      </c>
      <c r="CH62" s="976">
        <v>470.08508684100002</v>
      </c>
      <c r="CI62" s="976">
        <v>352.46335224800004</v>
      </c>
      <c r="CJ62" s="976">
        <v>264.12867949999998</v>
      </c>
      <c r="CK62" s="978">
        <v>11639.106370356001</v>
      </c>
    </row>
    <row r="63" spans="6:89" x14ac:dyDescent="0.25">
      <c r="F63" s="970">
        <v>38353</v>
      </c>
      <c r="G63" s="975">
        <v>2.92842</v>
      </c>
      <c r="H63" s="976">
        <v>0.81143999999999983</v>
      </c>
      <c r="I63" s="976">
        <v>13.678808</v>
      </c>
      <c r="J63" s="976">
        <v>19.426640291999998</v>
      </c>
      <c r="K63" s="976">
        <v>23.471525484000001</v>
      </c>
      <c r="L63" s="976">
        <v>9.6953999999999994</v>
      </c>
      <c r="M63" s="976">
        <v>3.2432354970000001</v>
      </c>
      <c r="N63" s="976">
        <v>8.0839999999999996</v>
      </c>
      <c r="O63" s="976">
        <v>1.1219399999999999</v>
      </c>
      <c r="P63" s="976">
        <v>0.48070000000000002</v>
      </c>
      <c r="Q63" s="976">
        <v>98.201179999999994</v>
      </c>
      <c r="R63" s="976">
        <v>14.922676000000003</v>
      </c>
      <c r="S63" s="976">
        <v>1.0760400000000001</v>
      </c>
      <c r="T63" s="976">
        <v>8.5228000000000002</v>
      </c>
      <c r="U63" s="976">
        <v>1.1629799999999999</v>
      </c>
      <c r="V63" s="976">
        <v>9.4786107990000001</v>
      </c>
      <c r="W63" s="976">
        <v>53.656403476000001</v>
      </c>
      <c r="X63" s="976">
        <v>1.5551900000000001</v>
      </c>
      <c r="Y63" s="976">
        <v>114.08740045200001</v>
      </c>
      <c r="Z63" s="977">
        <v>9.4286499999999993</v>
      </c>
      <c r="AA63" s="975">
        <v>88.784950484999996</v>
      </c>
      <c r="AB63" s="976">
        <v>323.48942785500003</v>
      </c>
      <c r="AC63" s="976">
        <v>51.028978000000002</v>
      </c>
      <c r="AD63" s="976">
        <v>4.6554900000000004</v>
      </c>
      <c r="AE63" s="976">
        <v>3.9823680000000001</v>
      </c>
      <c r="AF63" s="976">
        <v>29.67822</v>
      </c>
      <c r="AG63" s="976">
        <v>4.3512000000000004</v>
      </c>
      <c r="AH63" s="976">
        <v>14.060214999999999</v>
      </c>
      <c r="AI63" s="976">
        <v>2.9847999999999999</v>
      </c>
      <c r="AJ63" s="976">
        <v>1724.9876724790004</v>
      </c>
      <c r="AK63" s="976">
        <v>60.485100000000003</v>
      </c>
      <c r="AL63" s="976">
        <v>55.986744000000002</v>
      </c>
      <c r="AM63" s="976">
        <v>245.87210718000003</v>
      </c>
      <c r="AN63" s="976">
        <v>410.44128273000001</v>
      </c>
      <c r="AO63" s="976">
        <v>256.55176</v>
      </c>
      <c r="AP63" s="977">
        <v>106.64163125</v>
      </c>
      <c r="AQ63" s="975">
        <v>70.361249586</v>
      </c>
      <c r="AR63" s="976">
        <v>158.934736982</v>
      </c>
      <c r="AS63" s="976">
        <v>7.8891600000000004</v>
      </c>
      <c r="AT63" s="976">
        <v>151.93590750000001</v>
      </c>
      <c r="AU63" s="976">
        <v>1179.8587314179999</v>
      </c>
      <c r="AV63" s="976">
        <v>46.703136244999996</v>
      </c>
      <c r="AW63" s="976">
        <v>84.129825804000006</v>
      </c>
      <c r="AX63" s="977">
        <v>34.439551999999999</v>
      </c>
      <c r="AY63" s="975">
        <v>199.81556800000001</v>
      </c>
      <c r="AZ63" s="976">
        <v>22.978304999999999</v>
      </c>
      <c r="BA63" s="976">
        <v>2.8917000000000002</v>
      </c>
      <c r="BB63" s="976">
        <v>11.544320000000001</v>
      </c>
      <c r="BC63" s="976">
        <v>9.7668400000000002</v>
      </c>
      <c r="BD63" s="976">
        <v>9.0644399999999994</v>
      </c>
      <c r="BE63" s="976">
        <v>0.68879999999999997</v>
      </c>
      <c r="BF63" s="976">
        <v>0.42720000000000002</v>
      </c>
      <c r="BG63" s="976">
        <v>1.7108399999999999</v>
      </c>
      <c r="BH63" s="977">
        <v>1394.4223786559999</v>
      </c>
      <c r="BI63" s="975">
        <v>53.277817943999999</v>
      </c>
      <c r="BJ63" s="976">
        <v>82.364718628999995</v>
      </c>
      <c r="BK63" s="976">
        <v>36.045962500000002</v>
      </c>
      <c r="BL63" s="976">
        <v>80.140160972000004</v>
      </c>
      <c r="BM63" s="976">
        <v>11.881166371999999</v>
      </c>
      <c r="BN63" s="976">
        <v>125.822486321</v>
      </c>
      <c r="BO63" s="976">
        <v>219.55249728699997</v>
      </c>
      <c r="BP63" s="976">
        <v>304.14099677999997</v>
      </c>
      <c r="BQ63" s="976">
        <v>45.858672773999999</v>
      </c>
      <c r="BR63" s="976">
        <v>91.876689114999991</v>
      </c>
      <c r="BS63" s="977">
        <v>15.730574000000001</v>
      </c>
      <c r="BT63" s="975">
        <v>314.68772279000001</v>
      </c>
      <c r="BU63" s="976">
        <v>10.30193</v>
      </c>
      <c r="BV63" s="976">
        <v>160.70232249700001</v>
      </c>
      <c r="BW63" s="976">
        <v>47.414053744</v>
      </c>
      <c r="BX63" s="976">
        <v>167.56866952000001</v>
      </c>
      <c r="BY63" s="976">
        <v>27.958769520000001</v>
      </c>
      <c r="BZ63" s="976">
        <v>267.25705875</v>
      </c>
      <c r="CA63" s="976">
        <v>106.539555384</v>
      </c>
      <c r="CB63" s="976">
        <v>18.466889999999999</v>
      </c>
      <c r="CC63" s="976">
        <v>94.378289194000004</v>
      </c>
      <c r="CD63" s="977">
        <v>5.2931920860000004</v>
      </c>
      <c r="CE63" s="975">
        <v>1428.148207128</v>
      </c>
      <c r="CF63" s="976">
        <v>1998.6659220150002</v>
      </c>
      <c r="CG63" s="976">
        <v>798.046653128</v>
      </c>
      <c r="CH63" s="976">
        <v>1259.3133982890001</v>
      </c>
      <c r="CI63" s="976">
        <v>725.060152442</v>
      </c>
      <c r="CJ63" s="976">
        <v>481.16643049999999</v>
      </c>
      <c r="CK63" s="978">
        <v>16144.239637850997</v>
      </c>
    </row>
    <row r="64" spans="6:89" x14ac:dyDescent="0.25">
      <c r="F64" s="970">
        <v>38384</v>
      </c>
      <c r="G64" s="975">
        <v>0.75429000000000002</v>
      </c>
      <c r="H64" s="976">
        <v>0.38087999999999994</v>
      </c>
      <c r="I64" s="976">
        <v>3.7784119999999999</v>
      </c>
      <c r="J64" s="976">
        <v>6.8873611769999998</v>
      </c>
      <c r="K64" s="976">
        <v>6.0872345159999997</v>
      </c>
      <c r="L64" s="976">
        <v>3.1865999999999999</v>
      </c>
      <c r="M64" s="976">
        <v>1.3467704970000001</v>
      </c>
      <c r="N64" s="976">
        <v>2.7519999999999998</v>
      </c>
      <c r="O64" s="976">
        <v>0.74795999999999996</v>
      </c>
      <c r="P64" s="976">
        <v>0.25080000000000002</v>
      </c>
      <c r="Q64" s="976">
        <v>35.926652806</v>
      </c>
      <c r="R64" s="976">
        <v>4.507536</v>
      </c>
      <c r="S64" s="976">
        <v>0.40992000000000001</v>
      </c>
      <c r="T64" s="976">
        <v>3.1459999999999999</v>
      </c>
      <c r="U64" s="976">
        <v>0.29393999999999998</v>
      </c>
      <c r="V64" s="976">
        <v>4.3838538660000008</v>
      </c>
      <c r="W64" s="976">
        <v>11.867699999999999</v>
      </c>
      <c r="X64" s="976">
        <v>0.39306999999999997</v>
      </c>
      <c r="Y64" s="976">
        <v>42.816265451999996</v>
      </c>
      <c r="Z64" s="977">
        <v>2.6257000000000001</v>
      </c>
      <c r="AA64" s="975">
        <v>22.561450484999998</v>
      </c>
      <c r="AB64" s="976">
        <v>104.36338143</v>
      </c>
      <c r="AC64" s="976">
        <v>8.9211500000000008</v>
      </c>
      <c r="AD64" s="976">
        <v>0.69674000000000003</v>
      </c>
      <c r="AE64" s="976">
        <v>0.587144</v>
      </c>
      <c r="AF64" s="976">
        <v>4.8618124390000004</v>
      </c>
      <c r="AG64" s="976">
        <v>0.50505</v>
      </c>
      <c r="AH64" s="976">
        <v>2.3495849999999998</v>
      </c>
      <c r="AI64" s="976">
        <v>0.51659999999999995</v>
      </c>
      <c r="AJ64" s="976">
        <v>583.38050197200005</v>
      </c>
      <c r="AK64" s="976">
        <v>11.135462</v>
      </c>
      <c r="AL64" s="976">
        <v>11.711792000000001</v>
      </c>
      <c r="AM64" s="976">
        <v>71.470769230000002</v>
      </c>
      <c r="AN64" s="976">
        <v>156.47294727000002</v>
      </c>
      <c r="AO64" s="976">
        <v>94.932876943000011</v>
      </c>
      <c r="AP64" s="977">
        <v>31.338999999999999</v>
      </c>
      <c r="AQ64" s="975">
        <v>19.363710414</v>
      </c>
      <c r="AR64" s="976">
        <v>44.958697987999997</v>
      </c>
      <c r="AS64" s="976">
        <v>2.3123399999999998</v>
      </c>
      <c r="AT64" s="976">
        <v>43.522326249999999</v>
      </c>
      <c r="AU64" s="976">
        <v>292.99508119800004</v>
      </c>
      <c r="AV64" s="976">
        <v>14.878613755</v>
      </c>
      <c r="AW64" s="976">
        <v>27.369865804</v>
      </c>
      <c r="AX64" s="977">
        <v>9.3543520000000004</v>
      </c>
      <c r="AY64" s="975">
        <v>68.361003999999994</v>
      </c>
      <c r="AZ64" s="976">
        <v>8.1651600000000002</v>
      </c>
      <c r="BA64" s="976">
        <v>1.1015999999999999</v>
      </c>
      <c r="BB64" s="976">
        <v>3.5993050079999995</v>
      </c>
      <c r="BC64" s="976">
        <v>3.7316699999999998</v>
      </c>
      <c r="BD64" s="976">
        <v>3.6313200000000001</v>
      </c>
      <c r="BE64" s="976">
        <v>0.12628</v>
      </c>
      <c r="BF64" s="976">
        <v>7.8320000000000001E-2</v>
      </c>
      <c r="BG64" s="976">
        <v>0.65366999999999997</v>
      </c>
      <c r="BH64" s="977">
        <v>511.04518723199993</v>
      </c>
      <c r="BI64" s="975">
        <v>13.813912944</v>
      </c>
      <c r="BJ64" s="976">
        <v>24.897449886999997</v>
      </c>
      <c r="BK64" s="976">
        <v>9.4255200000000006</v>
      </c>
      <c r="BL64" s="976">
        <v>24.229071026</v>
      </c>
      <c r="BM64" s="976">
        <v>2.558467721</v>
      </c>
      <c r="BN64" s="976">
        <v>40.551081179000001</v>
      </c>
      <c r="BO64" s="976">
        <v>74.392623138999994</v>
      </c>
      <c r="BP64" s="976">
        <v>102.67300643999999</v>
      </c>
      <c r="BQ64" s="976">
        <v>14.211062225999999</v>
      </c>
      <c r="BR64" s="976">
        <v>24.401235885000002</v>
      </c>
      <c r="BS64" s="977">
        <v>4.6589720000000003</v>
      </c>
      <c r="BT64" s="975">
        <v>110.40522381</v>
      </c>
      <c r="BU64" s="976">
        <v>2.1919</v>
      </c>
      <c r="BV64" s="976">
        <v>63.087346730999997</v>
      </c>
      <c r="BW64" s="976">
        <v>16.790347488000002</v>
      </c>
      <c r="BX64" s="976">
        <v>63.475949119999996</v>
      </c>
      <c r="BY64" s="976">
        <v>8.6898609600000007</v>
      </c>
      <c r="BZ64" s="976">
        <v>117.16531944900001</v>
      </c>
      <c r="CA64" s="976">
        <v>39.727049615999995</v>
      </c>
      <c r="CB64" s="976">
        <v>10.71316375</v>
      </c>
      <c r="CC64" s="976">
        <v>61.370501611999998</v>
      </c>
      <c r="CD64" s="977">
        <v>3.0900820859999998</v>
      </c>
      <c r="CE64" s="975">
        <v>385.45543199999997</v>
      </c>
      <c r="CF64" s="976">
        <v>684.5190341849999</v>
      </c>
      <c r="CG64" s="976">
        <v>239.225207974</v>
      </c>
      <c r="CH64" s="976">
        <v>256.24333421099999</v>
      </c>
      <c r="CI64" s="976">
        <v>225.62010162799999</v>
      </c>
      <c r="CJ64" s="976">
        <v>144.174667</v>
      </c>
      <c r="CK64" s="978">
        <v>5061.3546367990011</v>
      </c>
    </row>
    <row r="65" spans="6:89" x14ac:dyDescent="0.25">
      <c r="F65" s="970">
        <v>38412</v>
      </c>
      <c r="G65" s="975">
        <v>1.7304299999999999</v>
      </c>
      <c r="H65" s="976">
        <v>1.5897599999999998</v>
      </c>
      <c r="I65" s="976">
        <v>6.5046080000000002</v>
      </c>
      <c r="J65" s="976">
        <v>95.650869708000002</v>
      </c>
      <c r="K65" s="976">
        <v>39.018649031999999</v>
      </c>
      <c r="L65" s="976">
        <v>19.7637</v>
      </c>
      <c r="M65" s="976">
        <v>13.385200497000001</v>
      </c>
      <c r="N65" s="976">
        <v>1.3759999999999999</v>
      </c>
      <c r="O65" s="976">
        <v>3.3658199999999998</v>
      </c>
      <c r="P65" s="976">
        <v>0.96140000000000003</v>
      </c>
      <c r="Q65" s="976">
        <v>11.564908596999999</v>
      </c>
      <c r="R65" s="976">
        <v>51.324444000000007</v>
      </c>
      <c r="S65" s="976">
        <v>0.38429999999999997</v>
      </c>
      <c r="T65" s="976">
        <v>1.3585</v>
      </c>
      <c r="U65" s="976">
        <v>0.44729999999999998</v>
      </c>
      <c r="V65" s="976">
        <v>67.890683066999998</v>
      </c>
      <c r="W65" s="976">
        <v>38.516066523999996</v>
      </c>
      <c r="X65" s="976">
        <v>0.59814999999999996</v>
      </c>
      <c r="Y65" s="976">
        <v>245.12865454800001</v>
      </c>
      <c r="Z65" s="977">
        <v>11.05181</v>
      </c>
      <c r="AA65" s="975">
        <v>33.371462985000001</v>
      </c>
      <c r="AB65" s="976">
        <v>72.299221665000005</v>
      </c>
      <c r="AC65" s="976">
        <v>21.257826000000001</v>
      </c>
      <c r="AD65" s="976">
        <v>14.31484</v>
      </c>
      <c r="AE65" s="976">
        <v>10.849399999999999</v>
      </c>
      <c r="AF65" s="976">
        <v>9.1740324389999994</v>
      </c>
      <c r="AG65" s="976">
        <v>3.2439749999999998</v>
      </c>
      <c r="AH65" s="976">
        <v>6.7503950000000001</v>
      </c>
      <c r="AI65" s="976">
        <v>17.5931</v>
      </c>
      <c r="AJ65" s="976">
        <v>183.378642507</v>
      </c>
      <c r="AK65" s="976">
        <v>8.7780939999999994</v>
      </c>
      <c r="AL65" s="976">
        <v>11.930704</v>
      </c>
      <c r="AM65" s="976">
        <v>36.070930770000004</v>
      </c>
      <c r="AN65" s="976">
        <v>55.137457637999994</v>
      </c>
      <c r="AO65" s="976">
        <v>33.0012075</v>
      </c>
      <c r="AP65" s="977">
        <v>12.83830625</v>
      </c>
      <c r="AQ65" s="975">
        <v>16.999170138</v>
      </c>
      <c r="AR65" s="976">
        <v>37.835222012000003</v>
      </c>
      <c r="AS65" s="976">
        <v>1.6549100000000001</v>
      </c>
      <c r="AT65" s="976">
        <v>13.681134999999999</v>
      </c>
      <c r="AU65" s="976">
        <v>72.935403911999998</v>
      </c>
      <c r="AV65" s="976">
        <v>2.2711000000000001</v>
      </c>
      <c r="AW65" s="976">
        <v>6.0883483920000003</v>
      </c>
      <c r="AX65" s="977">
        <v>10.195919999999999</v>
      </c>
      <c r="AY65" s="975">
        <v>29.926027999999999</v>
      </c>
      <c r="AZ65" s="976">
        <v>5.0204700000000004</v>
      </c>
      <c r="BA65" s="976">
        <v>1.0327500000000001</v>
      </c>
      <c r="BB65" s="976">
        <v>4.2959450080000003</v>
      </c>
      <c r="BC65" s="976">
        <v>2.94848</v>
      </c>
      <c r="BD65" s="976">
        <v>1.5800399999999999</v>
      </c>
      <c r="BE65" s="976">
        <v>0.75768000000000002</v>
      </c>
      <c r="BF65" s="976">
        <v>0.46992</v>
      </c>
      <c r="BG65" s="976">
        <v>0.51648000000000005</v>
      </c>
      <c r="BH65" s="977">
        <v>179.58618633599997</v>
      </c>
      <c r="BI65" s="975">
        <v>26.608920000000001</v>
      </c>
      <c r="BJ65" s="976">
        <v>48.571071484000001</v>
      </c>
      <c r="BK65" s="976">
        <v>42.460287499999993</v>
      </c>
      <c r="BL65" s="976">
        <v>19.923768866</v>
      </c>
      <c r="BM65" s="976">
        <v>12.932592279</v>
      </c>
      <c r="BN65" s="976">
        <v>16.877236249999999</v>
      </c>
      <c r="BO65" s="976">
        <v>29.297234574000001</v>
      </c>
      <c r="BP65" s="976">
        <v>34.593648389999998</v>
      </c>
      <c r="BQ65" s="976">
        <v>32.382070839000001</v>
      </c>
      <c r="BR65" s="976">
        <v>27.249696910000001</v>
      </c>
      <c r="BS65" s="977">
        <v>10.417252</v>
      </c>
      <c r="BT65" s="975">
        <v>166.474561225</v>
      </c>
      <c r="BU65" s="976">
        <v>26.823376249999999</v>
      </c>
      <c r="BV65" s="976">
        <v>456.04351769599998</v>
      </c>
      <c r="BW65" s="976">
        <v>20.801012512</v>
      </c>
      <c r="BX65" s="976">
        <v>397.6801466</v>
      </c>
      <c r="BY65" s="976">
        <v>109.80060762000001</v>
      </c>
      <c r="BZ65" s="976">
        <v>451.306948347</v>
      </c>
      <c r="CA65" s="976">
        <v>239.18961375000001</v>
      </c>
      <c r="CB65" s="976">
        <v>93.459036249999997</v>
      </c>
      <c r="CC65" s="976">
        <v>178.127434408</v>
      </c>
      <c r="CD65" s="977">
        <v>51.329598957000002</v>
      </c>
      <c r="CE65" s="975">
        <v>100.54710487199999</v>
      </c>
      <c r="CF65" s="976">
        <v>141.42189457499998</v>
      </c>
      <c r="CG65" s="976">
        <v>41.337342333999999</v>
      </c>
      <c r="CH65" s="976">
        <v>337.62528789600003</v>
      </c>
      <c r="CI65" s="976">
        <v>31.388633875999993</v>
      </c>
      <c r="CJ65" s="976">
        <v>23.904608</v>
      </c>
      <c r="CK65" s="978">
        <v>4697.9705427849995</v>
      </c>
    </row>
    <row r="66" spans="6:89" x14ac:dyDescent="0.25">
      <c r="F66" s="970">
        <v>38443</v>
      </c>
      <c r="G66" s="975">
        <v>1.6860599999999999</v>
      </c>
      <c r="H66" s="976">
        <v>0.79487999999999992</v>
      </c>
      <c r="I66" s="976">
        <v>6.2654680000000003</v>
      </c>
      <c r="J66" s="976">
        <v>50.435192645999997</v>
      </c>
      <c r="K66" s="976">
        <v>26.597394515999998</v>
      </c>
      <c r="L66" s="976">
        <v>12.102300000000001</v>
      </c>
      <c r="M66" s="976">
        <v>5.8268145029999996</v>
      </c>
      <c r="N66" s="976">
        <v>3.4056000000000002</v>
      </c>
      <c r="O66" s="976">
        <v>1.6829099999999999</v>
      </c>
      <c r="P66" s="976">
        <v>0.54339999999999999</v>
      </c>
      <c r="Q66" s="976">
        <v>38.164214209000001</v>
      </c>
      <c r="R66" s="976">
        <v>28.445284000000001</v>
      </c>
      <c r="S66" s="976">
        <v>0.58072000000000001</v>
      </c>
      <c r="T66" s="976">
        <v>3.5750000000000002</v>
      </c>
      <c r="U66" s="976">
        <v>0.57509999999999994</v>
      </c>
      <c r="V66" s="976">
        <v>32.967855</v>
      </c>
      <c r="W66" s="976">
        <v>39.666877393</v>
      </c>
      <c r="X66" s="976">
        <v>0.76905000000000001</v>
      </c>
      <c r="Y66" s="976">
        <v>197.038420452</v>
      </c>
      <c r="Z66" s="977">
        <v>8.5454599999999985</v>
      </c>
      <c r="AA66" s="975">
        <v>38.695287014999998</v>
      </c>
      <c r="AB66" s="976">
        <v>89.662171665000002</v>
      </c>
      <c r="AC66" s="976">
        <v>19.932397999999999</v>
      </c>
      <c r="AD66" s="976">
        <v>8.0441800000000008</v>
      </c>
      <c r="AE66" s="976">
        <v>4.3652879999999996</v>
      </c>
      <c r="AF66" s="976">
        <v>10.01957</v>
      </c>
      <c r="AG66" s="976">
        <v>2.0979000000000001</v>
      </c>
      <c r="AH66" s="976">
        <v>6.2655599999999998</v>
      </c>
      <c r="AI66" s="976">
        <v>9.2414000000000005</v>
      </c>
      <c r="AJ66" s="976">
        <v>416.88294200000001</v>
      </c>
      <c r="AK66" s="976">
        <v>16.625648000000002</v>
      </c>
      <c r="AL66" s="976">
        <v>18.443335999999999</v>
      </c>
      <c r="AM66" s="976">
        <v>69.953147180000002</v>
      </c>
      <c r="AN66" s="976">
        <v>89.845939908000005</v>
      </c>
      <c r="AO66" s="976">
        <v>48.134554443000013</v>
      </c>
      <c r="AP66" s="977">
        <v>35.398825000000002</v>
      </c>
      <c r="AQ66" s="975">
        <v>29.492939447999998</v>
      </c>
      <c r="AR66" s="976">
        <v>71.268630000000002</v>
      </c>
      <c r="AS66" s="976">
        <v>3.1738</v>
      </c>
      <c r="AT66" s="976">
        <v>57.297597500000002</v>
      </c>
      <c r="AU66" s="976">
        <v>505.14645848400011</v>
      </c>
      <c r="AV66" s="976">
        <v>13.976000000000001</v>
      </c>
      <c r="AW66" s="976">
        <v>27.729642588000001</v>
      </c>
      <c r="AX66" s="977">
        <v>14.824543999999999</v>
      </c>
      <c r="AY66" s="975">
        <v>76.493706000000003</v>
      </c>
      <c r="AZ66" s="976">
        <v>9.8478449999999995</v>
      </c>
      <c r="BA66" s="976">
        <v>1.5606</v>
      </c>
      <c r="BB66" s="976">
        <v>5.6560549919999996</v>
      </c>
      <c r="BC66" s="976">
        <v>4.9294900000000004</v>
      </c>
      <c r="BD66" s="976">
        <v>3.9639600000000002</v>
      </c>
      <c r="BE66" s="976">
        <v>0.55103999999999997</v>
      </c>
      <c r="BF66" s="976">
        <v>0.34176000000000001</v>
      </c>
      <c r="BG66" s="976">
        <v>0.86348999999999998</v>
      </c>
      <c r="BH66" s="977">
        <v>536.14423401599993</v>
      </c>
      <c r="BI66" s="975">
        <v>28.316925000000001</v>
      </c>
      <c r="BJ66" s="976">
        <v>30.868146741999993</v>
      </c>
      <c r="BK66" s="976">
        <v>30.384634999999999</v>
      </c>
      <c r="BL66" s="976">
        <v>31.949248974</v>
      </c>
      <c r="BM66" s="976">
        <v>11.670845441999999</v>
      </c>
      <c r="BN66" s="976">
        <v>28.985462429000002</v>
      </c>
      <c r="BO66" s="976">
        <v>46.716463564999998</v>
      </c>
      <c r="BP66" s="976">
        <v>56.414753220000001</v>
      </c>
      <c r="BQ66" s="976">
        <v>21.524164452000001</v>
      </c>
      <c r="BR66" s="976">
        <v>36.048106320000002</v>
      </c>
      <c r="BS66" s="977">
        <v>5.6797579999999996</v>
      </c>
      <c r="BT66" s="975">
        <v>129.772363945</v>
      </c>
      <c r="BU66" s="976">
        <v>16.603642499999999</v>
      </c>
      <c r="BV66" s="976">
        <v>334.92310769599999</v>
      </c>
      <c r="BW66" s="976">
        <v>19.305518767999999</v>
      </c>
      <c r="BX66" s="976">
        <v>320.12105339999999</v>
      </c>
      <c r="BY66" s="976">
        <v>56.179060960000001</v>
      </c>
      <c r="BZ66" s="976">
        <v>398.83753665299997</v>
      </c>
      <c r="CA66" s="976">
        <v>178.5208725</v>
      </c>
      <c r="CB66" s="976">
        <v>49.836927500000002</v>
      </c>
      <c r="CC66" s="976">
        <v>176.16004037799999</v>
      </c>
      <c r="CD66" s="977">
        <v>23.547532086</v>
      </c>
      <c r="CE66" s="975">
        <v>665.04223912800001</v>
      </c>
      <c r="CF66" s="976">
        <v>830.74817720999999</v>
      </c>
      <c r="CG66" s="976">
        <v>357.70205202600005</v>
      </c>
      <c r="CH66" s="976">
        <v>673.81497750000005</v>
      </c>
      <c r="CI66" s="976">
        <v>337.227269186</v>
      </c>
      <c r="CJ66" s="976">
        <v>201.005574</v>
      </c>
      <c r="CK66" s="978">
        <v>7804.4443945380017</v>
      </c>
    </row>
    <row r="67" spans="6:89" x14ac:dyDescent="0.25">
      <c r="F67" s="970">
        <v>38473</v>
      </c>
      <c r="G67" s="975">
        <v>7.3210499999999996</v>
      </c>
      <c r="H67" s="976">
        <v>5.746319999999999</v>
      </c>
      <c r="I67" s="976">
        <v>19.394254</v>
      </c>
      <c r="J67" s="976">
        <v>226.356183531</v>
      </c>
      <c r="K67" s="976">
        <v>95.558705484000001</v>
      </c>
      <c r="L67" s="976">
        <v>47.900700000000008</v>
      </c>
      <c r="M67" s="976">
        <v>36.197744999999998</v>
      </c>
      <c r="N67" s="976">
        <v>6.9488000000000003</v>
      </c>
      <c r="O67" s="976">
        <v>12.154350000000001</v>
      </c>
      <c r="P67" s="976">
        <v>3.7202000000000002</v>
      </c>
      <c r="Q67" s="976">
        <v>57.372025612000002</v>
      </c>
      <c r="R67" s="976">
        <v>111.15174</v>
      </c>
      <c r="S67" s="976">
        <v>1.5713600000000001</v>
      </c>
      <c r="T67" s="976">
        <v>6.1632999999999996</v>
      </c>
      <c r="U67" s="976">
        <v>1.9936799999999999</v>
      </c>
      <c r="V67" s="976">
        <v>177.665056134</v>
      </c>
      <c r="W67" s="976">
        <v>107.780275655</v>
      </c>
      <c r="X67" s="976">
        <v>2.6660400000000002</v>
      </c>
      <c r="Y67" s="976">
        <v>691.52661295200005</v>
      </c>
      <c r="Z67" s="977">
        <v>27.999510000000001</v>
      </c>
      <c r="AA67" s="975">
        <v>96.153912015000003</v>
      </c>
      <c r="AB67" s="976">
        <v>287.68028404500001</v>
      </c>
      <c r="AC67" s="976">
        <v>66.322378</v>
      </c>
      <c r="AD67" s="976">
        <v>43.799610000000001</v>
      </c>
      <c r="AE67" s="976">
        <v>34.105407999999997</v>
      </c>
      <c r="AF67" s="976">
        <v>38.809980000000003</v>
      </c>
      <c r="AG67" s="976">
        <v>11.596724999999999</v>
      </c>
      <c r="AH67" s="976">
        <v>19.356104999999999</v>
      </c>
      <c r="AI67" s="976">
        <v>50.626800000000003</v>
      </c>
      <c r="AJ67" s="976">
        <v>795.13729646500008</v>
      </c>
      <c r="AK67" s="976">
        <v>43.735379999999999</v>
      </c>
      <c r="AL67" s="976">
        <v>42.085832000000003</v>
      </c>
      <c r="AM67" s="976">
        <v>321.95384718000003</v>
      </c>
      <c r="AN67" s="976">
        <v>283.21714990800001</v>
      </c>
      <c r="AO67" s="976">
        <v>134.02465305699999</v>
      </c>
      <c r="AP67" s="977">
        <v>43.821181250000002</v>
      </c>
      <c r="AQ67" s="975">
        <v>59.369280551999999</v>
      </c>
      <c r="AR67" s="976">
        <v>132.356006982</v>
      </c>
      <c r="AS67" s="976">
        <v>7.3224099999999996</v>
      </c>
      <c r="AT67" s="976">
        <v>67.840857499999998</v>
      </c>
      <c r="AU67" s="976">
        <v>442.80517141800004</v>
      </c>
      <c r="AV67" s="976">
        <v>18.5182</v>
      </c>
      <c r="AW67" s="976">
        <v>41.290042587999999</v>
      </c>
      <c r="AX67" s="977">
        <v>30.555392000000001</v>
      </c>
      <c r="AY67" s="975">
        <v>87.69426</v>
      </c>
      <c r="AZ67" s="976">
        <v>14.868315000000001</v>
      </c>
      <c r="BA67" s="976">
        <v>4.2228000000000003</v>
      </c>
      <c r="BB67" s="976">
        <v>12.307305008</v>
      </c>
      <c r="BC67" s="976">
        <v>10.68824</v>
      </c>
      <c r="BD67" s="976">
        <v>6.6250799999999996</v>
      </c>
      <c r="BE67" s="976">
        <v>2.3878400000000002</v>
      </c>
      <c r="BF67" s="976">
        <v>1.4809600000000001</v>
      </c>
      <c r="BG67" s="976">
        <v>1.8722399999999999</v>
      </c>
      <c r="BH67" s="977">
        <v>663.99274214399998</v>
      </c>
      <c r="BI67" s="975">
        <v>259.40705294399999</v>
      </c>
      <c r="BJ67" s="976">
        <v>300.68050525800004</v>
      </c>
      <c r="BK67" s="976">
        <v>300.353385</v>
      </c>
      <c r="BL67" s="976">
        <v>186.023909406</v>
      </c>
      <c r="BM67" s="976">
        <v>116.638565907</v>
      </c>
      <c r="BN67" s="976">
        <v>101.09207499999999</v>
      </c>
      <c r="BO67" s="976">
        <v>137.29033313900004</v>
      </c>
      <c r="BP67" s="976">
        <v>128.649</v>
      </c>
      <c r="BQ67" s="976">
        <v>149.51966361300001</v>
      </c>
      <c r="BR67" s="976">
        <v>259.3624375</v>
      </c>
      <c r="BS67" s="977">
        <v>61.718291999999998</v>
      </c>
      <c r="BT67" s="975">
        <v>586.78538537500003</v>
      </c>
      <c r="BU67" s="976">
        <v>82.853819999999999</v>
      </c>
      <c r="BV67" s="976">
        <v>776.9304323099999</v>
      </c>
      <c r="BW67" s="976">
        <v>78.64954748800001</v>
      </c>
      <c r="BX67" s="976">
        <v>645.51958135999996</v>
      </c>
      <c r="BY67" s="976">
        <v>226.80886096</v>
      </c>
      <c r="BZ67" s="976">
        <v>705.08707194900001</v>
      </c>
      <c r="CA67" s="976">
        <v>395.11472961599998</v>
      </c>
      <c r="CB67" s="976">
        <v>249.628553125</v>
      </c>
      <c r="CC67" s="976">
        <v>275.402107204</v>
      </c>
      <c r="CD67" s="977">
        <v>142.02905687099999</v>
      </c>
      <c r="CE67" s="975">
        <v>490.76245912800005</v>
      </c>
      <c r="CF67" s="976">
        <v>672.92502511500004</v>
      </c>
      <c r="CG67" s="976">
        <v>213.053446256</v>
      </c>
      <c r="CH67" s="976">
        <v>920.80196289600008</v>
      </c>
      <c r="CI67" s="976">
        <v>188.70405062</v>
      </c>
      <c r="CJ67" s="976">
        <v>139.7212845</v>
      </c>
      <c r="CK67" s="978">
        <v>14357.32418802</v>
      </c>
    </row>
    <row r="68" spans="6:89" x14ac:dyDescent="0.25">
      <c r="F68" s="970">
        <v>38504</v>
      </c>
      <c r="G68" s="975">
        <v>16.72749</v>
      </c>
      <c r="H68" s="976">
        <v>12.817439999999998</v>
      </c>
      <c r="I68" s="976">
        <v>40.175519999999999</v>
      </c>
      <c r="J68" s="976">
        <v>244.08417970799999</v>
      </c>
      <c r="K68" s="976">
        <v>114.17689370999999</v>
      </c>
      <c r="L68" s="976">
        <v>64.782899999999998</v>
      </c>
      <c r="M68" s="976">
        <v>63.765205497000004</v>
      </c>
      <c r="N68" s="976">
        <v>12.280799999999999</v>
      </c>
      <c r="O68" s="976">
        <v>24.745010000000001</v>
      </c>
      <c r="P68" s="976">
        <v>8.36</v>
      </c>
      <c r="Q68" s="976">
        <v>81.130375612000009</v>
      </c>
      <c r="R68" s="976">
        <v>142.80693600000001</v>
      </c>
      <c r="S68" s="976">
        <v>3.4501599999999999</v>
      </c>
      <c r="T68" s="976">
        <v>10.5534</v>
      </c>
      <c r="U68" s="976">
        <v>4.7925000000000004</v>
      </c>
      <c r="V68" s="976">
        <v>182.52285920100002</v>
      </c>
      <c r="W68" s="976">
        <v>147.51911086899997</v>
      </c>
      <c r="X68" s="976">
        <v>6.4087500000000004</v>
      </c>
      <c r="Y68" s="976">
        <v>710.59581295200007</v>
      </c>
      <c r="Z68" s="977">
        <v>42.106679999999997</v>
      </c>
      <c r="AA68" s="975">
        <v>163.3188375</v>
      </c>
      <c r="AB68" s="976">
        <v>487.21489690499999</v>
      </c>
      <c r="AC68" s="976">
        <v>109.24585399999999</v>
      </c>
      <c r="AD68" s="976">
        <v>61.53481</v>
      </c>
      <c r="AE68" s="976">
        <v>54.757559999999998</v>
      </c>
      <c r="AF68" s="976">
        <v>65.613382439000006</v>
      </c>
      <c r="AG68" s="976">
        <v>18.822825000000002</v>
      </c>
      <c r="AH68" s="976">
        <v>32.968780000000002</v>
      </c>
      <c r="AI68" s="976">
        <v>67.818100000000001</v>
      </c>
      <c r="AJ68" s="976">
        <v>1405.9534470139999</v>
      </c>
      <c r="AK68" s="976">
        <v>80.274584000000004</v>
      </c>
      <c r="AL68" s="976">
        <v>67.616444000000001</v>
      </c>
      <c r="AM68" s="976">
        <v>666.26240359000008</v>
      </c>
      <c r="AN68" s="976">
        <v>477.27829254599993</v>
      </c>
      <c r="AO68" s="976">
        <v>287.812815693</v>
      </c>
      <c r="AP68" s="977">
        <v>63.728568750000001</v>
      </c>
      <c r="AQ68" s="975">
        <v>95.955869585999992</v>
      </c>
      <c r="AR68" s="976">
        <v>188.30239899399999</v>
      </c>
      <c r="AS68" s="976">
        <v>14.89419</v>
      </c>
      <c r="AT68" s="976">
        <v>110.829745</v>
      </c>
      <c r="AU68" s="976">
        <v>600.55329684599997</v>
      </c>
      <c r="AV68" s="976">
        <v>30.805436245000003</v>
      </c>
      <c r="AW68" s="976">
        <v>62.350157412000002</v>
      </c>
      <c r="AX68" s="977">
        <v>50.979599999999998</v>
      </c>
      <c r="AY68" s="975">
        <v>123.43763</v>
      </c>
      <c r="AZ68" s="976">
        <v>24.081704999999999</v>
      </c>
      <c r="BA68" s="976">
        <v>9.2718000000000007</v>
      </c>
      <c r="BB68" s="976">
        <v>22.010505008000003</v>
      </c>
      <c r="BC68" s="976">
        <v>19.349399999999999</v>
      </c>
      <c r="BD68" s="976">
        <v>11.198880000000001</v>
      </c>
      <c r="BE68" s="976">
        <v>4.5346000000000002</v>
      </c>
      <c r="BF68" s="976">
        <v>2.8123999999999998</v>
      </c>
      <c r="BG68" s="976">
        <v>3.3894000000000002</v>
      </c>
      <c r="BH68" s="977">
        <v>857.1452987519998</v>
      </c>
      <c r="BI68" s="975">
        <v>610.83652500000005</v>
      </c>
      <c r="BJ68" s="976">
        <v>581.59826588699991</v>
      </c>
      <c r="BK68" s="976">
        <v>517.50286500000004</v>
      </c>
      <c r="BL68" s="976">
        <v>645.99130973000001</v>
      </c>
      <c r="BM68" s="976">
        <v>240.70724000000001</v>
      </c>
      <c r="BN68" s="976">
        <v>340.57179867900004</v>
      </c>
      <c r="BO68" s="976">
        <v>306.50105957400001</v>
      </c>
      <c r="BP68" s="976">
        <v>279.02674838999997</v>
      </c>
      <c r="BQ68" s="976">
        <v>255.863213613</v>
      </c>
      <c r="BR68" s="976">
        <v>577.43352970500007</v>
      </c>
      <c r="BS68" s="977">
        <v>111.65828399999999</v>
      </c>
      <c r="BT68" s="975">
        <v>842.53431496500002</v>
      </c>
      <c r="BU68" s="976">
        <v>111.92389375</v>
      </c>
      <c r="BV68" s="976">
        <v>827.290873842</v>
      </c>
      <c r="BW68" s="976">
        <v>119.43584</v>
      </c>
      <c r="BX68" s="976">
        <v>811.86356272</v>
      </c>
      <c r="BY68" s="976">
        <v>204.89524571999999</v>
      </c>
      <c r="BZ68" s="976">
        <v>817.78103415299995</v>
      </c>
      <c r="CA68" s="976">
        <v>411.56681624999999</v>
      </c>
      <c r="CB68" s="976">
        <v>207.21981374999999</v>
      </c>
      <c r="CC68" s="976">
        <v>278.48973118399999</v>
      </c>
      <c r="CD68" s="977">
        <v>134.53275478500001</v>
      </c>
      <c r="CE68" s="975">
        <v>467.93899199999998</v>
      </c>
      <c r="CF68" s="976">
        <v>779.97327875999986</v>
      </c>
      <c r="CG68" s="976">
        <v>244.312393128</v>
      </c>
      <c r="CH68" s="976">
        <v>847.63760092200005</v>
      </c>
      <c r="CI68" s="976">
        <v>182.31754162799999</v>
      </c>
      <c r="CJ68" s="976">
        <v>182.96219199999999</v>
      </c>
      <c r="CK68" s="978">
        <v>20216.292656963997</v>
      </c>
    </row>
    <row r="69" spans="6:89" x14ac:dyDescent="0.25">
      <c r="F69" s="970">
        <v>38534</v>
      </c>
      <c r="G69" s="975">
        <v>9.0071100000000008</v>
      </c>
      <c r="H69" s="976">
        <v>5.978159999999999</v>
      </c>
      <c r="I69" s="976">
        <v>26.592368</v>
      </c>
      <c r="J69" s="976">
        <v>164.80233529200001</v>
      </c>
      <c r="K69" s="976">
        <v>84.563269032000008</v>
      </c>
      <c r="L69" s="976">
        <v>44.883600000000001</v>
      </c>
      <c r="M69" s="976">
        <v>32.020030497</v>
      </c>
      <c r="N69" s="976">
        <v>8.4968000000000004</v>
      </c>
      <c r="O69" s="976">
        <v>10.845420000000001</v>
      </c>
      <c r="P69" s="976">
        <v>3.7202000000000002</v>
      </c>
      <c r="Q69" s="976">
        <v>56.693215612000003</v>
      </c>
      <c r="R69" s="976">
        <v>96.263211999999982</v>
      </c>
      <c r="S69" s="976">
        <v>1.7250799999999999</v>
      </c>
      <c r="T69" s="976">
        <v>6.9069000000000003</v>
      </c>
      <c r="U69" s="976">
        <v>2.91384</v>
      </c>
      <c r="V69" s="976">
        <v>140.461433067</v>
      </c>
      <c r="W69" s="976">
        <v>100.228106524</v>
      </c>
      <c r="X69" s="976">
        <v>3.8965200000000002</v>
      </c>
      <c r="Y69" s="976">
        <v>529.468160904</v>
      </c>
      <c r="Z69" s="977">
        <v>30.577470000000002</v>
      </c>
      <c r="AA69" s="975">
        <v>92.161024514999994</v>
      </c>
      <c r="AB69" s="976">
        <v>385.69893714</v>
      </c>
      <c r="AC69" s="976">
        <v>68.922256000000004</v>
      </c>
      <c r="AD69" s="976">
        <v>49.721899999999998</v>
      </c>
      <c r="AE69" s="976">
        <v>30.327264</v>
      </c>
      <c r="AF69" s="976">
        <v>41.515682439000003</v>
      </c>
      <c r="AG69" s="976">
        <v>13.014749999999999</v>
      </c>
      <c r="AH69" s="976">
        <v>19.766349999999999</v>
      </c>
      <c r="AI69" s="976">
        <v>54.271700000000003</v>
      </c>
      <c r="AJ69" s="976">
        <v>1122.4753884930001</v>
      </c>
      <c r="AK69" s="976">
        <v>52.792636000000002</v>
      </c>
      <c r="AL69" s="976">
        <v>45.615788000000002</v>
      </c>
      <c r="AM69" s="976">
        <v>527.99042205000001</v>
      </c>
      <c r="AN69" s="976">
        <v>451.11945763800003</v>
      </c>
      <c r="AO69" s="976">
        <v>293.43726555699999</v>
      </c>
      <c r="AP69" s="977">
        <v>49.376731249999999</v>
      </c>
      <c r="AQ69" s="975">
        <v>73.173120552</v>
      </c>
      <c r="AR69" s="976">
        <v>135.24574999999999</v>
      </c>
      <c r="AS69" s="976">
        <v>10.49621</v>
      </c>
      <c r="AT69" s="976">
        <v>76.030711249999996</v>
      </c>
      <c r="AU69" s="976">
        <v>435.55341848400008</v>
      </c>
      <c r="AV69" s="976">
        <v>22.274249999999999</v>
      </c>
      <c r="AW69" s="976">
        <v>47.378371608000002</v>
      </c>
      <c r="AX69" s="977">
        <v>39.553696000000002</v>
      </c>
      <c r="AY69" s="975">
        <v>83.381901999999997</v>
      </c>
      <c r="AZ69" s="976">
        <v>13.95801</v>
      </c>
      <c r="BA69" s="976">
        <v>4.6359000000000004</v>
      </c>
      <c r="BB69" s="976">
        <v>11.660425007999999</v>
      </c>
      <c r="BC69" s="976">
        <v>10.08933</v>
      </c>
      <c r="BD69" s="976">
        <v>6.4864800000000002</v>
      </c>
      <c r="BE69" s="976">
        <v>2.30748</v>
      </c>
      <c r="BF69" s="976">
        <v>1.4311199999999999</v>
      </c>
      <c r="BG69" s="976">
        <v>1.7673300000000001</v>
      </c>
      <c r="BH69" s="977">
        <v>663.78937276799991</v>
      </c>
      <c r="BI69" s="975">
        <v>337.13616705599998</v>
      </c>
      <c r="BJ69" s="976">
        <v>356.98345788700004</v>
      </c>
      <c r="BK69" s="976">
        <v>325.88971249999997</v>
      </c>
      <c r="BL69" s="976">
        <v>334.04127016199999</v>
      </c>
      <c r="BM69" s="976">
        <v>132.72543590700002</v>
      </c>
      <c r="BN69" s="976">
        <v>205.75376257100001</v>
      </c>
      <c r="BO69" s="976">
        <v>216.95877728699998</v>
      </c>
      <c r="BP69" s="976">
        <v>236.55409356000001</v>
      </c>
      <c r="BQ69" s="976">
        <v>176.37698583899999</v>
      </c>
      <c r="BR69" s="976">
        <v>371.114575</v>
      </c>
      <c r="BS69" s="977">
        <v>71.245627999999996</v>
      </c>
      <c r="BT69" s="975">
        <v>687.41724898000007</v>
      </c>
      <c r="BU69" s="976">
        <v>98.964285000000004</v>
      </c>
      <c r="BV69" s="976">
        <v>655.99265288900006</v>
      </c>
      <c r="BW69" s="976">
        <v>98.906746255999991</v>
      </c>
      <c r="BX69" s="976">
        <v>576.3578</v>
      </c>
      <c r="BY69" s="976">
        <v>172.69326096</v>
      </c>
      <c r="BZ69" s="976">
        <v>681.47897110199995</v>
      </c>
      <c r="CA69" s="976">
        <v>338.10865538400003</v>
      </c>
      <c r="CB69" s="976">
        <v>149.62916000000001</v>
      </c>
      <c r="CC69" s="976">
        <v>302.94505800999997</v>
      </c>
      <c r="CD69" s="977">
        <v>114.847841043</v>
      </c>
      <c r="CE69" s="975">
        <v>488.33815199999998</v>
      </c>
      <c r="CF69" s="976">
        <v>654.85828705499989</v>
      </c>
      <c r="CG69" s="976">
        <v>226.139370308</v>
      </c>
      <c r="CH69" s="976">
        <v>705.12748973700002</v>
      </c>
      <c r="CI69" s="976">
        <v>206.317212248</v>
      </c>
      <c r="CJ69" s="976">
        <v>146.73177050000001</v>
      </c>
      <c r="CK69" s="978">
        <v>15367.097488921003</v>
      </c>
    </row>
    <row r="70" spans="6:89" x14ac:dyDescent="0.25">
      <c r="F70" s="970">
        <v>38565</v>
      </c>
      <c r="G70" s="975">
        <v>9.8945100000000004</v>
      </c>
      <c r="H70" s="976">
        <v>7.4685599999999992</v>
      </c>
      <c r="I70" s="976">
        <v>23.507462</v>
      </c>
      <c r="J70" s="976">
        <v>186.205640292</v>
      </c>
      <c r="K70" s="976">
        <v>103.89436629000001</v>
      </c>
      <c r="L70" s="976">
        <v>48.6126</v>
      </c>
      <c r="M70" s="976">
        <v>39.605890497000004</v>
      </c>
      <c r="N70" s="976">
        <v>7.4992000000000001</v>
      </c>
      <c r="O70" s="976">
        <v>14.89687</v>
      </c>
      <c r="P70" s="976">
        <v>4.9324000000000003</v>
      </c>
      <c r="Q70" s="976">
        <v>52.318647194</v>
      </c>
      <c r="R70" s="976">
        <v>104.766064</v>
      </c>
      <c r="S70" s="976">
        <v>2.0922999999999998</v>
      </c>
      <c r="T70" s="976">
        <v>6.8497000000000003</v>
      </c>
      <c r="U70" s="976">
        <v>2.8115999999999999</v>
      </c>
      <c r="V70" s="976">
        <v>143.48274000000001</v>
      </c>
      <c r="W70" s="976">
        <v>121.80576086900001</v>
      </c>
      <c r="X70" s="976">
        <v>3.7597999999999998</v>
      </c>
      <c r="Y70" s="976">
        <v>690.930700452</v>
      </c>
      <c r="Z70" s="977">
        <v>30.720689999999998</v>
      </c>
      <c r="AA70" s="975">
        <v>104.20462499999999</v>
      </c>
      <c r="AB70" s="976">
        <v>392.91028095000001</v>
      </c>
      <c r="AC70" s="976">
        <v>72.286804000000004</v>
      </c>
      <c r="AD70" s="976">
        <v>57.291029999999999</v>
      </c>
      <c r="AE70" s="976">
        <v>38.955728000000001</v>
      </c>
      <c r="AF70" s="976">
        <v>46.377507560999994</v>
      </c>
      <c r="AG70" s="976">
        <v>15.11265</v>
      </c>
      <c r="AH70" s="976">
        <v>21.370035000000001</v>
      </c>
      <c r="AI70" s="976">
        <v>59.4664</v>
      </c>
      <c r="AJ70" s="976">
        <v>1120.346140465</v>
      </c>
      <c r="AK70" s="976">
        <v>55.801381999999997</v>
      </c>
      <c r="AL70" s="976">
        <v>46.354616</v>
      </c>
      <c r="AM70" s="976">
        <v>480.68363076999992</v>
      </c>
      <c r="AN70" s="976">
        <v>453.81939490799999</v>
      </c>
      <c r="AO70" s="976">
        <v>236.88154875000001</v>
      </c>
      <c r="AP70" s="977">
        <v>48.949381250000002</v>
      </c>
      <c r="AQ70" s="975">
        <v>69.306780000000003</v>
      </c>
      <c r="AR70" s="976">
        <v>170.09041798800001</v>
      </c>
      <c r="AS70" s="976">
        <v>8.7052800000000001</v>
      </c>
      <c r="AT70" s="976">
        <v>94.638310000000004</v>
      </c>
      <c r="AU70" s="976">
        <v>528.72204978000002</v>
      </c>
      <c r="AV70" s="976">
        <v>19.246113755</v>
      </c>
      <c r="AW70" s="976">
        <v>37.720054196</v>
      </c>
      <c r="AX70" s="977">
        <v>36.349263999999998</v>
      </c>
      <c r="AY70" s="975">
        <v>87.896854000000005</v>
      </c>
      <c r="AZ70" s="976">
        <v>15.971715</v>
      </c>
      <c r="BA70" s="976">
        <v>5.6227499999999999</v>
      </c>
      <c r="BB70" s="976">
        <v>13.700585007999999</v>
      </c>
      <c r="BC70" s="976">
        <v>12.208550000000001</v>
      </c>
      <c r="BD70" s="976">
        <v>7.2072000000000003</v>
      </c>
      <c r="BE70" s="976">
        <v>2.76668</v>
      </c>
      <c r="BF70" s="976">
        <v>1.7159199999999999</v>
      </c>
      <c r="BG70" s="976">
        <v>2.13855</v>
      </c>
      <c r="BH70" s="977">
        <v>687.17451830399989</v>
      </c>
      <c r="BI70" s="975">
        <v>327.06792705599997</v>
      </c>
      <c r="BJ70" s="976">
        <v>299.45654262900001</v>
      </c>
      <c r="BK70" s="976">
        <v>272.88971249999997</v>
      </c>
      <c r="BL70" s="976">
        <v>266.16407037800002</v>
      </c>
      <c r="BM70" s="976">
        <v>123.71821865099999</v>
      </c>
      <c r="BN70" s="976">
        <v>155.29339632100002</v>
      </c>
      <c r="BO70" s="976">
        <v>171.77500771300004</v>
      </c>
      <c r="BP70" s="976">
        <v>184.57129838999995</v>
      </c>
      <c r="BQ70" s="976">
        <v>146.102644161</v>
      </c>
      <c r="BR70" s="976">
        <v>341.36469382000001</v>
      </c>
      <c r="BS70" s="977">
        <v>60.514288000000001</v>
      </c>
      <c r="BT70" s="975">
        <v>619.90089965999994</v>
      </c>
      <c r="BU70" s="976">
        <v>111.0745325</v>
      </c>
      <c r="BV70" s="976">
        <v>767.52222634500004</v>
      </c>
      <c r="BW70" s="976">
        <v>104.344907488</v>
      </c>
      <c r="BX70" s="976">
        <v>726.16945339999995</v>
      </c>
      <c r="BY70" s="976">
        <v>214.92203809999998</v>
      </c>
      <c r="BZ70" s="976">
        <v>816.90549915300005</v>
      </c>
      <c r="CA70" s="976">
        <v>365.16443288400001</v>
      </c>
      <c r="CB70" s="976">
        <v>198.0455575</v>
      </c>
      <c r="CC70" s="976">
        <v>306.82510720400001</v>
      </c>
      <c r="CD70" s="977">
        <v>98.367445215000004</v>
      </c>
      <c r="CE70" s="975">
        <v>571.26517200000001</v>
      </c>
      <c r="CF70" s="976">
        <v>623.78391371999999</v>
      </c>
      <c r="CG70" s="976">
        <v>231.25851828200004</v>
      </c>
      <c r="CH70" s="976">
        <v>944.50788394799997</v>
      </c>
      <c r="CI70" s="976">
        <v>230.259661628</v>
      </c>
      <c r="CJ70" s="976">
        <v>132.854456</v>
      </c>
      <c r="CK70" s="978">
        <v>16070.137752924998</v>
      </c>
    </row>
    <row r="71" spans="6:89" x14ac:dyDescent="0.25">
      <c r="F71" s="970">
        <v>38596</v>
      </c>
      <c r="G71" s="975">
        <v>13.355370000000001</v>
      </c>
      <c r="H71" s="976">
        <v>10.714319999999999</v>
      </c>
      <c r="I71" s="976">
        <v>38.310228000000002</v>
      </c>
      <c r="J71" s="976">
        <v>370.280289708</v>
      </c>
      <c r="K71" s="976">
        <v>203.04509451600001</v>
      </c>
      <c r="L71" s="976">
        <v>97.3947</v>
      </c>
      <c r="M71" s="976">
        <v>64.837120497000001</v>
      </c>
      <c r="N71" s="976">
        <v>10.148</v>
      </c>
      <c r="O71" s="976">
        <v>20.880549999999999</v>
      </c>
      <c r="P71" s="976">
        <v>6.6462000000000003</v>
      </c>
      <c r="Q71" s="976">
        <v>68.936934209</v>
      </c>
      <c r="R71" s="976">
        <v>209.73701600000004</v>
      </c>
      <c r="S71" s="976">
        <v>2.6388600000000002</v>
      </c>
      <c r="T71" s="976">
        <v>8.7087000000000003</v>
      </c>
      <c r="U71" s="976">
        <v>3.80844</v>
      </c>
      <c r="V71" s="976">
        <v>297.18464420099997</v>
      </c>
      <c r="W71" s="976">
        <v>192.25674000000001</v>
      </c>
      <c r="X71" s="976">
        <v>5.0928199999999997</v>
      </c>
      <c r="Y71" s="976">
        <v>1274.1503595480001</v>
      </c>
      <c r="Z71" s="977">
        <v>60.796889999999998</v>
      </c>
      <c r="AA71" s="975">
        <v>163.80577500000001</v>
      </c>
      <c r="AB71" s="976">
        <v>538.74660047999987</v>
      </c>
      <c r="AC71" s="976">
        <v>110.62226</v>
      </c>
      <c r="AD71" s="976">
        <v>84.368880000000004</v>
      </c>
      <c r="AE71" s="976">
        <v>58.050671999999999</v>
      </c>
      <c r="AF71" s="976">
        <v>61.850767560999998</v>
      </c>
      <c r="AG71" s="976">
        <v>20.784749999999999</v>
      </c>
      <c r="AH71" s="976">
        <v>32.446649999999998</v>
      </c>
      <c r="AI71" s="976">
        <v>96.116299999999995</v>
      </c>
      <c r="AJ71" s="976">
        <v>1385.361570972</v>
      </c>
      <c r="AK71" s="976">
        <v>71.279364000000001</v>
      </c>
      <c r="AL71" s="976">
        <v>66.275608000000005</v>
      </c>
      <c r="AM71" s="976">
        <v>578.74063436000006</v>
      </c>
      <c r="AN71" s="976">
        <v>435.10026981599998</v>
      </c>
      <c r="AO71" s="976">
        <v>250.21254500000001</v>
      </c>
      <c r="AP71" s="977">
        <v>73.059043750000001</v>
      </c>
      <c r="AQ71" s="975">
        <v>96.051720000000003</v>
      </c>
      <c r="AR71" s="976">
        <v>201.81018</v>
      </c>
      <c r="AS71" s="976">
        <v>12.445830000000001</v>
      </c>
      <c r="AT71" s="976">
        <v>96.207247499999994</v>
      </c>
      <c r="AU71" s="976">
        <v>545.79211532999989</v>
      </c>
      <c r="AV71" s="976">
        <v>24.603586245000002</v>
      </c>
      <c r="AW71" s="976">
        <v>53.273000000000003</v>
      </c>
      <c r="AX71" s="977">
        <v>52.468527999999999</v>
      </c>
      <c r="AY71" s="975">
        <v>125.60827999999999</v>
      </c>
      <c r="AZ71" s="976">
        <v>21.102525</v>
      </c>
      <c r="BA71" s="976">
        <v>7.0915499999999998</v>
      </c>
      <c r="BB71" s="976">
        <v>18.991734991999998</v>
      </c>
      <c r="BC71" s="976">
        <v>15.479520000000001</v>
      </c>
      <c r="BD71" s="976">
        <v>8.7040799999999994</v>
      </c>
      <c r="BE71" s="976">
        <v>4.2820400000000003</v>
      </c>
      <c r="BF71" s="976">
        <v>2.6557599999999999</v>
      </c>
      <c r="BG71" s="976">
        <v>2.7115200000000002</v>
      </c>
      <c r="BH71" s="977">
        <v>990.48414383999989</v>
      </c>
      <c r="BI71" s="975">
        <v>607.21080794399995</v>
      </c>
      <c r="BJ71" s="976">
        <v>679.18816074200004</v>
      </c>
      <c r="BK71" s="976">
        <v>652.41197999999997</v>
      </c>
      <c r="BL71" s="976">
        <v>498.567779352</v>
      </c>
      <c r="BM71" s="976">
        <v>266.71261865100001</v>
      </c>
      <c r="BN71" s="976">
        <v>260.49769132099999</v>
      </c>
      <c r="BO71" s="976">
        <v>270.60164042600002</v>
      </c>
      <c r="BP71" s="976">
        <v>243.84835644</v>
      </c>
      <c r="BQ71" s="976">
        <v>318.16840500000001</v>
      </c>
      <c r="BR71" s="976">
        <v>558.91888117999997</v>
      </c>
      <c r="BS71" s="977">
        <v>138.38193799999999</v>
      </c>
      <c r="BT71" s="975">
        <v>1121.2671496600001</v>
      </c>
      <c r="BU71" s="976">
        <v>163.13215750000001</v>
      </c>
      <c r="BV71" s="976">
        <v>1324.6822871110001</v>
      </c>
      <c r="BW71" s="976">
        <v>149.14184123199999</v>
      </c>
      <c r="BX71" s="976">
        <v>1255.7876186400001</v>
      </c>
      <c r="BY71" s="976">
        <v>488.26103810000001</v>
      </c>
      <c r="BZ71" s="976">
        <v>1047.13986</v>
      </c>
      <c r="CA71" s="976">
        <v>429.76153125000002</v>
      </c>
      <c r="CB71" s="976">
        <v>415.09070374999999</v>
      </c>
      <c r="CC71" s="976">
        <v>341.28111801</v>
      </c>
      <c r="CD71" s="977">
        <v>242.25627312900002</v>
      </c>
      <c r="CE71" s="975">
        <v>485.61832312800004</v>
      </c>
      <c r="CF71" s="976">
        <v>812.93305154999996</v>
      </c>
      <c r="CG71" s="976">
        <v>228.50695141</v>
      </c>
      <c r="CH71" s="976">
        <v>1148.482287237</v>
      </c>
      <c r="CI71" s="976">
        <v>176.96202019400002</v>
      </c>
      <c r="CJ71" s="976">
        <v>161.3273725</v>
      </c>
      <c r="CK71" s="978">
        <v>23751.648171982004</v>
      </c>
    </row>
    <row r="72" spans="6:89" x14ac:dyDescent="0.25">
      <c r="F72" s="970">
        <v>38626</v>
      </c>
      <c r="G72" s="975">
        <v>20.18835</v>
      </c>
      <c r="H72" s="976">
        <v>16.709039999999998</v>
      </c>
      <c r="I72" s="976">
        <v>57.369686000000002</v>
      </c>
      <c r="J72" s="976">
        <v>386.30958617699997</v>
      </c>
      <c r="K72" s="976">
        <v>191.720650968</v>
      </c>
      <c r="L72" s="976">
        <v>107.25959999999999</v>
      </c>
      <c r="M72" s="976">
        <v>90.563080496999987</v>
      </c>
      <c r="N72" s="976">
        <v>13.9664</v>
      </c>
      <c r="O72" s="976">
        <v>32.09995</v>
      </c>
      <c r="P72" s="976">
        <v>10.4291</v>
      </c>
      <c r="Q72" s="976">
        <v>87.214504387999995</v>
      </c>
      <c r="R72" s="976">
        <v>233.19669200000001</v>
      </c>
      <c r="S72" s="976">
        <v>3.6722000000000001</v>
      </c>
      <c r="T72" s="976">
        <v>11.5115</v>
      </c>
      <c r="U72" s="976">
        <v>5.5465200000000001</v>
      </c>
      <c r="V72" s="976">
        <v>293.30430693300002</v>
      </c>
      <c r="W72" s="976">
        <v>213.36684652399998</v>
      </c>
      <c r="X72" s="976">
        <v>7.4170600000000002</v>
      </c>
      <c r="Y72" s="976">
        <v>1263.6026129519998</v>
      </c>
      <c r="Z72" s="977">
        <v>70.917770000000004</v>
      </c>
      <c r="AA72" s="975">
        <v>229.02295048500002</v>
      </c>
      <c r="AB72" s="976">
        <v>556.20249333000004</v>
      </c>
      <c r="AC72" s="976">
        <v>160.937546</v>
      </c>
      <c r="AD72" s="976">
        <v>86.680790000000002</v>
      </c>
      <c r="AE72" s="976">
        <v>74.388592000000003</v>
      </c>
      <c r="AF72" s="976">
        <v>87.259039999999999</v>
      </c>
      <c r="AG72" s="976">
        <v>25.621575</v>
      </c>
      <c r="AH72" s="976">
        <v>48.035960000000003</v>
      </c>
      <c r="AI72" s="976">
        <v>98.957599999999999</v>
      </c>
      <c r="AJ72" s="976">
        <v>1154.2906499999999</v>
      </c>
      <c r="AK72" s="976">
        <v>100.09508599999999</v>
      </c>
      <c r="AL72" s="976">
        <v>95.062535999999994</v>
      </c>
      <c r="AM72" s="976">
        <v>634.33551999999997</v>
      </c>
      <c r="AN72" s="976">
        <v>328.39513226999998</v>
      </c>
      <c r="AO72" s="976">
        <v>223.70590055700001</v>
      </c>
      <c r="AP72" s="977">
        <v>79.843225000000004</v>
      </c>
      <c r="AQ72" s="975">
        <v>120.975329586</v>
      </c>
      <c r="AR72" s="976">
        <v>200.230933018</v>
      </c>
      <c r="AS72" s="976">
        <v>18.68008</v>
      </c>
      <c r="AT72" s="976">
        <v>93.885220000000004</v>
      </c>
      <c r="AU72" s="976">
        <v>774.89398467000001</v>
      </c>
      <c r="AV72" s="976">
        <v>28.767263754999998</v>
      </c>
      <c r="AW72" s="976">
        <v>69.351759999999999</v>
      </c>
      <c r="AX72" s="977">
        <v>72.698527999999996</v>
      </c>
      <c r="AY72" s="975">
        <v>149.89061799999999</v>
      </c>
      <c r="AZ72" s="976">
        <v>28.109114999999999</v>
      </c>
      <c r="BA72" s="976">
        <v>9.8684999999999992</v>
      </c>
      <c r="BB72" s="976">
        <v>27.981705008000002</v>
      </c>
      <c r="BC72" s="976">
        <v>21.88325</v>
      </c>
      <c r="BD72" s="976">
        <v>11.61468</v>
      </c>
      <c r="BE72" s="976">
        <v>6.1877199999999997</v>
      </c>
      <c r="BF72" s="976">
        <v>3.8376800000000002</v>
      </c>
      <c r="BG72" s="976">
        <v>3.83325</v>
      </c>
      <c r="BH72" s="977">
        <v>1003.4694587519998</v>
      </c>
      <c r="BI72" s="975">
        <v>731.29582500000004</v>
      </c>
      <c r="BJ72" s="976">
        <v>859.94867388699993</v>
      </c>
      <c r="BK72" s="976">
        <v>822.37330750000001</v>
      </c>
      <c r="BL72" s="976">
        <v>729.01163102600015</v>
      </c>
      <c r="BM72" s="976">
        <v>328.11608227900001</v>
      </c>
      <c r="BN72" s="976">
        <v>379.35229500000003</v>
      </c>
      <c r="BO72" s="976">
        <v>339.95414686100003</v>
      </c>
      <c r="BP72" s="976">
        <v>271.88645804999999</v>
      </c>
      <c r="BQ72" s="976">
        <v>378.49359445200002</v>
      </c>
      <c r="BR72" s="976">
        <v>669.81655000000001</v>
      </c>
      <c r="BS72" s="977">
        <v>172.146398</v>
      </c>
      <c r="BT72" s="975">
        <v>1187.468460885</v>
      </c>
      <c r="BU72" s="976">
        <v>156.66605250000001</v>
      </c>
      <c r="BV72" s="976">
        <v>1356.591102889</v>
      </c>
      <c r="BW72" s="976">
        <v>152.98256000000001</v>
      </c>
      <c r="BX72" s="976">
        <v>1555.8481491199998</v>
      </c>
      <c r="BY72" s="976">
        <v>419.49761524000002</v>
      </c>
      <c r="BZ72" s="976">
        <v>1375.1840880510001</v>
      </c>
      <c r="CA72" s="976">
        <v>529.65524249999999</v>
      </c>
      <c r="CB72" s="976">
        <v>351.81792999999999</v>
      </c>
      <c r="CC72" s="976">
        <v>380.87409801000001</v>
      </c>
      <c r="CD72" s="977">
        <v>227.26366895699999</v>
      </c>
      <c r="CE72" s="975">
        <v>835.71509287200001</v>
      </c>
      <c r="CF72" s="976">
        <v>1055.21353473</v>
      </c>
      <c r="CG72" s="976">
        <v>432.025974846</v>
      </c>
      <c r="CH72" s="976">
        <v>1512.1352419739999</v>
      </c>
      <c r="CI72" s="976">
        <v>398.74443244199995</v>
      </c>
      <c r="CJ72" s="976">
        <v>262.72083600000002</v>
      </c>
      <c r="CK72" s="978">
        <v>27618.158171941006</v>
      </c>
    </row>
    <row r="73" spans="6:89" x14ac:dyDescent="0.25">
      <c r="F73" s="970">
        <v>38657</v>
      </c>
      <c r="G73" s="975">
        <v>7.0548299999999999</v>
      </c>
      <c r="H73" s="976">
        <v>4.5374399999999993</v>
      </c>
      <c r="I73" s="976">
        <v>22.024794</v>
      </c>
      <c r="J73" s="976">
        <v>107.510691177</v>
      </c>
      <c r="K73" s="976">
        <v>74.088850967999988</v>
      </c>
      <c r="L73" s="976">
        <v>33.561</v>
      </c>
      <c r="M73" s="976">
        <v>23.087399999999999</v>
      </c>
      <c r="N73" s="976">
        <v>8.1872000000000007</v>
      </c>
      <c r="O73" s="976">
        <v>8.7262000000000004</v>
      </c>
      <c r="P73" s="976">
        <v>2.9260000000000002</v>
      </c>
      <c r="Q73" s="976">
        <v>69.691159999999996</v>
      </c>
      <c r="R73" s="976">
        <v>65.325124000000002</v>
      </c>
      <c r="S73" s="976">
        <v>1.5286599999999999</v>
      </c>
      <c r="T73" s="976">
        <v>7.2786999999999997</v>
      </c>
      <c r="U73" s="976">
        <v>2.2364999999999999</v>
      </c>
      <c r="V73" s="976">
        <v>70.260346134000002</v>
      </c>
      <c r="W73" s="976">
        <v>102.02626086900001</v>
      </c>
      <c r="X73" s="976">
        <v>2.9907499999999998</v>
      </c>
      <c r="Y73" s="976">
        <v>560.15774999999996</v>
      </c>
      <c r="Z73" s="977">
        <v>25.206720000000001</v>
      </c>
      <c r="AA73" s="975">
        <v>100.40651250000001</v>
      </c>
      <c r="AB73" s="976">
        <v>331.87685619000001</v>
      </c>
      <c r="AC73" s="976">
        <v>71.216266000000005</v>
      </c>
      <c r="AD73" s="976">
        <v>20.77552</v>
      </c>
      <c r="AE73" s="976">
        <v>20.677679999999999</v>
      </c>
      <c r="AF73" s="976">
        <v>40.120552439000001</v>
      </c>
      <c r="AG73" s="976">
        <v>8.7412500000000009</v>
      </c>
      <c r="AH73" s="976">
        <v>21.6311</v>
      </c>
      <c r="AI73" s="976">
        <v>21.9268</v>
      </c>
      <c r="AJ73" s="976">
        <v>1653.2971895350001</v>
      </c>
      <c r="AK73" s="976">
        <v>61.508693999999998</v>
      </c>
      <c r="AL73" s="976">
        <v>54.673271999999997</v>
      </c>
      <c r="AM73" s="976">
        <v>352.12972718000003</v>
      </c>
      <c r="AN73" s="976">
        <v>495.63747000000001</v>
      </c>
      <c r="AO73" s="976">
        <v>282.28151500000001</v>
      </c>
      <c r="AP73" s="977">
        <v>80.982825000000005</v>
      </c>
      <c r="AQ73" s="975">
        <v>71.415690414000011</v>
      </c>
      <c r="AR73" s="976">
        <v>137.765836982</v>
      </c>
      <c r="AS73" s="976">
        <v>9.6347500000000004</v>
      </c>
      <c r="AT73" s="976">
        <v>88.299802499999998</v>
      </c>
      <c r="AU73" s="976">
        <v>654.2701082640001</v>
      </c>
      <c r="AV73" s="976">
        <v>26.437936245</v>
      </c>
      <c r="AW73" s="976">
        <v>56.400202587999999</v>
      </c>
      <c r="AX73" s="977">
        <v>37.514512000000003</v>
      </c>
      <c r="AY73" s="975">
        <v>113.828886</v>
      </c>
      <c r="AZ73" s="976">
        <v>17.157869999999999</v>
      </c>
      <c r="BA73" s="976">
        <v>4.1080500000000004</v>
      </c>
      <c r="BB73" s="976">
        <v>13.252745008</v>
      </c>
      <c r="BC73" s="976">
        <v>10.68824</v>
      </c>
      <c r="BD73" s="976">
        <v>7.2903599999999997</v>
      </c>
      <c r="BE73" s="976">
        <v>2.1238000000000001</v>
      </c>
      <c r="BF73" s="976">
        <v>1.3171999999999999</v>
      </c>
      <c r="BG73" s="976">
        <v>1.8722399999999999</v>
      </c>
      <c r="BH73" s="977">
        <v>1146.1624468800001</v>
      </c>
      <c r="BI73" s="975">
        <v>137.77911794400001</v>
      </c>
      <c r="BJ73" s="976">
        <v>128.75640851599999</v>
      </c>
      <c r="BK73" s="976">
        <v>94.165364999999994</v>
      </c>
      <c r="BL73" s="976">
        <v>119.57197913600001</v>
      </c>
      <c r="BM73" s="976">
        <v>42.547864558000001</v>
      </c>
      <c r="BN73" s="976">
        <v>120.1110925</v>
      </c>
      <c r="BO73" s="976">
        <v>180.20459771300003</v>
      </c>
      <c r="BP73" s="976">
        <v>248.58805644</v>
      </c>
      <c r="BQ73" s="976">
        <v>67.127382773999997</v>
      </c>
      <c r="BR73" s="976">
        <v>181.06311088499996</v>
      </c>
      <c r="BS73" s="977">
        <v>25.990781999999999</v>
      </c>
      <c r="BT73" s="975">
        <v>374.04456428500004</v>
      </c>
      <c r="BU73" s="976">
        <v>35.782767499999999</v>
      </c>
      <c r="BV73" s="976">
        <v>1049.1927271109998</v>
      </c>
      <c r="BW73" s="976">
        <v>56.930853744000004</v>
      </c>
      <c r="BX73" s="976">
        <v>1111.2826906800001</v>
      </c>
      <c r="BY73" s="976">
        <v>158.13263047999999</v>
      </c>
      <c r="BZ73" s="976">
        <v>1380.593668602</v>
      </c>
      <c r="CA73" s="976">
        <v>541.381334616</v>
      </c>
      <c r="CB73" s="976">
        <v>117.756018125</v>
      </c>
      <c r="CC73" s="976">
        <v>501.45640398</v>
      </c>
      <c r="CD73" s="977">
        <v>47.953395828000005</v>
      </c>
      <c r="CE73" s="975">
        <v>744.36233287200002</v>
      </c>
      <c r="CF73" s="976">
        <v>1180.6113484500002</v>
      </c>
      <c r="CG73" s="976">
        <v>428.02664858999998</v>
      </c>
      <c r="CH73" s="976">
        <v>998.94595105200005</v>
      </c>
      <c r="CI73" s="976">
        <v>376.06208755800003</v>
      </c>
      <c r="CJ73" s="976">
        <v>256.7734155</v>
      </c>
      <c r="CK73" s="978">
        <v>17921.024880312001</v>
      </c>
    </row>
    <row r="74" spans="6:89" x14ac:dyDescent="0.25">
      <c r="F74" s="970">
        <v>38687</v>
      </c>
      <c r="G74" s="975">
        <v>1.81917</v>
      </c>
      <c r="H74" s="976">
        <v>0.61271999999999993</v>
      </c>
      <c r="I74" s="976">
        <v>7.1981140000000003</v>
      </c>
      <c r="J74" s="976">
        <v>51.022032354000004</v>
      </c>
      <c r="K74" s="976">
        <v>31.587848225999998</v>
      </c>
      <c r="L74" s="976">
        <v>12.339600000000001</v>
      </c>
      <c r="M74" s="976">
        <v>3.2432354970000001</v>
      </c>
      <c r="N74" s="976">
        <v>3.4056000000000002</v>
      </c>
      <c r="O74" s="976">
        <v>1.1842699999999999</v>
      </c>
      <c r="P74" s="976">
        <v>0.41799999999999998</v>
      </c>
      <c r="Q74" s="976">
        <v>33.689091402999999</v>
      </c>
      <c r="R74" s="976">
        <v>22.196200000000001</v>
      </c>
      <c r="S74" s="976">
        <v>0.46116000000000001</v>
      </c>
      <c r="T74" s="976">
        <v>3.2604000000000002</v>
      </c>
      <c r="U74" s="976">
        <v>0.69011999999999996</v>
      </c>
      <c r="V74" s="976">
        <v>39.869499200999996</v>
      </c>
      <c r="W74" s="976">
        <v>29.885044344999997</v>
      </c>
      <c r="X74" s="976">
        <v>0.92286000000000001</v>
      </c>
      <c r="Y74" s="976">
        <v>121.95344545200001</v>
      </c>
      <c r="Z74" s="977">
        <v>6.6836000000000002</v>
      </c>
      <c r="AA74" s="975">
        <v>37.721412014999999</v>
      </c>
      <c r="AB74" s="976">
        <v>138.53223713999998</v>
      </c>
      <c r="AC74" s="976">
        <v>24.673352000000001</v>
      </c>
      <c r="AD74" s="976">
        <v>6.2389900000000003</v>
      </c>
      <c r="AE74" s="976">
        <v>4.0334240000000001</v>
      </c>
      <c r="AF74" s="976">
        <v>14.162687561</v>
      </c>
      <c r="AG74" s="976">
        <v>2.5252500000000002</v>
      </c>
      <c r="AH74" s="976">
        <v>7.2352299999999996</v>
      </c>
      <c r="AI74" s="976">
        <v>6.8593000000000002</v>
      </c>
      <c r="AJ74" s="976">
        <v>656.80509750699991</v>
      </c>
      <c r="AK74" s="976">
        <v>24.225058000000001</v>
      </c>
      <c r="AL74" s="976">
        <v>23.177308</v>
      </c>
      <c r="AM74" s="976">
        <v>144.92592359</v>
      </c>
      <c r="AN74" s="976">
        <v>182.451742362</v>
      </c>
      <c r="AO74" s="976">
        <v>116.56078694300001</v>
      </c>
      <c r="AP74" s="977">
        <v>41.880299999999998</v>
      </c>
      <c r="AQ74" s="975">
        <v>28.566270414000002</v>
      </c>
      <c r="AR74" s="976">
        <v>45.731551005999997</v>
      </c>
      <c r="AS74" s="976">
        <v>3.9672499999999999</v>
      </c>
      <c r="AT74" s="976">
        <v>31.37875</v>
      </c>
      <c r="AU74" s="976">
        <v>210.24136467</v>
      </c>
      <c r="AV74" s="976">
        <v>10.74405</v>
      </c>
      <c r="AW74" s="976">
        <v>25.432665804000003</v>
      </c>
      <c r="AX74" s="977">
        <v>15.471904</v>
      </c>
      <c r="AY74" s="975">
        <v>65.698340000000002</v>
      </c>
      <c r="AZ74" s="976">
        <v>8.1099899999999998</v>
      </c>
      <c r="BA74" s="976">
        <v>1.2393000000000001</v>
      </c>
      <c r="BB74" s="976">
        <v>4.7769599999999999</v>
      </c>
      <c r="BC74" s="976">
        <v>3.8698800000000002</v>
      </c>
      <c r="BD74" s="976">
        <v>3.1878000000000002</v>
      </c>
      <c r="BE74" s="976">
        <v>0.52807999999999999</v>
      </c>
      <c r="BF74" s="976">
        <v>0.32751999999999998</v>
      </c>
      <c r="BG74" s="976">
        <v>0.67788000000000004</v>
      </c>
      <c r="BH74" s="977">
        <v>614.98559999999986</v>
      </c>
      <c r="BI74" s="975">
        <v>33.890414999999997</v>
      </c>
      <c r="BJ74" s="976">
        <v>38.182099258000001</v>
      </c>
      <c r="BK74" s="976">
        <v>17.225000000000001</v>
      </c>
      <c r="BL74" s="976">
        <v>44.509189190000001</v>
      </c>
      <c r="BM74" s="976">
        <v>6.588943628</v>
      </c>
      <c r="BN74" s="976">
        <v>56.914289929000006</v>
      </c>
      <c r="BO74" s="976">
        <v>91.664399148000001</v>
      </c>
      <c r="BP74" s="976">
        <v>128.43354678</v>
      </c>
      <c r="BQ74" s="976">
        <v>27.751527773999999</v>
      </c>
      <c r="BR74" s="976">
        <v>59.468151475000006</v>
      </c>
      <c r="BS74" s="977">
        <v>7.4334160000000002</v>
      </c>
      <c r="BT74" s="975">
        <v>187.87414898</v>
      </c>
      <c r="BU74" s="976">
        <v>12.74041875</v>
      </c>
      <c r="BV74" s="976">
        <v>94.083009613999991</v>
      </c>
      <c r="BW74" s="976">
        <v>24.641707488000002</v>
      </c>
      <c r="BX74" s="976">
        <v>131.32567456000001</v>
      </c>
      <c r="BY74" s="976">
        <v>119.36239237999999</v>
      </c>
      <c r="BZ74" s="976">
        <v>218.821236801</v>
      </c>
      <c r="CA74" s="976">
        <v>88.581135384000007</v>
      </c>
      <c r="CB74" s="976">
        <v>88.723936249999994</v>
      </c>
      <c r="CC74" s="976">
        <v>92.957403980000009</v>
      </c>
      <c r="CD74" s="977">
        <v>33.905013129000004</v>
      </c>
      <c r="CE74" s="975">
        <v>224.006368872</v>
      </c>
      <c r="CF74" s="976">
        <v>551.2975264349999</v>
      </c>
      <c r="CG74" s="976">
        <v>146.69621312799998</v>
      </c>
      <c r="CH74" s="976">
        <v>167.46866763</v>
      </c>
      <c r="CI74" s="976">
        <v>122.49010612399999</v>
      </c>
      <c r="CJ74" s="976">
        <v>93.233717499999997</v>
      </c>
      <c r="CK74" s="978">
        <v>5789.6549206769996</v>
      </c>
    </row>
    <row r="75" spans="6:89" x14ac:dyDescent="0.25">
      <c r="F75" s="970">
        <v>38718</v>
      </c>
      <c r="G75" s="975">
        <v>2.4847199999999998</v>
      </c>
      <c r="H75" s="976">
        <v>0.99359999999999993</v>
      </c>
      <c r="I75" s="976">
        <v>12.411365999999999</v>
      </c>
      <c r="J75" s="976">
        <v>13.960013823000001</v>
      </c>
      <c r="K75" s="976">
        <v>29.558759999999999</v>
      </c>
      <c r="L75" s="976">
        <v>9.0852000000000004</v>
      </c>
      <c r="M75" s="976">
        <v>3.7379654969999998</v>
      </c>
      <c r="N75" s="976">
        <v>6.1576000000000004</v>
      </c>
      <c r="O75" s="976">
        <v>1.5582499999999999</v>
      </c>
      <c r="P75" s="976">
        <v>0.60609999999999997</v>
      </c>
      <c r="Q75" s="976">
        <v>74.442830000000001</v>
      </c>
      <c r="R75" s="976">
        <v>11.473727999999999</v>
      </c>
      <c r="S75" s="976">
        <v>0.82838000000000001</v>
      </c>
      <c r="T75" s="976">
        <v>6.1204000000000001</v>
      </c>
      <c r="U75" s="976">
        <v>0.98406000000000005</v>
      </c>
      <c r="V75" s="976">
        <v>10.426509201</v>
      </c>
      <c r="W75" s="976">
        <v>65.560062607000006</v>
      </c>
      <c r="X75" s="976">
        <v>1.31593</v>
      </c>
      <c r="Y75" s="976">
        <v>156.48662250000001</v>
      </c>
      <c r="Z75" s="977">
        <v>10.502800000000001</v>
      </c>
      <c r="AA75" s="975">
        <v>81.188725485000006</v>
      </c>
      <c r="AB75" s="976">
        <v>227.32779333000002</v>
      </c>
      <c r="AC75" s="976">
        <v>48.429099999999998</v>
      </c>
      <c r="AD75" s="976">
        <v>5.6689299999999996</v>
      </c>
      <c r="AE75" s="976">
        <v>4.5695119999999996</v>
      </c>
      <c r="AF75" s="976">
        <v>24.0977</v>
      </c>
      <c r="AG75" s="976">
        <v>3.4188000000000001</v>
      </c>
      <c r="AH75" s="976">
        <v>13.538085000000001</v>
      </c>
      <c r="AI75" s="976">
        <v>4.1615000000000002</v>
      </c>
      <c r="AJ75" s="976">
        <v>1126.003837535</v>
      </c>
      <c r="AK75" s="976">
        <v>42.95993</v>
      </c>
      <c r="AL75" s="976">
        <v>49.802480000000003</v>
      </c>
      <c r="AM75" s="976">
        <v>172.97135436000002</v>
      </c>
      <c r="AN75" s="976">
        <v>272.71755518399999</v>
      </c>
      <c r="AO75" s="976">
        <v>163.57658180700003</v>
      </c>
      <c r="AP75" s="977">
        <v>92.165149999999997</v>
      </c>
      <c r="AQ75" s="975">
        <v>66.494880275999989</v>
      </c>
      <c r="AR75" s="976">
        <v>152.382492012</v>
      </c>
      <c r="AS75" s="976">
        <v>6.4382799999999998</v>
      </c>
      <c r="AT75" s="976">
        <v>123.97744125</v>
      </c>
      <c r="AU75" s="976">
        <v>881.85010435200002</v>
      </c>
      <c r="AV75" s="976">
        <v>40.239236245000001</v>
      </c>
      <c r="AW75" s="976">
        <v>70.735482587999996</v>
      </c>
      <c r="AX75" s="977">
        <v>32.788784</v>
      </c>
      <c r="AY75" s="975">
        <v>159.75984</v>
      </c>
      <c r="AZ75" s="976">
        <v>17.626815000000001</v>
      </c>
      <c r="BA75" s="976">
        <v>2.2261500000000001</v>
      </c>
      <c r="BB75" s="976">
        <v>9.5870949920000008</v>
      </c>
      <c r="BC75" s="976">
        <v>7.4172700000000003</v>
      </c>
      <c r="BD75" s="976">
        <v>6.5141999999999998</v>
      </c>
      <c r="BE75" s="976">
        <v>0.72323999999999999</v>
      </c>
      <c r="BF75" s="976">
        <v>0.44856000000000001</v>
      </c>
      <c r="BG75" s="976">
        <v>1.2992699999999999</v>
      </c>
      <c r="BH75" s="977">
        <v>1342.8880698239996</v>
      </c>
      <c r="BI75" s="975">
        <v>35.268757055999998</v>
      </c>
      <c r="BJ75" s="976">
        <v>77.050939483999997</v>
      </c>
      <c r="BK75" s="976">
        <v>31.348307500000001</v>
      </c>
      <c r="BL75" s="976">
        <v>56.950388865999997</v>
      </c>
      <c r="BM75" s="976">
        <v>8.7268886510000012</v>
      </c>
      <c r="BN75" s="976">
        <v>85.814012570999992</v>
      </c>
      <c r="BO75" s="976">
        <v>167.73703957399999</v>
      </c>
      <c r="BP75" s="976">
        <v>222.73509195</v>
      </c>
      <c r="BQ75" s="976">
        <v>35.671420548</v>
      </c>
      <c r="BR75" s="976">
        <v>62.981276614999999</v>
      </c>
      <c r="BS75" s="977">
        <v>12.066214</v>
      </c>
      <c r="BT75" s="975">
        <v>255.56971394499996</v>
      </c>
      <c r="BU75" s="976">
        <v>11.397880000000001</v>
      </c>
      <c r="BV75" s="976">
        <v>194.16409192399999</v>
      </c>
      <c r="BW75" s="976">
        <v>39.902586255999999</v>
      </c>
      <c r="BX75" s="976">
        <v>152.17346952</v>
      </c>
      <c r="BY75" s="976">
        <v>40.804653340000002</v>
      </c>
      <c r="BZ75" s="976">
        <v>214.38104860199999</v>
      </c>
      <c r="CA75" s="976">
        <v>121.66243538399999</v>
      </c>
      <c r="CB75" s="976">
        <v>19.946608749999999</v>
      </c>
      <c r="CC75" s="976">
        <v>79.923709194000011</v>
      </c>
      <c r="CD75" s="977">
        <v>8.3546652150000007</v>
      </c>
      <c r="CE75" s="975">
        <v>1058.0364911279999</v>
      </c>
      <c r="CF75" s="976">
        <v>1725.8135644949998</v>
      </c>
      <c r="CG75" s="976">
        <v>643.63971202599998</v>
      </c>
      <c r="CH75" s="976">
        <v>785.65421131500011</v>
      </c>
      <c r="CI75" s="976">
        <v>614.97081693799998</v>
      </c>
      <c r="CJ75" s="976">
        <v>381.18081050000001</v>
      </c>
      <c r="CK75" s="978">
        <v>12818.615948215003</v>
      </c>
    </row>
    <row r="76" spans="6:89" x14ac:dyDescent="0.25">
      <c r="F76" s="970">
        <v>38749</v>
      </c>
      <c r="G76" s="975">
        <v>1.6860599999999999</v>
      </c>
      <c r="H76" s="976">
        <v>1.1260799999999997</v>
      </c>
      <c r="I76" s="976">
        <v>6.2176400000000003</v>
      </c>
      <c r="J76" s="976">
        <v>24.615357353999997</v>
      </c>
      <c r="K76" s="976">
        <v>17.247174515999998</v>
      </c>
      <c r="L76" s="976">
        <v>7.1867999999999999</v>
      </c>
      <c r="M76" s="976">
        <v>6.2390895029999998</v>
      </c>
      <c r="N76" s="976">
        <v>2.8896000000000002</v>
      </c>
      <c r="O76" s="976">
        <v>2.2438799999999999</v>
      </c>
      <c r="P76" s="976">
        <v>0.71060000000000001</v>
      </c>
      <c r="Q76" s="976">
        <v>33.337105790999999</v>
      </c>
      <c r="R76" s="976">
        <v>14.205568</v>
      </c>
      <c r="S76" s="976">
        <v>0.55510000000000004</v>
      </c>
      <c r="T76" s="976">
        <v>3.0316000000000001</v>
      </c>
      <c r="U76" s="976">
        <v>0.53676000000000001</v>
      </c>
      <c r="V76" s="976">
        <v>22.067438067000001</v>
      </c>
      <c r="W76" s="976">
        <v>33.553231738000001</v>
      </c>
      <c r="X76" s="976">
        <v>0.71777999999999997</v>
      </c>
      <c r="Y76" s="976">
        <v>105.14871295200001</v>
      </c>
      <c r="Z76" s="977">
        <v>6.3255499999999998</v>
      </c>
      <c r="AA76" s="975">
        <v>37.331862014999999</v>
      </c>
      <c r="AB76" s="976">
        <v>117.609984525</v>
      </c>
      <c r="AC76" s="976">
        <v>22.634232000000001</v>
      </c>
      <c r="AD76" s="976">
        <v>7.6324699999999996</v>
      </c>
      <c r="AE76" s="976">
        <v>5.8969680000000002</v>
      </c>
      <c r="AF76" s="976">
        <v>11.03421</v>
      </c>
      <c r="AG76" s="976">
        <v>2.4864000000000002</v>
      </c>
      <c r="AH76" s="976">
        <v>6.7503950000000001</v>
      </c>
      <c r="AI76" s="976">
        <v>8.4377999999999993</v>
      </c>
      <c r="AJ76" s="976">
        <v>555.09368950700002</v>
      </c>
      <c r="AK76" s="976">
        <v>17.773313999999999</v>
      </c>
      <c r="AL76" s="976">
        <v>18.333880000000001</v>
      </c>
      <c r="AM76" s="976">
        <v>133.77786205000001</v>
      </c>
      <c r="AN76" s="976">
        <v>172.67217490799999</v>
      </c>
      <c r="AO76" s="976">
        <v>101.45853944300001</v>
      </c>
      <c r="AP76" s="977">
        <v>31.196549999999998</v>
      </c>
      <c r="AQ76" s="975">
        <v>27.735480552000002</v>
      </c>
      <c r="AR76" s="976">
        <v>66.665241006000002</v>
      </c>
      <c r="AS76" s="976">
        <v>2.7657400000000001</v>
      </c>
      <c r="AT76" s="976">
        <v>49.484288749999997</v>
      </c>
      <c r="AU76" s="976">
        <v>326.866488264</v>
      </c>
      <c r="AV76" s="976">
        <v>14.849500000000001</v>
      </c>
      <c r="AW76" s="976">
        <v>26.678014195999999</v>
      </c>
      <c r="AX76" s="977">
        <v>13.853503999999999</v>
      </c>
      <c r="AY76" s="975">
        <v>65.264210000000006</v>
      </c>
      <c r="AZ76" s="976">
        <v>8.7996149999999993</v>
      </c>
      <c r="BA76" s="976">
        <v>1.4917499999999999</v>
      </c>
      <c r="BB76" s="976">
        <v>5.3740800000000002</v>
      </c>
      <c r="BC76" s="976">
        <v>4.4687900000000003</v>
      </c>
      <c r="BD76" s="976">
        <v>3.4649999999999999</v>
      </c>
      <c r="BE76" s="976">
        <v>0.59696000000000005</v>
      </c>
      <c r="BF76" s="976">
        <v>0.37024000000000001</v>
      </c>
      <c r="BG76" s="976">
        <v>0.78278999999999999</v>
      </c>
      <c r="BH76" s="977">
        <v>490.50700089599997</v>
      </c>
      <c r="BI76" s="975">
        <v>34.010227056000005</v>
      </c>
      <c r="BJ76" s="976">
        <v>32.808539258000003</v>
      </c>
      <c r="BK76" s="976">
        <v>18.36927</v>
      </c>
      <c r="BL76" s="976">
        <v>39.936529298000004</v>
      </c>
      <c r="BM76" s="976">
        <v>7.9908845580000003</v>
      </c>
      <c r="BN76" s="976">
        <v>49.232388820999994</v>
      </c>
      <c r="BO76" s="976">
        <v>76.514740000000003</v>
      </c>
      <c r="BP76" s="976">
        <v>104.58114195</v>
      </c>
      <c r="BQ76" s="976">
        <v>25.005105</v>
      </c>
      <c r="BR76" s="976">
        <v>54.974114114999999</v>
      </c>
      <c r="BS76" s="977">
        <v>6.4649780000000003</v>
      </c>
      <c r="BT76" s="975">
        <v>163.96390136000002</v>
      </c>
      <c r="BU76" s="976">
        <v>14.02816</v>
      </c>
      <c r="BV76" s="976">
        <v>47.924496345000001</v>
      </c>
      <c r="BW76" s="976">
        <v>23.622053743999999</v>
      </c>
      <c r="BX76" s="976">
        <v>55.807600000000001</v>
      </c>
      <c r="BY76" s="976">
        <v>23.16335428</v>
      </c>
      <c r="BZ76" s="976">
        <v>70.511911652999999</v>
      </c>
      <c r="CA76" s="976">
        <v>31.929314615999999</v>
      </c>
      <c r="CB76" s="976">
        <v>20.06498625</v>
      </c>
      <c r="CC76" s="976">
        <v>33.690923601999998</v>
      </c>
      <c r="CD76" s="977">
        <v>18.740755215</v>
      </c>
      <c r="CE76" s="975">
        <v>341.55289199999999</v>
      </c>
      <c r="CF76" s="976">
        <v>628.05696969000007</v>
      </c>
      <c r="CG76" s="976">
        <v>224.18765141</v>
      </c>
      <c r="CH76" s="976">
        <v>259.51221513000002</v>
      </c>
      <c r="CI76" s="976">
        <v>197.86865081400001</v>
      </c>
      <c r="CJ76" s="976">
        <v>137.27910700000001</v>
      </c>
      <c r="CK76" s="978">
        <v>5391.5730131980008</v>
      </c>
    </row>
    <row r="77" spans="6:89" x14ac:dyDescent="0.25">
      <c r="F77" s="970">
        <v>38777</v>
      </c>
      <c r="G77" s="975">
        <v>1.50858</v>
      </c>
      <c r="H77" s="976">
        <v>0.51335999999999993</v>
      </c>
      <c r="I77" s="976">
        <v>6.93506</v>
      </c>
      <c r="J77" s="976">
        <v>15.288074999999999</v>
      </c>
      <c r="K77" s="976">
        <v>13.792268225999999</v>
      </c>
      <c r="L77" s="976">
        <v>7.0511999999999997</v>
      </c>
      <c r="M77" s="976">
        <v>2.3637045030000001</v>
      </c>
      <c r="N77" s="976">
        <v>3.3368000000000002</v>
      </c>
      <c r="O77" s="976">
        <v>0.74795999999999996</v>
      </c>
      <c r="P77" s="976">
        <v>0.29260000000000003</v>
      </c>
      <c r="Q77" s="976">
        <v>36.831732806000005</v>
      </c>
      <c r="R77" s="976">
        <v>11.507876000000001</v>
      </c>
      <c r="S77" s="976">
        <v>0.40992000000000001</v>
      </c>
      <c r="T77" s="976">
        <v>3.2890000000000001</v>
      </c>
      <c r="U77" s="976">
        <v>0.58787999999999996</v>
      </c>
      <c r="V77" s="976">
        <v>9.656346933</v>
      </c>
      <c r="W77" s="976">
        <v>21.793409131000001</v>
      </c>
      <c r="X77" s="976">
        <v>0.78613999999999995</v>
      </c>
      <c r="Y77" s="976">
        <v>111.1972725</v>
      </c>
      <c r="Z77" s="977">
        <v>5.7287999999999997</v>
      </c>
      <c r="AA77" s="975">
        <v>22.042024515000001</v>
      </c>
      <c r="AB77" s="976">
        <v>81.429477855000002</v>
      </c>
      <c r="AC77" s="976">
        <v>11.368093999999999</v>
      </c>
      <c r="AD77" s="976">
        <v>1.9001999999999999</v>
      </c>
      <c r="AE77" s="976">
        <v>1.378512</v>
      </c>
      <c r="AF77" s="976">
        <v>6.4260575609999995</v>
      </c>
      <c r="AG77" s="976">
        <v>0.99067499999999997</v>
      </c>
      <c r="AH77" s="976">
        <v>3.095485</v>
      </c>
      <c r="AI77" s="976">
        <v>1.8368</v>
      </c>
      <c r="AJ77" s="976">
        <v>487.41779598600004</v>
      </c>
      <c r="AK77" s="976">
        <v>13.182650000000001</v>
      </c>
      <c r="AL77" s="976">
        <v>12.614803999999999</v>
      </c>
      <c r="AM77" s="976">
        <v>70.536922050000001</v>
      </c>
      <c r="AN77" s="976">
        <v>123.954377454</v>
      </c>
      <c r="AO77" s="976">
        <v>67.960113750000005</v>
      </c>
      <c r="AP77" s="977">
        <v>31.374612500000001</v>
      </c>
      <c r="AQ77" s="975">
        <v>29.684640276</v>
      </c>
      <c r="AR77" s="976">
        <v>58.432891005999998</v>
      </c>
      <c r="AS77" s="976">
        <v>3.6498699999999999</v>
      </c>
      <c r="AT77" s="976">
        <v>53.438011250000002</v>
      </c>
      <c r="AU77" s="976">
        <v>371.06344630800004</v>
      </c>
      <c r="AV77" s="976">
        <v>20.206963755</v>
      </c>
      <c r="AW77" s="976">
        <v>36.308668391999994</v>
      </c>
      <c r="AX77" s="977">
        <v>15.148224000000001</v>
      </c>
      <c r="AY77" s="975">
        <v>59.852055999999997</v>
      </c>
      <c r="AZ77" s="976">
        <v>7.3376099999999997</v>
      </c>
      <c r="BA77" s="976">
        <v>1.1015999999999999</v>
      </c>
      <c r="BB77" s="976">
        <v>3.4832000000000001</v>
      </c>
      <c r="BC77" s="976">
        <v>3.54739</v>
      </c>
      <c r="BD77" s="976">
        <v>3.2986800000000001</v>
      </c>
      <c r="BE77" s="976">
        <v>0.19516</v>
      </c>
      <c r="BF77" s="976">
        <v>0.12103999999999999</v>
      </c>
      <c r="BG77" s="976">
        <v>0.62139</v>
      </c>
      <c r="BH77" s="977">
        <v>615.27612767999983</v>
      </c>
      <c r="BI77" s="975">
        <v>13.064692056</v>
      </c>
      <c r="BJ77" s="976">
        <v>18.897064113000003</v>
      </c>
      <c r="BK77" s="976">
        <v>8.1908849999999997</v>
      </c>
      <c r="BL77" s="976">
        <v>17.934290269999998</v>
      </c>
      <c r="BM77" s="976">
        <v>2.558467721</v>
      </c>
      <c r="BN77" s="976">
        <v>31.270006250000002</v>
      </c>
      <c r="BO77" s="976">
        <v>56.383906435</v>
      </c>
      <c r="BP77" s="976">
        <v>77.035495170000004</v>
      </c>
      <c r="BQ77" s="976">
        <v>12.326884452000002</v>
      </c>
      <c r="BR77" s="976">
        <v>24.527818680000003</v>
      </c>
      <c r="BS77" s="977">
        <v>3.53349</v>
      </c>
      <c r="BT77" s="975">
        <v>92.442638435000006</v>
      </c>
      <c r="BU77" s="976">
        <v>4.055015</v>
      </c>
      <c r="BV77" s="976">
        <v>209.72283980700001</v>
      </c>
      <c r="BW77" s="976">
        <v>12.779706255999999</v>
      </c>
      <c r="BX77" s="976">
        <v>219.43990932</v>
      </c>
      <c r="BY77" s="976">
        <v>31.155731420000002</v>
      </c>
      <c r="BZ77" s="976">
        <v>165.06969165300001</v>
      </c>
      <c r="CA77" s="976">
        <v>69.145777115999991</v>
      </c>
      <c r="CB77" s="976">
        <v>19.621070625000002</v>
      </c>
      <c r="CC77" s="976">
        <v>51.369754785999994</v>
      </c>
      <c r="CD77" s="977">
        <v>7.5535199999999998</v>
      </c>
      <c r="CE77" s="975">
        <v>626.904679128</v>
      </c>
      <c r="CF77" s="976">
        <v>853.74772798499998</v>
      </c>
      <c r="CG77" s="976">
        <v>307.66209766600002</v>
      </c>
      <c r="CH77" s="976">
        <v>494.95174026300003</v>
      </c>
      <c r="CI77" s="976">
        <v>302.45917980600001</v>
      </c>
      <c r="CJ77" s="976">
        <v>187.156991</v>
      </c>
      <c r="CK77" s="978">
        <v>6394.8546258499982</v>
      </c>
    </row>
    <row r="78" spans="6:89" x14ac:dyDescent="0.25">
      <c r="F78" s="970">
        <v>38808</v>
      </c>
      <c r="G78" s="975">
        <v>1.81917</v>
      </c>
      <c r="H78" s="976">
        <v>1.4241599999999999</v>
      </c>
      <c r="I78" s="976">
        <v>4.9501980000000003</v>
      </c>
      <c r="J78" s="976">
        <v>54.110501468999999</v>
      </c>
      <c r="K78" s="976">
        <v>30.628153709999999</v>
      </c>
      <c r="L78" s="976">
        <v>12.0006</v>
      </c>
      <c r="M78" s="976">
        <v>9.0700500000000002</v>
      </c>
      <c r="N78" s="976">
        <v>2.0983999999999998</v>
      </c>
      <c r="O78" s="976">
        <v>3.42815</v>
      </c>
      <c r="P78" s="976">
        <v>0.98229999999999995</v>
      </c>
      <c r="Q78" s="976">
        <v>21.344795791000003</v>
      </c>
      <c r="R78" s="976">
        <v>28.820912000000003</v>
      </c>
      <c r="S78" s="976">
        <v>0.46116000000000001</v>
      </c>
      <c r="T78" s="976">
        <v>2.2450999999999999</v>
      </c>
      <c r="U78" s="976">
        <v>0.52398</v>
      </c>
      <c r="V78" s="976">
        <v>37.440576932999996</v>
      </c>
      <c r="W78" s="976">
        <v>41.608868262000001</v>
      </c>
      <c r="X78" s="976">
        <v>0.70069000000000004</v>
      </c>
      <c r="Y78" s="976">
        <v>299.17782295200004</v>
      </c>
      <c r="Z78" s="977">
        <v>6.5642500000000004</v>
      </c>
      <c r="AA78" s="975">
        <v>28.534537499999999</v>
      </c>
      <c r="AB78" s="976">
        <v>56.236143810000002</v>
      </c>
      <c r="AC78" s="976">
        <v>14.324818</v>
      </c>
      <c r="AD78" s="976">
        <v>8.1708599999999993</v>
      </c>
      <c r="AE78" s="976">
        <v>6.3564720000000001</v>
      </c>
      <c r="AF78" s="976">
        <v>5.1154724390000004</v>
      </c>
      <c r="AG78" s="976">
        <v>1.7482500000000001</v>
      </c>
      <c r="AH78" s="976">
        <v>4.4381050000000002</v>
      </c>
      <c r="AI78" s="976">
        <v>10.188499999999999</v>
      </c>
      <c r="AJ78" s="976">
        <v>237.062860465</v>
      </c>
      <c r="AK78" s="976">
        <v>5.8934199999999999</v>
      </c>
      <c r="AL78" s="976">
        <v>8.4828399999999995</v>
      </c>
      <c r="AM78" s="976">
        <v>45.643265640000003</v>
      </c>
      <c r="AN78" s="976">
        <v>79.226362637999998</v>
      </c>
      <c r="AO78" s="976">
        <v>38.097414306999994</v>
      </c>
      <c r="AP78" s="977">
        <v>15.6338875</v>
      </c>
      <c r="AQ78" s="975">
        <v>22.399289862000003</v>
      </c>
      <c r="AR78" s="976">
        <v>54.031076982000002</v>
      </c>
      <c r="AS78" s="976">
        <v>2.2669999999999999</v>
      </c>
      <c r="AT78" s="976">
        <v>30.6884175</v>
      </c>
      <c r="AU78" s="976">
        <v>240.02433880200002</v>
      </c>
      <c r="AV78" s="976">
        <v>8.0653137549999983</v>
      </c>
      <c r="AW78" s="976">
        <v>16.770611607999999</v>
      </c>
      <c r="AX78" s="977">
        <v>10.260656000000001</v>
      </c>
      <c r="AY78" s="975">
        <v>41.879074000000003</v>
      </c>
      <c r="AZ78" s="976">
        <v>5.9583599999999999</v>
      </c>
      <c r="BA78" s="976">
        <v>1.2393000000000001</v>
      </c>
      <c r="BB78" s="976">
        <v>3.9973850079999993</v>
      </c>
      <c r="BC78" s="976">
        <v>3.54739</v>
      </c>
      <c r="BD78" s="976">
        <v>2.4393600000000002</v>
      </c>
      <c r="BE78" s="976">
        <v>0.68879999999999997</v>
      </c>
      <c r="BF78" s="976">
        <v>0.42720000000000002</v>
      </c>
      <c r="BG78" s="976">
        <v>0.62139</v>
      </c>
      <c r="BH78" s="977">
        <v>290.76010214399992</v>
      </c>
      <c r="BI78" s="975">
        <v>20.406165000000001</v>
      </c>
      <c r="BJ78" s="976">
        <v>14.986321483999999</v>
      </c>
      <c r="BK78" s="976">
        <v>10.1483075</v>
      </c>
      <c r="BL78" s="976">
        <v>17.221719352000001</v>
      </c>
      <c r="BM78" s="976">
        <v>6.1333277209999997</v>
      </c>
      <c r="BN78" s="976">
        <v>15.820601321</v>
      </c>
      <c r="BO78" s="976">
        <v>30.093052712999999</v>
      </c>
      <c r="BP78" s="976">
        <v>36.717304829999996</v>
      </c>
      <c r="BQ78" s="976">
        <v>16.446518612999999</v>
      </c>
      <c r="BR78" s="976">
        <v>23.072046910000001</v>
      </c>
      <c r="BS78" s="977">
        <v>2.9053140000000002</v>
      </c>
      <c r="BT78" s="975">
        <v>111.30184898</v>
      </c>
      <c r="BU78" s="976">
        <v>15.42549625</v>
      </c>
      <c r="BV78" s="976">
        <v>428.214559807</v>
      </c>
      <c r="BW78" s="976">
        <v>14.819013744000001</v>
      </c>
      <c r="BX78" s="976">
        <v>328.95578136</v>
      </c>
      <c r="BY78" s="976">
        <v>92.478977139999998</v>
      </c>
      <c r="BZ78" s="976">
        <v>416.97354374999998</v>
      </c>
      <c r="CA78" s="976">
        <v>230.41711461599999</v>
      </c>
      <c r="CB78" s="976">
        <v>59.839826250000002</v>
      </c>
      <c r="CC78" s="976">
        <v>183.23706559200002</v>
      </c>
      <c r="CD78" s="977">
        <v>29.069595828000001</v>
      </c>
      <c r="CE78" s="975">
        <v>246.68207512799998</v>
      </c>
      <c r="CF78" s="976">
        <v>441.73556814</v>
      </c>
      <c r="CG78" s="976">
        <v>168.26075030799998</v>
      </c>
      <c r="CH78" s="976">
        <v>412.317151185</v>
      </c>
      <c r="CI78" s="976">
        <v>132.42796631800002</v>
      </c>
      <c r="CJ78" s="976">
        <v>103.490863</v>
      </c>
      <c r="CK78" s="978">
        <v>5470.2159909169995</v>
      </c>
    </row>
    <row r="79" spans="6:89" x14ac:dyDescent="0.25">
      <c r="F79" s="970">
        <v>38838</v>
      </c>
      <c r="G79" s="975">
        <v>10.6488</v>
      </c>
      <c r="H79" s="976">
        <v>8.462159999999999</v>
      </c>
      <c r="I79" s="976">
        <v>26.520626</v>
      </c>
      <c r="J79" s="976">
        <v>180.43019470800002</v>
      </c>
      <c r="K79" s="976">
        <v>93.419948226000002</v>
      </c>
      <c r="L79" s="976">
        <v>49.08720000000001</v>
      </c>
      <c r="M79" s="976">
        <v>47.329169999999998</v>
      </c>
      <c r="N79" s="976">
        <v>7.9119999999999999</v>
      </c>
      <c r="O79" s="976">
        <v>17.265409999999999</v>
      </c>
      <c r="P79" s="976">
        <v>5.4757999999999996</v>
      </c>
      <c r="Q79" s="976">
        <v>55.863551402999995</v>
      </c>
      <c r="R79" s="976">
        <v>109.61508000000001</v>
      </c>
      <c r="S79" s="976">
        <v>2.36558</v>
      </c>
      <c r="T79" s="976">
        <v>7.3644999999999996</v>
      </c>
      <c r="U79" s="976">
        <v>2.9394</v>
      </c>
      <c r="V79" s="976">
        <v>120.88213500000001</v>
      </c>
      <c r="W79" s="976">
        <v>125.40203</v>
      </c>
      <c r="X79" s="976">
        <v>3.9306999999999999</v>
      </c>
      <c r="Y79" s="976">
        <v>655.29513295200002</v>
      </c>
      <c r="Z79" s="977">
        <v>34.563760000000002</v>
      </c>
      <c r="AA79" s="975">
        <v>128.5515</v>
      </c>
      <c r="AB79" s="976">
        <v>335.40510976499996</v>
      </c>
      <c r="AC79" s="976">
        <v>84.827392000000003</v>
      </c>
      <c r="AD79" s="976">
        <v>43.926290000000002</v>
      </c>
      <c r="AE79" s="976">
        <v>39.542872000000003</v>
      </c>
      <c r="AF79" s="976">
        <v>41.515682439000003</v>
      </c>
      <c r="AG79" s="976">
        <v>12.975899999999999</v>
      </c>
      <c r="AH79" s="976">
        <v>26.181090000000001</v>
      </c>
      <c r="AI79" s="976">
        <v>46.867100000000001</v>
      </c>
      <c r="AJ79" s="976">
        <v>912.45237201400016</v>
      </c>
      <c r="AK79" s="976">
        <v>46.682090000000002</v>
      </c>
      <c r="AL79" s="976">
        <v>46.600892000000002</v>
      </c>
      <c r="AM79" s="976">
        <v>240.09374717999998</v>
      </c>
      <c r="AN79" s="976">
        <v>293.02668</v>
      </c>
      <c r="AO79" s="976">
        <v>168.95253444299999</v>
      </c>
      <c r="AP79" s="977">
        <v>46.492118750000003</v>
      </c>
      <c r="AQ79" s="975">
        <v>64.098389862000005</v>
      </c>
      <c r="AR79" s="976">
        <v>134.50653201200004</v>
      </c>
      <c r="AS79" s="976">
        <v>8.6599400000000006</v>
      </c>
      <c r="AT79" s="976">
        <v>65.330557499999998</v>
      </c>
      <c r="AU79" s="976">
        <v>377.39008630800004</v>
      </c>
      <c r="AV79" s="976">
        <v>16.217986244999999</v>
      </c>
      <c r="AW79" s="976">
        <v>36.308668391999994</v>
      </c>
      <c r="AX79" s="977">
        <v>34.957439999999998</v>
      </c>
      <c r="AY79" s="975">
        <v>100.57344999999999</v>
      </c>
      <c r="AZ79" s="976">
        <v>19.143989999999999</v>
      </c>
      <c r="BA79" s="976">
        <v>6.3571499999999999</v>
      </c>
      <c r="BB79" s="976">
        <v>17.100854991999999</v>
      </c>
      <c r="BC79" s="976">
        <v>14.37384</v>
      </c>
      <c r="BD79" s="976">
        <v>7.9556399999999998</v>
      </c>
      <c r="BE79" s="976">
        <v>3.6621199999999998</v>
      </c>
      <c r="BF79" s="976">
        <v>2.27128</v>
      </c>
      <c r="BG79" s="976">
        <v>2.5178400000000001</v>
      </c>
      <c r="BH79" s="977">
        <v>695.04697017599983</v>
      </c>
      <c r="BI79" s="975">
        <v>188.629627056</v>
      </c>
      <c r="BJ79" s="976">
        <v>239.33245148399999</v>
      </c>
      <c r="BK79" s="976">
        <v>268.70403750000003</v>
      </c>
      <c r="BL79" s="976">
        <v>151.639840972</v>
      </c>
      <c r="BM79" s="976">
        <v>96.486186371999992</v>
      </c>
      <c r="BN79" s="976">
        <v>103.6622125</v>
      </c>
      <c r="BO79" s="976">
        <v>159.307449574</v>
      </c>
      <c r="BP79" s="976">
        <v>169.89055161000002</v>
      </c>
      <c r="BQ79" s="976">
        <v>113.08182222599999</v>
      </c>
      <c r="BR79" s="976">
        <v>190.68437809</v>
      </c>
      <c r="BS79" s="977">
        <v>46.668241999999999</v>
      </c>
      <c r="BT79" s="975">
        <v>503.99632619000005</v>
      </c>
      <c r="BU79" s="976">
        <v>79.319381250000006</v>
      </c>
      <c r="BV79" s="976">
        <v>1002.699114041</v>
      </c>
      <c r="BW79" s="976">
        <v>83.849812512</v>
      </c>
      <c r="BX79" s="976">
        <v>742.43929320000007</v>
      </c>
      <c r="BY79" s="976">
        <v>175.25083047999999</v>
      </c>
      <c r="BZ79" s="976">
        <v>860.99481514800004</v>
      </c>
      <c r="CA79" s="976">
        <v>437.67741375000003</v>
      </c>
      <c r="CB79" s="976">
        <v>148.94848937500001</v>
      </c>
      <c r="CC79" s="976">
        <v>357.730367204</v>
      </c>
      <c r="CD79" s="977">
        <v>76.879946871000001</v>
      </c>
      <c r="CE79" s="975">
        <v>389.328256872</v>
      </c>
      <c r="CF79" s="976">
        <v>635.50348705499994</v>
      </c>
      <c r="CG79" s="976">
        <v>191.23303374399998</v>
      </c>
      <c r="CH79" s="976">
        <v>826.37568197400003</v>
      </c>
      <c r="CI79" s="976">
        <v>171.72101856600003</v>
      </c>
      <c r="CJ79" s="976">
        <v>128.0562955</v>
      </c>
      <c r="CK79" s="978">
        <v>14225.429647482997</v>
      </c>
    </row>
    <row r="80" spans="6:89" x14ac:dyDescent="0.25">
      <c r="F80" s="970">
        <v>38869</v>
      </c>
      <c r="G80" s="975">
        <v>12.4236</v>
      </c>
      <c r="H80" s="976">
        <v>9.5385599999999986</v>
      </c>
      <c r="I80" s="976">
        <v>34.603558</v>
      </c>
      <c r="J80" s="976">
        <v>184.75405146900002</v>
      </c>
      <c r="K80" s="976">
        <v>110.83162629</v>
      </c>
      <c r="L80" s="976">
        <v>55.15529999999999</v>
      </c>
      <c r="M80" s="976">
        <v>47.906354999999998</v>
      </c>
      <c r="N80" s="976">
        <v>10.010400000000001</v>
      </c>
      <c r="O80" s="976">
        <v>18.387350000000001</v>
      </c>
      <c r="P80" s="976">
        <v>6.0819000000000001</v>
      </c>
      <c r="Q80" s="976">
        <v>73.789158596999997</v>
      </c>
      <c r="R80" s="976">
        <v>112.14203199999999</v>
      </c>
      <c r="S80" s="976">
        <v>2.4851399999999999</v>
      </c>
      <c r="T80" s="976">
        <v>8.8087999999999997</v>
      </c>
      <c r="U80" s="976">
        <v>3.59118</v>
      </c>
      <c r="V80" s="976">
        <v>141.58702613400001</v>
      </c>
      <c r="W80" s="976">
        <v>150.89958565500001</v>
      </c>
      <c r="X80" s="976">
        <v>4.8022900000000002</v>
      </c>
      <c r="Y80" s="976">
        <v>758.17956909599991</v>
      </c>
      <c r="Z80" s="977">
        <v>38.478439999999999</v>
      </c>
      <c r="AA80" s="975">
        <v>148.09393798500003</v>
      </c>
      <c r="AB80" s="976">
        <v>523.64308095000001</v>
      </c>
      <c r="AC80" s="976">
        <v>101.344264</v>
      </c>
      <c r="AD80" s="976">
        <v>52.667209999999997</v>
      </c>
      <c r="AE80" s="976">
        <v>44.367663999999998</v>
      </c>
      <c r="AF80" s="976">
        <v>61.216617561</v>
      </c>
      <c r="AG80" s="976">
        <v>16.958024999999999</v>
      </c>
      <c r="AH80" s="976">
        <v>29.351165000000002</v>
      </c>
      <c r="AI80" s="976">
        <v>55.878900000000002</v>
      </c>
      <c r="AJ80" s="976">
        <v>1826.486289507</v>
      </c>
      <c r="AK80" s="976">
        <v>79.468115999999995</v>
      </c>
      <c r="AL80" s="976">
        <v>69.477196000000006</v>
      </c>
      <c r="AM80" s="976">
        <v>554.66413436000005</v>
      </c>
      <c r="AN80" s="976">
        <v>610.29221018400006</v>
      </c>
      <c r="AO80" s="976">
        <v>348.65682500000003</v>
      </c>
      <c r="AP80" s="977">
        <v>88.158743749999999</v>
      </c>
      <c r="AQ80" s="975">
        <v>94.42209041400001</v>
      </c>
      <c r="AR80" s="976">
        <v>200.73494100600001</v>
      </c>
      <c r="AS80" s="976">
        <v>12.40049</v>
      </c>
      <c r="AT80" s="976">
        <v>114.72071</v>
      </c>
      <c r="AU80" s="976">
        <v>653.49414586800003</v>
      </c>
      <c r="AV80" s="976">
        <v>29.495186244999999</v>
      </c>
      <c r="AW80" s="976">
        <v>59.167628391999997</v>
      </c>
      <c r="AX80" s="977">
        <v>50.914864000000001</v>
      </c>
      <c r="AY80" s="975">
        <v>136.114226</v>
      </c>
      <c r="AZ80" s="976">
        <v>21.516300000000001</v>
      </c>
      <c r="BA80" s="976">
        <v>6.6784499999999998</v>
      </c>
      <c r="BB80" s="976">
        <v>18.013120000000001</v>
      </c>
      <c r="BC80" s="976">
        <v>14.834540000000001</v>
      </c>
      <c r="BD80" s="976">
        <v>8.9535599999999995</v>
      </c>
      <c r="BE80" s="976">
        <v>3.4325199999999998</v>
      </c>
      <c r="BF80" s="976">
        <v>2.1288800000000001</v>
      </c>
      <c r="BG80" s="976">
        <v>2.5985399999999998</v>
      </c>
      <c r="BH80" s="977">
        <v>1352.2420007999999</v>
      </c>
      <c r="BI80" s="975">
        <v>391.19312294399998</v>
      </c>
      <c r="BJ80" s="976">
        <v>441.58720462899998</v>
      </c>
      <c r="BK80" s="976">
        <v>353.62448000000001</v>
      </c>
      <c r="BL80" s="976">
        <v>354.499499136</v>
      </c>
      <c r="BM80" s="976">
        <v>148.672111814</v>
      </c>
      <c r="BN80" s="976">
        <v>243.649035</v>
      </c>
      <c r="BO80" s="976">
        <v>303.34735542599998</v>
      </c>
      <c r="BP80" s="976">
        <v>349.72215</v>
      </c>
      <c r="BQ80" s="976">
        <v>199.78538554800005</v>
      </c>
      <c r="BR80" s="976">
        <v>398.39588279499998</v>
      </c>
      <c r="BS80" s="977">
        <v>90.300299999999993</v>
      </c>
      <c r="BT80" s="975">
        <v>790.17107686999998</v>
      </c>
      <c r="BU80" s="976">
        <v>96.224410000000006</v>
      </c>
      <c r="BV80" s="976">
        <v>721.39411192400007</v>
      </c>
      <c r="BW80" s="976">
        <v>118.858027488</v>
      </c>
      <c r="BX80" s="976">
        <v>639.97961864000001</v>
      </c>
      <c r="BY80" s="976">
        <v>235.49877713999999</v>
      </c>
      <c r="BZ80" s="976">
        <v>769.00112694899997</v>
      </c>
      <c r="CA80" s="976">
        <v>394.34686538400001</v>
      </c>
      <c r="CB80" s="976">
        <v>181.82784000000001</v>
      </c>
      <c r="CC80" s="976">
        <v>265.21012000000002</v>
      </c>
      <c r="CD80" s="977">
        <v>102.05834687100001</v>
      </c>
      <c r="CE80" s="975">
        <v>658.12426312800005</v>
      </c>
      <c r="CF80" s="976">
        <v>1149.8824582950001</v>
      </c>
      <c r="CG80" s="976">
        <v>329.54660858999995</v>
      </c>
      <c r="CH80" s="976">
        <v>999.43469526299998</v>
      </c>
      <c r="CI80" s="976">
        <v>278.45950918599999</v>
      </c>
      <c r="CJ80" s="976">
        <v>220.830309</v>
      </c>
      <c r="CK80" s="978">
        <v>20402.667186283004</v>
      </c>
    </row>
    <row r="81" spans="6:89" x14ac:dyDescent="0.25">
      <c r="F81" s="970">
        <v>38899</v>
      </c>
      <c r="G81" s="975">
        <v>14.287140000000001</v>
      </c>
      <c r="H81" s="976">
        <v>11.194559999999997</v>
      </c>
      <c r="I81" s="976">
        <v>37.234098000000003</v>
      </c>
      <c r="J81" s="976">
        <v>224.07069970800001</v>
      </c>
      <c r="K81" s="976">
        <v>118.015671774</v>
      </c>
      <c r="L81" s="976">
        <v>62.613299999999995</v>
      </c>
      <c r="M81" s="976">
        <v>60.412024502999998</v>
      </c>
      <c r="N81" s="976">
        <v>10.526400000000001</v>
      </c>
      <c r="O81" s="976">
        <v>22.750450000000001</v>
      </c>
      <c r="P81" s="976">
        <v>7.2732000000000001</v>
      </c>
      <c r="Q81" s="976">
        <v>75.850727194000001</v>
      </c>
      <c r="R81" s="976">
        <v>134.816304</v>
      </c>
      <c r="S81" s="976">
        <v>2.9036</v>
      </c>
      <c r="T81" s="976">
        <v>9.7955000000000005</v>
      </c>
      <c r="U81" s="976">
        <v>4.00014</v>
      </c>
      <c r="V81" s="976">
        <v>163.68407306700001</v>
      </c>
      <c r="W81" s="976">
        <v>138.06091000000001</v>
      </c>
      <c r="X81" s="976">
        <v>5.34917</v>
      </c>
      <c r="Y81" s="976">
        <v>716.94242409599997</v>
      </c>
      <c r="Z81" s="977">
        <v>40.531260000000003</v>
      </c>
      <c r="AA81" s="975">
        <v>152.508825</v>
      </c>
      <c r="AB81" s="976">
        <v>492.22880619</v>
      </c>
      <c r="AC81" s="976">
        <v>101.752088</v>
      </c>
      <c r="AD81" s="976">
        <v>64.606800000000007</v>
      </c>
      <c r="AE81" s="976">
        <v>52.485568000000001</v>
      </c>
      <c r="AF81" s="976">
        <v>52.972667560999994</v>
      </c>
      <c r="AG81" s="976">
        <v>17.948699999999999</v>
      </c>
      <c r="AH81" s="976">
        <v>29.686820000000001</v>
      </c>
      <c r="AI81" s="976">
        <v>68.506900000000002</v>
      </c>
      <c r="AJ81" s="976">
        <v>1456.626471972</v>
      </c>
      <c r="AK81" s="976">
        <v>64.641512000000006</v>
      </c>
      <c r="AL81" s="976">
        <v>59.160967999999997</v>
      </c>
      <c r="AM81" s="976">
        <v>551.74590204999993</v>
      </c>
      <c r="AN81" s="976">
        <v>546.57514254599994</v>
      </c>
      <c r="AO81" s="976">
        <v>313.38714805699999</v>
      </c>
      <c r="AP81" s="977">
        <v>68.927993749999999</v>
      </c>
      <c r="AQ81" s="975">
        <v>94.837499724000011</v>
      </c>
      <c r="AR81" s="976">
        <v>190.18407899399998</v>
      </c>
      <c r="AS81" s="976">
        <v>13.03525</v>
      </c>
      <c r="AT81" s="976">
        <v>110.13941250000001</v>
      </c>
      <c r="AU81" s="976">
        <v>630.06770511000002</v>
      </c>
      <c r="AV81" s="976">
        <v>32.406849999999999</v>
      </c>
      <c r="AW81" s="976">
        <v>63.457131608000005</v>
      </c>
      <c r="AX81" s="977">
        <v>52.565632000000001</v>
      </c>
      <c r="AY81" s="975">
        <v>128.762958</v>
      </c>
      <c r="AZ81" s="976">
        <v>22.564530000000001</v>
      </c>
      <c r="BA81" s="976">
        <v>7.8029999999999999</v>
      </c>
      <c r="BB81" s="976">
        <v>19.174185008000002</v>
      </c>
      <c r="BC81" s="976">
        <v>16.677340000000001</v>
      </c>
      <c r="BD81" s="976">
        <v>10.006919999999999</v>
      </c>
      <c r="BE81" s="976">
        <v>4.0409600000000001</v>
      </c>
      <c r="BF81" s="976">
        <v>2.50624</v>
      </c>
      <c r="BG81" s="976">
        <v>2.9213399999999998</v>
      </c>
      <c r="BH81" s="977">
        <v>1048.2934264319999</v>
      </c>
      <c r="BI81" s="975">
        <v>371.59601294399999</v>
      </c>
      <c r="BJ81" s="976">
        <v>408.50998737100008</v>
      </c>
      <c r="BK81" s="976">
        <v>360.12903749999998</v>
      </c>
      <c r="BL81" s="976">
        <v>336.53545989199995</v>
      </c>
      <c r="BM81" s="976">
        <v>146.113644093</v>
      </c>
      <c r="BN81" s="976">
        <v>206.81039749999999</v>
      </c>
      <c r="BO81" s="976">
        <v>251.79717042600001</v>
      </c>
      <c r="BP81" s="976">
        <v>262.99180161000004</v>
      </c>
      <c r="BQ81" s="976">
        <v>193.55802222600002</v>
      </c>
      <c r="BR81" s="976">
        <v>395.54756102499999</v>
      </c>
      <c r="BS81" s="977">
        <v>82.631317999999993</v>
      </c>
      <c r="BT81" s="975">
        <v>785.23963843499996</v>
      </c>
      <c r="BU81" s="976">
        <v>119.70513875</v>
      </c>
      <c r="BV81" s="976">
        <v>890.22598884199999</v>
      </c>
      <c r="BW81" s="976">
        <v>123.82037251199998</v>
      </c>
      <c r="BX81" s="976">
        <v>823.75981863999993</v>
      </c>
      <c r="BY81" s="976">
        <v>249.36186858000002</v>
      </c>
      <c r="BZ81" s="976">
        <v>858.49341165299995</v>
      </c>
      <c r="CA81" s="976">
        <v>377.80621538399998</v>
      </c>
      <c r="CB81" s="976">
        <v>195.50044124999999</v>
      </c>
      <c r="CC81" s="976">
        <v>339.53236521399998</v>
      </c>
      <c r="CD81" s="977">
        <v>106.26430417200001</v>
      </c>
      <c r="CE81" s="975">
        <v>598.31623200000001</v>
      </c>
      <c r="CF81" s="976">
        <v>989.04286062000006</v>
      </c>
      <c r="CG81" s="976">
        <v>305.45450343599998</v>
      </c>
      <c r="CH81" s="976">
        <v>958.86583421099999</v>
      </c>
      <c r="CI81" s="976">
        <v>259.52894449600001</v>
      </c>
      <c r="CJ81" s="976">
        <v>210.08472800000001</v>
      </c>
      <c r="CK81" s="978">
        <v>19610.741503625999</v>
      </c>
    </row>
    <row r="82" spans="6:89" x14ac:dyDescent="0.25">
      <c r="F82" s="970">
        <v>38930</v>
      </c>
      <c r="G82" s="975">
        <v>7.2766799999999998</v>
      </c>
      <c r="H82" s="976">
        <v>5.1170399999999994</v>
      </c>
      <c r="I82" s="976">
        <v>21.570428</v>
      </c>
      <c r="J82" s="976">
        <v>143.95496029200001</v>
      </c>
      <c r="K82" s="976">
        <v>91.994100000000003</v>
      </c>
      <c r="L82" s="976">
        <v>40.883400000000002</v>
      </c>
      <c r="M82" s="976">
        <v>30.096074999999999</v>
      </c>
      <c r="N82" s="976">
        <v>5.8823999999999996</v>
      </c>
      <c r="O82" s="976">
        <v>10.40911</v>
      </c>
      <c r="P82" s="976">
        <v>3.2604000000000002</v>
      </c>
      <c r="Q82" s="976">
        <v>43.896380000000001</v>
      </c>
      <c r="R82" s="976">
        <v>80.316096000000002</v>
      </c>
      <c r="S82" s="976">
        <v>1.5628200000000001</v>
      </c>
      <c r="T82" s="976">
        <v>5.5198</v>
      </c>
      <c r="U82" s="976">
        <v>2.0192399999999999</v>
      </c>
      <c r="V82" s="976">
        <v>116.11320000000001</v>
      </c>
      <c r="W82" s="976">
        <v>99.113294345</v>
      </c>
      <c r="X82" s="976">
        <v>2.7002199999999998</v>
      </c>
      <c r="Y82" s="976">
        <v>535.81477204800001</v>
      </c>
      <c r="Z82" s="977">
        <v>28.858830000000001</v>
      </c>
      <c r="AA82" s="975">
        <v>82.811824514999998</v>
      </c>
      <c r="AB82" s="976">
        <v>288.26827524000004</v>
      </c>
      <c r="AC82" s="976">
        <v>60.306973999999997</v>
      </c>
      <c r="AD82" s="976">
        <v>41.456029999999998</v>
      </c>
      <c r="AE82" s="976">
        <v>31.373912000000001</v>
      </c>
      <c r="AF82" s="976">
        <v>35.470127560999998</v>
      </c>
      <c r="AG82" s="976">
        <v>11.130525</v>
      </c>
      <c r="AH82" s="976">
        <v>16.33521</v>
      </c>
      <c r="AI82" s="976">
        <v>44.370199999999997</v>
      </c>
      <c r="AJ82" s="976">
        <v>971.76384053499987</v>
      </c>
      <c r="AK82" s="976">
        <v>39.268788000000001</v>
      </c>
      <c r="AL82" s="976">
        <v>36.202572000000004</v>
      </c>
      <c r="AM82" s="976">
        <v>300.50393281999999</v>
      </c>
      <c r="AN82" s="976">
        <v>374.26304726999996</v>
      </c>
      <c r="AO82" s="976">
        <v>173.64474680700002</v>
      </c>
      <c r="AP82" s="977">
        <v>41.257081249999999</v>
      </c>
      <c r="AQ82" s="975">
        <v>60.200070413999995</v>
      </c>
      <c r="AR82" s="976">
        <v>123.72046</v>
      </c>
      <c r="AS82" s="976">
        <v>7.0957100000000004</v>
      </c>
      <c r="AT82" s="976">
        <v>63.447832499999997</v>
      </c>
      <c r="AU82" s="976">
        <v>357.87303457200005</v>
      </c>
      <c r="AV82" s="976">
        <v>15.082436244999998</v>
      </c>
      <c r="AW82" s="976">
        <v>32.821708391999998</v>
      </c>
      <c r="AX82" s="977">
        <v>34.569023999999999</v>
      </c>
      <c r="AY82" s="975">
        <v>75.741213999999999</v>
      </c>
      <c r="AZ82" s="976">
        <v>12.661515</v>
      </c>
      <c r="BA82" s="976">
        <v>4.1998499999999996</v>
      </c>
      <c r="BB82" s="976">
        <v>10.35008</v>
      </c>
      <c r="BC82" s="976">
        <v>9.2600700000000007</v>
      </c>
      <c r="BD82" s="976">
        <v>5.5994400000000004</v>
      </c>
      <c r="BE82" s="976">
        <v>2.0663999999999998</v>
      </c>
      <c r="BF82" s="976">
        <v>1.2816000000000001</v>
      </c>
      <c r="BG82" s="976">
        <v>1.6220699999999999</v>
      </c>
      <c r="BH82" s="977">
        <v>694.34991580799988</v>
      </c>
      <c r="BI82" s="975">
        <v>174.276487944</v>
      </c>
      <c r="BJ82" s="976">
        <v>237.570998516</v>
      </c>
      <c r="BK82" s="976">
        <v>259.51927000000001</v>
      </c>
      <c r="BL82" s="976">
        <v>134.77447091800002</v>
      </c>
      <c r="BM82" s="976">
        <v>85.411091349000003</v>
      </c>
      <c r="BN82" s="976">
        <v>85.785501179000008</v>
      </c>
      <c r="BO82" s="976">
        <v>128.27125542600001</v>
      </c>
      <c r="BP82" s="976">
        <v>143.42210322</v>
      </c>
      <c r="BQ82" s="976">
        <v>116.78631416099999</v>
      </c>
      <c r="BR82" s="976">
        <v>198.31179220500002</v>
      </c>
      <c r="BS82" s="977">
        <v>48.238681999999997</v>
      </c>
      <c r="BT82" s="975">
        <v>483.85197720999997</v>
      </c>
      <c r="BU82" s="976">
        <v>79.483773749999997</v>
      </c>
      <c r="BV82" s="976">
        <v>640.73860595899998</v>
      </c>
      <c r="BW82" s="976">
        <v>76.372320000000002</v>
      </c>
      <c r="BX82" s="976">
        <v>583.55967455999996</v>
      </c>
      <c r="BY82" s="976">
        <v>225.15226096000001</v>
      </c>
      <c r="BZ82" s="976">
        <v>640.797762648</v>
      </c>
      <c r="CA82" s="976">
        <v>275.69719125</v>
      </c>
      <c r="CB82" s="976">
        <v>166.17241562500001</v>
      </c>
      <c r="CC82" s="976">
        <v>254.90884360199999</v>
      </c>
      <c r="CD82" s="977">
        <v>86.207411042999993</v>
      </c>
      <c r="CE82" s="975">
        <v>415.72902712800004</v>
      </c>
      <c r="CF82" s="976">
        <v>636.82324247999998</v>
      </c>
      <c r="CG82" s="976">
        <v>197.599941102</v>
      </c>
      <c r="CH82" s="976">
        <v>660.77065026299999</v>
      </c>
      <c r="CI82" s="976">
        <v>196.293520194</v>
      </c>
      <c r="CJ82" s="976">
        <v>115.9316025</v>
      </c>
      <c r="CK82" s="978">
        <v>12685.186950806001</v>
      </c>
    </row>
    <row r="83" spans="6:89" x14ac:dyDescent="0.25">
      <c r="F83" s="970">
        <v>38961</v>
      </c>
      <c r="G83" s="975">
        <v>14.10966</v>
      </c>
      <c r="H83" s="976">
        <v>10.598399999999998</v>
      </c>
      <c r="I83" s="976">
        <v>32.259985999999998</v>
      </c>
      <c r="J83" s="976">
        <v>176.78574</v>
      </c>
      <c r="K83" s="976">
        <v>100.658828226</v>
      </c>
      <c r="L83" s="976">
        <v>51.121200000000009</v>
      </c>
      <c r="M83" s="976">
        <v>52.221505497000003</v>
      </c>
      <c r="N83" s="976">
        <v>10.3888</v>
      </c>
      <c r="O83" s="976">
        <v>20.631229999999999</v>
      </c>
      <c r="P83" s="976">
        <v>6.8970000000000002</v>
      </c>
      <c r="Q83" s="976">
        <v>65.593161402999996</v>
      </c>
      <c r="R83" s="976">
        <v>109.06871199999999</v>
      </c>
      <c r="S83" s="976">
        <v>2.9633799999999999</v>
      </c>
      <c r="T83" s="976">
        <v>9.5237999999999996</v>
      </c>
      <c r="U83" s="976">
        <v>4.1023800000000001</v>
      </c>
      <c r="V83" s="976">
        <v>149.25879113400001</v>
      </c>
      <c r="W83" s="976">
        <v>138.132828262</v>
      </c>
      <c r="X83" s="976">
        <v>5.4858900000000004</v>
      </c>
      <c r="Y83" s="976">
        <v>623.026614096</v>
      </c>
      <c r="Z83" s="977">
        <v>35.20825</v>
      </c>
      <c r="AA83" s="975">
        <v>132.77161201499999</v>
      </c>
      <c r="AB83" s="976">
        <v>417.97972523999999</v>
      </c>
      <c r="AC83" s="976">
        <v>87.835093999999998</v>
      </c>
      <c r="AD83" s="976">
        <v>57.607729999999997</v>
      </c>
      <c r="AE83" s="976">
        <v>44.035800000000002</v>
      </c>
      <c r="AF83" s="976">
        <v>50.731999999999999</v>
      </c>
      <c r="AG83" s="976">
        <v>15.714824999999999</v>
      </c>
      <c r="AH83" s="976">
        <v>26.47945</v>
      </c>
      <c r="AI83" s="976">
        <v>62.7669</v>
      </c>
      <c r="AJ83" s="976">
        <v>1195.0481509860001</v>
      </c>
      <c r="AK83" s="976">
        <v>55.8324</v>
      </c>
      <c r="AL83" s="976">
        <v>52.046328000000003</v>
      </c>
      <c r="AM83" s="976">
        <v>298.63607795000001</v>
      </c>
      <c r="AN83" s="976">
        <v>346.90425490799998</v>
      </c>
      <c r="AO83" s="976">
        <v>175.322774307</v>
      </c>
      <c r="AP83" s="977">
        <v>53.080431249999997</v>
      </c>
      <c r="AQ83" s="975">
        <v>76.048920551999984</v>
      </c>
      <c r="AR83" s="976">
        <v>168.41036</v>
      </c>
      <c r="AS83" s="976">
        <v>11.493690000000001</v>
      </c>
      <c r="AT83" s="976">
        <v>86.793622499999998</v>
      </c>
      <c r="AU83" s="976">
        <v>461.84472</v>
      </c>
      <c r="AV83" s="976">
        <v>19.246113755</v>
      </c>
      <c r="AW83" s="976">
        <v>42.452362588</v>
      </c>
      <c r="AX83" s="977">
        <v>41.398671999999998</v>
      </c>
      <c r="AY83" s="975">
        <v>108.561442</v>
      </c>
      <c r="AZ83" s="976">
        <v>20.30256</v>
      </c>
      <c r="BA83" s="976">
        <v>7.9636500000000003</v>
      </c>
      <c r="BB83" s="976">
        <v>17.581865008000001</v>
      </c>
      <c r="BC83" s="976">
        <v>16.354849999999999</v>
      </c>
      <c r="BD83" s="976">
        <v>9.8406000000000002</v>
      </c>
      <c r="BE83" s="976">
        <v>3.83432</v>
      </c>
      <c r="BF83" s="976">
        <v>2.3780800000000002</v>
      </c>
      <c r="BG83" s="976">
        <v>2.8648500000000001</v>
      </c>
      <c r="BH83" s="977">
        <v>766.01588428799982</v>
      </c>
      <c r="BI83" s="975">
        <v>238.131855</v>
      </c>
      <c r="BJ83" s="976">
        <v>339.72841937099997</v>
      </c>
      <c r="BK83" s="976">
        <v>298.81757750000003</v>
      </c>
      <c r="BL83" s="976">
        <v>208.67934908199999</v>
      </c>
      <c r="BM83" s="976">
        <v>106.68502362800001</v>
      </c>
      <c r="BN83" s="976">
        <v>125.50838125</v>
      </c>
      <c r="BO83" s="976">
        <v>182.00249957400001</v>
      </c>
      <c r="BP83" s="976">
        <v>179.86240644</v>
      </c>
      <c r="BQ83" s="976">
        <v>173.91803554800003</v>
      </c>
      <c r="BR83" s="976">
        <v>232.93559838499996</v>
      </c>
      <c r="BS83" s="977">
        <v>70.093971999999994</v>
      </c>
      <c r="BT83" s="975">
        <v>705.43945136000002</v>
      </c>
      <c r="BU83" s="976">
        <v>109.23881625</v>
      </c>
      <c r="BV83" s="976">
        <v>790.41873365499998</v>
      </c>
      <c r="BW83" s="976">
        <v>107.165972512</v>
      </c>
      <c r="BX83" s="976">
        <v>619.74436020000007</v>
      </c>
      <c r="BY83" s="976">
        <v>174.29176952</v>
      </c>
      <c r="BZ83" s="976">
        <v>738.82651360199998</v>
      </c>
      <c r="CA83" s="976">
        <v>354.20620500000001</v>
      </c>
      <c r="CB83" s="976">
        <v>134.092113125</v>
      </c>
      <c r="CC83" s="976">
        <v>320.323359622</v>
      </c>
      <c r="CD83" s="977">
        <v>122.02941312899999</v>
      </c>
      <c r="CE83" s="975">
        <v>421.61214487199999</v>
      </c>
      <c r="CF83" s="976">
        <v>694.47901426499993</v>
      </c>
      <c r="CG83" s="976">
        <v>208.99010797400001</v>
      </c>
      <c r="CH83" s="976">
        <v>747.62097434099996</v>
      </c>
      <c r="CI83" s="976">
        <v>178.308033876</v>
      </c>
      <c r="CJ83" s="976">
        <v>147.8235675</v>
      </c>
      <c r="CK83" s="978">
        <v>15285.189941545997</v>
      </c>
    </row>
    <row r="84" spans="6:89" x14ac:dyDescent="0.25">
      <c r="F84" s="970">
        <v>38991</v>
      </c>
      <c r="G84" s="975">
        <v>11.13687</v>
      </c>
      <c r="H84" s="976">
        <v>8.8761599999999987</v>
      </c>
      <c r="I84" s="976">
        <v>32.666524000000003</v>
      </c>
      <c r="J84" s="976">
        <v>315.33583764600002</v>
      </c>
      <c r="K84" s="976">
        <v>175.76220822600001</v>
      </c>
      <c r="L84" s="976">
        <v>78.5124</v>
      </c>
      <c r="M84" s="976">
        <v>53.843114999999997</v>
      </c>
      <c r="N84" s="976">
        <v>7.6368</v>
      </c>
      <c r="O84" s="976">
        <v>17.577059999999999</v>
      </c>
      <c r="P84" s="976">
        <v>5.5803000000000003</v>
      </c>
      <c r="Q84" s="976">
        <v>51.589559999999999</v>
      </c>
      <c r="R84" s="976">
        <v>174.56457599999999</v>
      </c>
      <c r="S84" s="976">
        <v>2.2033200000000002</v>
      </c>
      <c r="T84" s="976">
        <v>6.8497000000000003</v>
      </c>
      <c r="U84" s="976">
        <v>2.9521799999999998</v>
      </c>
      <c r="V84" s="976">
        <v>235.72165613399997</v>
      </c>
      <c r="W84" s="976">
        <v>207.25320086899998</v>
      </c>
      <c r="X84" s="976">
        <v>3.9477899999999999</v>
      </c>
      <c r="Y84" s="976">
        <v>966.5105790959999</v>
      </c>
      <c r="Z84" s="977">
        <v>51.392110000000002</v>
      </c>
      <c r="AA84" s="975">
        <v>121.409762985</v>
      </c>
      <c r="AB84" s="976">
        <v>389.72244332999998</v>
      </c>
      <c r="AC84" s="976">
        <v>84.317611999999997</v>
      </c>
      <c r="AD84" s="976">
        <v>63.371670000000002</v>
      </c>
      <c r="AE84" s="976">
        <v>46.920464000000003</v>
      </c>
      <c r="AF84" s="976">
        <v>46.673439999999999</v>
      </c>
      <c r="AG84" s="976">
        <v>15.773099999999999</v>
      </c>
      <c r="AH84" s="976">
        <v>24.129864999999999</v>
      </c>
      <c r="AI84" s="976">
        <v>72.467500000000001</v>
      </c>
      <c r="AJ84" s="976">
        <v>1006.042592493</v>
      </c>
      <c r="AK84" s="976">
        <v>49.504728</v>
      </c>
      <c r="AL84" s="976">
        <v>49.309927999999999</v>
      </c>
      <c r="AM84" s="976">
        <v>483.04762205000003</v>
      </c>
      <c r="AN84" s="976">
        <v>376.63286754599994</v>
      </c>
      <c r="AO84" s="976">
        <v>216.434448057</v>
      </c>
      <c r="AP84" s="977">
        <v>46.866050000000001</v>
      </c>
      <c r="AQ84" s="975">
        <v>85.25148055199999</v>
      </c>
      <c r="AR84" s="976">
        <v>180.03646100600002</v>
      </c>
      <c r="AS84" s="976">
        <v>9.6574200000000001</v>
      </c>
      <c r="AT84" s="976">
        <v>79.105828750000001</v>
      </c>
      <c r="AU84" s="976">
        <v>404.63639413200002</v>
      </c>
      <c r="AV84" s="976">
        <v>17.004136245000002</v>
      </c>
      <c r="AW84" s="976">
        <v>37.055865804</v>
      </c>
      <c r="AX84" s="977">
        <v>49.781984000000001</v>
      </c>
      <c r="AY84" s="975">
        <v>92.353921999999997</v>
      </c>
      <c r="AZ84" s="976">
        <v>16.385490000000001</v>
      </c>
      <c r="BA84" s="976">
        <v>5.9211</v>
      </c>
      <c r="BB84" s="976">
        <v>14.446985007999999</v>
      </c>
      <c r="BC84" s="976">
        <v>12.34676</v>
      </c>
      <c r="BD84" s="976">
        <v>6.9854399999999996</v>
      </c>
      <c r="BE84" s="976">
        <v>3.0421999999999998</v>
      </c>
      <c r="BF84" s="976">
        <v>1.8868</v>
      </c>
      <c r="BG84" s="976">
        <v>2.16276</v>
      </c>
      <c r="BH84" s="977">
        <v>631.48587571199994</v>
      </c>
      <c r="BI84" s="975">
        <v>421.90715205599997</v>
      </c>
      <c r="BJ84" s="976">
        <v>444.63226674199996</v>
      </c>
      <c r="BK84" s="976">
        <v>434.66028749999998</v>
      </c>
      <c r="BL84" s="976">
        <v>320.29366919</v>
      </c>
      <c r="BM84" s="976">
        <v>180.60049725600001</v>
      </c>
      <c r="BN84" s="976">
        <v>162.28992742899999</v>
      </c>
      <c r="BO84" s="976">
        <v>189.223675426</v>
      </c>
      <c r="BP84" s="976">
        <v>181.70899356000001</v>
      </c>
      <c r="BQ84" s="976">
        <v>212.016445839</v>
      </c>
      <c r="BR84" s="976">
        <v>397.69960779499996</v>
      </c>
      <c r="BS84" s="977">
        <v>90.483518000000004</v>
      </c>
      <c r="BT84" s="975">
        <v>794.26568945500003</v>
      </c>
      <c r="BU84" s="976">
        <v>120.93808249999999</v>
      </c>
      <c r="BV84" s="976">
        <v>1157.7078273039999</v>
      </c>
      <c r="BW84" s="976">
        <v>109.30725251199999</v>
      </c>
      <c r="BX84" s="976">
        <v>1159.3051304800001</v>
      </c>
      <c r="BY84" s="976">
        <v>431.26819999999998</v>
      </c>
      <c r="BZ84" s="976">
        <v>1255.51719</v>
      </c>
      <c r="CA84" s="976">
        <v>506.645969616</v>
      </c>
      <c r="CB84" s="976">
        <v>340.305718125</v>
      </c>
      <c r="CC84" s="976">
        <v>458.91242720399998</v>
      </c>
      <c r="CD84" s="977">
        <v>177.19299000000001</v>
      </c>
      <c r="CE84" s="975">
        <v>379.09923112800004</v>
      </c>
      <c r="CF84" s="976">
        <v>513.40494092999995</v>
      </c>
      <c r="CG84" s="976">
        <v>143.62475889800001</v>
      </c>
      <c r="CH84" s="976">
        <v>931.55517868499999</v>
      </c>
      <c r="CI84" s="976">
        <v>135.26320143400002</v>
      </c>
      <c r="CJ84" s="976">
        <v>99.152406499999998</v>
      </c>
      <c r="CK84" s="978">
        <v>18901.065179205005</v>
      </c>
    </row>
    <row r="85" spans="6:89" x14ac:dyDescent="0.25">
      <c r="F85" s="970">
        <v>39022</v>
      </c>
      <c r="G85" s="975">
        <v>8.7408900000000003</v>
      </c>
      <c r="H85" s="976">
        <v>7.4685599999999992</v>
      </c>
      <c r="I85" s="976">
        <v>23.196580000000001</v>
      </c>
      <c r="J85" s="976">
        <v>177.403433823</v>
      </c>
      <c r="K85" s="976">
        <v>100.412042742</v>
      </c>
      <c r="L85" s="976">
        <v>45.663299999999992</v>
      </c>
      <c r="M85" s="976">
        <v>42.491815497000005</v>
      </c>
      <c r="N85" s="976">
        <v>7.4303999999999997</v>
      </c>
      <c r="O85" s="976">
        <v>15.33318</v>
      </c>
      <c r="P85" s="976">
        <v>4.7652000000000001</v>
      </c>
      <c r="Q85" s="976">
        <v>56.969762805999999</v>
      </c>
      <c r="R85" s="976">
        <v>103.912364</v>
      </c>
      <c r="S85" s="976">
        <v>1.93858</v>
      </c>
      <c r="T85" s="976">
        <v>7.0355999999999996</v>
      </c>
      <c r="U85" s="976">
        <v>2.4921000000000002</v>
      </c>
      <c r="V85" s="976">
        <v>140.017134201</v>
      </c>
      <c r="W85" s="976">
        <v>144.71402173800001</v>
      </c>
      <c r="X85" s="976">
        <v>3.3325499999999999</v>
      </c>
      <c r="Y85" s="976">
        <v>684.73321045199998</v>
      </c>
      <c r="Z85" s="977">
        <v>31.53227</v>
      </c>
      <c r="AA85" s="975">
        <v>113.164275</v>
      </c>
      <c r="AB85" s="976">
        <v>335.15753452499996</v>
      </c>
      <c r="AC85" s="976">
        <v>72.388760000000005</v>
      </c>
      <c r="AD85" s="976">
        <v>47.029949999999999</v>
      </c>
      <c r="AE85" s="976">
        <v>34.743608000000002</v>
      </c>
      <c r="AF85" s="976">
        <v>38.809980000000003</v>
      </c>
      <c r="AG85" s="976">
        <v>11.9658</v>
      </c>
      <c r="AH85" s="976">
        <v>21.929459999999999</v>
      </c>
      <c r="AI85" s="976">
        <v>52.234000000000002</v>
      </c>
      <c r="AJ85" s="976">
        <v>1059.939936</v>
      </c>
      <c r="AK85" s="976">
        <v>44.789991999999998</v>
      </c>
      <c r="AL85" s="976">
        <v>45.260055999999999</v>
      </c>
      <c r="AM85" s="976">
        <v>312.84859641000003</v>
      </c>
      <c r="AN85" s="976">
        <v>347.98422981599998</v>
      </c>
      <c r="AO85" s="976">
        <v>178.02626305700002</v>
      </c>
      <c r="AP85" s="977">
        <v>55.911625000000001</v>
      </c>
      <c r="AQ85" s="975">
        <v>70.23342027599999</v>
      </c>
      <c r="AR85" s="976">
        <v>169.35120000000001</v>
      </c>
      <c r="AS85" s="976">
        <v>7.68513</v>
      </c>
      <c r="AT85" s="976">
        <v>85.444336250000006</v>
      </c>
      <c r="AU85" s="976">
        <v>477.06440151599992</v>
      </c>
      <c r="AV85" s="976">
        <v>15.81035</v>
      </c>
      <c r="AW85" s="976">
        <v>36.004237412000002</v>
      </c>
      <c r="AX85" s="977">
        <v>37.643984000000003</v>
      </c>
      <c r="AY85" s="975">
        <v>108.32990599999999</v>
      </c>
      <c r="AZ85" s="976">
        <v>17.626815000000001</v>
      </c>
      <c r="BA85" s="976">
        <v>5.2096499999999999</v>
      </c>
      <c r="BB85" s="976">
        <v>14.065494992000001</v>
      </c>
      <c r="BC85" s="976">
        <v>12.254619999999999</v>
      </c>
      <c r="BD85" s="976">
        <v>7.6507199999999997</v>
      </c>
      <c r="BE85" s="976">
        <v>2.87</v>
      </c>
      <c r="BF85" s="976">
        <v>1.78</v>
      </c>
      <c r="BG85" s="976">
        <v>2.14662</v>
      </c>
      <c r="BH85" s="977">
        <v>853.89160079999999</v>
      </c>
      <c r="BI85" s="975">
        <v>175.68474705599999</v>
      </c>
      <c r="BJ85" s="976">
        <v>240.10852788700004</v>
      </c>
      <c r="BK85" s="976">
        <v>192.90794249999999</v>
      </c>
      <c r="BL85" s="976">
        <v>157.16268054</v>
      </c>
      <c r="BM85" s="976">
        <v>68.342922278999993</v>
      </c>
      <c r="BN85" s="976">
        <v>106.546455071</v>
      </c>
      <c r="BO85" s="976">
        <v>152.941034148</v>
      </c>
      <c r="BP85" s="976">
        <v>170.81384516999998</v>
      </c>
      <c r="BQ85" s="976">
        <v>131.57220638699999</v>
      </c>
      <c r="BR85" s="976">
        <v>197.42557338499995</v>
      </c>
      <c r="BS85" s="977">
        <v>50.227905999999997</v>
      </c>
      <c r="BT85" s="975">
        <v>572.02078741499997</v>
      </c>
      <c r="BU85" s="976">
        <v>91.429628750000006</v>
      </c>
      <c r="BV85" s="976">
        <v>872.10946288900004</v>
      </c>
      <c r="BW85" s="976">
        <v>85.515252511999989</v>
      </c>
      <c r="BX85" s="976">
        <v>708.12089068</v>
      </c>
      <c r="BY85" s="976">
        <v>215.76486096000002</v>
      </c>
      <c r="BZ85" s="976">
        <v>709.05832360199997</v>
      </c>
      <c r="CA85" s="976">
        <v>336.54315374999999</v>
      </c>
      <c r="CB85" s="976">
        <v>149.244433125</v>
      </c>
      <c r="CC85" s="976">
        <v>278.29849080600002</v>
      </c>
      <c r="CD85" s="977">
        <v>110.813568957</v>
      </c>
      <c r="CE85" s="975">
        <v>466.07646</v>
      </c>
      <c r="CF85" s="976">
        <v>721.688959845</v>
      </c>
      <c r="CG85" s="976">
        <v>177.50724859000002</v>
      </c>
      <c r="CH85" s="976">
        <v>892.14733105200003</v>
      </c>
      <c r="CI85" s="976">
        <v>174.41312325600001</v>
      </c>
      <c r="CJ85" s="976">
        <v>126.64845200000001</v>
      </c>
      <c r="CK85" s="978">
        <v>14637.963815924997</v>
      </c>
    </row>
    <row r="86" spans="6:89" x14ac:dyDescent="0.25">
      <c r="F86" s="970">
        <v>39052</v>
      </c>
      <c r="G86" s="975">
        <v>2.3959800000000002</v>
      </c>
      <c r="H86" s="976">
        <v>1.1757599999999997</v>
      </c>
      <c r="I86" s="976">
        <v>9.4221160000000008</v>
      </c>
      <c r="J86" s="976">
        <v>55.03707</v>
      </c>
      <c r="K86" s="976">
        <v>35.262122741999995</v>
      </c>
      <c r="L86" s="976">
        <v>12.5091</v>
      </c>
      <c r="M86" s="976">
        <v>8.0805900000000008</v>
      </c>
      <c r="N86" s="976">
        <v>4.1623999999999999</v>
      </c>
      <c r="O86" s="976">
        <v>2.6178599999999999</v>
      </c>
      <c r="P86" s="976">
        <v>0.79420000000000002</v>
      </c>
      <c r="Q86" s="976">
        <v>43.644971403</v>
      </c>
      <c r="R86" s="976">
        <v>24.586559999999999</v>
      </c>
      <c r="S86" s="976">
        <v>0.66612000000000005</v>
      </c>
      <c r="T86" s="976">
        <v>4.2184999999999997</v>
      </c>
      <c r="U86" s="976">
        <v>0.83069999999999999</v>
      </c>
      <c r="V86" s="976">
        <v>52.843366134</v>
      </c>
      <c r="W86" s="976">
        <v>53.908117392999991</v>
      </c>
      <c r="X86" s="976">
        <v>1.1108499999999999</v>
      </c>
      <c r="Y86" s="976">
        <v>214.14120454800002</v>
      </c>
      <c r="Z86" s="977">
        <v>10.025399999999999</v>
      </c>
      <c r="AA86" s="975">
        <v>52.297087500000004</v>
      </c>
      <c r="AB86" s="976">
        <v>227.54442166499999</v>
      </c>
      <c r="AC86" s="976">
        <v>32.625920000000001</v>
      </c>
      <c r="AD86" s="976">
        <v>15.39162</v>
      </c>
      <c r="AE86" s="976">
        <v>9.7772240000000004</v>
      </c>
      <c r="AF86" s="976">
        <v>19.78548</v>
      </c>
      <c r="AG86" s="976">
        <v>4.9145250000000003</v>
      </c>
      <c r="AH86" s="976">
        <v>9.3610450000000007</v>
      </c>
      <c r="AI86" s="976">
        <v>16.933</v>
      </c>
      <c r="AJ86" s="976">
        <v>1001.388961</v>
      </c>
      <c r="AK86" s="976">
        <v>34.212854</v>
      </c>
      <c r="AL86" s="976">
        <v>29.306844000000002</v>
      </c>
      <c r="AM86" s="976">
        <v>233.00209436</v>
      </c>
      <c r="AN86" s="976">
        <v>320.62543745400001</v>
      </c>
      <c r="AO86" s="976">
        <v>172.74360874999999</v>
      </c>
      <c r="AP86" s="977">
        <v>56.24994375</v>
      </c>
      <c r="AQ86" s="975">
        <v>42.082530413999997</v>
      </c>
      <c r="AR86" s="976">
        <v>84.541201005999994</v>
      </c>
      <c r="AS86" s="976">
        <v>4.4886600000000003</v>
      </c>
      <c r="AT86" s="976">
        <v>55.195221250000003</v>
      </c>
      <c r="AU86" s="976">
        <v>400.63748315399999</v>
      </c>
      <c r="AV86" s="976">
        <v>16.596499999999999</v>
      </c>
      <c r="AW86" s="976">
        <v>34.316122587999999</v>
      </c>
      <c r="AX86" s="977">
        <v>22.431024000000001</v>
      </c>
      <c r="AY86" s="975">
        <v>87.404839999999993</v>
      </c>
      <c r="AZ86" s="976">
        <v>11.19951</v>
      </c>
      <c r="BA86" s="976">
        <v>1.7901</v>
      </c>
      <c r="BB86" s="976">
        <v>6.8005349919999993</v>
      </c>
      <c r="BC86" s="976">
        <v>5.75875</v>
      </c>
      <c r="BD86" s="976">
        <v>4.3797600000000001</v>
      </c>
      <c r="BE86" s="976">
        <v>0.83804000000000001</v>
      </c>
      <c r="BF86" s="976">
        <v>0.51976</v>
      </c>
      <c r="BG86" s="976">
        <v>1.00875</v>
      </c>
      <c r="BH86" s="977">
        <v>867.60323491199983</v>
      </c>
      <c r="BI86" s="975">
        <v>62.117444999999996</v>
      </c>
      <c r="BJ86" s="976">
        <v>64.781221258000002</v>
      </c>
      <c r="BK86" s="976">
        <v>36.708462500000003</v>
      </c>
      <c r="BL86" s="976">
        <v>67.283369406000006</v>
      </c>
      <c r="BM86" s="976">
        <v>14.614861813999999</v>
      </c>
      <c r="BN86" s="976">
        <v>75.333608679000008</v>
      </c>
      <c r="BO86" s="976">
        <v>125.589089574</v>
      </c>
      <c r="BP86" s="976">
        <v>163.79665161000003</v>
      </c>
      <c r="BQ86" s="976">
        <v>49.690834451999997</v>
      </c>
      <c r="BR86" s="976">
        <v>100.326961025</v>
      </c>
      <c r="BS86" s="977">
        <v>12.903782</v>
      </c>
      <c r="BT86" s="975">
        <v>320.00767449</v>
      </c>
      <c r="BU86" s="976">
        <v>30.741397500000001</v>
      </c>
      <c r="BV86" s="976">
        <v>405.89658057299999</v>
      </c>
      <c r="BW86" s="976">
        <v>46.938213744000002</v>
      </c>
      <c r="BX86" s="976">
        <v>335.86610932000002</v>
      </c>
      <c r="BY86" s="976">
        <v>77.743961900000002</v>
      </c>
      <c r="BZ86" s="976">
        <v>398.99373209700002</v>
      </c>
      <c r="CA86" s="976">
        <v>215.29423461599998</v>
      </c>
      <c r="CB86" s="976">
        <v>53.713790625000001</v>
      </c>
      <c r="CC86" s="976">
        <v>155.96736919400001</v>
      </c>
      <c r="CD86" s="977">
        <v>52.64573687099999</v>
      </c>
      <c r="CE86" s="975">
        <v>506.69739599999991</v>
      </c>
      <c r="CF86" s="976">
        <v>890.4778158150001</v>
      </c>
      <c r="CG86" s="976">
        <v>303.69482061600002</v>
      </c>
      <c r="CH86" s="976">
        <v>529.838352633</v>
      </c>
      <c r="CI86" s="976">
        <v>289.88659081399999</v>
      </c>
      <c r="CJ86" s="976">
        <v>171.09608249999999</v>
      </c>
      <c r="CK86" s="978">
        <v>9979.8312236409965</v>
      </c>
    </row>
    <row r="87" spans="6:89" x14ac:dyDescent="0.25">
      <c r="F87" s="970">
        <v>39083</v>
      </c>
      <c r="G87" s="975">
        <v>1.2423599999999999</v>
      </c>
      <c r="H87" s="976">
        <v>0.33119999999999994</v>
      </c>
      <c r="I87" s="976">
        <v>6.0741560000000003</v>
      </c>
      <c r="J87" s="976">
        <v>14.268888531</v>
      </c>
      <c r="K87" s="976">
        <v>17.439125484000002</v>
      </c>
      <c r="L87" s="976">
        <v>6.5427</v>
      </c>
      <c r="M87" s="976">
        <v>1.3742445030000001</v>
      </c>
      <c r="N87" s="976">
        <v>2.7176</v>
      </c>
      <c r="O87" s="976">
        <v>0.56096999999999997</v>
      </c>
      <c r="P87" s="976">
        <v>0.20899999999999999</v>
      </c>
      <c r="Q87" s="976">
        <v>30.998989999999999</v>
      </c>
      <c r="R87" s="976">
        <v>9.1516640000000002</v>
      </c>
      <c r="S87" s="976">
        <v>0.32451999999999998</v>
      </c>
      <c r="T87" s="976">
        <v>2.7742</v>
      </c>
      <c r="U87" s="976">
        <v>0.48564000000000002</v>
      </c>
      <c r="V87" s="976">
        <v>9.0639207989999999</v>
      </c>
      <c r="W87" s="976">
        <v>22.440752607</v>
      </c>
      <c r="X87" s="976">
        <v>0.64942</v>
      </c>
      <c r="Y87" s="976">
        <v>61.349239548</v>
      </c>
      <c r="Z87" s="977">
        <v>4.9649599999999996</v>
      </c>
      <c r="AA87" s="975">
        <v>18.828237014999999</v>
      </c>
      <c r="AB87" s="976">
        <v>96.378262859999992</v>
      </c>
      <c r="AC87" s="976">
        <v>8.2584359999999997</v>
      </c>
      <c r="AD87" s="976">
        <v>1.04511</v>
      </c>
      <c r="AE87" s="976">
        <v>0.86795199999999995</v>
      </c>
      <c r="AF87" s="976">
        <v>4.3544924390000004</v>
      </c>
      <c r="AG87" s="976">
        <v>0.64102499999999996</v>
      </c>
      <c r="AH87" s="976">
        <v>2.1631100000000001</v>
      </c>
      <c r="AI87" s="976">
        <v>1.0044999999999999</v>
      </c>
      <c r="AJ87" s="976">
        <v>668.24160852099999</v>
      </c>
      <c r="AK87" s="976">
        <v>9.584562</v>
      </c>
      <c r="AL87" s="976">
        <v>9.3584879999999995</v>
      </c>
      <c r="AM87" s="976">
        <v>193.69175077</v>
      </c>
      <c r="AN87" s="976">
        <v>275.11747009200002</v>
      </c>
      <c r="AO87" s="976">
        <v>145.33582625</v>
      </c>
      <c r="AP87" s="977">
        <v>25.338293749999998</v>
      </c>
      <c r="AQ87" s="975">
        <v>29.013629862000002</v>
      </c>
      <c r="AR87" s="976">
        <v>54.971916982000003</v>
      </c>
      <c r="AS87" s="976">
        <v>3.2644799999999998</v>
      </c>
      <c r="AT87" s="976">
        <v>44.902991249999999</v>
      </c>
      <c r="AU87" s="976">
        <v>280.07323532999999</v>
      </c>
      <c r="AV87" s="976">
        <v>17.528236245000002</v>
      </c>
      <c r="AW87" s="976">
        <v>32.378922588000002</v>
      </c>
      <c r="AX87" s="977">
        <v>14.500864</v>
      </c>
      <c r="AY87" s="975">
        <v>51.835121999999998</v>
      </c>
      <c r="AZ87" s="976">
        <v>6.1238700000000001</v>
      </c>
      <c r="BA87" s="976">
        <v>0.87209999999999999</v>
      </c>
      <c r="BB87" s="976">
        <v>2.9192549919999999</v>
      </c>
      <c r="BC87" s="976">
        <v>2.8563399999999999</v>
      </c>
      <c r="BD87" s="976">
        <v>2.7442799999999998</v>
      </c>
      <c r="BE87" s="976">
        <v>0.25256000000000001</v>
      </c>
      <c r="BF87" s="976">
        <v>0.15664</v>
      </c>
      <c r="BG87" s="976">
        <v>0.50034000000000001</v>
      </c>
      <c r="BH87" s="977">
        <v>487.63098892799991</v>
      </c>
      <c r="BI87" s="975">
        <v>38.205374999999997</v>
      </c>
      <c r="BJ87" s="976">
        <v>37.077564000000002</v>
      </c>
      <c r="BK87" s="976">
        <v>19.242577499999999</v>
      </c>
      <c r="BL87" s="976">
        <v>40.084891134000003</v>
      </c>
      <c r="BM87" s="976">
        <v>6.4838427440000004</v>
      </c>
      <c r="BN87" s="976">
        <v>55.400718820999998</v>
      </c>
      <c r="BO87" s="976">
        <v>89.807554999999994</v>
      </c>
      <c r="BP87" s="976">
        <v>125.9406</v>
      </c>
      <c r="BQ87" s="976">
        <v>20.630016386999998</v>
      </c>
      <c r="BR87" s="976">
        <v>73.963343680000008</v>
      </c>
      <c r="BS87" s="977">
        <v>7.381068</v>
      </c>
      <c r="BT87" s="975">
        <v>133.44856360500003</v>
      </c>
      <c r="BU87" s="976">
        <v>2.82207125</v>
      </c>
      <c r="BV87" s="976">
        <v>76.331982310000001</v>
      </c>
      <c r="BW87" s="976">
        <v>17.538106256000003</v>
      </c>
      <c r="BX87" s="976">
        <v>73.739544080000002</v>
      </c>
      <c r="BY87" s="976">
        <v>44.873539039999997</v>
      </c>
      <c r="BZ87" s="976">
        <v>113.97592055099999</v>
      </c>
      <c r="CA87" s="976">
        <v>40.879035000000002</v>
      </c>
      <c r="CB87" s="976">
        <v>30.748555625000002</v>
      </c>
      <c r="CC87" s="976">
        <v>53.992883979999995</v>
      </c>
      <c r="CD87" s="977">
        <v>7.1815720860000001</v>
      </c>
      <c r="CE87" s="975">
        <v>371.11695112800004</v>
      </c>
      <c r="CF87" s="976">
        <v>687.06394845</v>
      </c>
      <c r="CG87" s="976">
        <v>241.91276281999995</v>
      </c>
      <c r="CH87" s="976">
        <v>323.57283789600001</v>
      </c>
      <c r="CI87" s="976">
        <v>207.60600468999999</v>
      </c>
      <c r="CJ87" s="976">
        <v>154.230692</v>
      </c>
      <c r="CK87" s="978">
        <v>5780.9509713790012</v>
      </c>
    </row>
    <row r="88" spans="6:89" x14ac:dyDescent="0.25">
      <c r="F88" s="970">
        <v>39114</v>
      </c>
      <c r="G88" s="975">
        <v>0.62117999999999995</v>
      </c>
      <c r="H88" s="976">
        <v>0.13247999999999996</v>
      </c>
      <c r="I88" s="976">
        <v>3.2044760000000001</v>
      </c>
      <c r="J88" s="976">
        <v>4.138565292</v>
      </c>
      <c r="K88" s="976">
        <v>5.7033627419999995</v>
      </c>
      <c r="L88" s="976">
        <v>2.2035</v>
      </c>
      <c r="M88" s="976">
        <v>0.57718499999999995</v>
      </c>
      <c r="N88" s="976">
        <v>1.5136000000000001</v>
      </c>
      <c r="O88" s="976">
        <v>0.18698999999999999</v>
      </c>
      <c r="P88" s="976">
        <v>8.3599999999999994E-2</v>
      </c>
      <c r="Q88" s="976">
        <v>17.649059999999999</v>
      </c>
      <c r="R88" s="976">
        <v>2.936728</v>
      </c>
      <c r="S88" s="976">
        <v>0.17934</v>
      </c>
      <c r="T88" s="976">
        <v>1.5015000000000001</v>
      </c>
      <c r="U88" s="976">
        <v>0.25559999999999999</v>
      </c>
      <c r="V88" s="976">
        <v>3.7322099999999998</v>
      </c>
      <c r="W88" s="976">
        <v>13.05447</v>
      </c>
      <c r="X88" s="976">
        <v>0.34179999999999999</v>
      </c>
      <c r="Y88" s="976">
        <v>47.136774096000003</v>
      </c>
      <c r="Z88" s="977">
        <v>2.2437800000000001</v>
      </c>
      <c r="AA88" s="975">
        <v>17.270037015</v>
      </c>
      <c r="AB88" s="976">
        <v>88.083675239999991</v>
      </c>
      <c r="AC88" s="976">
        <v>11.826896</v>
      </c>
      <c r="AD88" s="976">
        <v>1.4884900000000001</v>
      </c>
      <c r="AE88" s="976">
        <v>1.123232</v>
      </c>
      <c r="AF88" s="976">
        <v>7.4406975609999995</v>
      </c>
      <c r="AG88" s="976">
        <v>1.1655</v>
      </c>
      <c r="AH88" s="976">
        <v>3.1327799999999999</v>
      </c>
      <c r="AI88" s="976">
        <v>1.1767000000000001</v>
      </c>
      <c r="AJ88" s="976">
        <v>451.101135521</v>
      </c>
      <c r="AK88" s="976">
        <v>15.04373</v>
      </c>
      <c r="AL88" s="976">
        <v>12.450620000000001</v>
      </c>
      <c r="AM88" s="976">
        <v>51.07139282</v>
      </c>
      <c r="AN88" s="976">
        <v>107.215162362</v>
      </c>
      <c r="AO88" s="976">
        <v>55.468131249999999</v>
      </c>
      <c r="AP88" s="977">
        <v>24.35895</v>
      </c>
      <c r="AQ88" s="975">
        <v>15.912750414000001</v>
      </c>
      <c r="AR88" s="976">
        <v>30.140467988000001</v>
      </c>
      <c r="AS88" s="976">
        <v>1.70025</v>
      </c>
      <c r="AT88" s="976">
        <v>20.929626249999998</v>
      </c>
      <c r="AU88" s="976">
        <v>116.207249022</v>
      </c>
      <c r="AV88" s="976">
        <v>9.9870137550000013</v>
      </c>
      <c r="AW88" s="976">
        <v>17.794557412</v>
      </c>
      <c r="AX88" s="977">
        <v>7.6712160000000003</v>
      </c>
      <c r="AY88" s="975">
        <v>34.383096000000002</v>
      </c>
      <c r="AZ88" s="976">
        <v>3.9170699999999998</v>
      </c>
      <c r="BA88" s="976">
        <v>0.48194999999999999</v>
      </c>
      <c r="BB88" s="976">
        <v>2.0899200000000002</v>
      </c>
      <c r="BC88" s="976">
        <v>1.65852</v>
      </c>
      <c r="BD88" s="976">
        <v>1.49688</v>
      </c>
      <c r="BE88" s="976">
        <v>0.14924000000000001</v>
      </c>
      <c r="BF88" s="976">
        <v>9.2560000000000003E-2</v>
      </c>
      <c r="BG88" s="976">
        <v>0.29052</v>
      </c>
      <c r="BH88" s="977">
        <v>343.25315231999991</v>
      </c>
      <c r="BI88" s="975">
        <v>9.019417056</v>
      </c>
      <c r="BJ88" s="976">
        <v>17.822352113000001</v>
      </c>
      <c r="BK88" s="976">
        <v>6.8959625000000004</v>
      </c>
      <c r="BL88" s="976">
        <v>15.380730269999999</v>
      </c>
      <c r="BM88" s="976">
        <v>1.752396372</v>
      </c>
      <c r="BN88" s="976">
        <v>27.900247570999998</v>
      </c>
      <c r="BO88" s="976">
        <v>52.080730426000002</v>
      </c>
      <c r="BP88" s="976">
        <v>70.787758049999994</v>
      </c>
      <c r="BQ88" s="976">
        <v>10.187252226</v>
      </c>
      <c r="BR88" s="976">
        <v>16.267490590000001</v>
      </c>
      <c r="BS88" s="977">
        <v>3.193228</v>
      </c>
      <c r="BT88" s="975">
        <v>82.071649659999991</v>
      </c>
      <c r="BU88" s="976">
        <v>2.9316662500000001</v>
      </c>
      <c r="BV88" s="976">
        <v>71.216901151999991</v>
      </c>
      <c r="BW88" s="976">
        <v>12.881678767999999</v>
      </c>
      <c r="BX88" s="976">
        <v>60.531039799999995</v>
      </c>
      <c r="BY88" s="976">
        <v>8.3992380999999998</v>
      </c>
      <c r="BZ88" s="976">
        <v>89.867363898000008</v>
      </c>
      <c r="CA88" s="976">
        <v>28.148594616</v>
      </c>
      <c r="CB88" s="976">
        <v>4.0840237500000001</v>
      </c>
      <c r="CC88" s="976">
        <v>38.909843979999998</v>
      </c>
      <c r="CD88" s="977">
        <v>4.2345347850000001</v>
      </c>
      <c r="CE88" s="975">
        <v>121.50803999999999</v>
      </c>
      <c r="CF88" s="976">
        <v>329.47143782999996</v>
      </c>
      <c r="CG88" s="976">
        <v>82.89859718000001</v>
      </c>
      <c r="CH88" s="976">
        <v>127.26629447400001</v>
      </c>
      <c r="CI88" s="976">
        <v>67.817763062000012</v>
      </c>
      <c r="CJ88" s="976">
        <v>62.548475500000002</v>
      </c>
      <c r="CK88" s="978">
        <v>2991.0440780390004</v>
      </c>
    </row>
    <row r="89" spans="6:89" x14ac:dyDescent="0.25">
      <c r="F89" s="970">
        <v>39142</v>
      </c>
      <c r="G89" s="975">
        <v>1.46421</v>
      </c>
      <c r="H89" s="976">
        <v>1.2751199999999998</v>
      </c>
      <c r="I89" s="976">
        <v>4.5675739999999996</v>
      </c>
      <c r="J89" s="976">
        <v>11.180363823</v>
      </c>
      <c r="K89" s="976">
        <v>8.2808262900000003</v>
      </c>
      <c r="L89" s="976">
        <v>5.0171999999999999</v>
      </c>
      <c r="M89" s="976">
        <v>5.387065497</v>
      </c>
      <c r="N89" s="976">
        <v>1.8231999999999999</v>
      </c>
      <c r="O89" s="976">
        <v>2.6801900000000001</v>
      </c>
      <c r="P89" s="976">
        <v>0.81510000000000005</v>
      </c>
      <c r="Q89" s="976">
        <v>21.721920000000001</v>
      </c>
      <c r="R89" s="976">
        <v>10.415139999999999</v>
      </c>
      <c r="S89" s="976">
        <v>0.38429999999999997</v>
      </c>
      <c r="T89" s="976">
        <v>2.1736</v>
      </c>
      <c r="U89" s="976">
        <v>0.35783999999999999</v>
      </c>
      <c r="V89" s="976">
        <v>4.97628</v>
      </c>
      <c r="W89" s="976">
        <v>17.226164344999997</v>
      </c>
      <c r="X89" s="976">
        <v>0.47852</v>
      </c>
      <c r="Y89" s="976">
        <v>141.85692295199999</v>
      </c>
      <c r="Z89" s="977">
        <v>3.7475900000000002</v>
      </c>
      <c r="AA89" s="975">
        <v>19.834600484999999</v>
      </c>
      <c r="AB89" s="976">
        <v>68.894653575000007</v>
      </c>
      <c r="AC89" s="976">
        <v>8.9211500000000008</v>
      </c>
      <c r="AD89" s="976">
        <v>1.4884900000000001</v>
      </c>
      <c r="AE89" s="976">
        <v>1.9401280000000001</v>
      </c>
      <c r="AF89" s="976">
        <v>4.2699475609999995</v>
      </c>
      <c r="AG89" s="976">
        <v>0.73814999999999997</v>
      </c>
      <c r="AH89" s="976">
        <v>2.75983</v>
      </c>
      <c r="AI89" s="976">
        <v>1.3202</v>
      </c>
      <c r="AJ89" s="976">
        <v>427.61985250700002</v>
      </c>
      <c r="AK89" s="976">
        <v>8.7470759999999999</v>
      </c>
      <c r="AL89" s="976">
        <v>8.0450160000000004</v>
      </c>
      <c r="AM89" s="976">
        <v>122.95065999999998</v>
      </c>
      <c r="AN89" s="976">
        <v>157.522827546</v>
      </c>
      <c r="AO89" s="976">
        <v>92.260413056999994</v>
      </c>
      <c r="AP89" s="977">
        <v>19.604681249999999</v>
      </c>
      <c r="AQ89" s="975">
        <v>16.008629585999998</v>
      </c>
      <c r="AR89" s="976">
        <v>39.884888994000001</v>
      </c>
      <c r="AS89" s="976">
        <v>1.8136000000000001</v>
      </c>
      <c r="AT89" s="976">
        <v>27.07986125</v>
      </c>
      <c r="AU89" s="976">
        <v>191.58979728600002</v>
      </c>
      <c r="AV89" s="976">
        <v>8.851463755000001</v>
      </c>
      <c r="AW89" s="976">
        <v>17.158051607999997</v>
      </c>
      <c r="AX89" s="977">
        <v>7.7683200000000001</v>
      </c>
      <c r="AY89" s="975">
        <v>40.750335999999997</v>
      </c>
      <c r="AZ89" s="976">
        <v>5.5721699999999998</v>
      </c>
      <c r="BA89" s="976">
        <v>1.0327500000000001</v>
      </c>
      <c r="BB89" s="976">
        <v>3.1680549920000001</v>
      </c>
      <c r="BC89" s="976">
        <v>3.2248999999999999</v>
      </c>
      <c r="BD89" s="976">
        <v>2.4948000000000001</v>
      </c>
      <c r="BE89" s="976">
        <v>0.42476000000000003</v>
      </c>
      <c r="BF89" s="976">
        <v>0.26344000000000001</v>
      </c>
      <c r="BG89" s="976">
        <v>0.56489999999999996</v>
      </c>
      <c r="BH89" s="977">
        <v>341.68451491199994</v>
      </c>
      <c r="BI89" s="975">
        <v>25.200517056000002</v>
      </c>
      <c r="BJ89" s="976">
        <v>19.255211886999998</v>
      </c>
      <c r="BK89" s="976">
        <v>9.6665375000000004</v>
      </c>
      <c r="BL89" s="976">
        <v>25.505851026000002</v>
      </c>
      <c r="BM89" s="976">
        <v>4.1356363719999996</v>
      </c>
      <c r="BN89" s="976">
        <v>34.268500000000003</v>
      </c>
      <c r="BO89" s="976">
        <v>50.607043564999998</v>
      </c>
      <c r="BP89" s="976">
        <v>78.974506439999999</v>
      </c>
      <c r="BQ89" s="976">
        <v>10.634354999999999</v>
      </c>
      <c r="BR89" s="976">
        <v>48.391112499999998</v>
      </c>
      <c r="BS89" s="977">
        <v>3.5858379999999999</v>
      </c>
      <c r="BT89" s="975">
        <v>72.328189115000001</v>
      </c>
      <c r="BU89" s="976">
        <v>2.82207125</v>
      </c>
      <c r="BV89" s="976">
        <v>224.21596557300003</v>
      </c>
      <c r="BW89" s="976">
        <v>10.604427488000001</v>
      </c>
      <c r="BX89" s="976">
        <v>183.78020000000001</v>
      </c>
      <c r="BY89" s="976">
        <v>15.432554279999998</v>
      </c>
      <c r="BZ89" s="976">
        <v>195.181791801</v>
      </c>
      <c r="CA89" s="976">
        <v>123.19835288399999</v>
      </c>
      <c r="CB89" s="976">
        <v>6.3627906249999997</v>
      </c>
      <c r="CC89" s="976">
        <v>57.709030806000001</v>
      </c>
      <c r="CD89" s="977">
        <v>2.8611789569999999</v>
      </c>
      <c r="CE89" s="975">
        <v>223.79953912799999</v>
      </c>
      <c r="CF89" s="976">
        <v>413.83441426499996</v>
      </c>
      <c r="CG89" s="976">
        <v>127.30739374399998</v>
      </c>
      <c r="CH89" s="976">
        <v>302.98290710700002</v>
      </c>
      <c r="CI89" s="976">
        <v>113.583310814</v>
      </c>
      <c r="CJ89" s="976">
        <v>85.619870000000006</v>
      </c>
      <c r="CK89" s="978">
        <v>4373.9311384540015</v>
      </c>
    </row>
    <row r="90" spans="6:89" x14ac:dyDescent="0.25">
      <c r="F90" s="970">
        <v>39173</v>
      </c>
      <c r="G90" s="975">
        <v>3.5052300000000001</v>
      </c>
      <c r="H90" s="976">
        <v>2.8979999999999997</v>
      </c>
      <c r="I90" s="976">
        <v>10.856956</v>
      </c>
      <c r="J90" s="976">
        <v>126.010818531</v>
      </c>
      <c r="K90" s="976">
        <v>69.400017258000005</v>
      </c>
      <c r="L90" s="976">
        <v>32.171100000000003</v>
      </c>
      <c r="M90" s="976">
        <v>22.949980497000002</v>
      </c>
      <c r="N90" s="976">
        <v>3.2336</v>
      </c>
      <c r="O90" s="976">
        <v>6.4199900000000003</v>
      </c>
      <c r="P90" s="976">
        <v>1.8391999999999999</v>
      </c>
      <c r="Q90" s="976">
        <v>25.995911403000001</v>
      </c>
      <c r="R90" s="976">
        <v>72.769388000000006</v>
      </c>
      <c r="S90" s="976">
        <v>0.76859999999999995</v>
      </c>
      <c r="T90" s="976">
        <v>2.9601000000000002</v>
      </c>
      <c r="U90" s="976">
        <v>0.98406000000000005</v>
      </c>
      <c r="V90" s="976">
        <v>86.255520000000004</v>
      </c>
      <c r="W90" s="976">
        <v>76.240992606999995</v>
      </c>
      <c r="X90" s="976">
        <v>1.31593</v>
      </c>
      <c r="Y90" s="976">
        <v>404.74376999999998</v>
      </c>
      <c r="Z90" s="977">
        <v>20.599810000000002</v>
      </c>
      <c r="AA90" s="975">
        <v>51.03105</v>
      </c>
      <c r="AB90" s="976">
        <v>140.97724690499999</v>
      </c>
      <c r="AC90" s="976">
        <v>31.351469999999999</v>
      </c>
      <c r="AD90" s="976">
        <v>20.64884</v>
      </c>
      <c r="AE90" s="976">
        <v>20.371344000000001</v>
      </c>
      <c r="AF90" s="976">
        <v>15.261872438999999</v>
      </c>
      <c r="AG90" s="976">
        <v>5.40015</v>
      </c>
      <c r="AH90" s="976">
        <v>9.3237500000000004</v>
      </c>
      <c r="AI90" s="976">
        <v>25.169899999999998</v>
      </c>
      <c r="AJ90" s="976">
        <v>401.03603697199998</v>
      </c>
      <c r="AK90" s="976">
        <v>14.516424000000001</v>
      </c>
      <c r="AL90" s="976">
        <v>16.828859999999999</v>
      </c>
      <c r="AM90" s="976">
        <v>135.90815077000002</v>
      </c>
      <c r="AN90" s="976">
        <v>120.68449009199999</v>
      </c>
      <c r="AO90" s="976">
        <v>68.084436943</v>
      </c>
      <c r="AP90" s="977">
        <v>20.726475000000001</v>
      </c>
      <c r="AQ90" s="975">
        <v>33.039749862000001</v>
      </c>
      <c r="AR90" s="976">
        <v>78.526552011999996</v>
      </c>
      <c r="AS90" s="976">
        <v>3.4685100000000002</v>
      </c>
      <c r="AT90" s="976">
        <v>32.3201125</v>
      </c>
      <c r="AU90" s="976">
        <v>226.74440511</v>
      </c>
      <c r="AV90" s="976">
        <v>6.9297637549999989</v>
      </c>
      <c r="AW90" s="976">
        <v>16.604574195999998</v>
      </c>
      <c r="AX90" s="977">
        <v>16.83136</v>
      </c>
      <c r="AY90" s="975">
        <v>47.522764000000002</v>
      </c>
      <c r="AZ90" s="976">
        <v>8.0824049999999996</v>
      </c>
      <c r="BA90" s="976">
        <v>2.0655000000000001</v>
      </c>
      <c r="BB90" s="976">
        <v>6.6014949919999992</v>
      </c>
      <c r="BC90" s="976">
        <v>5.2519799999999996</v>
      </c>
      <c r="BD90" s="976">
        <v>3.2986800000000001</v>
      </c>
      <c r="BE90" s="976">
        <v>1.1824399999999999</v>
      </c>
      <c r="BF90" s="976">
        <v>0.73336000000000001</v>
      </c>
      <c r="BG90" s="976">
        <v>0.91998000000000002</v>
      </c>
      <c r="BH90" s="977">
        <v>365.56355750399996</v>
      </c>
      <c r="BI90" s="975">
        <v>110.93043</v>
      </c>
      <c r="BJ90" s="976">
        <v>149.922324</v>
      </c>
      <c r="BK90" s="976">
        <v>124.73072999999999</v>
      </c>
      <c r="BL90" s="976">
        <v>106.56657037800002</v>
      </c>
      <c r="BM90" s="976">
        <v>45.842336371999998</v>
      </c>
      <c r="BN90" s="976">
        <v>58.827568820999993</v>
      </c>
      <c r="BO90" s="976">
        <v>64.577727287000002</v>
      </c>
      <c r="BP90" s="976">
        <v>65.124696780000008</v>
      </c>
      <c r="BQ90" s="976">
        <v>70.256987225999993</v>
      </c>
      <c r="BR90" s="976">
        <v>106.751629705</v>
      </c>
      <c r="BS90" s="977">
        <v>31.330278</v>
      </c>
      <c r="BT90" s="975">
        <v>265.16367618999999</v>
      </c>
      <c r="BU90" s="976">
        <v>34.577222499999998</v>
      </c>
      <c r="BV90" s="976">
        <v>631.78685769599997</v>
      </c>
      <c r="BW90" s="976">
        <v>34.566373744000003</v>
      </c>
      <c r="BX90" s="976">
        <v>499.26518135999993</v>
      </c>
      <c r="BY90" s="976">
        <v>160.95177713999999</v>
      </c>
      <c r="BZ90" s="976">
        <v>468.91150569900009</v>
      </c>
      <c r="CA90" s="976">
        <v>246.39661125000001</v>
      </c>
      <c r="CB90" s="976">
        <v>128.17323812500001</v>
      </c>
      <c r="CC90" s="976">
        <v>156.95103478600001</v>
      </c>
      <c r="CD90" s="977">
        <v>59.283675828</v>
      </c>
      <c r="CE90" s="975">
        <v>334.60529287200001</v>
      </c>
      <c r="CF90" s="976">
        <v>399.381217365</v>
      </c>
      <c r="CG90" s="976">
        <v>144.90448110200001</v>
      </c>
      <c r="CH90" s="976">
        <v>588.18665447399997</v>
      </c>
      <c r="CI90" s="976">
        <v>147.749958566</v>
      </c>
      <c r="CJ90" s="976">
        <v>80.850441000000004</v>
      </c>
      <c r="CK90" s="978">
        <v>8241.4931386140015</v>
      </c>
    </row>
    <row r="91" spans="6:89" x14ac:dyDescent="0.25">
      <c r="F91" s="970">
        <v>39203</v>
      </c>
      <c r="G91" s="975">
        <v>17.348669999999998</v>
      </c>
      <c r="H91" s="976">
        <v>15.086159999999998</v>
      </c>
      <c r="I91" s="976">
        <v>50.171571999999998</v>
      </c>
      <c r="J91" s="976">
        <v>296.68132853100002</v>
      </c>
      <c r="K91" s="976">
        <v>170.93628822600002</v>
      </c>
      <c r="L91" s="976">
        <v>86.648399999999995</v>
      </c>
      <c r="M91" s="976">
        <v>78.139849503000008</v>
      </c>
      <c r="N91" s="976">
        <v>12.865600000000001</v>
      </c>
      <c r="O91" s="976">
        <v>29.482089999999999</v>
      </c>
      <c r="P91" s="976">
        <v>9.5094999999999992</v>
      </c>
      <c r="Q91" s="976">
        <v>90.206314209000013</v>
      </c>
      <c r="R91" s="976">
        <v>187.335928</v>
      </c>
      <c r="S91" s="976">
        <v>3.3989199999999999</v>
      </c>
      <c r="T91" s="976">
        <v>11.2827</v>
      </c>
      <c r="U91" s="976">
        <v>4.7797200000000002</v>
      </c>
      <c r="V91" s="976">
        <v>227.72406920100005</v>
      </c>
      <c r="W91" s="976">
        <v>233.14634652399999</v>
      </c>
      <c r="X91" s="976">
        <v>6.3916599999999999</v>
      </c>
      <c r="Y91" s="976">
        <v>961.56440999999995</v>
      </c>
      <c r="Z91" s="977">
        <v>61.3459</v>
      </c>
      <c r="AA91" s="975">
        <v>182.95866298500002</v>
      </c>
      <c r="AB91" s="976">
        <v>480.37491595500001</v>
      </c>
      <c r="AC91" s="976">
        <v>109.6027</v>
      </c>
      <c r="AD91" s="976">
        <v>64.321770000000001</v>
      </c>
      <c r="AE91" s="976">
        <v>56.493464000000003</v>
      </c>
      <c r="AF91" s="976">
        <v>54.959662439000006</v>
      </c>
      <c r="AG91" s="976">
        <v>17.404800000000002</v>
      </c>
      <c r="AH91" s="976">
        <v>34.199514999999998</v>
      </c>
      <c r="AI91" s="976">
        <v>74.447800000000001</v>
      </c>
      <c r="AJ91" s="976">
        <v>1492.517550493</v>
      </c>
      <c r="AK91" s="976">
        <v>66.440556000000001</v>
      </c>
      <c r="AL91" s="976">
        <v>65.646236000000002</v>
      </c>
      <c r="AM91" s="976">
        <v>430.45860718</v>
      </c>
      <c r="AN91" s="976">
        <v>406.09155245400007</v>
      </c>
      <c r="AO91" s="976">
        <v>226.31616555700001</v>
      </c>
      <c r="AP91" s="977">
        <v>78.917299999999997</v>
      </c>
      <c r="AQ91" s="975">
        <v>130.082010414</v>
      </c>
      <c r="AR91" s="976">
        <v>266.86253899399998</v>
      </c>
      <c r="AS91" s="976">
        <v>16.118369999999999</v>
      </c>
      <c r="AT91" s="976">
        <v>134.11277749999999</v>
      </c>
      <c r="AU91" s="976">
        <v>761.40511369199999</v>
      </c>
      <c r="AV91" s="976">
        <v>35.726149999999997</v>
      </c>
      <c r="AW91" s="976">
        <v>73.585917412000001</v>
      </c>
      <c r="AX91" s="977">
        <v>72.245375999999993</v>
      </c>
      <c r="AY91" s="975">
        <v>145.14412999999999</v>
      </c>
      <c r="AZ91" s="976">
        <v>26.040240000000001</v>
      </c>
      <c r="BA91" s="976">
        <v>9.1341000000000001</v>
      </c>
      <c r="BB91" s="976">
        <v>23.271094991999998</v>
      </c>
      <c r="BC91" s="976">
        <v>20.13259</v>
      </c>
      <c r="BD91" s="976">
        <v>12.11364</v>
      </c>
      <c r="BE91" s="976">
        <v>5.1086</v>
      </c>
      <c r="BF91" s="976">
        <v>3.1684000000000001</v>
      </c>
      <c r="BG91" s="976">
        <v>3.5265900000000001</v>
      </c>
      <c r="BH91" s="977">
        <v>966.63415401600002</v>
      </c>
      <c r="BI91" s="975">
        <v>430.20755294399999</v>
      </c>
      <c r="BJ91" s="976">
        <v>481.97850874199997</v>
      </c>
      <c r="BK91" s="976">
        <v>447.69947999999999</v>
      </c>
      <c r="BL91" s="976">
        <v>404.62051945999997</v>
      </c>
      <c r="BM91" s="976">
        <v>186.83898544199997</v>
      </c>
      <c r="BN91" s="976">
        <v>221.57443242899998</v>
      </c>
      <c r="BO91" s="976">
        <v>247.64131771300003</v>
      </c>
      <c r="BP91" s="976">
        <v>248.46489194999998</v>
      </c>
      <c r="BQ91" s="976">
        <v>231.46489916100001</v>
      </c>
      <c r="BR91" s="976">
        <v>393.20543118000001</v>
      </c>
      <c r="BS91" s="977">
        <v>94.959271999999999</v>
      </c>
      <c r="BT91" s="975">
        <v>879.02721462500006</v>
      </c>
      <c r="BU91" s="976">
        <v>116.58168125</v>
      </c>
      <c r="BV91" s="976">
        <v>1579.741446345</v>
      </c>
      <c r="BW91" s="976">
        <v>118.99399876800001</v>
      </c>
      <c r="BX91" s="976">
        <v>1421.3735788399999</v>
      </c>
      <c r="BY91" s="976">
        <v>306.29661523999999</v>
      </c>
      <c r="BZ91" s="976">
        <v>1442.5377698520001</v>
      </c>
      <c r="CA91" s="976">
        <v>714.67422750000003</v>
      </c>
      <c r="CB91" s="976">
        <v>254.80756875</v>
      </c>
      <c r="CC91" s="976">
        <v>444.15725478600001</v>
      </c>
      <c r="CD91" s="977">
        <v>182.285887914</v>
      </c>
      <c r="CE91" s="975">
        <v>782.88428399999998</v>
      </c>
      <c r="CF91" s="976">
        <v>987.15770310000005</v>
      </c>
      <c r="CG91" s="976">
        <v>333.06606061600002</v>
      </c>
      <c r="CH91" s="976">
        <v>1580.381246448</v>
      </c>
      <c r="CI91" s="976">
        <v>286.53582325599996</v>
      </c>
      <c r="CJ91" s="976">
        <v>239.4195895</v>
      </c>
      <c r="CK91" s="978">
        <v>24158.185719088004</v>
      </c>
    </row>
    <row r="92" spans="6:89" x14ac:dyDescent="0.25">
      <c r="F92" s="970">
        <v>39234</v>
      </c>
      <c r="G92" s="975">
        <v>9.3620699999999992</v>
      </c>
      <c r="H92" s="976">
        <v>7.783199999999999</v>
      </c>
      <c r="I92" s="976">
        <v>24.368366000000002</v>
      </c>
      <c r="J92" s="976">
        <v>153.89993646900001</v>
      </c>
      <c r="K92" s="976">
        <v>80.148668225999998</v>
      </c>
      <c r="L92" s="976">
        <v>42.375</v>
      </c>
      <c r="M92" s="976">
        <v>45.680070000000001</v>
      </c>
      <c r="N92" s="976">
        <v>5.2287999999999997</v>
      </c>
      <c r="O92" s="976">
        <v>16.392790000000002</v>
      </c>
      <c r="P92" s="976">
        <v>4.9324000000000003</v>
      </c>
      <c r="Q92" s="976">
        <v>34.971295612000006</v>
      </c>
      <c r="R92" s="976">
        <v>93.565520000000006</v>
      </c>
      <c r="S92" s="976">
        <v>1.9215</v>
      </c>
      <c r="T92" s="976">
        <v>5.3338999999999999</v>
      </c>
      <c r="U92" s="976">
        <v>2.3003999999999998</v>
      </c>
      <c r="V92" s="976">
        <v>110.30754</v>
      </c>
      <c r="W92" s="976">
        <v>102.70956347599999</v>
      </c>
      <c r="X92" s="976">
        <v>3.0762</v>
      </c>
      <c r="Y92" s="976">
        <v>458.97180750000001</v>
      </c>
      <c r="Z92" s="977">
        <v>29.097529999999999</v>
      </c>
      <c r="AA92" s="975">
        <v>109.593387015</v>
      </c>
      <c r="AB92" s="976">
        <v>385.38936595499996</v>
      </c>
      <c r="AC92" s="976">
        <v>75.44744</v>
      </c>
      <c r="AD92" s="976">
        <v>46.713250000000002</v>
      </c>
      <c r="AE92" s="976">
        <v>40.742688000000001</v>
      </c>
      <c r="AF92" s="976">
        <v>41.008362439000003</v>
      </c>
      <c r="AG92" s="976">
        <v>13.5198</v>
      </c>
      <c r="AH92" s="976">
        <v>20.549544999999998</v>
      </c>
      <c r="AI92" s="976">
        <v>48.732599999999998</v>
      </c>
      <c r="AJ92" s="976">
        <v>1161.4385530280001</v>
      </c>
      <c r="AK92" s="976">
        <v>43.456218</v>
      </c>
      <c r="AL92" s="976">
        <v>40.717632000000002</v>
      </c>
      <c r="AM92" s="976">
        <v>446.50960717999999</v>
      </c>
      <c r="AN92" s="976">
        <v>439.39007481599998</v>
      </c>
      <c r="AO92" s="976">
        <v>247.167260693</v>
      </c>
      <c r="AP92" s="977">
        <v>44.942974999999997</v>
      </c>
      <c r="AQ92" s="975">
        <v>58.634369862000007</v>
      </c>
      <c r="AR92" s="976">
        <v>123.58606100599998</v>
      </c>
      <c r="AS92" s="976">
        <v>6.5062899999999999</v>
      </c>
      <c r="AT92" s="976">
        <v>58.270338750000001</v>
      </c>
      <c r="AU92" s="976">
        <v>295.62126946199999</v>
      </c>
      <c r="AV92" s="976">
        <v>13.6266</v>
      </c>
      <c r="AW92" s="976">
        <v>27.065454195999997</v>
      </c>
      <c r="AX92" s="977">
        <v>33.824559999999998</v>
      </c>
      <c r="AY92" s="975">
        <v>77.072546000000003</v>
      </c>
      <c r="AZ92" s="976">
        <v>13.571820000000001</v>
      </c>
      <c r="BA92" s="976">
        <v>5.1637500000000003</v>
      </c>
      <c r="BB92" s="976">
        <v>12.622454992</v>
      </c>
      <c r="BC92" s="976">
        <v>10.91859</v>
      </c>
      <c r="BD92" s="976">
        <v>5.7103200000000003</v>
      </c>
      <c r="BE92" s="976">
        <v>3.0651600000000001</v>
      </c>
      <c r="BF92" s="976">
        <v>1.9010400000000001</v>
      </c>
      <c r="BG92" s="976">
        <v>1.91259</v>
      </c>
      <c r="BH92" s="977">
        <v>617.48392598399982</v>
      </c>
      <c r="BI92" s="975">
        <v>252.305347944</v>
      </c>
      <c r="BJ92" s="976">
        <v>278.887764</v>
      </c>
      <c r="BK92" s="976">
        <v>292.76471249999997</v>
      </c>
      <c r="BL92" s="976">
        <v>250.30825027</v>
      </c>
      <c r="BM92" s="976">
        <v>110.47020455799999</v>
      </c>
      <c r="BN92" s="976">
        <v>159.205762429</v>
      </c>
      <c r="BO92" s="976">
        <v>200.865911861</v>
      </c>
      <c r="BP92" s="976">
        <v>224.64329516999999</v>
      </c>
      <c r="BQ92" s="976">
        <v>132.402490839</v>
      </c>
      <c r="BR92" s="976">
        <v>286.83368911500003</v>
      </c>
      <c r="BS92" s="977">
        <v>53.368786</v>
      </c>
      <c r="BT92" s="975">
        <v>560.81297279</v>
      </c>
      <c r="BU92" s="976">
        <v>85.456701249999995</v>
      </c>
      <c r="BV92" s="976">
        <v>832.649620766</v>
      </c>
      <c r="BW92" s="976">
        <v>93.026719999999997</v>
      </c>
      <c r="BX92" s="976">
        <v>603.56188815999997</v>
      </c>
      <c r="BY92" s="976">
        <v>160.92273141999999</v>
      </c>
      <c r="BZ92" s="976">
        <v>638.51524290299994</v>
      </c>
      <c r="CA92" s="976">
        <v>281.0729025</v>
      </c>
      <c r="CB92" s="976">
        <v>128.469181875</v>
      </c>
      <c r="CC92" s="976">
        <v>245.317978388</v>
      </c>
      <c r="CD92" s="977">
        <v>67.209175215000002</v>
      </c>
      <c r="CE92" s="975">
        <v>320.50326487199999</v>
      </c>
      <c r="CF92" s="976">
        <v>473.56429480500003</v>
      </c>
      <c r="CG92" s="976">
        <v>135.81796969199996</v>
      </c>
      <c r="CH92" s="976">
        <v>699.47587539599999</v>
      </c>
      <c r="CI92" s="976">
        <v>129.649952442</v>
      </c>
      <c r="CJ92" s="976">
        <v>85.648601499999998</v>
      </c>
      <c r="CK92" s="978">
        <v>13588.033745321</v>
      </c>
    </row>
    <row r="93" spans="6:89" x14ac:dyDescent="0.25">
      <c r="F93" s="970">
        <v>39264</v>
      </c>
      <c r="G93" s="975">
        <v>11.62494</v>
      </c>
      <c r="H93" s="976">
        <v>9.0748799999999985</v>
      </c>
      <c r="I93" s="976">
        <v>32.140416000000002</v>
      </c>
      <c r="J93" s="976">
        <v>184.630523823</v>
      </c>
      <c r="K93" s="976">
        <v>113.984942742</v>
      </c>
      <c r="L93" s="976">
        <v>55.15529999999999</v>
      </c>
      <c r="M93" s="976">
        <v>43.811095497000004</v>
      </c>
      <c r="N93" s="976">
        <v>8.6343999999999994</v>
      </c>
      <c r="O93" s="976">
        <v>17.51473</v>
      </c>
      <c r="P93" s="976">
        <v>5.8102</v>
      </c>
      <c r="Q93" s="976">
        <v>61.419724387999992</v>
      </c>
      <c r="R93" s="976">
        <v>113.71284</v>
      </c>
      <c r="S93" s="976">
        <v>2.35704</v>
      </c>
      <c r="T93" s="976">
        <v>8.1938999999999993</v>
      </c>
      <c r="U93" s="976">
        <v>3.2461199999999999</v>
      </c>
      <c r="V93" s="976">
        <v>148.96257806700001</v>
      </c>
      <c r="W93" s="976">
        <v>136.15487826199998</v>
      </c>
      <c r="X93" s="976">
        <v>4.3408600000000002</v>
      </c>
      <c r="Y93" s="976">
        <v>530.95803750000005</v>
      </c>
      <c r="Z93" s="977">
        <v>38.33522</v>
      </c>
      <c r="AA93" s="975">
        <v>124.1690625</v>
      </c>
      <c r="AB93" s="976">
        <v>411.20174023499999</v>
      </c>
      <c r="AC93" s="976">
        <v>77.639493999999999</v>
      </c>
      <c r="AD93" s="976">
        <v>48.48677</v>
      </c>
      <c r="AE93" s="976">
        <v>33.288511999999997</v>
      </c>
      <c r="AF93" s="976">
        <v>44.010010000000001</v>
      </c>
      <c r="AG93" s="976">
        <v>12.742800000000001</v>
      </c>
      <c r="AH93" s="976">
        <v>23.719619999999999</v>
      </c>
      <c r="AI93" s="976">
        <v>53.123699999999999</v>
      </c>
      <c r="AJ93" s="976">
        <v>1359.355904493</v>
      </c>
      <c r="AK93" s="976">
        <v>59.523541999999999</v>
      </c>
      <c r="AL93" s="976">
        <v>52.265239999999999</v>
      </c>
      <c r="AM93" s="976">
        <v>452.20048923000002</v>
      </c>
      <c r="AN93" s="976">
        <v>445.41969273000001</v>
      </c>
      <c r="AO93" s="976">
        <v>254.06581819299998</v>
      </c>
      <c r="AP93" s="977">
        <v>72.774143749999993</v>
      </c>
      <c r="AQ93" s="975">
        <v>86.050320275999994</v>
      </c>
      <c r="AR93" s="976">
        <v>184.90864798800001</v>
      </c>
      <c r="AS93" s="976">
        <v>10.6549</v>
      </c>
      <c r="AT93" s="976">
        <v>105.6208725</v>
      </c>
      <c r="AU93" s="976">
        <v>525.20064195600003</v>
      </c>
      <c r="AV93" s="976">
        <v>23.584499999999998</v>
      </c>
      <c r="AW93" s="976">
        <v>47.572091608000001</v>
      </c>
      <c r="AX93" s="977">
        <v>49.749616000000003</v>
      </c>
      <c r="AY93" s="975">
        <v>116.896738</v>
      </c>
      <c r="AZ93" s="976">
        <v>19.226745000000001</v>
      </c>
      <c r="BA93" s="976">
        <v>6.3342000000000001</v>
      </c>
      <c r="BB93" s="976">
        <v>15.956374992000001</v>
      </c>
      <c r="BC93" s="976">
        <v>14.23563</v>
      </c>
      <c r="BD93" s="976">
        <v>8.3714399999999998</v>
      </c>
      <c r="BE93" s="976">
        <v>3.3292000000000002</v>
      </c>
      <c r="BF93" s="976">
        <v>2.0648</v>
      </c>
      <c r="BG93" s="976">
        <v>2.49363</v>
      </c>
      <c r="BH93" s="977">
        <v>1073.8573175039999</v>
      </c>
      <c r="BI93" s="975">
        <v>305.07371294400002</v>
      </c>
      <c r="BJ93" s="976">
        <v>232.49607411299999</v>
      </c>
      <c r="BK93" s="976">
        <v>226.27382749999998</v>
      </c>
      <c r="BL93" s="976">
        <v>221.20954032399999</v>
      </c>
      <c r="BM93" s="976">
        <v>115.131524093</v>
      </c>
      <c r="BN93" s="976">
        <v>140.98629757100002</v>
      </c>
      <c r="BO93" s="976">
        <v>203.96073856499999</v>
      </c>
      <c r="BP93" s="976">
        <v>238.15455483000002</v>
      </c>
      <c r="BQ93" s="976">
        <v>134.66990777400002</v>
      </c>
      <c r="BR93" s="976">
        <v>312.50089220499996</v>
      </c>
      <c r="BS93" s="977">
        <v>45.281019999999998</v>
      </c>
      <c r="BT93" s="975">
        <v>658.36644762000003</v>
      </c>
      <c r="BU93" s="976">
        <v>96.964176249999994</v>
      </c>
      <c r="BV93" s="976">
        <v>721.57674250299999</v>
      </c>
      <c r="BW93" s="976">
        <v>99.688479999999998</v>
      </c>
      <c r="BX93" s="976">
        <v>690.15988815999992</v>
      </c>
      <c r="BY93" s="976">
        <v>236.28345333999999</v>
      </c>
      <c r="BZ93" s="976">
        <v>738.23237555100002</v>
      </c>
      <c r="CA93" s="976">
        <v>273.03887250000002</v>
      </c>
      <c r="CB93" s="976">
        <v>188.33860250000001</v>
      </c>
      <c r="CC93" s="976">
        <v>250.78287800999999</v>
      </c>
      <c r="CD93" s="977">
        <v>123.25972417200001</v>
      </c>
      <c r="CE93" s="975">
        <v>530.02339199999994</v>
      </c>
      <c r="CF93" s="976">
        <v>941.66134248000003</v>
      </c>
      <c r="CG93" s="976">
        <v>281.49042233400002</v>
      </c>
      <c r="CH93" s="976">
        <v>750.15631737000001</v>
      </c>
      <c r="CI93" s="976">
        <v>253.457461628</v>
      </c>
      <c r="CJ93" s="976">
        <v>177.04350299999999</v>
      </c>
      <c r="CK93" s="978">
        <v>16536.419000571001</v>
      </c>
    </row>
    <row r="94" spans="6:89" x14ac:dyDescent="0.25">
      <c r="F94" s="970">
        <v>39295</v>
      </c>
      <c r="G94" s="975">
        <v>18.102959999999999</v>
      </c>
      <c r="H94" s="976">
        <v>13.943519999999998</v>
      </c>
      <c r="I94" s="976">
        <v>42.566920000000003</v>
      </c>
      <c r="J94" s="976">
        <v>324.16895382300004</v>
      </c>
      <c r="K94" s="976">
        <v>161.47636903200001</v>
      </c>
      <c r="L94" s="976">
        <v>80.004000000000005</v>
      </c>
      <c r="M94" s="976">
        <v>77.755065000000002</v>
      </c>
      <c r="N94" s="976">
        <v>12.728</v>
      </c>
      <c r="O94" s="976">
        <v>27.612189999999998</v>
      </c>
      <c r="P94" s="976">
        <v>8.9870000000000001</v>
      </c>
      <c r="Q94" s="976">
        <v>84.448987194000011</v>
      </c>
      <c r="R94" s="976">
        <v>176.54516000000001</v>
      </c>
      <c r="S94" s="976">
        <v>3.9454799999999999</v>
      </c>
      <c r="T94" s="976">
        <v>11.7117</v>
      </c>
      <c r="U94" s="976">
        <v>4.9842000000000004</v>
      </c>
      <c r="V94" s="976">
        <v>266.91227420100006</v>
      </c>
      <c r="W94" s="976">
        <v>176.25334434499999</v>
      </c>
      <c r="X94" s="976">
        <v>6.6650999999999998</v>
      </c>
      <c r="Y94" s="976">
        <v>1007.9264025</v>
      </c>
      <c r="Z94" s="977">
        <v>51.606940000000002</v>
      </c>
      <c r="AA94" s="975">
        <v>188.57464951499998</v>
      </c>
      <c r="AB94" s="976">
        <v>644.81226595500004</v>
      </c>
      <c r="AC94" s="976">
        <v>119.849278</v>
      </c>
      <c r="AD94" s="976">
        <v>91.146259999999998</v>
      </c>
      <c r="AE94" s="976">
        <v>71.452871999999999</v>
      </c>
      <c r="AF94" s="976">
        <v>66.247532438999997</v>
      </c>
      <c r="AG94" s="976">
        <v>23.640225000000001</v>
      </c>
      <c r="AH94" s="976">
        <v>36.325330000000001</v>
      </c>
      <c r="AI94" s="976">
        <v>98.957599999999999</v>
      </c>
      <c r="AJ94" s="976">
        <v>1609.7717330280002</v>
      </c>
      <c r="AK94" s="976">
        <v>74.350145999999995</v>
      </c>
      <c r="AL94" s="976">
        <v>65.892511999999996</v>
      </c>
      <c r="AM94" s="976">
        <v>655.52283999999997</v>
      </c>
      <c r="AN94" s="976">
        <v>584.73342000000002</v>
      </c>
      <c r="AO94" s="976">
        <v>367.42589819300002</v>
      </c>
      <c r="AP94" s="977">
        <v>67.343237500000001</v>
      </c>
      <c r="AQ94" s="975">
        <v>99.694409585999992</v>
      </c>
      <c r="AR94" s="976">
        <v>207.11919899399999</v>
      </c>
      <c r="AS94" s="976">
        <v>14.46346</v>
      </c>
      <c r="AT94" s="976">
        <v>108.35082375</v>
      </c>
      <c r="AU94" s="976">
        <v>536.12311141800001</v>
      </c>
      <c r="AV94" s="976">
        <v>26.962036245</v>
      </c>
      <c r="AW94" s="976">
        <v>57.977625804000006</v>
      </c>
      <c r="AX94" s="977">
        <v>55.155071999999997</v>
      </c>
      <c r="AY94" s="975">
        <v>143.78385599999999</v>
      </c>
      <c r="AZ94" s="976">
        <v>28.247039999999998</v>
      </c>
      <c r="BA94" s="976">
        <v>10.6029</v>
      </c>
      <c r="BB94" s="976">
        <v>25.609814992</v>
      </c>
      <c r="BC94" s="976">
        <v>22.666440000000001</v>
      </c>
      <c r="BD94" s="976">
        <v>12.80664</v>
      </c>
      <c r="BE94" s="976">
        <v>5.46448</v>
      </c>
      <c r="BF94" s="976">
        <v>3.3891200000000001</v>
      </c>
      <c r="BG94" s="976">
        <v>3.97044</v>
      </c>
      <c r="BH94" s="977">
        <v>911.03266972800009</v>
      </c>
      <c r="BI94" s="975">
        <v>603.55502999999999</v>
      </c>
      <c r="BJ94" s="976">
        <v>788.51028348399996</v>
      </c>
      <c r="BK94" s="976">
        <v>722.51653749999991</v>
      </c>
      <c r="BL94" s="976">
        <v>550.97512962199994</v>
      </c>
      <c r="BM94" s="976">
        <v>268.50004865100004</v>
      </c>
      <c r="BN94" s="976">
        <v>309.30179242900005</v>
      </c>
      <c r="BO94" s="976">
        <v>346.88054643500004</v>
      </c>
      <c r="BP94" s="976">
        <v>360.83275161</v>
      </c>
      <c r="BQ94" s="976">
        <v>349.68823083899997</v>
      </c>
      <c r="BR94" s="976">
        <v>568.28698279499997</v>
      </c>
      <c r="BS94" s="977">
        <v>160.60366400000001</v>
      </c>
      <c r="BT94" s="975">
        <v>1203.518014965</v>
      </c>
      <c r="BU94" s="976">
        <v>171.18738999999999</v>
      </c>
      <c r="BV94" s="976">
        <v>1406.7078786550001</v>
      </c>
      <c r="BW94" s="976">
        <v>171.23442625600001</v>
      </c>
      <c r="BX94" s="976">
        <v>1345.4471466</v>
      </c>
      <c r="BY94" s="976">
        <v>394.91019238000001</v>
      </c>
      <c r="BZ94" s="976">
        <v>1365.6470604030001</v>
      </c>
      <c r="CA94" s="976">
        <v>592.21434375000001</v>
      </c>
      <c r="CB94" s="976">
        <v>306.03543187499997</v>
      </c>
      <c r="CC94" s="976">
        <v>507.16721999999999</v>
      </c>
      <c r="CD94" s="977">
        <v>204.202552086</v>
      </c>
      <c r="CE94" s="975">
        <v>460.96194712799996</v>
      </c>
      <c r="CF94" s="976">
        <v>780.82174480499998</v>
      </c>
      <c r="CG94" s="976">
        <v>212.31761030799998</v>
      </c>
      <c r="CH94" s="976">
        <v>1174.937429607</v>
      </c>
      <c r="CI94" s="976">
        <v>169.71626469</v>
      </c>
      <c r="CJ94" s="976">
        <v>165.895681</v>
      </c>
      <c r="CK94" s="978">
        <v>25260.382836114997</v>
      </c>
    </row>
    <row r="95" spans="6:89" x14ac:dyDescent="0.25">
      <c r="F95" s="970">
        <v>39326</v>
      </c>
      <c r="G95" s="975">
        <v>17.65926</v>
      </c>
      <c r="H95" s="976">
        <v>13.777919999999998</v>
      </c>
      <c r="I95" s="976">
        <v>40.199433999999997</v>
      </c>
      <c r="J95" s="976">
        <v>261.99746735399998</v>
      </c>
      <c r="K95" s="976">
        <v>124.04807177400001</v>
      </c>
      <c r="L95" s="976">
        <v>66.4101</v>
      </c>
      <c r="M95" s="976">
        <v>72.642854999999997</v>
      </c>
      <c r="N95" s="976">
        <v>11.1112</v>
      </c>
      <c r="O95" s="976">
        <v>28.048500000000001</v>
      </c>
      <c r="P95" s="976">
        <v>9.0078999999999994</v>
      </c>
      <c r="Q95" s="976">
        <v>75.071362805999996</v>
      </c>
      <c r="R95" s="976">
        <v>147.075436</v>
      </c>
      <c r="S95" s="976">
        <v>3.9113199999999999</v>
      </c>
      <c r="T95" s="976">
        <v>10.996700000000001</v>
      </c>
      <c r="U95" s="976">
        <v>4.5369000000000002</v>
      </c>
      <c r="V95" s="976">
        <v>214.276253067</v>
      </c>
      <c r="W95" s="976">
        <v>172.333403476</v>
      </c>
      <c r="X95" s="976">
        <v>6.0669500000000003</v>
      </c>
      <c r="Y95" s="976">
        <v>861.65972704799992</v>
      </c>
      <c r="Z95" s="977">
        <v>45.496220000000001</v>
      </c>
      <c r="AA95" s="975">
        <v>192.24292500000001</v>
      </c>
      <c r="AB95" s="976">
        <v>669.20087833500008</v>
      </c>
      <c r="AC95" s="976">
        <v>138.96602799999999</v>
      </c>
      <c r="AD95" s="976">
        <v>88.517650000000003</v>
      </c>
      <c r="AE95" s="976">
        <v>66.883359999999996</v>
      </c>
      <c r="AF95" s="976">
        <v>78.423212438999997</v>
      </c>
      <c r="AG95" s="976">
        <v>24.689174999999999</v>
      </c>
      <c r="AH95" s="976">
        <v>40.465074999999999</v>
      </c>
      <c r="AI95" s="976">
        <v>93.619399999999999</v>
      </c>
      <c r="AJ95" s="976">
        <v>1546.9622619719999</v>
      </c>
      <c r="AK95" s="976">
        <v>88.339264</v>
      </c>
      <c r="AL95" s="976">
        <v>80.450159999999997</v>
      </c>
      <c r="AM95" s="976">
        <v>608.91651436000006</v>
      </c>
      <c r="AN95" s="976">
        <v>507.36698481600001</v>
      </c>
      <c r="AO95" s="976">
        <v>334.735386807</v>
      </c>
      <c r="AP95" s="977">
        <v>72.596081249999997</v>
      </c>
      <c r="AQ95" s="975">
        <v>91.418489862000001</v>
      </c>
      <c r="AR95" s="976">
        <v>198.248442012</v>
      </c>
      <c r="AS95" s="976">
        <v>12.445830000000001</v>
      </c>
      <c r="AT95" s="976">
        <v>98.278244999999998</v>
      </c>
      <c r="AU95" s="976">
        <v>495.02968662600006</v>
      </c>
      <c r="AV95" s="976">
        <v>22.128663754999998</v>
      </c>
      <c r="AW95" s="976">
        <v>47.489082588000002</v>
      </c>
      <c r="AX95" s="977">
        <v>52.144848000000003</v>
      </c>
      <c r="AY95" s="975">
        <v>143.2629</v>
      </c>
      <c r="AZ95" s="976">
        <v>27.805679999999999</v>
      </c>
      <c r="BA95" s="976">
        <v>10.511100000000001</v>
      </c>
      <c r="BB95" s="976">
        <v>24.863414991999999</v>
      </c>
      <c r="BC95" s="976">
        <v>22.34395</v>
      </c>
      <c r="BD95" s="976">
        <v>11.97504</v>
      </c>
      <c r="BE95" s="976">
        <v>5.4070799999999997</v>
      </c>
      <c r="BF95" s="976">
        <v>3.3535200000000001</v>
      </c>
      <c r="BG95" s="976">
        <v>3.9139499999999998</v>
      </c>
      <c r="BH95" s="977">
        <v>929.71190303999981</v>
      </c>
      <c r="BI95" s="975">
        <v>533.58680294400006</v>
      </c>
      <c r="BJ95" s="976">
        <v>661.12695388700001</v>
      </c>
      <c r="BK95" s="976">
        <v>620.43124999999998</v>
      </c>
      <c r="BL95" s="976">
        <v>470.92396021600001</v>
      </c>
      <c r="BM95" s="976">
        <v>237.90341772099998</v>
      </c>
      <c r="BN95" s="976">
        <v>283.08638992900001</v>
      </c>
      <c r="BO95" s="976">
        <v>348.79639771299998</v>
      </c>
      <c r="BP95" s="976">
        <v>346.98294195000005</v>
      </c>
      <c r="BQ95" s="976">
        <v>302.711858613</v>
      </c>
      <c r="BR95" s="976">
        <v>514.32567029500001</v>
      </c>
      <c r="BS95" s="977">
        <v>134.167924</v>
      </c>
      <c r="BT95" s="975">
        <v>1130.56229762</v>
      </c>
      <c r="BU95" s="976">
        <v>168.52971124999999</v>
      </c>
      <c r="BV95" s="976">
        <v>1149.913135193</v>
      </c>
      <c r="BW95" s="976">
        <v>173.137786256</v>
      </c>
      <c r="BX95" s="976">
        <v>980.36518136000007</v>
      </c>
      <c r="BY95" s="976">
        <v>247.58903047999999</v>
      </c>
      <c r="BZ95" s="976">
        <v>990.01120125</v>
      </c>
      <c r="CA95" s="976">
        <v>464.49689625000002</v>
      </c>
      <c r="CB95" s="976">
        <v>205.88806687499999</v>
      </c>
      <c r="CC95" s="976">
        <v>381.42054397999999</v>
      </c>
      <c r="CD95" s="977">
        <v>160.14035208600001</v>
      </c>
      <c r="CE95" s="975">
        <v>408.54497512800003</v>
      </c>
      <c r="CF95" s="976">
        <v>695.95578550499999</v>
      </c>
      <c r="CG95" s="976">
        <v>172.899937666</v>
      </c>
      <c r="CH95" s="976">
        <v>1033.221562896</v>
      </c>
      <c r="CI95" s="976">
        <v>141.936203256</v>
      </c>
      <c r="CJ95" s="976">
        <v>131.76265900000001</v>
      </c>
      <c r="CK95" s="978">
        <v>22109.452056697995</v>
      </c>
    </row>
    <row r="96" spans="6:89" x14ac:dyDescent="0.25">
      <c r="F96" s="970">
        <v>39356</v>
      </c>
      <c r="G96" s="975">
        <v>22.628699999999998</v>
      </c>
      <c r="H96" s="976">
        <v>18.033839999999998</v>
      </c>
      <c r="I96" s="976">
        <v>61.028528000000001</v>
      </c>
      <c r="J96" s="976">
        <v>404.99500499999999</v>
      </c>
      <c r="K96" s="976">
        <v>197.149810968</v>
      </c>
      <c r="L96" s="976">
        <v>111.22590000000001</v>
      </c>
      <c r="M96" s="976">
        <v>95.922655496999994</v>
      </c>
      <c r="N96" s="976">
        <v>15.7552</v>
      </c>
      <c r="O96" s="976">
        <v>34.530819999999999</v>
      </c>
      <c r="P96" s="976">
        <v>11.2651</v>
      </c>
      <c r="Q96" s="976">
        <v>95.586494387999991</v>
      </c>
      <c r="R96" s="976">
        <v>235.14312799999999</v>
      </c>
      <c r="S96" s="976">
        <v>4.2358399999999996</v>
      </c>
      <c r="T96" s="976">
        <v>13.470599999999999</v>
      </c>
      <c r="U96" s="976">
        <v>6.2110799999999999</v>
      </c>
      <c r="V96" s="976">
        <v>331.72239113400002</v>
      </c>
      <c r="W96" s="976">
        <v>216.85523826199997</v>
      </c>
      <c r="X96" s="976">
        <v>8.3057400000000001</v>
      </c>
      <c r="Y96" s="976">
        <v>1187.5641779519999</v>
      </c>
      <c r="Z96" s="977">
        <v>72.039659999999998</v>
      </c>
      <c r="AA96" s="975">
        <v>212.95401298500002</v>
      </c>
      <c r="AB96" s="976">
        <v>609.03406904999997</v>
      </c>
      <c r="AC96" s="976">
        <v>139.93460999999999</v>
      </c>
      <c r="AD96" s="976">
        <v>99.285449999999997</v>
      </c>
      <c r="AE96" s="976">
        <v>79.238911999999999</v>
      </c>
      <c r="AF96" s="976">
        <v>73.941890000000001</v>
      </c>
      <c r="AG96" s="976">
        <v>25.932375</v>
      </c>
      <c r="AH96" s="976">
        <v>42.404415</v>
      </c>
      <c r="AI96" s="976">
        <v>110.8681</v>
      </c>
      <c r="AJ96" s="976">
        <v>1182.5473505350001</v>
      </c>
      <c r="AK96" s="976">
        <v>78.568594000000004</v>
      </c>
      <c r="AL96" s="976">
        <v>74.512172000000007</v>
      </c>
      <c r="AM96" s="976">
        <v>775.29251282000007</v>
      </c>
      <c r="AN96" s="976">
        <v>389.41226263800002</v>
      </c>
      <c r="AO96" s="976">
        <v>240.57939930700002</v>
      </c>
      <c r="AP96" s="977">
        <v>63.514893749999999</v>
      </c>
      <c r="AQ96" s="975">
        <v>127.909199724</v>
      </c>
      <c r="AR96" s="976">
        <v>209.16891301800001</v>
      </c>
      <c r="AS96" s="976">
        <v>20.402999999999999</v>
      </c>
      <c r="AT96" s="976">
        <v>92.5673125</v>
      </c>
      <c r="AU96" s="976">
        <v>548.00042902199993</v>
      </c>
      <c r="AV96" s="976">
        <v>27.893763754999998</v>
      </c>
      <c r="AW96" s="976">
        <v>68.493851608</v>
      </c>
      <c r="AX96" s="977">
        <v>73.701936000000003</v>
      </c>
      <c r="AY96" s="975">
        <v>142.74194399999999</v>
      </c>
      <c r="AZ96" s="976">
        <v>29.405609999999999</v>
      </c>
      <c r="BA96" s="976">
        <v>11.3832</v>
      </c>
      <c r="BB96" s="976">
        <v>27.799254991999998</v>
      </c>
      <c r="BC96" s="976">
        <v>24.693519999999999</v>
      </c>
      <c r="BD96" s="976">
        <v>13.38876</v>
      </c>
      <c r="BE96" s="976">
        <v>6.17624</v>
      </c>
      <c r="BF96" s="976">
        <v>3.8305600000000002</v>
      </c>
      <c r="BG96" s="976">
        <v>4.32552</v>
      </c>
      <c r="BH96" s="977">
        <v>870.56619311999998</v>
      </c>
      <c r="BI96" s="975">
        <v>830.24030294399995</v>
      </c>
      <c r="BJ96" s="976">
        <v>953.985973887</v>
      </c>
      <c r="BK96" s="976">
        <v>937.88919250000004</v>
      </c>
      <c r="BL96" s="976">
        <v>652.93929113399997</v>
      </c>
      <c r="BM96" s="976">
        <v>374.30887409300004</v>
      </c>
      <c r="BN96" s="976">
        <v>322.63792749999999</v>
      </c>
      <c r="BO96" s="976">
        <v>345.08264457399991</v>
      </c>
      <c r="BP96" s="976">
        <v>291.33764517000003</v>
      </c>
      <c r="BQ96" s="976">
        <v>415.88950499999999</v>
      </c>
      <c r="BR96" s="976">
        <v>754.98365470500005</v>
      </c>
      <c r="BS96" s="977">
        <v>194.52516800000001</v>
      </c>
      <c r="BT96" s="975">
        <v>1351.1634476199999</v>
      </c>
      <c r="BU96" s="976">
        <v>186.69508250000001</v>
      </c>
      <c r="BV96" s="976">
        <v>1668.1306092339996</v>
      </c>
      <c r="BW96" s="976">
        <v>175.82288</v>
      </c>
      <c r="BX96" s="976">
        <v>1983.2983788399999</v>
      </c>
      <c r="BY96" s="976">
        <v>424.49646095999998</v>
      </c>
      <c r="BZ96" s="976">
        <v>1770.800881653</v>
      </c>
      <c r="CA96" s="976">
        <v>637.46483624999996</v>
      </c>
      <c r="CB96" s="976">
        <v>389.07724812499998</v>
      </c>
      <c r="CC96" s="976">
        <v>490.36276521399998</v>
      </c>
      <c r="CD96" s="977">
        <v>268.750811043</v>
      </c>
      <c r="CE96" s="975">
        <v>551.63461687199992</v>
      </c>
      <c r="CF96" s="976">
        <v>772.84103496</v>
      </c>
      <c r="CG96" s="976">
        <v>250.74339889800001</v>
      </c>
      <c r="CH96" s="976">
        <v>1485.8327092110001</v>
      </c>
      <c r="CI96" s="976">
        <v>179.08129387599999</v>
      </c>
      <c r="CJ96" s="976">
        <v>177.44574399999999</v>
      </c>
      <c r="CK96" s="978">
        <v>28481.602514788003</v>
      </c>
    </row>
    <row r="97" spans="6:89" x14ac:dyDescent="0.25">
      <c r="F97" s="970">
        <v>39387</v>
      </c>
      <c r="G97" s="975">
        <v>6.1230599999999997</v>
      </c>
      <c r="H97" s="976">
        <v>4.4380799999999994</v>
      </c>
      <c r="I97" s="976">
        <v>17.959413999999999</v>
      </c>
      <c r="J97" s="976">
        <v>108.653405292</v>
      </c>
      <c r="K97" s="976">
        <v>77.790542742</v>
      </c>
      <c r="L97" s="976">
        <v>31.832100000000004</v>
      </c>
      <c r="M97" s="976">
        <v>23.334765000000001</v>
      </c>
      <c r="N97" s="976">
        <v>7.8432000000000004</v>
      </c>
      <c r="O97" s="976">
        <v>8.9755199999999995</v>
      </c>
      <c r="P97" s="976">
        <v>2.9051</v>
      </c>
      <c r="Q97" s="976">
        <v>82.060594209000001</v>
      </c>
      <c r="R97" s="976">
        <v>65.154384000000007</v>
      </c>
      <c r="S97" s="976">
        <v>1.7336199999999999</v>
      </c>
      <c r="T97" s="976">
        <v>8.0794999999999995</v>
      </c>
      <c r="U97" s="976">
        <v>1.7891999999999999</v>
      </c>
      <c r="V97" s="976">
        <v>71.948715000000007</v>
      </c>
      <c r="W97" s="976">
        <v>105.04714434499999</v>
      </c>
      <c r="X97" s="976">
        <v>2.3925999999999998</v>
      </c>
      <c r="Y97" s="976">
        <v>492.58127250000001</v>
      </c>
      <c r="Z97" s="977">
        <v>22.413930000000001</v>
      </c>
      <c r="AA97" s="975">
        <v>131.53806298500001</v>
      </c>
      <c r="AB97" s="976">
        <v>375.29965357499998</v>
      </c>
      <c r="AC97" s="976">
        <v>77.945362000000003</v>
      </c>
      <c r="AD97" s="976">
        <v>20.11045</v>
      </c>
      <c r="AE97" s="976">
        <v>18.686496000000002</v>
      </c>
      <c r="AF97" s="976">
        <v>41.896172439000004</v>
      </c>
      <c r="AG97" s="976">
        <v>8.4110250000000004</v>
      </c>
      <c r="AH97" s="976">
        <v>23.645029999999998</v>
      </c>
      <c r="AI97" s="976">
        <v>20.893599999999999</v>
      </c>
      <c r="AJ97" s="976">
        <v>1640.6438219719998</v>
      </c>
      <c r="AK97" s="976">
        <v>69.356247999999994</v>
      </c>
      <c r="AL97" s="976">
        <v>66.959708000000006</v>
      </c>
      <c r="AM97" s="976">
        <v>263.11970923000001</v>
      </c>
      <c r="AN97" s="976">
        <v>360.04359763799999</v>
      </c>
      <c r="AO97" s="976">
        <v>217.73958055700001</v>
      </c>
      <c r="AP97" s="977">
        <v>116.61313125</v>
      </c>
      <c r="AQ97" s="975">
        <v>68.635769585999995</v>
      </c>
      <c r="AR97" s="976">
        <v>149.86235798800001</v>
      </c>
      <c r="AS97" s="976">
        <v>7.6171199999999999</v>
      </c>
      <c r="AT97" s="976">
        <v>101.6043925</v>
      </c>
      <c r="AU97" s="976">
        <v>764.98630826400006</v>
      </c>
      <c r="AV97" s="976">
        <v>29.320486245000001</v>
      </c>
      <c r="AW97" s="976">
        <v>58.503439999999998</v>
      </c>
      <c r="AX97" s="977">
        <v>34.180607999999999</v>
      </c>
      <c r="AY97" s="975">
        <v>187.02320399999999</v>
      </c>
      <c r="AZ97" s="976">
        <v>24.550650000000001</v>
      </c>
      <c r="BA97" s="976">
        <v>4.6588500000000002</v>
      </c>
      <c r="BB97" s="976">
        <v>16.769120000000001</v>
      </c>
      <c r="BC97" s="976">
        <v>13.49851</v>
      </c>
      <c r="BD97" s="976">
        <v>9.2307600000000001</v>
      </c>
      <c r="BE97" s="976">
        <v>2.3878400000000002</v>
      </c>
      <c r="BF97" s="976">
        <v>1.4809600000000001</v>
      </c>
      <c r="BG97" s="976">
        <v>2.3645100000000001</v>
      </c>
      <c r="BH97" s="977">
        <v>1568.895914016</v>
      </c>
      <c r="BI97" s="975">
        <v>106.76534294400003</v>
      </c>
      <c r="BJ97" s="976">
        <v>163.92340325799998</v>
      </c>
      <c r="BK97" s="976">
        <v>122.6227875</v>
      </c>
      <c r="BL97" s="976">
        <v>125.92613016200001</v>
      </c>
      <c r="BM97" s="976">
        <v>40.234691814000001</v>
      </c>
      <c r="BN97" s="976">
        <v>126.136659929</v>
      </c>
      <c r="BO97" s="976">
        <v>209.67865914800001</v>
      </c>
      <c r="BP97" s="976">
        <v>265.51555644000001</v>
      </c>
      <c r="BQ97" s="976">
        <v>86.352227225999982</v>
      </c>
      <c r="BR97" s="976">
        <v>140.04624691000001</v>
      </c>
      <c r="BS97" s="977">
        <v>32.612803999999997</v>
      </c>
      <c r="BT97" s="975">
        <v>446.16363809500001</v>
      </c>
      <c r="BU97" s="976">
        <v>37.344496249999999</v>
      </c>
      <c r="BV97" s="976">
        <v>620.79529923399991</v>
      </c>
      <c r="BW97" s="976">
        <v>66.753547487999995</v>
      </c>
      <c r="BX97" s="976">
        <v>684.15345088000004</v>
      </c>
      <c r="BY97" s="976">
        <v>188.88144571999999</v>
      </c>
      <c r="BZ97" s="976">
        <v>726.60019264799996</v>
      </c>
      <c r="CA97" s="976">
        <v>316.81252124999997</v>
      </c>
      <c r="CB97" s="976">
        <v>133.263470625</v>
      </c>
      <c r="CC97" s="976">
        <v>221.10863080600001</v>
      </c>
      <c r="CD97" s="977">
        <v>51.272381042999996</v>
      </c>
      <c r="CE97" s="975">
        <v>923.07671287199992</v>
      </c>
      <c r="CF97" s="976">
        <v>1440.5187318599999</v>
      </c>
      <c r="CG97" s="976">
        <v>399.80719312799999</v>
      </c>
      <c r="CH97" s="976">
        <v>1008.935275659</v>
      </c>
      <c r="CI97" s="976">
        <v>400.14774469000002</v>
      </c>
      <c r="CJ97" s="976">
        <v>270.21975750000001</v>
      </c>
      <c r="CK97" s="978">
        <v>16997.197595411999</v>
      </c>
    </row>
    <row r="98" spans="6:89" x14ac:dyDescent="0.25">
      <c r="F98" s="970">
        <v>39417</v>
      </c>
      <c r="G98" s="975">
        <v>2.0853899999999999</v>
      </c>
      <c r="H98" s="976">
        <v>0.79487999999999992</v>
      </c>
      <c r="I98" s="976">
        <v>14.109260000000001</v>
      </c>
      <c r="J98" s="976">
        <v>45.648023822999996</v>
      </c>
      <c r="K98" s="976">
        <v>49.081808226000014</v>
      </c>
      <c r="L98" s="976">
        <v>18.238199999999999</v>
      </c>
      <c r="M98" s="976">
        <v>2.7759795029999998</v>
      </c>
      <c r="N98" s="976">
        <v>4.8503999999999996</v>
      </c>
      <c r="O98" s="976">
        <v>0.74795999999999996</v>
      </c>
      <c r="P98" s="976">
        <v>0.41799999999999998</v>
      </c>
      <c r="Q98" s="976">
        <v>53.726544387999994</v>
      </c>
      <c r="R98" s="976">
        <v>26.464700000000001</v>
      </c>
      <c r="S98" s="976">
        <v>0.55510000000000004</v>
      </c>
      <c r="T98" s="976">
        <v>4.3329000000000004</v>
      </c>
      <c r="U98" s="976">
        <v>0.93293999999999999</v>
      </c>
      <c r="V98" s="976">
        <v>37.322099999999999</v>
      </c>
      <c r="W98" s="976">
        <v>76.852337393000013</v>
      </c>
      <c r="X98" s="976">
        <v>1.2475700000000001</v>
      </c>
      <c r="Y98" s="976">
        <v>194.23772704800001</v>
      </c>
      <c r="Z98" s="977">
        <v>18.57086</v>
      </c>
      <c r="AA98" s="975">
        <v>50.316887985000001</v>
      </c>
      <c r="AB98" s="976">
        <v>247.69289952</v>
      </c>
      <c r="AC98" s="976">
        <v>32.065162000000001</v>
      </c>
      <c r="AD98" s="976">
        <v>6.3339999999999996</v>
      </c>
      <c r="AE98" s="976">
        <v>3.4462799999999998</v>
      </c>
      <c r="AF98" s="976">
        <v>17.50254</v>
      </c>
      <c r="AG98" s="976">
        <v>2.9914499999999999</v>
      </c>
      <c r="AH98" s="976">
        <v>9.1745699999999992</v>
      </c>
      <c r="AI98" s="976">
        <v>6.8593000000000002</v>
      </c>
      <c r="AJ98" s="976">
        <v>1355.2191944649999</v>
      </c>
      <c r="AK98" s="976">
        <v>34.119799999999998</v>
      </c>
      <c r="AL98" s="976">
        <v>31.523327999999999</v>
      </c>
      <c r="AM98" s="976">
        <v>451.90868205000004</v>
      </c>
      <c r="AN98" s="976">
        <v>585.03344236199996</v>
      </c>
      <c r="AO98" s="976">
        <v>333.55457749999999</v>
      </c>
      <c r="AP98" s="977">
        <v>63.7819875</v>
      </c>
      <c r="AQ98" s="975">
        <v>63.043920275999994</v>
      </c>
      <c r="AR98" s="976">
        <v>123.25004</v>
      </c>
      <c r="AS98" s="976">
        <v>6.1889099999999999</v>
      </c>
      <c r="AT98" s="976">
        <v>89.617710000000002</v>
      </c>
      <c r="AU98" s="976">
        <v>579.42469173599989</v>
      </c>
      <c r="AV98" s="976">
        <v>34.241199999999999</v>
      </c>
      <c r="AW98" s="976">
        <v>59.776451608000002</v>
      </c>
      <c r="AX98" s="977">
        <v>33.565615999999999</v>
      </c>
      <c r="AY98" s="975">
        <v>96.087440000000001</v>
      </c>
      <c r="AZ98" s="976">
        <v>11.227095</v>
      </c>
      <c r="BA98" s="976">
        <v>1.4917499999999999</v>
      </c>
      <c r="BB98" s="976">
        <v>6.302934992</v>
      </c>
      <c r="BC98" s="976">
        <v>4.8373499999999998</v>
      </c>
      <c r="BD98" s="976">
        <v>4.2965999999999998</v>
      </c>
      <c r="BE98" s="976">
        <v>0.53956000000000004</v>
      </c>
      <c r="BF98" s="976">
        <v>0.33463999999999999</v>
      </c>
      <c r="BG98" s="976">
        <v>0.84735000000000005</v>
      </c>
      <c r="BH98" s="977">
        <v>1004.4279880319998</v>
      </c>
      <c r="BI98" s="975">
        <v>144.13160205599999</v>
      </c>
      <c r="BJ98" s="976">
        <v>152.131394516</v>
      </c>
      <c r="BK98" s="976">
        <v>91.424999999999997</v>
      </c>
      <c r="BL98" s="976">
        <v>161.200880324</v>
      </c>
      <c r="BM98" s="976">
        <v>36.379443627999997</v>
      </c>
      <c r="BN98" s="976">
        <v>159.60553874999999</v>
      </c>
      <c r="BO98" s="976">
        <v>221.35039914800001</v>
      </c>
      <c r="BP98" s="976">
        <v>303.61780161000001</v>
      </c>
      <c r="BQ98" s="976">
        <v>75.366593613000006</v>
      </c>
      <c r="BR98" s="976">
        <v>214.92742029499999</v>
      </c>
      <c r="BS98" s="977">
        <v>30.440362</v>
      </c>
      <c r="BT98" s="975">
        <v>361.85042550999998</v>
      </c>
      <c r="BU98" s="976">
        <v>14.76792625</v>
      </c>
      <c r="BV98" s="976">
        <v>257.49510442100001</v>
      </c>
      <c r="BW98" s="976">
        <v>44.491039999999998</v>
      </c>
      <c r="BX98" s="976">
        <v>296.38685088</v>
      </c>
      <c r="BY98" s="976">
        <v>77.424238099999997</v>
      </c>
      <c r="BZ98" s="976">
        <v>489.54909139800003</v>
      </c>
      <c r="CA98" s="976">
        <v>193.73241038399999</v>
      </c>
      <c r="CB98" s="976">
        <v>64.278982499999998</v>
      </c>
      <c r="CC98" s="976">
        <v>202.41879602</v>
      </c>
      <c r="CD98" s="977">
        <v>36.394244172000001</v>
      </c>
      <c r="CE98" s="975">
        <v>809.31449999999995</v>
      </c>
      <c r="CF98" s="976">
        <v>1193.17938783</v>
      </c>
      <c r="CG98" s="976">
        <v>409.46964000000003</v>
      </c>
      <c r="CH98" s="976">
        <v>777.46697289600002</v>
      </c>
      <c r="CI98" s="976">
        <v>384.51072631800002</v>
      </c>
      <c r="CJ98" s="976">
        <v>262.74956750000001</v>
      </c>
      <c r="CK98" s="978">
        <v>13370.074369525999</v>
      </c>
    </row>
    <row r="99" spans="6:89" x14ac:dyDescent="0.25">
      <c r="F99" s="970">
        <v>39448</v>
      </c>
      <c r="G99" s="975">
        <v>0.70992</v>
      </c>
      <c r="H99" s="976">
        <v>0.21527999999999997</v>
      </c>
      <c r="I99" s="976">
        <v>4.1371219999999997</v>
      </c>
      <c r="J99" s="976">
        <v>14.546853531</v>
      </c>
      <c r="K99" s="976">
        <v>16.369731774000002</v>
      </c>
      <c r="L99" s="976">
        <v>5.2545000000000002</v>
      </c>
      <c r="M99" s="976">
        <v>0.63214950300000006</v>
      </c>
      <c r="N99" s="976">
        <v>2.0640000000000001</v>
      </c>
      <c r="O99" s="976">
        <v>0.12466000000000001</v>
      </c>
      <c r="P99" s="976">
        <v>0.12540000000000001</v>
      </c>
      <c r="Q99" s="976">
        <v>24.713707193999998</v>
      </c>
      <c r="R99" s="976">
        <v>7.3418200000000002</v>
      </c>
      <c r="S99" s="976">
        <v>0.23058000000000001</v>
      </c>
      <c r="T99" s="976">
        <v>1.9734</v>
      </c>
      <c r="U99" s="976">
        <v>0.33228000000000002</v>
      </c>
      <c r="V99" s="976">
        <v>15.580483865999998</v>
      </c>
      <c r="W99" s="976">
        <v>17.046329131</v>
      </c>
      <c r="X99" s="976">
        <v>0.44434000000000001</v>
      </c>
      <c r="Y99" s="976">
        <v>58.548355452000003</v>
      </c>
      <c r="Z99" s="977">
        <v>3.8908100000000001</v>
      </c>
      <c r="AA99" s="975">
        <v>25.7103</v>
      </c>
      <c r="AB99" s="976">
        <v>185.57623095</v>
      </c>
      <c r="AC99" s="976">
        <v>16.975673999999998</v>
      </c>
      <c r="AD99" s="976">
        <v>6.0172999999999996</v>
      </c>
      <c r="AE99" s="976">
        <v>2.271992</v>
      </c>
      <c r="AF99" s="976">
        <v>11.4147</v>
      </c>
      <c r="AG99" s="976">
        <v>2.1950249999999998</v>
      </c>
      <c r="AH99" s="976">
        <v>4.5126949999999999</v>
      </c>
      <c r="AI99" s="976">
        <v>5.3669000000000002</v>
      </c>
      <c r="AJ99" s="976">
        <v>879.02511852100008</v>
      </c>
      <c r="AK99" s="976">
        <v>23.697752000000001</v>
      </c>
      <c r="AL99" s="976">
        <v>18.634884</v>
      </c>
      <c r="AM99" s="976">
        <v>149.24508718000001</v>
      </c>
      <c r="AN99" s="976">
        <v>268.87771773000003</v>
      </c>
      <c r="AO99" s="976">
        <v>153.04229805700001</v>
      </c>
      <c r="AP99" s="977">
        <v>40.153093749999996</v>
      </c>
      <c r="AQ99" s="975">
        <v>19.843019999999999</v>
      </c>
      <c r="AR99" s="976">
        <v>34.475058994000001</v>
      </c>
      <c r="AS99" s="976">
        <v>2.4030200000000002</v>
      </c>
      <c r="AT99" s="976">
        <v>30.62566</v>
      </c>
      <c r="AU99" s="976">
        <v>199.647247824</v>
      </c>
      <c r="AV99" s="976">
        <v>14.5001</v>
      </c>
      <c r="AW99" s="976">
        <v>25.432665804000003</v>
      </c>
      <c r="AX99" s="977">
        <v>9.9046079999999996</v>
      </c>
      <c r="AY99" s="975">
        <v>51.256281999999999</v>
      </c>
      <c r="AZ99" s="976">
        <v>5.4894150000000002</v>
      </c>
      <c r="BA99" s="976">
        <v>0.61965000000000003</v>
      </c>
      <c r="BB99" s="976">
        <v>2.902665008</v>
      </c>
      <c r="BC99" s="976">
        <v>2.21136</v>
      </c>
      <c r="BD99" s="976">
        <v>2.0512800000000002</v>
      </c>
      <c r="BE99" s="976">
        <v>0.18368000000000001</v>
      </c>
      <c r="BF99" s="976">
        <v>0.11391999999999999</v>
      </c>
      <c r="BG99" s="976">
        <v>0.38735999999999998</v>
      </c>
      <c r="BH99" s="977">
        <v>593.05288079999991</v>
      </c>
      <c r="BI99" s="975">
        <v>39.493822055999999</v>
      </c>
      <c r="BJ99" s="976">
        <v>59.616692741999998</v>
      </c>
      <c r="BK99" s="976">
        <v>29.089712500000001</v>
      </c>
      <c r="BL99" s="976">
        <v>50.952459459999993</v>
      </c>
      <c r="BM99" s="976">
        <v>9.4277995350000001</v>
      </c>
      <c r="BN99" s="976">
        <v>71.564073679000003</v>
      </c>
      <c r="BO99" s="976">
        <v>125.205932287</v>
      </c>
      <c r="BP99" s="976">
        <v>166.10495322</v>
      </c>
      <c r="BQ99" s="976">
        <v>35.447869161</v>
      </c>
      <c r="BR99" s="976">
        <v>62.791332795000002</v>
      </c>
      <c r="BS99" s="977">
        <v>11.882996</v>
      </c>
      <c r="BT99" s="975">
        <v>222.33460102000001</v>
      </c>
      <c r="BU99" s="976">
        <v>14.904920000000001</v>
      </c>
      <c r="BV99" s="976">
        <v>44.362131345000002</v>
      </c>
      <c r="BW99" s="976">
        <v>32.663013743999997</v>
      </c>
      <c r="BX99" s="976">
        <v>61.639109319999996</v>
      </c>
      <c r="BY99" s="976">
        <v>52.371807619999998</v>
      </c>
      <c r="BZ99" s="976">
        <v>85.302149301</v>
      </c>
      <c r="CA99" s="976">
        <v>31.397745384</v>
      </c>
      <c r="CB99" s="976">
        <v>27.8187125</v>
      </c>
      <c r="CC99" s="976">
        <v>27.624901989999998</v>
      </c>
      <c r="CD99" s="977">
        <v>14.792310000000001</v>
      </c>
      <c r="CE99" s="975">
        <v>224.06561512799999</v>
      </c>
      <c r="CF99" s="976">
        <v>546.33326217000001</v>
      </c>
      <c r="CG99" s="976">
        <v>137.76968859000002</v>
      </c>
      <c r="CH99" s="976">
        <v>152.957826711</v>
      </c>
      <c r="CI99" s="976">
        <v>139.55912469</v>
      </c>
      <c r="CJ99" s="976">
        <v>99.238601000000003</v>
      </c>
      <c r="CK99" s="978">
        <v>5538.8115280169995</v>
      </c>
    </row>
    <row r="100" spans="6:89" x14ac:dyDescent="0.25">
      <c r="F100" s="970">
        <v>39479</v>
      </c>
      <c r="G100" s="975">
        <v>0.66554999999999997</v>
      </c>
      <c r="H100" s="976">
        <v>0.46367999999999993</v>
      </c>
      <c r="I100" s="976">
        <v>3.0609920000000002</v>
      </c>
      <c r="J100" s="976">
        <v>16.369025292</v>
      </c>
      <c r="K100" s="976">
        <v>19.029477258</v>
      </c>
      <c r="L100" s="976">
        <v>4.9493999999999998</v>
      </c>
      <c r="M100" s="976">
        <v>2.9134154969999999</v>
      </c>
      <c r="N100" s="976">
        <v>1.1352</v>
      </c>
      <c r="O100" s="976">
        <v>1.0596099999999999</v>
      </c>
      <c r="P100" s="976">
        <v>0.3135</v>
      </c>
      <c r="Q100" s="976">
        <v>12.997944388000001</v>
      </c>
      <c r="R100" s="976">
        <v>7.6833</v>
      </c>
      <c r="S100" s="976">
        <v>0.24765999999999999</v>
      </c>
      <c r="T100" s="976">
        <v>1.2584</v>
      </c>
      <c r="U100" s="976">
        <v>0.23003999999999999</v>
      </c>
      <c r="V100" s="976">
        <v>17.653933865999999</v>
      </c>
      <c r="W100" s="976">
        <v>33.085723475999998</v>
      </c>
      <c r="X100" s="976">
        <v>0.30762</v>
      </c>
      <c r="Y100" s="976">
        <v>194.05885795199998</v>
      </c>
      <c r="Z100" s="977">
        <v>5.5139699999999996</v>
      </c>
      <c r="AA100" s="975">
        <v>17.172649515</v>
      </c>
      <c r="AB100" s="976">
        <v>53.017359284999998</v>
      </c>
      <c r="AC100" s="976">
        <v>11.317116</v>
      </c>
      <c r="AD100" s="976">
        <v>5.4155699999999998</v>
      </c>
      <c r="AE100" s="976">
        <v>3.2165279999999998</v>
      </c>
      <c r="AF100" s="976">
        <v>4.8618124390000004</v>
      </c>
      <c r="AG100" s="976">
        <v>1.4180250000000001</v>
      </c>
      <c r="AH100" s="976">
        <v>3.5803199999999999</v>
      </c>
      <c r="AI100" s="976">
        <v>6.0556999999999999</v>
      </c>
      <c r="AJ100" s="976">
        <v>186.024812</v>
      </c>
      <c r="AK100" s="976">
        <v>5.8934199999999999</v>
      </c>
      <c r="AL100" s="976">
        <v>6.9778200000000004</v>
      </c>
      <c r="AM100" s="976">
        <v>48.182212820000004</v>
      </c>
      <c r="AN100" s="976">
        <v>65.337029999999999</v>
      </c>
      <c r="AO100" s="976">
        <v>38.439284443000005</v>
      </c>
      <c r="AP100" s="977">
        <v>9.3126687500000003</v>
      </c>
      <c r="AQ100" s="975">
        <v>16.455960275999999</v>
      </c>
      <c r="AR100" s="976">
        <v>46.840377988</v>
      </c>
      <c r="AS100" s="976">
        <v>1.11083</v>
      </c>
      <c r="AT100" s="976">
        <v>27.362269999999999</v>
      </c>
      <c r="AU100" s="976">
        <v>151.98851053799999</v>
      </c>
      <c r="AV100" s="976">
        <v>6.9588862450000013</v>
      </c>
      <c r="AW100" s="976">
        <v>11.484825804</v>
      </c>
      <c r="AX100" s="977">
        <v>8.448048</v>
      </c>
      <c r="AY100" s="975">
        <v>25.700496000000001</v>
      </c>
      <c r="AZ100" s="976">
        <v>3.9722400000000002</v>
      </c>
      <c r="BA100" s="976">
        <v>0.66554999999999997</v>
      </c>
      <c r="BB100" s="976">
        <v>2.753385008</v>
      </c>
      <c r="BC100" s="976">
        <v>2.2574299999999998</v>
      </c>
      <c r="BD100" s="976">
        <v>1.49688</v>
      </c>
      <c r="BE100" s="976">
        <v>0.42476000000000003</v>
      </c>
      <c r="BF100" s="976">
        <v>0.26344000000000001</v>
      </c>
      <c r="BG100" s="976">
        <v>0.39543</v>
      </c>
      <c r="BH100" s="977">
        <v>171.91710383999998</v>
      </c>
      <c r="BI100" s="975">
        <v>22.893307944</v>
      </c>
      <c r="BJ100" s="976">
        <v>33.495145887</v>
      </c>
      <c r="BK100" s="976">
        <v>24.030729999999995</v>
      </c>
      <c r="BL100" s="976">
        <v>27.643819136000001</v>
      </c>
      <c r="BM100" s="976">
        <v>8.6217281860000003</v>
      </c>
      <c r="BN100" s="976">
        <v>24.730411320999998</v>
      </c>
      <c r="BO100" s="976">
        <v>36.164691861000001</v>
      </c>
      <c r="BP100" s="976">
        <v>42.657299999999999</v>
      </c>
      <c r="BQ100" s="976">
        <v>20.119050000000001</v>
      </c>
      <c r="BR100" s="976">
        <v>26.585032795</v>
      </c>
      <c r="BS100" s="977">
        <v>6.7005439999999998</v>
      </c>
      <c r="BT100" s="975">
        <v>99.585922449999998</v>
      </c>
      <c r="BU100" s="976">
        <v>10.82250625</v>
      </c>
      <c r="BV100" s="976">
        <v>277.13371019300001</v>
      </c>
      <c r="BW100" s="976">
        <v>12.813681232</v>
      </c>
      <c r="BX100" s="976">
        <v>343.30122116000001</v>
      </c>
      <c r="BY100" s="976">
        <v>40.252453340000002</v>
      </c>
      <c r="BZ100" s="976">
        <v>367.318276653</v>
      </c>
      <c r="CA100" s="976">
        <v>118.945042884</v>
      </c>
      <c r="CB100" s="976">
        <v>17.786219375000002</v>
      </c>
      <c r="CC100" s="976">
        <v>129.79062758200001</v>
      </c>
      <c r="CD100" s="977">
        <v>18.540461043000001</v>
      </c>
      <c r="CE100" s="975">
        <v>179.749060872</v>
      </c>
      <c r="CF100" s="976">
        <v>249.00458263499999</v>
      </c>
      <c r="CG100" s="976">
        <v>93.488829691999996</v>
      </c>
      <c r="CH100" s="976">
        <v>272.03716381499999</v>
      </c>
      <c r="CI100" s="976">
        <v>86.662418565999999</v>
      </c>
      <c r="CJ100" s="976">
        <v>58.181287500000003</v>
      </c>
      <c r="CK100" s="978">
        <v>3918.7712780519996</v>
      </c>
    </row>
    <row r="101" spans="6:89" x14ac:dyDescent="0.25">
      <c r="F101" s="970">
        <v>39508</v>
      </c>
      <c r="G101" s="975">
        <v>1.7747999999999999</v>
      </c>
      <c r="H101" s="976">
        <v>1.8381599999999998</v>
      </c>
      <c r="I101" s="976">
        <v>5.3328220000000002</v>
      </c>
      <c r="J101" s="976">
        <v>28.167138530999999</v>
      </c>
      <c r="K101" s="976">
        <v>14.806797258</v>
      </c>
      <c r="L101" s="976">
        <v>9.9665999999999997</v>
      </c>
      <c r="M101" s="976">
        <v>8.1080804969999996</v>
      </c>
      <c r="N101" s="976">
        <v>1.3415999999999999</v>
      </c>
      <c r="O101" s="976">
        <v>3.4904799999999998</v>
      </c>
      <c r="P101" s="976">
        <v>1.1076999999999999</v>
      </c>
      <c r="Q101" s="976">
        <v>14.229871403000001</v>
      </c>
      <c r="R101" s="976">
        <v>23.425527999999996</v>
      </c>
      <c r="S101" s="976">
        <v>0.37575999999999998</v>
      </c>
      <c r="T101" s="976">
        <v>1.6015999999999999</v>
      </c>
      <c r="U101" s="976">
        <v>0.37062</v>
      </c>
      <c r="V101" s="976">
        <v>15.491615799000002</v>
      </c>
      <c r="W101" s="976">
        <v>20.534720868999997</v>
      </c>
      <c r="X101" s="976">
        <v>0.49560999999999999</v>
      </c>
      <c r="Y101" s="976">
        <v>121.71508045200001</v>
      </c>
      <c r="Z101" s="977">
        <v>6.2778099999999997</v>
      </c>
      <c r="AA101" s="975">
        <v>18.114075</v>
      </c>
      <c r="AB101" s="976">
        <v>31.971319050000002</v>
      </c>
      <c r="AC101" s="976">
        <v>7.8506119999999999</v>
      </c>
      <c r="AD101" s="976">
        <v>4.0220900000000004</v>
      </c>
      <c r="AE101" s="976">
        <v>2.6293839999999999</v>
      </c>
      <c r="AF101" s="976">
        <v>2.5366</v>
      </c>
      <c r="AG101" s="976">
        <v>0.85470000000000002</v>
      </c>
      <c r="AH101" s="976">
        <v>2.7225350000000001</v>
      </c>
      <c r="AI101" s="976">
        <v>4.3910999999999998</v>
      </c>
      <c r="AJ101" s="976">
        <v>113.178365521</v>
      </c>
      <c r="AK101" s="976">
        <v>3.5980880000000002</v>
      </c>
      <c r="AL101" s="976">
        <v>5.1170679999999997</v>
      </c>
      <c r="AM101" s="976">
        <v>43.366912820000003</v>
      </c>
      <c r="AN101" s="976">
        <v>45.567892637999996</v>
      </c>
      <c r="AO101" s="976">
        <v>22.964141943000001</v>
      </c>
      <c r="AP101" s="977">
        <v>8.8675125000000001</v>
      </c>
      <c r="AQ101" s="975">
        <v>12.302039724</v>
      </c>
      <c r="AR101" s="976">
        <v>29.434837988000002</v>
      </c>
      <c r="AS101" s="976">
        <v>1.4508799999999999</v>
      </c>
      <c r="AT101" s="976">
        <v>16.505222499999999</v>
      </c>
      <c r="AU101" s="976">
        <v>97.973398044000007</v>
      </c>
      <c r="AV101" s="976">
        <v>4.1636862450000001</v>
      </c>
      <c r="AW101" s="976">
        <v>8.5236800000000006</v>
      </c>
      <c r="AX101" s="977">
        <v>6.7649119999999998</v>
      </c>
      <c r="AY101" s="975">
        <v>28.50787</v>
      </c>
      <c r="AZ101" s="976">
        <v>4.2205050000000002</v>
      </c>
      <c r="BA101" s="976">
        <v>1.0098</v>
      </c>
      <c r="BB101" s="976">
        <v>2.7865600000000001</v>
      </c>
      <c r="BC101" s="976">
        <v>2.57992</v>
      </c>
      <c r="BD101" s="976">
        <v>1.88496</v>
      </c>
      <c r="BE101" s="976">
        <v>0.43624000000000002</v>
      </c>
      <c r="BF101" s="976">
        <v>0.27056000000000002</v>
      </c>
      <c r="BG101" s="976">
        <v>0.45191999999999999</v>
      </c>
      <c r="BH101" s="977">
        <v>167.24003231999995</v>
      </c>
      <c r="BI101" s="975">
        <v>31.643039999999999</v>
      </c>
      <c r="BJ101" s="976">
        <v>40.271876741999996</v>
      </c>
      <c r="BK101" s="976">
        <v>39.780077499999997</v>
      </c>
      <c r="BL101" s="976">
        <v>24.674539568</v>
      </c>
      <c r="BM101" s="976">
        <v>14.614861813999999</v>
      </c>
      <c r="BN101" s="976">
        <v>14.335678678999999</v>
      </c>
      <c r="BO101" s="976">
        <v>21.309744147999996</v>
      </c>
      <c r="BP101" s="976">
        <v>24.71415</v>
      </c>
      <c r="BQ101" s="976">
        <v>17.787769451999999</v>
      </c>
      <c r="BR101" s="976">
        <v>30.256351615</v>
      </c>
      <c r="BS101" s="977">
        <v>7.9045480000000001</v>
      </c>
      <c r="BT101" s="975">
        <v>61.628486395000003</v>
      </c>
      <c r="BU101" s="976">
        <v>8.7675999999999998</v>
      </c>
      <c r="BV101" s="976">
        <v>260.17447788300001</v>
      </c>
      <c r="BW101" s="976">
        <v>8.8710137440000008</v>
      </c>
      <c r="BX101" s="976">
        <v>268.80365592000004</v>
      </c>
      <c r="BY101" s="976">
        <v>26.709030479999999</v>
      </c>
      <c r="BZ101" s="976">
        <v>331.92162235199999</v>
      </c>
      <c r="CA101" s="976">
        <v>142.987964616</v>
      </c>
      <c r="CB101" s="976">
        <v>23.349961875000002</v>
      </c>
      <c r="CC101" s="976">
        <v>104.26968398000001</v>
      </c>
      <c r="CD101" s="977">
        <v>8.440492085999999</v>
      </c>
      <c r="CE101" s="975">
        <v>131.88500399999998</v>
      </c>
      <c r="CF101" s="976">
        <v>210.98619093000002</v>
      </c>
      <c r="CG101" s="976">
        <v>66.901119383999998</v>
      </c>
      <c r="CH101" s="976">
        <v>228.81042237</v>
      </c>
      <c r="CI101" s="976">
        <v>62.433553681999996</v>
      </c>
      <c r="CJ101" s="976">
        <v>41.373359999999998</v>
      </c>
      <c r="CK101" s="978">
        <v>3240.3180923170003</v>
      </c>
    </row>
    <row r="102" spans="6:89" x14ac:dyDescent="0.25">
      <c r="F102" s="970">
        <v>39539</v>
      </c>
      <c r="G102" s="975">
        <v>4.70322</v>
      </c>
      <c r="H102" s="976">
        <v>3.8750399999999994</v>
      </c>
      <c r="I102" s="976">
        <v>12.937474</v>
      </c>
      <c r="J102" s="976">
        <v>73.290086469000002</v>
      </c>
      <c r="K102" s="976">
        <v>35.645994516000002</v>
      </c>
      <c r="L102" s="976">
        <v>20.882400000000001</v>
      </c>
      <c r="M102" s="976">
        <v>23.966914502999998</v>
      </c>
      <c r="N102" s="976">
        <v>4.3688000000000002</v>
      </c>
      <c r="O102" s="976">
        <v>8.5392100000000006</v>
      </c>
      <c r="P102" s="976">
        <v>2.508</v>
      </c>
      <c r="Q102" s="976">
        <v>38.340184387999997</v>
      </c>
      <c r="R102" s="976">
        <v>47.055944000000011</v>
      </c>
      <c r="S102" s="976">
        <v>1.0760400000000001</v>
      </c>
      <c r="T102" s="976">
        <v>4.4187000000000003</v>
      </c>
      <c r="U102" s="976">
        <v>1.3163400000000001</v>
      </c>
      <c r="V102" s="976">
        <v>39.750980799000004</v>
      </c>
      <c r="W102" s="976">
        <v>55.922026523999996</v>
      </c>
      <c r="X102" s="976">
        <v>1.76027</v>
      </c>
      <c r="Y102" s="976">
        <v>348.37044750000001</v>
      </c>
      <c r="Z102" s="977">
        <v>15.0381</v>
      </c>
      <c r="AA102" s="975">
        <v>61.6462875</v>
      </c>
      <c r="AB102" s="976">
        <v>101.76363714</v>
      </c>
      <c r="AC102" s="976">
        <v>36.500247999999999</v>
      </c>
      <c r="AD102" s="976">
        <v>12.22462</v>
      </c>
      <c r="AE102" s="976">
        <v>18.022767999999999</v>
      </c>
      <c r="AF102" s="976">
        <v>13.359422438999999</v>
      </c>
      <c r="AG102" s="976">
        <v>4.2540750000000003</v>
      </c>
      <c r="AH102" s="976">
        <v>10.740959999999999</v>
      </c>
      <c r="AI102" s="976">
        <v>14.235200000000001</v>
      </c>
      <c r="AJ102" s="976">
        <v>402.52657750700001</v>
      </c>
      <c r="AK102" s="976">
        <v>13.834028</v>
      </c>
      <c r="AL102" s="976">
        <v>19.975719999999999</v>
      </c>
      <c r="AM102" s="976">
        <v>89.681270769999998</v>
      </c>
      <c r="AN102" s="976">
        <v>99.74548990800001</v>
      </c>
      <c r="AO102" s="976">
        <v>72.124083056999993</v>
      </c>
      <c r="AP102" s="977">
        <v>28.685868750000001</v>
      </c>
      <c r="AQ102" s="975">
        <v>36.298980276000002</v>
      </c>
      <c r="AR102" s="976">
        <v>85.482041006000003</v>
      </c>
      <c r="AS102" s="976">
        <v>4.5793400000000002</v>
      </c>
      <c r="AT102" s="976">
        <v>54.002828749999999</v>
      </c>
      <c r="AU102" s="976">
        <v>362.76716511000001</v>
      </c>
      <c r="AV102" s="976">
        <v>14.092463755000001</v>
      </c>
      <c r="AW102" s="976">
        <v>28.476839999999999</v>
      </c>
      <c r="AX102" s="977">
        <v>18.676335999999999</v>
      </c>
      <c r="AY102" s="975">
        <v>70.850015999999997</v>
      </c>
      <c r="AZ102" s="976">
        <v>11.392605</v>
      </c>
      <c r="BA102" s="976">
        <v>2.8917000000000002</v>
      </c>
      <c r="BB102" s="976">
        <v>8.3265050079999998</v>
      </c>
      <c r="BC102" s="976">
        <v>7.4172700000000003</v>
      </c>
      <c r="BD102" s="976">
        <v>4.79556</v>
      </c>
      <c r="BE102" s="976">
        <v>1.4579599999999999</v>
      </c>
      <c r="BF102" s="976">
        <v>0.90424000000000004</v>
      </c>
      <c r="BG102" s="976">
        <v>1.2992699999999999</v>
      </c>
      <c r="BH102" s="977">
        <v>519.93448598399993</v>
      </c>
      <c r="BI102" s="975">
        <v>98.944477944000027</v>
      </c>
      <c r="BJ102" s="976">
        <v>59.556911887000005</v>
      </c>
      <c r="BK102" s="976">
        <v>44.929557500000001</v>
      </c>
      <c r="BL102" s="976">
        <v>74.617449082000007</v>
      </c>
      <c r="BM102" s="976">
        <v>34.662140465</v>
      </c>
      <c r="BN102" s="976">
        <v>43.549574928999995</v>
      </c>
      <c r="BO102" s="976">
        <v>65.167214999999999</v>
      </c>
      <c r="BP102" s="976">
        <v>78.20505</v>
      </c>
      <c r="BQ102" s="976">
        <v>28.070845839</v>
      </c>
      <c r="BR102" s="976">
        <v>77.223163974999991</v>
      </c>
      <c r="BS102" s="977">
        <v>10.626644000000001</v>
      </c>
      <c r="BT102" s="975">
        <v>142.20570000000001</v>
      </c>
      <c r="BU102" s="976">
        <v>17.17901625</v>
      </c>
      <c r="BV102" s="976">
        <v>557.06862673099999</v>
      </c>
      <c r="BW102" s="976">
        <v>22.568401231999999</v>
      </c>
      <c r="BX102" s="976">
        <v>355.51827456000001</v>
      </c>
      <c r="BY102" s="976">
        <v>55.132807619999994</v>
      </c>
      <c r="BZ102" s="976">
        <v>358.656608898</v>
      </c>
      <c r="CA102" s="976">
        <v>219.25227038400001</v>
      </c>
      <c r="CB102" s="976">
        <v>40.100378124999999</v>
      </c>
      <c r="CC102" s="976">
        <v>153.64483241800002</v>
      </c>
      <c r="CD102" s="977">
        <v>17.338758957</v>
      </c>
      <c r="CE102" s="975">
        <v>433.08303599999999</v>
      </c>
      <c r="CF102" s="976">
        <v>674.08752278999998</v>
      </c>
      <c r="CG102" s="976">
        <v>237.46552515399998</v>
      </c>
      <c r="CH102" s="976">
        <v>618.124556052</v>
      </c>
      <c r="CI102" s="976">
        <v>207.720524496</v>
      </c>
      <c r="CJ102" s="976">
        <v>152.56426500000001</v>
      </c>
      <c r="CK102" s="978">
        <v>7853.9961709469981</v>
      </c>
    </row>
    <row r="103" spans="6:89" x14ac:dyDescent="0.25">
      <c r="F103" s="970">
        <v>39569</v>
      </c>
      <c r="G103" s="975">
        <v>21.12012</v>
      </c>
      <c r="H103" s="976">
        <v>16.858079999999998</v>
      </c>
      <c r="I103" s="976">
        <v>56.867491999999999</v>
      </c>
      <c r="J103" s="976">
        <v>405.58184470800001</v>
      </c>
      <c r="K103" s="976">
        <v>234.85231096799998</v>
      </c>
      <c r="L103" s="976">
        <v>120.07380000000001</v>
      </c>
      <c r="M103" s="976">
        <v>84.626320496999995</v>
      </c>
      <c r="N103" s="976">
        <v>15.48</v>
      </c>
      <c r="O103" s="976">
        <v>31.351990000000001</v>
      </c>
      <c r="P103" s="976">
        <v>10.6172</v>
      </c>
      <c r="Q103" s="976">
        <v>97.497231403000001</v>
      </c>
      <c r="R103" s="976">
        <v>255.119708</v>
      </c>
      <c r="S103" s="976">
        <v>4.1333599999999997</v>
      </c>
      <c r="T103" s="976">
        <v>12.998699999999999</v>
      </c>
      <c r="U103" s="976">
        <v>5.9043599999999996</v>
      </c>
      <c r="V103" s="976">
        <v>279.70840500000003</v>
      </c>
      <c r="W103" s="976">
        <v>268.74944652400001</v>
      </c>
      <c r="X103" s="976">
        <v>7.8955799999999998</v>
      </c>
      <c r="Y103" s="976">
        <v>1359.0977340960001</v>
      </c>
      <c r="Z103" s="977">
        <v>79.105180000000004</v>
      </c>
      <c r="AA103" s="975">
        <v>189.19146298500002</v>
      </c>
      <c r="AB103" s="976">
        <v>556.75953762000006</v>
      </c>
      <c r="AC103" s="976">
        <v>128.56651600000001</v>
      </c>
      <c r="AD103" s="976">
        <v>79.428359999999998</v>
      </c>
      <c r="AE103" s="976">
        <v>62.492544000000002</v>
      </c>
      <c r="AF103" s="976">
        <v>70.81341243899999</v>
      </c>
      <c r="AG103" s="976">
        <v>22.105650000000001</v>
      </c>
      <c r="AH103" s="976">
        <v>38.637619999999998</v>
      </c>
      <c r="AI103" s="976">
        <v>88.826499999999996</v>
      </c>
      <c r="AJ103" s="976">
        <v>1342.475156535</v>
      </c>
      <c r="AK103" s="976">
        <v>84.586085999999995</v>
      </c>
      <c r="AL103" s="976">
        <v>74.922631999999993</v>
      </c>
      <c r="AM103" s="976">
        <v>630.86272564000001</v>
      </c>
      <c r="AN103" s="976">
        <v>495.60750736199998</v>
      </c>
      <c r="AO103" s="976">
        <v>316.83642680700001</v>
      </c>
      <c r="AP103" s="977">
        <v>69.675856249999995</v>
      </c>
      <c r="AQ103" s="975">
        <v>129.15537013799999</v>
      </c>
      <c r="AR103" s="976">
        <v>250.53223798800005</v>
      </c>
      <c r="AS103" s="976">
        <v>19.065470000000001</v>
      </c>
      <c r="AT103" s="976">
        <v>104.93053999999999</v>
      </c>
      <c r="AU103" s="976">
        <v>576.14211457200008</v>
      </c>
      <c r="AV103" s="976">
        <v>29.931936244999999</v>
      </c>
      <c r="AW103" s="976">
        <v>69.185722588000004</v>
      </c>
      <c r="AX103" s="977">
        <v>71.047759999999997</v>
      </c>
      <c r="AY103" s="975">
        <v>142.42358200000001</v>
      </c>
      <c r="AZ103" s="976">
        <v>27.667755</v>
      </c>
      <c r="BA103" s="976">
        <v>11.107799999999999</v>
      </c>
      <c r="BB103" s="976">
        <v>24.415574992</v>
      </c>
      <c r="BC103" s="976">
        <v>22.94286</v>
      </c>
      <c r="BD103" s="976">
        <v>13.167</v>
      </c>
      <c r="BE103" s="976">
        <v>5.00528</v>
      </c>
      <c r="BF103" s="976">
        <v>3.10432</v>
      </c>
      <c r="BG103" s="976">
        <v>4.0188600000000001</v>
      </c>
      <c r="BH103" s="977">
        <v>944.61448857599987</v>
      </c>
      <c r="BI103" s="975">
        <v>468.38286705600001</v>
      </c>
      <c r="BJ103" s="976">
        <v>625.840666113</v>
      </c>
      <c r="BK103" s="976">
        <v>573.634635</v>
      </c>
      <c r="BL103" s="976">
        <v>526.77567989199997</v>
      </c>
      <c r="BM103" s="976">
        <v>205.02870725600002</v>
      </c>
      <c r="BN103" s="976">
        <v>298.849899929</v>
      </c>
      <c r="BO103" s="976">
        <v>316.43383999999998</v>
      </c>
      <c r="BP103" s="976">
        <v>321.80714517000001</v>
      </c>
      <c r="BQ103" s="976">
        <v>291.630400839</v>
      </c>
      <c r="BR103" s="976">
        <v>479.22714381999998</v>
      </c>
      <c r="BS103" s="977">
        <v>124.66676200000001</v>
      </c>
      <c r="BT103" s="975">
        <v>1043.73842517</v>
      </c>
      <c r="BU103" s="976">
        <v>147.56966750000001</v>
      </c>
      <c r="BV103" s="976">
        <v>1129.1478721170001</v>
      </c>
      <c r="BW103" s="976">
        <v>145.30114625600001</v>
      </c>
      <c r="BX103" s="976">
        <v>1010.9223440800001</v>
      </c>
      <c r="BY103" s="976">
        <v>518.13798475999999</v>
      </c>
      <c r="BZ103" s="976">
        <v>975.4398473519999</v>
      </c>
      <c r="CA103" s="976">
        <v>500.91591038400003</v>
      </c>
      <c r="CB103" s="976">
        <v>421.33511687499998</v>
      </c>
      <c r="CC103" s="976">
        <v>351.47310521399999</v>
      </c>
      <c r="CD103" s="977">
        <v>200.54022791400001</v>
      </c>
      <c r="CE103" s="975">
        <v>463.09055512800006</v>
      </c>
      <c r="CF103" s="976">
        <v>813.05861581500005</v>
      </c>
      <c r="CG103" s="976">
        <v>214.589216564</v>
      </c>
      <c r="CH103" s="976">
        <v>1143.5945640780001</v>
      </c>
      <c r="CI103" s="976">
        <v>147.66404937999999</v>
      </c>
      <c r="CJ103" s="976">
        <v>172.04422199999999</v>
      </c>
      <c r="CK103" s="978">
        <v>23698.726146595003</v>
      </c>
    </row>
    <row r="104" spans="6:89" x14ac:dyDescent="0.25">
      <c r="F104" s="970">
        <v>39600</v>
      </c>
      <c r="G104" s="975">
        <v>14.065289999999999</v>
      </c>
      <c r="H104" s="976">
        <v>11.376719999999999</v>
      </c>
      <c r="I104" s="976">
        <v>30.872973999999999</v>
      </c>
      <c r="J104" s="976">
        <v>214.49630646900002</v>
      </c>
      <c r="K104" s="976">
        <v>96.573234515999999</v>
      </c>
      <c r="L104" s="976">
        <v>55.833299999999994</v>
      </c>
      <c r="M104" s="976">
        <v>60.961735496999999</v>
      </c>
      <c r="N104" s="976">
        <v>9.4255999999999993</v>
      </c>
      <c r="O104" s="976">
        <v>23.623069999999998</v>
      </c>
      <c r="P104" s="976">
        <v>7.5449000000000002</v>
      </c>
      <c r="Q104" s="976">
        <v>68.635225790999996</v>
      </c>
      <c r="R104" s="976">
        <v>129.96728800000002</v>
      </c>
      <c r="S104" s="976">
        <v>3.2025000000000001</v>
      </c>
      <c r="T104" s="976">
        <v>9.5952999999999999</v>
      </c>
      <c r="U104" s="976">
        <v>3.75732</v>
      </c>
      <c r="V104" s="976">
        <v>140.19482886599999</v>
      </c>
      <c r="W104" s="976">
        <v>117.05868086900001</v>
      </c>
      <c r="X104" s="976">
        <v>5.0244600000000004</v>
      </c>
      <c r="Y104" s="976">
        <v>637.06021045199998</v>
      </c>
      <c r="Z104" s="977">
        <v>34.826329999999999</v>
      </c>
      <c r="AA104" s="975">
        <v>167.44156201499999</v>
      </c>
      <c r="AB104" s="976">
        <v>505.63014380999999</v>
      </c>
      <c r="AC104" s="976">
        <v>103.28142800000001</v>
      </c>
      <c r="AD104" s="976">
        <v>56.720970000000001</v>
      </c>
      <c r="AE104" s="976">
        <v>49.677487999999997</v>
      </c>
      <c r="AF104" s="976">
        <v>54.790559999999999</v>
      </c>
      <c r="AG104" s="976">
        <v>16.841474999999999</v>
      </c>
      <c r="AH104" s="976">
        <v>33.155254999999997</v>
      </c>
      <c r="AI104" s="976">
        <v>58.748899999999999</v>
      </c>
      <c r="AJ104" s="976">
        <v>1399.0792279719999</v>
      </c>
      <c r="AK104" s="976">
        <v>64.300314</v>
      </c>
      <c r="AL104" s="976">
        <v>60.775444</v>
      </c>
      <c r="AM104" s="976">
        <v>636.05731076999996</v>
      </c>
      <c r="AN104" s="976">
        <v>525.48606518400004</v>
      </c>
      <c r="AO104" s="976">
        <v>293.62371305699997</v>
      </c>
      <c r="AP104" s="977">
        <v>69.46218125</v>
      </c>
      <c r="AQ104" s="975">
        <v>72.342359447999996</v>
      </c>
      <c r="AR104" s="976">
        <v>165.11742000000001</v>
      </c>
      <c r="AS104" s="976">
        <v>10.360189999999999</v>
      </c>
      <c r="AT104" s="976">
        <v>98.748926249999997</v>
      </c>
      <c r="AU104" s="976">
        <v>537.34652542799995</v>
      </c>
      <c r="AV104" s="976">
        <v>23.351563754999997</v>
      </c>
      <c r="AW104" s="976">
        <v>46.631174196000003</v>
      </c>
      <c r="AX104" s="977">
        <v>38.712128</v>
      </c>
      <c r="AY104" s="975">
        <v>136.77989199999999</v>
      </c>
      <c r="AZ104" s="976">
        <v>25.87473</v>
      </c>
      <c r="BA104" s="976">
        <v>8.6062499999999993</v>
      </c>
      <c r="BB104" s="976">
        <v>22.98912</v>
      </c>
      <c r="BC104" s="976">
        <v>19.948309999999999</v>
      </c>
      <c r="BD104" s="976">
        <v>10.8108</v>
      </c>
      <c r="BE104" s="976">
        <v>5.0167599999999997</v>
      </c>
      <c r="BF104" s="976">
        <v>3.11144</v>
      </c>
      <c r="BG104" s="976">
        <v>3.49431</v>
      </c>
      <c r="BH104" s="977">
        <v>925.70283312000004</v>
      </c>
      <c r="BI104" s="975">
        <v>429.78799500000002</v>
      </c>
      <c r="BJ104" s="976">
        <v>500.81579199999999</v>
      </c>
      <c r="BK104" s="976">
        <v>456.28176999999999</v>
      </c>
      <c r="BL104" s="976">
        <v>374.33402107999996</v>
      </c>
      <c r="BM104" s="976">
        <v>177.30602544199996</v>
      </c>
      <c r="BN104" s="976">
        <v>226.00075749999999</v>
      </c>
      <c r="BO104" s="976">
        <v>279.00172686100001</v>
      </c>
      <c r="BP104" s="976">
        <v>304.51035482999998</v>
      </c>
      <c r="BQ104" s="976">
        <v>209.94067722600002</v>
      </c>
      <c r="BR104" s="976">
        <v>452.07241882</v>
      </c>
      <c r="BS104" s="977">
        <v>100.063202</v>
      </c>
      <c r="BT104" s="975">
        <v>753.02074932000005</v>
      </c>
      <c r="BU104" s="976">
        <v>104.08785125</v>
      </c>
      <c r="BV104" s="976">
        <v>660.19458115199984</v>
      </c>
      <c r="BW104" s="976">
        <v>122.222906256</v>
      </c>
      <c r="BX104" s="976">
        <v>502.73487455999992</v>
      </c>
      <c r="BY104" s="976">
        <v>201.23333141999998</v>
      </c>
      <c r="BZ104" s="976">
        <v>596.92733040300004</v>
      </c>
      <c r="CA104" s="976">
        <v>301.3942725</v>
      </c>
      <c r="CB104" s="976">
        <v>175.84977624999999</v>
      </c>
      <c r="CC104" s="976">
        <v>231.464520378</v>
      </c>
      <c r="CD104" s="977">
        <v>82.974284172000011</v>
      </c>
      <c r="CE104" s="975">
        <v>541.1985840000001</v>
      </c>
      <c r="CF104" s="976">
        <v>853.77917953499991</v>
      </c>
      <c r="CG104" s="976">
        <v>275.28341546199999</v>
      </c>
      <c r="CH104" s="976">
        <v>817.11933315900001</v>
      </c>
      <c r="CI104" s="976">
        <v>232.43623387599999</v>
      </c>
      <c r="CJ104" s="976">
        <v>181.1521075</v>
      </c>
      <c r="CK104" s="978">
        <v>18067.300116666993</v>
      </c>
    </row>
    <row r="105" spans="6:89" x14ac:dyDescent="0.25">
      <c r="F105" s="970">
        <v>39630</v>
      </c>
      <c r="G105" s="975">
        <v>14.287140000000001</v>
      </c>
      <c r="H105" s="976">
        <v>10.333439999999998</v>
      </c>
      <c r="I105" s="976">
        <v>37.999346000000003</v>
      </c>
      <c r="J105" s="976">
        <v>213.13739117699998</v>
      </c>
      <c r="K105" s="976">
        <v>124.81584548399999</v>
      </c>
      <c r="L105" s="976">
        <v>64.918499999999995</v>
      </c>
      <c r="M105" s="976">
        <v>59.697420000000001</v>
      </c>
      <c r="N105" s="976">
        <v>12.1432</v>
      </c>
      <c r="O105" s="976">
        <v>20.444240000000001</v>
      </c>
      <c r="P105" s="976">
        <v>6.5625999999999998</v>
      </c>
      <c r="Q105" s="976">
        <v>85.806607194000009</v>
      </c>
      <c r="R105" s="976">
        <v>131.29906</v>
      </c>
      <c r="S105" s="976">
        <v>2.9889999999999999</v>
      </c>
      <c r="T105" s="976">
        <v>10.9109</v>
      </c>
      <c r="U105" s="976">
        <v>4.3707599999999998</v>
      </c>
      <c r="V105" s="976">
        <v>160.07033999999999</v>
      </c>
      <c r="W105" s="976">
        <v>151.54692913100001</v>
      </c>
      <c r="X105" s="976">
        <v>5.8447800000000001</v>
      </c>
      <c r="Y105" s="976">
        <v>923.81330545200001</v>
      </c>
      <c r="Z105" s="977">
        <v>46.331670000000003</v>
      </c>
      <c r="AA105" s="975">
        <v>161.46847500000001</v>
      </c>
      <c r="AB105" s="976">
        <v>540.47983142999999</v>
      </c>
      <c r="AC105" s="976">
        <v>105.62641600000001</v>
      </c>
      <c r="AD105" s="976">
        <v>66.316980000000001</v>
      </c>
      <c r="AE105" s="976">
        <v>56.621104000000003</v>
      </c>
      <c r="AF105" s="976">
        <v>56.312519999999999</v>
      </c>
      <c r="AG105" s="976">
        <v>18.8811</v>
      </c>
      <c r="AH105" s="976">
        <v>31.215914999999999</v>
      </c>
      <c r="AI105" s="976">
        <v>67.444999999999993</v>
      </c>
      <c r="AJ105" s="976">
        <v>1592.1606034790002</v>
      </c>
      <c r="AK105" s="976">
        <v>70.783075999999994</v>
      </c>
      <c r="AL105" s="976">
        <v>65.673599999999993</v>
      </c>
      <c r="AM105" s="976">
        <v>553.17588563999993</v>
      </c>
      <c r="AN105" s="976">
        <v>524.58613009199996</v>
      </c>
      <c r="AO105" s="976">
        <v>330.50929319300002</v>
      </c>
      <c r="AP105" s="977">
        <v>80.947212500000006</v>
      </c>
      <c r="AQ105" s="975">
        <v>101.45183972400001</v>
      </c>
      <c r="AR105" s="976">
        <v>231.78266100600001</v>
      </c>
      <c r="AS105" s="976">
        <v>13.48865</v>
      </c>
      <c r="AT105" s="976">
        <v>143.43226625</v>
      </c>
      <c r="AU105" s="976">
        <v>807.45229760400002</v>
      </c>
      <c r="AV105" s="976">
        <v>35.20205</v>
      </c>
      <c r="AW105" s="976">
        <v>67.303868391999998</v>
      </c>
      <c r="AX105" s="977">
        <v>53.277728000000003</v>
      </c>
      <c r="AY105" s="975">
        <v>145.92556400000001</v>
      </c>
      <c r="AZ105" s="976">
        <v>25.323029999999999</v>
      </c>
      <c r="BA105" s="976">
        <v>8.0325000000000006</v>
      </c>
      <c r="BB105" s="976">
        <v>21.230934991999998</v>
      </c>
      <c r="BC105" s="976">
        <v>18.520140000000001</v>
      </c>
      <c r="BD105" s="976">
        <v>11.198880000000001</v>
      </c>
      <c r="BE105" s="976">
        <v>4.1213199999999999</v>
      </c>
      <c r="BF105" s="976">
        <v>2.5560800000000001</v>
      </c>
      <c r="BG105" s="976">
        <v>3.2441399999999998</v>
      </c>
      <c r="BH105" s="977">
        <v>1158.4504953599996</v>
      </c>
      <c r="BI105" s="975">
        <v>371.95559294399999</v>
      </c>
      <c r="BJ105" s="976">
        <v>409.13694748400007</v>
      </c>
      <c r="BK105" s="976">
        <v>374.76419249999992</v>
      </c>
      <c r="BL105" s="976">
        <v>313.76127967600002</v>
      </c>
      <c r="BM105" s="976">
        <v>151.12547865099998</v>
      </c>
      <c r="BN105" s="976">
        <v>200.92766117899998</v>
      </c>
      <c r="BO105" s="976">
        <v>266.062630426</v>
      </c>
      <c r="BP105" s="976">
        <v>292.72265322000004</v>
      </c>
      <c r="BQ105" s="976">
        <v>186.97943777399999</v>
      </c>
      <c r="BR105" s="976">
        <v>386.97070631999998</v>
      </c>
      <c r="BS105" s="977">
        <v>82.160185999999996</v>
      </c>
      <c r="BT105" s="975">
        <v>796.38783605499998</v>
      </c>
      <c r="BU105" s="976">
        <v>122.88339375</v>
      </c>
      <c r="BV105" s="976">
        <v>1093.98091731</v>
      </c>
      <c r="BW105" s="976">
        <v>132.45346625599998</v>
      </c>
      <c r="BX105" s="976">
        <v>978.41153048000001</v>
      </c>
      <c r="BY105" s="976">
        <v>263.05063048</v>
      </c>
      <c r="BZ105" s="976">
        <v>1054.4880501480002</v>
      </c>
      <c r="CA105" s="976">
        <v>507.67980749999998</v>
      </c>
      <c r="CB105" s="976">
        <v>186.355779375</v>
      </c>
      <c r="CC105" s="976">
        <v>399.72789800999999</v>
      </c>
      <c r="CD105" s="977">
        <v>101.056938957</v>
      </c>
      <c r="CE105" s="975">
        <v>819.54370312800006</v>
      </c>
      <c r="CF105" s="976">
        <v>1155.0354318599998</v>
      </c>
      <c r="CG105" s="976">
        <v>384.83364859</v>
      </c>
      <c r="CH105" s="976">
        <v>1386.2741925</v>
      </c>
      <c r="CI105" s="976">
        <v>347.59467531000001</v>
      </c>
      <c r="CJ105" s="976">
        <v>254.388701</v>
      </c>
      <c r="CK105" s="978">
        <v>22282.233428983007</v>
      </c>
    </row>
    <row r="106" spans="6:89" x14ac:dyDescent="0.25">
      <c r="F106" s="970">
        <v>39661</v>
      </c>
      <c r="G106" s="975">
        <v>18.058589999999999</v>
      </c>
      <c r="H106" s="976">
        <v>14.175359999999998</v>
      </c>
      <c r="I106" s="976">
        <v>44.599609999999998</v>
      </c>
      <c r="J106" s="976">
        <v>283.09189764600001</v>
      </c>
      <c r="K106" s="976">
        <v>130.053054516</v>
      </c>
      <c r="L106" s="976">
        <v>77.597099999999998</v>
      </c>
      <c r="M106" s="976">
        <v>70.691425496999997</v>
      </c>
      <c r="N106" s="976">
        <v>13.6568</v>
      </c>
      <c r="O106" s="976">
        <v>28.048500000000001</v>
      </c>
      <c r="P106" s="976">
        <v>9.1751000000000005</v>
      </c>
      <c r="Q106" s="976">
        <v>90.256591403000002</v>
      </c>
      <c r="R106" s="976">
        <v>166.09587200000001</v>
      </c>
      <c r="S106" s="976">
        <v>3.6892800000000001</v>
      </c>
      <c r="T106" s="976">
        <v>12.4124</v>
      </c>
      <c r="U106" s="976">
        <v>5.39316</v>
      </c>
      <c r="V106" s="976">
        <v>221.11863806700001</v>
      </c>
      <c r="W106" s="976">
        <v>140.83004</v>
      </c>
      <c r="X106" s="976">
        <v>7.2119799999999996</v>
      </c>
      <c r="Y106" s="976">
        <v>981.348705</v>
      </c>
      <c r="Z106" s="977">
        <v>48.933500000000002</v>
      </c>
      <c r="AA106" s="975">
        <v>196.527975</v>
      </c>
      <c r="AB106" s="976">
        <v>587.86434333</v>
      </c>
      <c r="AC106" s="976">
        <v>128.158692</v>
      </c>
      <c r="AD106" s="976">
        <v>77.749849999999995</v>
      </c>
      <c r="AE106" s="976">
        <v>59.709992</v>
      </c>
      <c r="AF106" s="976">
        <v>68.403642438999995</v>
      </c>
      <c r="AG106" s="976">
        <v>21.5229</v>
      </c>
      <c r="AH106" s="976">
        <v>39.868355000000001</v>
      </c>
      <c r="AI106" s="976">
        <v>82.483800000000002</v>
      </c>
      <c r="AJ106" s="976">
        <v>1605.695916014</v>
      </c>
      <c r="AK106" s="976">
        <v>81.763447999999997</v>
      </c>
      <c r="AL106" s="976">
        <v>77.631668000000005</v>
      </c>
      <c r="AM106" s="976">
        <v>712.16826359000004</v>
      </c>
      <c r="AN106" s="976">
        <v>578.64374481599998</v>
      </c>
      <c r="AO106" s="976">
        <v>343.0634</v>
      </c>
      <c r="AP106" s="977">
        <v>84.383818750000003</v>
      </c>
      <c r="AQ106" s="975">
        <v>99.59853041400001</v>
      </c>
      <c r="AR106" s="976">
        <v>200.09648698199999</v>
      </c>
      <c r="AS106" s="976">
        <v>15.755649999999999</v>
      </c>
      <c r="AT106" s="976">
        <v>114.87760375000001</v>
      </c>
      <c r="AU106" s="976">
        <v>700.2873988020001</v>
      </c>
      <c r="AV106" s="976">
        <v>30.077513754999998</v>
      </c>
      <c r="AW106" s="976">
        <v>64.259694195999998</v>
      </c>
      <c r="AX106" s="977">
        <v>54.572448000000001</v>
      </c>
      <c r="AY106" s="975">
        <v>160.59915799999999</v>
      </c>
      <c r="AZ106" s="976">
        <v>29.212515</v>
      </c>
      <c r="BA106" s="976">
        <v>9.9144000000000005</v>
      </c>
      <c r="BB106" s="976">
        <v>25.808854991999997</v>
      </c>
      <c r="BC106" s="976">
        <v>22.021460000000001</v>
      </c>
      <c r="BD106" s="976">
        <v>12.751200000000001</v>
      </c>
      <c r="BE106" s="976">
        <v>5.5218800000000003</v>
      </c>
      <c r="BF106" s="976">
        <v>3.4247200000000002</v>
      </c>
      <c r="BG106" s="976">
        <v>3.8574600000000001</v>
      </c>
      <c r="BH106" s="977">
        <v>1201.7346663359997</v>
      </c>
      <c r="BI106" s="975">
        <v>662.28638205599998</v>
      </c>
      <c r="BJ106" s="976">
        <v>798.15273388699995</v>
      </c>
      <c r="BK106" s="976">
        <v>742.75286500000016</v>
      </c>
      <c r="BL106" s="976">
        <v>567.84049967600004</v>
      </c>
      <c r="BM106" s="976">
        <v>290.05430953500002</v>
      </c>
      <c r="BN106" s="976">
        <v>301.59137992900003</v>
      </c>
      <c r="BO106" s="976">
        <v>336.44672414799999</v>
      </c>
      <c r="BP106" s="976">
        <v>334.82594999999998</v>
      </c>
      <c r="BQ106" s="976">
        <v>343.428964452</v>
      </c>
      <c r="BR106" s="976">
        <v>633.4203061799999</v>
      </c>
      <c r="BS106" s="977">
        <v>162.88080199999999</v>
      </c>
      <c r="BT106" s="975">
        <v>1060.0570761900001</v>
      </c>
      <c r="BU106" s="976">
        <v>147.29568</v>
      </c>
      <c r="BV106" s="976">
        <v>1439.9262198069998</v>
      </c>
      <c r="BW106" s="976">
        <v>151.79295999999999</v>
      </c>
      <c r="BX106" s="976">
        <v>1189.68736524</v>
      </c>
      <c r="BY106" s="976">
        <v>303.68095427999998</v>
      </c>
      <c r="BZ106" s="976">
        <v>1196.1058363980001</v>
      </c>
      <c r="CA106" s="976">
        <v>587.54751750000003</v>
      </c>
      <c r="CB106" s="976">
        <v>268.74651937499999</v>
      </c>
      <c r="CC106" s="976">
        <v>420.658318388</v>
      </c>
      <c r="CD106" s="977">
        <v>166.26326687099998</v>
      </c>
      <c r="CE106" s="975">
        <v>706.52047200000004</v>
      </c>
      <c r="CF106" s="976">
        <v>1066.7448826350001</v>
      </c>
      <c r="CG106" s="976">
        <v>323.94749999999999</v>
      </c>
      <c r="CH106" s="976">
        <v>1347.5689673670001</v>
      </c>
      <c r="CI106" s="976">
        <v>286.07758938000001</v>
      </c>
      <c r="CJ106" s="976">
        <v>213.76236</v>
      </c>
      <c r="CK106" s="978">
        <v>25916.513455588989</v>
      </c>
    </row>
    <row r="107" spans="6:89" x14ac:dyDescent="0.25">
      <c r="F107" s="970">
        <v>39692</v>
      </c>
      <c r="G107" s="975">
        <v>18.14733</v>
      </c>
      <c r="H107" s="976">
        <v>14.473439999999998</v>
      </c>
      <c r="I107" s="976">
        <v>46.847526000000002</v>
      </c>
      <c r="J107" s="976">
        <v>263.88145853099996</v>
      </c>
      <c r="K107" s="976">
        <v>134.65960629</v>
      </c>
      <c r="L107" s="976">
        <v>79.902299999999997</v>
      </c>
      <c r="M107" s="976">
        <v>71.158664999999999</v>
      </c>
      <c r="N107" s="976">
        <v>13.071999999999999</v>
      </c>
      <c r="O107" s="976">
        <v>26.864229999999999</v>
      </c>
      <c r="P107" s="976">
        <v>9.0706000000000007</v>
      </c>
      <c r="Q107" s="976">
        <v>84.574702805999991</v>
      </c>
      <c r="R107" s="976">
        <v>173.84746799999999</v>
      </c>
      <c r="S107" s="976">
        <v>3.5440999999999998</v>
      </c>
      <c r="T107" s="976">
        <v>11.311299999999999</v>
      </c>
      <c r="U107" s="976">
        <v>4.9714200000000002</v>
      </c>
      <c r="V107" s="976">
        <v>189.009771933</v>
      </c>
      <c r="W107" s="976">
        <v>153.81259173800001</v>
      </c>
      <c r="X107" s="976">
        <v>6.6480100000000002</v>
      </c>
      <c r="Y107" s="976">
        <v>775.72914454800002</v>
      </c>
      <c r="Z107" s="977">
        <v>52.394649999999999</v>
      </c>
      <c r="AA107" s="975">
        <v>189.93807451499998</v>
      </c>
      <c r="AB107" s="976">
        <v>475.48489642499999</v>
      </c>
      <c r="AC107" s="976">
        <v>127.69989</v>
      </c>
      <c r="AD107" s="976">
        <v>63.625030000000002</v>
      </c>
      <c r="AE107" s="976">
        <v>53.583272000000001</v>
      </c>
      <c r="AF107" s="976">
        <v>68.657302438999992</v>
      </c>
      <c r="AG107" s="976">
        <v>19.832924999999999</v>
      </c>
      <c r="AH107" s="976">
        <v>40.353189999999998</v>
      </c>
      <c r="AI107" s="976">
        <v>68.4208</v>
      </c>
      <c r="AJ107" s="976">
        <v>1252.595394986</v>
      </c>
      <c r="AK107" s="976">
        <v>80.212547999999998</v>
      </c>
      <c r="AL107" s="976">
        <v>77.002296000000001</v>
      </c>
      <c r="AM107" s="976">
        <v>542.69891640999992</v>
      </c>
      <c r="AN107" s="976">
        <v>379.33280481599996</v>
      </c>
      <c r="AO107" s="976">
        <v>194.309394443</v>
      </c>
      <c r="AP107" s="977">
        <v>71.456481249999996</v>
      </c>
      <c r="AQ107" s="975">
        <v>95.188980000000001</v>
      </c>
      <c r="AR107" s="976">
        <v>162.832543018</v>
      </c>
      <c r="AS107" s="976">
        <v>16.118369999999999</v>
      </c>
      <c r="AT107" s="976">
        <v>81.710265000000007</v>
      </c>
      <c r="AU107" s="976">
        <v>479.72048315399996</v>
      </c>
      <c r="AV107" s="976">
        <v>23.060400000000001</v>
      </c>
      <c r="AW107" s="976">
        <v>56.538557412000003</v>
      </c>
      <c r="AX107" s="977">
        <v>54.378239999999998</v>
      </c>
      <c r="AY107" s="975">
        <v>140.65812</v>
      </c>
      <c r="AZ107" s="976">
        <v>27.005714999999999</v>
      </c>
      <c r="BA107" s="976">
        <v>9.5242500000000003</v>
      </c>
      <c r="BB107" s="976">
        <v>24.962934991999997</v>
      </c>
      <c r="BC107" s="976">
        <v>21.146129999999999</v>
      </c>
      <c r="BD107" s="976">
        <v>11.5038</v>
      </c>
      <c r="BE107" s="976">
        <v>5.3381999999999996</v>
      </c>
      <c r="BF107" s="976">
        <v>3.3108</v>
      </c>
      <c r="BG107" s="976">
        <v>3.7041300000000001</v>
      </c>
      <c r="BH107" s="977">
        <v>949.81429785599983</v>
      </c>
      <c r="BI107" s="975">
        <v>771.41891205599995</v>
      </c>
      <c r="BJ107" s="976">
        <v>960.79252800000017</v>
      </c>
      <c r="BK107" s="976">
        <v>911.47955750000006</v>
      </c>
      <c r="BL107" s="976">
        <v>670.30949999999996</v>
      </c>
      <c r="BM107" s="976">
        <v>357.24064544199996</v>
      </c>
      <c r="BN107" s="976">
        <v>322.80927000000003</v>
      </c>
      <c r="BO107" s="976">
        <v>289.75976414799999</v>
      </c>
      <c r="BP107" s="976">
        <v>237.87755322000001</v>
      </c>
      <c r="BQ107" s="976">
        <v>381.080329452</v>
      </c>
      <c r="BR107" s="976">
        <v>654.46688911499996</v>
      </c>
      <c r="BS107" s="977">
        <v>194.027862</v>
      </c>
      <c r="BT107" s="975">
        <v>918.62858503500001</v>
      </c>
      <c r="BU107" s="976">
        <v>115.10214875</v>
      </c>
      <c r="BV107" s="976">
        <v>990.45930288300019</v>
      </c>
      <c r="BW107" s="976">
        <v>120.319546256</v>
      </c>
      <c r="BX107" s="976">
        <v>909.51223728000002</v>
      </c>
      <c r="BY107" s="976">
        <v>260.05715428000002</v>
      </c>
      <c r="BZ107" s="976">
        <v>870.93844124999998</v>
      </c>
      <c r="CA107" s="976">
        <v>430.02741038400001</v>
      </c>
      <c r="CB107" s="976">
        <v>227.69912124999999</v>
      </c>
      <c r="CC107" s="976">
        <v>279.88327838800001</v>
      </c>
      <c r="CD107" s="977">
        <v>139.05344208599999</v>
      </c>
      <c r="CE107" s="975">
        <v>455.01958312800002</v>
      </c>
      <c r="CF107" s="976">
        <v>700.66892124000015</v>
      </c>
      <c r="CG107" s="976">
        <v>177.37922453799999</v>
      </c>
      <c r="CH107" s="976">
        <v>1076.998036185</v>
      </c>
      <c r="CI107" s="976">
        <v>133.91718775200002</v>
      </c>
      <c r="CJ107" s="976">
        <v>137.3078385</v>
      </c>
      <c r="CK107" s="978">
        <v>21699.874017679995</v>
      </c>
    </row>
    <row r="108" spans="6:89" x14ac:dyDescent="0.25">
      <c r="F108" s="970">
        <v>39722</v>
      </c>
      <c r="G108" s="975">
        <v>19.03473</v>
      </c>
      <c r="H108" s="976">
        <v>15.152399999999998</v>
      </c>
      <c r="I108" s="976">
        <v>53.352134</v>
      </c>
      <c r="J108" s="976">
        <v>374.10998029199999</v>
      </c>
      <c r="K108" s="976">
        <v>201.86603177399999</v>
      </c>
      <c r="L108" s="976">
        <v>103.9713</v>
      </c>
      <c r="M108" s="976">
        <v>76.160929503000006</v>
      </c>
      <c r="N108" s="976">
        <v>14.895200000000001</v>
      </c>
      <c r="O108" s="976">
        <v>28.79646</v>
      </c>
      <c r="P108" s="976">
        <v>9.6975999999999996</v>
      </c>
      <c r="Q108" s="976">
        <v>105.61781280599999</v>
      </c>
      <c r="R108" s="976">
        <v>215.57632399999997</v>
      </c>
      <c r="S108" s="976">
        <v>3.9198599999999999</v>
      </c>
      <c r="T108" s="976">
        <v>12.9701</v>
      </c>
      <c r="U108" s="976">
        <v>5.3676000000000004</v>
      </c>
      <c r="V108" s="976">
        <v>308.26275579900005</v>
      </c>
      <c r="W108" s="976">
        <v>228.93873260699999</v>
      </c>
      <c r="X108" s="976">
        <v>7.1778000000000004</v>
      </c>
      <c r="Y108" s="976">
        <v>1234.581769548</v>
      </c>
      <c r="Z108" s="977">
        <v>71.514520000000005</v>
      </c>
      <c r="AA108" s="975">
        <v>222.7252125</v>
      </c>
      <c r="AB108" s="976">
        <v>651.28088404499999</v>
      </c>
      <c r="AC108" s="976">
        <v>157.67495400000001</v>
      </c>
      <c r="AD108" s="976">
        <v>78.224900000000005</v>
      </c>
      <c r="AE108" s="976">
        <v>61.726703999999998</v>
      </c>
      <c r="AF108" s="976">
        <v>81.678520000000006</v>
      </c>
      <c r="AG108" s="976">
        <v>22.707825</v>
      </c>
      <c r="AH108" s="976">
        <v>47.886780000000002</v>
      </c>
      <c r="AI108" s="976">
        <v>94.250799999999998</v>
      </c>
      <c r="AJ108" s="976">
        <v>2014.518563507</v>
      </c>
      <c r="AK108" s="976">
        <v>102.545508</v>
      </c>
      <c r="AL108" s="976">
        <v>95.500360000000001</v>
      </c>
      <c r="AM108" s="976">
        <v>883.4178271799999</v>
      </c>
      <c r="AN108" s="976">
        <v>693.92849236200004</v>
      </c>
      <c r="AO108" s="976">
        <v>422.27248805699998</v>
      </c>
      <c r="AP108" s="977">
        <v>92.841787499999995</v>
      </c>
      <c r="AQ108" s="975">
        <v>126.151769586</v>
      </c>
      <c r="AR108" s="976">
        <v>227.17927201199998</v>
      </c>
      <c r="AS108" s="976">
        <v>18.748090000000001</v>
      </c>
      <c r="AT108" s="976">
        <v>99.282364999999999</v>
      </c>
      <c r="AU108" s="976">
        <v>587.60155760399994</v>
      </c>
      <c r="AV108" s="976">
        <v>32.203036245</v>
      </c>
      <c r="AW108" s="976">
        <v>74.609882588000005</v>
      </c>
      <c r="AX108" s="977">
        <v>71.080128000000002</v>
      </c>
      <c r="AY108" s="975">
        <v>179.75876199999999</v>
      </c>
      <c r="AZ108" s="976">
        <v>32.605469999999997</v>
      </c>
      <c r="BA108" s="976">
        <v>10.534050000000001</v>
      </c>
      <c r="BB108" s="976">
        <v>29.126185008</v>
      </c>
      <c r="BC108" s="976">
        <v>23.54177</v>
      </c>
      <c r="BD108" s="976">
        <v>13.63824</v>
      </c>
      <c r="BE108" s="976">
        <v>5.9695999999999998</v>
      </c>
      <c r="BF108" s="976">
        <v>3.7023999999999999</v>
      </c>
      <c r="BG108" s="976">
        <v>4.1237700000000004</v>
      </c>
      <c r="BH108" s="977">
        <v>1254.1698230399998</v>
      </c>
      <c r="BI108" s="975">
        <v>765.09634500000004</v>
      </c>
      <c r="BJ108" s="976">
        <v>916.72933599999999</v>
      </c>
      <c r="BK108" s="976">
        <v>851.28242250000005</v>
      </c>
      <c r="BL108" s="976">
        <v>681.59266021600013</v>
      </c>
      <c r="BM108" s="976">
        <v>333.022756372</v>
      </c>
      <c r="BN108" s="976">
        <v>381.80818132100001</v>
      </c>
      <c r="BO108" s="976">
        <v>411.28144686100001</v>
      </c>
      <c r="BP108" s="976">
        <v>405.36744677999991</v>
      </c>
      <c r="BQ108" s="976">
        <v>416.78371054799999</v>
      </c>
      <c r="BR108" s="976">
        <v>750.61606088500002</v>
      </c>
      <c r="BS108" s="977">
        <v>188.086364</v>
      </c>
      <c r="BT108" s="975">
        <v>1360.87682619</v>
      </c>
      <c r="BU108" s="976">
        <v>145.02158374999999</v>
      </c>
      <c r="BV108" s="976">
        <v>1418.8260944210001</v>
      </c>
      <c r="BW108" s="976">
        <v>159.20247876800002</v>
      </c>
      <c r="BX108" s="976">
        <v>1456.2460161199999</v>
      </c>
      <c r="BY108" s="976">
        <v>432.48883810000001</v>
      </c>
      <c r="BZ108" s="976">
        <v>1461.2365708469999</v>
      </c>
      <c r="CA108" s="976">
        <v>618.11823038399996</v>
      </c>
      <c r="CB108" s="976">
        <v>375.049514375</v>
      </c>
      <c r="CC108" s="976">
        <v>482.79390720399999</v>
      </c>
      <c r="CD108" s="977">
        <v>276.04681895700003</v>
      </c>
      <c r="CE108" s="975">
        <v>601.65690487199993</v>
      </c>
      <c r="CF108" s="976">
        <v>1020.36860442</v>
      </c>
      <c r="CG108" s="976">
        <v>239.19324515399998</v>
      </c>
      <c r="CH108" s="976">
        <v>1473.307760526</v>
      </c>
      <c r="CI108" s="976">
        <v>184.46550325600001</v>
      </c>
      <c r="CJ108" s="976">
        <v>201.12049999999999</v>
      </c>
      <c r="CK108" s="978">
        <v>29615.857945389998</v>
      </c>
    </row>
    <row r="109" spans="6:89" x14ac:dyDescent="0.25">
      <c r="F109" s="970">
        <v>39753</v>
      </c>
      <c r="G109" s="975">
        <v>9.8501399999999997</v>
      </c>
      <c r="H109" s="976">
        <v>6.0278399999999994</v>
      </c>
      <c r="I109" s="976">
        <v>29.629446000000002</v>
      </c>
      <c r="J109" s="976">
        <v>138.27213264599999</v>
      </c>
      <c r="K109" s="976">
        <v>130.43692629</v>
      </c>
      <c r="L109" s="976">
        <v>50.307600000000001</v>
      </c>
      <c r="M109" s="976">
        <v>26.138235000000002</v>
      </c>
      <c r="N109" s="976">
        <v>14.276</v>
      </c>
      <c r="O109" s="976">
        <v>10.471439999999999</v>
      </c>
      <c r="P109" s="976">
        <v>3.8037999999999998</v>
      </c>
      <c r="Q109" s="976">
        <v>136.94362719400002</v>
      </c>
      <c r="R109" s="976">
        <v>88.750651999999988</v>
      </c>
      <c r="S109" s="976">
        <v>2.5449199999999998</v>
      </c>
      <c r="T109" s="976">
        <v>13.4992</v>
      </c>
      <c r="U109" s="976">
        <v>3.2205599999999999</v>
      </c>
      <c r="V109" s="976">
        <v>91.764966932999997</v>
      </c>
      <c r="W109" s="976">
        <v>179.31014739299999</v>
      </c>
      <c r="X109" s="976">
        <v>4.3066800000000001</v>
      </c>
      <c r="Y109" s="976">
        <v>716.58468590400003</v>
      </c>
      <c r="Z109" s="977">
        <v>39.313890000000001</v>
      </c>
      <c r="AA109" s="975">
        <v>173.02513798500001</v>
      </c>
      <c r="AB109" s="976">
        <v>539.36564071500004</v>
      </c>
      <c r="AC109" s="976">
        <v>96.807221999999996</v>
      </c>
      <c r="AD109" s="976">
        <v>31.194949999999999</v>
      </c>
      <c r="AE109" s="976">
        <v>22.439112000000002</v>
      </c>
      <c r="AF109" s="976">
        <v>63.414999999999999</v>
      </c>
      <c r="AG109" s="976">
        <v>14.199674999999999</v>
      </c>
      <c r="AH109" s="976">
        <v>30.731079999999999</v>
      </c>
      <c r="AI109" s="976">
        <v>30.2211</v>
      </c>
      <c r="AJ109" s="976">
        <v>2325.1579174650001</v>
      </c>
      <c r="AK109" s="976">
        <v>111.571746</v>
      </c>
      <c r="AL109" s="976">
        <v>101.082616</v>
      </c>
      <c r="AM109" s="976">
        <v>268.78121794999998</v>
      </c>
      <c r="AN109" s="976">
        <v>385.12245763800001</v>
      </c>
      <c r="AO109" s="976">
        <v>254.71838444299999</v>
      </c>
      <c r="AP109" s="977">
        <v>165.54470624999999</v>
      </c>
      <c r="AQ109" s="975">
        <v>108.896969586</v>
      </c>
      <c r="AR109" s="976">
        <v>232.38748000000001</v>
      </c>
      <c r="AS109" s="976">
        <v>14.14608</v>
      </c>
      <c r="AT109" s="976">
        <v>151.90452875</v>
      </c>
      <c r="AU109" s="976">
        <v>1193.4668595599999</v>
      </c>
      <c r="AV109" s="976">
        <v>39.220149999999997</v>
      </c>
      <c r="AW109" s="976">
        <v>88.723759999999999</v>
      </c>
      <c r="AX109" s="977">
        <v>55.414015999999997</v>
      </c>
      <c r="AY109" s="975">
        <v>269.45001999999999</v>
      </c>
      <c r="AZ109" s="976">
        <v>33.598529999999997</v>
      </c>
      <c r="BA109" s="976">
        <v>6.8391000000000002</v>
      </c>
      <c r="BB109" s="976">
        <v>21.54608</v>
      </c>
      <c r="BC109" s="976">
        <v>18.28979</v>
      </c>
      <c r="BD109" s="976">
        <v>14.16492</v>
      </c>
      <c r="BE109" s="976">
        <v>3.12256</v>
      </c>
      <c r="BF109" s="976">
        <v>1.9366399999999999</v>
      </c>
      <c r="BG109" s="976">
        <v>3.2037900000000001</v>
      </c>
      <c r="BH109" s="977">
        <v>1975.9135301760002</v>
      </c>
      <c r="BI109" s="975">
        <v>185.12372205599999</v>
      </c>
      <c r="BJ109" s="976">
        <v>236.43664000000001</v>
      </c>
      <c r="BK109" s="976">
        <v>178.4834625</v>
      </c>
      <c r="BL109" s="976">
        <v>204.997370918</v>
      </c>
      <c r="BM109" s="976">
        <v>68.132601349000012</v>
      </c>
      <c r="BN109" s="976">
        <v>165.77386874999999</v>
      </c>
      <c r="BO109" s="976">
        <v>234.14217228699997</v>
      </c>
      <c r="BP109" s="976">
        <v>303.89480322000003</v>
      </c>
      <c r="BQ109" s="976">
        <v>118.734355548</v>
      </c>
      <c r="BR109" s="976">
        <v>199.92589691000001</v>
      </c>
      <c r="BS109" s="977">
        <v>47.139373999999997</v>
      </c>
      <c r="BT109" s="975">
        <v>559.85654829999999</v>
      </c>
      <c r="BU109" s="976">
        <v>61.263604999999998</v>
      </c>
      <c r="BV109" s="976">
        <v>783.44623538600001</v>
      </c>
      <c r="BW109" s="976">
        <v>92.312960000000004</v>
      </c>
      <c r="BX109" s="976">
        <v>1046.5820533999999</v>
      </c>
      <c r="BY109" s="976">
        <v>280.08163810000002</v>
      </c>
      <c r="BZ109" s="976">
        <v>1242.8219325</v>
      </c>
      <c r="CA109" s="976">
        <v>438.6816675</v>
      </c>
      <c r="CB109" s="976">
        <v>181.20635812500001</v>
      </c>
      <c r="CC109" s="976">
        <v>425.27617962199997</v>
      </c>
      <c r="CD109" s="977">
        <v>63.775754171999999</v>
      </c>
      <c r="CE109" s="975">
        <v>1459.131160872</v>
      </c>
      <c r="CF109" s="976">
        <v>2048.24687124</v>
      </c>
      <c r="CG109" s="976">
        <v>722.92288233399995</v>
      </c>
      <c r="CH109" s="976">
        <v>1622.3553525</v>
      </c>
      <c r="CI109" s="976">
        <v>692.95547980599997</v>
      </c>
      <c r="CJ109" s="976">
        <v>417.64108399999998</v>
      </c>
      <c r="CK109" s="978">
        <v>24622.397687272995</v>
      </c>
    </row>
    <row r="110" spans="6:89" x14ac:dyDescent="0.25">
      <c r="F110" s="970">
        <v>39783</v>
      </c>
      <c r="G110" s="975">
        <v>2.2628699999999999</v>
      </c>
      <c r="H110" s="976">
        <v>0.81143999999999983</v>
      </c>
      <c r="I110" s="976">
        <v>11.048268</v>
      </c>
      <c r="J110" s="976">
        <v>22.020998822999999</v>
      </c>
      <c r="K110" s="976">
        <v>29.065189032000003</v>
      </c>
      <c r="L110" s="976">
        <v>9.2546999999999997</v>
      </c>
      <c r="M110" s="976">
        <v>3.5180745030000002</v>
      </c>
      <c r="N110" s="976">
        <v>5.5728</v>
      </c>
      <c r="O110" s="976">
        <v>1.4335899999999999</v>
      </c>
      <c r="P110" s="976">
        <v>0.50160000000000005</v>
      </c>
      <c r="Q110" s="976">
        <v>61.847125791000003</v>
      </c>
      <c r="R110" s="976">
        <v>13.420163999999998</v>
      </c>
      <c r="S110" s="976">
        <v>0.69174000000000002</v>
      </c>
      <c r="T110" s="976">
        <v>5.4196999999999997</v>
      </c>
      <c r="U110" s="976">
        <v>0.90737999999999996</v>
      </c>
      <c r="V110" s="976">
        <v>19.549689201</v>
      </c>
      <c r="W110" s="976">
        <v>59.338500000000003</v>
      </c>
      <c r="X110" s="976">
        <v>1.21339</v>
      </c>
      <c r="Y110" s="976">
        <v>139.652142048</v>
      </c>
      <c r="Z110" s="977">
        <v>10.28797</v>
      </c>
      <c r="AA110" s="975">
        <v>58.627274999999997</v>
      </c>
      <c r="AB110" s="976">
        <v>301.66961286000003</v>
      </c>
      <c r="AC110" s="976">
        <v>33.951347999999996</v>
      </c>
      <c r="AD110" s="976">
        <v>8.6775800000000007</v>
      </c>
      <c r="AE110" s="976">
        <v>4.9269040000000004</v>
      </c>
      <c r="AF110" s="976">
        <v>24.182257561</v>
      </c>
      <c r="AG110" s="976">
        <v>5.1087749999999996</v>
      </c>
      <c r="AH110" s="976">
        <v>10.517189999999999</v>
      </c>
      <c r="AI110" s="976">
        <v>7.6341999999999999</v>
      </c>
      <c r="AJ110" s="976">
        <v>1759.905466507</v>
      </c>
      <c r="AK110" s="976">
        <v>48.915385999999998</v>
      </c>
      <c r="AL110" s="976">
        <v>41.155456000000001</v>
      </c>
      <c r="AM110" s="976">
        <v>498.57327282</v>
      </c>
      <c r="AN110" s="976">
        <v>683.84890254599998</v>
      </c>
      <c r="AO110" s="976">
        <v>321.404390557</v>
      </c>
      <c r="AP110" s="977">
        <v>79.469293750000006</v>
      </c>
      <c r="AQ110" s="975">
        <v>52.243709586000001</v>
      </c>
      <c r="AR110" s="976">
        <v>96.469687988000004</v>
      </c>
      <c r="AS110" s="976">
        <v>5.8715299999999999</v>
      </c>
      <c r="AT110" s="976">
        <v>68.907735000000002</v>
      </c>
      <c r="AU110" s="976">
        <v>444.14800075800002</v>
      </c>
      <c r="AV110" s="976">
        <v>24.545349999999999</v>
      </c>
      <c r="AW110" s="976">
        <v>50.228825804000003</v>
      </c>
      <c r="AX110" s="977">
        <v>27.253855999999999</v>
      </c>
      <c r="AY110" s="975">
        <v>110.99257</v>
      </c>
      <c r="AZ110" s="976">
        <v>13.378724999999999</v>
      </c>
      <c r="BA110" s="976">
        <v>1.8589500000000001</v>
      </c>
      <c r="BB110" s="976">
        <v>7.6298650080000003</v>
      </c>
      <c r="BC110" s="976">
        <v>6.3115899999999998</v>
      </c>
      <c r="BD110" s="976">
        <v>5.5439999999999996</v>
      </c>
      <c r="BE110" s="976">
        <v>0.90691999999999995</v>
      </c>
      <c r="BF110" s="976">
        <v>0.56247999999999998</v>
      </c>
      <c r="BG110" s="976">
        <v>1.1055900000000001</v>
      </c>
      <c r="BH110" s="977">
        <v>1148.6605608</v>
      </c>
      <c r="BI110" s="975">
        <v>111.29001</v>
      </c>
      <c r="BJ110" s="976">
        <v>81.797539371000013</v>
      </c>
      <c r="BK110" s="976">
        <v>45.893230000000003</v>
      </c>
      <c r="BL110" s="976">
        <v>112.712989298</v>
      </c>
      <c r="BM110" s="976">
        <v>19.696763627999999</v>
      </c>
      <c r="BN110" s="976">
        <v>122.62413867900001</v>
      </c>
      <c r="BO110" s="976">
        <v>185.06782271300003</v>
      </c>
      <c r="BP110" s="976">
        <v>261.02204999999998</v>
      </c>
      <c r="BQ110" s="976">
        <v>51.287597226000003</v>
      </c>
      <c r="BR110" s="976">
        <v>207.58492190999999</v>
      </c>
      <c r="BS110" s="977">
        <v>16.018488000000001</v>
      </c>
      <c r="BT110" s="975">
        <v>325.05871156500001</v>
      </c>
      <c r="BU110" s="976">
        <v>19.7271</v>
      </c>
      <c r="BV110" s="976">
        <v>109.30665769599999</v>
      </c>
      <c r="BW110" s="976">
        <v>52.002507487999999</v>
      </c>
      <c r="BX110" s="976">
        <v>135.40771183999999</v>
      </c>
      <c r="BY110" s="976">
        <v>51.209260960000002</v>
      </c>
      <c r="BZ110" s="976">
        <v>127.76559680099999</v>
      </c>
      <c r="CA110" s="976">
        <v>64.597192884000009</v>
      </c>
      <c r="CB110" s="976">
        <v>26.723720624999999</v>
      </c>
      <c r="CC110" s="976">
        <v>46.53337801</v>
      </c>
      <c r="CD110" s="977">
        <v>18.797973128999999</v>
      </c>
      <c r="CE110" s="975">
        <v>565.05673200000001</v>
      </c>
      <c r="CF110" s="976">
        <v>1106.3027067449998</v>
      </c>
      <c r="CG110" s="976">
        <v>334.85770625599997</v>
      </c>
      <c r="CH110" s="976">
        <v>440.75818578899998</v>
      </c>
      <c r="CI110" s="976">
        <v>298.10603530999998</v>
      </c>
      <c r="CJ110" s="976">
        <v>214.96908300000001</v>
      </c>
      <c r="CK110" s="978">
        <v>11505.180398866001</v>
      </c>
    </row>
    <row r="111" spans="6:89" x14ac:dyDescent="0.25">
      <c r="F111" s="970">
        <v>39814</v>
      </c>
      <c r="G111" s="975">
        <v>1.3310999999999999</v>
      </c>
      <c r="H111" s="976">
        <v>0.23183999999999996</v>
      </c>
      <c r="I111" s="976">
        <v>7.0546300000000004</v>
      </c>
      <c r="J111" s="976">
        <v>14.299742646</v>
      </c>
      <c r="K111" s="976">
        <v>14.889049031999999</v>
      </c>
      <c r="L111" s="976">
        <v>5.085</v>
      </c>
      <c r="M111" s="976">
        <v>1.759045497</v>
      </c>
      <c r="N111" s="976">
        <v>3.5087999999999999</v>
      </c>
      <c r="O111" s="976">
        <v>0.43630999999999998</v>
      </c>
      <c r="P111" s="976">
        <v>0.14630000000000001</v>
      </c>
      <c r="Q111" s="976">
        <v>38.365345612000006</v>
      </c>
      <c r="R111" s="976">
        <v>6.5564159999999996</v>
      </c>
      <c r="S111" s="976">
        <v>0.42699999999999999</v>
      </c>
      <c r="T111" s="976">
        <v>3.5464000000000002</v>
      </c>
      <c r="U111" s="976">
        <v>0.56232000000000004</v>
      </c>
      <c r="V111" s="976">
        <v>14.810363066999999</v>
      </c>
      <c r="W111" s="976">
        <v>30.820060868999995</v>
      </c>
      <c r="X111" s="976">
        <v>0.75195999999999996</v>
      </c>
      <c r="Y111" s="976">
        <v>77.915607047999998</v>
      </c>
      <c r="Z111" s="977">
        <v>5.6094499999999998</v>
      </c>
      <c r="AA111" s="975">
        <v>29.216249999999999</v>
      </c>
      <c r="AB111" s="976">
        <v>149.64329952</v>
      </c>
      <c r="AC111" s="976">
        <v>17.791322000000001</v>
      </c>
      <c r="AD111" s="976">
        <v>3.3570199999999999</v>
      </c>
      <c r="AE111" s="976">
        <v>2.6549119999999999</v>
      </c>
      <c r="AF111" s="976">
        <v>11.076482438999999</v>
      </c>
      <c r="AG111" s="976">
        <v>1.7676750000000001</v>
      </c>
      <c r="AH111" s="976">
        <v>4.6245799999999999</v>
      </c>
      <c r="AI111" s="976">
        <v>4.0179999999999998</v>
      </c>
      <c r="AJ111" s="976">
        <v>865.00333102800005</v>
      </c>
      <c r="AK111" s="976">
        <v>22.643139999999999</v>
      </c>
      <c r="AL111" s="976">
        <v>19.209527999999999</v>
      </c>
      <c r="AM111" s="976">
        <v>186.25002563999999</v>
      </c>
      <c r="AN111" s="976">
        <v>265.60796236200002</v>
      </c>
      <c r="AO111" s="976">
        <v>151.55071805700001</v>
      </c>
      <c r="AP111" s="977">
        <v>43.714343749999998</v>
      </c>
      <c r="AQ111" s="975">
        <v>33.902489862000003</v>
      </c>
      <c r="AR111" s="976">
        <v>60.717767988000006</v>
      </c>
      <c r="AS111" s="976">
        <v>3.8312300000000001</v>
      </c>
      <c r="AT111" s="976">
        <v>40.855132500000003</v>
      </c>
      <c r="AU111" s="976">
        <v>260.88437804400002</v>
      </c>
      <c r="AV111" s="976">
        <v>15.257136245</v>
      </c>
      <c r="AW111" s="976">
        <v>30.829162587999999</v>
      </c>
      <c r="AX111" s="977">
        <v>17.640560000000001</v>
      </c>
      <c r="AY111" s="975">
        <v>69.431858000000005</v>
      </c>
      <c r="AZ111" s="976">
        <v>8.1651600000000002</v>
      </c>
      <c r="BA111" s="976">
        <v>1.1475</v>
      </c>
      <c r="BB111" s="976">
        <v>3.8481050079999997</v>
      </c>
      <c r="BC111" s="976">
        <v>3.6395300000000002</v>
      </c>
      <c r="BD111" s="976">
        <v>3.5758800000000002</v>
      </c>
      <c r="BE111" s="976">
        <v>0.2296</v>
      </c>
      <c r="BF111" s="976">
        <v>0.1424</v>
      </c>
      <c r="BG111" s="976">
        <v>0.63753000000000004</v>
      </c>
      <c r="BH111" s="977">
        <v>680.81259830399995</v>
      </c>
      <c r="BI111" s="975">
        <v>42.100777055999998</v>
      </c>
      <c r="BJ111" s="976">
        <v>47.615652516000004</v>
      </c>
      <c r="BK111" s="976">
        <v>22.043229999999998</v>
      </c>
      <c r="BL111" s="976">
        <v>50.863340215999997</v>
      </c>
      <c r="BM111" s="976">
        <v>8.4465004649999997</v>
      </c>
      <c r="BN111" s="976">
        <v>74.762421320999991</v>
      </c>
      <c r="BO111" s="976">
        <v>118.72163228700001</v>
      </c>
      <c r="BP111" s="976">
        <v>178.04649194999999</v>
      </c>
      <c r="BQ111" s="976">
        <v>30.881132225999998</v>
      </c>
      <c r="BR111" s="976">
        <v>76.305473525000011</v>
      </c>
      <c r="BS111" s="977">
        <v>9.4226399999999995</v>
      </c>
      <c r="BT111" s="975">
        <v>189.63749966</v>
      </c>
      <c r="BU111" s="976">
        <v>6.4387062500000001</v>
      </c>
      <c r="BV111" s="976">
        <v>90.063949421000004</v>
      </c>
      <c r="BW111" s="976">
        <v>23.486106255999999</v>
      </c>
      <c r="BX111" s="976">
        <v>68.636997480000005</v>
      </c>
      <c r="BY111" s="976">
        <v>19.472339039999998</v>
      </c>
      <c r="BZ111" s="976">
        <v>95.589685551000002</v>
      </c>
      <c r="CA111" s="976">
        <v>47.436221250000003</v>
      </c>
      <c r="CB111" s="976">
        <v>14.205299999999999</v>
      </c>
      <c r="CC111" s="976">
        <v>51.779636398000001</v>
      </c>
      <c r="CD111" s="977">
        <v>16.165665827999998</v>
      </c>
      <c r="CE111" s="975">
        <v>407.15534887199999</v>
      </c>
      <c r="CF111" s="976">
        <v>689.76612046500009</v>
      </c>
      <c r="CG111" s="976">
        <v>220.54026171799998</v>
      </c>
      <c r="CH111" s="976">
        <v>350.33376157800001</v>
      </c>
      <c r="CI111" s="976">
        <v>213.44837061999996</v>
      </c>
      <c r="CJ111" s="976">
        <v>126.7346465</v>
      </c>
      <c r="CK111" s="978">
        <v>6531.8832565549992</v>
      </c>
    </row>
    <row r="112" spans="6:89" x14ac:dyDescent="0.25">
      <c r="F112" s="970">
        <v>39845</v>
      </c>
      <c r="G112" s="975">
        <v>1.37547</v>
      </c>
      <c r="H112" s="976">
        <v>0.14903999999999998</v>
      </c>
      <c r="I112" s="976">
        <v>9.182976</v>
      </c>
      <c r="J112" s="976">
        <v>5.9607926459999998</v>
      </c>
      <c r="K112" s="976">
        <v>23.389273710000001</v>
      </c>
      <c r="L112" s="976">
        <v>4.7121000000000004</v>
      </c>
      <c r="M112" s="976">
        <v>0.57718499999999995</v>
      </c>
      <c r="N112" s="976">
        <v>4.7816000000000001</v>
      </c>
      <c r="O112" s="976">
        <v>0.12466000000000001</v>
      </c>
      <c r="P112" s="976">
        <v>8.3599999999999994E-2</v>
      </c>
      <c r="Q112" s="976">
        <v>59.584425791000001</v>
      </c>
      <c r="R112" s="976">
        <v>5.0197560000000001</v>
      </c>
      <c r="S112" s="976">
        <v>0.54656000000000005</v>
      </c>
      <c r="T112" s="976">
        <v>4.9478</v>
      </c>
      <c r="U112" s="976">
        <v>0.62622</v>
      </c>
      <c r="V112" s="976">
        <v>3.1101749999999999</v>
      </c>
      <c r="W112" s="976">
        <v>70.594815655000005</v>
      </c>
      <c r="X112" s="976">
        <v>0.83740999999999999</v>
      </c>
      <c r="Y112" s="976">
        <v>79.673405904000006</v>
      </c>
      <c r="Z112" s="977">
        <v>9.0944699999999994</v>
      </c>
      <c r="AA112" s="975">
        <v>58.984375485000001</v>
      </c>
      <c r="AB112" s="976">
        <v>220.67349381</v>
      </c>
      <c r="AC112" s="976">
        <v>32.778854000000003</v>
      </c>
      <c r="AD112" s="976">
        <v>2.75529</v>
      </c>
      <c r="AE112" s="976">
        <v>1.9401280000000001</v>
      </c>
      <c r="AF112" s="976">
        <v>18.897670000000002</v>
      </c>
      <c r="AG112" s="976">
        <v>2.6223749999999999</v>
      </c>
      <c r="AH112" s="976">
        <v>8.9507999999999992</v>
      </c>
      <c r="AI112" s="976">
        <v>1.4063000000000001</v>
      </c>
      <c r="AJ112" s="976">
        <v>1297.9764155350001</v>
      </c>
      <c r="AK112" s="976">
        <v>39.982202000000001</v>
      </c>
      <c r="AL112" s="976">
        <v>37.406587999999999</v>
      </c>
      <c r="AM112" s="976">
        <v>236.82528205</v>
      </c>
      <c r="AN112" s="976">
        <v>382.45261499999998</v>
      </c>
      <c r="AO112" s="976">
        <v>207.45394319299999</v>
      </c>
      <c r="AP112" s="977">
        <v>80.822568750000002</v>
      </c>
      <c r="AQ112" s="975">
        <v>60.551579447999998</v>
      </c>
      <c r="AR112" s="976">
        <v>140.68916798800001</v>
      </c>
      <c r="AS112" s="976">
        <v>4.8967200000000002</v>
      </c>
      <c r="AT112" s="976">
        <v>106.53085625</v>
      </c>
      <c r="AU112" s="976">
        <v>776.32649413199999</v>
      </c>
      <c r="AV112" s="976">
        <v>29.669886245000001</v>
      </c>
      <c r="AW112" s="976">
        <v>53.217654195999998</v>
      </c>
      <c r="AX112" s="977">
        <v>30.555392000000001</v>
      </c>
      <c r="AY112" s="975">
        <v>130.49947800000001</v>
      </c>
      <c r="AZ112" s="976">
        <v>14.17869</v>
      </c>
      <c r="BA112" s="976">
        <v>1.4688000000000001</v>
      </c>
      <c r="BB112" s="976">
        <v>7.1156800000000002</v>
      </c>
      <c r="BC112" s="976">
        <v>5.6205400000000001</v>
      </c>
      <c r="BD112" s="976">
        <v>5.21136</v>
      </c>
      <c r="BE112" s="976">
        <v>0.36736000000000002</v>
      </c>
      <c r="BF112" s="976">
        <v>0.22783999999999999</v>
      </c>
      <c r="BG112" s="976">
        <v>0.98453999999999997</v>
      </c>
      <c r="BH112" s="977">
        <v>1180.3539497279999</v>
      </c>
      <c r="BI112" s="975">
        <v>49.682017944000002</v>
      </c>
      <c r="BJ112" s="976">
        <v>72.632664113000004</v>
      </c>
      <c r="BK112" s="976">
        <v>30.565365</v>
      </c>
      <c r="BL112" s="976">
        <v>64.937669189999994</v>
      </c>
      <c r="BM112" s="976">
        <v>9.603027255999999</v>
      </c>
      <c r="BN112" s="976">
        <v>86.013935000000004</v>
      </c>
      <c r="BO112" s="976">
        <v>154.76843957400001</v>
      </c>
      <c r="BP112" s="976">
        <v>225.35120322</v>
      </c>
      <c r="BQ112" s="976">
        <v>31.455962226</v>
      </c>
      <c r="BR112" s="976">
        <v>92.31979852500001</v>
      </c>
      <c r="BS112" s="977">
        <v>11.359515999999999</v>
      </c>
      <c r="BT112" s="975">
        <v>221.34827687000001</v>
      </c>
      <c r="BU112" s="976">
        <v>6.6578962500000003</v>
      </c>
      <c r="BV112" s="976">
        <v>42.443916538000003</v>
      </c>
      <c r="BW112" s="976">
        <v>33.920587488000002</v>
      </c>
      <c r="BX112" s="976">
        <v>8.5722398000000002</v>
      </c>
      <c r="BY112" s="976">
        <v>14.56063048</v>
      </c>
      <c r="BZ112" s="976">
        <v>11.194415403000001</v>
      </c>
      <c r="CA112" s="976">
        <v>23.038762500000001</v>
      </c>
      <c r="CB112" s="976">
        <v>4.823883125</v>
      </c>
      <c r="CC112" s="976">
        <v>3.9893383879999997</v>
      </c>
      <c r="CD112" s="977">
        <v>2.1172831289999996</v>
      </c>
      <c r="CE112" s="975">
        <v>1092.034972872</v>
      </c>
      <c r="CF112" s="976">
        <v>1439.0105090699999</v>
      </c>
      <c r="CG112" s="976">
        <v>546.31145656399997</v>
      </c>
      <c r="CH112" s="976">
        <v>927.85882223700003</v>
      </c>
      <c r="CI112" s="976">
        <v>540.19371387599995</v>
      </c>
      <c r="CJ112" s="976">
        <v>313.00096100000002</v>
      </c>
      <c r="CK112" s="978">
        <v>11524.533888153999</v>
      </c>
    </row>
    <row r="113" spans="6:89" x14ac:dyDescent="0.25">
      <c r="F113" s="970">
        <v>39873</v>
      </c>
      <c r="G113" s="975">
        <v>2.1297600000000001</v>
      </c>
      <c r="H113" s="976">
        <v>1.2254399999999999</v>
      </c>
      <c r="I113" s="976">
        <v>8.6090400000000002</v>
      </c>
      <c r="J113" s="976">
        <v>13.311410292</v>
      </c>
      <c r="K113" s="976">
        <v>12.722874516000001</v>
      </c>
      <c r="L113" s="976">
        <v>7.7969999999999997</v>
      </c>
      <c r="M113" s="976">
        <v>5.387065497</v>
      </c>
      <c r="N113" s="976">
        <v>3.2679999999999998</v>
      </c>
      <c r="O113" s="976">
        <v>2.4308700000000001</v>
      </c>
      <c r="P113" s="976">
        <v>0.79420000000000002</v>
      </c>
      <c r="Q113" s="976">
        <v>35.851214387999995</v>
      </c>
      <c r="R113" s="976">
        <v>12.361576000000001</v>
      </c>
      <c r="S113" s="976">
        <v>0.55510000000000004</v>
      </c>
      <c r="T113" s="976">
        <v>3.4177</v>
      </c>
      <c r="U113" s="976">
        <v>0.66456000000000004</v>
      </c>
      <c r="V113" s="976">
        <v>6.4869542010000005</v>
      </c>
      <c r="W113" s="976">
        <v>27.079915655000001</v>
      </c>
      <c r="X113" s="976">
        <v>0.88868000000000003</v>
      </c>
      <c r="Y113" s="976">
        <v>159.76404590400003</v>
      </c>
      <c r="Z113" s="977">
        <v>7.1609999999999996</v>
      </c>
      <c r="AA113" s="975">
        <v>33.501300000000001</v>
      </c>
      <c r="AB113" s="976">
        <v>139.05833452499999</v>
      </c>
      <c r="AC113" s="976">
        <v>14.783620000000001</v>
      </c>
      <c r="AD113" s="976">
        <v>1.7418499999999999</v>
      </c>
      <c r="AE113" s="976">
        <v>2.6038559999999999</v>
      </c>
      <c r="AF113" s="976">
        <v>6.7642624390000003</v>
      </c>
      <c r="AG113" s="976">
        <v>1.0101</v>
      </c>
      <c r="AH113" s="976">
        <v>4.7364649999999999</v>
      </c>
      <c r="AI113" s="976">
        <v>1.6646000000000001</v>
      </c>
      <c r="AJ113" s="976">
        <v>715.08238852099998</v>
      </c>
      <c r="AK113" s="976">
        <v>13.182650000000001</v>
      </c>
      <c r="AL113" s="976">
        <v>14.530284</v>
      </c>
      <c r="AM113" s="976">
        <v>152.07600205</v>
      </c>
      <c r="AN113" s="976">
        <v>242.418992454</v>
      </c>
      <c r="AO113" s="976">
        <v>158.884369443</v>
      </c>
      <c r="AP113" s="977">
        <v>37.126031249999997</v>
      </c>
      <c r="AQ113" s="975">
        <v>31.346219999999999</v>
      </c>
      <c r="AR113" s="976">
        <v>64.010707988000007</v>
      </c>
      <c r="AS113" s="976">
        <v>3.7858900000000002</v>
      </c>
      <c r="AT113" s="976">
        <v>48.291896250000001</v>
      </c>
      <c r="AU113" s="976">
        <v>333.04381955999997</v>
      </c>
      <c r="AV113" s="976">
        <v>17.062363755</v>
      </c>
      <c r="AW113" s="976">
        <v>32.323557412</v>
      </c>
      <c r="AX113" s="977">
        <v>16.766624</v>
      </c>
      <c r="AY113" s="975">
        <v>69.663393999999997</v>
      </c>
      <c r="AZ113" s="976">
        <v>8.9099550000000001</v>
      </c>
      <c r="BA113" s="976">
        <v>1.4917499999999999</v>
      </c>
      <c r="BB113" s="976">
        <v>5.07552</v>
      </c>
      <c r="BC113" s="976">
        <v>4.6070000000000002</v>
      </c>
      <c r="BD113" s="976">
        <v>3.6313200000000001</v>
      </c>
      <c r="BE113" s="976">
        <v>0.47067999999999999</v>
      </c>
      <c r="BF113" s="976">
        <v>0.29192000000000001</v>
      </c>
      <c r="BG113" s="976">
        <v>0.80700000000000005</v>
      </c>
      <c r="BH113" s="977">
        <v>688.85936678399992</v>
      </c>
      <c r="BI113" s="975">
        <v>41.651302055999999</v>
      </c>
      <c r="BJ113" s="976">
        <v>65.647036112999999</v>
      </c>
      <c r="BK113" s="976">
        <v>33.456249999999997</v>
      </c>
      <c r="BL113" s="976">
        <v>67.995940324000003</v>
      </c>
      <c r="BM113" s="976">
        <v>12.547043628000001</v>
      </c>
      <c r="BN113" s="976">
        <v>75.447791320999997</v>
      </c>
      <c r="BO113" s="976">
        <v>129.892330426</v>
      </c>
      <c r="BP113" s="976">
        <v>185.89475805000001</v>
      </c>
      <c r="BQ113" s="976">
        <v>26.506043613000003</v>
      </c>
      <c r="BR113" s="976">
        <v>66.937371909999996</v>
      </c>
      <c r="BS113" s="977">
        <v>10.652818</v>
      </c>
      <c r="BT113" s="975">
        <v>169.73234796</v>
      </c>
      <c r="BU113" s="976">
        <v>3.4522425000000001</v>
      </c>
      <c r="BV113" s="976">
        <v>220.86662999999999</v>
      </c>
      <c r="BW113" s="976">
        <v>23.146213744000001</v>
      </c>
      <c r="BX113" s="976">
        <v>97.211450880000001</v>
      </c>
      <c r="BY113" s="976">
        <v>21.419561899999998</v>
      </c>
      <c r="BZ113" s="976">
        <v>109.59824555100001</v>
      </c>
      <c r="CA113" s="976">
        <v>101.4887025</v>
      </c>
      <c r="CB113" s="976">
        <v>9.5293887500000007</v>
      </c>
      <c r="CC113" s="976">
        <v>52.435434407999999</v>
      </c>
      <c r="CD113" s="977">
        <v>3.6050747850000002</v>
      </c>
      <c r="CE113" s="975">
        <v>504.361780872</v>
      </c>
      <c r="CF113" s="976">
        <v>790.65616062000004</v>
      </c>
      <c r="CG113" s="976">
        <v>248.40778061600003</v>
      </c>
      <c r="CH113" s="976">
        <v>517.74116052600004</v>
      </c>
      <c r="CI113" s="976">
        <v>239.93971693799998</v>
      </c>
      <c r="CJ113" s="976">
        <v>154.5467385</v>
      </c>
      <c r="CK113" s="978">
        <v>7166.2778133750016</v>
      </c>
    </row>
    <row r="114" spans="6:89" x14ac:dyDescent="0.25">
      <c r="F114" s="970">
        <v>39904</v>
      </c>
      <c r="G114" s="975">
        <v>0.84302999999999995</v>
      </c>
      <c r="H114" s="976">
        <v>0.41399999999999992</v>
      </c>
      <c r="I114" s="976">
        <v>3.1088200000000001</v>
      </c>
      <c r="J114" s="976">
        <v>27.549444707999999</v>
      </c>
      <c r="K114" s="976">
        <v>18.261733710000001</v>
      </c>
      <c r="L114" s="976">
        <v>6.4070999999999989</v>
      </c>
      <c r="M114" s="976">
        <v>4.067785497</v>
      </c>
      <c r="N114" s="976">
        <v>1.3415999999999999</v>
      </c>
      <c r="O114" s="976">
        <v>0.99728000000000006</v>
      </c>
      <c r="P114" s="976">
        <v>0.29260000000000003</v>
      </c>
      <c r="Q114" s="976">
        <v>13.525922806000001</v>
      </c>
      <c r="R114" s="976">
        <v>14.649492</v>
      </c>
      <c r="S114" s="976">
        <v>0.23912</v>
      </c>
      <c r="T114" s="976">
        <v>1.4014</v>
      </c>
      <c r="U114" s="976">
        <v>0.28116000000000002</v>
      </c>
      <c r="V114" s="976">
        <v>20.852976932999997</v>
      </c>
      <c r="W114" s="976">
        <v>22.045162607000002</v>
      </c>
      <c r="X114" s="976">
        <v>0.37597999999999998</v>
      </c>
      <c r="Y114" s="976">
        <v>171.414182952</v>
      </c>
      <c r="Z114" s="977">
        <v>4.4398200000000001</v>
      </c>
      <c r="AA114" s="975">
        <v>13.3420875</v>
      </c>
      <c r="AB114" s="976">
        <v>51.098446905000003</v>
      </c>
      <c r="AC114" s="976">
        <v>6.4742059999999997</v>
      </c>
      <c r="AD114" s="976">
        <v>6.14398</v>
      </c>
      <c r="AE114" s="976">
        <v>3.8036720000000002</v>
      </c>
      <c r="AF114" s="976">
        <v>3.1284775610000004</v>
      </c>
      <c r="AG114" s="976">
        <v>1.2820499999999999</v>
      </c>
      <c r="AH114" s="976">
        <v>2.0512250000000001</v>
      </c>
      <c r="AI114" s="976">
        <v>6.9741</v>
      </c>
      <c r="AJ114" s="976">
        <v>233.930216014</v>
      </c>
      <c r="AK114" s="976">
        <v>4.7767720000000002</v>
      </c>
      <c r="AL114" s="976">
        <v>4.7066080000000001</v>
      </c>
      <c r="AM114" s="976">
        <v>88.484829230000003</v>
      </c>
      <c r="AN114" s="976">
        <v>107.30518226999999</v>
      </c>
      <c r="AO114" s="976">
        <v>47.823783749999997</v>
      </c>
      <c r="AP114" s="977">
        <v>10.2207875</v>
      </c>
      <c r="AQ114" s="975">
        <v>14.634629862000001</v>
      </c>
      <c r="AR114" s="976">
        <v>32.559791005999998</v>
      </c>
      <c r="AS114" s="976">
        <v>1.38287</v>
      </c>
      <c r="AT114" s="976">
        <v>18.984143750000001</v>
      </c>
      <c r="AU114" s="976">
        <v>137.216438802</v>
      </c>
      <c r="AV114" s="976">
        <v>4.9207137549999995</v>
      </c>
      <c r="AW114" s="976">
        <v>10.46088</v>
      </c>
      <c r="AX114" s="977">
        <v>7.5741120000000004</v>
      </c>
      <c r="AY114" s="975">
        <v>25.208482</v>
      </c>
      <c r="AZ114" s="976">
        <v>3.8067299999999999</v>
      </c>
      <c r="BA114" s="976">
        <v>0.64259999999999995</v>
      </c>
      <c r="BB114" s="976">
        <v>2.43824</v>
      </c>
      <c r="BC114" s="976">
        <v>2.3035000000000001</v>
      </c>
      <c r="BD114" s="976">
        <v>1.5523199999999999</v>
      </c>
      <c r="BE114" s="976">
        <v>0.26404</v>
      </c>
      <c r="BF114" s="976">
        <v>0.16375999999999999</v>
      </c>
      <c r="BG114" s="976">
        <v>0.40350000000000003</v>
      </c>
      <c r="BH114" s="977">
        <v>186.06431740799997</v>
      </c>
      <c r="BI114" s="975">
        <v>20.675850000000001</v>
      </c>
      <c r="BJ114" s="976">
        <v>18.061072515999999</v>
      </c>
      <c r="BK114" s="976">
        <v>11.9852875</v>
      </c>
      <c r="BL114" s="976">
        <v>21.675511025999999</v>
      </c>
      <c r="BM114" s="976">
        <v>4.6964127439999999</v>
      </c>
      <c r="BN114" s="976">
        <v>18.847674999999999</v>
      </c>
      <c r="BO114" s="976">
        <v>31.596243138999998</v>
      </c>
      <c r="BP114" s="976">
        <v>41.210743560000004</v>
      </c>
      <c r="BQ114" s="976">
        <v>13.827880547999998</v>
      </c>
      <c r="BR114" s="976">
        <v>38.073570295000003</v>
      </c>
      <c r="BS114" s="977">
        <v>3.454968</v>
      </c>
      <c r="BT114" s="975">
        <v>90.29077448999999</v>
      </c>
      <c r="BU114" s="976">
        <v>12.466431249999999</v>
      </c>
      <c r="BV114" s="976">
        <v>217.03020038600002</v>
      </c>
      <c r="BW114" s="976">
        <v>13.357518767999998</v>
      </c>
      <c r="BX114" s="976">
        <v>185.4130534</v>
      </c>
      <c r="BY114" s="976">
        <v>56.004731419999999</v>
      </c>
      <c r="BZ114" s="976">
        <v>176.73304360200001</v>
      </c>
      <c r="CA114" s="976">
        <v>77.268465000000006</v>
      </c>
      <c r="CB114" s="976">
        <v>27.286013749999999</v>
      </c>
      <c r="CC114" s="976">
        <v>85.771152418</v>
      </c>
      <c r="CD114" s="977">
        <v>15.707891043</v>
      </c>
      <c r="CE114" s="975">
        <v>239.91185999999999</v>
      </c>
      <c r="CF114" s="976">
        <v>248.65885752</v>
      </c>
      <c r="CG114" s="976">
        <v>96.784282819999987</v>
      </c>
      <c r="CH114" s="976">
        <v>297.45383012999997</v>
      </c>
      <c r="CI114" s="976">
        <v>103.90325550399997</v>
      </c>
      <c r="CJ114" s="976">
        <v>52.865960000000001</v>
      </c>
      <c r="CK114" s="978">
        <v>3575.6486393550003</v>
      </c>
    </row>
    <row r="115" spans="6:89" x14ac:dyDescent="0.25">
      <c r="F115" s="970">
        <v>39934</v>
      </c>
      <c r="G115" s="975">
        <v>13.488479999999999</v>
      </c>
      <c r="H115" s="976">
        <v>12.469679999999999</v>
      </c>
      <c r="I115" s="976">
        <v>35.536203999999998</v>
      </c>
      <c r="J115" s="976">
        <v>222.98969382300001</v>
      </c>
      <c r="K115" s="976">
        <v>100.192674516</v>
      </c>
      <c r="L115" s="976">
        <v>65.087999999999994</v>
      </c>
      <c r="M115" s="976">
        <v>65.276869503</v>
      </c>
      <c r="N115" s="976">
        <v>7.4992000000000001</v>
      </c>
      <c r="O115" s="976">
        <v>25.991610000000001</v>
      </c>
      <c r="P115" s="976">
        <v>8.0673999999999992</v>
      </c>
      <c r="Q115" s="976">
        <v>52.771187193999999</v>
      </c>
      <c r="R115" s="976">
        <v>147.65595200000001</v>
      </c>
      <c r="S115" s="976">
        <v>2.6303200000000002</v>
      </c>
      <c r="T115" s="976">
        <v>7.3788</v>
      </c>
      <c r="U115" s="976">
        <v>3.2844600000000002</v>
      </c>
      <c r="V115" s="976">
        <v>152.309706933</v>
      </c>
      <c r="W115" s="976">
        <v>110.90903652400002</v>
      </c>
      <c r="X115" s="976">
        <v>4.3921299999999999</v>
      </c>
      <c r="Y115" s="976">
        <v>652.22613590399999</v>
      </c>
      <c r="Z115" s="977">
        <v>41.342840000000002</v>
      </c>
      <c r="AA115" s="975">
        <v>153.80731201499998</v>
      </c>
      <c r="AB115" s="976">
        <v>404.82596286</v>
      </c>
      <c r="AC115" s="976">
        <v>96.756243999999995</v>
      </c>
      <c r="AD115" s="976">
        <v>57.132680000000001</v>
      </c>
      <c r="AE115" s="976">
        <v>47.686304</v>
      </c>
      <c r="AF115" s="976">
        <v>46.969372439000004</v>
      </c>
      <c r="AG115" s="976">
        <v>15.520574999999999</v>
      </c>
      <c r="AH115" s="976">
        <v>31.141324999999998</v>
      </c>
      <c r="AI115" s="976">
        <v>61.217100000000002</v>
      </c>
      <c r="AJ115" s="976">
        <v>1124.543743507</v>
      </c>
      <c r="AK115" s="976">
        <v>48.046881999999997</v>
      </c>
      <c r="AL115" s="976">
        <v>51.991599999999998</v>
      </c>
      <c r="AM115" s="976">
        <v>339.63916</v>
      </c>
      <c r="AN115" s="976">
        <v>390.34229236199997</v>
      </c>
      <c r="AO115" s="976">
        <v>177.09402555700001</v>
      </c>
      <c r="AP115" s="977">
        <v>49.0384125</v>
      </c>
      <c r="AQ115" s="975">
        <v>74.451269862000004</v>
      </c>
      <c r="AR115" s="976">
        <v>164.781398994</v>
      </c>
      <c r="AS115" s="976">
        <v>10.042809999999999</v>
      </c>
      <c r="AT115" s="976">
        <v>98.497896249999997</v>
      </c>
      <c r="AU115" s="976">
        <v>561.84738782399995</v>
      </c>
      <c r="AV115" s="976">
        <v>20.410786245000001</v>
      </c>
      <c r="AW115" s="976">
        <v>39.546562588</v>
      </c>
      <c r="AX115" s="977">
        <v>41.592880000000001</v>
      </c>
      <c r="AY115" s="975">
        <v>106.593386</v>
      </c>
      <c r="AZ115" s="976">
        <v>21.047355</v>
      </c>
      <c r="BA115" s="976">
        <v>7.0686</v>
      </c>
      <c r="BB115" s="976">
        <v>19.887414992</v>
      </c>
      <c r="BC115" s="976">
        <v>15.84808</v>
      </c>
      <c r="BD115" s="976">
        <v>8.2051200000000009</v>
      </c>
      <c r="BE115" s="976">
        <v>4.3394399999999997</v>
      </c>
      <c r="BF115" s="976">
        <v>2.69136</v>
      </c>
      <c r="BG115" s="976">
        <v>2.7760799999999999</v>
      </c>
      <c r="BH115" s="977">
        <v>755.29647321599987</v>
      </c>
      <c r="BI115" s="975">
        <v>364.04483294400001</v>
      </c>
      <c r="BJ115" s="976">
        <v>437.40778400000005</v>
      </c>
      <c r="BK115" s="976">
        <v>404.78750000000002</v>
      </c>
      <c r="BL115" s="976">
        <v>279.37733892</v>
      </c>
      <c r="BM115" s="976">
        <v>164.44355999999999</v>
      </c>
      <c r="BN115" s="976">
        <v>148.95372382100001</v>
      </c>
      <c r="BO115" s="976">
        <v>206.34812813900001</v>
      </c>
      <c r="BP115" s="976">
        <v>207.68505483000001</v>
      </c>
      <c r="BQ115" s="976">
        <v>195.79347861300002</v>
      </c>
      <c r="BR115" s="976">
        <v>320.09655617999999</v>
      </c>
      <c r="BS115" s="977">
        <v>88.886904000000001</v>
      </c>
      <c r="BT115" s="975">
        <v>700.02980067999999</v>
      </c>
      <c r="BU115" s="976">
        <v>106.41674500000001</v>
      </c>
      <c r="BV115" s="976">
        <v>745.56950826900004</v>
      </c>
      <c r="BW115" s="976">
        <v>110.05498748800001</v>
      </c>
      <c r="BX115" s="976">
        <v>623.65146951999998</v>
      </c>
      <c r="BY115" s="976">
        <v>193.50253142</v>
      </c>
      <c r="BZ115" s="976">
        <v>596.89598624999996</v>
      </c>
      <c r="CA115" s="976">
        <v>339.230962116</v>
      </c>
      <c r="CB115" s="976">
        <v>166.409170625</v>
      </c>
      <c r="CC115" s="976">
        <v>241.08272360199999</v>
      </c>
      <c r="CD115" s="977">
        <v>97.594908957000001</v>
      </c>
      <c r="CE115" s="975">
        <v>798.81922087199996</v>
      </c>
      <c r="CF115" s="976">
        <v>717.761387055</v>
      </c>
      <c r="CG115" s="976">
        <v>285.64973546200002</v>
      </c>
      <c r="CH115" s="976">
        <v>1104.9503265780002</v>
      </c>
      <c r="CI115" s="976">
        <v>311.85289693800001</v>
      </c>
      <c r="CJ115" s="976">
        <v>155.494878</v>
      </c>
      <c r="CK115" s="978">
        <v>16894.969772886998</v>
      </c>
    </row>
    <row r="116" spans="6:89" x14ac:dyDescent="0.25">
      <c r="F116" s="970">
        <v>39965</v>
      </c>
      <c r="G116" s="975">
        <v>15.307650000000001</v>
      </c>
      <c r="H116" s="976">
        <v>10.846799999999998</v>
      </c>
      <c r="I116" s="976">
        <v>37.927604000000002</v>
      </c>
      <c r="J116" s="976">
        <v>221.47634117699999</v>
      </c>
      <c r="K116" s="976">
        <v>108.11704629</v>
      </c>
      <c r="L116" s="976">
        <v>61.969200000000008</v>
      </c>
      <c r="M116" s="976">
        <v>55.684615497000003</v>
      </c>
      <c r="N116" s="976">
        <v>12.4184</v>
      </c>
      <c r="O116" s="976">
        <v>19.82094</v>
      </c>
      <c r="P116" s="976">
        <v>6.8761000000000001</v>
      </c>
      <c r="Q116" s="976">
        <v>84.373571403</v>
      </c>
      <c r="R116" s="976">
        <v>139.56287599999999</v>
      </c>
      <c r="S116" s="976">
        <v>3.2366600000000001</v>
      </c>
      <c r="T116" s="976">
        <v>11.2255</v>
      </c>
      <c r="U116" s="976">
        <v>4.5880200000000002</v>
      </c>
      <c r="V116" s="976">
        <v>172.45178079900001</v>
      </c>
      <c r="W116" s="976">
        <v>125.72570173800001</v>
      </c>
      <c r="X116" s="976">
        <v>6.1353099999999996</v>
      </c>
      <c r="Y116" s="976">
        <v>687.08711249999999</v>
      </c>
      <c r="Z116" s="977">
        <v>39.862900000000003</v>
      </c>
      <c r="AA116" s="975">
        <v>158.87146201499999</v>
      </c>
      <c r="AB116" s="976">
        <v>435.52835666999999</v>
      </c>
      <c r="AC116" s="976">
        <v>104.912724</v>
      </c>
      <c r="AD116" s="976">
        <v>58.652839999999998</v>
      </c>
      <c r="AE116" s="976">
        <v>44.673999999999999</v>
      </c>
      <c r="AF116" s="976">
        <v>55.466982439000006</v>
      </c>
      <c r="AG116" s="976">
        <v>16.841474999999999</v>
      </c>
      <c r="AH116" s="976">
        <v>32.707715</v>
      </c>
      <c r="AI116" s="976">
        <v>64.632400000000004</v>
      </c>
      <c r="AJ116" s="976">
        <v>1281.3690169860001</v>
      </c>
      <c r="AK116" s="976">
        <v>67.091933999999995</v>
      </c>
      <c r="AL116" s="976">
        <v>62.855108000000001</v>
      </c>
      <c r="AM116" s="976">
        <v>605.18112564</v>
      </c>
      <c r="AN116" s="976">
        <v>480.93809018400003</v>
      </c>
      <c r="AO116" s="976">
        <v>270.69067055699998</v>
      </c>
      <c r="AP116" s="977">
        <v>67.645943750000001</v>
      </c>
      <c r="AQ116" s="975">
        <v>86.337900275999999</v>
      </c>
      <c r="AR116" s="976">
        <v>190.55368798800001</v>
      </c>
      <c r="AS116" s="976">
        <v>14.168749999999999</v>
      </c>
      <c r="AT116" s="976">
        <v>123.50676</v>
      </c>
      <c r="AU116" s="976">
        <v>656.15022750600008</v>
      </c>
      <c r="AV116" s="976">
        <v>30.164863754999999</v>
      </c>
      <c r="AW116" s="976">
        <v>59.195291608000005</v>
      </c>
      <c r="AX116" s="977">
        <v>47.872272000000002</v>
      </c>
      <c r="AY116" s="975">
        <v>142.42358200000001</v>
      </c>
      <c r="AZ116" s="976">
        <v>26.040240000000001</v>
      </c>
      <c r="BA116" s="976">
        <v>8.6980500000000003</v>
      </c>
      <c r="BB116" s="976">
        <v>22.126614992</v>
      </c>
      <c r="BC116" s="976">
        <v>19.257259999999999</v>
      </c>
      <c r="BD116" s="976">
        <v>11.448359999999999</v>
      </c>
      <c r="BE116" s="976">
        <v>4.3624000000000001</v>
      </c>
      <c r="BF116" s="976">
        <v>2.7056</v>
      </c>
      <c r="BG116" s="976">
        <v>3.3732600000000001</v>
      </c>
      <c r="BH116" s="977">
        <v>979.41609955199999</v>
      </c>
      <c r="BI116" s="975">
        <v>367.94023499999997</v>
      </c>
      <c r="BJ116" s="976">
        <v>305.845168113</v>
      </c>
      <c r="BK116" s="976">
        <v>292.64427000000001</v>
      </c>
      <c r="BL116" s="976">
        <v>342.94910886600002</v>
      </c>
      <c r="BM116" s="976">
        <v>136.931139535</v>
      </c>
      <c r="BN116" s="976">
        <v>205.468237429</v>
      </c>
      <c r="BO116" s="976">
        <v>223.531523139</v>
      </c>
      <c r="BP116" s="976">
        <v>235.59999194999997</v>
      </c>
      <c r="BQ116" s="976">
        <v>162.006235839</v>
      </c>
      <c r="BR116" s="976">
        <v>408.61845308999995</v>
      </c>
      <c r="BS116" s="977">
        <v>59.231762000000003</v>
      </c>
      <c r="BT116" s="975">
        <v>735.80547313</v>
      </c>
      <c r="BU116" s="976">
        <v>108.27986</v>
      </c>
      <c r="BV116" s="976">
        <v>886.63298750299998</v>
      </c>
      <c r="BW116" s="976">
        <v>110.258932512</v>
      </c>
      <c r="BX116" s="976">
        <v>655.22894912000004</v>
      </c>
      <c r="BY116" s="976">
        <v>229.10485334000001</v>
      </c>
      <c r="BZ116" s="976">
        <v>694.33059915299998</v>
      </c>
      <c r="CA116" s="976">
        <v>530.06875875000003</v>
      </c>
      <c r="CB116" s="976">
        <v>185.112815625</v>
      </c>
      <c r="CC116" s="976">
        <v>299.44755241799999</v>
      </c>
      <c r="CD116" s="977">
        <v>134.790266871</v>
      </c>
      <c r="CE116" s="975">
        <v>542.14457287200014</v>
      </c>
      <c r="CF116" s="976">
        <v>886.644597675</v>
      </c>
      <c r="CG116" s="976">
        <v>260.43780859000003</v>
      </c>
      <c r="CH116" s="976">
        <v>946.00475092200008</v>
      </c>
      <c r="CI116" s="976">
        <v>220.92324306200004</v>
      </c>
      <c r="CJ116" s="976">
        <v>186.20885150000001</v>
      </c>
      <c r="CK116" s="978">
        <v>18412.746191325994</v>
      </c>
    </row>
    <row r="117" spans="6:89" x14ac:dyDescent="0.25">
      <c r="F117" s="970">
        <v>39995</v>
      </c>
      <c r="G117" s="975">
        <v>5.1912900000000004</v>
      </c>
      <c r="H117" s="976">
        <v>3.3782399999999995</v>
      </c>
      <c r="I117" s="976">
        <v>18.700748000000001</v>
      </c>
      <c r="J117" s="976">
        <v>133.39229029199998</v>
      </c>
      <c r="K117" s="976">
        <v>71.538774516000004</v>
      </c>
      <c r="L117" s="976">
        <v>34.849200000000003</v>
      </c>
      <c r="M117" s="976">
        <v>18.772249502999998</v>
      </c>
      <c r="N117" s="976">
        <v>5.8823999999999996</v>
      </c>
      <c r="O117" s="976">
        <v>5.9836799999999997</v>
      </c>
      <c r="P117" s="976">
        <v>1.9855</v>
      </c>
      <c r="Q117" s="976">
        <v>51.790691402999997</v>
      </c>
      <c r="R117" s="976">
        <v>72.940128000000001</v>
      </c>
      <c r="S117" s="976">
        <v>1.1187400000000001</v>
      </c>
      <c r="T117" s="976">
        <v>5.3196000000000003</v>
      </c>
      <c r="U117" s="976">
        <v>1.68696</v>
      </c>
      <c r="V117" s="976">
        <v>98.014925798999997</v>
      </c>
      <c r="W117" s="976">
        <v>75.377894345000001</v>
      </c>
      <c r="X117" s="976">
        <v>2.2558799999999999</v>
      </c>
      <c r="Y117" s="976">
        <v>369.406254096</v>
      </c>
      <c r="Z117" s="977">
        <v>25.42155</v>
      </c>
      <c r="AA117" s="975">
        <v>74.728662014999998</v>
      </c>
      <c r="AB117" s="976">
        <v>308.72622214500001</v>
      </c>
      <c r="AC117" s="976">
        <v>46.950738000000001</v>
      </c>
      <c r="AD117" s="976">
        <v>25.11431</v>
      </c>
      <c r="AE117" s="976">
        <v>17.920656000000001</v>
      </c>
      <c r="AF117" s="976">
        <v>26.761130000000001</v>
      </c>
      <c r="AG117" s="976">
        <v>7.1289749999999996</v>
      </c>
      <c r="AH117" s="976">
        <v>13.388904999999999</v>
      </c>
      <c r="AI117" s="976">
        <v>29.0731</v>
      </c>
      <c r="AJ117" s="976">
        <v>1400.0525124649998</v>
      </c>
      <c r="AK117" s="976">
        <v>41.905318000000001</v>
      </c>
      <c r="AL117" s="976">
        <v>36.722487999999998</v>
      </c>
      <c r="AM117" s="976">
        <v>414.96216923000009</v>
      </c>
      <c r="AN117" s="976">
        <v>540.33539018400006</v>
      </c>
      <c r="AO117" s="976">
        <v>312.64135805699999</v>
      </c>
      <c r="AP117" s="977">
        <v>66.025575000000003</v>
      </c>
      <c r="AQ117" s="975">
        <v>60.359849862000004</v>
      </c>
      <c r="AR117" s="976">
        <v>109.036628994</v>
      </c>
      <c r="AS117" s="976">
        <v>7.6397899999999996</v>
      </c>
      <c r="AT117" s="976">
        <v>76.658286250000003</v>
      </c>
      <c r="AU117" s="976">
        <v>500.69977955999997</v>
      </c>
      <c r="AV117" s="976">
        <v>26.117650000000001</v>
      </c>
      <c r="AW117" s="976">
        <v>49.924414195999994</v>
      </c>
      <c r="AX117" s="977">
        <v>34.407184000000001</v>
      </c>
      <c r="AY117" s="975">
        <v>96.550511999999998</v>
      </c>
      <c r="AZ117" s="976">
        <v>12.937365</v>
      </c>
      <c r="BA117" s="976">
        <v>3.0064500000000001</v>
      </c>
      <c r="BB117" s="976">
        <v>9.0729050079999993</v>
      </c>
      <c r="BC117" s="976">
        <v>7.3712</v>
      </c>
      <c r="BD117" s="976">
        <v>5.1559200000000001</v>
      </c>
      <c r="BE117" s="976">
        <v>1.4235199999999999</v>
      </c>
      <c r="BF117" s="976">
        <v>0.88288</v>
      </c>
      <c r="BG117" s="976">
        <v>1.2911999999999999</v>
      </c>
      <c r="BH117" s="977">
        <v>1044.516778656</v>
      </c>
      <c r="BI117" s="975">
        <v>183.535672944</v>
      </c>
      <c r="BJ117" s="976">
        <v>194.43326788700003</v>
      </c>
      <c r="BK117" s="976">
        <v>158.8795575</v>
      </c>
      <c r="BL117" s="976">
        <v>176.84884064799996</v>
      </c>
      <c r="BM117" s="976">
        <v>63.190893627999998</v>
      </c>
      <c r="BN117" s="976">
        <v>149.12506632100002</v>
      </c>
      <c r="BO117" s="976">
        <v>198.655349148</v>
      </c>
      <c r="BP117" s="976">
        <v>265.30010321999998</v>
      </c>
      <c r="BQ117" s="976">
        <v>101.808773613</v>
      </c>
      <c r="BR117" s="976">
        <v>234.011761025</v>
      </c>
      <c r="BS117" s="977">
        <v>39.313347999999998</v>
      </c>
      <c r="BT117" s="975">
        <v>472.0463517</v>
      </c>
      <c r="BU117" s="976">
        <v>48.879370000000002</v>
      </c>
      <c r="BV117" s="976">
        <v>518.55257384200002</v>
      </c>
      <c r="BW117" s="976">
        <v>64.680241232</v>
      </c>
      <c r="BX117" s="976">
        <v>600.26693048000004</v>
      </c>
      <c r="BY117" s="976">
        <v>157.17356952</v>
      </c>
      <c r="BZ117" s="976">
        <v>731.41563514799998</v>
      </c>
      <c r="CA117" s="976">
        <v>263.52799874999999</v>
      </c>
      <c r="CB117" s="976">
        <v>142.02340562500001</v>
      </c>
      <c r="CC117" s="976">
        <v>285.51208037800001</v>
      </c>
      <c r="CD117" s="977">
        <v>76.422172085999989</v>
      </c>
      <c r="CE117" s="975">
        <v>689.63936887199998</v>
      </c>
      <c r="CF117" s="976">
        <v>1086.947906745</v>
      </c>
      <c r="CG117" s="976">
        <v>360.54959374399999</v>
      </c>
      <c r="CH117" s="976">
        <v>747.68196197399993</v>
      </c>
      <c r="CI117" s="976">
        <v>337.80010019399998</v>
      </c>
      <c r="CJ117" s="976">
        <v>221.17508699999999</v>
      </c>
      <c r="CK117" s="978">
        <v>14981.893799799995</v>
      </c>
    </row>
    <row r="118" spans="6:89" x14ac:dyDescent="0.25">
      <c r="F118" s="970">
        <v>40026</v>
      </c>
      <c r="G118" s="975">
        <v>6.3449099999999996</v>
      </c>
      <c r="H118" s="976">
        <v>4.388399999999999</v>
      </c>
      <c r="I118" s="976">
        <v>21.044319999999999</v>
      </c>
      <c r="J118" s="976">
        <v>141.32974764599999</v>
      </c>
      <c r="K118" s="976">
        <v>82.095474515999996</v>
      </c>
      <c r="L118" s="976">
        <v>35.832299999999996</v>
      </c>
      <c r="M118" s="976">
        <v>25.616014502999999</v>
      </c>
      <c r="N118" s="976">
        <v>6.5359999999999996</v>
      </c>
      <c r="O118" s="976">
        <v>8.8508600000000008</v>
      </c>
      <c r="P118" s="976">
        <v>2.8214999999999999</v>
      </c>
      <c r="Q118" s="976">
        <v>54.254522806000004</v>
      </c>
      <c r="R118" s="976">
        <v>72.052279999999996</v>
      </c>
      <c r="S118" s="976">
        <v>1.42618</v>
      </c>
      <c r="T118" s="976">
        <v>6.1060999999999996</v>
      </c>
      <c r="U118" s="976">
        <v>1.9936799999999999</v>
      </c>
      <c r="V118" s="976">
        <v>130.864303866</v>
      </c>
      <c r="W118" s="976">
        <v>105.19098086900001</v>
      </c>
      <c r="X118" s="976">
        <v>2.6660400000000002</v>
      </c>
      <c r="Y118" s="976">
        <v>635.00436000000002</v>
      </c>
      <c r="Z118" s="977">
        <v>26.75827</v>
      </c>
      <c r="AA118" s="975">
        <v>84.694675485000005</v>
      </c>
      <c r="AB118" s="976">
        <v>343.17360000000002</v>
      </c>
      <c r="AC118" s="976">
        <v>57.503183999999997</v>
      </c>
      <c r="AD118" s="976">
        <v>42.21611</v>
      </c>
      <c r="AE118" s="976">
        <v>28.667943999999999</v>
      </c>
      <c r="AF118" s="976">
        <v>38.048999999999999</v>
      </c>
      <c r="AG118" s="976">
        <v>10.975125</v>
      </c>
      <c r="AH118" s="976">
        <v>15.589309999999999</v>
      </c>
      <c r="AI118" s="976">
        <v>47.642000000000003</v>
      </c>
      <c r="AJ118" s="976">
        <v>1238.9690775070001</v>
      </c>
      <c r="AK118" s="976">
        <v>47.147359999999999</v>
      </c>
      <c r="AL118" s="976">
        <v>43.098300000000002</v>
      </c>
      <c r="AM118" s="976">
        <v>292.62433641000001</v>
      </c>
      <c r="AN118" s="976">
        <v>437.080179816</v>
      </c>
      <c r="AO118" s="976">
        <v>236.47755430700002</v>
      </c>
      <c r="AP118" s="977">
        <v>59.170168750000002</v>
      </c>
      <c r="AQ118" s="975">
        <v>68.571840551999998</v>
      </c>
      <c r="AR118" s="976">
        <v>147.375858994</v>
      </c>
      <c r="AS118" s="976">
        <v>7.68513</v>
      </c>
      <c r="AT118" s="976">
        <v>87.891878750000004</v>
      </c>
      <c r="AU118" s="976">
        <v>558.50502391199996</v>
      </c>
      <c r="AV118" s="976">
        <v>22.943936245</v>
      </c>
      <c r="AW118" s="976">
        <v>44.610945803999996</v>
      </c>
      <c r="AX118" s="977">
        <v>38.032400000000003</v>
      </c>
      <c r="AY118" s="975">
        <v>100.255088</v>
      </c>
      <c r="AZ118" s="976">
        <v>14.068350000000001</v>
      </c>
      <c r="BA118" s="976">
        <v>3.8326500000000001</v>
      </c>
      <c r="BB118" s="976">
        <v>9.9188250079999989</v>
      </c>
      <c r="BC118" s="976">
        <v>8.84544</v>
      </c>
      <c r="BD118" s="976">
        <v>6.2370000000000001</v>
      </c>
      <c r="BE118" s="976">
        <v>1.6990400000000001</v>
      </c>
      <c r="BF118" s="976">
        <v>1.05376</v>
      </c>
      <c r="BG118" s="976">
        <v>1.5494399999999999</v>
      </c>
      <c r="BH118" s="977">
        <v>848.48842214399997</v>
      </c>
      <c r="BI118" s="975">
        <v>209.42543294399999</v>
      </c>
      <c r="BJ118" s="976">
        <v>312.62176462899998</v>
      </c>
      <c r="BK118" s="976">
        <v>270.05911500000002</v>
      </c>
      <c r="BL118" s="976">
        <v>184.30166086399998</v>
      </c>
      <c r="BM118" s="976">
        <v>92.350549999999998</v>
      </c>
      <c r="BN118" s="976">
        <v>134.5038625</v>
      </c>
      <c r="BO118" s="976">
        <v>184.00673186099999</v>
      </c>
      <c r="BP118" s="976">
        <v>222.98135321999999</v>
      </c>
      <c r="BQ118" s="976">
        <v>157.02441416100001</v>
      </c>
      <c r="BR118" s="976">
        <v>216.00344368</v>
      </c>
      <c r="BS118" s="977">
        <v>64.990042000000003</v>
      </c>
      <c r="BT118" s="975">
        <v>617.92825135999999</v>
      </c>
      <c r="BU118" s="976">
        <v>81.949661250000005</v>
      </c>
      <c r="BV118" s="976">
        <v>1078.6962340409998</v>
      </c>
      <c r="BW118" s="976">
        <v>84.767493744000006</v>
      </c>
      <c r="BX118" s="976">
        <v>949.37060252000003</v>
      </c>
      <c r="BY118" s="976">
        <v>216.60773903999998</v>
      </c>
      <c r="BZ118" s="976">
        <v>1010.1798504030002</v>
      </c>
      <c r="CA118" s="976">
        <v>475.15975538399999</v>
      </c>
      <c r="CB118" s="976">
        <v>144.15420062499999</v>
      </c>
      <c r="CC118" s="976">
        <v>427.59871639800002</v>
      </c>
      <c r="CD118" s="977">
        <v>114.847841043</v>
      </c>
      <c r="CE118" s="975">
        <v>718.96697512800006</v>
      </c>
      <c r="CF118" s="976">
        <v>897.89312356500011</v>
      </c>
      <c r="CG118" s="976">
        <v>322.82767828200002</v>
      </c>
      <c r="CH118" s="976">
        <v>1085.521128159</v>
      </c>
      <c r="CI118" s="976">
        <v>327.17488918599997</v>
      </c>
      <c r="CJ118" s="976">
        <v>186.72601850000001</v>
      </c>
      <c r="CK118" s="978">
        <v>17154.457728376998</v>
      </c>
    </row>
    <row r="119" spans="6:89" x14ac:dyDescent="0.25">
      <c r="F119" s="970">
        <v>40057</v>
      </c>
      <c r="G119" s="975">
        <v>6.1230599999999997</v>
      </c>
      <c r="H119" s="976">
        <v>4.9348799999999988</v>
      </c>
      <c r="I119" s="976">
        <v>15.759326000000001</v>
      </c>
      <c r="J119" s="976">
        <v>177.496107354</v>
      </c>
      <c r="K119" s="976">
        <v>81.190614515999997</v>
      </c>
      <c r="L119" s="976">
        <v>39.188400000000001</v>
      </c>
      <c r="M119" s="976">
        <v>30.810679502999999</v>
      </c>
      <c r="N119" s="976">
        <v>4.3</v>
      </c>
      <c r="O119" s="976">
        <v>9.9104700000000001</v>
      </c>
      <c r="P119" s="976">
        <v>3.1141000000000001</v>
      </c>
      <c r="Q119" s="976">
        <v>30.119048596999999</v>
      </c>
      <c r="R119" s="976">
        <v>92.814263999999994</v>
      </c>
      <c r="S119" s="976">
        <v>1.2980799999999999</v>
      </c>
      <c r="T119" s="976">
        <v>4.2042000000000002</v>
      </c>
      <c r="U119" s="976">
        <v>1.71252</v>
      </c>
      <c r="V119" s="976">
        <v>140.78725499999999</v>
      </c>
      <c r="W119" s="976">
        <v>90.518191737999999</v>
      </c>
      <c r="X119" s="976">
        <v>2.29006</v>
      </c>
      <c r="Y119" s="976">
        <v>494.93517454799996</v>
      </c>
      <c r="Z119" s="977">
        <v>22.36619</v>
      </c>
      <c r="AA119" s="975">
        <v>81.545787015000002</v>
      </c>
      <c r="AB119" s="976">
        <v>297.49137214499996</v>
      </c>
      <c r="AC119" s="976">
        <v>58.87959</v>
      </c>
      <c r="AD119" s="976">
        <v>42.722830000000002</v>
      </c>
      <c r="AE119" s="976">
        <v>28.897696</v>
      </c>
      <c r="AF119" s="976">
        <v>35.089637560999996</v>
      </c>
      <c r="AG119" s="976">
        <v>11.07225</v>
      </c>
      <c r="AH119" s="976">
        <v>17.081109999999999</v>
      </c>
      <c r="AI119" s="976">
        <v>47.240200000000002</v>
      </c>
      <c r="AJ119" s="976">
        <v>823.57634146500004</v>
      </c>
      <c r="AK119" s="976">
        <v>40.850706000000002</v>
      </c>
      <c r="AL119" s="976">
        <v>36.284663999999999</v>
      </c>
      <c r="AM119" s="976">
        <v>176.91123281999998</v>
      </c>
      <c r="AN119" s="976">
        <v>245.86878763799999</v>
      </c>
      <c r="AO119" s="976">
        <v>116.15679249999999</v>
      </c>
      <c r="AP119" s="977">
        <v>39.850387499999997</v>
      </c>
      <c r="AQ119" s="975">
        <v>45.501540275999993</v>
      </c>
      <c r="AR119" s="976">
        <v>116.731383018</v>
      </c>
      <c r="AS119" s="976">
        <v>4.8287100000000001</v>
      </c>
      <c r="AT119" s="976">
        <v>62.883015</v>
      </c>
      <c r="AU119" s="976">
        <v>293.29354044000002</v>
      </c>
      <c r="AV119" s="976">
        <v>12.112536244999999</v>
      </c>
      <c r="AW119" s="976">
        <v>21.890360000000001</v>
      </c>
      <c r="AX119" s="977">
        <v>24.793887999999999</v>
      </c>
      <c r="AY119" s="975">
        <v>65.235268000000005</v>
      </c>
      <c r="AZ119" s="976">
        <v>11.558115000000001</v>
      </c>
      <c r="BA119" s="976">
        <v>3.4883999999999999</v>
      </c>
      <c r="BB119" s="976">
        <v>10.101279999999999</v>
      </c>
      <c r="BC119" s="976">
        <v>8.4768799999999995</v>
      </c>
      <c r="BD119" s="976">
        <v>4.4629200000000004</v>
      </c>
      <c r="BE119" s="976">
        <v>2.1352799999999998</v>
      </c>
      <c r="BF119" s="976">
        <v>1.3243199999999999</v>
      </c>
      <c r="BG119" s="976">
        <v>1.48488</v>
      </c>
      <c r="BH119" s="977">
        <v>585.70337875199982</v>
      </c>
      <c r="BI119" s="975">
        <v>182.93632500000001</v>
      </c>
      <c r="BJ119" s="976">
        <v>256.61731325799997</v>
      </c>
      <c r="BK119" s="976">
        <v>241.36080749999999</v>
      </c>
      <c r="BL119" s="976">
        <v>129.54861037800003</v>
      </c>
      <c r="BM119" s="976">
        <v>86.988259999999997</v>
      </c>
      <c r="BN119" s="976">
        <v>76.247412499999996</v>
      </c>
      <c r="BO119" s="976">
        <v>112.00156313900001</v>
      </c>
      <c r="BP119" s="976">
        <v>110.85975483000001</v>
      </c>
      <c r="BQ119" s="976">
        <v>127.260981387</v>
      </c>
      <c r="BR119" s="976">
        <v>169.70115618</v>
      </c>
      <c r="BS119" s="977">
        <v>53.342612000000003</v>
      </c>
      <c r="BT119" s="975">
        <v>512.45464830000003</v>
      </c>
      <c r="BU119" s="976">
        <v>82.607231249999998</v>
      </c>
      <c r="BV119" s="976">
        <v>747.09182557899999</v>
      </c>
      <c r="BW119" s="976">
        <v>76.066426256</v>
      </c>
      <c r="BX119" s="976">
        <v>588.66222115999994</v>
      </c>
      <c r="BY119" s="976">
        <v>206.52279999999999</v>
      </c>
      <c r="BZ119" s="976">
        <v>608.74705290300005</v>
      </c>
      <c r="CA119" s="976">
        <v>266.09765961599999</v>
      </c>
      <c r="CB119" s="976">
        <v>187.48036562499999</v>
      </c>
      <c r="CC119" s="976">
        <v>233.43191440799998</v>
      </c>
      <c r="CD119" s="977">
        <v>110.098282086</v>
      </c>
      <c r="CE119" s="975">
        <v>280.03026712800005</v>
      </c>
      <c r="CF119" s="976">
        <v>444.12346658999996</v>
      </c>
      <c r="CG119" s="976">
        <v>117.16498625600001</v>
      </c>
      <c r="CH119" s="976">
        <v>607.3407059220001</v>
      </c>
      <c r="CI119" s="976">
        <v>111.06302449600003</v>
      </c>
      <c r="CJ119" s="976">
        <v>76.224669500000005</v>
      </c>
      <c r="CK119" s="978">
        <v>11431.470043878002</v>
      </c>
    </row>
    <row r="120" spans="6:89" x14ac:dyDescent="0.25">
      <c r="F120" s="970">
        <v>40087</v>
      </c>
      <c r="G120" s="975">
        <v>13.7547</v>
      </c>
      <c r="H120" s="976">
        <v>10.515599999999997</v>
      </c>
      <c r="I120" s="976">
        <v>34.866612000000003</v>
      </c>
      <c r="J120" s="976">
        <v>241.30452970800002</v>
      </c>
      <c r="K120" s="976">
        <v>119.331850968</v>
      </c>
      <c r="L120" s="976">
        <v>64.443899999999999</v>
      </c>
      <c r="M120" s="976">
        <v>51.919159502999996</v>
      </c>
      <c r="N120" s="976">
        <v>10.5608</v>
      </c>
      <c r="O120" s="976">
        <v>20.007930000000002</v>
      </c>
      <c r="P120" s="976">
        <v>6.7298</v>
      </c>
      <c r="Q120" s="976">
        <v>68.962072805999995</v>
      </c>
      <c r="R120" s="976">
        <v>134.47482400000001</v>
      </c>
      <c r="S120" s="976">
        <v>2.7413400000000001</v>
      </c>
      <c r="T120" s="976">
        <v>9.0947999999999993</v>
      </c>
      <c r="U120" s="976">
        <v>3.9234599999999999</v>
      </c>
      <c r="V120" s="976">
        <v>184.300096134</v>
      </c>
      <c r="W120" s="976">
        <v>130.29294652400003</v>
      </c>
      <c r="X120" s="976">
        <v>5.2466299999999997</v>
      </c>
      <c r="Y120" s="976">
        <v>714.55877409599998</v>
      </c>
      <c r="Z120" s="977">
        <v>40.340299999999999</v>
      </c>
      <c r="AA120" s="975">
        <v>143.41933798500003</v>
      </c>
      <c r="AB120" s="976">
        <v>444.10156856999998</v>
      </c>
      <c r="AC120" s="976">
        <v>91.658444000000003</v>
      </c>
      <c r="AD120" s="976">
        <v>46.143189999999997</v>
      </c>
      <c r="AE120" s="976">
        <v>40.615048000000002</v>
      </c>
      <c r="AF120" s="976">
        <v>49.505972439000004</v>
      </c>
      <c r="AG120" s="976">
        <v>13.947150000000001</v>
      </c>
      <c r="AH120" s="976">
        <v>28.418790000000001</v>
      </c>
      <c r="AI120" s="976">
        <v>51.918300000000002</v>
      </c>
      <c r="AJ120" s="976">
        <v>1576.800507986</v>
      </c>
      <c r="AK120" s="976">
        <v>62.191090000000003</v>
      </c>
      <c r="AL120" s="976">
        <v>55.603648</v>
      </c>
      <c r="AM120" s="976">
        <v>465.30388359</v>
      </c>
      <c r="AN120" s="976">
        <v>531.125904816</v>
      </c>
      <c r="AO120" s="976">
        <v>338.24686444299999</v>
      </c>
      <c r="AP120" s="977">
        <v>68.429418749999996</v>
      </c>
      <c r="AQ120" s="975">
        <v>82.343730414000007</v>
      </c>
      <c r="AR120" s="976">
        <v>149.86235798800001</v>
      </c>
      <c r="AS120" s="976">
        <v>13.080590000000001</v>
      </c>
      <c r="AT120" s="976">
        <v>77.254482499999995</v>
      </c>
      <c r="AU120" s="976">
        <v>453.63796075800002</v>
      </c>
      <c r="AV120" s="976">
        <v>18.867599999999999</v>
      </c>
      <c r="AW120" s="976">
        <v>46.548145804000001</v>
      </c>
      <c r="AX120" s="977">
        <v>46.124400000000001</v>
      </c>
      <c r="AY120" s="975">
        <v>114.581378</v>
      </c>
      <c r="AZ120" s="976">
        <v>20.85426</v>
      </c>
      <c r="BA120" s="976">
        <v>7.3669500000000001</v>
      </c>
      <c r="BB120" s="976">
        <v>18.610240000000001</v>
      </c>
      <c r="BC120" s="976">
        <v>16.170570000000001</v>
      </c>
      <c r="BD120" s="976">
        <v>9.1753199999999993</v>
      </c>
      <c r="BE120" s="976">
        <v>3.9146800000000002</v>
      </c>
      <c r="BF120" s="976">
        <v>2.4279199999999999</v>
      </c>
      <c r="BG120" s="976">
        <v>2.83257</v>
      </c>
      <c r="BH120" s="977">
        <v>980.60726303999979</v>
      </c>
      <c r="BI120" s="975">
        <v>373.63353705599997</v>
      </c>
      <c r="BJ120" s="976">
        <v>408.42038325800002</v>
      </c>
      <c r="BK120" s="976">
        <v>374.19205750000003</v>
      </c>
      <c r="BL120" s="976">
        <v>342.29578054000001</v>
      </c>
      <c r="BM120" s="976">
        <v>154.209629535</v>
      </c>
      <c r="BN120" s="976">
        <v>216.46266882100002</v>
      </c>
      <c r="BO120" s="976">
        <v>241.59911728699998</v>
      </c>
      <c r="BP120" s="976">
        <v>290.13735000000003</v>
      </c>
      <c r="BQ120" s="976">
        <v>186.94747722600002</v>
      </c>
      <c r="BR120" s="976">
        <v>369.97519058999995</v>
      </c>
      <c r="BS120" s="977">
        <v>81.427313999999996</v>
      </c>
      <c r="BT120" s="975">
        <v>709.98237653000001</v>
      </c>
      <c r="BU120" s="976">
        <v>84.607339999999994</v>
      </c>
      <c r="BV120" s="976">
        <v>1112.5235021170001</v>
      </c>
      <c r="BW120" s="976">
        <v>96.051706256000003</v>
      </c>
      <c r="BX120" s="976">
        <v>1086.4404186400002</v>
      </c>
      <c r="BY120" s="976">
        <v>267.35199238000001</v>
      </c>
      <c r="BZ120" s="976">
        <v>1134.5683336019999</v>
      </c>
      <c r="CA120" s="976">
        <v>488.95342875</v>
      </c>
      <c r="CB120" s="976">
        <v>267.23720624999999</v>
      </c>
      <c r="CC120" s="976">
        <v>407.43332037800002</v>
      </c>
      <c r="CD120" s="977">
        <v>149.26784687099999</v>
      </c>
      <c r="CE120" s="975">
        <v>559.587451128</v>
      </c>
      <c r="CF120" s="976">
        <v>780.50747124000009</v>
      </c>
      <c r="CG120" s="976">
        <v>216.63691030800001</v>
      </c>
      <c r="CH120" s="976">
        <v>1063.984343289</v>
      </c>
      <c r="CI120" s="976">
        <v>214.10711081399998</v>
      </c>
      <c r="CJ120" s="976">
        <v>142.4220455</v>
      </c>
      <c r="CK120" s="978">
        <v>19760.022972687995</v>
      </c>
    </row>
    <row r="121" spans="6:89" x14ac:dyDescent="0.25">
      <c r="F121" s="970">
        <v>40118</v>
      </c>
      <c r="G121" s="975">
        <v>8.60778</v>
      </c>
      <c r="H121" s="976">
        <v>6.2596799999999995</v>
      </c>
      <c r="I121" s="976">
        <v>28.625057999999999</v>
      </c>
      <c r="J121" s="976">
        <v>175.08704029199998</v>
      </c>
      <c r="K121" s="976">
        <v>105.51216548399999</v>
      </c>
      <c r="L121" s="976">
        <v>50.985599999999998</v>
      </c>
      <c r="M121" s="976">
        <v>33.669130497000005</v>
      </c>
      <c r="N121" s="976">
        <v>9.3567999999999998</v>
      </c>
      <c r="O121" s="976">
        <v>11.842700000000001</v>
      </c>
      <c r="P121" s="976">
        <v>3.8456000000000001</v>
      </c>
      <c r="Q121" s="976">
        <v>83.443352805999993</v>
      </c>
      <c r="R121" s="976">
        <v>109.171156</v>
      </c>
      <c r="S121" s="976">
        <v>1.87026</v>
      </c>
      <c r="T121" s="976">
        <v>8.9088999999999992</v>
      </c>
      <c r="U121" s="976">
        <v>2.50488</v>
      </c>
      <c r="V121" s="976">
        <v>121.82999193300002</v>
      </c>
      <c r="W121" s="976">
        <v>125.04239913099998</v>
      </c>
      <c r="X121" s="976">
        <v>3.34964</v>
      </c>
      <c r="Y121" s="976">
        <v>773.31555590400001</v>
      </c>
      <c r="Z121" s="977">
        <v>34.611499999999999</v>
      </c>
      <c r="AA121" s="975">
        <v>101.997162015</v>
      </c>
      <c r="AB121" s="976">
        <v>322.963228335</v>
      </c>
      <c r="AC121" s="976">
        <v>60.408929999999998</v>
      </c>
      <c r="AD121" s="976">
        <v>32.36674</v>
      </c>
      <c r="AE121" s="976">
        <v>24.966384000000001</v>
      </c>
      <c r="AF121" s="976">
        <v>35.174182439000006</v>
      </c>
      <c r="AG121" s="976">
        <v>9.3822749999999999</v>
      </c>
      <c r="AH121" s="976">
        <v>17.454059999999998</v>
      </c>
      <c r="AI121" s="976">
        <v>36.5351</v>
      </c>
      <c r="AJ121" s="976">
        <v>1267.9859369860001</v>
      </c>
      <c r="AK121" s="976">
        <v>45.813586000000001</v>
      </c>
      <c r="AL121" s="976">
        <v>41.839556000000002</v>
      </c>
      <c r="AM121" s="976">
        <v>372.09139282000001</v>
      </c>
      <c r="AN121" s="976">
        <v>443.19981763800001</v>
      </c>
      <c r="AO121" s="976">
        <v>269.72740819300003</v>
      </c>
      <c r="AP121" s="977">
        <v>60.541249999999998</v>
      </c>
      <c r="AQ121" s="975">
        <v>82.088100551999986</v>
      </c>
      <c r="AR121" s="976">
        <v>162.160501006</v>
      </c>
      <c r="AS121" s="976">
        <v>10.677569999999999</v>
      </c>
      <c r="AT121" s="976">
        <v>100.66303000000001</v>
      </c>
      <c r="AU121" s="976">
        <v>674.95094542799995</v>
      </c>
      <c r="AV121" s="976">
        <v>30.921900000000001</v>
      </c>
      <c r="AW121" s="976">
        <v>64.730162587999999</v>
      </c>
      <c r="AX121" s="977">
        <v>45.347568000000003</v>
      </c>
      <c r="AY121" s="975">
        <v>139.06630999999999</v>
      </c>
      <c r="AZ121" s="976">
        <v>20.247389999999999</v>
      </c>
      <c r="BA121" s="976">
        <v>5.0260499999999997</v>
      </c>
      <c r="BB121" s="976">
        <v>13.518134992</v>
      </c>
      <c r="BC121" s="976">
        <v>12.807460000000001</v>
      </c>
      <c r="BD121" s="976">
        <v>9.2030399999999997</v>
      </c>
      <c r="BE121" s="976">
        <v>2.50264</v>
      </c>
      <c r="BF121" s="976">
        <v>1.55216</v>
      </c>
      <c r="BG121" s="976">
        <v>2.2434599999999998</v>
      </c>
      <c r="BH121" s="977">
        <v>945.13722633599991</v>
      </c>
      <c r="BI121" s="975">
        <v>219.34379999999999</v>
      </c>
      <c r="BJ121" s="976">
        <v>207.091091484</v>
      </c>
      <c r="BK121" s="976">
        <v>170.77448000000001</v>
      </c>
      <c r="BL121" s="976">
        <v>213.69734983800001</v>
      </c>
      <c r="BM121" s="976">
        <v>77.840848650999988</v>
      </c>
      <c r="BN121" s="976">
        <v>162.889626179</v>
      </c>
      <c r="BO121" s="976">
        <v>203.69546585199998</v>
      </c>
      <c r="BP121" s="976">
        <v>260.52959516999999</v>
      </c>
      <c r="BQ121" s="976">
        <v>109.824490548</v>
      </c>
      <c r="BR121" s="976">
        <v>243.37972338499995</v>
      </c>
      <c r="BS121" s="977">
        <v>40.988484</v>
      </c>
      <c r="BT121" s="975">
        <v>517.23658843500004</v>
      </c>
      <c r="BU121" s="976">
        <v>61.701985000000001</v>
      </c>
      <c r="BV121" s="976">
        <v>789.01824922800006</v>
      </c>
      <c r="BW121" s="976">
        <v>73.075438768000012</v>
      </c>
      <c r="BX121" s="976">
        <v>974.09625591999998</v>
      </c>
      <c r="BY121" s="976">
        <v>264.67818475999997</v>
      </c>
      <c r="BZ121" s="976">
        <v>1015.683113199</v>
      </c>
      <c r="CA121" s="976">
        <v>354.14713124999997</v>
      </c>
      <c r="CB121" s="976">
        <v>181.26554687500001</v>
      </c>
      <c r="CC121" s="976">
        <v>363.386507204</v>
      </c>
      <c r="CD121" s="977">
        <v>91.300308956999999</v>
      </c>
      <c r="CE121" s="975">
        <v>842.721760872</v>
      </c>
      <c r="CF121" s="976">
        <v>1177.500790155</v>
      </c>
      <c r="CG121" s="976">
        <v>424.15526</v>
      </c>
      <c r="CH121" s="976">
        <v>1152.6370346040001</v>
      </c>
      <c r="CI121" s="976">
        <v>416.04249062000002</v>
      </c>
      <c r="CJ121" s="976">
        <v>259.64656550000001</v>
      </c>
      <c r="CK121" s="978">
        <v>18031.478014828997</v>
      </c>
    </row>
    <row r="122" spans="6:89" x14ac:dyDescent="0.25">
      <c r="F122" s="970">
        <v>40148</v>
      </c>
      <c r="G122" s="975">
        <v>0.97614000000000001</v>
      </c>
      <c r="H122" s="976">
        <v>0.51335999999999993</v>
      </c>
      <c r="I122" s="976">
        <v>4.6632300000000004</v>
      </c>
      <c r="J122" s="976">
        <v>46.389245292000005</v>
      </c>
      <c r="K122" s="976">
        <v>27.776457258000001</v>
      </c>
      <c r="L122" s="976">
        <v>11.3904</v>
      </c>
      <c r="M122" s="976">
        <v>3.7379654969999998</v>
      </c>
      <c r="N122" s="976">
        <v>2.0640000000000001</v>
      </c>
      <c r="O122" s="976">
        <v>1.1219399999999999</v>
      </c>
      <c r="P122" s="976">
        <v>0.3135</v>
      </c>
      <c r="Q122" s="976">
        <v>24.336605612</v>
      </c>
      <c r="R122" s="976">
        <v>21.820571999999999</v>
      </c>
      <c r="S122" s="976">
        <v>0.31597999999999998</v>
      </c>
      <c r="T122" s="976">
        <v>2.1164000000000001</v>
      </c>
      <c r="U122" s="976">
        <v>0.37062</v>
      </c>
      <c r="V122" s="976">
        <v>29.709594201000002</v>
      </c>
      <c r="W122" s="976">
        <v>32.546257392999998</v>
      </c>
      <c r="X122" s="976">
        <v>0.49560999999999999</v>
      </c>
      <c r="Y122" s="976">
        <v>149.69322</v>
      </c>
      <c r="Z122" s="977">
        <v>7.7100099999999987</v>
      </c>
      <c r="AA122" s="975">
        <v>21.198025484999999</v>
      </c>
      <c r="AB122" s="976">
        <v>106.06566547499999</v>
      </c>
      <c r="AC122" s="976">
        <v>12.99939</v>
      </c>
      <c r="AD122" s="976">
        <v>2.9769800000000002</v>
      </c>
      <c r="AE122" s="976">
        <v>3.0633599999999999</v>
      </c>
      <c r="AF122" s="976">
        <v>5.7073499999999999</v>
      </c>
      <c r="AG122" s="976">
        <v>1.2237750000000001</v>
      </c>
      <c r="AH122" s="976">
        <v>3.6549100000000001</v>
      </c>
      <c r="AI122" s="976">
        <v>3.6448999999999998</v>
      </c>
      <c r="AJ122" s="976">
        <v>755.93122902799996</v>
      </c>
      <c r="AK122" s="976">
        <v>7.8475539999999997</v>
      </c>
      <c r="AL122" s="976">
        <v>9.0574840000000005</v>
      </c>
      <c r="AM122" s="976">
        <v>171.04523436000002</v>
      </c>
      <c r="AN122" s="976">
        <v>302.956192638</v>
      </c>
      <c r="AO122" s="976">
        <v>145.27370194299999</v>
      </c>
      <c r="AP122" s="977">
        <v>20.423768750000001</v>
      </c>
      <c r="AQ122" s="975">
        <v>22.878599447999999</v>
      </c>
      <c r="AR122" s="976">
        <v>53.123872012</v>
      </c>
      <c r="AS122" s="976">
        <v>2.0856400000000002</v>
      </c>
      <c r="AT122" s="976">
        <v>39.066543750000001</v>
      </c>
      <c r="AU122" s="976">
        <v>265.89792391200001</v>
      </c>
      <c r="AV122" s="976">
        <v>14.791263755000001</v>
      </c>
      <c r="AW122" s="976">
        <v>24.906851608000004</v>
      </c>
      <c r="AX122" s="977">
        <v>11.102224</v>
      </c>
      <c r="AY122" s="975">
        <v>43.673478000000003</v>
      </c>
      <c r="AZ122" s="976">
        <v>5.5445849999999997</v>
      </c>
      <c r="BA122" s="976">
        <v>0.84914999999999996</v>
      </c>
      <c r="BB122" s="976">
        <v>3.1017050079999997</v>
      </c>
      <c r="BC122" s="976">
        <v>2.8563399999999999</v>
      </c>
      <c r="BD122" s="976">
        <v>2.3284799999999999</v>
      </c>
      <c r="BE122" s="976">
        <v>0.35587999999999997</v>
      </c>
      <c r="BF122" s="976">
        <v>0.22072</v>
      </c>
      <c r="BG122" s="976">
        <v>0.50034000000000001</v>
      </c>
      <c r="BH122" s="977">
        <v>419.30566463999992</v>
      </c>
      <c r="BI122" s="975">
        <v>39.553800000000003</v>
      </c>
      <c r="BJ122" s="976">
        <v>43.794513999999999</v>
      </c>
      <c r="BK122" s="976">
        <v>26.168749999999999</v>
      </c>
      <c r="BL122" s="976">
        <v>41.807139675999998</v>
      </c>
      <c r="BM122" s="976">
        <v>9.0072172559999988</v>
      </c>
      <c r="BN122" s="976">
        <v>57.999436250000002</v>
      </c>
      <c r="BO122" s="976">
        <v>89.896000852</v>
      </c>
      <c r="BP122" s="976">
        <v>132.58850322000001</v>
      </c>
      <c r="BQ122" s="976">
        <v>25.037065548000001</v>
      </c>
      <c r="BR122" s="976">
        <v>70.292164114999991</v>
      </c>
      <c r="BS122" s="977">
        <v>8.7421159999999993</v>
      </c>
      <c r="BT122" s="975">
        <v>152.99510169999999</v>
      </c>
      <c r="BU122" s="976">
        <v>5.5893449999999998</v>
      </c>
      <c r="BV122" s="976">
        <v>296.04155615799999</v>
      </c>
      <c r="BW122" s="976">
        <v>18.795680000000001</v>
      </c>
      <c r="BX122" s="976">
        <v>427.79989319999999</v>
      </c>
      <c r="BY122" s="976">
        <v>63.851769520000005</v>
      </c>
      <c r="BZ122" s="976">
        <v>525.47737055099992</v>
      </c>
      <c r="CA122" s="976">
        <v>160.23749961600001</v>
      </c>
      <c r="CB122" s="976">
        <v>72.091897500000002</v>
      </c>
      <c r="CC122" s="976">
        <v>185.99682199</v>
      </c>
      <c r="CD122" s="977">
        <v>20.629135215000002</v>
      </c>
      <c r="CE122" s="975">
        <v>311.45668087199999</v>
      </c>
      <c r="CF122" s="976">
        <v>523.89935542500007</v>
      </c>
      <c r="CG122" s="976">
        <v>173.25196061599999</v>
      </c>
      <c r="CH122" s="976">
        <v>404.67992565899999</v>
      </c>
      <c r="CI122" s="976">
        <v>160.26532631799998</v>
      </c>
      <c r="CJ122" s="976">
        <v>118.28758550000001</v>
      </c>
      <c r="CK122" s="978">
        <v>7019.953500822</v>
      </c>
    </row>
    <row r="123" spans="6:89" x14ac:dyDescent="0.25">
      <c r="F123" s="970">
        <v>40179</v>
      </c>
      <c r="G123" s="975">
        <v>0.66554999999999997</v>
      </c>
      <c r="H123" s="976">
        <v>0.14903999999999998</v>
      </c>
      <c r="I123" s="976">
        <v>3.2762180000000001</v>
      </c>
      <c r="J123" s="976">
        <v>2.995851177</v>
      </c>
      <c r="K123" s="976">
        <v>10.556699999999999</v>
      </c>
      <c r="L123" s="976">
        <v>2.6781000000000001</v>
      </c>
      <c r="M123" s="976">
        <v>0.71460450300000011</v>
      </c>
      <c r="N123" s="976">
        <v>3.5432000000000001</v>
      </c>
      <c r="O123" s="976">
        <v>0.18698999999999999</v>
      </c>
      <c r="P123" s="976">
        <v>8.3599999999999994E-2</v>
      </c>
      <c r="Q123" s="976">
        <v>47.642415612000001</v>
      </c>
      <c r="R123" s="976">
        <v>2.7659880000000001</v>
      </c>
      <c r="S123" s="976">
        <v>0.54656000000000005</v>
      </c>
      <c r="T123" s="976">
        <v>4.1040999999999999</v>
      </c>
      <c r="U123" s="976">
        <v>0.25559999999999999</v>
      </c>
      <c r="V123" s="976">
        <v>2.0141907990000001</v>
      </c>
      <c r="W123" s="976">
        <v>29.021906524000006</v>
      </c>
      <c r="X123" s="976">
        <v>0.34179999999999999</v>
      </c>
      <c r="Y123" s="976">
        <v>60.872509548000004</v>
      </c>
      <c r="Z123" s="977">
        <v>4.4159499999999996</v>
      </c>
      <c r="AA123" s="975">
        <v>57.166462500000002</v>
      </c>
      <c r="AB123" s="976">
        <v>218.90931595500001</v>
      </c>
      <c r="AC123" s="976">
        <v>31.045601999999999</v>
      </c>
      <c r="AD123" s="976">
        <v>3.1036600000000001</v>
      </c>
      <c r="AE123" s="976">
        <v>2.246464</v>
      </c>
      <c r="AF123" s="976">
        <v>18.813112439000001</v>
      </c>
      <c r="AG123" s="976">
        <v>2.6029499999999999</v>
      </c>
      <c r="AH123" s="976">
        <v>8.391375</v>
      </c>
      <c r="AI123" s="976">
        <v>1.6933</v>
      </c>
      <c r="AJ123" s="976">
        <v>1151.249010493</v>
      </c>
      <c r="AK123" s="976">
        <v>40.292382000000003</v>
      </c>
      <c r="AL123" s="976">
        <v>37.433951999999998</v>
      </c>
      <c r="AM123" s="976">
        <v>149.56610718000002</v>
      </c>
      <c r="AN123" s="976">
        <v>249.07861772999999</v>
      </c>
      <c r="AO123" s="976">
        <v>149.53089499999999</v>
      </c>
      <c r="AP123" s="977">
        <v>79.914450000000002</v>
      </c>
      <c r="AQ123" s="975">
        <v>25.914150137999997</v>
      </c>
      <c r="AR123" s="976">
        <v>76.376026981999999</v>
      </c>
      <c r="AS123" s="976">
        <v>2.2896700000000001</v>
      </c>
      <c r="AT123" s="976">
        <v>58.238959999999999</v>
      </c>
      <c r="AU123" s="976">
        <v>455.45845141800004</v>
      </c>
      <c r="AV123" s="976">
        <v>11.7049</v>
      </c>
      <c r="AW123" s="976">
        <v>25.211282588</v>
      </c>
      <c r="AX123" s="977">
        <v>12.429311999999999</v>
      </c>
      <c r="AY123" s="975">
        <v>122.366776</v>
      </c>
      <c r="AZ123" s="976">
        <v>12.937365</v>
      </c>
      <c r="BA123" s="976">
        <v>1.4688000000000001</v>
      </c>
      <c r="BB123" s="976">
        <v>6.3858650080000006</v>
      </c>
      <c r="BC123" s="976">
        <v>5.15984</v>
      </c>
      <c r="BD123" s="976">
        <v>4.8787200000000004</v>
      </c>
      <c r="BE123" s="976">
        <v>0.32144</v>
      </c>
      <c r="BF123" s="976">
        <v>0.19936000000000001</v>
      </c>
      <c r="BG123" s="976">
        <v>0.90383999999999998</v>
      </c>
      <c r="BH123" s="977">
        <v>980.54915750399982</v>
      </c>
      <c r="BI123" s="975">
        <v>35.448547056000002</v>
      </c>
      <c r="BJ123" s="976">
        <v>74.274555371000005</v>
      </c>
      <c r="BK123" s="976">
        <v>29.5113275</v>
      </c>
      <c r="BL123" s="976">
        <v>68.144429838000008</v>
      </c>
      <c r="BM123" s="976">
        <v>8.166112279</v>
      </c>
      <c r="BN123" s="976">
        <v>90.06906367900001</v>
      </c>
      <c r="BO123" s="976">
        <v>138.05664771299999</v>
      </c>
      <c r="BP123" s="976">
        <v>195.83580483</v>
      </c>
      <c r="BQ123" s="976">
        <v>29.028915000000001</v>
      </c>
      <c r="BR123" s="976">
        <v>59.626484409999996</v>
      </c>
      <c r="BS123" s="977">
        <v>12.432650000000001</v>
      </c>
      <c r="BT123" s="975">
        <v>199.64987483000002</v>
      </c>
      <c r="BU123" s="976">
        <v>7.0414787499999996</v>
      </c>
      <c r="BV123" s="976">
        <v>53.739938461999998</v>
      </c>
      <c r="BW123" s="976">
        <v>31.473413743999995</v>
      </c>
      <c r="BX123" s="976">
        <v>19.360618640000002</v>
      </c>
      <c r="BY123" s="976">
        <v>7.6145619</v>
      </c>
      <c r="BZ123" s="976">
        <v>26.078510402999999</v>
      </c>
      <c r="CA123" s="976">
        <v>20.705302116000002</v>
      </c>
      <c r="CB123" s="976">
        <v>1.9828231249999999</v>
      </c>
      <c r="CC123" s="976">
        <v>17.269012418000003</v>
      </c>
      <c r="CD123" s="977">
        <v>0.88697208599999999</v>
      </c>
      <c r="CE123" s="975">
        <v>580.34137912799997</v>
      </c>
      <c r="CF123" s="976">
        <v>869.61503496</v>
      </c>
      <c r="CG123" s="976">
        <v>257.04638061600002</v>
      </c>
      <c r="CH123" s="976">
        <v>439.658441052</v>
      </c>
      <c r="CI123" s="976">
        <v>322.42080937999998</v>
      </c>
      <c r="CJ123" s="976">
        <v>135.78506899999999</v>
      </c>
      <c r="CK123" s="978">
        <v>7911.926605384001</v>
      </c>
    </row>
    <row r="124" spans="6:89" x14ac:dyDescent="0.25">
      <c r="F124" s="970">
        <v>40210</v>
      </c>
      <c r="G124" s="975">
        <v>1.99665</v>
      </c>
      <c r="H124" s="976">
        <v>1.04328</v>
      </c>
      <c r="I124" s="976">
        <v>7.5329100000000002</v>
      </c>
      <c r="J124" s="976">
        <v>36.784053531000005</v>
      </c>
      <c r="K124" s="976">
        <v>34.137894516000003</v>
      </c>
      <c r="L124" s="976">
        <v>13.0176</v>
      </c>
      <c r="M124" s="976">
        <v>3.7654395030000001</v>
      </c>
      <c r="N124" s="976">
        <v>4.0591999999999997</v>
      </c>
      <c r="O124" s="976">
        <v>1.8698999999999999</v>
      </c>
      <c r="P124" s="976">
        <v>0.66879999999999995</v>
      </c>
      <c r="Q124" s="976">
        <v>46.058525612000004</v>
      </c>
      <c r="R124" s="976">
        <v>20.386355999999999</v>
      </c>
      <c r="S124" s="976">
        <v>0.60633999999999999</v>
      </c>
      <c r="T124" s="976">
        <v>4.1040999999999999</v>
      </c>
      <c r="U124" s="976">
        <v>0.67734000000000005</v>
      </c>
      <c r="V124" s="976">
        <v>29.413381133999998</v>
      </c>
      <c r="W124" s="976">
        <v>41.500990869000006</v>
      </c>
      <c r="X124" s="976">
        <v>0.90576999999999996</v>
      </c>
      <c r="Y124" s="976">
        <v>223.050144096</v>
      </c>
      <c r="Z124" s="977">
        <v>9.9776600000000002</v>
      </c>
      <c r="AA124" s="975">
        <v>38.630387984999999</v>
      </c>
      <c r="AB124" s="976">
        <v>145.61979333000002</v>
      </c>
      <c r="AC124" s="976">
        <v>19.269684000000002</v>
      </c>
      <c r="AD124" s="976">
        <v>3.73706</v>
      </c>
      <c r="AE124" s="976">
        <v>2.0167120000000001</v>
      </c>
      <c r="AF124" s="976">
        <v>10.315502438999999</v>
      </c>
      <c r="AG124" s="976">
        <v>1.534575</v>
      </c>
      <c r="AH124" s="976">
        <v>5.51966</v>
      </c>
      <c r="AI124" s="976">
        <v>4.4771999999999998</v>
      </c>
      <c r="AJ124" s="976">
        <v>768.43202947899999</v>
      </c>
      <c r="AK124" s="976">
        <v>21.247330000000002</v>
      </c>
      <c r="AL124" s="976">
        <v>21.426012</v>
      </c>
      <c r="AM124" s="976">
        <v>97.765196410000001</v>
      </c>
      <c r="AN124" s="976">
        <v>171.802202454</v>
      </c>
      <c r="AO124" s="976">
        <v>113.391179443</v>
      </c>
      <c r="AP124" s="977">
        <v>51.531287499999998</v>
      </c>
      <c r="AQ124" s="975">
        <v>33.519059448</v>
      </c>
      <c r="AR124" s="976">
        <v>75.368011006000003</v>
      </c>
      <c r="AS124" s="976">
        <v>3.8312300000000001</v>
      </c>
      <c r="AT124" s="976">
        <v>59.180322500000003</v>
      </c>
      <c r="AU124" s="976">
        <v>408.30695249399997</v>
      </c>
      <c r="AV124" s="976">
        <v>18.751136245000001</v>
      </c>
      <c r="AW124" s="976">
        <v>36.806800000000003</v>
      </c>
      <c r="AX124" s="977">
        <v>16.928464000000002</v>
      </c>
      <c r="AY124" s="975">
        <v>85.928798</v>
      </c>
      <c r="AZ124" s="976">
        <v>10.040940000000001</v>
      </c>
      <c r="BA124" s="976">
        <v>1.6294500000000001</v>
      </c>
      <c r="BB124" s="976">
        <v>5.1418650080000008</v>
      </c>
      <c r="BC124" s="976">
        <v>4.7912800000000004</v>
      </c>
      <c r="BD124" s="976">
        <v>4.4074799999999996</v>
      </c>
      <c r="BE124" s="976">
        <v>0.39032</v>
      </c>
      <c r="BF124" s="976">
        <v>0.24207999999999999</v>
      </c>
      <c r="BG124" s="976">
        <v>0.83928000000000003</v>
      </c>
      <c r="BH124" s="977">
        <v>849.67937356799985</v>
      </c>
      <c r="BI124" s="975">
        <v>22.65354</v>
      </c>
      <c r="BJ124" s="976">
        <v>53.795246516000013</v>
      </c>
      <c r="BK124" s="976">
        <v>20.085807500000001</v>
      </c>
      <c r="BL124" s="976">
        <v>46.082820540000007</v>
      </c>
      <c r="BM124" s="976">
        <v>5.2571295349999998</v>
      </c>
      <c r="BN124" s="976">
        <v>64.310528820999991</v>
      </c>
      <c r="BO124" s="976">
        <v>98.355029574</v>
      </c>
      <c r="BP124" s="976">
        <v>139.35950321999999</v>
      </c>
      <c r="BQ124" s="976">
        <v>26.090901386999999</v>
      </c>
      <c r="BR124" s="976">
        <v>37.567239115</v>
      </c>
      <c r="BS124" s="977">
        <v>9.1347260000000006</v>
      </c>
      <c r="BT124" s="975">
        <v>184.64626190499999</v>
      </c>
      <c r="BU124" s="976">
        <v>8.4114162500000003</v>
      </c>
      <c r="BV124" s="976">
        <v>308.98196576599997</v>
      </c>
      <c r="BW124" s="976">
        <v>23.724026256000002</v>
      </c>
      <c r="BX124" s="976">
        <v>301.16860000000003</v>
      </c>
      <c r="BY124" s="976">
        <v>86.782592379999997</v>
      </c>
      <c r="BZ124" s="976">
        <v>385.95456444899997</v>
      </c>
      <c r="CA124" s="976">
        <v>163.84109288400001</v>
      </c>
      <c r="CB124" s="976">
        <v>58.034569374999997</v>
      </c>
      <c r="CC124" s="976">
        <v>150.63915962200002</v>
      </c>
      <c r="CD124" s="977">
        <v>28.554603129</v>
      </c>
      <c r="CE124" s="975">
        <v>560.03091112800007</v>
      </c>
      <c r="CF124" s="976">
        <v>874.45373496000002</v>
      </c>
      <c r="CG124" s="976">
        <v>237.46552515399998</v>
      </c>
      <c r="CH124" s="976">
        <v>608.68496328900005</v>
      </c>
      <c r="CI124" s="976">
        <v>258.92758019400003</v>
      </c>
      <c r="CJ124" s="976">
        <v>157.30496249999999</v>
      </c>
      <c r="CK124" s="978">
        <v>8494.3539910189993</v>
      </c>
    </row>
    <row r="125" spans="6:89" x14ac:dyDescent="0.25">
      <c r="F125" s="970">
        <v>40238</v>
      </c>
      <c r="G125" s="975">
        <v>0.93176999999999999</v>
      </c>
      <c r="H125" s="976">
        <v>0.49679999999999996</v>
      </c>
      <c r="I125" s="976">
        <v>4.2566920000000001</v>
      </c>
      <c r="J125" s="976">
        <v>38.390079707999995</v>
      </c>
      <c r="K125" s="976">
        <v>18.947225484000001</v>
      </c>
      <c r="L125" s="976">
        <v>8.9496000000000002</v>
      </c>
      <c r="M125" s="976">
        <v>6.5689095029999995</v>
      </c>
      <c r="N125" s="976">
        <v>3.0272000000000001</v>
      </c>
      <c r="O125" s="976">
        <v>1.1219399999999999</v>
      </c>
      <c r="P125" s="976">
        <v>0.25080000000000002</v>
      </c>
      <c r="Q125" s="976">
        <v>38.868162806000001</v>
      </c>
      <c r="R125" s="976">
        <v>21.205908000000001</v>
      </c>
      <c r="S125" s="976">
        <v>0.46970000000000001</v>
      </c>
      <c r="T125" s="976">
        <v>3.4462999999999999</v>
      </c>
      <c r="U125" s="976">
        <v>0.30671999999999999</v>
      </c>
      <c r="V125" s="976">
        <v>21.948961134000001</v>
      </c>
      <c r="W125" s="976">
        <v>26.612407392999998</v>
      </c>
      <c r="X125" s="976">
        <v>0.41016000000000002</v>
      </c>
      <c r="Y125" s="976">
        <v>141.11207999999999</v>
      </c>
      <c r="Z125" s="977">
        <v>6.4448999999999996</v>
      </c>
      <c r="AA125" s="975">
        <v>41.162462984999998</v>
      </c>
      <c r="AB125" s="976">
        <v>141.162928335</v>
      </c>
      <c r="AC125" s="976">
        <v>25.489000000000001</v>
      </c>
      <c r="AD125" s="976">
        <v>5.2572200000000002</v>
      </c>
      <c r="AE125" s="976">
        <v>7.173368</v>
      </c>
      <c r="AF125" s="976">
        <v>13.44398</v>
      </c>
      <c r="AG125" s="976">
        <v>2.6417999999999999</v>
      </c>
      <c r="AH125" s="976">
        <v>6.5266250000000001</v>
      </c>
      <c r="AI125" s="976">
        <v>5.7112999999999996</v>
      </c>
      <c r="AJ125" s="976">
        <v>744.798848507</v>
      </c>
      <c r="AK125" s="976">
        <v>23.604697999999999</v>
      </c>
      <c r="AL125" s="976">
        <v>23.834043999999999</v>
      </c>
      <c r="AM125" s="976">
        <v>52.968299999999999</v>
      </c>
      <c r="AN125" s="976">
        <v>139.04366754599999</v>
      </c>
      <c r="AO125" s="976">
        <v>72.559176942999997</v>
      </c>
      <c r="AP125" s="977">
        <v>48.753512499999999</v>
      </c>
      <c r="AQ125" s="975">
        <v>22.047809586</v>
      </c>
      <c r="AR125" s="976">
        <v>58.231268994000004</v>
      </c>
      <c r="AS125" s="976">
        <v>2.2669999999999999</v>
      </c>
      <c r="AT125" s="976">
        <v>44.651961249999999</v>
      </c>
      <c r="AU125" s="976">
        <v>325.16541293400002</v>
      </c>
      <c r="AV125" s="976">
        <v>12.5784</v>
      </c>
      <c r="AW125" s="976">
        <v>25.155917412000001</v>
      </c>
      <c r="AX125" s="977">
        <v>10.616704</v>
      </c>
      <c r="AY125" s="975">
        <v>82.774119999999996</v>
      </c>
      <c r="AZ125" s="976">
        <v>9.9306000000000001</v>
      </c>
      <c r="BA125" s="976">
        <v>1.2622500000000001</v>
      </c>
      <c r="BB125" s="976">
        <v>5.1086949919999993</v>
      </c>
      <c r="BC125" s="976">
        <v>4.42272</v>
      </c>
      <c r="BD125" s="976">
        <v>3.9916800000000001</v>
      </c>
      <c r="BE125" s="976">
        <v>0.37884000000000001</v>
      </c>
      <c r="BF125" s="976">
        <v>0.23496</v>
      </c>
      <c r="BG125" s="976">
        <v>0.77471999999999996</v>
      </c>
      <c r="BH125" s="977">
        <v>691.56106214399995</v>
      </c>
      <c r="BI125" s="975">
        <v>11.146979999999999</v>
      </c>
      <c r="BJ125" s="976">
        <v>26.240839887</v>
      </c>
      <c r="BK125" s="976">
        <v>7.3778649999999999</v>
      </c>
      <c r="BL125" s="976">
        <v>18.201520324000001</v>
      </c>
      <c r="BM125" s="976">
        <v>2.5234340929999997</v>
      </c>
      <c r="BN125" s="976">
        <v>32.440823820999995</v>
      </c>
      <c r="BO125" s="976">
        <v>60.893477713000003</v>
      </c>
      <c r="BP125" s="976">
        <v>87.007350000000002</v>
      </c>
      <c r="BQ125" s="976">
        <v>7.760205</v>
      </c>
      <c r="BR125" s="976">
        <v>18.546259410000001</v>
      </c>
      <c r="BS125" s="977">
        <v>3.0623580000000001</v>
      </c>
      <c r="BT125" s="975">
        <v>105.114989455</v>
      </c>
      <c r="BU125" s="976">
        <v>7.9730362499999998</v>
      </c>
      <c r="BV125" s="976">
        <v>225.76868173100002</v>
      </c>
      <c r="BW125" s="976">
        <v>19.509440000000001</v>
      </c>
      <c r="BX125" s="976">
        <v>211.18827456</v>
      </c>
      <c r="BY125" s="976">
        <v>35.805807619999996</v>
      </c>
      <c r="BZ125" s="976">
        <v>292.89780165299999</v>
      </c>
      <c r="CA125" s="976">
        <v>147.30044288400001</v>
      </c>
      <c r="CB125" s="976">
        <v>33.323266250000003</v>
      </c>
      <c r="CC125" s="976">
        <v>127.08554720399999</v>
      </c>
      <c r="CD125" s="977">
        <v>10.815255828</v>
      </c>
      <c r="CE125" s="975">
        <v>472.43266087199999</v>
      </c>
      <c r="CF125" s="976">
        <v>740.44666426499998</v>
      </c>
      <c r="CG125" s="976">
        <v>234.905907974</v>
      </c>
      <c r="CH125" s="976">
        <v>423.95623342199997</v>
      </c>
      <c r="CI125" s="976">
        <v>241.37163980599999</v>
      </c>
      <c r="CJ125" s="976">
        <v>144.20339849999999</v>
      </c>
      <c r="CK125" s="978">
        <v>6748.3515306780009</v>
      </c>
    </row>
    <row r="126" spans="6:89" x14ac:dyDescent="0.25">
      <c r="F126" s="970">
        <v>40269</v>
      </c>
      <c r="G126" s="975">
        <v>8.3415599999999994</v>
      </c>
      <c r="H126" s="976">
        <v>7.5844799999999992</v>
      </c>
      <c r="I126" s="976">
        <v>22.622644000000001</v>
      </c>
      <c r="J126" s="976">
        <v>172.863320292</v>
      </c>
      <c r="K126" s="976">
        <v>96.5184</v>
      </c>
      <c r="L126" s="976">
        <v>49.629600000000003</v>
      </c>
      <c r="M126" s="976">
        <v>38.973724503</v>
      </c>
      <c r="N126" s="976">
        <v>5.2287999999999997</v>
      </c>
      <c r="O126" s="976">
        <v>15.08386</v>
      </c>
      <c r="P126" s="976">
        <v>4.7443</v>
      </c>
      <c r="Q126" s="976">
        <v>40.326337193999997</v>
      </c>
      <c r="R126" s="976">
        <v>105.34658</v>
      </c>
      <c r="S126" s="976">
        <v>1.71654</v>
      </c>
      <c r="T126" s="976">
        <v>5.3338999999999999</v>
      </c>
      <c r="U126" s="976">
        <v>2.0192399999999999</v>
      </c>
      <c r="V126" s="976">
        <v>134.62616420099999</v>
      </c>
      <c r="W126" s="976">
        <v>94.366214345000003</v>
      </c>
      <c r="X126" s="976">
        <v>2.7002199999999998</v>
      </c>
      <c r="Y126" s="976">
        <v>547.28603999999996</v>
      </c>
      <c r="Z126" s="977">
        <v>30.863910000000004</v>
      </c>
      <c r="AA126" s="975">
        <v>99.335250000000002</v>
      </c>
      <c r="AB126" s="976">
        <v>229.43238713999997</v>
      </c>
      <c r="AC126" s="976">
        <v>64.181302000000002</v>
      </c>
      <c r="AD126" s="976">
        <v>39.714179999999999</v>
      </c>
      <c r="AE126" s="976">
        <v>29.714592</v>
      </c>
      <c r="AF126" s="976">
        <v>31.622942438999999</v>
      </c>
      <c r="AG126" s="976">
        <v>10.295249999999999</v>
      </c>
      <c r="AH126" s="976">
        <v>20.064710000000002</v>
      </c>
      <c r="AI126" s="976">
        <v>42.8491</v>
      </c>
      <c r="AJ126" s="976">
        <v>563.57990053499998</v>
      </c>
      <c r="AK126" s="976">
        <v>37.035491999999998</v>
      </c>
      <c r="AL126" s="976">
        <v>38.254871999999999</v>
      </c>
      <c r="AM126" s="976">
        <v>186.60009794999999</v>
      </c>
      <c r="AN126" s="976">
        <v>140.48359009200001</v>
      </c>
      <c r="AO126" s="976">
        <v>89.929819307000002</v>
      </c>
      <c r="AP126" s="977">
        <v>40.29554375</v>
      </c>
      <c r="AQ126" s="975">
        <v>47.386799724000007</v>
      </c>
      <c r="AR126" s="976">
        <v>104.634862012</v>
      </c>
      <c r="AS126" s="976">
        <v>6.0755600000000003</v>
      </c>
      <c r="AT126" s="976">
        <v>53.249738749999999</v>
      </c>
      <c r="AU126" s="976">
        <v>344.80187999999998</v>
      </c>
      <c r="AV126" s="976">
        <v>11.093450000000001</v>
      </c>
      <c r="AW126" s="976">
        <v>24.547094196</v>
      </c>
      <c r="AX126" s="977">
        <v>27.189119999999999</v>
      </c>
      <c r="AY126" s="975">
        <v>85.118421999999995</v>
      </c>
      <c r="AZ126" s="976">
        <v>15.392429999999999</v>
      </c>
      <c r="BA126" s="976">
        <v>4.6129499999999997</v>
      </c>
      <c r="BB126" s="976">
        <v>13.302505007999999</v>
      </c>
      <c r="BC126" s="976">
        <v>10.68824</v>
      </c>
      <c r="BD126" s="976">
        <v>6.0983999999999998</v>
      </c>
      <c r="BE126" s="976">
        <v>2.6174400000000002</v>
      </c>
      <c r="BF126" s="976">
        <v>1.6233599999999999</v>
      </c>
      <c r="BG126" s="976">
        <v>1.8722399999999999</v>
      </c>
      <c r="BH126" s="977">
        <v>643.71581865600001</v>
      </c>
      <c r="BI126" s="975">
        <v>275.40836294400003</v>
      </c>
      <c r="BJ126" s="976">
        <v>247.54204211299998</v>
      </c>
      <c r="BK126" s="976">
        <v>258.13411500000001</v>
      </c>
      <c r="BL126" s="976">
        <v>199.94974886599999</v>
      </c>
      <c r="BM126" s="976">
        <v>122.21111725599999</v>
      </c>
      <c r="BN126" s="976">
        <v>95.694786250000007</v>
      </c>
      <c r="BO126" s="976">
        <v>102.746651435</v>
      </c>
      <c r="BP126" s="976">
        <v>81.898291950000001</v>
      </c>
      <c r="BQ126" s="976">
        <v>120.969754452</v>
      </c>
      <c r="BR126" s="976">
        <v>228.40981088499996</v>
      </c>
      <c r="BS126" s="977">
        <v>49.704425999999998</v>
      </c>
      <c r="BT126" s="975">
        <v>456.41521054500004</v>
      </c>
      <c r="BU126" s="976">
        <v>75.867138749999995</v>
      </c>
      <c r="BV126" s="976">
        <v>759.54490365499998</v>
      </c>
      <c r="BW126" s="976">
        <v>66.957492512000016</v>
      </c>
      <c r="BX126" s="976">
        <v>703.68899748000001</v>
      </c>
      <c r="BY126" s="976">
        <v>221.37405334000002</v>
      </c>
      <c r="BZ126" s="976">
        <v>710.02754084699995</v>
      </c>
      <c r="CA126" s="976">
        <v>345.93588</v>
      </c>
      <c r="CB126" s="976">
        <v>193.84315624999999</v>
      </c>
      <c r="CC126" s="976">
        <v>246.793539622</v>
      </c>
      <c r="CD126" s="977">
        <v>104.032585215</v>
      </c>
      <c r="CE126" s="975">
        <v>373.27500487199995</v>
      </c>
      <c r="CF126" s="976">
        <v>553.08857123999996</v>
      </c>
      <c r="CG126" s="976">
        <v>160.006049692</v>
      </c>
      <c r="CH126" s="976">
        <v>753.79168618499989</v>
      </c>
      <c r="CI126" s="976">
        <v>152.16040162799999</v>
      </c>
      <c r="CJ126" s="976">
        <v>101.7957045</v>
      </c>
      <c r="CK126" s="978">
        <v>12214.852197578002</v>
      </c>
    </row>
    <row r="127" spans="6:89" x14ac:dyDescent="0.25">
      <c r="F127" s="970">
        <v>40299</v>
      </c>
      <c r="G127" s="975">
        <v>8.0753400000000006</v>
      </c>
      <c r="H127" s="976">
        <v>6.2431199999999993</v>
      </c>
      <c r="I127" s="976">
        <v>25.564066</v>
      </c>
      <c r="J127" s="976">
        <v>240.19266970800001</v>
      </c>
      <c r="K127" s="976">
        <v>108.336414516</v>
      </c>
      <c r="L127" s="976">
        <v>54.98579999999999</v>
      </c>
      <c r="M127" s="976">
        <v>38.204155497000002</v>
      </c>
      <c r="N127" s="976">
        <v>6.4328000000000003</v>
      </c>
      <c r="O127" s="976">
        <v>12.154350000000001</v>
      </c>
      <c r="P127" s="976">
        <v>3.8664999999999998</v>
      </c>
      <c r="Q127" s="976">
        <v>44.34892</v>
      </c>
      <c r="R127" s="976">
        <v>122.01080399999999</v>
      </c>
      <c r="S127" s="976">
        <v>1.46888</v>
      </c>
      <c r="T127" s="976">
        <v>5.7629000000000001</v>
      </c>
      <c r="U127" s="976">
        <v>2.31318</v>
      </c>
      <c r="V127" s="976">
        <v>208.44098420099999</v>
      </c>
      <c r="W127" s="976">
        <v>103.78841652400001</v>
      </c>
      <c r="X127" s="976">
        <v>3.0932900000000001</v>
      </c>
      <c r="Y127" s="976">
        <v>644.09197795199998</v>
      </c>
      <c r="Z127" s="977">
        <v>35.757260000000002</v>
      </c>
      <c r="AA127" s="975">
        <v>87.356587500000003</v>
      </c>
      <c r="AB127" s="976">
        <v>352.82995357499999</v>
      </c>
      <c r="AC127" s="976">
        <v>60.103062000000001</v>
      </c>
      <c r="AD127" s="976">
        <v>54.789099999999998</v>
      </c>
      <c r="AE127" s="976">
        <v>35.509447999999999</v>
      </c>
      <c r="AF127" s="976">
        <v>32.510752439000001</v>
      </c>
      <c r="AG127" s="976">
        <v>12.47085</v>
      </c>
      <c r="AH127" s="976">
        <v>17.379470000000001</v>
      </c>
      <c r="AI127" s="976">
        <v>64.316699999999997</v>
      </c>
      <c r="AJ127" s="976">
        <v>910.566361465</v>
      </c>
      <c r="AK127" s="976">
        <v>37.376690000000004</v>
      </c>
      <c r="AL127" s="976">
        <v>34.204999999999998</v>
      </c>
      <c r="AM127" s="976">
        <v>376.29386563999998</v>
      </c>
      <c r="AN127" s="976">
        <v>329.14499018399999</v>
      </c>
      <c r="AO127" s="976">
        <v>162.830791807</v>
      </c>
      <c r="AP127" s="977">
        <v>38.728593750000002</v>
      </c>
      <c r="AQ127" s="975">
        <v>61.701899447999999</v>
      </c>
      <c r="AR127" s="976">
        <v>119.117071006</v>
      </c>
      <c r="AS127" s="976">
        <v>8.8866399999999999</v>
      </c>
      <c r="AT127" s="976">
        <v>63.416453750000002</v>
      </c>
      <c r="AU127" s="976">
        <v>462.62068239599995</v>
      </c>
      <c r="AV127" s="976">
        <v>15.519186244999998</v>
      </c>
      <c r="AW127" s="976">
        <v>35.478442588</v>
      </c>
      <c r="AX127" s="977">
        <v>36.834783999999999</v>
      </c>
      <c r="AY127" s="975">
        <v>72.355000000000004</v>
      </c>
      <c r="AZ127" s="976">
        <v>12.716685</v>
      </c>
      <c r="BA127" s="976">
        <v>3.9474</v>
      </c>
      <c r="BB127" s="976">
        <v>10.89744</v>
      </c>
      <c r="BC127" s="976">
        <v>9.1679300000000001</v>
      </c>
      <c r="BD127" s="976">
        <v>5.4885599999999997</v>
      </c>
      <c r="BE127" s="976">
        <v>2.3189600000000001</v>
      </c>
      <c r="BF127" s="976">
        <v>1.43824</v>
      </c>
      <c r="BG127" s="976">
        <v>1.6059300000000001</v>
      </c>
      <c r="BH127" s="977">
        <v>637.81874294399995</v>
      </c>
      <c r="BI127" s="975">
        <v>434.73221999999998</v>
      </c>
      <c r="BJ127" s="976">
        <v>674.14292525799999</v>
      </c>
      <c r="BK127" s="976">
        <v>645.75676999999996</v>
      </c>
      <c r="BL127" s="976">
        <v>339.86096107999998</v>
      </c>
      <c r="BM127" s="976">
        <v>217.75103818599999</v>
      </c>
      <c r="BN127" s="976">
        <v>164.68872242899999</v>
      </c>
      <c r="BO127" s="976">
        <v>179.67405228699997</v>
      </c>
      <c r="BP127" s="976">
        <v>157.79510805000001</v>
      </c>
      <c r="BQ127" s="976">
        <v>287.22340916100001</v>
      </c>
      <c r="BR127" s="976">
        <v>396.33866868000001</v>
      </c>
      <c r="BS127" s="977">
        <v>142.17716799999999</v>
      </c>
      <c r="BT127" s="975">
        <v>838.88801496500002</v>
      </c>
      <c r="BU127" s="976">
        <v>105.9235675</v>
      </c>
      <c r="BV127" s="976">
        <v>723.16009499999996</v>
      </c>
      <c r="BW127" s="976">
        <v>98.226961231999994</v>
      </c>
      <c r="BX127" s="976">
        <v>787.86687203999998</v>
      </c>
      <c r="BY127" s="976">
        <v>263.05063048</v>
      </c>
      <c r="BZ127" s="976">
        <v>754.64865680100002</v>
      </c>
      <c r="CA127" s="976">
        <v>348.53512499999999</v>
      </c>
      <c r="CB127" s="976">
        <v>243.56170624999999</v>
      </c>
      <c r="CC127" s="976">
        <v>229.87973279600001</v>
      </c>
      <c r="CD127" s="977">
        <v>180.740846871</v>
      </c>
      <c r="CE127" s="975">
        <v>667.28898487200001</v>
      </c>
      <c r="CF127" s="976">
        <v>706.19882953499996</v>
      </c>
      <c r="CG127" s="976">
        <v>282.41820797399998</v>
      </c>
      <c r="CH127" s="976">
        <v>961.06532368499995</v>
      </c>
      <c r="CI127" s="976">
        <v>307.35654469000002</v>
      </c>
      <c r="CJ127" s="976">
        <v>150.1795505</v>
      </c>
      <c r="CK127" s="978">
        <v>17132.004785457004</v>
      </c>
    </row>
    <row r="128" spans="6:89" x14ac:dyDescent="0.25">
      <c r="F128" s="970">
        <v>40330</v>
      </c>
      <c r="G128" s="975">
        <v>16.28379</v>
      </c>
      <c r="H128" s="976">
        <v>11.012399999999998</v>
      </c>
      <c r="I128" s="976">
        <v>40.582058000000004</v>
      </c>
      <c r="J128" s="976">
        <v>228.672521469</v>
      </c>
      <c r="K128" s="976">
        <v>128.02396629</v>
      </c>
      <c r="L128" s="976">
        <v>64.715100000000007</v>
      </c>
      <c r="M128" s="976">
        <v>55.959454502999996</v>
      </c>
      <c r="N128" s="976">
        <v>14.2072</v>
      </c>
      <c r="O128" s="976">
        <v>20.444240000000001</v>
      </c>
      <c r="P128" s="976">
        <v>7.0433000000000003</v>
      </c>
      <c r="Q128" s="976">
        <v>94.857407194000004</v>
      </c>
      <c r="R128" s="976">
        <v>133.86016000000001</v>
      </c>
      <c r="S128" s="976">
        <v>3.2537400000000001</v>
      </c>
      <c r="T128" s="976">
        <v>12.441000000000001</v>
      </c>
      <c r="U128" s="976">
        <v>5.0864399999999996</v>
      </c>
      <c r="V128" s="976">
        <v>174.93992079899999</v>
      </c>
      <c r="W128" s="976">
        <v>159.92623739300001</v>
      </c>
      <c r="X128" s="976">
        <v>6.8018200000000002</v>
      </c>
      <c r="Y128" s="976">
        <v>897.26535590399999</v>
      </c>
      <c r="Z128" s="977">
        <v>41.939590000000003</v>
      </c>
      <c r="AA128" s="975">
        <v>164.130387015</v>
      </c>
      <c r="AB128" s="976">
        <v>472.88504999999998</v>
      </c>
      <c r="AC128" s="976">
        <v>114.088764</v>
      </c>
      <c r="AD128" s="976">
        <v>57.892760000000003</v>
      </c>
      <c r="AE128" s="976">
        <v>48.426616000000003</v>
      </c>
      <c r="AF128" s="976">
        <v>63.880047560999998</v>
      </c>
      <c r="AG128" s="976">
        <v>17.696175</v>
      </c>
      <c r="AH128" s="976">
        <v>33.714680000000001</v>
      </c>
      <c r="AI128" s="976">
        <v>63.082599999999999</v>
      </c>
      <c r="AJ128" s="976">
        <v>1478.161186</v>
      </c>
      <c r="AK128" s="976">
        <v>77.545000000000002</v>
      </c>
      <c r="AL128" s="976">
        <v>74.293260000000004</v>
      </c>
      <c r="AM128" s="976">
        <v>510.68439435999994</v>
      </c>
      <c r="AN128" s="976">
        <v>488.707785</v>
      </c>
      <c r="AO128" s="976">
        <v>277.43387999999999</v>
      </c>
      <c r="AP128" s="977">
        <v>80.003481249999993</v>
      </c>
      <c r="AQ128" s="975">
        <v>103.5288</v>
      </c>
      <c r="AR128" s="976">
        <v>200.86933999999999</v>
      </c>
      <c r="AS128" s="976">
        <v>16.50376</v>
      </c>
      <c r="AT128" s="976">
        <v>109.95114</v>
      </c>
      <c r="AU128" s="976">
        <v>617.26527457200007</v>
      </c>
      <c r="AV128" s="976">
        <v>31.096599999999999</v>
      </c>
      <c r="AW128" s="976">
        <v>69.047348392000004</v>
      </c>
      <c r="AX128" s="977">
        <v>56.093744000000001</v>
      </c>
      <c r="AY128" s="975">
        <v>152.697992</v>
      </c>
      <c r="AZ128" s="976">
        <v>26.42643</v>
      </c>
      <c r="BA128" s="976">
        <v>8.7439499999999999</v>
      </c>
      <c r="BB128" s="976">
        <v>21.877814991999998</v>
      </c>
      <c r="BC128" s="976">
        <v>19.44154</v>
      </c>
      <c r="BD128" s="976">
        <v>12.11364</v>
      </c>
      <c r="BE128" s="976">
        <v>4.1557599999999999</v>
      </c>
      <c r="BF128" s="976">
        <v>2.5774400000000002</v>
      </c>
      <c r="BG128" s="976">
        <v>3.4055399999999998</v>
      </c>
      <c r="BH128" s="977">
        <v>1062.2082178559999</v>
      </c>
      <c r="BI128" s="975">
        <v>418.73090999999999</v>
      </c>
      <c r="BJ128" s="976">
        <v>465.61897400000004</v>
      </c>
      <c r="BK128" s="976">
        <v>407.01588500000003</v>
      </c>
      <c r="BL128" s="976">
        <v>373.71056940599999</v>
      </c>
      <c r="BM128" s="976">
        <v>168.40396865099999</v>
      </c>
      <c r="BN128" s="976">
        <v>216.09147242899999</v>
      </c>
      <c r="BO128" s="976">
        <v>244.87077085199999</v>
      </c>
      <c r="BP128" s="976">
        <v>261.26824356000003</v>
      </c>
      <c r="BQ128" s="976">
        <v>211.40971277399998</v>
      </c>
      <c r="BR128" s="976">
        <v>411.72007970500005</v>
      </c>
      <c r="BS128" s="977">
        <v>94.35727</v>
      </c>
      <c r="BT128" s="975">
        <v>768.14396088499996</v>
      </c>
      <c r="BU128" s="976">
        <v>107.10171375</v>
      </c>
      <c r="BV128" s="976">
        <v>1105.1247075030001</v>
      </c>
      <c r="BW128" s="976">
        <v>112.53616</v>
      </c>
      <c r="BX128" s="976">
        <v>1111.51592796</v>
      </c>
      <c r="BY128" s="976">
        <v>309.3482381</v>
      </c>
      <c r="BZ128" s="976">
        <v>1107.9895425</v>
      </c>
      <c r="CA128" s="976">
        <v>505.40551538400001</v>
      </c>
      <c r="CB128" s="976">
        <v>212.19166874999999</v>
      </c>
      <c r="CC128" s="976">
        <v>407.515334408</v>
      </c>
      <c r="CD128" s="977">
        <v>132.58715687100002</v>
      </c>
      <c r="CE128" s="975">
        <v>536.49790800000005</v>
      </c>
      <c r="CF128" s="976">
        <v>988.82294170500006</v>
      </c>
      <c r="CG128" s="976">
        <v>283.53802969199995</v>
      </c>
      <c r="CH128" s="976">
        <v>1086.5598852630001</v>
      </c>
      <c r="CI128" s="976">
        <v>217.62969674399997</v>
      </c>
      <c r="CJ128" s="976">
        <v>210.40077450000001</v>
      </c>
      <c r="CK128" s="978">
        <v>21134.053117942003</v>
      </c>
    </row>
    <row r="129" spans="6:89" x14ac:dyDescent="0.25">
      <c r="F129" s="970">
        <v>40360</v>
      </c>
      <c r="G129" s="975">
        <v>14.730840000000001</v>
      </c>
      <c r="H129" s="976">
        <v>12.039119999999999</v>
      </c>
      <c r="I129" s="976">
        <v>37.592807999999998</v>
      </c>
      <c r="J129" s="976">
        <v>312.98858999999999</v>
      </c>
      <c r="K129" s="976">
        <v>166.32970629000002</v>
      </c>
      <c r="L129" s="976">
        <v>81.427800000000005</v>
      </c>
      <c r="M129" s="976">
        <v>66.706095000000005</v>
      </c>
      <c r="N129" s="976">
        <v>10.251200000000001</v>
      </c>
      <c r="O129" s="976">
        <v>24.12171</v>
      </c>
      <c r="P129" s="976">
        <v>7.7329999999999997</v>
      </c>
      <c r="Q129" s="976">
        <v>66.850204387999995</v>
      </c>
      <c r="R129" s="976">
        <v>177.56960000000001</v>
      </c>
      <c r="S129" s="976">
        <v>3.0146199999999999</v>
      </c>
      <c r="T129" s="976">
        <v>9.4952000000000005</v>
      </c>
      <c r="U129" s="976">
        <v>4.2046200000000002</v>
      </c>
      <c r="V129" s="976">
        <v>237.11381193299999</v>
      </c>
      <c r="W129" s="976">
        <v>182.29507173800002</v>
      </c>
      <c r="X129" s="976">
        <v>5.6226099999999999</v>
      </c>
      <c r="Y129" s="976">
        <v>1050.1766940959999</v>
      </c>
      <c r="Z129" s="977">
        <v>50.8431</v>
      </c>
      <c r="AA129" s="975">
        <v>164.130387015</v>
      </c>
      <c r="AB129" s="976">
        <v>571.89410619</v>
      </c>
      <c r="AC129" s="976">
        <v>114.44561</v>
      </c>
      <c r="AD129" s="976">
        <v>81.51858</v>
      </c>
      <c r="AE129" s="976">
        <v>62.03304</v>
      </c>
      <c r="AF129" s="976">
        <v>73.011807560999998</v>
      </c>
      <c r="AG129" s="976">
        <v>22.785525</v>
      </c>
      <c r="AH129" s="976">
        <v>33.006075000000003</v>
      </c>
      <c r="AI129" s="976">
        <v>87.994200000000006</v>
      </c>
      <c r="AJ129" s="976">
        <v>1397.9844920280002</v>
      </c>
      <c r="AK129" s="976">
        <v>82.259736000000004</v>
      </c>
      <c r="AL129" s="976">
        <v>71.119035999999994</v>
      </c>
      <c r="AM129" s="976">
        <v>511.44328563999994</v>
      </c>
      <c r="AN129" s="976">
        <v>506.226952638</v>
      </c>
      <c r="AO129" s="976">
        <v>266.65102444299998</v>
      </c>
      <c r="AP129" s="977">
        <v>69.925143750000004</v>
      </c>
      <c r="AQ129" s="975">
        <v>89.469330137999989</v>
      </c>
      <c r="AR129" s="976">
        <v>204.39749</v>
      </c>
      <c r="AS129" s="976">
        <v>12.33248</v>
      </c>
      <c r="AT129" s="976">
        <v>98.717547499999995</v>
      </c>
      <c r="AU129" s="976">
        <v>482.91369652800006</v>
      </c>
      <c r="AV129" s="976">
        <v>24.923863754999999</v>
      </c>
      <c r="AW129" s="976">
        <v>48.900468392000001</v>
      </c>
      <c r="AX129" s="977">
        <v>48.454895999999998</v>
      </c>
      <c r="AY129" s="975">
        <v>123.321862</v>
      </c>
      <c r="AZ129" s="976">
        <v>22.068000000000001</v>
      </c>
      <c r="BA129" s="976">
        <v>8.1013500000000001</v>
      </c>
      <c r="BB129" s="976">
        <v>19.588854991999998</v>
      </c>
      <c r="BC129" s="976">
        <v>17.368390000000002</v>
      </c>
      <c r="BD129" s="976">
        <v>9.8128799999999998</v>
      </c>
      <c r="BE129" s="976">
        <v>4.4542400000000004</v>
      </c>
      <c r="BF129" s="976">
        <v>2.7625600000000001</v>
      </c>
      <c r="BG129" s="976">
        <v>3.0423900000000001</v>
      </c>
      <c r="BH129" s="977">
        <v>954.84000259199991</v>
      </c>
      <c r="BI129" s="975">
        <v>487.26081705600001</v>
      </c>
      <c r="BJ129" s="976">
        <v>690.41285588699998</v>
      </c>
      <c r="BK129" s="976">
        <v>617.38971249999997</v>
      </c>
      <c r="BL129" s="976">
        <v>404.590770486</v>
      </c>
      <c r="BM129" s="976">
        <v>219.32814725600002</v>
      </c>
      <c r="BN129" s="976">
        <v>223.059355071</v>
      </c>
      <c r="BO129" s="976">
        <v>262.05416585199998</v>
      </c>
      <c r="BP129" s="976">
        <v>261.39140805</v>
      </c>
      <c r="BQ129" s="976">
        <v>307.43822583899998</v>
      </c>
      <c r="BR129" s="976">
        <v>468.71965779499993</v>
      </c>
      <c r="BS129" s="977">
        <v>145.710658</v>
      </c>
      <c r="BT129" s="975">
        <v>1016.5107738099999</v>
      </c>
      <c r="BU129" s="976">
        <v>151.569885</v>
      </c>
      <c r="BV129" s="976">
        <v>1208.981421731</v>
      </c>
      <c r="BW129" s="976">
        <v>150.94325251199999</v>
      </c>
      <c r="BX129" s="976">
        <v>1133.5299093199999</v>
      </c>
      <c r="BY129" s="976">
        <v>409.58706095999997</v>
      </c>
      <c r="BZ129" s="976">
        <v>1221.8404366530001</v>
      </c>
      <c r="CA129" s="976">
        <v>565.51300875000004</v>
      </c>
      <c r="CB129" s="976">
        <v>321.602073125</v>
      </c>
      <c r="CC129" s="976">
        <v>502.74066199000004</v>
      </c>
      <c r="CD129" s="977">
        <v>173.27318521499998</v>
      </c>
      <c r="CE129" s="975">
        <v>434.17696312800001</v>
      </c>
      <c r="CF129" s="976">
        <v>737.36755751999999</v>
      </c>
      <c r="CG129" s="976">
        <v>166.213056564</v>
      </c>
      <c r="CH129" s="976">
        <v>1046.541037104</v>
      </c>
      <c r="CI129" s="976">
        <v>133.11523980600001</v>
      </c>
      <c r="CJ129" s="976">
        <v>131.99251100000001</v>
      </c>
      <c r="CK129" s="978">
        <v>22405.859512586998</v>
      </c>
    </row>
    <row r="130" spans="6:89" x14ac:dyDescent="0.25">
      <c r="F130" s="970">
        <v>40391</v>
      </c>
      <c r="G130" s="975">
        <v>21.075749999999999</v>
      </c>
      <c r="H130" s="976">
        <v>16.01352</v>
      </c>
      <c r="I130" s="976">
        <v>50.912906</v>
      </c>
      <c r="J130" s="976">
        <v>265.14770029199997</v>
      </c>
      <c r="K130" s="976">
        <v>147.43734548399999</v>
      </c>
      <c r="L130" s="976">
        <v>78.885300000000001</v>
      </c>
      <c r="M130" s="976">
        <v>73.879679999999993</v>
      </c>
      <c r="N130" s="976">
        <v>16.236799999999999</v>
      </c>
      <c r="O130" s="976">
        <v>30.167719999999999</v>
      </c>
      <c r="P130" s="976">
        <v>10.3246</v>
      </c>
      <c r="Q130" s="976">
        <v>107.654242806</v>
      </c>
      <c r="R130" s="976">
        <v>161.92981599999999</v>
      </c>
      <c r="S130" s="976">
        <v>4.3127000000000004</v>
      </c>
      <c r="T130" s="976">
        <v>14.0855</v>
      </c>
      <c r="U130" s="976">
        <v>6.0832800000000002</v>
      </c>
      <c r="V130" s="976">
        <v>217.71225000000001</v>
      </c>
      <c r="W130" s="976">
        <v>191.82519086899998</v>
      </c>
      <c r="X130" s="976">
        <v>8.1348400000000005</v>
      </c>
      <c r="Y130" s="976">
        <v>1027.2637154519998</v>
      </c>
      <c r="Z130" s="977">
        <v>53.683630000000001</v>
      </c>
      <c r="AA130" s="975">
        <v>208.18202548500003</v>
      </c>
      <c r="AB130" s="976">
        <v>590.03083095</v>
      </c>
      <c r="AC130" s="976">
        <v>133.10355800000002</v>
      </c>
      <c r="AD130" s="976">
        <v>81.676929999999999</v>
      </c>
      <c r="AE130" s="976">
        <v>59.633408000000003</v>
      </c>
      <c r="AF130" s="976">
        <v>75.844340000000003</v>
      </c>
      <c r="AG130" s="976">
        <v>22.785525</v>
      </c>
      <c r="AH130" s="976">
        <v>42.665480000000002</v>
      </c>
      <c r="AI130" s="976">
        <v>85.927800000000005</v>
      </c>
      <c r="AJ130" s="976">
        <v>1652.232565521</v>
      </c>
      <c r="AK130" s="976">
        <v>88.587407999999996</v>
      </c>
      <c r="AL130" s="976">
        <v>82.393004000000005</v>
      </c>
      <c r="AM130" s="976">
        <v>591.43553077000001</v>
      </c>
      <c r="AN130" s="976">
        <v>561.33444763800003</v>
      </c>
      <c r="AO130" s="976">
        <v>291.852461807</v>
      </c>
      <c r="AP130" s="977">
        <v>88.710737499999993</v>
      </c>
      <c r="AQ130" s="975">
        <v>122.541030138</v>
      </c>
      <c r="AR130" s="976">
        <v>244.61840000000001</v>
      </c>
      <c r="AS130" s="976">
        <v>18.83877</v>
      </c>
      <c r="AT130" s="976">
        <v>136.40342625</v>
      </c>
      <c r="AU130" s="976">
        <v>749.64721141799998</v>
      </c>
      <c r="AV130" s="976">
        <v>36.133786244999996</v>
      </c>
      <c r="AW130" s="976">
        <v>76.740802587999994</v>
      </c>
      <c r="AX130" s="977">
        <v>66.224928000000006</v>
      </c>
      <c r="AY130" s="975">
        <v>175.12804199999999</v>
      </c>
      <c r="AZ130" s="976">
        <v>32.798565000000004</v>
      </c>
      <c r="BA130" s="976">
        <v>11.58975</v>
      </c>
      <c r="BB130" s="976">
        <v>29.126185008</v>
      </c>
      <c r="BC130" s="976">
        <v>25.799199999999999</v>
      </c>
      <c r="BD130" s="976">
        <v>14.63616</v>
      </c>
      <c r="BE130" s="976">
        <v>5.8777600000000003</v>
      </c>
      <c r="BF130" s="976">
        <v>3.6454399999999998</v>
      </c>
      <c r="BG130" s="976">
        <v>4.5191999999999997</v>
      </c>
      <c r="BH130" s="977">
        <v>1301.4047463359998</v>
      </c>
      <c r="BI130" s="975">
        <v>499.90609499999999</v>
      </c>
      <c r="BJ130" s="976">
        <v>485.68021988700002</v>
      </c>
      <c r="BK130" s="976">
        <v>449.89778749999999</v>
      </c>
      <c r="BL130" s="976">
        <v>458.95785037800005</v>
      </c>
      <c r="BM130" s="976">
        <v>201.27861953499999</v>
      </c>
      <c r="BN130" s="976">
        <v>244.36298492899999</v>
      </c>
      <c r="BO130" s="976">
        <v>273.57851771300005</v>
      </c>
      <c r="BP130" s="976">
        <v>277.91874194999997</v>
      </c>
      <c r="BQ130" s="976">
        <v>247.14493945199996</v>
      </c>
      <c r="BR130" s="976">
        <v>481.63235617999999</v>
      </c>
      <c r="BS130" s="977">
        <v>95.980058</v>
      </c>
      <c r="BT130" s="975">
        <v>981.69152584999995</v>
      </c>
      <c r="BU130" s="976">
        <v>154.36455749999999</v>
      </c>
      <c r="BV130" s="976">
        <v>1403.7240417310002</v>
      </c>
      <c r="BW130" s="976">
        <v>153.56037251199999</v>
      </c>
      <c r="BX130" s="976">
        <v>1355.4773118399999</v>
      </c>
      <c r="BY130" s="976">
        <v>284.23766095999997</v>
      </c>
      <c r="BZ130" s="976">
        <v>1195.4180161019999</v>
      </c>
      <c r="CA130" s="976">
        <v>549.29721711600007</v>
      </c>
      <c r="CB130" s="976">
        <v>249.98368562499999</v>
      </c>
      <c r="CC130" s="976">
        <v>350.70801800999999</v>
      </c>
      <c r="CD130" s="977">
        <v>166.72107312900002</v>
      </c>
      <c r="CE130" s="975">
        <v>676.30612312799997</v>
      </c>
      <c r="CF130" s="976">
        <v>1127.637018915</v>
      </c>
      <c r="CG130" s="976">
        <v>313.80517889800001</v>
      </c>
      <c r="CH130" s="976">
        <v>1433.044399737</v>
      </c>
      <c r="CI130" s="976">
        <v>243.63419856600001</v>
      </c>
      <c r="CJ130" s="976">
        <v>235.59829999999999</v>
      </c>
      <c r="CK130" s="978">
        <v>24806.382812699998</v>
      </c>
    </row>
    <row r="131" spans="6:89" x14ac:dyDescent="0.25">
      <c r="F131" s="970">
        <v>40422</v>
      </c>
      <c r="G131" s="975">
        <v>22.05189</v>
      </c>
      <c r="H131" s="976">
        <v>17.984159999999996</v>
      </c>
      <c r="I131" s="976">
        <v>59.043666000000002</v>
      </c>
      <c r="J131" s="976">
        <v>417.78139499999997</v>
      </c>
      <c r="K131" s="976">
        <v>206.41774903200002</v>
      </c>
      <c r="L131" s="976">
        <v>110.85299999999999</v>
      </c>
      <c r="M131" s="976">
        <v>95.537854503000005</v>
      </c>
      <c r="N131" s="976">
        <v>17.1312</v>
      </c>
      <c r="O131" s="976">
        <v>35.091790000000003</v>
      </c>
      <c r="P131" s="976">
        <v>11.4741</v>
      </c>
      <c r="Q131" s="976">
        <v>114.49262</v>
      </c>
      <c r="R131" s="976">
        <v>240.29947600000003</v>
      </c>
      <c r="S131" s="976">
        <v>4.5347400000000002</v>
      </c>
      <c r="T131" s="976">
        <v>15.029299999999999</v>
      </c>
      <c r="U131" s="976">
        <v>6.4283400000000004</v>
      </c>
      <c r="V131" s="976">
        <v>330.83375193300003</v>
      </c>
      <c r="W131" s="976">
        <v>229.26240434499996</v>
      </c>
      <c r="X131" s="976">
        <v>8.5962700000000005</v>
      </c>
      <c r="Y131" s="976">
        <v>1186.402100904</v>
      </c>
      <c r="Z131" s="977">
        <v>72.994460000000004</v>
      </c>
      <c r="AA131" s="975">
        <v>258.07687499999997</v>
      </c>
      <c r="AB131" s="976">
        <v>709.12636904999999</v>
      </c>
      <c r="AC131" s="976">
        <v>176.48583600000001</v>
      </c>
      <c r="AD131" s="976">
        <v>104.60601</v>
      </c>
      <c r="AE131" s="976">
        <v>83.885007999999999</v>
      </c>
      <c r="AF131" s="976">
        <v>94.911112438999993</v>
      </c>
      <c r="AG131" s="976">
        <v>29.9922</v>
      </c>
      <c r="AH131" s="976">
        <v>54.898240000000001</v>
      </c>
      <c r="AI131" s="976">
        <v>116.2063</v>
      </c>
      <c r="AJ131" s="976">
        <v>1396.1593744930001</v>
      </c>
      <c r="AK131" s="976">
        <v>110.45509800000001</v>
      </c>
      <c r="AL131" s="976">
        <v>101.438348</v>
      </c>
      <c r="AM131" s="976">
        <v>644.75406358999999</v>
      </c>
      <c r="AN131" s="976">
        <v>464.40887754599993</v>
      </c>
      <c r="AO131" s="976">
        <v>328.61371874999998</v>
      </c>
      <c r="AP131" s="977">
        <v>82.603193750000003</v>
      </c>
      <c r="AQ131" s="975">
        <v>131.39210986200001</v>
      </c>
      <c r="AR131" s="976">
        <v>232.82431201200001</v>
      </c>
      <c r="AS131" s="976">
        <v>20.380330000000001</v>
      </c>
      <c r="AT131" s="976">
        <v>109.85700375</v>
      </c>
      <c r="AU131" s="976">
        <v>629.94828977999998</v>
      </c>
      <c r="AV131" s="976">
        <v>31.649813755</v>
      </c>
      <c r="AW131" s="976">
        <v>76.713120000000004</v>
      </c>
      <c r="AX131" s="977">
        <v>75.773488</v>
      </c>
      <c r="AY131" s="975">
        <v>201.08901599999999</v>
      </c>
      <c r="AZ131" s="976">
        <v>37.874205000000003</v>
      </c>
      <c r="BA131" s="976">
        <v>12.186450000000001</v>
      </c>
      <c r="BB131" s="976">
        <v>34.301225008000003</v>
      </c>
      <c r="BC131" s="976">
        <v>28.425190000000001</v>
      </c>
      <c r="BD131" s="976">
        <v>15.744960000000001</v>
      </c>
      <c r="BE131" s="976">
        <v>7.2438799999999999</v>
      </c>
      <c r="BF131" s="976">
        <v>4.4927200000000003</v>
      </c>
      <c r="BG131" s="976">
        <v>4.97919</v>
      </c>
      <c r="BH131" s="977">
        <v>1148.0797175039997</v>
      </c>
      <c r="BI131" s="975">
        <v>591.56907794400001</v>
      </c>
      <c r="BJ131" s="976">
        <v>970.22608125800002</v>
      </c>
      <c r="BK131" s="976">
        <v>833.27448000000004</v>
      </c>
      <c r="BL131" s="976">
        <v>706.38594032399999</v>
      </c>
      <c r="BM131" s="976">
        <v>271.969748186</v>
      </c>
      <c r="BN131" s="976">
        <v>411.79311882100001</v>
      </c>
      <c r="BO131" s="976">
        <v>425.37007999999997</v>
      </c>
      <c r="BP131" s="976">
        <v>396.04195161000001</v>
      </c>
      <c r="BQ131" s="976">
        <v>435.68917945200002</v>
      </c>
      <c r="BR131" s="976">
        <v>579.49074382000003</v>
      </c>
      <c r="BS131" s="977">
        <v>199.31501</v>
      </c>
      <c r="BT131" s="975">
        <v>1451.3170989800001</v>
      </c>
      <c r="BU131" s="976">
        <v>190.80489499999999</v>
      </c>
      <c r="BV131" s="976">
        <v>1517.871953462</v>
      </c>
      <c r="BW131" s="976">
        <v>192.98711876800002</v>
      </c>
      <c r="BX131" s="976">
        <v>1310.7205788399999</v>
      </c>
      <c r="BY131" s="976">
        <v>431.23915427999998</v>
      </c>
      <c r="BZ131" s="976">
        <v>1266.5238906989998</v>
      </c>
      <c r="CA131" s="976">
        <v>669.01021875000004</v>
      </c>
      <c r="CB131" s="976">
        <v>390.79372187500002</v>
      </c>
      <c r="CC131" s="976">
        <v>439.26620199000001</v>
      </c>
      <c r="CD131" s="977">
        <v>263.11428000000001</v>
      </c>
      <c r="CE131" s="975">
        <v>532.12237687200002</v>
      </c>
      <c r="CF131" s="976">
        <v>1016.001435735</v>
      </c>
      <c r="CG131" s="976">
        <v>279.12275484600002</v>
      </c>
      <c r="CH131" s="976">
        <v>1289.9842756589999</v>
      </c>
      <c r="CI131" s="976">
        <v>212.24556469000001</v>
      </c>
      <c r="CJ131" s="976">
        <v>216.54931550000001</v>
      </c>
      <c r="CK131" s="978">
        <v>28252.616160367008</v>
      </c>
    </row>
    <row r="132" spans="6:89" x14ac:dyDescent="0.25">
      <c r="F132" s="970">
        <v>40452</v>
      </c>
      <c r="G132" s="975">
        <v>11.22561</v>
      </c>
      <c r="H132" s="976">
        <v>9.2570399999999982</v>
      </c>
      <c r="I132" s="976">
        <v>31.662136</v>
      </c>
      <c r="J132" s="976">
        <v>254.98657853099999</v>
      </c>
      <c r="K132" s="976">
        <v>165.61679725799999</v>
      </c>
      <c r="L132" s="976">
        <v>72.715500000000006</v>
      </c>
      <c r="M132" s="976">
        <v>46.916894999999997</v>
      </c>
      <c r="N132" s="976">
        <v>8.0839999999999996</v>
      </c>
      <c r="O132" s="976">
        <v>18.138030000000001</v>
      </c>
      <c r="P132" s="976">
        <v>5.8937999999999997</v>
      </c>
      <c r="Q132" s="976">
        <v>55.863551402999995</v>
      </c>
      <c r="R132" s="976">
        <v>151.309788</v>
      </c>
      <c r="S132" s="976">
        <v>2.2716400000000001</v>
      </c>
      <c r="T132" s="976">
        <v>7.5503999999999998</v>
      </c>
      <c r="U132" s="976">
        <v>3.0160800000000001</v>
      </c>
      <c r="V132" s="976">
        <v>175.76930079900001</v>
      </c>
      <c r="W132" s="976">
        <v>174.92269826199998</v>
      </c>
      <c r="X132" s="976">
        <v>4.0332400000000002</v>
      </c>
      <c r="Y132" s="976">
        <v>1057.9233659040001</v>
      </c>
      <c r="Z132" s="977">
        <v>46.498759999999997</v>
      </c>
      <c r="AA132" s="975">
        <v>113.975824515</v>
      </c>
      <c r="AB132" s="976">
        <v>369.45017785499999</v>
      </c>
      <c r="AC132" s="976">
        <v>73.000495999999998</v>
      </c>
      <c r="AD132" s="976">
        <v>45.383110000000002</v>
      </c>
      <c r="AE132" s="976">
        <v>34.97336</v>
      </c>
      <c r="AF132" s="976">
        <v>38.894537561</v>
      </c>
      <c r="AG132" s="976">
        <v>12.3543</v>
      </c>
      <c r="AH132" s="976">
        <v>22.190525000000001</v>
      </c>
      <c r="AI132" s="976">
        <v>50.397199999999998</v>
      </c>
      <c r="AJ132" s="976">
        <v>1234.650023014</v>
      </c>
      <c r="AK132" s="976">
        <v>50.776465999999999</v>
      </c>
      <c r="AL132" s="976">
        <v>43.919220000000003</v>
      </c>
      <c r="AM132" s="976">
        <v>373.43373794999997</v>
      </c>
      <c r="AN132" s="976">
        <v>421.09082263800002</v>
      </c>
      <c r="AO132" s="976">
        <v>257.88799194299997</v>
      </c>
      <c r="AP132" s="977">
        <v>54.789831249999999</v>
      </c>
      <c r="AQ132" s="975">
        <v>80.618250414000002</v>
      </c>
      <c r="AR132" s="976">
        <v>168.27596100600002</v>
      </c>
      <c r="AS132" s="976">
        <v>9.9974699999999999</v>
      </c>
      <c r="AT132" s="976">
        <v>72.798699999999997</v>
      </c>
      <c r="AU132" s="976">
        <v>425.19797413200001</v>
      </c>
      <c r="AV132" s="976">
        <v>16.858550000000001</v>
      </c>
      <c r="AW132" s="976">
        <v>39.269814196000006</v>
      </c>
      <c r="AX132" s="977">
        <v>45.63888</v>
      </c>
      <c r="AY132" s="975">
        <v>92.46969</v>
      </c>
      <c r="AZ132" s="976">
        <v>16.523415</v>
      </c>
      <c r="BA132" s="976">
        <v>6.1047000000000002</v>
      </c>
      <c r="BB132" s="976">
        <v>14.662614992</v>
      </c>
      <c r="BC132" s="976">
        <v>13.26816</v>
      </c>
      <c r="BD132" s="976">
        <v>7.8170400000000004</v>
      </c>
      <c r="BE132" s="976">
        <v>3.2717999999999998</v>
      </c>
      <c r="BF132" s="976">
        <v>2.0291999999999999</v>
      </c>
      <c r="BG132" s="976">
        <v>2.32416</v>
      </c>
      <c r="BH132" s="977">
        <v>758.75332848000005</v>
      </c>
      <c r="BI132" s="975">
        <v>223.718737944</v>
      </c>
      <c r="BJ132" s="976">
        <v>272.49913851599996</v>
      </c>
      <c r="BK132" s="976">
        <v>208.86823000000001</v>
      </c>
      <c r="BL132" s="976">
        <v>236.88724962200001</v>
      </c>
      <c r="BM132" s="976">
        <v>83.062944557999998</v>
      </c>
      <c r="BN132" s="976">
        <v>162.2613475</v>
      </c>
      <c r="BO132" s="976">
        <v>212.537651861</v>
      </c>
      <c r="BP132" s="976">
        <v>256.49780321999998</v>
      </c>
      <c r="BQ132" s="976">
        <v>145.78326861300002</v>
      </c>
      <c r="BR132" s="976">
        <v>251.19708132</v>
      </c>
      <c r="BS132" s="977">
        <v>55.986185999999996</v>
      </c>
      <c r="BT132" s="975">
        <v>643.2432360549999</v>
      </c>
      <c r="BU132" s="976">
        <v>85.840283749999998</v>
      </c>
      <c r="BV132" s="976">
        <v>1467.4813505729999</v>
      </c>
      <c r="BW132" s="976">
        <v>90.001733744000006</v>
      </c>
      <c r="BX132" s="976">
        <v>1955.51119748</v>
      </c>
      <c r="BY132" s="976">
        <v>453.96654666000006</v>
      </c>
      <c r="BZ132" s="976">
        <v>1983.1181191530002</v>
      </c>
      <c r="CA132" s="976">
        <v>659.49934499999995</v>
      </c>
      <c r="CB132" s="976">
        <v>323.82165125</v>
      </c>
      <c r="CC132" s="976">
        <v>504.24349838800003</v>
      </c>
      <c r="CD132" s="977">
        <v>125.462834172</v>
      </c>
      <c r="CE132" s="975">
        <v>439.76455912800003</v>
      </c>
      <c r="CF132" s="976">
        <v>599.08767278999994</v>
      </c>
      <c r="CG132" s="976">
        <v>164.42132453799999</v>
      </c>
      <c r="CH132" s="976">
        <v>1170.5384506589999</v>
      </c>
      <c r="CI132" s="976">
        <v>145.97432162799998</v>
      </c>
      <c r="CJ132" s="976">
        <v>113.1159155</v>
      </c>
      <c r="CK132" s="978">
        <v>20311.094222725002</v>
      </c>
    </row>
    <row r="133" spans="6:89" x14ac:dyDescent="0.25">
      <c r="F133" s="970">
        <v>40483</v>
      </c>
      <c r="G133" s="975">
        <v>14.730840000000001</v>
      </c>
      <c r="H133" s="976">
        <v>12.800879999999998</v>
      </c>
      <c r="I133" s="976">
        <v>43.690877999999998</v>
      </c>
      <c r="J133" s="976">
        <v>418.121123823</v>
      </c>
      <c r="K133" s="976">
        <v>259.85935370999999</v>
      </c>
      <c r="L133" s="976">
        <v>113.6328</v>
      </c>
      <c r="M133" s="976">
        <v>67.448189999999997</v>
      </c>
      <c r="N133" s="976">
        <v>11.4208</v>
      </c>
      <c r="O133" s="976">
        <v>25.617629999999998</v>
      </c>
      <c r="P133" s="976">
        <v>8.1509999999999998</v>
      </c>
      <c r="Q133" s="976">
        <v>88.873832805999996</v>
      </c>
      <c r="R133" s="976">
        <v>239.41162800000001</v>
      </c>
      <c r="S133" s="976">
        <v>2.9292199999999999</v>
      </c>
      <c r="T133" s="976">
        <v>10.6821</v>
      </c>
      <c r="U133" s="976">
        <v>3.9873599999999998</v>
      </c>
      <c r="V133" s="976">
        <v>293.54126079900004</v>
      </c>
      <c r="W133" s="976">
        <v>252.71009173800005</v>
      </c>
      <c r="X133" s="976">
        <v>5.3320800000000004</v>
      </c>
      <c r="Y133" s="976">
        <v>1715.4831570480001</v>
      </c>
      <c r="Z133" s="977">
        <v>72.087400000000002</v>
      </c>
      <c r="AA133" s="975">
        <v>173.21991298500001</v>
      </c>
      <c r="AB133" s="976">
        <v>479.97260619000002</v>
      </c>
      <c r="AC133" s="976">
        <v>112.814314</v>
      </c>
      <c r="AD133" s="976">
        <v>57.512720000000002</v>
      </c>
      <c r="AE133" s="976">
        <v>47.507607999999998</v>
      </c>
      <c r="AF133" s="976">
        <v>58.257242439000002</v>
      </c>
      <c r="AG133" s="976">
        <v>16.258724999999998</v>
      </c>
      <c r="AH133" s="976">
        <v>34.758940000000003</v>
      </c>
      <c r="AI133" s="976">
        <v>71.061199999999999</v>
      </c>
      <c r="AJ133" s="976">
        <v>1530.1119605209999</v>
      </c>
      <c r="AK133" s="976">
        <v>77.38991</v>
      </c>
      <c r="AL133" s="976">
        <v>70.845395999999994</v>
      </c>
      <c r="AM133" s="976">
        <v>444.37915794999992</v>
      </c>
      <c r="AN133" s="976">
        <v>525.81605018400001</v>
      </c>
      <c r="AO133" s="976">
        <v>267.70751055700003</v>
      </c>
      <c r="AP133" s="977">
        <v>82.282681249999996</v>
      </c>
      <c r="AQ133" s="975">
        <v>111.197609586</v>
      </c>
      <c r="AR133" s="976">
        <v>211.38656698200001</v>
      </c>
      <c r="AS133" s="976">
        <v>14.350110000000001</v>
      </c>
      <c r="AT133" s="976">
        <v>91.061132499999999</v>
      </c>
      <c r="AU133" s="976">
        <v>678.11426542799995</v>
      </c>
      <c r="AV133" s="976">
        <v>27.660836245000002</v>
      </c>
      <c r="AW133" s="976">
        <v>64.370385804000009</v>
      </c>
      <c r="AX133" s="977">
        <v>62.599711999999997</v>
      </c>
      <c r="AY133" s="975">
        <v>154.955468</v>
      </c>
      <c r="AZ133" s="976">
        <v>26.454014999999998</v>
      </c>
      <c r="BA133" s="976">
        <v>7.8718500000000002</v>
      </c>
      <c r="BB133" s="976">
        <v>22.624214991999999</v>
      </c>
      <c r="BC133" s="976">
        <v>18.566210000000002</v>
      </c>
      <c r="BD133" s="976">
        <v>11.3652</v>
      </c>
      <c r="BE133" s="976">
        <v>4.5001600000000002</v>
      </c>
      <c r="BF133" s="976">
        <v>2.7910400000000002</v>
      </c>
      <c r="BG133" s="976">
        <v>3.2522099999999998</v>
      </c>
      <c r="BH133" s="977">
        <v>1132.2183906239998</v>
      </c>
      <c r="BI133" s="975">
        <v>276.90651705599998</v>
      </c>
      <c r="BJ133" s="976">
        <v>322.47324651599996</v>
      </c>
      <c r="BK133" s="976">
        <v>292.16250000000002</v>
      </c>
      <c r="BL133" s="976">
        <v>257.96893026999999</v>
      </c>
      <c r="BM133" s="976">
        <v>114.500680465</v>
      </c>
      <c r="BN133" s="976">
        <v>171.88510742899999</v>
      </c>
      <c r="BO133" s="976">
        <v>229.92737728699998</v>
      </c>
      <c r="BP133" s="976">
        <v>267.94695483000004</v>
      </c>
      <c r="BQ133" s="976">
        <v>190.90742361299999</v>
      </c>
      <c r="BR133" s="976">
        <v>311.23492499999998</v>
      </c>
      <c r="BS133" s="977">
        <v>69.491969999999995</v>
      </c>
      <c r="BT133" s="975">
        <v>895.25634897999998</v>
      </c>
      <c r="BU133" s="976">
        <v>106.3619475</v>
      </c>
      <c r="BV133" s="976">
        <v>1795.3711623039997</v>
      </c>
      <c r="BW133" s="976">
        <v>113.045998768</v>
      </c>
      <c r="BX133" s="976">
        <v>1727.9362720399999</v>
      </c>
      <c r="BY133" s="976">
        <v>689.52341523999996</v>
      </c>
      <c r="BZ133" s="976">
        <v>1514.2691266530001</v>
      </c>
      <c r="CA133" s="976">
        <v>652.76493749999997</v>
      </c>
      <c r="CB133" s="976">
        <v>510.73972375</v>
      </c>
      <c r="CC133" s="976">
        <v>531.64982198999996</v>
      </c>
      <c r="CD133" s="977">
        <v>233.04324478500001</v>
      </c>
      <c r="CE133" s="975">
        <v>917.57780887200011</v>
      </c>
      <c r="CF133" s="976">
        <v>1145.609402325</v>
      </c>
      <c r="CG133" s="976">
        <v>405.02240233399999</v>
      </c>
      <c r="CH133" s="976">
        <v>1715.4986447369999</v>
      </c>
      <c r="CI133" s="976">
        <v>384.76845387599997</v>
      </c>
      <c r="CJ133" s="976">
        <v>243.470731</v>
      </c>
      <c r="CK133" s="978">
        <v>26443.062013281</v>
      </c>
    </row>
    <row r="134" spans="6:89" x14ac:dyDescent="0.25">
      <c r="F134" s="970">
        <v>40513</v>
      </c>
      <c r="G134" s="975">
        <v>2.7953100000000002</v>
      </c>
      <c r="H134" s="976">
        <v>1.1426399999999999</v>
      </c>
      <c r="I134" s="976">
        <v>14.157088</v>
      </c>
      <c r="J134" s="976">
        <v>46.698120000000003</v>
      </c>
      <c r="K134" s="976">
        <v>56.375522742000001</v>
      </c>
      <c r="L134" s="976">
        <v>17.865300000000001</v>
      </c>
      <c r="M134" s="976">
        <v>5.1671745029999991</v>
      </c>
      <c r="N134" s="976">
        <v>7.1208</v>
      </c>
      <c r="O134" s="976">
        <v>1.6205799999999999</v>
      </c>
      <c r="P134" s="976">
        <v>0.68969999999999998</v>
      </c>
      <c r="Q134" s="976">
        <v>81.205791402999992</v>
      </c>
      <c r="R134" s="976">
        <v>28.820912000000003</v>
      </c>
      <c r="S134" s="976">
        <v>1.0674999999999999</v>
      </c>
      <c r="T134" s="976">
        <v>7.4789000000000003</v>
      </c>
      <c r="U134" s="976">
        <v>1.1501999999999999</v>
      </c>
      <c r="V134" s="976">
        <v>28.554350798999998</v>
      </c>
      <c r="W134" s="976">
        <v>91.30937173800001</v>
      </c>
      <c r="X134" s="976">
        <v>1.5381</v>
      </c>
      <c r="Y134" s="976">
        <v>350.63491499999998</v>
      </c>
      <c r="Z134" s="977">
        <v>16.207730000000002</v>
      </c>
      <c r="AA134" s="975">
        <v>80.604400484999999</v>
      </c>
      <c r="AB134" s="976">
        <v>193.56134952000002</v>
      </c>
      <c r="AC134" s="976">
        <v>43.229343999999998</v>
      </c>
      <c r="AD134" s="976">
        <v>5.5422500000000001</v>
      </c>
      <c r="AE134" s="976">
        <v>4.85032</v>
      </c>
      <c r="AF134" s="976">
        <v>24.0977</v>
      </c>
      <c r="AG134" s="976">
        <v>3.5353500000000002</v>
      </c>
      <c r="AH134" s="976">
        <v>12.643005</v>
      </c>
      <c r="AI134" s="976">
        <v>4.9938000000000002</v>
      </c>
      <c r="AJ134" s="976">
        <v>1079.771318521</v>
      </c>
      <c r="AK134" s="976">
        <v>47.891792000000002</v>
      </c>
      <c r="AL134" s="976">
        <v>46.245159999999998</v>
      </c>
      <c r="AM134" s="976">
        <v>110.75190000000001</v>
      </c>
      <c r="AN134" s="976">
        <v>186.89149254599999</v>
      </c>
      <c r="AO134" s="976">
        <v>121.96776444300001</v>
      </c>
      <c r="AP134" s="977">
        <v>90.758456249999995</v>
      </c>
      <c r="AQ134" s="975">
        <v>69.083100275999996</v>
      </c>
      <c r="AR134" s="976">
        <v>164.378202012</v>
      </c>
      <c r="AS134" s="976">
        <v>7.0730399999999998</v>
      </c>
      <c r="AT134" s="976">
        <v>120.4944</v>
      </c>
      <c r="AU134" s="976">
        <v>940.64009022000005</v>
      </c>
      <c r="AV134" s="976">
        <v>30.572500000000002</v>
      </c>
      <c r="AW134" s="976">
        <v>59.776451608000002</v>
      </c>
      <c r="AX134" s="977">
        <v>35.442959999999999</v>
      </c>
      <c r="AY134" s="975">
        <v>172.69691399999999</v>
      </c>
      <c r="AZ134" s="976">
        <v>20.633579999999998</v>
      </c>
      <c r="BA134" s="976">
        <v>2.8687499999999999</v>
      </c>
      <c r="BB134" s="976">
        <v>10.980374992</v>
      </c>
      <c r="BC134" s="976">
        <v>9.44435</v>
      </c>
      <c r="BD134" s="976">
        <v>8.14968</v>
      </c>
      <c r="BE134" s="976">
        <v>0.86099999999999999</v>
      </c>
      <c r="BF134" s="976">
        <v>0.53400000000000003</v>
      </c>
      <c r="BG134" s="976">
        <v>1.65435</v>
      </c>
      <c r="BH134" s="977">
        <v>1256.319515808</v>
      </c>
      <c r="BI134" s="975">
        <v>30.084907943999998</v>
      </c>
      <c r="BJ134" s="976">
        <v>67.139676741999992</v>
      </c>
      <c r="BK134" s="976">
        <v>32.733462500000002</v>
      </c>
      <c r="BL134" s="976">
        <v>49.289708865999998</v>
      </c>
      <c r="BM134" s="976">
        <v>8.0259181860000002</v>
      </c>
      <c r="BN134" s="976">
        <v>61.968893679000004</v>
      </c>
      <c r="BO134" s="976">
        <v>102.33405542600001</v>
      </c>
      <c r="BP134" s="976">
        <v>153.27079356000002</v>
      </c>
      <c r="BQ134" s="976">
        <v>35.735284160999996</v>
      </c>
      <c r="BR134" s="976">
        <v>48.739249999999998</v>
      </c>
      <c r="BS134" s="977">
        <v>13.531957999999999</v>
      </c>
      <c r="BT134" s="975">
        <v>188.80067381000001</v>
      </c>
      <c r="BU134" s="976">
        <v>10.247132499999999</v>
      </c>
      <c r="BV134" s="976">
        <v>230.54890057899999</v>
      </c>
      <c r="BW134" s="976">
        <v>27.054906256000002</v>
      </c>
      <c r="BX134" s="976">
        <v>349.10367204000005</v>
      </c>
      <c r="BY134" s="976">
        <v>138.71843809999999</v>
      </c>
      <c r="BZ134" s="976">
        <v>435.828890403</v>
      </c>
      <c r="CA134" s="976">
        <v>147.80252250000001</v>
      </c>
      <c r="CB134" s="976">
        <v>73.334861250000003</v>
      </c>
      <c r="CC134" s="976">
        <v>140.00995279599999</v>
      </c>
      <c r="CD134" s="977">
        <v>20.428841043000002</v>
      </c>
      <c r="CE134" s="975">
        <v>1106.491768872</v>
      </c>
      <c r="CF134" s="976">
        <v>1748.4988417049999</v>
      </c>
      <c r="CG134" s="976">
        <v>715.148142334</v>
      </c>
      <c r="CH134" s="976">
        <v>921.44359776299996</v>
      </c>
      <c r="CI134" s="976">
        <v>649.2233738760001</v>
      </c>
      <c r="CJ134" s="976">
        <v>391.00698349999999</v>
      </c>
      <c r="CK134" s="978">
        <v>13627.084076257001</v>
      </c>
    </row>
    <row r="135" spans="6:89" x14ac:dyDescent="0.25">
      <c r="F135" s="970">
        <v>40544</v>
      </c>
      <c r="G135" s="975">
        <v>0.48807</v>
      </c>
      <c r="H135" s="976">
        <v>0.34775999999999996</v>
      </c>
      <c r="I135" s="976">
        <v>3.7544979999999999</v>
      </c>
      <c r="J135" s="976">
        <v>60.750807354000003</v>
      </c>
      <c r="K135" s="976">
        <v>40.800951773999991</v>
      </c>
      <c r="L135" s="976">
        <v>14.814300000000001</v>
      </c>
      <c r="M135" s="976">
        <v>2.3637045030000001</v>
      </c>
      <c r="N135" s="976">
        <v>3.2336</v>
      </c>
      <c r="O135" s="976">
        <v>0.31164999999999998</v>
      </c>
      <c r="P135" s="976">
        <v>0.16719999999999999</v>
      </c>
      <c r="Q135" s="976">
        <v>46.536204208999997</v>
      </c>
      <c r="R135" s="976">
        <v>32.235712000000007</v>
      </c>
      <c r="S135" s="976">
        <v>0.52093999999999996</v>
      </c>
      <c r="T135" s="976">
        <v>3.8037999999999998</v>
      </c>
      <c r="U135" s="976">
        <v>0.23003999999999999</v>
      </c>
      <c r="V135" s="976">
        <v>46.149066933</v>
      </c>
      <c r="W135" s="976">
        <v>37.509131738000001</v>
      </c>
      <c r="X135" s="976">
        <v>0.30762</v>
      </c>
      <c r="Y135" s="976">
        <v>167.98782909599998</v>
      </c>
      <c r="Z135" s="977">
        <v>8.44998</v>
      </c>
      <c r="AA135" s="975">
        <v>40.448262014999997</v>
      </c>
      <c r="AB135" s="976">
        <v>165.92290357499999</v>
      </c>
      <c r="AC135" s="976">
        <v>23.194990000000001</v>
      </c>
      <c r="AD135" s="976">
        <v>4.7821699999999998</v>
      </c>
      <c r="AE135" s="976">
        <v>1.7359039999999999</v>
      </c>
      <c r="AF135" s="976">
        <v>14.416347561</v>
      </c>
      <c r="AG135" s="976">
        <v>2.1173250000000001</v>
      </c>
      <c r="AH135" s="976">
        <v>6.1909700000000001</v>
      </c>
      <c r="AI135" s="976">
        <v>6.9741</v>
      </c>
      <c r="AJ135" s="976">
        <v>889.06242852100002</v>
      </c>
      <c r="AK135" s="976">
        <v>30.459676000000002</v>
      </c>
      <c r="AL135" s="976">
        <v>26.844083999999999</v>
      </c>
      <c r="AM135" s="976">
        <v>115.53798718000002</v>
      </c>
      <c r="AN135" s="976">
        <v>203.75069018399998</v>
      </c>
      <c r="AO135" s="976">
        <v>116.06356875</v>
      </c>
      <c r="AP135" s="977">
        <v>58.457918749999997</v>
      </c>
      <c r="AQ135" s="975">
        <v>25.179239448000001</v>
      </c>
      <c r="AR135" s="976">
        <v>78.324929999999995</v>
      </c>
      <c r="AS135" s="976">
        <v>2.1309800000000001</v>
      </c>
      <c r="AT135" s="976">
        <v>75.026591249999996</v>
      </c>
      <c r="AU135" s="976">
        <v>598.85222151599999</v>
      </c>
      <c r="AV135" s="976">
        <v>24.487113754999999</v>
      </c>
      <c r="AW135" s="976">
        <v>39.961665803999999</v>
      </c>
      <c r="AX135" s="977">
        <v>11.425903999999999</v>
      </c>
      <c r="AY135" s="975">
        <v>99.068466000000001</v>
      </c>
      <c r="AZ135" s="976">
        <v>11.392605</v>
      </c>
      <c r="BA135" s="976">
        <v>1.39995</v>
      </c>
      <c r="BB135" s="976">
        <v>5.390665008</v>
      </c>
      <c r="BC135" s="976">
        <v>4.9294900000000004</v>
      </c>
      <c r="BD135" s="976">
        <v>4.7123999999999997</v>
      </c>
      <c r="BE135" s="976">
        <v>0.26404</v>
      </c>
      <c r="BF135" s="976">
        <v>0.16375999999999999</v>
      </c>
      <c r="BG135" s="976">
        <v>0.86348999999999998</v>
      </c>
      <c r="BH135" s="977">
        <v>882.88350643199988</v>
      </c>
      <c r="BI135" s="975">
        <v>26.489107943999997</v>
      </c>
      <c r="BJ135" s="976">
        <v>44.839402741999997</v>
      </c>
      <c r="BK135" s="976">
        <v>18.309114999999998</v>
      </c>
      <c r="BL135" s="976">
        <v>38.095540215999996</v>
      </c>
      <c r="BM135" s="976">
        <v>5.5375177209999995</v>
      </c>
      <c r="BN135" s="976">
        <v>61.569048820999996</v>
      </c>
      <c r="BO135" s="976">
        <v>111.559463565</v>
      </c>
      <c r="BP135" s="976">
        <v>151.45494678</v>
      </c>
      <c r="BQ135" s="976">
        <v>36.405880838999998</v>
      </c>
      <c r="BR135" s="976">
        <v>46.966951614999999</v>
      </c>
      <c r="BS135" s="977">
        <v>9.0562039999999993</v>
      </c>
      <c r="BT135" s="975">
        <v>237.21879762</v>
      </c>
      <c r="BU135" s="976">
        <v>10.38412625</v>
      </c>
      <c r="BV135" s="976">
        <v>174.03839211100001</v>
      </c>
      <c r="BW135" s="976">
        <v>26.816986256</v>
      </c>
      <c r="BX135" s="976">
        <v>221.24769068000001</v>
      </c>
      <c r="BY135" s="976">
        <v>114.4216381</v>
      </c>
      <c r="BZ135" s="976">
        <v>235.08114749999999</v>
      </c>
      <c r="CA135" s="976">
        <v>82.969034616000002</v>
      </c>
      <c r="CB135" s="976">
        <v>96.211313125000004</v>
      </c>
      <c r="CC135" s="976">
        <v>56.124180377999998</v>
      </c>
      <c r="CD135" s="977">
        <v>43.461348957000006</v>
      </c>
      <c r="CE135" s="975">
        <v>743.85980400000005</v>
      </c>
      <c r="CF135" s="976">
        <v>1256.1768424800002</v>
      </c>
      <c r="CG135" s="976">
        <v>475.41092453799996</v>
      </c>
      <c r="CH135" s="976">
        <v>612.59519802600005</v>
      </c>
      <c r="CI135" s="976">
        <v>411.34570938000002</v>
      </c>
      <c r="CJ135" s="976">
        <v>296.73893199999998</v>
      </c>
      <c r="CK135" s="978">
        <v>9687.5644546160001</v>
      </c>
    </row>
    <row r="136" spans="6:89" x14ac:dyDescent="0.25">
      <c r="F136" s="970">
        <v>40575</v>
      </c>
      <c r="G136" s="975">
        <v>1.37547</v>
      </c>
      <c r="H136" s="976">
        <v>1.1260799999999997</v>
      </c>
      <c r="I136" s="976">
        <v>5.2371660000000002</v>
      </c>
      <c r="J136" s="976">
        <v>22.762220291999999</v>
      </c>
      <c r="K136" s="976">
        <v>13.682569032</v>
      </c>
      <c r="L136" s="976">
        <v>8.0004000000000008</v>
      </c>
      <c r="M136" s="976">
        <v>5.7993404970000002</v>
      </c>
      <c r="N136" s="976">
        <v>2.3736000000000002</v>
      </c>
      <c r="O136" s="976">
        <v>2.1192199999999999</v>
      </c>
      <c r="P136" s="976">
        <v>0.66879999999999995</v>
      </c>
      <c r="Q136" s="976">
        <v>29.415099999999999</v>
      </c>
      <c r="R136" s="976">
        <v>17.074000000000002</v>
      </c>
      <c r="S136" s="976">
        <v>0.41846</v>
      </c>
      <c r="T136" s="976">
        <v>2.7027000000000001</v>
      </c>
      <c r="U136" s="976">
        <v>0.34505999999999998</v>
      </c>
      <c r="V136" s="976">
        <v>16.913421932999999</v>
      </c>
      <c r="W136" s="976">
        <v>22.872301738000001</v>
      </c>
      <c r="X136" s="976">
        <v>0.46143000000000001</v>
      </c>
      <c r="Y136" s="976">
        <v>109.2903525</v>
      </c>
      <c r="Z136" s="977">
        <v>6.0152400000000004</v>
      </c>
      <c r="AA136" s="975">
        <v>27.820375485000003</v>
      </c>
      <c r="AB136" s="976">
        <v>135.34439952000002</v>
      </c>
      <c r="AC136" s="976">
        <v>15.446334</v>
      </c>
      <c r="AD136" s="976">
        <v>4.0220900000000004</v>
      </c>
      <c r="AE136" s="976">
        <v>3.0378319999999999</v>
      </c>
      <c r="AF136" s="976">
        <v>8.3285075610000003</v>
      </c>
      <c r="AG136" s="976">
        <v>1.7094</v>
      </c>
      <c r="AH136" s="976">
        <v>4.5126949999999999</v>
      </c>
      <c r="AI136" s="976">
        <v>4.9650999999999996</v>
      </c>
      <c r="AJ136" s="976">
        <v>785.49545647899993</v>
      </c>
      <c r="AK136" s="976">
        <v>16.067323999999999</v>
      </c>
      <c r="AL136" s="976">
        <v>14.393464</v>
      </c>
      <c r="AM136" s="976">
        <v>146.93968205000002</v>
      </c>
      <c r="AN136" s="976">
        <v>245.418820092</v>
      </c>
      <c r="AO136" s="976">
        <v>131.07259250000001</v>
      </c>
      <c r="AP136" s="977">
        <v>32.1937</v>
      </c>
      <c r="AQ136" s="975">
        <v>20.609909586000001</v>
      </c>
      <c r="AR136" s="976">
        <v>47.445196981999999</v>
      </c>
      <c r="AS136" s="976">
        <v>2.1309800000000001</v>
      </c>
      <c r="AT136" s="976">
        <v>36.148319999999998</v>
      </c>
      <c r="AU136" s="976">
        <v>267.53921249399997</v>
      </c>
      <c r="AV136" s="976">
        <v>13.160736244999999</v>
      </c>
      <c r="AW136" s="976">
        <v>23.855242587999999</v>
      </c>
      <c r="AX136" s="977">
        <v>9.9369759999999996</v>
      </c>
      <c r="AY136" s="975">
        <v>57.276218</v>
      </c>
      <c r="AZ136" s="976">
        <v>7.4203650000000003</v>
      </c>
      <c r="BA136" s="976">
        <v>1.1245499999999999</v>
      </c>
      <c r="BB136" s="976">
        <v>4.1300800000000004</v>
      </c>
      <c r="BC136" s="976">
        <v>3.8238099999999999</v>
      </c>
      <c r="BD136" s="976">
        <v>3.1046399999999998</v>
      </c>
      <c r="BE136" s="976">
        <v>0.40179999999999999</v>
      </c>
      <c r="BF136" s="976">
        <v>0.2492</v>
      </c>
      <c r="BG136" s="976">
        <v>0.66981000000000002</v>
      </c>
      <c r="BH136" s="977">
        <v>609.58242134399984</v>
      </c>
      <c r="BI136" s="975">
        <v>32.512072943999996</v>
      </c>
      <c r="BJ136" s="976">
        <v>31.196471258000003</v>
      </c>
      <c r="BK136" s="976">
        <v>14.273827499999999</v>
      </c>
      <c r="BL136" s="976">
        <v>37.976799675999999</v>
      </c>
      <c r="BM136" s="976">
        <v>6.0632604649999999</v>
      </c>
      <c r="BN136" s="976">
        <v>55.6863125</v>
      </c>
      <c r="BO136" s="976">
        <v>90.750696435000009</v>
      </c>
      <c r="BP136" s="976">
        <v>130.86494517</v>
      </c>
      <c r="BQ136" s="976">
        <v>23.472205839000001</v>
      </c>
      <c r="BR136" s="976">
        <v>58.613682795000003</v>
      </c>
      <c r="BS136" s="977">
        <v>6.1508900000000004</v>
      </c>
      <c r="BT136" s="975">
        <v>169.79196496500001</v>
      </c>
      <c r="BU136" s="976">
        <v>7.8634412500000002</v>
      </c>
      <c r="BV136" s="976">
        <v>171.45021519299999</v>
      </c>
      <c r="BW136" s="976">
        <v>25.491438767999998</v>
      </c>
      <c r="BX136" s="976">
        <v>97.094639799999996</v>
      </c>
      <c r="BY136" s="976">
        <v>22.611154280000001</v>
      </c>
      <c r="BZ136" s="976">
        <v>180.57909375</v>
      </c>
      <c r="CA136" s="976">
        <v>106.33275</v>
      </c>
      <c r="CB136" s="976">
        <v>15.892179375</v>
      </c>
      <c r="CC136" s="976">
        <v>92.19237962199999</v>
      </c>
      <c r="CD136" s="977">
        <v>16.337351042999998</v>
      </c>
      <c r="CE136" s="975">
        <v>410.52564487199999</v>
      </c>
      <c r="CF136" s="976">
        <v>730.83216736500003</v>
      </c>
      <c r="CG136" s="976">
        <v>256.63043202599999</v>
      </c>
      <c r="CH136" s="976">
        <v>364.17233328899999</v>
      </c>
      <c r="CI136" s="976">
        <v>230.05915530999999</v>
      </c>
      <c r="CJ136" s="976">
        <v>148.2258085</v>
      </c>
      <c r="CK136" s="978">
        <v>6487.6734869079983</v>
      </c>
    </row>
    <row r="137" spans="6:89" x14ac:dyDescent="0.25">
      <c r="F137" s="970">
        <v>40603</v>
      </c>
      <c r="G137" s="975">
        <v>0.79866000000000004</v>
      </c>
      <c r="H137" s="976">
        <v>0.48023999999999994</v>
      </c>
      <c r="I137" s="976">
        <v>3.6588419999999999</v>
      </c>
      <c r="J137" s="976">
        <v>29.495199708000001</v>
      </c>
      <c r="K137" s="976">
        <v>20.181122741999999</v>
      </c>
      <c r="L137" s="976">
        <v>7.9664999999999999</v>
      </c>
      <c r="M137" s="976">
        <v>3.2157450000000001</v>
      </c>
      <c r="N137" s="976">
        <v>1.3759999999999999</v>
      </c>
      <c r="O137" s="976">
        <v>0.74795999999999996</v>
      </c>
      <c r="P137" s="976">
        <v>0.25080000000000002</v>
      </c>
      <c r="Q137" s="976">
        <v>14.506418596999998</v>
      </c>
      <c r="R137" s="976">
        <v>17.893552</v>
      </c>
      <c r="S137" s="976">
        <v>0.2135</v>
      </c>
      <c r="T137" s="976">
        <v>1.43</v>
      </c>
      <c r="U137" s="976">
        <v>0.26838000000000001</v>
      </c>
      <c r="V137" s="976">
        <v>20.171724201</v>
      </c>
      <c r="W137" s="976">
        <v>25.353719131000005</v>
      </c>
      <c r="X137" s="976">
        <v>0.35888999999999999</v>
      </c>
      <c r="Y137" s="976">
        <v>145.90912795200001</v>
      </c>
      <c r="Z137" s="977">
        <v>5.9436299999999997</v>
      </c>
      <c r="AA137" s="975">
        <v>10.225687499999999</v>
      </c>
      <c r="AB137" s="976">
        <v>43.020487619999997</v>
      </c>
      <c r="AC137" s="976">
        <v>5.3017120000000002</v>
      </c>
      <c r="AD137" s="976">
        <v>3.70539</v>
      </c>
      <c r="AE137" s="976">
        <v>1.8124880000000001</v>
      </c>
      <c r="AF137" s="976">
        <v>2.832532439</v>
      </c>
      <c r="AG137" s="976">
        <v>0.83527499999999999</v>
      </c>
      <c r="AH137" s="976">
        <v>1.3426199999999999</v>
      </c>
      <c r="AI137" s="976">
        <v>4.5058999999999996</v>
      </c>
      <c r="AJ137" s="976">
        <v>190.28297347899999</v>
      </c>
      <c r="AK137" s="976">
        <v>5.1179699999999997</v>
      </c>
      <c r="AL137" s="976">
        <v>4.7339719999999996</v>
      </c>
      <c r="AM137" s="976">
        <v>44.271547179999999</v>
      </c>
      <c r="AN137" s="976">
        <v>73.286632638</v>
      </c>
      <c r="AO137" s="976">
        <v>44.436629306999997</v>
      </c>
      <c r="AP137" s="977">
        <v>9.6153750000000002</v>
      </c>
      <c r="AQ137" s="975">
        <v>16.775490414</v>
      </c>
      <c r="AR137" s="976">
        <v>41.968191005999998</v>
      </c>
      <c r="AS137" s="976">
        <v>1.4508799999999999</v>
      </c>
      <c r="AT137" s="976">
        <v>25.63643875</v>
      </c>
      <c r="AU137" s="976">
        <v>123.25006466999999</v>
      </c>
      <c r="AV137" s="976">
        <v>6.7550637549999992</v>
      </c>
      <c r="AW137" s="976">
        <v>12.232042587999999</v>
      </c>
      <c r="AX137" s="977">
        <v>8.8040959999999995</v>
      </c>
      <c r="AY137" s="975">
        <v>25.295307999999999</v>
      </c>
      <c r="AZ137" s="976">
        <v>3.3102</v>
      </c>
      <c r="BA137" s="976">
        <v>0.57374999999999998</v>
      </c>
      <c r="BB137" s="976">
        <v>1.69184</v>
      </c>
      <c r="BC137" s="976">
        <v>1.7506600000000001</v>
      </c>
      <c r="BD137" s="976">
        <v>1.5246</v>
      </c>
      <c r="BE137" s="976">
        <v>0.13775999999999999</v>
      </c>
      <c r="BF137" s="976">
        <v>8.5440000000000002E-2</v>
      </c>
      <c r="BG137" s="976">
        <v>0.30665999999999999</v>
      </c>
      <c r="BH137" s="977">
        <v>164.85791740799996</v>
      </c>
      <c r="BI137" s="975">
        <v>10.547632055999999</v>
      </c>
      <c r="BJ137" s="976">
        <v>10.657515887000001</v>
      </c>
      <c r="BK137" s="976">
        <v>5.6613275000000005</v>
      </c>
      <c r="BL137" s="976">
        <v>12.738051025999999</v>
      </c>
      <c r="BM137" s="976">
        <v>2.0678181859999998</v>
      </c>
      <c r="BN137" s="976">
        <v>14.99246875</v>
      </c>
      <c r="BO137" s="976">
        <v>24.316125</v>
      </c>
      <c r="BP137" s="976">
        <v>35.486201610000002</v>
      </c>
      <c r="BQ137" s="976">
        <v>10.314979452000001</v>
      </c>
      <c r="BR137" s="976">
        <v>19.305756179999999</v>
      </c>
      <c r="BS137" s="977">
        <v>2.0677460000000001</v>
      </c>
      <c r="BT137" s="975">
        <v>70.236124489999995</v>
      </c>
      <c r="BU137" s="976">
        <v>7.9456375000000001</v>
      </c>
      <c r="BV137" s="976">
        <v>268.39522884799999</v>
      </c>
      <c r="BW137" s="976">
        <v>9.6187725119999996</v>
      </c>
      <c r="BX137" s="976">
        <v>270.72805592000003</v>
      </c>
      <c r="BY137" s="976">
        <v>64.055199999999999</v>
      </c>
      <c r="BZ137" s="976">
        <v>313.06627569900002</v>
      </c>
      <c r="CA137" s="976">
        <v>128.07189</v>
      </c>
      <c r="CB137" s="976">
        <v>33.767181874999999</v>
      </c>
      <c r="CC137" s="976">
        <v>135.69268398</v>
      </c>
      <c r="CD137" s="977">
        <v>15.936794172000001</v>
      </c>
      <c r="CE137" s="975">
        <v>114.323988</v>
      </c>
      <c r="CF137" s="976">
        <v>203.66523783000002</v>
      </c>
      <c r="CG137" s="976">
        <v>53.751269692000001</v>
      </c>
      <c r="CH137" s="976">
        <v>236.26440394800002</v>
      </c>
      <c r="CI137" s="976">
        <v>43.904001627999996</v>
      </c>
      <c r="CJ137" s="976">
        <v>41.143507999999997</v>
      </c>
      <c r="CK137" s="978">
        <v>3340.6754818260006</v>
      </c>
    </row>
    <row r="138" spans="6:89" x14ac:dyDescent="0.25">
      <c r="F138" s="970">
        <v>40634</v>
      </c>
      <c r="G138" s="975">
        <v>2.5734599999999999</v>
      </c>
      <c r="H138" s="976">
        <v>2.4839999999999995</v>
      </c>
      <c r="I138" s="976">
        <v>6.4328659999999998</v>
      </c>
      <c r="J138" s="976">
        <v>65.074719708000003</v>
      </c>
      <c r="K138" s="976">
        <v>35.508908226000003</v>
      </c>
      <c r="L138" s="976">
        <v>16.6449</v>
      </c>
      <c r="M138" s="976">
        <v>16.188670497</v>
      </c>
      <c r="N138" s="976">
        <v>1.72</v>
      </c>
      <c r="O138" s="976">
        <v>5.4850399999999997</v>
      </c>
      <c r="P138" s="976">
        <v>1.6093</v>
      </c>
      <c r="Q138" s="976">
        <v>16.216024209000004</v>
      </c>
      <c r="R138" s="976">
        <v>37.631095999999999</v>
      </c>
      <c r="S138" s="976">
        <v>0.63195999999999997</v>
      </c>
      <c r="T138" s="976">
        <v>1.859</v>
      </c>
      <c r="U138" s="976">
        <v>0.58787999999999996</v>
      </c>
      <c r="V138" s="976">
        <v>50.059013067000002</v>
      </c>
      <c r="W138" s="976">
        <v>32.869929131000006</v>
      </c>
      <c r="X138" s="976">
        <v>0.78613999999999995</v>
      </c>
      <c r="Y138" s="976">
        <v>305.31581704799999</v>
      </c>
      <c r="Z138" s="977">
        <v>9.3093000000000004</v>
      </c>
      <c r="AA138" s="975">
        <v>37.818799515000002</v>
      </c>
      <c r="AB138" s="976">
        <v>65.737762860000004</v>
      </c>
      <c r="AC138" s="976">
        <v>19.320661999999999</v>
      </c>
      <c r="AD138" s="976">
        <v>12.3513</v>
      </c>
      <c r="AE138" s="976">
        <v>12.381080000000001</v>
      </c>
      <c r="AF138" s="976">
        <v>7.3138675609999995</v>
      </c>
      <c r="AG138" s="976">
        <v>2.9525999999999999</v>
      </c>
      <c r="AH138" s="976">
        <v>7.0487549999999999</v>
      </c>
      <c r="AI138" s="976">
        <v>14.4648</v>
      </c>
      <c r="AJ138" s="976">
        <v>171.36431701399999</v>
      </c>
      <c r="AK138" s="976">
        <v>5.8934199999999999</v>
      </c>
      <c r="AL138" s="976">
        <v>9.2490319999999997</v>
      </c>
      <c r="AM138" s="976">
        <v>25.594122049999999</v>
      </c>
      <c r="AN138" s="976">
        <v>51.237694908000002</v>
      </c>
      <c r="AO138" s="976">
        <v>26.164774306999998</v>
      </c>
      <c r="AP138" s="977">
        <v>10.897425</v>
      </c>
      <c r="AQ138" s="975">
        <v>14.570729585999999</v>
      </c>
      <c r="AR138" s="976">
        <v>38.305642012</v>
      </c>
      <c r="AS138" s="976">
        <v>1.72292</v>
      </c>
      <c r="AT138" s="976">
        <v>23.094760000000001</v>
      </c>
      <c r="AU138" s="976">
        <v>142.050940758</v>
      </c>
      <c r="AV138" s="976">
        <v>5.9980362450000007</v>
      </c>
      <c r="AW138" s="976">
        <v>11.152731608</v>
      </c>
      <c r="AX138" s="977">
        <v>6.8943839999999996</v>
      </c>
      <c r="AY138" s="975">
        <v>33.225416000000003</v>
      </c>
      <c r="AZ138" s="976">
        <v>6.4548899999999998</v>
      </c>
      <c r="BA138" s="976">
        <v>1.6982999999999999</v>
      </c>
      <c r="BB138" s="976">
        <v>5.6228800000000003</v>
      </c>
      <c r="BC138" s="976">
        <v>4.3305800000000003</v>
      </c>
      <c r="BD138" s="976">
        <v>2.4116399999999998</v>
      </c>
      <c r="BE138" s="976">
        <v>1.0446800000000001</v>
      </c>
      <c r="BF138" s="976">
        <v>0.64792000000000005</v>
      </c>
      <c r="BG138" s="976">
        <v>0.75858000000000003</v>
      </c>
      <c r="BH138" s="977">
        <v>220.83708767999997</v>
      </c>
      <c r="BI138" s="975">
        <v>13.843830000000001</v>
      </c>
      <c r="BJ138" s="976">
        <v>79.976439886999998</v>
      </c>
      <c r="BK138" s="976">
        <v>67.785807500000004</v>
      </c>
      <c r="BL138" s="976">
        <v>14.905640432</v>
      </c>
      <c r="BM138" s="976">
        <v>12.021360464999999</v>
      </c>
      <c r="BN138" s="976">
        <v>12.622253679</v>
      </c>
      <c r="BO138" s="976">
        <v>24.935051435000002</v>
      </c>
      <c r="BP138" s="976">
        <v>24.652601609999998</v>
      </c>
      <c r="BQ138" s="976">
        <v>39.152303612999994</v>
      </c>
      <c r="BR138" s="976">
        <v>18.26134368</v>
      </c>
      <c r="BS138" s="977">
        <v>17.588927999999999</v>
      </c>
      <c r="BT138" s="975">
        <v>148.45217653</v>
      </c>
      <c r="BU138" s="976">
        <v>21.590215000000001</v>
      </c>
      <c r="BV138" s="976">
        <v>674.32220826900004</v>
      </c>
      <c r="BW138" s="976">
        <v>18.557759999999998</v>
      </c>
      <c r="BX138" s="976">
        <v>500.48986951999996</v>
      </c>
      <c r="BY138" s="976">
        <v>115.81666095999999</v>
      </c>
      <c r="BZ138" s="976">
        <v>509.53002584699999</v>
      </c>
      <c r="CA138" s="976">
        <v>288.781979616</v>
      </c>
      <c r="CB138" s="976">
        <v>64.663709374999996</v>
      </c>
      <c r="CC138" s="976">
        <v>198.97590360199999</v>
      </c>
      <c r="CD138" s="977">
        <v>38.168156871000001</v>
      </c>
      <c r="CE138" s="975">
        <v>251.057428872</v>
      </c>
      <c r="CF138" s="976">
        <v>235.368158295</v>
      </c>
      <c r="CG138" s="976">
        <v>79.315133127999999</v>
      </c>
      <c r="CH138" s="976">
        <v>559.22652236700003</v>
      </c>
      <c r="CI138" s="976">
        <v>86.776938371999989</v>
      </c>
      <c r="CJ138" s="976">
        <v>48.211457000000003</v>
      </c>
      <c r="CK138" s="978">
        <v>5774.6504179149988</v>
      </c>
    </row>
    <row r="139" spans="6:89" x14ac:dyDescent="0.25">
      <c r="F139" s="970">
        <v>40664</v>
      </c>
      <c r="G139" s="975">
        <v>9.8501399999999997</v>
      </c>
      <c r="H139" s="976">
        <v>6.425279999999999</v>
      </c>
      <c r="I139" s="976">
        <v>26.114087999999999</v>
      </c>
      <c r="J139" s="976">
        <v>147.753852354</v>
      </c>
      <c r="K139" s="976">
        <v>88.402077258000006</v>
      </c>
      <c r="L139" s="976">
        <v>43.697099999999999</v>
      </c>
      <c r="M139" s="976">
        <v>31.332899999999999</v>
      </c>
      <c r="N139" s="976">
        <v>7.7744</v>
      </c>
      <c r="O139" s="976">
        <v>11.468719999999999</v>
      </c>
      <c r="P139" s="976">
        <v>4.0754999999999999</v>
      </c>
      <c r="Q139" s="976">
        <v>55.913828597000006</v>
      </c>
      <c r="R139" s="976">
        <v>88.579911999999979</v>
      </c>
      <c r="S139" s="976">
        <v>2.0410599999999999</v>
      </c>
      <c r="T139" s="976">
        <v>6.8639999999999999</v>
      </c>
      <c r="U139" s="976">
        <v>2.7604799999999998</v>
      </c>
      <c r="V139" s="976">
        <v>124.96977579899999</v>
      </c>
      <c r="W139" s="976">
        <v>107.384685655</v>
      </c>
      <c r="X139" s="976">
        <v>3.6914400000000001</v>
      </c>
      <c r="Y139" s="976">
        <v>719.26638749999995</v>
      </c>
      <c r="Z139" s="977">
        <v>29.765889999999999</v>
      </c>
      <c r="AA139" s="975">
        <v>96.965500484999993</v>
      </c>
      <c r="AB139" s="976">
        <v>327.698615475</v>
      </c>
      <c r="AC139" s="976">
        <v>62.855874</v>
      </c>
      <c r="AD139" s="976">
        <v>38.669069999999998</v>
      </c>
      <c r="AE139" s="976">
        <v>25.706696000000001</v>
      </c>
      <c r="AF139" s="976">
        <v>35.470127560999998</v>
      </c>
      <c r="AG139" s="976">
        <v>10.431225</v>
      </c>
      <c r="AH139" s="976">
        <v>19.691759999999999</v>
      </c>
      <c r="AI139" s="976">
        <v>43.078699999999998</v>
      </c>
      <c r="AJ139" s="976">
        <v>1004.2783679719998</v>
      </c>
      <c r="AK139" s="976">
        <v>44.417776000000003</v>
      </c>
      <c r="AL139" s="976">
        <v>40.963908000000004</v>
      </c>
      <c r="AM139" s="976">
        <v>327.38197436000002</v>
      </c>
      <c r="AN139" s="976">
        <v>316.57559754599998</v>
      </c>
      <c r="AO139" s="976">
        <v>211.68003680700002</v>
      </c>
      <c r="AP139" s="977">
        <v>51.335418750000002</v>
      </c>
      <c r="AQ139" s="975">
        <v>71.575469862000006</v>
      </c>
      <c r="AR139" s="976">
        <v>145.46059100600002</v>
      </c>
      <c r="AS139" s="976">
        <v>9.6120800000000006</v>
      </c>
      <c r="AT139" s="976">
        <v>80.863038750000001</v>
      </c>
      <c r="AU139" s="976">
        <v>504.51964662600005</v>
      </c>
      <c r="AV139" s="976">
        <v>26.758213755</v>
      </c>
      <c r="AW139" s="976">
        <v>51.225108391999996</v>
      </c>
      <c r="AX139" s="977">
        <v>37.805824000000001</v>
      </c>
      <c r="AY139" s="975">
        <v>91.427778000000004</v>
      </c>
      <c r="AZ139" s="976">
        <v>15.751035</v>
      </c>
      <c r="BA139" s="976">
        <v>5.4850500000000002</v>
      </c>
      <c r="BB139" s="976">
        <v>13.186400000000001</v>
      </c>
      <c r="BC139" s="976">
        <v>11.5175</v>
      </c>
      <c r="BD139" s="976">
        <v>6.7359600000000004</v>
      </c>
      <c r="BE139" s="976">
        <v>2.4796800000000001</v>
      </c>
      <c r="BF139" s="976">
        <v>1.53792</v>
      </c>
      <c r="BG139" s="976">
        <v>2.0175000000000001</v>
      </c>
      <c r="BH139" s="977">
        <v>762.82029187199998</v>
      </c>
      <c r="BI139" s="975">
        <v>333.75021794399998</v>
      </c>
      <c r="BJ139" s="976">
        <v>325.39888125800002</v>
      </c>
      <c r="BK139" s="976">
        <v>287.103385</v>
      </c>
      <c r="BL139" s="976">
        <v>323.856779136</v>
      </c>
      <c r="BM139" s="976">
        <v>133.49647362800002</v>
      </c>
      <c r="BN139" s="976">
        <v>176.85403992899998</v>
      </c>
      <c r="BO139" s="976">
        <v>184.65516186100001</v>
      </c>
      <c r="BP139" s="976">
        <v>183.06319356</v>
      </c>
      <c r="BQ139" s="976">
        <v>156.44958416100002</v>
      </c>
      <c r="BR139" s="976">
        <v>302.75304220499999</v>
      </c>
      <c r="BS139" s="977">
        <v>63.681342000000001</v>
      </c>
      <c r="BT139" s="975">
        <v>579.91119829999991</v>
      </c>
      <c r="BU139" s="976">
        <v>75.264366249999995</v>
      </c>
      <c r="BV139" s="976">
        <v>1141.1746538480002</v>
      </c>
      <c r="BW139" s="976">
        <v>79.839147488000009</v>
      </c>
      <c r="BX139" s="976">
        <v>948.75845087999994</v>
      </c>
      <c r="BY139" s="976">
        <v>207.33657713999997</v>
      </c>
      <c r="BZ139" s="976">
        <v>974.25157124999998</v>
      </c>
      <c r="CA139" s="976">
        <v>502.54039125000003</v>
      </c>
      <c r="CB139" s="976">
        <v>154.42344875000001</v>
      </c>
      <c r="CC139" s="976">
        <v>411.45005962199997</v>
      </c>
      <c r="CD139" s="977">
        <v>107.294321043</v>
      </c>
      <c r="CE139" s="975">
        <v>603.22391512800004</v>
      </c>
      <c r="CF139" s="976">
        <v>854.47038783000005</v>
      </c>
      <c r="CG139" s="976">
        <v>302.15905030800002</v>
      </c>
      <c r="CH139" s="976">
        <v>1086.9570074999999</v>
      </c>
      <c r="CI139" s="976">
        <v>265.17088143399997</v>
      </c>
      <c r="CJ139" s="976">
        <v>197.29921049999999</v>
      </c>
      <c r="CK139" s="978">
        <v>16978.697991585002</v>
      </c>
    </row>
    <row r="140" spans="6:89" x14ac:dyDescent="0.25">
      <c r="F140" s="970">
        <v>40695</v>
      </c>
      <c r="G140" s="975">
        <v>11.669309999999999</v>
      </c>
      <c r="H140" s="976">
        <v>9.9028799999999979</v>
      </c>
      <c r="I140" s="976">
        <v>29.41422</v>
      </c>
      <c r="J140" s="976">
        <v>249.73609764599999</v>
      </c>
      <c r="K140" s="976">
        <v>115.026889032</v>
      </c>
      <c r="L140" s="976">
        <v>58.613100000000003</v>
      </c>
      <c r="M140" s="976">
        <v>52.716235497</v>
      </c>
      <c r="N140" s="976">
        <v>7.9808000000000003</v>
      </c>
      <c r="O140" s="976">
        <v>20.568899999999999</v>
      </c>
      <c r="P140" s="976">
        <v>6.4999000000000002</v>
      </c>
      <c r="Q140" s="976">
        <v>56.039544208999999</v>
      </c>
      <c r="R140" s="976">
        <v>128.94284800000003</v>
      </c>
      <c r="S140" s="976">
        <v>2.5449199999999998</v>
      </c>
      <c r="T140" s="976">
        <v>7.5503999999999998</v>
      </c>
      <c r="U140" s="976">
        <v>3.1183200000000002</v>
      </c>
      <c r="V140" s="976">
        <v>202.635324201</v>
      </c>
      <c r="W140" s="976">
        <v>134.033091738</v>
      </c>
      <c r="X140" s="976">
        <v>4.1699599999999997</v>
      </c>
      <c r="Y140" s="976">
        <v>762.38070454799993</v>
      </c>
      <c r="Z140" s="977">
        <v>36.568840000000002</v>
      </c>
      <c r="AA140" s="975">
        <v>139.81600048500002</v>
      </c>
      <c r="AB140" s="976">
        <v>392.84838714</v>
      </c>
      <c r="AC140" s="976">
        <v>85.744996</v>
      </c>
      <c r="AD140" s="976">
        <v>53.427289999999999</v>
      </c>
      <c r="AE140" s="976">
        <v>43.525239999999997</v>
      </c>
      <c r="AF140" s="976">
        <v>40.839260000000003</v>
      </c>
      <c r="AG140" s="976">
        <v>13.888875000000001</v>
      </c>
      <c r="AH140" s="976">
        <v>27.82207</v>
      </c>
      <c r="AI140" s="976">
        <v>62.1355</v>
      </c>
      <c r="AJ140" s="976">
        <v>1164.510304465</v>
      </c>
      <c r="AK140" s="976">
        <v>46.464964000000002</v>
      </c>
      <c r="AL140" s="976">
        <v>45.478968000000002</v>
      </c>
      <c r="AM140" s="976">
        <v>413.67808923000001</v>
      </c>
      <c r="AN140" s="976">
        <v>432.850300092</v>
      </c>
      <c r="AO140" s="976">
        <v>258.91345319300001</v>
      </c>
      <c r="AP140" s="977">
        <v>50.83684375</v>
      </c>
      <c r="AQ140" s="975">
        <v>70.457099999999997</v>
      </c>
      <c r="AR140" s="976">
        <v>156.04504100600002</v>
      </c>
      <c r="AS140" s="976">
        <v>9.2720300000000009</v>
      </c>
      <c r="AT140" s="976">
        <v>79.419616250000004</v>
      </c>
      <c r="AU140" s="976">
        <v>439.64185141800004</v>
      </c>
      <c r="AV140" s="976">
        <v>16.305336244999999</v>
      </c>
      <c r="AW140" s="976">
        <v>35.561451608000006</v>
      </c>
      <c r="AX140" s="977">
        <v>39.942112000000002</v>
      </c>
      <c r="AY140" s="975">
        <v>107.63529800000001</v>
      </c>
      <c r="AZ140" s="976">
        <v>21.433544999999999</v>
      </c>
      <c r="BA140" s="976">
        <v>6.8391000000000002</v>
      </c>
      <c r="BB140" s="976">
        <v>19.738134991999999</v>
      </c>
      <c r="BC140" s="976">
        <v>16.308779999999999</v>
      </c>
      <c r="BD140" s="976">
        <v>8.5931999999999995</v>
      </c>
      <c r="BE140" s="976">
        <v>4.0524399999999998</v>
      </c>
      <c r="BF140" s="976">
        <v>2.51336</v>
      </c>
      <c r="BG140" s="976">
        <v>2.8567800000000001</v>
      </c>
      <c r="BH140" s="977">
        <v>816.99840259199993</v>
      </c>
      <c r="BI140" s="975">
        <v>355.32501794400002</v>
      </c>
      <c r="BJ140" s="976">
        <v>348.17686474199996</v>
      </c>
      <c r="BK140" s="976">
        <v>329.59375</v>
      </c>
      <c r="BL140" s="976">
        <v>353.66806000000003</v>
      </c>
      <c r="BM140" s="976">
        <v>144.95705772099998</v>
      </c>
      <c r="BN140" s="976">
        <v>205.52532875</v>
      </c>
      <c r="BO140" s="976">
        <v>208.85340228699997</v>
      </c>
      <c r="BP140" s="976">
        <v>216.85664516999998</v>
      </c>
      <c r="BQ140" s="976">
        <v>178.89985722600002</v>
      </c>
      <c r="BR140" s="976">
        <v>351.30234838500002</v>
      </c>
      <c r="BS140" s="977">
        <v>68.60205400000001</v>
      </c>
      <c r="BT140" s="975">
        <v>744.11411462499996</v>
      </c>
      <c r="BU140" s="976">
        <v>97.840936249999999</v>
      </c>
      <c r="BV140" s="976">
        <v>1044.8996023039999</v>
      </c>
      <c r="BW140" s="976">
        <v>97.479226256000004</v>
      </c>
      <c r="BX140" s="976">
        <v>925.57809067999995</v>
      </c>
      <c r="BY140" s="976">
        <v>272.84494666000001</v>
      </c>
      <c r="BZ140" s="976">
        <v>958.96105290300011</v>
      </c>
      <c r="CA140" s="976">
        <v>430.41134249999999</v>
      </c>
      <c r="CB140" s="976">
        <v>258.74362062500001</v>
      </c>
      <c r="CC140" s="976">
        <v>343.49436559200001</v>
      </c>
      <c r="CD140" s="977">
        <v>165.17603208599999</v>
      </c>
      <c r="CE140" s="975">
        <v>453.83696400000002</v>
      </c>
      <c r="CF140" s="976">
        <v>628.33979170500004</v>
      </c>
      <c r="CG140" s="976">
        <v>171.01231718</v>
      </c>
      <c r="CH140" s="976">
        <v>977.28690986699996</v>
      </c>
      <c r="CI140" s="976">
        <v>160.98128775200001</v>
      </c>
      <c r="CJ140" s="976">
        <v>111.9666555</v>
      </c>
      <c r="CK140" s="978">
        <v>17631.234048047008</v>
      </c>
    </row>
    <row r="141" spans="6:89" x14ac:dyDescent="0.25">
      <c r="F141" s="970">
        <v>40725</v>
      </c>
      <c r="G141" s="975">
        <v>11.26998</v>
      </c>
      <c r="H141" s="976">
        <v>8.6608799999999988</v>
      </c>
      <c r="I141" s="976">
        <v>30.633834</v>
      </c>
      <c r="J141" s="976">
        <v>189.41769264600001</v>
      </c>
      <c r="K141" s="976">
        <v>102.194345484</v>
      </c>
      <c r="L141" s="976">
        <v>53.5959</v>
      </c>
      <c r="M141" s="976">
        <v>42.464325000000002</v>
      </c>
      <c r="N141" s="976">
        <v>8.5312000000000001</v>
      </c>
      <c r="O141" s="976">
        <v>16.392790000000002</v>
      </c>
      <c r="P141" s="976">
        <v>5.5385</v>
      </c>
      <c r="Q141" s="976">
        <v>61.268892806000004</v>
      </c>
      <c r="R141" s="976">
        <v>112.6884</v>
      </c>
      <c r="S141" s="976">
        <v>2.2716400000000001</v>
      </c>
      <c r="T141" s="976">
        <v>7.6933999999999996</v>
      </c>
      <c r="U141" s="976">
        <v>3.15666</v>
      </c>
      <c r="V141" s="976">
        <v>151.62845420100001</v>
      </c>
      <c r="W141" s="976">
        <v>117.52618913099998</v>
      </c>
      <c r="X141" s="976">
        <v>4.2212300000000003</v>
      </c>
      <c r="Y141" s="976">
        <v>562.24353909599995</v>
      </c>
      <c r="Z141" s="977">
        <v>36.616579999999999</v>
      </c>
      <c r="AA141" s="975">
        <v>115.112025</v>
      </c>
      <c r="AB141" s="976">
        <v>433.02145309500003</v>
      </c>
      <c r="AC141" s="976">
        <v>75.651352000000003</v>
      </c>
      <c r="AD141" s="976">
        <v>48.993490000000001</v>
      </c>
      <c r="AE141" s="976">
        <v>35.381807999999999</v>
      </c>
      <c r="AF141" s="976">
        <v>43.967737561</v>
      </c>
      <c r="AG141" s="976">
        <v>13.500375</v>
      </c>
      <c r="AH141" s="976">
        <v>22.861834999999999</v>
      </c>
      <c r="AI141" s="976">
        <v>54.214300000000001</v>
      </c>
      <c r="AJ141" s="976">
        <v>1332.4074000280002</v>
      </c>
      <c r="AK141" s="976">
        <v>57.321263999999999</v>
      </c>
      <c r="AL141" s="976">
        <v>48.023820000000001</v>
      </c>
      <c r="AM141" s="976">
        <v>507.18238718000009</v>
      </c>
      <c r="AN141" s="976">
        <v>512.166682638</v>
      </c>
      <c r="AO141" s="976">
        <v>296.016505693</v>
      </c>
      <c r="AP141" s="977">
        <v>57.567606249999997</v>
      </c>
      <c r="AQ141" s="975">
        <v>75.186180551999982</v>
      </c>
      <c r="AR141" s="976">
        <v>141.09241201199998</v>
      </c>
      <c r="AS141" s="976">
        <v>10.722910000000001</v>
      </c>
      <c r="AT141" s="976">
        <v>75.936575000000005</v>
      </c>
      <c r="AU141" s="976">
        <v>437.01566315399998</v>
      </c>
      <c r="AV141" s="976">
        <v>24.19595</v>
      </c>
      <c r="AW141" s="976">
        <v>49.398600000000002</v>
      </c>
      <c r="AX141" s="977">
        <v>43.146543999999999</v>
      </c>
      <c r="AY141" s="975">
        <v>99.444711999999996</v>
      </c>
      <c r="AZ141" s="976">
        <v>17.461304999999999</v>
      </c>
      <c r="BA141" s="976">
        <v>6.1047000000000002</v>
      </c>
      <c r="BB141" s="976">
        <v>14.97776</v>
      </c>
      <c r="BC141" s="976">
        <v>13.31423</v>
      </c>
      <c r="BD141" s="976">
        <v>7.7615999999999996</v>
      </c>
      <c r="BE141" s="976">
        <v>3.1799599999999999</v>
      </c>
      <c r="BF141" s="976">
        <v>1.97224</v>
      </c>
      <c r="BG141" s="976">
        <v>2.33223</v>
      </c>
      <c r="BH141" s="977">
        <v>797.50590383999986</v>
      </c>
      <c r="BI141" s="975">
        <v>399.972772056</v>
      </c>
      <c r="BJ141" s="976">
        <v>407.70395337100001</v>
      </c>
      <c r="BK141" s="976">
        <v>363.05</v>
      </c>
      <c r="BL141" s="976">
        <v>377.92687999999998</v>
      </c>
      <c r="BM141" s="976">
        <v>157.749455907</v>
      </c>
      <c r="BN141" s="976">
        <v>227.17157507100001</v>
      </c>
      <c r="BO141" s="976">
        <v>241.89389356499998</v>
      </c>
      <c r="BP141" s="976">
        <v>265.42320000000001</v>
      </c>
      <c r="BQ141" s="976">
        <v>191.06711138699998</v>
      </c>
      <c r="BR141" s="976">
        <v>408.96659058999995</v>
      </c>
      <c r="BS141" s="977">
        <v>80.746790000000004</v>
      </c>
      <c r="BT141" s="975">
        <v>720.98107585000002</v>
      </c>
      <c r="BU141" s="976">
        <v>93.868117499999997</v>
      </c>
      <c r="BV141" s="976">
        <v>723.06866096500005</v>
      </c>
      <c r="BW141" s="976">
        <v>102.06768</v>
      </c>
      <c r="BX141" s="976">
        <v>1062.3854186399999</v>
      </c>
      <c r="BY141" s="976">
        <v>201.95986096000001</v>
      </c>
      <c r="BZ141" s="976">
        <v>1142.6356881989998</v>
      </c>
      <c r="CA141" s="976">
        <v>305.795219616</v>
      </c>
      <c r="CB141" s="976">
        <v>183.84025750000001</v>
      </c>
      <c r="CC141" s="976">
        <v>338.60331279600001</v>
      </c>
      <c r="CD141" s="977">
        <v>123.574454172</v>
      </c>
      <c r="CE141" s="975">
        <v>454.54649999999998</v>
      </c>
      <c r="CF141" s="976">
        <v>734.09998340999994</v>
      </c>
      <c r="CG141" s="976">
        <v>224.12363938399997</v>
      </c>
      <c r="CH141" s="976">
        <v>827.56704868499992</v>
      </c>
      <c r="CI141" s="976">
        <v>188.61814143399999</v>
      </c>
      <c r="CJ141" s="976">
        <v>153.77098799999999</v>
      </c>
      <c r="CK141" s="978">
        <v>17705.332218424999</v>
      </c>
    </row>
    <row r="142" spans="6:89" x14ac:dyDescent="0.25">
      <c r="F142" s="970">
        <v>40756</v>
      </c>
      <c r="G142" s="975">
        <v>8.2971900000000005</v>
      </c>
      <c r="H142" s="976">
        <v>6.657119999999999</v>
      </c>
      <c r="I142" s="976">
        <v>24.703161999999999</v>
      </c>
      <c r="J142" s="976">
        <v>195.563832354</v>
      </c>
      <c r="K142" s="976">
        <v>106.22507451600001</v>
      </c>
      <c r="L142" s="976">
        <v>48.748200000000004</v>
      </c>
      <c r="M142" s="976">
        <v>42.024559502999999</v>
      </c>
      <c r="N142" s="976">
        <v>6.6048</v>
      </c>
      <c r="O142" s="976">
        <v>13.463279999999999</v>
      </c>
      <c r="P142" s="976">
        <v>4.1590999999999996</v>
      </c>
      <c r="Q142" s="976">
        <v>43.443840000000002</v>
      </c>
      <c r="R142" s="976">
        <v>109.92241199999998</v>
      </c>
      <c r="S142" s="976">
        <v>1.65676</v>
      </c>
      <c r="T142" s="976">
        <v>5.6199000000000003</v>
      </c>
      <c r="U142" s="976">
        <v>2.5432199999999998</v>
      </c>
      <c r="V142" s="976">
        <v>153.34643193299999</v>
      </c>
      <c r="W142" s="976">
        <v>147.842782607</v>
      </c>
      <c r="X142" s="976">
        <v>3.4009100000000001</v>
      </c>
      <c r="Y142" s="976">
        <v>820.63119909599993</v>
      </c>
      <c r="Z142" s="977">
        <v>34.99342</v>
      </c>
      <c r="AA142" s="975">
        <v>109.398612015</v>
      </c>
      <c r="AB142" s="976">
        <v>401.08108095</v>
      </c>
      <c r="AC142" s="976">
        <v>78.608075999999997</v>
      </c>
      <c r="AD142" s="976">
        <v>57.41771</v>
      </c>
      <c r="AE142" s="976">
        <v>42.376480000000001</v>
      </c>
      <c r="AF142" s="976">
        <v>43.037642439000003</v>
      </c>
      <c r="AG142" s="976">
        <v>15.19035</v>
      </c>
      <c r="AH142" s="976">
        <v>22.451589999999999</v>
      </c>
      <c r="AI142" s="976">
        <v>60.958799999999997</v>
      </c>
      <c r="AJ142" s="976">
        <v>928.63351946500018</v>
      </c>
      <c r="AK142" s="976">
        <v>49.101494000000002</v>
      </c>
      <c r="AL142" s="976">
        <v>45.670515999999999</v>
      </c>
      <c r="AM142" s="976">
        <v>384.43605641000005</v>
      </c>
      <c r="AN142" s="976">
        <v>354.49390990799998</v>
      </c>
      <c r="AO142" s="976">
        <v>188.03230375000001</v>
      </c>
      <c r="AP142" s="977">
        <v>47.329012499999997</v>
      </c>
      <c r="AQ142" s="975">
        <v>74.70689972400001</v>
      </c>
      <c r="AR142" s="976">
        <v>179.162796982</v>
      </c>
      <c r="AS142" s="976">
        <v>7.7758099999999999</v>
      </c>
      <c r="AT142" s="976">
        <v>88.927377500000006</v>
      </c>
      <c r="AU142" s="976">
        <v>441.76064315399998</v>
      </c>
      <c r="AV142" s="976">
        <v>18.838486245000002</v>
      </c>
      <c r="AW142" s="976">
        <v>34.48216</v>
      </c>
      <c r="AX142" s="977">
        <v>39.618431999999999</v>
      </c>
      <c r="AY142" s="975">
        <v>81.732208</v>
      </c>
      <c r="AZ142" s="976">
        <v>14.620050000000001</v>
      </c>
      <c r="BA142" s="976">
        <v>4.4523000000000001</v>
      </c>
      <c r="BB142" s="976">
        <v>13.33568</v>
      </c>
      <c r="BC142" s="976">
        <v>10.411820000000001</v>
      </c>
      <c r="BD142" s="976">
        <v>6.1261200000000002</v>
      </c>
      <c r="BE142" s="976">
        <v>2.8011200000000001</v>
      </c>
      <c r="BF142" s="976">
        <v>1.7372799999999999</v>
      </c>
      <c r="BG142" s="976">
        <v>1.82382</v>
      </c>
      <c r="BH142" s="977">
        <v>552.93503740799997</v>
      </c>
      <c r="BI142" s="975">
        <v>365.24338499999999</v>
      </c>
      <c r="BJ142" s="976">
        <v>371.790705484</v>
      </c>
      <c r="BK142" s="976">
        <v>365.24830750000007</v>
      </c>
      <c r="BL142" s="976">
        <v>308.11969956800004</v>
      </c>
      <c r="BM142" s="976">
        <v>158.415392744</v>
      </c>
      <c r="BN142" s="976">
        <v>172.08496132100001</v>
      </c>
      <c r="BO142" s="976">
        <v>201.72067228699996</v>
      </c>
      <c r="BP142" s="976">
        <v>199.89840483</v>
      </c>
      <c r="BQ142" s="976">
        <v>177.36701554800004</v>
      </c>
      <c r="BR142" s="976">
        <v>345.66892661500003</v>
      </c>
      <c r="BS142" s="977">
        <v>73.732157999999998</v>
      </c>
      <c r="BT142" s="975">
        <v>692.91659863999996</v>
      </c>
      <c r="BU142" s="976">
        <v>108.41685375</v>
      </c>
      <c r="BV142" s="976">
        <v>847.08171134500003</v>
      </c>
      <c r="BW142" s="976">
        <v>108.797413744</v>
      </c>
      <c r="BX142" s="976">
        <v>935.66656523999995</v>
      </c>
      <c r="BY142" s="976">
        <v>224.83259237999999</v>
      </c>
      <c r="BZ142" s="976">
        <v>875.87891014800005</v>
      </c>
      <c r="CA142" s="976">
        <v>384.924555</v>
      </c>
      <c r="CB142" s="976">
        <v>171.08508187499999</v>
      </c>
      <c r="CC142" s="976">
        <v>289.282840378</v>
      </c>
      <c r="CD142" s="977">
        <v>109.068265215</v>
      </c>
      <c r="CE142" s="975">
        <v>350.36302312800001</v>
      </c>
      <c r="CF142" s="976">
        <v>451.91570906999999</v>
      </c>
      <c r="CG142" s="976">
        <v>135.94599374399999</v>
      </c>
      <c r="CH142" s="976">
        <v>770.04362565899999</v>
      </c>
      <c r="CI142" s="976">
        <v>106.394853876</v>
      </c>
      <c r="CJ142" s="976">
        <v>101.8531675</v>
      </c>
      <c r="CK142" s="978">
        <v>15587.069778048004</v>
      </c>
    </row>
    <row r="143" spans="6:89" x14ac:dyDescent="0.25">
      <c r="F143" s="970">
        <v>40787</v>
      </c>
      <c r="G143" s="975">
        <v>11.536199999999999</v>
      </c>
      <c r="H143" s="976">
        <v>9.6213599999999975</v>
      </c>
      <c r="I143" s="976">
        <v>28.57723</v>
      </c>
      <c r="J143" s="976">
        <v>217.61568529199999</v>
      </c>
      <c r="K143" s="976">
        <v>107.95254274200001</v>
      </c>
      <c r="L143" s="976">
        <v>55.765500000000003</v>
      </c>
      <c r="M143" s="976">
        <v>52.441380000000002</v>
      </c>
      <c r="N143" s="976">
        <v>7.6711999999999998</v>
      </c>
      <c r="O143" s="976">
        <v>19.259969999999999</v>
      </c>
      <c r="P143" s="976">
        <v>6.1445999999999996</v>
      </c>
      <c r="Q143" s="976">
        <v>49.050312806000001</v>
      </c>
      <c r="R143" s="976">
        <v>123.75235199999999</v>
      </c>
      <c r="S143" s="976">
        <v>2.2801800000000001</v>
      </c>
      <c r="T143" s="976">
        <v>6.9355000000000002</v>
      </c>
      <c r="U143" s="976">
        <v>3.10554</v>
      </c>
      <c r="V143" s="976">
        <v>181.782305799</v>
      </c>
      <c r="W143" s="976">
        <v>123.31620260699999</v>
      </c>
      <c r="X143" s="976">
        <v>4.1528700000000001</v>
      </c>
      <c r="Y143" s="976">
        <v>892.34912545200007</v>
      </c>
      <c r="Z143" s="977">
        <v>34.038620000000002</v>
      </c>
      <c r="AA143" s="975">
        <v>122.0265375</v>
      </c>
      <c r="AB143" s="976">
        <v>502.90650976500001</v>
      </c>
      <c r="AC143" s="976">
        <v>82.686316000000005</v>
      </c>
      <c r="AD143" s="976">
        <v>74.012789999999995</v>
      </c>
      <c r="AE143" s="976">
        <v>48.758479999999999</v>
      </c>
      <c r="AF143" s="976">
        <v>47.265317560999996</v>
      </c>
      <c r="AG143" s="976">
        <v>17.870999999999999</v>
      </c>
      <c r="AH143" s="976">
        <v>24.651994999999999</v>
      </c>
      <c r="AI143" s="976">
        <v>77.403899999999993</v>
      </c>
      <c r="AJ143" s="976">
        <v>1009.2970229719999</v>
      </c>
      <c r="AK143" s="976">
        <v>54.374554000000003</v>
      </c>
      <c r="AL143" s="976">
        <v>46.792439999999999</v>
      </c>
      <c r="AM143" s="976">
        <v>381.40097281999999</v>
      </c>
      <c r="AN143" s="976">
        <v>369.25321500000001</v>
      </c>
      <c r="AO143" s="976">
        <v>234.83062624999999</v>
      </c>
      <c r="AP143" s="977">
        <v>45.138843749999999</v>
      </c>
      <c r="AQ143" s="975">
        <v>65.696040551999999</v>
      </c>
      <c r="AR143" s="976">
        <v>148.551908994</v>
      </c>
      <c r="AS143" s="976">
        <v>9.2720300000000009</v>
      </c>
      <c r="AT143" s="976">
        <v>73.394896250000002</v>
      </c>
      <c r="AU143" s="976">
        <v>382.82134858200004</v>
      </c>
      <c r="AV143" s="976">
        <v>17.935863755</v>
      </c>
      <c r="AW143" s="976">
        <v>35.644480000000001</v>
      </c>
      <c r="AX143" s="977">
        <v>35.701903999999999</v>
      </c>
      <c r="AY143" s="975">
        <v>85.552552000000006</v>
      </c>
      <c r="AZ143" s="976">
        <v>16.578585</v>
      </c>
      <c r="BA143" s="976">
        <v>6.12765</v>
      </c>
      <c r="BB143" s="976">
        <v>15.127039999999999</v>
      </c>
      <c r="BC143" s="976">
        <v>12.8996</v>
      </c>
      <c r="BD143" s="976">
        <v>7.4012399999999996</v>
      </c>
      <c r="BE143" s="976">
        <v>3.4095599999999999</v>
      </c>
      <c r="BF143" s="976">
        <v>2.1146400000000001</v>
      </c>
      <c r="BG143" s="976">
        <v>2.2595999999999998</v>
      </c>
      <c r="BH143" s="977">
        <v>527.22588249599994</v>
      </c>
      <c r="BI143" s="975">
        <v>326.13905999999997</v>
      </c>
      <c r="BJ143" s="976">
        <v>491.65091674199999</v>
      </c>
      <c r="BK143" s="976">
        <v>432.3113275</v>
      </c>
      <c r="BL143" s="976">
        <v>282.49498032399998</v>
      </c>
      <c r="BM143" s="976">
        <v>147.79591362799999</v>
      </c>
      <c r="BN143" s="976">
        <v>172.5418975</v>
      </c>
      <c r="BO143" s="976">
        <v>235.350586435</v>
      </c>
      <c r="BP143" s="976">
        <v>241.54005483</v>
      </c>
      <c r="BQ143" s="976">
        <v>232.99774083899999</v>
      </c>
      <c r="BR143" s="976">
        <v>321.647439115</v>
      </c>
      <c r="BS143" s="977">
        <v>102.183296</v>
      </c>
      <c r="BT143" s="975">
        <v>894.95735237999997</v>
      </c>
      <c r="BU143" s="976">
        <v>145.84354625</v>
      </c>
      <c r="BV143" s="976">
        <v>1154.662955193</v>
      </c>
      <c r="BW143" s="976">
        <v>141.49442625600003</v>
      </c>
      <c r="BX143" s="976">
        <v>1051.9178372800002</v>
      </c>
      <c r="BY143" s="976">
        <v>288.74245333999994</v>
      </c>
      <c r="BZ143" s="976">
        <v>922.72003264800014</v>
      </c>
      <c r="CA143" s="976">
        <v>473.564669616</v>
      </c>
      <c r="CB143" s="976">
        <v>203.63889437500001</v>
      </c>
      <c r="CC143" s="976">
        <v>333.68492199000002</v>
      </c>
      <c r="CD143" s="977">
        <v>130.92768000000001</v>
      </c>
      <c r="CE143" s="975">
        <v>364.52411999999998</v>
      </c>
      <c r="CF143" s="976">
        <v>414.11723627999999</v>
      </c>
      <c r="CG143" s="976">
        <v>114.86141718</v>
      </c>
      <c r="CH143" s="976">
        <v>982.48013328900004</v>
      </c>
      <c r="CI143" s="976">
        <v>89.955887558000001</v>
      </c>
      <c r="CJ143" s="976">
        <v>92.343040999999999</v>
      </c>
      <c r="CK143" s="978">
        <v>17310.823836493</v>
      </c>
    </row>
    <row r="144" spans="6:89" x14ac:dyDescent="0.25">
      <c r="F144" s="970">
        <v>40817</v>
      </c>
      <c r="G144" s="975">
        <v>27.55377</v>
      </c>
      <c r="H144" s="976">
        <v>21.892319999999998</v>
      </c>
      <c r="I144" s="976">
        <v>73.726861999999997</v>
      </c>
      <c r="J144" s="976">
        <v>429.82656353100003</v>
      </c>
      <c r="K144" s="976">
        <v>209.59848274200002</v>
      </c>
      <c r="L144" s="976">
        <v>121.05690000000001</v>
      </c>
      <c r="M144" s="976">
        <v>108.758145</v>
      </c>
      <c r="N144" s="976">
        <v>20.605599999999999</v>
      </c>
      <c r="O144" s="976">
        <v>41.823430000000002</v>
      </c>
      <c r="P144" s="976">
        <v>13.877599999999999</v>
      </c>
      <c r="Q144" s="976">
        <v>134.63065</v>
      </c>
      <c r="R144" s="976">
        <v>259.18331999999998</v>
      </c>
      <c r="S144" s="976">
        <v>5.4570600000000002</v>
      </c>
      <c r="T144" s="976">
        <v>17.8035</v>
      </c>
      <c r="U144" s="976">
        <v>7.7957999999999998</v>
      </c>
      <c r="V144" s="976">
        <v>334.47709386600002</v>
      </c>
      <c r="W144" s="976">
        <v>261.44903086900001</v>
      </c>
      <c r="X144" s="976">
        <v>10.424899999999999</v>
      </c>
      <c r="Y144" s="976">
        <v>1357.6376054519999</v>
      </c>
      <c r="Z144" s="977">
        <v>80.84769</v>
      </c>
      <c r="AA144" s="975">
        <v>276.02862451499999</v>
      </c>
      <c r="AB144" s="976">
        <v>713.0879814299999</v>
      </c>
      <c r="AC144" s="976">
        <v>175.41529800000001</v>
      </c>
      <c r="AD144" s="976">
        <v>105.61945</v>
      </c>
      <c r="AE144" s="976">
        <v>83.119168000000002</v>
      </c>
      <c r="AF144" s="976">
        <v>86.286672439</v>
      </c>
      <c r="AG144" s="976">
        <v>28.146825</v>
      </c>
      <c r="AH144" s="976">
        <v>55.681435</v>
      </c>
      <c r="AI144" s="976">
        <v>118.0431</v>
      </c>
      <c r="AJ144" s="976">
        <v>1603.6580075069999</v>
      </c>
      <c r="AK144" s="976">
        <v>96.838195999999996</v>
      </c>
      <c r="AL144" s="976">
        <v>90.547476000000003</v>
      </c>
      <c r="AM144" s="976">
        <v>599.84047640999995</v>
      </c>
      <c r="AN144" s="976">
        <v>456.21930981599996</v>
      </c>
      <c r="AO144" s="976">
        <v>302.44894444300002</v>
      </c>
      <c r="AP144" s="977">
        <v>83.849631250000002</v>
      </c>
      <c r="AQ144" s="975">
        <v>160.05425944800001</v>
      </c>
      <c r="AR144" s="976">
        <v>263.30080100600003</v>
      </c>
      <c r="AS144" s="976">
        <v>25.843800000000002</v>
      </c>
      <c r="AT144" s="976">
        <v>123.13021500000001</v>
      </c>
      <c r="AU144" s="976">
        <v>809.45183217600004</v>
      </c>
      <c r="AV144" s="976">
        <v>41.811536244999999</v>
      </c>
      <c r="AW144" s="976">
        <v>98.188357412000002</v>
      </c>
      <c r="AX144" s="977">
        <v>91.698543999999998</v>
      </c>
      <c r="AY144" s="975">
        <v>210.61093399999999</v>
      </c>
      <c r="AZ144" s="976">
        <v>42.315390000000001</v>
      </c>
      <c r="BA144" s="976">
        <v>14.665050000000001</v>
      </c>
      <c r="BB144" s="976">
        <v>38.912320000000001</v>
      </c>
      <c r="BC144" s="976">
        <v>33.815379999999998</v>
      </c>
      <c r="BD144" s="976">
        <v>18.378360000000001</v>
      </c>
      <c r="BE144" s="976">
        <v>8.2081999999999997</v>
      </c>
      <c r="BF144" s="976">
        <v>5.0907999999999998</v>
      </c>
      <c r="BG144" s="976">
        <v>5.9233799999999999</v>
      </c>
      <c r="BH144" s="977">
        <v>1260.0378459839997</v>
      </c>
      <c r="BI144" s="975">
        <v>677.86827794400006</v>
      </c>
      <c r="BJ144" s="976">
        <v>769.43414548399994</v>
      </c>
      <c r="BK144" s="976">
        <v>749.28750000000002</v>
      </c>
      <c r="BL144" s="976">
        <v>564.24764075600001</v>
      </c>
      <c r="BM144" s="976">
        <v>304.84445865100002</v>
      </c>
      <c r="BN144" s="976">
        <v>317.95458867900004</v>
      </c>
      <c r="BO144" s="976">
        <v>379.27260771300001</v>
      </c>
      <c r="BP144" s="976">
        <v>359.75555322000008</v>
      </c>
      <c r="BQ144" s="976">
        <v>364.95318638700002</v>
      </c>
      <c r="BR144" s="976">
        <v>612.21566882000002</v>
      </c>
      <c r="BS144" s="977">
        <v>156.25878</v>
      </c>
      <c r="BT144" s="975">
        <v>1387.835562925</v>
      </c>
      <c r="BU144" s="976">
        <v>199.92867874999999</v>
      </c>
      <c r="BV144" s="976">
        <v>1956.59097769</v>
      </c>
      <c r="BW144" s="976">
        <v>196.04607999999999</v>
      </c>
      <c r="BX144" s="976">
        <v>2034.12005088</v>
      </c>
      <c r="BY144" s="976">
        <v>389.96943810000005</v>
      </c>
      <c r="BZ144" s="976">
        <v>1864.4517825</v>
      </c>
      <c r="CA144" s="976">
        <v>857.24877038399995</v>
      </c>
      <c r="CB144" s="976">
        <v>386.08821625000002</v>
      </c>
      <c r="CC144" s="976">
        <v>624.63456398000005</v>
      </c>
      <c r="CD144" s="977">
        <v>260.99699687099996</v>
      </c>
      <c r="CE144" s="975">
        <v>825.367752</v>
      </c>
      <c r="CF144" s="976">
        <v>1327.8774248849998</v>
      </c>
      <c r="CG144" s="976">
        <v>449.68716061599997</v>
      </c>
      <c r="CH144" s="976">
        <v>1616.27626263</v>
      </c>
      <c r="CI144" s="976">
        <v>375.202918372</v>
      </c>
      <c r="CJ144" s="976">
        <v>302.94493599999998</v>
      </c>
      <c r="CK144" s="978">
        <v>31976.053905027991</v>
      </c>
    </row>
    <row r="145" spans="6:89" x14ac:dyDescent="0.25">
      <c r="F145" s="970">
        <v>40848</v>
      </c>
      <c r="G145" s="975">
        <v>6.6998699999999998</v>
      </c>
      <c r="H145" s="976">
        <v>4.1234399999999996</v>
      </c>
      <c r="I145" s="976">
        <v>17.409392</v>
      </c>
      <c r="J145" s="976">
        <v>136.20285000000001</v>
      </c>
      <c r="K145" s="976">
        <v>68.467740000000006</v>
      </c>
      <c r="L145" s="976">
        <v>31.120200000000001</v>
      </c>
      <c r="M145" s="976">
        <v>23.334765000000001</v>
      </c>
      <c r="N145" s="976">
        <v>8.9440000000000008</v>
      </c>
      <c r="O145" s="976">
        <v>8.3522200000000009</v>
      </c>
      <c r="P145" s="976">
        <v>2.7170000000000001</v>
      </c>
      <c r="Q145" s="976">
        <v>80.275572806</v>
      </c>
      <c r="R145" s="976">
        <v>68.808220000000006</v>
      </c>
      <c r="S145" s="976">
        <v>1.7421599999999999</v>
      </c>
      <c r="T145" s="976">
        <v>8.2081999999999997</v>
      </c>
      <c r="U145" s="976">
        <v>2.26206</v>
      </c>
      <c r="V145" s="976">
        <v>98.370398066999996</v>
      </c>
      <c r="W145" s="976">
        <v>80.268810869000006</v>
      </c>
      <c r="X145" s="976">
        <v>3.0249299999999999</v>
      </c>
      <c r="Y145" s="976">
        <v>527.05476295200003</v>
      </c>
      <c r="Z145" s="977">
        <v>18.356030000000001</v>
      </c>
      <c r="AA145" s="975">
        <v>121.86421201500001</v>
      </c>
      <c r="AB145" s="976">
        <v>300.21500619</v>
      </c>
      <c r="AC145" s="976">
        <v>70.400617999999994</v>
      </c>
      <c r="AD145" s="976">
        <v>23.97419</v>
      </c>
      <c r="AE145" s="976">
        <v>19.758672000000001</v>
      </c>
      <c r="AF145" s="976">
        <v>37.203462439000006</v>
      </c>
      <c r="AG145" s="976">
        <v>8.4887250000000005</v>
      </c>
      <c r="AH145" s="976">
        <v>21.519214999999999</v>
      </c>
      <c r="AI145" s="976">
        <v>28.039899999999999</v>
      </c>
      <c r="AJ145" s="976">
        <v>1407.7477834649999</v>
      </c>
      <c r="AK145" s="976">
        <v>57.011083999999997</v>
      </c>
      <c r="AL145" s="976">
        <v>58.340048000000003</v>
      </c>
      <c r="AM145" s="976">
        <v>338.90964205</v>
      </c>
      <c r="AN145" s="976">
        <v>365.053429908</v>
      </c>
      <c r="AO145" s="976">
        <v>219.57303069299999</v>
      </c>
      <c r="AP145" s="977">
        <v>94.248481249999998</v>
      </c>
      <c r="AQ145" s="975">
        <v>57.899430413999994</v>
      </c>
      <c r="AR145" s="976">
        <v>101.47632100599999</v>
      </c>
      <c r="AS145" s="976">
        <v>8.9546500000000009</v>
      </c>
      <c r="AT145" s="976">
        <v>66.146405000000001</v>
      </c>
      <c r="AU145" s="976">
        <v>497.77529022000004</v>
      </c>
      <c r="AV145" s="976">
        <v>21.779263754999999</v>
      </c>
      <c r="AW145" s="976">
        <v>53.328345804000008</v>
      </c>
      <c r="AX145" s="977">
        <v>29.681456000000001</v>
      </c>
      <c r="AY145" s="975">
        <v>158.717928</v>
      </c>
      <c r="AZ145" s="976">
        <v>21.29562</v>
      </c>
      <c r="BA145" s="976">
        <v>4.6818</v>
      </c>
      <c r="BB145" s="976">
        <v>15.060694992</v>
      </c>
      <c r="BC145" s="976">
        <v>12.39283</v>
      </c>
      <c r="BD145" s="976">
        <v>8.6209199999999999</v>
      </c>
      <c r="BE145" s="976">
        <v>2.5485600000000002</v>
      </c>
      <c r="BF145" s="976">
        <v>1.58064</v>
      </c>
      <c r="BG145" s="976">
        <v>2.17083</v>
      </c>
      <c r="BH145" s="977">
        <v>1318.2536552639997</v>
      </c>
      <c r="BI145" s="975">
        <v>129.98817</v>
      </c>
      <c r="BJ145" s="976">
        <v>155.74363588699998</v>
      </c>
      <c r="BK145" s="976">
        <v>120.8761725</v>
      </c>
      <c r="BL145" s="976">
        <v>138.57518962200001</v>
      </c>
      <c r="BM145" s="976">
        <v>43.318902279</v>
      </c>
      <c r="BN145" s="976">
        <v>111.686730071</v>
      </c>
      <c r="BO145" s="976">
        <v>150.583148139</v>
      </c>
      <c r="BP145" s="976">
        <v>211.22439194999998</v>
      </c>
      <c r="BQ145" s="976">
        <v>87.022881386999998</v>
      </c>
      <c r="BR145" s="976">
        <v>177.80329059000002</v>
      </c>
      <c r="BS145" s="977">
        <v>31.749061999999999</v>
      </c>
      <c r="BT145" s="975">
        <v>403.42426190499998</v>
      </c>
      <c r="BU145" s="976">
        <v>44.413373749999998</v>
      </c>
      <c r="BV145" s="976">
        <v>1034.3341026959999</v>
      </c>
      <c r="BW145" s="976">
        <v>56.251092512</v>
      </c>
      <c r="BX145" s="976">
        <v>1114.2275999999999</v>
      </c>
      <c r="BY145" s="976">
        <v>193.96753903999999</v>
      </c>
      <c r="BZ145" s="976">
        <v>1227.156159852</v>
      </c>
      <c r="CA145" s="976">
        <v>558.66045374999999</v>
      </c>
      <c r="CB145" s="976">
        <v>157.61964125</v>
      </c>
      <c r="CC145" s="976">
        <v>427.81729478599999</v>
      </c>
      <c r="CD145" s="977">
        <v>76.078833128999989</v>
      </c>
      <c r="CE145" s="975">
        <v>558.40483200000006</v>
      </c>
      <c r="CF145" s="976">
        <v>1211.842979535</v>
      </c>
      <c r="CG145" s="976">
        <v>338.63312000000002</v>
      </c>
      <c r="CH145" s="976">
        <v>818.86071276300004</v>
      </c>
      <c r="CI145" s="976">
        <v>288.22547368199997</v>
      </c>
      <c r="CJ145" s="976">
        <v>218.129548</v>
      </c>
      <c r="CK145" s="978">
        <v>16837.073355234003</v>
      </c>
    </row>
    <row r="146" spans="6:89" x14ac:dyDescent="0.25">
      <c r="F146" s="970">
        <v>40878</v>
      </c>
      <c r="G146" s="975">
        <v>4.1264099999999999</v>
      </c>
      <c r="H146" s="976">
        <v>2.3680799999999995</v>
      </c>
      <c r="I146" s="976">
        <v>13.846206</v>
      </c>
      <c r="J146" s="976">
        <v>51.176469707999999</v>
      </c>
      <c r="K146" s="976">
        <v>47.738211773999986</v>
      </c>
      <c r="L146" s="976">
        <v>17.390699999999999</v>
      </c>
      <c r="M146" s="976">
        <v>8.9051399999999994</v>
      </c>
      <c r="N146" s="976">
        <v>7.1896000000000004</v>
      </c>
      <c r="O146" s="976">
        <v>4.2384399999999998</v>
      </c>
      <c r="P146" s="976">
        <v>1.5674999999999999</v>
      </c>
      <c r="Q146" s="976">
        <v>74.417691402999992</v>
      </c>
      <c r="R146" s="976">
        <v>32.201563999999998</v>
      </c>
      <c r="S146" s="976">
        <v>1.14436</v>
      </c>
      <c r="T146" s="976">
        <v>6.9783999999999997</v>
      </c>
      <c r="U146" s="976">
        <v>1.4697</v>
      </c>
      <c r="V146" s="976">
        <v>28.465524201000001</v>
      </c>
      <c r="W146" s="976">
        <v>67.106463476000002</v>
      </c>
      <c r="X146" s="976">
        <v>1.9653499999999999</v>
      </c>
      <c r="Y146" s="976">
        <v>283.088185452</v>
      </c>
      <c r="Z146" s="977">
        <v>12.93754</v>
      </c>
      <c r="AA146" s="975">
        <v>78.851425484999993</v>
      </c>
      <c r="AB146" s="976">
        <v>234.32240666999999</v>
      </c>
      <c r="AC146" s="976">
        <v>40.476531999999999</v>
      </c>
      <c r="AD146" s="976">
        <v>6.2073200000000002</v>
      </c>
      <c r="AE146" s="976">
        <v>5.3864080000000003</v>
      </c>
      <c r="AF146" s="976">
        <v>25.535102438999999</v>
      </c>
      <c r="AG146" s="976">
        <v>4.0986750000000001</v>
      </c>
      <c r="AH146" s="976">
        <v>13.20243</v>
      </c>
      <c r="AI146" s="976">
        <v>5.5391000000000004</v>
      </c>
      <c r="AJ146" s="976">
        <v>1289.064287986</v>
      </c>
      <c r="AK146" s="976">
        <v>48.667242000000002</v>
      </c>
      <c r="AL146" s="976">
        <v>45.451604000000003</v>
      </c>
      <c r="AM146" s="976">
        <v>194.47969436000002</v>
      </c>
      <c r="AN146" s="976">
        <v>246.34884981600001</v>
      </c>
      <c r="AO146" s="976">
        <v>150.4631325</v>
      </c>
      <c r="AP146" s="977">
        <v>88.603899999999996</v>
      </c>
      <c r="AQ146" s="975">
        <v>55.343160552000001</v>
      </c>
      <c r="AR146" s="976">
        <v>98.687388994000003</v>
      </c>
      <c r="AS146" s="976">
        <v>7.4130900000000004</v>
      </c>
      <c r="AT146" s="976">
        <v>76.59552875</v>
      </c>
      <c r="AU146" s="976">
        <v>517.62069457200005</v>
      </c>
      <c r="AV146" s="976">
        <v>25.477086245000002</v>
      </c>
      <c r="AW146" s="976">
        <v>55.044162587999999</v>
      </c>
      <c r="AX146" s="977">
        <v>28.063056</v>
      </c>
      <c r="AY146" s="975">
        <v>146.24392599999999</v>
      </c>
      <c r="AZ146" s="976">
        <v>17.378550000000001</v>
      </c>
      <c r="BA146" s="976">
        <v>3.0752999999999999</v>
      </c>
      <c r="BB146" s="976">
        <v>10.15104</v>
      </c>
      <c r="BC146" s="976">
        <v>8.7993699999999997</v>
      </c>
      <c r="BD146" s="976">
        <v>7.4012399999999996</v>
      </c>
      <c r="BE146" s="976">
        <v>1.3546400000000001</v>
      </c>
      <c r="BF146" s="976">
        <v>0.84016000000000002</v>
      </c>
      <c r="BG146" s="976">
        <v>1.5413699999999999</v>
      </c>
      <c r="BH146" s="977">
        <v>1303.2639114239998</v>
      </c>
      <c r="BI146" s="975">
        <v>63.375974999999997</v>
      </c>
      <c r="BJ146" s="976">
        <v>87.141276113000004</v>
      </c>
      <c r="BK146" s="976">
        <v>46.886980000000001</v>
      </c>
      <c r="BL146" s="976">
        <v>82.456239891999999</v>
      </c>
      <c r="BM146" s="976">
        <v>16.577519535</v>
      </c>
      <c r="BN146" s="976">
        <v>78.160759929000008</v>
      </c>
      <c r="BO146" s="976">
        <v>122.346939574</v>
      </c>
      <c r="BP146" s="976">
        <v>176.53845483000001</v>
      </c>
      <c r="BQ146" s="976">
        <v>44.709012773999994</v>
      </c>
      <c r="BR146" s="976">
        <v>90.104251474999998</v>
      </c>
      <c r="BS146" s="977">
        <v>17.458058000000001</v>
      </c>
      <c r="BT146" s="975">
        <v>221.28847755000001</v>
      </c>
      <c r="BU146" s="976">
        <v>11.233487500000001</v>
      </c>
      <c r="BV146" s="976">
        <v>278.13853461400004</v>
      </c>
      <c r="BW146" s="976">
        <v>32.561041232000001</v>
      </c>
      <c r="BX146" s="976">
        <v>436.40138387999997</v>
      </c>
      <c r="BY146" s="976">
        <v>131.33640762000002</v>
      </c>
      <c r="BZ146" s="976">
        <v>545.36444764800001</v>
      </c>
      <c r="CA146" s="976">
        <v>137.02161038399998</v>
      </c>
      <c r="CB146" s="976">
        <v>69.310026250000007</v>
      </c>
      <c r="CC146" s="976">
        <v>172.307329194</v>
      </c>
      <c r="CD146" s="977">
        <v>18.912408957</v>
      </c>
      <c r="CE146" s="975">
        <v>589.21057912800006</v>
      </c>
      <c r="CF146" s="976">
        <v>1308.9627046500002</v>
      </c>
      <c r="CG146" s="976">
        <v>382.49803030800001</v>
      </c>
      <c r="CH146" s="976">
        <v>485.57313513299999</v>
      </c>
      <c r="CI146" s="976">
        <v>304.206206124</v>
      </c>
      <c r="CJ146" s="976">
        <v>246.71739049999999</v>
      </c>
      <c r="CK146" s="978">
        <v>11706.111989188999</v>
      </c>
    </row>
    <row r="147" spans="6:89" x14ac:dyDescent="0.25">
      <c r="F147" s="970">
        <v>40909</v>
      </c>
      <c r="G147" s="975">
        <v>0.39933000000000002</v>
      </c>
      <c r="H147" s="976">
        <v>9.935999999999999E-2</v>
      </c>
      <c r="I147" s="976">
        <v>2.5587979999999999</v>
      </c>
      <c r="J147" s="976">
        <v>6.5784864689999996</v>
      </c>
      <c r="K147" s="976">
        <v>9.3502200000000002</v>
      </c>
      <c r="L147" s="976">
        <v>2.1017999999999999</v>
      </c>
      <c r="M147" s="976">
        <v>0.27485549699999995</v>
      </c>
      <c r="N147" s="976">
        <v>1.72</v>
      </c>
      <c r="O147" s="976">
        <v>0.12466000000000001</v>
      </c>
      <c r="P147" s="976">
        <v>6.2700000000000006E-2</v>
      </c>
      <c r="Q147" s="976">
        <v>23.205255611999998</v>
      </c>
      <c r="R147" s="976">
        <v>2.6635439999999999</v>
      </c>
      <c r="S147" s="976">
        <v>0.23912</v>
      </c>
      <c r="T147" s="976">
        <v>1.9448000000000001</v>
      </c>
      <c r="U147" s="976">
        <v>0.17892</v>
      </c>
      <c r="V147" s="976">
        <v>4.4135042010000003</v>
      </c>
      <c r="W147" s="976">
        <v>19.455828261999997</v>
      </c>
      <c r="X147" s="976">
        <v>0.23926</v>
      </c>
      <c r="Y147" s="976">
        <v>35.069402951999997</v>
      </c>
      <c r="Z147" s="977">
        <v>2.8405300000000002</v>
      </c>
      <c r="AA147" s="975">
        <v>22.106962500000002</v>
      </c>
      <c r="AB147" s="976">
        <v>79.170149519999995</v>
      </c>
      <c r="AC147" s="976">
        <v>11.775918000000001</v>
      </c>
      <c r="AD147" s="976">
        <v>0.82342000000000004</v>
      </c>
      <c r="AE147" s="976">
        <v>0.63819999999999999</v>
      </c>
      <c r="AF147" s="976">
        <v>6.3414999999999999</v>
      </c>
      <c r="AG147" s="976">
        <v>0.85470000000000002</v>
      </c>
      <c r="AH147" s="976">
        <v>3.3565499999999999</v>
      </c>
      <c r="AI147" s="976">
        <v>0.34439999999999998</v>
      </c>
      <c r="AJ147" s="976">
        <v>452.92591847899996</v>
      </c>
      <c r="AK147" s="976">
        <v>13.523847999999999</v>
      </c>
      <c r="AL147" s="976">
        <v>13.298904</v>
      </c>
      <c r="AM147" s="976">
        <v>112.76549794999998</v>
      </c>
      <c r="AN147" s="976">
        <v>149.693207454</v>
      </c>
      <c r="AO147" s="976">
        <v>84.522841806999992</v>
      </c>
      <c r="AP147" s="977">
        <v>28.062650000000001</v>
      </c>
      <c r="AQ147" s="975">
        <v>15.145889585999999</v>
      </c>
      <c r="AR147" s="976">
        <v>34.307072011999999</v>
      </c>
      <c r="AS147" s="976">
        <v>1.42821</v>
      </c>
      <c r="AT147" s="976">
        <v>31.002205</v>
      </c>
      <c r="AU147" s="976">
        <v>259.78022119799999</v>
      </c>
      <c r="AV147" s="976">
        <v>9.5211500000000004</v>
      </c>
      <c r="AW147" s="976">
        <v>17.711548392000001</v>
      </c>
      <c r="AX147" s="977">
        <v>7.9625279999999998</v>
      </c>
      <c r="AY147" s="975">
        <v>50.416964</v>
      </c>
      <c r="AZ147" s="976">
        <v>5.7376800000000001</v>
      </c>
      <c r="BA147" s="976">
        <v>0.64259999999999995</v>
      </c>
      <c r="BB147" s="976">
        <v>2.902665008</v>
      </c>
      <c r="BC147" s="976">
        <v>2.3956400000000002</v>
      </c>
      <c r="BD147" s="976">
        <v>2.18988</v>
      </c>
      <c r="BE147" s="976">
        <v>0.17219999999999999</v>
      </c>
      <c r="BF147" s="976">
        <v>0.10680000000000001</v>
      </c>
      <c r="BG147" s="976">
        <v>0.41964000000000001</v>
      </c>
      <c r="BH147" s="977">
        <v>396.29820508799992</v>
      </c>
      <c r="BI147" s="975">
        <v>25.769947943999998</v>
      </c>
      <c r="BJ147" s="976">
        <v>28.539514516000001</v>
      </c>
      <c r="BK147" s="976">
        <v>12.376692500000001</v>
      </c>
      <c r="BL147" s="976">
        <v>31.503780431999999</v>
      </c>
      <c r="BM147" s="976">
        <v>4.345897721</v>
      </c>
      <c r="BN147" s="976">
        <v>36.210358821</v>
      </c>
      <c r="BO147" s="976">
        <v>57.061839999999997</v>
      </c>
      <c r="BP147" s="976">
        <v>88.053808050000001</v>
      </c>
      <c r="BQ147" s="976">
        <v>15.52041</v>
      </c>
      <c r="BR147" s="976">
        <v>47.789809409999997</v>
      </c>
      <c r="BS147" s="977">
        <v>5.4441920000000001</v>
      </c>
      <c r="BT147" s="975">
        <v>88.377925510000011</v>
      </c>
      <c r="BU147" s="976">
        <v>2.0001087499999999</v>
      </c>
      <c r="BV147" s="976">
        <v>38.272624614000001</v>
      </c>
      <c r="BW147" s="976">
        <v>12.915653744</v>
      </c>
      <c r="BX147" s="976">
        <v>38.108893200000004</v>
      </c>
      <c r="BY147" s="976">
        <v>14.85125334</v>
      </c>
      <c r="BZ147" s="976">
        <v>43.464008898000003</v>
      </c>
      <c r="CA147" s="976">
        <v>23.481862883999998</v>
      </c>
      <c r="CB147" s="976">
        <v>12.25207125</v>
      </c>
      <c r="CC147" s="976">
        <v>13.498252418</v>
      </c>
      <c r="CD147" s="977">
        <v>2.7181341719999996</v>
      </c>
      <c r="CE147" s="975">
        <v>355.86192712800005</v>
      </c>
      <c r="CF147" s="976">
        <v>494.64699457500001</v>
      </c>
      <c r="CG147" s="976">
        <v>187.073720616</v>
      </c>
      <c r="CH147" s="976">
        <v>221.57060013</v>
      </c>
      <c r="CI147" s="976">
        <v>197.95455999999999</v>
      </c>
      <c r="CJ147" s="976">
        <v>103.11735349999999</v>
      </c>
      <c r="CK147" s="978">
        <v>4134.6483371099994</v>
      </c>
    </row>
    <row r="148" spans="6:89" x14ac:dyDescent="0.25">
      <c r="F148" s="970">
        <v>40940</v>
      </c>
      <c r="G148" s="975">
        <v>0.48807</v>
      </c>
      <c r="H148" s="976">
        <v>0.21527999999999997</v>
      </c>
      <c r="I148" s="976">
        <v>3.1088200000000001</v>
      </c>
      <c r="J148" s="976">
        <v>2.0384285310000001</v>
      </c>
      <c r="K148" s="976">
        <v>5.2646262899999998</v>
      </c>
      <c r="L148" s="976">
        <v>1.8983999999999999</v>
      </c>
      <c r="M148" s="976">
        <v>0.7695854969999999</v>
      </c>
      <c r="N148" s="976">
        <v>1.4448000000000001</v>
      </c>
      <c r="O148" s="976">
        <v>0.31164999999999998</v>
      </c>
      <c r="P148" s="976">
        <v>0.12540000000000001</v>
      </c>
      <c r="Q148" s="976">
        <v>18.931264208999998</v>
      </c>
      <c r="R148" s="976">
        <v>2.4245079999999999</v>
      </c>
      <c r="S148" s="976">
        <v>0.2135</v>
      </c>
      <c r="T148" s="976">
        <v>1.573</v>
      </c>
      <c r="U148" s="976">
        <v>0.20448</v>
      </c>
      <c r="V148" s="976">
        <v>0.79977113399999999</v>
      </c>
      <c r="W148" s="976">
        <v>13.414100869</v>
      </c>
      <c r="X148" s="976">
        <v>0.27344000000000002</v>
      </c>
      <c r="Y148" s="976">
        <v>23.627882952</v>
      </c>
      <c r="Z148" s="977">
        <v>2.6018300000000001</v>
      </c>
      <c r="AA148" s="975">
        <v>15.419674515000001</v>
      </c>
      <c r="AB148" s="976">
        <v>59.640609765000001</v>
      </c>
      <c r="AC148" s="976">
        <v>8.2074580000000008</v>
      </c>
      <c r="AD148" s="976">
        <v>0.66507000000000005</v>
      </c>
      <c r="AE148" s="976">
        <v>0.68925599999999998</v>
      </c>
      <c r="AF148" s="976">
        <v>4.3544924390000004</v>
      </c>
      <c r="AG148" s="976">
        <v>0.64102499999999996</v>
      </c>
      <c r="AH148" s="976">
        <v>2.3868800000000001</v>
      </c>
      <c r="AI148" s="976">
        <v>0.34439999999999998</v>
      </c>
      <c r="AJ148" s="976">
        <v>322.349883535</v>
      </c>
      <c r="AK148" s="976">
        <v>8.9642020000000002</v>
      </c>
      <c r="AL148" s="976">
        <v>8.5375680000000003</v>
      </c>
      <c r="AM148" s="976">
        <v>82.064429230000002</v>
      </c>
      <c r="AN148" s="976">
        <v>104.99528726999999</v>
      </c>
      <c r="AO148" s="976">
        <v>57.363705693000014</v>
      </c>
      <c r="AP148" s="977">
        <v>17.966506249999998</v>
      </c>
      <c r="AQ148" s="975">
        <v>15.976679448000001</v>
      </c>
      <c r="AR148" s="976">
        <v>33.937463018000003</v>
      </c>
      <c r="AS148" s="976">
        <v>1.4735499999999999</v>
      </c>
      <c r="AT148" s="976">
        <v>29.276373750000001</v>
      </c>
      <c r="AU148" s="976">
        <v>184.278257604</v>
      </c>
      <c r="AV148" s="976">
        <v>11.588436244999999</v>
      </c>
      <c r="AW148" s="976">
        <v>19.095251607999998</v>
      </c>
      <c r="AX148" s="977">
        <v>8.0596320000000006</v>
      </c>
      <c r="AY148" s="975">
        <v>36.293267999999998</v>
      </c>
      <c r="AZ148" s="976">
        <v>4.4411849999999999</v>
      </c>
      <c r="BA148" s="976">
        <v>0.57374999999999998</v>
      </c>
      <c r="BB148" s="976">
        <v>2.3055450079999997</v>
      </c>
      <c r="BC148" s="976">
        <v>1.9810099999999999</v>
      </c>
      <c r="BD148" s="976">
        <v>1.7740800000000001</v>
      </c>
      <c r="BE148" s="976">
        <v>0.17219999999999999</v>
      </c>
      <c r="BF148" s="976">
        <v>0.10680000000000001</v>
      </c>
      <c r="BG148" s="976">
        <v>0.34700999999999999</v>
      </c>
      <c r="BH148" s="977">
        <v>266.47432079999999</v>
      </c>
      <c r="BI148" s="975">
        <v>20.076502056000002</v>
      </c>
      <c r="BJ148" s="976">
        <v>21.016530516</v>
      </c>
      <c r="BK148" s="976">
        <v>9.7869799999999998</v>
      </c>
      <c r="BL148" s="976">
        <v>24.080709189999997</v>
      </c>
      <c r="BM148" s="976">
        <v>3.7851213489999997</v>
      </c>
      <c r="BN148" s="976">
        <v>31.44134875</v>
      </c>
      <c r="BO148" s="976">
        <v>48.897522713000001</v>
      </c>
      <c r="BP148" s="976">
        <v>70.479948390000004</v>
      </c>
      <c r="BQ148" s="976">
        <v>10.857906387</v>
      </c>
      <c r="BR148" s="976">
        <v>36.142938975</v>
      </c>
      <c r="BS148" s="977">
        <v>4.0046220000000003</v>
      </c>
      <c r="BT148" s="975">
        <v>68.562472790000001</v>
      </c>
      <c r="BU148" s="976">
        <v>1.4795324999999999</v>
      </c>
      <c r="BV148" s="976">
        <v>34.649224427</v>
      </c>
      <c r="BW148" s="976">
        <v>9.6187725119999996</v>
      </c>
      <c r="BX148" s="976">
        <v>11.89625592</v>
      </c>
      <c r="BY148" s="976">
        <v>3.0806685800000002</v>
      </c>
      <c r="BZ148" s="976">
        <v>10.881674301</v>
      </c>
      <c r="CA148" s="976">
        <v>12.612292884</v>
      </c>
      <c r="CB148" s="976">
        <v>1.5685018749999999</v>
      </c>
      <c r="CC148" s="976">
        <v>5.0276800000000001</v>
      </c>
      <c r="CD148" s="977">
        <v>0.31473000000000001</v>
      </c>
      <c r="CE148" s="975">
        <v>213.24519112799999</v>
      </c>
      <c r="CF148" s="976">
        <v>366.79862123999999</v>
      </c>
      <c r="CG148" s="976">
        <v>123.148080616</v>
      </c>
      <c r="CH148" s="976">
        <v>198.994777107</v>
      </c>
      <c r="CI148" s="976">
        <v>111.83628449600002</v>
      </c>
      <c r="CJ148" s="976">
        <v>84.959045500000002</v>
      </c>
      <c r="CK148" s="978">
        <v>2931.7180338620001</v>
      </c>
    </row>
    <row r="149" spans="6:89" x14ac:dyDescent="0.25">
      <c r="F149" s="970">
        <v>40969</v>
      </c>
      <c r="G149" s="975">
        <v>1.1979900000000001</v>
      </c>
      <c r="H149" s="976">
        <v>0.59615999999999991</v>
      </c>
      <c r="I149" s="976">
        <v>6.4567800000000002</v>
      </c>
      <c r="J149" s="976">
        <v>17.480885292</v>
      </c>
      <c r="K149" s="976">
        <v>14.422925483999999</v>
      </c>
      <c r="L149" s="976">
        <v>7.5597000000000003</v>
      </c>
      <c r="M149" s="976">
        <v>3.1332900000000001</v>
      </c>
      <c r="N149" s="976">
        <v>2.58</v>
      </c>
      <c r="O149" s="976">
        <v>0.93494999999999995</v>
      </c>
      <c r="P149" s="976">
        <v>0.3135</v>
      </c>
      <c r="Q149" s="976">
        <v>33.337105790999999</v>
      </c>
      <c r="R149" s="976">
        <v>13.625052</v>
      </c>
      <c r="S149" s="976">
        <v>0.32451999999999998</v>
      </c>
      <c r="T149" s="976">
        <v>2.5739999999999998</v>
      </c>
      <c r="U149" s="976">
        <v>0.44729999999999998</v>
      </c>
      <c r="V149" s="976">
        <v>9.4193930669999997</v>
      </c>
      <c r="W149" s="976">
        <v>28.410561738000002</v>
      </c>
      <c r="X149" s="976">
        <v>0.59814999999999996</v>
      </c>
      <c r="Y149" s="976">
        <v>107.68148409600001</v>
      </c>
      <c r="Z149" s="977">
        <v>5.7049300000000001</v>
      </c>
      <c r="AA149" s="975">
        <v>33.598687499999997</v>
      </c>
      <c r="AB149" s="976">
        <v>110.924840235</v>
      </c>
      <c r="AC149" s="976">
        <v>17.791322000000001</v>
      </c>
      <c r="AD149" s="976">
        <v>1.6785099999999999</v>
      </c>
      <c r="AE149" s="976">
        <v>1.4806239999999999</v>
      </c>
      <c r="AF149" s="976">
        <v>8.2862224389999994</v>
      </c>
      <c r="AG149" s="976">
        <v>1.2237750000000001</v>
      </c>
      <c r="AH149" s="976">
        <v>5.2585949999999997</v>
      </c>
      <c r="AI149" s="976">
        <v>1.6072</v>
      </c>
      <c r="AJ149" s="976">
        <v>587.85178900000005</v>
      </c>
      <c r="AK149" s="976">
        <v>16.253432</v>
      </c>
      <c r="AL149" s="976">
        <v>17.759236000000001</v>
      </c>
      <c r="AM149" s="976">
        <v>107.16225436000001</v>
      </c>
      <c r="AN149" s="976">
        <v>188.78138263799997</v>
      </c>
      <c r="AO149" s="976">
        <v>114.01264625</v>
      </c>
      <c r="AP149" s="977">
        <v>35.576887499999998</v>
      </c>
      <c r="AQ149" s="975">
        <v>32.911920551999998</v>
      </c>
      <c r="AR149" s="976">
        <v>73.755128994000003</v>
      </c>
      <c r="AS149" s="976">
        <v>3.01511</v>
      </c>
      <c r="AT149" s="976">
        <v>59.933412500000003</v>
      </c>
      <c r="AU149" s="976">
        <v>383.65693956000001</v>
      </c>
      <c r="AV149" s="976">
        <v>24.923863754999999</v>
      </c>
      <c r="AW149" s="976">
        <v>40.155385803999998</v>
      </c>
      <c r="AX149" s="977">
        <v>15.3748</v>
      </c>
      <c r="AY149" s="975">
        <v>66.653425999999996</v>
      </c>
      <c r="AZ149" s="976">
        <v>7.6962149999999996</v>
      </c>
      <c r="BA149" s="976">
        <v>0.87209999999999999</v>
      </c>
      <c r="BB149" s="976">
        <v>4.3622949919999998</v>
      </c>
      <c r="BC149" s="976">
        <v>3.2248999999999999</v>
      </c>
      <c r="BD149" s="976">
        <v>2.7165599999999999</v>
      </c>
      <c r="BE149" s="976">
        <v>0.39032</v>
      </c>
      <c r="BF149" s="976">
        <v>0.24207999999999999</v>
      </c>
      <c r="BG149" s="976">
        <v>0.56489999999999996</v>
      </c>
      <c r="BH149" s="977">
        <v>542.94194553599993</v>
      </c>
      <c r="BI149" s="975">
        <v>20.615872056000001</v>
      </c>
      <c r="BJ149" s="976">
        <v>30.330790741999998</v>
      </c>
      <c r="BK149" s="976">
        <v>12.316537500000001</v>
      </c>
      <c r="BL149" s="976">
        <v>28.237649513999997</v>
      </c>
      <c r="BM149" s="976">
        <v>3.9954422790000002</v>
      </c>
      <c r="BN149" s="976">
        <v>55.200864929000005</v>
      </c>
      <c r="BO149" s="976">
        <v>95.849755426000002</v>
      </c>
      <c r="BP149" s="976">
        <v>132.46540644000001</v>
      </c>
      <c r="BQ149" s="976">
        <v>17.851690548000001</v>
      </c>
      <c r="BR149" s="976">
        <v>38.073570295000003</v>
      </c>
      <c r="BS149" s="977">
        <v>5.6797579999999996</v>
      </c>
      <c r="BT149" s="975">
        <v>137.72257415000001</v>
      </c>
      <c r="BU149" s="976">
        <v>3.3974449999999998</v>
      </c>
      <c r="BV149" s="976">
        <v>167.88785019299999</v>
      </c>
      <c r="BW149" s="976">
        <v>19.067598768</v>
      </c>
      <c r="BX149" s="976">
        <v>153.74782116</v>
      </c>
      <c r="BY149" s="976">
        <v>23.105207620000002</v>
      </c>
      <c r="BZ149" s="976">
        <v>165.38225764800001</v>
      </c>
      <c r="CA149" s="976">
        <v>104.02887375</v>
      </c>
      <c r="CB149" s="976">
        <v>23.261178749999999</v>
      </c>
      <c r="CC149" s="976">
        <v>41.970192795999999</v>
      </c>
      <c r="CD149" s="977">
        <v>6.4090358280000004</v>
      </c>
      <c r="CE149" s="975">
        <v>463.00186312800002</v>
      </c>
      <c r="CF149" s="976">
        <v>791.15890155</v>
      </c>
      <c r="CG149" s="976">
        <v>284.465901718</v>
      </c>
      <c r="CH149" s="976">
        <v>480.83830262999993</v>
      </c>
      <c r="CI149" s="976">
        <v>245.09480938000002</v>
      </c>
      <c r="CJ149" s="976">
        <v>189.857752</v>
      </c>
      <c r="CK149" s="978">
        <v>6510.4522878810012</v>
      </c>
    </row>
    <row r="150" spans="6:89" x14ac:dyDescent="0.25">
      <c r="F150" s="970">
        <v>41000</v>
      </c>
      <c r="G150" s="975">
        <v>6.6998699999999998</v>
      </c>
      <c r="H150" s="976">
        <v>4.9679999999999991</v>
      </c>
      <c r="I150" s="976">
        <v>18.772490000000001</v>
      </c>
      <c r="J150" s="976">
        <v>74.340182646000002</v>
      </c>
      <c r="K150" s="976">
        <v>55.360993710000002</v>
      </c>
      <c r="L150" s="976">
        <v>27.221699999999998</v>
      </c>
      <c r="M150" s="976">
        <v>25.808415</v>
      </c>
      <c r="N150" s="976">
        <v>5.5728</v>
      </c>
      <c r="O150" s="976">
        <v>9.5364900000000006</v>
      </c>
      <c r="P150" s="976">
        <v>3.1349999999999998</v>
      </c>
      <c r="Q150" s="976">
        <v>37.585958597000001</v>
      </c>
      <c r="R150" s="976">
        <v>52.041552000000003</v>
      </c>
      <c r="S150" s="976">
        <v>1.3749400000000001</v>
      </c>
      <c r="T150" s="976">
        <v>5.0193000000000003</v>
      </c>
      <c r="U150" s="976">
        <v>1.9936799999999999</v>
      </c>
      <c r="V150" s="976">
        <v>53.376533067000004</v>
      </c>
      <c r="W150" s="976">
        <v>77.64351739300001</v>
      </c>
      <c r="X150" s="976">
        <v>2.6660400000000002</v>
      </c>
      <c r="Y150" s="976">
        <v>446.81519250000002</v>
      </c>
      <c r="Z150" s="977">
        <v>21.053339999999999</v>
      </c>
      <c r="AA150" s="975">
        <v>72.001812014999999</v>
      </c>
      <c r="AB150" s="976">
        <v>170.07029952000002</v>
      </c>
      <c r="AC150" s="976">
        <v>44.60575</v>
      </c>
      <c r="AD150" s="976">
        <v>24.829280000000001</v>
      </c>
      <c r="AE150" s="976">
        <v>20.830848</v>
      </c>
      <c r="AF150" s="976">
        <v>18.644010000000002</v>
      </c>
      <c r="AG150" s="976">
        <v>6.740475</v>
      </c>
      <c r="AH150" s="976">
        <v>14.060214999999999</v>
      </c>
      <c r="AI150" s="976">
        <v>24.710699999999999</v>
      </c>
      <c r="AJ150" s="976">
        <v>370.83310202799998</v>
      </c>
      <c r="AK150" s="976">
        <v>18.672836</v>
      </c>
      <c r="AL150" s="976">
        <v>23.80668</v>
      </c>
      <c r="AM150" s="976">
        <v>139.6437</v>
      </c>
      <c r="AN150" s="976">
        <v>150.773182362</v>
      </c>
      <c r="AO150" s="976">
        <v>76.909593749999999</v>
      </c>
      <c r="AP150" s="977">
        <v>24.9643625</v>
      </c>
      <c r="AQ150" s="975">
        <v>44.766629586000001</v>
      </c>
      <c r="AR150" s="976">
        <v>85.347642011999994</v>
      </c>
      <c r="AS150" s="976">
        <v>6.6196400000000004</v>
      </c>
      <c r="AT150" s="976">
        <v>36.870031249999997</v>
      </c>
      <c r="AU150" s="976">
        <v>264.04769804400001</v>
      </c>
      <c r="AV150" s="976">
        <v>9.8414362449999988</v>
      </c>
      <c r="AW150" s="976">
        <v>24.076625804000003</v>
      </c>
      <c r="AX150" s="977">
        <v>26.347552</v>
      </c>
      <c r="AY150" s="975">
        <v>65.553629999999998</v>
      </c>
      <c r="AZ150" s="976">
        <v>11.944305</v>
      </c>
      <c r="BA150" s="976">
        <v>3.69495</v>
      </c>
      <c r="BB150" s="976">
        <v>10.200799999999999</v>
      </c>
      <c r="BC150" s="976">
        <v>8.7993699999999997</v>
      </c>
      <c r="BD150" s="976">
        <v>5.1281999999999996</v>
      </c>
      <c r="BE150" s="976">
        <v>2.0319600000000002</v>
      </c>
      <c r="BF150" s="976">
        <v>1.26024</v>
      </c>
      <c r="BG150" s="976">
        <v>1.5413699999999999</v>
      </c>
      <c r="BH150" s="977">
        <v>376.02149366399993</v>
      </c>
      <c r="BI150" s="975">
        <v>142.783177056</v>
      </c>
      <c r="BJ150" s="976">
        <v>105.82930874199999</v>
      </c>
      <c r="BK150" s="976">
        <v>126.9891925</v>
      </c>
      <c r="BL150" s="976">
        <v>83.168810809999997</v>
      </c>
      <c r="BM150" s="976">
        <v>62.244628186</v>
      </c>
      <c r="BN150" s="976">
        <v>47.147767429000005</v>
      </c>
      <c r="BO150" s="976">
        <v>74.628392286999997</v>
      </c>
      <c r="BP150" s="976">
        <v>78.17424195000001</v>
      </c>
      <c r="BQ150" s="976">
        <v>50.265664452000003</v>
      </c>
      <c r="BR150" s="976">
        <v>130.04523132</v>
      </c>
      <c r="BS150" s="977">
        <v>19.970762000000001</v>
      </c>
      <c r="BT150" s="975">
        <v>250.60837584999999</v>
      </c>
      <c r="BU150" s="976">
        <v>46.714868750000001</v>
      </c>
      <c r="BV150" s="976">
        <v>814.74636173099998</v>
      </c>
      <c r="BW150" s="976">
        <v>46.904238767999999</v>
      </c>
      <c r="BX150" s="976">
        <v>659.54441612000005</v>
      </c>
      <c r="BY150" s="976">
        <v>98.349746659999994</v>
      </c>
      <c r="BZ150" s="976">
        <v>756.18084305100001</v>
      </c>
      <c r="CA150" s="976">
        <v>311.58444711599998</v>
      </c>
      <c r="CB150" s="976">
        <v>65.226002500000007</v>
      </c>
      <c r="CC150" s="976">
        <v>315.81478758200001</v>
      </c>
      <c r="CD150" s="977">
        <v>29.241281043000001</v>
      </c>
      <c r="CE150" s="975">
        <v>344.24327512799999</v>
      </c>
      <c r="CF150" s="976">
        <v>379.33520907000002</v>
      </c>
      <c r="CG150" s="976">
        <v>127.40336859000001</v>
      </c>
      <c r="CH150" s="976">
        <v>781.10234171100001</v>
      </c>
      <c r="CI150" s="976">
        <v>133.22983693800001</v>
      </c>
      <c r="CJ150" s="976">
        <v>78.867967500000006</v>
      </c>
      <c r="CK150" s="978">
        <v>9277.5209595329998</v>
      </c>
    </row>
    <row r="151" spans="6:89" x14ac:dyDescent="0.25">
      <c r="F151" s="970">
        <v>41030</v>
      </c>
      <c r="G151" s="975">
        <v>10.160729999999999</v>
      </c>
      <c r="H151" s="976">
        <v>8.462159999999999</v>
      </c>
      <c r="I151" s="976">
        <v>24.487936000000001</v>
      </c>
      <c r="J151" s="976">
        <v>183.76577470800001</v>
      </c>
      <c r="K151" s="976">
        <v>94.023188226000002</v>
      </c>
      <c r="L151" s="976">
        <v>44.849700000000006</v>
      </c>
      <c r="M151" s="976">
        <v>48.428575497000004</v>
      </c>
      <c r="N151" s="976">
        <v>6.88</v>
      </c>
      <c r="O151" s="976">
        <v>17.82638</v>
      </c>
      <c r="P151" s="976">
        <v>5.4966999999999997</v>
      </c>
      <c r="Q151" s="976">
        <v>51.690114387999998</v>
      </c>
      <c r="R151" s="976">
        <v>98.1755</v>
      </c>
      <c r="S151" s="976">
        <v>2.1179199999999998</v>
      </c>
      <c r="T151" s="976">
        <v>6.6208999999999998</v>
      </c>
      <c r="U151" s="976">
        <v>2.6326800000000001</v>
      </c>
      <c r="V151" s="976">
        <v>147.42229499999999</v>
      </c>
      <c r="W151" s="976">
        <v>116.01574739300001</v>
      </c>
      <c r="X151" s="976">
        <v>3.52054</v>
      </c>
      <c r="Y151" s="976">
        <v>781.03267045200005</v>
      </c>
      <c r="Z151" s="977">
        <v>27.641459999999999</v>
      </c>
      <c r="AA151" s="975">
        <v>127.7724</v>
      </c>
      <c r="AB151" s="976">
        <v>360.19613404500001</v>
      </c>
      <c r="AC151" s="976">
        <v>83.807832000000005</v>
      </c>
      <c r="AD151" s="976">
        <v>54.187370000000001</v>
      </c>
      <c r="AE151" s="976">
        <v>45.082447999999999</v>
      </c>
      <c r="AF151" s="976">
        <v>43.164472439000001</v>
      </c>
      <c r="AG151" s="976">
        <v>14.763</v>
      </c>
      <c r="AH151" s="976">
        <v>24.167159999999999</v>
      </c>
      <c r="AI151" s="976">
        <v>56.912100000000002</v>
      </c>
      <c r="AJ151" s="976">
        <v>1032.048258972</v>
      </c>
      <c r="AK151" s="976">
        <v>46.37191</v>
      </c>
      <c r="AL151" s="976">
        <v>46.026248000000002</v>
      </c>
      <c r="AM151" s="976">
        <v>265.95046359000003</v>
      </c>
      <c r="AN151" s="976">
        <v>263.988</v>
      </c>
      <c r="AO151" s="976">
        <v>166.093623057</v>
      </c>
      <c r="AP151" s="977">
        <v>57.051225000000002</v>
      </c>
      <c r="AQ151" s="975">
        <v>66.686609861999997</v>
      </c>
      <c r="AR151" s="976">
        <v>173.48416899399999</v>
      </c>
      <c r="AS151" s="976">
        <v>8.2518799999999999</v>
      </c>
      <c r="AT151" s="976">
        <v>101.82404375</v>
      </c>
      <c r="AU151" s="976">
        <v>504.19145217599998</v>
      </c>
      <c r="AV151" s="976">
        <v>23.933900000000001</v>
      </c>
      <c r="AW151" s="976">
        <v>42.563054196000003</v>
      </c>
      <c r="AX151" s="977">
        <v>34.698495999999999</v>
      </c>
      <c r="AY151" s="975">
        <v>103.149288</v>
      </c>
      <c r="AZ151" s="976">
        <v>18.37161</v>
      </c>
      <c r="BA151" s="976">
        <v>5.6916000000000002</v>
      </c>
      <c r="BB151" s="976">
        <v>16.61984</v>
      </c>
      <c r="BC151" s="976">
        <v>13.86707</v>
      </c>
      <c r="BD151" s="976">
        <v>7.42896</v>
      </c>
      <c r="BE151" s="976">
        <v>3.444</v>
      </c>
      <c r="BF151" s="976">
        <v>2.1360000000000001</v>
      </c>
      <c r="BG151" s="976">
        <v>2.4290699999999998</v>
      </c>
      <c r="BH151" s="977">
        <v>873.29694124799994</v>
      </c>
      <c r="BI151" s="975">
        <v>251.106652056</v>
      </c>
      <c r="BJ151" s="976">
        <v>235.39175125799994</v>
      </c>
      <c r="BK151" s="976">
        <v>178.36302000000001</v>
      </c>
      <c r="BL151" s="976">
        <v>220.348479892</v>
      </c>
      <c r="BM151" s="976">
        <v>91.088862743999996</v>
      </c>
      <c r="BN151" s="976">
        <v>127.33605742900001</v>
      </c>
      <c r="BO151" s="976">
        <v>152.88209186099999</v>
      </c>
      <c r="BP151" s="976">
        <v>167.15134356000002</v>
      </c>
      <c r="BQ151" s="976">
        <v>125.504530839</v>
      </c>
      <c r="BR151" s="976">
        <v>227.808507795</v>
      </c>
      <c r="BS151" s="977">
        <v>46.851460000000003</v>
      </c>
      <c r="BT151" s="975">
        <v>575.3084738099999</v>
      </c>
      <c r="BU151" s="976">
        <v>101.15618499999999</v>
      </c>
      <c r="BV151" s="976">
        <v>1043.3770475030001</v>
      </c>
      <c r="BW151" s="976">
        <v>93.298638768000004</v>
      </c>
      <c r="BX151" s="976">
        <v>965.02829067999994</v>
      </c>
      <c r="BY151" s="976">
        <v>237.35880761999999</v>
      </c>
      <c r="BZ151" s="976">
        <v>932.69500290300016</v>
      </c>
      <c r="CA151" s="976">
        <v>435.69849038400002</v>
      </c>
      <c r="CB151" s="976">
        <v>179.75623375000001</v>
      </c>
      <c r="CC151" s="976">
        <v>313.79278037800003</v>
      </c>
      <c r="CD151" s="977">
        <v>105.062602086</v>
      </c>
      <c r="CE151" s="975">
        <v>479.55764400000004</v>
      </c>
      <c r="CF151" s="976">
        <v>751.22390077499995</v>
      </c>
      <c r="CG151" s="976">
        <v>211.22975141000001</v>
      </c>
      <c r="CH151" s="976">
        <v>1011.715412367</v>
      </c>
      <c r="CI151" s="976">
        <v>164.761678566</v>
      </c>
      <c r="CJ151" s="976">
        <v>153.36874700000001</v>
      </c>
      <c r="CK151" s="978">
        <v>15949.124045427001</v>
      </c>
    </row>
    <row r="152" spans="6:89" x14ac:dyDescent="0.25">
      <c r="F152" s="970">
        <v>41061</v>
      </c>
      <c r="G152" s="975">
        <v>8.0753400000000006</v>
      </c>
      <c r="H152" s="976">
        <v>6.0609599999999988</v>
      </c>
      <c r="I152" s="976">
        <v>21.76174</v>
      </c>
      <c r="J152" s="976">
        <v>125.053340292</v>
      </c>
      <c r="K152" s="976">
        <v>68.220954516000006</v>
      </c>
      <c r="L152" s="976">
        <v>34.272899999999993</v>
      </c>
      <c r="M152" s="976">
        <v>32.542234502999996</v>
      </c>
      <c r="N152" s="976">
        <v>5.5039999999999996</v>
      </c>
      <c r="O152" s="976">
        <v>12.21668</v>
      </c>
      <c r="P152" s="976">
        <v>3.9500999999999999</v>
      </c>
      <c r="Q152" s="976">
        <v>36.052345791</v>
      </c>
      <c r="R152" s="976">
        <v>72.940128000000001</v>
      </c>
      <c r="S152" s="976">
        <v>1.63114</v>
      </c>
      <c r="T152" s="976">
        <v>5.0049999999999999</v>
      </c>
      <c r="U152" s="976">
        <v>2.1981600000000001</v>
      </c>
      <c r="V152" s="976">
        <v>98.281530000000004</v>
      </c>
      <c r="W152" s="976">
        <v>90.733946524000004</v>
      </c>
      <c r="X152" s="976">
        <v>2.9394800000000001</v>
      </c>
      <c r="Y152" s="976">
        <v>552.08308795200003</v>
      </c>
      <c r="Z152" s="977">
        <v>25.27833</v>
      </c>
      <c r="AA152" s="975">
        <v>94.7580375</v>
      </c>
      <c r="AB152" s="976">
        <v>306.99309332999997</v>
      </c>
      <c r="AC152" s="976">
        <v>61.071643999999999</v>
      </c>
      <c r="AD152" s="976">
        <v>44.052970000000002</v>
      </c>
      <c r="AE152" s="976">
        <v>30.352792000000001</v>
      </c>
      <c r="AF152" s="976">
        <v>33.440847560999998</v>
      </c>
      <c r="AG152" s="976">
        <v>11.266500000000001</v>
      </c>
      <c r="AH152" s="976">
        <v>19.281514999999999</v>
      </c>
      <c r="AI152" s="976">
        <v>45.116399999999999</v>
      </c>
      <c r="AJ152" s="976">
        <v>849.39966347899997</v>
      </c>
      <c r="AK152" s="976">
        <v>42.990948000000003</v>
      </c>
      <c r="AL152" s="976">
        <v>36.859307999999999</v>
      </c>
      <c r="AM152" s="976">
        <v>357.26604717999999</v>
      </c>
      <c r="AN152" s="976">
        <v>330.10498254600003</v>
      </c>
      <c r="AO152" s="976">
        <v>192.538143193</v>
      </c>
      <c r="AP152" s="977">
        <v>40.936568749999999</v>
      </c>
      <c r="AQ152" s="975">
        <v>59.944440552000003</v>
      </c>
      <c r="AR152" s="976">
        <v>131.17995698199999</v>
      </c>
      <c r="AS152" s="976">
        <v>7.0050299999999996</v>
      </c>
      <c r="AT152" s="976">
        <v>71.010111249999994</v>
      </c>
      <c r="AU152" s="976">
        <v>385.68636750600001</v>
      </c>
      <c r="AV152" s="976">
        <v>15.1989</v>
      </c>
      <c r="AW152" s="976">
        <v>29.915908391999999</v>
      </c>
      <c r="AX152" s="977">
        <v>34.569023999999999</v>
      </c>
      <c r="AY152" s="975">
        <v>72.326058000000003</v>
      </c>
      <c r="AZ152" s="976">
        <v>13.7925</v>
      </c>
      <c r="BA152" s="976">
        <v>4.3834499999999998</v>
      </c>
      <c r="BB152" s="976">
        <v>12.854665008</v>
      </c>
      <c r="BC152" s="976">
        <v>10.31968</v>
      </c>
      <c r="BD152" s="976">
        <v>5.4331199999999997</v>
      </c>
      <c r="BE152" s="976">
        <v>2.76668</v>
      </c>
      <c r="BF152" s="976">
        <v>1.7159199999999999</v>
      </c>
      <c r="BG152" s="976">
        <v>1.80768</v>
      </c>
      <c r="BH152" s="977">
        <v>556.24684089599998</v>
      </c>
      <c r="BI152" s="975">
        <v>228.42319499999999</v>
      </c>
      <c r="BJ152" s="976">
        <v>208.73298274200002</v>
      </c>
      <c r="BK152" s="976">
        <v>139.2454425</v>
      </c>
      <c r="BL152" s="976">
        <v>218.38875027</v>
      </c>
      <c r="BM152" s="976">
        <v>70.936423628</v>
      </c>
      <c r="BN152" s="976">
        <v>138.67317382100001</v>
      </c>
      <c r="BO152" s="976">
        <v>151.08419000000001</v>
      </c>
      <c r="BP152" s="976">
        <v>168.65944838999999</v>
      </c>
      <c r="BQ152" s="976">
        <v>107.81258554799999</v>
      </c>
      <c r="BR152" s="976">
        <v>245.31035470500001</v>
      </c>
      <c r="BS152" s="977">
        <v>42.873012000000003</v>
      </c>
      <c r="BT152" s="975">
        <v>483.55316292499992</v>
      </c>
      <c r="BU152" s="976">
        <v>86.963632500000003</v>
      </c>
      <c r="BV152" s="976">
        <v>563.94969096500006</v>
      </c>
      <c r="BW152" s="976">
        <v>81.810481231999987</v>
      </c>
      <c r="BX152" s="976">
        <v>547.49180000000001</v>
      </c>
      <c r="BY152" s="976">
        <v>147.05958475999998</v>
      </c>
      <c r="BZ152" s="976">
        <v>622.13013069900001</v>
      </c>
      <c r="CA152" s="976">
        <v>281.01382875000002</v>
      </c>
      <c r="CB152" s="976">
        <v>110.97890624999999</v>
      </c>
      <c r="CC152" s="976">
        <v>263.35207801000001</v>
      </c>
      <c r="CD152" s="977">
        <v>65.606884784999991</v>
      </c>
      <c r="CE152" s="975">
        <v>407.03721112800002</v>
      </c>
      <c r="CF152" s="976">
        <v>479.72250829500001</v>
      </c>
      <c r="CG152" s="976">
        <v>182.65835938399999</v>
      </c>
      <c r="CH152" s="976">
        <v>634.49875184099994</v>
      </c>
      <c r="CI152" s="976">
        <v>186.75659530999999</v>
      </c>
      <c r="CJ152" s="976">
        <v>104.8987065</v>
      </c>
      <c r="CK152" s="978">
        <v>12087.009062641</v>
      </c>
    </row>
    <row r="153" spans="6:89" x14ac:dyDescent="0.25">
      <c r="F153" s="970">
        <v>41091</v>
      </c>
      <c r="G153" s="975">
        <v>5.5906200000000004</v>
      </c>
      <c r="H153" s="976">
        <v>3.2788799999999996</v>
      </c>
      <c r="I153" s="976">
        <v>21.044319999999999</v>
      </c>
      <c r="J153" s="976">
        <v>147.753852354</v>
      </c>
      <c r="K153" s="976">
        <v>76.227608226000001</v>
      </c>
      <c r="L153" s="976">
        <v>38.476500000000001</v>
      </c>
      <c r="M153" s="976">
        <v>19.95411</v>
      </c>
      <c r="N153" s="976">
        <v>5.0568</v>
      </c>
      <c r="O153" s="976">
        <v>5.9836799999999997</v>
      </c>
      <c r="P153" s="976">
        <v>2.0482</v>
      </c>
      <c r="Q153" s="976">
        <v>37.083141402999999</v>
      </c>
      <c r="R153" s="976">
        <v>80.657576000000006</v>
      </c>
      <c r="S153" s="976">
        <v>0.88815999999999995</v>
      </c>
      <c r="T153" s="976">
        <v>3.8180999999999998</v>
      </c>
      <c r="U153" s="976">
        <v>1.84032</v>
      </c>
      <c r="V153" s="976">
        <v>112.529075799</v>
      </c>
      <c r="W153" s="976">
        <v>88.000775654999998</v>
      </c>
      <c r="X153" s="976">
        <v>2.46096</v>
      </c>
      <c r="Y153" s="976">
        <v>437.071975452</v>
      </c>
      <c r="Z153" s="977">
        <v>26.806010000000001</v>
      </c>
      <c r="AA153" s="975">
        <v>56.160137984999999</v>
      </c>
      <c r="AB153" s="976">
        <v>230.51563095</v>
      </c>
      <c r="AC153" s="976">
        <v>38.896214000000001</v>
      </c>
      <c r="AD153" s="976">
        <v>30.529879999999999</v>
      </c>
      <c r="AE153" s="976">
        <v>19.503392000000002</v>
      </c>
      <c r="AF153" s="976">
        <v>25.408272439000001</v>
      </c>
      <c r="AG153" s="976">
        <v>7.5951750000000002</v>
      </c>
      <c r="AH153" s="976">
        <v>11.225795</v>
      </c>
      <c r="AI153" s="976">
        <v>34.698300000000003</v>
      </c>
      <c r="AJ153" s="976">
        <v>997.83040002799999</v>
      </c>
      <c r="AK153" s="976">
        <v>35.081358000000002</v>
      </c>
      <c r="AL153" s="976">
        <v>28.814291999999998</v>
      </c>
      <c r="AM153" s="976">
        <v>269.04397281999996</v>
      </c>
      <c r="AN153" s="976">
        <v>413.56122490799999</v>
      </c>
      <c r="AO153" s="976">
        <v>167.77165055700002</v>
      </c>
      <c r="AP153" s="977">
        <v>44.248531249999999</v>
      </c>
      <c r="AQ153" s="975">
        <v>72.981419724000006</v>
      </c>
      <c r="AR153" s="976">
        <v>159.94280000000001</v>
      </c>
      <c r="AS153" s="976">
        <v>8.0705200000000001</v>
      </c>
      <c r="AT153" s="976">
        <v>119.9295825</v>
      </c>
      <c r="AU153" s="976">
        <v>788.97977413199999</v>
      </c>
      <c r="AV153" s="976">
        <v>32.843600000000002</v>
      </c>
      <c r="AW153" s="976">
        <v>55.486948391999995</v>
      </c>
      <c r="AX153" s="977">
        <v>39.165280000000003</v>
      </c>
      <c r="AY153" s="975">
        <v>44.946925999999998</v>
      </c>
      <c r="AZ153" s="976">
        <v>6.9238350000000004</v>
      </c>
      <c r="BA153" s="976">
        <v>2.3868</v>
      </c>
      <c r="BB153" s="976">
        <v>6.5351450080000006</v>
      </c>
      <c r="BC153" s="976">
        <v>5.2059100000000003</v>
      </c>
      <c r="BD153" s="976">
        <v>3.0214799999999999</v>
      </c>
      <c r="BE153" s="976">
        <v>1.33168</v>
      </c>
      <c r="BF153" s="976">
        <v>0.82591999999999999</v>
      </c>
      <c r="BG153" s="976">
        <v>0.91191</v>
      </c>
      <c r="BH153" s="977">
        <v>660.04198982399987</v>
      </c>
      <c r="BI153" s="975">
        <v>82.703400000000002</v>
      </c>
      <c r="BJ153" s="976">
        <v>123.412806113</v>
      </c>
      <c r="BK153" s="976">
        <v>76.789712499999993</v>
      </c>
      <c r="BL153" s="976">
        <v>74.11261026999999</v>
      </c>
      <c r="BM153" s="976">
        <v>20.187472743999997</v>
      </c>
      <c r="BN153" s="976">
        <v>58.285029929000004</v>
      </c>
      <c r="BO153" s="976">
        <v>81.466410851999996</v>
      </c>
      <c r="BP153" s="976">
        <v>111.0444</v>
      </c>
      <c r="BQ153" s="976">
        <v>77.985289160999997</v>
      </c>
      <c r="BR153" s="976">
        <v>137.197785885</v>
      </c>
      <c r="BS153" s="977">
        <v>27.325655999999999</v>
      </c>
      <c r="BT153" s="975">
        <v>381.21774796</v>
      </c>
      <c r="BU153" s="976">
        <v>59.564882500000003</v>
      </c>
      <c r="BV153" s="976">
        <v>470.23218000000003</v>
      </c>
      <c r="BW153" s="976">
        <v>56.047147488</v>
      </c>
      <c r="BX153" s="976">
        <v>482.47036524000004</v>
      </c>
      <c r="BY153" s="976">
        <v>153.74413141999997</v>
      </c>
      <c r="BZ153" s="976">
        <v>500.55579209699999</v>
      </c>
      <c r="CA153" s="976">
        <v>173.14516125</v>
      </c>
      <c r="CB153" s="976">
        <v>162.08839187500001</v>
      </c>
      <c r="CC153" s="976">
        <v>155.31157118399997</v>
      </c>
      <c r="CD153" s="977">
        <v>87.609375827999997</v>
      </c>
      <c r="CE153" s="975">
        <v>925.79671912800006</v>
      </c>
      <c r="CF153" s="976">
        <v>955.07760597000015</v>
      </c>
      <c r="CG153" s="976">
        <v>457.141926872</v>
      </c>
      <c r="CH153" s="976">
        <v>980.73875368499989</v>
      </c>
      <c r="CI153" s="976">
        <v>449.57908612400007</v>
      </c>
      <c r="CJ153" s="976">
        <v>259.0719355</v>
      </c>
      <c r="CK153" s="978">
        <v>13116.889759981001</v>
      </c>
    </row>
    <row r="154" spans="6:89" x14ac:dyDescent="0.25">
      <c r="F154" s="970">
        <v>41122</v>
      </c>
      <c r="G154" s="975">
        <v>10.33821</v>
      </c>
      <c r="H154" s="976">
        <v>9.1245599999999989</v>
      </c>
      <c r="I154" s="976">
        <v>25.635808000000001</v>
      </c>
      <c r="J154" s="976">
        <v>235.93052117699997</v>
      </c>
      <c r="K154" s="976">
        <v>110.667122742</v>
      </c>
      <c r="L154" s="976">
        <v>61.121700000000004</v>
      </c>
      <c r="M154" s="976">
        <v>52.523834999999998</v>
      </c>
      <c r="N154" s="976">
        <v>5.9512</v>
      </c>
      <c r="O154" s="976">
        <v>18.699000000000002</v>
      </c>
      <c r="P154" s="976">
        <v>5.8102</v>
      </c>
      <c r="Q154" s="976">
        <v>38.063637194000002</v>
      </c>
      <c r="R154" s="976">
        <v>143.148416</v>
      </c>
      <c r="S154" s="976">
        <v>1.9898199999999999</v>
      </c>
      <c r="T154" s="976">
        <v>5.5913000000000004</v>
      </c>
      <c r="U154" s="976">
        <v>2.5943399999999999</v>
      </c>
      <c r="V154" s="976">
        <v>168.334531134</v>
      </c>
      <c r="W154" s="976">
        <v>117.274435655</v>
      </c>
      <c r="X154" s="976">
        <v>3.4692699999999999</v>
      </c>
      <c r="Y154" s="976">
        <v>655.95073204799996</v>
      </c>
      <c r="Z154" s="977">
        <v>37.52364</v>
      </c>
      <c r="AA154" s="975">
        <v>124.071675</v>
      </c>
      <c r="AB154" s="976">
        <v>434.81657785499999</v>
      </c>
      <c r="AC154" s="976">
        <v>86.509665999999996</v>
      </c>
      <c r="AD154" s="976">
        <v>62.516579999999998</v>
      </c>
      <c r="AE154" s="976">
        <v>44.469776000000003</v>
      </c>
      <c r="AF154" s="976">
        <v>50.689727560999998</v>
      </c>
      <c r="AG154" s="976">
        <v>15.986775</v>
      </c>
      <c r="AH154" s="976">
        <v>24.055275000000002</v>
      </c>
      <c r="AI154" s="976">
        <v>66.067400000000006</v>
      </c>
      <c r="AJ154" s="976">
        <v>1097.899369535</v>
      </c>
      <c r="AK154" s="976">
        <v>61.415640000000003</v>
      </c>
      <c r="AL154" s="976">
        <v>53.742896000000002</v>
      </c>
      <c r="AM154" s="976">
        <v>374.86388205000003</v>
      </c>
      <c r="AN154" s="976">
        <v>322.00530273000004</v>
      </c>
      <c r="AO154" s="976">
        <v>205.30979694299998</v>
      </c>
      <c r="AP154" s="977">
        <v>56.071881249999997</v>
      </c>
      <c r="AQ154" s="975">
        <v>55.502940000000002</v>
      </c>
      <c r="AR154" s="976">
        <v>127.78625301800001</v>
      </c>
      <c r="AS154" s="976">
        <v>7.1410499999999999</v>
      </c>
      <c r="AT154" s="976">
        <v>61.847516249999998</v>
      </c>
      <c r="AU154" s="976">
        <v>333.10360630800005</v>
      </c>
      <c r="AV154" s="976">
        <v>13.801299999999999</v>
      </c>
      <c r="AW154" s="976">
        <v>26.92708</v>
      </c>
      <c r="AX154" s="977">
        <v>29.390143999999999</v>
      </c>
      <c r="AY154" s="975">
        <v>91.514604000000006</v>
      </c>
      <c r="AZ154" s="976">
        <v>15.77862</v>
      </c>
      <c r="BA154" s="976">
        <v>5.3473499999999996</v>
      </c>
      <c r="BB154" s="976">
        <v>14.695785008</v>
      </c>
      <c r="BC154" s="976">
        <v>11.978199999999999</v>
      </c>
      <c r="BD154" s="976">
        <v>6.4587599999999998</v>
      </c>
      <c r="BE154" s="976">
        <v>3.2603200000000001</v>
      </c>
      <c r="BF154" s="976">
        <v>2.0220799999999999</v>
      </c>
      <c r="BG154" s="976">
        <v>2.0981999999999998</v>
      </c>
      <c r="BH154" s="977">
        <v>688.16210035199992</v>
      </c>
      <c r="BI154" s="975">
        <v>289.252192944</v>
      </c>
      <c r="BJ154" s="976">
        <v>323.24945725800001</v>
      </c>
      <c r="BK154" s="976">
        <v>290.74713500000001</v>
      </c>
      <c r="BL154" s="976">
        <v>268.09405102599999</v>
      </c>
      <c r="BM154" s="976">
        <v>119.16200000000001</v>
      </c>
      <c r="BN154" s="976">
        <v>162.68970375000001</v>
      </c>
      <c r="BO154" s="976">
        <v>196.68062042599999</v>
      </c>
      <c r="BP154" s="976">
        <v>207.00795483000002</v>
      </c>
      <c r="BQ154" s="976">
        <v>162.58106583899999</v>
      </c>
      <c r="BR154" s="976">
        <v>288.70095941000005</v>
      </c>
      <c r="BS154" s="977">
        <v>64.623605999999995</v>
      </c>
      <c r="BT154" s="975">
        <v>681.67870203999996</v>
      </c>
      <c r="BU154" s="976">
        <v>124.390325</v>
      </c>
      <c r="BV154" s="976">
        <v>923.38329480700008</v>
      </c>
      <c r="BW154" s="976">
        <v>113.181946256</v>
      </c>
      <c r="BX154" s="976">
        <v>779.96509320000007</v>
      </c>
      <c r="BY154" s="976">
        <v>241.74736190000002</v>
      </c>
      <c r="BZ154" s="976">
        <v>828.38113639799997</v>
      </c>
      <c r="CA154" s="976">
        <v>393.37210125000001</v>
      </c>
      <c r="CB154" s="976">
        <v>209.17304250000001</v>
      </c>
      <c r="CC154" s="976">
        <v>347.70234521399999</v>
      </c>
      <c r="CD154" s="977">
        <v>116.392882086</v>
      </c>
      <c r="CE154" s="975">
        <v>343.85888399999999</v>
      </c>
      <c r="CF154" s="976">
        <v>490.81377643500002</v>
      </c>
      <c r="CG154" s="976">
        <v>132.07460515400001</v>
      </c>
      <c r="CH154" s="976">
        <v>824.42070512999999</v>
      </c>
      <c r="CI154" s="976">
        <v>107.626347752</v>
      </c>
      <c r="CJ154" s="976">
        <v>86.137037000000007</v>
      </c>
      <c r="CK154" s="978">
        <v>15404.138741415001</v>
      </c>
    </row>
    <row r="155" spans="6:89" x14ac:dyDescent="0.25">
      <c r="F155" s="970">
        <v>41153</v>
      </c>
      <c r="G155" s="975">
        <v>8.4303000000000008</v>
      </c>
      <c r="H155" s="976">
        <v>7.0711199999999987</v>
      </c>
      <c r="I155" s="976">
        <v>25.94669</v>
      </c>
      <c r="J155" s="976">
        <v>176.60044853099998</v>
      </c>
      <c r="K155" s="976">
        <v>98.876525483999998</v>
      </c>
      <c r="L155" s="976">
        <v>45.9345</v>
      </c>
      <c r="M155" s="976">
        <v>43.041510000000002</v>
      </c>
      <c r="N155" s="976">
        <v>6.5704000000000002</v>
      </c>
      <c r="O155" s="976">
        <v>14.58522</v>
      </c>
      <c r="P155" s="976">
        <v>4.4516999999999998</v>
      </c>
      <c r="Q155" s="976">
        <v>42.463344208999999</v>
      </c>
      <c r="R155" s="976">
        <v>100.90734</v>
      </c>
      <c r="S155" s="976">
        <v>1.8019400000000001</v>
      </c>
      <c r="T155" s="976">
        <v>5.9774000000000003</v>
      </c>
      <c r="U155" s="976">
        <v>2.556</v>
      </c>
      <c r="V155" s="976">
        <v>135.21854886599999</v>
      </c>
      <c r="W155" s="976">
        <v>141.837014345</v>
      </c>
      <c r="X155" s="976">
        <v>3.4180000000000001</v>
      </c>
      <c r="Y155" s="976">
        <v>717.09135454800003</v>
      </c>
      <c r="Z155" s="977">
        <v>35.088900000000002</v>
      </c>
      <c r="AA155" s="975">
        <v>108.9766125</v>
      </c>
      <c r="AB155" s="976">
        <v>411.32552785500002</v>
      </c>
      <c r="AC155" s="976">
        <v>78.251230000000007</v>
      </c>
      <c r="AD155" s="976">
        <v>60.109659999999998</v>
      </c>
      <c r="AE155" s="976">
        <v>42.606231999999999</v>
      </c>
      <c r="AF155" s="976">
        <v>46.377507560999994</v>
      </c>
      <c r="AG155" s="976">
        <v>15.365175000000001</v>
      </c>
      <c r="AH155" s="976">
        <v>22.600770000000001</v>
      </c>
      <c r="AI155" s="976">
        <v>61.044899999999998</v>
      </c>
      <c r="AJ155" s="976">
        <v>993.08542901400006</v>
      </c>
      <c r="AK155" s="976">
        <v>52.854672000000001</v>
      </c>
      <c r="AL155" s="976">
        <v>46.929259999999999</v>
      </c>
      <c r="AM155" s="976">
        <v>386.21627281999997</v>
      </c>
      <c r="AN155" s="976">
        <v>321.04544236199996</v>
      </c>
      <c r="AO155" s="976">
        <v>200.52428624999999</v>
      </c>
      <c r="AP155" s="977">
        <v>47.52488125</v>
      </c>
      <c r="AQ155" s="975">
        <v>77.263169585999989</v>
      </c>
      <c r="AR155" s="976">
        <v>183.833408994</v>
      </c>
      <c r="AS155" s="976">
        <v>7.52644</v>
      </c>
      <c r="AT155" s="976">
        <v>93.006614999999996</v>
      </c>
      <c r="AU155" s="976">
        <v>437.85125413200001</v>
      </c>
      <c r="AV155" s="976">
        <v>18.5182</v>
      </c>
      <c r="AW155" s="976">
        <v>32.738680000000002</v>
      </c>
      <c r="AX155" s="977">
        <v>43.923375999999998</v>
      </c>
      <c r="AY155" s="975">
        <v>77.477733999999998</v>
      </c>
      <c r="AZ155" s="976">
        <v>14.01318</v>
      </c>
      <c r="BA155" s="976">
        <v>4.8424500000000004</v>
      </c>
      <c r="BB155" s="976">
        <v>12.224374992000001</v>
      </c>
      <c r="BC155" s="976">
        <v>10.734310000000001</v>
      </c>
      <c r="BD155" s="976">
        <v>6.0706800000000003</v>
      </c>
      <c r="BE155" s="976">
        <v>2.89296</v>
      </c>
      <c r="BF155" s="976">
        <v>1.7942400000000001</v>
      </c>
      <c r="BG155" s="976">
        <v>1.8803099999999999</v>
      </c>
      <c r="BH155" s="977">
        <v>583.00168339199979</v>
      </c>
      <c r="BI155" s="975">
        <v>300.66885794400002</v>
      </c>
      <c r="BJ155" s="976">
        <v>337.69842274199999</v>
      </c>
      <c r="BK155" s="976">
        <v>348.384635</v>
      </c>
      <c r="BL155" s="976">
        <v>246.50765924399997</v>
      </c>
      <c r="BM155" s="976">
        <v>134.547899535</v>
      </c>
      <c r="BN155" s="976">
        <v>149.9246875</v>
      </c>
      <c r="BO155" s="976">
        <v>174.92871186100001</v>
      </c>
      <c r="BP155" s="976">
        <v>192.41949678</v>
      </c>
      <c r="BQ155" s="976">
        <v>155.427651387</v>
      </c>
      <c r="BR155" s="976">
        <v>311.994561025</v>
      </c>
      <c r="BS155" s="977">
        <v>67.319528000000005</v>
      </c>
      <c r="BT155" s="975">
        <v>607.04915067999991</v>
      </c>
      <c r="BU155" s="976">
        <v>119.43115125</v>
      </c>
      <c r="BV155" s="976">
        <v>934.40525211699992</v>
      </c>
      <c r="BW155" s="976">
        <v>106.58816</v>
      </c>
      <c r="BX155" s="976">
        <v>810.58056524000006</v>
      </c>
      <c r="BY155" s="976">
        <v>188.64896952000001</v>
      </c>
      <c r="BZ155" s="976">
        <v>761.49656625</v>
      </c>
      <c r="CA155" s="976">
        <v>345.34514250000001</v>
      </c>
      <c r="CB155" s="976">
        <v>150.30983062499999</v>
      </c>
      <c r="CC155" s="976">
        <v>284.71971801000001</v>
      </c>
      <c r="CD155" s="977">
        <v>88.181617914</v>
      </c>
      <c r="CE155" s="975">
        <v>467.49553200000003</v>
      </c>
      <c r="CF155" s="976">
        <v>472.90429612499997</v>
      </c>
      <c r="CG155" s="976">
        <v>149.92774061599999</v>
      </c>
      <c r="CH155" s="976">
        <v>968.61092723699994</v>
      </c>
      <c r="CI155" s="976">
        <v>154.30836325600001</v>
      </c>
      <c r="CJ155" s="976">
        <v>92.975133999999997</v>
      </c>
      <c r="CK155" s="978">
        <v>15245.099409048998</v>
      </c>
    </row>
    <row r="156" spans="6:89" x14ac:dyDescent="0.25">
      <c r="F156" s="970">
        <v>41183</v>
      </c>
      <c r="G156" s="975">
        <v>12.4236</v>
      </c>
      <c r="H156" s="976">
        <v>9.8697599999999976</v>
      </c>
      <c r="I156" s="976">
        <v>34.292676</v>
      </c>
      <c r="J156" s="976">
        <v>240.87212735400001</v>
      </c>
      <c r="K156" s="976">
        <v>125.85779177400001</v>
      </c>
      <c r="L156" s="976">
        <v>65.223600000000005</v>
      </c>
      <c r="M156" s="976">
        <v>49.967730000000003</v>
      </c>
      <c r="N156" s="976">
        <v>9.6663999999999994</v>
      </c>
      <c r="O156" s="976">
        <v>18.20036</v>
      </c>
      <c r="P156" s="976">
        <v>6.1654999999999998</v>
      </c>
      <c r="Q156" s="976">
        <v>63.83327859700001</v>
      </c>
      <c r="R156" s="976">
        <v>142.77278799999999</v>
      </c>
      <c r="S156" s="976">
        <v>2.4424399999999999</v>
      </c>
      <c r="T156" s="976">
        <v>8.3940999999999999</v>
      </c>
      <c r="U156" s="976">
        <v>3.5272800000000002</v>
      </c>
      <c r="V156" s="976">
        <v>185.099825799</v>
      </c>
      <c r="W156" s="976">
        <v>136.08296000000001</v>
      </c>
      <c r="X156" s="976">
        <v>4.7168400000000004</v>
      </c>
      <c r="Y156" s="976">
        <v>1000.8648870480001</v>
      </c>
      <c r="Z156" s="977">
        <v>40.12547</v>
      </c>
      <c r="AA156" s="975">
        <v>117.871324515</v>
      </c>
      <c r="AB156" s="976">
        <v>337.94306238000001</v>
      </c>
      <c r="AC156" s="976">
        <v>73.306364000000002</v>
      </c>
      <c r="AD156" s="976">
        <v>52.192160000000001</v>
      </c>
      <c r="AE156" s="976">
        <v>37.015599999999999</v>
      </c>
      <c r="AF156" s="976">
        <v>39.148197560999996</v>
      </c>
      <c r="AG156" s="976">
        <v>12.956474999999999</v>
      </c>
      <c r="AH156" s="976">
        <v>22.638065000000001</v>
      </c>
      <c r="AI156" s="976">
        <v>59.667299999999997</v>
      </c>
      <c r="AJ156" s="976">
        <v>811.98793249300002</v>
      </c>
      <c r="AK156" s="976">
        <v>46.930233999999999</v>
      </c>
      <c r="AL156" s="976">
        <v>43.070936000000003</v>
      </c>
      <c r="AM156" s="976">
        <v>353.90994358999995</v>
      </c>
      <c r="AN156" s="976">
        <v>272.86763236200005</v>
      </c>
      <c r="AO156" s="976">
        <v>189.36853569299998</v>
      </c>
      <c r="AP156" s="977">
        <v>46.225025000000002</v>
      </c>
      <c r="AQ156" s="975">
        <v>78.828870137999999</v>
      </c>
      <c r="AR156" s="976">
        <v>143.343701006</v>
      </c>
      <c r="AS156" s="976">
        <v>12.40049</v>
      </c>
      <c r="AT156" s="976">
        <v>66.428813750000003</v>
      </c>
      <c r="AU156" s="976">
        <v>385.53705880199999</v>
      </c>
      <c r="AV156" s="976">
        <v>19.158763754999999</v>
      </c>
      <c r="AW156" s="976">
        <v>44.943040000000003</v>
      </c>
      <c r="AX156" s="977">
        <v>44.311791999999997</v>
      </c>
      <c r="AY156" s="975">
        <v>100.226146</v>
      </c>
      <c r="AZ156" s="976">
        <v>18.454364999999999</v>
      </c>
      <c r="BA156" s="976">
        <v>6.5636999999999999</v>
      </c>
      <c r="BB156" s="976">
        <v>16.055894991999999</v>
      </c>
      <c r="BC156" s="976">
        <v>14.7424</v>
      </c>
      <c r="BD156" s="976">
        <v>8.5931999999999995</v>
      </c>
      <c r="BE156" s="976">
        <v>3.4210400000000001</v>
      </c>
      <c r="BF156" s="976">
        <v>2.1217600000000001</v>
      </c>
      <c r="BG156" s="976">
        <v>2.5823999999999998</v>
      </c>
      <c r="BH156" s="977">
        <v>649.61310643199988</v>
      </c>
      <c r="BI156" s="975">
        <v>307.68066794399999</v>
      </c>
      <c r="BJ156" s="976">
        <v>652.648685258</v>
      </c>
      <c r="BK156" s="976">
        <v>635.57838500000003</v>
      </c>
      <c r="BL156" s="976">
        <v>268.48014929799996</v>
      </c>
      <c r="BM156" s="976">
        <v>175.41349455800002</v>
      </c>
      <c r="BN156" s="976">
        <v>154.49384367899998</v>
      </c>
      <c r="BO156" s="976">
        <v>180.882466435</v>
      </c>
      <c r="BP156" s="976">
        <v>181.49360805000001</v>
      </c>
      <c r="BQ156" s="976">
        <v>269.02044000000001</v>
      </c>
      <c r="BR156" s="976">
        <v>315.91890618000002</v>
      </c>
      <c r="BS156" s="977">
        <v>138.32959</v>
      </c>
      <c r="BT156" s="975">
        <v>759.32702516999996</v>
      </c>
      <c r="BU156" s="976">
        <v>100.19722874999999</v>
      </c>
      <c r="BV156" s="976">
        <v>1335.8564761519999</v>
      </c>
      <c r="BW156" s="976">
        <v>94.79413251199999</v>
      </c>
      <c r="BX156" s="976">
        <v>1559.66789068</v>
      </c>
      <c r="BY156" s="976">
        <v>344.6890381</v>
      </c>
      <c r="BZ156" s="976">
        <v>1458.954051102</v>
      </c>
      <c r="CA156" s="976">
        <v>581.84694788399997</v>
      </c>
      <c r="CB156" s="976">
        <v>248.06005124999999</v>
      </c>
      <c r="CC156" s="976">
        <v>436.342480378</v>
      </c>
      <c r="CD156" s="977">
        <v>146.12054687099999</v>
      </c>
      <c r="CE156" s="975">
        <v>395.27062087199999</v>
      </c>
      <c r="CF156" s="976">
        <v>579.26158340999996</v>
      </c>
      <c r="CG156" s="976">
        <v>162.98161546200001</v>
      </c>
      <c r="CH156" s="976">
        <v>1101.6204580260001</v>
      </c>
      <c r="CI156" s="976">
        <v>140.074579806</v>
      </c>
      <c r="CJ156" s="976">
        <v>112.282702</v>
      </c>
      <c r="CK156" s="978">
        <v>19132.112408867997</v>
      </c>
    </row>
    <row r="157" spans="6:89" x14ac:dyDescent="0.25">
      <c r="F157" s="970">
        <v>41214</v>
      </c>
      <c r="G157" s="975">
        <v>5.3687699999999996</v>
      </c>
      <c r="H157" s="976">
        <v>2.2852799999999998</v>
      </c>
      <c r="I157" s="976">
        <v>20.422556</v>
      </c>
      <c r="J157" s="976">
        <v>81.289307645999997</v>
      </c>
      <c r="K157" s="976">
        <v>71.621026290000003</v>
      </c>
      <c r="L157" s="976">
        <v>27.187799999999999</v>
      </c>
      <c r="M157" s="976">
        <v>11.323825497000001</v>
      </c>
      <c r="N157" s="976">
        <v>10.5608</v>
      </c>
      <c r="O157" s="976">
        <v>4.1761100000000004</v>
      </c>
      <c r="P157" s="976">
        <v>1.4839</v>
      </c>
      <c r="Q157" s="976">
        <v>107.629104209</v>
      </c>
      <c r="R157" s="976">
        <v>45.211951999999997</v>
      </c>
      <c r="S157" s="976">
        <v>1.4944999999999999</v>
      </c>
      <c r="T157" s="976">
        <v>10.1387</v>
      </c>
      <c r="U157" s="976">
        <v>2.0192399999999999</v>
      </c>
      <c r="V157" s="976">
        <v>53.731963866000001</v>
      </c>
      <c r="W157" s="976">
        <v>88.755996523999997</v>
      </c>
      <c r="X157" s="976">
        <v>2.7002199999999998</v>
      </c>
      <c r="Y157" s="976">
        <v>388.77331500000003</v>
      </c>
      <c r="Z157" s="977">
        <v>19.979189999999999</v>
      </c>
      <c r="AA157" s="975">
        <v>111.83329951500001</v>
      </c>
      <c r="AB157" s="976">
        <v>295.69634951999996</v>
      </c>
      <c r="AC157" s="976">
        <v>62.142181999999998</v>
      </c>
      <c r="AD157" s="976">
        <v>11.7179</v>
      </c>
      <c r="AE157" s="976">
        <v>11.436544</v>
      </c>
      <c r="AF157" s="976">
        <v>35.596957560999996</v>
      </c>
      <c r="AG157" s="976">
        <v>5.9246249999999998</v>
      </c>
      <c r="AH157" s="976">
        <v>18.274550000000001</v>
      </c>
      <c r="AI157" s="976">
        <v>11.594799999999999</v>
      </c>
      <c r="AJ157" s="976">
        <v>1812.0690320000001</v>
      </c>
      <c r="AK157" s="976">
        <v>67.184988000000004</v>
      </c>
      <c r="AL157" s="976">
        <v>62.991928000000001</v>
      </c>
      <c r="AM157" s="976">
        <v>276.77766564000001</v>
      </c>
      <c r="AN157" s="976">
        <v>340.874505</v>
      </c>
      <c r="AO157" s="976">
        <v>194.34041930700002</v>
      </c>
      <c r="AP157" s="977">
        <v>128.13377500000001</v>
      </c>
      <c r="AQ157" s="975">
        <v>79.691610138000001</v>
      </c>
      <c r="AR157" s="976">
        <v>134.40572100599999</v>
      </c>
      <c r="AS157" s="976">
        <v>11.22165</v>
      </c>
      <c r="AT157" s="976">
        <v>103.6126325</v>
      </c>
      <c r="AU157" s="976">
        <v>858.66233608800007</v>
      </c>
      <c r="AV157" s="976">
        <v>32.057450000000003</v>
      </c>
      <c r="AW157" s="976">
        <v>77.349625803999999</v>
      </c>
      <c r="AX157" s="977">
        <v>42.531551999999998</v>
      </c>
      <c r="AY157" s="975">
        <v>208.932298</v>
      </c>
      <c r="AZ157" s="976">
        <v>25.267859999999999</v>
      </c>
      <c r="BA157" s="976">
        <v>4.0162500000000003</v>
      </c>
      <c r="BB157" s="976">
        <v>14.364054992</v>
      </c>
      <c r="BC157" s="976">
        <v>12.34676</v>
      </c>
      <c r="BD157" s="976">
        <v>10.42272</v>
      </c>
      <c r="BE157" s="976">
        <v>1.40056</v>
      </c>
      <c r="BF157" s="976">
        <v>0.86863999999999997</v>
      </c>
      <c r="BG157" s="976">
        <v>2.16276</v>
      </c>
      <c r="BH157" s="977">
        <v>1784.0974008959997</v>
      </c>
      <c r="BI157" s="975">
        <v>86.239222055999988</v>
      </c>
      <c r="BJ157" s="976">
        <v>92.78351411300001</v>
      </c>
      <c r="BK157" s="976">
        <v>54.475520000000003</v>
      </c>
      <c r="BL157" s="976">
        <v>109.32799016200001</v>
      </c>
      <c r="BM157" s="976">
        <v>22.360391814</v>
      </c>
      <c r="BN157" s="976">
        <v>96.52291882099999</v>
      </c>
      <c r="BO157" s="976">
        <v>142.06511228700001</v>
      </c>
      <c r="BP157" s="976">
        <v>215.56399356</v>
      </c>
      <c r="BQ157" s="976">
        <v>53.618877773999998</v>
      </c>
      <c r="BR157" s="976">
        <v>125.80422029500001</v>
      </c>
      <c r="BS157" s="977">
        <v>17.615102</v>
      </c>
      <c r="BT157" s="975">
        <v>286.83236088500001</v>
      </c>
      <c r="BU157" s="976">
        <v>21.782006249999998</v>
      </c>
      <c r="BV157" s="976">
        <v>422.12505307599992</v>
      </c>
      <c r="BW157" s="976">
        <v>43.403412512000003</v>
      </c>
      <c r="BX157" s="976">
        <v>510.11186951999997</v>
      </c>
      <c r="BY157" s="976">
        <v>188.76520762000001</v>
      </c>
      <c r="BZ157" s="976">
        <v>641.23553014799995</v>
      </c>
      <c r="CA157" s="976">
        <v>211.484025</v>
      </c>
      <c r="CB157" s="976">
        <v>127.9660775</v>
      </c>
      <c r="CC157" s="976">
        <v>256.60292037799996</v>
      </c>
      <c r="CD157" s="977">
        <v>38.368451043</v>
      </c>
      <c r="CE157" s="975">
        <v>1037.0459328719999</v>
      </c>
      <c r="CF157" s="976">
        <v>1900.8864401549997</v>
      </c>
      <c r="CG157" s="976">
        <v>627.45028453800001</v>
      </c>
      <c r="CH157" s="976">
        <v>954.25297697399992</v>
      </c>
      <c r="CI157" s="976">
        <v>560.814006318</v>
      </c>
      <c r="CJ157" s="976">
        <v>371.95799899999997</v>
      </c>
      <c r="CK157" s="978">
        <v>17023.616375669997</v>
      </c>
    </row>
    <row r="158" spans="6:89" x14ac:dyDescent="0.25">
      <c r="F158" s="970">
        <v>41244</v>
      </c>
      <c r="G158" s="975">
        <v>2.6178300000000001</v>
      </c>
      <c r="H158" s="976">
        <v>0.57959999999999989</v>
      </c>
      <c r="I158" s="976">
        <v>11.048268</v>
      </c>
      <c r="J158" s="976">
        <v>34.374986469</v>
      </c>
      <c r="K158" s="976">
        <v>28.160329032</v>
      </c>
      <c r="L158" s="976">
        <v>10.712400000000001</v>
      </c>
      <c r="M158" s="976">
        <v>2.5561050000000001</v>
      </c>
      <c r="N158" s="976">
        <v>4.9880000000000004</v>
      </c>
      <c r="O158" s="976">
        <v>0.93494999999999995</v>
      </c>
      <c r="P158" s="976">
        <v>0.37619999999999998</v>
      </c>
      <c r="Q158" s="976">
        <v>47.717831402999998</v>
      </c>
      <c r="R158" s="976">
        <v>16.527632000000001</v>
      </c>
      <c r="S158" s="976">
        <v>0.55510000000000004</v>
      </c>
      <c r="T158" s="976">
        <v>4.6904000000000003</v>
      </c>
      <c r="U158" s="976">
        <v>1.06074</v>
      </c>
      <c r="V158" s="976">
        <v>34.330401933000005</v>
      </c>
      <c r="W158" s="976">
        <v>41.680786523999998</v>
      </c>
      <c r="X158" s="976">
        <v>1.4184699999999999</v>
      </c>
      <c r="Y158" s="976">
        <v>169.53701090400003</v>
      </c>
      <c r="Z158" s="977">
        <v>8.8557699999999997</v>
      </c>
      <c r="AA158" s="975">
        <v>33.079300485000005</v>
      </c>
      <c r="AB158" s="976">
        <v>156.51412524</v>
      </c>
      <c r="AC158" s="976">
        <v>15.03851</v>
      </c>
      <c r="AD158" s="976">
        <v>5.4472399999999999</v>
      </c>
      <c r="AE158" s="976">
        <v>1.7103759999999999</v>
      </c>
      <c r="AF158" s="976">
        <v>8.7512699999999999</v>
      </c>
      <c r="AG158" s="976">
        <v>1.534575</v>
      </c>
      <c r="AH158" s="976">
        <v>5.3704799999999997</v>
      </c>
      <c r="AI158" s="976">
        <v>7.6628999999999996</v>
      </c>
      <c r="AJ158" s="976">
        <v>915.55490453500011</v>
      </c>
      <c r="AK158" s="976">
        <v>19.324214000000001</v>
      </c>
      <c r="AL158" s="976">
        <v>18.005512</v>
      </c>
      <c r="AM158" s="976">
        <v>192.23255436000002</v>
      </c>
      <c r="AN158" s="976">
        <v>243.37898481600001</v>
      </c>
      <c r="AO158" s="976">
        <v>147.8528675</v>
      </c>
      <c r="AP158" s="977">
        <v>45.779868749999999</v>
      </c>
      <c r="AQ158" s="975">
        <v>46.172579448</v>
      </c>
      <c r="AR158" s="976">
        <v>73.721541005999995</v>
      </c>
      <c r="AS158" s="976">
        <v>6.09823</v>
      </c>
      <c r="AT158" s="976">
        <v>53.0300875</v>
      </c>
      <c r="AU158" s="976">
        <v>313.52676782399999</v>
      </c>
      <c r="AV158" s="976">
        <v>18.605550000000001</v>
      </c>
      <c r="AW158" s="976">
        <v>41.179331608000005</v>
      </c>
      <c r="AX158" s="977">
        <v>23.628640000000001</v>
      </c>
      <c r="AY158" s="975">
        <v>77.796096000000006</v>
      </c>
      <c r="AZ158" s="976">
        <v>9.5995799999999996</v>
      </c>
      <c r="BA158" s="976">
        <v>1.4917499999999999</v>
      </c>
      <c r="BB158" s="976">
        <v>4.9428250080000007</v>
      </c>
      <c r="BC158" s="976">
        <v>4.7452100000000002</v>
      </c>
      <c r="BD158" s="976">
        <v>4.2411599999999998</v>
      </c>
      <c r="BE158" s="976">
        <v>0.41327999999999998</v>
      </c>
      <c r="BF158" s="976">
        <v>0.25631999999999999</v>
      </c>
      <c r="BG158" s="976">
        <v>0.83121</v>
      </c>
      <c r="BH158" s="977">
        <v>770.34432259199991</v>
      </c>
      <c r="BI158" s="975">
        <v>55.315342055999999</v>
      </c>
      <c r="BJ158" s="976">
        <v>52.541460628999999</v>
      </c>
      <c r="BK158" s="976">
        <v>27.132422500000001</v>
      </c>
      <c r="BL158" s="976">
        <v>65.620491134000005</v>
      </c>
      <c r="BM158" s="976">
        <v>12.196588186000001</v>
      </c>
      <c r="BN158" s="976">
        <v>60.883678820999997</v>
      </c>
      <c r="BO158" s="976">
        <v>100.771922713</v>
      </c>
      <c r="BP158" s="976">
        <v>153.14769677999999</v>
      </c>
      <c r="BQ158" s="976">
        <v>40.812930000000001</v>
      </c>
      <c r="BR158" s="976">
        <v>93.269239114999991</v>
      </c>
      <c r="BS158" s="977">
        <v>11.019254</v>
      </c>
      <c r="BT158" s="975">
        <v>227.89375000000001</v>
      </c>
      <c r="BU158" s="976">
        <v>13.096602499999999</v>
      </c>
      <c r="BV158" s="976">
        <v>207.34792980700001</v>
      </c>
      <c r="BW158" s="976">
        <v>27.972587488000002</v>
      </c>
      <c r="BX158" s="976">
        <v>302.56821611999999</v>
      </c>
      <c r="BY158" s="976">
        <v>84.515645719999995</v>
      </c>
      <c r="BZ158" s="976">
        <v>322.38441959699998</v>
      </c>
      <c r="CA158" s="976">
        <v>97.087755384000005</v>
      </c>
      <c r="CB158" s="976">
        <v>44.628317500000001</v>
      </c>
      <c r="CC158" s="976">
        <v>104.023767582</v>
      </c>
      <c r="CD158" s="977">
        <v>37.023704171999995</v>
      </c>
      <c r="CE158" s="975">
        <v>382.88336399999997</v>
      </c>
      <c r="CF158" s="976">
        <v>814.84966062000001</v>
      </c>
      <c r="CG158" s="976">
        <v>236.505690308</v>
      </c>
      <c r="CH158" s="976">
        <v>397.28721276300001</v>
      </c>
      <c r="CI158" s="976">
        <v>208.06423856600003</v>
      </c>
      <c r="CJ158" s="976">
        <v>154.1444975</v>
      </c>
      <c r="CK158" s="978">
        <v>8025.5733604980005</v>
      </c>
    </row>
    <row r="159" spans="6:89" x14ac:dyDescent="0.25">
      <c r="F159" s="970">
        <v>41275</v>
      </c>
      <c r="G159" s="975">
        <v>0.35496</v>
      </c>
      <c r="H159" s="976">
        <v>0</v>
      </c>
      <c r="I159" s="976">
        <v>2.1044320000000005</v>
      </c>
      <c r="J159" s="976">
        <v>23.997663531000001</v>
      </c>
      <c r="K159" s="976">
        <v>11.927713710000001</v>
      </c>
      <c r="L159" s="976">
        <v>5.085</v>
      </c>
      <c r="M159" s="976">
        <v>0.68713049699999984</v>
      </c>
      <c r="N159" s="976">
        <v>0.92879999999999996</v>
      </c>
      <c r="O159" s="976">
        <v>0</v>
      </c>
      <c r="P159" s="976">
        <v>0</v>
      </c>
      <c r="Q159" s="976">
        <v>9.830164388</v>
      </c>
      <c r="R159" s="976">
        <v>11.746912</v>
      </c>
      <c r="S159" s="976">
        <v>9.3939999999999996E-2</v>
      </c>
      <c r="T159" s="976">
        <v>0.98670000000000002</v>
      </c>
      <c r="U159" s="976">
        <v>0.14058000000000001</v>
      </c>
      <c r="V159" s="976">
        <v>13.655161134000002</v>
      </c>
      <c r="W159" s="976">
        <v>12.191371737999999</v>
      </c>
      <c r="X159" s="976">
        <v>0.18798999999999999</v>
      </c>
      <c r="Y159" s="976">
        <v>55.986027048000004</v>
      </c>
      <c r="Z159" s="977">
        <v>2.6495700000000002</v>
      </c>
      <c r="AA159" s="975">
        <v>3.960437985</v>
      </c>
      <c r="AB159" s="976">
        <v>26.05994952</v>
      </c>
      <c r="AC159" s="976">
        <v>1.6312960000000001</v>
      </c>
      <c r="AD159" s="976">
        <v>0.50671999999999995</v>
      </c>
      <c r="AE159" s="976">
        <v>0.17869599999999999</v>
      </c>
      <c r="AF159" s="976">
        <v>1.01464</v>
      </c>
      <c r="AG159" s="976">
        <v>0.15540000000000001</v>
      </c>
      <c r="AH159" s="976">
        <v>0.33565499999999998</v>
      </c>
      <c r="AI159" s="976">
        <v>1.0044999999999999</v>
      </c>
      <c r="AJ159" s="976">
        <v>147.70068953500001</v>
      </c>
      <c r="AK159" s="976">
        <v>2.2332960000000002</v>
      </c>
      <c r="AL159" s="976">
        <v>2.161756</v>
      </c>
      <c r="AM159" s="976">
        <v>59.126105639999992</v>
      </c>
      <c r="AN159" s="976">
        <v>57.147462269999998</v>
      </c>
      <c r="AO159" s="976">
        <v>40.863101943000004</v>
      </c>
      <c r="AP159" s="977">
        <v>5.8404499999999997</v>
      </c>
      <c r="AQ159" s="975">
        <v>10.416780276000001</v>
      </c>
      <c r="AR159" s="976">
        <v>22.949768993999999</v>
      </c>
      <c r="AS159" s="976">
        <v>1.08816</v>
      </c>
      <c r="AT159" s="976">
        <v>13.273211249999999</v>
      </c>
      <c r="AU159" s="976">
        <v>59.088445110000002</v>
      </c>
      <c r="AV159" s="976">
        <v>3.3775362449999999</v>
      </c>
      <c r="AW159" s="976">
        <v>7.333677412000001</v>
      </c>
      <c r="AX159" s="977">
        <v>5.437824</v>
      </c>
      <c r="AY159" s="975">
        <v>16.236462</v>
      </c>
      <c r="AZ159" s="976">
        <v>1.9861200000000001</v>
      </c>
      <c r="BA159" s="976">
        <v>0.25245000000000001</v>
      </c>
      <c r="BB159" s="976">
        <v>0.77957499200000002</v>
      </c>
      <c r="BC159" s="976">
        <v>0.9214</v>
      </c>
      <c r="BD159" s="976">
        <v>0.94247999999999998</v>
      </c>
      <c r="BE159" s="976">
        <v>1.1480000000000001E-2</v>
      </c>
      <c r="BF159" s="976">
        <v>7.1199999999999996E-3</v>
      </c>
      <c r="BG159" s="976">
        <v>0.16139999999999999</v>
      </c>
      <c r="BH159" s="977">
        <v>121.225113216</v>
      </c>
      <c r="BI159" s="975">
        <v>19.057739999999999</v>
      </c>
      <c r="BJ159" s="976">
        <v>21.165915484000003</v>
      </c>
      <c r="BK159" s="976">
        <v>24.813672499999999</v>
      </c>
      <c r="BL159" s="976">
        <v>18.706359136</v>
      </c>
      <c r="BM159" s="976">
        <v>8.6917954420000001</v>
      </c>
      <c r="BN159" s="976">
        <v>17.277012571</v>
      </c>
      <c r="BO159" s="976">
        <v>28.088820425999998</v>
      </c>
      <c r="BP159" s="976">
        <v>41.949391950000006</v>
      </c>
      <c r="BQ159" s="976">
        <v>8.1434441609999997</v>
      </c>
      <c r="BR159" s="976">
        <v>28.325720295000004</v>
      </c>
      <c r="BS159" s="977">
        <v>3.4287939999999999</v>
      </c>
      <c r="BT159" s="975">
        <v>46.325876869999995</v>
      </c>
      <c r="BU159" s="976">
        <v>1.1507475</v>
      </c>
      <c r="BV159" s="976">
        <v>95.148631731000023</v>
      </c>
      <c r="BW159" s="976">
        <v>4.792398768</v>
      </c>
      <c r="BX159" s="976">
        <v>90.592669520000001</v>
      </c>
      <c r="BY159" s="976">
        <v>35.689569520000006</v>
      </c>
      <c r="BZ159" s="976">
        <v>91.337036948999994</v>
      </c>
      <c r="CA159" s="976">
        <v>45.073271249999998</v>
      </c>
      <c r="CB159" s="976">
        <v>34.802985</v>
      </c>
      <c r="CC159" s="976">
        <v>30.466672418000002</v>
      </c>
      <c r="CD159" s="977">
        <v>8.8124400000000005</v>
      </c>
      <c r="CE159" s="975">
        <v>91.441451999999998</v>
      </c>
      <c r="CF159" s="976">
        <v>134.03828031</v>
      </c>
      <c r="CG159" s="976">
        <v>35.546197665999998</v>
      </c>
      <c r="CH159" s="976">
        <v>102.246750396</v>
      </c>
      <c r="CI159" s="976">
        <v>34.309855503999991</v>
      </c>
      <c r="CJ159" s="976">
        <v>21.721014</v>
      </c>
      <c r="CK159" s="978">
        <v>1891.1077908010002</v>
      </c>
    </row>
    <row r="160" spans="6:89" x14ac:dyDescent="0.25">
      <c r="F160" s="970">
        <v>41306</v>
      </c>
      <c r="G160" s="975">
        <v>0.93176999999999999</v>
      </c>
      <c r="H160" s="976">
        <v>0.89423999999999992</v>
      </c>
      <c r="I160" s="976">
        <v>2.5348839999999999</v>
      </c>
      <c r="J160" s="976">
        <v>9.296372646</v>
      </c>
      <c r="K160" s="976">
        <v>3.5371882259999996</v>
      </c>
      <c r="L160" s="976">
        <v>2.6103000000000001</v>
      </c>
      <c r="M160" s="976">
        <v>3.6829845030000001</v>
      </c>
      <c r="N160" s="976">
        <v>0.92879999999999996</v>
      </c>
      <c r="O160" s="976">
        <v>2.1192199999999999</v>
      </c>
      <c r="P160" s="976">
        <v>0.627</v>
      </c>
      <c r="Q160" s="976">
        <v>10.634690000000001</v>
      </c>
      <c r="R160" s="976">
        <v>5.7027159999999997</v>
      </c>
      <c r="S160" s="976">
        <v>0.23058000000000001</v>
      </c>
      <c r="T160" s="976">
        <v>1.1583000000000001</v>
      </c>
      <c r="U160" s="976">
        <v>0.20448</v>
      </c>
      <c r="V160" s="976">
        <v>4.2061592009999993</v>
      </c>
      <c r="W160" s="976">
        <v>8.8468165239999994</v>
      </c>
      <c r="X160" s="976">
        <v>0.27344000000000002</v>
      </c>
      <c r="Y160" s="976">
        <v>40.849849548000002</v>
      </c>
      <c r="Z160" s="977">
        <v>1.64703</v>
      </c>
      <c r="AA160" s="975">
        <v>12.205887015</v>
      </c>
      <c r="AB160" s="976">
        <v>31.754690714999999</v>
      </c>
      <c r="AC160" s="976">
        <v>5.4036679999999997</v>
      </c>
      <c r="AD160" s="976">
        <v>0.72841</v>
      </c>
      <c r="AE160" s="976">
        <v>1.6593199999999999</v>
      </c>
      <c r="AF160" s="976">
        <v>2.15611</v>
      </c>
      <c r="AG160" s="976">
        <v>0.40792499999999998</v>
      </c>
      <c r="AH160" s="976">
        <v>1.7528649999999999</v>
      </c>
      <c r="AI160" s="976">
        <v>0.74619999999999997</v>
      </c>
      <c r="AJ160" s="976">
        <v>156.30835201400001</v>
      </c>
      <c r="AK160" s="976">
        <v>3.8772500000000001</v>
      </c>
      <c r="AL160" s="976">
        <v>3.9404159999999999</v>
      </c>
      <c r="AM160" s="976">
        <v>46.781442049999995</v>
      </c>
      <c r="AN160" s="976">
        <v>47.877787637999994</v>
      </c>
      <c r="AO160" s="976">
        <v>35.922243193000007</v>
      </c>
      <c r="AP160" s="977">
        <v>8.4579687499999991</v>
      </c>
      <c r="AQ160" s="975">
        <v>8.3717701380000005</v>
      </c>
      <c r="AR160" s="976">
        <v>19.892038994</v>
      </c>
      <c r="AS160" s="976">
        <v>0.97480999999999995</v>
      </c>
      <c r="AT160" s="976">
        <v>11.421865</v>
      </c>
      <c r="AU160" s="976">
        <v>66.698285867999999</v>
      </c>
      <c r="AV160" s="976">
        <v>2.7078500000000001</v>
      </c>
      <c r="AW160" s="976">
        <v>6.1990400000000001</v>
      </c>
      <c r="AX160" s="977">
        <v>4.6609920000000002</v>
      </c>
      <c r="AY160" s="975">
        <v>22.024861999999999</v>
      </c>
      <c r="AZ160" s="976">
        <v>3.172275</v>
      </c>
      <c r="BA160" s="976">
        <v>0.61965000000000003</v>
      </c>
      <c r="BB160" s="976">
        <v>1.9738149920000001</v>
      </c>
      <c r="BC160" s="976">
        <v>1.8428</v>
      </c>
      <c r="BD160" s="976">
        <v>1.3859999999999999</v>
      </c>
      <c r="BE160" s="976">
        <v>0.26404</v>
      </c>
      <c r="BF160" s="976">
        <v>0.16375999999999999</v>
      </c>
      <c r="BG160" s="976">
        <v>0.32279999999999998</v>
      </c>
      <c r="BH160" s="977">
        <v>158.29262803199998</v>
      </c>
      <c r="BI160" s="975">
        <v>11.566537944</v>
      </c>
      <c r="BJ160" s="976">
        <v>14.687685886999999</v>
      </c>
      <c r="BK160" s="976">
        <v>7.0466150000000001</v>
      </c>
      <c r="BL160" s="976">
        <v>17.815549730000001</v>
      </c>
      <c r="BM160" s="976">
        <v>2.97905</v>
      </c>
      <c r="BN160" s="976">
        <v>18.247976250000001</v>
      </c>
      <c r="BO160" s="976">
        <v>29.945664574000002</v>
      </c>
      <c r="BP160" s="976">
        <v>44.411598390000002</v>
      </c>
      <c r="BQ160" s="976">
        <v>6.0357149999999997</v>
      </c>
      <c r="BR160" s="976">
        <v>18.704453090000001</v>
      </c>
      <c r="BS160" s="977">
        <v>2.460356</v>
      </c>
      <c r="BT160" s="975">
        <v>40.318597619999998</v>
      </c>
      <c r="BU160" s="976">
        <v>1.17814625</v>
      </c>
      <c r="BV160" s="976">
        <v>117.375414421</v>
      </c>
      <c r="BW160" s="976">
        <v>5.6421062559999999</v>
      </c>
      <c r="BX160" s="976">
        <v>90.884216120000005</v>
      </c>
      <c r="BY160" s="976">
        <v>3.9816381000000001</v>
      </c>
      <c r="BZ160" s="976">
        <v>98.622713898000001</v>
      </c>
      <c r="CA160" s="976">
        <v>64.8629775</v>
      </c>
      <c r="CB160" s="976">
        <v>7.9312924999999996</v>
      </c>
      <c r="CC160" s="976">
        <v>31.696254408000001</v>
      </c>
      <c r="CD160" s="977">
        <v>1.773944172</v>
      </c>
      <c r="CE160" s="975">
        <v>129.224244</v>
      </c>
      <c r="CF160" s="976">
        <v>167.68926139500002</v>
      </c>
      <c r="CG160" s="976">
        <v>52.279511409999998</v>
      </c>
      <c r="CH160" s="976">
        <v>153.08008302599998</v>
      </c>
      <c r="CI160" s="976">
        <v>56.906213876000002</v>
      </c>
      <c r="CJ160" s="976">
        <v>26.634100499999999</v>
      </c>
      <c r="CK160" s="978">
        <v>1995.8685553640003</v>
      </c>
    </row>
    <row r="161" spans="6:89" x14ac:dyDescent="0.25">
      <c r="F161" s="970">
        <v>41334</v>
      </c>
      <c r="G161" s="975">
        <v>1.6860599999999999</v>
      </c>
      <c r="H161" s="976">
        <v>0.48023999999999994</v>
      </c>
      <c r="I161" s="976">
        <v>6.3850379999999998</v>
      </c>
      <c r="J161" s="976">
        <v>9.759684708</v>
      </c>
      <c r="K161" s="976">
        <v>12.201886289999999</v>
      </c>
      <c r="L161" s="976">
        <v>5.2206000000000001</v>
      </c>
      <c r="M161" s="976">
        <v>1.8964650000000001</v>
      </c>
      <c r="N161" s="976">
        <v>3.5432000000000001</v>
      </c>
      <c r="O161" s="976">
        <v>0.74795999999999996</v>
      </c>
      <c r="P161" s="976">
        <v>0.3135</v>
      </c>
      <c r="Q161" s="976">
        <v>41.960504387999997</v>
      </c>
      <c r="R161" s="976">
        <v>6.8978960000000002</v>
      </c>
      <c r="S161" s="976">
        <v>0.52093999999999996</v>
      </c>
      <c r="T161" s="976">
        <v>3.8753000000000002</v>
      </c>
      <c r="U161" s="976">
        <v>0.56232000000000004</v>
      </c>
      <c r="V161" s="976">
        <v>7.2570750000000004</v>
      </c>
      <c r="W161" s="976">
        <v>18.340976523999998</v>
      </c>
      <c r="X161" s="976">
        <v>0.75195999999999996</v>
      </c>
      <c r="Y161" s="976">
        <v>84.679070904</v>
      </c>
      <c r="Z161" s="977">
        <v>4.4636899999999997</v>
      </c>
      <c r="AA161" s="975">
        <v>31.164000000000001</v>
      </c>
      <c r="AB161" s="976">
        <v>152.645353575</v>
      </c>
      <c r="AC161" s="976">
        <v>14.477752000000001</v>
      </c>
      <c r="AD161" s="976">
        <v>2.75529</v>
      </c>
      <c r="AE161" s="976">
        <v>1.6848479999999999</v>
      </c>
      <c r="AF161" s="976">
        <v>8.8358275610000003</v>
      </c>
      <c r="AG161" s="976">
        <v>1.379175</v>
      </c>
      <c r="AH161" s="976">
        <v>4.1024500000000002</v>
      </c>
      <c r="AI161" s="976">
        <v>2.0377000000000001</v>
      </c>
      <c r="AJ161" s="976">
        <v>758.45561249299999</v>
      </c>
      <c r="AK161" s="976">
        <v>19.324214000000001</v>
      </c>
      <c r="AL161" s="976">
        <v>17.184591999999999</v>
      </c>
      <c r="AM161" s="976">
        <v>98.72825641</v>
      </c>
      <c r="AN161" s="976">
        <v>201.35090727000002</v>
      </c>
      <c r="AO161" s="976">
        <v>122.15421194300001</v>
      </c>
      <c r="AP161" s="977">
        <v>42.378875000000001</v>
      </c>
      <c r="AQ161" s="975">
        <v>27.128370413999999</v>
      </c>
      <c r="AR161" s="976">
        <v>48.856456981999997</v>
      </c>
      <c r="AS161" s="976">
        <v>3.6498699999999999</v>
      </c>
      <c r="AT161" s="976">
        <v>46.754337499999998</v>
      </c>
      <c r="AU161" s="976">
        <v>303.499676088</v>
      </c>
      <c r="AV161" s="976">
        <v>19.537286245000001</v>
      </c>
      <c r="AW161" s="976">
        <v>35.948891608000004</v>
      </c>
      <c r="AX161" s="977">
        <v>13.173776</v>
      </c>
      <c r="AY161" s="975">
        <v>78.635413999999997</v>
      </c>
      <c r="AZ161" s="976">
        <v>9.406485</v>
      </c>
      <c r="BA161" s="976">
        <v>1.39995</v>
      </c>
      <c r="BB161" s="976">
        <v>4.6774399999999998</v>
      </c>
      <c r="BC161" s="976">
        <v>4.5609299999999999</v>
      </c>
      <c r="BD161" s="976">
        <v>4.0194000000000001</v>
      </c>
      <c r="BE161" s="976">
        <v>0.32144</v>
      </c>
      <c r="BF161" s="976">
        <v>0.19936000000000001</v>
      </c>
      <c r="BG161" s="976">
        <v>0.79893000000000003</v>
      </c>
      <c r="BH161" s="977">
        <v>665.38706294400004</v>
      </c>
      <c r="BI161" s="975">
        <v>23.043037056000003</v>
      </c>
      <c r="BJ161" s="976">
        <v>56.571630628999998</v>
      </c>
      <c r="BK161" s="976">
        <v>22.976692499999999</v>
      </c>
      <c r="BL161" s="976">
        <v>38.986349621999999</v>
      </c>
      <c r="BM161" s="976">
        <v>6.6590704650000001</v>
      </c>
      <c r="BN161" s="976">
        <v>62.825606179000005</v>
      </c>
      <c r="BO161" s="976">
        <v>118.633186435</v>
      </c>
      <c r="BP161" s="976">
        <v>162.35009516999997</v>
      </c>
      <c r="BQ161" s="976">
        <v>25.132832226000001</v>
      </c>
      <c r="BR161" s="976">
        <v>38.516679705000001</v>
      </c>
      <c r="BS161" s="977">
        <v>8.532724</v>
      </c>
      <c r="BT161" s="975">
        <v>174.06597550999999</v>
      </c>
      <c r="BU161" s="976">
        <v>6.9318837499999999</v>
      </c>
      <c r="BV161" s="976">
        <v>154.49098288299999</v>
      </c>
      <c r="BW161" s="976">
        <v>25.899281232</v>
      </c>
      <c r="BX161" s="976">
        <v>102.25568815999999</v>
      </c>
      <c r="BY161" s="976">
        <v>28.423777140000002</v>
      </c>
      <c r="BZ161" s="976">
        <v>146.464572903</v>
      </c>
      <c r="CA161" s="976">
        <v>74.491998749999993</v>
      </c>
      <c r="CB161" s="976">
        <v>17.253520625</v>
      </c>
      <c r="CC161" s="976">
        <v>61.534403979999993</v>
      </c>
      <c r="CD161" s="977">
        <v>6.0370879139999998</v>
      </c>
      <c r="CE161" s="975">
        <v>377.177452872</v>
      </c>
      <c r="CF161" s="976">
        <v>781.54440464999993</v>
      </c>
      <c r="CG161" s="976">
        <v>253.01500515399999</v>
      </c>
      <c r="CH161" s="976">
        <v>298.15645262999999</v>
      </c>
      <c r="CI161" s="976">
        <v>227.052024496</v>
      </c>
      <c r="CJ161" s="976">
        <v>152.82284849999999</v>
      </c>
      <c r="CK161" s="978">
        <v>6410.0037739829995</v>
      </c>
    </row>
    <row r="162" spans="6:89" x14ac:dyDescent="0.25">
      <c r="F162" s="970">
        <v>41365</v>
      </c>
      <c r="G162" s="975">
        <v>2.1297600000000001</v>
      </c>
      <c r="H162" s="976">
        <v>1.7553599999999998</v>
      </c>
      <c r="I162" s="976">
        <v>5.667618</v>
      </c>
      <c r="J162" s="976">
        <v>64.179005291999999</v>
      </c>
      <c r="K162" s="976">
        <v>30.408785484000003</v>
      </c>
      <c r="L162" s="976">
        <v>14.814300000000001</v>
      </c>
      <c r="M162" s="976">
        <v>14.594535</v>
      </c>
      <c r="N162" s="976">
        <v>1.9952000000000001</v>
      </c>
      <c r="O162" s="976">
        <v>3.8644599999999998</v>
      </c>
      <c r="P162" s="976">
        <v>1.0868</v>
      </c>
      <c r="Q162" s="976">
        <v>18.78041</v>
      </c>
      <c r="R162" s="976">
        <v>37.323763999999997</v>
      </c>
      <c r="S162" s="976">
        <v>0.58926000000000001</v>
      </c>
      <c r="T162" s="976">
        <v>2.2021999999999999</v>
      </c>
      <c r="U162" s="976">
        <v>0.52398</v>
      </c>
      <c r="V162" s="976">
        <v>37.884875799</v>
      </c>
      <c r="W162" s="976">
        <v>40.170384345000002</v>
      </c>
      <c r="X162" s="976">
        <v>0.70069000000000004</v>
      </c>
      <c r="Y162" s="976">
        <v>316.42953749999998</v>
      </c>
      <c r="Z162" s="977">
        <v>9.4286499999999993</v>
      </c>
      <c r="AA162" s="975">
        <v>36.130762500000003</v>
      </c>
      <c r="AB162" s="976">
        <v>46.858312380000001</v>
      </c>
      <c r="AC162" s="976">
        <v>18.86186</v>
      </c>
      <c r="AD162" s="976">
        <v>8.2025299999999994</v>
      </c>
      <c r="AE162" s="976">
        <v>11.181264000000001</v>
      </c>
      <c r="AF162" s="976">
        <v>7.2293099999999999</v>
      </c>
      <c r="AG162" s="976">
        <v>2.4281250000000001</v>
      </c>
      <c r="AH162" s="976">
        <v>6.4147400000000001</v>
      </c>
      <c r="AI162" s="976">
        <v>9.7866999999999997</v>
      </c>
      <c r="AJ162" s="976">
        <v>174.07137952100001</v>
      </c>
      <c r="AK162" s="976">
        <v>7.0100680000000004</v>
      </c>
      <c r="AL162" s="976">
        <v>9.6868560000000006</v>
      </c>
      <c r="AM162" s="976">
        <v>40.127499999999998</v>
      </c>
      <c r="AN162" s="976">
        <v>55.947504815999999</v>
      </c>
      <c r="AO162" s="976">
        <v>36.854480693000006</v>
      </c>
      <c r="AP162" s="977">
        <v>12.321925</v>
      </c>
      <c r="AQ162" s="975">
        <v>17.510429861999999</v>
      </c>
      <c r="AR162" s="976">
        <v>48.554071005999994</v>
      </c>
      <c r="AS162" s="976">
        <v>1.70025</v>
      </c>
      <c r="AT162" s="976">
        <v>24.600940000000001</v>
      </c>
      <c r="AU162" s="976">
        <v>202.36295804400001</v>
      </c>
      <c r="AV162" s="976">
        <v>4.5130862450000002</v>
      </c>
      <c r="AW162" s="976">
        <v>10.599254196</v>
      </c>
      <c r="AX162" s="977">
        <v>8.9659359999999992</v>
      </c>
      <c r="AY162" s="975">
        <v>39.158526000000002</v>
      </c>
      <c r="AZ162" s="976">
        <v>7.11693</v>
      </c>
      <c r="BA162" s="976">
        <v>1.58355</v>
      </c>
      <c r="BB162" s="976">
        <v>5.7721600000000004</v>
      </c>
      <c r="BC162" s="976">
        <v>4.8834200000000001</v>
      </c>
      <c r="BD162" s="976">
        <v>2.7719999999999998</v>
      </c>
      <c r="BE162" s="976">
        <v>1.0446800000000001</v>
      </c>
      <c r="BF162" s="976">
        <v>0.64792000000000005</v>
      </c>
      <c r="BG162" s="976">
        <v>0.85541999999999996</v>
      </c>
      <c r="BH162" s="977">
        <v>226.58889955199996</v>
      </c>
      <c r="BI162" s="975">
        <v>19.41732</v>
      </c>
      <c r="BJ162" s="976">
        <v>34.957963257999999</v>
      </c>
      <c r="BK162" s="976">
        <v>44.538020000000003</v>
      </c>
      <c r="BL162" s="976">
        <v>25.951319567999999</v>
      </c>
      <c r="BM162" s="976">
        <v>12.792398186000002</v>
      </c>
      <c r="BN162" s="976">
        <v>23.216908750000002</v>
      </c>
      <c r="BO162" s="976">
        <v>30.122491435000004</v>
      </c>
      <c r="BP162" s="976">
        <v>37.948408049999998</v>
      </c>
      <c r="BQ162" s="976">
        <v>17.564275548000001</v>
      </c>
      <c r="BR162" s="976">
        <v>26.236895295</v>
      </c>
      <c r="BS162" s="977">
        <v>6.3341079999999996</v>
      </c>
      <c r="BT162" s="975">
        <v>87.301902380000001</v>
      </c>
      <c r="BU162" s="976">
        <v>12.1102475</v>
      </c>
      <c r="BV162" s="976">
        <v>521.53641076600002</v>
      </c>
      <c r="BW162" s="976">
        <v>11.65808</v>
      </c>
      <c r="BX162" s="976">
        <v>390.56563979999999</v>
      </c>
      <c r="BY162" s="976">
        <v>77.337045719999992</v>
      </c>
      <c r="BZ162" s="976">
        <v>416.035495551</v>
      </c>
      <c r="CA162" s="976">
        <v>245.185552116</v>
      </c>
      <c r="CB162" s="976">
        <v>55.163915000000003</v>
      </c>
      <c r="CC162" s="976">
        <v>175.531580378</v>
      </c>
      <c r="CD162" s="977">
        <v>21.287204171999999</v>
      </c>
      <c r="CE162" s="975">
        <v>310.68807600000002</v>
      </c>
      <c r="CF162" s="976">
        <v>326.42378263500001</v>
      </c>
      <c r="CG162" s="976">
        <v>138.37758687199999</v>
      </c>
      <c r="CH162" s="976">
        <v>511.692423948</v>
      </c>
      <c r="CI162" s="976">
        <v>146.06023081400002</v>
      </c>
      <c r="CJ162" s="976">
        <v>73.610102999999995</v>
      </c>
      <c r="CK162" s="978">
        <v>5496.5187089770006</v>
      </c>
    </row>
    <row r="163" spans="6:89" x14ac:dyDescent="0.25">
      <c r="F163" s="970">
        <v>41395</v>
      </c>
      <c r="G163" s="975">
        <v>7.7203799999999996</v>
      </c>
      <c r="H163" s="976">
        <v>5.6635199999999992</v>
      </c>
      <c r="I163" s="976">
        <v>22.287848</v>
      </c>
      <c r="J163" s="976">
        <v>203.62481735400002</v>
      </c>
      <c r="K163" s="976">
        <v>99.808802741999997</v>
      </c>
      <c r="L163" s="976">
        <v>48.002400000000002</v>
      </c>
      <c r="M163" s="976">
        <v>38.231629503000001</v>
      </c>
      <c r="N163" s="976">
        <v>7.0519999999999996</v>
      </c>
      <c r="O163" s="976">
        <v>11.344060000000001</v>
      </c>
      <c r="P163" s="976">
        <v>3.5112000000000001</v>
      </c>
      <c r="Q163" s="976">
        <v>52.896902806</v>
      </c>
      <c r="R163" s="976">
        <v>106.20028000000001</v>
      </c>
      <c r="S163" s="976">
        <v>1.67384</v>
      </c>
      <c r="T163" s="976">
        <v>6.3635000000000002</v>
      </c>
      <c r="U163" s="976">
        <v>2.3003999999999998</v>
      </c>
      <c r="V163" s="976">
        <v>160.09994886600001</v>
      </c>
      <c r="W163" s="976">
        <v>107.13297173800001</v>
      </c>
      <c r="X163" s="976">
        <v>3.0762</v>
      </c>
      <c r="Y163" s="976">
        <v>749.00232590400003</v>
      </c>
      <c r="Z163" s="977">
        <v>29.837499999999999</v>
      </c>
      <c r="AA163" s="975">
        <v>97.841987985000003</v>
      </c>
      <c r="AB163" s="976">
        <v>311.20228094999999</v>
      </c>
      <c r="AC163" s="976">
        <v>66.730202000000006</v>
      </c>
      <c r="AD163" s="976">
        <v>44.211320000000001</v>
      </c>
      <c r="AE163" s="976">
        <v>37.372992000000004</v>
      </c>
      <c r="AF163" s="976">
        <v>35.935162439000003</v>
      </c>
      <c r="AG163" s="976">
        <v>11.9658</v>
      </c>
      <c r="AH163" s="976">
        <v>19.02045</v>
      </c>
      <c r="AI163" s="976">
        <v>50.1676</v>
      </c>
      <c r="AJ163" s="976">
        <v>892.68188250699995</v>
      </c>
      <c r="AK163" s="976">
        <v>43.487236000000003</v>
      </c>
      <c r="AL163" s="976">
        <v>40.690268000000003</v>
      </c>
      <c r="AM163" s="976">
        <v>299.01552358999999</v>
      </c>
      <c r="AN163" s="976">
        <v>261.01813499999997</v>
      </c>
      <c r="AO163" s="976">
        <v>170.31979125000001</v>
      </c>
      <c r="AP163" s="977">
        <v>48.557643749999997</v>
      </c>
      <c r="AQ163" s="975">
        <v>57.675779448</v>
      </c>
      <c r="AR163" s="976">
        <v>111.05270798800001</v>
      </c>
      <c r="AS163" s="976">
        <v>8.0025099999999991</v>
      </c>
      <c r="AT163" s="976">
        <v>51.743558749999998</v>
      </c>
      <c r="AU163" s="976">
        <v>319.94292977999999</v>
      </c>
      <c r="AV163" s="976">
        <v>14.733036244999999</v>
      </c>
      <c r="AW163" s="976">
        <v>35.118665803999995</v>
      </c>
      <c r="AX163" s="977">
        <v>32.368000000000002</v>
      </c>
      <c r="AY163" s="975">
        <v>91.196241999999998</v>
      </c>
      <c r="AZ163" s="976">
        <v>15.392429999999999</v>
      </c>
      <c r="BA163" s="976">
        <v>4.4981999999999998</v>
      </c>
      <c r="BB163" s="976">
        <v>12.39024</v>
      </c>
      <c r="BC163" s="976">
        <v>10.55003</v>
      </c>
      <c r="BD163" s="976">
        <v>6.5973600000000001</v>
      </c>
      <c r="BE163" s="976">
        <v>2.3534000000000002</v>
      </c>
      <c r="BF163" s="976">
        <v>1.4596</v>
      </c>
      <c r="BG163" s="976">
        <v>1.8480300000000001</v>
      </c>
      <c r="BH163" s="977">
        <v>714.97526044799986</v>
      </c>
      <c r="BI163" s="975">
        <v>289.79156294400002</v>
      </c>
      <c r="BJ163" s="976">
        <v>384.95592748400009</v>
      </c>
      <c r="BK163" s="976">
        <v>360.27955750000007</v>
      </c>
      <c r="BL163" s="976">
        <v>274.151350702</v>
      </c>
      <c r="BM163" s="976">
        <v>133.426406372</v>
      </c>
      <c r="BN163" s="976">
        <v>164.51737992899999</v>
      </c>
      <c r="BO163" s="976">
        <v>178.023538565</v>
      </c>
      <c r="BP163" s="976">
        <v>184.41739355999999</v>
      </c>
      <c r="BQ163" s="976">
        <v>175.22732583899997</v>
      </c>
      <c r="BR163" s="976">
        <v>278.22522352499999</v>
      </c>
      <c r="BS163" s="977">
        <v>77.919998000000007</v>
      </c>
      <c r="BT163" s="975">
        <v>612.18988673499996</v>
      </c>
      <c r="BU163" s="976">
        <v>80.031748750000006</v>
      </c>
      <c r="BV163" s="976">
        <v>952.36930884800017</v>
      </c>
      <c r="BW163" s="976">
        <v>78.309678768000012</v>
      </c>
      <c r="BX163" s="976">
        <v>803.78685591999999</v>
      </c>
      <c r="BY163" s="976">
        <v>293.91573904000001</v>
      </c>
      <c r="BZ163" s="976">
        <v>797.39350124999999</v>
      </c>
      <c r="CA163" s="976">
        <v>398.27522249999998</v>
      </c>
      <c r="CB163" s="976">
        <v>208.788315625</v>
      </c>
      <c r="CC163" s="976">
        <v>358.05823478600001</v>
      </c>
      <c r="CD163" s="977">
        <v>121.82911895700001</v>
      </c>
      <c r="CE163" s="975">
        <v>421.02092399999998</v>
      </c>
      <c r="CF163" s="976">
        <v>598.80485077499998</v>
      </c>
      <c r="CG163" s="976">
        <v>157.63846859</v>
      </c>
      <c r="CH163" s="976">
        <v>922.02396394799996</v>
      </c>
      <c r="CI163" s="976">
        <v>153.706921628</v>
      </c>
      <c r="CJ163" s="976">
        <v>103.0024275</v>
      </c>
      <c r="CK163" s="978">
        <v>15150.027614887</v>
      </c>
    </row>
    <row r="164" spans="6:89" x14ac:dyDescent="0.25">
      <c r="F164" s="970">
        <v>41426</v>
      </c>
      <c r="G164" s="975">
        <v>11.84679</v>
      </c>
      <c r="H164" s="976">
        <v>9.3067199999999985</v>
      </c>
      <c r="I164" s="976">
        <v>29.868586000000001</v>
      </c>
      <c r="J164" s="976">
        <v>231.11244264600001</v>
      </c>
      <c r="K164" s="976">
        <v>108.80256822599999</v>
      </c>
      <c r="L164" s="976">
        <v>58.443600000000004</v>
      </c>
      <c r="M164" s="976">
        <v>49.610419502999996</v>
      </c>
      <c r="N164" s="976">
        <v>8.4968000000000004</v>
      </c>
      <c r="O164" s="976">
        <v>18.761330000000001</v>
      </c>
      <c r="P164" s="976">
        <v>6.0400999999999998</v>
      </c>
      <c r="Q164" s="976">
        <v>55.888689999999997</v>
      </c>
      <c r="R164" s="976">
        <v>129.55751199999997</v>
      </c>
      <c r="S164" s="976">
        <v>2.35704</v>
      </c>
      <c r="T164" s="976">
        <v>7.8078000000000003</v>
      </c>
      <c r="U164" s="976">
        <v>3.3866999999999998</v>
      </c>
      <c r="V164" s="976">
        <v>180.09393693300001</v>
      </c>
      <c r="W164" s="976">
        <v>107.24084913099998</v>
      </c>
      <c r="X164" s="976">
        <v>4.5288500000000003</v>
      </c>
      <c r="Y164" s="976">
        <v>654.01406409599997</v>
      </c>
      <c r="Z164" s="977">
        <v>33.87153</v>
      </c>
      <c r="AA164" s="975">
        <v>122.578412985</v>
      </c>
      <c r="AB164" s="976">
        <v>418.62971238</v>
      </c>
      <c r="AC164" s="976">
        <v>83.247073999999998</v>
      </c>
      <c r="AD164" s="976">
        <v>54.979120000000002</v>
      </c>
      <c r="AE164" s="976">
        <v>41.763807999999997</v>
      </c>
      <c r="AF164" s="976">
        <v>47.180759999999999</v>
      </c>
      <c r="AG164" s="976">
        <v>14.763</v>
      </c>
      <c r="AH164" s="976">
        <v>24.353635000000001</v>
      </c>
      <c r="AI164" s="976">
        <v>61.4467</v>
      </c>
      <c r="AJ164" s="976">
        <v>1345.4254565209999</v>
      </c>
      <c r="AK164" s="976">
        <v>60.609172000000001</v>
      </c>
      <c r="AL164" s="976">
        <v>51.334864000000003</v>
      </c>
      <c r="AM164" s="976">
        <v>527.55255077000004</v>
      </c>
      <c r="AN164" s="976">
        <v>527.13599018399998</v>
      </c>
      <c r="AO164" s="976">
        <v>266.30915430700003</v>
      </c>
      <c r="AP164" s="977">
        <v>61.591818750000002</v>
      </c>
      <c r="AQ164" s="975">
        <v>69.338730138000003</v>
      </c>
      <c r="AR164" s="976">
        <v>159.80840100600003</v>
      </c>
      <c r="AS164" s="976">
        <v>10.246840000000001</v>
      </c>
      <c r="AT164" s="976">
        <v>98.278244999999998</v>
      </c>
      <c r="AU164" s="976">
        <v>527.67752151599996</v>
      </c>
      <c r="AV164" s="976">
        <v>22.0122</v>
      </c>
      <c r="AW164" s="976">
        <v>42.701428391999997</v>
      </c>
      <c r="AX164" s="977">
        <v>39.327120000000001</v>
      </c>
      <c r="AY164" s="975">
        <v>99.039524</v>
      </c>
      <c r="AZ164" s="976">
        <v>17.847494999999999</v>
      </c>
      <c r="BA164" s="976">
        <v>6.3342000000000001</v>
      </c>
      <c r="BB164" s="976">
        <v>15.442185007999999</v>
      </c>
      <c r="BC164" s="976">
        <v>13.728859999999999</v>
      </c>
      <c r="BD164" s="976">
        <v>7.9279200000000003</v>
      </c>
      <c r="BE164" s="976">
        <v>3.2258800000000001</v>
      </c>
      <c r="BF164" s="976">
        <v>2.0007199999999998</v>
      </c>
      <c r="BG164" s="976">
        <v>2.4048600000000002</v>
      </c>
      <c r="BH164" s="977">
        <v>892.35364848000006</v>
      </c>
      <c r="BI164" s="975">
        <v>320.985127944</v>
      </c>
      <c r="BJ164" s="976">
        <v>343.22123337099998</v>
      </c>
      <c r="BK164" s="976">
        <v>286.89257750000002</v>
      </c>
      <c r="BL164" s="976">
        <v>273.67626086400003</v>
      </c>
      <c r="BM164" s="976">
        <v>118.355928651</v>
      </c>
      <c r="BN164" s="976">
        <v>166.48781867899999</v>
      </c>
      <c r="BO164" s="976">
        <v>195.531148565</v>
      </c>
      <c r="BP164" s="976">
        <v>217.47219677999999</v>
      </c>
      <c r="BQ164" s="976">
        <v>173.087693613</v>
      </c>
      <c r="BR164" s="976">
        <v>355.57497029500001</v>
      </c>
      <c r="BS164" s="977">
        <v>70.748322000000002</v>
      </c>
      <c r="BT164" s="975">
        <v>705.40955170000007</v>
      </c>
      <c r="BU164" s="976">
        <v>104.444035</v>
      </c>
      <c r="BV164" s="976">
        <v>621.1607978830001</v>
      </c>
      <c r="BW164" s="976">
        <v>100.980052512</v>
      </c>
      <c r="BX164" s="976">
        <v>624.99258387999998</v>
      </c>
      <c r="BY164" s="976">
        <v>281.76733904000002</v>
      </c>
      <c r="BZ164" s="976">
        <v>647.17673555099998</v>
      </c>
      <c r="CA164" s="976">
        <v>252.48120750000001</v>
      </c>
      <c r="CB164" s="976">
        <v>225.56832625000001</v>
      </c>
      <c r="CC164" s="976">
        <v>234.36090397999999</v>
      </c>
      <c r="CD164" s="977">
        <v>140.77013687100001</v>
      </c>
      <c r="CE164" s="975">
        <v>525.47047687199995</v>
      </c>
      <c r="CF164" s="976">
        <v>708.93245309999998</v>
      </c>
      <c r="CG164" s="976">
        <v>207.550398898</v>
      </c>
      <c r="CH164" s="976">
        <v>818.18872460399996</v>
      </c>
      <c r="CI164" s="976">
        <v>200.64666468999999</v>
      </c>
      <c r="CJ164" s="976">
        <v>136.9055975</v>
      </c>
      <c r="CK164" s="978">
        <v>16508.472600065004</v>
      </c>
    </row>
    <row r="165" spans="6:89" x14ac:dyDescent="0.25">
      <c r="F165" s="970">
        <v>41456</v>
      </c>
      <c r="G165" s="975">
        <v>5.5906200000000004</v>
      </c>
      <c r="H165" s="976">
        <v>3.0801599999999993</v>
      </c>
      <c r="I165" s="976">
        <v>18.29421</v>
      </c>
      <c r="J165" s="976">
        <v>192.62974500000001</v>
      </c>
      <c r="K165" s="976">
        <v>84.069728225999995</v>
      </c>
      <c r="L165" s="976">
        <v>41.052900000000001</v>
      </c>
      <c r="M165" s="976">
        <v>22.097940000000001</v>
      </c>
      <c r="N165" s="976">
        <v>5.7103999999999999</v>
      </c>
      <c r="O165" s="976">
        <v>5.8590200000000001</v>
      </c>
      <c r="P165" s="976">
        <v>1.9437</v>
      </c>
      <c r="Q165" s="976">
        <v>44.399197193999996</v>
      </c>
      <c r="R165" s="976">
        <v>89.911683999999994</v>
      </c>
      <c r="S165" s="976">
        <v>1.14436</v>
      </c>
      <c r="T165" s="976">
        <v>5.2481</v>
      </c>
      <c r="U165" s="976">
        <v>1.7891999999999999</v>
      </c>
      <c r="V165" s="976">
        <v>156.66395193299999</v>
      </c>
      <c r="W165" s="976">
        <v>77.319845654999995</v>
      </c>
      <c r="X165" s="976">
        <v>2.3925999999999998</v>
      </c>
      <c r="Y165" s="976">
        <v>491.59806454799997</v>
      </c>
      <c r="Z165" s="977">
        <v>23.344860000000001</v>
      </c>
      <c r="AA165" s="975">
        <v>68.593249514999997</v>
      </c>
      <c r="AB165" s="976">
        <v>368.64545619</v>
      </c>
      <c r="AC165" s="976">
        <v>50.060395999999997</v>
      </c>
      <c r="AD165" s="976">
        <v>38.795749999999998</v>
      </c>
      <c r="AE165" s="976">
        <v>26.115144000000001</v>
      </c>
      <c r="AF165" s="976">
        <v>34.751420000000003</v>
      </c>
      <c r="AG165" s="976">
        <v>10.334099999999999</v>
      </c>
      <c r="AH165" s="976">
        <v>13.64997</v>
      </c>
      <c r="AI165" s="976">
        <v>44.054499999999997</v>
      </c>
      <c r="AJ165" s="976">
        <v>1315.191740493</v>
      </c>
      <c r="AK165" s="976">
        <v>45.720531999999999</v>
      </c>
      <c r="AL165" s="976">
        <v>36.366756000000002</v>
      </c>
      <c r="AM165" s="976">
        <v>452.66741281999992</v>
      </c>
      <c r="AN165" s="976">
        <v>489.42781227</v>
      </c>
      <c r="AO165" s="976">
        <v>304.872761943</v>
      </c>
      <c r="AP165" s="977">
        <v>48.593256250000003</v>
      </c>
      <c r="AQ165" s="975">
        <v>53.713559724000007</v>
      </c>
      <c r="AR165" s="976">
        <v>92.000697987999999</v>
      </c>
      <c r="AS165" s="976">
        <v>7.2997399999999999</v>
      </c>
      <c r="AT165" s="976">
        <v>53.877313749999999</v>
      </c>
      <c r="AU165" s="976">
        <v>378.22567728600001</v>
      </c>
      <c r="AV165" s="976">
        <v>16.975013754999999</v>
      </c>
      <c r="AW165" s="976">
        <v>37.443305803999998</v>
      </c>
      <c r="AX165" s="977">
        <v>31.040911999999999</v>
      </c>
      <c r="AY165" s="975">
        <v>77.361965999999995</v>
      </c>
      <c r="AZ165" s="976">
        <v>11.778795000000001</v>
      </c>
      <c r="BA165" s="976">
        <v>3.0752999999999999</v>
      </c>
      <c r="BB165" s="976">
        <v>8.7411749920000013</v>
      </c>
      <c r="BC165" s="976">
        <v>7.5094099999999999</v>
      </c>
      <c r="BD165" s="976">
        <v>4.9341600000000003</v>
      </c>
      <c r="BE165" s="976">
        <v>1.4579599999999999</v>
      </c>
      <c r="BF165" s="976">
        <v>0.90424000000000004</v>
      </c>
      <c r="BG165" s="976">
        <v>1.31541</v>
      </c>
      <c r="BH165" s="977">
        <v>765.34767062399999</v>
      </c>
      <c r="BI165" s="975">
        <v>208.91597999999999</v>
      </c>
      <c r="BJ165" s="976">
        <v>314.32343674199996</v>
      </c>
      <c r="BK165" s="976">
        <v>250.93698000000001</v>
      </c>
      <c r="BL165" s="976">
        <v>217.913660432</v>
      </c>
      <c r="BM165" s="976">
        <v>79.943700465000006</v>
      </c>
      <c r="BN165" s="976">
        <v>166.7162525</v>
      </c>
      <c r="BO165" s="976">
        <v>215.308263565</v>
      </c>
      <c r="BP165" s="976">
        <v>281.42740643999997</v>
      </c>
      <c r="BQ165" s="976">
        <v>150.25418138699999</v>
      </c>
      <c r="BR165" s="976">
        <v>264.995998525</v>
      </c>
      <c r="BS165" s="977">
        <v>63.419601999999998</v>
      </c>
      <c r="BT165" s="975">
        <v>638.37141462500006</v>
      </c>
      <c r="BU165" s="976">
        <v>75.7849425</v>
      </c>
      <c r="BV165" s="976">
        <v>695.66599942100004</v>
      </c>
      <c r="BW165" s="976">
        <v>85.923118768000009</v>
      </c>
      <c r="BX165" s="976">
        <v>733.80874408</v>
      </c>
      <c r="BY165" s="976">
        <v>248.49</v>
      </c>
      <c r="BZ165" s="976">
        <v>758.61973334699996</v>
      </c>
      <c r="CA165" s="976">
        <v>274.45664249999999</v>
      </c>
      <c r="CB165" s="976">
        <v>235.45284749999999</v>
      </c>
      <c r="CC165" s="976">
        <v>265.26479602000001</v>
      </c>
      <c r="CD165" s="977">
        <v>127.40843208599999</v>
      </c>
      <c r="CE165" s="975">
        <v>591.22087199999999</v>
      </c>
      <c r="CF165" s="976">
        <v>749.77858108500004</v>
      </c>
      <c r="CG165" s="976">
        <v>250.99936061600002</v>
      </c>
      <c r="CH165" s="976">
        <v>778.99447421100001</v>
      </c>
      <c r="CI165" s="976">
        <v>252.11137061999997</v>
      </c>
      <c r="CJ165" s="976">
        <v>149.461263</v>
      </c>
      <c r="CK165" s="978">
        <v>15300.950905395002</v>
      </c>
    </row>
    <row r="166" spans="6:89" x14ac:dyDescent="0.25">
      <c r="F166" s="970">
        <v>41487</v>
      </c>
      <c r="G166" s="975">
        <v>8.3415599999999994</v>
      </c>
      <c r="H166" s="976">
        <v>6.4749599999999994</v>
      </c>
      <c r="I166" s="976">
        <v>20.039932</v>
      </c>
      <c r="J166" s="976">
        <v>230.71095</v>
      </c>
      <c r="K166" s="976">
        <v>113.463954516</v>
      </c>
      <c r="L166" s="976">
        <v>53.0535</v>
      </c>
      <c r="M166" s="976">
        <v>38.946250497000001</v>
      </c>
      <c r="N166" s="976">
        <v>6.8456000000000001</v>
      </c>
      <c r="O166" s="976">
        <v>13.650270000000001</v>
      </c>
      <c r="P166" s="976">
        <v>4.3472</v>
      </c>
      <c r="Q166" s="976">
        <v>49.351998597000005</v>
      </c>
      <c r="R166" s="976">
        <v>123.205984</v>
      </c>
      <c r="S166" s="976">
        <v>1.87026</v>
      </c>
      <c r="T166" s="976">
        <v>6.149</v>
      </c>
      <c r="U166" s="976">
        <v>2.47932</v>
      </c>
      <c r="V166" s="976">
        <v>175.502738067</v>
      </c>
      <c r="W166" s="976">
        <v>112.671231738</v>
      </c>
      <c r="X166" s="976">
        <v>3.3154599999999999</v>
      </c>
      <c r="Y166" s="976">
        <v>834.09863090400006</v>
      </c>
      <c r="Z166" s="977">
        <v>28.978179999999998</v>
      </c>
      <c r="AA166" s="975">
        <v>99.854637014999994</v>
      </c>
      <c r="AB166" s="976">
        <v>450.41534999999999</v>
      </c>
      <c r="AC166" s="976">
        <v>65.863575999999995</v>
      </c>
      <c r="AD166" s="976">
        <v>60.806399999999996</v>
      </c>
      <c r="AE166" s="976">
        <v>38.649391999999999</v>
      </c>
      <c r="AF166" s="976">
        <v>39.444130000000001</v>
      </c>
      <c r="AG166" s="976">
        <v>14.588175</v>
      </c>
      <c r="AH166" s="976">
        <v>19.952825000000001</v>
      </c>
      <c r="AI166" s="976">
        <v>64.747200000000007</v>
      </c>
      <c r="AJ166" s="976">
        <v>1108.4231544930001</v>
      </c>
      <c r="AK166" s="976">
        <v>46.216819999999998</v>
      </c>
      <c r="AL166" s="976">
        <v>39.349432</v>
      </c>
      <c r="AM166" s="976">
        <v>393.51209435999999</v>
      </c>
      <c r="AN166" s="976">
        <v>427.690522638</v>
      </c>
      <c r="AO166" s="976">
        <v>219.29335944299999</v>
      </c>
      <c r="AP166" s="977">
        <v>45.441549999999999</v>
      </c>
      <c r="AQ166" s="975">
        <v>58.698270137999998</v>
      </c>
      <c r="AR166" s="976">
        <v>139.17709698199999</v>
      </c>
      <c r="AS166" s="976">
        <v>7.6624600000000003</v>
      </c>
      <c r="AT166" s="976">
        <v>69.911855000000003</v>
      </c>
      <c r="AU166" s="976">
        <v>417.91632782400001</v>
      </c>
      <c r="AV166" s="976">
        <v>16.887663754999998</v>
      </c>
      <c r="AW166" s="976">
        <v>35.810517412000003</v>
      </c>
      <c r="AX166" s="977">
        <v>30.005136</v>
      </c>
      <c r="AY166" s="975">
        <v>85.176305999999997</v>
      </c>
      <c r="AZ166" s="976">
        <v>15.254505</v>
      </c>
      <c r="BA166" s="976">
        <v>5.0260499999999997</v>
      </c>
      <c r="BB166" s="976">
        <v>13.202985007999999</v>
      </c>
      <c r="BC166" s="976">
        <v>11.28715</v>
      </c>
      <c r="BD166" s="976">
        <v>6.7914000000000003</v>
      </c>
      <c r="BE166" s="976">
        <v>2.7092800000000001</v>
      </c>
      <c r="BF166" s="976">
        <v>1.68032</v>
      </c>
      <c r="BG166" s="976">
        <v>1.97715</v>
      </c>
      <c r="BH166" s="977">
        <v>648.16046803199981</v>
      </c>
      <c r="BI166" s="975">
        <v>263.332372056</v>
      </c>
      <c r="BJ166" s="976">
        <v>319.45814200000001</v>
      </c>
      <c r="BK166" s="976">
        <v>280.41822999999999</v>
      </c>
      <c r="BL166" s="976">
        <v>201.58275048600001</v>
      </c>
      <c r="BM166" s="976">
        <v>106.64999</v>
      </c>
      <c r="BN166" s="976">
        <v>129.93470632099999</v>
      </c>
      <c r="BO166" s="976">
        <v>187.808930852</v>
      </c>
      <c r="BP166" s="976">
        <v>207.53115</v>
      </c>
      <c r="BQ166" s="976">
        <v>160.281745839</v>
      </c>
      <c r="BR166" s="976">
        <v>284.23839368</v>
      </c>
      <c r="BS166" s="977">
        <v>64.885345999999998</v>
      </c>
      <c r="BT166" s="975">
        <v>715.45182652999995</v>
      </c>
      <c r="BU166" s="976">
        <v>119.70513875</v>
      </c>
      <c r="BV166" s="976">
        <v>878.86893173099998</v>
      </c>
      <c r="BW166" s="976">
        <v>117.29456</v>
      </c>
      <c r="BX166" s="976">
        <v>807.25654912000005</v>
      </c>
      <c r="BY166" s="976">
        <v>335.6794533399999</v>
      </c>
      <c r="BZ166" s="976">
        <v>809.80736180099996</v>
      </c>
      <c r="CA166" s="976">
        <v>374.14364288400003</v>
      </c>
      <c r="CB166" s="976">
        <v>259.21713062499998</v>
      </c>
      <c r="CC166" s="976">
        <v>309.20231999999999</v>
      </c>
      <c r="CD166" s="977">
        <v>123.803325828</v>
      </c>
      <c r="CE166" s="975">
        <v>440.62185599999998</v>
      </c>
      <c r="CF166" s="976">
        <v>631.26188263500001</v>
      </c>
      <c r="CG166" s="976">
        <v>217.94868171799999</v>
      </c>
      <c r="CH166" s="976">
        <v>887.47320513299996</v>
      </c>
      <c r="CI166" s="976">
        <v>179.56813837200002</v>
      </c>
      <c r="CJ166" s="976">
        <v>134.77946650000001</v>
      </c>
      <c r="CK166" s="978">
        <v>16083.285767620002</v>
      </c>
    </row>
    <row r="167" spans="6:89" x14ac:dyDescent="0.25">
      <c r="F167" s="970">
        <v>41518</v>
      </c>
      <c r="G167" s="975">
        <v>17.171189999999999</v>
      </c>
      <c r="H167" s="976">
        <v>14.274719999999999</v>
      </c>
      <c r="I167" s="976">
        <v>39.482013999999999</v>
      </c>
      <c r="J167" s="976">
        <v>253.658517354</v>
      </c>
      <c r="K167" s="976">
        <v>148.287370968</v>
      </c>
      <c r="L167" s="976">
        <v>71.834100000000007</v>
      </c>
      <c r="M167" s="976">
        <v>68.657524503000005</v>
      </c>
      <c r="N167" s="976">
        <v>11.730399999999999</v>
      </c>
      <c r="O167" s="976">
        <v>29.045780000000001</v>
      </c>
      <c r="P167" s="976">
        <v>9.4467999999999996</v>
      </c>
      <c r="Q167" s="976">
        <v>82.161148597000007</v>
      </c>
      <c r="R167" s="976">
        <v>149.90971999999999</v>
      </c>
      <c r="S167" s="976">
        <v>3.7149000000000001</v>
      </c>
      <c r="T167" s="976">
        <v>10.7393</v>
      </c>
      <c r="U167" s="976">
        <v>4.5369000000000002</v>
      </c>
      <c r="V167" s="976">
        <v>183.32258886599999</v>
      </c>
      <c r="W167" s="976">
        <v>170.139659131</v>
      </c>
      <c r="X167" s="976">
        <v>6.0669500000000003</v>
      </c>
      <c r="Y167" s="976">
        <v>877.57049545200005</v>
      </c>
      <c r="Z167" s="977">
        <v>46.212319999999998</v>
      </c>
      <c r="AA167" s="975">
        <v>197.79401250000001</v>
      </c>
      <c r="AB167" s="976">
        <v>453.32466547500002</v>
      </c>
      <c r="AC167" s="976">
        <v>128.00575799999999</v>
      </c>
      <c r="AD167" s="976">
        <v>57.259360000000001</v>
      </c>
      <c r="AE167" s="976">
        <v>53.557744</v>
      </c>
      <c r="AF167" s="976">
        <v>64.218252438999997</v>
      </c>
      <c r="AG167" s="976">
        <v>18.259499999999999</v>
      </c>
      <c r="AH167" s="976">
        <v>41.248269999999998</v>
      </c>
      <c r="AI167" s="976">
        <v>62.1068</v>
      </c>
      <c r="AJ167" s="976">
        <v>1394.1519124930001</v>
      </c>
      <c r="AK167" s="976">
        <v>75.218649999999997</v>
      </c>
      <c r="AL167" s="976">
        <v>74.402715999999998</v>
      </c>
      <c r="AM167" s="976">
        <v>550.87031999999999</v>
      </c>
      <c r="AN167" s="976">
        <v>454.11941726999999</v>
      </c>
      <c r="AO167" s="976">
        <v>297.38376249999999</v>
      </c>
      <c r="AP167" s="977">
        <v>72.150925000000001</v>
      </c>
      <c r="AQ167" s="975">
        <v>93.495450137999995</v>
      </c>
      <c r="AR167" s="976">
        <v>191.830548994</v>
      </c>
      <c r="AS167" s="976">
        <v>13.32996</v>
      </c>
      <c r="AT167" s="976">
        <v>99.06271375</v>
      </c>
      <c r="AU167" s="976">
        <v>558.71396119799999</v>
      </c>
      <c r="AV167" s="976">
        <v>25.913836245000002</v>
      </c>
      <c r="AW167" s="976">
        <v>56.400202587999999</v>
      </c>
      <c r="AX167" s="977">
        <v>51.659328000000002</v>
      </c>
      <c r="AY167" s="975">
        <v>150.527342</v>
      </c>
      <c r="AZ167" s="976">
        <v>29.51595</v>
      </c>
      <c r="BA167" s="976">
        <v>9.98325</v>
      </c>
      <c r="BB167" s="976">
        <v>27.484105008</v>
      </c>
      <c r="BC167" s="976">
        <v>22.98893</v>
      </c>
      <c r="BD167" s="976">
        <v>12.1968</v>
      </c>
      <c r="BE167" s="976">
        <v>5.7514799999999999</v>
      </c>
      <c r="BF167" s="976">
        <v>3.5671200000000001</v>
      </c>
      <c r="BG167" s="976">
        <v>4.0269300000000001</v>
      </c>
      <c r="BH167" s="977">
        <v>989.90308848000006</v>
      </c>
      <c r="BI167" s="975">
        <v>415.76437499999997</v>
      </c>
      <c r="BJ167" s="976">
        <v>386.98592411300001</v>
      </c>
      <c r="BK167" s="976">
        <v>342.33177000000001</v>
      </c>
      <c r="BL167" s="976">
        <v>433.00653081000002</v>
      </c>
      <c r="BM167" s="976">
        <v>159.291531349</v>
      </c>
      <c r="BN167" s="976">
        <v>267.094377571</v>
      </c>
      <c r="BO167" s="976">
        <v>269.06894643499999</v>
      </c>
      <c r="BP167" s="976">
        <v>298.29335804999999</v>
      </c>
      <c r="BQ167" s="976">
        <v>187.202989161</v>
      </c>
      <c r="BR167" s="976">
        <v>426.18366102499999</v>
      </c>
      <c r="BS167" s="977">
        <v>74.883814000000001</v>
      </c>
      <c r="BT167" s="975">
        <v>748.26852652999992</v>
      </c>
      <c r="BU167" s="976">
        <v>100.36162125</v>
      </c>
      <c r="BV167" s="976">
        <v>1046.1174561519999</v>
      </c>
      <c r="BW167" s="976">
        <v>106.962027488</v>
      </c>
      <c r="BX167" s="976">
        <v>984.12642115999995</v>
      </c>
      <c r="BY167" s="976">
        <v>339.80643048000002</v>
      </c>
      <c r="BZ167" s="976">
        <v>1018.090834449</v>
      </c>
      <c r="CA167" s="976">
        <v>477.96571125000003</v>
      </c>
      <c r="CB167" s="976">
        <v>272.29784437500001</v>
      </c>
      <c r="CC167" s="976">
        <v>337.10047639800001</v>
      </c>
      <c r="CD167" s="977">
        <v>134.017762086</v>
      </c>
      <c r="CE167" s="975">
        <v>486.23916712799996</v>
      </c>
      <c r="CF167" s="976">
        <v>825.249720465</v>
      </c>
      <c r="CG167" s="976">
        <v>240.53697938399998</v>
      </c>
      <c r="CH167" s="976">
        <v>1019.780113422</v>
      </c>
      <c r="CI167" s="976">
        <v>205.572640194</v>
      </c>
      <c r="CJ167" s="976">
        <v>173.768112</v>
      </c>
      <c r="CK167" s="978">
        <v>20314.754582674002</v>
      </c>
    </row>
    <row r="168" spans="6:89" x14ac:dyDescent="0.25">
      <c r="F168" s="970">
        <v>41548</v>
      </c>
      <c r="G168" s="975">
        <v>17.304300000000001</v>
      </c>
      <c r="H168" s="976">
        <v>14.771519999999999</v>
      </c>
      <c r="I168" s="976">
        <v>40.701627999999999</v>
      </c>
      <c r="J168" s="976">
        <v>241.73687646900001</v>
      </c>
      <c r="K168" s="976">
        <v>133.64507725800001</v>
      </c>
      <c r="L168" s="976">
        <v>68.749200000000002</v>
      </c>
      <c r="M168" s="976">
        <v>74.649265496999988</v>
      </c>
      <c r="N168" s="976">
        <v>10.801600000000001</v>
      </c>
      <c r="O168" s="976">
        <v>29.606750000000002</v>
      </c>
      <c r="P168" s="976">
        <v>9.5512999999999995</v>
      </c>
      <c r="Q168" s="976">
        <v>69.540305790999994</v>
      </c>
      <c r="R168" s="976">
        <v>149.73898</v>
      </c>
      <c r="S168" s="976">
        <v>3.6636600000000001</v>
      </c>
      <c r="T168" s="976">
        <v>10.3818</v>
      </c>
      <c r="U168" s="976">
        <v>4.6007999999999996</v>
      </c>
      <c r="V168" s="976">
        <v>173.93284613400002</v>
      </c>
      <c r="W168" s="976">
        <v>168.19766826200001</v>
      </c>
      <c r="X168" s="976">
        <v>6.1524000000000001</v>
      </c>
      <c r="Y168" s="976">
        <v>874.6206809040001</v>
      </c>
      <c r="Z168" s="977">
        <v>45.949750000000002</v>
      </c>
      <c r="AA168" s="975">
        <v>198.63805048500001</v>
      </c>
      <c r="AB168" s="976">
        <v>577.18653761999997</v>
      </c>
      <c r="AC168" s="976">
        <v>131.42128400000001</v>
      </c>
      <c r="AD168" s="976">
        <v>75.437939999999998</v>
      </c>
      <c r="AE168" s="976">
        <v>63.488135999999997</v>
      </c>
      <c r="AF168" s="976">
        <v>73.561400000000006</v>
      </c>
      <c r="AG168" s="976">
        <v>22.455300000000001</v>
      </c>
      <c r="AH168" s="976">
        <v>41.248269999999998</v>
      </c>
      <c r="AI168" s="976">
        <v>77.633499999999998</v>
      </c>
      <c r="AJ168" s="976">
        <v>1434.1188080280001</v>
      </c>
      <c r="AK168" s="976">
        <v>82.662970000000001</v>
      </c>
      <c r="AL168" s="976">
        <v>77.057023999999998</v>
      </c>
      <c r="AM168" s="976">
        <v>551.57078563999994</v>
      </c>
      <c r="AN168" s="976">
        <v>506.82699736199999</v>
      </c>
      <c r="AO168" s="976">
        <v>336.59986180699997</v>
      </c>
      <c r="AP168" s="977">
        <v>71.634543750000006</v>
      </c>
      <c r="AQ168" s="975">
        <v>89.373479724000006</v>
      </c>
      <c r="AR168" s="976">
        <v>197.643623018</v>
      </c>
      <c r="AS168" s="976">
        <v>12.40049</v>
      </c>
      <c r="AT168" s="976">
        <v>109.48045875</v>
      </c>
      <c r="AU168" s="976">
        <v>519.91853021999998</v>
      </c>
      <c r="AV168" s="976">
        <v>21.57545</v>
      </c>
      <c r="AW168" s="976">
        <v>43.254905803999996</v>
      </c>
      <c r="AX168" s="977">
        <v>51.853535999999998</v>
      </c>
      <c r="AY168" s="975">
        <v>138.97948400000001</v>
      </c>
      <c r="AZ168" s="976">
        <v>27.336735000000001</v>
      </c>
      <c r="BA168" s="976">
        <v>9.8455499999999994</v>
      </c>
      <c r="BB168" s="976">
        <v>25.543465008000002</v>
      </c>
      <c r="BC168" s="976">
        <v>21.88325</v>
      </c>
      <c r="BD168" s="976">
        <v>11.337479999999999</v>
      </c>
      <c r="BE168" s="976">
        <v>5.8548</v>
      </c>
      <c r="BF168" s="976">
        <v>3.6312000000000002</v>
      </c>
      <c r="BG168" s="976">
        <v>3.83325</v>
      </c>
      <c r="BH168" s="977">
        <v>898.68651571199985</v>
      </c>
      <c r="BI168" s="975">
        <v>445.99901205599997</v>
      </c>
      <c r="BJ168" s="976">
        <v>473.44045925799998</v>
      </c>
      <c r="BK168" s="976">
        <v>445.13971249999997</v>
      </c>
      <c r="BL168" s="976">
        <v>399.929119028</v>
      </c>
      <c r="BM168" s="976">
        <v>184.66606637200002</v>
      </c>
      <c r="BN168" s="976">
        <v>236.9666775</v>
      </c>
      <c r="BO168" s="976">
        <v>254.89193228699997</v>
      </c>
      <c r="BP168" s="976">
        <v>301.89424356000001</v>
      </c>
      <c r="BQ168" s="976">
        <v>208.24814777399999</v>
      </c>
      <c r="BR168" s="976">
        <v>439.34952500000003</v>
      </c>
      <c r="BS168" s="977">
        <v>93.493527999999998</v>
      </c>
      <c r="BT168" s="975">
        <v>807.80494829999998</v>
      </c>
      <c r="BU168" s="976">
        <v>135.26762875</v>
      </c>
      <c r="BV168" s="976">
        <v>1064.8426715379999</v>
      </c>
      <c r="BW168" s="976">
        <v>139.862961232</v>
      </c>
      <c r="BX168" s="976">
        <v>908.95820251999999</v>
      </c>
      <c r="BY168" s="976">
        <v>283.24955427999998</v>
      </c>
      <c r="BZ168" s="976">
        <v>849.17509264800003</v>
      </c>
      <c r="CA168" s="976">
        <v>411.41908461600002</v>
      </c>
      <c r="CB168" s="976">
        <v>214.85516250000001</v>
      </c>
      <c r="CC168" s="976">
        <v>297.01566360200002</v>
      </c>
      <c r="CD168" s="977">
        <v>108.81075312899999</v>
      </c>
      <c r="CE168" s="975">
        <v>402.42522712800002</v>
      </c>
      <c r="CF168" s="976">
        <v>668.11753472999999</v>
      </c>
      <c r="CG168" s="976">
        <v>176.35537766600001</v>
      </c>
      <c r="CH168" s="976">
        <v>940.96413710699994</v>
      </c>
      <c r="CI168" s="976">
        <v>135.17729224799999</v>
      </c>
      <c r="CJ168" s="976">
        <v>132.82572450000001</v>
      </c>
      <c r="CK168" s="978">
        <v>19823.415460072003</v>
      </c>
    </row>
    <row r="169" spans="6:89" x14ac:dyDescent="0.25">
      <c r="F169" s="970">
        <v>41579</v>
      </c>
      <c r="G169" s="975">
        <v>8.4746699999999997</v>
      </c>
      <c r="H169" s="976">
        <v>5.9119199999999994</v>
      </c>
      <c r="I169" s="976">
        <v>21.163889999999999</v>
      </c>
      <c r="J169" s="976">
        <v>128.97576000000001</v>
      </c>
      <c r="K169" s="976">
        <v>70.798448225999991</v>
      </c>
      <c r="L169" s="976">
        <v>34.5441</v>
      </c>
      <c r="M169" s="976">
        <v>27.594934502999998</v>
      </c>
      <c r="N169" s="976">
        <v>7.3616000000000001</v>
      </c>
      <c r="O169" s="976">
        <v>11.03241</v>
      </c>
      <c r="P169" s="976">
        <v>3.8247</v>
      </c>
      <c r="Q169" s="976">
        <v>53.927675790999999</v>
      </c>
      <c r="R169" s="976">
        <v>75.876856000000004</v>
      </c>
      <c r="S169" s="976">
        <v>1.7934000000000001</v>
      </c>
      <c r="T169" s="976">
        <v>6.8783000000000003</v>
      </c>
      <c r="U169" s="976">
        <v>2.5943399999999999</v>
      </c>
      <c r="V169" s="976">
        <v>94.845533067000005</v>
      </c>
      <c r="W169" s="976">
        <v>77.391803475999993</v>
      </c>
      <c r="X169" s="976">
        <v>3.4692699999999999</v>
      </c>
      <c r="Y169" s="976">
        <v>416.12579409599999</v>
      </c>
      <c r="Z169" s="977">
        <v>20.384979999999999</v>
      </c>
      <c r="AA169" s="975">
        <v>81.805499999999995</v>
      </c>
      <c r="AB169" s="976">
        <v>288.63974023500003</v>
      </c>
      <c r="AC169" s="976">
        <v>49.805506000000001</v>
      </c>
      <c r="AD169" s="976">
        <v>24.670929999999998</v>
      </c>
      <c r="AE169" s="976">
        <v>19.094944000000002</v>
      </c>
      <c r="AF169" s="976">
        <v>27.775770000000001</v>
      </c>
      <c r="AG169" s="976">
        <v>7.3815</v>
      </c>
      <c r="AH169" s="976">
        <v>15.21636</v>
      </c>
      <c r="AI169" s="976">
        <v>28.0686</v>
      </c>
      <c r="AJ169" s="976">
        <v>1092.6066959719999</v>
      </c>
      <c r="AK169" s="976">
        <v>38.276212000000001</v>
      </c>
      <c r="AL169" s="976">
        <v>35.217467999999997</v>
      </c>
      <c r="AM169" s="976">
        <v>346.99340718000002</v>
      </c>
      <c r="AN169" s="976">
        <v>367.00337726999999</v>
      </c>
      <c r="AO169" s="976">
        <v>225.69469874999999</v>
      </c>
      <c r="AP169" s="977">
        <v>49.893112500000001</v>
      </c>
      <c r="AQ169" s="975">
        <v>56.87693972400001</v>
      </c>
      <c r="AR169" s="976">
        <v>106.98696201199999</v>
      </c>
      <c r="AS169" s="976">
        <v>8.5692599999999999</v>
      </c>
      <c r="AT169" s="976">
        <v>67.527069999999995</v>
      </c>
      <c r="AU169" s="976">
        <v>431.40519880199997</v>
      </c>
      <c r="AV169" s="976">
        <v>20.119613755</v>
      </c>
      <c r="AW169" s="976">
        <v>41.483762587999998</v>
      </c>
      <c r="AX169" s="977">
        <v>31.39696</v>
      </c>
      <c r="AY169" s="975">
        <v>93.453717999999995</v>
      </c>
      <c r="AZ169" s="976">
        <v>14.923484999999999</v>
      </c>
      <c r="BA169" s="976">
        <v>4.8194999999999997</v>
      </c>
      <c r="BB169" s="976">
        <v>11.262345007999999</v>
      </c>
      <c r="BC169" s="976">
        <v>10.68824</v>
      </c>
      <c r="BD169" s="976">
        <v>6.93</v>
      </c>
      <c r="BE169" s="976">
        <v>2.1008399999999998</v>
      </c>
      <c r="BF169" s="976">
        <v>1.3029599999999999</v>
      </c>
      <c r="BG169" s="976">
        <v>1.8722399999999999</v>
      </c>
      <c r="BH169" s="977">
        <v>704.45921875199986</v>
      </c>
      <c r="BI169" s="975">
        <v>190.69721205599998</v>
      </c>
      <c r="BJ169" s="976">
        <v>233.63043262900001</v>
      </c>
      <c r="BK169" s="976">
        <v>202.66471250000001</v>
      </c>
      <c r="BL169" s="976">
        <v>187.03345935200002</v>
      </c>
      <c r="BM169" s="976">
        <v>74.230895442000005</v>
      </c>
      <c r="BN169" s="976">
        <v>138.41616007100001</v>
      </c>
      <c r="BO169" s="976">
        <v>170.38970186099999</v>
      </c>
      <c r="BP169" s="976">
        <v>219.25730322000001</v>
      </c>
      <c r="BQ169" s="976">
        <v>106.34354999999999</v>
      </c>
      <c r="BR169" s="976">
        <v>217.49096559</v>
      </c>
      <c r="BS169" s="977">
        <v>47.270243999999998</v>
      </c>
      <c r="BT169" s="975">
        <v>436.74907381000003</v>
      </c>
      <c r="BU169" s="976">
        <v>46.934058749999998</v>
      </c>
      <c r="BV169" s="976">
        <v>585.93280788900006</v>
      </c>
      <c r="BW169" s="976">
        <v>60.159761232000001</v>
      </c>
      <c r="BX169" s="976">
        <v>597.67206952000004</v>
      </c>
      <c r="BY169" s="976">
        <v>171.93763048</v>
      </c>
      <c r="BZ169" s="976">
        <v>701.99153040299996</v>
      </c>
      <c r="CA169" s="976">
        <v>291.49937211600002</v>
      </c>
      <c r="CB169" s="976">
        <v>136.637229375</v>
      </c>
      <c r="CC169" s="976">
        <v>263.51598037799999</v>
      </c>
      <c r="CD169" s="977">
        <v>76.450781042999992</v>
      </c>
      <c r="CE169" s="975">
        <v>472.343968872</v>
      </c>
      <c r="CF169" s="976">
        <v>747.95608473000004</v>
      </c>
      <c r="CG169" s="976">
        <v>260.11783484599999</v>
      </c>
      <c r="CH169" s="976">
        <v>627.07540460400003</v>
      </c>
      <c r="CI169" s="976">
        <v>231.20473999999999</v>
      </c>
      <c r="CJ169" s="976">
        <v>161.815808</v>
      </c>
      <c r="CK169" s="978">
        <v>13044.711293476001</v>
      </c>
    </row>
    <row r="170" spans="6:89" x14ac:dyDescent="0.25">
      <c r="F170" s="970">
        <v>41609</v>
      </c>
      <c r="G170" s="975">
        <v>1.1979900000000001</v>
      </c>
      <c r="H170" s="976">
        <v>0.6789599999999999</v>
      </c>
      <c r="I170" s="976">
        <v>3.6588419999999999</v>
      </c>
      <c r="J170" s="976">
        <v>36.413415000000001</v>
      </c>
      <c r="K170" s="976">
        <v>21.277933709999999</v>
      </c>
      <c r="L170" s="976">
        <v>8.1699000000000002</v>
      </c>
      <c r="M170" s="976">
        <v>4.6449704970000001</v>
      </c>
      <c r="N170" s="976">
        <v>1.5824</v>
      </c>
      <c r="O170" s="976">
        <v>1.2465999999999999</v>
      </c>
      <c r="P170" s="976">
        <v>0.41799999999999998</v>
      </c>
      <c r="Q170" s="976">
        <v>15.310944209000002</v>
      </c>
      <c r="R170" s="976">
        <v>20.932724</v>
      </c>
      <c r="S170" s="976">
        <v>0.31597999999999998</v>
      </c>
      <c r="T170" s="976">
        <v>1.6731</v>
      </c>
      <c r="U170" s="976">
        <v>0.35783999999999999</v>
      </c>
      <c r="V170" s="976">
        <v>20.379069201</v>
      </c>
      <c r="W170" s="976">
        <v>23.411728261999997</v>
      </c>
      <c r="X170" s="976">
        <v>0.47852</v>
      </c>
      <c r="Y170" s="976">
        <v>83.487245904000005</v>
      </c>
      <c r="Z170" s="977">
        <v>4.5114299999999998</v>
      </c>
      <c r="AA170" s="975">
        <v>12.335762984999999</v>
      </c>
      <c r="AB170" s="976">
        <v>66.449643809999998</v>
      </c>
      <c r="AC170" s="976">
        <v>6.5761620000000001</v>
      </c>
      <c r="AD170" s="976">
        <v>2.91364</v>
      </c>
      <c r="AE170" s="976">
        <v>2.220936</v>
      </c>
      <c r="AF170" s="976">
        <v>2.91709</v>
      </c>
      <c r="AG170" s="976">
        <v>0.81584999999999996</v>
      </c>
      <c r="AH170" s="976">
        <v>2.2004049999999999</v>
      </c>
      <c r="AI170" s="976">
        <v>3.7884000000000002</v>
      </c>
      <c r="AJ170" s="976">
        <v>355.53356497200002</v>
      </c>
      <c r="AK170" s="976">
        <v>4.7767720000000002</v>
      </c>
      <c r="AL170" s="976">
        <v>4.2961479999999996</v>
      </c>
      <c r="AM170" s="976">
        <v>142.35776358999999</v>
      </c>
      <c r="AN170" s="976">
        <v>141.26354263800002</v>
      </c>
      <c r="AO170" s="976">
        <v>99.345418057000003</v>
      </c>
      <c r="AP170" s="977">
        <v>8.6182250000000007</v>
      </c>
      <c r="AQ170" s="975">
        <v>14.890259724</v>
      </c>
      <c r="AR170" s="976">
        <v>31.954972011999999</v>
      </c>
      <c r="AS170" s="976">
        <v>1.54156</v>
      </c>
      <c r="AT170" s="976">
        <v>23.283032500000001</v>
      </c>
      <c r="AU170" s="976">
        <v>178.16055488999999</v>
      </c>
      <c r="AV170" s="976">
        <v>6.2892000000000001</v>
      </c>
      <c r="AW170" s="976">
        <v>11.844602587999999</v>
      </c>
      <c r="AX170" s="977">
        <v>7.5417439999999996</v>
      </c>
      <c r="AY170" s="975">
        <v>23.269368</v>
      </c>
      <c r="AZ170" s="976">
        <v>3.8618999999999999</v>
      </c>
      <c r="BA170" s="976">
        <v>0.84914999999999996</v>
      </c>
      <c r="BB170" s="976">
        <v>2.4548250079999998</v>
      </c>
      <c r="BC170" s="976">
        <v>2.5338500000000002</v>
      </c>
      <c r="BD170" s="976">
        <v>1.7740800000000001</v>
      </c>
      <c r="BE170" s="976">
        <v>0.30996000000000001</v>
      </c>
      <c r="BF170" s="976">
        <v>0.19223999999999999</v>
      </c>
      <c r="BG170" s="976">
        <v>0.44385000000000002</v>
      </c>
      <c r="BH170" s="977">
        <v>210.78589027199996</v>
      </c>
      <c r="BI170" s="975">
        <v>34.969155000000001</v>
      </c>
      <c r="BJ170" s="976">
        <v>27.823084628999997</v>
      </c>
      <c r="BK170" s="976">
        <v>14.845962500000001</v>
      </c>
      <c r="BL170" s="976">
        <v>42.014999459999991</v>
      </c>
      <c r="BM170" s="976">
        <v>6.9394586509999998</v>
      </c>
      <c r="BN170" s="976">
        <v>42.150255000000001</v>
      </c>
      <c r="BO170" s="976">
        <v>56.266021860999999</v>
      </c>
      <c r="BP170" s="976">
        <v>80.913449999999997</v>
      </c>
      <c r="BQ170" s="976">
        <v>15.999415838999999</v>
      </c>
      <c r="BR170" s="976">
        <v>59.848039114999999</v>
      </c>
      <c r="BS170" s="977">
        <v>5.3394959999999996</v>
      </c>
      <c r="BT170" s="975">
        <v>96.477451700000003</v>
      </c>
      <c r="BU170" s="976">
        <v>5.6441425000000001</v>
      </c>
      <c r="BV170" s="976">
        <v>104.77010461399999</v>
      </c>
      <c r="BW170" s="976">
        <v>12.813681232</v>
      </c>
      <c r="BX170" s="976">
        <v>148.73283476</v>
      </c>
      <c r="BY170" s="976">
        <v>63.938961899999995</v>
      </c>
      <c r="BZ170" s="976">
        <v>232.07928819899999</v>
      </c>
      <c r="CA170" s="976">
        <v>74.285287883999999</v>
      </c>
      <c r="CB170" s="976">
        <v>42.024012499999998</v>
      </c>
      <c r="CC170" s="976">
        <v>79.431876398</v>
      </c>
      <c r="CD170" s="977">
        <v>12.160034172</v>
      </c>
      <c r="CE170" s="975">
        <v>269.44629600000002</v>
      </c>
      <c r="CF170" s="976">
        <v>274.140661395</v>
      </c>
      <c r="CG170" s="976">
        <v>117.004999384</v>
      </c>
      <c r="CH170" s="976">
        <v>252.60796539599997</v>
      </c>
      <c r="CI170" s="976">
        <v>127.129666124</v>
      </c>
      <c r="CJ170" s="976">
        <v>60.4798075</v>
      </c>
      <c r="CK170" s="978">
        <v>3988.8143655419995</v>
      </c>
    </row>
    <row r="171" spans="6:89" x14ac:dyDescent="0.25">
      <c r="F171" s="970">
        <v>41640</v>
      </c>
      <c r="G171" s="975">
        <v>1.02051</v>
      </c>
      <c r="H171" s="976">
        <v>0.24839999999999998</v>
      </c>
      <c r="I171" s="976">
        <v>4.4001760000000001</v>
      </c>
      <c r="J171" s="976">
        <v>10.037649708</v>
      </c>
      <c r="K171" s="976">
        <v>14.861631774000001</v>
      </c>
      <c r="L171" s="976">
        <v>5.2884000000000002</v>
      </c>
      <c r="M171" s="976">
        <v>1.181860497</v>
      </c>
      <c r="N171" s="976">
        <v>2.5112000000000001</v>
      </c>
      <c r="O171" s="976">
        <v>0.37397999999999998</v>
      </c>
      <c r="P171" s="976">
        <v>0.14630000000000001</v>
      </c>
      <c r="Q171" s="976">
        <v>27.630078597000001</v>
      </c>
      <c r="R171" s="976">
        <v>7.5467080000000006</v>
      </c>
      <c r="S171" s="976">
        <v>0.31597999999999998</v>
      </c>
      <c r="T171" s="976">
        <v>2.6168999999999998</v>
      </c>
      <c r="U171" s="976">
        <v>0.40895999999999999</v>
      </c>
      <c r="V171" s="976">
        <v>6.9016442010000008</v>
      </c>
      <c r="W171" s="976">
        <v>18.952360869</v>
      </c>
      <c r="X171" s="976">
        <v>0.54688000000000003</v>
      </c>
      <c r="Y171" s="976">
        <v>78.511519547999995</v>
      </c>
      <c r="Z171" s="977">
        <v>3.9624200000000003</v>
      </c>
      <c r="AA171" s="975">
        <v>26.716624514999996</v>
      </c>
      <c r="AB171" s="976">
        <v>86.907590714999998</v>
      </c>
      <c r="AC171" s="976">
        <v>13.356236000000001</v>
      </c>
      <c r="AD171" s="976">
        <v>1.36181</v>
      </c>
      <c r="AE171" s="976">
        <v>0.79136799999999996</v>
      </c>
      <c r="AF171" s="976">
        <v>7.4829699999999999</v>
      </c>
      <c r="AG171" s="976">
        <v>0.89354999999999996</v>
      </c>
      <c r="AH171" s="976">
        <v>3.7667950000000001</v>
      </c>
      <c r="AI171" s="976">
        <v>1.4350000000000001</v>
      </c>
      <c r="AJ171" s="976">
        <v>493.01426546499999</v>
      </c>
      <c r="AK171" s="976">
        <v>15.602054000000001</v>
      </c>
      <c r="AL171" s="976">
        <v>16.281580000000002</v>
      </c>
      <c r="AM171" s="976">
        <v>95.021919999999994</v>
      </c>
      <c r="AN171" s="976">
        <v>136.61378999999999</v>
      </c>
      <c r="AO171" s="976">
        <v>78.680845000000005</v>
      </c>
      <c r="AP171" s="977">
        <v>35.665918750000003</v>
      </c>
      <c r="AQ171" s="975">
        <v>19.491539723999999</v>
      </c>
      <c r="AR171" s="976">
        <v>42.136177988</v>
      </c>
      <c r="AS171" s="976">
        <v>2.4710299999999998</v>
      </c>
      <c r="AT171" s="976">
        <v>36.713137500000002</v>
      </c>
      <c r="AU171" s="976">
        <v>276.28310347199999</v>
      </c>
      <c r="AV171" s="976">
        <v>9.5793862449999985</v>
      </c>
      <c r="AW171" s="976">
        <v>20.036188392</v>
      </c>
      <c r="AX171" s="977">
        <v>10.810912</v>
      </c>
      <c r="AY171" s="975">
        <v>59.823113999999997</v>
      </c>
      <c r="AZ171" s="976">
        <v>6.6479850000000003</v>
      </c>
      <c r="BA171" s="976">
        <v>0.84914999999999996</v>
      </c>
      <c r="BB171" s="976">
        <v>3.2675749920000006</v>
      </c>
      <c r="BC171" s="976">
        <v>2.8563399999999999</v>
      </c>
      <c r="BD171" s="976">
        <v>2.6888399999999999</v>
      </c>
      <c r="BE171" s="976">
        <v>0.18368000000000001</v>
      </c>
      <c r="BF171" s="976">
        <v>0.11391999999999999</v>
      </c>
      <c r="BG171" s="976">
        <v>0.50034000000000001</v>
      </c>
      <c r="BH171" s="977">
        <v>500.03524847999995</v>
      </c>
      <c r="BI171" s="975">
        <v>22.114170000000001</v>
      </c>
      <c r="BJ171" s="976">
        <v>26.569298741999997</v>
      </c>
      <c r="BK171" s="976">
        <v>18.5199225</v>
      </c>
      <c r="BL171" s="976">
        <v>27.287469838</v>
      </c>
      <c r="BM171" s="976">
        <v>5.5024840930000005</v>
      </c>
      <c r="BN171" s="976">
        <v>29.984937500000001</v>
      </c>
      <c r="BO171" s="976">
        <v>54.143904999999997</v>
      </c>
      <c r="BP171" s="976">
        <v>84.452854829999993</v>
      </c>
      <c r="BQ171" s="976">
        <v>16.09524</v>
      </c>
      <c r="BR171" s="976">
        <v>39.972451475</v>
      </c>
      <c r="BS171" s="977">
        <v>5.1562780000000004</v>
      </c>
      <c r="BT171" s="975">
        <v>92.412738775000008</v>
      </c>
      <c r="BU171" s="976">
        <v>3.1508562499999999</v>
      </c>
      <c r="BV171" s="976">
        <v>82.025829035000001</v>
      </c>
      <c r="BW171" s="976">
        <v>13.221547488000001</v>
      </c>
      <c r="BX171" s="976">
        <v>82.895069519999993</v>
      </c>
      <c r="BY171" s="976">
        <v>47.518245719999996</v>
      </c>
      <c r="BZ171" s="976">
        <v>144.525788199</v>
      </c>
      <c r="CA171" s="976">
        <v>47.259</v>
      </c>
      <c r="CB171" s="976">
        <v>17.075954374999998</v>
      </c>
      <c r="CC171" s="976">
        <v>80.688796398000008</v>
      </c>
      <c r="CD171" s="977">
        <v>5.9226520860000003</v>
      </c>
      <c r="CE171" s="975">
        <v>341.02073999999999</v>
      </c>
      <c r="CF171" s="976">
        <v>583.40907511500006</v>
      </c>
      <c r="CG171" s="976">
        <v>207.51834969200002</v>
      </c>
      <c r="CH171" s="976">
        <v>272.15942013</v>
      </c>
      <c r="CI171" s="976">
        <v>186.04063387599999</v>
      </c>
      <c r="CJ171" s="976">
        <v>119.4368455</v>
      </c>
      <c r="CK171" s="978">
        <v>4851.624098569001</v>
      </c>
    </row>
    <row r="172" spans="6:89" x14ac:dyDescent="0.25">
      <c r="F172" s="970">
        <v>41671</v>
      </c>
      <c r="G172" s="975">
        <v>0.31058999999999998</v>
      </c>
      <c r="H172" s="976">
        <v>0.26495999999999992</v>
      </c>
      <c r="I172" s="976">
        <v>0.860904</v>
      </c>
      <c r="J172" s="976">
        <v>8.2154223540000011</v>
      </c>
      <c r="K172" s="976">
        <v>3.0436172579999998</v>
      </c>
      <c r="L172" s="976">
        <v>1.7288999999999997</v>
      </c>
      <c r="M172" s="976">
        <v>1.401735</v>
      </c>
      <c r="N172" s="976">
        <v>0.75680000000000003</v>
      </c>
      <c r="O172" s="976">
        <v>0.49864000000000003</v>
      </c>
      <c r="P172" s="976">
        <v>0.16719999999999999</v>
      </c>
      <c r="Q172" s="976">
        <v>9.2519314030000004</v>
      </c>
      <c r="R172" s="976">
        <v>5.1222000000000003</v>
      </c>
      <c r="S172" s="976">
        <v>0.14518</v>
      </c>
      <c r="T172" s="976">
        <v>0.90090000000000003</v>
      </c>
      <c r="U172" s="976">
        <v>0.10224</v>
      </c>
      <c r="V172" s="976">
        <v>5.5983150000000004</v>
      </c>
      <c r="W172" s="976">
        <v>4.3874491310000003</v>
      </c>
      <c r="X172" s="976">
        <v>0.13672000000000001</v>
      </c>
      <c r="Y172" s="976">
        <v>58.518607500000002</v>
      </c>
      <c r="Z172" s="977">
        <v>0.81157999999999997</v>
      </c>
      <c r="AA172" s="975">
        <v>5.5510875000000004</v>
      </c>
      <c r="AB172" s="976">
        <v>18.477140715000001</v>
      </c>
      <c r="AC172" s="976">
        <v>1.733252</v>
      </c>
      <c r="AD172" s="976">
        <v>0.60172999999999999</v>
      </c>
      <c r="AE172" s="976">
        <v>0.20422399999999999</v>
      </c>
      <c r="AF172" s="976">
        <v>0.71870756099999999</v>
      </c>
      <c r="AG172" s="976">
        <v>9.7125000000000003E-2</v>
      </c>
      <c r="AH172" s="976">
        <v>0.55942499999999995</v>
      </c>
      <c r="AI172" s="976">
        <v>1.2627999999999999</v>
      </c>
      <c r="AJ172" s="976">
        <v>124.58443002800001</v>
      </c>
      <c r="AK172" s="976">
        <v>1.7370080000000001</v>
      </c>
      <c r="AL172" s="976">
        <v>1.970208</v>
      </c>
      <c r="AM172" s="976">
        <v>63.065823590000001</v>
      </c>
      <c r="AN172" s="976">
        <v>83.276202546000007</v>
      </c>
      <c r="AO172" s="976">
        <v>32.34864125</v>
      </c>
      <c r="AP172" s="977">
        <v>6.1253500000000001</v>
      </c>
      <c r="AQ172" s="975">
        <v>4.3456501379999999</v>
      </c>
      <c r="AR172" s="976">
        <v>14.751006982000002</v>
      </c>
      <c r="AS172" s="976">
        <v>0.45340000000000003</v>
      </c>
      <c r="AT172" s="976">
        <v>11.923925000000001</v>
      </c>
      <c r="AU172" s="976">
        <v>76.814899560000001</v>
      </c>
      <c r="AV172" s="976">
        <v>3.2901862450000001</v>
      </c>
      <c r="AW172" s="976">
        <v>6.0606658039999992</v>
      </c>
      <c r="AX172" s="977">
        <v>1.9097120000000001</v>
      </c>
      <c r="AY172" s="975">
        <v>17.480968000000001</v>
      </c>
      <c r="AZ172" s="976">
        <v>2.3998949999999999</v>
      </c>
      <c r="BA172" s="976">
        <v>0.39015</v>
      </c>
      <c r="BB172" s="976">
        <v>1.1776549920000001</v>
      </c>
      <c r="BC172" s="976">
        <v>1.3360300000000001</v>
      </c>
      <c r="BD172" s="976">
        <v>1.1088</v>
      </c>
      <c r="BE172" s="976">
        <v>8.0360000000000001E-2</v>
      </c>
      <c r="BF172" s="976">
        <v>4.9840000000000002E-2</v>
      </c>
      <c r="BG172" s="976">
        <v>0.23402999999999999</v>
      </c>
      <c r="BH172" s="977">
        <v>130.60809695999998</v>
      </c>
      <c r="BI172" s="975">
        <v>13.753935</v>
      </c>
      <c r="BJ172" s="976">
        <v>10.687473484</v>
      </c>
      <c r="BK172" s="976">
        <v>11.3829425</v>
      </c>
      <c r="BL172" s="976">
        <v>11.461271025999999</v>
      </c>
      <c r="BM172" s="976">
        <v>3.4696995350000002</v>
      </c>
      <c r="BN172" s="976">
        <v>9.6808512499999999</v>
      </c>
      <c r="BO172" s="976">
        <v>15.827592713</v>
      </c>
      <c r="BP172" s="976">
        <v>25.452798390000002</v>
      </c>
      <c r="BQ172" s="976">
        <v>7.281199161</v>
      </c>
      <c r="BR172" s="976">
        <v>27.756028090000001</v>
      </c>
      <c r="BS172" s="977">
        <v>2.3294860000000002</v>
      </c>
      <c r="BT172" s="975">
        <v>35.088162584999999</v>
      </c>
      <c r="BU172" s="976">
        <v>1.3425387499999999</v>
      </c>
      <c r="BV172" s="976">
        <v>152.32910231</v>
      </c>
      <c r="BW172" s="976">
        <v>3.5688</v>
      </c>
      <c r="BX172" s="976">
        <v>110.97379748</v>
      </c>
      <c r="BY172" s="976">
        <v>7.6145619</v>
      </c>
      <c r="BZ172" s="976">
        <v>132.83109209700001</v>
      </c>
      <c r="CA172" s="976">
        <v>57.065242499999997</v>
      </c>
      <c r="CB172" s="976">
        <v>5.74130875</v>
      </c>
      <c r="CC172" s="976">
        <v>62.463456398000005</v>
      </c>
      <c r="CD172" s="977">
        <v>5.1501158280000006</v>
      </c>
      <c r="CE172" s="975">
        <v>114.88576312800001</v>
      </c>
      <c r="CF172" s="976">
        <v>173.847474885</v>
      </c>
      <c r="CG172" s="976">
        <v>53.847244538000005</v>
      </c>
      <c r="CH172" s="976">
        <v>151.460959737</v>
      </c>
      <c r="CI172" s="976">
        <v>50.319198565999997</v>
      </c>
      <c r="CJ172" s="976">
        <v>34.937503999999997</v>
      </c>
      <c r="CK172" s="978">
        <v>2011.5019181179998</v>
      </c>
    </row>
    <row r="173" spans="6:89" x14ac:dyDescent="0.25">
      <c r="F173" s="970">
        <v>41699</v>
      </c>
      <c r="G173" s="975">
        <v>0.66554999999999997</v>
      </c>
      <c r="H173" s="976">
        <v>0.44711999999999996</v>
      </c>
      <c r="I173" s="976">
        <v>1.745722</v>
      </c>
      <c r="J173" s="976">
        <v>7.3197635310000004</v>
      </c>
      <c r="K173" s="976">
        <v>4.1678454839999999</v>
      </c>
      <c r="L173" s="976">
        <v>2.7120000000000002</v>
      </c>
      <c r="M173" s="976">
        <v>1.841500497</v>
      </c>
      <c r="N173" s="976">
        <v>0.65359999999999996</v>
      </c>
      <c r="O173" s="976">
        <v>0.87261999999999995</v>
      </c>
      <c r="P173" s="976">
        <v>0.29260000000000003</v>
      </c>
      <c r="Q173" s="976">
        <v>6.5618299999999996</v>
      </c>
      <c r="R173" s="976">
        <v>5.395384</v>
      </c>
      <c r="S173" s="976">
        <v>0.16225999999999999</v>
      </c>
      <c r="T173" s="976">
        <v>0.7722</v>
      </c>
      <c r="U173" s="976">
        <v>0.15336</v>
      </c>
      <c r="V173" s="976">
        <v>4.9170207989999994</v>
      </c>
      <c r="W173" s="976">
        <v>3.9199408689999999</v>
      </c>
      <c r="X173" s="976">
        <v>0.20508000000000001</v>
      </c>
      <c r="Y173" s="976">
        <v>39.032364096000002</v>
      </c>
      <c r="Z173" s="977">
        <v>1.7902499999999999</v>
      </c>
      <c r="AA173" s="975">
        <v>5.031700485</v>
      </c>
      <c r="AB173" s="976">
        <v>12.039571664999999</v>
      </c>
      <c r="AC173" s="976">
        <v>1.5803179999999999</v>
      </c>
      <c r="AD173" s="976">
        <v>0.34837000000000001</v>
      </c>
      <c r="AE173" s="976">
        <v>0.40844799999999998</v>
      </c>
      <c r="AF173" s="976">
        <v>0.591877561</v>
      </c>
      <c r="AG173" s="976">
        <v>9.7125000000000003E-2</v>
      </c>
      <c r="AH173" s="976">
        <v>0.48483500000000002</v>
      </c>
      <c r="AI173" s="976">
        <v>0.63139999999999996</v>
      </c>
      <c r="AJ173" s="976">
        <v>88.206541971999997</v>
      </c>
      <c r="AK173" s="976">
        <v>1.333774</v>
      </c>
      <c r="AL173" s="976">
        <v>1.395564</v>
      </c>
      <c r="AM173" s="976">
        <v>23.87217077</v>
      </c>
      <c r="AN173" s="976">
        <v>32.698477638</v>
      </c>
      <c r="AO173" s="976">
        <v>16.935623057000001</v>
      </c>
      <c r="AP173" s="977">
        <v>4.4515624999999996</v>
      </c>
      <c r="AQ173" s="975">
        <v>4.1539205519999998</v>
      </c>
      <c r="AR173" s="976">
        <v>6.3842579879999999</v>
      </c>
      <c r="AS173" s="976">
        <v>0.65742999999999996</v>
      </c>
      <c r="AT173" s="976">
        <v>4.5812974999999998</v>
      </c>
      <c r="AU173" s="976">
        <v>33.364010538000002</v>
      </c>
      <c r="AV173" s="976">
        <v>1.6305362450000001</v>
      </c>
      <c r="AW173" s="976">
        <v>4.0958025879999997</v>
      </c>
      <c r="AX173" s="977">
        <v>2.3628640000000001</v>
      </c>
      <c r="AY173" s="975">
        <v>11.86622</v>
      </c>
      <c r="AZ173" s="976">
        <v>1.682685</v>
      </c>
      <c r="BA173" s="976">
        <v>0.43604999999999999</v>
      </c>
      <c r="BB173" s="976">
        <v>0.9122650080000001</v>
      </c>
      <c r="BC173" s="976">
        <v>1.0596099999999999</v>
      </c>
      <c r="BD173" s="976">
        <v>0.83160000000000001</v>
      </c>
      <c r="BE173" s="976">
        <v>0.1148</v>
      </c>
      <c r="BF173" s="976">
        <v>7.1199999999999999E-2</v>
      </c>
      <c r="BG173" s="976">
        <v>0.18561</v>
      </c>
      <c r="BH173" s="977">
        <v>99.350499551999988</v>
      </c>
      <c r="BI173" s="975">
        <v>5.4835950000000002</v>
      </c>
      <c r="BJ173" s="976">
        <v>4.5377027419999996</v>
      </c>
      <c r="BK173" s="976">
        <v>2.5295575000000001</v>
      </c>
      <c r="BL173" s="976">
        <v>5.7306993520000011</v>
      </c>
      <c r="BM173" s="976">
        <v>0.98135865099999997</v>
      </c>
      <c r="BN173" s="976">
        <v>5.7113938210000006</v>
      </c>
      <c r="BO173" s="976">
        <v>9.3432927130000003</v>
      </c>
      <c r="BP173" s="976">
        <v>15.450203220000001</v>
      </c>
      <c r="BQ173" s="976">
        <v>3.3212527740000004</v>
      </c>
      <c r="BR173" s="976">
        <v>10.064376615</v>
      </c>
      <c r="BS173" s="977">
        <v>0.78522000000000003</v>
      </c>
      <c r="BT173" s="975">
        <v>19.994850679999999</v>
      </c>
      <c r="BU173" s="976">
        <v>0.63017124999999996</v>
      </c>
      <c r="BV173" s="976">
        <v>124.439109234</v>
      </c>
      <c r="BW173" s="976">
        <v>1.9373587679999997</v>
      </c>
      <c r="BX173" s="976">
        <v>124.96938136000001</v>
      </c>
      <c r="BY173" s="976">
        <v>11.538053339999999</v>
      </c>
      <c r="BZ173" s="976">
        <v>203.21797735199999</v>
      </c>
      <c r="CA173" s="976">
        <v>89.467147115999992</v>
      </c>
      <c r="CB173" s="976">
        <v>6.0076581249999998</v>
      </c>
      <c r="CC173" s="976">
        <v>86.672803979999998</v>
      </c>
      <c r="CD173" s="977">
        <v>4.9784620860000004</v>
      </c>
      <c r="CE173" s="975">
        <v>63.562540872</v>
      </c>
      <c r="CF173" s="976">
        <v>103.59221217</v>
      </c>
      <c r="CG173" s="976">
        <v>25.435839384000001</v>
      </c>
      <c r="CH173" s="976">
        <v>103.07162921100002</v>
      </c>
      <c r="CI173" s="976">
        <v>26.290839999999999</v>
      </c>
      <c r="CJ173" s="976">
        <v>16.089639999999999</v>
      </c>
      <c r="CK173" s="978">
        <v>1523.3103572110001</v>
      </c>
    </row>
    <row r="174" spans="6:89" x14ac:dyDescent="0.25">
      <c r="F174" s="970">
        <v>41730</v>
      </c>
      <c r="G174" s="975">
        <v>3.1502699999999999</v>
      </c>
      <c r="H174" s="976">
        <v>2.3515199999999994</v>
      </c>
      <c r="I174" s="976">
        <v>8.9199219999999997</v>
      </c>
      <c r="J174" s="976">
        <v>48.211472645999997</v>
      </c>
      <c r="K174" s="976">
        <v>25.418331773999999</v>
      </c>
      <c r="L174" s="976">
        <v>12.848100000000001</v>
      </c>
      <c r="M174" s="976">
        <v>15.199210497000001</v>
      </c>
      <c r="N174" s="976">
        <v>3.5087999999999999</v>
      </c>
      <c r="O174" s="976">
        <v>5.0487299999999999</v>
      </c>
      <c r="P174" s="976">
        <v>1.5047999999999999</v>
      </c>
      <c r="Q174" s="976">
        <v>33.638814208999996</v>
      </c>
      <c r="R174" s="976">
        <v>29.059947999999995</v>
      </c>
      <c r="S174" s="976">
        <v>0.78568000000000005</v>
      </c>
      <c r="T174" s="976">
        <v>3.7751999999999999</v>
      </c>
      <c r="U174" s="976">
        <v>0.94572000000000001</v>
      </c>
      <c r="V174" s="976">
        <v>35.900293865999998</v>
      </c>
      <c r="W174" s="976">
        <v>41.608868262000001</v>
      </c>
      <c r="X174" s="976">
        <v>1.2646599999999999</v>
      </c>
      <c r="Y174" s="976">
        <v>294.08291409600002</v>
      </c>
      <c r="Z174" s="977">
        <v>9.7389600000000005</v>
      </c>
      <c r="AA174" s="975">
        <v>50.868724515000004</v>
      </c>
      <c r="AB174" s="976">
        <v>107.24175</v>
      </c>
      <c r="AC174" s="976">
        <v>27.732032</v>
      </c>
      <c r="AD174" s="976">
        <v>11.939590000000001</v>
      </c>
      <c r="AE174" s="976">
        <v>12.304496</v>
      </c>
      <c r="AF174" s="976">
        <v>14.20496</v>
      </c>
      <c r="AG174" s="976">
        <v>3.710175</v>
      </c>
      <c r="AH174" s="976">
        <v>8.7643249999999995</v>
      </c>
      <c r="AI174" s="976">
        <v>13.402900000000001</v>
      </c>
      <c r="AJ174" s="976">
        <v>469.35063798599998</v>
      </c>
      <c r="AK174" s="976">
        <v>19.572358000000001</v>
      </c>
      <c r="AL174" s="976">
        <v>20.358816000000001</v>
      </c>
      <c r="AM174" s="976">
        <v>64.087309230000002</v>
      </c>
      <c r="AN174" s="976">
        <v>108.14506009199999</v>
      </c>
      <c r="AO174" s="976">
        <v>61.310128056999986</v>
      </c>
      <c r="AP174" s="977">
        <v>31.499256249999998</v>
      </c>
      <c r="AQ174" s="975">
        <v>26.681039723999998</v>
      </c>
      <c r="AR174" s="976">
        <v>50.973346982000002</v>
      </c>
      <c r="AS174" s="976">
        <v>3.4911799999999999</v>
      </c>
      <c r="AT174" s="976">
        <v>33.763534999999997</v>
      </c>
      <c r="AU174" s="976">
        <v>271.71732554999994</v>
      </c>
      <c r="AV174" s="976">
        <v>11.61755</v>
      </c>
      <c r="AW174" s="976">
        <v>24.270345804000002</v>
      </c>
      <c r="AX174" s="977">
        <v>14.695072</v>
      </c>
      <c r="AY174" s="975">
        <v>69.258206000000001</v>
      </c>
      <c r="AZ174" s="976">
        <v>10.344374999999999</v>
      </c>
      <c r="BA174" s="976">
        <v>2.1114000000000002</v>
      </c>
      <c r="BB174" s="976">
        <v>7.2152000000000003</v>
      </c>
      <c r="BC174" s="976">
        <v>6.3576600000000001</v>
      </c>
      <c r="BD174" s="976">
        <v>4.1580000000000004</v>
      </c>
      <c r="BE174" s="976">
        <v>1.1939200000000001</v>
      </c>
      <c r="BF174" s="976">
        <v>0.74048000000000003</v>
      </c>
      <c r="BG174" s="976">
        <v>1.1136600000000001</v>
      </c>
      <c r="BH174" s="977">
        <v>465.95974463999994</v>
      </c>
      <c r="BI174" s="975">
        <v>19.657087943999997</v>
      </c>
      <c r="BJ174" s="976">
        <v>48.033715483999998</v>
      </c>
      <c r="BK174" s="976">
        <v>32.462499999999999</v>
      </c>
      <c r="BL174" s="976">
        <v>21.972490054000001</v>
      </c>
      <c r="BM174" s="976">
        <v>7.7805636279999995</v>
      </c>
      <c r="BN174" s="976">
        <v>26.386745000000001</v>
      </c>
      <c r="BO174" s="976">
        <v>49.280679999999997</v>
      </c>
      <c r="BP174" s="976">
        <v>66.540445169999998</v>
      </c>
      <c r="BQ174" s="976">
        <v>26.314452773999999</v>
      </c>
      <c r="BR174" s="976">
        <v>28.958773524999998</v>
      </c>
      <c r="BS174" s="977">
        <v>9.4488140000000005</v>
      </c>
      <c r="BT174" s="975">
        <v>150.18562755000002</v>
      </c>
      <c r="BU174" s="976">
        <v>20.494264999999999</v>
      </c>
      <c r="BV174" s="976">
        <v>352.94819961400003</v>
      </c>
      <c r="BW174" s="976">
        <v>22.466452511999996</v>
      </c>
      <c r="BX174" s="976">
        <v>374.96645339999998</v>
      </c>
      <c r="BY174" s="976">
        <v>50.046769520000005</v>
      </c>
      <c r="BZ174" s="976">
        <v>291.61566819900003</v>
      </c>
      <c r="CA174" s="976">
        <v>104.353732116</v>
      </c>
      <c r="CB174" s="976">
        <v>25.480756875000001</v>
      </c>
      <c r="CC174" s="976">
        <v>93.531250805999989</v>
      </c>
      <c r="CD174" s="977">
        <v>27.267074171999997</v>
      </c>
      <c r="CE174" s="975">
        <v>403.903368</v>
      </c>
      <c r="CF174" s="976">
        <v>586.142456745</v>
      </c>
      <c r="CG174" s="976">
        <v>217.94868171799999</v>
      </c>
      <c r="CH174" s="976">
        <v>437.67282986699996</v>
      </c>
      <c r="CI174" s="976">
        <v>219.348112442</v>
      </c>
      <c r="CJ174" s="976">
        <v>125.729044</v>
      </c>
      <c r="CK174" s="978">
        <v>6448.0537842949998</v>
      </c>
    </row>
    <row r="175" spans="6:89" x14ac:dyDescent="0.25">
      <c r="F175" s="970">
        <v>41760</v>
      </c>
      <c r="G175" s="975">
        <v>10.42695</v>
      </c>
      <c r="H175" s="976">
        <v>8.4124799999999986</v>
      </c>
      <c r="I175" s="976">
        <v>25.898862000000001</v>
      </c>
      <c r="J175" s="976">
        <v>164.70971735399999</v>
      </c>
      <c r="K175" s="976">
        <v>91.527946290000003</v>
      </c>
      <c r="L175" s="976">
        <v>46.273499999999999</v>
      </c>
      <c r="M175" s="976">
        <v>42.299415000000003</v>
      </c>
      <c r="N175" s="976">
        <v>8.3247999999999998</v>
      </c>
      <c r="O175" s="976">
        <v>16.51745</v>
      </c>
      <c r="P175" s="976">
        <v>5.4549000000000003</v>
      </c>
      <c r="Q175" s="976">
        <v>61.74657140299999</v>
      </c>
      <c r="R175" s="976">
        <v>100.326824</v>
      </c>
      <c r="S175" s="976">
        <v>2.3485</v>
      </c>
      <c r="T175" s="976">
        <v>8.2510999999999992</v>
      </c>
      <c r="U175" s="976">
        <v>2.9521799999999998</v>
      </c>
      <c r="V175" s="976">
        <v>117.979305</v>
      </c>
      <c r="W175" s="976">
        <v>112.52735565500001</v>
      </c>
      <c r="X175" s="976">
        <v>3.9477899999999999</v>
      </c>
      <c r="Y175" s="976">
        <v>760.50353250000001</v>
      </c>
      <c r="Z175" s="977">
        <v>31.627749999999999</v>
      </c>
      <c r="AA175" s="975">
        <v>114.8198625</v>
      </c>
      <c r="AB175" s="976">
        <v>328.31755357499998</v>
      </c>
      <c r="AC175" s="976">
        <v>62.040225999999997</v>
      </c>
      <c r="AD175" s="976">
        <v>41.96275</v>
      </c>
      <c r="AE175" s="976">
        <v>32.114224</v>
      </c>
      <c r="AF175" s="976">
        <v>33.018072439000001</v>
      </c>
      <c r="AG175" s="976">
        <v>10.975125</v>
      </c>
      <c r="AH175" s="976">
        <v>21.966754999999999</v>
      </c>
      <c r="AI175" s="976">
        <v>44.398899999999998</v>
      </c>
      <c r="AJ175" s="976">
        <v>964.46370497199996</v>
      </c>
      <c r="AK175" s="976">
        <v>42.742804</v>
      </c>
      <c r="AL175" s="976">
        <v>38.802152</v>
      </c>
      <c r="AM175" s="976">
        <v>236.53331436000002</v>
      </c>
      <c r="AN175" s="976">
        <v>256.72833000000003</v>
      </c>
      <c r="AO175" s="976">
        <v>142.63233750000001</v>
      </c>
      <c r="AP175" s="977">
        <v>51.317612500000003</v>
      </c>
      <c r="AQ175" s="975">
        <v>62.05337972400001</v>
      </c>
      <c r="AR175" s="976">
        <v>131.7176</v>
      </c>
      <c r="AS175" s="976">
        <v>8.9773200000000006</v>
      </c>
      <c r="AT175" s="976">
        <v>73.896956250000002</v>
      </c>
      <c r="AU175" s="976">
        <v>450.89251532999992</v>
      </c>
      <c r="AV175" s="976">
        <v>16.800313754999998</v>
      </c>
      <c r="AW175" s="976">
        <v>38.660971608000004</v>
      </c>
      <c r="AX175" s="977">
        <v>34.730863999999997</v>
      </c>
      <c r="AY175" s="975">
        <v>113.973596</v>
      </c>
      <c r="AZ175" s="976">
        <v>20.716335000000001</v>
      </c>
      <c r="BA175" s="976">
        <v>6.3112500000000002</v>
      </c>
      <c r="BB175" s="976">
        <v>16.951574991999998</v>
      </c>
      <c r="BC175" s="976">
        <v>15.61773</v>
      </c>
      <c r="BD175" s="976">
        <v>8.9812799999999999</v>
      </c>
      <c r="BE175" s="976">
        <v>3.51288</v>
      </c>
      <c r="BF175" s="976">
        <v>2.1787200000000002</v>
      </c>
      <c r="BG175" s="976">
        <v>2.7357300000000002</v>
      </c>
      <c r="BH175" s="977">
        <v>727.35046723200003</v>
      </c>
      <c r="BI175" s="975">
        <v>198.428182056</v>
      </c>
      <c r="BJ175" s="976">
        <v>269.30496011299999</v>
      </c>
      <c r="BK175" s="976">
        <v>233.74205749999999</v>
      </c>
      <c r="BL175" s="976">
        <v>167.37692053999999</v>
      </c>
      <c r="BM175" s="976">
        <v>85.901800465000008</v>
      </c>
      <c r="BN175" s="976">
        <v>95.809037429</v>
      </c>
      <c r="BO175" s="976">
        <v>129.155454574</v>
      </c>
      <c r="BP175" s="976">
        <v>130.09555644</v>
      </c>
      <c r="BQ175" s="976">
        <v>127.16515722599998</v>
      </c>
      <c r="BR175" s="976">
        <v>192.10853897499999</v>
      </c>
      <c r="BS175" s="977">
        <v>55.593575999999999</v>
      </c>
      <c r="BT175" s="975">
        <v>493.47583911499999</v>
      </c>
      <c r="BU175" s="976">
        <v>79.374178749999999</v>
      </c>
      <c r="BV175" s="976">
        <v>1154.480324614</v>
      </c>
      <c r="BW175" s="976">
        <v>80.756852511999995</v>
      </c>
      <c r="BX175" s="976">
        <v>838.28037884000003</v>
      </c>
      <c r="BY175" s="976">
        <v>209.37099237999999</v>
      </c>
      <c r="BZ175" s="976">
        <v>972.25027334699985</v>
      </c>
      <c r="CA175" s="976">
        <v>511.31289038400001</v>
      </c>
      <c r="CB175" s="976">
        <v>156.13992250000001</v>
      </c>
      <c r="CC175" s="976">
        <v>415.73992758200001</v>
      </c>
      <c r="CD175" s="977">
        <v>80.742565214999999</v>
      </c>
      <c r="CE175" s="975">
        <v>545.04196312800002</v>
      </c>
      <c r="CF175" s="976">
        <v>729.79547589000003</v>
      </c>
      <c r="CG175" s="976">
        <v>244.664329692</v>
      </c>
      <c r="CH175" s="976">
        <v>1088.7900090780001</v>
      </c>
      <c r="CI175" s="976">
        <v>237.76314468999999</v>
      </c>
      <c r="CJ175" s="976">
        <v>150.46686550000001</v>
      </c>
      <c r="CK175" s="978">
        <v>15454.077311473999</v>
      </c>
    </row>
    <row r="176" spans="6:89" x14ac:dyDescent="0.25">
      <c r="F176" s="970">
        <v>41791</v>
      </c>
      <c r="G176" s="975">
        <v>10.6488</v>
      </c>
      <c r="H176" s="976">
        <v>7.8494399999999986</v>
      </c>
      <c r="I176" s="976">
        <v>31.136027999999996</v>
      </c>
      <c r="J176" s="976">
        <v>179.90511882300001</v>
      </c>
      <c r="K176" s="976">
        <v>98.958777257999998</v>
      </c>
      <c r="L176" s="976">
        <v>51.731400000000001</v>
      </c>
      <c r="M176" s="976">
        <v>40.018165496999998</v>
      </c>
      <c r="N176" s="976">
        <v>8.1183999999999994</v>
      </c>
      <c r="O176" s="976">
        <v>15.20852</v>
      </c>
      <c r="P176" s="976">
        <v>5.0578000000000003</v>
      </c>
      <c r="Q176" s="976">
        <v>66.372525791000001</v>
      </c>
      <c r="R176" s="976">
        <v>104.83436</v>
      </c>
      <c r="S176" s="976">
        <v>2.2545600000000001</v>
      </c>
      <c r="T176" s="976">
        <v>8.1224000000000007</v>
      </c>
      <c r="U176" s="976">
        <v>2.7988200000000001</v>
      </c>
      <c r="V176" s="976">
        <v>129.412888866</v>
      </c>
      <c r="W176" s="976">
        <v>109.21879913099998</v>
      </c>
      <c r="X176" s="976">
        <v>3.7427100000000002</v>
      </c>
      <c r="Y176" s="976">
        <v>634.25951704800002</v>
      </c>
      <c r="Z176" s="977">
        <v>35.470820000000003</v>
      </c>
      <c r="AA176" s="975">
        <v>131.732837985</v>
      </c>
      <c r="AB176" s="976">
        <v>380.499346425</v>
      </c>
      <c r="AC176" s="976">
        <v>71.063332000000003</v>
      </c>
      <c r="AD176" s="976">
        <v>35.470399999999998</v>
      </c>
      <c r="AE176" s="976">
        <v>31.578136000000001</v>
      </c>
      <c r="AF176" s="976">
        <v>38.218102439000006</v>
      </c>
      <c r="AG176" s="976">
        <v>10.470075</v>
      </c>
      <c r="AH176" s="976">
        <v>23.980685000000001</v>
      </c>
      <c r="AI176" s="976">
        <v>38.744999999999997</v>
      </c>
      <c r="AJ176" s="976">
        <v>1803.6437139860002</v>
      </c>
      <c r="AK176" s="976">
        <v>53.195869999999999</v>
      </c>
      <c r="AL176" s="976">
        <v>50.650764000000002</v>
      </c>
      <c r="AM176" s="976">
        <v>410.49710205000002</v>
      </c>
      <c r="AN176" s="976">
        <v>576.60377754600006</v>
      </c>
      <c r="AO176" s="976">
        <v>334.45571555699996</v>
      </c>
      <c r="AP176" s="977">
        <v>80.697924999999998</v>
      </c>
      <c r="AQ176" s="975">
        <v>78.956699448000009</v>
      </c>
      <c r="AR176" s="976">
        <v>151.777673018</v>
      </c>
      <c r="AS176" s="976">
        <v>10.382860000000001</v>
      </c>
      <c r="AT176" s="976">
        <v>98.089972500000002</v>
      </c>
      <c r="AU176" s="976">
        <v>634.33518195599993</v>
      </c>
      <c r="AV176" s="976">
        <v>26.845563755000001</v>
      </c>
      <c r="AW176" s="976">
        <v>54.186254195999993</v>
      </c>
      <c r="AX176" s="977">
        <v>46.480448000000003</v>
      </c>
      <c r="AY176" s="975">
        <v>138.95054200000001</v>
      </c>
      <c r="AZ176" s="976">
        <v>22.123169999999998</v>
      </c>
      <c r="BA176" s="976">
        <v>6.0587999999999997</v>
      </c>
      <c r="BB176" s="976">
        <v>17.930185008000002</v>
      </c>
      <c r="BC176" s="976">
        <v>14.7424</v>
      </c>
      <c r="BD176" s="976">
        <v>8.4545999999999992</v>
      </c>
      <c r="BE176" s="976">
        <v>3.2717999999999998</v>
      </c>
      <c r="BF176" s="976">
        <v>2.0291999999999999</v>
      </c>
      <c r="BG176" s="976">
        <v>2.5823999999999998</v>
      </c>
      <c r="BH176" s="977">
        <v>1205.3660502719999</v>
      </c>
      <c r="BI176" s="975">
        <v>167.92385999999999</v>
      </c>
      <c r="BJ176" s="976">
        <v>243.42226799999997</v>
      </c>
      <c r="BK176" s="976">
        <v>203.5983075</v>
      </c>
      <c r="BL176" s="976">
        <v>158.55820108</v>
      </c>
      <c r="BM176" s="976">
        <v>63.751669999999997</v>
      </c>
      <c r="BN176" s="976">
        <v>133.932743679</v>
      </c>
      <c r="BO176" s="976">
        <v>183.859408565</v>
      </c>
      <c r="BP176" s="976">
        <v>261.36059999999998</v>
      </c>
      <c r="BQ176" s="976">
        <v>120.618475839</v>
      </c>
      <c r="BR176" s="976">
        <v>225.18160147500001</v>
      </c>
      <c r="BS176" s="977">
        <v>51.065474000000002</v>
      </c>
      <c r="BT176" s="975">
        <v>528.26518741500001</v>
      </c>
      <c r="BU176" s="976">
        <v>64.661050000000003</v>
      </c>
      <c r="BV176" s="976">
        <v>1000.141573462</v>
      </c>
      <c r="BW176" s="976">
        <v>77.018106255999996</v>
      </c>
      <c r="BX176" s="976">
        <v>940.36094660000003</v>
      </c>
      <c r="BY176" s="976">
        <v>224.74539999999999</v>
      </c>
      <c r="BZ176" s="976">
        <v>1097.0766991530002</v>
      </c>
      <c r="CA176" s="976">
        <v>367.5568725</v>
      </c>
      <c r="CB176" s="976">
        <v>202.92862937500001</v>
      </c>
      <c r="CC176" s="976">
        <v>407.132790806</v>
      </c>
      <c r="CD176" s="977">
        <v>92.873958956999999</v>
      </c>
      <c r="CE176" s="975">
        <v>736.26191512800006</v>
      </c>
      <c r="CF176" s="976">
        <v>1192.6139857349999</v>
      </c>
      <c r="CG176" s="976">
        <v>424.15526</v>
      </c>
      <c r="CH176" s="976">
        <v>1058.3633632890001</v>
      </c>
      <c r="CI176" s="976">
        <v>378.410555504</v>
      </c>
      <c r="CJ176" s="976">
        <v>247.1196315</v>
      </c>
      <c r="CK176" s="978">
        <v>18992.144969373006</v>
      </c>
    </row>
    <row r="177" spans="6:89" x14ac:dyDescent="0.25">
      <c r="F177" s="970">
        <v>41821</v>
      </c>
      <c r="G177" s="975">
        <v>4.9250699999999998</v>
      </c>
      <c r="H177" s="976">
        <v>1.8050399999999998</v>
      </c>
      <c r="I177" s="976">
        <v>20.470383999999999</v>
      </c>
      <c r="J177" s="976">
        <v>64.302588530999998</v>
      </c>
      <c r="K177" s="976">
        <v>48.643071773999992</v>
      </c>
      <c r="L177" s="976">
        <v>23.763899999999996</v>
      </c>
      <c r="M177" s="976">
        <v>8.1080804969999996</v>
      </c>
      <c r="N177" s="976">
        <v>7.4992000000000001</v>
      </c>
      <c r="O177" s="976">
        <v>2.9918399999999998</v>
      </c>
      <c r="P177" s="976">
        <v>1.1286</v>
      </c>
      <c r="Q177" s="976">
        <v>73.060071402999995</v>
      </c>
      <c r="R177" s="976">
        <v>38.997016000000002</v>
      </c>
      <c r="S177" s="976">
        <v>0.93940000000000001</v>
      </c>
      <c r="T177" s="976">
        <v>6.9211999999999998</v>
      </c>
      <c r="U177" s="976">
        <v>1.7636400000000001</v>
      </c>
      <c r="V177" s="976">
        <v>47.393136933000001</v>
      </c>
      <c r="W177" s="976">
        <v>63.258440869000005</v>
      </c>
      <c r="X177" s="976">
        <v>2.3584200000000002</v>
      </c>
      <c r="Y177" s="976">
        <v>239.19927749999999</v>
      </c>
      <c r="Z177" s="977">
        <v>18.57086</v>
      </c>
      <c r="AA177" s="975">
        <v>72.358912500000002</v>
      </c>
      <c r="AB177" s="976">
        <v>428.59563714000001</v>
      </c>
      <c r="AC177" s="976">
        <v>41.037289999999999</v>
      </c>
      <c r="AD177" s="976">
        <v>14.31484</v>
      </c>
      <c r="AE177" s="976">
        <v>8.7816320000000001</v>
      </c>
      <c r="AF177" s="976">
        <v>26.972517561</v>
      </c>
      <c r="AG177" s="976">
        <v>5.4584250000000001</v>
      </c>
      <c r="AH177" s="976">
        <v>10.629075</v>
      </c>
      <c r="AI177" s="976">
        <v>14.6083</v>
      </c>
      <c r="AJ177" s="976">
        <v>2384.3174880279998</v>
      </c>
      <c r="AK177" s="976">
        <v>53.723176000000002</v>
      </c>
      <c r="AL177" s="976">
        <v>44.521228000000001</v>
      </c>
      <c r="AM177" s="976">
        <v>423.65892205</v>
      </c>
      <c r="AN177" s="976">
        <v>718.07732263800006</v>
      </c>
      <c r="AO177" s="976">
        <v>434.82666944300001</v>
      </c>
      <c r="AP177" s="977">
        <v>110.185075</v>
      </c>
      <c r="AQ177" s="975">
        <v>74.611020551999985</v>
      </c>
      <c r="AR177" s="976">
        <v>114.244836982</v>
      </c>
      <c r="AS177" s="976">
        <v>9.7934400000000004</v>
      </c>
      <c r="AT177" s="976">
        <v>100.38062125</v>
      </c>
      <c r="AU177" s="976">
        <v>850.27653293399987</v>
      </c>
      <c r="AV177" s="976">
        <v>39.278386245</v>
      </c>
      <c r="AW177" s="976">
        <v>76.768465804000002</v>
      </c>
      <c r="AX177" s="977">
        <v>41.204464000000002</v>
      </c>
      <c r="AY177" s="975">
        <v>138.16910799999999</v>
      </c>
      <c r="AZ177" s="976">
        <v>15.144164999999999</v>
      </c>
      <c r="BA177" s="976">
        <v>2.5245000000000002</v>
      </c>
      <c r="BB177" s="976">
        <v>8.1440549919999992</v>
      </c>
      <c r="BC177" s="976">
        <v>7.0487099999999998</v>
      </c>
      <c r="BD177" s="976">
        <v>6.1538399999999998</v>
      </c>
      <c r="BE177" s="976">
        <v>0.71175999999999995</v>
      </c>
      <c r="BF177" s="976">
        <v>0.44144</v>
      </c>
      <c r="BG177" s="976">
        <v>1.23471</v>
      </c>
      <c r="BH177" s="977">
        <v>1882.489159104</v>
      </c>
      <c r="BI177" s="975">
        <v>106.525575</v>
      </c>
      <c r="BJ177" s="976">
        <v>161.23662325799998</v>
      </c>
      <c r="BK177" s="976">
        <v>89.859115000000003</v>
      </c>
      <c r="BL177" s="976">
        <v>144.27614</v>
      </c>
      <c r="BM177" s="976">
        <v>26.460994557999999</v>
      </c>
      <c r="BN177" s="976">
        <v>187.76280007100002</v>
      </c>
      <c r="BO177" s="976">
        <v>292.08821143500001</v>
      </c>
      <c r="BP177" s="976">
        <v>408.59904195000007</v>
      </c>
      <c r="BQ177" s="976">
        <v>87.022881386999998</v>
      </c>
      <c r="BR177" s="976">
        <v>177.92987338499998</v>
      </c>
      <c r="BS177" s="977">
        <v>33.110109999999999</v>
      </c>
      <c r="BT177" s="975">
        <v>501.39614965999999</v>
      </c>
      <c r="BU177" s="976">
        <v>30.631802499999999</v>
      </c>
      <c r="BV177" s="976">
        <v>338.91176904100001</v>
      </c>
      <c r="BW177" s="976">
        <v>73.109413744000008</v>
      </c>
      <c r="BX177" s="976">
        <v>331.81313048000004</v>
      </c>
      <c r="BY177" s="976">
        <v>99.279761900000011</v>
      </c>
      <c r="BZ177" s="976">
        <v>396.83623875000001</v>
      </c>
      <c r="CA177" s="976">
        <v>141.65885249999999</v>
      </c>
      <c r="CB177" s="976">
        <v>90.381221249999996</v>
      </c>
      <c r="CC177" s="976">
        <v>154.10932720400001</v>
      </c>
      <c r="CD177" s="977">
        <v>36.136732086000002</v>
      </c>
      <c r="CE177" s="975">
        <v>1192.9960920000001</v>
      </c>
      <c r="CF177" s="976">
        <v>2195.4814961249999</v>
      </c>
      <c r="CG177" s="976">
        <v>817.30753484599995</v>
      </c>
      <c r="CH177" s="976">
        <v>819.44107894799993</v>
      </c>
      <c r="CI177" s="976">
        <v>748.8307061239999</v>
      </c>
      <c r="CJ177" s="976">
        <v>465.39283699999999</v>
      </c>
      <c r="CK177" s="978">
        <v>18985.370472931998</v>
      </c>
    </row>
    <row r="178" spans="6:89" x14ac:dyDescent="0.25">
      <c r="F178" s="970">
        <v>41852</v>
      </c>
      <c r="G178" s="975">
        <v>8.0753400000000006</v>
      </c>
      <c r="H178" s="976">
        <v>6.425279999999999</v>
      </c>
      <c r="I178" s="976">
        <v>24.200968</v>
      </c>
      <c r="J178" s="976">
        <v>179.90511882300001</v>
      </c>
      <c r="K178" s="976">
        <v>97.889413709999999</v>
      </c>
      <c r="L178" s="976">
        <v>46.239600000000003</v>
      </c>
      <c r="M178" s="976">
        <v>32.954509502999997</v>
      </c>
      <c r="N178" s="976">
        <v>6.0888</v>
      </c>
      <c r="O178" s="976">
        <v>12.341340000000001</v>
      </c>
      <c r="P178" s="976">
        <v>4.1382000000000003</v>
      </c>
      <c r="Q178" s="976">
        <v>45.455131402999996</v>
      </c>
      <c r="R178" s="976">
        <v>98.995051999999987</v>
      </c>
      <c r="S178" s="976">
        <v>1.5457399999999999</v>
      </c>
      <c r="T178" s="976">
        <v>5.5913000000000004</v>
      </c>
      <c r="U178" s="976">
        <v>2.1981600000000001</v>
      </c>
      <c r="V178" s="976">
        <v>143.24578613400001</v>
      </c>
      <c r="W178" s="976">
        <v>115.008812607</v>
      </c>
      <c r="X178" s="976">
        <v>2.9394800000000001</v>
      </c>
      <c r="Y178" s="976">
        <v>673.29169045200001</v>
      </c>
      <c r="Z178" s="977">
        <v>29.88524</v>
      </c>
      <c r="AA178" s="975">
        <v>87.194262015000007</v>
      </c>
      <c r="AB178" s="976">
        <v>276.19775666999999</v>
      </c>
      <c r="AC178" s="976">
        <v>53.170054</v>
      </c>
      <c r="AD178" s="976">
        <v>37.275590000000001</v>
      </c>
      <c r="AE178" s="976">
        <v>27.519183999999999</v>
      </c>
      <c r="AF178" s="976">
        <v>32.130262438999999</v>
      </c>
      <c r="AG178" s="976">
        <v>9.4794</v>
      </c>
      <c r="AH178" s="976">
        <v>16.78275</v>
      </c>
      <c r="AI178" s="976">
        <v>43.136099999999999</v>
      </c>
      <c r="AJ178" s="976">
        <v>922.42878900000005</v>
      </c>
      <c r="AK178" s="976">
        <v>36.973455999999999</v>
      </c>
      <c r="AL178" s="976">
        <v>36.831944</v>
      </c>
      <c r="AM178" s="976">
        <v>309.95941641000002</v>
      </c>
      <c r="AN178" s="976">
        <v>350.804017638</v>
      </c>
      <c r="AO178" s="976">
        <v>205.030125693</v>
      </c>
      <c r="AP178" s="977">
        <v>42.503518749999998</v>
      </c>
      <c r="AQ178" s="975">
        <v>67.325670137999992</v>
      </c>
      <c r="AR178" s="976">
        <v>140.62199201199999</v>
      </c>
      <c r="AS178" s="976">
        <v>8.2745499999999996</v>
      </c>
      <c r="AT178" s="976">
        <v>72.924215000000004</v>
      </c>
      <c r="AU178" s="976">
        <v>455.72701728599998</v>
      </c>
      <c r="AV178" s="976">
        <v>18.663786245000001</v>
      </c>
      <c r="AW178" s="976">
        <v>37.913774196000006</v>
      </c>
      <c r="AX178" s="977">
        <v>38.032400000000003</v>
      </c>
      <c r="AY178" s="975">
        <v>81.790092000000001</v>
      </c>
      <c r="AZ178" s="976">
        <v>13.51665</v>
      </c>
      <c r="BA178" s="976">
        <v>4.15395</v>
      </c>
      <c r="BB178" s="976">
        <v>11.179414992</v>
      </c>
      <c r="BC178" s="976">
        <v>9.44435</v>
      </c>
      <c r="BD178" s="976">
        <v>5.6548800000000004</v>
      </c>
      <c r="BE178" s="976">
        <v>2.1352799999999998</v>
      </c>
      <c r="BF178" s="976">
        <v>1.3243199999999999</v>
      </c>
      <c r="BG178" s="976">
        <v>1.65435</v>
      </c>
      <c r="BH178" s="977">
        <v>629.21997187199997</v>
      </c>
      <c r="BI178" s="975">
        <v>203.58225794400002</v>
      </c>
      <c r="BJ178" s="976">
        <v>328.08566125800002</v>
      </c>
      <c r="BK178" s="976">
        <v>308.27330749999999</v>
      </c>
      <c r="BL178" s="976">
        <v>167.822389082</v>
      </c>
      <c r="BM178" s="976">
        <v>97.43245181399999</v>
      </c>
      <c r="BN178" s="976">
        <v>115.627607571</v>
      </c>
      <c r="BO178" s="976">
        <v>150.759975</v>
      </c>
      <c r="BP178" s="976">
        <v>183.06319356</v>
      </c>
      <c r="BQ178" s="976">
        <v>153.28801916100002</v>
      </c>
      <c r="BR178" s="976">
        <v>219.07345941</v>
      </c>
      <c r="BS178" s="977">
        <v>68.60205400000001</v>
      </c>
      <c r="BT178" s="975">
        <v>551.75683979499991</v>
      </c>
      <c r="BU178" s="976">
        <v>71.072357499999995</v>
      </c>
      <c r="BV178" s="976">
        <v>803.51113750299999</v>
      </c>
      <c r="BW178" s="976">
        <v>71.613919999999993</v>
      </c>
      <c r="BX178" s="976">
        <v>751.50745087999996</v>
      </c>
      <c r="BY178" s="976">
        <v>257.90644572000002</v>
      </c>
      <c r="BZ178" s="976">
        <v>899.70606985199993</v>
      </c>
      <c r="CA178" s="976">
        <v>344.07500961599999</v>
      </c>
      <c r="CB178" s="976">
        <v>195.58922437499999</v>
      </c>
      <c r="CC178" s="976">
        <v>388.44295602</v>
      </c>
      <c r="CD178" s="977">
        <v>117.193995828</v>
      </c>
      <c r="CE178" s="975">
        <v>628.88534887200001</v>
      </c>
      <c r="CF178" s="976">
        <v>723.79403628</v>
      </c>
      <c r="CG178" s="976">
        <v>298.22364969199998</v>
      </c>
      <c r="CH178" s="976">
        <v>840.70299789600006</v>
      </c>
      <c r="CI178" s="976">
        <v>300.91265980600002</v>
      </c>
      <c r="CJ178" s="976">
        <v>160.35050150000001</v>
      </c>
      <c r="CK178" s="978">
        <v>15024.243230422999</v>
      </c>
    </row>
    <row r="179" spans="6:89" x14ac:dyDescent="0.25">
      <c r="F179" s="970">
        <v>41883</v>
      </c>
      <c r="G179" s="975">
        <v>23.604839999999999</v>
      </c>
      <c r="H179" s="976">
        <v>19.507679999999997</v>
      </c>
      <c r="I179" s="976">
        <v>58.111020000000003</v>
      </c>
      <c r="J179" s="976">
        <v>254.95566882300002</v>
      </c>
      <c r="K179" s="976">
        <v>152.92133999999999</v>
      </c>
      <c r="L179" s="976">
        <v>87.936599999999984</v>
      </c>
      <c r="M179" s="976">
        <v>90.618044999999995</v>
      </c>
      <c r="N179" s="976">
        <v>14.9984</v>
      </c>
      <c r="O179" s="976">
        <v>36.338389999999997</v>
      </c>
      <c r="P179" s="976">
        <v>12.331</v>
      </c>
      <c r="Q179" s="976">
        <v>93.700918596999998</v>
      </c>
      <c r="R179" s="976">
        <v>184.46749600000004</v>
      </c>
      <c r="S179" s="976">
        <v>4.77386</v>
      </c>
      <c r="T179" s="976">
        <v>14.0855</v>
      </c>
      <c r="U179" s="976">
        <v>6.2622</v>
      </c>
      <c r="V179" s="976">
        <v>179.027603067</v>
      </c>
      <c r="W179" s="976">
        <v>197.50728739300001</v>
      </c>
      <c r="X179" s="976">
        <v>8.3741000000000003</v>
      </c>
      <c r="Y179" s="976">
        <v>1059.7112940959998</v>
      </c>
      <c r="Z179" s="977">
        <v>59.889830000000003</v>
      </c>
      <c r="AA179" s="975">
        <v>219.12187499999999</v>
      </c>
      <c r="AB179" s="976">
        <v>548.55779071500001</v>
      </c>
      <c r="AC179" s="976">
        <v>130.605636</v>
      </c>
      <c r="AD179" s="976">
        <v>72.144260000000003</v>
      </c>
      <c r="AE179" s="976">
        <v>63.94764</v>
      </c>
      <c r="AF179" s="976">
        <v>70.390649999999994</v>
      </c>
      <c r="AG179" s="976">
        <v>21.620024999999998</v>
      </c>
      <c r="AH179" s="976">
        <v>43.709739999999996</v>
      </c>
      <c r="AI179" s="976">
        <v>74.734800000000007</v>
      </c>
      <c r="AJ179" s="976">
        <v>1499.574114</v>
      </c>
      <c r="AK179" s="976">
        <v>83.252312000000003</v>
      </c>
      <c r="AL179" s="976">
        <v>78.261039999999994</v>
      </c>
      <c r="AM179" s="976">
        <v>587.46659999999997</v>
      </c>
      <c r="AN179" s="976">
        <v>482.34805009199999</v>
      </c>
      <c r="AO179" s="976">
        <v>302.26249694300003</v>
      </c>
      <c r="AP179" s="977">
        <v>79.611743750000002</v>
      </c>
      <c r="AQ179" s="975">
        <v>113.88168</v>
      </c>
      <c r="AR179" s="976">
        <v>250.56587301800005</v>
      </c>
      <c r="AS179" s="976">
        <v>18.022649999999999</v>
      </c>
      <c r="AT179" s="976">
        <v>145.6601575</v>
      </c>
      <c r="AU179" s="976">
        <v>749.67694662600002</v>
      </c>
      <c r="AV179" s="976">
        <v>31.125713755</v>
      </c>
      <c r="AW179" s="976">
        <v>62.765279999999997</v>
      </c>
      <c r="AX179" s="977">
        <v>65.965984000000006</v>
      </c>
      <c r="AY179" s="975">
        <v>162.393562</v>
      </c>
      <c r="AZ179" s="976">
        <v>32.908904999999997</v>
      </c>
      <c r="BA179" s="976">
        <v>12.829050000000001</v>
      </c>
      <c r="BB179" s="976">
        <v>30.237494991999998</v>
      </c>
      <c r="BC179" s="976">
        <v>27.1813</v>
      </c>
      <c r="BD179" s="976">
        <v>15.024240000000001</v>
      </c>
      <c r="BE179" s="976">
        <v>6.601</v>
      </c>
      <c r="BF179" s="976">
        <v>4.0940000000000003</v>
      </c>
      <c r="BG179" s="976">
        <v>4.7613000000000003</v>
      </c>
      <c r="BH179" s="977">
        <v>1021.6836357119998</v>
      </c>
      <c r="BI179" s="975">
        <v>435.69114794400002</v>
      </c>
      <c r="BJ179" s="976">
        <v>472.63442525800002</v>
      </c>
      <c r="BK179" s="976">
        <v>424</v>
      </c>
      <c r="BL179" s="976">
        <v>351.61921113400001</v>
      </c>
      <c r="BM179" s="976">
        <v>176.570021349</v>
      </c>
      <c r="BN179" s="976">
        <v>207.89554382100002</v>
      </c>
      <c r="BO179" s="976">
        <v>260.049933565</v>
      </c>
      <c r="BP179" s="976">
        <v>276.10289517000001</v>
      </c>
      <c r="BQ179" s="976">
        <v>214.50741416100001</v>
      </c>
      <c r="BR179" s="976">
        <v>438.55827808999999</v>
      </c>
      <c r="BS179" s="977">
        <v>95.875361999999996</v>
      </c>
      <c r="BT179" s="975">
        <v>839.75492278999991</v>
      </c>
      <c r="BU179" s="976">
        <v>129.4864925</v>
      </c>
      <c r="BV179" s="976">
        <v>1272.160202497</v>
      </c>
      <c r="BW179" s="976">
        <v>135.03658748800001</v>
      </c>
      <c r="BX179" s="976">
        <v>1115.7145838800002</v>
      </c>
      <c r="BY179" s="976">
        <v>290.07938475999998</v>
      </c>
      <c r="BZ179" s="976">
        <v>1189.1329005510001</v>
      </c>
      <c r="CA179" s="976">
        <v>554.82065999999998</v>
      </c>
      <c r="CB179" s="976">
        <v>197.838396875</v>
      </c>
      <c r="CC179" s="976">
        <v>425.13955241799999</v>
      </c>
      <c r="CD179" s="977">
        <v>116.736221043</v>
      </c>
      <c r="CE179" s="975">
        <v>639.88315687199997</v>
      </c>
      <c r="CF179" s="976">
        <v>890.82354092999992</v>
      </c>
      <c r="CG179" s="976">
        <v>296.94384110200002</v>
      </c>
      <c r="CH179" s="976">
        <v>1260.0466551300001</v>
      </c>
      <c r="CI179" s="976">
        <v>247.21408306200004</v>
      </c>
      <c r="CJ179" s="976">
        <v>200.890648</v>
      </c>
      <c r="CK179" s="978">
        <v>22827.316681469005</v>
      </c>
    </row>
    <row r="180" spans="6:89" x14ac:dyDescent="0.25">
      <c r="F180" s="970">
        <v>41913</v>
      </c>
      <c r="G180" s="975">
        <v>14.065289999999999</v>
      </c>
      <c r="H180" s="976">
        <v>12.386879999999998</v>
      </c>
      <c r="I180" s="976">
        <v>38.979819999999997</v>
      </c>
      <c r="J180" s="976">
        <v>344.76927353100001</v>
      </c>
      <c r="K180" s="976">
        <v>151.98906274200002</v>
      </c>
      <c r="L180" s="976">
        <v>84.851699999999994</v>
      </c>
      <c r="M180" s="976">
        <v>66.678604503000003</v>
      </c>
      <c r="N180" s="976">
        <v>10.0792</v>
      </c>
      <c r="O180" s="976">
        <v>24.80734</v>
      </c>
      <c r="P180" s="976">
        <v>7.7747999999999999</v>
      </c>
      <c r="Q180" s="976">
        <v>68.333539999999999</v>
      </c>
      <c r="R180" s="976">
        <v>187.88229600000003</v>
      </c>
      <c r="S180" s="976">
        <v>2.4765999999999999</v>
      </c>
      <c r="T180" s="976">
        <v>8.8087999999999997</v>
      </c>
      <c r="U180" s="976">
        <v>3.7700999999999998</v>
      </c>
      <c r="V180" s="976">
        <v>253.10898579899995</v>
      </c>
      <c r="W180" s="976">
        <v>145.39732434499999</v>
      </c>
      <c r="X180" s="976">
        <v>5.04155</v>
      </c>
      <c r="Y180" s="976">
        <v>873.39910795200001</v>
      </c>
      <c r="Z180" s="977">
        <v>49.410899999999998</v>
      </c>
      <c r="AA180" s="975">
        <v>132.609325485</v>
      </c>
      <c r="AB180" s="976">
        <v>443.35874071499995</v>
      </c>
      <c r="AC180" s="976">
        <v>94.156366000000006</v>
      </c>
      <c r="AD180" s="976">
        <v>63.213320000000003</v>
      </c>
      <c r="AE180" s="976">
        <v>52.868487999999999</v>
      </c>
      <c r="AF180" s="976">
        <v>48.364502439000006</v>
      </c>
      <c r="AG180" s="976">
        <v>16.996874999999999</v>
      </c>
      <c r="AH180" s="976">
        <v>24.68929</v>
      </c>
      <c r="AI180" s="976">
        <v>72.668400000000005</v>
      </c>
      <c r="AJ180" s="976">
        <v>1181.1785960280001</v>
      </c>
      <c r="AK180" s="976">
        <v>54.901859999999999</v>
      </c>
      <c r="AL180" s="976">
        <v>51.745323999999997</v>
      </c>
      <c r="AM180" s="976">
        <v>477.64854717999998</v>
      </c>
      <c r="AN180" s="976">
        <v>421.24089981599997</v>
      </c>
      <c r="AO180" s="976">
        <v>247.22938500000001</v>
      </c>
      <c r="AP180" s="977">
        <v>51.157356249999999</v>
      </c>
      <c r="AQ180" s="975">
        <v>86.97696055199998</v>
      </c>
      <c r="AR180" s="976">
        <v>159.94280000000001</v>
      </c>
      <c r="AS180" s="976">
        <v>13.28462</v>
      </c>
      <c r="AT180" s="976">
        <v>80.078569999999999</v>
      </c>
      <c r="AU180" s="976">
        <v>461.12854435199995</v>
      </c>
      <c r="AV180" s="976">
        <v>22.478063754999997</v>
      </c>
      <c r="AW180" s="976">
        <v>53.189971608</v>
      </c>
      <c r="AX180" s="977">
        <v>48.940415999999999</v>
      </c>
      <c r="AY180" s="975">
        <v>98.547510000000003</v>
      </c>
      <c r="AZ180" s="976">
        <v>16.82685</v>
      </c>
      <c r="BA180" s="976">
        <v>6.6555</v>
      </c>
      <c r="BB180" s="976">
        <v>14.446985007999999</v>
      </c>
      <c r="BC180" s="976">
        <v>13.86707</v>
      </c>
      <c r="BD180" s="976">
        <v>8.51004</v>
      </c>
      <c r="BE180" s="976">
        <v>3.5358399999999999</v>
      </c>
      <c r="BF180" s="976">
        <v>2.1929599999999998</v>
      </c>
      <c r="BG180" s="976">
        <v>2.4290699999999998</v>
      </c>
      <c r="BH180" s="977">
        <v>697.05139910399987</v>
      </c>
      <c r="BI180" s="975">
        <v>476.56331205599997</v>
      </c>
      <c r="BJ180" s="976">
        <v>576.582988</v>
      </c>
      <c r="BK180" s="976">
        <v>605.28411500000004</v>
      </c>
      <c r="BL180" s="976">
        <v>356.96393989199998</v>
      </c>
      <c r="BM180" s="976">
        <v>228.580778651</v>
      </c>
      <c r="BN180" s="976">
        <v>190.90412492899998</v>
      </c>
      <c r="BO180" s="976">
        <v>228.660020852</v>
      </c>
      <c r="BP180" s="976">
        <v>229.01370483000002</v>
      </c>
      <c r="BQ180" s="976">
        <v>253.212615</v>
      </c>
      <c r="BR180" s="976">
        <v>443.78034058999998</v>
      </c>
      <c r="BS180" s="977">
        <v>117.154824</v>
      </c>
      <c r="BT180" s="975">
        <v>882.25510170000007</v>
      </c>
      <c r="BU180" s="976">
        <v>116.14330124999999</v>
      </c>
      <c r="BV180" s="976">
        <v>1562.6907799999999</v>
      </c>
      <c r="BW180" s="976">
        <v>114.813387488</v>
      </c>
      <c r="BX180" s="976">
        <v>1279.9884881600001</v>
      </c>
      <c r="BY180" s="976">
        <v>373.37439238000002</v>
      </c>
      <c r="BZ180" s="976">
        <v>1175.3432243010002</v>
      </c>
      <c r="CA180" s="976">
        <v>582.0832428839999</v>
      </c>
      <c r="CB180" s="976">
        <v>372.26764312500001</v>
      </c>
      <c r="CC180" s="976">
        <v>430.82296758199999</v>
      </c>
      <c r="CD180" s="977">
        <v>188.78078208599999</v>
      </c>
      <c r="CE180" s="975">
        <v>472.40321512800006</v>
      </c>
      <c r="CF180" s="976">
        <v>688.38370387500015</v>
      </c>
      <c r="CG180" s="976">
        <v>206.52655202599999</v>
      </c>
      <c r="CH180" s="976">
        <v>1227.909264078</v>
      </c>
      <c r="CI180" s="976">
        <v>177.44886468999999</v>
      </c>
      <c r="CJ180" s="976">
        <v>149.3750685</v>
      </c>
      <c r="CK180" s="978">
        <v>21285.432364216998</v>
      </c>
    </row>
    <row r="181" spans="6:89" x14ac:dyDescent="0.25">
      <c r="F181" s="970">
        <v>41944</v>
      </c>
      <c r="G181" s="975">
        <v>4.5257399999999999</v>
      </c>
      <c r="H181" s="976">
        <v>2.6495999999999995</v>
      </c>
      <c r="I181" s="976">
        <v>15.902810000000001</v>
      </c>
      <c r="J181" s="976">
        <v>88.145814708000003</v>
      </c>
      <c r="K181" s="976">
        <v>63.888605483999996</v>
      </c>
      <c r="L181" s="976">
        <v>26.272500000000001</v>
      </c>
      <c r="M181" s="976">
        <v>15.941305497000002</v>
      </c>
      <c r="N181" s="976">
        <v>5.9168000000000003</v>
      </c>
      <c r="O181" s="976">
        <v>5.5473699999999999</v>
      </c>
      <c r="P181" s="976">
        <v>1.7346999999999999</v>
      </c>
      <c r="Q181" s="976">
        <v>54.003114208999996</v>
      </c>
      <c r="R181" s="976">
        <v>48.524307999999998</v>
      </c>
      <c r="S181" s="976">
        <v>1.0162599999999999</v>
      </c>
      <c r="T181" s="976">
        <v>5.5054999999999996</v>
      </c>
      <c r="U181" s="976">
        <v>1.50804</v>
      </c>
      <c r="V181" s="976">
        <v>71.119335000000007</v>
      </c>
      <c r="W181" s="976">
        <v>77.895270869000001</v>
      </c>
      <c r="X181" s="976">
        <v>2.0166200000000001</v>
      </c>
      <c r="Y181" s="976">
        <v>461.26602295200001</v>
      </c>
      <c r="Z181" s="977">
        <v>18.881170000000001</v>
      </c>
      <c r="AA181" s="975">
        <v>72.326462985000006</v>
      </c>
      <c r="AB181" s="976">
        <v>294.70594642500004</v>
      </c>
      <c r="AC181" s="976">
        <v>45.166508</v>
      </c>
      <c r="AD181" s="976">
        <v>22.10566</v>
      </c>
      <c r="AE181" s="976">
        <v>16.031583999999999</v>
      </c>
      <c r="AF181" s="976">
        <v>26.000150000000001</v>
      </c>
      <c r="AG181" s="976">
        <v>6.9735750000000003</v>
      </c>
      <c r="AH181" s="976">
        <v>13.015955</v>
      </c>
      <c r="AI181" s="976">
        <v>23.247</v>
      </c>
      <c r="AJ181" s="976">
        <v>1413.6791645209998</v>
      </c>
      <c r="AK181" s="976">
        <v>44.107596000000001</v>
      </c>
      <c r="AL181" s="976">
        <v>38.419055999999998</v>
      </c>
      <c r="AM181" s="976">
        <v>253.13887640999999</v>
      </c>
      <c r="AN181" s="976">
        <v>369.70318254599994</v>
      </c>
      <c r="AO181" s="976">
        <v>186.88251930700002</v>
      </c>
      <c r="AP181" s="977">
        <v>71.901637500000007</v>
      </c>
      <c r="AQ181" s="975">
        <v>55.630740551999999</v>
      </c>
      <c r="AR181" s="976">
        <v>94.655231005999994</v>
      </c>
      <c r="AS181" s="976">
        <v>7.05037</v>
      </c>
      <c r="AT181" s="976">
        <v>58.301717500000002</v>
      </c>
      <c r="AU181" s="976">
        <v>433.76282119800004</v>
      </c>
      <c r="AV181" s="976">
        <v>20.789300000000001</v>
      </c>
      <c r="AW181" s="976">
        <v>45.247451608000006</v>
      </c>
      <c r="AX181" s="977">
        <v>30.425920000000001</v>
      </c>
      <c r="AY181" s="975">
        <v>102.02055</v>
      </c>
      <c r="AZ181" s="976">
        <v>13.46148</v>
      </c>
      <c r="BA181" s="976">
        <v>2.7310500000000002</v>
      </c>
      <c r="BB181" s="976">
        <v>8.8241050080000001</v>
      </c>
      <c r="BC181" s="976">
        <v>7.6476199999999999</v>
      </c>
      <c r="BD181" s="976">
        <v>5.4331199999999997</v>
      </c>
      <c r="BE181" s="976">
        <v>1.2398400000000001</v>
      </c>
      <c r="BF181" s="976">
        <v>0.76895999999999998</v>
      </c>
      <c r="BG181" s="976">
        <v>1.33962</v>
      </c>
      <c r="BH181" s="977">
        <v>1059.0418902719998</v>
      </c>
      <c r="BI181" s="975">
        <v>148.02714794400001</v>
      </c>
      <c r="BJ181" s="976">
        <v>189.298562629</v>
      </c>
      <c r="BK181" s="976">
        <v>153.7602875</v>
      </c>
      <c r="BL181" s="976">
        <v>156.064139028</v>
      </c>
      <c r="BM181" s="976">
        <v>58.038924557999998</v>
      </c>
      <c r="BN181" s="976">
        <v>116.6842425</v>
      </c>
      <c r="BO181" s="976">
        <v>157.95164728700001</v>
      </c>
      <c r="BP181" s="976">
        <v>208.54679999999999</v>
      </c>
      <c r="BQ181" s="976">
        <v>98.519481386999999</v>
      </c>
      <c r="BR181" s="976">
        <v>169.226435885</v>
      </c>
      <c r="BS181" s="977">
        <v>37.926125999999996</v>
      </c>
      <c r="BT181" s="975">
        <v>410.47766462499999</v>
      </c>
      <c r="BU181" s="976">
        <v>43.509214999999998</v>
      </c>
      <c r="BV181" s="976">
        <v>693.32148826900004</v>
      </c>
      <c r="BW181" s="976">
        <v>58.664267488</v>
      </c>
      <c r="BX181" s="976">
        <v>674.73543727999993</v>
      </c>
      <c r="BY181" s="976">
        <v>164.81717713999998</v>
      </c>
      <c r="BZ181" s="976">
        <v>690.51571805100002</v>
      </c>
      <c r="CA181" s="976">
        <v>246.57383250000001</v>
      </c>
      <c r="CB181" s="976">
        <v>105.44475812500001</v>
      </c>
      <c r="CC181" s="976">
        <v>256.27505279600001</v>
      </c>
      <c r="CD181" s="977">
        <v>58.339485828000001</v>
      </c>
      <c r="CE181" s="975">
        <v>512.01891599999999</v>
      </c>
      <c r="CF181" s="976">
        <v>1016.755305195</v>
      </c>
      <c r="CG181" s="976">
        <v>327.62693889799999</v>
      </c>
      <c r="CH181" s="976">
        <v>659.823515133</v>
      </c>
      <c r="CI181" s="976">
        <v>296.21587856599996</v>
      </c>
      <c r="CJ181" s="976">
        <v>190.97828050000001</v>
      </c>
      <c r="CK181" s="978">
        <v>13718.174273668999</v>
      </c>
    </row>
    <row r="182" spans="6:89" x14ac:dyDescent="0.25">
      <c r="F182" s="970">
        <v>41974</v>
      </c>
      <c r="G182" s="975">
        <v>3.1946400000000001</v>
      </c>
      <c r="H182" s="976">
        <v>0.72863999999999984</v>
      </c>
      <c r="I182" s="976">
        <v>14.898422</v>
      </c>
      <c r="J182" s="976">
        <v>22.700456468999999</v>
      </c>
      <c r="K182" s="976">
        <v>31.560430967999999</v>
      </c>
      <c r="L182" s="976">
        <v>11.898899999999999</v>
      </c>
      <c r="M182" s="976">
        <v>2.611069503</v>
      </c>
      <c r="N182" s="976">
        <v>8.0152000000000001</v>
      </c>
      <c r="O182" s="976">
        <v>0.93494999999999995</v>
      </c>
      <c r="P182" s="976">
        <v>0.45979999999999999</v>
      </c>
      <c r="Q182" s="976">
        <v>86.812264209000006</v>
      </c>
      <c r="R182" s="976">
        <v>15.53734</v>
      </c>
      <c r="S182" s="976">
        <v>0.95648</v>
      </c>
      <c r="T182" s="976">
        <v>7.7648999999999999</v>
      </c>
      <c r="U182" s="976">
        <v>1.3546800000000001</v>
      </c>
      <c r="V182" s="976">
        <v>17.120766932999999</v>
      </c>
      <c r="W182" s="976">
        <v>56.317616523999995</v>
      </c>
      <c r="X182" s="976">
        <v>1.8115399999999999</v>
      </c>
      <c r="Y182" s="976">
        <v>199.74986999999999</v>
      </c>
      <c r="Z182" s="977">
        <v>11.433730000000001</v>
      </c>
      <c r="AA182" s="975">
        <v>86.674875</v>
      </c>
      <c r="AB182" s="976">
        <v>303.68136595499999</v>
      </c>
      <c r="AC182" s="976">
        <v>49.040835999999999</v>
      </c>
      <c r="AD182" s="976">
        <v>8.2341999999999995</v>
      </c>
      <c r="AE182" s="976">
        <v>5.2587679999999999</v>
      </c>
      <c r="AF182" s="976">
        <v>29.593662438999999</v>
      </c>
      <c r="AG182" s="976">
        <v>5.5749750000000002</v>
      </c>
      <c r="AH182" s="976">
        <v>14.09751</v>
      </c>
      <c r="AI182" s="976">
        <v>5.9122000000000003</v>
      </c>
      <c r="AJ182" s="976">
        <v>1537.746338507</v>
      </c>
      <c r="AK182" s="976">
        <v>59.864739999999998</v>
      </c>
      <c r="AL182" s="976">
        <v>55.631011999999998</v>
      </c>
      <c r="AM182" s="976">
        <v>197.28139640999999</v>
      </c>
      <c r="AN182" s="976">
        <v>285.737047362</v>
      </c>
      <c r="AO182" s="976">
        <v>175.41599805700002</v>
      </c>
      <c r="AP182" s="977">
        <v>116.0611375</v>
      </c>
      <c r="AQ182" s="975">
        <v>66.047549586000002</v>
      </c>
      <c r="AR182" s="976">
        <v>116.42895</v>
      </c>
      <c r="AS182" s="976">
        <v>8.6599400000000006</v>
      </c>
      <c r="AT182" s="976">
        <v>93.257644999999997</v>
      </c>
      <c r="AU182" s="976">
        <v>700.22777022000002</v>
      </c>
      <c r="AV182" s="976">
        <v>32.960063755</v>
      </c>
      <c r="AW182" s="976">
        <v>68.770600000000002</v>
      </c>
      <c r="AX182" s="977">
        <v>34.083503999999998</v>
      </c>
      <c r="AY182" s="975">
        <v>177.26974999999999</v>
      </c>
      <c r="AZ182" s="976">
        <v>19.888784999999999</v>
      </c>
      <c r="BA182" s="976">
        <v>2.5703999999999998</v>
      </c>
      <c r="BB182" s="976">
        <v>10.482774992000001</v>
      </c>
      <c r="BC182" s="976">
        <v>8.5690200000000001</v>
      </c>
      <c r="BD182" s="976">
        <v>7.8170400000000004</v>
      </c>
      <c r="BE182" s="976">
        <v>0.71175999999999995</v>
      </c>
      <c r="BF182" s="976">
        <v>0.44144</v>
      </c>
      <c r="BG182" s="976">
        <v>1.50102</v>
      </c>
      <c r="BH182" s="977">
        <v>1599.049718304</v>
      </c>
      <c r="BI182" s="975">
        <v>49.532145</v>
      </c>
      <c r="BJ182" s="976">
        <v>67.975533999999996</v>
      </c>
      <c r="BK182" s="976">
        <v>30.023307500000001</v>
      </c>
      <c r="BL182" s="976">
        <v>67.609969730000003</v>
      </c>
      <c r="BM182" s="976">
        <v>10.654512744000002</v>
      </c>
      <c r="BN182" s="976">
        <v>84.785957570999997</v>
      </c>
      <c r="BO182" s="976">
        <v>144.894601435</v>
      </c>
      <c r="BP182" s="976">
        <v>214.54834356000001</v>
      </c>
      <c r="BQ182" s="976">
        <v>45.060291387000007</v>
      </c>
      <c r="BR182" s="976">
        <v>83.742943819999994</v>
      </c>
      <c r="BS182" s="977">
        <v>13.296392000000001</v>
      </c>
      <c r="BT182" s="975">
        <v>276.10257618999998</v>
      </c>
      <c r="BU182" s="976">
        <v>16.24745875</v>
      </c>
      <c r="BV182" s="976">
        <v>234.750828842</v>
      </c>
      <c r="BW182" s="976">
        <v>46.972212511999999</v>
      </c>
      <c r="BX182" s="976">
        <v>292.33387204000002</v>
      </c>
      <c r="BY182" s="976">
        <v>63.619238100000004</v>
      </c>
      <c r="BZ182" s="976">
        <v>371.07046944900003</v>
      </c>
      <c r="CA182" s="976">
        <v>151.52416875</v>
      </c>
      <c r="CB182" s="976">
        <v>33.648804374999997</v>
      </c>
      <c r="CC182" s="976">
        <v>113.47800559199999</v>
      </c>
      <c r="CD182" s="977">
        <v>15.135648957000001</v>
      </c>
      <c r="CE182" s="975">
        <v>862.52970000000005</v>
      </c>
      <c r="CF182" s="976">
        <v>1705.1390090699999</v>
      </c>
      <c r="CG182" s="976">
        <v>564.612503436</v>
      </c>
      <c r="CH182" s="976">
        <v>659.243148948</v>
      </c>
      <c r="CI182" s="976">
        <v>500.04149244199999</v>
      </c>
      <c r="CJ182" s="976">
        <v>334.262271</v>
      </c>
      <c r="CK182" s="978">
        <v>13433.240896893001</v>
      </c>
    </row>
    <row r="183" spans="6:89" x14ac:dyDescent="0.25">
      <c r="F183" s="970">
        <v>42005</v>
      </c>
      <c r="G183" s="975">
        <v>2.1297600000000001</v>
      </c>
      <c r="H183" s="976">
        <v>0.28151999999999994</v>
      </c>
      <c r="I183" s="976">
        <v>11.861344000000001</v>
      </c>
      <c r="J183" s="976">
        <v>11.458328823</v>
      </c>
      <c r="K183" s="976">
        <v>14.998748226</v>
      </c>
      <c r="L183" s="976">
        <v>6.7460999999999993</v>
      </c>
      <c r="M183" s="976">
        <v>0.549694503</v>
      </c>
      <c r="N183" s="976">
        <v>5.2287999999999997</v>
      </c>
      <c r="O183" s="976">
        <v>0.12466000000000001</v>
      </c>
      <c r="P183" s="976">
        <v>0.14630000000000001</v>
      </c>
      <c r="Q183" s="976">
        <v>58.126251402999991</v>
      </c>
      <c r="R183" s="976">
        <v>6.5222680000000013</v>
      </c>
      <c r="S183" s="976">
        <v>0.52093999999999996</v>
      </c>
      <c r="T183" s="976">
        <v>5.0193000000000003</v>
      </c>
      <c r="U183" s="976">
        <v>0.93293999999999999</v>
      </c>
      <c r="V183" s="976">
        <v>14.928839999999999</v>
      </c>
      <c r="W183" s="976">
        <v>34.847879130999999</v>
      </c>
      <c r="X183" s="976">
        <v>1.2475700000000001</v>
      </c>
      <c r="Y183" s="976">
        <v>71.032769999999999</v>
      </c>
      <c r="Z183" s="977">
        <v>7.5429199999999996</v>
      </c>
      <c r="AA183" s="975">
        <v>44.830699514999999</v>
      </c>
      <c r="AB183" s="976">
        <v>220.92106905</v>
      </c>
      <c r="AC183" s="976">
        <v>26.100736000000001</v>
      </c>
      <c r="AD183" s="976">
        <v>3.2620100000000001</v>
      </c>
      <c r="AE183" s="976">
        <v>1.7869600000000001</v>
      </c>
      <c r="AF183" s="976">
        <v>17.7562</v>
      </c>
      <c r="AG183" s="976">
        <v>2.5640999999999998</v>
      </c>
      <c r="AH183" s="976">
        <v>6.1163800000000004</v>
      </c>
      <c r="AI183" s="976">
        <v>3.2717999999999998</v>
      </c>
      <c r="AJ183" s="976">
        <v>1292.5622905209998</v>
      </c>
      <c r="AK183" s="976">
        <v>38.524355999999997</v>
      </c>
      <c r="AL183" s="976">
        <v>32.727344000000002</v>
      </c>
      <c r="AM183" s="976">
        <v>239.24737794999996</v>
      </c>
      <c r="AN183" s="976">
        <v>360.64364236199998</v>
      </c>
      <c r="AO183" s="976">
        <v>224.20311874999999</v>
      </c>
      <c r="AP183" s="977">
        <v>75.836818750000006</v>
      </c>
      <c r="AQ183" s="975">
        <v>54.704100275999991</v>
      </c>
      <c r="AR183" s="976">
        <v>94.554419999999993</v>
      </c>
      <c r="AS183" s="976">
        <v>6.4609500000000004</v>
      </c>
      <c r="AT183" s="976">
        <v>76.626907500000002</v>
      </c>
      <c r="AU183" s="976">
        <v>526.51373608799997</v>
      </c>
      <c r="AV183" s="976">
        <v>33.717100000000002</v>
      </c>
      <c r="AW183" s="976">
        <v>60.800397412000002</v>
      </c>
      <c r="AX183" s="977">
        <v>28.192527999999999</v>
      </c>
      <c r="AY183" s="975">
        <v>107.837892</v>
      </c>
      <c r="AZ183" s="976">
        <v>11.171925</v>
      </c>
      <c r="BA183" s="976">
        <v>1.39995</v>
      </c>
      <c r="BB183" s="976">
        <v>4.92624</v>
      </c>
      <c r="BC183" s="976">
        <v>4.5148599999999997</v>
      </c>
      <c r="BD183" s="976">
        <v>4.7401200000000001</v>
      </c>
      <c r="BE183" s="976">
        <v>0.17219999999999999</v>
      </c>
      <c r="BF183" s="976">
        <v>0.10680000000000001</v>
      </c>
      <c r="BG183" s="976">
        <v>0.79086000000000001</v>
      </c>
      <c r="BH183" s="977">
        <v>1151.0717284799998</v>
      </c>
      <c r="BI183" s="975">
        <v>57.562717056000004</v>
      </c>
      <c r="BJ183" s="976">
        <v>73.677418516000003</v>
      </c>
      <c r="BK183" s="976">
        <v>32.492577500000003</v>
      </c>
      <c r="BL183" s="976">
        <v>78.210180324000007</v>
      </c>
      <c r="BM183" s="976">
        <v>11.425550465000001</v>
      </c>
      <c r="BN183" s="976">
        <v>96.208813750000004</v>
      </c>
      <c r="BO183" s="976">
        <v>151.526289574</v>
      </c>
      <c r="BP183" s="976">
        <v>232.89159194999999</v>
      </c>
      <c r="BQ183" s="976">
        <v>45.251882226000006</v>
      </c>
      <c r="BR183" s="976">
        <v>101.90931559000001</v>
      </c>
      <c r="BS183" s="977">
        <v>14.448048</v>
      </c>
      <c r="BT183" s="975">
        <v>251.44520169999998</v>
      </c>
      <c r="BU183" s="976">
        <v>8.0552325000000007</v>
      </c>
      <c r="BV183" s="976">
        <v>39.916774806999996</v>
      </c>
      <c r="BW183" s="976">
        <v>33.002906256000003</v>
      </c>
      <c r="BX183" s="976">
        <v>52.629453399999996</v>
      </c>
      <c r="BY183" s="976">
        <v>27.261230480000002</v>
      </c>
      <c r="BZ183" s="976">
        <v>73.951363346999997</v>
      </c>
      <c r="CA183" s="976">
        <v>24.279311249999999</v>
      </c>
      <c r="CB183" s="976">
        <v>12.755175625</v>
      </c>
      <c r="CC183" s="976">
        <v>26.204079622000002</v>
      </c>
      <c r="CD183" s="977">
        <v>20.056893129000002</v>
      </c>
      <c r="CE183" s="975">
        <v>685.82561287199997</v>
      </c>
      <c r="CF183" s="976">
        <v>1285.6803318599998</v>
      </c>
      <c r="CG183" s="976">
        <v>421.69161766600001</v>
      </c>
      <c r="CH183" s="976">
        <v>488.38362513300001</v>
      </c>
      <c r="CI183" s="976">
        <v>393.73254775199996</v>
      </c>
      <c r="CJ183" s="976">
        <v>260.96821449999999</v>
      </c>
      <c r="CK183" s="978">
        <v>10014.348508590001</v>
      </c>
    </row>
    <row r="184" spans="6:89" x14ac:dyDescent="0.25">
      <c r="F184" s="970">
        <v>42036</v>
      </c>
      <c r="G184" s="975">
        <v>1.50858</v>
      </c>
      <c r="H184" s="976">
        <v>0.96047999999999989</v>
      </c>
      <c r="I184" s="976">
        <v>5.4284780000000001</v>
      </c>
      <c r="J184" s="976">
        <v>32.490995292000001</v>
      </c>
      <c r="K184" s="976">
        <v>22.210210967999998</v>
      </c>
      <c r="L184" s="976">
        <v>9.5937000000000001</v>
      </c>
      <c r="M184" s="976">
        <v>3.8753850000000001</v>
      </c>
      <c r="N184" s="976">
        <v>2.8552</v>
      </c>
      <c r="O184" s="976">
        <v>2.0568900000000001</v>
      </c>
      <c r="P184" s="976">
        <v>0.64790000000000003</v>
      </c>
      <c r="Q184" s="976">
        <v>35.951791402999994</v>
      </c>
      <c r="R184" s="976">
        <v>18.713104000000001</v>
      </c>
      <c r="S184" s="976">
        <v>0.50385999999999997</v>
      </c>
      <c r="T184" s="976">
        <v>3.4462999999999999</v>
      </c>
      <c r="U184" s="976">
        <v>0.43452000000000002</v>
      </c>
      <c r="V184" s="976">
        <v>20.527155</v>
      </c>
      <c r="W184" s="976">
        <v>23.519605654999999</v>
      </c>
      <c r="X184" s="976">
        <v>0.58106000000000002</v>
      </c>
      <c r="Y184" s="976">
        <v>90.221152500000002</v>
      </c>
      <c r="Z184" s="977">
        <v>5.9913699999999999</v>
      </c>
      <c r="AA184" s="975">
        <v>31.099062014999998</v>
      </c>
      <c r="AB184" s="976">
        <v>165.95385048</v>
      </c>
      <c r="AC184" s="976">
        <v>15.803179999999999</v>
      </c>
      <c r="AD184" s="976">
        <v>2.1218900000000001</v>
      </c>
      <c r="AE184" s="976">
        <v>1.7103759999999999</v>
      </c>
      <c r="AF184" s="976">
        <v>9.1317599999999999</v>
      </c>
      <c r="AG184" s="976">
        <v>1.184925</v>
      </c>
      <c r="AH184" s="976">
        <v>4.6245799999999999</v>
      </c>
      <c r="AI184" s="976">
        <v>2.4108000000000001</v>
      </c>
      <c r="AJ184" s="976">
        <v>878.386411028</v>
      </c>
      <c r="AK184" s="976">
        <v>19.975591999999999</v>
      </c>
      <c r="AL184" s="976">
        <v>18.388608000000001</v>
      </c>
      <c r="AM184" s="976">
        <v>99.370296409999995</v>
      </c>
      <c r="AN184" s="976">
        <v>221.62993745399999</v>
      </c>
      <c r="AO184" s="976">
        <v>128.92844625000001</v>
      </c>
      <c r="AP184" s="977">
        <v>44.088275000000003</v>
      </c>
      <c r="AQ184" s="975">
        <v>23.613510137999995</v>
      </c>
      <c r="AR184" s="976">
        <v>52.586228994000003</v>
      </c>
      <c r="AS184" s="976">
        <v>2.65239</v>
      </c>
      <c r="AT184" s="976">
        <v>44.934370000000001</v>
      </c>
      <c r="AU184" s="976">
        <v>351.48660782399998</v>
      </c>
      <c r="AV184" s="976">
        <v>16.392686245</v>
      </c>
      <c r="AW184" s="976">
        <v>29.611477411999999</v>
      </c>
      <c r="AX184" s="977">
        <v>11.717216000000001</v>
      </c>
      <c r="AY184" s="975">
        <v>69.981756000000004</v>
      </c>
      <c r="AZ184" s="976">
        <v>8.6892750000000003</v>
      </c>
      <c r="BA184" s="976">
        <v>1.35405</v>
      </c>
      <c r="BB184" s="976">
        <v>4.4120549919999998</v>
      </c>
      <c r="BC184" s="976">
        <v>4.3766499999999997</v>
      </c>
      <c r="BD184" s="976">
        <v>3.8253599999999999</v>
      </c>
      <c r="BE184" s="976">
        <v>0.42476000000000003</v>
      </c>
      <c r="BF184" s="976">
        <v>0.26344000000000001</v>
      </c>
      <c r="BG184" s="976">
        <v>0.76665000000000005</v>
      </c>
      <c r="BH184" s="977">
        <v>651.03647999999987</v>
      </c>
      <c r="BI184" s="975">
        <v>21.724672943999998</v>
      </c>
      <c r="BJ184" s="976">
        <v>59.616692741999998</v>
      </c>
      <c r="BK184" s="976">
        <v>28.246614999999998</v>
      </c>
      <c r="BL184" s="976">
        <v>35.245128865999995</v>
      </c>
      <c r="BM184" s="976">
        <v>5.3272563720000008</v>
      </c>
      <c r="BN184" s="976">
        <v>58.427792500000002</v>
      </c>
      <c r="BO184" s="976">
        <v>105.87091686099998</v>
      </c>
      <c r="BP184" s="976">
        <v>146.86915161000002</v>
      </c>
      <c r="BQ184" s="976">
        <v>29.795335839</v>
      </c>
      <c r="BR184" s="976">
        <v>36.744381320000002</v>
      </c>
      <c r="BS184" s="977">
        <v>11.961518</v>
      </c>
      <c r="BT184" s="975">
        <v>182.94271054499998</v>
      </c>
      <c r="BU184" s="976">
        <v>5.1783637499999999</v>
      </c>
      <c r="BV184" s="976">
        <v>126.60098980699999</v>
      </c>
      <c r="BW184" s="976">
        <v>25.355467488000002</v>
      </c>
      <c r="BX184" s="976">
        <v>102.69291184000001</v>
      </c>
      <c r="BY184" s="976">
        <v>58.620392380000006</v>
      </c>
      <c r="BZ184" s="976">
        <v>116.60252555099999</v>
      </c>
      <c r="CA184" s="976">
        <v>47.908811249999999</v>
      </c>
      <c r="CB184" s="976">
        <v>49.836927500000002</v>
      </c>
      <c r="CC184" s="976">
        <v>49.784967204000004</v>
      </c>
      <c r="CD184" s="977">
        <v>16.938202086</v>
      </c>
      <c r="CE184" s="975">
        <v>510.45208312800003</v>
      </c>
      <c r="CF184" s="976">
        <v>840.20565829499992</v>
      </c>
      <c r="CG184" s="976">
        <v>315.084901102</v>
      </c>
      <c r="CH184" s="976">
        <v>500.51173262999993</v>
      </c>
      <c r="CI184" s="976">
        <v>298.19194449600002</v>
      </c>
      <c r="CJ184" s="976">
        <v>186.9558705</v>
      </c>
      <c r="CK184" s="978">
        <v>7178.1446116660018</v>
      </c>
    </row>
    <row r="185" spans="6:89" x14ac:dyDescent="0.25">
      <c r="F185" s="970">
        <v>42064</v>
      </c>
      <c r="G185" s="975">
        <v>0.75429000000000002</v>
      </c>
      <c r="H185" s="976">
        <v>0.26495999999999992</v>
      </c>
      <c r="I185" s="976">
        <v>3.6588419999999999</v>
      </c>
      <c r="J185" s="976">
        <v>7.1653261769999999</v>
      </c>
      <c r="K185" s="976">
        <v>8.5824462899999983</v>
      </c>
      <c r="L185" s="976">
        <v>3.5594999999999999</v>
      </c>
      <c r="M185" s="976">
        <v>1.401735</v>
      </c>
      <c r="N185" s="976">
        <v>1.6168</v>
      </c>
      <c r="O185" s="976">
        <v>0.43630999999999998</v>
      </c>
      <c r="P185" s="976">
        <v>0.14630000000000001</v>
      </c>
      <c r="Q185" s="976">
        <v>19.082095791</v>
      </c>
      <c r="R185" s="976">
        <v>6.351528000000001</v>
      </c>
      <c r="S185" s="976">
        <v>0.19642000000000001</v>
      </c>
      <c r="T185" s="976">
        <v>1.7732000000000001</v>
      </c>
      <c r="U185" s="976">
        <v>0.25559999999999999</v>
      </c>
      <c r="V185" s="976">
        <v>3.2582607990000003</v>
      </c>
      <c r="W185" s="976">
        <v>13.917568262000001</v>
      </c>
      <c r="X185" s="976">
        <v>0.34179999999999999</v>
      </c>
      <c r="Y185" s="976">
        <v>86.526494999999997</v>
      </c>
      <c r="Z185" s="977">
        <v>2.6018300000000001</v>
      </c>
      <c r="AA185" s="975">
        <v>11.589112500000001</v>
      </c>
      <c r="AB185" s="976">
        <v>52.150743810000002</v>
      </c>
      <c r="AC185" s="976">
        <v>4.8429099999999998</v>
      </c>
      <c r="AD185" s="976">
        <v>0.47504999999999997</v>
      </c>
      <c r="AE185" s="976">
        <v>0.40844799999999998</v>
      </c>
      <c r="AF185" s="976">
        <v>3.04392</v>
      </c>
      <c r="AG185" s="976">
        <v>0.42735000000000001</v>
      </c>
      <c r="AH185" s="976">
        <v>1.04426</v>
      </c>
      <c r="AI185" s="976">
        <v>0.4592</v>
      </c>
      <c r="AJ185" s="976">
        <v>280.101842014</v>
      </c>
      <c r="AK185" s="976">
        <v>6.6378519999999996</v>
      </c>
      <c r="AL185" s="976">
        <v>6.2937200000000004</v>
      </c>
      <c r="AM185" s="976">
        <v>72.287925639999997</v>
      </c>
      <c r="AN185" s="976">
        <v>103.55523273</v>
      </c>
      <c r="AO185" s="976">
        <v>62.242365556999992</v>
      </c>
      <c r="AP185" s="977">
        <v>16.435168749999999</v>
      </c>
      <c r="AQ185" s="975">
        <v>15.752999723999999</v>
      </c>
      <c r="AR185" s="976">
        <v>33.534218994</v>
      </c>
      <c r="AS185" s="976">
        <v>1.8136000000000001</v>
      </c>
      <c r="AT185" s="976">
        <v>25.95022625</v>
      </c>
      <c r="AU185" s="976">
        <v>158.61360977999999</v>
      </c>
      <c r="AV185" s="976">
        <v>9.8123137550000017</v>
      </c>
      <c r="AW185" s="976">
        <v>17.628520000000002</v>
      </c>
      <c r="AX185" s="977">
        <v>7.9301599999999999</v>
      </c>
      <c r="AY185" s="975">
        <v>35.338182000000003</v>
      </c>
      <c r="AZ185" s="976">
        <v>3.944655</v>
      </c>
      <c r="BA185" s="976">
        <v>0.52785000000000004</v>
      </c>
      <c r="BB185" s="976">
        <v>1.6752549920000002</v>
      </c>
      <c r="BC185" s="976">
        <v>1.70459</v>
      </c>
      <c r="BD185" s="976">
        <v>1.7463599999999999</v>
      </c>
      <c r="BE185" s="976">
        <v>4.5920000000000002E-2</v>
      </c>
      <c r="BF185" s="976">
        <v>2.8479999999999998E-2</v>
      </c>
      <c r="BG185" s="976">
        <v>0.29859000000000002</v>
      </c>
      <c r="BH185" s="977">
        <v>301.77004089599995</v>
      </c>
      <c r="BI185" s="975">
        <v>14.712862943999999</v>
      </c>
      <c r="BJ185" s="976">
        <v>16.150503258000001</v>
      </c>
      <c r="BK185" s="976">
        <v>7.0165375000000001</v>
      </c>
      <c r="BL185" s="976">
        <v>17.874919999999999</v>
      </c>
      <c r="BM185" s="976">
        <v>2.6636281860000004</v>
      </c>
      <c r="BN185" s="976">
        <v>27.957407429</v>
      </c>
      <c r="BO185" s="976">
        <v>47.541720425999998</v>
      </c>
      <c r="BP185" s="976">
        <v>63.61659195</v>
      </c>
      <c r="BQ185" s="976">
        <v>9.1972799999999992</v>
      </c>
      <c r="BR185" s="976">
        <v>27.186335885000002</v>
      </c>
      <c r="BS185" s="977">
        <v>2.9838360000000002</v>
      </c>
      <c r="BT185" s="975">
        <v>66.410426529999995</v>
      </c>
      <c r="BU185" s="976">
        <v>1.45213375</v>
      </c>
      <c r="BV185" s="976">
        <v>219.25287865499999</v>
      </c>
      <c r="BW185" s="976">
        <v>9.2788799999999991</v>
      </c>
      <c r="BX185" s="976">
        <v>119.86683476</v>
      </c>
      <c r="BY185" s="976">
        <v>23.744599999999998</v>
      </c>
      <c r="BZ185" s="976">
        <v>145.93294805100001</v>
      </c>
      <c r="CA185" s="976">
        <v>83.146350384000002</v>
      </c>
      <c r="CB185" s="976">
        <v>7.9608868749999999</v>
      </c>
      <c r="CC185" s="976">
        <v>74.486147582000001</v>
      </c>
      <c r="CD185" s="977">
        <v>1.4878231289999997</v>
      </c>
      <c r="CE185" s="975">
        <v>213.62940487200001</v>
      </c>
      <c r="CF185" s="976">
        <v>347.53817589000005</v>
      </c>
      <c r="CG185" s="976">
        <v>96.400383435999998</v>
      </c>
      <c r="CH185" s="976">
        <v>309.85652249999998</v>
      </c>
      <c r="CI185" s="976">
        <v>91.674303256000002</v>
      </c>
      <c r="CJ185" s="976">
        <v>65.622746000000006</v>
      </c>
      <c r="CK185" s="978">
        <v>3516.6450489590006</v>
      </c>
    </row>
    <row r="186" spans="6:89" x14ac:dyDescent="0.25">
      <c r="F186" s="970">
        <v>42095</v>
      </c>
      <c r="G186" s="975">
        <v>1.1536200000000001</v>
      </c>
      <c r="H186" s="976">
        <v>0.66239999999999988</v>
      </c>
      <c r="I186" s="976">
        <v>4.0892940000000007</v>
      </c>
      <c r="J186" s="976">
        <v>30.329094708</v>
      </c>
      <c r="K186" s="976">
        <v>16.808468225999999</v>
      </c>
      <c r="L186" s="976">
        <v>7.3902000000000001</v>
      </c>
      <c r="M186" s="976">
        <v>5.4145395029999994</v>
      </c>
      <c r="N186" s="976">
        <v>1.6856</v>
      </c>
      <c r="O186" s="976">
        <v>1.4335899999999999</v>
      </c>
      <c r="P186" s="976">
        <v>0.39710000000000001</v>
      </c>
      <c r="Q186" s="976">
        <v>18.378147193999997</v>
      </c>
      <c r="R186" s="976">
        <v>16.015412000000001</v>
      </c>
      <c r="S186" s="976">
        <v>0.26473999999999998</v>
      </c>
      <c r="T186" s="976">
        <v>1.7445999999999999</v>
      </c>
      <c r="U186" s="976">
        <v>0.31950000000000001</v>
      </c>
      <c r="V186" s="976">
        <v>21.326926134000001</v>
      </c>
      <c r="W186" s="976">
        <v>24.562539131000001</v>
      </c>
      <c r="X186" s="976">
        <v>0.42725000000000002</v>
      </c>
      <c r="Y186" s="976">
        <v>201.53760750000001</v>
      </c>
      <c r="Z186" s="977">
        <v>4.94109</v>
      </c>
      <c r="AA186" s="975">
        <v>22.009575000000002</v>
      </c>
      <c r="AB186" s="976">
        <v>65.211665475000004</v>
      </c>
      <c r="AC186" s="976">
        <v>12.99939</v>
      </c>
      <c r="AD186" s="976">
        <v>5.9539600000000004</v>
      </c>
      <c r="AE186" s="976">
        <v>5.3098239999999999</v>
      </c>
      <c r="AF186" s="976">
        <v>6.0878399999999999</v>
      </c>
      <c r="AG186" s="976">
        <v>1.7482500000000001</v>
      </c>
      <c r="AH186" s="976">
        <v>3.5430250000000001</v>
      </c>
      <c r="AI186" s="976">
        <v>6.6296999999999997</v>
      </c>
      <c r="AJ186" s="976">
        <v>394.31405046499998</v>
      </c>
      <c r="AK186" s="976">
        <v>8.4368960000000008</v>
      </c>
      <c r="AL186" s="976">
        <v>9.9878599999999995</v>
      </c>
      <c r="AM186" s="976">
        <v>95.693172819999987</v>
      </c>
      <c r="AN186" s="976">
        <v>122.934459816</v>
      </c>
      <c r="AO186" s="976">
        <v>69.234146807000002</v>
      </c>
      <c r="AP186" s="977">
        <v>18.981462499999999</v>
      </c>
      <c r="AQ186" s="975">
        <v>16.807440552000003</v>
      </c>
      <c r="AR186" s="976">
        <v>43.043430000000001</v>
      </c>
      <c r="AS186" s="976">
        <v>1.7682599999999999</v>
      </c>
      <c r="AT186" s="976">
        <v>29.339131250000001</v>
      </c>
      <c r="AU186" s="976">
        <v>228.56473760400002</v>
      </c>
      <c r="AV186" s="976">
        <v>8.3273637549999986</v>
      </c>
      <c r="AW186" s="976">
        <v>15.829694195999998</v>
      </c>
      <c r="AX186" s="977">
        <v>8.2538400000000003</v>
      </c>
      <c r="AY186" s="975">
        <v>36.756340000000002</v>
      </c>
      <c r="AZ186" s="976">
        <v>4.7722049999999996</v>
      </c>
      <c r="BA186" s="976">
        <v>0.71145000000000003</v>
      </c>
      <c r="BB186" s="976">
        <v>2.969014992</v>
      </c>
      <c r="BC186" s="976">
        <v>2.5338500000000002</v>
      </c>
      <c r="BD186" s="976">
        <v>1.8018000000000001</v>
      </c>
      <c r="BE186" s="976">
        <v>0.34439999999999998</v>
      </c>
      <c r="BF186" s="976">
        <v>0.21360000000000001</v>
      </c>
      <c r="BG186" s="976">
        <v>0.44385000000000002</v>
      </c>
      <c r="BH186" s="977">
        <v>342.35272857599989</v>
      </c>
      <c r="BI186" s="975">
        <v>26.399212943999999</v>
      </c>
      <c r="BJ186" s="976">
        <v>37.793993886999999</v>
      </c>
      <c r="BK186" s="976">
        <v>40.111327500000002</v>
      </c>
      <c r="BL186" s="976">
        <v>26.723260756000002</v>
      </c>
      <c r="BM186" s="976">
        <v>11.075035441999999</v>
      </c>
      <c r="BN186" s="976">
        <v>23.588173679000001</v>
      </c>
      <c r="BO186" s="976">
        <v>34.278344148000002</v>
      </c>
      <c r="BP186" s="976">
        <v>47.089258049999998</v>
      </c>
      <c r="BQ186" s="976">
        <v>19.256805</v>
      </c>
      <c r="BR186" s="976">
        <v>43.485576614999999</v>
      </c>
      <c r="BS186" s="977">
        <v>7.72133</v>
      </c>
      <c r="BT186" s="975">
        <v>93.189947619999998</v>
      </c>
      <c r="BU186" s="976">
        <v>10.712911249999999</v>
      </c>
      <c r="BV186" s="976">
        <v>266.17255057900002</v>
      </c>
      <c r="BW186" s="976">
        <v>13.697387488</v>
      </c>
      <c r="BX186" s="976">
        <v>205.88154912000002</v>
      </c>
      <c r="BY186" s="976">
        <v>48.332022860000002</v>
      </c>
      <c r="BZ186" s="976">
        <v>205.06272959700001</v>
      </c>
      <c r="CA186" s="976">
        <v>112.505909616</v>
      </c>
      <c r="CB186" s="976">
        <v>31.014904999999999</v>
      </c>
      <c r="CC186" s="976">
        <v>76.672120000000007</v>
      </c>
      <c r="CD186" s="977">
        <v>13.705075214999999</v>
      </c>
      <c r="CE186" s="975">
        <v>410.703028872</v>
      </c>
      <c r="CF186" s="976">
        <v>446.85709015499998</v>
      </c>
      <c r="CG186" s="976">
        <v>175.20359312799999</v>
      </c>
      <c r="CH186" s="976">
        <v>479.70792355200001</v>
      </c>
      <c r="CI186" s="976">
        <v>189.30549224800001</v>
      </c>
      <c r="CJ186" s="976">
        <v>97.399784999999994</v>
      </c>
      <c r="CK186" s="978">
        <v>5146.4364715249985</v>
      </c>
    </row>
    <row r="187" spans="6:89" x14ac:dyDescent="0.25">
      <c r="F187" s="970">
        <v>42125</v>
      </c>
      <c r="G187" s="975">
        <v>5.9455799999999996</v>
      </c>
      <c r="H187" s="976">
        <v>3.4444799999999995</v>
      </c>
      <c r="I187" s="976">
        <v>23.363977999999999</v>
      </c>
      <c r="J187" s="976">
        <v>96.731819999999999</v>
      </c>
      <c r="K187" s="976">
        <v>71.621026290000003</v>
      </c>
      <c r="L187" s="976">
        <v>30.713399999999996</v>
      </c>
      <c r="M187" s="976">
        <v>24.516625497</v>
      </c>
      <c r="N187" s="976">
        <v>7.0175999999999998</v>
      </c>
      <c r="O187" s="976">
        <v>6.7939699999999998</v>
      </c>
      <c r="P187" s="976">
        <v>1.9855</v>
      </c>
      <c r="Q187" s="976">
        <v>62.500797194</v>
      </c>
      <c r="R187" s="976">
        <v>60.612699999999997</v>
      </c>
      <c r="S187" s="976">
        <v>1.1016600000000001</v>
      </c>
      <c r="T187" s="976">
        <v>6.4493</v>
      </c>
      <c r="U187" s="976">
        <v>1.8531</v>
      </c>
      <c r="V187" s="976">
        <v>66.942826134000001</v>
      </c>
      <c r="W187" s="976">
        <v>123.46003913099999</v>
      </c>
      <c r="X187" s="976">
        <v>2.4780500000000001</v>
      </c>
      <c r="Y187" s="976">
        <v>507.479085</v>
      </c>
      <c r="Z187" s="977">
        <v>25.373809999999999</v>
      </c>
      <c r="AA187" s="975">
        <v>83.233862985000002</v>
      </c>
      <c r="AB187" s="976">
        <v>246.64050047999999</v>
      </c>
      <c r="AC187" s="976">
        <v>56.58558</v>
      </c>
      <c r="AD187" s="976">
        <v>22.739059999999998</v>
      </c>
      <c r="AE187" s="976">
        <v>22.490168000000001</v>
      </c>
      <c r="AF187" s="976">
        <v>27.39528</v>
      </c>
      <c r="AG187" s="976">
        <v>7.4980500000000001</v>
      </c>
      <c r="AH187" s="976">
        <v>13.911035</v>
      </c>
      <c r="AI187" s="976">
        <v>24.7681</v>
      </c>
      <c r="AJ187" s="976">
        <v>1391.4144034790002</v>
      </c>
      <c r="AK187" s="976">
        <v>38.710464000000002</v>
      </c>
      <c r="AL187" s="976">
        <v>41.59328</v>
      </c>
      <c r="AM187" s="976">
        <v>328.89959641000002</v>
      </c>
      <c r="AN187" s="976">
        <v>412.81123500000001</v>
      </c>
      <c r="AO187" s="976">
        <v>248.41019430700001</v>
      </c>
      <c r="AP187" s="977">
        <v>77.474993749999996</v>
      </c>
      <c r="AQ187" s="975">
        <v>83.142570137999996</v>
      </c>
      <c r="AR187" s="976">
        <v>172.005733018</v>
      </c>
      <c r="AS187" s="976">
        <v>9.0226600000000001</v>
      </c>
      <c r="AT187" s="976">
        <v>107.44083999999999</v>
      </c>
      <c r="AU187" s="976">
        <v>720.10290978</v>
      </c>
      <c r="AV187" s="976">
        <v>30.514263754999998</v>
      </c>
      <c r="AW187" s="976">
        <v>59.721105804000004</v>
      </c>
      <c r="AX187" s="977">
        <v>45.088624000000003</v>
      </c>
      <c r="AY187" s="975">
        <v>115.36281200000001</v>
      </c>
      <c r="AZ187" s="976">
        <v>14.095935000000001</v>
      </c>
      <c r="BA187" s="976">
        <v>2.96055</v>
      </c>
      <c r="BB187" s="976">
        <v>8.8406949920000013</v>
      </c>
      <c r="BC187" s="976">
        <v>7.5094099999999999</v>
      </c>
      <c r="BD187" s="976">
        <v>5.7934799999999997</v>
      </c>
      <c r="BE187" s="976">
        <v>1.33168</v>
      </c>
      <c r="BF187" s="976">
        <v>0.82591999999999999</v>
      </c>
      <c r="BG187" s="976">
        <v>1.31541</v>
      </c>
      <c r="BH187" s="977">
        <v>1396.4270196479997</v>
      </c>
      <c r="BI187" s="975">
        <v>76.201042944000008</v>
      </c>
      <c r="BJ187" s="976">
        <v>92.813337371000003</v>
      </c>
      <c r="BK187" s="976">
        <v>63.148307500000001</v>
      </c>
      <c r="BL187" s="976">
        <v>85.722370810000001</v>
      </c>
      <c r="BM187" s="976">
        <v>18.575270464999999</v>
      </c>
      <c r="BN187" s="976">
        <v>83.672231320999998</v>
      </c>
      <c r="BO187" s="976">
        <v>125.589089574</v>
      </c>
      <c r="BP187" s="976">
        <v>175.24580322</v>
      </c>
      <c r="BQ187" s="976">
        <v>55.662685838999998</v>
      </c>
      <c r="BR187" s="976">
        <v>133.653189115</v>
      </c>
      <c r="BS187" s="977">
        <v>19.473455999999999</v>
      </c>
      <c r="BT187" s="975">
        <v>316.86948639499997</v>
      </c>
      <c r="BU187" s="976">
        <v>39.481598750000003</v>
      </c>
      <c r="BV187" s="976">
        <v>664.51810480699999</v>
      </c>
      <c r="BW187" s="976">
        <v>49.011519999999997</v>
      </c>
      <c r="BX187" s="976">
        <v>492.15067456000003</v>
      </c>
      <c r="BY187" s="976">
        <v>127.70353904000001</v>
      </c>
      <c r="BZ187" s="976">
        <v>508.06052790299998</v>
      </c>
      <c r="CA187" s="976">
        <v>304.46610750000002</v>
      </c>
      <c r="CB187" s="976">
        <v>74.370664375000004</v>
      </c>
      <c r="CC187" s="976">
        <v>201.98157639800002</v>
      </c>
      <c r="CD187" s="977">
        <v>42.488549999999996</v>
      </c>
      <c r="CE187" s="975">
        <v>1089.5515968719999</v>
      </c>
      <c r="CF187" s="976">
        <v>1575.2167689149999</v>
      </c>
      <c r="CG187" s="976">
        <v>570.59551140999997</v>
      </c>
      <c r="CH187" s="976">
        <v>1085.7043721070002</v>
      </c>
      <c r="CI187" s="976">
        <v>538.53259674399999</v>
      </c>
      <c r="CJ187" s="976">
        <v>321.90772600000003</v>
      </c>
      <c r="CK187" s="978">
        <v>15888.830474727001</v>
      </c>
    </row>
    <row r="188" spans="6:89" x14ac:dyDescent="0.25">
      <c r="F188" s="970">
        <v>42156</v>
      </c>
      <c r="G188" s="975">
        <v>8.3415599999999994</v>
      </c>
      <c r="H188" s="976">
        <v>5.4647999999999994</v>
      </c>
      <c r="I188" s="976">
        <v>24.655334</v>
      </c>
      <c r="J188" s="976">
        <v>115.015746177</v>
      </c>
      <c r="K188" s="976">
        <v>66.137031773999993</v>
      </c>
      <c r="L188" s="976">
        <v>35.018700000000003</v>
      </c>
      <c r="M188" s="976">
        <v>27.100204502999997</v>
      </c>
      <c r="N188" s="976">
        <v>9.7696000000000005</v>
      </c>
      <c r="O188" s="976">
        <v>10.22212</v>
      </c>
      <c r="P188" s="976">
        <v>3.4903</v>
      </c>
      <c r="Q188" s="976">
        <v>95.561355790999997</v>
      </c>
      <c r="R188" s="976">
        <v>69.866808000000006</v>
      </c>
      <c r="S188" s="976">
        <v>1.90442</v>
      </c>
      <c r="T188" s="976">
        <v>9.1090999999999998</v>
      </c>
      <c r="U188" s="976">
        <v>2.53044</v>
      </c>
      <c r="V188" s="976">
        <v>90.254334201000006</v>
      </c>
      <c r="W188" s="976">
        <v>82.354638261999995</v>
      </c>
      <c r="X188" s="976">
        <v>3.3838200000000001</v>
      </c>
      <c r="Y188" s="976">
        <v>489.39309295200002</v>
      </c>
      <c r="Z188" s="977">
        <v>23.846129999999999</v>
      </c>
      <c r="AA188" s="975">
        <v>130.304475</v>
      </c>
      <c r="AB188" s="976">
        <v>409.83987214499996</v>
      </c>
      <c r="AC188" s="976">
        <v>84.623480000000001</v>
      </c>
      <c r="AD188" s="976">
        <v>29.89648</v>
      </c>
      <c r="AE188" s="976">
        <v>24.328184</v>
      </c>
      <c r="AF188" s="976">
        <v>48.956380000000003</v>
      </c>
      <c r="AG188" s="976">
        <v>10.819725</v>
      </c>
      <c r="AH188" s="976">
        <v>23.682324999999999</v>
      </c>
      <c r="AI188" s="976">
        <v>32.373600000000003</v>
      </c>
      <c r="AJ188" s="976">
        <v>2003.568862028</v>
      </c>
      <c r="AK188" s="976">
        <v>77.110748000000001</v>
      </c>
      <c r="AL188" s="976">
        <v>70.325479999999999</v>
      </c>
      <c r="AM188" s="976">
        <v>369.26047794999999</v>
      </c>
      <c r="AN188" s="976">
        <v>511.17672763799999</v>
      </c>
      <c r="AO188" s="976">
        <v>268.54652430699997</v>
      </c>
      <c r="AP188" s="977">
        <v>117.00486875</v>
      </c>
      <c r="AQ188" s="975">
        <v>76.911660551999987</v>
      </c>
      <c r="AR188" s="976">
        <v>156.07862899399998</v>
      </c>
      <c r="AS188" s="976">
        <v>11.1083</v>
      </c>
      <c r="AT188" s="976">
        <v>137.7527125</v>
      </c>
      <c r="AU188" s="976">
        <v>1053.8630631540002</v>
      </c>
      <c r="AV188" s="976">
        <v>50.517413755</v>
      </c>
      <c r="AW188" s="976">
        <v>92.570477412000002</v>
      </c>
      <c r="AX188" s="977">
        <v>39.230015999999999</v>
      </c>
      <c r="AY188" s="975">
        <v>178.86156</v>
      </c>
      <c r="AZ188" s="976">
        <v>23.033474999999999</v>
      </c>
      <c r="BA188" s="976">
        <v>5.1178499999999998</v>
      </c>
      <c r="BB188" s="976">
        <v>15.624639999999999</v>
      </c>
      <c r="BC188" s="976">
        <v>12.853529999999999</v>
      </c>
      <c r="BD188" s="976">
        <v>9.5079600000000006</v>
      </c>
      <c r="BE188" s="976">
        <v>2.2615599999999998</v>
      </c>
      <c r="BF188" s="976">
        <v>1.4026400000000001</v>
      </c>
      <c r="BG188" s="976">
        <v>2.2515299999999998</v>
      </c>
      <c r="BH188" s="977">
        <v>1652.5015098239996</v>
      </c>
      <c r="BI188" s="975">
        <v>180.47924294399999</v>
      </c>
      <c r="BJ188" s="976">
        <v>241.39227137099999</v>
      </c>
      <c r="BK188" s="976">
        <v>229.49596249999999</v>
      </c>
      <c r="BL188" s="976">
        <v>162.596400864</v>
      </c>
      <c r="BM188" s="976">
        <v>78.366531813999998</v>
      </c>
      <c r="BN188" s="976">
        <v>119.45430242900001</v>
      </c>
      <c r="BO188" s="976">
        <v>181.707788139</v>
      </c>
      <c r="BP188" s="976">
        <v>220.14985644000001</v>
      </c>
      <c r="BQ188" s="976">
        <v>118.03174083900001</v>
      </c>
      <c r="BR188" s="976">
        <v>213.75642500000001</v>
      </c>
      <c r="BS188" s="977">
        <v>48.788336000000001</v>
      </c>
      <c r="BT188" s="975">
        <v>505.401063265</v>
      </c>
      <c r="BU188" s="976">
        <v>56.167437499999998</v>
      </c>
      <c r="BV188" s="976">
        <v>677.91497211699982</v>
      </c>
      <c r="BW188" s="976">
        <v>77.188052511999999</v>
      </c>
      <c r="BX188" s="976">
        <v>688.17717884000001</v>
      </c>
      <c r="BY188" s="976">
        <v>158.83016952</v>
      </c>
      <c r="BZ188" s="976">
        <v>764.467081398</v>
      </c>
      <c r="CA188" s="976">
        <v>304.43661788399999</v>
      </c>
      <c r="CB188" s="976">
        <v>111.482010625</v>
      </c>
      <c r="CC188" s="976">
        <v>276.71364037800004</v>
      </c>
      <c r="CD188" s="977">
        <v>73.646820000000005</v>
      </c>
      <c r="CE188" s="975">
        <v>1131.2664600000001</v>
      </c>
      <c r="CF188" s="976">
        <v>2093.2719424800002</v>
      </c>
      <c r="CG188" s="976">
        <v>766.49978171800001</v>
      </c>
      <c r="CH188" s="976">
        <v>1265.2092442109999</v>
      </c>
      <c r="CI188" s="976">
        <v>670.41642000000002</v>
      </c>
      <c r="CJ188" s="976">
        <v>493.40604949999999</v>
      </c>
      <c r="CK188" s="978">
        <v>20815.400072957003</v>
      </c>
    </row>
    <row r="189" spans="6:89" x14ac:dyDescent="0.25">
      <c r="F189" s="970">
        <v>42186</v>
      </c>
      <c r="G189" s="975">
        <v>8.5190400000000004</v>
      </c>
      <c r="H189" s="976">
        <v>5.3985599999999989</v>
      </c>
      <c r="I189" s="976">
        <v>25.205355999999998</v>
      </c>
      <c r="J189" s="976">
        <v>100.06740000000001</v>
      </c>
      <c r="K189" s="976">
        <v>80.943829032000011</v>
      </c>
      <c r="L189" s="976">
        <v>33.527100000000004</v>
      </c>
      <c r="M189" s="976">
        <v>25.506085497000001</v>
      </c>
      <c r="N189" s="976">
        <v>9.8040000000000003</v>
      </c>
      <c r="O189" s="976">
        <v>10.09746</v>
      </c>
      <c r="P189" s="976">
        <v>3.4485000000000001</v>
      </c>
      <c r="Q189" s="976">
        <v>86.636271402999995</v>
      </c>
      <c r="R189" s="976">
        <v>62.081064000000005</v>
      </c>
      <c r="S189" s="976">
        <v>1.9727399999999999</v>
      </c>
      <c r="T189" s="976">
        <v>9.4665999999999997</v>
      </c>
      <c r="U189" s="976">
        <v>2.7860399999999998</v>
      </c>
      <c r="V189" s="976">
        <v>78.672623067000004</v>
      </c>
      <c r="W189" s="976">
        <v>107.45664347599998</v>
      </c>
      <c r="X189" s="976">
        <v>3.7256200000000002</v>
      </c>
      <c r="Y189" s="976">
        <v>510.63732590399997</v>
      </c>
      <c r="Z189" s="977">
        <v>25.397680000000001</v>
      </c>
      <c r="AA189" s="975">
        <v>105.04866298499999</v>
      </c>
      <c r="AB189" s="976">
        <v>333.39335667</v>
      </c>
      <c r="AC189" s="976">
        <v>64.385214000000005</v>
      </c>
      <c r="AD189" s="976">
        <v>25.399339999999999</v>
      </c>
      <c r="AE189" s="976">
        <v>21.928552</v>
      </c>
      <c r="AF189" s="976">
        <v>34.666862439000006</v>
      </c>
      <c r="AG189" s="976">
        <v>8.3916000000000004</v>
      </c>
      <c r="AH189" s="976">
        <v>18.684795000000001</v>
      </c>
      <c r="AI189" s="976">
        <v>27.695499999999999</v>
      </c>
      <c r="AJ189" s="976">
        <v>1528.590973479</v>
      </c>
      <c r="AK189" s="976">
        <v>49.969997999999997</v>
      </c>
      <c r="AL189" s="976">
        <v>49.501475999999997</v>
      </c>
      <c r="AM189" s="976">
        <v>314.04503794999999</v>
      </c>
      <c r="AN189" s="976">
        <v>479.31825981599997</v>
      </c>
      <c r="AO189" s="976">
        <v>247.04293749999999</v>
      </c>
      <c r="AP189" s="977">
        <v>82.318293749999995</v>
      </c>
      <c r="AQ189" s="975">
        <v>79.88333972400001</v>
      </c>
      <c r="AR189" s="976">
        <v>163.70616000000001</v>
      </c>
      <c r="AS189" s="976">
        <v>10.63223</v>
      </c>
      <c r="AT189" s="976">
        <v>118.10961500000001</v>
      </c>
      <c r="AU189" s="976">
        <v>822.46320000000003</v>
      </c>
      <c r="AV189" s="976">
        <v>38.201063755</v>
      </c>
      <c r="AW189" s="976">
        <v>72.229877412000008</v>
      </c>
      <c r="AX189" s="977">
        <v>42.402079999999998</v>
      </c>
      <c r="AY189" s="975">
        <v>152.871644</v>
      </c>
      <c r="AZ189" s="976">
        <v>21.461130000000001</v>
      </c>
      <c r="BA189" s="976">
        <v>5.30145</v>
      </c>
      <c r="BB189" s="976">
        <v>14.23136</v>
      </c>
      <c r="BC189" s="976">
        <v>12.94567</v>
      </c>
      <c r="BD189" s="976">
        <v>9.6742799999999995</v>
      </c>
      <c r="BE189" s="976">
        <v>2.1582400000000002</v>
      </c>
      <c r="BF189" s="976">
        <v>1.33856</v>
      </c>
      <c r="BG189" s="976">
        <v>2.2676699999999999</v>
      </c>
      <c r="BH189" s="977">
        <v>1316.04585696</v>
      </c>
      <c r="BI189" s="975">
        <v>91.603004999999996</v>
      </c>
      <c r="BJ189" s="976">
        <v>170.789603887</v>
      </c>
      <c r="BK189" s="976">
        <v>127.1699225</v>
      </c>
      <c r="BL189" s="976">
        <v>96.292960107999988</v>
      </c>
      <c r="BM189" s="976">
        <v>30.491470464999999</v>
      </c>
      <c r="BN189" s="976">
        <v>88.498401250000001</v>
      </c>
      <c r="BO189" s="976">
        <v>155.357927287</v>
      </c>
      <c r="BP189" s="976">
        <v>215.71789838999996</v>
      </c>
      <c r="BQ189" s="976">
        <v>90.950867225999986</v>
      </c>
      <c r="BR189" s="976">
        <v>151.59800618</v>
      </c>
      <c r="BS189" s="977">
        <v>36.486556</v>
      </c>
      <c r="BT189" s="975">
        <v>428.17133537500001</v>
      </c>
      <c r="BU189" s="976">
        <v>47.235444999999999</v>
      </c>
      <c r="BV189" s="976">
        <v>624.87539461400002</v>
      </c>
      <c r="BW189" s="976">
        <v>64.578292512000004</v>
      </c>
      <c r="BX189" s="976">
        <v>579.04022115999999</v>
      </c>
      <c r="BY189" s="976">
        <v>195.50784572000001</v>
      </c>
      <c r="BZ189" s="976">
        <v>668.18957555099996</v>
      </c>
      <c r="CA189" s="976">
        <v>273.12753038400001</v>
      </c>
      <c r="CB189" s="976">
        <v>108.31541249999999</v>
      </c>
      <c r="CC189" s="976">
        <v>260.34640521400001</v>
      </c>
      <c r="CD189" s="977">
        <v>62.688487914</v>
      </c>
      <c r="CE189" s="975">
        <v>1081.3032408720001</v>
      </c>
      <c r="CF189" s="976">
        <v>1674.8185051949999</v>
      </c>
      <c r="CG189" s="976">
        <v>622.71512233399994</v>
      </c>
      <c r="CH189" s="976">
        <v>1128.4727226329999</v>
      </c>
      <c r="CI189" s="976">
        <v>581.83515674399996</v>
      </c>
      <c r="CJ189" s="976">
        <v>374.3427135</v>
      </c>
      <c r="CK189" s="978">
        <v>17498.174250333999</v>
      </c>
    </row>
    <row r="190" spans="6:89" x14ac:dyDescent="0.25">
      <c r="F190" s="970">
        <v>42217</v>
      </c>
      <c r="G190" s="975">
        <v>3.4608599999999998</v>
      </c>
      <c r="H190" s="976">
        <v>2.5336799999999995</v>
      </c>
      <c r="I190" s="976">
        <v>12.578764</v>
      </c>
      <c r="J190" s="976">
        <v>124.21944529199999</v>
      </c>
      <c r="K190" s="976">
        <v>63.449869031999995</v>
      </c>
      <c r="L190" s="976">
        <v>28.475999999999999</v>
      </c>
      <c r="M190" s="976">
        <v>19.184524502999999</v>
      </c>
      <c r="N190" s="976">
        <v>3.1991999999999998</v>
      </c>
      <c r="O190" s="976">
        <v>6.1706700000000003</v>
      </c>
      <c r="P190" s="976">
        <v>1.6719999999999999</v>
      </c>
      <c r="Q190" s="976">
        <v>29.389961403000001</v>
      </c>
      <c r="R190" s="976">
        <v>58.939447999999999</v>
      </c>
      <c r="S190" s="976">
        <v>0.72589999999999999</v>
      </c>
      <c r="T190" s="976">
        <v>3.2317999999999998</v>
      </c>
      <c r="U190" s="976">
        <v>0.94572000000000001</v>
      </c>
      <c r="V190" s="976">
        <v>99.407123067000001</v>
      </c>
      <c r="W190" s="976">
        <v>60.633147392999994</v>
      </c>
      <c r="X190" s="976">
        <v>1.2646599999999999</v>
      </c>
      <c r="Y190" s="976">
        <v>386.74721249999999</v>
      </c>
      <c r="Z190" s="977">
        <v>17.162530000000004</v>
      </c>
      <c r="AA190" s="975">
        <v>61.711225485</v>
      </c>
      <c r="AB190" s="976">
        <v>254.25425619000001</v>
      </c>
      <c r="AC190" s="976">
        <v>37.162962</v>
      </c>
      <c r="AD190" s="976">
        <v>26.03274</v>
      </c>
      <c r="AE190" s="976">
        <v>19.656559999999999</v>
      </c>
      <c r="AF190" s="976">
        <v>18.094417561</v>
      </c>
      <c r="AG190" s="976">
        <v>6.3908250000000004</v>
      </c>
      <c r="AH190" s="976">
        <v>10.852845</v>
      </c>
      <c r="AI190" s="976">
        <v>28.986999999999998</v>
      </c>
      <c r="AJ190" s="976">
        <v>1102.6440059719998</v>
      </c>
      <c r="AK190" s="976">
        <v>22.581104</v>
      </c>
      <c r="AL190" s="976">
        <v>22.684756</v>
      </c>
      <c r="AM190" s="976">
        <v>301.64210923000002</v>
      </c>
      <c r="AN190" s="976">
        <v>394.81200518400004</v>
      </c>
      <c r="AO190" s="976">
        <v>251.45555319299999</v>
      </c>
      <c r="AP190" s="977">
        <v>41.987137500000003</v>
      </c>
      <c r="AQ190" s="975">
        <v>45.054209586000006</v>
      </c>
      <c r="AR190" s="976">
        <v>93.848789999999994</v>
      </c>
      <c r="AS190" s="976">
        <v>4.3299700000000003</v>
      </c>
      <c r="AT190" s="976">
        <v>54.159722500000001</v>
      </c>
      <c r="AU190" s="976">
        <v>324.478972494</v>
      </c>
      <c r="AV190" s="976">
        <v>14.121586245</v>
      </c>
      <c r="AW190" s="976">
        <v>28.227774195999999</v>
      </c>
      <c r="AX190" s="977">
        <v>25.764928000000001</v>
      </c>
      <c r="AY190" s="975">
        <v>66.856020000000001</v>
      </c>
      <c r="AZ190" s="976">
        <v>9.5719949999999994</v>
      </c>
      <c r="BA190" s="976">
        <v>1.95075</v>
      </c>
      <c r="BB190" s="976">
        <v>7.3313050080000002</v>
      </c>
      <c r="BC190" s="976">
        <v>5.5744699999999998</v>
      </c>
      <c r="BD190" s="976">
        <v>3.2155200000000002</v>
      </c>
      <c r="BE190" s="976">
        <v>1.36612</v>
      </c>
      <c r="BF190" s="976">
        <v>0.84728000000000003</v>
      </c>
      <c r="BG190" s="976">
        <v>0.97646999999999995</v>
      </c>
      <c r="BH190" s="977">
        <v>782.69047660799993</v>
      </c>
      <c r="BI190" s="975">
        <v>152.49183705600001</v>
      </c>
      <c r="BJ190" s="976">
        <v>176.043736516</v>
      </c>
      <c r="BK190" s="976">
        <v>150.3272125</v>
      </c>
      <c r="BL190" s="976">
        <v>129.786219136</v>
      </c>
      <c r="BM190" s="976">
        <v>58.950156372000002</v>
      </c>
      <c r="BN190" s="976">
        <v>101.97736742900001</v>
      </c>
      <c r="BO190" s="976">
        <v>150.023099148</v>
      </c>
      <c r="BP190" s="976">
        <v>222.08879999999999</v>
      </c>
      <c r="BQ190" s="976">
        <v>78.815573613000012</v>
      </c>
      <c r="BR190" s="976">
        <v>178.94267500000001</v>
      </c>
      <c r="BS190" s="977">
        <v>32.717500000000001</v>
      </c>
      <c r="BT190" s="975">
        <v>402.557536395</v>
      </c>
      <c r="BU190" s="976">
        <v>49.454743749999999</v>
      </c>
      <c r="BV190" s="976">
        <v>507.46958134500005</v>
      </c>
      <c r="BW190" s="976">
        <v>57.1008</v>
      </c>
      <c r="BX190" s="976">
        <v>551.16567204</v>
      </c>
      <c r="BY190" s="976">
        <v>194.31625334</v>
      </c>
      <c r="BZ190" s="976">
        <v>617.87748209699998</v>
      </c>
      <c r="CA190" s="976">
        <v>204.80869125000001</v>
      </c>
      <c r="CB190" s="976">
        <v>156.55424375000001</v>
      </c>
      <c r="CC190" s="976">
        <v>242.06638919400001</v>
      </c>
      <c r="CD190" s="977">
        <v>77.50940687100001</v>
      </c>
      <c r="CE190" s="975">
        <v>440.23746487199998</v>
      </c>
      <c r="CF190" s="976">
        <v>738.40449092999995</v>
      </c>
      <c r="CG190" s="976">
        <v>233.56217374400001</v>
      </c>
      <c r="CH190" s="976">
        <v>640.05846315899998</v>
      </c>
      <c r="CI190" s="976">
        <v>232.95176631799998</v>
      </c>
      <c r="CJ190" s="976">
        <v>130.3548155</v>
      </c>
      <c r="CK190" s="978">
        <v>11903.322528466997</v>
      </c>
    </row>
    <row r="191" spans="6:89" x14ac:dyDescent="0.25">
      <c r="F191" s="970">
        <v>42248</v>
      </c>
      <c r="G191" s="975">
        <v>11.44746</v>
      </c>
      <c r="H191" s="976">
        <v>7.5679199999999991</v>
      </c>
      <c r="I191" s="976">
        <v>27.716325999999999</v>
      </c>
      <c r="J191" s="976">
        <v>139.63110353099998</v>
      </c>
      <c r="K191" s="976">
        <v>87.360130967999993</v>
      </c>
      <c r="L191" s="976">
        <v>41.256300000000003</v>
      </c>
      <c r="M191" s="976">
        <v>39.221089503000002</v>
      </c>
      <c r="N191" s="976">
        <v>9.3224</v>
      </c>
      <c r="O191" s="976">
        <v>14.335900000000001</v>
      </c>
      <c r="P191" s="976">
        <v>4.8906000000000001</v>
      </c>
      <c r="Q191" s="976">
        <v>64.637804208999995</v>
      </c>
      <c r="R191" s="976">
        <v>85.199259999999995</v>
      </c>
      <c r="S191" s="976">
        <v>2.5192999999999999</v>
      </c>
      <c r="T191" s="976">
        <v>8.6085999999999991</v>
      </c>
      <c r="U191" s="976">
        <v>3.3228</v>
      </c>
      <c r="V191" s="976">
        <v>106.782675</v>
      </c>
      <c r="W191" s="976">
        <v>126.55284086900002</v>
      </c>
      <c r="X191" s="976">
        <v>4.4433999999999996</v>
      </c>
      <c r="Y191" s="976">
        <v>674.60269795199997</v>
      </c>
      <c r="Z191" s="977">
        <v>30.840039999999995</v>
      </c>
      <c r="AA191" s="975">
        <v>116.63777548500001</v>
      </c>
      <c r="AB191" s="976">
        <v>293.96311857000001</v>
      </c>
      <c r="AC191" s="976">
        <v>73.255386000000001</v>
      </c>
      <c r="AD191" s="976">
        <v>39.714179999999999</v>
      </c>
      <c r="AE191" s="976">
        <v>32.624783999999998</v>
      </c>
      <c r="AF191" s="976">
        <v>37.457122439000003</v>
      </c>
      <c r="AG191" s="976">
        <v>11.363625000000001</v>
      </c>
      <c r="AH191" s="976">
        <v>23.160195000000002</v>
      </c>
      <c r="AI191" s="976">
        <v>43.394399999999997</v>
      </c>
      <c r="AJ191" s="976">
        <v>949.28628852100007</v>
      </c>
      <c r="AK191" s="976">
        <v>42.029389999999999</v>
      </c>
      <c r="AL191" s="976">
        <v>45.424239999999998</v>
      </c>
      <c r="AM191" s="976">
        <v>414.55351077</v>
      </c>
      <c r="AN191" s="976">
        <v>372.67304754599996</v>
      </c>
      <c r="AO191" s="976">
        <v>218.92046444299999</v>
      </c>
      <c r="AP191" s="977">
        <v>53.970743749999997</v>
      </c>
      <c r="AQ191" s="975">
        <v>79.11645013799999</v>
      </c>
      <c r="AR191" s="976">
        <v>176.575486982</v>
      </c>
      <c r="AS191" s="976">
        <v>10.224170000000001</v>
      </c>
      <c r="AT191" s="976">
        <v>103.45573874999999</v>
      </c>
      <c r="AU191" s="976">
        <v>552.86482435200003</v>
      </c>
      <c r="AV191" s="976">
        <v>23.409800000000001</v>
      </c>
      <c r="AW191" s="976">
        <v>45.828611608000003</v>
      </c>
      <c r="AX191" s="977">
        <v>43.437855999999996</v>
      </c>
      <c r="AY191" s="975">
        <v>110.905744</v>
      </c>
      <c r="AZ191" s="976">
        <v>19.723275000000001</v>
      </c>
      <c r="BA191" s="976">
        <v>6.7702499999999999</v>
      </c>
      <c r="BB191" s="976">
        <v>16.271519999999999</v>
      </c>
      <c r="BC191" s="976">
        <v>14.97275</v>
      </c>
      <c r="BD191" s="976">
        <v>8.7040799999999994</v>
      </c>
      <c r="BE191" s="976">
        <v>3.1684800000000002</v>
      </c>
      <c r="BF191" s="976">
        <v>1.96512</v>
      </c>
      <c r="BG191" s="976">
        <v>2.6227499999999999</v>
      </c>
      <c r="BH191" s="977">
        <v>797.73832598399986</v>
      </c>
      <c r="BI191" s="975">
        <v>256.97988794399998</v>
      </c>
      <c r="BJ191" s="976">
        <v>239.660776</v>
      </c>
      <c r="BK191" s="976">
        <v>260.69375000000002</v>
      </c>
      <c r="BL191" s="976">
        <v>197.39618886599999</v>
      </c>
      <c r="BM191" s="976">
        <v>107.771542744</v>
      </c>
      <c r="BN191" s="976">
        <v>117.16969007099999</v>
      </c>
      <c r="BO191" s="976">
        <v>152.20422313899999</v>
      </c>
      <c r="BP191" s="976">
        <v>178.07730000000001</v>
      </c>
      <c r="BQ191" s="976">
        <v>116.594665839</v>
      </c>
      <c r="BR191" s="976">
        <v>287.43499220499996</v>
      </c>
      <c r="BS191" s="977">
        <v>47.558157999999999</v>
      </c>
      <c r="BT191" s="975">
        <v>484.00147550999992</v>
      </c>
      <c r="BU191" s="976">
        <v>71.757326250000006</v>
      </c>
      <c r="BV191" s="976">
        <v>1003.764736158</v>
      </c>
      <c r="BW191" s="976">
        <v>75.04677251199999</v>
      </c>
      <c r="BX191" s="976">
        <v>725.70297884000001</v>
      </c>
      <c r="BY191" s="976">
        <v>167.95599238</v>
      </c>
      <c r="BZ191" s="976">
        <v>739.451820699</v>
      </c>
      <c r="CA191" s="976">
        <v>407.90424374999998</v>
      </c>
      <c r="CB191" s="976">
        <v>112.547408125</v>
      </c>
      <c r="CC191" s="976">
        <v>300.62245838799998</v>
      </c>
      <c r="CD191" s="977">
        <v>78.768326871000014</v>
      </c>
      <c r="CE191" s="975">
        <v>656.97126712800002</v>
      </c>
      <c r="CF191" s="976">
        <v>787.95398860500018</v>
      </c>
      <c r="CG191" s="976">
        <v>270.132218282</v>
      </c>
      <c r="CH191" s="976">
        <v>1179.825433815</v>
      </c>
      <c r="CI191" s="976">
        <v>261.90602306200003</v>
      </c>
      <c r="CJ191" s="976">
        <v>166.815089</v>
      </c>
      <c r="CK191" s="978">
        <v>15729.110886552999</v>
      </c>
    </row>
    <row r="192" spans="6:89" x14ac:dyDescent="0.25">
      <c r="F192" s="970">
        <v>42278</v>
      </c>
      <c r="G192" s="975">
        <v>16.594380000000001</v>
      </c>
      <c r="H192" s="976">
        <v>12.767759999999997</v>
      </c>
      <c r="I192" s="976">
        <v>37.664549999999998</v>
      </c>
      <c r="J192" s="976">
        <v>200.721639708</v>
      </c>
      <c r="K192" s="976">
        <v>103.42824274199999</v>
      </c>
      <c r="L192" s="976">
        <v>57.867299999999993</v>
      </c>
      <c r="M192" s="976">
        <v>59.450054999999999</v>
      </c>
      <c r="N192" s="976">
        <v>11.9024</v>
      </c>
      <c r="O192" s="976">
        <v>24.059380000000001</v>
      </c>
      <c r="P192" s="976">
        <v>8.1928000000000001</v>
      </c>
      <c r="Q192" s="976">
        <v>76.705529999999996</v>
      </c>
      <c r="R192" s="976">
        <v>121.46443600000001</v>
      </c>
      <c r="S192" s="976">
        <v>3.35622</v>
      </c>
      <c r="T192" s="976">
        <v>10.696400000000001</v>
      </c>
      <c r="U192" s="976">
        <v>4.6774800000000001</v>
      </c>
      <c r="V192" s="976">
        <v>176.213641134</v>
      </c>
      <c r="W192" s="976">
        <v>126.58880000000001</v>
      </c>
      <c r="X192" s="976">
        <v>6.2549400000000004</v>
      </c>
      <c r="Y192" s="976">
        <v>797.83740295200005</v>
      </c>
      <c r="Z192" s="977">
        <v>36.735930000000003</v>
      </c>
      <c r="AA192" s="975">
        <v>150.00919951499998</v>
      </c>
      <c r="AB192" s="976">
        <v>488.360034525</v>
      </c>
      <c r="AC192" s="976">
        <v>94.972014000000001</v>
      </c>
      <c r="AD192" s="976">
        <v>67.615449999999996</v>
      </c>
      <c r="AE192" s="976">
        <v>47.813943999999999</v>
      </c>
      <c r="AF192" s="976">
        <v>51.619810000000001</v>
      </c>
      <c r="AG192" s="976">
        <v>17.191125</v>
      </c>
      <c r="AH192" s="976">
        <v>29.649525000000001</v>
      </c>
      <c r="AI192" s="976">
        <v>73.586799999999997</v>
      </c>
      <c r="AJ192" s="976">
        <v>1145.743880535</v>
      </c>
      <c r="AK192" s="976">
        <v>59.399470000000001</v>
      </c>
      <c r="AL192" s="976">
        <v>53.031432000000002</v>
      </c>
      <c r="AM192" s="976">
        <v>429.37885641000003</v>
      </c>
      <c r="AN192" s="976">
        <v>399.13190481599997</v>
      </c>
      <c r="AO192" s="976">
        <v>217.55313305700003</v>
      </c>
      <c r="AP192" s="977">
        <v>51.7449625</v>
      </c>
      <c r="AQ192" s="975">
        <v>81.76857041400001</v>
      </c>
      <c r="AR192" s="976">
        <v>173.48416899399999</v>
      </c>
      <c r="AS192" s="976">
        <v>14.25943</v>
      </c>
      <c r="AT192" s="976">
        <v>100.4747575</v>
      </c>
      <c r="AU192" s="976">
        <v>546.80675022000003</v>
      </c>
      <c r="AV192" s="976">
        <v>25.972063755000001</v>
      </c>
      <c r="AW192" s="976">
        <v>54.269282588000003</v>
      </c>
      <c r="AX192" s="977">
        <v>44.862048000000001</v>
      </c>
      <c r="AY192" s="975">
        <v>116.752028</v>
      </c>
      <c r="AZ192" s="976">
        <v>22.785209999999999</v>
      </c>
      <c r="BA192" s="976">
        <v>9.0193499999999993</v>
      </c>
      <c r="BB192" s="976">
        <v>20.235734991999998</v>
      </c>
      <c r="BC192" s="976">
        <v>19.119050000000001</v>
      </c>
      <c r="BD192" s="976">
        <v>10.727639999999999</v>
      </c>
      <c r="BE192" s="976">
        <v>4.5919999999999996</v>
      </c>
      <c r="BF192" s="976">
        <v>2.8479999999999999</v>
      </c>
      <c r="BG192" s="976">
        <v>3.3490500000000001</v>
      </c>
      <c r="BH192" s="977">
        <v>691.53200937599991</v>
      </c>
      <c r="BI192" s="975">
        <v>348.19325205600001</v>
      </c>
      <c r="BJ192" s="976">
        <v>382.74672262899998</v>
      </c>
      <c r="BK192" s="976">
        <v>309.41757749999999</v>
      </c>
      <c r="BL192" s="976">
        <v>348.828170054</v>
      </c>
      <c r="BM192" s="976">
        <v>136.26526227900001</v>
      </c>
      <c r="BN192" s="976">
        <v>207.52434742899999</v>
      </c>
      <c r="BO192" s="976">
        <v>241.982274574</v>
      </c>
      <c r="BP192" s="976">
        <v>230.98345644</v>
      </c>
      <c r="BQ192" s="976">
        <v>207.41780583899998</v>
      </c>
      <c r="BR192" s="976">
        <v>345.09923441000001</v>
      </c>
      <c r="BS192" s="977">
        <v>79.150176000000002</v>
      </c>
      <c r="BT192" s="975">
        <v>857.508210545</v>
      </c>
      <c r="BU192" s="976">
        <v>131.37700624999999</v>
      </c>
      <c r="BV192" s="976">
        <v>928.25494769000011</v>
      </c>
      <c r="BW192" s="976">
        <v>132.18154748800001</v>
      </c>
      <c r="BX192" s="976">
        <v>865.86338136000006</v>
      </c>
      <c r="BY192" s="976">
        <v>231.92400000000001</v>
      </c>
      <c r="BZ192" s="976">
        <v>903.92737430099999</v>
      </c>
      <c r="CA192" s="976">
        <v>444.70719000000003</v>
      </c>
      <c r="CB192" s="976">
        <v>171.44021437500001</v>
      </c>
      <c r="CC192" s="976">
        <v>343.958860378</v>
      </c>
      <c r="CD192" s="977">
        <v>148.12339417199999</v>
      </c>
      <c r="CE192" s="975">
        <v>550.27479112800006</v>
      </c>
      <c r="CF192" s="976">
        <v>697.18118628000002</v>
      </c>
      <c r="CG192" s="976">
        <v>226.683256564</v>
      </c>
      <c r="CH192" s="976">
        <v>963.08156921099999</v>
      </c>
      <c r="CI192" s="976">
        <v>201.39123674399997</v>
      </c>
      <c r="CJ192" s="976">
        <v>161.64341899999999</v>
      </c>
      <c r="CK192" s="978">
        <v>18009.967837429002</v>
      </c>
    </row>
    <row r="193" spans="6:89" x14ac:dyDescent="0.25">
      <c r="F193" s="970">
        <v>42309</v>
      </c>
      <c r="G193" s="975">
        <v>11.13687</v>
      </c>
      <c r="H193" s="976">
        <v>8.6608799999999988</v>
      </c>
      <c r="I193" s="976">
        <v>29.964241999999999</v>
      </c>
      <c r="J193" s="976">
        <v>177.92850970800001</v>
      </c>
      <c r="K193" s="976">
        <v>102.08464629000001</v>
      </c>
      <c r="L193" s="976">
        <v>49.934700000000007</v>
      </c>
      <c r="M193" s="976">
        <v>46.394674502999997</v>
      </c>
      <c r="N193" s="976">
        <v>8.2904</v>
      </c>
      <c r="O193" s="976">
        <v>17.452400000000001</v>
      </c>
      <c r="P193" s="976">
        <v>5.6220999999999997</v>
      </c>
      <c r="Q193" s="976">
        <v>59.609564387999988</v>
      </c>
      <c r="R193" s="976">
        <v>106.54176</v>
      </c>
      <c r="S193" s="976">
        <v>2.2289400000000001</v>
      </c>
      <c r="T193" s="976">
        <v>7.6647999999999996</v>
      </c>
      <c r="U193" s="976">
        <v>3.15666</v>
      </c>
      <c r="V193" s="976">
        <v>127.45791579899999</v>
      </c>
      <c r="W193" s="976">
        <v>132.450731738</v>
      </c>
      <c r="X193" s="976">
        <v>4.2212300000000003</v>
      </c>
      <c r="Y193" s="976">
        <v>833.74127409599998</v>
      </c>
      <c r="Z193" s="977">
        <v>33.752180000000003</v>
      </c>
      <c r="AA193" s="975">
        <v>119.1049125</v>
      </c>
      <c r="AB193" s="976">
        <v>375.02113143000003</v>
      </c>
      <c r="AC193" s="976">
        <v>77.027758000000006</v>
      </c>
      <c r="AD193" s="976">
        <v>43.134540000000001</v>
      </c>
      <c r="AE193" s="976">
        <v>38.266472</v>
      </c>
      <c r="AF193" s="976">
        <v>37.668509999999998</v>
      </c>
      <c r="AG193" s="976">
        <v>12.432</v>
      </c>
      <c r="AH193" s="976">
        <v>23.682324999999999</v>
      </c>
      <c r="AI193" s="976">
        <v>47.1828</v>
      </c>
      <c r="AJ193" s="976">
        <v>1054.0697825350001</v>
      </c>
      <c r="AK193" s="976">
        <v>43.115020000000001</v>
      </c>
      <c r="AL193" s="976">
        <v>43.289847999999999</v>
      </c>
      <c r="AM193" s="976">
        <v>362.34410205</v>
      </c>
      <c r="AN193" s="976">
        <v>331.154994816</v>
      </c>
      <c r="AO193" s="976">
        <v>209.10087125000001</v>
      </c>
      <c r="AP193" s="977">
        <v>50.747812500000002</v>
      </c>
      <c r="AQ193" s="975">
        <v>77.231219448000019</v>
      </c>
      <c r="AR193" s="976">
        <v>159.80840100600003</v>
      </c>
      <c r="AS193" s="976">
        <v>10.79092</v>
      </c>
      <c r="AT193" s="976">
        <v>85.005033749999996</v>
      </c>
      <c r="AU193" s="976">
        <v>471.12574271400007</v>
      </c>
      <c r="AV193" s="976">
        <v>22.769236245000002</v>
      </c>
      <c r="AW193" s="976">
        <v>47.821157411999998</v>
      </c>
      <c r="AX193" s="977">
        <v>43.081808000000002</v>
      </c>
      <c r="AY193" s="975">
        <v>97.852902</v>
      </c>
      <c r="AZ193" s="976">
        <v>16.854434999999999</v>
      </c>
      <c r="BA193" s="976">
        <v>5.9899500000000003</v>
      </c>
      <c r="BB193" s="976">
        <v>14.496745008</v>
      </c>
      <c r="BC193" s="976">
        <v>12.02427</v>
      </c>
      <c r="BD193" s="976">
        <v>7.5952799999999998</v>
      </c>
      <c r="BE193" s="976">
        <v>3.3406799999999999</v>
      </c>
      <c r="BF193" s="976">
        <v>2.07192</v>
      </c>
      <c r="BG193" s="976">
        <v>2.1062699999999999</v>
      </c>
      <c r="BH193" s="977">
        <v>850.49285107199989</v>
      </c>
      <c r="BI193" s="975">
        <v>270.34418205600002</v>
      </c>
      <c r="BJ193" s="976">
        <v>380.38840148400004</v>
      </c>
      <c r="BK193" s="976">
        <v>363.56198000000001</v>
      </c>
      <c r="BL193" s="976">
        <v>272.22137005400003</v>
      </c>
      <c r="BM193" s="976">
        <v>126.521981349</v>
      </c>
      <c r="BN193" s="976">
        <v>158.23479875000001</v>
      </c>
      <c r="BO193" s="976">
        <v>192.64265228699998</v>
      </c>
      <c r="BP193" s="976">
        <v>192.38875644000001</v>
      </c>
      <c r="BQ193" s="976">
        <v>167.49908138699999</v>
      </c>
      <c r="BR193" s="976">
        <v>280.12410470499998</v>
      </c>
      <c r="BS193" s="977">
        <v>76.585123999999993</v>
      </c>
      <c r="BT193" s="975">
        <v>594.94471088499995</v>
      </c>
      <c r="BU193" s="976">
        <v>78.059038749999999</v>
      </c>
      <c r="BV193" s="976">
        <v>1112.5539009649999</v>
      </c>
      <c r="BW193" s="976">
        <v>86.602879999999999</v>
      </c>
      <c r="BX193" s="976">
        <v>936.27890932000003</v>
      </c>
      <c r="BY193" s="976">
        <v>234.85938475999998</v>
      </c>
      <c r="BZ193" s="976">
        <v>942.57594069900006</v>
      </c>
      <c r="CA193" s="976">
        <v>460.95247124999997</v>
      </c>
      <c r="CB193" s="976">
        <v>156.49505500000001</v>
      </c>
      <c r="CC193" s="976">
        <v>343.71294398000003</v>
      </c>
      <c r="CD193" s="977">
        <v>87.809669999999997</v>
      </c>
      <c r="CE193" s="975">
        <v>611.82703912800002</v>
      </c>
      <c r="CF193" s="976">
        <v>818.21158937999996</v>
      </c>
      <c r="CG193" s="976">
        <v>255.60658515399999</v>
      </c>
      <c r="CH193" s="976">
        <v>1123.310133552</v>
      </c>
      <c r="CI193" s="976">
        <v>240.25474306200005</v>
      </c>
      <c r="CJ193" s="976">
        <v>162.27551199999999</v>
      </c>
      <c r="CK193" s="978">
        <v>17292.939120655003</v>
      </c>
    </row>
    <row r="194" spans="6:89" x14ac:dyDescent="0.25">
      <c r="F194" s="970">
        <v>42339</v>
      </c>
      <c r="G194" s="975">
        <v>2.0853899999999999</v>
      </c>
      <c r="H194" s="976">
        <v>1.3413599999999997</v>
      </c>
      <c r="I194" s="976">
        <v>7.6046519999999997</v>
      </c>
      <c r="J194" s="976">
        <v>46.667210292</v>
      </c>
      <c r="K194" s="976">
        <v>24.486054515999999</v>
      </c>
      <c r="L194" s="976">
        <v>12.136199999999999</v>
      </c>
      <c r="M194" s="976">
        <v>10.719150000000001</v>
      </c>
      <c r="N194" s="976">
        <v>3.3712</v>
      </c>
      <c r="O194" s="976">
        <v>3.17883</v>
      </c>
      <c r="P194" s="976">
        <v>0.87780000000000002</v>
      </c>
      <c r="Q194" s="976">
        <v>38.717308597000006</v>
      </c>
      <c r="R194" s="976">
        <v>26.874476000000001</v>
      </c>
      <c r="S194" s="976">
        <v>0.60633999999999999</v>
      </c>
      <c r="T194" s="976">
        <v>3.5177999999999998</v>
      </c>
      <c r="U194" s="976">
        <v>0.62622</v>
      </c>
      <c r="V194" s="976">
        <v>26.214338067</v>
      </c>
      <c r="W194" s="976">
        <v>36.178485655000003</v>
      </c>
      <c r="X194" s="976">
        <v>0.83740999999999999</v>
      </c>
      <c r="Y194" s="976">
        <v>168.524055</v>
      </c>
      <c r="Z194" s="977">
        <v>8.8557699999999997</v>
      </c>
      <c r="AA194" s="975">
        <v>49.700074514999997</v>
      </c>
      <c r="AB194" s="976">
        <v>166.91330667</v>
      </c>
      <c r="AC194" s="976">
        <v>27.579097999999998</v>
      </c>
      <c r="AD194" s="976">
        <v>6.9357300000000004</v>
      </c>
      <c r="AE194" s="976">
        <v>8.8582160000000005</v>
      </c>
      <c r="AF194" s="976">
        <v>11.752917561</v>
      </c>
      <c r="AG194" s="976">
        <v>2.7972000000000001</v>
      </c>
      <c r="AH194" s="976">
        <v>8.2421950000000006</v>
      </c>
      <c r="AI194" s="976">
        <v>7.9211999999999998</v>
      </c>
      <c r="AJ194" s="976">
        <v>965.01140752100002</v>
      </c>
      <c r="AK194" s="976">
        <v>19.293195999999998</v>
      </c>
      <c r="AL194" s="976">
        <v>20.167268</v>
      </c>
      <c r="AM194" s="976">
        <v>158.46718923</v>
      </c>
      <c r="AN194" s="976">
        <v>268.36782490799999</v>
      </c>
      <c r="AO194" s="976">
        <v>165.56538</v>
      </c>
      <c r="AP194" s="977">
        <v>44.711493750000002</v>
      </c>
      <c r="AQ194" s="975">
        <v>31.665750137999996</v>
      </c>
      <c r="AR194" s="976">
        <v>67.102073017999999</v>
      </c>
      <c r="AS194" s="976">
        <v>3.5591900000000001</v>
      </c>
      <c r="AT194" s="976">
        <v>49.327395000000003</v>
      </c>
      <c r="AU194" s="976">
        <v>331.28311564799998</v>
      </c>
      <c r="AV194" s="976">
        <v>18.925836244999999</v>
      </c>
      <c r="AW194" s="976">
        <v>33.984028391999999</v>
      </c>
      <c r="AX194" s="977">
        <v>15.569008</v>
      </c>
      <c r="AY194" s="975">
        <v>76.001692000000006</v>
      </c>
      <c r="AZ194" s="976">
        <v>9.8202599999999993</v>
      </c>
      <c r="BA194" s="976">
        <v>1.6294500000000001</v>
      </c>
      <c r="BB194" s="976">
        <v>6.2034149919999999</v>
      </c>
      <c r="BC194" s="976">
        <v>5.02163</v>
      </c>
      <c r="BD194" s="976">
        <v>3.71448</v>
      </c>
      <c r="BE194" s="976">
        <v>0.96431999999999995</v>
      </c>
      <c r="BF194" s="976">
        <v>0.59807999999999995</v>
      </c>
      <c r="BG194" s="976">
        <v>0.87963000000000002</v>
      </c>
      <c r="BH194" s="977">
        <v>787.36754812799995</v>
      </c>
      <c r="BI194" s="975">
        <v>36.617182056000004</v>
      </c>
      <c r="BJ194" s="976">
        <v>66.214215370999995</v>
      </c>
      <c r="BK194" s="976">
        <v>28.306770000000004</v>
      </c>
      <c r="BL194" s="976">
        <v>45.845339459999991</v>
      </c>
      <c r="BM194" s="976">
        <v>7.8857240930000003</v>
      </c>
      <c r="BN194" s="976">
        <v>64.110674928999998</v>
      </c>
      <c r="BO194" s="976">
        <v>93.432862287000006</v>
      </c>
      <c r="BP194" s="976">
        <v>156.13309838999999</v>
      </c>
      <c r="BQ194" s="976">
        <v>19.895498613000001</v>
      </c>
      <c r="BR194" s="976">
        <v>63.012887499999998</v>
      </c>
      <c r="BS194" s="977">
        <v>10.286382</v>
      </c>
      <c r="BT194" s="975">
        <v>149.79711428499999</v>
      </c>
      <c r="BU194" s="976">
        <v>10.110138750000001</v>
      </c>
      <c r="BV194" s="976">
        <v>188.28785211100001</v>
      </c>
      <c r="BW194" s="976">
        <v>24.131892511999997</v>
      </c>
      <c r="BX194" s="976">
        <v>114.76428815999999</v>
      </c>
      <c r="BY194" s="976">
        <v>46.355754279999999</v>
      </c>
      <c r="BZ194" s="976">
        <v>117.415547352</v>
      </c>
      <c r="CA194" s="976">
        <v>89.733026249999995</v>
      </c>
      <c r="CB194" s="976">
        <v>41.461719375000001</v>
      </c>
      <c r="CC194" s="976">
        <v>42.625990806000004</v>
      </c>
      <c r="CD194" s="977">
        <v>14.649265215</v>
      </c>
      <c r="CE194" s="975">
        <v>445.292908872</v>
      </c>
      <c r="CF194" s="976">
        <v>880.83186736499999</v>
      </c>
      <c r="CG194" s="976">
        <v>291.79273030800005</v>
      </c>
      <c r="CH194" s="976">
        <v>475.21732262999996</v>
      </c>
      <c r="CI194" s="976">
        <v>253.342864496</v>
      </c>
      <c r="CJ194" s="976">
        <v>176.00916900000001</v>
      </c>
      <c r="CK194" s="978">
        <v>7752.8807353090024</v>
      </c>
    </row>
    <row r="195" spans="6:89" x14ac:dyDescent="0.25">
      <c r="F195" s="970">
        <v>42370</v>
      </c>
      <c r="G195" s="975">
        <v>0.62117999999999995</v>
      </c>
      <c r="H195" s="976">
        <v>8.2799999999999985E-2</v>
      </c>
      <c r="I195" s="976">
        <v>2.8696799999999998</v>
      </c>
      <c r="J195" s="976">
        <v>4.3856761770000006</v>
      </c>
      <c r="K195" s="976">
        <v>3.7839737100000002</v>
      </c>
      <c r="L195" s="976">
        <v>2.0001000000000002</v>
      </c>
      <c r="M195" s="976">
        <v>0.467239503</v>
      </c>
      <c r="N195" s="976">
        <v>1.72</v>
      </c>
      <c r="O195" s="976">
        <v>0.12466000000000001</v>
      </c>
      <c r="P195" s="976">
        <v>4.1799999999999997E-2</v>
      </c>
      <c r="Q195" s="976">
        <v>19.685490000000001</v>
      </c>
      <c r="R195" s="976">
        <v>2.8342840000000002</v>
      </c>
      <c r="S195" s="976">
        <v>0.23058000000000001</v>
      </c>
      <c r="T195" s="976">
        <v>1.9018999999999999</v>
      </c>
      <c r="U195" s="976">
        <v>0.23003999999999999</v>
      </c>
      <c r="V195" s="976">
        <v>4.5615899999999998</v>
      </c>
      <c r="W195" s="976">
        <v>9.0626108690000002</v>
      </c>
      <c r="X195" s="976">
        <v>0.30762</v>
      </c>
      <c r="Y195" s="976">
        <v>44.902054548000002</v>
      </c>
      <c r="Z195" s="977">
        <v>1.83799</v>
      </c>
      <c r="AA195" s="975">
        <v>11.069725484999999</v>
      </c>
      <c r="AB195" s="976">
        <v>72.206380949999996</v>
      </c>
      <c r="AC195" s="976">
        <v>4.8938879999999996</v>
      </c>
      <c r="AD195" s="976">
        <v>0.57006000000000001</v>
      </c>
      <c r="AE195" s="976">
        <v>0.25528000000000001</v>
      </c>
      <c r="AF195" s="976">
        <v>3.213022439</v>
      </c>
      <c r="AG195" s="976">
        <v>0.38850000000000001</v>
      </c>
      <c r="AH195" s="976">
        <v>1.1188499999999999</v>
      </c>
      <c r="AI195" s="976">
        <v>0.74619999999999997</v>
      </c>
      <c r="AJ195" s="976">
        <v>455.176952535</v>
      </c>
      <c r="AK195" s="976">
        <v>7.3822840000000003</v>
      </c>
      <c r="AL195" s="976">
        <v>6.8410000000000002</v>
      </c>
      <c r="AM195" s="976">
        <v>91.052989230000009</v>
      </c>
      <c r="AN195" s="976">
        <v>147.38331245399999</v>
      </c>
      <c r="AO195" s="976">
        <v>90.520261250000004</v>
      </c>
      <c r="AP195" s="977">
        <v>19.284168749999999</v>
      </c>
      <c r="AQ195" s="975">
        <v>11.886630414000001</v>
      </c>
      <c r="AR195" s="976">
        <v>22.949768993999999</v>
      </c>
      <c r="AS195" s="976">
        <v>1.70025</v>
      </c>
      <c r="AT195" s="976">
        <v>18.168296250000001</v>
      </c>
      <c r="AU195" s="976">
        <v>130.17362315400001</v>
      </c>
      <c r="AV195" s="976">
        <v>6.1436137549999987</v>
      </c>
      <c r="AW195" s="976">
        <v>13.449708392000002</v>
      </c>
      <c r="AX195" s="977">
        <v>6.1822879999999998</v>
      </c>
      <c r="AY195" s="975">
        <v>36.293267999999998</v>
      </c>
      <c r="AZ195" s="976">
        <v>4.2480900000000004</v>
      </c>
      <c r="BA195" s="976">
        <v>0.61965000000000003</v>
      </c>
      <c r="BB195" s="976">
        <v>1.7250149920000002</v>
      </c>
      <c r="BC195" s="976">
        <v>1.9349400000000001</v>
      </c>
      <c r="BD195" s="976">
        <v>1.9681200000000001</v>
      </c>
      <c r="BE195" s="976">
        <v>3.4439999999999998E-2</v>
      </c>
      <c r="BF195" s="976">
        <v>2.1360000000000001E-2</v>
      </c>
      <c r="BG195" s="976">
        <v>0.33894000000000002</v>
      </c>
      <c r="BH195" s="977">
        <v>337.32702383999992</v>
      </c>
      <c r="BI195" s="975">
        <v>18.368497056000002</v>
      </c>
      <c r="BJ195" s="976">
        <v>20.837456629000002</v>
      </c>
      <c r="BK195" s="976">
        <v>7.4380199999999999</v>
      </c>
      <c r="BL195" s="976">
        <v>22.447579892</v>
      </c>
      <c r="BM195" s="976">
        <v>3.1542777209999997</v>
      </c>
      <c r="BN195" s="976">
        <v>31.983956179</v>
      </c>
      <c r="BO195" s="976">
        <v>48.868019148000002</v>
      </c>
      <c r="BP195" s="976">
        <v>80.020896780000001</v>
      </c>
      <c r="BQ195" s="976">
        <v>6.8340963869999998</v>
      </c>
      <c r="BR195" s="976">
        <v>34.180836024999998</v>
      </c>
      <c r="BS195" s="977">
        <v>2.538878</v>
      </c>
      <c r="BT195" s="975">
        <v>66.619724149999996</v>
      </c>
      <c r="BU195" s="976">
        <v>1.6165262499999999</v>
      </c>
      <c r="BV195" s="976">
        <v>68.720158268999995</v>
      </c>
      <c r="BW195" s="976">
        <v>9.4148274880000002</v>
      </c>
      <c r="BX195" s="976">
        <v>65.692088159999997</v>
      </c>
      <c r="BY195" s="976">
        <v>13.45623048</v>
      </c>
      <c r="BZ195" s="976">
        <v>86.584107648</v>
      </c>
      <c r="CA195" s="976">
        <v>52.339342500000001</v>
      </c>
      <c r="CB195" s="976">
        <v>2.9002487499999998</v>
      </c>
      <c r="CC195" s="976">
        <v>39.319725591999998</v>
      </c>
      <c r="CD195" s="977">
        <v>5.8368252150000002</v>
      </c>
      <c r="CE195" s="975">
        <v>203.48907112799998</v>
      </c>
      <c r="CF195" s="976">
        <v>364.47362589000005</v>
      </c>
      <c r="CG195" s="976">
        <v>110.19018061599999</v>
      </c>
      <c r="CH195" s="976">
        <v>184.42322960400003</v>
      </c>
      <c r="CI195" s="976">
        <v>104.075073876</v>
      </c>
      <c r="CJ195" s="976">
        <v>67.2029785</v>
      </c>
      <c r="CK195" s="978">
        <v>3331.9456476240002</v>
      </c>
    </row>
    <row r="196" spans="6:89" x14ac:dyDescent="0.25">
      <c r="F196" s="970">
        <v>42401</v>
      </c>
      <c r="G196" s="975">
        <v>0.97614000000000001</v>
      </c>
      <c r="H196" s="976">
        <v>8.2799999999999985E-2</v>
      </c>
      <c r="I196" s="976">
        <v>5.5480479999999996</v>
      </c>
      <c r="J196" s="976">
        <v>2.5016850000000002</v>
      </c>
      <c r="K196" s="976">
        <v>10.830902742000001</v>
      </c>
      <c r="L196" s="976">
        <v>2.7120000000000002</v>
      </c>
      <c r="M196" s="976">
        <v>8.2455000000000001E-2</v>
      </c>
      <c r="N196" s="976">
        <v>3.4744000000000002</v>
      </c>
      <c r="O196" s="976">
        <v>0</v>
      </c>
      <c r="P196" s="976">
        <v>4.1799999999999997E-2</v>
      </c>
      <c r="Q196" s="976">
        <v>44.524912806000003</v>
      </c>
      <c r="R196" s="976">
        <v>1.809844</v>
      </c>
      <c r="S196" s="976">
        <v>0.43553999999999998</v>
      </c>
      <c r="T196" s="976">
        <v>3.8610000000000002</v>
      </c>
      <c r="U196" s="976">
        <v>0.40895999999999999</v>
      </c>
      <c r="V196" s="976">
        <v>2.103058866</v>
      </c>
      <c r="W196" s="976">
        <v>30.856020000000001</v>
      </c>
      <c r="X196" s="976">
        <v>0.54688000000000003</v>
      </c>
      <c r="Y196" s="976">
        <v>48.507277500000001</v>
      </c>
      <c r="Z196" s="977">
        <v>4.39208</v>
      </c>
      <c r="AA196" s="975">
        <v>41.746787984999997</v>
      </c>
      <c r="AB196" s="976">
        <v>169.66788762000002</v>
      </c>
      <c r="AC196" s="976">
        <v>22.073474000000001</v>
      </c>
      <c r="AD196" s="976">
        <v>2.1535600000000001</v>
      </c>
      <c r="AE196" s="976">
        <v>1.352984</v>
      </c>
      <c r="AF196" s="976">
        <v>14.627722438999999</v>
      </c>
      <c r="AG196" s="976">
        <v>1.9230750000000001</v>
      </c>
      <c r="AH196" s="976">
        <v>5.1467099999999997</v>
      </c>
      <c r="AI196" s="976">
        <v>0.86099999999999999</v>
      </c>
      <c r="AJ196" s="976">
        <v>929.51579901400009</v>
      </c>
      <c r="AK196" s="976">
        <v>31.762432</v>
      </c>
      <c r="AL196" s="976">
        <v>29.4163</v>
      </c>
      <c r="AM196" s="976">
        <v>134.50738000000001</v>
      </c>
      <c r="AN196" s="976">
        <v>180.921799908</v>
      </c>
      <c r="AO196" s="976">
        <v>122.682455</v>
      </c>
      <c r="AP196" s="977">
        <v>65.313325000000006</v>
      </c>
      <c r="AQ196" s="975">
        <v>32.943899447999996</v>
      </c>
      <c r="AR196" s="976">
        <v>77.820922011999997</v>
      </c>
      <c r="AS196" s="976">
        <v>3.3098200000000002</v>
      </c>
      <c r="AT196" s="976">
        <v>68.876356250000001</v>
      </c>
      <c r="AU196" s="976">
        <v>510.27926151599991</v>
      </c>
      <c r="AV196" s="976">
        <v>22.536300000000001</v>
      </c>
      <c r="AW196" s="976">
        <v>39.491197411999998</v>
      </c>
      <c r="AX196" s="977">
        <v>15.3748</v>
      </c>
      <c r="AY196" s="975">
        <v>100.689218</v>
      </c>
      <c r="AZ196" s="976">
        <v>10.068524999999999</v>
      </c>
      <c r="BA196" s="976">
        <v>1.17045</v>
      </c>
      <c r="BB196" s="976">
        <v>4.3457050080000004</v>
      </c>
      <c r="BC196" s="976">
        <v>3.9620199999999999</v>
      </c>
      <c r="BD196" s="976">
        <v>4.13028</v>
      </c>
      <c r="BE196" s="976">
        <v>0.1148</v>
      </c>
      <c r="BF196" s="976">
        <v>7.1199999999999999E-2</v>
      </c>
      <c r="BG196" s="976">
        <v>0.69401999999999997</v>
      </c>
      <c r="BH196" s="977">
        <v>813.2798603519999</v>
      </c>
      <c r="BI196" s="975">
        <v>31.433332944</v>
      </c>
      <c r="BJ196" s="976">
        <v>44.510943887000003</v>
      </c>
      <c r="BK196" s="976">
        <v>18.459634999999999</v>
      </c>
      <c r="BL196" s="976">
        <v>48.33952919</v>
      </c>
      <c r="BM196" s="976">
        <v>6.8693318140000006</v>
      </c>
      <c r="BN196" s="976">
        <v>60.712336320999995</v>
      </c>
      <c r="BO196" s="976">
        <v>91.664399148000001</v>
      </c>
      <c r="BP196" s="976">
        <v>133.41950804999999</v>
      </c>
      <c r="BQ196" s="976">
        <v>15.328819161</v>
      </c>
      <c r="BR196" s="976">
        <v>54.625976614999999</v>
      </c>
      <c r="BS196" s="977">
        <v>7.0408059999999999</v>
      </c>
      <c r="BT196" s="975">
        <v>123.19717347000001</v>
      </c>
      <c r="BU196" s="976">
        <v>5.6167437500000004</v>
      </c>
      <c r="BV196" s="976">
        <v>41.165027502999997</v>
      </c>
      <c r="BW196" s="976">
        <v>22.602399999999999</v>
      </c>
      <c r="BX196" s="976">
        <v>14.433</v>
      </c>
      <c r="BY196" s="976">
        <v>6.6554457199999995</v>
      </c>
      <c r="BZ196" s="976">
        <v>27.079071800999998</v>
      </c>
      <c r="CA196" s="976">
        <v>28.680352884000001</v>
      </c>
      <c r="CB196" s="976">
        <v>4.6167224999999998</v>
      </c>
      <c r="CC196" s="976">
        <v>11.886063980000001</v>
      </c>
      <c r="CD196" s="977">
        <v>1.0872347849999999</v>
      </c>
      <c r="CE196" s="975">
        <v>639.88315687199997</v>
      </c>
      <c r="CF196" s="976">
        <v>1018.64070465</v>
      </c>
      <c r="CG196" s="976">
        <v>384.545637666</v>
      </c>
      <c r="CH196" s="976">
        <v>516.03041526300001</v>
      </c>
      <c r="CI196" s="976">
        <v>369.27464325599999</v>
      </c>
      <c r="CJ196" s="976">
        <v>221.749717</v>
      </c>
      <c r="CK196" s="978">
        <v>7576.0752601079976</v>
      </c>
    </row>
    <row r="197" spans="6:89" x14ac:dyDescent="0.25">
      <c r="F197" s="970">
        <v>42430</v>
      </c>
      <c r="G197" s="975">
        <v>0.66554999999999997</v>
      </c>
      <c r="H197" s="976">
        <v>0.69551999999999992</v>
      </c>
      <c r="I197" s="976">
        <v>1.865292</v>
      </c>
      <c r="J197" s="976">
        <v>23.102004707999999</v>
      </c>
      <c r="K197" s="976">
        <v>7.5130827419999999</v>
      </c>
      <c r="L197" s="976">
        <v>5.729099999999999</v>
      </c>
      <c r="M197" s="976">
        <v>4.0952595030000003</v>
      </c>
      <c r="N197" s="976">
        <v>0.72240000000000004</v>
      </c>
      <c r="O197" s="976">
        <v>1.3712599999999999</v>
      </c>
      <c r="P197" s="976">
        <v>0.41799999999999998</v>
      </c>
      <c r="Q197" s="976">
        <v>8.7742528059999998</v>
      </c>
      <c r="R197" s="976">
        <v>16.04956</v>
      </c>
      <c r="S197" s="976">
        <v>0.16225999999999999</v>
      </c>
      <c r="T197" s="976">
        <v>0.91520000000000001</v>
      </c>
      <c r="U197" s="976">
        <v>0.11502</v>
      </c>
      <c r="V197" s="976">
        <v>10.781940000000001</v>
      </c>
      <c r="W197" s="976">
        <v>7.1206199999999997</v>
      </c>
      <c r="X197" s="976">
        <v>0.15381</v>
      </c>
      <c r="Y197" s="976">
        <v>85.334670000000003</v>
      </c>
      <c r="Z197" s="977">
        <v>2.4586100000000002</v>
      </c>
      <c r="AA197" s="975">
        <v>7.3040624999999997</v>
      </c>
      <c r="AB197" s="976">
        <v>30.083353575</v>
      </c>
      <c r="AC197" s="976">
        <v>2.141076</v>
      </c>
      <c r="AD197" s="976">
        <v>1.55183</v>
      </c>
      <c r="AE197" s="976">
        <v>1.174288</v>
      </c>
      <c r="AF197" s="976">
        <v>0.97236756099999999</v>
      </c>
      <c r="AG197" s="976">
        <v>0.291375</v>
      </c>
      <c r="AH197" s="976">
        <v>0.70860500000000004</v>
      </c>
      <c r="AI197" s="976">
        <v>2.0951</v>
      </c>
      <c r="AJ197" s="976">
        <v>139.91407901400001</v>
      </c>
      <c r="AK197" s="976">
        <v>1.985152</v>
      </c>
      <c r="AL197" s="976">
        <v>2.0796640000000002</v>
      </c>
      <c r="AM197" s="976">
        <v>22.967536410000001</v>
      </c>
      <c r="AN197" s="976">
        <v>35.908307729999997</v>
      </c>
      <c r="AO197" s="976">
        <v>23.399161249999999</v>
      </c>
      <c r="AP197" s="977">
        <v>7.2471437500000002</v>
      </c>
      <c r="AQ197" s="975">
        <v>5.1125397240000003</v>
      </c>
      <c r="AR197" s="976">
        <v>16.834308994000001</v>
      </c>
      <c r="AS197" s="976">
        <v>0.58942000000000005</v>
      </c>
      <c r="AT197" s="976">
        <v>10.63739625</v>
      </c>
      <c r="AU197" s="976">
        <v>83.619042714000003</v>
      </c>
      <c r="AV197" s="976">
        <v>2.53315</v>
      </c>
      <c r="AW197" s="976">
        <v>5.3411316080000004</v>
      </c>
      <c r="AX197" s="977">
        <v>2.3304960000000001</v>
      </c>
      <c r="AY197" s="975">
        <v>17.191548000000001</v>
      </c>
      <c r="AZ197" s="976">
        <v>2.3998949999999999</v>
      </c>
      <c r="BA197" s="976">
        <v>0.43604999999999999</v>
      </c>
      <c r="BB197" s="976">
        <v>1.3103450079999999</v>
      </c>
      <c r="BC197" s="976">
        <v>1.4281699999999999</v>
      </c>
      <c r="BD197" s="976">
        <v>1.1088</v>
      </c>
      <c r="BE197" s="976">
        <v>0.12628</v>
      </c>
      <c r="BF197" s="976">
        <v>7.8320000000000001E-2</v>
      </c>
      <c r="BG197" s="976">
        <v>0.25017</v>
      </c>
      <c r="BH197" s="977">
        <v>160.61663740799997</v>
      </c>
      <c r="BI197" s="975">
        <v>4.5246670560000002</v>
      </c>
      <c r="BJ197" s="976">
        <v>11.463549886999999</v>
      </c>
      <c r="BK197" s="976">
        <v>3.6136724999999998</v>
      </c>
      <c r="BL197" s="976">
        <v>8.670229946000001</v>
      </c>
      <c r="BM197" s="976">
        <v>1.1215527439999999</v>
      </c>
      <c r="BN197" s="976">
        <v>13.735979928999999</v>
      </c>
      <c r="BO197" s="976">
        <v>21.958174147999998</v>
      </c>
      <c r="BP197" s="976">
        <v>28.899846780000001</v>
      </c>
      <c r="BQ197" s="976">
        <v>4.215400839</v>
      </c>
      <c r="BR197" s="976">
        <v>7.9438014750000008</v>
      </c>
      <c r="BS197" s="977">
        <v>1.4919180000000001</v>
      </c>
      <c r="BT197" s="975">
        <v>39.003377210000004</v>
      </c>
      <c r="BU197" s="976">
        <v>3.3974449999999998</v>
      </c>
      <c r="BV197" s="976">
        <v>152.32910231</v>
      </c>
      <c r="BW197" s="976">
        <v>6.1519212319999994</v>
      </c>
      <c r="BX197" s="976">
        <v>101.73071184</v>
      </c>
      <c r="BY197" s="976">
        <v>21.216131420000004</v>
      </c>
      <c r="BZ197" s="976">
        <v>77.672387096999998</v>
      </c>
      <c r="CA197" s="976">
        <v>76.057500384000008</v>
      </c>
      <c r="CB197" s="976">
        <v>20.06498625</v>
      </c>
      <c r="CC197" s="976">
        <v>31.368323979999996</v>
      </c>
      <c r="CD197" s="977">
        <v>4.463437914</v>
      </c>
      <c r="CE197" s="975">
        <v>162.57243600000001</v>
      </c>
      <c r="CF197" s="976">
        <v>194.67904612500001</v>
      </c>
      <c r="CG197" s="976">
        <v>70.932494845999997</v>
      </c>
      <c r="CH197" s="976">
        <v>209.13699237</v>
      </c>
      <c r="CI197" s="976">
        <v>78.700701628000004</v>
      </c>
      <c r="CJ197" s="976">
        <v>35.914375</v>
      </c>
      <c r="CK197" s="978">
        <v>2162.8403781649995</v>
      </c>
    </row>
    <row r="198" spans="6:89" x14ac:dyDescent="0.25">
      <c r="F198" s="970">
        <v>42461</v>
      </c>
      <c r="G198" s="975">
        <v>2.8840499999999998</v>
      </c>
      <c r="H198" s="976">
        <v>2.4343199999999996</v>
      </c>
      <c r="I198" s="976">
        <v>10.04388</v>
      </c>
      <c r="J198" s="976">
        <v>34.374986469</v>
      </c>
      <c r="K198" s="976">
        <v>30.052330968</v>
      </c>
      <c r="L198" s="976">
        <v>14.509199999999998</v>
      </c>
      <c r="M198" s="976">
        <v>11.846029502999999</v>
      </c>
      <c r="N198" s="976">
        <v>2.5112000000000001</v>
      </c>
      <c r="O198" s="976">
        <v>4.4254300000000004</v>
      </c>
      <c r="P198" s="976">
        <v>1.5047999999999999</v>
      </c>
      <c r="Q198" s="976">
        <v>20.163168596999999</v>
      </c>
      <c r="R198" s="976">
        <v>27.625732000000003</v>
      </c>
      <c r="S198" s="976">
        <v>0.68320000000000003</v>
      </c>
      <c r="T198" s="976">
        <v>2.4739</v>
      </c>
      <c r="U198" s="976">
        <v>0.81791999999999998</v>
      </c>
      <c r="V198" s="976">
        <v>22.956035798999999</v>
      </c>
      <c r="W198" s="976">
        <v>44.377998261999998</v>
      </c>
      <c r="X198" s="976">
        <v>1.0937600000000001</v>
      </c>
      <c r="Y198" s="976">
        <v>308.83160545200002</v>
      </c>
      <c r="Z198" s="977">
        <v>12.77045</v>
      </c>
      <c r="AA198" s="975">
        <v>41.616912015000004</v>
      </c>
      <c r="AB198" s="976">
        <v>73.289624760000009</v>
      </c>
      <c r="AC198" s="976">
        <v>23.551836000000002</v>
      </c>
      <c r="AD198" s="976">
        <v>10.22941</v>
      </c>
      <c r="AE198" s="976">
        <v>8.8326879999999992</v>
      </c>
      <c r="AF198" s="976">
        <v>10.442332438999999</v>
      </c>
      <c r="AG198" s="976">
        <v>3.2051249999999998</v>
      </c>
      <c r="AH198" s="976">
        <v>8.4659650000000006</v>
      </c>
      <c r="AI198" s="976">
        <v>10.418100000000001</v>
      </c>
      <c r="AJ198" s="976">
        <v>159.13686597200001</v>
      </c>
      <c r="AK198" s="976">
        <v>13.461812</v>
      </c>
      <c r="AL198" s="976">
        <v>13.40836</v>
      </c>
      <c r="AM198" s="976">
        <v>76.957322050000002</v>
      </c>
      <c r="AN198" s="976">
        <v>67.496979816000007</v>
      </c>
      <c r="AO198" s="976">
        <v>48.538474306999987</v>
      </c>
      <c r="AP198" s="977">
        <v>13.90668125</v>
      </c>
      <c r="AQ198" s="975">
        <v>24.124769862000004</v>
      </c>
      <c r="AR198" s="976">
        <v>52.619816982000003</v>
      </c>
      <c r="AS198" s="976">
        <v>3.1057899999999998</v>
      </c>
      <c r="AT198" s="976">
        <v>22.843730000000001</v>
      </c>
      <c r="AU198" s="976">
        <v>134.35157804400001</v>
      </c>
      <c r="AV198" s="976">
        <v>4.8042499999999997</v>
      </c>
      <c r="AW198" s="976">
        <v>11.955294196000001</v>
      </c>
      <c r="AX198" s="977">
        <v>14.274288</v>
      </c>
      <c r="AY198" s="975">
        <v>41.879074000000003</v>
      </c>
      <c r="AZ198" s="976">
        <v>7.4479499999999996</v>
      </c>
      <c r="BA198" s="976">
        <v>1.8360000000000001</v>
      </c>
      <c r="BB198" s="976">
        <v>6.302934992</v>
      </c>
      <c r="BC198" s="976">
        <v>5.02163</v>
      </c>
      <c r="BD198" s="976">
        <v>2.7997200000000002</v>
      </c>
      <c r="BE198" s="976">
        <v>1.25132</v>
      </c>
      <c r="BF198" s="976">
        <v>0.77607999999999999</v>
      </c>
      <c r="BG198" s="976">
        <v>0.87963000000000002</v>
      </c>
      <c r="BH198" s="977">
        <v>199.51447660799997</v>
      </c>
      <c r="BI198" s="975">
        <v>67.990537055999994</v>
      </c>
      <c r="BJ198" s="976">
        <v>57.049340113000007</v>
      </c>
      <c r="BK198" s="976">
        <v>52.668750000000003</v>
      </c>
      <c r="BL198" s="976">
        <v>48.636380540000005</v>
      </c>
      <c r="BM198" s="976">
        <v>25.61983</v>
      </c>
      <c r="BN198" s="976">
        <v>24.67332</v>
      </c>
      <c r="BO198" s="976">
        <v>27.234059999999999</v>
      </c>
      <c r="BP198" s="976">
        <v>30.86959839</v>
      </c>
      <c r="BQ198" s="976">
        <v>23.951269160999999</v>
      </c>
      <c r="BR198" s="976">
        <v>61.493754705000001</v>
      </c>
      <c r="BS198" s="977">
        <v>11.542733999999999</v>
      </c>
      <c r="BT198" s="975">
        <v>98.47999965999999</v>
      </c>
      <c r="BU198" s="976">
        <v>17.946181249999999</v>
      </c>
      <c r="BV198" s="976">
        <v>529.05680077199997</v>
      </c>
      <c r="BW198" s="976">
        <v>17.945972511999997</v>
      </c>
      <c r="BX198" s="976">
        <v>404.12400000000002</v>
      </c>
      <c r="BY198" s="976">
        <v>51.616177139999998</v>
      </c>
      <c r="BZ198" s="976">
        <v>484.82750625</v>
      </c>
      <c r="CA198" s="976">
        <v>260.66287461600001</v>
      </c>
      <c r="CB198" s="976">
        <v>30.393423125000002</v>
      </c>
      <c r="CC198" s="976">
        <v>194.68597279600002</v>
      </c>
      <c r="CD198" s="977">
        <v>13.933946871</v>
      </c>
      <c r="CE198" s="975">
        <v>179.60130000000001</v>
      </c>
      <c r="CF198" s="976">
        <v>188.61494535</v>
      </c>
      <c r="CG198" s="976">
        <v>48.696133744000001</v>
      </c>
      <c r="CH198" s="976">
        <v>460.85937236699999</v>
      </c>
      <c r="CI198" s="976">
        <v>46.538807751999997</v>
      </c>
      <c r="CJ198" s="976">
        <v>35.8856435</v>
      </c>
      <c r="CK198" s="978">
        <v>5170.7254500130011</v>
      </c>
    </row>
    <row r="199" spans="6:89" x14ac:dyDescent="0.25">
      <c r="F199" s="970">
        <v>42491</v>
      </c>
      <c r="G199" s="975">
        <v>10.6488</v>
      </c>
      <c r="H199" s="976">
        <v>7.5844799999999992</v>
      </c>
      <c r="I199" s="976">
        <v>28.170691999999999</v>
      </c>
      <c r="J199" s="976">
        <v>135.368955</v>
      </c>
      <c r="K199" s="976">
        <v>79.956717257999998</v>
      </c>
      <c r="L199" s="976">
        <v>39.629100000000001</v>
      </c>
      <c r="M199" s="976">
        <v>37.901809502999996</v>
      </c>
      <c r="N199" s="976">
        <v>8.7376000000000005</v>
      </c>
      <c r="O199" s="976">
        <v>14.52289</v>
      </c>
      <c r="P199" s="976">
        <v>4.9115000000000002</v>
      </c>
      <c r="Q199" s="976">
        <v>62.928198597000012</v>
      </c>
      <c r="R199" s="976">
        <v>84.038228000000004</v>
      </c>
      <c r="S199" s="976">
        <v>2.1520800000000002</v>
      </c>
      <c r="T199" s="976">
        <v>7.7934999999999999</v>
      </c>
      <c r="U199" s="976">
        <v>3.0672000000000001</v>
      </c>
      <c r="V199" s="976">
        <v>99.110910000000004</v>
      </c>
      <c r="W199" s="976">
        <v>113.822042607</v>
      </c>
      <c r="X199" s="976">
        <v>4.1016000000000004</v>
      </c>
      <c r="Y199" s="976">
        <v>647.28015749999997</v>
      </c>
      <c r="Z199" s="977">
        <v>27.641459999999999</v>
      </c>
      <c r="AA199" s="975">
        <v>110.24265</v>
      </c>
      <c r="AB199" s="976">
        <v>294.98446856999999</v>
      </c>
      <c r="AC199" s="976">
        <v>68.718344000000016</v>
      </c>
      <c r="AD199" s="976">
        <v>41.741059999999997</v>
      </c>
      <c r="AE199" s="976">
        <v>33.339568</v>
      </c>
      <c r="AF199" s="976">
        <v>36.822972439000004</v>
      </c>
      <c r="AG199" s="976">
        <v>11.713274999999999</v>
      </c>
      <c r="AH199" s="976">
        <v>21.108969999999999</v>
      </c>
      <c r="AI199" s="976">
        <v>43.5092</v>
      </c>
      <c r="AJ199" s="976">
        <v>883.52651747899995</v>
      </c>
      <c r="AK199" s="976">
        <v>43.673344</v>
      </c>
      <c r="AL199" s="976">
        <v>43.919220000000003</v>
      </c>
      <c r="AM199" s="976">
        <v>308.58769795000001</v>
      </c>
      <c r="AN199" s="976">
        <v>280.51721263799999</v>
      </c>
      <c r="AO199" s="976">
        <v>142.88090930700002</v>
      </c>
      <c r="AP199" s="977">
        <v>55.430856249999998</v>
      </c>
      <c r="AQ199" s="975">
        <v>74.642999448000012</v>
      </c>
      <c r="AR199" s="976">
        <v>143.04126798800002</v>
      </c>
      <c r="AS199" s="976">
        <v>10.97228</v>
      </c>
      <c r="AT199" s="976">
        <v>75.465893750000006</v>
      </c>
      <c r="AU199" s="976">
        <v>423.52679217600001</v>
      </c>
      <c r="AV199" s="976">
        <v>20.847536245000001</v>
      </c>
      <c r="AW199" s="976">
        <v>46.603491608000006</v>
      </c>
      <c r="AX199" s="977">
        <v>41.236832</v>
      </c>
      <c r="AY199" s="975">
        <v>105.551474</v>
      </c>
      <c r="AZ199" s="976">
        <v>17.406134999999999</v>
      </c>
      <c r="BA199" s="976">
        <v>5.7834000000000003</v>
      </c>
      <c r="BB199" s="976">
        <v>14.48016</v>
      </c>
      <c r="BC199" s="976">
        <v>12.4389</v>
      </c>
      <c r="BD199" s="976">
        <v>7.7615999999999996</v>
      </c>
      <c r="BE199" s="976">
        <v>2.89296</v>
      </c>
      <c r="BF199" s="976">
        <v>1.7942400000000001</v>
      </c>
      <c r="BG199" s="976">
        <v>2.1789000000000001</v>
      </c>
      <c r="BH199" s="977">
        <v>888.83868767999979</v>
      </c>
      <c r="BI199" s="975">
        <v>265.45993499999997</v>
      </c>
      <c r="BJ199" s="976">
        <v>336.83260788700005</v>
      </c>
      <c r="BK199" s="976">
        <v>335.04426999999998</v>
      </c>
      <c r="BL199" s="976">
        <v>232.16610021599999</v>
      </c>
      <c r="BM199" s="976">
        <v>123.367703628</v>
      </c>
      <c r="BN199" s="976">
        <v>126.308002429</v>
      </c>
      <c r="BO199" s="976">
        <v>140.20826813900001</v>
      </c>
      <c r="BP199" s="976">
        <v>133.69644195000001</v>
      </c>
      <c r="BQ199" s="976">
        <v>139.428235548</v>
      </c>
      <c r="BR199" s="976">
        <v>258.98268911500003</v>
      </c>
      <c r="BS199" s="977">
        <v>66.560481999999993</v>
      </c>
      <c r="BT199" s="975">
        <v>476.70887550999993</v>
      </c>
      <c r="BU199" s="976">
        <v>77.34667125</v>
      </c>
      <c r="BV199" s="976">
        <v>929.19873692400006</v>
      </c>
      <c r="BW199" s="976">
        <v>77.629893744</v>
      </c>
      <c r="BX199" s="976">
        <v>758.44683727999995</v>
      </c>
      <c r="BY199" s="976">
        <v>187.51546858</v>
      </c>
      <c r="BZ199" s="976">
        <v>796.58047944899999</v>
      </c>
      <c r="CA199" s="976">
        <v>425.2128525</v>
      </c>
      <c r="CB199" s="976">
        <v>114.263881875</v>
      </c>
      <c r="CC199" s="976">
        <v>311.27894037800002</v>
      </c>
      <c r="CD199" s="977">
        <v>63.317947913999994</v>
      </c>
      <c r="CE199" s="975">
        <v>416.82277687199996</v>
      </c>
      <c r="CF199" s="976">
        <v>809.53967124000008</v>
      </c>
      <c r="CG199" s="976">
        <v>223.77170281999997</v>
      </c>
      <c r="CH199" s="976">
        <v>822.74031315900004</v>
      </c>
      <c r="CI199" s="976">
        <v>194.94742918599999</v>
      </c>
      <c r="CJ199" s="976">
        <v>151.644857</v>
      </c>
      <c r="CK199" s="978">
        <v>14730.569807586002</v>
      </c>
    </row>
    <row r="200" spans="6:89" x14ac:dyDescent="0.25">
      <c r="F200" s="970">
        <v>42522</v>
      </c>
      <c r="G200" s="975">
        <v>12.467969999999999</v>
      </c>
      <c r="H200" s="976">
        <v>9.3729599999999973</v>
      </c>
      <c r="I200" s="976">
        <v>30.609919999999999</v>
      </c>
      <c r="J200" s="976">
        <v>155.56772646900001</v>
      </c>
      <c r="K200" s="976">
        <v>95.44900629</v>
      </c>
      <c r="L200" s="976">
        <v>47.493899999999996</v>
      </c>
      <c r="M200" s="976">
        <v>46.861930497000003</v>
      </c>
      <c r="N200" s="976">
        <v>9.5288000000000004</v>
      </c>
      <c r="O200" s="976">
        <v>18.075700000000001</v>
      </c>
      <c r="P200" s="976">
        <v>6.0400999999999998</v>
      </c>
      <c r="Q200" s="976">
        <v>64.436672806000004</v>
      </c>
      <c r="R200" s="976">
        <v>96.980320000000006</v>
      </c>
      <c r="S200" s="976">
        <v>2.5876199999999998</v>
      </c>
      <c r="T200" s="976">
        <v>8.7659000000000002</v>
      </c>
      <c r="U200" s="976">
        <v>3.6295199999999999</v>
      </c>
      <c r="V200" s="976">
        <v>126.421190799</v>
      </c>
      <c r="W200" s="976">
        <v>127.092267393</v>
      </c>
      <c r="X200" s="976">
        <v>4.8535599999999999</v>
      </c>
      <c r="Y200" s="976">
        <v>664.88941954799998</v>
      </c>
      <c r="Z200" s="977">
        <v>32.487070000000003</v>
      </c>
      <c r="AA200" s="975">
        <v>122.70825000000001</v>
      </c>
      <c r="AB200" s="976">
        <v>440.23279690499999</v>
      </c>
      <c r="AC200" s="976">
        <v>75.294505999999998</v>
      </c>
      <c r="AD200" s="976">
        <v>55.422499999999999</v>
      </c>
      <c r="AE200" s="976">
        <v>39.951320000000003</v>
      </c>
      <c r="AF200" s="976">
        <v>42.403492439000004</v>
      </c>
      <c r="AG200" s="976">
        <v>14.277374999999999</v>
      </c>
      <c r="AH200" s="976">
        <v>23.79421</v>
      </c>
      <c r="AI200" s="976">
        <v>57.514800000000001</v>
      </c>
      <c r="AJ200" s="976">
        <v>1399.0487814649998</v>
      </c>
      <c r="AK200" s="976">
        <v>53.412996</v>
      </c>
      <c r="AL200" s="976">
        <v>45.205328000000002</v>
      </c>
      <c r="AM200" s="976">
        <v>515.17867436000006</v>
      </c>
      <c r="AN200" s="976">
        <v>526.74607990799996</v>
      </c>
      <c r="AO200" s="976">
        <v>270.37997444300004</v>
      </c>
      <c r="AP200" s="977">
        <v>59.116750000000003</v>
      </c>
      <c r="AQ200" s="975">
        <v>79.723560275999986</v>
      </c>
      <c r="AR200" s="976">
        <v>180.87648999999999</v>
      </c>
      <c r="AS200" s="976">
        <v>11.13097</v>
      </c>
      <c r="AT200" s="976">
        <v>104.8677825</v>
      </c>
      <c r="AU200" s="976">
        <v>523.43993804399997</v>
      </c>
      <c r="AV200" s="976">
        <v>24.545349999999999</v>
      </c>
      <c r="AW200" s="976">
        <v>48.125588391999997</v>
      </c>
      <c r="AX200" s="977">
        <v>43.017071999999999</v>
      </c>
      <c r="AY200" s="975">
        <v>106.21714</v>
      </c>
      <c r="AZ200" s="976">
        <v>19.695689999999999</v>
      </c>
      <c r="BA200" s="976">
        <v>6.9538500000000001</v>
      </c>
      <c r="BB200" s="976">
        <v>17.167200000000001</v>
      </c>
      <c r="BC200" s="976">
        <v>15.525589999999999</v>
      </c>
      <c r="BD200" s="976">
        <v>9.0367200000000008</v>
      </c>
      <c r="BE200" s="976">
        <v>3.5243600000000002</v>
      </c>
      <c r="BF200" s="976">
        <v>2.1858399999999998</v>
      </c>
      <c r="BG200" s="976">
        <v>2.7195900000000002</v>
      </c>
      <c r="BH200" s="977">
        <v>923.58219312000006</v>
      </c>
      <c r="BI200" s="975">
        <v>447.61712205599997</v>
      </c>
      <c r="BJ200" s="976">
        <v>456.63317262899994</v>
      </c>
      <c r="BK200" s="976">
        <v>401.14375000000001</v>
      </c>
      <c r="BL200" s="976">
        <v>365.04033945999998</v>
      </c>
      <c r="BM200" s="976">
        <v>177.83176818599998</v>
      </c>
      <c r="BN200" s="976">
        <v>199.928117571</v>
      </c>
      <c r="BO200" s="976">
        <v>227.06838457399999</v>
      </c>
      <c r="BP200" s="976">
        <v>235.53844355999999</v>
      </c>
      <c r="BQ200" s="976">
        <v>200.04084</v>
      </c>
      <c r="BR200" s="976">
        <v>420.83487647500004</v>
      </c>
      <c r="BS200" s="977">
        <v>91.923088000000007</v>
      </c>
      <c r="BT200" s="975">
        <v>703.52660237999999</v>
      </c>
      <c r="BU200" s="976">
        <v>108.14286625</v>
      </c>
      <c r="BV200" s="976">
        <v>837.24720903499997</v>
      </c>
      <c r="BW200" s="976">
        <v>111.10863999999999</v>
      </c>
      <c r="BX200" s="976">
        <v>852.42163979999998</v>
      </c>
      <c r="BY200" s="976">
        <v>202.2214381</v>
      </c>
      <c r="BZ200" s="976">
        <v>882.72681959700003</v>
      </c>
      <c r="CA200" s="976">
        <v>393.49024874999998</v>
      </c>
      <c r="CB200" s="976">
        <v>136.81479562499999</v>
      </c>
      <c r="CC200" s="976">
        <v>321.41631440800001</v>
      </c>
      <c r="CD200" s="977">
        <v>88.353303128999997</v>
      </c>
      <c r="CE200" s="975">
        <v>449.93451599999997</v>
      </c>
      <c r="CF200" s="976">
        <v>733.754258295</v>
      </c>
      <c r="CG200" s="976">
        <v>192.83272969200002</v>
      </c>
      <c r="CH200" s="976">
        <v>812.68971986999998</v>
      </c>
      <c r="CI200" s="976">
        <v>170.68995368200001</v>
      </c>
      <c r="CJ200" s="976">
        <v>139.290312</v>
      </c>
      <c r="CK200" s="978">
        <v>17786.895581777997</v>
      </c>
    </row>
    <row r="201" spans="6:89" x14ac:dyDescent="0.25">
      <c r="F201" s="970">
        <v>42552</v>
      </c>
      <c r="G201" s="975">
        <v>4.8807</v>
      </c>
      <c r="H201" s="976">
        <v>3.1960799999999994</v>
      </c>
      <c r="I201" s="976">
        <v>14.300572000000001</v>
      </c>
      <c r="J201" s="976">
        <v>146.67284646900001</v>
      </c>
      <c r="K201" s="976">
        <v>88.785949032000005</v>
      </c>
      <c r="L201" s="976">
        <v>34.0017</v>
      </c>
      <c r="M201" s="976">
        <v>19.569325497000001</v>
      </c>
      <c r="N201" s="976">
        <v>4.9192</v>
      </c>
      <c r="O201" s="976">
        <v>6.8563000000000001</v>
      </c>
      <c r="P201" s="976">
        <v>2.1318000000000001</v>
      </c>
      <c r="Q201" s="976">
        <v>42.111358597000006</v>
      </c>
      <c r="R201" s="976">
        <v>72.359611999999998</v>
      </c>
      <c r="S201" s="976">
        <v>1.1102000000000001</v>
      </c>
      <c r="T201" s="976">
        <v>4.6475</v>
      </c>
      <c r="U201" s="976">
        <v>1.44414</v>
      </c>
      <c r="V201" s="976">
        <v>111.01844306699999</v>
      </c>
      <c r="W201" s="976">
        <v>92.100551738000007</v>
      </c>
      <c r="X201" s="976">
        <v>1.9311700000000001</v>
      </c>
      <c r="Y201" s="976">
        <v>427.26926250000002</v>
      </c>
      <c r="Z201" s="977">
        <v>21.29204</v>
      </c>
      <c r="AA201" s="975">
        <v>68.495862015</v>
      </c>
      <c r="AB201" s="976">
        <v>291.02285618999997</v>
      </c>
      <c r="AC201" s="976">
        <v>49.346704000000003</v>
      </c>
      <c r="AD201" s="976">
        <v>28.946380000000001</v>
      </c>
      <c r="AE201" s="976">
        <v>19.962896000000001</v>
      </c>
      <c r="AF201" s="976">
        <v>31.749772439000001</v>
      </c>
      <c r="AG201" s="976">
        <v>8.5664250000000006</v>
      </c>
      <c r="AH201" s="976">
        <v>13.50079</v>
      </c>
      <c r="AI201" s="976">
        <v>32.086599999999997</v>
      </c>
      <c r="AJ201" s="976">
        <v>1261.7812065209998</v>
      </c>
      <c r="AK201" s="976">
        <v>45.472388000000002</v>
      </c>
      <c r="AL201" s="976">
        <v>36.613031999999997</v>
      </c>
      <c r="AM201" s="976">
        <v>363.30716204999999</v>
      </c>
      <c r="AN201" s="976">
        <v>486.54783518400001</v>
      </c>
      <c r="AO201" s="976">
        <v>249.994998057</v>
      </c>
      <c r="AP201" s="977">
        <v>56.908774999999999</v>
      </c>
      <c r="AQ201" s="975">
        <v>54.704100275999991</v>
      </c>
      <c r="AR201" s="976">
        <v>116.89937</v>
      </c>
      <c r="AS201" s="976">
        <v>5.5994900000000003</v>
      </c>
      <c r="AT201" s="976">
        <v>67.056388749999996</v>
      </c>
      <c r="AU201" s="976">
        <v>429.82353880199997</v>
      </c>
      <c r="AV201" s="976">
        <v>18.139686245</v>
      </c>
      <c r="AW201" s="976">
        <v>36.834482588</v>
      </c>
      <c r="AX201" s="977">
        <v>29.163568000000001</v>
      </c>
      <c r="AY201" s="975">
        <v>76.522648000000004</v>
      </c>
      <c r="AZ201" s="976">
        <v>10.951245</v>
      </c>
      <c r="BA201" s="976">
        <v>2.9834999999999998</v>
      </c>
      <c r="BB201" s="976">
        <v>7.9284250080000005</v>
      </c>
      <c r="BC201" s="976">
        <v>7.0947800000000001</v>
      </c>
      <c r="BD201" s="976">
        <v>4.6569599999999998</v>
      </c>
      <c r="BE201" s="976">
        <v>1.51536</v>
      </c>
      <c r="BF201" s="976">
        <v>0.93984000000000001</v>
      </c>
      <c r="BG201" s="976">
        <v>1.24278</v>
      </c>
      <c r="BH201" s="977">
        <v>878.00306553599989</v>
      </c>
      <c r="BI201" s="975">
        <v>187.251285</v>
      </c>
      <c r="BJ201" s="976">
        <v>199.687400516</v>
      </c>
      <c r="BK201" s="976">
        <v>184.65676999999999</v>
      </c>
      <c r="BL201" s="976">
        <v>171.682350378</v>
      </c>
      <c r="BM201" s="976">
        <v>71.357005907000001</v>
      </c>
      <c r="BN201" s="976">
        <v>119.568485071</v>
      </c>
      <c r="BO201" s="976">
        <v>148.49046999999999</v>
      </c>
      <c r="BP201" s="976">
        <v>177.70794194999999</v>
      </c>
      <c r="BQ201" s="976">
        <v>99.317862774000019</v>
      </c>
      <c r="BR201" s="976">
        <v>224.073967205</v>
      </c>
      <c r="BS201" s="977">
        <v>40.020046000000001</v>
      </c>
      <c r="BT201" s="975">
        <v>440.09637720999996</v>
      </c>
      <c r="BU201" s="976">
        <v>55.345475</v>
      </c>
      <c r="BV201" s="976">
        <v>566.96416422800007</v>
      </c>
      <c r="BW201" s="976">
        <v>63.116773744000007</v>
      </c>
      <c r="BX201" s="976">
        <v>524.57392795999988</v>
      </c>
      <c r="BY201" s="976">
        <v>238.28882286000001</v>
      </c>
      <c r="BZ201" s="976">
        <v>665.09385889800001</v>
      </c>
      <c r="CA201" s="976">
        <v>235.82240999999999</v>
      </c>
      <c r="CB201" s="976">
        <v>192.77775875</v>
      </c>
      <c r="CC201" s="976">
        <v>263.816572796</v>
      </c>
      <c r="CD201" s="977">
        <v>86.751044172000007</v>
      </c>
      <c r="CE201" s="975">
        <v>558.28651687199999</v>
      </c>
      <c r="CF201" s="976">
        <v>850.76297589000001</v>
      </c>
      <c r="CG201" s="976">
        <v>286.06559766600003</v>
      </c>
      <c r="CH201" s="976">
        <v>696.02403157799995</v>
      </c>
      <c r="CI201" s="976">
        <v>267.51934938000005</v>
      </c>
      <c r="CJ201" s="976">
        <v>167.2460615</v>
      </c>
      <c r="CK201" s="978">
        <v>13677.326964866003</v>
      </c>
    </row>
    <row r="202" spans="6:89" x14ac:dyDescent="0.25">
      <c r="F202" s="970">
        <v>42583</v>
      </c>
      <c r="G202" s="975">
        <v>7.5872700000000002</v>
      </c>
      <c r="H202" s="976">
        <v>6.4087199999999989</v>
      </c>
      <c r="I202" s="976">
        <v>20.063846000000002</v>
      </c>
      <c r="J202" s="976">
        <v>185.80414764599999</v>
      </c>
      <c r="K202" s="976">
        <v>109.515477258</v>
      </c>
      <c r="L202" s="976">
        <v>48.544799999999995</v>
      </c>
      <c r="M202" s="976">
        <v>34.191334503</v>
      </c>
      <c r="N202" s="976">
        <v>5.4695999999999998</v>
      </c>
      <c r="O202" s="976">
        <v>13.774929999999999</v>
      </c>
      <c r="P202" s="976">
        <v>4.2427000000000001</v>
      </c>
      <c r="Q202" s="976">
        <v>43.695248597000003</v>
      </c>
      <c r="R202" s="976">
        <v>105.41487600000001</v>
      </c>
      <c r="S202" s="976">
        <v>1.64822</v>
      </c>
      <c r="T202" s="976">
        <v>5.4912000000000001</v>
      </c>
      <c r="U202" s="976">
        <v>1.9425600000000001</v>
      </c>
      <c r="V202" s="976">
        <v>131.812160799</v>
      </c>
      <c r="W202" s="976">
        <v>113.10278086900001</v>
      </c>
      <c r="X202" s="976">
        <v>2.59768</v>
      </c>
      <c r="Y202" s="976">
        <v>696.32366090400001</v>
      </c>
      <c r="Z202" s="977">
        <v>31.41292</v>
      </c>
      <c r="AA202" s="975">
        <v>98.296437014999995</v>
      </c>
      <c r="AB202" s="976">
        <v>311.91405976499999</v>
      </c>
      <c r="AC202" s="976">
        <v>65.200862000000001</v>
      </c>
      <c r="AD202" s="976">
        <v>42.944519999999997</v>
      </c>
      <c r="AE202" s="976">
        <v>30.505960000000002</v>
      </c>
      <c r="AF202" s="976">
        <v>36.611597560999996</v>
      </c>
      <c r="AG202" s="976">
        <v>11.752124999999999</v>
      </c>
      <c r="AH202" s="976">
        <v>19.46799</v>
      </c>
      <c r="AI202" s="976">
        <v>45.058999999999997</v>
      </c>
      <c r="AJ202" s="976">
        <v>846.08433998599992</v>
      </c>
      <c r="AK202" s="976">
        <v>43.859451999999997</v>
      </c>
      <c r="AL202" s="976">
        <v>40.115623999999997</v>
      </c>
      <c r="AM202" s="976">
        <v>322.15817641000001</v>
      </c>
      <c r="AN202" s="976">
        <v>291.07673263800001</v>
      </c>
      <c r="AO202" s="976">
        <v>185.04914375000001</v>
      </c>
      <c r="AP202" s="977">
        <v>46.9016625</v>
      </c>
      <c r="AQ202" s="975">
        <v>53.489879999999999</v>
      </c>
      <c r="AR202" s="976">
        <v>122.947606982</v>
      </c>
      <c r="AS202" s="976">
        <v>5.9168700000000003</v>
      </c>
      <c r="AT202" s="976">
        <v>60.937532500000003</v>
      </c>
      <c r="AU202" s="976">
        <v>360.29028555000002</v>
      </c>
      <c r="AV202" s="976">
        <v>12.956913755</v>
      </c>
      <c r="AW202" s="976">
        <v>29.002654195999998</v>
      </c>
      <c r="AX202" s="977">
        <v>30.037503999999998</v>
      </c>
      <c r="AY202" s="975">
        <v>88.996650000000002</v>
      </c>
      <c r="AZ202" s="976">
        <v>15.171749999999999</v>
      </c>
      <c r="BA202" s="976">
        <v>4.4293500000000003</v>
      </c>
      <c r="BB202" s="976">
        <v>12.987360000000001</v>
      </c>
      <c r="BC202" s="976">
        <v>11.056800000000001</v>
      </c>
      <c r="BD202" s="976">
        <v>6.1261200000000002</v>
      </c>
      <c r="BE202" s="976">
        <v>2.5830000000000002</v>
      </c>
      <c r="BF202" s="976">
        <v>1.6020000000000001</v>
      </c>
      <c r="BG202" s="976">
        <v>1.9368000000000001</v>
      </c>
      <c r="BH202" s="977">
        <v>670.12223999999992</v>
      </c>
      <c r="BI202" s="975">
        <v>268.39655294400001</v>
      </c>
      <c r="BJ202" s="976">
        <v>346.29611874199998</v>
      </c>
      <c r="BK202" s="976">
        <v>305.41250000000002</v>
      </c>
      <c r="BL202" s="976">
        <v>234.155451134</v>
      </c>
      <c r="BM202" s="976">
        <v>115.06139725599999</v>
      </c>
      <c r="BN202" s="976">
        <v>127.33605742900001</v>
      </c>
      <c r="BO202" s="976">
        <v>143.42091457399999</v>
      </c>
      <c r="BP202" s="976">
        <v>139.66724517</v>
      </c>
      <c r="BQ202" s="976">
        <v>151.49966554800002</v>
      </c>
      <c r="BR202" s="976">
        <v>259.71057500000001</v>
      </c>
      <c r="BS202" s="977">
        <v>70.695974000000007</v>
      </c>
      <c r="BT202" s="975">
        <v>525.15689898000005</v>
      </c>
      <c r="BU202" s="976">
        <v>81.675673750000001</v>
      </c>
      <c r="BV202" s="976">
        <v>928.10271595899997</v>
      </c>
      <c r="BW202" s="976">
        <v>80.179040000000001</v>
      </c>
      <c r="BX202" s="976">
        <v>797.57623979999994</v>
      </c>
      <c r="BY202" s="976">
        <v>268.97954666000004</v>
      </c>
      <c r="BZ202" s="976">
        <v>789.04457459699995</v>
      </c>
      <c r="CA202" s="976">
        <v>389.11879125000002</v>
      </c>
      <c r="CB202" s="976">
        <v>224.85806124999999</v>
      </c>
      <c r="CC202" s="976">
        <v>321.77152000000001</v>
      </c>
      <c r="CD202" s="977">
        <v>89.440537914000004</v>
      </c>
      <c r="CE202" s="975">
        <v>369.96395512800001</v>
      </c>
      <c r="CF202" s="976">
        <v>593.93469922500003</v>
      </c>
      <c r="CG202" s="976">
        <v>175.235642334</v>
      </c>
      <c r="CH202" s="976">
        <v>794.66604749999999</v>
      </c>
      <c r="CI202" s="976">
        <v>144.45641224799999</v>
      </c>
      <c r="CJ202" s="976">
        <v>116.592427</v>
      </c>
      <c r="CK202" s="978">
        <v>14349.038367576006</v>
      </c>
    </row>
    <row r="203" spans="6:89" x14ac:dyDescent="0.25">
      <c r="F203" s="970">
        <v>42614</v>
      </c>
      <c r="G203" s="975">
        <v>8.7852599999999992</v>
      </c>
      <c r="H203" s="976">
        <v>7.336079999999999</v>
      </c>
      <c r="I203" s="976">
        <v>22.861784</v>
      </c>
      <c r="J203" s="976">
        <v>177.09461470799999</v>
      </c>
      <c r="K203" s="976">
        <v>98.794273709999999</v>
      </c>
      <c r="L203" s="976">
        <v>48.748200000000004</v>
      </c>
      <c r="M203" s="976">
        <v>43.646185497000005</v>
      </c>
      <c r="N203" s="976">
        <v>5.5728</v>
      </c>
      <c r="O203" s="976">
        <v>15.5825</v>
      </c>
      <c r="P203" s="976">
        <v>4.8070000000000004</v>
      </c>
      <c r="Q203" s="976">
        <v>41.658818597</v>
      </c>
      <c r="R203" s="976">
        <v>104.01480800000002</v>
      </c>
      <c r="S203" s="976">
        <v>1.95566</v>
      </c>
      <c r="T203" s="976">
        <v>5.4626000000000001</v>
      </c>
      <c r="U203" s="976">
        <v>2.2748400000000002</v>
      </c>
      <c r="V203" s="976">
        <v>140.017134201</v>
      </c>
      <c r="W203" s="976">
        <v>109.43459347599997</v>
      </c>
      <c r="X203" s="976">
        <v>3.0420199999999999</v>
      </c>
      <c r="Y203" s="976">
        <v>591.204695904</v>
      </c>
      <c r="Z203" s="977">
        <v>33.632829999999998</v>
      </c>
      <c r="AA203" s="975">
        <v>127.642562985</v>
      </c>
      <c r="AB203" s="976">
        <v>407.30202166500004</v>
      </c>
      <c r="AC203" s="976">
        <v>85.541083999999998</v>
      </c>
      <c r="AD203" s="976">
        <v>58.557830000000003</v>
      </c>
      <c r="AE203" s="976">
        <v>42.912568</v>
      </c>
      <c r="AF203" s="976">
        <v>47.476692439000004</v>
      </c>
      <c r="AG203" s="976">
        <v>15.520574999999999</v>
      </c>
      <c r="AH203" s="976">
        <v>26.777809999999999</v>
      </c>
      <c r="AI203" s="976">
        <v>60.930100000000003</v>
      </c>
      <c r="AJ203" s="976">
        <v>1130.9311530139998</v>
      </c>
      <c r="AK203" s="976">
        <v>55.739345999999998</v>
      </c>
      <c r="AL203" s="976">
        <v>52.511516</v>
      </c>
      <c r="AM203" s="976">
        <v>381.63435436000003</v>
      </c>
      <c r="AN203" s="976">
        <v>412.45128736200002</v>
      </c>
      <c r="AO203" s="976">
        <v>239.08781930700002</v>
      </c>
      <c r="AP203" s="977">
        <v>56.499231250000001</v>
      </c>
      <c r="AQ203" s="975">
        <v>58.027259724000004</v>
      </c>
      <c r="AR203" s="976">
        <v>132.927237988</v>
      </c>
      <c r="AS203" s="976">
        <v>6.2342500000000003</v>
      </c>
      <c r="AT203" s="976">
        <v>72.014231249999995</v>
      </c>
      <c r="AU203" s="976">
        <v>348.50233173599997</v>
      </c>
      <c r="AV203" s="976">
        <v>18.139686245</v>
      </c>
      <c r="AW203" s="976">
        <v>31.77008</v>
      </c>
      <c r="AX203" s="977">
        <v>32.821151999999998</v>
      </c>
      <c r="AY203" s="975">
        <v>96.868874000000005</v>
      </c>
      <c r="AZ203" s="976">
        <v>17.709569999999999</v>
      </c>
      <c r="BA203" s="976">
        <v>5.2555500000000004</v>
      </c>
      <c r="BB203" s="976">
        <v>16.337865007999998</v>
      </c>
      <c r="BC203" s="976">
        <v>12.484970000000001</v>
      </c>
      <c r="BD203" s="976">
        <v>6.2647199999999996</v>
      </c>
      <c r="BE203" s="976">
        <v>3.2947600000000001</v>
      </c>
      <c r="BF203" s="976">
        <v>2.0434399999999999</v>
      </c>
      <c r="BG203" s="976">
        <v>2.1869700000000001</v>
      </c>
      <c r="BH203" s="977">
        <v>775.68939571199985</v>
      </c>
      <c r="BI203" s="975">
        <v>283.19916705600002</v>
      </c>
      <c r="BJ203" s="976">
        <v>466.42500799999999</v>
      </c>
      <c r="BK203" s="976">
        <v>409.96705750000007</v>
      </c>
      <c r="BL203" s="976">
        <v>249.35807059400003</v>
      </c>
      <c r="BM203" s="976">
        <v>129.74638590700002</v>
      </c>
      <c r="BN203" s="976">
        <v>152.78041867899998</v>
      </c>
      <c r="BO203" s="976">
        <v>194.17528143500002</v>
      </c>
      <c r="BP203" s="976">
        <v>203.89945643999999</v>
      </c>
      <c r="BQ203" s="976">
        <v>205.94882777399999</v>
      </c>
      <c r="BR203" s="976">
        <v>295.094017205</v>
      </c>
      <c r="BS203" s="977">
        <v>98.309544000000002</v>
      </c>
      <c r="BT203" s="975">
        <v>703.94519762000004</v>
      </c>
      <c r="BU203" s="976">
        <v>111.7869</v>
      </c>
      <c r="BV203" s="976">
        <v>910.41272384199999</v>
      </c>
      <c r="BW203" s="976">
        <v>109.40920123199999</v>
      </c>
      <c r="BX203" s="976">
        <v>831.13662116</v>
      </c>
      <c r="BY203" s="976">
        <v>213.70140000000001</v>
      </c>
      <c r="BZ203" s="976">
        <v>829.25667139799998</v>
      </c>
      <c r="CA203" s="976">
        <v>328.65685538399998</v>
      </c>
      <c r="CB203" s="976">
        <v>167.88888937499999</v>
      </c>
      <c r="CC203" s="976">
        <v>314.80378397999999</v>
      </c>
      <c r="CD203" s="977">
        <v>95.534875215</v>
      </c>
      <c r="CE203" s="975">
        <v>433.23079687199998</v>
      </c>
      <c r="CF203" s="976">
        <v>565.939432635</v>
      </c>
      <c r="CG203" s="976">
        <v>158.342341718</v>
      </c>
      <c r="CH203" s="976">
        <v>877.36162421099993</v>
      </c>
      <c r="CI203" s="976">
        <v>148.637738372</v>
      </c>
      <c r="CJ203" s="976">
        <v>102.8875015</v>
      </c>
      <c r="CK203" s="978">
        <v>15897.850782242002</v>
      </c>
    </row>
    <row r="204" spans="6:89" x14ac:dyDescent="0.25">
      <c r="F204" s="970">
        <v>42644</v>
      </c>
      <c r="G204" s="975">
        <v>18.36918</v>
      </c>
      <c r="H204" s="976">
        <v>14.026319999999998</v>
      </c>
      <c r="I204" s="976">
        <v>40.032035999999998</v>
      </c>
      <c r="J204" s="976">
        <v>189.75742146900001</v>
      </c>
      <c r="K204" s="976">
        <v>128.21591725799999</v>
      </c>
      <c r="L204" s="976">
        <v>58.511400000000002</v>
      </c>
      <c r="M204" s="976">
        <v>64.232444999999998</v>
      </c>
      <c r="N204" s="976">
        <v>12.555999999999999</v>
      </c>
      <c r="O204" s="976">
        <v>28.42248</v>
      </c>
      <c r="P204" s="976">
        <v>9.3422999999999998</v>
      </c>
      <c r="Q204" s="976">
        <v>82.085732805999996</v>
      </c>
      <c r="R204" s="976">
        <v>112.620104</v>
      </c>
      <c r="S204" s="976">
        <v>3.8856999999999999</v>
      </c>
      <c r="T204" s="976">
        <v>11.797499999999999</v>
      </c>
      <c r="U204" s="976">
        <v>5.1759000000000004</v>
      </c>
      <c r="V204" s="976">
        <v>150.56207886600001</v>
      </c>
      <c r="W204" s="976">
        <v>167.15477434499999</v>
      </c>
      <c r="X204" s="976">
        <v>6.9214500000000001</v>
      </c>
      <c r="Y204" s="976">
        <v>861.57029250000005</v>
      </c>
      <c r="Z204" s="977">
        <v>41.080269999999999</v>
      </c>
      <c r="AA204" s="975">
        <v>185.00380048500003</v>
      </c>
      <c r="AB204" s="976">
        <v>499.37825619</v>
      </c>
      <c r="AC204" s="976">
        <v>115.669082</v>
      </c>
      <c r="AD204" s="976">
        <v>64.638469999999998</v>
      </c>
      <c r="AE204" s="976">
        <v>54.349111999999998</v>
      </c>
      <c r="AF204" s="976">
        <v>58.003582439000006</v>
      </c>
      <c r="AG204" s="976">
        <v>18.783975000000002</v>
      </c>
      <c r="AH204" s="976">
        <v>37.295000000000002</v>
      </c>
      <c r="AI204" s="976">
        <v>63.886200000000002</v>
      </c>
      <c r="AJ204" s="976">
        <v>1338.3688930139999</v>
      </c>
      <c r="AK204" s="976">
        <v>69.790499999999994</v>
      </c>
      <c r="AL204" s="976">
        <v>68.957279999999997</v>
      </c>
      <c r="AM204" s="976">
        <v>463.43618923000002</v>
      </c>
      <c r="AN204" s="976">
        <v>406.21153500000003</v>
      </c>
      <c r="AO204" s="976">
        <v>252.04592055700002</v>
      </c>
      <c r="AP204" s="977">
        <v>72.916593750000004</v>
      </c>
      <c r="AQ204" s="975">
        <v>94.454040551999981</v>
      </c>
      <c r="AR204" s="976">
        <v>203.019817988</v>
      </c>
      <c r="AS204" s="976">
        <v>13.46598</v>
      </c>
      <c r="AT204" s="976">
        <v>110.86112375</v>
      </c>
      <c r="AU204" s="976">
        <v>596.10677608800006</v>
      </c>
      <c r="AV204" s="976">
        <v>26.0303</v>
      </c>
      <c r="AW204" s="976">
        <v>55.736014195999992</v>
      </c>
      <c r="AX204" s="977">
        <v>52.824576</v>
      </c>
      <c r="AY204" s="975">
        <v>146.59123</v>
      </c>
      <c r="AZ204" s="976">
        <v>28.52289</v>
      </c>
      <c r="BA204" s="976">
        <v>10.44225</v>
      </c>
      <c r="BB204" s="976">
        <v>25.742505008000002</v>
      </c>
      <c r="BC204" s="976">
        <v>22.850719999999999</v>
      </c>
      <c r="BD204" s="976">
        <v>12.44628</v>
      </c>
      <c r="BE204" s="976">
        <v>5.46448</v>
      </c>
      <c r="BF204" s="976">
        <v>3.3891200000000001</v>
      </c>
      <c r="BG204" s="976">
        <v>4.0027200000000001</v>
      </c>
      <c r="BH204" s="977">
        <v>969.10342723199994</v>
      </c>
      <c r="BI204" s="975">
        <v>456.99626294400002</v>
      </c>
      <c r="BJ204" s="976">
        <v>455.677888</v>
      </c>
      <c r="BK204" s="976">
        <v>445.77213499999999</v>
      </c>
      <c r="BL204" s="976">
        <v>364.773109406</v>
      </c>
      <c r="BM204" s="976">
        <v>197.14304274399998</v>
      </c>
      <c r="BN204" s="976">
        <v>209.80889124999999</v>
      </c>
      <c r="BO204" s="976">
        <v>269.57005313899998</v>
      </c>
      <c r="BP204" s="976">
        <v>285.70539194999998</v>
      </c>
      <c r="BQ204" s="976">
        <v>204.09661054800003</v>
      </c>
      <c r="BR204" s="976">
        <v>418.96760618000002</v>
      </c>
      <c r="BS204" s="977">
        <v>89.200991999999999</v>
      </c>
      <c r="BT204" s="975">
        <v>789.12513571500006</v>
      </c>
      <c r="BU204" s="976">
        <v>121.45865875</v>
      </c>
      <c r="BV204" s="976">
        <v>1306.626796345</v>
      </c>
      <c r="BW204" s="976">
        <v>128.57877251199997</v>
      </c>
      <c r="BX204" s="976">
        <v>1378.5118025199999</v>
      </c>
      <c r="BY204" s="976">
        <v>283.24955427999998</v>
      </c>
      <c r="BZ204" s="976">
        <v>1413.863998602</v>
      </c>
      <c r="CA204" s="976">
        <v>585.36178874999996</v>
      </c>
      <c r="CB204" s="976">
        <v>197.72001937499999</v>
      </c>
      <c r="CC204" s="976">
        <v>445.08630720399998</v>
      </c>
      <c r="CD204" s="977">
        <v>101.743616871</v>
      </c>
      <c r="CE204" s="975">
        <v>561.53867512800002</v>
      </c>
      <c r="CF204" s="976">
        <v>871.90857875999984</v>
      </c>
      <c r="CG204" s="976">
        <v>271.572013744</v>
      </c>
      <c r="CH204" s="976">
        <v>1228.2451176329998</v>
      </c>
      <c r="CI204" s="976">
        <v>219.31942449599998</v>
      </c>
      <c r="CJ204" s="976">
        <v>187.53050049999999</v>
      </c>
      <c r="CK204" s="978">
        <v>21645.260687069003</v>
      </c>
    </row>
    <row r="205" spans="6:89" x14ac:dyDescent="0.25">
      <c r="F205" s="970">
        <v>42675</v>
      </c>
      <c r="G205" s="975">
        <v>9.5395500000000002</v>
      </c>
      <c r="H205" s="976">
        <v>5.8953599999999993</v>
      </c>
      <c r="I205" s="976">
        <v>26.998906000000002</v>
      </c>
      <c r="J205" s="976">
        <v>176.75483029200001</v>
      </c>
      <c r="K205" s="976">
        <v>124.76101096799999</v>
      </c>
      <c r="L205" s="976">
        <v>50.714399999999998</v>
      </c>
      <c r="M205" s="976">
        <v>27.594934502999998</v>
      </c>
      <c r="N205" s="976">
        <v>12.6936</v>
      </c>
      <c r="O205" s="976">
        <v>10.72076</v>
      </c>
      <c r="P205" s="976">
        <v>3.7202000000000002</v>
      </c>
      <c r="Q205" s="976">
        <v>108.685015791</v>
      </c>
      <c r="R205" s="976">
        <v>98.312091999999978</v>
      </c>
      <c r="S205" s="976">
        <v>2.0495999999999999</v>
      </c>
      <c r="T205" s="976">
        <v>10.639200000000001</v>
      </c>
      <c r="U205" s="976">
        <v>3.2461199999999999</v>
      </c>
      <c r="V205" s="976">
        <v>127.63565193300002</v>
      </c>
      <c r="W205" s="976">
        <v>125.86953826199999</v>
      </c>
      <c r="X205" s="976">
        <v>4.3408600000000002</v>
      </c>
      <c r="Y205" s="976">
        <v>758.5369259040001</v>
      </c>
      <c r="Z205" s="977">
        <v>30.840039999999995</v>
      </c>
      <c r="AA205" s="975">
        <v>132.641775</v>
      </c>
      <c r="AB205" s="976">
        <v>399.47163762000002</v>
      </c>
      <c r="AC205" s="976">
        <v>87.682159999999996</v>
      </c>
      <c r="AD205" s="976">
        <v>30.656559999999999</v>
      </c>
      <c r="AE205" s="976">
        <v>22.975200000000001</v>
      </c>
      <c r="AF205" s="976">
        <v>45.997017561</v>
      </c>
      <c r="AG205" s="976">
        <v>10.314674999999999</v>
      </c>
      <c r="AH205" s="976">
        <v>25.323305000000001</v>
      </c>
      <c r="AI205" s="976">
        <v>33.492899999999999</v>
      </c>
      <c r="AJ205" s="976">
        <v>1707.4073240139999</v>
      </c>
      <c r="AK205" s="976">
        <v>75.901045999999994</v>
      </c>
      <c r="AL205" s="976">
        <v>69.531924000000004</v>
      </c>
      <c r="AM205" s="976">
        <v>539.34281281999995</v>
      </c>
      <c r="AN205" s="976">
        <v>524.67615000000001</v>
      </c>
      <c r="AO205" s="976">
        <v>297.66343375000002</v>
      </c>
      <c r="AP205" s="977">
        <v>110.2563</v>
      </c>
      <c r="AQ205" s="975">
        <v>85.219530414000005</v>
      </c>
      <c r="AR205" s="976">
        <v>155.80983100600002</v>
      </c>
      <c r="AS205" s="976">
        <v>13.76069</v>
      </c>
      <c r="AT205" s="976">
        <v>100.00407625</v>
      </c>
      <c r="AU205" s="976">
        <v>705.21142271400004</v>
      </c>
      <c r="AV205" s="976">
        <v>34.474136244999997</v>
      </c>
      <c r="AW205" s="976">
        <v>81.334717412000003</v>
      </c>
      <c r="AX205" s="977">
        <v>42.822864000000003</v>
      </c>
      <c r="AY205" s="975">
        <v>174.172956</v>
      </c>
      <c r="AZ205" s="976">
        <v>23.44725</v>
      </c>
      <c r="BA205" s="976">
        <v>5.508</v>
      </c>
      <c r="BB205" s="976">
        <v>16.354454992000001</v>
      </c>
      <c r="BC205" s="976">
        <v>13.91314</v>
      </c>
      <c r="BD205" s="976">
        <v>10.505879999999999</v>
      </c>
      <c r="BE205" s="976">
        <v>2.4911599999999998</v>
      </c>
      <c r="BF205" s="976">
        <v>1.54504</v>
      </c>
      <c r="BG205" s="976">
        <v>2.4371399999999999</v>
      </c>
      <c r="BH205" s="977">
        <v>1395.4973310719997</v>
      </c>
      <c r="BI205" s="975">
        <v>315.081975</v>
      </c>
      <c r="BJ205" s="976">
        <v>270.61839251599997</v>
      </c>
      <c r="BK205" s="976">
        <v>234.55507749999998</v>
      </c>
      <c r="BL205" s="976">
        <v>267.05487978400004</v>
      </c>
      <c r="BM205" s="976">
        <v>111.59169772099999</v>
      </c>
      <c r="BN205" s="976">
        <v>182.67968492899999</v>
      </c>
      <c r="BO205" s="976">
        <v>226.154681861</v>
      </c>
      <c r="BP205" s="976">
        <v>282.31989195</v>
      </c>
      <c r="BQ205" s="976">
        <v>130.90155222599998</v>
      </c>
      <c r="BR205" s="976">
        <v>349.71999382000001</v>
      </c>
      <c r="BS205" s="977">
        <v>53.682873999999998</v>
      </c>
      <c r="BT205" s="975">
        <v>559.88644796000005</v>
      </c>
      <c r="BU205" s="976">
        <v>60.222452500000003</v>
      </c>
      <c r="BV205" s="976">
        <v>1244.970332889</v>
      </c>
      <c r="BW205" s="976">
        <v>77.357998768000002</v>
      </c>
      <c r="BX205" s="976">
        <v>1582.3525254400001</v>
      </c>
      <c r="BY205" s="976">
        <v>335.35978475999997</v>
      </c>
      <c r="BZ205" s="976">
        <v>1824.4899136019999</v>
      </c>
      <c r="CA205" s="976">
        <v>606.21482249999997</v>
      </c>
      <c r="CB205" s="976">
        <v>255.66580562499999</v>
      </c>
      <c r="CC205" s="976">
        <v>553.53663279600005</v>
      </c>
      <c r="CD205" s="977">
        <v>96.021258957000001</v>
      </c>
      <c r="CE205" s="975">
        <v>833.40910087199995</v>
      </c>
      <c r="CF205" s="976">
        <v>1417.7705515499999</v>
      </c>
      <c r="CG205" s="976">
        <v>426.33089141000005</v>
      </c>
      <c r="CH205" s="976">
        <v>1198.0629844739999</v>
      </c>
      <c r="CI205" s="976">
        <v>394.76353531000001</v>
      </c>
      <c r="CJ205" s="976">
        <v>282.315719</v>
      </c>
      <c r="CK205" s="978">
        <v>22870.483896242993</v>
      </c>
    </row>
    <row r="206" spans="6:89" x14ac:dyDescent="0.25">
      <c r="F206" s="970">
        <v>42705</v>
      </c>
      <c r="G206" s="975">
        <v>6.3892800000000003</v>
      </c>
      <c r="H206" s="976">
        <v>4.0075199999999995</v>
      </c>
      <c r="I206" s="976">
        <v>18.581178000000001</v>
      </c>
      <c r="J206" s="976">
        <v>123.787098531</v>
      </c>
      <c r="K206" s="976">
        <v>77.653426290000013</v>
      </c>
      <c r="L206" s="976">
        <v>33.323700000000002</v>
      </c>
      <c r="M206" s="976">
        <v>21.355844999999999</v>
      </c>
      <c r="N206" s="976">
        <v>6.6736000000000004</v>
      </c>
      <c r="O206" s="976">
        <v>7.85358</v>
      </c>
      <c r="P206" s="976">
        <v>2.5916000000000001</v>
      </c>
      <c r="Q206" s="976">
        <v>55.033887193999995</v>
      </c>
      <c r="R206" s="976">
        <v>68.842367999999993</v>
      </c>
      <c r="S206" s="976">
        <v>1.3578600000000001</v>
      </c>
      <c r="T206" s="976">
        <v>6.0774999999999997</v>
      </c>
      <c r="U206" s="976">
        <v>2.0064600000000001</v>
      </c>
      <c r="V206" s="976">
        <v>88.625183066999995</v>
      </c>
      <c r="W206" s="976">
        <v>74.442838261999995</v>
      </c>
      <c r="X206" s="976">
        <v>2.6831299999999998</v>
      </c>
      <c r="Y206" s="976">
        <v>343.48396500000001</v>
      </c>
      <c r="Z206" s="977">
        <v>20.241759999999999</v>
      </c>
      <c r="AA206" s="975">
        <v>77.293225484999994</v>
      </c>
      <c r="AB206" s="976">
        <v>303.34095000000002</v>
      </c>
      <c r="AC206" s="976">
        <v>55.922865999999999</v>
      </c>
      <c r="AD206" s="976">
        <v>21.25057</v>
      </c>
      <c r="AE206" s="976">
        <v>18.022767999999999</v>
      </c>
      <c r="AF206" s="976">
        <v>31.369282438999999</v>
      </c>
      <c r="AG206" s="976">
        <v>7.3620749999999999</v>
      </c>
      <c r="AH206" s="976">
        <v>15.738490000000001</v>
      </c>
      <c r="AI206" s="976">
        <v>24.854199999999999</v>
      </c>
      <c r="AJ206" s="976">
        <v>1419.3974200280002</v>
      </c>
      <c r="AK206" s="976">
        <v>46.961252000000002</v>
      </c>
      <c r="AL206" s="976">
        <v>40.635539999999999</v>
      </c>
      <c r="AM206" s="976">
        <v>525.50973999999997</v>
      </c>
      <c r="AN206" s="976">
        <v>513.30671481599995</v>
      </c>
      <c r="AO206" s="976">
        <v>337.68752194300004</v>
      </c>
      <c r="AP206" s="977">
        <v>59.918031249999999</v>
      </c>
      <c r="AQ206" s="975">
        <v>57.260370137999999</v>
      </c>
      <c r="AR206" s="976">
        <v>100.36744698199999</v>
      </c>
      <c r="AS206" s="976">
        <v>8.0478500000000004</v>
      </c>
      <c r="AT206" s="976">
        <v>63.604726249999999</v>
      </c>
      <c r="AU206" s="976">
        <v>388.58096347200001</v>
      </c>
      <c r="AV206" s="976">
        <v>24.19595</v>
      </c>
      <c r="AW206" s="976">
        <v>49.177197411999998</v>
      </c>
      <c r="AX206" s="977">
        <v>31.267488</v>
      </c>
      <c r="AY206" s="975">
        <v>90.299040000000005</v>
      </c>
      <c r="AZ206" s="976">
        <v>13.351139999999999</v>
      </c>
      <c r="BA206" s="976">
        <v>3.6490499999999999</v>
      </c>
      <c r="BB206" s="976">
        <v>9.5705050079999996</v>
      </c>
      <c r="BC206" s="976">
        <v>8.4768799999999995</v>
      </c>
      <c r="BD206" s="976">
        <v>5.8766400000000001</v>
      </c>
      <c r="BE206" s="976">
        <v>1.6875599999999999</v>
      </c>
      <c r="BF206" s="976">
        <v>1.04664</v>
      </c>
      <c r="BG206" s="976">
        <v>1.48488</v>
      </c>
      <c r="BH206" s="977">
        <v>931.80349027199986</v>
      </c>
      <c r="BI206" s="975">
        <v>174.99564794400001</v>
      </c>
      <c r="BJ206" s="976">
        <v>156.519846629</v>
      </c>
      <c r="BK206" s="976">
        <v>134.96926999999999</v>
      </c>
      <c r="BL206" s="976">
        <v>171.89021016199999</v>
      </c>
      <c r="BM206" s="976">
        <v>54.604258651000002</v>
      </c>
      <c r="BN206" s="976">
        <v>157.72077125000001</v>
      </c>
      <c r="BO206" s="976">
        <v>208.41130271300003</v>
      </c>
      <c r="BP206" s="976">
        <v>287.92140482999997</v>
      </c>
      <c r="BQ206" s="976">
        <v>86.448051386999992</v>
      </c>
      <c r="BR206" s="976">
        <v>256.60894838499996</v>
      </c>
      <c r="BS206" s="977">
        <v>31.408799999999999</v>
      </c>
      <c r="BT206" s="975">
        <v>443.86227585</v>
      </c>
      <c r="BU206" s="976">
        <v>38.741832500000001</v>
      </c>
      <c r="BV206" s="976">
        <v>337.328654035</v>
      </c>
      <c r="BW206" s="976">
        <v>59.378027488000001</v>
      </c>
      <c r="BX206" s="976">
        <v>357.6468534</v>
      </c>
      <c r="BY206" s="976">
        <v>206.84246858</v>
      </c>
      <c r="BZ206" s="976">
        <v>406.59215014800003</v>
      </c>
      <c r="CA206" s="976">
        <v>238.62846038399999</v>
      </c>
      <c r="CB206" s="976">
        <v>155.1929025</v>
      </c>
      <c r="CC206" s="976">
        <v>172.389280378</v>
      </c>
      <c r="CD206" s="977">
        <v>69.498112085999992</v>
      </c>
      <c r="CE206" s="975">
        <v>449.99358487199999</v>
      </c>
      <c r="CF206" s="976">
        <v>956.86865077499999</v>
      </c>
      <c r="CG206" s="976">
        <v>304.49466858999995</v>
      </c>
      <c r="CH206" s="976">
        <v>569.12422500000002</v>
      </c>
      <c r="CI206" s="976">
        <v>244.63657550400001</v>
      </c>
      <c r="CJ206" s="976">
        <v>197.58652549999999</v>
      </c>
      <c r="CK206" s="978">
        <v>13183.634003380001</v>
      </c>
    </row>
    <row r="207" spans="6:89" x14ac:dyDescent="0.25">
      <c r="F207" s="970">
        <v>42736</v>
      </c>
      <c r="G207" s="975">
        <v>1.2867299999999999</v>
      </c>
      <c r="H207" s="976">
        <v>0.44711999999999996</v>
      </c>
      <c r="I207" s="976">
        <v>6.3611240000000002</v>
      </c>
      <c r="J207" s="976">
        <v>2.439921177</v>
      </c>
      <c r="K207" s="976">
        <v>12.037382742</v>
      </c>
      <c r="L207" s="976">
        <v>3.6272999999999995</v>
      </c>
      <c r="M207" s="976">
        <v>1.1543699999999999</v>
      </c>
      <c r="N207" s="976">
        <v>2.9239999999999999</v>
      </c>
      <c r="O207" s="976">
        <v>0.62329999999999997</v>
      </c>
      <c r="P207" s="976">
        <v>0.2717</v>
      </c>
      <c r="Q207" s="976">
        <v>36.228338597000004</v>
      </c>
      <c r="R207" s="976">
        <v>3.4148000000000001</v>
      </c>
      <c r="S207" s="976">
        <v>0.35868</v>
      </c>
      <c r="T207" s="976">
        <v>2.86</v>
      </c>
      <c r="U207" s="976">
        <v>0.48564000000000002</v>
      </c>
      <c r="V207" s="976">
        <v>0.91824806700000017</v>
      </c>
      <c r="W207" s="976">
        <v>28.338643475999994</v>
      </c>
      <c r="X207" s="976">
        <v>0.64942</v>
      </c>
      <c r="Y207" s="976">
        <v>39.658024548</v>
      </c>
      <c r="Z207" s="977">
        <v>5.1081799999999999</v>
      </c>
      <c r="AA207" s="975">
        <v>41.227362014999997</v>
      </c>
      <c r="AB207" s="976">
        <v>209.03633404499999</v>
      </c>
      <c r="AC207" s="976">
        <v>26.712472000000002</v>
      </c>
      <c r="AD207" s="976">
        <v>2.6286100000000001</v>
      </c>
      <c r="AE207" s="976">
        <v>2.16988</v>
      </c>
      <c r="AF207" s="976">
        <v>16.783832439000005</v>
      </c>
      <c r="AG207" s="976">
        <v>2.5640999999999998</v>
      </c>
      <c r="AH207" s="976">
        <v>7.3471149999999996</v>
      </c>
      <c r="AI207" s="976">
        <v>1.2054</v>
      </c>
      <c r="AJ207" s="976">
        <v>983.53459397200004</v>
      </c>
      <c r="AK207" s="976">
        <v>34.398961999999997</v>
      </c>
      <c r="AL207" s="976">
        <v>29.033204000000001</v>
      </c>
      <c r="AM207" s="976">
        <v>211.20194717999999</v>
      </c>
      <c r="AN207" s="976">
        <v>285.28707981599996</v>
      </c>
      <c r="AO207" s="976">
        <v>172.37071374999999</v>
      </c>
      <c r="AP207" s="977">
        <v>56.392393749999997</v>
      </c>
      <c r="AQ207" s="975">
        <v>32.145059723999999</v>
      </c>
      <c r="AR207" s="976">
        <v>59.776927987999997</v>
      </c>
      <c r="AS207" s="976">
        <v>3.2644799999999998</v>
      </c>
      <c r="AT207" s="976">
        <v>53.375253749999999</v>
      </c>
      <c r="AU207" s="976">
        <v>362.20013999999998</v>
      </c>
      <c r="AV207" s="976">
        <v>23.904786245</v>
      </c>
      <c r="AW207" s="976">
        <v>39.906320000000001</v>
      </c>
      <c r="AX207" s="977">
        <v>16.054528000000001</v>
      </c>
      <c r="AY207" s="975">
        <v>76.175343999999996</v>
      </c>
      <c r="AZ207" s="976">
        <v>8.2479150000000008</v>
      </c>
      <c r="BA207" s="976">
        <v>0.96389999999999998</v>
      </c>
      <c r="BB207" s="976">
        <v>4.6276799999999998</v>
      </c>
      <c r="BC207" s="976">
        <v>3.4552499999999999</v>
      </c>
      <c r="BD207" s="976">
        <v>2.93832</v>
      </c>
      <c r="BE207" s="976">
        <v>0.35587999999999997</v>
      </c>
      <c r="BF207" s="976">
        <v>0.22072</v>
      </c>
      <c r="BG207" s="976">
        <v>0.60524999999999995</v>
      </c>
      <c r="BH207" s="977">
        <v>798.11601196799995</v>
      </c>
      <c r="BI207" s="975">
        <v>46.445797943999999</v>
      </c>
      <c r="BJ207" s="976">
        <v>56.034274629000002</v>
      </c>
      <c r="BK207" s="976">
        <v>25.717057499999999</v>
      </c>
      <c r="BL207" s="976">
        <v>61.849649081999992</v>
      </c>
      <c r="BM207" s="976">
        <v>9.1123777210000014</v>
      </c>
      <c r="BN207" s="976">
        <v>81.958806320999997</v>
      </c>
      <c r="BO207" s="976">
        <v>144.36412085199999</v>
      </c>
      <c r="BP207" s="976">
        <v>188.29534838999996</v>
      </c>
      <c r="BQ207" s="976">
        <v>30.849229160999997</v>
      </c>
      <c r="BR207" s="976">
        <v>83.426417204999993</v>
      </c>
      <c r="BS207" s="977">
        <v>10.60047</v>
      </c>
      <c r="BT207" s="975">
        <v>212.68083945500001</v>
      </c>
      <c r="BU207" s="976">
        <v>6.685295</v>
      </c>
      <c r="BV207" s="976">
        <v>27.828957888999998</v>
      </c>
      <c r="BW207" s="976">
        <v>33.206827488000009</v>
      </c>
      <c r="BX207" s="976">
        <v>10.467581359999999</v>
      </c>
      <c r="BY207" s="976">
        <v>7.7598457199999995</v>
      </c>
      <c r="BZ207" s="976">
        <v>24.483635846999999</v>
      </c>
      <c r="CA207" s="976">
        <v>19.848780000000001</v>
      </c>
      <c r="CB207" s="976">
        <v>2.6930881250000001</v>
      </c>
      <c r="CC207" s="976">
        <v>17.842796397999997</v>
      </c>
      <c r="CD207" s="977">
        <v>0.40055687099999998</v>
      </c>
      <c r="CE207" s="975">
        <v>468.94422712799997</v>
      </c>
      <c r="CF207" s="976">
        <v>909.55003573500005</v>
      </c>
      <c r="CG207" s="976">
        <v>307.63013484600003</v>
      </c>
      <c r="CH207" s="976">
        <v>402.23620460399997</v>
      </c>
      <c r="CI207" s="976">
        <v>268.34983061999998</v>
      </c>
      <c r="CJ207" s="976">
        <v>195.97756150000001</v>
      </c>
      <c r="CK207" s="978">
        <v>7372.6604366399997</v>
      </c>
    </row>
    <row r="208" spans="6:89" x14ac:dyDescent="0.25">
      <c r="F208" s="970">
        <v>42767</v>
      </c>
      <c r="G208" s="975">
        <v>0.53244000000000002</v>
      </c>
      <c r="H208" s="976">
        <v>0.49679999999999996</v>
      </c>
      <c r="I208" s="976">
        <v>1.817464</v>
      </c>
      <c r="J208" s="976">
        <v>6.3005214689999995</v>
      </c>
      <c r="K208" s="976">
        <v>2.9613654839999999</v>
      </c>
      <c r="L208" s="976">
        <v>2.3052000000000001</v>
      </c>
      <c r="M208" s="976">
        <v>2.2537754969999999</v>
      </c>
      <c r="N208" s="976">
        <v>0.92879999999999996</v>
      </c>
      <c r="O208" s="976">
        <v>0.99728000000000006</v>
      </c>
      <c r="P208" s="976">
        <v>0.3135</v>
      </c>
      <c r="Q208" s="976">
        <v>12.67112</v>
      </c>
      <c r="R208" s="976">
        <v>5.8051599999999999</v>
      </c>
      <c r="S208" s="976">
        <v>0.20496</v>
      </c>
      <c r="T208" s="976">
        <v>1.1726000000000001</v>
      </c>
      <c r="U208" s="976">
        <v>0.1278</v>
      </c>
      <c r="V208" s="976">
        <v>2.1623180669999997</v>
      </c>
      <c r="W208" s="976">
        <v>5.4303826069999994</v>
      </c>
      <c r="X208" s="976">
        <v>0.1709</v>
      </c>
      <c r="Y208" s="976">
        <v>26.309584548</v>
      </c>
      <c r="Z208" s="977">
        <v>1.47994</v>
      </c>
      <c r="AA208" s="975">
        <v>11.102175000000001</v>
      </c>
      <c r="AB208" s="976">
        <v>45.341709764999997</v>
      </c>
      <c r="AC208" s="976">
        <v>3.9762840000000002</v>
      </c>
      <c r="AD208" s="976">
        <v>0.28503000000000001</v>
      </c>
      <c r="AE208" s="976">
        <v>0.587144</v>
      </c>
      <c r="AF208" s="976">
        <v>1.77562</v>
      </c>
      <c r="AG208" s="976">
        <v>0.213675</v>
      </c>
      <c r="AH208" s="976">
        <v>1.379915</v>
      </c>
      <c r="AI208" s="976">
        <v>0.31569999999999998</v>
      </c>
      <c r="AJ208" s="976">
        <v>234.44713747899999</v>
      </c>
      <c r="AK208" s="976">
        <v>3.7841960000000001</v>
      </c>
      <c r="AL208" s="976">
        <v>4.0772360000000001</v>
      </c>
      <c r="AM208" s="976">
        <v>72.171074360000006</v>
      </c>
      <c r="AN208" s="976">
        <v>84.566179908000009</v>
      </c>
      <c r="AO208" s="976">
        <v>57.550153193000014</v>
      </c>
      <c r="AP208" s="977">
        <v>11.609674999999999</v>
      </c>
      <c r="AQ208" s="975">
        <v>6.9658202759999996</v>
      </c>
      <c r="AR208" s="976">
        <v>19.488842011999999</v>
      </c>
      <c r="AS208" s="976">
        <v>0.77078000000000002</v>
      </c>
      <c r="AT208" s="976">
        <v>18.482083750000001</v>
      </c>
      <c r="AU208" s="976">
        <v>104.419453374</v>
      </c>
      <c r="AV208" s="976">
        <v>6.2018500000000003</v>
      </c>
      <c r="AW208" s="976">
        <v>10.239477412000001</v>
      </c>
      <c r="AX208" s="977">
        <v>3.2691680000000001</v>
      </c>
      <c r="AY208" s="975">
        <v>25.787322</v>
      </c>
      <c r="AZ208" s="976">
        <v>3.36537</v>
      </c>
      <c r="BA208" s="976">
        <v>0.55079999999999996</v>
      </c>
      <c r="BB208" s="976">
        <v>1.8577050079999999</v>
      </c>
      <c r="BC208" s="976">
        <v>1.70459</v>
      </c>
      <c r="BD208" s="976">
        <v>1.4414400000000001</v>
      </c>
      <c r="BE208" s="976">
        <v>0.18368000000000001</v>
      </c>
      <c r="BF208" s="976">
        <v>0.11391999999999999</v>
      </c>
      <c r="BG208" s="976">
        <v>0.29859000000000002</v>
      </c>
      <c r="BH208" s="977">
        <v>228.62238124799995</v>
      </c>
      <c r="BI208" s="975">
        <v>16.870342943999997</v>
      </c>
      <c r="BJ208" s="976">
        <v>22.957057370999998</v>
      </c>
      <c r="BK208" s="976">
        <v>9.7567699999999995</v>
      </c>
      <c r="BL208" s="976">
        <v>25.327740215999999</v>
      </c>
      <c r="BM208" s="976">
        <v>3.2244045580000003</v>
      </c>
      <c r="BN208" s="976">
        <v>29.813594999999999</v>
      </c>
      <c r="BO208" s="976">
        <v>41.086859148000002</v>
      </c>
      <c r="BP208" s="976">
        <v>57.922858049999995</v>
      </c>
      <c r="BQ208" s="976">
        <v>8.1753472260000013</v>
      </c>
      <c r="BR208" s="976">
        <v>29.908214115</v>
      </c>
      <c r="BS208" s="977">
        <v>3.690534</v>
      </c>
      <c r="BT208" s="975">
        <v>54.216287755000003</v>
      </c>
      <c r="BU208" s="976">
        <v>0.84936124999999996</v>
      </c>
      <c r="BV208" s="976">
        <v>76.240785766000002</v>
      </c>
      <c r="BW208" s="976">
        <v>7.783386256</v>
      </c>
      <c r="BX208" s="976">
        <v>28.195346600000001</v>
      </c>
      <c r="BY208" s="976">
        <v>4.6791771399999984</v>
      </c>
      <c r="BZ208" s="976">
        <v>46.090613898000001</v>
      </c>
      <c r="CA208" s="976">
        <v>64.626682500000001</v>
      </c>
      <c r="CB208" s="976">
        <v>3.1961925</v>
      </c>
      <c r="CC208" s="976">
        <v>22.187340377999998</v>
      </c>
      <c r="CD208" s="977">
        <v>0.686677914</v>
      </c>
      <c r="CE208" s="975">
        <v>137.35428487200002</v>
      </c>
      <c r="CF208" s="976">
        <v>284.44636658999997</v>
      </c>
      <c r="CG208" s="976">
        <v>85.778101717999988</v>
      </c>
      <c r="CH208" s="976">
        <v>182.376349737</v>
      </c>
      <c r="CI208" s="976">
        <v>54.786940193999996</v>
      </c>
      <c r="CJ208" s="976">
        <v>60.163761000000001</v>
      </c>
      <c r="CK208" s="978">
        <v>2403.7794681530004</v>
      </c>
    </row>
    <row r="209" spans="6:89" x14ac:dyDescent="0.25">
      <c r="F209" s="970">
        <v>42795</v>
      </c>
      <c r="G209" s="975">
        <v>0.88739999999999997</v>
      </c>
      <c r="H209" s="976">
        <v>0.26495999999999992</v>
      </c>
      <c r="I209" s="976">
        <v>3.6827559999999999</v>
      </c>
      <c r="J209" s="976">
        <v>11.365655292</v>
      </c>
      <c r="K209" s="976">
        <v>8.4727772579999989</v>
      </c>
      <c r="L209" s="976">
        <v>3.0849000000000002</v>
      </c>
      <c r="M209" s="976">
        <v>1.429225497</v>
      </c>
      <c r="N209" s="976">
        <v>2.1328</v>
      </c>
      <c r="O209" s="976">
        <v>0.56096999999999997</v>
      </c>
      <c r="P209" s="976">
        <v>0.18809999999999999</v>
      </c>
      <c r="Q209" s="976">
        <v>25.669064387999999</v>
      </c>
      <c r="R209" s="976">
        <v>5.2246439999999996</v>
      </c>
      <c r="S209" s="976">
        <v>0.30743999999999999</v>
      </c>
      <c r="T209" s="976">
        <v>2.3881000000000001</v>
      </c>
      <c r="U209" s="976">
        <v>0.30671999999999999</v>
      </c>
      <c r="V209" s="976">
        <v>8.6196219329999995</v>
      </c>
      <c r="W209" s="976">
        <v>17.334041738000003</v>
      </c>
      <c r="X209" s="976">
        <v>0.41016000000000002</v>
      </c>
      <c r="Y209" s="976">
        <v>101.483994096</v>
      </c>
      <c r="Z209" s="977">
        <v>2.7211799999999999</v>
      </c>
      <c r="AA209" s="975">
        <v>18.049137014999999</v>
      </c>
      <c r="AB209" s="976">
        <v>75.115696424999996</v>
      </c>
      <c r="AC209" s="976">
        <v>9.3289740000000005</v>
      </c>
      <c r="AD209" s="976">
        <v>1.3934800000000001</v>
      </c>
      <c r="AE209" s="976">
        <v>1.4806239999999999</v>
      </c>
      <c r="AF209" s="976">
        <v>5.4536899999999999</v>
      </c>
      <c r="AG209" s="976">
        <v>0.81584999999999996</v>
      </c>
      <c r="AH209" s="976">
        <v>2.2376999999999998</v>
      </c>
      <c r="AI209" s="976">
        <v>1.5210999999999999</v>
      </c>
      <c r="AJ209" s="976">
        <v>457.883680465</v>
      </c>
      <c r="AK209" s="976">
        <v>11.197498</v>
      </c>
      <c r="AL209" s="976">
        <v>11.328696000000001</v>
      </c>
      <c r="AM209" s="976">
        <v>76.22764359</v>
      </c>
      <c r="AN209" s="976">
        <v>142.82344773</v>
      </c>
      <c r="AO209" s="976">
        <v>77.997179306999996</v>
      </c>
      <c r="AP209" s="977">
        <v>26.121768750000001</v>
      </c>
      <c r="AQ209" s="975">
        <v>17.798009862000001</v>
      </c>
      <c r="AR209" s="976">
        <v>37.835222012000003</v>
      </c>
      <c r="AS209" s="976">
        <v>2.0856400000000002</v>
      </c>
      <c r="AT209" s="976">
        <v>31.5670225</v>
      </c>
      <c r="AU209" s="976">
        <v>212.44983652799999</v>
      </c>
      <c r="AV209" s="976">
        <v>11.734013755000001</v>
      </c>
      <c r="AW209" s="976">
        <v>21.530602588000001</v>
      </c>
      <c r="AX209" s="977">
        <v>8.8040959999999995</v>
      </c>
      <c r="AY209" s="975">
        <v>48.477849999999997</v>
      </c>
      <c r="AZ209" s="976">
        <v>5.5445849999999997</v>
      </c>
      <c r="BA209" s="976">
        <v>0.82620000000000005</v>
      </c>
      <c r="BB209" s="976">
        <v>2.4216549920000001</v>
      </c>
      <c r="BC209" s="976">
        <v>2.4877799999999999</v>
      </c>
      <c r="BD209" s="976">
        <v>2.4948000000000001</v>
      </c>
      <c r="BE209" s="976">
        <v>9.1840000000000005E-2</v>
      </c>
      <c r="BF209" s="976">
        <v>5.6959999999999997E-2</v>
      </c>
      <c r="BG209" s="976">
        <v>0.43578</v>
      </c>
      <c r="BH209" s="977">
        <v>422.90799580799995</v>
      </c>
      <c r="BI209" s="975">
        <v>14.832675</v>
      </c>
      <c r="BJ209" s="976">
        <v>19.404462515999999</v>
      </c>
      <c r="BK209" s="976">
        <v>7.95</v>
      </c>
      <c r="BL209" s="976">
        <v>19.804900647999997</v>
      </c>
      <c r="BM209" s="976">
        <v>2.6285945580000001</v>
      </c>
      <c r="BN209" s="976">
        <v>33.326116249999998</v>
      </c>
      <c r="BO209" s="976">
        <v>58.181873138999997</v>
      </c>
      <c r="BP209" s="976">
        <v>79.990156439999993</v>
      </c>
      <c r="BQ209" s="976">
        <v>12.103390547999998</v>
      </c>
      <c r="BR209" s="976">
        <v>27.597834410000001</v>
      </c>
      <c r="BS209" s="977">
        <v>3.6643599999999998</v>
      </c>
      <c r="BT209" s="975">
        <v>92.263422790000007</v>
      </c>
      <c r="BU209" s="976">
        <v>2.7672737500000002</v>
      </c>
      <c r="BV209" s="976">
        <v>193.89002730999999</v>
      </c>
      <c r="BW209" s="976">
        <v>12.439813744</v>
      </c>
      <c r="BX209" s="976">
        <v>186.37525340000002</v>
      </c>
      <c r="BY209" s="976">
        <v>25.197769519999998</v>
      </c>
      <c r="BZ209" s="976">
        <v>219.821798199</v>
      </c>
      <c r="CA209" s="976">
        <v>75.82120538400001</v>
      </c>
      <c r="CB209" s="976">
        <v>12.96233625</v>
      </c>
      <c r="CC209" s="976">
        <v>68.830007582000007</v>
      </c>
      <c r="CD209" s="977">
        <v>7.4104752149999999</v>
      </c>
      <c r="CE209" s="975">
        <v>276.57127912800001</v>
      </c>
      <c r="CF209" s="976">
        <v>534.11070597000003</v>
      </c>
      <c r="CG209" s="976">
        <v>177.02728797400002</v>
      </c>
      <c r="CH209" s="976">
        <v>309.88715684100004</v>
      </c>
      <c r="CI209" s="976">
        <v>137.21065674399998</v>
      </c>
      <c r="CJ209" s="976">
        <v>113.60435099999999</v>
      </c>
      <c r="CK209" s="978">
        <v>4670.7357488389998</v>
      </c>
    </row>
    <row r="210" spans="6:89" x14ac:dyDescent="0.25">
      <c r="F210" s="970">
        <v>42826</v>
      </c>
      <c r="G210" s="975">
        <v>4.7475899999999998</v>
      </c>
      <c r="H210" s="976">
        <v>4.3055999999999992</v>
      </c>
      <c r="I210" s="976">
        <v>14.133174</v>
      </c>
      <c r="J210" s="976">
        <v>104.76189529199999</v>
      </c>
      <c r="K210" s="976">
        <v>50.589908226000013</v>
      </c>
      <c r="L210" s="976">
        <v>29.255700000000001</v>
      </c>
      <c r="M210" s="976">
        <v>25.588540497</v>
      </c>
      <c r="N210" s="976">
        <v>3.5087999999999999</v>
      </c>
      <c r="O210" s="976">
        <v>8.9131900000000002</v>
      </c>
      <c r="P210" s="976">
        <v>2.7587999999999999</v>
      </c>
      <c r="Q210" s="976">
        <v>31.728077193999994</v>
      </c>
      <c r="R210" s="976">
        <v>67.134968000000001</v>
      </c>
      <c r="S210" s="976">
        <v>1.18706</v>
      </c>
      <c r="T210" s="976">
        <v>3.8753000000000002</v>
      </c>
      <c r="U210" s="976">
        <v>1.1501999999999999</v>
      </c>
      <c r="V210" s="976">
        <v>62.025763866000005</v>
      </c>
      <c r="W210" s="976">
        <v>59.050787392999993</v>
      </c>
      <c r="X210" s="976">
        <v>1.5381</v>
      </c>
      <c r="Y210" s="976">
        <v>411.35849409600002</v>
      </c>
      <c r="Z210" s="977">
        <v>20.671420000000001</v>
      </c>
      <c r="AA210" s="975">
        <v>78.786487500000007</v>
      </c>
      <c r="AB210" s="976">
        <v>151.34548143000001</v>
      </c>
      <c r="AC210" s="976">
        <v>46.440958000000002</v>
      </c>
      <c r="AD210" s="976">
        <v>18.463609999999999</v>
      </c>
      <c r="AE210" s="976">
        <v>18.635439999999999</v>
      </c>
      <c r="AF210" s="976">
        <v>19.235887561000002</v>
      </c>
      <c r="AG210" s="976">
        <v>5.6915250000000004</v>
      </c>
      <c r="AH210" s="976">
        <v>15.253655</v>
      </c>
      <c r="AI210" s="976">
        <v>20.463100000000001</v>
      </c>
      <c r="AJ210" s="976">
        <v>456.05889750700004</v>
      </c>
      <c r="AK210" s="976">
        <v>22.643139999999999</v>
      </c>
      <c r="AL210" s="976">
        <v>26.105256000000001</v>
      </c>
      <c r="AM210" s="976">
        <v>105.81990923000001</v>
      </c>
      <c r="AN210" s="976">
        <v>124.044397362</v>
      </c>
      <c r="AO210" s="976">
        <v>72.776649307</v>
      </c>
      <c r="AP210" s="977">
        <v>31.534868750000001</v>
      </c>
      <c r="AQ210" s="975">
        <v>30.547380276000002</v>
      </c>
      <c r="AR210" s="976">
        <v>65.993198993999997</v>
      </c>
      <c r="AS210" s="976">
        <v>3.8538999999999999</v>
      </c>
      <c r="AT210" s="976">
        <v>31.12772</v>
      </c>
      <c r="AU210" s="976">
        <v>248.917538484</v>
      </c>
      <c r="AV210" s="976">
        <v>7.9197362450000011</v>
      </c>
      <c r="AW210" s="976">
        <v>17.960614195999998</v>
      </c>
      <c r="AX210" s="977">
        <v>18.255552000000002</v>
      </c>
      <c r="AY210" s="975">
        <v>75.799098000000001</v>
      </c>
      <c r="AZ210" s="976">
        <v>13.158045</v>
      </c>
      <c r="BA210" s="976">
        <v>3.1900499999999998</v>
      </c>
      <c r="BB210" s="976">
        <v>11.229174992000001</v>
      </c>
      <c r="BC210" s="976">
        <v>8.7532999999999994</v>
      </c>
      <c r="BD210" s="976">
        <v>4.7678399999999996</v>
      </c>
      <c r="BE210" s="976">
        <v>2.1697199999999999</v>
      </c>
      <c r="BF210" s="976">
        <v>1.34568</v>
      </c>
      <c r="BG210" s="976">
        <v>1.5333000000000001</v>
      </c>
      <c r="BH210" s="977">
        <v>430.46086723199994</v>
      </c>
      <c r="BI210" s="975">
        <v>72.904844999999995</v>
      </c>
      <c r="BJ210" s="976">
        <v>67.826283371000002</v>
      </c>
      <c r="BK210" s="976">
        <v>50.079037499999991</v>
      </c>
      <c r="BL210" s="976">
        <v>69.599320648000003</v>
      </c>
      <c r="BM210" s="976">
        <v>25.479635907000002</v>
      </c>
      <c r="BN210" s="976">
        <v>50.603128820999991</v>
      </c>
      <c r="BO210" s="976">
        <v>73.921019999999999</v>
      </c>
      <c r="BP210" s="976">
        <v>79.990156439999993</v>
      </c>
      <c r="BQ210" s="976">
        <v>37.363950000000003</v>
      </c>
      <c r="BR210" s="976">
        <v>71.558131319999987</v>
      </c>
      <c r="BS210" s="977">
        <v>13.191696</v>
      </c>
      <c r="BT210" s="975">
        <v>216.386938775</v>
      </c>
      <c r="BU210" s="976">
        <v>31.344169999999998</v>
      </c>
      <c r="BV210" s="976">
        <v>623.17020923399991</v>
      </c>
      <c r="BW210" s="976">
        <v>35.518053743999999</v>
      </c>
      <c r="BX210" s="976">
        <v>356.33479748000002</v>
      </c>
      <c r="BY210" s="976">
        <v>87.015068580000005</v>
      </c>
      <c r="BZ210" s="976">
        <v>342.61558194899999</v>
      </c>
      <c r="CA210" s="976">
        <v>221.11304625</v>
      </c>
      <c r="CB210" s="976">
        <v>88.132048749999996</v>
      </c>
      <c r="CC210" s="976">
        <v>151.67743838800001</v>
      </c>
      <c r="CD210" s="977">
        <v>35.392804784999996</v>
      </c>
      <c r="CE210" s="975">
        <v>298.80334800000003</v>
      </c>
      <c r="CF210" s="976">
        <v>460.74488495999998</v>
      </c>
      <c r="CG210" s="976">
        <v>155.142863436</v>
      </c>
      <c r="CH210" s="976">
        <v>668.95760763300007</v>
      </c>
      <c r="CI210" s="976">
        <v>127.87431550399998</v>
      </c>
      <c r="CJ210" s="976">
        <v>98.606508000000005</v>
      </c>
      <c r="CK210" s="978">
        <v>7709.9122371049998</v>
      </c>
    </row>
    <row r="211" spans="6:89" x14ac:dyDescent="0.25">
      <c r="F211" s="970">
        <v>42856</v>
      </c>
      <c r="G211" s="975">
        <v>24.048539999999999</v>
      </c>
      <c r="H211" s="976">
        <v>17.437679999999997</v>
      </c>
      <c r="I211" s="976">
        <v>60.765473999999998</v>
      </c>
      <c r="J211" s="976">
        <v>267.587621469</v>
      </c>
      <c r="K211" s="976">
        <v>170.49755177399999</v>
      </c>
      <c r="L211" s="976">
        <v>89.12309999999998</v>
      </c>
      <c r="M211" s="976">
        <v>76.820569503000002</v>
      </c>
      <c r="N211" s="976">
        <v>18.0944</v>
      </c>
      <c r="O211" s="976">
        <v>31.663640000000001</v>
      </c>
      <c r="P211" s="976">
        <v>11.1815</v>
      </c>
      <c r="Q211" s="976">
        <v>111.40025579099999</v>
      </c>
      <c r="R211" s="976">
        <v>180.43803199999999</v>
      </c>
      <c r="S211" s="976">
        <v>4.8421799999999999</v>
      </c>
      <c r="T211" s="976">
        <v>15.4726</v>
      </c>
      <c r="U211" s="976">
        <v>7.1695799999999998</v>
      </c>
      <c r="V211" s="976">
        <v>183.17450306699999</v>
      </c>
      <c r="W211" s="976">
        <v>211.496813476</v>
      </c>
      <c r="X211" s="976">
        <v>9.5874900000000007</v>
      </c>
      <c r="Y211" s="976">
        <v>1087.9276079519998</v>
      </c>
      <c r="Z211" s="977">
        <v>60.963979999999999</v>
      </c>
      <c r="AA211" s="975">
        <v>206.20178701499998</v>
      </c>
      <c r="AB211" s="976">
        <v>557.59520619000011</v>
      </c>
      <c r="AC211" s="976">
        <v>124.845122</v>
      </c>
      <c r="AD211" s="976">
        <v>61.091430000000003</v>
      </c>
      <c r="AE211" s="976">
        <v>53.532215999999998</v>
      </c>
      <c r="AF211" s="976">
        <v>62.949952439</v>
      </c>
      <c r="AG211" s="976">
        <v>18.512025000000001</v>
      </c>
      <c r="AH211" s="976">
        <v>41.47204</v>
      </c>
      <c r="AI211" s="976">
        <v>65.837800000000001</v>
      </c>
      <c r="AJ211" s="976">
        <v>1635.8382925209999</v>
      </c>
      <c r="AK211" s="976">
        <v>75.156614000000005</v>
      </c>
      <c r="AL211" s="976">
        <v>74.101712000000006</v>
      </c>
      <c r="AM211" s="976">
        <v>681.81726717999993</v>
      </c>
      <c r="AN211" s="976">
        <v>640.02095481599997</v>
      </c>
      <c r="AO211" s="976">
        <v>396.822404307</v>
      </c>
      <c r="AP211" s="977">
        <v>75.712175000000002</v>
      </c>
      <c r="AQ211" s="975">
        <v>143.438519724</v>
      </c>
      <c r="AR211" s="976">
        <v>277.81659798799996</v>
      </c>
      <c r="AS211" s="976">
        <v>22.239270000000001</v>
      </c>
      <c r="AT211" s="976">
        <v>159.52956499999999</v>
      </c>
      <c r="AU211" s="976">
        <v>890.68351728599998</v>
      </c>
      <c r="AV211" s="976">
        <v>38.433999999999997</v>
      </c>
      <c r="AW211" s="976">
        <v>83.022851607999996</v>
      </c>
      <c r="AX211" s="977">
        <v>82.182351999999995</v>
      </c>
      <c r="AY211" s="975">
        <v>170.09213399999999</v>
      </c>
      <c r="AZ211" s="976">
        <v>33.736454999999999</v>
      </c>
      <c r="BA211" s="976">
        <v>13.012650000000001</v>
      </c>
      <c r="BB211" s="976">
        <v>30.137974992</v>
      </c>
      <c r="BC211" s="976">
        <v>27.411650000000002</v>
      </c>
      <c r="BD211" s="976">
        <v>15.523199999999999</v>
      </c>
      <c r="BE211" s="976">
        <v>6.1647600000000002</v>
      </c>
      <c r="BF211" s="976">
        <v>3.8234400000000002</v>
      </c>
      <c r="BG211" s="976">
        <v>4.8016500000000004</v>
      </c>
      <c r="BH211" s="977">
        <v>1114.933690176</v>
      </c>
      <c r="BI211" s="975">
        <v>477.312532944</v>
      </c>
      <c r="BJ211" s="976">
        <v>539.56507051599999</v>
      </c>
      <c r="BK211" s="976">
        <v>469.32096250000001</v>
      </c>
      <c r="BL211" s="976">
        <v>491.82753005400002</v>
      </c>
      <c r="BM211" s="976">
        <v>189.39751274399998</v>
      </c>
      <c r="BN211" s="976">
        <v>325.80776374999999</v>
      </c>
      <c r="BO211" s="976">
        <v>344.55209914800002</v>
      </c>
      <c r="BP211" s="976">
        <v>378.68354517</v>
      </c>
      <c r="BQ211" s="976">
        <v>237.40478999999999</v>
      </c>
      <c r="BR211" s="976">
        <v>511.69876397500002</v>
      </c>
      <c r="BS211" s="977">
        <v>107.653662</v>
      </c>
      <c r="BT211" s="975">
        <v>897.88642516999994</v>
      </c>
      <c r="BU211" s="976">
        <v>110.77314625</v>
      </c>
      <c r="BV211" s="976">
        <v>1282.3906023039997</v>
      </c>
      <c r="BW211" s="976">
        <v>132.86133251199999</v>
      </c>
      <c r="BX211" s="976">
        <v>1019.1156695199999</v>
      </c>
      <c r="BY211" s="976">
        <v>372.38623047999999</v>
      </c>
      <c r="BZ211" s="976">
        <v>949.95547499999998</v>
      </c>
      <c r="CA211" s="976">
        <v>576.20535749999999</v>
      </c>
      <c r="CB211" s="976">
        <v>260.57847187499999</v>
      </c>
      <c r="CC211" s="976">
        <v>393.41595999999998</v>
      </c>
      <c r="CD211" s="977">
        <v>125.376975828</v>
      </c>
      <c r="CE211" s="975">
        <v>758.99651287199993</v>
      </c>
      <c r="CF211" s="976">
        <v>1129.6479826350001</v>
      </c>
      <c r="CG211" s="976">
        <v>412.70108110199999</v>
      </c>
      <c r="CH211" s="976">
        <v>1344.3613551300002</v>
      </c>
      <c r="CI211" s="976">
        <v>351.145949186</v>
      </c>
      <c r="CJ211" s="976">
        <v>263.2092715</v>
      </c>
      <c r="CK211" s="978">
        <v>24982.416426938998</v>
      </c>
    </row>
    <row r="212" spans="6:89" x14ac:dyDescent="0.25">
      <c r="F212" s="970">
        <v>42887</v>
      </c>
      <c r="G212" s="975">
        <v>13.53285</v>
      </c>
      <c r="H212" s="976">
        <v>9.9028799999999979</v>
      </c>
      <c r="I212" s="976">
        <v>35.177494000000003</v>
      </c>
      <c r="J212" s="976">
        <v>206.99125146900002</v>
      </c>
      <c r="K212" s="976">
        <v>122.649670968</v>
      </c>
      <c r="L212" s="976">
        <v>62.884500000000003</v>
      </c>
      <c r="M212" s="976">
        <v>46.394674502999997</v>
      </c>
      <c r="N212" s="976">
        <v>9.7352000000000007</v>
      </c>
      <c r="O212" s="976">
        <v>18.013369999999998</v>
      </c>
      <c r="P212" s="976">
        <v>6.3327</v>
      </c>
      <c r="Q212" s="976">
        <v>61.872264387999991</v>
      </c>
      <c r="R212" s="976">
        <v>131.64053999999999</v>
      </c>
      <c r="S212" s="976">
        <v>2.7328000000000001</v>
      </c>
      <c r="T212" s="976">
        <v>8.6085999999999991</v>
      </c>
      <c r="U212" s="976">
        <v>3.7956599999999998</v>
      </c>
      <c r="V212" s="976">
        <v>149.199531933</v>
      </c>
      <c r="W212" s="976">
        <v>130.90433086900001</v>
      </c>
      <c r="X212" s="976">
        <v>5.0757300000000001</v>
      </c>
      <c r="Y212" s="976">
        <v>714.97581749999995</v>
      </c>
      <c r="Z212" s="977">
        <v>41.008659999999999</v>
      </c>
      <c r="AA212" s="975">
        <v>115.631412015</v>
      </c>
      <c r="AB212" s="976">
        <v>297.89378404500002</v>
      </c>
      <c r="AC212" s="976">
        <v>68.514431999999999</v>
      </c>
      <c r="AD212" s="976">
        <v>43.134540000000001</v>
      </c>
      <c r="AE212" s="976">
        <v>32.343975999999998</v>
      </c>
      <c r="AF212" s="976">
        <v>36.52704</v>
      </c>
      <c r="AG212" s="976">
        <v>11.305350000000001</v>
      </c>
      <c r="AH212" s="976">
        <v>22.787244999999999</v>
      </c>
      <c r="AI212" s="976">
        <v>47.670699999999997</v>
      </c>
      <c r="AJ212" s="976">
        <v>978.94185549299993</v>
      </c>
      <c r="AK212" s="976">
        <v>44.479812000000003</v>
      </c>
      <c r="AL212" s="976">
        <v>43.262484000000001</v>
      </c>
      <c r="AM212" s="976">
        <v>377.34440358999996</v>
      </c>
      <c r="AN212" s="976">
        <v>348.314214816</v>
      </c>
      <c r="AO212" s="976">
        <v>181.53774069299999</v>
      </c>
      <c r="AP212" s="977">
        <v>49.768468749999997</v>
      </c>
      <c r="AQ212" s="975">
        <v>81.832499448000007</v>
      </c>
      <c r="AR212" s="976">
        <v>141.36121</v>
      </c>
      <c r="AS212" s="976">
        <v>12.2418</v>
      </c>
      <c r="AT212" s="976">
        <v>66.711222500000005</v>
      </c>
      <c r="AU212" s="976">
        <v>410.39600902199999</v>
      </c>
      <c r="AV212" s="976">
        <v>17.732050000000001</v>
      </c>
      <c r="AW212" s="976">
        <v>44.998385803999994</v>
      </c>
      <c r="AX212" s="977">
        <v>47.192543999999998</v>
      </c>
      <c r="AY212" s="975">
        <v>95.595426000000003</v>
      </c>
      <c r="AZ212" s="976">
        <v>18.426780000000001</v>
      </c>
      <c r="BA212" s="976">
        <v>7.3440000000000003</v>
      </c>
      <c r="BB212" s="976">
        <v>16.404214992</v>
      </c>
      <c r="BC212" s="976">
        <v>15.06489</v>
      </c>
      <c r="BD212" s="976">
        <v>8.7595200000000002</v>
      </c>
      <c r="BE212" s="976">
        <v>3.47844</v>
      </c>
      <c r="BF212" s="976">
        <v>2.1573600000000002</v>
      </c>
      <c r="BG212" s="976">
        <v>2.63889</v>
      </c>
      <c r="BH212" s="977">
        <v>750.00929356799986</v>
      </c>
      <c r="BI212" s="975">
        <v>362.30676705600001</v>
      </c>
      <c r="BJ212" s="976">
        <v>439.16910262899995</v>
      </c>
      <c r="BK212" s="976">
        <v>453.36080750000008</v>
      </c>
      <c r="BL212" s="976">
        <v>279.61482000000001</v>
      </c>
      <c r="BM212" s="976">
        <v>170.40165999999999</v>
      </c>
      <c r="BN212" s="976">
        <v>141.32898257100001</v>
      </c>
      <c r="BO212" s="976">
        <v>150.730471435</v>
      </c>
      <c r="BP212" s="976">
        <v>155.05590000000001</v>
      </c>
      <c r="BQ212" s="976">
        <v>184.20105445199997</v>
      </c>
      <c r="BR212" s="976">
        <v>340.00375470500001</v>
      </c>
      <c r="BS212" s="977">
        <v>88.886904000000001</v>
      </c>
      <c r="BT212" s="975">
        <v>565.95352652999998</v>
      </c>
      <c r="BU212" s="976">
        <v>82.223648749999995</v>
      </c>
      <c r="BV212" s="976">
        <v>1043.072584041</v>
      </c>
      <c r="BW212" s="976">
        <v>77.459947488000012</v>
      </c>
      <c r="BX212" s="976">
        <v>1011.9136025199999</v>
      </c>
      <c r="BY212" s="976">
        <v>267.99138476000002</v>
      </c>
      <c r="BZ212" s="976">
        <v>1038.9161348519999</v>
      </c>
      <c r="CA212" s="976">
        <v>467.302852116</v>
      </c>
      <c r="CB212" s="976">
        <v>224.79887249999999</v>
      </c>
      <c r="CC212" s="976">
        <v>390.46490037800004</v>
      </c>
      <c r="CD212" s="977">
        <v>111.95805312899999</v>
      </c>
      <c r="CE212" s="975">
        <v>401.24260800000002</v>
      </c>
      <c r="CF212" s="976">
        <v>609.92757046500003</v>
      </c>
      <c r="CG212" s="976">
        <v>164.42132453799999</v>
      </c>
      <c r="CH212" s="976">
        <v>928.80595736700002</v>
      </c>
      <c r="CI212" s="976">
        <v>143.33951550400002</v>
      </c>
      <c r="CJ212" s="976">
        <v>116.04652849999999</v>
      </c>
      <c r="CK212" s="978">
        <v>16634.129755151993</v>
      </c>
    </row>
    <row r="213" spans="6:89" x14ac:dyDescent="0.25">
      <c r="F213" s="970">
        <v>42917</v>
      </c>
      <c r="G213" s="975">
        <v>9.1402199999999993</v>
      </c>
      <c r="H213" s="976">
        <v>7.0876799999999989</v>
      </c>
      <c r="I213" s="976">
        <v>28.362003999999999</v>
      </c>
      <c r="J213" s="976">
        <v>210.17244970800002</v>
      </c>
      <c r="K213" s="976">
        <v>117.76888629000001</v>
      </c>
      <c r="L213" s="976">
        <v>56.070599999999999</v>
      </c>
      <c r="M213" s="976">
        <v>42.491815497000005</v>
      </c>
      <c r="N213" s="976">
        <v>7.4992000000000001</v>
      </c>
      <c r="O213" s="976">
        <v>14.08658</v>
      </c>
      <c r="P213" s="976">
        <v>4.4516999999999998</v>
      </c>
      <c r="Q213" s="976">
        <v>55.360734209</v>
      </c>
      <c r="R213" s="976">
        <v>121.293696</v>
      </c>
      <c r="S213" s="976">
        <v>1.93004</v>
      </c>
      <c r="T213" s="976">
        <v>6.8211000000000004</v>
      </c>
      <c r="U213" s="976">
        <v>2.6582400000000002</v>
      </c>
      <c r="V213" s="976">
        <v>153.87959886600001</v>
      </c>
      <c r="W213" s="976">
        <v>139.679229131</v>
      </c>
      <c r="X213" s="976">
        <v>3.5547200000000001</v>
      </c>
      <c r="Y213" s="976">
        <v>717.35946750000005</v>
      </c>
      <c r="Z213" s="977">
        <v>38.741010000000003</v>
      </c>
      <c r="AA213" s="975">
        <v>124.526162985</v>
      </c>
      <c r="AB213" s="976">
        <v>419.31064642500002</v>
      </c>
      <c r="AC213" s="976">
        <v>82.890227999999993</v>
      </c>
      <c r="AD213" s="976">
        <v>45.193089999999998</v>
      </c>
      <c r="AE213" s="976">
        <v>37.500632000000003</v>
      </c>
      <c r="AF213" s="976">
        <v>48.702719999999999</v>
      </c>
      <c r="AG213" s="976">
        <v>13.32555</v>
      </c>
      <c r="AH213" s="976">
        <v>24.875765000000001</v>
      </c>
      <c r="AI213" s="976">
        <v>50.1676</v>
      </c>
      <c r="AJ213" s="976">
        <v>1535.6779834930001</v>
      </c>
      <c r="AK213" s="976">
        <v>61.756838000000002</v>
      </c>
      <c r="AL213" s="976">
        <v>58.422139999999999</v>
      </c>
      <c r="AM213" s="976">
        <v>524.83848718000002</v>
      </c>
      <c r="AN213" s="976">
        <v>465.81883745400006</v>
      </c>
      <c r="AO213" s="976">
        <v>273.86027805699996</v>
      </c>
      <c r="AP213" s="977">
        <v>76.317587500000002</v>
      </c>
      <c r="AQ213" s="975">
        <v>80.937780551999992</v>
      </c>
      <c r="AR213" s="976">
        <v>169.21680100600003</v>
      </c>
      <c r="AS213" s="976">
        <v>9.1360100000000006</v>
      </c>
      <c r="AT213" s="976">
        <v>84.785382499999997</v>
      </c>
      <c r="AU213" s="976">
        <v>460.47199728599998</v>
      </c>
      <c r="AV213" s="976">
        <v>21.691913754999998</v>
      </c>
      <c r="AW213" s="976">
        <v>44.970722588000001</v>
      </c>
      <c r="AX213" s="977">
        <v>46.027296</v>
      </c>
      <c r="AY213" s="975">
        <v>108.32990599999999</v>
      </c>
      <c r="AZ213" s="976">
        <v>17.681985000000001</v>
      </c>
      <c r="BA213" s="976">
        <v>5.1867000000000001</v>
      </c>
      <c r="BB213" s="976">
        <v>14.944585007999999</v>
      </c>
      <c r="BC213" s="976">
        <v>12.34676</v>
      </c>
      <c r="BD213" s="976">
        <v>7.1517600000000003</v>
      </c>
      <c r="BE213" s="976">
        <v>2.9733200000000002</v>
      </c>
      <c r="BF213" s="976">
        <v>1.8440799999999999</v>
      </c>
      <c r="BG213" s="976">
        <v>2.16276</v>
      </c>
      <c r="BH213" s="977">
        <v>911.90425276799988</v>
      </c>
      <c r="BI213" s="975">
        <v>244.36452705599999</v>
      </c>
      <c r="BJ213" s="976">
        <v>294.44126474199999</v>
      </c>
      <c r="BK213" s="976">
        <v>267.28867250000002</v>
      </c>
      <c r="BL213" s="976">
        <v>224.89139080999999</v>
      </c>
      <c r="BM213" s="976">
        <v>96.030570464999997</v>
      </c>
      <c r="BN213" s="976">
        <v>154.12257875</v>
      </c>
      <c r="BO213" s="976">
        <v>204.84493771300004</v>
      </c>
      <c r="BP213" s="976">
        <v>237.90829356</v>
      </c>
      <c r="BQ213" s="976">
        <v>146.070683613</v>
      </c>
      <c r="BR213" s="976">
        <v>299.46161102499997</v>
      </c>
      <c r="BS213" s="977">
        <v>59.807589999999998</v>
      </c>
      <c r="BT213" s="975">
        <v>630.89959898000006</v>
      </c>
      <c r="BU213" s="976">
        <v>83.70318125</v>
      </c>
      <c r="BV213" s="976">
        <v>916.04529788900004</v>
      </c>
      <c r="BW213" s="976">
        <v>93.638507488000002</v>
      </c>
      <c r="BX213" s="976">
        <v>836.29766952</v>
      </c>
      <c r="BY213" s="976">
        <v>264.30036952</v>
      </c>
      <c r="BZ213" s="976">
        <v>954.36449415300012</v>
      </c>
      <c r="CA213" s="976">
        <v>384.89506538400002</v>
      </c>
      <c r="CB213" s="976">
        <v>214.174491875</v>
      </c>
      <c r="CC213" s="976">
        <v>376.66611838800003</v>
      </c>
      <c r="CD213" s="977">
        <v>113.13111478499999</v>
      </c>
      <c r="CE213" s="975">
        <v>556.45360800000003</v>
      </c>
      <c r="CF213" s="976">
        <v>757.91630674500004</v>
      </c>
      <c r="CG213" s="976">
        <v>247.67185828200004</v>
      </c>
      <c r="CH213" s="976">
        <v>925.56771078899999</v>
      </c>
      <c r="CI213" s="976">
        <v>223.07120469</v>
      </c>
      <c r="CJ213" s="976">
        <v>149.23141100000001</v>
      </c>
      <c r="CK213" s="978">
        <v>17540.617658730007</v>
      </c>
    </row>
    <row r="214" spans="6:89" x14ac:dyDescent="0.25">
      <c r="F214" s="970">
        <v>42948</v>
      </c>
      <c r="G214" s="975">
        <v>11.58057</v>
      </c>
      <c r="H214" s="976">
        <v>8.9423999999999975</v>
      </c>
      <c r="I214" s="976">
        <v>28.529402000000001</v>
      </c>
      <c r="J214" s="976">
        <v>205.87939146900001</v>
      </c>
      <c r="K214" s="976">
        <v>102.35884903200001</v>
      </c>
      <c r="L214" s="976">
        <v>53.460299999999989</v>
      </c>
      <c r="M214" s="976">
        <v>44.745574503</v>
      </c>
      <c r="N214" s="976">
        <v>7.8776000000000002</v>
      </c>
      <c r="O214" s="976">
        <v>17.51473</v>
      </c>
      <c r="P214" s="976">
        <v>5.8311000000000002</v>
      </c>
      <c r="Q214" s="976">
        <v>51.916384387999997</v>
      </c>
      <c r="R214" s="976">
        <v>115.18120399999999</v>
      </c>
      <c r="S214" s="976">
        <v>2.3485</v>
      </c>
      <c r="T214" s="976">
        <v>7.1356999999999999</v>
      </c>
      <c r="U214" s="976">
        <v>3.18222</v>
      </c>
      <c r="V214" s="976">
        <v>162.17339886599999</v>
      </c>
      <c r="W214" s="976">
        <v>111.30462652400001</v>
      </c>
      <c r="X214" s="976">
        <v>4.2554100000000004</v>
      </c>
      <c r="Y214" s="976">
        <v>699.75020545200005</v>
      </c>
      <c r="Z214" s="977">
        <v>32.916730000000001</v>
      </c>
      <c r="AA214" s="975">
        <v>118.001200485</v>
      </c>
      <c r="AB214" s="976">
        <v>327.72956238</v>
      </c>
      <c r="AC214" s="976">
        <v>75.804286000000005</v>
      </c>
      <c r="AD214" s="976">
        <v>44.338000000000001</v>
      </c>
      <c r="AE214" s="976">
        <v>34.769136000000003</v>
      </c>
      <c r="AF214" s="976">
        <v>42.276662439000006</v>
      </c>
      <c r="AG214" s="976">
        <v>12.23775</v>
      </c>
      <c r="AH214" s="976">
        <v>23.011015</v>
      </c>
      <c r="AI214" s="976">
        <v>50.081499999999998</v>
      </c>
      <c r="AJ214" s="976">
        <v>982.652649</v>
      </c>
      <c r="AK214" s="976">
        <v>51.086646000000002</v>
      </c>
      <c r="AL214" s="976">
        <v>46.655619999999999</v>
      </c>
      <c r="AM214" s="976">
        <v>396.51812563999999</v>
      </c>
      <c r="AN214" s="976">
        <v>410.08133509200002</v>
      </c>
      <c r="AO214" s="976">
        <v>205.58946819299999</v>
      </c>
      <c r="AP214" s="977">
        <v>51.050518750000002</v>
      </c>
      <c r="AQ214" s="975">
        <v>71.032259999999994</v>
      </c>
      <c r="AR214" s="976">
        <v>153.12171000000001</v>
      </c>
      <c r="AS214" s="976">
        <v>9.9974699999999999</v>
      </c>
      <c r="AT214" s="976">
        <v>81.992673749999994</v>
      </c>
      <c r="AU214" s="976">
        <v>394.99712542799995</v>
      </c>
      <c r="AV214" s="976">
        <v>19.449936245</v>
      </c>
      <c r="AW214" s="976">
        <v>40.293759999999999</v>
      </c>
      <c r="AX214" s="977">
        <v>39.456592000000001</v>
      </c>
      <c r="AY214" s="975">
        <v>93.280066000000005</v>
      </c>
      <c r="AZ214" s="976">
        <v>16.937190000000001</v>
      </c>
      <c r="BA214" s="976">
        <v>6.3112500000000002</v>
      </c>
      <c r="BB214" s="976">
        <v>15.425599999999999</v>
      </c>
      <c r="BC214" s="976">
        <v>13.59065</v>
      </c>
      <c r="BD214" s="976">
        <v>7.4843999999999999</v>
      </c>
      <c r="BE214" s="976">
        <v>3.3751199999999999</v>
      </c>
      <c r="BF214" s="976">
        <v>2.09328</v>
      </c>
      <c r="BG214" s="976">
        <v>2.3806500000000002</v>
      </c>
      <c r="BH214" s="977">
        <v>633.8389378559998</v>
      </c>
      <c r="BI214" s="975">
        <v>281.16164294399999</v>
      </c>
      <c r="BJ214" s="976">
        <v>335.54899874199998</v>
      </c>
      <c r="BK214" s="976">
        <v>292.49374999999998</v>
      </c>
      <c r="BL214" s="976">
        <v>244.72604043200002</v>
      </c>
      <c r="BM214" s="976">
        <v>112.573056372</v>
      </c>
      <c r="BN214" s="976">
        <v>150.41013507100001</v>
      </c>
      <c r="BO214" s="976">
        <v>170.77285914800001</v>
      </c>
      <c r="BP214" s="976">
        <v>181.98599517</v>
      </c>
      <c r="BQ214" s="976">
        <v>160.249842774</v>
      </c>
      <c r="BR214" s="976">
        <v>297.08787029500002</v>
      </c>
      <c r="BS214" s="977">
        <v>69.125534000000002</v>
      </c>
      <c r="BT214" s="975">
        <v>613.80373911499998</v>
      </c>
      <c r="BU214" s="976">
        <v>84.415548749999999</v>
      </c>
      <c r="BV214" s="976">
        <v>937.54132077199995</v>
      </c>
      <c r="BW214" s="976">
        <v>81.164718768</v>
      </c>
      <c r="BX214" s="976">
        <v>967.88563979999992</v>
      </c>
      <c r="BY214" s="976">
        <v>251.16380762</v>
      </c>
      <c r="BZ214" s="976">
        <v>1001.2681298519999</v>
      </c>
      <c r="CA214" s="976">
        <v>406.48647375000002</v>
      </c>
      <c r="CB214" s="976">
        <v>211.333431875</v>
      </c>
      <c r="CC214" s="976">
        <v>384.42627962199998</v>
      </c>
      <c r="CD214" s="977">
        <v>135.64863</v>
      </c>
      <c r="CE214" s="975">
        <v>348.29348399999998</v>
      </c>
      <c r="CF214" s="976">
        <v>504.76447433999999</v>
      </c>
      <c r="CG214" s="976">
        <v>143.656721718</v>
      </c>
      <c r="CH214" s="976">
        <v>760.20691065900007</v>
      </c>
      <c r="CI214" s="976">
        <v>126.184587752</v>
      </c>
      <c r="CJ214" s="976">
        <v>99.813231000000002</v>
      </c>
      <c r="CK214" s="978">
        <v>15508.019296832996</v>
      </c>
    </row>
    <row r="215" spans="6:89" x14ac:dyDescent="0.25">
      <c r="F215" s="970">
        <v>42979</v>
      </c>
      <c r="G215" s="975">
        <v>24.270389999999999</v>
      </c>
      <c r="H215" s="976">
        <v>18.563759999999995</v>
      </c>
      <c r="I215" s="976">
        <v>58.182761999999997</v>
      </c>
      <c r="J215" s="976">
        <v>295.29150353100005</v>
      </c>
      <c r="K215" s="976">
        <v>165.80874822600001</v>
      </c>
      <c r="L215" s="976">
        <v>90.750299999999996</v>
      </c>
      <c r="M215" s="976">
        <v>88.034449503000005</v>
      </c>
      <c r="N215" s="976">
        <v>16.718399999999999</v>
      </c>
      <c r="O215" s="976">
        <v>35.02946</v>
      </c>
      <c r="P215" s="976">
        <v>12.038399999999999</v>
      </c>
      <c r="Q215" s="976">
        <v>106.17090719400001</v>
      </c>
      <c r="R215" s="976">
        <v>185.15045600000002</v>
      </c>
      <c r="S215" s="976">
        <v>5.0642199999999997</v>
      </c>
      <c r="T215" s="976">
        <v>14.7576</v>
      </c>
      <c r="U215" s="976">
        <v>6.7606200000000003</v>
      </c>
      <c r="V215" s="976">
        <v>212.97292386600003</v>
      </c>
      <c r="W215" s="976">
        <v>197.54324652399998</v>
      </c>
      <c r="X215" s="976">
        <v>9.0406099999999991</v>
      </c>
      <c r="Y215" s="976">
        <v>1004.5892925000001</v>
      </c>
      <c r="Z215" s="977">
        <v>60.868499999999997</v>
      </c>
      <c r="AA215" s="975">
        <v>220.25807548500001</v>
      </c>
      <c r="AB215" s="976">
        <v>544.00818714000002</v>
      </c>
      <c r="AC215" s="976">
        <v>135.80539199999998</v>
      </c>
      <c r="AD215" s="976">
        <v>78.921639999999996</v>
      </c>
      <c r="AE215" s="976">
        <v>70.993368000000004</v>
      </c>
      <c r="AF215" s="976">
        <v>69.629670000000004</v>
      </c>
      <c r="AG215" s="976">
        <v>22.571850000000001</v>
      </c>
      <c r="AH215" s="976">
        <v>42.889249999999997</v>
      </c>
      <c r="AI215" s="976">
        <v>83.402199999999993</v>
      </c>
      <c r="AJ215" s="976">
        <v>1377.848979014</v>
      </c>
      <c r="AK215" s="976">
        <v>73.884876000000006</v>
      </c>
      <c r="AL215" s="976">
        <v>76.071920000000006</v>
      </c>
      <c r="AM215" s="976">
        <v>549.20679435999989</v>
      </c>
      <c r="AN215" s="976">
        <v>489.96766773000002</v>
      </c>
      <c r="AO215" s="976">
        <v>301.26806055699996</v>
      </c>
      <c r="AP215" s="977">
        <v>72.168731249999993</v>
      </c>
      <c r="AQ215" s="975">
        <v>118.09952958599999</v>
      </c>
      <c r="AR215" s="976">
        <v>205.875973018</v>
      </c>
      <c r="AS215" s="976">
        <v>20.78839</v>
      </c>
      <c r="AT215" s="976">
        <v>101.19646874999999</v>
      </c>
      <c r="AU215" s="976">
        <v>531.52728195600002</v>
      </c>
      <c r="AV215" s="976">
        <v>30.805436245000003</v>
      </c>
      <c r="AW215" s="976">
        <v>71.205931608</v>
      </c>
      <c r="AX215" s="977">
        <v>66.839920000000006</v>
      </c>
      <c r="AY215" s="975">
        <v>167.71888999999999</v>
      </c>
      <c r="AZ215" s="976">
        <v>33.184755000000003</v>
      </c>
      <c r="BA215" s="976">
        <v>13.609349999999999</v>
      </c>
      <c r="BB215" s="976">
        <v>30.337014992</v>
      </c>
      <c r="BC215" s="976">
        <v>27.13523</v>
      </c>
      <c r="BD215" s="976">
        <v>15.661799999999999</v>
      </c>
      <c r="BE215" s="976">
        <v>6.3254799999999998</v>
      </c>
      <c r="BF215" s="976">
        <v>3.9231199999999999</v>
      </c>
      <c r="BG215" s="976">
        <v>4.7532300000000003</v>
      </c>
      <c r="BH215" s="977">
        <v>964.01961695999989</v>
      </c>
      <c r="BI215" s="975">
        <v>548.92878705600003</v>
      </c>
      <c r="BJ215" s="976">
        <v>603.36118388699992</v>
      </c>
      <c r="BK215" s="976">
        <v>533.28242250000005</v>
      </c>
      <c r="BL215" s="976">
        <v>553.38020010800005</v>
      </c>
      <c r="BM215" s="976">
        <v>228.756006372</v>
      </c>
      <c r="BN215" s="976">
        <v>304.61838507099998</v>
      </c>
      <c r="BO215" s="976">
        <v>313.987508139</v>
      </c>
      <c r="BP215" s="976">
        <v>298.41645482999996</v>
      </c>
      <c r="BQ215" s="976">
        <v>269.85072445199995</v>
      </c>
      <c r="BR215" s="976">
        <v>503.40682500000003</v>
      </c>
      <c r="BS215" s="977">
        <v>118.385002</v>
      </c>
      <c r="BT215" s="975">
        <v>945.97583503500005</v>
      </c>
      <c r="BU215" s="976">
        <v>143.35025999999999</v>
      </c>
      <c r="BV215" s="976">
        <v>1204.1708040350002</v>
      </c>
      <c r="BW215" s="976">
        <v>143.02391876800002</v>
      </c>
      <c r="BX215" s="976">
        <v>1069.0334508800001</v>
      </c>
      <c r="BY215" s="976">
        <v>352.47798475999997</v>
      </c>
      <c r="BZ215" s="976">
        <v>1026.0331626480001</v>
      </c>
      <c r="CA215" s="976">
        <v>491.43452624999998</v>
      </c>
      <c r="CB215" s="976">
        <v>270.2558325</v>
      </c>
      <c r="CC215" s="976">
        <v>306.19664720399999</v>
      </c>
      <c r="CD215" s="977">
        <v>139.51121687099999</v>
      </c>
      <c r="CE215" s="975">
        <v>528.574696872</v>
      </c>
      <c r="CF215" s="976">
        <v>729.70112124000013</v>
      </c>
      <c r="CG215" s="976">
        <v>153.63914233399998</v>
      </c>
      <c r="CH215" s="976">
        <v>1340.3592173699999</v>
      </c>
      <c r="CI215" s="976">
        <v>130.795459806</v>
      </c>
      <c r="CJ215" s="976">
        <v>137.68134800000001</v>
      </c>
      <c r="CK215" s="978">
        <v>22618.098752982998</v>
      </c>
    </row>
    <row r="216" spans="6:89" x14ac:dyDescent="0.25">
      <c r="F216" s="970">
        <v>43009</v>
      </c>
      <c r="G216" s="975">
        <v>15.884460000000001</v>
      </c>
      <c r="H216" s="976">
        <v>14.225039999999998</v>
      </c>
      <c r="I216" s="976">
        <v>44.097416000000003</v>
      </c>
      <c r="J216" s="976">
        <v>367.40796617699999</v>
      </c>
      <c r="K216" s="976">
        <v>197.28689725799998</v>
      </c>
      <c r="L216" s="976">
        <v>98.716800000000006</v>
      </c>
      <c r="M216" s="976">
        <v>75.363870000000006</v>
      </c>
      <c r="N216" s="976">
        <v>9.4600000000000009</v>
      </c>
      <c r="O216" s="976">
        <v>28.547139999999999</v>
      </c>
      <c r="P216" s="976">
        <v>9.0706000000000007</v>
      </c>
      <c r="Q216" s="976">
        <v>64.788635791000004</v>
      </c>
      <c r="R216" s="976">
        <v>214.21040399999998</v>
      </c>
      <c r="S216" s="976">
        <v>3.1683400000000002</v>
      </c>
      <c r="T216" s="976">
        <v>8.9231999999999996</v>
      </c>
      <c r="U216" s="976">
        <v>3.8851200000000001</v>
      </c>
      <c r="V216" s="976">
        <v>281.219079201</v>
      </c>
      <c r="W216" s="976">
        <v>230.62897000000001</v>
      </c>
      <c r="X216" s="976">
        <v>5.19536</v>
      </c>
      <c r="Y216" s="976">
        <v>1245.4571249999999</v>
      </c>
      <c r="Z216" s="977">
        <v>65.499279999999999</v>
      </c>
      <c r="AA216" s="975">
        <v>177.212800485</v>
      </c>
      <c r="AB216" s="976">
        <v>494.11677166500004</v>
      </c>
      <c r="AC216" s="976">
        <v>120.257102</v>
      </c>
      <c r="AD216" s="976">
        <v>70.655770000000004</v>
      </c>
      <c r="AE216" s="976">
        <v>56.697687999999999</v>
      </c>
      <c r="AF216" s="976">
        <v>60.075147560999994</v>
      </c>
      <c r="AG216" s="976">
        <v>18.822825000000002</v>
      </c>
      <c r="AH216" s="976">
        <v>36.288035000000001</v>
      </c>
      <c r="AI216" s="976">
        <v>83.143900000000002</v>
      </c>
      <c r="AJ216" s="976">
        <v>1188.6607414790001</v>
      </c>
      <c r="AK216" s="976">
        <v>70.193734000000006</v>
      </c>
      <c r="AL216" s="976">
        <v>67.315439999999995</v>
      </c>
      <c r="AM216" s="976">
        <v>791.46020358999999</v>
      </c>
      <c r="AN216" s="976">
        <v>434.350279908</v>
      </c>
      <c r="AO216" s="976">
        <v>261.989836943</v>
      </c>
      <c r="AP216" s="977">
        <v>61.306918750000001</v>
      </c>
      <c r="AQ216" s="975">
        <v>99.566580275999996</v>
      </c>
      <c r="AR216" s="976">
        <v>203.423062012</v>
      </c>
      <c r="AS216" s="976">
        <v>12.21913</v>
      </c>
      <c r="AT216" s="976">
        <v>71.637686250000002</v>
      </c>
      <c r="AU216" s="976">
        <v>507.02641955999997</v>
      </c>
      <c r="AV216" s="976">
        <v>16.421800000000001</v>
      </c>
      <c r="AW216" s="976">
        <v>43.171877412000001</v>
      </c>
      <c r="AX216" s="977">
        <v>56.546895999999997</v>
      </c>
      <c r="AY216" s="975">
        <v>122.01947199999999</v>
      </c>
      <c r="AZ216" s="976">
        <v>23.83344</v>
      </c>
      <c r="BA216" s="976">
        <v>8.5144500000000001</v>
      </c>
      <c r="BB216" s="976">
        <v>22.773494992</v>
      </c>
      <c r="BC216" s="976">
        <v>18.658349999999999</v>
      </c>
      <c r="BD216" s="976">
        <v>10.006919999999999</v>
      </c>
      <c r="BE216" s="976">
        <v>5.0167599999999997</v>
      </c>
      <c r="BF216" s="976">
        <v>3.11144</v>
      </c>
      <c r="BG216" s="976">
        <v>3.2683499999999999</v>
      </c>
      <c r="BH216" s="977">
        <v>806.24993875199982</v>
      </c>
      <c r="BI216" s="975">
        <v>879.56259705599996</v>
      </c>
      <c r="BJ216" s="976">
        <v>1015.065484</v>
      </c>
      <c r="BK216" s="976">
        <v>979.44596250000006</v>
      </c>
      <c r="BL216" s="976">
        <v>713.45278994599994</v>
      </c>
      <c r="BM216" s="976">
        <v>394.67157455800003</v>
      </c>
      <c r="BN216" s="976">
        <v>349.053252429</v>
      </c>
      <c r="BO216" s="976">
        <v>346.76266186100003</v>
      </c>
      <c r="BP216" s="976">
        <v>322.08414677999997</v>
      </c>
      <c r="BQ216" s="976">
        <v>422.97905583900001</v>
      </c>
      <c r="BR216" s="976">
        <v>790.05057029499994</v>
      </c>
      <c r="BS216" s="977">
        <v>205.72764000000001</v>
      </c>
      <c r="BT216" s="975">
        <v>1175.333939115</v>
      </c>
      <c r="BU216" s="976">
        <v>133.18532375000001</v>
      </c>
      <c r="BV216" s="976">
        <v>1365.4210182689999</v>
      </c>
      <c r="BW216" s="976">
        <v>133.09925251199999</v>
      </c>
      <c r="BX216" s="976">
        <v>1297.8911813599998</v>
      </c>
      <c r="BY216" s="976">
        <v>421.24140762000002</v>
      </c>
      <c r="BZ216" s="976">
        <v>1220.0580225000001</v>
      </c>
      <c r="CA216" s="976">
        <v>521.50306499999999</v>
      </c>
      <c r="CB216" s="976">
        <v>375.99653437500001</v>
      </c>
      <c r="CC216" s="976">
        <v>443.09163801</v>
      </c>
      <c r="CD216" s="977">
        <v>230.35375104300002</v>
      </c>
      <c r="CE216" s="975">
        <v>617.76940312800002</v>
      </c>
      <c r="CF216" s="976">
        <v>729.07257411000001</v>
      </c>
      <c r="CG216" s="976">
        <v>257.07834343600001</v>
      </c>
      <c r="CH216" s="976">
        <v>1255.6170418410002</v>
      </c>
      <c r="CI216" s="976">
        <v>227.82528449599999</v>
      </c>
      <c r="CJ216" s="976">
        <v>160.29303849999999</v>
      </c>
      <c r="CK216" s="978">
        <v>25992.735519390997</v>
      </c>
    </row>
    <row r="217" spans="6:89" x14ac:dyDescent="0.25">
      <c r="F217" s="970">
        <v>43040</v>
      </c>
      <c r="G217" s="975">
        <v>6.3892800000000003</v>
      </c>
      <c r="H217" s="976">
        <v>3.9743999999999997</v>
      </c>
      <c r="I217" s="976">
        <v>18.485522</v>
      </c>
      <c r="J217" s="976">
        <v>127.987427646</v>
      </c>
      <c r="K217" s="976">
        <v>71.346853709999991</v>
      </c>
      <c r="L217" s="976">
        <v>32.374499999999998</v>
      </c>
      <c r="M217" s="976">
        <v>21.190935</v>
      </c>
      <c r="N217" s="976">
        <v>7.1551999999999998</v>
      </c>
      <c r="O217" s="976">
        <v>7.85358</v>
      </c>
      <c r="P217" s="976">
        <v>2.5497999999999998</v>
      </c>
      <c r="Q217" s="976">
        <v>57.497718597000002</v>
      </c>
      <c r="R217" s="976">
        <v>67.647188</v>
      </c>
      <c r="S217" s="976">
        <v>1.2639199999999999</v>
      </c>
      <c r="T217" s="976">
        <v>6.3063000000000002</v>
      </c>
      <c r="U217" s="976">
        <v>2.0575800000000002</v>
      </c>
      <c r="V217" s="976">
        <v>81.368108067000009</v>
      </c>
      <c r="W217" s="976">
        <v>79.297795655000002</v>
      </c>
      <c r="X217" s="976">
        <v>2.75149</v>
      </c>
      <c r="Y217" s="976">
        <v>526.25042409599996</v>
      </c>
      <c r="Z217" s="977">
        <v>18.16507</v>
      </c>
      <c r="AA217" s="975">
        <v>67.911537015000008</v>
      </c>
      <c r="AB217" s="976">
        <v>223.21144642500002</v>
      </c>
      <c r="AC217" s="976">
        <v>44.350859999999997</v>
      </c>
      <c r="AD217" s="976">
        <v>15.42329</v>
      </c>
      <c r="AE217" s="976">
        <v>15.903943999999999</v>
      </c>
      <c r="AF217" s="976">
        <v>23.252162438999999</v>
      </c>
      <c r="AG217" s="976">
        <v>5.2253249999999998</v>
      </c>
      <c r="AH217" s="976">
        <v>12.30735</v>
      </c>
      <c r="AI217" s="976">
        <v>17.9375</v>
      </c>
      <c r="AJ217" s="976">
        <v>1081.079180014</v>
      </c>
      <c r="AK217" s="976">
        <v>35.732736000000003</v>
      </c>
      <c r="AL217" s="976">
        <v>33.356715999999999</v>
      </c>
      <c r="AM217" s="976">
        <v>352.39248205000001</v>
      </c>
      <c r="AN217" s="976">
        <v>332.62488000000002</v>
      </c>
      <c r="AO217" s="976">
        <v>194.96196069299998</v>
      </c>
      <c r="AP217" s="977">
        <v>59.063331249999997</v>
      </c>
      <c r="AQ217" s="975">
        <v>56.014199724000008</v>
      </c>
      <c r="AR217" s="976">
        <v>94.084000000000003</v>
      </c>
      <c r="AS217" s="976">
        <v>8.6145999999999994</v>
      </c>
      <c r="AT217" s="976">
        <v>58.835156249999997</v>
      </c>
      <c r="AU217" s="976">
        <v>467.90279413200005</v>
      </c>
      <c r="AV217" s="976">
        <v>20.381663754999998</v>
      </c>
      <c r="AW217" s="976">
        <v>46.824894196000002</v>
      </c>
      <c r="AX217" s="977">
        <v>29.584351999999999</v>
      </c>
      <c r="AY217" s="975">
        <v>85.292074</v>
      </c>
      <c r="AZ217" s="976">
        <v>12.358079999999999</v>
      </c>
      <c r="BA217" s="976">
        <v>3.3965999999999998</v>
      </c>
      <c r="BB217" s="976">
        <v>8.5421349920000011</v>
      </c>
      <c r="BC217" s="976">
        <v>8.2004599999999996</v>
      </c>
      <c r="BD217" s="976">
        <v>6.0152400000000004</v>
      </c>
      <c r="BE217" s="976">
        <v>1.4350000000000001</v>
      </c>
      <c r="BF217" s="976">
        <v>0.89</v>
      </c>
      <c r="BG217" s="976">
        <v>1.4364600000000001</v>
      </c>
      <c r="BH217" s="977">
        <v>861.5608953599999</v>
      </c>
      <c r="BI217" s="975">
        <v>167.11480499999999</v>
      </c>
      <c r="BJ217" s="976">
        <v>166.132608113</v>
      </c>
      <c r="BK217" s="976">
        <v>133.52382750000001</v>
      </c>
      <c r="BL217" s="976">
        <v>154.69823978400001</v>
      </c>
      <c r="BM217" s="976">
        <v>56.181367721000001</v>
      </c>
      <c r="BN217" s="976">
        <v>109.00240992900001</v>
      </c>
      <c r="BO217" s="976">
        <v>131.24813271299999</v>
      </c>
      <c r="BP217" s="976">
        <v>182.84780805000003</v>
      </c>
      <c r="BQ217" s="976">
        <v>76.580117225999984</v>
      </c>
      <c r="BR217" s="976">
        <v>204.135157795</v>
      </c>
      <c r="BS217" s="977">
        <v>33.659764000000003</v>
      </c>
      <c r="BT217" s="975">
        <v>304.49594966000001</v>
      </c>
      <c r="BU217" s="976">
        <v>27.6727375</v>
      </c>
      <c r="BV217" s="976">
        <v>836.1813494270001</v>
      </c>
      <c r="BW217" s="976">
        <v>40.174481231999998</v>
      </c>
      <c r="BX217" s="976">
        <v>915.54792544000009</v>
      </c>
      <c r="BY217" s="976">
        <v>230.26740000000001</v>
      </c>
      <c r="BZ217" s="976">
        <v>1109.896983051</v>
      </c>
      <c r="CA217" s="976">
        <v>436.67316</v>
      </c>
      <c r="CB217" s="976">
        <v>166.64592562499999</v>
      </c>
      <c r="CC217" s="976">
        <v>362.48479279600002</v>
      </c>
      <c r="CD217" s="977">
        <v>51.730155828000001</v>
      </c>
      <c r="CE217" s="975">
        <v>446.56421999999998</v>
      </c>
      <c r="CF217" s="976">
        <v>903.92577279</v>
      </c>
      <c r="CG217" s="976">
        <v>294.06433656400003</v>
      </c>
      <c r="CH217" s="976">
        <v>739.28112631500005</v>
      </c>
      <c r="CI217" s="976">
        <v>241.543535504</v>
      </c>
      <c r="CJ217" s="976">
        <v>189.39804799999999</v>
      </c>
      <c r="CK217" s="978">
        <v>14139.688535629</v>
      </c>
    </row>
    <row r="218" spans="6:89" x14ac:dyDescent="0.25">
      <c r="F218" s="970">
        <v>43070</v>
      </c>
      <c r="G218" s="975">
        <v>1.81917</v>
      </c>
      <c r="H218" s="976">
        <v>0.8776799999999999</v>
      </c>
      <c r="I218" s="976">
        <v>8.3938140000000008</v>
      </c>
      <c r="J218" s="976">
        <v>16.523462645999999</v>
      </c>
      <c r="K218" s="976">
        <v>24.321550967999997</v>
      </c>
      <c r="L218" s="976">
        <v>7.2206999999999999</v>
      </c>
      <c r="M218" s="976">
        <v>3.6555104969999999</v>
      </c>
      <c r="N218" s="976">
        <v>4.7816000000000001</v>
      </c>
      <c r="O218" s="976">
        <v>1.6205799999999999</v>
      </c>
      <c r="P218" s="976">
        <v>0.58520000000000005</v>
      </c>
      <c r="Q218" s="976">
        <v>54.153945790999998</v>
      </c>
      <c r="R218" s="976">
        <v>9.8687719999999999</v>
      </c>
      <c r="S218" s="976">
        <v>0.62341999999999997</v>
      </c>
      <c r="T218" s="976">
        <v>4.5187999999999997</v>
      </c>
      <c r="U218" s="976">
        <v>0.72846</v>
      </c>
      <c r="V218" s="976">
        <v>12.203746133999999</v>
      </c>
      <c r="W218" s="976">
        <v>46.463825655000001</v>
      </c>
      <c r="X218" s="976">
        <v>0.97413000000000005</v>
      </c>
      <c r="Y218" s="976">
        <v>83.368254096000001</v>
      </c>
      <c r="Z218" s="977">
        <v>8.0680599999999991</v>
      </c>
      <c r="AA218" s="975">
        <v>61.483962015000003</v>
      </c>
      <c r="AB218" s="976">
        <v>185.85475309500001</v>
      </c>
      <c r="AC218" s="976">
        <v>39.456972</v>
      </c>
      <c r="AD218" s="976">
        <v>5.7322699999999998</v>
      </c>
      <c r="AE218" s="976">
        <v>5.8714399999999998</v>
      </c>
      <c r="AF218" s="976">
        <v>20.884677561</v>
      </c>
      <c r="AG218" s="976">
        <v>3.9626999999999999</v>
      </c>
      <c r="AH218" s="976">
        <v>12.493824999999999</v>
      </c>
      <c r="AI218" s="976">
        <v>4.0754000000000001</v>
      </c>
      <c r="AJ218" s="976">
        <v>1003.0313994930001</v>
      </c>
      <c r="AK218" s="976">
        <v>33.778601999999999</v>
      </c>
      <c r="AL218" s="976">
        <v>35.901567999999997</v>
      </c>
      <c r="AM218" s="976">
        <v>298.43190923000003</v>
      </c>
      <c r="AN218" s="976">
        <v>269.95769263799997</v>
      </c>
      <c r="AO218" s="976">
        <v>149.7173425</v>
      </c>
      <c r="AP218" s="977">
        <v>59.989256249999997</v>
      </c>
      <c r="AQ218" s="975">
        <v>41.763000275999993</v>
      </c>
      <c r="AR218" s="976">
        <v>72.175882011999988</v>
      </c>
      <c r="AS218" s="976">
        <v>4.7833699999999997</v>
      </c>
      <c r="AT218" s="976">
        <v>43.679220000000001</v>
      </c>
      <c r="AU218" s="976">
        <v>324.77743173599998</v>
      </c>
      <c r="AV218" s="976">
        <v>15.693886245</v>
      </c>
      <c r="AW218" s="976">
        <v>36.391677412</v>
      </c>
      <c r="AX218" s="977">
        <v>21.427616</v>
      </c>
      <c r="AY218" s="975">
        <v>103.55447599999999</v>
      </c>
      <c r="AZ218" s="976">
        <v>13.433895</v>
      </c>
      <c r="BA218" s="976">
        <v>1.6753499999999999</v>
      </c>
      <c r="BB218" s="976">
        <v>8.30992</v>
      </c>
      <c r="BC218" s="976">
        <v>6.0351699999999999</v>
      </c>
      <c r="BD218" s="976">
        <v>4.9341600000000003</v>
      </c>
      <c r="BE218" s="976">
        <v>0.81508000000000003</v>
      </c>
      <c r="BF218" s="976">
        <v>0.50551999999999997</v>
      </c>
      <c r="BG218" s="976">
        <v>1.0571699999999999</v>
      </c>
      <c r="BH218" s="977">
        <v>806.71478303999982</v>
      </c>
      <c r="BI218" s="975">
        <v>71.676232055999989</v>
      </c>
      <c r="BJ218" s="976">
        <v>46.093188629000011</v>
      </c>
      <c r="BK218" s="976">
        <v>32.281770000000002</v>
      </c>
      <c r="BL218" s="976">
        <v>70.727611134</v>
      </c>
      <c r="BM218" s="976">
        <v>13.878857721000001</v>
      </c>
      <c r="BN218" s="976">
        <v>56.086088820999997</v>
      </c>
      <c r="BO218" s="976">
        <v>74.009465851999991</v>
      </c>
      <c r="BP218" s="976">
        <v>108.73609839</v>
      </c>
      <c r="BQ218" s="976">
        <v>21.364534160999998</v>
      </c>
      <c r="BR218" s="976">
        <v>126.247329705</v>
      </c>
      <c r="BS218" s="977">
        <v>8.4803759999999997</v>
      </c>
      <c r="BT218" s="975">
        <v>132.91055204</v>
      </c>
      <c r="BU218" s="976">
        <v>10.00054375</v>
      </c>
      <c r="BV218" s="976">
        <v>134.060582117</v>
      </c>
      <c r="BW218" s="976">
        <v>26.477093743999998</v>
      </c>
      <c r="BX218" s="976">
        <v>145.11727203999999</v>
      </c>
      <c r="BY218" s="976">
        <v>37.898369520000003</v>
      </c>
      <c r="BZ218" s="976">
        <v>165.56997235200001</v>
      </c>
      <c r="CA218" s="976">
        <v>78.893040384000003</v>
      </c>
      <c r="CB218" s="976">
        <v>23.645905625000001</v>
      </c>
      <c r="CC218" s="976">
        <v>41.341732795999995</v>
      </c>
      <c r="CD218" s="977">
        <v>9.2702147850000003</v>
      </c>
      <c r="CE218" s="975">
        <v>423.26784712800003</v>
      </c>
      <c r="CF218" s="976">
        <v>736.14215674499997</v>
      </c>
      <c r="CG218" s="976">
        <v>184.930052026</v>
      </c>
      <c r="CH218" s="976">
        <v>395.087723289</v>
      </c>
      <c r="CI218" s="976">
        <v>187.87356937999999</v>
      </c>
      <c r="CJ218" s="976">
        <v>124.52232100000001</v>
      </c>
      <c r="CK218" s="978">
        <v>7475.7125604799994</v>
      </c>
    </row>
    <row r="219" spans="6:89" x14ac:dyDescent="0.25">
      <c r="F219" s="970">
        <v>43101</v>
      </c>
      <c r="G219" s="975">
        <v>3.90456</v>
      </c>
      <c r="H219" s="976">
        <v>1.4241599999999999</v>
      </c>
      <c r="I219" s="976">
        <v>13.702722</v>
      </c>
      <c r="J219" s="976">
        <v>28.197992646000003</v>
      </c>
      <c r="K219" s="976">
        <v>38.991231773999992</v>
      </c>
      <c r="L219" s="976">
        <v>11.424300000000002</v>
      </c>
      <c r="M219" s="976">
        <v>4.9747904970000008</v>
      </c>
      <c r="N219" s="976">
        <v>8.4280000000000008</v>
      </c>
      <c r="O219" s="976">
        <v>2.2438799999999999</v>
      </c>
      <c r="P219" s="976">
        <v>0.96140000000000003</v>
      </c>
      <c r="Q219" s="976">
        <v>96.592151403000003</v>
      </c>
      <c r="R219" s="976">
        <v>17.415479999999999</v>
      </c>
      <c r="S219" s="976">
        <v>1.2809999999999999</v>
      </c>
      <c r="T219" s="976">
        <v>8.6085999999999991</v>
      </c>
      <c r="U219" s="976">
        <v>1.3674599999999999</v>
      </c>
      <c r="V219" s="976">
        <v>17.505848067000002</v>
      </c>
      <c r="W219" s="976">
        <v>78.722409999999996</v>
      </c>
      <c r="X219" s="976">
        <v>1.82863</v>
      </c>
      <c r="Y219" s="976">
        <v>188.30834999999999</v>
      </c>
      <c r="Z219" s="977">
        <v>11.07568</v>
      </c>
      <c r="AA219" s="975">
        <v>103.7176875</v>
      </c>
      <c r="AB219" s="976">
        <v>329.77226237999997</v>
      </c>
      <c r="AC219" s="976">
        <v>56.993403999999998</v>
      </c>
      <c r="AD219" s="976">
        <v>10.641120000000001</v>
      </c>
      <c r="AE219" s="976">
        <v>6.7393919999999996</v>
      </c>
      <c r="AF219" s="976">
        <v>36.653869999999998</v>
      </c>
      <c r="AG219" s="976">
        <v>6.9541500000000003</v>
      </c>
      <c r="AH219" s="976">
        <v>17.528649999999999</v>
      </c>
      <c r="AI219" s="976">
        <v>6.7732000000000001</v>
      </c>
      <c r="AJ219" s="976">
        <v>1594.959005507</v>
      </c>
      <c r="AK219" s="976">
        <v>73.295534000000004</v>
      </c>
      <c r="AL219" s="976">
        <v>64.195943999999997</v>
      </c>
      <c r="AM219" s="976">
        <v>242.45757794999994</v>
      </c>
      <c r="AN219" s="976">
        <v>321.64535509199999</v>
      </c>
      <c r="AO219" s="976">
        <v>192.72459069299998</v>
      </c>
      <c r="AP219" s="977">
        <v>128.50770625000001</v>
      </c>
      <c r="AQ219" s="975">
        <v>71.671320275999989</v>
      </c>
      <c r="AR219" s="976">
        <v>142.77247</v>
      </c>
      <c r="AS219" s="976">
        <v>8.1611999999999991</v>
      </c>
      <c r="AT219" s="976">
        <v>112.0221375</v>
      </c>
      <c r="AU219" s="976">
        <v>945.80278662600006</v>
      </c>
      <c r="AV219" s="976">
        <v>35.347636244999997</v>
      </c>
      <c r="AW219" s="976">
        <v>69.766882588000001</v>
      </c>
      <c r="AX219" s="977">
        <v>33.727455999999997</v>
      </c>
      <c r="AY219" s="975">
        <v>200.16287199999999</v>
      </c>
      <c r="AZ219" s="976">
        <v>23.695515</v>
      </c>
      <c r="BA219" s="976">
        <v>3.4424999999999999</v>
      </c>
      <c r="BB219" s="976">
        <v>13.418614992</v>
      </c>
      <c r="BC219" s="976">
        <v>11.14894</v>
      </c>
      <c r="BD219" s="976">
        <v>9.2030399999999997</v>
      </c>
      <c r="BE219" s="976">
        <v>1.13652</v>
      </c>
      <c r="BF219" s="976">
        <v>0.70487999999999995</v>
      </c>
      <c r="BG219" s="976">
        <v>1.9529399999999999</v>
      </c>
      <c r="BH219" s="977">
        <v>1728.4378110719997</v>
      </c>
      <c r="BI219" s="975">
        <v>56.753662056000003</v>
      </c>
      <c r="BJ219" s="976">
        <v>71.199669999999998</v>
      </c>
      <c r="BK219" s="976">
        <v>38.575519999999997</v>
      </c>
      <c r="BL219" s="976">
        <v>74.201729513999993</v>
      </c>
      <c r="BM219" s="976">
        <v>13.177887256</v>
      </c>
      <c r="BN219" s="976">
        <v>95.866128750000001</v>
      </c>
      <c r="BO219" s="976">
        <v>163.492805852</v>
      </c>
      <c r="BP219" s="976">
        <v>219.65740161000005</v>
      </c>
      <c r="BQ219" s="976">
        <v>44.485461387000008</v>
      </c>
      <c r="BR219" s="976">
        <v>99.567324999999997</v>
      </c>
      <c r="BS219" s="977">
        <v>13.741350000000001</v>
      </c>
      <c r="BT219" s="975">
        <v>289.31293877499996</v>
      </c>
      <c r="BU219" s="976">
        <v>21.179233750000002</v>
      </c>
      <c r="BV219" s="976">
        <v>284.80656942100001</v>
      </c>
      <c r="BW219" s="976">
        <v>52.512346256000001</v>
      </c>
      <c r="BX219" s="976">
        <v>358.11332795999999</v>
      </c>
      <c r="BY219" s="976">
        <v>71.524422860000001</v>
      </c>
      <c r="BZ219" s="976">
        <v>474.25857305099993</v>
      </c>
      <c r="CA219" s="976">
        <v>182.449229616</v>
      </c>
      <c r="CB219" s="976">
        <v>43.38535375</v>
      </c>
      <c r="CC219" s="976">
        <v>169.6842</v>
      </c>
      <c r="CD219" s="977">
        <v>11.530574172</v>
      </c>
      <c r="CE219" s="975">
        <v>1229.2711200000001</v>
      </c>
      <c r="CF219" s="976">
        <v>1935.3544357349999</v>
      </c>
      <c r="CG219" s="976">
        <v>674.70662282000001</v>
      </c>
      <c r="CH219" s="976">
        <v>1030.7778418410001</v>
      </c>
      <c r="CI219" s="976">
        <v>638.05401980600004</v>
      </c>
      <c r="CJ219" s="976">
        <v>402.06861099999998</v>
      </c>
      <c r="CK219" s="978">
        <v>15902.801980296004</v>
      </c>
    </row>
    <row r="220" spans="6:89" x14ac:dyDescent="0.25">
      <c r="F220" s="970">
        <v>43132</v>
      </c>
      <c r="G220" s="975">
        <v>0.66554999999999997</v>
      </c>
      <c r="H220" s="976">
        <v>0.26495999999999992</v>
      </c>
      <c r="I220" s="976">
        <v>3.7544979999999999</v>
      </c>
      <c r="J220" s="976">
        <v>9.9449761769999991</v>
      </c>
      <c r="K220" s="976">
        <v>6.9098427419999995</v>
      </c>
      <c r="L220" s="976">
        <v>3.3561000000000001</v>
      </c>
      <c r="M220" s="976">
        <v>3.4356195029999999</v>
      </c>
      <c r="N220" s="976">
        <v>1.3415999999999999</v>
      </c>
      <c r="O220" s="976">
        <v>0.62329999999999997</v>
      </c>
      <c r="P220" s="976">
        <v>0.12540000000000001</v>
      </c>
      <c r="Q220" s="976">
        <v>16.065169999999998</v>
      </c>
      <c r="R220" s="976">
        <v>5.2587919999999997</v>
      </c>
      <c r="S220" s="976">
        <v>0.13664000000000001</v>
      </c>
      <c r="T220" s="976">
        <v>1.3012999999999999</v>
      </c>
      <c r="U220" s="976">
        <v>0.24282000000000001</v>
      </c>
      <c r="V220" s="976">
        <v>7.1385980670000011</v>
      </c>
      <c r="W220" s="976">
        <v>13.378141737999998</v>
      </c>
      <c r="X220" s="976">
        <v>0.32471</v>
      </c>
      <c r="Y220" s="976">
        <v>29.110277952000001</v>
      </c>
      <c r="Z220" s="977">
        <v>3.1985800000000002</v>
      </c>
      <c r="AA220" s="975">
        <v>13.861474515000001</v>
      </c>
      <c r="AB220" s="976">
        <v>44.660877854999995</v>
      </c>
      <c r="AC220" s="976">
        <v>8.2074580000000008</v>
      </c>
      <c r="AD220" s="976">
        <v>2.6286100000000001</v>
      </c>
      <c r="AE220" s="976">
        <v>4.1865919999999992</v>
      </c>
      <c r="AF220" s="976">
        <v>4.1431175610000004</v>
      </c>
      <c r="AG220" s="976">
        <v>1.0878000000000001</v>
      </c>
      <c r="AH220" s="976">
        <v>1.4918</v>
      </c>
      <c r="AI220" s="976">
        <v>2.7839</v>
      </c>
      <c r="AJ220" s="976">
        <v>236.241808507</v>
      </c>
      <c r="AK220" s="976">
        <v>6.0795279999999998</v>
      </c>
      <c r="AL220" s="976">
        <v>6.7862720000000003</v>
      </c>
      <c r="AM220" s="976">
        <v>142.06595640999998</v>
      </c>
      <c r="AN220" s="976">
        <v>121.794427638</v>
      </c>
      <c r="AO220" s="976">
        <v>68.954475556999995</v>
      </c>
      <c r="AP220" s="977">
        <v>14.19158125</v>
      </c>
      <c r="AQ220" s="975">
        <v>16.647689862</v>
      </c>
      <c r="AR220" s="976">
        <v>34.878303017999997</v>
      </c>
      <c r="AS220" s="976">
        <v>1.70025</v>
      </c>
      <c r="AT220" s="976">
        <v>32.477006250000002</v>
      </c>
      <c r="AU220" s="976">
        <v>158.076478044</v>
      </c>
      <c r="AV220" s="976">
        <v>11.996063755000002</v>
      </c>
      <c r="AW220" s="976">
        <v>19.897814195999999</v>
      </c>
      <c r="AX220" s="977">
        <v>8.1891040000000004</v>
      </c>
      <c r="AY220" s="975">
        <v>28.160565999999999</v>
      </c>
      <c r="AZ220" s="976">
        <v>2.9791799999999999</v>
      </c>
      <c r="BA220" s="976">
        <v>0.36720000000000003</v>
      </c>
      <c r="BB220" s="976">
        <v>1.376694992</v>
      </c>
      <c r="BC220" s="976">
        <v>1.1978200000000001</v>
      </c>
      <c r="BD220" s="976">
        <v>1.2474000000000001</v>
      </c>
      <c r="BE220" s="976">
        <v>8.0360000000000001E-2</v>
      </c>
      <c r="BF220" s="976">
        <v>4.9840000000000002E-2</v>
      </c>
      <c r="BG220" s="976">
        <v>0.20982000000000001</v>
      </c>
      <c r="BH220" s="977">
        <v>238.17989366399996</v>
      </c>
      <c r="BI220" s="975">
        <v>31.613122943999997</v>
      </c>
      <c r="BJ220" s="976">
        <v>20.897237484000001</v>
      </c>
      <c r="BK220" s="976">
        <v>11.8045575</v>
      </c>
      <c r="BL220" s="976">
        <v>33.166531026000001</v>
      </c>
      <c r="BM220" s="976">
        <v>5.1870622790000001</v>
      </c>
      <c r="BN220" s="976">
        <v>29.47091</v>
      </c>
      <c r="BO220" s="976">
        <v>38.699469573999998</v>
      </c>
      <c r="BP220" s="976">
        <v>60.169543560000001</v>
      </c>
      <c r="BQ220" s="976">
        <v>9.3250072260000003</v>
      </c>
      <c r="BR220" s="976">
        <v>60.575924999999998</v>
      </c>
      <c r="BS220" s="977">
        <v>3.612012</v>
      </c>
      <c r="BT220" s="975">
        <v>60.701961564999998</v>
      </c>
      <c r="BU220" s="976">
        <v>3.9180212499999998</v>
      </c>
      <c r="BV220" s="976">
        <v>52.948380958999991</v>
      </c>
      <c r="BW220" s="976">
        <v>9.2109062559999995</v>
      </c>
      <c r="BX220" s="976">
        <v>25.279688159999999</v>
      </c>
      <c r="BY220" s="976">
        <v>10.54994666</v>
      </c>
      <c r="BZ220" s="976">
        <v>36.741125847000006</v>
      </c>
      <c r="CA220" s="976">
        <v>21.355207883999999</v>
      </c>
      <c r="CB220" s="976">
        <v>5.6229312499999997</v>
      </c>
      <c r="CC220" s="976">
        <v>13.14298398</v>
      </c>
      <c r="CD220" s="977">
        <v>2.947005828</v>
      </c>
      <c r="CE220" s="975">
        <v>195.03370799999999</v>
      </c>
      <c r="CF220" s="976">
        <v>335.19005542500003</v>
      </c>
      <c r="CG220" s="976">
        <v>107.72653828200001</v>
      </c>
      <c r="CH220" s="976">
        <v>193.61830973699998</v>
      </c>
      <c r="CI220" s="976">
        <v>85.831860000000006</v>
      </c>
      <c r="CJ220" s="976">
        <v>76.684373500000007</v>
      </c>
      <c r="CK220" s="978">
        <v>2884.4784224290006</v>
      </c>
    </row>
    <row r="221" spans="6:89" x14ac:dyDescent="0.25">
      <c r="F221" s="970">
        <v>43160</v>
      </c>
      <c r="G221" s="975">
        <v>0.75429000000000002</v>
      </c>
      <c r="H221" s="976">
        <v>0.13247999999999996</v>
      </c>
      <c r="I221" s="976">
        <v>3.491444</v>
      </c>
      <c r="J221" s="976">
        <v>2.9649414690000002</v>
      </c>
      <c r="K221" s="976">
        <v>2.4677945160000001</v>
      </c>
      <c r="L221" s="976">
        <v>2.0339999999999998</v>
      </c>
      <c r="M221" s="976">
        <v>0.60467549700000001</v>
      </c>
      <c r="N221" s="976">
        <v>1.3415999999999999</v>
      </c>
      <c r="O221" s="976">
        <v>0.31164999999999998</v>
      </c>
      <c r="P221" s="976">
        <v>8.3599999999999994E-2</v>
      </c>
      <c r="Q221" s="976">
        <v>12.696258597</v>
      </c>
      <c r="R221" s="976">
        <v>2.5269520000000001</v>
      </c>
      <c r="S221" s="976">
        <v>0.11956</v>
      </c>
      <c r="T221" s="976">
        <v>1.2869999999999999</v>
      </c>
      <c r="U221" s="976">
        <v>0.28116000000000002</v>
      </c>
      <c r="V221" s="976">
        <v>1.4810238659999999</v>
      </c>
      <c r="W221" s="976">
        <v>6.6171526069999995</v>
      </c>
      <c r="X221" s="976">
        <v>0.37597999999999998</v>
      </c>
      <c r="Y221" s="976">
        <v>31.046945903999994</v>
      </c>
      <c r="Z221" s="977">
        <v>1.8618600000000001</v>
      </c>
      <c r="AA221" s="975">
        <v>5.4861495149999993</v>
      </c>
      <c r="AB221" s="976">
        <v>40.358849520000007</v>
      </c>
      <c r="AC221" s="976">
        <v>1.9881420000000001</v>
      </c>
      <c r="AD221" s="976">
        <v>0.25335999999999997</v>
      </c>
      <c r="AE221" s="976">
        <v>0.17869599999999999</v>
      </c>
      <c r="AF221" s="976">
        <v>1.183742439</v>
      </c>
      <c r="AG221" s="976">
        <v>0.11655</v>
      </c>
      <c r="AH221" s="976">
        <v>0.44753999999999999</v>
      </c>
      <c r="AI221" s="976">
        <v>0.34439999999999998</v>
      </c>
      <c r="AJ221" s="976">
        <v>240.31762552099997</v>
      </c>
      <c r="AK221" s="976">
        <v>2.729584</v>
      </c>
      <c r="AL221" s="976">
        <v>2.8458559999999999</v>
      </c>
      <c r="AM221" s="976">
        <v>53.172629229999998</v>
      </c>
      <c r="AN221" s="976">
        <v>88.915910183999998</v>
      </c>
      <c r="AO221" s="976">
        <v>55.281683749999999</v>
      </c>
      <c r="AP221" s="977">
        <v>10.09614375</v>
      </c>
      <c r="AQ221" s="975">
        <v>13.036950414000001</v>
      </c>
      <c r="AR221" s="976">
        <v>17.674337988000001</v>
      </c>
      <c r="AS221" s="976">
        <v>1.85894</v>
      </c>
      <c r="AT221" s="976">
        <v>13.241832499999999</v>
      </c>
      <c r="AU221" s="976">
        <v>99.196970219999997</v>
      </c>
      <c r="AV221" s="976">
        <v>5.4157000000000002</v>
      </c>
      <c r="AW221" s="976">
        <v>12.425762588</v>
      </c>
      <c r="AX221" s="977">
        <v>7.218064</v>
      </c>
      <c r="AY221" s="975">
        <v>18.928068</v>
      </c>
      <c r="AZ221" s="976">
        <v>2.2343850000000001</v>
      </c>
      <c r="BA221" s="976">
        <v>0.32129999999999997</v>
      </c>
      <c r="BB221" s="976">
        <v>0.9122650080000001</v>
      </c>
      <c r="BC221" s="976">
        <v>1.0596099999999999</v>
      </c>
      <c r="BD221" s="976">
        <v>1.0533600000000001</v>
      </c>
      <c r="BE221" s="976">
        <v>2.2960000000000001E-2</v>
      </c>
      <c r="BF221" s="976">
        <v>1.4239999999999999E-2</v>
      </c>
      <c r="BG221" s="976">
        <v>0.18561</v>
      </c>
      <c r="BH221" s="977">
        <v>231.12070723199997</v>
      </c>
      <c r="BI221" s="975">
        <v>10.158135</v>
      </c>
      <c r="BJ221" s="976">
        <v>15.284822742000001</v>
      </c>
      <c r="BK221" s="976">
        <v>4.6675775000000002</v>
      </c>
      <c r="BL221" s="976">
        <v>13.035030054</v>
      </c>
      <c r="BM221" s="976">
        <v>1.8224636279999999</v>
      </c>
      <c r="BN221" s="976">
        <v>20.389757500000002</v>
      </c>
      <c r="BO221" s="976">
        <v>33.246756861000001</v>
      </c>
      <c r="BP221" s="976">
        <v>51.182598390000003</v>
      </c>
      <c r="BQ221" s="976">
        <v>3.9599463869999996</v>
      </c>
      <c r="BR221" s="976">
        <v>19.400728090000001</v>
      </c>
      <c r="BS221" s="977">
        <v>1.7536579999999999</v>
      </c>
      <c r="BT221" s="975">
        <v>42.76927585</v>
      </c>
      <c r="BU221" s="976">
        <v>0.79456375000000001</v>
      </c>
      <c r="BV221" s="976">
        <v>100.32474807600001</v>
      </c>
      <c r="BW221" s="976">
        <v>6.3218674879999996</v>
      </c>
      <c r="BX221" s="976">
        <v>59.218983880000003</v>
      </c>
      <c r="BY221" s="976">
        <v>2.0925618999999998</v>
      </c>
      <c r="BZ221" s="976">
        <v>83.332195550999998</v>
      </c>
      <c r="CA221" s="976">
        <v>37.423267884000005</v>
      </c>
      <c r="CB221" s="976">
        <v>1.47971875</v>
      </c>
      <c r="CC221" s="976">
        <v>48.664674408000003</v>
      </c>
      <c r="CD221" s="977">
        <v>1.173093129</v>
      </c>
      <c r="CE221" s="975">
        <v>223.267387128</v>
      </c>
      <c r="CF221" s="976">
        <v>287.99700464999995</v>
      </c>
      <c r="CG221" s="976">
        <v>99.663873744</v>
      </c>
      <c r="CH221" s="976">
        <v>218.362987893</v>
      </c>
      <c r="CI221" s="976">
        <v>103.76004775200001</v>
      </c>
      <c r="CJ221" s="976">
        <v>55.336869</v>
      </c>
      <c r="CK221" s="978">
        <v>2549.0028883000004</v>
      </c>
    </row>
    <row r="222" spans="6:89" x14ac:dyDescent="0.25">
      <c r="F222" s="970">
        <v>43191</v>
      </c>
      <c r="G222" s="975">
        <v>2.7953100000000002</v>
      </c>
      <c r="H222" s="976">
        <v>1.9043999999999999</v>
      </c>
      <c r="I222" s="976">
        <v>9.1351479999999992</v>
      </c>
      <c r="J222" s="976">
        <v>86.169150000000002</v>
      </c>
      <c r="K222" s="976">
        <v>51.796388226000012</v>
      </c>
      <c r="L222" s="976">
        <v>22.170600000000004</v>
      </c>
      <c r="M222" s="976">
        <v>14.567044502999998</v>
      </c>
      <c r="N222" s="976">
        <v>2.9927999999999999</v>
      </c>
      <c r="O222" s="976">
        <v>4.30077</v>
      </c>
      <c r="P222" s="976">
        <v>1.254</v>
      </c>
      <c r="Q222" s="976">
        <v>25.995911403000001</v>
      </c>
      <c r="R222" s="976">
        <v>50.231707999999998</v>
      </c>
      <c r="S222" s="976">
        <v>0.64049999999999996</v>
      </c>
      <c r="T222" s="976">
        <v>2.9601000000000002</v>
      </c>
      <c r="U222" s="976">
        <v>0.81791999999999998</v>
      </c>
      <c r="V222" s="976">
        <v>49.733191134000002</v>
      </c>
      <c r="W222" s="976">
        <v>64.37329260700001</v>
      </c>
      <c r="X222" s="976">
        <v>1.0937600000000001</v>
      </c>
      <c r="Y222" s="976">
        <v>384.57217954799995</v>
      </c>
      <c r="Z222" s="977">
        <v>14.96649</v>
      </c>
      <c r="AA222" s="975">
        <v>39.636712500000002</v>
      </c>
      <c r="AB222" s="976">
        <v>76.78693143000001</v>
      </c>
      <c r="AC222" s="976">
        <v>22.736187999999999</v>
      </c>
      <c r="AD222" s="976">
        <v>8.9626099999999997</v>
      </c>
      <c r="AE222" s="976">
        <v>11.130208</v>
      </c>
      <c r="AF222" s="976">
        <v>9.0049299999999999</v>
      </c>
      <c r="AG222" s="976">
        <v>2.9525999999999999</v>
      </c>
      <c r="AH222" s="976">
        <v>7.720065</v>
      </c>
      <c r="AI222" s="976">
        <v>10.906000000000001</v>
      </c>
      <c r="AJ222" s="976">
        <v>316.357609465</v>
      </c>
      <c r="AK222" s="976">
        <v>7.5373739999999998</v>
      </c>
      <c r="AL222" s="976">
        <v>11.985431999999999</v>
      </c>
      <c r="AM222" s="976">
        <v>85.683127180000014</v>
      </c>
      <c r="AN222" s="976">
        <v>128.244182454</v>
      </c>
      <c r="AO222" s="976">
        <v>69.234146807000002</v>
      </c>
      <c r="AP222" s="977">
        <v>15.54485625</v>
      </c>
      <c r="AQ222" s="975">
        <v>30.739109862000003</v>
      </c>
      <c r="AR222" s="976">
        <v>61.020201006000008</v>
      </c>
      <c r="AS222" s="976">
        <v>3.33249</v>
      </c>
      <c r="AT222" s="976">
        <v>25.69919625</v>
      </c>
      <c r="AU222" s="976">
        <v>197.91643728600002</v>
      </c>
      <c r="AV222" s="976">
        <v>7.8032637549999988</v>
      </c>
      <c r="AW222" s="976">
        <v>19.095251607999998</v>
      </c>
      <c r="AX222" s="977">
        <v>16.475311999999999</v>
      </c>
      <c r="AY222" s="975">
        <v>46.509793999999999</v>
      </c>
      <c r="AZ222" s="976">
        <v>8.137575</v>
      </c>
      <c r="BA222" s="976">
        <v>1.7212499999999999</v>
      </c>
      <c r="BB222" s="976">
        <v>6.3692799999999998</v>
      </c>
      <c r="BC222" s="976">
        <v>5.2059100000000003</v>
      </c>
      <c r="BD222" s="976">
        <v>3.2155200000000002</v>
      </c>
      <c r="BE222" s="976">
        <v>1.05616</v>
      </c>
      <c r="BF222" s="976">
        <v>0.65503999999999996</v>
      </c>
      <c r="BG222" s="976">
        <v>0.91191</v>
      </c>
      <c r="BH222" s="977">
        <v>353.76919401599991</v>
      </c>
      <c r="BI222" s="975">
        <v>55.495132056000003</v>
      </c>
      <c r="BJ222" s="976">
        <v>82.782647257999997</v>
      </c>
      <c r="BK222" s="976">
        <v>90.069922500000004</v>
      </c>
      <c r="BL222" s="976">
        <v>37.947050701999999</v>
      </c>
      <c r="BM222" s="976">
        <v>29.825533627999999</v>
      </c>
      <c r="BN222" s="976">
        <v>29.442330070999997</v>
      </c>
      <c r="BO222" s="976">
        <v>48.661753564999998</v>
      </c>
      <c r="BP222" s="976">
        <v>62.324008049999996</v>
      </c>
      <c r="BQ222" s="976">
        <v>30.913092773999999</v>
      </c>
      <c r="BR222" s="976">
        <v>58.89859852499999</v>
      </c>
      <c r="BS222" s="977">
        <v>15.390312</v>
      </c>
      <c r="BT222" s="975">
        <v>136.91564796</v>
      </c>
      <c r="BU222" s="976">
        <v>13.096602499999999</v>
      </c>
      <c r="BV222" s="976">
        <v>762.49834173099998</v>
      </c>
      <c r="BW222" s="976">
        <v>17.844000000000001</v>
      </c>
      <c r="BX222" s="976">
        <v>508.79962115999996</v>
      </c>
      <c r="BY222" s="976">
        <v>128.34293142000001</v>
      </c>
      <c r="BZ222" s="976">
        <v>606.18296110200004</v>
      </c>
      <c r="CA222" s="976">
        <v>362.47653000000003</v>
      </c>
      <c r="CB222" s="976">
        <v>89.522984374999993</v>
      </c>
      <c r="CC222" s="976">
        <v>269.418099622</v>
      </c>
      <c r="CD222" s="977">
        <v>29.670446870999999</v>
      </c>
      <c r="CE222" s="975">
        <v>356.89660800000001</v>
      </c>
      <c r="CF222" s="976">
        <v>389.26397953500003</v>
      </c>
      <c r="CG222" s="976">
        <v>126.53950859000003</v>
      </c>
      <c r="CH222" s="976">
        <v>747.83485263</v>
      </c>
      <c r="CI222" s="976">
        <v>130.136796938</v>
      </c>
      <c r="CJ222" s="976">
        <v>73.610102999999995</v>
      </c>
      <c r="CK222" s="978">
        <v>7697.3269278529988</v>
      </c>
    </row>
    <row r="223" spans="6:89" x14ac:dyDescent="0.25">
      <c r="F223" s="970">
        <v>43221</v>
      </c>
      <c r="G223" s="975">
        <v>14.065289999999999</v>
      </c>
      <c r="H223" s="976">
        <v>10.548719999999998</v>
      </c>
      <c r="I223" s="976">
        <v>38.788508</v>
      </c>
      <c r="J223" s="976">
        <v>230.86538735400001</v>
      </c>
      <c r="K223" s="976">
        <v>121.93673177400001</v>
      </c>
      <c r="L223" s="976">
        <v>69.427199999999999</v>
      </c>
      <c r="M223" s="976">
        <v>51.259519503</v>
      </c>
      <c r="N223" s="976">
        <v>10.457599999999999</v>
      </c>
      <c r="O223" s="976">
        <v>19.88327</v>
      </c>
      <c r="P223" s="976">
        <v>6.6670999999999996</v>
      </c>
      <c r="Q223" s="976">
        <v>69.490028597000006</v>
      </c>
      <c r="R223" s="976">
        <v>145.29974000000001</v>
      </c>
      <c r="S223" s="976">
        <v>2.5790799999999998</v>
      </c>
      <c r="T223" s="976">
        <v>8.9803999999999995</v>
      </c>
      <c r="U223" s="976">
        <v>4.0768199999999997</v>
      </c>
      <c r="V223" s="976">
        <v>147.777725799</v>
      </c>
      <c r="W223" s="976">
        <v>132.63052739299999</v>
      </c>
      <c r="X223" s="976">
        <v>5.4517100000000003</v>
      </c>
      <c r="Y223" s="976">
        <v>814.01647500000001</v>
      </c>
      <c r="Z223" s="977">
        <v>43.228569999999998</v>
      </c>
      <c r="AA223" s="975">
        <v>141.08203798500003</v>
      </c>
      <c r="AB223" s="976">
        <v>347.63036285999999</v>
      </c>
      <c r="AC223" s="976">
        <v>93.442673999999997</v>
      </c>
      <c r="AD223" s="976">
        <v>41.614379999999997</v>
      </c>
      <c r="AE223" s="976">
        <v>38.572808000000002</v>
      </c>
      <c r="AF223" s="976">
        <v>49.336869999999998</v>
      </c>
      <c r="AG223" s="976">
        <v>13.500375</v>
      </c>
      <c r="AH223" s="976">
        <v>28.456085000000002</v>
      </c>
      <c r="AI223" s="976">
        <v>45.058999999999997</v>
      </c>
      <c r="AJ223" s="976">
        <v>976.90394698600016</v>
      </c>
      <c r="AK223" s="976">
        <v>56.949047999999998</v>
      </c>
      <c r="AL223" s="976">
        <v>56.068835999999997</v>
      </c>
      <c r="AM223" s="976">
        <v>560.67603640999994</v>
      </c>
      <c r="AN223" s="976">
        <v>391.96212273000003</v>
      </c>
      <c r="AO223" s="976">
        <v>235.17242180700001</v>
      </c>
      <c r="AP223" s="977">
        <v>60.327575000000003</v>
      </c>
      <c r="AQ223" s="975">
        <v>86.401800551999983</v>
      </c>
      <c r="AR223" s="976">
        <v>153.32333201200001</v>
      </c>
      <c r="AS223" s="976">
        <v>13.91938</v>
      </c>
      <c r="AT223" s="976">
        <v>83.404717500000004</v>
      </c>
      <c r="AU223" s="976">
        <v>538.36131848400009</v>
      </c>
      <c r="AV223" s="976">
        <v>27.981113754999999</v>
      </c>
      <c r="AW223" s="976">
        <v>59.084600000000002</v>
      </c>
      <c r="AX223" s="977">
        <v>49.005152000000002</v>
      </c>
      <c r="AY223" s="975">
        <v>117.128274</v>
      </c>
      <c r="AZ223" s="976">
        <v>21.157695</v>
      </c>
      <c r="BA223" s="976">
        <v>6.9309000000000003</v>
      </c>
      <c r="BB223" s="976">
        <v>19.008320000000001</v>
      </c>
      <c r="BC223" s="976">
        <v>15.6638</v>
      </c>
      <c r="BD223" s="976">
        <v>8.7872400000000006</v>
      </c>
      <c r="BE223" s="976">
        <v>3.63916</v>
      </c>
      <c r="BF223" s="976">
        <v>2.2570399999999999</v>
      </c>
      <c r="BG223" s="976">
        <v>2.7437999999999998</v>
      </c>
      <c r="BH223" s="977">
        <v>882.30245107199994</v>
      </c>
      <c r="BI223" s="975">
        <v>461.37105705599998</v>
      </c>
      <c r="BJ223" s="976">
        <v>479.20212462900002</v>
      </c>
      <c r="BK223" s="976">
        <v>422.82551999999998</v>
      </c>
      <c r="BL223" s="976">
        <v>427.48381892000003</v>
      </c>
      <c r="BM223" s="976">
        <v>182.24779274399998</v>
      </c>
      <c r="BN223" s="976">
        <v>229.82738382100001</v>
      </c>
      <c r="BO223" s="976">
        <v>214.335618565</v>
      </c>
      <c r="BP223" s="976">
        <v>225.96675483000001</v>
      </c>
      <c r="BQ223" s="976">
        <v>194.06898861300002</v>
      </c>
      <c r="BR223" s="976">
        <v>452.51538897500001</v>
      </c>
      <c r="BS223" s="977">
        <v>94.409617999999995</v>
      </c>
      <c r="BT223" s="975">
        <v>585.7691615650001</v>
      </c>
      <c r="BU223" s="976">
        <v>74.771188749999993</v>
      </c>
      <c r="BV223" s="976">
        <v>1118.004081924</v>
      </c>
      <c r="BW223" s="976">
        <v>82.864133744</v>
      </c>
      <c r="BX223" s="976">
        <v>837.93033048000007</v>
      </c>
      <c r="BY223" s="976">
        <v>263.89345334000001</v>
      </c>
      <c r="BZ223" s="976">
        <v>856.99239444900002</v>
      </c>
      <c r="CA223" s="976">
        <v>506.88226461599999</v>
      </c>
      <c r="CB223" s="976">
        <v>253.74217125000001</v>
      </c>
      <c r="CC223" s="976">
        <v>297.34353118400003</v>
      </c>
      <c r="CD223" s="977">
        <v>94.047052085999994</v>
      </c>
      <c r="CE223" s="975">
        <v>633.73396312800003</v>
      </c>
      <c r="CF223" s="976">
        <v>834.39292798500003</v>
      </c>
      <c r="CG223" s="976">
        <v>244.76030453799999</v>
      </c>
      <c r="CH223" s="976">
        <v>1306.0836055259999</v>
      </c>
      <c r="CI223" s="976">
        <v>223.84446469</v>
      </c>
      <c r="CJ223" s="976">
        <v>176.32521550000001</v>
      </c>
      <c r="CK223" s="978">
        <v>18950.919388481001</v>
      </c>
    </row>
    <row r="224" spans="6:89" x14ac:dyDescent="0.25">
      <c r="F224" s="970">
        <v>43252</v>
      </c>
      <c r="G224" s="975">
        <v>10.604430000000001</v>
      </c>
      <c r="H224" s="976">
        <v>7.7666399999999989</v>
      </c>
      <c r="I224" s="976">
        <v>30.203382000000001</v>
      </c>
      <c r="J224" s="976">
        <v>169.805705292</v>
      </c>
      <c r="K224" s="976">
        <v>88.813366290000005</v>
      </c>
      <c r="L224" s="976">
        <v>46.036200000000008</v>
      </c>
      <c r="M224" s="976">
        <v>38.588940000000001</v>
      </c>
      <c r="N224" s="976">
        <v>8.8751999999999995</v>
      </c>
      <c r="O224" s="976">
        <v>14.772209999999999</v>
      </c>
      <c r="P224" s="976">
        <v>4.9532999999999996</v>
      </c>
      <c r="Q224" s="976">
        <v>66.271971402999995</v>
      </c>
      <c r="R224" s="976">
        <v>97.66328</v>
      </c>
      <c r="S224" s="976">
        <v>2.1179199999999998</v>
      </c>
      <c r="T224" s="976">
        <v>7.8936000000000002</v>
      </c>
      <c r="U224" s="976">
        <v>3.0288599999999999</v>
      </c>
      <c r="V224" s="976">
        <v>125.35485693300001</v>
      </c>
      <c r="W224" s="976">
        <v>107.88819260699999</v>
      </c>
      <c r="X224" s="976">
        <v>4.0503299999999998</v>
      </c>
      <c r="Y224" s="976">
        <v>567.54706499999998</v>
      </c>
      <c r="Z224" s="977">
        <v>30.41038</v>
      </c>
      <c r="AA224" s="975">
        <v>107.678125485</v>
      </c>
      <c r="AB224" s="976">
        <v>350.57062524000003</v>
      </c>
      <c r="AC224" s="976">
        <v>68.769322000000003</v>
      </c>
      <c r="AD224" s="976">
        <v>32.683439999999997</v>
      </c>
      <c r="AE224" s="976">
        <v>29.076391999999998</v>
      </c>
      <c r="AF224" s="976">
        <v>35.470127560999998</v>
      </c>
      <c r="AG224" s="976">
        <v>9.7125000000000004</v>
      </c>
      <c r="AH224" s="976">
        <v>20.325775</v>
      </c>
      <c r="AI224" s="976">
        <v>39.290300000000002</v>
      </c>
      <c r="AJ224" s="976">
        <v>1452.6724409860001</v>
      </c>
      <c r="AK224" s="976">
        <v>48.388080000000002</v>
      </c>
      <c r="AL224" s="976">
        <v>42.852024</v>
      </c>
      <c r="AM224" s="976">
        <v>501.60835641</v>
      </c>
      <c r="AN224" s="976">
        <v>565.50427009199996</v>
      </c>
      <c r="AO224" s="976">
        <v>324.04575499999999</v>
      </c>
      <c r="AP224" s="977">
        <v>63.372443750000002</v>
      </c>
      <c r="AQ224" s="975">
        <v>81.928349862000005</v>
      </c>
      <c r="AR224" s="976">
        <v>159.80840100600003</v>
      </c>
      <c r="AS224" s="976">
        <v>11.5617</v>
      </c>
      <c r="AT224" s="976">
        <v>93.791083749999999</v>
      </c>
      <c r="AU224" s="976">
        <v>510.96570195599998</v>
      </c>
      <c r="AV224" s="976">
        <v>28.417863754999999</v>
      </c>
      <c r="AW224" s="976">
        <v>57.064371608000002</v>
      </c>
      <c r="AX224" s="977">
        <v>45.63888</v>
      </c>
      <c r="AY224" s="975">
        <v>102.570448</v>
      </c>
      <c r="AZ224" s="976">
        <v>16.964774999999999</v>
      </c>
      <c r="BA224" s="976">
        <v>5.6916000000000002</v>
      </c>
      <c r="BB224" s="976">
        <v>13.683999999999999</v>
      </c>
      <c r="BC224" s="976">
        <v>12.531040000000001</v>
      </c>
      <c r="BD224" s="976">
        <v>7.6507199999999997</v>
      </c>
      <c r="BE224" s="976">
        <v>2.8240799999999999</v>
      </c>
      <c r="BF224" s="976">
        <v>1.75152</v>
      </c>
      <c r="BG224" s="976">
        <v>2.1950400000000001</v>
      </c>
      <c r="BH224" s="977">
        <v>971.16596169599995</v>
      </c>
      <c r="BI224" s="975">
        <v>290.63053500000001</v>
      </c>
      <c r="BJ224" s="976">
        <v>339.96727411299997</v>
      </c>
      <c r="BK224" s="976">
        <v>308.30338499999999</v>
      </c>
      <c r="BL224" s="976">
        <v>232.25521946000001</v>
      </c>
      <c r="BM224" s="976">
        <v>117.094181814</v>
      </c>
      <c r="BN224" s="976">
        <v>156.35003125</v>
      </c>
      <c r="BO224" s="976">
        <v>210.29765042599999</v>
      </c>
      <c r="BP224" s="976">
        <v>276.56454194999998</v>
      </c>
      <c r="BQ224" s="976">
        <v>146.964889161</v>
      </c>
      <c r="BR224" s="976">
        <v>330.82559691</v>
      </c>
      <c r="BS224" s="977">
        <v>68.889967999999996</v>
      </c>
      <c r="BT224" s="975">
        <v>570.10793843499994</v>
      </c>
      <c r="BU224" s="976">
        <v>59.756673749999997</v>
      </c>
      <c r="BV224" s="976">
        <v>834.62863326900003</v>
      </c>
      <c r="BW224" s="976">
        <v>73.789198768000006</v>
      </c>
      <c r="BX224" s="976">
        <v>863.96803979999993</v>
      </c>
      <c r="BY224" s="976">
        <v>209.92319237999999</v>
      </c>
      <c r="BZ224" s="976">
        <v>1002.6126013980002</v>
      </c>
      <c r="CA224" s="976">
        <v>421.43213250000002</v>
      </c>
      <c r="CB224" s="976">
        <v>156.82059312499999</v>
      </c>
      <c r="CC224" s="976">
        <v>381.20196559200002</v>
      </c>
      <c r="CD224" s="977">
        <v>100.828035828</v>
      </c>
      <c r="CE224" s="975">
        <v>598.67100000000005</v>
      </c>
      <c r="CF224" s="976">
        <v>927.99346659000003</v>
      </c>
      <c r="CG224" s="976">
        <v>278.03498233400001</v>
      </c>
      <c r="CH224" s="976">
        <v>871.95452250000005</v>
      </c>
      <c r="CI224" s="976">
        <v>239.05185980599998</v>
      </c>
      <c r="CJ224" s="976">
        <v>182.3013675</v>
      </c>
      <c r="CK224" s="978">
        <v>17502.090820341</v>
      </c>
    </row>
    <row r="225" spans="6:89" x14ac:dyDescent="0.25">
      <c r="F225" s="970">
        <v>43282</v>
      </c>
      <c r="G225" s="975">
        <v>7.8534899999999999</v>
      </c>
      <c r="H225" s="976">
        <v>4.3055999999999992</v>
      </c>
      <c r="I225" s="976">
        <v>22.981354</v>
      </c>
      <c r="J225" s="976">
        <v>111.124236177</v>
      </c>
      <c r="K225" s="976">
        <v>75.54208629</v>
      </c>
      <c r="L225" s="976">
        <v>32.713500000000003</v>
      </c>
      <c r="M225" s="976">
        <v>21.575719502999998</v>
      </c>
      <c r="N225" s="976">
        <v>9.7696000000000005</v>
      </c>
      <c r="O225" s="976">
        <v>7.9159100000000002</v>
      </c>
      <c r="P225" s="976">
        <v>2.8214999999999999</v>
      </c>
      <c r="Q225" s="976">
        <v>94.404867194000005</v>
      </c>
      <c r="R225" s="976">
        <v>61.773732000000003</v>
      </c>
      <c r="S225" s="976">
        <v>1.90442</v>
      </c>
      <c r="T225" s="976">
        <v>9.2234999999999996</v>
      </c>
      <c r="U225" s="976">
        <v>2.4409800000000001</v>
      </c>
      <c r="V225" s="976">
        <v>89.661908066999999</v>
      </c>
      <c r="W225" s="976">
        <v>100.04831086900001</v>
      </c>
      <c r="X225" s="976">
        <v>3.2641900000000001</v>
      </c>
      <c r="Y225" s="976">
        <v>447.887835</v>
      </c>
      <c r="Z225" s="977">
        <v>24.08483</v>
      </c>
      <c r="AA225" s="975">
        <v>111.930687015</v>
      </c>
      <c r="AB225" s="976">
        <v>320.73484690499998</v>
      </c>
      <c r="AC225" s="976">
        <v>65.251840000000001</v>
      </c>
      <c r="AD225" s="976">
        <v>22.137329999999999</v>
      </c>
      <c r="AE225" s="976">
        <v>18.431215999999999</v>
      </c>
      <c r="AF225" s="976">
        <v>33.905882439000003</v>
      </c>
      <c r="AG225" s="976">
        <v>7.3426499999999999</v>
      </c>
      <c r="AH225" s="976">
        <v>19.579875000000001</v>
      </c>
      <c r="AI225" s="976">
        <v>25.055099999999999</v>
      </c>
      <c r="AJ225" s="976">
        <v>2029.0877189720004</v>
      </c>
      <c r="AK225" s="976">
        <v>53.878266000000004</v>
      </c>
      <c r="AL225" s="976">
        <v>55.165824000000001</v>
      </c>
      <c r="AM225" s="976">
        <v>498.48563436000001</v>
      </c>
      <c r="AN225" s="976">
        <v>659.66997763799998</v>
      </c>
      <c r="AO225" s="976">
        <v>360.74481305699999</v>
      </c>
      <c r="AP225" s="977">
        <v>109.15231249999999</v>
      </c>
      <c r="AQ225" s="975">
        <v>86.593530137999991</v>
      </c>
      <c r="AR225" s="976">
        <v>153.155297988</v>
      </c>
      <c r="AS225" s="976">
        <v>10.881600000000001</v>
      </c>
      <c r="AT225" s="976">
        <v>113.90486249999999</v>
      </c>
      <c r="AU225" s="976">
        <v>898.74096782399999</v>
      </c>
      <c r="AV225" s="976">
        <v>42.685036244999999</v>
      </c>
      <c r="AW225" s="976">
        <v>82.358682587999994</v>
      </c>
      <c r="AX225" s="977">
        <v>43.081808000000002</v>
      </c>
      <c r="AY225" s="975">
        <v>169.484352</v>
      </c>
      <c r="AZ225" s="976">
        <v>23.005890000000001</v>
      </c>
      <c r="BA225" s="976">
        <v>5.1178499999999998</v>
      </c>
      <c r="BB225" s="976">
        <v>15.458774992</v>
      </c>
      <c r="BC225" s="976">
        <v>13.406370000000001</v>
      </c>
      <c r="BD225" s="976">
        <v>9.6188400000000005</v>
      </c>
      <c r="BE225" s="976">
        <v>2.1008399999999998</v>
      </c>
      <c r="BF225" s="976">
        <v>1.3029599999999999</v>
      </c>
      <c r="BG225" s="976">
        <v>2.3483700000000001</v>
      </c>
      <c r="BH225" s="977">
        <v>1889.1997123199999</v>
      </c>
      <c r="BI225" s="975">
        <v>161.45142000000001</v>
      </c>
      <c r="BJ225" s="976">
        <v>207.53884337099998</v>
      </c>
      <c r="BK225" s="976">
        <v>175.53242250000002</v>
      </c>
      <c r="BL225" s="976">
        <v>154.19340097200001</v>
      </c>
      <c r="BM225" s="976">
        <v>51.730309534999996</v>
      </c>
      <c r="BN225" s="976">
        <v>116.741333821</v>
      </c>
      <c r="BO225" s="976">
        <v>163.72857500000001</v>
      </c>
      <c r="BP225" s="976">
        <v>242.03244194999999</v>
      </c>
      <c r="BQ225" s="976">
        <v>93.665329452000009</v>
      </c>
      <c r="BR225" s="976">
        <v>255.78609059000001</v>
      </c>
      <c r="BS225" s="977">
        <v>40.805266000000003</v>
      </c>
      <c r="BT225" s="975">
        <v>418.24847686999999</v>
      </c>
      <c r="BU225" s="976">
        <v>43.618810000000003</v>
      </c>
      <c r="BV225" s="976">
        <v>608.98178442100004</v>
      </c>
      <c r="BW225" s="976">
        <v>57.1008</v>
      </c>
      <c r="BX225" s="976">
        <v>702.93078388000004</v>
      </c>
      <c r="BY225" s="976">
        <v>180.39501524000002</v>
      </c>
      <c r="BZ225" s="976">
        <v>823.69089540300001</v>
      </c>
      <c r="CA225" s="976">
        <v>295.75268211600002</v>
      </c>
      <c r="CB225" s="976">
        <v>128.70593687499999</v>
      </c>
      <c r="CC225" s="976">
        <v>287.39746037800001</v>
      </c>
      <c r="CD225" s="977">
        <v>78.310552086000001</v>
      </c>
      <c r="CE225" s="975">
        <v>1234.829092872</v>
      </c>
      <c r="CF225" s="976">
        <v>1975.8862901549996</v>
      </c>
      <c r="CG225" s="976">
        <v>644.66355889800002</v>
      </c>
      <c r="CH225" s="976">
        <v>1131.6193472370001</v>
      </c>
      <c r="CI225" s="976">
        <v>653.86293387600006</v>
      </c>
      <c r="CJ225" s="976">
        <v>376.06660349999999</v>
      </c>
      <c r="CK225" s="978">
        <v>20389.563744578998</v>
      </c>
    </row>
    <row r="226" spans="6:89" x14ac:dyDescent="0.25">
      <c r="F226" s="970">
        <v>43313</v>
      </c>
      <c r="G226" s="975">
        <v>6.2118000000000002</v>
      </c>
      <c r="H226" s="976">
        <v>3.9081599999999996</v>
      </c>
      <c r="I226" s="976">
        <v>17.672446000000001</v>
      </c>
      <c r="J226" s="976">
        <v>127.647698823</v>
      </c>
      <c r="K226" s="976">
        <v>69.564550967999992</v>
      </c>
      <c r="L226" s="976">
        <v>31.154100000000003</v>
      </c>
      <c r="M226" s="976">
        <v>22.482724503</v>
      </c>
      <c r="N226" s="976">
        <v>6.02</v>
      </c>
      <c r="O226" s="976">
        <v>7.60426</v>
      </c>
      <c r="P226" s="976">
        <v>2.5289000000000001</v>
      </c>
      <c r="Q226" s="976">
        <v>46.485904387999994</v>
      </c>
      <c r="R226" s="976">
        <v>66.14467599999999</v>
      </c>
      <c r="S226" s="976">
        <v>1.3066199999999999</v>
      </c>
      <c r="T226" s="976">
        <v>5.4054000000000002</v>
      </c>
      <c r="U226" s="976">
        <v>1.9681200000000001</v>
      </c>
      <c r="V226" s="976">
        <v>96.948591933000003</v>
      </c>
      <c r="W226" s="976">
        <v>86.598250868999997</v>
      </c>
      <c r="X226" s="976">
        <v>2.6318600000000001</v>
      </c>
      <c r="Y226" s="976">
        <v>447.73890454799999</v>
      </c>
      <c r="Z226" s="977">
        <v>20.337240000000001</v>
      </c>
      <c r="AA226" s="975">
        <v>84.337575000000001</v>
      </c>
      <c r="AB226" s="976">
        <v>282.51164023500002</v>
      </c>
      <c r="AC226" s="976">
        <v>54.495482000000003</v>
      </c>
      <c r="AD226" s="976">
        <v>28.62968</v>
      </c>
      <c r="AE226" s="976">
        <v>21.469048000000001</v>
      </c>
      <c r="AF226" s="976">
        <v>28.790410000000001</v>
      </c>
      <c r="AG226" s="976">
        <v>7.8088499999999996</v>
      </c>
      <c r="AH226" s="976">
        <v>14.99259</v>
      </c>
      <c r="AI226" s="976">
        <v>31.684799999999999</v>
      </c>
      <c r="AJ226" s="976">
        <v>1332.0728230280001</v>
      </c>
      <c r="AK226" s="976">
        <v>38.493338000000001</v>
      </c>
      <c r="AL226" s="976">
        <v>39.568344000000003</v>
      </c>
      <c r="AM226" s="976">
        <v>483.51454563999999</v>
      </c>
      <c r="AN226" s="976">
        <v>513.66666245400006</v>
      </c>
      <c r="AO226" s="976">
        <v>280.47916430699996</v>
      </c>
      <c r="AP226" s="977">
        <v>66.898081250000004</v>
      </c>
      <c r="AQ226" s="975">
        <v>56.173950413999997</v>
      </c>
      <c r="AR226" s="976">
        <v>109.439873018</v>
      </c>
      <c r="AS226" s="976">
        <v>7.36775</v>
      </c>
      <c r="AT226" s="976">
        <v>62.161303750000002</v>
      </c>
      <c r="AU226" s="976">
        <v>421.76608826400002</v>
      </c>
      <c r="AV226" s="976">
        <v>17.324413754999998</v>
      </c>
      <c r="AW226" s="976">
        <v>37.830745803999996</v>
      </c>
      <c r="AX226" s="977">
        <v>30.134608</v>
      </c>
      <c r="AY226" s="975">
        <v>97.187235999999999</v>
      </c>
      <c r="AZ226" s="976">
        <v>12.716685</v>
      </c>
      <c r="BA226" s="976">
        <v>3.5113500000000002</v>
      </c>
      <c r="BB226" s="976">
        <v>9.3217050079999986</v>
      </c>
      <c r="BC226" s="976">
        <v>7.6476199999999999</v>
      </c>
      <c r="BD226" s="976">
        <v>5.1559200000000001</v>
      </c>
      <c r="BE226" s="976">
        <v>1.6875599999999999</v>
      </c>
      <c r="BF226" s="976">
        <v>1.04664</v>
      </c>
      <c r="BG226" s="976">
        <v>1.33962</v>
      </c>
      <c r="BH226" s="977">
        <v>1071.9690996479999</v>
      </c>
      <c r="BI226" s="975">
        <v>181.46808794400002</v>
      </c>
      <c r="BJ226" s="976">
        <v>187.53724399999999</v>
      </c>
      <c r="BK226" s="976">
        <v>163.6977875</v>
      </c>
      <c r="BL226" s="976">
        <v>150.57092075600002</v>
      </c>
      <c r="BM226" s="976">
        <v>59.195451349000002</v>
      </c>
      <c r="BN226" s="976">
        <v>109.05950125</v>
      </c>
      <c r="BO226" s="976">
        <v>156.27162999999999</v>
      </c>
      <c r="BP226" s="976">
        <v>220.85769678</v>
      </c>
      <c r="BQ226" s="976">
        <v>97.337860839000001</v>
      </c>
      <c r="BR226" s="976">
        <v>255.21639838499996</v>
      </c>
      <c r="BS226" s="977">
        <v>37.716734000000002</v>
      </c>
      <c r="BT226" s="975">
        <v>431.60833775499998</v>
      </c>
      <c r="BU226" s="976">
        <v>56.441425000000002</v>
      </c>
      <c r="BV226" s="976">
        <v>620.55187095899998</v>
      </c>
      <c r="BW226" s="976">
        <v>62.776881232000001</v>
      </c>
      <c r="BX226" s="976">
        <v>606.68172544000004</v>
      </c>
      <c r="BY226" s="976">
        <v>174.66958475999999</v>
      </c>
      <c r="BZ226" s="976">
        <v>712.68548999999996</v>
      </c>
      <c r="CA226" s="976">
        <v>270.64643288399998</v>
      </c>
      <c r="CB226" s="976">
        <v>141.31314062499999</v>
      </c>
      <c r="CC226" s="976">
        <v>294.20123118399999</v>
      </c>
      <c r="CD226" s="977">
        <v>71.930125215000004</v>
      </c>
      <c r="CE226" s="975">
        <v>554.29537687200002</v>
      </c>
      <c r="CF226" s="976">
        <v>1000.3540476749999</v>
      </c>
      <c r="CG226" s="976">
        <v>314.98892625599996</v>
      </c>
      <c r="CH226" s="976">
        <v>697.33765460400002</v>
      </c>
      <c r="CI226" s="976">
        <v>262.049230814</v>
      </c>
      <c r="CJ226" s="976">
        <v>186.984602</v>
      </c>
      <c r="CK226" s="978">
        <v>14412.000806685</v>
      </c>
    </row>
    <row r="227" spans="6:89" x14ac:dyDescent="0.25">
      <c r="F227" s="970">
        <v>43344</v>
      </c>
      <c r="G227" s="975">
        <v>13.621589999999999</v>
      </c>
      <c r="H227" s="976">
        <v>11.360159999999999</v>
      </c>
      <c r="I227" s="976">
        <v>32.307814</v>
      </c>
      <c r="J227" s="976">
        <v>211.56227470800002</v>
      </c>
      <c r="K227" s="976">
        <v>104.05889999999999</v>
      </c>
      <c r="L227" s="976">
        <v>53.663700000000006</v>
      </c>
      <c r="M227" s="976">
        <v>58.213230000000003</v>
      </c>
      <c r="N227" s="976">
        <v>9.3911999999999995</v>
      </c>
      <c r="O227" s="976">
        <v>23.249089999999999</v>
      </c>
      <c r="P227" s="976">
        <v>7.524</v>
      </c>
      <c r="Q227" s="976">
        <v>62.500797194</v>
      </c>
      <c r="R227" s="976">
        <v>123.888944</v>
      </c>
      <c r="S227" s="976">
        <v>2.9206799999999999</v>
      </c>
      <c r="T227" s="976">
        <v>8.8659999999999997</v>
      </c>
      <c r="U227" s="976">
        <v>3.7445400000000002</v>
      </c>
      <c r="V227" s="976">
        <v>156.84168806700001</v>
      </c>
      <c r="W227" s="976">
        <v>149.56897913100002</v>
      </c>
      <c r="X227" s="976">
        <v>5.0073699999999999</v>
      </c>
      <c r="Y227" s="976">
        <v>787.26009909599998</v>
      </c>
      <c r="Z227" s="977">
        <v>36.783670000000001</v>
      </c>
      <c r="AA227" s="975">
        <v>154.61890048500001</v>
      </c>
      <c r="AB227" s="976">
        <v>421.84849690499999</v>
      </c>
      <c r="AC227" s="976">
        <v>98.336562000000001</v>
      </c>
      <c r="AD227" s="976">
        <v>63.94173</v>
      </c>
      <c r="AE227" s="976">
        <v>48.554256000000002</v>
      </c>
      <c r="AF227" s="976">
        <v>54.240967560999998</v>
      </c>
      <c r="AG227" s="976">
        <v>16.977450000000001</v>
      </c>
      <c r="AH227" s="976">
        <v>31.514275000000001</v>
      </c>
      <c r="AI227" s="976">
        <v>67.904200000000003</v>
      </c>
      <c r="AJ227" s="976">
        <v>1022.375972479</v>
      </c>
      <c r="AK227" s="976">
        <v>62.563305999999997</v>
      </c>
      <c r="AL227" s="976">
        <v>58.039043999999997</v>
      </c>
      <c r="AM227" s="976">
        <v>270.38631794999998</v>
      </c>
      <c r="AN227" s="976">
        <v>310.33584518399999</v>
      </c>
      <c r="AO227" s="976">
        <v>175.50922180700002</v>
      </c>
      <c r="AP227" s="977">
        <v>56.997806249999996</v>
      </c>
      <c r="AQ227" s="975">
        <v>77.486820551999983</v>
      </c>
      <c r="AR227" s="976">
        <v>161.69008100600001</v>
      </c>
      <c r="AS227" s="976">
        <v>10.677569999999999</v>
      </c>
      <c r="AT227" s="976">
        <v>67.683963750000004</v>
      </c>
      <c r="AU227" s="976">
        <v>294.99445760399999</v>
      </c>
      <c r="AV227" s="976">
        <v>14.3254</v>
      </c>
      <c r="AW227" s="976">
        <v>36.059602587999997</v>
      </c>
      <c r="AX227" s="977">
        <v>44.408895999999999</v>
      </c>
      <c r="AY227" s="975">
        <v>118.141244</v>
      </c>
      <c r="AZ227" s="976">
        <v>23.667929999999998</v>
      </c>
      <c r="BA227" s="976">
        <v>7.8489000000000004</v>
      </c>
      <c r="BB227" s="976">
        <v>21.761705008</v>
      </c>
      <c r="BC227" s="976">
        <v>19.026910000000001</v>
      </c>
      <c r="BD227" s="976">
        <v>9.9237599999999997</v>
      </c>
      <c r="BE227" s="976">
        <v>4.5231199999999996</v>
      </c>
      <c r="BF227" s="976">
        <v>2.8052800000000002</v>
      </c>
      <c r="BG227" s="976">
        <v>3.33291</v>
      </c>
      <c r="BH227" s="977">
        <v>735.86207999999988</v>
      </c>
      <c r="BI227" s="975">
        <v>196.42057500000001</v>
      </c>
      <c r="BJ227" s="976">
        <v>274.97702137099998</v>
      </c>
      <c r="BK227" s="976">
        <v>305.11132750000002</v>
      </c>
      <c r="BL227" s="976">
        <v>142.93998972999998</v>
      </c>
      <c r="BM227" s="976">
        <v>102.233965442</v>
      </c>
      <c r="BN227" s="976">
        <v>100.49237625000001</v>
      </c>
      <c r="BO227" s="976">
        <v>166.17490686100001</v>
      </c>
      <c r="BP227" s="976">
        <v>167.85925161</v>
      </c>
      <c r="BQ227" s="976">
        <v>144.82519945199999</v>
      </c>
      <c r="BR227" s="976">
        <v>213.62984220500002</v>
      </c>
      <c r="BS227" s="977">
        <v>56.064708000000003</v>
      </c>
      <c r="BT227" s="975">
        <v>673.63897516999998</v>
      </c>
      <c r="BU227" s="976">
        <v>123.21217875000001</v>
      </c>
      <c r="BV227" s="976">
        <v>1221.5867315380001</v>
      </c>
      <c r="BW227" s="976">
        <v>115.15328</v>
      </c>
      <c r="BX227" s="976">
        <v>870.44114408000007</v>
      </c>
      <c r="BY227" s="976">
        <v>200.30326096000002</v>
      </c>
      <c r="BZ227" s="976">
        <v>827.03666485199994</v>
      </c>
      <c r="CA227" s="976">
        <v>504.90334124999998</v>
      </c>
      <c r="CB227" s="976">
        <v>158.62585000000001</v>
      </c>
      <c r="CC227" s="976">
        <v>323.02843999999999</v>
      </c>
      <c r="CD227" s="977">
        <v>106.92237312899999</v>
      </c>
      <c r="CE227" s="975">
        <v>328.21946887199999</v>
      </c>
      <c r="CF227" s="976">
        <v>469.44825464999991</v>
      </c>
      <c r="CG227" s="976">
        <v>81.234802819999999</v>
      </c>
      <c r="CH227" s="976">
        <v>993.93597157799991</v>
      </c>
      <c r="CI227" s="976">
        <v>70.338049380000001</v>
      </c>
      <c r="CJ227" s="976">
        <v>70.047397000000004</v>
      </c>
      <c r="CK227" s="978">
        <v>15439.505055774996</v>
      </c>
    </row>
    <row r="228" spans="6:89" x14ac:dyDescent="0.25">
      <c r="F228" s="970">
        <v>43374</v>
      </c>
      <c r="G228" s="975">
        <v>9.5839200000000009</v>
      </c>
      <c r="H228" s="976">
        <v>6.8392799999999987</v>
      </c>
      <c r="I228" s="976">
        <v>30.777317999999998</v>
      </c>
      <c r="J228" s="976">
        <v>301.59202499999998</v>
      </c>
      <c r="K228" s="976">
        <v>183.11075725799998</v>
      </c>
      <c r="L228" s="976">
        <v>76.986900000000006</v>
      </c>
      <c r="M228" s="976">
        <v>40.210549502999996</v>
      </c>
      <c r="N228" s="976">
        <v>8.6</v>
      </c>
      <c r="O228" s="976">
        <v>12.839980000000001</v>
      </c>
      <c r="P228" s="976">
        <v>4.2636000000000003</v>
      </c>
      <c r="Q228" s="976">
        <v>57.69885</v>
      </c>
      <c r="R228" s="976">
        <v>159.64189999999999</v>
      </c>
      <c r="S228" s="976">
        <v>1.71654</v>
      </c>
      <c r="T228" s="976">
        <v>6.8211000000000004</v>
      </c>
      <c r="U228" s="976">
        <v>3.1311</v>
      </c>
      <c r="V228" s="976">
        <v>234.56645420100003</v>
      </c>
      <c r="W228" s="976">
        <v>169.492315655</v>
      </c>
      <c r="X228" s="976">
        <v>4.1870500000000002</v>
      </c>
      <c r="Y228" s="976">
        <v>1015.971125904</v>
      </c>
      <c r="Z228" s="977">
        <v>47.883220000000001</v>
      </c>
      <c r="AA228" s="975">
        <v>97.062887985000003</v>
      </c>
      <c r="AB228" s="976">
        <v>399.53353142999998</v>
      </c>
      <c r="AC228" s="976">
        <v>71.980936</v>
      </c>
      <c r="AD228" s="976">
        <v>54.282380000000003</v>
      </c>
      <c r="AE228" s="976">
        <v>38.215415999999998</v>
      </c>
      <c r="AF228" s="976">
        <v>42.741709999999998</v>
      </c>
      <c r="AG228" s="976">
        <v>14.024850000000001</v>
      </c>
      <c r="AH228" s="976">
        <v>19.803644999999999</v>
      </c>
      <c r="AI228" s="976">
        <v>61.848500000000001</v>
      </c>
      <c r="AJ228" s="976">
        <v>1173.7265625069999</v>
      </c>
      <c r="AK228" s="976">
        <v>53.754193999999998</v>
      </c>
      <c r="AL228" s="976">
        <v>45.314784000000003</v>
      </c>
      <c r="AM228" s="976">
        <v>502.57141641000004</v>
      </c>
      <c r="AN228" s="976">
        <v>448.74963736199999</v>
      </c>
      <c r="AO228" s="976">
        <v>254.43871319299998</v>
      </c>
      <c r="AP228" s="977">
        <v>47.845393749999999</v>
      </c>
      <c r="AQ228" s="975">
        <v>88.79831972400001</v>
      </c>
      <c r="AR228" s="976">
        <v>171.90492201199999</v>
      </c>
      <c r="AS228" s="976">
        <v>11.312329999999999</v>
      </c>
      <c r="AT228" s="976">
        <v>85.538472499999997</v>
      </c>
      <c r="AU228" s="976">
        <v>463.15781413200006</v>
      </c>
      <c r="AV228" s="976">
        <v>31.096599999999999</v>
      </c>
      <c r="AW228" s="976">
        <v>58.531122588000002</v>
      </c>
      <c r="AX228" s="977">
        <v>47.807535999999999</v>
      </c>
      <c r="AY228" s="975">
        <v>77.477733999999998</v>
      </c>
      <c r="AZ228" s="976">
        <v>13.295970000000001</v>
      </c>
      <c r="BA228" s="976">
        <v>4.6129499999999997</v>
      </c>
      <c r="BB228" s="976">
        <v>11.527734992000001</v>
      </c>
      <c r="BC228" s="976">
        <v>9.6746999999999996</v>
      </c>
      <c r="BD228" s="976">
        <v>6.2647199999999996</v>
      </c>
      <c r="BE228" s="976">
        <v>2.4337599999999999</v>
      </c>
      <c r="BF228" s="976">
        <v>1.5094399999999999</v>
      </c>
      <c r="BG228" s="976">
        <v>1.6947000000000001</v>
      </c>
      <c r="BH228" s="977">
        <v>666.28769875199987</v>
      </c>
      <c r="BI228" s="975">
        <v>469.01213205599998</v>
      </c>
      <c r="BJ228" s="976">
        <v>625.362956629</v>
      </c>
      <c r="BK228" s="976">
        <v>622.50911499999995</v>
      </c>
      <c r="BL228" s="976">
        <v>393.752951134</v>
      </c>
      <c r="BM228" s="976">
        <v>223.218488651</v>
      </c>
      <c r="BN228" s="976">
        <v>232.283338679</v>
      </c>
      <c r="BO228" s="976">
        <v>245.40125143500001</v>
      </c>
      <c r="BP228" s="976">
        <v>238.49310483000002</v>
      </c>
      <c r="BQ228" s="976">
        <v>268.60529777400001</v>
      </c>
      <c r="BR228" s="976">
        <v>470.65028911500002</v>
      </c>
      <c r="BS228" s="977">
        <v>127.833816</v>
      </c>
      <c r="BT228" s="975">
        <v>863.51548979500001</v>
      </c>
      <c r="BU228" s="976">
        <v>106.1427575</v>
      </c>
      <c r="BV228" s="976">
        <v>1517.7197217310002</v>
      </c>
      <c r="BW228" s="976">
        <v>104.82074748800001</v>
      </c>
      <c r="BX228" s="976">
        <v>1747.0636534</v>
      </c>
      <c r="BY228" s="976">
        <v>497.76473142000003</v>
      </c>
      <c r="BZ228" s="976">
        <v>1730.2760437500001</v>
      </c>
      <c r="CA228" s="976">
        <v>621.86936624999998</v>
      </c>
      <c r="CB228" s="976">
        <v>391.47439250000002</v>
      </c>
      <c r="CC228" s="976">
        <v>558.20910720400002</v>
      </c>
      <c r="CD228" s="977">
        <v>190.61194417199999</v>
      </c>
      <c r="CE228" s="975">
        <v>574.28070000000002</v>
      </c>
      <c r="CF228" s="976">
        <v>698.84642488500003</v>
      </c>
      <c r="CG228" s="976">
        <v>256.79041889799998</v>
      </c>
      <c r="CH228" s="976">
        <v>1395.0111627629999</v>
      </c>
      <c r="CI228" s="976">
        <v>210.78495387599997</v>
      </c>
      <c r="CJ228" s="976">
        <v>163.10872549999999</v>
      </c>
      <c r="CK228" s="978">
        <v>23000.148150292993</v>
      </c>
    </row>
    <row r="229" spans="6:89" x14ac:dyDescent="0.25">
      <c r="F229" s="970">
        <v>43405</v>
      </c>
      <c r="G229" s="975">
        <v>4.3482599999999998</v>
      </c>
      <c r="H229" s="976">
        <v>2.9642399999999993</v>
      </c>
      <c r="I229" s="976">
        <v>12.626592</v>
      </c>
      <c r="J229" s="976">
        <v>80.795141469000001</v>
      </c>
      <c r="K229" s="976">
        <v>54.456133710000003</v>
      </c>
      <c r="L229" s="976">
        <v>20.678999999999998</v>
      </c>
      <c r="M229" s="976">
        <v>18.222555</v>
      </c>
      <c r="N229" s="976">
        <v>3.4744000000000002</v>
      </c>
      <c r="O229" s="976">
        <v>6.4823199999999996</v>
      </c>
      <c r="P229" s="976">
        <v>1.9645999999999999</v>
      </c>
      <c r="Q229" s="976">
        <v>25.241685612000001</v>
      </c>
      <c r="R229" s="976">
        <v>42.070335999999998</v>
      </c>
      <c r="S229" s="976">
        <v>0.79422000000000004</v>
      </c>
      <c r="T229" s="976">
        <v>2.9601000000000002</v>
      </c>
      <c r="U229" s="976">
        <v>1.3291200000000001</v>
      </c>
      <c r="V229" s="976">
        <v>57.227220000000003</v>
      </c>
      <c r="W229" s="976">
        <v>77.751434344999993</v>
      </c>
      <c r="X229" s="976">
        <v>1.7773600000000001</v>
      </c>
      <c r="Y229" s="976">
        <v>414.90403045200003</v>
      </c>
      <c r="Z229" s="977">
        <v>15.2768</v>
      </c>
      <c r="AA229" s="975">
        <v>60.639962984999997</v>
      </c>
      <c r="AB229" s="976">
        <v>191.64243714</v>
      </c>
      <c r="AC229" s="976">
        <v>40.374575999999998</v>
      </c>
      <c r="AD229" s="976">
        <v>18.526949999999999</v>
      </c>
      <c r="AE229" s="976">
        <v>16.822952000000004</v>
      </c>
      <c r="AF229" s="976">
        <v>20.461902438999999</v>
      </c>
      <c r="AG229" s="976">
        <v>5.5555500000000002</v>
      </c>
      <c r="AH229" s="976">
        <v>11.636039999999999</v>
      </c>
      <c r="AI229" s="976">
        <v>20.176100000000002</v>
      </c>
      <c r="AJ229" s="976">
        <v>960.60101350699995</v>
      </c>
      <c r="AK229" s="976">
        <v>25.093561999999999</v>
      </c>
      <c r="AL229" s="976">
        <v>25.776888</v>
      </c>
      <c r="AM229" s="976">
        <v>269.77349076999997</v>
      </c>
      <c r="AN229" s="976">
        <v>327.55512245400001</v>
      </c>
      <c r="AO229" s="976">
        <v>179.14494805700002</v>
      </c>
      <c r="AP229" s="977">
        <v>40.455800000000004</v>
      </c>
      <c r="AQ229" s="975">
        <v>44.510999724000008</v>
      </c>
      <c r="AR229" s="976">
        <v>85.347642011999994</v>
      </c>
      <c r="AS229" s="976">
        <v>4.6700200000000001</v>
      </c>
      <c r="AT229" s="976">
        <v>48.354653749999997</v>
      </c>
      <c r="AU229" s="976">
        <v>314.30273022</v>
      </c>
      <c r="AV229" s="976">
        <v>16.072399999999998</v>
      </c>
      <c r="AW229" s="976">
        <v>29.307065804</v>
      </c>
      <c r="AX229" s="977">
        <v>25.40888</v>
      </c>
      <c r="AY229" s="975">
        <v>50.677441999999999</v>
      </c>
      <c r="AZ229" s="976">
        <v>7.6962149999999996</v>
      </c>
      <c r="BA229" s="976">
        <v>2.13435</v>
      </c>
      <c r="BB229" s="976">
        <v>7.082505008</v>
      </c>
      <c r="BC229" s="976">
        <v>5.2519799999999996</v>
      </c>
      <c r="BD229" s="976">
        <v>2.7165599999999999</v>
      </c>
      <c r="BE229" s="976">
        <v>1.56128</v>
      </c>
      <c r="BF229" s="976">
        <v>0.96831999999999996</v>
      </c>
      <c r="BG229" s="976">
        <v>0.91998000000000002</v>
      </c>
      <c r="BH229" s="977">
        <v>704.92406303999985</v>
      </c>
      <c r="BI229" s="975">
        <v>92.052480000000003</v>
      </c>
      <c r="BJ229" s="976">
        <v>99.201828515999992</v>
      </c>
      <c r="BK229" s="976">
        <v>95.369922500000001</v>
      </c>
      <c r="BL229" s="976">
        <v>83.050070269999992</v>
      </c>
      <c r="BM229" s="976">
        <v>33.645748185999999</v>
      </c>
      <c r="BN229" s="976">
        <v>72.592128678999998</v>
      </c>
      <c r="BO229" s="976">
        <v>105.34037143500001</v>
      </c>
      <c r="BP229" s="976">
        <v>147.05379678</v>
      </c>
      <c r="BQ229" s="976">
        <v>54.417259160999997</v>
      </c>
      <c r="BR229" s="976">
        <v>133.748161025</v>
      </c>
      <c r="BS229" s="977">
        <v>19.866066</v>
      </c>
      <c r="BT229" s="975">
        <v>266.47871428500002</v>
      </c>
      <c r="BU229" s="976">
        <v>34.275836249999998</v>
      </c>
      <c r="BV229" s="976">
        <v>631.36079884200001</v>
      </c>
      <c r="BW229" s="976">
        <v>40.990213744000002</v>
      </c>
      <c r="BX229" s="976">
        <v>598.19685340000001</v>
      </c>
      <c r="BY229" s="976">
        <v>147.32116189999999</v>
      </c>
      <c r="BZ229" s="976">
        <v>696.30055290300004</v>
      </c>
      <c r="CA229" s="976">
        <v>289.46137499999998</v>
      </c>
      <c r="CB229" s="976">
        <v>83.574515000000005</v>
      </c>
      <c r="CC229" s="976">
        <v>277.39677639799999</v>
      </c>
      <c r="CD229" s="977">
        <v>38.997911042999995</v>
      </c>
      <c r="CE229" s="975">
        <v>414.93079912800005</v>
      </c>
      <c r="CF229" s="976">
        <v>665.35270155000001</v>
      </c>
      <c r="CG229" s="976">
        <v>217.27677141000001</v>
      </c>
      <c r="CH229" s="976">
        <v>652.064314341</v>
      </c>
      <c r="CI229" s="976">
        <v>193.25770143399998</v>
      </c>
      <c r="CJ229" s="976">
        <v>132.452215</v>
      </c>
      <c r="CK229" s="978">
        <v>10727.516974677999</v>
      </c>
    </row>
    <row r="230" spans="6:89" x14ac:dyDescent="0.25">
      <c r="F230" s="970">
        <v>43435</v>
      </c>
      <c r="G230" s="975">
        <v>0.88739999999999997</v>
      </c>
      <c r="H230" s="976">
        <v>0.36431999999999992</v>
      </c>
      <c r="I230" s="976">
        <v>3.443616</v>
      </c>
      <c r="J230" s="976">
        <v>20.847375</v>
      </c>
      <c r="K230" s="976">
        <v>12.914825484</v>
      </c>
      <c r="L230" s="976">
        <v>5.7969000000000008</v>
      </c>
      <c r="M230" s="976">
        <v>1.841500497</v>
      </c>
      <c r="N230" s="976">
        <v>0.79120000000000001</v>
      </c>
      <c r="O230" s="976">
        <v>0.62329999999999997</v>
      </c>
      <c r="P230" s="976">
        <v>0.22989999999999999</v>
      </c>
      <c r="Q230" s="976">
        <v>6.888654388</v>
      </c>
      <c r="R230" s="976">
        <v>10.654176</v>
      </c>
      <c r="S230" s="976">
        <v>9.3939999999999996E-2</v>
      </c>
      <c r="T230" s="976">
        <v>0.6149</v>
      </c>
      <c r="U230" s="976">
        <v>0.28116000000000002</v>
      </c>
      <c r="V230" s="976">
        <v>15.343529999999999</v>
      </c>
      <c r="W230" s="976">
        <v>13.593896524</v>
      </c>
      <c r="X230" s="976">
        <v>0.37597999999999998</v>
      </c>
      <c r="Y230" s="976">
        <v>55.658227500000002</v>
      </c>
      <c r="Z230" s="977">
        <v>3.5327600000000001</v>
      </c>
      <c r="AA230" s="975">
        <v>14.0238</v>
      </c>
      <c r="AB230" s="976">
        <v>62.240456189999996</v>
      </c>
      <c r="AC230" s="976">
        <v>7.5447439999999997</v>
      </c>
      <c r="AD230" s="976">
        <v>3.8320699999999999</v>
      </c>
      <c r="AE230" s="976">
        <v>1.6082639999999999</v>
      </c>
      <c r="AF230" s="976">
        <v>5.1154724390000004</v>
      </c>
      <c r="AG230" s="976">
        <v>1.029525</v>
      </c>
      <c r="AH230" s="976">
        <v>2.0139300000000002</v>
      </c>
      <c r="AI230" s="976">
        <v>3.7023000000000001</v>
      </c>
      <c r="AJ230" s="976">
        <v>418.12991047899999</v>
      </c>
      <c r="AK230" s="976">
        <v>10.453066</v>
      </c>
      <c r="AL230" s="976">
        <v>9.3037600000000005</v>
      </c>
      <c r="AM230" s="976">
        <v>126.62778359000001</v>
      </c>
      <c r="AN230" s="976">
        <v>115.94471754600001</v>
      </c>
      <c r="AO230" s="976">
        <v>69.886713056999994</v>
      </c>
      <c r="AP230" s="977">
        <v>22.952256250000001</v>
      </c>
      <c r="AQ230" s="975">
        <v>14.155320276000001</v>
      </c>
      <c r="AR230" s="976">
        <v>27.553157988000002</v>
      </c>
      <c r="AS230" s="976">
        <v>1.40554</v>
      </c>
      <c r="AT230" s="976">
        <v>19.737233750000001</v>
      </c>
      <c r="AU230" s="976">
        <v>132.71028946199999</v>
      </c>
      <c r="AV230" s="976">
        <v>6.2018500000000003</v>
      </c>
      <c r="AW230" s="976">
        <v>10.709945804</v>
      </c>
      <c r="AX230" s="977">
        <v>8.2538400000000003</v>
      </c>
      <c r="AY230" s="975">
        <v>18.117692000000002</v>
      </c>
      <c r="AZ230" s="976">
        <v>1.462005</v>
      </c>
      <c r="BA230" s="976">
        <v>0.25245000000000001</v>
      </c>
      <c r="BB230" s="976">
        <v>1.2274149920000001</v>
      </c>
      <c r="BC230" s="976">
        <v>0.69105000000000005</v>
      </c>
      <c r="BD230" s="976">
        <v>0.33263999999999999</v>
      </c>
      <c r="BE230" s="976">
        <v>0.14924000000000001</v>
      </c>
      <c r="BF230" s="976">
        <v>9.2560000000000003E-2</v>
      </c>
      <c r="BG230" s="976">
        <v>0.12105</v>
      </c>
      <c r="BH230" s="977">
        <v>351.38707910399989</v>
      </c>
      <c r="BI230" s="975">
        <v>30.384509999999999</v>
      </c>
      <c r="BJ230" s="976">
        <v>20.419528</v>
      </c>
      <c r="BK230" s="976">
        <v>12.5875</v>
      </c>
      <c r="BL230" s="976">
        <v>29.187829189999999</v>
      </c>
      <c r="BM230" s="976">
        <v>6.1333277209999997</v>
      </c>
      <c r="BN230" s="976">
        <v>27.471891320999998</v>
      </c>
      <c r="BO230" s="976">
        <v>38.787915425999998</v>
      </c>
      <c r="BP230" s="976">
        <v>59.246250000000003</v>
      </c>
      <c r="BQ230" s="976">
        <v>14.051374452000001</v>
      </c>
      <c r="BR230" s="976">
        <v>52.568762499999998</v>
      </c>
      <c r="BS230" s="977">
        <v>4.0046220000000003</v>
      </c>
      <c r="BT230" s="975">
        <v>80.935827209999999</v>
      </c>
      <c r="BU230" s="976">
        <v>8.8771950000000004</v>
      </c>
      <c r="BV230" s="976">
        <v>90.58144231</v>
      </c>
      <c r="BW230" s="976">
        <v>11.896000000000001</v>
      </c>
      <c r="BX230" s="976">
        <v>114.79334659999999</v>
      </c>
      <c r="BY230" s="976">
        <v>34.439830479999998</v>
      </c>
      <c r="BZ230" s="976">
        <v>148.05927235199999</v>
      </c>
      <c r="CA230" s="976">
        <v>46.195672500000001</v>
      </c>
      <c r="CB230" s="976">
        <v>33.264077499999999</v>
      </c>
      <c r="CC230" s="976">
        <v>66.480132795999992</v>
      </c>
      <c r="CD230" s="977">
        <v>10.929723129000001</v>
      </c>
      <c r="CE230" s="975">
        <v>194.67894000000001</v>
      </c>
      <c r="CF230" s="976">
        <v>314.07566217000004</v>
      </c>
      <c r="CG230" s="976">
        <v>102.447403436</v>
      </c>
      <c r="CH230" s="976">
        <v>197.31466618500002</v>
      </c>
      <c r="CI230" s="976">
        <v>94.939161628000008</v>
      </c>
      <c r="CJ230" s="976">
        <v>59.1006955</v>
      </c>
      <c r="CK230" s="978">
        <v>3527.5992477259997</v>
      </c>
    </row>
    <row r="231" spans="6:89" x14ac:dyDescent="0.25">
      <c r="F231" s="970">
        <v>43466</v>
      </c>
      <c r="G231" s="975">
        <v>0.31058999999999998</v>
      </c>
      <c r="H231" s="976">
        <v>9.935999999999999E-2</v>
      </c>
      <c r="I231" s="976">
        <v>1.4826680000000001</v>
      </c>
      <c r="J231" s="976">
        <v>4.323912354</v>
      </c>
      <c r="K231" s="976">
        <v>1.8645545160000001</v>
      </c>
      <c r="L231" s="976">
        <v>1.5255000000000001</v>
      </c>
      <c r="M231" s="976">
        <v>0.65964</v>
      </c>
      <c r="N231" s="976">
        <v>0.30959999999999999</v>
      </c>
      <c r="O231" s="976">
        <v>0.12466000000000001</v>
      </c>
      <c r="P231" s="976">
        <v>4.1799999999999997E-2</v>
      </c>
      <c r="Q231" s="976">
        <v>2.9666485970000003</v>
      </c>
      <c r="R231" s="976">
        <v>3.4489480000000001</v>
      </c>
      <c r="S231" s="976">
        <v>8.5400000000000007E-3</v>
      </c>
      <c r="T231" s="976">
        <v>0.20019999999999999</v>
      </c>
      <c r="U231" s="976">
        <v>0.10224</v>
      </c>
      <c r="V231" s="976">
        <v>1.8068457990000002</v>
      </c>
      <c r="W231" s="976">
        <v>3.4883917379999994</v>
      </c>
      <c r="X231" s="976">
        <v>0.13672000000000001</v>
      </c>
      <c r="Y231" s="976">
        <v>13.169570903999999</v>
      </c>
      <c r="Z231" s="977">
        <v>1.0502800000000003</v>
      </c>
      <c r="AA231" s="975">
        <v>3.4410120150000001</v>
      </c>
      <c r="AB231" s="976">
        <v>20.055637140000002</v>
      </c>
      <c r="AC231" s="976">
        <v>1.6312960000000001</v>
      </c>
      <c r="AD231" s="976">
        <v>0.15834999999999999</v>
      </c>
      <c r="AE231" s="976">
        <v>0.153168</v>
      </c>
      <c r="AF231" s="976">
        <v>0.97236756099999999</v>
      </c>
      <c r="AG231" s="976">
        <v>0.11655</v>
      </c>
      <c r="AH231" s="976">
        <v>0.37295</v>
      </c>
      <c r="AI231" s="976">
        <v>0.17219999999999999</v>
      </c>
      <c r="AJ231" s="976">
        <v>123.79349000000001</v>
      </c>
      <c r="AK231" s="976">
        <v>2.0471879999999998</v>
      </c>
      <c r="AL231" s="976">
        <v>2.1070280000000001</v>
      </c>
      <c r="AM231" s="976">
        <v>38.347283590000004</v>
      </c>
      <c r="AN231" s="976">
        <v>51.357677454000005</v>
      </c>
      <c r="AO231" s="976">
        <v>29.396580693000001</v>
      </c>
      <c r="AP231" s="977">
        <v>5.7870312500000001</v>
      </c>
      <c r="AQ231" s="975">
        <v>6.4226104140000002</v>
      </c>
      <c r="AR231" s="976">
        <v>11.827723017999999</v>
      </c>
      <c r="AS231" s="976">
        <v>0.58942000000000005</v>
      </c>
      <c r="AT231" s="976">
        <v>9.4450037499999997</v>
      </c>
      <c r="AU231" s="976">
        <v>55.716187824000002</v>
      </c>
      <c r="AV231" s="976">
        <v>3.7851637549999997</v>
      </c>
      <c r="AW231" s="976">
        <v>5.977637412</v>
      </c>
      <c r="AX231" s="977">
        <v>3.2691680000000001</v>
      </c>
      <c r="AY231" s="975">
        <v>5.3253279999999998</v>
      </c>
      <c r="AZ231" s="976">
        <v>0.30343500000000001</v>
      </c>
      <c r="BA231" s="976">
        <v>2.2950000000000002E-2</v>
      </c>
      <c r="BB231" s="976">
        <v>0.19903999999999999</v>
      </c>
      <c r="BC231" s="976">
        <v>4.607E-2</v>
      </c>
      <c r="BD231" s="976">
        <v>2.7720000000000002E-2</v>
      </c>
      <c r="BE231" s="976">
        <v>1.1480000000000001E-2</v>
      </c>
      <c r="BF231" s="976">
        <v>7.1199999999999996E-3</v>
      </c>
      <c r="BG231" s="976">
        <v>8.0700000000000008E-3</v>
      </c>
      <c r="BH231" s="977">
        <v>104.75389027199998</v>
      </c>
      <c r="BI231" s="975">
        <v>8.0305720560000005</v>
      </c>
      <c r="BJ231" s="976">
        <v>7.6125881129999993</v>
      </c>
      <c r="BK231" s="976">
        <v>3.4329424999999998</v>
      </c>
      <c r="BL231" s="976">
        <v>8.7889704860000002</v>
      </c>
      <c r="BM231" s="976">
        <v>1.3318140930000002</v>
      </c>
      <c r="BN231" s="976">
        <v>12.679345</v>
      </c>
      <c r="BO231" s="976">
        <v>20.985529147999998</v>
      </c>
      <c r="BP231" s="976">
        <v>29.36149356</v>
      </c>
      <c r="BQ231" s="976">
        <v>4.1834977740000001</v>
      </c>
      <c r="BR231" s="976">
        <v>15.254688974999999</v>
      </c>
      <c r="BS231" s="977">
        <v>1.4657439999999999</v>
      </c>
      <c r="BT231" s="975">
        <v>29.140500339999999</v>
      </c>
      <c r="BU231" s="976">
        <v>0.52057624999999996</v>
      </c>
      <c r="BV231" s="976">
        <v>54.775161730999997</v>
      </c>
      <c r="BW231" s="976">
        <v>3.9426674880000001</v>
      </c>
      <c r="BX231" s="976">
        <v>36.446981360000002</v>
      </c>
      <c r="BY231" s="976">
        <v>1.83098476</v>
      </c>
      <c r="BZ231" s="976">
        <v>40.368467351999996</v>
      </c>
      <c r="CA231" s="976">
        <v>19.198968749999999</v>
      </c>
      <c r="CB231" s="976">
        <v>3.2257868749999998</v>
      </c>
      <c r="CC231" s="976">
        <v>16.968419999999998</v>
      </c>
      <c r="CD231" s="977">
        <v>0.686677914</v>
      </c>
      <c r="CE231" s="975">
        <v>74.678663999999998</v>
      </c>
      <c r="CF231" s="976">
        <v>137.99730465000002</v>
      </c>
      <c r="CG231" s="976">
        <v>53.303358281999998</v>
      </c>
      <c r="CH231" s="976">
        <v>90.760558814999996</v>
      </c>
      <c r="CI231" s="976">
        <v>39.493558565999997</v>
      </c>
      <c r="CJ231" s="976">
        <v>32.638984000000001</v>
      </c>
      <c r="CK231" s="978">
        <v>1273.8733038939999</v>
      </c>
    </row>
    <row r="232" spans="6:89" x14ac:dyDescent="0.25">
      <c r="F232" s="970">
        <v>43497</v>
      </c>
      <c r="G232" s="975">
        <v>0.31058999999999998</v>
      </c>
      <c r="H232" s="976">
        <v>0.28151999999999994</v>
      </c>
      <c r="I232" s="976">
        <v>1.5544100000000001</v>
      </c>
      <c r="J232" s="976">
        <v>5.1886614689999995</v>
      </c>
      <c r="K232" s="976">
        <v>3.6742745160000001</v>
      </c>
      <c r="L232" s="976">
        <v>1.7627999999999999</v>
      </c>
      <c r="M232" s="976">
        <v>1.1543699999999999</v>
      </c>
      <c r="N232" s="976">
        <v>0.8256</v>
      </c>
      <c r="O232" s="976">
        <v>0.56096999999999997</v>
      </c>
      <c r="P232" s="976">
        <v>0.18809999999999999</v>
      </c>
      <c r="Q232" s="976">
        <v>10.986675611999999</v>
      </c>
      <c r="R232" s="976">
        <v>3.9611679999999998</v>
      </c>
      <c r="S232" s="976">
        <v>0.12809999999999999</v>
      </c>
      <c r="T232" s="976">
        <v>0.95809999999999995</v>
      </c>
      <c r="U232" s="976">
        <v>0.10224</v>
      </c>
      <c r="V232" s="976">
        <v>1.9845819329999999</v>
      </c>
      <c r="W232" s="976">
        <v>6.32944</v>
      </c>
      <c r="X232" s="976">
        <v>0.13672000000000001</v>
      </c>
      <c r="Y232" s="976">
        <v>15.3745425</v>
      </c>
      <c r="Z232" s="977">
        <v>1.1935</v>
      </c>
      <c r="AA232" s="975">
        <v>8.3753250000000001</v>
      </c>
      <c r="AB232" s="976">
        <v>33.147403575000006</v>
      </c>
      <c r="AC232" s="976">
        <v>3.7213940000000001</v>
      </c>
      <c r="AD232" s="976">
        <v>0.25335999999999997</v>
      </c>
      <c r="AE232" s="976">
        <v>0.33186399999999999</v>
      </c>
      <c r="AF232" s="976">
        <v>2.28294</v>
      </c>
      <c r="AG232" s="976">
        <v>0.291375</v>
      </c>
      <c r="AH232" s="976">
        <v>0.85778500000000002</v>
      </c>
      <c r="AI232" s="976">
        <v>0.31569999999999998</v>
      </c>
      <c r="AJ232" s="976">
        <v>201.20256302799999</v>
      </c>
      <c r="AK232" s="976">
        <v>5.1489880000000001</v>
      </c>
      <c r="AL232" s="976">
        <v>4.8707919999999998</v>
      </c>
      <c r="AM232" s="976">
        <v>37.676030770000004</v>
      </c>
      <c r="AN232" s="976">
        <v>57.567335184000001</v>
      </c>
      <c r="AO232" s="976">
        <v>35.797919999999998</v>
      </c>
      <c r="AP232" s="977">
        <v>12.41095625</v>
      </c>
      <c r="AQ232" s="975">
        <v>7.9244394479999993</v>
      </c>
      <c r="AR232" s="976">
        <v>19.488842011999999</v>
      </c>
      <c r="AS232" s="976">
        <v>0.72543999999999997</v>
      </c>
      <c r="AT232" s="976">
        <v>15.65799625</v>
      </c>
      <c r="AU232" s="976">
        <v>114.804632934</v>
      </c>
      <c r="AV232" s="976">
        <v>5.1536499999999998</v>
      </c>
      <c r="AW232" s="976">
        <v>9.0494941960000013</v>
      </c>
      <c r="AX232" s="977">
        <v>3.8517920000000001</v>
      </c>
      <c r="AY232" s="975">
        <v>22.632643999999999</v>
      </c>
      <c r="AZ232" s="976">
        <v>2.5102350000000002</v>
      </c>
      <c r="BA232" s="976">
        <v>0.34425</v>
      </c>
      <c r="BB232" s="976">
        <v>1.0615450080000002</v>
      </c>
      <c r="BC232" s="976">
        <v>1.10568</v>
      </c>
      <c r="BD232" s="976">
        <v>1.1088</v>
      </c>
      <c r="BE232" s="976">
        <v>3.4439999999999998E-2</v>
      </c>
      <c r="BF232" s="976">
        <v>2.1360000000000001E-2</v>
      </c>
      <c r="BG232" s="976">
        <v>0.19367999999999999</v>
      </c>
      <c r="BH232" s="977">
        <v>198.03299750399998</v>
      </c>
      <c r="BI232" s="975">
        <v>8.330317943999999</v>
      </c>
      <c r="BJ232" s="976">
        <v>11.792008741999998</v>
      </c>
      <c r="BK232" s="976">
        <v>4.9988275</v>
      </c>
      <c r="BL232" s="976">
        <v>11.491020000000001</v>
      </c>
      <c r="BM232" s="976">
        <v>1.6822695349999999</v>
      </c>
      <c r="BN232" s="976">
        <v>15.106719928999999</v>
      </c>
      <c r="BO232" s="976">
        <v>25.259266435000001</v>
      </c>
      <c r="BP232" s="976">
        <v>38.071504829999995</v>
      </c>
      <c r="BQ232" s="976">
        <v>6.5785844519999994</v>
      </c>
      <c r="BR232" s="976">
        <v>15.159856320000001</v>
      </c>
      <c r="BS232" s="977">
        <v>2.2509640000000002</v>
      </c>
      <c r="BT232" s="975">
        <v>37.030911225000004</v>
      </c>
      <c r="BU232" s="976">
        <v>0.84936124999999996</v>
      </c>
      <c r="BV232" s="976">
        <v>67.958999613999993</v>
      </c>
      <c r="BW232" s="976">
        <v>5.1322674880000001</v>
      </c>
      <c r="BX232" s="976">
        <v>42.190930479999999</v>
      </c>
      <c r="BY232" s="976">
        <v>7.32393904</v>
      </c>
      <c r="BZ232" s="976">
        <v>103.125590403</v>
      </c>
      <c r="CA232" s="976">
        <v>48.292837884000001</v>
      </c>
      <c r="CB232" s="976">
        <v>4.350373125</v>
      </c>
      <c r="CC232" s="976">
        <v>49.265796397999999</v>
      </c>
      <c r="CD232" s="977">
        <v>0.77250478500000008</v>
      </c>
      <c r="CE232" s="975">
        <v>178.21185112799998</v>
      </c>
      <c r="CF232" s="976">
        <v>257.33077565999997</v>
      </c>
      <c r="CG232" s="976">
        <v>97.58421718000001</v>
      </c>
      <c r="CH232" s="976">
        <v>194.19867592200001</v>
      </c>
      <c r="CI232" s="976">
        <v>94.566836937999994</v>
      </c>
      <c r="CJ232" s="976">
        <v>56.715980999999999</v>
      </c>
      <c r="CK232" s="978">
        <v>2250.2332033959992</v>
      </c>
    </row>
    <row r="233" spans="6:89" x14ac:dyDescent="0.25">
      <c r="F233" s="970">
        <v>43525</v>
      </c>
      <c r="G233" s="975">
        <v>0.70992</v>
      </c>
      <c r="H233" s="976">
        <v>0.43055999999999994</v>
      </c>
      <c r="I233" s="976">
        <v>3.539272</v>
      </c>
      <c r="J233" s="976">
        <v>14.207124708</v>
      </c>
      <c r="K233" s="976">
        <v>7.8969545160000001</v>
      </c>
      <c r="L233" s="976">
        <v>4.7460000000000004</v>
      </c>
      <c r="M233" s="976">
        <v>2.9408895030000002</v>
      </c>
      <c r="N233" s="976">
        <v>1.6856</v>
      </c>
      <c r="O233" s="976">
        <v>0.68562999999999996</v>
      </c>
      <c r="P233" s="976">
        <v>0.20899999999999999</v>
      </c>
      <c r="Q233" s="976">
        <v>19.182672806000003</v>
      </c>
      <c r="R233" s="976">
        <v>10.483435999999999</v>
      </c>
      <c r="S233" s="976">
        <v>0.22203999999999999</v>
      </c>
      <c r="T233" s="976">
        <v>1.8018000000000001</v>
      </c>
      <c r="U233" s="976">
        <v>0.21726000000000001</v>
      </c>
      <c r="V233" s="976">
        <v>8.3530592010000007</v>
      </c>
      <c r="W233" s="976">
        <v>15.104338262000002</v>
      </c>
      <c r="X233" s="976">
        <v>0.29053000000000001</v>
      </c>
      <c r="Y233" s="976">
        <v>47.255765904</v>
      </c>
      <c r="Z233" s="977">
        <v>3.4134099999999998</v>
      </c>
      <c r="AA233" s="975">
        <v>10.907400000000001</v>
      </c>
      <c r="AB233" s="976">
        <v>40.544530950000002</v>
      </c>
      <c r="AC233" s="976">
        <v>4.0782400000000001</v>
      </c>
      <c r="AD233" s="976">
        <v>0.69674000000000003</v>
      </c>
      <c r="AE233" s="976">
        <v>1.0466479999999998</v>
      </c>
      <c r="AF233" s="976">
        <v>2.40977</v>
      </c>
      <c r="AG233" s="976">
        <v>0.42735000000000001</v>
      </c>
      <c r="AH233" s="976">
        <v>1.3426199999999999</v>
      </c>
      <c r="AI233" s="976">
        <v>0.94710000000000005</v>
      </c>
      <c r="AJ233" s="976">
        <v>245.36672702799999</v>
      </c>
      <c r="AK233" s="976">
        <v>5.1489880000000001</v>
      </c>
      <c r="AL233" s="976">
        <v>5.5001639999999998</v>
      </c>
      <c r="AM233" s="976">
        <v>48.590710770000001</v>
      </c>
      <c r="AN233" s="976">
        <v>69.686892270000001</v>
      </c>
      <c r="AO233" s="976">
        <v>39.309323056999993</v>
      </c>
      <c r="AP233" s="977">
        <v>15.5626625</v>
      </c>
      <c r="AQ233" s="975">
        <v>14.347049862</v>
      </c>
      <c r="AR233" s="976">
        <v>28.090801006</v>
      </c>
      <c r="AS233" s="976">
        <v>1.6095699999999999</v>
      </c>
      <c r="AT233" s="976">
        <v>19.141037499999999</v>
      </c>
      <c r="AU233" s="976">
        <v>144.61750043999999</v>
      </c>
      <c r="AV233" s="976">
        <v>6.2892000000000001</v>
      </c>
      <c r="AW233" s="976">
        <v>13.75412</v>
      </c>
      <c r="AX233" s="977">
        <v>7.4122719999999997</v>
      </c>
      <c r="AY233" s="975">
        <v>33.138590000000001</v>
      </c>
      <c r="AZ233" s="976">
        <v>4.1101650000000003</v>
      </c>
      <c r="BA233" s="976">
        <v>0.59670000000000001</v>
      </c>
      <c r="BB233" s="976">
        <v>1.774774992</v>
      </c>
      <c r="BC233" s="976">
        <v>2.0270800000000002</v>
      </c>
      <c r="BD233" s="976">
        <v>1.9681200000000001</v>
      </c>
      <c r="BE233" s="976">
        <v>8.0360000000000001E-2</v>
      </c>
      <c r="BF233" s="976">
        <v>4.9840000000000002E-2</v>
      </c>
      <c r="BG233" s="976">
        <v>0.35508000000000001</v>
      </c>
      <c r="BH233" s="977">
        <v>311.18207740799994</v>
      </c>
      <c r="BI233" s="975">
        <v>10.577692944000001</v>
      </c>
      <c r="BJ233" s="976">
        <v>13.075617887</v>
      </c>
      <c r="BK233" s="976">
        <v>5.9022125000000001</v>
      </c>
      <c r="BL233" s="976">
        <v>13.450749622</v>
      </c>
      <c r="BM233" s="976">
        <v>1.9626577209999998</v>
      </c>
      <c r="BN233" s="976">
        <v>17.134250000000002</v>
      </c>
      <c r="BO233" s="976">
        <v>29.149846435000001</v>
      </c>
      <c r="BP233" s="976">
        <v>43.057398390000003</v>
      </c>
      <c r="BQ233" s="976">
        <v>8.0476200000000002</v>
      </c>
      <c r="BR233" s="976">
        <v>19.685643819999999</v>
      </c>
      <c r="BS233" s="977">
        <v>2.5127039999999998</v>
      </c>
      <c r="BT233" s="975">
        <v>49.523864284999995</v>
      </c>
      <c r="BU233" s="976">
        <v>1.4795324999999999</v>
      </c>
      <c r="BV233" s="976">
        <v>150.47192268999999</v>
      </c>
      <c r="BW233" s="976">
        <v>6.3218674879999996</v>
      </c>
      <c r="BX233" s="976">
        <v>63.855055920000012</v>
      </c>
      <c r="BY233" s="976">
        <v>8.7480076199999992</v>
      </c>
      <c r="BZ233" s="976">
        <v>91.712291250000007</v>
      </c>
      <c r="CA233" s="976">
        <v>115.31196</v>
      </c>
      <c r="CB233" s="976">
        <v>12.163288124999999</v>
      </c>
      <c r="CC233" s="976">
        <v>40.68593478599999</v>
      </c>
      <c r="CD233" s="977">
        <v>5.8940431289999999</v>
      </c>
      <c r="CE233" s="975">
        <v>302.35102799999999</v>
      </c>
      <c r="CF233" s="976">
        <v>375.72190984500003</v>
      </c>
      <c r="CG233" s="976">
        <v>132.74651546199999</v>
      </c>
      <c r="CH233" s="976">
        <v>305.88530013000002</v>
      </c>
      <c r="CI233" s="976">
        <v>142.48034631799999</v>
      </c>
      <c r="CJ233" s="976">
        <v>75.678770999999998</v>
      </c>
      <c r="CK233" s="978">
        <v>3271.0734995499993</v>
      </c>
    </row>
    <row r="234" spans="6:89" x14ac:dyDescent="0.25">
      <c r="F234" s="970">
        <v>43556</v>
      </c>
      <c r="G234" s="975">
        <v>2.6178300000000001</v>
      </c>
      <c r="H234" s="976">
        <v>2.4674399999999994</v>
      </c>
      <c r="I234" s="976">
        <v>8.1307600000000004</v>
      </c>
      <c r="J234" s="976">
        <v>37.741476177000003</v>
      </c>
      <c r="K234" s="976">
        <v>27.803874516</v>
      </c>
      <c r="L234" s="976">
        <v>14.882099999999999</v>
      </c>
      <c r="M234" s="976">
        <v>9.7571804970000002</v>
      </c>
      <c r="N234" s="976">
        <v>1.8575999999999999</v>
      </c>
      <c r="O234" s="976">
        <v>4.55009</v>
      </c>
      <c r="P234" s="976">
        <v>1.5466</v>
      </c>
      <c r="Q234" s="976">
        <v>16.894834209000003</v>
      </c>
      <c r="R234" s="976">
        <v>31.074680000000001</v>
      </c>
      <c r="S234" s="976">
        <v>0.52093999999999996</v>
      </c>
      <c r="T234" s="976">
        <v>2.0163000000000002</v>
      </c>
      <c r="U234" s="976">
        <v>0.60065999999999997</v>
      </c>
      <c r="V234" s="976">
        <v>20.616023067</v>
      </c>
      <c r="W234" s="976">
        <v>32.006830868999998</v>
      </c>
      <c r="X234" s="976">
        <v>0.80323</v>
      </c>
      <c r="Y234" s="976">
        <v>157.946560452</v>
      </c>
      <c r="Z234" s="977">
        <v>10.001530000000001</v>
      </c>
      <c r="AA234" s="975">
        <v>21.814800000000002</v>
      </c>
      <c r="AB234" s="976">
        <v>32.992669049999996</v>
      </c>
      <c r="AC234" s="976">
        <v>8.7682160000000007</v>
      </c>
      <c r="AD234" s="976">
        <v>4.3704599999999996</v>
      </c>
      <c r="AE234" s="976">
        <v>2.8846639999999999</v>
      </c>
      <c r="AF234" s="976">
        <v>2.832532439</v>
      </c>
      <c r="AG234" s="976">
        <v>0.97124999999999995</v>
      </c>
      <c r="AH234" s="976">
        <v>3.4684349999999999</v>
      </c>
      <c r="AI234" s="976">
        <v>4.7929000000000004</v>
      </c>
      <c r="AJ234" s="976">
        <v>125.55771452099998</v>
      </c>
      <c r="AK234" s="976">
        <v>4.0323399999999996</v>
      </c>
      <c r="AL234" s="976">
        <v>5.5275280000000002</v>
      </c>
      <c r="AM234" s="976">
        <v>27.024105640000002</v>
      </c>
      <c r="AN234" s="976">
        <v>31.738617269999999</v>
      </c>
      <c r="AO234" s="976">
        <v>17.805736249999999</v>
      </c>
      <c r="AP234" s="977">
        <v>10.52349375</v>
      </c>
      <c r="AQ234" s="975">
        <v>18.021689586000001</v>
      </c>
      <c r="AR234" s="976">
        <v>37.566376982000001</v>
      </c>
      <c r="AS234" s="976">
        <v>2.3123399999999998</v>
      </c>
      <c r="AT234" s="976">
        <v>21.557201249999999</v>
      </c>
      <c r="AU234" s="976">
        <v>192.365601516</v>
      </c>
      <c r="AV234" s="976">
        <v>5.7942137549999986</v>
      </c>
      <c r="AW234" s="976">
        <v>12.149014196000001</v>
      </c>
      <c r="AX234" s="977">
        <v>10.875648</v>
      </c>
      <c r="AY234" s="975">
        <v>31.054766000000001</v>
      </c>
      <c r="AZ234" s="976">
        <v>5.1859799999999998</v>
      </c>
      <c r="BA234" s="976">
        <v>1.39995</v>
      </c>
      <c r="BB234" s="976">
        <v>3.7485850079999996</v>
      </c>
      <c r="BC234" s="976">
        <v>3.5934599999999999</v>
      </c>
      <c r="BD234" s="976">
        <v>2.2730399999999999</v>
      </c>
      <c r="BE234" s="976">
        <v>0.59696000000000005</v>
      </c>
      <c r="BF234" s="976">
        <v>0.37024000000000001</v>
      </c>
      <c r="BG234" s="976">
        <v>0.62946000000000002</v>
      </c>
      <c r="BH234" s="977">
        <v>229.31964767999997</v>
      </c>
      <c r="BI234" s="975">
        <v>9.9183670559999992</v>
      </c>
      <c r="BJ234" s="976">
        <v>18.299927258</v>
      </c>
      <c r="BK234" s="976">
        <v>16.622787500000001</v>
      </c>
      <c r="BL234" s="976">
        <v>12.470820971999999</v>
      </c>
      <c r="BM234" s="976">
        <v>4.345897721</v>
      </c>
      <c r="BN234" s="976">
        <v>10.423312571</v>
      </c>
      <c r="BO234" s="976">
        <v>16.269692287000002</v>
      </c>
      <c r="BP234" s="976">
        <v>17.820053219999998</v>
      </c>
      <c r="BQ234" s="976">
        <v>10.889809452000001</v>
      </c>
      <c r="BR234" s="976">
        <v>13.988861025</v>
      </c>
      <c r="BS234" s="977">
        <v>3.7952300000000001</v>
      </c>
      <c r="BT234" s="975">
        <v>58.968510544999994</v>
      </c>
      <c r="BU234" s="976">
        <v>9.2059800000000003</v>
      </c>
      <c r="BV234" s="976">
        <v>312.81815788899996</v>
      </c>
      <c r="BW234" s="976">
        <v>8.9729862559999987</v>
      </c>
      <c r="BX234" s="976">
        <v>265.88799747999997</v>
      </c>
      <c r="BY234" s="976">
        <v>59.521361899999995</v>
      </c>
      <c r="BZ234" s="976">
        <v>335.89269889799999</v>
      </c>
      <c r="CA234" s="976">
        <v>184.48732125000001</v>
      </c>
      <c r="CB234" s="976">
        <v>43.888458125</v>
      </c>
      <c r="CC234" s="976">
        <v>150.31122919399999</v>
      </c>
      <c r="CD234" s="977">
        <v>12.675026871</v>
      </c>
      <c r="CE234" s="975">
        <v>354.70893112800002</v>
      </c>
      <c r="CF234" s="976">
        <v>343.57915155000001</v>
      </c>
      <c r="CG234" s="976">
        <v>156.678633744</v>
      </c>
      <c r="CH234" s="976">
        <v>430.58533618500002</v>
      </c>
      <c r="CI234" s="976">
        <v>163.98841856600001</v>
      </c>
      <c r="CJ234" s="976">
        <v>83.465007499999999</v>
      </c>
      <c r="CK234" s="978">
        <v>4378.2361418230012</v>
      </c>
    </row>
    <row r="235" spans="6:89" x14ac:dyDescent="0.25">
      <c r="F235" s="970">
        <v>43586</v>
      </c>
      <c r="G235" s="975">
        <v>16.99371</v>
      </c>
      <c r="H235" s="976">
        <v>12.751199999999999</v>
      </c>
      <c r="I235" s="976">
        <v>43.116942000000002</v>
      </c>
      <c r="J235" s="976">
        <v>243.03408353099999</v>
      </c>
      <c r="K235" s="976">
        <v>123.60936548399999</v>
      </c>
      <c r="L235" s="976">
        <v>69.9696</v>
      </c>
      <c r="M235" s="976">
        <v>64.369864503000002</v>
      </c>
      <c r="N235" s="976">
        <v>12.9</v>
      </c>
      <c r="O235" s="976">
        <v>24.558019999999999</v>
      </c>
      <c r="P235" s="976">
        <v>8.1928000000000001</v>
      </c>
      <c r="Q235" s="976">
        <v>84.826111402999999</v>
      </c>
      <c r="R235" s="976">
        <v>146.15343999999999</v>
      </c>
      <c r="S235" s="976">
        <v>3.2025000000000001</v>
      </c>
      <c r="T235" s="976">
        <v>10.7393</v>
      </c>
      <c r="U235" s="976">
        <v>4.76694</v>
      </c>
      <c r="V235" s="976">
        <v>168.719570799</v>
      </c>
      <c r="W235" s="976">
        <v>148.92163565499999</v>
      </c>
      <c r="X235" s="976">
        <v>6.3745700000000003</v>
      </c>
      <c r="Y235" s="976">
        <v>886.18157409599996</v>
      </c>
      <c r="Z235" s="977">
        <v>44.803989999999999</v>
      </c>
      <c r="AA235" s="975">
        <v>142.05591298500002</v>
      </c>
      <c r="AB235" s="976">
        <v>416.89648142999999</v>
      </c>
      <c r="AC235" s="976">
        <v>100.17177</v>
      </c>
      <c r="AD235" s="976">
        <v>56.467610000000001</v>
      </c>
      <c r="AE235" s="976">
        <v>54.221471999999999</v>
      </c>
      <c r="AF235" s="976">
        <v>55.001947560999994</v>
      </c>
      <c r="AG235" s="976">
        <v>17.463075</v>
      </c>
      <c r="AH235" s="976">
        <v>27.038875000000001</v>
      </c>
      <c r="AI235" s="976">
        <v>60.585700000000003</v>
      </c>
      <c r="AJ235" s="976">
        <v>1120.224689014</v>
      </c>
      <c r="AK235" s="976">
        <v>64.021152000000001</v>
      </c>
      <c r="AL235" s="976">
        <v>58.175863999999997</v>
      </c>
      <c r="AM235" s="976">
        <v>534.46908718000009</v>
      </c>
      <c r="AN235" s="976">
        <v>376.06291745400006</v>
      </c>
      <c r="AO235" s="976">
        <v>234.98597430700002</v>
      </c>
      <c r="AP235" s="977">
        <v>59.5441</v>
      </c>
      <c r="AQ235" s="975">
        <v>98.480160551999987</v>
      </c>
      <c r="AR235" s="976">
        <v>158.12834301800001</v>
      </c>
      <c r="AS235" s="976">
        <v>16.911819999999999</v>
      </c>
      <c r="AT235" s="976">
        <v>78.415496250000004</v>
      </c>
      <c r="AU235" s="976">
        <v>608.93910000000005</v>
      </c>
      <c r="AV235" s="976">
        <v>29.0002</v>
      </c>
      <c r="AW235" s="976">
        <v>69.268731607999996</v>
      </c>
      <c r="AX235" s="977">
        <v>53.407200000000003</v>
      </c>
      <c r="AY235" s="975">
        <v>107.80895</v>
      </c>
      <c r="AZ235" s="976">
        <v>19.199159999999999</v>
      </c>
      <c r="BA235" s="976">
        <v>8.6062499999999993</v>
      </c>
      <c r="BB235" s="976">
        <v>16.81888</v>
      </c>
      <c r="BC235" s="976">
        <v>16.124500000000001</v>
      </c>
      <c r="BD235" s="976">
        <v>10.42272</v>
      </c>
      <c r="BE235" s="976">
        <v>3.7884000000000002</v>
      </c>
      <c r="BF235" s="976">
        <v>2.3496000000000001</v>
      </c>
      <c r="BG235" s="976">
        <v>2.8245</v>
      </c>
      <c r="BH235" s="977">
        <v>882.24434553599986</v>
      </c>
      <c r="BI235" s="975">
        <v>526.57499294399997</v>
      </c>
      <c r="BJ235" s="976">
        <v>574.22453251600007</v>
      </c>
      <c r="BK235" s="976">
        <v>529.51823000000002</v>
      </c>
      <c r="BL235" s="976">
        <v>429.50279113400001</v>
      </c>
      <c r="BM235" s="976">
        <v>221.11557725600002</v>
      </c>
      <c r="BN235" s="976">
        <v>214.06387382100002</v>
      </c>
      <c r="BO235" s="976">
        <v>217.695653139</v>
      </c>
      <c r="BP235" s="976">
        <v>222.39654195</v>
      </c>
      <c r="BQ235" s="976">
        <v>228.846203613</v>
      </c>
      <c r="BR235" s="976">
        <v>480.46136088499998</v>
      </c>
      <c r="BS235" s="977">
        <v>115.03473</v>
      </c>
      <c r="BT235" s="975">
        <v>691.27266428500002</v>
      </c>
      <c r="BU235" s="976">
        <v>98.991683750000007</v>
      </c>
      <c r="BV235" s="976">
        <v>1172.231114427</v>
      </c>
      <c r="BW235" s="976">
        <v>103.597172512</v>
      </c>
      <c r="BX235" s="976">
        <v>894.46689320000007</v>
      </c>
      <c r="BY235" s="976">
        <v>274.29806095999999</v>
      </c>
      <c r="BZ235" s="976">
        <v>927.22290915300016</v>
      </c>
      <c r="CA235" s="976">
        <v>572.77908000000002</v>
      </c>
      <c r="CB235" s="976">
        <v>226.81129000000001</v>
      </c>
      <c r="CC235" s="976">
        <v>396.61293602000001</v>
      </c>
      <c r="CD235" s="977">
        <v>110.04106417200001</v>
      </c>
      <c r="CE235" s="975">
        <v>838.64192887199999</v>
      </c>
      <c r="CF235" s="976">
        <v>950.081890155</v>
      </c>
      <c r="CG235" s="976">
        <v>330.92239202600001</v>
      </c>
      <c r="CH235" s="976">
        <v>1468.7865252629999</v>
      </c>
      <c r="CI235" s="976">
        <v>353.866664496</v>
      </c>
      <c r="CJ235" s="976">
        <v>210.60189500000001</v>
      </c>
      <c r="CK235" s="978">
        <v>21064.970853915001</v>
      </c>
    </row>
    <row r="236" spans="6:89" x14ac:dyDescent="0.25">
      <c r="F236" s="970">
        <v>43617</v>
      </c>
      <c r="G236" s="975">
        <v>9.5395500000000002</v>
      </c>
      <c r="H236" s="976">
        <v>7.3526399999999992</v>
      </c>
      <c r="I236" s="976">
        <v>23.770516000000001</v>
      </c>
      <c r="J236" s="976">
        <v>131.50835470800001</v>
      </c>
      <c r="K236" s="976">
        <v>74.801760000000002</v>
      </c>
      <c r="L236" s="976">
        <v>37.730699999999999</v>
      </c>
      <c r="M236" s="976">
        <v>36.115290000000002</v>
      </c>
      <c r="N236" s="976">
        <v>6.1920000000000002</v>
      </c>
      <c r="O236" s="976">
        <v>15.146190000000001</v>
      </c>
      <c r="P236" s="976">
        <v>4.8487999999999998</v>
      </c>
      <c r="Q236" s="976">
        <v>44.147788597000002</v>
      </c>
      <c r="R236" s="976">
        <v>76.013447999999997</v>
      </c>
      <c r="S236" s="976">
        <v>1.88734</v>
      </c>
      <c r="T236" s="976">
        <v>6.1632999999999996</v>
      </c>
      <c r="U236" s="976">
        <v>2.4281999999999999</v>
      </c>
      <c r="V236" s="976">
        <v>97.274413866000003</v>
      </c>
      <c r="W236" s="976">
        <v>95.912575654999998</v>
      </c>
      <c r="X236" s="976">
        <v>3.2471000000000001</v>
      </c>
      <c r="Y236" s="976">
        <v>561.20064454800001</v>
      </c>
      <c r="Z236" s="977">
        <v>24.323530000000002</v>
      </c>
      <c r="AA236" s="975">
        <v>87.551362499999996</v>
      </c>
      <c r="AB236" s="976">
        <v>294.30353452499998</v>
      </c>
      <c r="AC236" s="976">
        <v>51.691692000000003</v>
      </c>
      <c r="AD236" s="976">
        <v>31.543320000000001</v>
      </c>
      <c r="AE236" s="976">
        <v>27.340488000000001</v>
      </c>
      <c r="AF236" s="976">
        <v>27.64894</v>
      </c>
      <c r="AG236" s="976">
        <v>8.7412500000000009</v>
      </c>
      <c r="AH236" s="976">
        <v>15.589309999999999</v>
      </c>
      <c r="AI236" s="976">
        <v>33.923400000000001</v>
      </c>
      <c r="AJ236" s="976">
        <v>1192.2500835350002</v>
      </c>
      <c r="AK236" s="976">
        <v>33.313332000000003</v>
      </c>
      <c r="AL236" s="976">
        <v>31.660148</v>
      </c>
      <c r="AM236" s="976">
        <v>488.88424717999999</v>
      </c>
      <c r="AN236" s="976">
        <v>505.95702490799999</v>
      </c>
      <c r="AO236" s="976">
        <v>293.56158875</v>
      </c>
      <c r="AP236" s="977">
        <v>44.889556249999998</v>
      </c>
      <c r="AQ236" s="975">
        <v>59.529060000000001</v>
      </c>
      <c r="AR236" s="976">
        <v>111.119931006</v>
      </c>
      <c r="AS236" s="976">
        <v>7.9118300000000001</v>
      </c>
      <c r="AT236" s="976">
        <v>60.592366249999998</v>
      </c>
      <c r="AU236" s="976">
        <v>370.764987066</v>
      </c>
      <c r="AV236" s="976">
        <v>15.169786244999999</v>
      </c>
      <c r="AW236" s="976">
        <v>34.177748391999998</v>
      </c>
      <c r="AX236" s="977">
        <v>34.245344000000003</v>
      </c>
      <c r="AY236" s="975">
        <v>80.198282000000006</v>
      </c>
      <c r="AZ236" s="976">
        <v>13.875254999999999</v>
      </c>
      <c r="BA236" s="976">
        <v>5.0719500000000002</v>
      </c>
      <c r="BB236" s="976">
        <v>11.345280000000001</v>
      </c>
      <c r="BC236" s="976">
        <v>10.64217</v>
      </c>
      <c r="BD236" s="976">
        <v>6.1815600000000002</v>
      </c>
      <c r="BE236" s="976">
        <v>2.34192</v>
      </c>
      <c r="BF236" s="976">
        <v>1.45248</v>
      </c>
      <c r="BG236" s="976">
        <v>1.8641700000000001</v>
      </c>
      <c r="BH236" s="977">
        <v>771.76769616000001</v>
      </c>
      <c r="BI236" s="975">
        <v>221.77096499999999</v>
      </c>
      <c r="BJ236" s="976">
        <v>317.39832211299995</v>
      </c>
      <c r="BK236" s="976">
        <v>278.37044250000002</v>
      </c>
      <c r="BL236" s="976">
        <v>208.05576972999998</v>
      </c>
      <c r="BM236" s="976">
        <v>87.829424557999999</v>
      </c>
      <c r="BN236" s="976">
        <v>147.75432632100001</v>
      </c>
      <c r="BO236" s="976">
        <v>178.05297728699998</v>
      </c>
      <c r="BP236" s="976">
        <v>238.03145805000003</v>
      </c>
      <c r="BQ236" s="976">
        <v>132.56217861300001</v>
      </c>
      <c r="BR236" s="976">
        <v>289.14406881999997</v>
      </c>
      <c r="BS236" s="977">
        <v>62.922296000000003</v>
      </c>
      <c r="BT236" s="975">
        <v>478.20331156499998</v>
      </c>
      <c r="BU236" s="976">
        <v>59.126502500000001</v>
      </c>
      <c r="BV236" s="976">
        <v>676.36225595899998</v>
      </c>
      <c r="BW236" s="976">
        <v>67.569280000000006</v>
      </c>
      <c r="BX236" s="976">
        <v>638.52169320000007</v>
      </c>
      <c r="BY236" s="976">
        <v>187.07956190000002</v>
      </c>
      <c r="BZ236" s="976">
        <v>649.36557305099996</v>
      </c>
      <c r="CA236" s="976">
        <v>286.59634538400002</v>
      </c>
      <c r="CB236" s="976">
        <v>127.69972812499999</v>
      </c>
      <c r="CC236" s="976">
        <v>222.36555080599999</v>
      </c>
      <c r="CD236" s="977">
        <v>70.90007687100001</v>
      </c>
      <c r="CE236" s="975">
        <v>525.11570887200003</v>
      </c>
      <c r="CF236" s="976">
        <v>670.15994999999998</v>
      </c>
      <c r="CG236" s="976">
        <v>203.32707374399999</v>
      </c>
      <c r="CH236" s="976">
        <v>771.05174842200006</v>
      </c>
      <c r="CI236" s="976">
        <v>226.62247856600001</v>
      </c>
      <c r="CJ236" s="976">
        <v>119.83908649999999</v>
      </c>
      <c r="CK236" s="978">
        <v>14168.503389597994</v>
      </c>
    </row>
    <row r="237" spans="6:89" x14ac:dyDescent="0.25">
      <c r="F237" s="970">
        <v>43647</v>
      </c>
      <c r="G237" s="975">
        <v>6.0786899999999999</v>
      </c>
      <c r="H237" s="976">
        <v>3.2126399999999995</v>
      </c>
      <c r="I237" s="976">
        <v>17.505047999999999</v>
      </c>
      <c r="J237" s="976">
        <v>134.47329617699998</v>
      </c>
      <c r="K237" s="976">
        <v>62.407922741999997</v>
      </c>
      <c r="L237" s="976">
        <v>30.170999999999999</v>
      </c>
      <c r="M237" s="976">
        <v>18.305009999999999</v>
      </c>
      <c r="N237" s="976">
        <v>6.1576000000000004</v>
      </c>
      <c r="O237" s="976">
        <v>6.4823199999999996</v>
      </c>
      <c r="P237" s="976">
        <v>2.1318000000000001</v>
      </c>
      <c r="Q237" s="976">
        <v>46.988744208999996</v>
      </c>
      <c r="R237" s="976">
        <v>59.519964000000009</v>
      </c>
      <c r="S237" s="976">
        <v>1.2468399999999999</v>
      </c>
      <c r="T237" s="976">
        <v>5.5340999999999996</v>
      </c>
      <c r="U237" s="976">
        <v>1.9553400000000001</v>
      </c>
      <c r="V237" s="976">
        <v>106.930760799</v>
      </c>
      <c r="W237" s="976">
        <v>61.783958262000013</v>
      </c>
      <c r="X237" s="976">
        <v>2.61477</v>
      </c>
      <c r="Y237" s="976">
        <v>384.42324909600001</v>
      </c>
      <c r="Z237" s="977">
        <v>17.30575</v>
      </c>
      <c r="AA237" s="975">
        <v>69.274962015</v>
      </c>
      <c r="AB237" s="976">
        <v>303.58852524000002</v>
      </c>
      <c r="AC237" s="976">
        <v>47.970298</v>
      </c>
      <c r="AD237" s="976">
        <v>29.516439999999999</v>
      </c>
      <c r="AE237" s="976">
        <v>21.31588</v>
      </c>
      <c r="AF237" s="976">
        <v>29.255457561</v>
      </c>
      <c r="AG237" s="976">
        <v>8.2944750000000003</v>
      </c>
      <c r="AH237" s="976">
        <v>13.50079</v>
      </c>
      <c r="AI237" s="976">
        <v>31.3978</v>
      </c>
      <c r="AJ237" s="976">
        <v>1288.486473507</v>
      </c>
      <c r="AK237" s="976">
        <v>40.664597999999998</v>
      </c>
      <c r="AL237" s="976">
        <v>34.588096</v>
      </c>
      <c r="AM237" s="976">
        <v>462.91083999999995</v>
      </c>
      <c r="AN237" s="976">
        <v>539.22545263799998</v>
      </c>
      <c r="AO237" s="976">
        <v>271.65400749999998</v>
      </c>
      <c r="AP237" s="977">
        <v>54.380287500000001</v>
      </c>
      <c r="AQ237" s="975">
        <v>53.841360275999996</v>
      </c>
      <c r="AR237" s="976">
        <v>81.013051005999998</v>
      </c>
      <c r="AS237" s="976">
        <v>7.8211500000000003</v>
      </c>
      <c r="AT237" s="976">
        <v>50.331515000000003</v>
      </c>
      <c r="AU237" s="976">
        <v>352.38198555000002</v>
      </c>
      <c r="AV237" s="976">
        <v>19.595513754999999</v>
      </c>
      <c r="AW237" s="976">
        <v>43.254905803999996</v>
      </c>
      <c r="AX237" s="977">
        <v>30.199344</v>
      </c>
      <c r="AY237" s="975">
        <v>78.374936000000005</v>
      </c>
      <c r="AZ237" s="976">
        <v>11.806380000000001</v>
      </c>
      <c r="BA237" s="976">
        <v>3.3506999999999998</v>
      </c>
      <c r="BB237" s="976">
        <v>8.7743450079999992</v>
      </c>
      <c r="BC237" s="976">
        <v>7.7858299999999998</v>
      </c>
      <c r="BD237" s="976">
        <v>5.1004800000000001</v>
      </c>
      <c r="BE237" s="976">
        <v>1.5383199999999999</v>
      </c>
      <c r="BF237" s="976">
        <v>0.95408000000000004</v>
      </c>
      <c r="BG237" s="976">
        <v>1.3638300000000001</v>
      </c>
      <c r="BH237" s="977">
        <v>875.03989526400005</v>
      </c>
      <c r="BI237" s="975">
        <v>161.661127056</v>
      </c>
      <c r="BJ237" s="976">
        <v>266.468929484</v>
      </c>
      <c r="BK237" s="976">
        <v>191.5829425</v>
      </c>
      <c r="BL237" s="976">
        <v>159.30052097200002</v>
      </c>
      <c r="BM237" s="976">
        <v>53.763094092999999</v>
      </c>
      <c r="BN237" s="976">
        <v>130.106048821</v>
      </c>
      <c r="BO237" s="976">
        <v>187.04255143500001</v>
      </c>
      <c r="BP237" s="976">
        <v>248.4957</v>
      </c>
      <c r="BQ237" s="976">
        <v>122.85393222599998</v>
      </c>
      <c r="BR237" s="976">
        <v>237.46138588499997</v>
      </c>
      <c r="BS237" s="977">
        <v>53.996962000000003</v>
      </c>
      <c r="BT237" s="975">
        <v>505.520661905</v>
      </c>
      <c r="BU237" s="976">
        <v>57.893558749999997</v>
      </c>
      <c r="BV237" s="976">
        <v>469.37958730999998</v>
      </c>
      <c r="BW237" s="976">
        <v>68.724881231999987</v>
      </c>
      <c r="BX237" s="976">
        <v>512.94016020000004</v>
      </c>
      <c r="BY237" s="976">
        <v>202.1052</v>
      </c>
      <c r="BZ237" s="976">
        <v>623.85003165299997</v>
      </c>
      <c r="CA237" s="976">
        <v>233.902560384</v>
      </c>
      <c r="CB237" s="976">
        <v>174.34046312500001</v>
      </c>
      <c r="CC237" s="976">
        <v>253.378669194</v>
      </c>
      <c r="CD237" s="977">
        <v>84.404857914000004</v>
      </c>
      <c r="CE237" s="975">
        <v>541.37596799999994</v>
      </c>
      <c r="CF237" s="976">
        <v>795.62042488500003</v>
      </c>
      <c r="CG237" s="976">
        <v>234.617983436</v>
      </c>
      <c r="CH237" s="976">
        <v>624.53978052600007</v>
      </c>
      <c r="CI237" s="976">
        <v>251.79634449599999</v>
      </c>
      <c r="CJ237" s="976">
        <v>149.23141100000001</v>
      </c>
      <c r="CK237" s="978">
        <v>13450.136546391002</v>
      </c>
    </row>
    <row r="238" spans="6:89" x14ac:dyDescent="0.25">
      <c r="F238" s="970">
        <v>43678</v>
      </c>
      <c r="G238" s="975">
        <v>8.2528199999999998</v>
      </c>
      <c r="H238" s="976">
        <v>5.630399999999999</v>
      </c>
      <c r="I238" s="976">
        <v>22.790042</v>
      </c>
      <c r="J238" s="976">
        <v>183.39513617699998</v>
      </c>
      <c r="K238" s="976">
        <v>94.571593709999988</v>
      </c>
      <c r="L238" s="976">
        <v>45.493799999999993</v>
      </c>
      <c r="M238" s="976">
        <v>32.129959503000002</v>
      </c>
      <c r="N238" s="976">
        <v>6.5015999999999998</v>
      </c>
      <c r="O238" s="976">
        <v>11.157069999999999</v>
      </c>
      <c r="P238" s="976">
        <v>3.5739000000000001</v>
      </c>
      <c r="Q238" s="976">
        <v>49.527991402999994</v>
      </c>
      <c r="R238" s="976">
        <v>96.707136000000006</v>
      </c>
      <c r="S238" s="976">
        <v>1.68238</v>
      </c>
      <c r="T238" s="976">
        <v>6.1060999999999996</v>
      </c>
      <c r="U238" s="976">
        <v>2.2109399999999999</v>
      </c>
      <c r="V238" s="976">
        <v>131.219776134</v>
      </c>
      <c r="W238" s="976">
        <v>92.568060000000003</v>
      </c>
      <c r="X238" s="976">
        <v>2.9565700000000001</v>
      </c>
      <c r="Y238" s="976">
        <v>576.27713545200004</v>
      </c>
      <c r="Z238" s="977">
        <v>26.75827</v>
      </c>
      <c r="AA238" s="975">
        <v>92.940124514999994</v>
      </c>
      <c r="AB238" s="976">
        <v>322.87038762000003</v>
      </c>
      <c r="AC238" s="976">
        <v>64.487170000000006</v>
      </c>
      <c r="AD238" s="976">
        <v>37.148910000000001</v>
      </c>
      <c r="AE238" s="976">
        <v>30.684656</v>
      </c>
      <c r="AF238" s="976">
        <v>36.357937561</v>
      </c>
      <c r="AG238" s="976">
        <v>10.76145</v>
      </c>
      <c r="AH238" s="976">
        <v>18.386434999999999</v>
      </c>
      <c r="AI238" s="976">
        <v>39.060699999999997</v>
      </c>
      <c r="AJ238" s="976">
        <v>1219.2290345070001</v>
      </c>
      <c r="AK238" s="976">
        <v>45.999693999999998</v>
      </c>
      <c r="AL238" s="976">
        <v>41.401732000000003</v>
      </c>
      <c r="AM238" s="976">
        <v>387.96727641000001</v>
      </c>
      <c r="AN238" s="976">
        <v>385.06253236200001</v>
      </c>
      <c r="AO238" s="976">
        <v>232.37570930700002</v>
      </c>
      <c r="AP238" s="977">
        <v>55.64453125</v>
      </c>
      <c r="AQ238" s="975">
        <v>61.350390413999996</v>
      </c>
      <c r="AR238" s="976">
        <v>103.391588994</v>
      </c>
      <c r="AS238" s="976">
        <v>8.5465900000000001</v>
      </c>
      <c r="AT238" s="976">
        <v>56.952431249999997</v>
      </c>
      <c r="AU238" s="976">
        <v>386.88004630800003</v>
      </c>
      <c r="AV238" s="976">
        <v>17.964986245000002</v>
      </c>
      <c r="AW238" s="976">
        <v>40.487479999999998</v>
      </c>
      <c r="AX238" s="977">
        <v>34.083503999999998</v>
      </c>
      <c r="AY238" s="975">
        <v>81.558555999999996</v>
      </c>
      <c r="AZ238" s="976">
        <v>13.40631</v>
      </c>
      <c r="BA238" s="976">
        <v>4.5211499999999996</v>
      </c>
      <c r="BB238" s="976">
        <v>11.511145008</v>
      </c>
      <c r="BC238" s="976">
        <v>9.8589800000000007</v>
      </c>
      <c r="BD238" s="976">
        <v>6.0152400000000004</v>
      </c>
      <c r="BE238" s="976">
        <v>2.3304399999999998</v>
      </c>
      <c r="BF238" s="976">
        <v>1.44536</v>
      </c>
      <c r="BG238" s="976">
        <v>1.72698</v>
      </c>
      <c r="BH238" s="977">
        <v>777.14203411199992</v>
      </c>
      <c r="BI238" s="975">
        <v>223.80863294400001</v>
      </c>
      <c r="BJ238" s="976">
        <v>230.82422525799998</v>
      </c>
      <c r="BK238" s="976">
        <v>179.959115</v>
      </c>
      <c r="BL238" s="976">
        <v>218.00277967599999</v>
      </c>
      <c r="BM238" s="976">
        <v>76.614135442000006</v>
      </c>
      <c r="BN238" s="976">
        <v>134.98931007100001</v>
      </c>
      <c r="BO238" s="976">
        <v>161.429566435</v>
      </c>
      <c r="BP238" s="976">
        <v>201.96044516999999</v>
      </c>
      <c r="BQ238" s="976">
        <v>113.209549452</v>
      </c>
      <c r="BR238" s="976">
        <v>250.02608602500001</v>
      </c>
      <c r="BS238" s="977">
        <v>45.150149999999996</v>
      </c>
      <c r="BT238" s="975">
        <v>480.47477414999997</v>
      </c>
      <c r="BU238" s="976">
        <v>69.510628749999995</v>
      </c>
      <c r="BV238" s="976">
        <v>641.98685865499999</v>
      </c>
      <c r="BW238" s="976">
        <v>73.177387488000008</v>
      </c>
      <c r="BX238" s="976">
        <v>719.40480251999998</v>
      </c>
      <c r="BY238" s="976">
        <v>282.52296952</v>
      </c>
      <c r="BZ238" s="976">
        <v>781.75889764800002</v>
      </c>
      <c r="CA238" s="976">
        <v>267.54501375000001</v>
      </c>
      <c r="CB238" s="976">
        <v>231.25044625000001</v>
      </c>
      <c r="CC238" s="976">
        <v>294.00999080600002</v>
      </c>
      <c r="CD238" s="977">
        <v>92.044204784999991</v>
      </c>
      <c r="CE238" s="975">
        <v>516.12837112800003</v>
      </c>
      <c r="CF238" s="976">
        <v>702.99391659000003</v>
      </c>
      <c r="CG238" s="976">
        <v>221.14815999999999</v>
      </c>
      <c r="CH238" s="976">
        <v>744.68822802600005</v>
      </c>
      <c r="CI238" s="976">
        <v>207.14777081399998</v>
      </c>
      <c r="CJ238" s="976">
        <v>141.73248950000001</v>
      </c>
      <c r="CK238" s="978">
        <v>14342.561079094996</v>
      </c>
    </row>
    <row r="239" spans="6:89" x14ac:dyDescent="0.25">
      <c r="F239" s="970">
        <v>43709</v>
      </c>
      <c r="G239" s="975">
        <v>13.044779999999999</v>
      </c>
      <c r="H239" s="976">
        <v>10.101599999999998</v>
      </c>
      <c r="I239" s="976">
        <v>32.857835999999999</v>
      </c>
      <c r="J239" s="976">
        <v>244.26947117699999</v>
      </c>
      <c r="K239" s="976">
        <v>120.867368226</v>
      </c>
      <c r="L239" s="976">
        <v>65.562600000000003</v>
      </c>
      <c r="M239" s="976">
        <v>49.005760497000004</v>
      </c>
      <c r="N239" s="976">
        <v>8.8407999999999998</v>
      </c>
      <c r="O239" s="976">
        <v>19.010649999999998</v>
      </c>
      <c r="P239" s="976">
        <v>6.4581</v>
      </c>
      <c r="Q239" s="976">
        <v>58.427937193999995</v>
      </c>
      <c r="R239" s="976">
        <v>140.314132</v>
      </c>
      <c r="S239" s="976">
        <v>2.6388600000000002</v>
      </c>
      <c r="T239" s="976">
        <v>8.0937999999999999</v>
      </c>
      <c r="U239" s="976">
        <v>3.56562</v>
      </c>
      <c r="V239" s="976">
        <v>183.796538067</v>
      </c>
      <c r="W239" s="976">
        <v>115.692075655</v>
      </c>
      <c r="X239" s="976">
        <v>4.7681100000000001</v>
      </c>
      <c r="Y239" s="976">
        <v>593.14155454799993</v>
      </c>
      <c r="Z239" s="977">
        <v>39.027450000000002</v>
      </c>
      <c r="AA239" s="975">
        <v>123.94183798500001</v>
      </c>
      <c r="AB239" s="976">
        <v>399.56447833499999</v>
      </c>
      <c r="AC239" s="976">
        <v>73.918099999999995</v>
      </c>
      <c r="AD239" s="976">
        <v>53.870669999999997</v>
      </c>
      <c r="AE239" s="976">
        <v>38.853616000000002</v>
      </c>
      <c r="AF239" s="976">
        <v>40.796987560999995</v>
      </c>
      <c r="AG239" s="976">
        <v>13.811175</v>
      </c>
      <c r="AH239" s="976">
        <v>23.495850000000001</v>
      </c>
      <c r="AI239" s="976">
        <v>58.088799999999999</v>
      </c>
      <c r="AJ239" s="976">
        <v>1124.4828504930001</v>
      </c>
      <c r="AK239" s="976">
        <v>50.001016</v>
      </c>
      <c r="AL239" s="976">
        <v>44.575955999999998</v>
      </c>
      <c r="AM239" s="976">
        <v>380.37948718000001</v>
      </c>
      <c r="AN239" s="976">
        <v>378.67283481599998</v>
      </c>
      <c r="AO239" s="976">
        <v>199.12593000000001</v>
      </c>
      <c r="AP239" s="977">
        <v>50.83684375</v>
      </c>
      <c r="AQ239" s="975">
        <v>72.534060275999991</v>
      </c>
      <c r="AR239" s="976">
        <v>125.70295100599998</v>
      </c>
      <c r="AS239" s="976">
        <v>10.97228</v>
      </c>
      <c r="AT239" s="976">
        <v>58.050687500000002</v>
      </c>
      <c r="AU239" s="976">
        <v>342.56367293400001</v>
      </c>
      <c r="AV239" s="976">
        <v>19.275236245000002</v>
      </c>
      <c r="AW239" s="976">
        <v>43.144214196</v>
      </c>
      <c r="AX239" s="977">
        <v>41.625247999999999</v>
      </c>
      <c r="AY239" s="975">
        <v>103.004578</v>
      </c>
      <c r="AZ239" s="976">
        <v>19.143989999999999</v>
      </c>
      <c r="BA239" s="976">
        <v>7.0915499999999998</v>
      </c>
      <c r="BB239" s="976">
        <v>17.416</v>
      </c>
      <c r="BC239" s="976">
        <v>15.11096</v>
      </c>
      <c r="BD239" s="976">
        <v>8.5931999999999995</v>
      </c>
      <c r="BE239" s="976">
        <v>3.54732</v>
      </c>
      <c r="BF239" s="976">
        <v>2.2000799999999998</v>
      </c>
      <c r="BG239" s="976">
        <v>2.64696</v>
      </c>
      <c r="BH239" s="977">
        <v>714.97526044799986</v>
      </c>
      <c r="BI239" s="975">
        <v>326.94811499999997</v>
      </c>
      <c r="BJ239" s="976">
        <v>542.49070525800005</v>
      </c>
      <c r="BK239" s="976">
        <v>489.37669249999993</v>
      </c>
      <c r="BL239" s="976">
        <v>293.867259784</v>
      </c>
      <c r="BM239" s="976">
        <v>158.555527256</v>
      </c>
      <c r="BN239" s="976">
        <v>161.51888617899999</v>
      </c>
      <c r="BO239" s="976">
        <v>209.649220426</v>
      </c>
      <c r="BP239" s="976">
        <v>196.45135643999998</v>
      </c>
      <c r="BQ239" s="976">
        <v>241.237009161</v>
      </c>
      <c r="BR239" s="976">
        <v>326.489613975</v>
      </c>
      <c r="BS239" s="977">
        <v>114.982382</v>
      </c>
      <c r="BT239" s="975">
        <v>765.81269898000005</v>
      </c>
      <c r="BU239" s="976">
        <v>105.51258625</v>
      </c>
      <c r="BV239" s="976">
        <v>717.00979057299992</v>
      </c>
      <c r="BW239" s="976">
        <v>105.126641232</v>
      </c>
      <c r="BX239" s="976">
        <v>655.11233047999997</v>
      </c>
      <c r="BY239" s="976">
        <v>305.62817713999999</v>
      </c>
      <c r="BZ239" s="976">
        <v>681.82288125000002</v>
      </c>
      <c r="CA239" s="976">
        <v>309.07386000000002</v>
      </c>
      <c r="CB239" s="976">
        <v>288.72272249999997</v>
      </c>
      <c r="CC239" s="976">
        <v>243.022779622</v>
      </c>
      <c r="CD239" s="977">
        <v>134.70444000000001</v>
      </c>
      <c r="CE239" s="975">
        <v>338.18259599999999</v>
      </c>
      <c r="CF239" s="976">
        <v>628.33979170500004</v>
      </c>
      <c r="CG239" s="976">
        <v>175.71551656400001</v>
      </c>
      <c r="CH239" s="976">
        <v>655.913280396</v>
      </c>
      <c r="CI239" s="976">
        <v>137.840786318</v>
      </c>
      <c r="CJ239" s="976">
        <v>127.16561900000001</v>
      </c>
      <c r="CK239" s="978">
        <v>15817.772991078002</v>
      </c>
    </row>
    <row r="240" spans="6:89" x14ac:dyDescent="0.25">
      <c r="F240" s="970">
        <v>43739</v>
      </c>
      <c r="G240" s="975">
        <v>15.48513</v>
      </c>
      <c r="H240" s="976">
        <v>11.177999999999997</v>
      </c>
      <c r="I240" s="976">
        <v>40.055950000000003</v>
      </c>
      <c r="J240" s="976">
        <v>236.82617999999999</v>
      </c>
      <c r="K240" s="976">
        <v>134.57735451600001</v>
      </c>
      <c r="L240" s="976">
        <v>67.257599999999996</v>
      </c>
      <c r="M240" s="976">
        <v>54.035515496999999</v>
      </c>
      <c r="N240" s="976">
        <v>11.317600000000001</v>
      </c>
      <c r="O240" s="976">
        <v>20.942879999999999</v>
      </c>
      <c r="P240" s="976">
        <v>7.2313999999999998</v>
      </c>
      <c r="Q240" s="976">
        <v>76.479259999999996</v>
      </c>
      <c r="R240" s="976">
        <v>140.82635200000001</v>
      </c>
      <c r="S240" s="976">
        <v>3.1000200000000002</v>
      </c>
      <c r="T240" s="976">
        <v>9.8097999999999992</v>
      </c>
      <c r="U240" s="976">
        <v>4.3068600000000004</v>
      </c>
      <c r="V240" s="976">
        <v>180.06432806699999</v>
      </c>
      <c r="W240" s="976">
        <v>163.37867</v>
      </c>
      <c r="X240" s="976">
        <v>5.7593300000000003</v>
      </c>
      <c r="Y240" s="976">
        <v>801.02558250000004</v>
      </c>
      <c r="Z240" s="977">
        <v>46.856810000000003</v>
      </c>
      <c r="AA240" s="975">
        <v>140.59510048500002</v>
      </c>
      <c r="AB240" s="976">
        <v>458.86467214499999</v>
      </c>
      <c r="AC240" s="976">
        <v>84.827392000000003</v>
      </c>
      <c r="AD240" s="976">
        <v>63.086640000000003</v>
      </c>
      <c r="AE240" s="976">
        <v>45.133504000000002</v>
      </c>
      <c r="AF240" s="976">
        <v>46.123847560999998</v>
      </c>
      <c r="AG240" s="976">
        <v>15.947925</v>
      </c>
      <c r="AH240" s="976">
        <v>26.815104999999999</v>
      </c>
      <c r="AI240" s="976">
        <v>66.612700000000004</v>
      </c>
      <c r="AJ240" s="976">
        <v>1342.8398454649998</v>
      </c>
      <c r="AK240" s="976">
        <v>57.476354000000001</v>
      </c>
      <c r="AL240" s="976">
        <v>52.210512000000001</v>
      </c>
      <c r="AM240" s="976">
        <v>602.26273282</v>
      </c>
      <c r="AN240" s="976">
        <v>492.09765490799998</v>
      </c>
      <c r="AO240" s="976">
        <v>269.41663749999998</v>
      </c>
      <c r="AP240" s="977">
        <v>63.550506249999998</v>
      </c>
      <c r="AQ240" s="975">
        <v>102.98559013799999</v>
      </c>
      <c r="AR240" s="976">
        <v>177.91957100600001</v>
      </c>
      <c r="AS240" s="976">
        <v>14.803509999999999</v>
      </c>
      <c r="AT240" s="976">
        <v>82.212325000000007</v>
      </c>
      <c r="AU240" s="976">
        <v>446.50562315399998</v>
      </c>
      <c r="AV240" s="976">
        <v>26.554400000000001</v>
      </c>
      <c r="AW240" s="976">
        <v>61.685988391999999</v>
      </c>
      <c r="AX240" s="977">
        <v>58.100560000000002</v>
      </c>
      <c r="AY240" s="975">
        <v>116.520492</v>
      </c>
      <c r="AZ240" s="976">
        <v>21.29562</v>
      </c>
      <c r="BA240" s="976">
        <v>8.3308499999999999</v>
      </c>
      <c r="BB240" s="976">
        <v>19.240534991999997</v>
      </c>
      <c r="BC240" s="976">
        <v>16.861619999999998</v>
      </c>
      <c r="BD240" s="976">
        <v>9.9514800000000001</v>
      </c>
      <c r="BE240" s="976">
        <v>4.0524399999999998</v>
      </c>
      <c r="BF240" s="976">
        <v>2.51336</v>
      </c>
      <c r="BG240" s="976">
        <v>2.9536199999999999</v>
      </c>
      <c r="BH240" s="977">
        <v>915.79689955200001</v>
      </c>
      <c r="BI240" s="975">
        <v>547.61042294399999</v>
      </c>
      <c r="BJ240" s="976">
        <v>755.13443062899989</v>
      </c>
      <c r="BK240" s="976">
        <v>742.90338499999984</v>
      </c>
      <c r="BL240" s="976">
        <v>404.73926</v>
      </c>
      <c r="BM240" s="976">
        <v>260.92974637200001</v>
      </c>
      <c r="BN240" s="976">
        <v>212.03634374999999</v>
      </c>
      <c r="BO240" s="976">
        <v>244.133895</v>
      </c>
      <c r="BP240" s="976">
        <v>248.34179516999998</v>
      </c>
      <c r="BQ240" s="976">
        <v>301.913477226</v>
      </c>
      <c r="BR240" s="976">
        <v>532.52379220500006</v>
      </c>
      <c r="BS240" s="977">
        <v>154.74068800000001</v>
      </c>
      <c r="BT240" s="975">
        <v>864.17309999999998</v>
      </c>
      <c r="BU240" s="976">
        <v>123.15738125</v>
      </c>
      <c r="BV240" s="976">
        <v>1013.051346731</v>
      </c>
      <c r="BW240" s="976">
        <v>122.18890748800003</v>
      </c>
      <c r="BX240" s="976">
        <v>997.50985339999988</v>
      </c>
      <c r="BY240" s="976">
        <v>284.38299999999998</v>
      </c>
      <c r="BZ240" s="976">
        <v>1059.553720551</v>
      </c>
      <c r="CA240" s="976">
        <v>455.842544616</v>
      </c>
      <c r="CB240" s="976">
        <v>237.40607625000001</v>
      </c>
      <c r="CC240" s="976">
        <v>395.574594408</v>
      </c>
      <c r="CD240" s="977">
        <v>129.01069104300001</v>
      </c>
      <c r="CE240" s="975">
        <v>501.19849199999999</v>
      </c>
      <c r="CF240" s="976">
        <v>861.66553472999999</v>
      </c>
      <c r="CG240" s="976">
        <v>268.82044687199999</v>
      </c>
      <c r="CH240" s="976">
        <v>1001.0538185520001</v>
      </c>
      <c r="CI240" s="976">
        <v>218.345735504</v>
      </c>
      <c r="CJ240" s="976">
        <v>179.25582850000001</v>
      </c>
      <c r="CK240" s="978">
        <v>21063.858544139002</v>
      </c>
    </row>
    <row r="241" spans="6:89" x14ac:dyDescent="0.25">
      <c r="F241" s="970">
        <v>43770</v>
      </c>
      <c r="G241" s="975">
        <v>5.28003</v>
      </c>
      <c r="H241" s="976">
        <v>2.6495999999999995</v>
      </c>
      <c r="I241" s="976">
        <v>14.300572000000001</v>
      </c>
      <c r="J241" s="976">
        <v>58.063775292000003</v>
      </c>
      <c r="K241" s="976">
        <v>46.202694516000001</v>
      </c>
      <c r="L241" s="976">
        <v>18.7806</v>
      </c>
      <c r="M241" s="976">
        <v>13.934894999999999</v>
      </c>
      <c r="N241" s="976">
        <v>5.9168000000000003</v>
      </c>
      <c r="O241" s="976">
        <v>5.2357199999999997</v>
      </c>
      <c r="P241" s="976">
        <v>1.7765</v>
      </c>
      <c r="Q241" s="976">
        <v>51.916384387999997</v>
      </c>
      <c r="R241" s="976">
        <v>32.030824000000003</v>
      </c>
      <c r="S241" s="976">
        <v>1.1272800000000001</v>
      </c>
      <c r="T241" s="976">
        <v>5.577</v>
      </c>
      <c r="U241" s="976">
        <v>1.6614</v>
      </c>
      <c r="V241" s="976">
        <v>46.830361134</v>
      </c>
      <c r="W241" s="976">
        <v>56.209739130999999</v>
      </c>
      <c r="X241" s="976">
        <v>2.2216999999999998</v>
      </c>
      <c r="Y241" s="976">
        <v>253.82897704800001</v>
      </c>
      <c r="Z241" s="977">
        <v>13.391069999999999</v>
      </c>
      <c r="AA241" s="975">
        <v>58.237724999999998</v>
      </c>
      <c r="AB241" s="976">
        <v>231.07267524000002</v>
      </c>
      <c r="AC241" s="976">
        <v>38.539368000000003</v>
      </c>
      <c r="AD241" s="976">
        <v>19.192019999999999</v>
      </c>
      <c r="AE241" s="976">
        <v>15.163632</v>
      </c>
      <c r="AF241" s="976">
        <v>22.110692439000001</v>
      </c>
      <c r="AG241" s="976">
        <v>5.9440499999999998</v>
      </c>
      <c r="AH241" s="976">
        <v>10.666370000000001</v>
      </c>
      <c r="AI241" s="976">
        <v>19.2577</v>
      </c>
      <c r="AJ241" s="976">
        <v>1038.1619844930001</v>
      </c>
      <c r="AK241" s="976">
        <v>31.235126000000001</v>
      </c>
      <c r="AL241" s="976">
        <v>29.27948</v>
      </c>
      <c r="AM241" s="976">
        <v>350.23282</v>
      </c>
      <c r="AN241" s="976">
        <v>323.83526754600001</v>
      </c>
      <c r="AO241" s="976">
        <v>229.79654375000001</v>
      </c>
      <c r="AP241" s="977">
        <v>51.12174375</v>
      </c>
      <c r="AQ241" s="975">
        <v>50.198699447999999</v>
      </c>
      <c r="AR241" s="976">
        <v>83.499549999999999</v>
      </c>
      <c r="AS241" s="976">
        <v>6.7783300000000004</v>
      </c>
      <c r="AT241" s="976">
        <v>58.646883750000001</v>
      </c>
      <c r="AU241" s="976">
        <v>458.35320554999998</v>
      </c>
      <c r="AV241" s="976">
        <v>25.1568</v>
      </c>
      <c r="AW241" s="976">
        <v>49.149534196000005</v>
      </c>
      <c r="AX241" s="977">
        <v>25.603088</v>
      </c>
      <c r="AY241" s="975">
        <v>81.703265999999999</v>
      </c>
      <c r="AZ241" s="976">
        <v>11.502945</v>
      </c>
      <c r="BA241" s="976">
        <v>3.0293999999999999</v>
      </c>
      <c r="BB241" s="976">
        <v>7.7127999999999997</v>
      </c>
      <c r="BC241" s="976">
        <v>7.1869199999999998</v>
      </c>
      <c r="BD241" s="976">
        <v>5.2945200000000003</v>
      </c>
      <c r="BE241" s="976">
        <v>1.17096</v>
      </c>
      <c r="BF241" s="976">
        <v>0.72624</v>
      </c>
      <c r="BG241" s="976">
        <v>1.25892</v>
      </c>
      <c r="BH241" s="977">
        <v>877.74159062399997</v>
      </c>
      <c r="BI241" s="975">
        <v>114.13673294400002</v>
      </c>
      <c r="BJ241" s="976">
        <v>135.324107887</v>
      </c>
      <c r="BK241" s="976">
        <v>84.498827500000004</v>
      </c>
      <c r="BL241" s="976">
        <v>122.63025026999999</v>
      </c>
      <c r="BM241" s="976">
        <v>30.035854557999997</v>
      </c>
      <c r="BN241" s="976">
        <v>96.265905070999992</v>
      </c>
      <c r="BO241" s="976">
        <v>128.27125542600001</v>
      </c>
      <c r="BP241" s="976">
        <v>193.28124194999998</v>
      </c>
      <c r="BQ241" s="976">
        <v>56.461067226000004</v>
      </c>
      <c r="BR241" s="976">
        <v>167.13761088499999</v>
      </c>
      <c r="BS241" s="977">
        <v>25.414954000000002</v>
      </c>
      <c r="BT241" s="975">
        <v>281.66172517000001</v>
      </c>
      <c r="BU241" s="976">
        <v>37.043109999999999</v>
      </c>
      <c r="BV241" s="976">
        <v>424.043267883</v>
      </c>
      <c r="BW241" s="976">
        <v>45.918559999999999</v>
      </c>
      <c r="BX241" s="976">
        <v>436.66387204</v>
      </c>
      <c r="BY241" s="976">
        <v>111.48625334</v>
      </c>
      <c r="BZ241" s="976">
        <v>594.70714874999999</v>
      </c>
      <c r="CA241" s="976">
        <v>262.81911374999999</v>
      </c>
      <c r="CB241" s="976">
        <v>72.535813125000004</v>
      </c>
      <c r="CC241" s="976">
        <v>268.87159080599997</v>
      </c>
      <c r="CD241" s="977">
        <v>32.216895827999998</v>
      </c>
      <c r="CE241" s="975">
        <v>621.494467128</v>
      </c>
      <c r="CF241" s="976">
        <v>1033.4081751149999</v>
      </c>
      <c r="CG241" s="976">
        <v>363.49311030800004</v>
      </c>
      <c r="CH241" s="976">
        <v>635.56786223699999</v>
      </c>
      <c r="CI241" s="976">
        <v>329.17964306199997</v>
      </c>
      <c r="CJ241" s="976">
        <v>226.28929400000001</v>
      </c>
      <c r="CK241" s="978">
        <v>11796.354483554</v>
      </c>
    </row>
    <row r="242" spans="6:89" ht="15.75" thickBot="1" x14ac:dyDescent="0.3">
      <c r="F242" s="970">
        <v>43800</v>
      </c>
      <c r="G242" s="979">
        <v>1.81917</v>
      </c>
      <c r="H242" s="980">
        <v>0.36431999999999992</v>
      </c>
      <c r="I242" s="980">
        <v>7.8437919999999988</v>
      </c>
      <c r="J242" s="980">
        <v>21.959235</v>
      </c>
      <c r="K242" s="980">
        <v>18.23428629</v>
      </c>
      <c r="L242" s="980">
        <v>8.0343</v>
      </c>
      <c r="M242" s="980">
        <v>2.4461595030000001</v>
      </c>
      <c r="N242" s="980">
        <v>4.1280000000000001</v>
      </c>
      <c r="O242" s="980">
        <v>0.62329999999999997</v>
      </c>
      <c r="P242" s="980">
        <v>0.22989999999999999</v>
      </c>
      <c r="Q242" s="980">
        <v>42.790168597000005</v>
      </c>
      <c r="R242" s="980">
        <v>12.8055</v>
      </c>
      <c r="S242" s="980">
        <v>0.53802000000000005</v>
      </c>
      <c r="T242" s="980">
        <v>4.2184999999999997</v>
      </c>
      <c r="U242" s="980">
        <v>0.70289999999999997</v>
      </c>
      <c r="V242" s="980">
        <v>15.402789200999997</v>
      </c>
      <c r="W242" s="980">
        <v>24.310785655</v>
      </c>
      <c r="X242" s="980">
        <v>0.93994999999999995</v>
      </c>
      <c r="Y242" s="980">
        <v>128.27011795200002</v>
      </c>
      <c r="Z242" s="981">
        <v>6.1584599999999998</v>
      </c>
      <c r="AA242" s="979">
        <v>37.331862014999999</v>
      </c>
      <c r="AB242" s="980">
        <v>201.85593713999998</v>
      </c>
      <c r="AC242" s="980">
        <v>23.755748000000001</v>
      </c>
      <c r="AD242" s="980">
        <v>8.8359299999999994</v>
      </c>
      <c r="AE242" s="980">
        <v>5.0034879999999999</v>
      </c>
      <c r="AF242" s="980">
        <v>16.107410000000002</v>
      </c>
      <c r="AG242" s="980">
        <v>3.6324749999999999</v>
      </c>
      <c r="AH242" s="980">
        <v>6.4893299999999998</v>
      </c>
      <c r="AI242" s="980">
        <v>7.3185000000000002</v>
      </c>
      <c r="AJ242" s="980">
        <v>1017.0227404789998</v>
      </c>
      <c r="AK242" s="980">
        <v>29.15692</v>
      </c>
      <c r="AL242" s="980">
        <v>25.475884000000001</v>
      </c>
      <c r="AM242" s="980">
        <v>277.65308718</v>
      </c>
      <c r="AN242" s="980">
        <v>292.12674490799998</v>
      </c>
      <c r="AO242" s="980">
        <v>224.26524305700002</v>
      </c>
      <c r="AP242" s="981">
        <v>53.917324999999998</v>
      </c>
      <c r="AQ242" s="979">
        <v>29.812469585999999</v>
      </c>
      <c r="AR242" s="980">
        <v>43.278640000000003</v>
      </c>
      <c r="AS242" s="980">
        <v>4.4206500000000002</v>
      </c>
      <c r="AT242" s="980">
        <v>32.100461250000002</v>
      </c>
      <c r="AU242" s="980">
        <v>276.40251880199997</v>
      </c>
      <c r="AV242" s="980">
        <v>11.1808</v>
      </c>
      <c r="AW242" s="980">
        <v>28.919625804000002</v>
      </c>
      <c r="AX242" s="981">
        <v>16.960832</v>
      </c>
      <c r="AY242" s="979">
        <v>81.471729999999994</v>
      </c>
      <c r="AZ242" s="980">
        <v>9.8754299999999997</v>
      </c>
      <c r="BA242" s="980">
        <v>1.4458500000000001</v>
      </c>
      <c r="BB242" s="980">
        <v>4.9096549919999992</v>
      </c>
      <c r="BC242" s="980">
        <v>4.6070000000000002</v>
      </c>
      <c r="BD242" s="980">
        <v>4.1857199999999999</v>
      </c>
      <c r="BE242" s="980">
        <v>0.33291999999999999</v>
      </c>
      <c r="BF242" s="980">
        <v>0.20648</v>
      </c>
      <c r="BG242" s="980">
        <v>0.80700000000000005</v>
      </c>
      <c r="BH242" s="981">
        <v>815.77818633599998</v>
      </c>
      <c r="BI242" s="979">
        <v>86.089492944</v>
      </c>
      <c r="BJ242" s="980">
        <v>88.872771484000012</v>
      </c>
      <c r="BK242" s="980">
        <v>52.578384999999997</v>
      </c>
      <c r="BL242" s="980">
        <v>90.948359027999999</v>
      </c>
      <c r="BM242" s="980">
        <v>20.432767721000001</v>
      </c>
      <c r="BN242" s="980">
        <v>85.614158678999999</v>
      </c>
      <c r="BO242" s="980">
        <v>112.03100186099999</v>
      </c>
      <c r="BP242" s="980">
        <v>168.75180483000003</v>
      </c>
      <c r="BQ242" s="980">
        <v>29.348290548000001</v>
      </c>
      <c r="BR242" s="980">
        <v>131.912501615</v>
      </c>
      <c r="BS242" s="981">
        <v>14.186308</v>
      </c>
      <c r="BT242" s="979">
        <v>183.54033911500002</v>
      </c>
      <c r="BU242" s="980">
        <v>17.946181249999999</v>
      </c>
      <c r="BV242" s="980">
        <v>278.99112730400003</v>
      </c>
      <c r="BW242" s="980">
        <v>32.085201232000003</v>
      </c>
      <c r="BX242" s="980">
        <v>290.70101863999997</v>
      </c>
      <c r="BY242" s="980">
        <v>45.571022859999999</v>
      </c>
      <c r="BZ242" s="980">
        <v>400.49474930100001</v>
      </c>
      <c r="CA242" s="980">
        <v>161.005552884</v>
      </c>
      <c r="CB242" s="980">
        <v>31.754764375000001</v>
      </c>
      <c r="CC242" s="980">
        <v>164.68385800999999</v>
      </c>
      <c r="CD242" s="981">
        <v>8.5263189570000009</v>
      </c>
      <c r="CE242" s="979">
        <v>449.904892872</v>
      </c>
      <c r="CF242" s="980">
        <v>775.41740077500003</v>
      </c>
      <c r="CG242" s="980">
        <v>227.67514061600002</v>
      </c>
      <c r="CH242" s="980">
        <v>416.10512960700004</v>
      </c>
      <c r="CI242" s="980">
        <v>206.77544612400001</v>
      </c>
      <c r="CJ242" s="980">
        <v>136.41716199999999</v>
      </c>
      <c r="CK242" s="982">
        <v>8606.8253953790027</v>
      </c>
    </row>
    <row r="243" spans="6:89" x14ac:dyDescent="0.25">
      <c r="F243" s="216" t="s">
        <v>1597</v>
      </c>
    </row>
  </sheetData>
  <mergeCells count="12">
    <mergeCell ref="B13:B14"/>
    <mergeCell ref="C13:C14"/>
    <mergeCell ref="K6:K7"/>
    <mergeCell ref="F13:F14"/>
    <mergeCell ref="G13:Z13"/>
    <mergeCell ref="CE13:CJ13"/>
    <mergeCell ref="CK13:CK14"/>
    <mergeCell ref="AA13:AP13"/>
    <mergeCell ref="AQ13:AX13"/>
    <mergeCell ref="AY13:BH13"/>
    <mergeCell ref="BI13:BS13"/>
    <mergeCell ref="BT13:CD13"/>
  </mergeCells>
  <hyperlinks>
    <hyperlink ref="A1" location="'C2'!A1" display="Regresar "/>
    <hyperlink ref="G1" location="M.2.6.1.a.1!A1" display="Ver metadato"/>
    <hyperlink ref="G1:K1" location="'HM 2.6.1.a.1'!A1" display="Ver metadato"/>
  </hyperlinks>
  <pageMargins left="0.7" right="0.7" top="0.75" bottom="0.75" header="0.3" footer="0.3"/>
  <pageSetup paperSize="9" orientation="portrait" r:id="rId1"/>
  <ignoredErrors>
    <ignoredError sqref="C15" unlockedFormula="1"/>
  </ignoredError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1">
    <tabColor theme="8" tint="-0.499984740745262"/>
    <pageSetUpPr fitToPage="1"/>
  </sheetPr>
  <dimension ref="A1:L576"/>
  <sheetViews>
    <sheetView showGridLines="0" topLeftCell="B1" zoomScale="90" zoomScaleNormal="90" workbookViewId="0">
      <selection activeCell="E24" sqref="E24"/>
    </sheetView>
  </sheetViews>
  <sheetFormatPr baseColWidth="10" defaultColWidth="11.42578125" defaultRowHeight="15.75" x14ac:dyDescent="0.25"/>
  <cols>
    <col min="1" max="1" width="14" style="11" customWidth="1"/>
    <col min="2" max="2" width="30.28515625" style="11" customWidth="1"/>
    <col min="3" max="3" width="37.7109375" style="11" customWidth="1"/>
    <col min="4" max="4" width="34.28515625" style="11" customWidth="1"/>
    <col min="5" max="5" width="25.42578125" style="11" customWidth="1"/>
    <col min="6" max="6" width="24.7109375" style="11" customWidth="1"/>
    <col min="7" max="7" width="21.42578125" style="11" customWidth="1"/>
    <col min="8" max="8" width="16" style="11" customWidth="1"/>
    <col min="9" max="9" width="16.28515625" style="11" customWidth="1"/>
    <col min="10" max="10" width="21.7109375" style="11" customWidth="1"/>
    <col min="11" max="16384" width="11.42578125" style="11"/>
  </cols>
  <sheetData>
    <row r="1" spans="1:7" ht="15.6" x14ac:dyDescent="0.3">
      <c r="A1" s="23" t="s">
        <v>32</v>
      </c>
    </row>
    <row r="2" spans="1:7" ht="42" customHeight="1" x14ac:dyDescent="0.25">
      <c r="F2" s="36" t="s">
        <v>264</v>
      </c>
      <c r="G2" s="37"/>
    </row>
    <row r="3" spans="1:7" ht="45.75" customHeight="1" x14ac:dyDescent="0.25">
      <c r="B3" s="1554" t="s">
        <v>265</v>
      </c>
      <c r="C3" s="1554"/>
      <c r="D3" s="1554"/>
      <c r="E3" s="1554"/>
      <c r="F3" s="1554"/>
      <c r="G3" s="1554"/>
    </row>
    <row r="4" spans="1:7" ht="15.6" x14ac:dyDescent="0.3">
      <c r="B4" s="1555" t="s">
        <v>266</v>
      </c>
      <c r="C4" s="1555"/>
      <c r="D4" s="1555"/>
      <c r="E4" s="1555"/>
      <c r="F4" s="1555"/>
      <c r="G4" s="1555"/>
    </row>
    <row r="5" spans="1:7" ht="15.6" x14ac:dyDescent="0.3">
      <c r="B5" s="1556"/>
      <c r="C5" s="1556"/>
      <c r="D5" s="1556"/>
      <c r="F5" s="33"/>
      <c r="G5" s="33"/>
    </row>
    <row r="6" spans="1:7" x14ac:dyDescent="0.25">
      <c r="B6" s="1557" t="s">
        <v>267</v>
      </c>
      <c r="C6" s="1557"/>
      <c r="D6" s="1557"/>
      <c r="E6" s="1557"/>
      <c r="F6" s="1557"/>
      <c r="G6" s="1557"/>
    </row>
    <row r="7" spans="1:7" ht="15.6" x14ac:dyDescent="0.3">
      <c r="B7" s="1556"/>
      <c r="C7" s="1556"/>
      <c r="D7" s="1556"/>
      <c r="F7" s="33"/>
      <c r="G7" s="33"/>
    </row>
    <row r="8" spans="1:7" ht="15.6" x14ac:dyDescent="0.3">
      <c r="B8" s="543" t="s">
        <v>268</v>
      </c>
      <c r="C8" s="1541" t="s">
        <v>324</v>
      </c>
      <c r="D8" s="1541"/>
      <c r="E8" s="1541"/>
      <c r="F8" s="1541"/>
      <c r="G8" s="1541"/>
    </row>
    <row r="9" spans="1:7" ht="31.5" x14ac:dyDescent="0.25">
      <c r="B9" s="543" t="s">
        <v>270</v>
      </c>
      <c r="C9" s="1548" t="s">
        <v>3975</v>
      </c>
      <c r="D9" s="1548"/>
      <c r="E9" s="1548"/>
      <c r="F9" s="1548"/>
      <c r="G9" s="1548"/>
    </row>
    <row r="10" spans="1:7" ht="31.5" x14ac:dyDescent="0.25">
      <c r="B10" s="1549" t="s">
        <v>271</v>
      </c>
      <c r="C10" s="418" t="s">
        <v>272</v>
      </c>
      <c r="D10" s="418" t="s">
        <v>273</v>
      </c>
      <c r="E10" s="418" t="s">
        <v>274</v>
      </c>
      <c r="F10" s="417" t="s">
        <v>275</v>
      </c>
      <c r="G10" s="417" t="s">
        <v>276</v>
      </c>
    </row>
    <row r="11" spans="1:7" ht="36" customHeight="1" x14ac:dyDescent="0.25">
      <c r="B11" s="1550"/>
      <c r="C11" s="416" t="s">
        <v>277</v>
      </c>
      <c r="D11" s="416" t="s">
        <v>48</v>
      </c>
      <c r="E11" s="416" t="s">
        <v>428</v>
      </c>
      <c r="F11" s="415" t="s">
        <v>239</v>
      </c>
      <c r="G11" s="415" t="s">
        <v>881</v>
      </c>
    </row>
    <row r="12" spans="1:7" ht="17.25" customHeight="1" x14ac:dyDescent="0.25">
      <c r="B12" s="1550"/>
      <c r="C12" s="416"/>
      <c r="D12" s="416"/>
      <c r="E12" s="416"/>
      <c r="F12" s="415" t="s">
        <v>282</v>
      </c>
      <c r="G12" s="415"/>
    </row>
    <row r="13" spans="1:7" ht="17.25" customHeight="1" x14ac:dyDescent="0.25">
      <c r="B13" s="1551"/>
      <c r="C13" s="416"/>
      <c r="D13" s="416"/>
      <c r="E13" s="416"/>
      <c r="F13" s="415" t="s">
        <v>282</v>
      </c>
      <c r="G13" s="415"/>
    </row>
    <row r="14" spans="1:7" x14ac:dyDescent="0.25">
      <c r="B14" s="544" t="s">
        <v>283</v>
      </c>
      <c r="C14" s="1541" t="s">
        <v>2</v>
      </c>
      <c r="D14" s="1541"/>
      <c r="E14" s="1541"/>
      <c r="F14" s="1541"/>
      <c r="G14" s="1541"/>
    </row>
    <row r="15" spans="1:7" ht="133.9" customHeight="1" x14ac:dyDescent="0.25">
      <c r="B15" s="543" t="s">
        <v>284</v>
      </c>
      <c r="C15" s="1552" t="s">
        <v>3967</v>
      </c>
      <c r="D15" s="1552"/>
      <c r="E15" s="1552"/>
      <c r="F15" s="1552"/>
      <c r="G15" s="1552"/>
    </row>
    <row r="16" spans="1:7" ht="28.15" customHeight="1" x14ac:dyDescent="0.25">
      <c r="B16" s="543" t="s">
        <v>285</v>
      </c>
      <c r="C16" s="1540" t="s">
        <v>3968</v>
      </c>
      <c r="D16" s="1540"/>
      <c r="E16" s="1540"/>
      <c r="F16" s="1540"/>
      <c r="G16" s="1540"/>
    </row>
    <row r="17" spans="2:9" x14ac:dyDescent="0.25">
      <c r="B17" s="543" t="s">
        <v>286</v>
      </c>
      <c r="C17" s="1542" t="s">
        <v>329</v>
      </c>
      <c r="D17" s="1542"/>
      <c r="E17" s="1542"/>
      <c r="F17" s="1542"/>
      <c r="G17" s="1542"/>
    </row>
    <row r="18" spans="2:9" ht="15.4" customHeight="1" x14ac:dyDescent="0.25">
      <c r="B18" s="543" t="s">
        <v>288</v>
      </c>
      <c r="C18" s="1548" t="s">
        <v>3969</v>
      </c>
      <c r="D18" s="1548"/>
      <c r="E18" s="1548"/>
      <c r="F18" s="1548"/>
      <c r="G18" s="1548"/>
    </row>
    <row r="19" spans="2:9" ht="36.75" customHeight="1" x14ac:dyDescent="0.25">
      <c r="B19" s="543" t="s">
        <v>289</v>
      </c>
      <c r="C19" s="1548" t="s">
        <v>3571</v>
      </c>
      <c r="D19" s="1548"/>
      <c r="E19" s="1548"/>
      <c r="F19" s="1548"/>
      <c r="G19" s="1548"/>
    </row>
    <row r="20" spans="2:9" ht="34.5" customHeight="1" x14ac:dyDescent="0.25">
      <c r="B20" s="543" t="s">
        <v>290</v>
      </c>
      <c r="C20" s="1540" t="s">
        <v>3970</v>
      </c>
      <c r="D20" s="1540"/>
      <c r="E20" s="1540"/>
      <c r="F20" s="1540"/>
      <c r="G20" s="1540"/>
    </row>
    <row r="21" spans="2:9" ht="43.5" customHeight="1" x14ac:dyDescent="0.25">
      <c r="B21" s="543" t="s">
        <v>291</v>
      </c>
      <c r="C21" s="1541" t="s">
        <v>3971</v>
      </c>
      <c r="D21" s="1541"/>
      <c r="E21" s="1541"/>
      <c r="F21" s="1541"/>
      <c r="G21" s="1541"/>
    </row>
    <row r="22" spans="2:9" ht="36.75" customHeight="1" x14ac:dyDescent="0.25">
      <c r="B22" s="543" t="s">
        <v>293</v>
      </c>
      <c r="C22" s="1542" t="s">
        <v>3572</v>
      </c>
      <c r="D22" s="1542"/>
      <c r="E22" s="1542"/>
      <c r="F22" s="1542"/>
      <c r="G22" s="1542"/>
    </row>
    <row r="23" spans="2:9" ht="67.5" customHeight="1" x14ac:dyDescent="0.25">
      <c r="B23" s="543" t="s">
        <v>294</v>
      </c>
      <c r="C23" s="1542"/>
      <c r="D23" s="1542"/>
      <c r="E23" s="1542"/>
      <c r="F23" s="1542"/>
      <c r="G23" s="1542"/>
    </row>
    <row r="24" spans="2:9" x14ac:dyDescent="0.25">
      <c r="B24" s="1543"/>
      <c r="C24" s="1543"/>
      <c r="D24" s="1543"/>
      <c r="E24" s="545"/>
      <c r="F24" s="546"/>
      <c r="G24" s="546"/>
    </row>
    <row r="25" spans="2:9" x14ac:dyDescent="0.25">
      <c r="B25" s="1544" t="s">
        <v>295</v>
      </c>
      <c r="C25" s="1544"/>
      <c r="D25" s="1544"/>
      <c r="E25" s="1544"/>
      <c r="F25" s="1544"/>
      <c r="G25" s="1544"/>
    </row>
    <row r="26" spans="2:9" x14ac:dyDescent="0.25">
      <c r="B26" s="547"/>
      <c r="C26" s="547"/>
      <c r="D26" s="547"/>
      <c r="E26" s="548"/>
      <c r="F26" s="549"/>
      <c r="G26" s="549"/>
      <c r="I26" s="11" t="s">
        <v>296</v>
      </c>
    </row>
    <row r="27" spans="2:9" x14ac:dyDescent="0.25">
      <c r="B27" s="543" t="s">
        <v>297</v>
      </c>
      <c r="C27" s="1541" t="s">
        <v>3573</v>
      </c>
      <c r="D27" s="1541"/>
      <c r="E27" s="1541"/>
      <c r="F27" s="1541"/>
      <c r="G27" s="1541"/>
    </row>
    <row r="28" spans="2:9" ht="31.5" x14ac:dyDescent="0.25">
      <c r="B28" s="543" t="s">
        <v>298</v>
      </c>
      <c r="C28" s="1541" t="s">
        <v>3574</v>
      </c>
      <c r="D28" s="1541"/>
      <c r="E28" s="1541"/>
      <c r="F28" s="1541"/>
      <c r="G28" s="1541"/>
    </row>
    <row r="29" spans="2:9" x14ac:dyDescent="0.25">
      <c r="B29" s="550" t="s">
        <v>323</v>
      </c>
      <c r="C29" s="1542" t="s">
        <v>365</v>
      </c>
      <c r="D29" s="1542"/>
      <c r="E29" s="1542"/>
      <c r="F29" s="1542"/>
      <c r="G29" s="1542"/>
    </row>
    <row r="30" spans="2:9" x14ac:dyDescent="0.25">
      <c r="B30" s="550" t="s">
        <v>301</v>
      </c>
      <c r="C30" s="1542" t="s">
        <v>302</v>
      </c>
      <c r="D30" s="1542"/>
      <c r="E30" s="1542"/>
      <c r="F30" s="1542"/>
      <c r="G30" s="1542"/>
    </row>
    <row r="31" spans="2:9" x14ac:dyDescent="0.25">
      <c r="B31" s="1545"/>
      <c r="C31" s="1545"/>
      <c r="D31" s="1545"/>
      <c r="E31" s="545"/>
      <c r="F31" s="549"/>
      <c r="G31" s="549"/>
    </row>
    <row r="32" spans="2:9" x14ac:dyDescent="0.25">
      <c r="B32" s="1544" t="s">
        <v>303</v>
      </c>
      <c r="C32" s="1544"/>
      <c r="D32" s="1544"/>
      <c r="E32" s="1544"/>
      <c r="F32" s="1544"/>
      <c r="G32" s="1544"/>
    </row>
    <row r="33" spans="2:10" x14ac:dyDescent="0.25">
      <c r="B33" s="1543"/>
      <c r="C33" s="1543"/>
      <c r="D33" s="1543"/>
      <c r="E33" s="548"/>
      <c r="F33" s="549"/>
      <c r="G33" s="549"/>
    </row>
    <row r="34" spans="2:10" ht="18" customHeight="1" x14ac:dyDescent="0.25">
      <c r="B34" s="543" t="s">
        <v>304</v>
      </c>
      <c r="C34" s="1541" t="s">
        <v>3575</v>
      </c>
      <c r="D34" s="1541"/>
      <c r="E34" s="1541"/>
      <c r="F34" s="1541"/>
      <c r="G34" s="1541"/>
    </row>
    <row r="35" spans="2:10" ht="18" customHeight="1" x14ac:dyDescent="0.25">
      <c r="B35" s="543" t="s">
        <v>305</v>
      </c>
      <c r="C35" s="1541" t="s">
        <v>3573</v>
      </c>
      <c r="D35" s="1541"/>
      <c r="E35" s="1541"/>
      <c r="F35" s="1541"/>
      <c r="G35" s="1541"/>
    </row>
    <row r="36" spans="2:10" ht="18" customHeight="1" x14ac:dyDescent="0.25">
      <c r="B36" s="543" t="s">
        <v>306</v>
      </c>
      <c r="C36" s="1541" t="s">
        <v>3576</v>
      </c>
      <c r="D36" s="1541"/>
      <c r="E36" s="1541"/>
      <c r="F36" s="1541"/>
      <c r="G36" s="1541"/>
    </row>
    <row r="37" spans="2:10" ht="18" customHeight="1" x14ac:dyDescent="0.25">
      <c r="B37" s="543" t="s">
        <v>307</v>
      </c>
      <c r="C37" s="1541" t="s">
        <v>3577</v>
      </c>
      <c r="D37" s="1541"/>
      <c r="E37" s="1541"/>
      <c r="F37" s="1541"/>
      <c r="G37" s="1541"/>
      <c r="J37" s="29"/>
    </row>
    <row r="38" spans="2:10" ht="18" customHeight="1" x14ac:dyDescent="0.25">
      <c r="B38" s="543" t="s">
        <v>308</v>
      </c>
      <c r="C38" s="1541" t="s">
        <v>3578</v>
      </c>
      <c r="D38" s="1541"/>
      <c r="E38" s="1541"/>
      <c r="F38" s="1541"/>
      <c r="G38" s="1541"/>
    </row>
    <row r="39" spans="2:10" ht="18" customHeight="1" x14ac:dyDescent="0.25">
      <c r="B39" s="543" t="s">
        <v>309</v>
      </c>
      <c r="C39" s="1558">
        <v>22225616</v>
      </c>
      <c r="D39" s="1558"/>
      <c r="E39" s="1558"/>
      <c r="F39" s="1558"/>
      <c r="G39" s="1558"/>
    </row>
    <row r="40" spans="2:10" x14ac:dyDescent="0.25">
      <c r="B40" s="1559"/>
      <c r="C40" s="1559"/>
      <c r="D40" s="1559"/>
      <c r="E40" s="548"/>
      <c r="F40" s="546"/>
      <c r="G40" s="546"/>
    </row>
    <row r="41" spans="2:10" x14ac:dyDescent="0.25">
      <c r="B41" s="1560" t="s">
        <v>310</v>
      </c>
      <c r="C41" s="1560"/>
      <c r="D41" s="1560"/>
      <c r="E41" s="1560"/>
      <c r="F41" s="1560"/>
      <c r="G41" s="1560"/>
    </row>
    <row r="42" spans="2:10" x14ac:dyDescent="0.25">
      <c r="B42" s="551"/>
      <c r="C42" s="551"/>
      <c r="D42" s="551"/>
      <c r="E42" s="548"/>
      <c r="F42" s="545"/>
      <c r="G42" s="545"/>
    </row>
    <row r="43" spans="2:10" ht="31.5" x14ac:dyDescent="0.25">
      <c r="B43" s="543" t="s">
        <v>311</v>
      </c>
      <c r="C43" s="1541" t="s">
        <v>3579</v>
      </c>
      <c r="D43" s="1541"/>
      <c r="E43" s="1541"/>
      <c r="F43" s="1541"/>
      <c r="G43" s="1541"/>
    </row>
    <row r="44" spans="2:10" ht="36" customHeight="1" x14ac:dyDescent="0.25">
      <c r="B44" s="543" t="s">
        <v>312</v>
      </c>
      <c r="C44" s="1542" t="s">
        <v>3580</v>
      </c>
      <c r="D44" s="1542"/>
      <c r="E44" s="1542"/>
      <c r="F44" s="1542"/>
      <c r="G44" s="1542"/>
    </row>
    <row r="45" spans="2:10" ht="21" customHeight="1" x14ac:dyDescent="0.25">
      <c r="B45" s="543" t="s">
        <v>313</v>
      </c>
      <c r="C45" s="1541"/>
      <c r="D45" s="1541"/>
      <c r="E45" s="1541"/>
      <c r="F45" s="1541"/>
      <c r="G45" s="1541"/>
    </row>
    <row r="46" spans="2:10" x14ac:dyDescent="0.25">
      <c r="B46" s="552"/>
      <c r="C46" s="553"/>
      <c r="D46" s="554"/>
      <c r="E46" s="545"/>
      <c r="F46" s="549"/>
      <c r="G46" s="549"/>
    </row>
    <row r="47" spans="2:10" x14ac:dyDescent="0.25">
      <c r="B47" s="1546" t="s">
        <v>314</v>
      </c>
      <c r="C47" s="1546"/>
      <c r="D47" s="1546"/>
      <c r="E47" s="1546"/>
      <c r="F47" s="1546"/>
      <c r="G47" s="1546"/>
    </row>
    <row r="48" spans="2:10" x14ac:dyDescent="0.25">
      <c r="B48" s="555"/>
      <c r="C48" s="555"/>
      <c r="D48" s="555"/>
      <c r="E48" s="548"/>
      <c r="F48" s="549"/>
      <c r="G48" s="556"/>
    </row>
    <row r="49" spans="2:7" ht="31.5" x14ac:dyDescent="0.25">
      <c r="B49" s="557" t="s">
        <v>315</v>
      </c>
      <c r="C49" s="1547">
        <v>43831</v>
      </c>
      <c r="D49" s="1539"/>
      <c r="E49" s="1539"/>
      <c r="F49" s="1539"/>
      <c r="G49" s="1539"/>
    </row>
    <row r="50" spans="2:7" ht="31.5" x14ac:dyDescent="0.25">
      <c r="B50" s="557" t="s">
        <v>316</v>
      </c>
      <c r="C50" s="1558" t="s">
        <v>3972</v>
      </c>
      <c r="D50" s="1558"/>
      <c r="E50" s="1558"/>
      <c r="F50" s="1558"/>
      <c r="G50" s="1558"/>
    </row>
    <row r="51" spans="2:7" x14ac:dyDescent="0.25">
      <c r="B51" s="557" t="s">
        <v>317</v>
      </c>
      <c r="C51" s="1539" t="s">
        <v>3973</v>
      </c>
      <c r="D51" s="1539"/>
      <c r="E51" s="1539"/>
      <c r="F51" s="1539"/>
      <c r="G51" s="1539"/>
    </row>
    <row r="52" spans="2:7" ht="15.4" customHeight="1" x14ac:dyDescent="0.25">
      <c r="B52" s="557" t="s">
        <v>318</v>
      </c>
      <c r="C52" s="1540" t="s">
        <v>3974</v>
      </c>
      <c r="D52" s="1540"/>
      <c r="E52" s="1540"/>
      <c r="F52" s="1540"/>
      <c r="G52" s="1540"/>
    </row>
    <row r="53" spans="2:7" x14ac:dyDescent="0.25">
      <c r="B53" s="548"/>
      <c r="C53" s="548"/>
      <c r="D53" s="548"/>
      <c r="E53" s="548"/>
      <c r="F53" s="549"/>
      <c r="G53" s="549"/>
    </row>
    <row r="112" spans="2:6" ht="15.6" hidden="1" x14ac:dyDescent="0.3">
      <c r="B112" s="1553" t="s">
        <v>271</v>
      </c>
      <c r="C112" s="1553"/>
      <c r="D112" s="1553"/>
      <c r="E112" s="1553"/>
      <c r="F112" s="1553"/>
    </row>
    <row r="113" spans="1:12" ht="31.15" hidden="1" x14ac:dyDescent="0.3">
      <c r="A113" s="56" t="s">
        <v>321</v>
      </c>
      <c r="B113" s="56" t="s">
        <v>272</v>
      </c>
      <c r="C113" s="56" t="s">
        <v>273</v>
      </c>
      <c r="D113" s="56" t="s">
        <v>274</v>
      </c>
      <c r="E113" s="57" t="s">
        <v>322</v>
      </c>
      <c r="F113" s="57" t="s">
        <v>276</v>
      </c>
      <c r="G113" s="56" t="s">
        <v>283</v>
      </c>
      <c r="H113" s="56" t="s">
        <v>286</v>
      </c>
      <c r="I113" s="56" t="s">
        <v>323</v>
      </c>
      <c r="J113" s="56" t="s">
        <v>301</v>
      </c>
      <c r="K113" s="31"/>
      <c r="L113" s="31"/>
    </row>
    <row r="114" spans="1:12" ht="15.6" hidden="1" x14ac:dyDescent="0.3">
      <c r="A114" s="11" t="s">
        <v>324</v>
      </c>
      <c r="B114" s="35" t="s">
        <v>325</v>
      </c>
      <c r="C114" s="35" t="s">
        <v>326</v>
      </c>
      <c r="D114" s="35" t="s">
        <v>87</v>
      </c>
      <c r="E114" s="35" t="s">
        <v>327</v>
      </c>
      <c r="F114" s="35" t="s">
        <v>328</v>
      </c>
      <c r="G114" s="11" t="s">
        <v>2</v>
      </c>
      <c r="H114" s="11" t="s">
        <v>329</v>
      </c>
      <c r="I114" s="11" t="s">
        <v>330</v>
      </c>
      <c r="J114" s="11" t="s">
        <v>331</v>
      </c>
    </row>
    <row r="115" spans="1:12" ht="15.6" hidden="1" x14ac:dyDescent="0.3">
      <c r="A115" s="11" t="s">
        <v>269</v>
      </c>
      <c r="B115" s="35" t="s">
        <v>277</v>
      </c>
      <c r="C115" s="35" t="s">
        <v>332</v>
      </c>
      <c r="D115" s="35" t="s">
        <v>333</v>
      </c>
      <c r="E115" s="35" t="s">
        <v>334</v>
      </c>
      <c r="F115" s="35" t="s">
        <v>335</v>
      </c>
      <c r="G115" s="11" t="s">
        <v>0</v>
      </c>
      <c r="H115" s="11" t="s">
        <v>287</v>
      </c>
      <c r="I115" s="11" t="s">
        <v>336</v>
      </c>
      <c r="J115" s="11" t="s">
        <v>302</v>
      </c>
    </row>
    <row r="116" spans="1:12" ht="15.6" hidden="1" x14ac:dyDescent="0.3">
      <c r="B116" s="35" t="s">
        <v>25</v>
      </c>
      <c r="C116" s="35" t="s">
        <v>337</v>
      </c>
      <c r="D116" s="35" t="s">
        <v>338</v>
      </c>
      <c r="E116" s="35" t="s">
        <v>339</v>
      </c>
      <c r="F116" s="35" t="s">
        <v>340</v>
      </c>
      <c r="G116" s="11" t="s">
        <v>341</v>
      </c>
      <c r="H116" s="11" t="s">
        <v>342</v>
      </c>
      <c r="I116" s="11" t="s">
        <v>343</v>
      </c>
    </row>
    <row r="117" spans="1:12" ht="15.6" hidden="1" x14ac:dyDescent="0.3">
      <c r="B117" s="35" t="s">
        <v>344</v>
      </c>
      <c r="C117" s="35" t="s">
        <v>278</v>
      </c>
      <c r="D117" s="35" t="s">
        <v>345</v>
      </c>
      <c r="E117" s="35" t="s">
        <v>88</v>
      </c>
      <c r="F117" s="35" t="s">
        <v>346</v>
      </c>
      <c r="H117" s="11" t="s">
        <v>347</v>
      </c>
      <c r="I117" s="11" t="s">
        <v>348</v>
      </c>
    </row>
    <row r="118" spans="1:12" ht="15.6" hidden="1" x14ac:dyDescent="0.3">
      <c r="B118" s="35" t="s">
        <v>349</v>
      </c>
      <c r="C118" s="35" t="s">
        <v>350</v>
      </c>
      <c r="D118" s="35" t="s">
        <v>351</v>
      </c>
      <c r="E118" s="35" t="s">
        <v>352</v>
      </c>
      <c r="F118" s="35" t="s">
        <v>353</v>
      </c>
      <c r="H118" s="11" t="s">
        <v>354</v>
      </c>
      <c r="I118" s="11" t="s">
        <v>300</v>
      </c>
    </row>
    <row r="119" spans="1:12" ht="15.6" hidden="1" x14ac:dyDescent="0.3">
      <c r="B119" s="35" t="s">
        <v>355</v>
      </c>
      <c r="C119" s="35" t="s">
        <v>356</v>
      </c>
      <c r="D119" s="35" t="s">
        <v>357</v>
      </c>
      <c r="E119" s="35" t="s">
        <v>358</v>
      </c>
      <c r="F119" s="35" t="s">
        <v>359</v>
      </c>
      <c r="I119" s="11" t="s">
        <v>360</v>
      </c>
    </row>
    <row r="120" spans="1:12" ht="15.6" hidden="1" x14ac:dyDescent="0.3">
      <c r="C120" s="35" t="s">
        <v>361</v>
      </c>
      <c r="D120" s="35" t="s">
        <v>362</v>
      </c>
      <c r="E120" s="35" t="s">
        <v>363</v>
      </c>
      <c r="F120" s="35" t="s">
        <v>364</v>
      </c>
      <c r="I120" s="11" t="s">
        <v>365</v>
      </c>
    </row>
    <row r="121" spans="1:12" ht="15.6" hidden="1" x14ac:dyDescent="0.3">
      <c r="C121" s="35" t="s">
        <v>366</v>
      </c>
      <c r="D121" s="35" t="s">
        <v>367</v>
      </c>
      <c r="E121" s="35" t="s">
        <v>368</v>
      </c>
      <c r="F121" s="35" t="s">
        <v>369</v>
      </c>
      <c r="I121" s="11" t="s">
        <v>370</v>
      </c>
    </row>
    <row r="122" spans="1:12" ht="15.6" hidden="1" x14ac:dyDescent="0.3">
      <c r="C122" s="35" t="s">
        <v>48</v>
      </c>
      <c r="D122" s="35" t="s">
        <v>99</v>
      </c>
      <c r="E122" s="35" t="s">
        <v>371</v>
      </c>
      <c r="F122" s="35" t="s">
        <v>372</v>
      </c>
    </row>
    <row r="123" spans="1:12" ht="15.6" hidden="1" x14ac:dyDescent="0.3">
      <c r="C123" s="35" t="s">
        <v>373</v>
      </c>
      <c r="D123" s="35" t="s">
        <v>374</v>
      </c>
      <c r="E123" s="35" t="s">
        <v>375</v>
      </c>
      <c r="F123" s="35" t="s">
        <v>376</v>
      </c>
    </row>
    <row r="124" spans="1:12" ht="15.6" hidden="1" x14ac:dyDescent="0.3">
      <c r="C124" s="35" t="s">
        <v>377</v>
      </c>
      <c r="D124" s="35" t="s">
        <v>378</v>
      </c>
      <c r="E124" s="35" t="s">
        <v>379</v>
      </c>
      <c r="F124" s="35" t="s">
        <v>380</v>
      </c>
    </row>
    <row r="125" spans="1:12" ht="15.6" hidden="1" x14ac:dyDescent="0.3">
      <c r="C125" s="35" t="s">
        <v>381</v>
      </c>
      <c r="D125" s="35" t="s">
        <v>382</v>
      </c>
      <c r="E125" s="35" t="s">
        <v>383</v>
      </c>
      <c r="F125" s="35" t="s">
        <v>384</v>
      </c>
    </row>
    <row r="126" spans="1:12" ht="15.6" hidden="1" x14ac:dyDescent="0.3">
      <c r="C126" s="35" t="s">
        <v>385</v>
      </c>
      <c r="D126" s="35" t="s">
        <v>386</v>
      </c>
      <c r="E126" s="35" t="s">
        <v>387</v>
      </c>
      <c r="F126" s="35" t="s">
        <v>388</v>
      </c>
    </row>
    <row r="127" spans="1:12" ht="15.6" hidden="1" x14ac:dyDescent="0.3">
      <c r="C127" s="35" t="s">
        <v>389</v>
      </c>
      <c r="D127" s="35" t="s">
        <v>279</v>
      </c>
      <c r="E127" s="35" t="s">
        <v>390</v>
      </c>
      <c r="F127" s="35" t="s">
        <v>391</v>
      </c>
    </row>
    <row r="128" spans="1:12" ht="15.6" hidden="1" x14ac:dyDescent="0.3">
      <c r="C128" s="35" t="s">
        <v>392</v>
      </c>
      <c r="D128" s="35" t="s">
        <v>393</v>
      </c>
      <c r="E128" s="35" t="s">
        <v>394</v>
      </c>
      <c r="F128" s="35" t="s">
        <v>395</v>
      </c>
    </row>
    <row r="129" spans="3:6" ht="15.6" hidden="1" x14ac:dyDescent="0.3">
      <c r="C129" s="35" t="s">
        <v>50</v>
      </c>
      <c r="D129" s="35" t="s">
        <v>396</v>
      </c>
      <c r="E129" s="35" t="s">
        <v>397</v>
      </c>
      <c r="F129" s="35" t="s">
        <v>398</v>
      </c>
    </row>
    <row r="130" spans="3:6" ht="15.6" hidden="1" x14ac:dyDescent="0.3">
      <c r="C130" s="35" t="s">
        <v>399</v>
      </c>
      <c r="D130" s="35" t="s">
        <v>400</v>
      </c>
      <c r="E130" s="35" t="s">
        <v>401</v>
      </c>
      <c r="F130" s="35" t="s">
        <v>402</v>
      </c>
    </row>
    <row r="131" spans="3:6" ht="15.6" hidden="1" x14ac:dyDescent="0.3">
      <c r="C131" s="35" t="s">
        <v>403</v>
      </c>
      <c r="D131" s="35" t="s">
        <v>404</v>
      </c>
      <c r="E131" s="35" t="s">
        <v>405</v>
      </c>
      <c r="F131" s="35" t="s">
        <v>406</v>
      </c>
    </row>
    <row r="132" spans="3:6" ht="15.6" hidden="1" x14ac:dyDescent="0.3">
      <c r="C132" s="35" t="s">
        <v>407</v>
      </c>
      <c r="D132" s="35" t="s">
        <v>408</v>
      </c>
      <c r="E132" s="35" t="s">
        <v>409</v>
      </c>
      <c r="F132" s="35" t="s">
        <v>410</v>
      </c>
    </row>
    <row r="133" spans="3:6" ht="15.6" hidden="1" x14ac:dyDescent="0.3">
      <c r="C133" s="35" t="s">
        <v>411</v>
      </c>
      <c r="D133" s="35" t="s">
        <v>412</v>
      </c>
      <c r="E133" s="35" t="s">
        <v>413</v>
      </c>
      <c r="F133" s="35" t="s">
        <v>414</v>
      </c>
    </row>
    <row r="134" spans="3:6" ht="15.6" hidden="1" x14ac:dyDescent="0.3">
      <c r="C134" s="35" t="s">
        <v>415</v>
      </c>
      <c r="D134" s="35" t="s">
        <v>416</v>
      </c>
      <c r="E134" s="35" t="s">
        <v>417</v>
      </c>
      <c r="F134" s="35" t="s">
        <v>418</v>
      </c>
    </row>
    <row r="135" spans="3:6" ht="15.6" hidden="1" x14ac:dyDescent="0.3">
      <c r="D135" s="35" t="s">
        <v>419</v>
      </c>
      <c r="E135" s="35" t="s">
        <v>420</v>
      </c>
      <c r="F135" s="35" t="s">
        <v>421</v>
      </c>
    </row>
    <row r="136" spans="3:6" ht="15.6" hidden="1" x14ac:dyDescent="0.3">
      <c r="D136" s="35" t="s">
        <v>422</v>
      </c>
      <c r="E136" s="35" t="s">
        <v>423</v>
      </c>
      <c r="F136" s="35" t="s">
        <v>424</v>
      </c>
    </row>
    <row r="137" spans="3:6" ht="15.6" hidden="1" x14ac:dyDescent="0.3">
      <c r="D137" s="35" t="s">
        <v>425</v>
      </c>
      <c r="E137" s="35" t="s">
        <v>426</v>
      </c>
      <c r="F137" s="35" t="s">
        <v>427</v>
      </c>
    </row>
    <row r="138" spans="3:6" ht="15.6" hidden="1" x14ac:dyDescent="0.3">
      <c r="D138" s="35" t="s">
        <v>428</v>
      </c>
      <c r="E138" s="35" t="s">
        <v>429</v>
      </c>
      <c r="F138" s="35" t="s">
        <v>430</v>
      </c>
    </row>
    <row r="139" spans="3:6" ht="15.6" hidden="1" x14ac:dyDescent="0.3">
      <c r="D139" s="35" t="s">
        <v>431</v>
      </c>
      <c r="E139" s="35" t="s">
        <v>82</v>
      </c>
      <c r="F139" s="35" t="s">
        <v>432</v>
      </c>
    </row>
    <row r="140" spans="3:6" ht="15.6" hidden="1" x14ac:dyDescent="0.3">
      <c r="D140" s="35" t="s">
        <v>433</v>
      </c>
      <c r="E140" s="35" t="s">
        <v>434</v>
      </c>
      <c r="F140" s="35" t="s">
        <v>435</v>
      </c>
    </row>
    <row r="141" spans="3:6" ht="15.6" hidden="1" x14ac:dyDescent="0.3">
      <c r="D141" s="35" t="s">
        <v>436</v>
      </c>
      <c r="E141" s="35" t="s">
        <v>437</v>
      </c>
      <c r="F141" s="35" t="s">
        <v>438</v>
      </c>
    </row>
    <row r="142" spans="3:6" ht="15.6" hidden="1" x14ac:dyDescent="0.3">
      <c r="D142" s="35" t="s">
        <v>439</v>
      </c>
      <c r="E142" s="35" t="s">
        <v>89</v>
      </c>
      <c r="F142" s="35" t="s">
        <v>440</v>
      </c>
    </row>
    <row r="143" spans="3:6" ht="15.6" hidden="1" x14ac:dyDescent="0.3">
      <c r="D143" s="35" t="s">
        <v>441</v>
      </c>
      <c r="E143" s="35" t="s">
        <v>442</v>
      </c>
      <c r="F143" s="35" t="s">
        <v>443</v>
      </c>
    </row>
    <row r="144" spans="3:6" ht="15.6" hidden="1" x14ac:dyDescent="0.3">
      <c r="D144" s="35" t="s">
        <v>53</v>
      </c>
      <c r="E144" s="35" t="s">
        <v>444</v>
      </c>
      <c r="F144" s="35" t="s">
        <v>445</v>
      </c>
    </row>
    <row r="145" spans="4:6" ht="15.6" hidden="1" x14ac:dyDescent="0.3">
      <c r="D145" s="35" t="s">
        <v>446</v>
      </c>
      <c r="E145" s="35" t="s">
        <v>447</v>
      </c>
      <c r="F145" s="35" t="s">
        <v>448</v>
      </c>
    </row>
    <row r="146" spans="4:6" ht="15.6" hidden="1" x14ac:dyDescent="0.3">
      <c r="D146" s="35" t="s">
        <v>449</v>
      </c>
      <c r="E146" s="35" t="s">
        <v>450</v>
      </c>
      <c r="F146" s="35" t="s">
        <v>451</v>
      </c>
    </row>
    <row r="147" spans="4:6" ht="15.6" hidden="1" x14ac:dyDescent="0.3">
      <c r="D147" s="35" t="s">
        <v>452</v>
      </c>
      <c r="E147" s="35" t="s">
        <v>453</v>
      </c>
      <c r="F147" s="35" t="s">
        <v>454</v>
      </c>
    </row>
    <row r="148" spans="4:6" ht="15.6" hidden="1" x14ac:dyDescent="0.3">
      <c r="D148" s="35" t="s">
        <v>455</v>
      </c>
      <c r="E148" s="35" t="s">
        <v>456</v>
      </c>
      <c r="F148" s="35" t="s">
        <v>457</v>
      </c>
    </row>
    <row r="149" spans="4:6" ht="15.6" hidden="1" x14ac:dyDescent="0.3">
      <c r="D149" s="35" t="s">
        <v>458</v>
      </c>
      <c r="E149" s="35" t="s">
        <v>459</v>
      </c>
      <c r="F149" s="35" t="s">
        <v>460</v>
      </c>
    </row>
    <row r="150" spans="4:6" ht="15.6" hidden="1" x14ac:dyDescent="0.3">
      <c r="D150" s="35" t="s">
        <v>461</v>
      </c>
      <c r="E150" s="35" t="s">
        <v>462</v>
      </c>
      <c r="F150" s="35" t="s">
        <v>463</v>
      </c>
    </row>
    <row r="151" spans="4:6" ht="15.6" hidden="1" x14ac:dyDescent="0.3">
      <c r="D151" s="35" t="s">
        <v>464</v>
      </c>
      <c r="E151" s="35" t="s">
        <v>465</v>
      </c>
      <c r="F151" s="35" t="s">
        <v>466</v>
      </c>
    </row>
    <row r="152" spans="4:6" ht="15.6" hidden="1" x14ac:dyDescent="0.3">
      <c r="D152" s="35" t="s">
        <v>467</v>
      </c>
      <c r="E152" s="35" t="s">
        <v>468</v>
      </c>
      <c r="F152" s="35" t="s">
        <v>469</v>
      </c>
    </row>
    <row r="153" spans="4:6" ht="15.6" hidden="1" x14ac:dyDescent="0.3">
      <c r="D153" s="35" t="s">
        <v>470</v>
      </c>
      <c r="E153" s="35" t="s">
        <v>471</v>
      </c>
      <c r="F153" s="35" t="s">
        <v>472</v>
      </c>
    </row>
    <row r="154" spans="4:6" ht="15.6" hidden="1" x14ac:dyDescent="0.3">
      <c r="D154" s="35" t="s">
        <v>473</v>
      </c>
      <c r="E154" s="35" t="s">
        <v>474</v>
      </c>
      <c r="F154" s="35" t="s">
        <v>475</v>
      </c>
    </row>
    <row r="155" spans="4:6" ht="15.6" hidden="1" x14ac:dyDescent="0.3">
      <c r="D155" s="35" t="s">
        <v>476</v>
      </c>
      <c r="E155" s="35" t="s">
        <v>477</v>
      </c>
      <c r="F155" s="35" t="s">
        <v>478</v>
      </c>
    </row>
    <row r="156" spans="4:6" ht="15.6" hidden="1" x14ac:dyDescent="0.3">
      <c r="D156" s="35" t="s">
        <v>479</v>
      </c>
      <c r="E156" s="35" t="s">
        <v>480</v>
      </c>
      <c r="F156" s="35" t="s">
        <v>481</v>
      </c>
    </row>
    <row r="157" spans="4:6" ht="15.6" hidden="1" x14ac:dyDescent="0.3">
      <c r="D157" s="35" t="s">
        <v>56</v>
      </c>
      <c r="E157" s="35" t="s">
        <v>482</v>
      </c>
      <c r="F157" s="35" t="s">
        <v>483</v>
      </c>
    </row>
    <row r="158" spans="4:6" ht="15.6" hidden="1" x14ac:dyDescent="0.3">
      <c r="D158" s="35" t="s">
        <v>484</v>
      </c>
      <c r="E158" s="35" t="s">
        <v>485</v>
      </c>
      <c r="F158" s="35" t="s">
        <v>486</v>
      </c>
    </row>
    <row r="159" spans="4:6" ht="15.6" hidden="1" x14ac:dyDescent="0.3">
      <c r="D159" s="35" t="s">
        <v>45</v>
      </c>
      <c r="E159" s="35" t="s">
        <v>487</v>
      </c>
      <c r="F159" s="35" t="s">
        <v>488</v>
      </c>
    </row>
    <row r="160" spans="4:6" ht="15.6" hidden="1" x14ac:dyDescent="0.3">
      <c r="D160" s="35" t="s">
        <v>489</v>
      </c>
      <c r="E160" s="35" t="s">
        <v>490</v>
      </c>
      <c r="F160" s="35" t="s">
        <v>491</v>
      </c>
    </row>
    <row r="161" spans="4:6" ht="15.6" hidden="1" x14ac:dyDescent="0.3">
      <c r="D161" s="35" t="s">
        <v>492</v>
      </c>
      <c r="E161" s="35" t="s">
        <v>493</v>
      </c>
      <c r="F161" s="35" t="s">
        <v>494</v>
      </c>
    </row>
    <row r="162" spans="4:6" ht="15.6" hidden="1" x14ac:dyDescent="0.3">
      <c r="D162" s="35" t="s">
        <v>495</v>
      </c>
      <c r="E162" s="35" t="s">
        <v>496</v>
      </c>
      <c r="F162" s="35" t="s">
        <v>497</v>
      </c>
    </row>
    <row r="163" spans="4:6" ht="15.6" hidden="1" x14ac:dyDescent="0.3">
      <c r="D163" s="35" t="s">
        <v>498</v>
      </c>
      <c r="E163" s="35" t="s">
        <v>499</v>
      </c>
      <c r="F163" s="35" t="s">
        <v>500</v>
      </c>
    </row>
    <row r="164" spans="4:6" ht="15.6" hidden="1" x14ac:dyDescent="0.3">
      <c r="D164" s="35" t="s">
        <v>501</v>
      </c>
      <c r="E164" s="35" t="s">
        <v>502</v>
      </c>
      <c r="F164" s="35" t="s">
        <v>503</v>
      </c>
    </row>
    <row r="165" spans="4:6" ht="15.6" hidden="1" x14ac:dyDescent="0.3">
      <c r="D165" s="35" t="s">
        <v>504</v>
      </c>
      <c r="E165" s="35" t="s">
        <v>505</v>
      </c>
      <c r="F165" s="35" t="s">
        <v>506</v>
      </c>
    </row>
    <row r="166" spans="4:6" ht="15.6" hidden="1" x14ac:dyDescent="0.3">
      <c r="D166" s="35" t="s">
        <v>507</v>
      </c>
      <c r="E166" s="35" t="s">
        <v>508</v>
      </c>
      <c r="F166" s="35" t="s">
        <v>509</v>
      </c>
    </row>
    <row r="167" spans="4:6" ht="15.6" hidden="1" x14ac:dyDescent="0.3">
      <c r="D167" s="35" t="s">
        <v>510</v>
      </c>
      <c r="E167" s="35" t="s">
        <v>511</v>
      </c>
      <c r="F167" s="35" t="s">
        <v>512</v>
      </c>
    </row>
    <row r="168" spans="4:6" ht="15.6" hidden="1" x14ac:dyDescent="0.3">
      <c r="D168" s="35" t="s">
        <v>513</v>
      </c>
      <c r="E168" s="35" t="s">
        <v>514</v>
      </c>
      <c r="F168" s="35" t="s">
        <v>515</v>
      </c>
    </row>
    <row r="169" spans="4:6" ht="15.6" hidden="1" x14ac:dyDescent="0.3">
      <c r="D169" s="35" t="s">
        <v>516</v>
      </c>
      <c r="E169" s="35" t="s">
        <v>517</v>
      </c>
      <c r="F169" s="35" t="s">
        <v>518</v>
      </c>
    </row>
    <row r="170" spans="4:6" ht="15.6" hidden="1" x14ac:dyDescent="0.3">
      <c r="D170" s="35" t="s">
        <v>519</v>
      </c>
      <c r="E170" s="35" t="s">
        <v>520</v>
      </c>
      <c r="F170" s="35" t="s">
        <v>521</v>
      </c>
    </row>
    <row r="171" spans="4:6" ht="15.6" hidden="1" x14ac:dyDescent="0.3">
      <c r="D171" s="35" t="s">
        <v>522</v>
      </c>
      <c r="E171" s="35" t="s">
        <v>523</v>
      </c>
      <c r="F171" s="35" t="s">
        <v>524</v>
      </c>
    </row>
    <row r="172" spans="4:6" ht="15.6" hidden="1" x14ac:dyDescent="0.3">
      <c r="D172" s="35" t="s">
        <v>525</v>
      </c>
      <c r="E172" s="35" t="s">
        <v>526</v>
      </c>
      <c r="F172" s="35" t="s">
        <v>527</v>
      </c>
    </row>
    <row r="173" spans="4:6" ht="15.6" hidden="1" x14ac:dyDescent="0.3">
      <c r="D173" s="35" t="s">
        <v>528</v>
      </c>
      <c r="E173" s="35" t="s">
        <v>529</v>
      </c>
      <c r="F173" s="35" t="s">
        <v>530</v>
      </c>
    </row>
    <row r="174" spans="4:6" ht="15.6" hidden="1" x14ac:dyDescent="0.3">
      <c r="E174" s="35" t="s">
        <v>531</v>
      </c>
      <c r="F174" s="35" t="s">
        <v>532</v>
      </c>
    </row>
    <row r="175" spans="4:6" ht="15.6" hidden="1" x14ac:dyDescent="0.3">
      <c r="E175" s="35" t="s">
        <v>533</v>
      </c>
      <c r="F175" s="35" t="s">
        <v>534</v>
      </c>
    </row>
    <row r="176" spans="4:6" ht="15.6" hidden="1" x14ac:dyDescent="0.3">
      <c r="E176" s="35" t="s">
        <v>535</v>
      </c>
      <c r="F176" s="35" t="s">
        <v>536</v>
      </c>
    </row>
    <row r="177" spans="5:6" ht="15.6" hidden="1" x14ac:dyDescent="0.3">
      <c r="E177" s="35" t="s">
        <v>537</v>
      </c>
      <c r="F177" s="35" t="s">
        <v>538</v>
      </c>
    </row>
    <row r="178" spans="5:6" ht="15.6" hidden="1" x14ac:dyDescent="0.3">
      <c r="E178" s="35" t="s">
        <v>539</v>
      </c>
      <c r="F178" s="35" t="s">
        <v>540</v>
      </c>
    </row>
    <row r="179" spans="5:6" ht="15.6" hidden="1" x14ac:dyDescent="0.3">
      <c r="E179" s="35" t="s">
        <v>541</v>
      </c>
      <c r="F179" s="35" t="s">
        <v>542</v>
      </c>
    </row>
    <row r="180" spans="5:6" ht="15.6" hidden="1" x14ac:dyDescent="0.3">
      <c r="E180" s="35" t="s">
        <v>543</v>
      </c>
      <c r="F180" s="35" t="s">
        <v>544</v>
      </c>
    </row>
    <row r="181" spans="5:6" ht="15.6" hidden="1" x14ac:dyDescent="0.3">
      <c r="E181" s="35" t="s">
        <v>545</v>
      </c>
      <c r="F181" s="35" t="s">
        <v>546</v>
      </c>
    </row>
    <row r="182" spans="5:6" ht="15.6" hidden="1" x14ac:dyDescent="0.3">
      <c r="E182" s="35" t="s">
        <v>547</v>
      </c>
      <c r="F182" s="35" t="s">
        <v>548</v>
      </c>
    </row>
    <row r="183" spans="5:6" ht="15.6" hidden="1" x14ac:dyDescent="0.3">
      <c r="E183" s="35" t="s">
        <v>549</v>
      </c>
      <c r="F183" s="35" t="s">
        <v>550</v>
      </c>
    </row>
    <row r="184" spans="5:6" ht="15.6" hidden="1" x14ac:dyDescent="0.3">
      <c r="E184" s="35" t="s">
        <v>551</v>
      </c>
      <c r="F184" s="35" t="s">
        <v>552</v>
      </c>
    </row>
    <row r="185" spans="5:6" ht="15.6" hidden="1" x14ac:dyDescent="0.3">
      <c r="E185" s="35" t="s">
        <v>553</v>
      </c>
      <c r="F185" s="35" t="s">
        <v>554</v>
      </c>
    </row>
    <row r="186" spans="5:6" ht="15.6" hidden="1" x14ac:dyDescent="0.3">
      <c r="E186" s="35" t="s">
        <v>555</v>
      </c>
      <c r="F186" s="35" t="s">
        <v>556</v>
      </c>
    </row>
    <row r="187" spans="5:6" ht="15.6" hidden="1" x14ac:dyDescent="0.3">
      <c r="E187" s="35" t="s">
        <v>557</v>
      </c>
      <c r="F187" s="35" t="s">
        <v>558</v>
      </c>
    </row>
    <row r="188" spans="5:6" ht="15.6" hidden="1" x14ac:dyDescent="0.3">
      <c r="E188" s="35" t="s">
        <v>559</v>
      </c>
      <c r="F188" s="35" t="s">
        <v>560</v>
      </c>
    </row>
    <row r="189" spans="5:6" ht="15.6" hidden="1" x14ac:dyDescent="0.3">
      <c r="E189" s="35" t="s">
        <v>561</v>
      </c>
      <c r="F189" s="35" t="s">
        <v>562</v>
      </c>
    </row>
    <row r="190" spans="5:6" ht="15.6" hidden="1" x14ac:dyDescent="0.3">
      <c r="E190" s="35" t="s">
        <v>563</v>
      </c>
      <c r="F190" s="35" t="s">
        <v>564</v>
      </c>
    </row>
    <row r="191" spans="5:6" ht="15.6" hidden="1" x14ac:dyDescent="0.3">
      <c r="E191" s="35" t="s">
        <v>565</v>
      </c>
      <c r="F191" s="35" t="s">
        <v>566</v>
      </c>
    </row>
    <row r="192" spans="5:6" ht="15.6" hidden="1" x14ac:dyDescent="0.3">
      <c r="E192" s="35" t="s">
        <v>567</v>
      </c>
      <c r="F192" s="35" t="s">
        <v>568</v>
      </c>
    </row>
    <row r="193" spans="5:6" ht="15.6" hidden="1" x14ac:dyDescent="0.3">
      <c r="E193" s="35" t="s">
        <v>569</v>
      </c>
      <c r="F193" s="35" t="s">
        <v>570</v>
      </c>
    </row>
    <row r="194" spans="5:6" ht="15.6" hidden="1" x14ac:dyDescent="0.3">
      <c r="E194" s="35" t="s">
        <v>571</v>
      </c>
      <c r="F194" s="35" t="s">
        <v>572</v>
      </c>
    </row>
    <row r="195" spans="5:6" ht="15.6" hidden="1" x14ac:dyDescent="0.3">
      <c r="E195" s="35" t="s">
        <v>573</v>
      </c>
      <c r="F195" s="35" t="s">
        <v>574</v>
      </c>
    </row>
    <row r="196" spans="5:6" ht="15.6" hidden="1" x14ac:dyDescent="0.3">
      <c r="E196" s="35" t="s">
        <v>575</v>
      </c>
      <c r="F196" s="35" t="s">
        <v>576</v>
      </c>
    </row>
    <row r="197" spans="5:6" ht="15.6" hidden="1" x14ac:dyDescent="0.3">
      <c r="E197" s="35" t="s">
        <v>577</v>
      </c>
      <c r="F197" s="35" t="s">
        <v>578</v>
      </c>
    </row>
    <row r="198" spans="5:6" ht="15.6" hidden="1" x14ac:dyDescent="0.3">
      <c r="E198" s="35" t="s">
        <v>579</v>
      </c>
      <c r="F198" s="35" t="s">
        <v>580</v>
      </c>
    </row>
    <row r="199" spans="5:6" ht="15.6" hidden="1" x14ac:dyDescent="0.3">
      <c r="E199" s="35" t="s">
        <v>581</v>
      </c>
      <c r="F199" s="35" t="s">
        <v>582</v>
      </c>
    </row>
    <row r="200" spans="5:6" ht="15.6" hidden="1" x14ac:dyDescent="0.3">
      <c r="E200" s="35" t="s">
        <v>583</v>
      </c>
      <c r="F200" s="35" t="s">
        <v>584</v>
      </c>
    </row>
    <row r="201" spans="5:6" ht="15.6" hidden="1" x14ac:dyDescent="0.3">
      <c r="E201" s="35" t="s">
        <v>585</v>
      </c>
      <c r="F201" s="35" t="s">
        <v>586</v>
      </c>
    </row>
    <row r="202" spans="5:6" ht="15.6" hidden="1" x14ac:dyDescent="0.3">
      <c r="E202" s="35" t="s">
        <v>587</v>
      </c>
      <c r="F202" s="35" t="s">
        <v>588</v>
      </c>
    </row>
    <row r="203" spans="5:6" ht="15.6" hidden="1" x14ac:dyDescent="0.3">
      <c r="E203" s="35" t="s">
        <v>589</v>
      </c>
      <c r="F203" s="35" t="s">
        <v>590</v>
      </c>
    </row>
    <row r="204" spans="5:6" ht="15.6" hidden="1" x14ac:dyDescent="0.3">
      <c r="E204" s="35" t="s">
        <v>591</v>
      </c>
      <c r="F204" s="35" t="s">
        <v>592</v>
      </c>
    </row>
    <row r="205" spans="5:6" ht="15.6" hidden="1" x14ac:dyDescent="0.3">
      <c r="E205" s="35" t="s">
        <v>593</v>
      </c>
      <c r="F205" s="35" t="s">
        <v>594</v>
      </c>
    </row>
    <row r="206" spans="5:6" ht="15.6" hidden="1" x14ac:dyDescent="0.3">
      <c r="E206" s="35" t="s">
        <v>595</v>
      </c>
      <c r="F206" s="35" t="s">
        <v>596</v>
      </c>
    </row>
    <row r="207" spans="5:6" ht="15.6" hidden="1" x14ac:dyDescent="0.3">
      <c r="E207" s="35" t="s">
        <v>597</v>
      </c>
      <c r="F207" s="35" t="s">
        <v>598</v>
      </c>
    </row>
    <row r="208" spans="5:6" ht="15.6" hidden="1" x14ac:dyDescent="0.3">
      <c r="E208" s="35" t="s">
        <v>599</v>
      </c>
      <c r="F208" s="35" t="s">
        <v>600</v>
      </c>
    </row>
    <row r="209" spans="5:6" ht="15.6" hidden="1" x14ac:dyDescent="0.3">
      <c r="E209" s="35" t="s">
        <v>601</v>
      </c>
      <c r="F209" s="35" t="s">
        <v>602</v>
      </c>
    </row>
    <row r="210" spans="5:6" ht="15.6" hidden="1" x14ac:dyDescent="0.3">
      <c r="E210" s="35" t="s">
        <v>603</v>
      </c>
      <c r="F210" s="35" t="s">
        <v>604</v>
      </c>
    </row>
    <row r="211" spans="5:6" ht="15.6" hidden="1" x14ac:dyDescent="0.3">
      <c r="E211" s="35" t="s">
        <v>605</v>
      </c>
      <c r="F211" s="35" t="s">
        <v>606</v>
      </c>
    </row>
    <row r="212" spans="5:6" ht="15.6" hidden="1" x14ac:dyDescent="0.3">
      <c r="E212" s="35" t="s">
        <v>607</v>
      </c>
      <c r="F212" s="35" t="s">
        <v>608</v>
      </c>
    </row>
    <row r="213" spans="5:6" ht="15.6" hidden="1" x14ac:dyDescent="0.3">
      <c r="E213" s="35" t="s">
        <v>609</v>
      </c>
      <c r="F213" s="35" t="s">
        <v>610</v>
      </c>
    </row>
    <row r="214" spans="5:6" ht="15.6" hidden="1" x14ac:dyDescent="0.3">
      <c r="E214" s="35" t="s">
        <v>100</v>
      </c>
      <c r="F214" s="35" t="s">
        <v>611</v>
      </c>
    </row>
    <row r="215" spans="5:6" ht="15.6" hidden="1" x14ac:dyDescent="0.3">
      <c r="E215" s="35" t="s">
        <v>101</v>
      </c>
      <c r="F215" s="35" t="s">
        <v>612</v>
      </c>
    </row>
    <row r="216" spans="5:6" ht="15.6" hidden="1" x14ac:dyDescent="0.3">
      <c r="E216" s="35" t="s">
        <v>613</v>
      </c>
      <c r="F216" s="35" t="s">
        <v>614</v>
      </c>
    </row>
    <row r="217" spans="5:6" ht="15.6" hidden="1" x14ac:dyDescent="0.3">
      <c r="E217" s="35" t="s">
        <v>615</v>
      </c>
      <c r="F217" s="35" t="s">
        <v>616</v>
      </c>
    </row>
    <row r="218" spans="5:6" ht="15.6" hidden="1" x14ac:dyDescent="0.3">
      <c r="E218" s="35" t="s">
        <v>617</v>
      </c>
      <c r="F218" s="35" t="s">
        <v>618</v>
      </c>
    </row>
    <row r="219" spans="5:6" ht="15.6" hidden="1" x14ac:dyDescent="0.3">
      <c r="E219" s="35" t="s">
        <v>619</v>
      </c>
      <c r="F219" s="35" t="s">
        <v>620</v>
      </c>
    </row>
    <row r="220" spans="5:6" ht="15.6" hidden="1" x14ac:dyDescent="0.3">
      <c r="E220" s="35" t="s">
        <v>621</v>
      </c>
      <c r="F220" s="35" t="s">
        <v>622</v>
      </c>
    </row>
    <row r="221" spans="5:6" ht="15.6" hidden="1" x14ac:dyDescent="0.3">
      <c r="E221" s="35" t="s">
        <v>102</v>
      </c>
      <c r="F221" s="35" t="s">
        <v>623</v>
      </c>
    </row>
    <row r="222" spans="5:6" ht="15.6" hidden="1" x14ac:dyDescent="0.3">
      <c r="E222" s="35" t="s">
        <v>103</v>
      </c>
      <c r="F222" s="35" t="s">
        <v>624</v>
      </c>
    </row>
    <row r="223" spans="5:6" ht="15.6" hidden="1" x14ac:dyDescent="0.3">
      <c r="E223" s="35" t="s">
        <v>104</v>
      </c>
      <c r="F223" s="35" t="s">
        <v>625</v>
      </c>
    </row>
    <row r="224" spans="5:6" ht="15.6" hidden="1" x14ac:dyDescent="0.3">
      <c r="E224" s="35" t="s">
        <v>626</v>
      </c>
      <c r="F224" s="35" t="s">
        <v>627</v>
      </c>
    </row>
    <row r="225" spans="5:6" ht="15.6" hidden="1" x14ac:dyDescent="0.3">
      <c r="E225" s="35" t="s">
        <v>105</v>
      </c>
      <c r="F225" s="35" t="s">
        <v>628</v>
      </c>
    </row>
    <row r="226" spans="5:6" ht="15.6" hidden="1" x14ac:dyDescent="0.3">
      <c r="E226" s="35" t="s">
        <v>629</v>
      </c>
      <c r="F226" s="35" t="s">
        <v>630</v>
      </c>
    </row>
    <row r="227" spans="5:6" ht="15.6" hidden="1" x14ac:dyDescent="0.3">
      <c r="E227" s="35" t="s">
        <v>631</v>
      </c>
      <c r="F227" s="35" t="s">
        <v>632</v>
      </c>
    </row>
    <row r="228" spans="5:6" ht="15.6" hidden="1" x14ac:dyDescent="0.3">
      <c r="E228" s="35" t="s">
        <v>633</v>
      </c>
      <c r="F228" s="35" t="s">
        <v>634</v>
      </c>
    </row>
    <row r="229" spans="5:6" ht="15.6" hidden="1" x14ac:dyDescent="0.3">
      <c r="E229" s="35" t="s">
        <v>635</v>
      </c>
      <c r="F229" s="35" t="s">
        <v>636</v>
      </c>
    </row>
    <row r="230" spans="5:6" ht="15.6" hidden="1" x14ac:dyDescent="0.3">
      <c r="E230" s="35" t="s">
        <v>637</v>
      </c>
      <c r="F230" s="35" t="s">
        <v>638</v>
      </c>
    </row>
    <row r="231" spans="5:6" ht="15.6" hidden="1" x14ac:dyDescent="0.3">
      <c r="E231" s="35" t="s">
        <v>639</v>
      </c>
      <c r="F231" s="35" t="s">
        <v>640</v>
      </c>
    </row>
    <row r="232" spans="5:6" ht="15.6" hidden="1" x14ac:dyDescent="0.3">
      <c r="E232" s="35" t="s">
        <v>641</v>
      </c>
      <c r="F232" s="35" t="s">
        <v>642</v>
      </c>
    </row>
    <row r="233" spans="5:6" ht="15.6" hidden="1" x14ac:dyDescent="0.3">
      <c r="E233" s="35" t="s">
        <v>643</v>
      </c>
      <c r="F233" s="35" t="s">
        <v>644</v>
      </c>
    </row>
    <row r="234" spans="5:6" ht="15.6" hidden="1" x14ac:dyDescent="0.3">
      <c r="E234" s="35" t="s">
        <v>645</v>
      </c>
      <c r="F234" s="35" t="s">
        <v>646</v>
      </c>
    </row>
    <row r="235" spans="5:6" ht="15.6" hidden="1" x14ac:dyDescent="0.3">
      <c r="E235" s="35" t="s">
        <v>647</v>
      </c>
      <c r="F235" s="35" t="s">
        <v>648</v>
      </c>
    </row>
    <row r="236" spans="5:6" ht="15.6" hidden="1" x14ac:dyDescent="0.3">
      <c r="E236" s="35" t="s">
        <v>649</v>
      </c>
      <c r="F236" s="35" t="s">
        <v>650</v>
      </c>
    </row>
    <row r="237" spans="5:6" ht="15.6" hidden="1" x14ac:dyDescent="0.3">
      <c r="E237" s="35" t="s">
        <v>651</v>
      </c>
      <c r="F237" s="35" t="s">
        <v>652</v>
      </c>
    </row>
    <row r="238" spans="5:6" ht="15.6" hidden="1" x14ac:dyDescent="0.3">
      <c r="E238" s="35" t="s">
        <v>653</v>
      </c>
      <c r="F238" s="35" t="s">
        <v>654</v>
      </c>
    </row>
    <row r="239" spans="5:6" ht="15.6" hidden="1" x14ac:dyDescent="0.3">
      <c r="E239" s="35" t="s">
        <v>655</v>
      </c>
      <c r="F239" s="35" t="s">
        <v>656</v>
      </c>
    </row>
    <row r="240" spans="5:6" ht="15.6" hidden="1" x14ac:dyDescent="0.3">
      <c r="E240" s="35" t="s">
        <v>657</v>
      </c>
      <c r="F240" s="35" t="s">
        <v>658</v>
      </c>
    </row>
    <row r="241" spans="5:6" ht="15.6" hidden="1" x14ac:dyDescent="0.3">
      <c r="E241" s="35" t="s">
        <v>659</v>
      </c>
      <c r="F241" s="35" t="s">
        <v>660</v>
      </c>
    </row>
    <row r="242" spans="5:6" ht="15.6" hidden="1" x14ac:dyDescent="0.3">
      <c r="E242" s="35" t="s">
        <v>661</v>
      </c>
      <c r="F242" s="35" t="s">
        <v>662</v>
      </c>
    </row>
    <row r="243" spans="5:6" ht="15.6" hidden="1" x14ac:dyDescent="0.3">
      <c r="E243" s="35" t="s">
        <v>663</v>
      </c>
      <c r="F243" s="35" t="s">
        <v>664</v>
      </c>
    </row>
    <row r="244" spans="5:6" ht="15.6" hidden="1" x14ac:dyDescent="0.3">
      <c r="E244" s="35" t="s">
        <v>665</v>
      </c>
      <c r="F244" s="35" t="s">
        <v>666</v>
      </c>
    </row>
    <row r="245" spans="5:6" ht="15.6" hidden="1" x14ac:dyDescent="0.3">
      <c r="E245" s="35" t="s">
        <v>667</v>
      </c>
      <c r="F245" s="35" t="s">
        <v>668</v>
      </c>
    </row>
    <row r="246" spans="5:6" ht="15.6" hidden="1" x14ac:dyDescent="0.3">
      <c r="E246" s="35" t="s">
        <v>669</v>
      </c>
      <c r="F246" s="35" t="s">
        <v>670</v>
      </c>
    </row>
    <row r="247" spans="5:6" ht="15.6" hidden="1" x14ac:dyDescent="0.3">
      <c r="E247" s="35" t="s">
        <v>671</v>
      </c>
      <c r="F247" s="35" t="s">
        <v>672</v>
      </c>
    </row>
    <row r="248" spans="5:6" ht="15.6" hidden="1" x14ac:dyDescent="0.3">
      <c r="E248" s="35" t="s">
        <v>673</v>
      </c>
      <c r="F248" s="35" t="s">
        <v>674</v>
      </c>
    </row>
    <row r="249" spans="5:6" ht="15.6" hidden="1" x14ac:dyDescent="0.3">
      <c r="E249" s="35" t="s">
        <v>675</v>
      </c>
      <c r="F249" s="35" t="s">
        <v>676</v>
      </c>
    </row>
    <row r="250" spans="5:6" ht="15.6" hidden="1" x14ac:dyDescent="0.3">
      <c r="E250" s="35" t="s">
        <v>677</v>
      </c>
      <c r="F250" s="35" t="s">
        <v>678</v>
      </c>
    </row>
    <row r="251" spans="5:6" ht="15.6" hidden="1" x14ac:dyDescent="0.3">
      <c r="E251" s="35" t="s">
        <v>679</v>
      </c>
      <c r="F251" s="35" t="s">
        <v>680</v>
      </c>
    </row>
    <row r="252" spans="5:6" ht="15.6" hidden="1" x14ac:dyDescent="0.3">
      <c r="E252" s="35" t="s">
        <v>681</v>
      </c>
      <c r="F252" s="35" t="s">
        <v>682</v>
      </c>
    </row>
    <row r="253" spans="5:6" ht="15.6" hidden="1" x14ac:dyDescent="0.3">
      <c r="E253" s="35" t="s">
        <v>683</v>
      </c>
      <c r="F253" s="35" t="s">
        <v>684</v>
      </c>
    </row>
    <row r="254" spans="5:6" ht="15.6" hidden="1" x14ac:dyDescent="0.3">
      <c r="E254" s="35" t="s">
        <v>685</v>
      </c>
      <c r="F254" s="35" t="s">
        <v>686</v>
      </c>
    </row>
    <row r="255" spans="5:6" ht="15.6" hidden="1" x14ac:dyDescent="0.3">
      <c r="E255" s="35" t="s">
        <v>687</v>
      </c>
      <c r="F255" s="35" t="s">
        <v>688</v>
      </c>
    </row>
    <row r="256" spans="5:6" ht="15.6" hidden="1" x14ac:dyDescent="0.3">
      <c r="E256" s="35" t="s">
        <v>689</v>
      </c>
      <c r="F256" s="35" t="s">
        <v>690</v>
      </c>
    </row>
    <row r="257" spans="5:6" ht="15.6" hidden="1" x14ac:dyDescent="0.3">
      <c r="E257" s="35" t="s">
        <v>691</v>
      </c>
      <c r="F257" s="35" t="s">
        <v>692</v>
      </c>
    </row>
    <row r="258" spans="5:6" ht="15.6" hidden="1" x14ac:dyDescent="0.3">
      <c r="E258" s="35" t="s">
        <v>693</v>
      </c>
      <c r="F258" s="35" t="s">
        <v>694</v>
      </c>
    </row>
    <row r="259" spans="5:6" ht="15.6" hidden="1" x14ac:dyDescent="0.3">
      <c r="E259" s="35" t="s">
        <v>695</v>
      </c>
      <c r="F259" s="35" t="s">
        <v>696</v>
      </c>
    </row>
    <row r="260" spans="5:6" ht="15.6" hidden="1" x14ac:dyDescent="0.3">
      <c r="E260" s="35" t="s">
        <v>697</v>
      </c>
      <c r="F260" s="35" t="s">
        <v>698</v>
      </c>
    </row>
    <row r="261" spans="5:6" ht="15.6" hidden="1" x14ac:dyDescent="0.3">
      <c r="E261" s="35" t="s">
        <v>699</v>
      </c>
      <c r="F261" s="35" t="s">
        <v>700</v>
      </c>
    </row>
    <row r="262" spans="5:6" ht="15.6" hidden="1" x14ac:dyDescent="0.3">
      <c r="E262" s="35" t="s">
        <v>701</v>
      </c>
      <c r="F262" s="35" t="s">
        <v>702</v>
      </c>
    </row>
    <row r="263" spans="5:6" ht="15.6" hidden="1" x14ac:dyDescent="0.3">
      <c r="E263" s="35" t="s">
        <v>703</v>
      </c>
      <c r="F263" s="35" t="s">
        <v>704</v>
      </c>
    </row>
    <row r="264" spans="5:6" ht="15.6" hidden="1" x14ac:dyDescent="0.3">
      <c r="E264" s="35" t="s">
        <v>705</v>
      </c>
      <c r="F264" s="35" t="s">
        <v>706</v>
      </c>
    </row>
    <row r="265" spans="5:6" ht="15.6" hidden="1" x14ac:dyDescent="0.3">
      <c r="E265" s="35" t="s">
        <v>707</v>
      </c>
      <c r="F265" s="35" t="s">
        <v>708</v>
      </c>
    </row>
    <row r="266" spans="5:6" ht="15.6" hidden="1" x14ac:dyDescent="0.3">
      <c r="E266" s="35" t="s">
        <v>709</v>
      </c>
      <c r="F266" s="35" t="s">
        <v>710</v>
      </c>
    </row>
    <row r="267" spans="5:6" ht="15.6" hidden="1" x14ac:dyDescent="0.3">
      <c r="E267" s="35" t="s">
        <v>280</v>
      </c>
      <c r="F267" s="35" t="s">
        <v>281</v>
      </c>
    </row>
    <row r="268" spans="5:6" ht="15.6" hidden="1" x14ac:dyDescent="0.3">
      <c r="E268" s="35" t="s">
        <v>711</v>
      </c>
      <c r="F268" s="35" t="s">
        <v>712</v>
      </c>
    </row>
    <row r="269" spans="5:6" ht="15.6" hidden="1" x14ac:dyDescent="0.3">
      <c r="E269" s="35" t="s">
        <v>713</v>
      </c>
      <c r="F269" s="35" t="s">
        <v>714</v>
      </c>
    </row>
    <row r="270" spans="5:6" ht="15.6" hidden="1" x14ac:dyDescent="0.3">
      <c r="E270" s="35" t="s">
        <v>715</v>
      </c>
      <c r="F270" s="35" t="s">
        <v>716</v>
      </c>
    </row>
    <row r="271" spans="5:6" ht="15.6" hidden="1" x14ac:dyDescent="0.3">
      <c r="E271" s="35" t="s">
        <v>717</v>
      </c>
      <c r="F271" s="35" t="s">
        <v>718</v>
      </c>
    </row>
    <row r="272" spans="5:6" ht="15.6" hidden="1" x14ac:dyDescent="0.3">
      <c r="E272" s="35" t="s">
        <v>719</v>
      </c>
      <c r="F272" s="35" t="s">
        <v>720</v>
      </c>
    </row>
    <row r="273" spans="5:6" ht="15.6" hidden="1" x14ac:dyDescent="0.3">
      <c r="E273" s="35" t="s">
        <v>721</v>
      </c>
      <c r="F273" s="35" t="s">
        <v>722</v>
      </c>
    </row>
    <row r="274" spans="5:6" ht="15.6" hidden="1" x14ac:dyDescent="0.3">
      <c r="E274" s="35" t="s">
        <v>723</v>
      </c>
      <c r="F274" s="35" t="s">
        <v>724</v>
      </c>
    </row>
    <row r="275" spans="5:6" ht="15.6" hidden="1" x14ac:dyDescent="0.3">
      <c r="E275" s="35" t="s">
        <v>725</v>
      </c>
      <c r="F275" s="35" t="s">
        <v>726</v>
      </c>
    </row>
    <row r="276" spans="5:6" ht="15.6" hidden="1" x14ac:dyDescent="0.3">
      <c r="E276" s="35" t="s">
        <v>727</v>
      </c>
      <c r="F276" s="35" t="s">
        <v>728</v>
      </c>
    </row>
    <row r="277" spans="5:6" ht="15.6" hidden="1" x14ac:dyDescent="0.3">
      <c r="E277" s="35" t="s">
        <v>729</v>
      </c>
      <c r="F277" s="35" t="s">
        <v>730</v>
      </c>
    </row>
    <row r="278" spans="5:6" ht="15.6" hidden="1" x14ac:dyDescent="0.3">
      <c r="E278" s="35" t="s">
        <v>731</v>
      </c>
      <c r="F278" s="35" t="s">
        <v>732</v>
      </c>
    </row>
    <row r="279" spans="5:6" ht="15.6" hidden="1" x14ac:dyDescent="0.3">
      <c r="E279" s="35" t="s">
        <v>733</v>
      </c>
      <c r="F279" s="35" t="s">
        <v>734</v>
      </c>
    </row>
    <row r="280" spans="5:6" ht="15.6" hidden="1" x14ac:dyDescent="0.3">
      <c r="E280" s="35" t="s">
        <v>735</v>
      </c>
      <c r="F280" s="35" t="s">
        <v>736</v>
      </c>
    </row>
    <row r="281" spans="5:6" ht="15.6" hidden="1" x14ac:dyDescent="0.3">
      <c r="E281" s="35" t="s">
        <v>737</v>
      </c>
      <c r="F281" s="35" t="s">
        <v>738</v>
      </c>
    </row>
    <row r="282" spans="5:6" ht="15.6" hidden="1" x14ac:dyDescent="0.3">
      <c r="E282" s="35" t="s">
        <v>739</v>
      </c>
      <c r="F282" s="35" t="s">
        <v>740</v>
      </c>
    </row>
    <row r="283" spans="5:6" ht="15.6" hidden="1" x14ac:dyDescent="0.3">
      <c r="E283" s="35" t="s">
        <v>741</v>
      </c>
      <c r="F283" s="35" t="s">
        <v>742</v>
      </c>
    </row>
    <row r="284" spans="5:6" ht="15.6" hidden="1" x14ac:dyDescent="0.3">
      <c r="E284" s="35" t="s">
        <v>743</v>
      </c>
      <c r="F284" s="35" t="s">
        <v>744</v>
      </c>
    </row>
    <row r="285" spans="5:6" ht="15.6" hidden="1" x14ac:dyDescent="0.3">
      <c r="E285" s="35" t="s">
        <v>745</v>
      </c>
      <c r="F285" s="35" t="s">
        <v>746</v>
      </c>
    </row>
    <row r="286" spans="5:6" ht="15.6" hidden="1" x14ac:dyDescent="0.3">
      <c r="E286" s="35" t="s">
        <v>747</v>
      </c>
      <c r="F286" s="35" t="s">
        <v>748</v>
      </c>
    </row>
    <row r="287" spans="5:6" ht="15.6" hidden="1" x14ac:dyDescent="0.3">
      <c r="E287" s="35" t="s">
        <v>749</v>
      </c>
      <c r="F287" s="35" t="s">
        <v>750</v>
      </c>
    </row>
    <row r="288" spans="5:6" ht="15.6" hidden="1" x14ac:dyDescent="0.3">
      <c r="E288" s="35" t="s">
        <v>751</v>
      </c>
      <c r="F288" s="35" t="s">
        <v>752</v>
      </c>
    </row>
    <row r="289" spans="5:6" ht="15.6" hidden="1" x14ac:dyDescent="0.3">
      <c r="E289" s="35" t="s">
        <v>753</v>
      </c>
      <c r="F289" s="35" t="s">
        <v>754</v>
      </c>
    </row>
    <row r="290" spans="5:6" ht="15.6" hidden="1" x14ac:dyDescent="0.3">
      <c r="E290" s="35" t="s">
        <v>755</v>
      </c>
      <c r="F290" s="35" t="s">
        <v>756</v>
      </c>
    </row>
    <row r="291" spans="5:6" ht="15.6" hidden="1" x14ac:dyDescent="0.3">
      <c r="E291" s="35" t="s">
        <v>757</v>
      </c>
      <c r="F291" s="35" t="s">
        <v>758</v>
      </c>
    </row>
    <row r="292" spans="5:6" ht="15.6" hidden="1" x14ac:dyDescent="0.3">
      <c r="E292" s="35" t="s">
        <v>759</v>
      </c>
      <c r="F292" s="35" t="s">
        <v>760</v>
      </c>
    </row>
    <row r="293" spans="5:6" ht="15.6" hidden="1" x14ac:dyDescent="0.3">
      <c r="E293" s="35" t="s">
        <v>761</v>
      </c>
      <c r="F293" s="35" t="s">
        <v>762</v>
      </c>
    </row>
    <row r="294" spans="5:6" ht="15.6" hidden="1" x14ac:dyDescent="0.3">
      <c r="E294" s="35" t="s">
        <v>763</v>
      </c>
      <c r="F294" s="35" t="s">
        <v>764</v>
      </c>
    </row>
    <row r="295" spans="5:6" ht="15.6" hidden="1" x14ac:dyDescent="0.3">
      <c r="E295" s="35" t="s">
        <v>765</v>
      </c>
      <c r="F295" s="35" t="s">
        <v>766</v>
      </c>
    </row>
    <row r="296" spans="5:6" ht="15.6" hidden="1" x14ac:dyDescent="0.3">
      <c r="E296" s="35" t="s">
        <v>767</v>
      </c>
      <c r="F296" s="35" t="s">
        <v>768</v>
      </c>
    </row>
    <row r="297" spans="5:6" ht="15.6" hidden="1" x14ac:dyDescent="0.3">
      <c r="E297" s="35" t="s">
        <v>769</v>
      </c>
      <c r="F297" s="35" t="s">
        <v>770</v>
      </c>
    </row>
    <row r="298" spans="5:6" ht="15.6" hidden="1" x14ac:dyDescent="0.3">
      <c r="E298" s="35" t="s">
        <v>771</v>
      </c>
      <c r="F298" s="35" t="s">
        <v>772</v>
      </c>
    </row>
    <row r="299" spans="5:6" ht="15.6" hidden="1" x14ac:dyDescent="0.3">
      <c r="E299" s="35" t="s">
        <v>773</v>
      </c>
      <c r="F299" s="35" t="s">
        <v>774</v>
      </c>
    </row>
    <row r="300" spans="5:6" ht="15.6" hidden="1" x14ac:dyDescent="0.3">
      <c r="E300" s="35" t="s">
        <v>775</v>
      </c>
      <c r="F300" s="35" t="s">
        <v>776</v>
      </c>
    </row>
    <row r="301" spans="5:6" ht="15.6" hidden="1" x14ac:dyDescent="0.3">
      <c r="E301" s="35" t="s">
        <v>777</v>
      </c>
      <c r="F301" s="35" t="s">
        <v>778</v>
      </c>
    </row>
    <row r="302" spans="5:6" ht="15.6" hidden="1" x14ac:dyDescent="0.3">
      <c r="E302" s="35" t="s">
        <v>779</v>
      </c>
      <c r="F302" s="35" t="s">
        <v>780</v>
      </c>
    </row>
    <row r="303" spans="5:6" ht="15.6" hidden="1" x14ac:dyDescent="0.3">
      <c r="E303" s="35" t="s">
        <v>781</v>
      </c>
      <c r="F303" s="35" t="s">
        <v>782</v>
      </c>
    </row>
    <row r="304" spans="5:6" ht="15.6" hidden="1" x14ac:dyDescent="0.3">
      <c r="E304" s="35" t="s">
        <v>783</v>
      </c>
      <c r="F304" s="35" t="s">
        <v>784</v>
      </c>
    </row>
    <row r="305" spans="5:6" ht="15.6" hidden="1" x14ac:dyDescent="0.3">
      <c r="E305" s="35" t="s">
        <v>785</v>
      </c>
      <c r="F305" s="35" t="s">
        <v>786</v>
      </c>
    </row>
    <row r="306" spans="5:6" ht="15.6" hidden="1" x14ac:dyDescent="0.3">
      <c r="E306" s="35" t="s">
        <v>787</v>
      </c>
      <c r="F306" s="35" t="s">
        <v>788</v>
      </c>
    </row>
    <row r="307" spans="5:6" ht="15.6" hidden="1" x14ac:dyDescent="0.3">
      <c r="E307" s="35" t="s">
        <v>789</v>
      </c>
      <c r="F307" s="35" t="s">
        <v>790</v>
      </c>
    </row>
    <row r="308" spans="5:6" ht="15.6" hidden="1" x14ac:dyDescent="0.3">
      <c r="E308" s="35" t="s">
        <v>791</v>
      </c>
      <c r="F308" s="35" t="s">
        <v>792</v>
      </c>
    </row>
    <row r="309" spans="5:6" ht="15.6" hidden="1" x14ac:dyDescent="0.3">
      <c r="E309" s="35" t="s">
        <v>793</v>
      </c>
      <c r="F309" s="35" t="s">
        <v>794</v>
      </c>
    </row>
    <row r="310" spans="5:6" ht="15.6" hidden="1" x14ac:dyDescent="0.3">
      <c r="E310" s="35" t="s">
        <v>795</v>
      </c>
      <c r="F310" s="35" t="s">
        <v>796</v>
      </c>
    </row>
    <row r="311" spans="5:6" ht="15.6" hidden="1" x14ac:dyDescent="0.3">
      <c r="E311" s="35" t="s">
        <v>797</v>
      </c>
      <c r="F311" s="35" t="s">
        <v>798</v>
      </c>
    </row>
    <row r="312" spans="5:6" ht="15.6" hidden="1" x14ac:dyDescent="0.3">
      <c r="E312" s="35" t="s">
        <v>799</v>
      </c>
      <c r="F312" s="35" t="s">
        <v>800</v>
      </c>
    </row>
    <row r="313" spans="5:6" ht="15.6" hidden="1" x14ac:dyDescent="0.3">
      <c r="E313" s="35" t="s">
        <v>801</v>
      </c>
      <c r="F313" s="35" t="s">
        <v>802</v>
      </c>
    </row>
    <row r="314" spans="5:6" ht="15.6" hidden="1" x14ac:dyDescent="0.3">
      <c r="E314" s="35" t="s">
        <v>803</v>
      </c>
      <c r="F314" s="35" t="s">
        <v>804</v>
      </c>
    </row>
    <row r="315" spans="5:6" ht="15.6" hidden="1" x14ac:dyDescent="0.3">
      <c r="E315" s="35" t="s">
        <v>805</v>
      </c>
      <c r="F315" s="35" t="s">
        <v>806</v>
      </c>
    </row>
    <row r="316" spans="5:6" ht="15.6" hidden="1" x14ac:dyDescent="0.3">
      <c r="E316" s="35" t="s">
        <v>807</v>
      </c>
      <c r="F316" s="35" t="s">
        <v>808</v>
      </c>
    </row>
    <row r="317" spans="5:6" ht="15.6" hidden="1" x14ac:dyDescent="0.3">
      <c r="E317" s="35" t="s">
        <v>809</v>
      </c>
      <c r="F317" s="35" t="s">
        <v>810</v>
      </c>
    </row>
    <row r="318" spans="5:6" ht="15.6" hidden="1" x14ac:dyDescent="0.3">
      <c r="E318" s="35" t="s">
        <v>811</v>
      </c>
      <c r="F318" s="35" t="s">
        <v>812</v>
      </c>
    </row>
    <row r="319" spans="5:6" ht="15.6" hidden="1" x14ac:dyDescent="0.3">
      <c r="E319" s="35" t="s">
        <v>813</v>
      </c>
      <c r="F319" s="35" t="s">
        <v>814</v>
      </c>
    </row>
    <row r="320" spans="5:6" ht="15.6" hidden="1" x14ac:dyDescent="0.3">
      <c r="E320" s="35" t="s">
        <v>815</v>
      </c>
      <c r="F320" s="35" t="s">
        <v>816</v>
      </c>
    </row>
    <row r="321" spans="5:6" ht="15.6" hidden="1" x14ac:dyDescent="0.3">
      <c r="E321" s="35" t="s">
        <v>817</v>
      </c>
      <c r="F321" s="35" t="s">
        <v>818</v>
      </c>
    </row>
    <row r="322" spans="5:6" ht="15.6" hidden="1" x14ac:dyDescent="0.3">
      <c r="E322" s="35" t="s">
        <v>819</v>
      </c>
      <c r="F322" s="35" t="s">
        <v>820</v>
      </c>
    </row>
    <row r="323" spans="5:6" ht="15.6" hidden="1" x14ac:dyDescent="0.3">
      <c r="E323" s="35" t="s">
        <v>821</v>
      </c>
      <c r="F323" s="35" t="s">
        <v>822</v>
      </c>
    </row>
    <row r="324" spans="5:6" ht="15.6" hidden="1" x14ac:dyDescent="0.3">
      <c r="E324" s="35" t="s">
        <v>823</v>
      </c>
      <c r="F324" s="35" t="s">
        <v>824</v>
      </c>
    </row>
    <row r="325" spans="5:6" ht="15.6" hidden="1" x14ac:dyDescent="0.3">
      <c r="E325" s="35" t="s">
        <v>825</v>
      </c>
      <c r="F325" s="35" t="s">
        <v>826</v>
      </c>
    </row>
    <row r="326" spans="5:6" ht="15.6" hidden="1" x14ac:dyDescent="0.3">
      <c r="E326" s="35" t="s">
        <v>827</v>
      </c>
      <c r="F326" s="35" t="s">
        <v>828</v>
      </c>
    </row>
    <row r="327" spans="5:6" ht="15.6" hidden="1" x14ac:dyDescent="0.3">
      <c r="E327" s="35" t="s">
        <v>829</v>
      </c>
      <c r="F327" s="35" t="s">
        <v>830</v>
      </c>
    </row>
    <row r="328" spans="5:6" ht="15.6" hidden="1" x14ac:dyDescent="0.3">
      <c r="E328" s="35" t="s">
        <v>831</v>
      </c>
      <c r="F328" s="35" t="s">
        <v>832</v>
      </c>
    </row>
    <row r="329" spans="5:6" ht="15.6" hidden="1" x14ac:dyDescent="0.3">
      <c r="E329" s="35" t="s">
        <v>833</v>
      </c>
      <c r="F329" s="35" t="s">
        <v>834</v>
      </c>
    </row>
    <row r="330" spans="5:6" ht="15.6" hidden="1" x14ac:dyDescent="0.3">
      <c r="E330" s="35" t="s">
        <v>835</v>
      </c>
      <c r="F330" s="35" t="s">
        <v>836</v>
      </c>
    </row>
    <row r="331" spans="5:6" ht="15.6" hidden="1" x14ac:dyDescent="0.3">
      <c r="E331" s="35" t="s">
        <v>837</v>
      </c>
      <c r="F331" s="35" t="s">
        <v>838</v>
      </c>
    </row>
    <row r="332" spans="5:6" ht="15.6" hidden="1" x14ac:dyDescent="0.3">
      <c r="E332" s="35" t="s">
        <v>839</v>
      </c>
      <c r="F332" s="35" t="s">
        <v>840</v>
      </c>
    </row>
    <row r="333" spans="5:6" ht="15.6" hidden="1" x14ac:dyDescent="0.3">
      <c r="E333" s="35" t="s">
        <v>841</v>
      </c>
      <c r="F333" s="35" t="s">
        <v>842</v>
      </c>
    </row>
    <row r="334" spans="5:6" ht="15.6" hidden="1" x14ac:dyDescent="0.3">
      <c r="E334" s="35" t="s">
        <v>843</v>
      </c>
      <c r="F334" s="35" t="s">
        <v>844</v>
      </c>
    </row>
    <row r="335" spans="5:6" ht="15.6" hidden="1" x14ac:dyDescent="0.3">
      <c r="E335" s="35" t="s">
        <v>845</v>
      </c>
      <c r="F335" s="35" t="s">
        <v>846</v>
      </c>
    </row>
    <row r="336" spans="5:6" ht="15.6" hidden="1" x14ac:dyDescent="0.3">
      <c r="E336" s="35" t="s">
        <v>847</v>
      </c>
      <c r="F336" s="35" t="s">
        <v>848</v>
      </c>
    </row>
    <row r="337" spans="5:6" ht="15.6" hidden="1" x14ac:dyDescent="0.3">
      <c r="E337" s="35" t="s">
        <v>849</v>
      </c>
      <c r="F337" s="35" t="s">
        <v>850</v>
      </c>
    </row>
    <row r="338" spans="5:6" ht="15.6" hidden="1" x14ac:dyDescent="0.3">
      <c r="E338" s="35" t="s">
        <v>851</v>
      </c>
      <c r="F338" s="35" t="s">
        <v>852</v>
      </c>
    </row>
    <row r="339" spans="5:6" ht="15.6" hidden="1" x14ac:dyDescent="0.3">
      <c r="E339" s="35" t="s">
        <v>853</v>
      </c>
      <c r="F339" s="35" t="s">
        <v>854</v>
      </c>
    </row>
    <row r="340" spans="5:6" ht="15.6" hidden="1" x14ac:dyDescent="0.3">
      <c r="E340" s="35" t="s">
        <v>855</v>
      </c>
      <c r="F340" s="35" t="s">
        <v>856</v>
      </c>
    </row>
    <row r="341" spans="5:6" ht="15.6" hidden="1" x14ac:dyDescent="0.3">
      <c r="E341" s="35" t="s">
        <v>857</v>
      </c>
      <c r="F341" s="35" t="s">
        <v>858</v>
      </c>
    </row>
    <row r="342" spans="5:6" ht="15.6" hidden="1" x14ac:dyDescent="0.3">
      <c r="E342" s="35" t="s">
        <v>859</v>
      </c>
      <c r="F342" s="35" t="s">
        <v>860</v>
      </c>
    </row>
    <row r="343" spans="5:6" ht="15.6" hidden="1" x14ac:dyDescent="0.3">
      <c r="E343" s="35" t="s">
        <v>861</v>
      </c>
      <c r="F343" s="35" t="s">
        <v>862</v>
      </c>
    </row>
    <row r="344" spans="5:6" ht="15.6" hidden="1" x14ac:dyDescent="0.3">
      <c r="E344" s="35" t="s">
        <v>863</v>
      </c>
      <c r="F344" s="35" t="s">
        <v>864</v>
      </c>
    </row>
    <row r="345" spans="5:6" ht="15.6" hidden="1" x14ac:dyDescent="0.3">
      <c r="E345" s="35" t="s">
        <v>865</v>
      </c>
      <c r="F345" s="35" t="s">
        <v>866</v>
      </c>
    </row>
    <row r="346" spans="5:6" ht="15.6" hidden="1" x14ac:dyDescent="0.3">
      <c r="E346" s="35" t="s">
        <v>867</v>
      </c>
      <c r="F346" s="35" t="s">
        <v>868</v>
      </c>
    </row>
    <row r="347" spans="5:6" ht="15.6" hidden="1" x14ac:dyDescent="0.3">
      <c r="E347" s="35" t="s">
        <v>869</v>
      </c>
      <c r="F347" s="35" t="s">
        <v>870</v>
      </c>
    </row>
    <row r="348" spans="5:6" ht="15.6" hidden="1" x14ac:dyDescent="0.3">
      <c r="E348" s="35" t="s">
        <v>871</v>
      </c>
      <c r="F348" s="35" t="s">
        <v>872</v>
      </c>
    </row>
    <row r="349" spans="5:6" ht="15.6" hidden="1" x14ac:dyDescent="0.3">
      <c r="E349" s="35" t="s">
        <v>873</v>
      </c>
      <c r="F349" s="35" t="s">
        <v>874</v>
      </c>
    </row>
    <row r="350" spans="5:6" ht="15.6" hidden="1" x14ac:dyDescent="0.3">
      <c r="E350" s="35" t="s">
        <v>875</v>
      </c>
      <c r="F350" s="35" t="s">
        <v>876</v>
      </c>
    </row>
    <row r="351" spans="5:6" ht="15.6" hidden="1" x14ac:dyDescent="0.3">
      <c r="E351" s="35" t="s">
        <v>877</v>
      </c>
      <c r="F351" s="35" t="s">
        <v>878</v>
      </c>
    </row>
    <row r="352" spans="5:6" ht="15.6" hidden="1" x14ac:dyDescent="0.3">
      <c r="E352" s="35" t="s">
        <v>879</v>
      </c>
      <c r="F352" s="35" t="s">
        <v>880</v>
      </c>
    </row>
    <row r="353" spans="5:6" ht="15.6" hidden="1" x14ac:dyDescent="0.3">
      <c r="E353" s="35" t="s">
        <v>239</v>
      </c>
      <c r="F353" s="35" t="s">
        <v>881</v>
      </c>
    </row>
    <row r="354" spans="5:6" ht="15.6" hidden="1" x14ac:dyDescent="0.3">
      <c r="E354" s="35" t="s">
        <v>882</v>
      </c>
      <c r="F354" s="35" t="s">
        <v>883</v>
      </c>
    </row>
    <row r="355" spans="5:6" ht="15.6" hidden="1" x14ac:dyDescent="0.3">
      <c r="E355" s="35" t="s">
        <v>884</v>
      </c>
      <c r="F355" s="35" t="s">
        <v>885</v>
      </c>
    </row>
    <row r="356" spans="5:6" ht="15.6" hidden="1" x14ac:dyDescent="0.3">
      <c r="E356" s="35" t="s">
        <v>90</v>
      </c>
      <c r="F356" s="35" t="s">
        <v>886</v>
      </c>
    </row>
    <row r="357" spans="5:6" ht="15.6" hidden="1" x14ac:dyDescent="0.3">
      <c r="E357" s="35" t="s">
        <v>242</v>
      </c>
      <c r="F357" s="35" t="s">
        <v>887</v>
      </c>
    </row>
    <row r="358" spans="5:6" ht="15.6" hidden="1" x14ac:dyDescent="0.3">
      <c r="E358" s="35" t="s">
        <v>888</v>
      </c>
      <c r="F358" s="35" t="s">
        <v>889</v>
      </c>
    </row>
    <row r="359" spans="5:6" ht="15.6" hidden="1" x14ac:dyDescent="0.3">
      <c r="E359" s="35" t="s">
        <v>243</v>
      </c>
      <c r="F359" s="35" t="s">
        <v>890</v>
      </c>
    </row>
    <row r="360" spans="5:6" ht="15.6" hidden="1" x14ac:dyDescent="0.3">
      <c r="E360" s="35" t="s">
        <v>891</v>
      </c>
      <c r="F360" s="35" t="s">
        <v>892</v>
      </c>
    </row>
    <row r="361" spans="5:6" ht="15.6" hidden="1" x14ac:dyDescent="0.3">
      <c r="E361" s="35" t="s">
        <v>893</v>
      </c>
      <c r="F361" s="35" t="s">
        <v>894</v>
      </c>
    </row>
    <row r="362" spans="5:6" ht="15.6" hidden="1" x14ac:dyDescent="0.3">
      <c r="E362" s="35" t="s">
        <v>895</v>
      </c>
      <c r="F362" s="35" t="s">
        <v>896</v>
      </c>
    </row>
    <row r="363" spans="5:6" ht="15.6" hidden="1" x14ac:dyDescent="0.3">
      <c r="E363" s="35" t="s">
        <v>897</v>
      </c>
      <c r="F363" s="35" t="s">
        <v>898</v>
      </c>
    </row>
    <row r="364" spans="5:6" ht="15.6" hidden="1" x14ac:dyDescent="0.3">
      <c r="E364" s="35" t="s">
        <v>899</v>
      </c>
      <c r="F364" s="35" t="s">
        <v>900</v>
      </c>
    </row>
    <row r="365" spans="5:6" ht="15.6" hidden="1" x14ac:dyDescent="0.3">
      <c r="E365" s="35" t="s">
        <v>901</v>
      </c>
      <c r="F365" s="35" t="s">
        <v>902</v>
      </c>
    </row>
    <row r="366" spans="5:6" ht="15.6" hidden="1" x14ac:dyDescent="0.3">
      <c r="E366" s="35" t="s">
        <v>903</v>
      </c>
      <c r="F366" s="35" t="s">
        <v>904</v>
      </c>
    </row>
    <row r="367" spans="5:6" ht="15.6" hidden="1" x14ac:dyDescent="0.3">
      <c r="E367" s="35" t="s">
        <v>905</v>
      </c>
      <c r="F367" s="35" t="s">
        <v>906</v>
      </c>
    </row>
    <row r="368" spans="5:6" ht="15.6" hidden="1" x14ac:dyDescent="0.3">
      <c r="E368" s="35" t="s">
        <v>907</v>
      </c>
      <c r="F368" s="35" t="s">
        <v>908</v>
      </c>
    </row>
    <row r="369" spans="5:6" ht="15.6" hidden="1" x14ac:dyDescent="0.3">
      <c r="E369" s="35" t="s">
        <v>909</v>
      </c>
      <c r="F369" s="35" t="s">
        <v>910</v>
      </c>
    </row>
    <row r="370" spans="5:6" ht="15.6" hidden="1" x14ac:dyDescent="0.3">
      <c r="E370" s="35" t="s">
        <v>911</v>
      </c>
      <c r="F370" s="35" t="s">
        <v>912</v>
      </c>
    </row>
    <row r="371" spans="5:6" ht="15.6" hidden="1" x14ac:dyDescent="0.3">
      <c r="E371" s="35" t="s">
        <v>913</v>
      </c>
      <c r="F371" s="35" t="s">
        <v>914</v>
      </c>
    </row>
    <row r="372" spans="5:6" ht="15.6" hidden="1" x14ac:dyDescent="0.3">
      <c r="E372" s="35" t="s">
        <v>915</v>
      </c>
      <c r="F372" s="35" t="s">
        <v>916</v>
      </c>
    </row>
    <row r="373" spans="5:6" ht="15.6" hidden="1" x14ac:dyDescent="0.3">
      <c r="E373" s="35" t="s">
        <v>917</v>
      </c>
      <c r="F373" s="35" t="s">
        <v>918</v>
      </c>
    </row>
    <row r="374" spans="5:6" ht="15.6" hidden="1" x14ac:dyDescent="0.3">
      <c r="E374" s="35" t="s">
        <v>257</v>
      </c>
      <c r="F374" s="35" t="s">
        <v>919</v>
      </c>
    </row>
    <row r="375" spans="5:6" ht="15.6" hidden="1" x14ac:dyDescent="0.3">
      <c r="E375" s="35" t="s">
        <v>920</v>
      </c>
      <c r="F375" s="35" t="s">
        <v>921</v>
      </c>
    </row>
    <row r="376" spans="5:6" ht="15.6" hidden="1" x14ac:dyDescent="0.3">
      <c r="E376" s="35" t="s">
        <v>922</v>
      </c>
      <c r="F376" s="35" t="s">
        <v>923</v>
      </c>
    </row>
    <row r="377" spans="5:6" ht="15.6" hidden="1" x14ac:dyDescent="0.3">
      <c r="E377" s="35" t="s">
        <v>258</v>
      </c>
      <c r="F377" s="35" t="s">
        <v>924</v>
      </c>
    </row>
    <row r="378" spans="5:6" ht="15.6" hidden="1" x14ac:dyDescent="0.3">
      <c r="E378" s="35" t="s">
        <v>925</v>
      </c>
      <c r="F378" s="35" t="s">
        <v>926</v>
      </c>
    </row>
    <row r="379" spans="5:6" ht="15.6" hidden="1" x14ac:dyDescent="0.3">
      <c r="E379" s="35" t="s">
        <v>927</v>
      </c>
      <c r="F379" s="35" t="s">
        <v>928</v>
      </c>
    </row>
    <row r="380" spans="5:6" ht="15.6" hidden="1" x14ac:dyDescent="0.3">
      <c r="E380" s="35" t="s">
        <v>929</v>
      </c>
      <c r="F380" s="35" t="s">
        <v>930</v>
      </c>
    </row>
    <row r="381" spans="5:6" ht="15.6" hidden="1" x14ac:dyDescent="0.3">
      <c r="E381" s="35" t="s">
        <v>931</v>
      </c>
      <c r="F381" s="35" t="s">
        <v>932</v>
      </c>
    </row>
    <row r="382" spans="5:6" ht="15.6" hidden="1" x14ac:dyDescent="0.3">
      <c r="E382" s="35" t="s">
        <v>933</v>
      </c>
      <c r="F382" s="35" t="s">
        <v>934</v>
      </c>
    </row>
    <row r="383" spans="5:6" ht="15.6" hidden="1" x14ac:dyDescent="0.3">
      <c r="E383" s="35" t="s">
        <v>935</v>
      </c>
      <c r="F383" s="35" t="s">
        <v>936</v>
      </c>
    </row>
    <row r="384" spans="5:6" ht="15.6" hidden="1" x14ac:dyDescent="0.3">
      <c r="E384" s="35" t="s">
        <v>937</v>
      </c>
      <c r="F384" s="35" t="s">
        <v>938</v>
      </c>
    </row>
    <row r="385" spans="5:6" ht="15.6" hidden="1" x14ac:dyDescent="0.3">
      <c r="E385" s="35" t="s">
        <v>939</v>
      </c>
      <c r="F385" s="35" t="s">
        <v>940</v>
      </c>
    </row>
    <row r="386" spans="5:6" ht="15.6" hidden="1" x14ac:dyDescent="0.3">
      <c r="E386" s="35" t="s">
        <v>941</v>
      </c>
      <c r="F386" s="35" t="s">
        <v>942</v>
      </c>
    </row>
    <row r="387" spans="5:6" ht="15.6" hidden="1" x14ac:dyDescent="0.3">
      <c r="E387" s="35" t="s">
        <v>943</v>
      </c>
      <c r="F387" s="35" t="s">
        <v>944</v>
      </c>
    </row>
    <row r="388" spans="5:6" ht="15.6" hidden="1" x14ac:dyDescent="0.3">
      <c r="E388" s="35" t="s">
        <v>945</v>
      </c>
      <c r="F388" s="35" t="s">
        <v>946</v>
      </c>
    </row>
    <row r="389" spans="5:6" ht="15.6" hidden="1" x14ac:dyDescent="0.3">
      <c r="E389" s="35" t="s">
        <v>947</v>
      </c>
      <c r="F389" s="35" t="s">
        <v>948</v>
      </c>
    </row>
    <row r="390" spans="5:6" ht="15.6" hidden="1" x14ac:dyDescent="0.3">
      <c r="E390" s="35" t="s">
        <v>949</v>
      </c>
      <c r="F390" s="35" t="s">
        <v>950</v>
      </c>
    </row>
    <row r="391" spans="5:6" ht="15.6" hidden="1" x14ac:dyDescent="0.3">
      <c r="E391" s="35" t="s">
        <v>951</v>
      </c>
      <c r="F391" s="35" t="s">
        <v>952</v>
      </c>
    </row>
    <row r="392" spans="5:6" ht="15.6" hidden="1" x14ac:dyDescent="0.3">
      <c r="E392" s="35" t="s">
        <v>953</v>
      </c>
      <c r="F392" s="35" t="s">
        <v>954</v>
      </c>
    </row>
    <row r="393" spans="5:6" ht="15.6" hidden="1" x14ac:dyDescent="0.3">
      <c r="E393" s="35" t="s">
        <v>955</v>
      </c>
      <c r="F393" s="35" t="s">
        <v>956</v>
      </c>
    </row>
    <row r="394" spans="5:6" ht="15.6" hidden="1" x14ac:dyDescent="0.3">
      <c r="E394" s="35" t="s">
        <v>957</v>
      </c>
      <c r="F394" s="35" t="s">
        <v>958</v>
      </c>
    </row>
    <row r="395" spans="5:6" ht="15.6" hidden="1" x14ac:dyDescent="0.3">
      <c r="E395" s="35" t="s">
        <v>959</v>
      </c>
      <c r="F395" s="35" t="s">
        <v>960</v>
      </c>
    </row>
    <row r="396" spans="5:6" ht="15.6" hidden="1" x14ac:dyDescent="0.3">
      <c r="E396" s="35" t="s">
        <v>961</v>
      </c>
      <c r="F396" s="35" t="s">
        <v>962</v>
      </c>
    </row>
    <row r="397" spans="5:6" ht="15.6" hidden="1" x14ac:dyDescent="0.3">
      <c r="E397" s="35" t="s">
        <v>963</v>
      </c>
      <c r="F397" s="35" t="s">
        <v>964</v>
      </c>
    </row>
    <row r="398" spans="5:6" ht="15.6" hidden="1" x14ac:dyDescent="0.3">
      <c r="E398" s="35" t="s">
        <v>965</v>
      </c>
      <c r="F398" s="35" t="s">
        <v>966</v>
      </c>
    </row>
    <row r="399" spans="5:6" ht="15.6" hidden="1" x14ac:dyDescent="0.3">
      <c r="E399" s="35" t="s">
        <v>967</v>
      </c>
      <c r="F399" s="35" t="s">
        <v>968</v>
      </c>
    </row>
    <row r="400" spans="5:6" ht="15.6" hidden="1" x14ac:dyDescent="0.3">
      <c r="E400" s="35" t="s">
        <v>969</v>
      </c>
      <c r="F400" s="35" t="s">
        <v>970</v>
      </c>
    </row>
    <row r="401" spans="5:6" ht="15.6" hidden="1" x14ac:dyDescent="0.3">
      <c r="E401" s="35" t="s">
        <v>971</v>
      </c>
      <c r="F401" s="35" t="s">
        <v>972</v>
      </c>
    </row>
    <row r="402" spans="5:6" ht="15.6" hidden="1" x14ac:dyDescent="0.3">
      <c r="E402" s="35" t="s">
        <v>973</v>
      </c>
      <c r="F402" s="35" t="s">
        <v>974</v>
      </c>
    </row>
    <row r="403" spans="5:6" ht="15.6" hidden="1" x14ac:dyDescent="0.3">
      <c r="E403" s="35" t="s">
        <v>975</v>
      </c>
      <c r="F403" s="35" t="s">
        <v>976</v>
      </c>
    </row>
    <row r="404" spans="5:6" ht="15.6" hidden="1" x14ac:dyDescent="0.3">
      <c r="E404" s="35" t="s">
        <v>977</v>
      </c>
      <c r="F404" s="35" t="s">
        <v>978</v>
      </c>
    </row>
    <row r="405" spans="5:6" ht="15.6" hidden="1" x14ac:dyDescent="0.3">
      <c r="E405" s="35" t="s">
        <v>979</v>
      </c>
      <c r="F405" s="35" t="s">
        <v>980</v>
      </c>
    </row>
    <row r="406" spans="5:6" ht="15.6" hidden="1" x14ac:dyDescent="0.3">
      <c r="E406" s="35" t="s">
        <v>57</v>
      </c>
      <c r="F406" s="35" t="s">
        <v>981</v>
      </c>
    </row>
    <row r="407" spans="5:6" ht="15.6" hidden="1" x14ac:dyDescent="0.3">
      <c r="E407" s="35" t="s">
        <v>982</v>
      </c>
      <c r="F407" s="35" t="s">
        <v>983</v>
      </c>
    </row>
    <row r="408" spans="5:6" ht="15.6" hidden="1" x14ac:dyDescent="0.3">
      <c r="E408" s="35" t="s">
        <v>984</v>
      </c>
      <c r="F408" s="35" t="s">
        <v>985</v>
      </c>
    </row>
    <row r="409" spans="5:6" ht="15.6" hidden="1" x14ac:dyDescent="0.3">
      <c r="E409" s="35" t="s">
        <v>986</v>
      </c>
      <c r="F409" s="35" t="s">
        <v>987</v>
      </c>
    </row>
    <row r="410" spans="5:6" ht="15.6" hidden="1" x14ac:dyDescent="0.3">
      <c r="E410" s="35" t="s">
        <v>988</v>
      </c>
      <c r="F410" s="35" t="s">
        <v>989</v>
      </c>
    </row>
    <row r="411" spans="5:6" ht="15.6" hidden="1" x14ac:dyDescent="0.3">
      <c r="E411" s="35" t="s">
        <v>990</v>
      </c>
      <c r="F411" s="35" t="s">
        <v>991</v>
      </c>
    </row>
    <row r="412" spans="5:6" ht="15.6" hidden="1" x14ac:dyDescent="0.3">
      <c r="E412" s="35" t="s">
        <v>992</v>
      </c>
      <c r="F412" s="35" t="s">
        <v>993</v>
      </c>
    </row>
    <row r="413" spans="5:6" ht="15.6" hidden="1" x14ac:dyDescent="0.3">
      <c r="E413" s="35" t="s">
        <v>994</v>
      </c>
      <c r="F413" s="35" t="s">
        <v>995</v>
      </c>
    </row>
    <row r="414" spans="5:6" ht="15.6" hidden="1" x14ac:dyDescent="0.3">
      <c r="E414" s="35" t="s">
        <v>996</v>
      </c>
      <c r="F414" s="35" t="s">
        <v>997</v>
      </c>
    </row>
    <row r="415" spans="5:6" ht="15.6" hidden="1" x14ac:dyDescent="0.3">
      <c r="E415" s="35" t="s">
        <v>998</v>
      </c>
      <c r="F415" s="35" t="s">
        <v>999</v>
      </c>
    </row>
    <row r="416" spans="5:6" ht="15.6" hidden="1" x14ac:dyDescent="0.3">
      <c r="E416" s="35" t="s">
        <v>1000</v>
      </c>
      <c r="F416" s="35" t="s">
        <v>1001</v>
      </c>
    </row>
    <row r="417" spans="5:6" ht="15.6" hidden="1" x14ac:dyDescent="0.3">
      <c r="E417" s="35" t="s">
        <v>1002</v>
      </c>
      <c r="F417" s="35" t="s">
        <v>1003</v>
      </c>
    </row>
    <row r="418" spans="5:6" ht="15.6" hidden="1" x14ac:dyDescent="0.3">
      <c r="E418" s="35" t="s">
        <v>1004</v>
      </c>
      <c r="F418" s="35" t="s">
        <v>1005</v>
      </c>
    </row>
    <row r="419" spans="5:6" ht="15.6" hidden="1" x14ac:dyDescent="0.3">
      <c r="E419" s="35" t="s">
        <v>1006</v>
      </c>
      <c r="F419" s="35" t="s">
        <v>1007</v>
      </c>
    </row>
    <row r="420" spans="5:6" ht="15.6" hidden="1" x14ac:dyDescent="0.3">
      <c r="E420" s="35" t="s">
        <v>1008</v>
      </c>
      <c r="F420" s="35" t="s">
        <v>1009</v>
      </c>
    </row>
    <row r="421" spans="5:6" ht="15.6" hidden="1" x14ac:dyDescent="0.3">
      <c r="E421" s="35" t="s">
        <v>1010</v>
      </c>
      <c r="F421" s="35" t="s">
        <v>1011</v>
      </c>
    </row>
    <row r="422" spans="5:6" ht="15.6" hidden="1" x14ac:dyDescent="0.3">
      <c r="E422" s="35" t="s">
        <v>1012</v>
      </c>
      <c r="F422" s="35" t="s">
        <v>1013</v>
      </c>
    </row>
    <row r="423" spans="5:6" ht="15.6" hidden="1" x14ac:dyDescent="0.3">
      <c r="E423" s="35" t="s">
        <v>1014</v>
      </c>
      <c r="F423" s="35" t="s">
        <v>1015</v>
      </c>
    </row>
    <row r="424" spans="5:6" ht="15.6" hidden="1" x14ac:dyDescent="0.3">
      <c r="E424" s="35" t="s">
        <v>1016</v>
      </c>
      <c r="F424" s="35" t="s">
        <v>1017</v>
      </c>
    </row>
    <row r="425" spans="5:6" ht="15.6" hidden="1" x14ac:dyDescent="0.3">
      <c r="E425" s="35" t="s">
        <v>1018</v>
      </c>
      <c r="F425" s="35" t="s">
        <v>1019</v>
      </c>
    </row>
    <row r="426" spans="5:6" ht="15.6" hidden="1" x14ac:dyDescent="0.3">
      <c r="E426" s="35" t="s">
        <v>1020</v>
      </c>
      <c r="F426" s="35" t="s">
        <v>1021</v>
      </c>
    </row>
    <row r="427" spans="5:6" ht="15.6" hidden="1" x14ac:dyDescent="0.3">
      <c r="E427" s="35" t="s">
        <v>1022</v>
      </c>
      <c r="F427" s="35" t="s">
        <v>1023</v>
      </c>
    </row>
    <row r="428" spans="5:6" ht="15.6" hidden="1" x14ac:dyDescent="0.3">
      <c r="E428" s="35" t="s">
        <v>1024</v>
      </c>
      <c r="F428" s="35" t="s">
        <v>1025</v>
      </c>
    </row>
    <row r="429" spans="5:6" ht="15.6" hidden="1" x14ac:dyDescent="0.3">
      <c r="E429" s="35" t="s">
        <v>1026</v>
      </c>
      <c r="F429" s="35" t="s">
        <v>1027</v>
      </c>
    </row>
    <row r="430" spans="5:6" ht="15.6" hidden="1" x14ac:dyDescent="0.3">
      <c r="E430" s="35" t="s">
        <v>1028</v>
      </c>
      <c r="F430" s="35" t="s">
        <v>1029</v>
      </c>
    </row>
    <row r="431" spans="5:6" ht="15.6" hidden="1" x14ac:dyDescent="0.3">
      <c r="E431" s="35" t="s">
        <v>1030</v>
      </c>
      <c r="F431" s="35" t="s">
        <v>1031</v>
      </c>
    </row>
    <row r="432" spans="5:6" ht="15.6" hidden="1" x14ac:dyDescent="0.3">
      <c r="E432" s="35" t="s">
        <v>1032</v>
      </c>
      <c r="F432" s="35" t="s">
        <v>1033</v>
      </c>
    </row>
    <row r="433" spans="5:6" ht="15.6" hidden="1" x14ac:dyDescent="0.3">
      <c r="E433" s="35" t="s">
        <v>1034</v>
      </c>
      <c r="F433" s="35" t="s">
        <v>1035</v>
      </c>
    </row>
    <row r="434" spans="5:6" ht="15.6" hidden="1" x14ac:dyDescent="0.3">
      <c r="E434" s="35" t="s">
        <v>1036</v>
      </c>
      <c r="F434" s="35" t="s">
        <v>1037</v>
      </c>
    </row>
    <row r="435" spans="5:6" ht="15.6" hidden="1" x14ac:dyDescent="0.3">
      <c r="E435" s="35" t="s">
        <v>58</v>
      </c>
      <c r="F435" s="35" t="s">
        <v>1038</v>
      </c>
    </row>
    <row r="436" spans="5:6" ht="15.6" hidden="1" x14ac:dyDescent="0.3">
      <c r="E436" s="35" t="s">
        <v>1039</v>
      </c>
      <c r="F436" s="35" t="s">
        <v>1040</v>
      </c>
    </row>
    <row r="437" spans="5:6" ht="15.6" hidden="1" x14ac:dyDescent="0.3">
      <c r="E437" s="35" t="s">
        <v>1041</v>
      </c>
      <c r="F437" s="35" t="s">
        <v>1042</v>
      </c>
    </row>
    <row r="438" spans="5:6" ht="15.6" hidden="1" x14ac:dyDescent="0.3">
      <c r="E438" s="35" t="s">
        <v>1043</v>
      </c>
      <c r="F438" s="35" t="s">
        <v>1044</v>
      </c>
    </row>
    <row r="439" spans="5:6" ht="15.6" hidden="1" x14ac:dyDescent="0.3">
      <c r="E439" s="35" t="s">
        <v>1045</v>
      </c>
      <c r="F439" s="35" t="s">
        <v>1046</v>
      </c>
    </row>
    <row r="440" spans="5:6" ht="15.6" hidden="1" x14ac:dyDescent="0.3">
      <c r="E440" s="35" t="s">
        <v>1047</v>
      </c>
      <c r="F440" s="35" t="s">
        <v>1048</v>
      </c>
    </row>
    <row r="441" spans="5:6" ht="15.6" hidden="1" x14ac:dyDescent="0.3">
      <c r="E441" s="35" t="s">
        <v>1049</v>
      </c>
      <c r="F441" s="35" t="s">
        <v>1050</v>
      </c>
    </row>
    <row r="442" spans="5:6" ht="15.6" hidden="1" x14ac:dyDescent="0.3">
      <c r="E442" s="35" t="s">
        <v>1051</v>
      </c>
      <c r="F442" s="35" t="s">
        <v>1052</v>
      </c>
    </row>
    <row r="443" spans="5:6" ht="15.6" hidden="1" x14ac:dyDescent="0.3">
      <c r="E443" s="35" t="s">
        <v>1053</v>
      </c>
      <c r="F443" s="35" t="s">
        <v>1054</v>
      </c>
    </row>
    <row r="444" spans="5:6" ht="15.6" hidden="1" x14ac:dyDescent="0.3">
      <c r="E444" s="35" t="s">
        <v>1055</v>
      </c>
      <c r="F444" s="35" t="s">
        <v>1056</v>
      </c>
    </row>
    <row r="445" spans="5:6" ht="15.6" hidden="1" x14ac:dyDescent="0.3">
      <c r="E445" s="35" t="s">
        <v>1057</v>
      </c>
      <c r="F445" s="35" t="s">
        <v>1058</v>
      </c>
    </row>
    <row r="446" spans="5:6" ht="15.6" hidden="1" x14ac:dyDescent="0.3">
      <c r="E446" s="35" t="s">
        <v>1059</v>
      </c>
      <c r="F446" s="35" t="s">
        <v>1060</v>
      </c>
    </row>
    <row r="447" spans="5:6" ht="15.6" hidden="1" x14ac:dyDescent="0.3">
      <c r="E447" s="35" t="s">
        <v>1061</v>
      </c>
      <c r="F447" s="35" t="s">
        <v>1062</v>
      </c>
    </row>
    <row r="448" spans="5:6" ht="15.6" hidden="1" x14ac:dyDescent="0.3">
      <c r="E448" s="35" t="s">
        <v>1063</v>
      </c>
      <c r="F448" s="35" t="s">
        <v>1064</v>
      </c>
    </row>
    <row r="449" spans="5:6" ht="15.6" hidden="1" x14ac:dyDescent="0.3">
      <c r="E449" s="35" t="s">
        <v>1065</v>
      </c>
      <c r="F449" s="35" t="s">
        <v>1066</v>
      </c>
    </row>
    <row r="450" spans="5:6" ht="15.6" hidden="1" x14ac:dyDescent="0.3">
      <c r="E450" s="35" t="s">
        <v>1067</v>
      </c>
      <c r="F450" s="35" t="s">
        <v>1068</v>
      </c>
    </row>
    <row r="451" spans="5:6" ht="15.6" hidden="1" x14ac:dyDescent="0.3">
      <c r="E451" s="35" t="s">
        <v>1069</v>
      </c>
      <c r="F451" s="35" t="s">
        <v>1070</v>
      </c>
    </row>
    <row r="452" spans="5:6" ht="15.6" hidden="1" x14ac:dyDescent="0.3">
      <c r="E452" s="35" t="s">
        <v>1071</v>
      </c>
      <c r="F452" s="35" t="s">
        <v>1072</v>
      </c>
    </row>
    <row r="453" spans="5:6" ht="15.6" hidden="1" x14ac:dyDescent="0.3">
      <c r="E453" s="35" t="s">
        <v>1073</v>
      </c>
      <c r="F453" s="35" t="s">
        <v>1074</v>
      </c>
    </row>
    <row r="454" spans="5:6" ht="15.6" hidden="1" x14ac:dyDescent="0.3">
      <c r="E454" s="35" t="s">
        <v>1075</v>
      </c>
      <c r="F454" s="35" t="s">
        <v>1076</v>
      </c>
    </row>
    <row r="455" spans="5:6" ht="15.6" hidden="1" x14ac:dyDescent="0.3">
      <c r="E455" s="35" t="s">
        <v>1077</v>
      </c>
      <c r="F455" s="35" t="s">
        <v>1078</v>
      </c>
    </row>
    <row r="456" spans="5:6" ht="15.6" hidden="1" x14ac:dyDescent="0.3">
      <c r="E456" s="35" t="s">
        <v>1079</v>
      </c>
      <c r="F456" s="35" t="s">
        <v>1080</v>
      </c>
    </row>
    <row r="457" spans="5:6" ht="15.6" hidden="1" x14ac:dyDescent="0.3">
      <c r="E457" s="35" t="s">
        <v>1081</v>
      </c>
      <c r="F457" s="35" t="s">
        <v>1082</v>
      </c>
    </row>
    <row r="458" spans="5:6" ht="15.6" hidden="1" x14ac:dyDescent="0.3">
      <c r="E458" s="35" t="s">
        <v>1083</v>
      </c>
      <c r="F458" s="35" t="s">
        <v>1084</v>
      </c>
    </row>
    <row r="459" spans="5:6" ht="15.6" hidden="1" x14ac:dyDescent="0.3">
      <c r="E459" s="35" t="s">
        <v>1085</v>
      </c>
      <c r="F459" s="35" t="s">
        <v>1086</v>
      </c>
    </row>
    <row r="460" spans="5:6" ht="15.6" hidden="1" x14ac:dyDescent="0.3">
      <c r="E460" s="35" t="s">
        <v>1087</v>
      </c>
      <c r="F460" s="35" t="s">
        <v>1088</v>
      </c>
    </row>
    <row r="461" spans="5:6" ht="15.6" hidden="1" x14ac:dyDescent="0.3">
      <c r="E461" s="35" t="s">
        <v>1089</v>
      </c>
      <c r="F461" s="35" t="s">
        <v>1090</v>
      </c>
    </row>
    <row r="462" spans="5:6" ht="15.6" hidden="1" x14ac:dyDescent="0.3">
      <c r="E462" s="35" t="s">
        <v>1091</v>
      </c>
      <c r="F462" s="35" t="s">
        <v>1092</v>
      </c>
    </row>
    <row r="463" spans="5:6" ht="15.6" hidden="1" x14ac:dyDescent="0.3">
      <c r="E463" s="35" t="s">
        <v>1093</v>
      </c>
      <c r="F463" s="35" t="s">
        <v>1094</v>
      </c>
    </row>
    <row r="464" spans="5:6" ht="15.6" hidden="1" x14ac:dyDescent="0.3">
      <c r="E464" s="35" t="s">
        <v>1095</v>
      </c>
      <c r="F464" s="35" t="s">
        <v>1096</v>
      </c>
    </row>
    <row r="465" spans="5:6" ht="15.6" hidden="1" x14ac:dyDescent="0.3">
      <c r="E465" s="35" t="s">
        <v>1097</v>
      </c>
      <c r="F465" s="35" t="s">
        <v>1098</v>
      </c>
    </row>
    <row r="466" spans="5:6" ht="15.6" hidden="1" x14ac:dyDescent="0.3">
      <c r="E466" s="35" t="s">
        <v>1099</v>
      </c>
      <c r="F466" s="35" t="s">
        <v>1100</v>
      </c>
    </row>
    <row r="467" spans="5:6" ht="15.6" hidden="1" x14ac:dyDescent="0.3">
      <c r="E467" s="35" t="s">
        <v>1101</v>
      </c>
      <c r="F467" s="35" t="s">
        <v>1102</v>
      </c>
    </row>
    <row r="468" spans="5:6" ht="15.6" hidden="1" x14ac:dyDescent="0.3">
      <c r="E468" s="35" t="s">
        <v>1103</v>
      </c>
      <c r="F468" s="35" t="s">
        <v>1104</v>
      </c>
    </row>
    <row r="469" spans="5:6" ht="15.6" hidden="1" x14ac:dyDescent="0.3">
      <c r="E469" s="35" t="s">
        <v>1105</v>
      </c>
      <c r="F469" s="35" t="s">
        <v>1106</v>
      </c>
    </row>
    <row r="470" spans="5:6" ht="15.6" hidden="1" x14ac:dyDescent="0.3">
      <c r="E470" s="35" t="s">
        <v>1107</v>
      </c>
      <c r="F470" s="35" t="s">
        <v>1108</v>
      </c>
    </row>
    <row r="471" spans="5:6" ht="15.6" hidden="1" x14ac:dyDescent="0.3">
      <c r="E471" s="35" t="s">
        <v>1109</v>
      </c>
      <c r="F471" s="35" t="s">
        <v>1110</v>
      </c>
    </row>
    <row r="472" spans="5:6" ht="15.6" hidden="1" x14ac:dyDescent="0.3">
      <c r="E472" s="35" t="s">
        <v>1111</v>
      </c>
      <c r="F472" s="35" t="s">
        <v>1112</v>
      </c>
    </row>
    <row r="473" spans="5:6" ht="15.6" hidden="1" x14ac:dyDescent="0.3">
      <c r="E473" s="35" t="s">
        <v>1113</v>
      </c>
      <c r="F473" s="35" t="s">
        <v>1114</v>
      </c>
    </row>
    <row r="474" spans="5:6" ht="15.6" hidden="1" x14ac:dyDescent="0.3">
      <c r="E474" s="35" t="s">
        <v>1115</v>
      </c>
      <c r="F474" s="35" t="s">
        <v>1116</v>
      </c>
    </row>
    <row r="475" spans="5:6" ht="15.6" hidden="1" x14ac:dyDescent="0.3">
      <c r="E475" s="35" t="s">
        <v>1117</v>
      </c>
      <c r="F475" s="35" t="s">
        <v>1118</v>
      </c>
    </row>
    <row r="476" spans="5:6" ht="15.6" hidden="1" x14ac:dyDescent="0.3">
      <c r="E476" s="35" t="s">
        <v>1119</v>
      </c>
      <c r="F476" s="35" t="s">
        <v>1120</v>
      </c>
    </row>
    <row r="477" spans="5:6" ht="15.6" hidden="1" x14ac:dyDescent="0.3">
      <c r="E477" s="35" t="s">
        <v>1121</v>
      </c>
      <c r="F477" s="35" t="s">
        <v>1122</v>
      </c>
    </row>
    <row r="478" spans="5:6" ht="15.6" hidden="1" x14ac:dyDescent="0.3">
      <c r="E478" s="35" t="s">
        <v>1123</v>
      </c>
      <c r="F478" s="35" t="s">
        <v>1124</v>
      </c>
    </row>
    <row r="479" spans="5:6" ht="15.6" hidden="1" x14ac:dyDescent="0.3">
      <c r="E479" s="35" t="s">
        <v>1125</v>
      </c>
      <c r="F479" s="35" t="s">
        <v>1126</v>
      </c>
    </row>
    <row r="480" spans="5:6" ht="15.6" hidden="1" x14ac:dyDescent="0.3">
      <c r="E480" s="35" t="s">
        <v>1127</v>
      </c>
      <c r="F480" s="35" t="s">
        <v>1128</v>
      </c>
    </row>
    <row r="481" spans="5:6" ht="15.6" hidden="1" x14ac:dyDescent="0.3">
      <c r="E481" s="35" t="s">
        <v>1129</v>
      </c>
      <c r="F481" s="35" t="s">
        <v>1130</v>
      </c>
    </row>
    <row r="482" spans="5:6" ht="15.6" hidden="1" x14ac:dyDescent="0.3">
      <c r="E482" s="35" t="s">
        <v>1131</v>
      </c>
      <c r="F482" s="35" t="s">
        <v>1132</v>
      </c>
    </row>
    <row r="483" spans="5:6" ht="15.6" hidden="1" x14ac:dyDescent="0.3">
      <c r="E483" s="35" t="s">
        <v>1133</v>
      </c>
      <c r="F483" s="35" t="s">
        <v>1134</v>
      </c>
    </row>
    <row r="484" spans="5:6" ht="15.6" hidden="1" x14ac:dyDescent="0.3">
      <c r="E484" s="35" t="s">
        <v>1135</v>
      </c>
      <c r="F484" s="35" t="s">
        <v>1136</v>
      </c>
    </row>
    <row r="485" spans="5:6" ht="15.6" hidden="1" x14ac:dyDescent="0.3">
      <c r="E485" s="35" t="s">
        <v>1137</v>
      </c>
      <c r="F485" s="35" t="s">
        <v>1138</v>
      </c>
    </row>
    <row r="486" spans="5:6" ht="15.6" hidden="1" x14ac:dyDescent="0.3">
      <c r="E486" s="35" t="s">
        <v>1139</v>
      </c>
      <c r="F486" s="35" t="s">
        <v>1140</v>
      </c>
    </row>
    <row r="487" spans="5:6" ht="15.6" hidden="1" x14ac:dyDescent="0.3">
      <c r="E487" s="35" t="s">
        <v>1141</v>
      </c>
      <c r="F487" s="35" t="s">
        <v>1142</v>
      </c>
    </row>
    <row r="488" spans="5:6" ht="15.6" hidden="1" x14ac:dyDescent="0.3">
      <c r="E488" s="35" t="s">
        <v>1143</v>
      </c>
      <c r="F488" s="35" t="s">
        <v>1144</v>
      </c>
    </row>
    <row r="489" spans="5:6" ht="15.6" hidden="1" x14ac:dyDescent="0.3">
      <c r="E489" s="35" t="s">
        <v>1145</v>
      </c>
      <c r="F489" s="35" t="s">
        <v>1146</v>
      </c>
    </row>
    <row r="490" spans="5:6" ht="15.6" hidden="1" x14ac:dyDescent="0.3">
      <c r="E490" s="35" t="s">
        <v>1147</v>
      </c>
      <c r="F490" s="35" t="s">
        <v>1148</v>
      </c>
    </row>
    <row r="491" spans="5:6" ht="15.6" hidden="1" x14ac:dyDescent="0.3">
      <c r="E491" s="35" t="s">
        <v>1149</v>
      </c>
      <c r="F491" s="35" t="s">
        <v>1150</v>
      </c>
    </row>
    <row r="492" spans="5:6" ht="15.6" hidden="1" x14ac:dyDescent="0.3">
      <c r="E492" s="35" t="s">
        <v>1151</v>
      </c>
      <c r="F492" s="35" t="s">
        <v>1152</v>
      </c>
    </row>
    <row r="493" spans="5:6" ht="15.6" hidden="1" x14ac:dyDescent="0.3">
      <c r="E493" s="35" t="s">
        <v>1153</v>
      </c>
      <c r="F493" s="35" t="s">
        <v>1154</v>
      </c>
    </row>
    <row r="494" spans="5:6" ht="15.6" hidden="1" x14ac:dyDescent="0.3">
      <c r="E494" s="35" t="s">
        <v>1155</v>
      </c>
      <c r="F494" s="35" t="s">
        <v>1156</v>
      </c>
    </row>
    <row r="495" spans="5:6" ht="15.6" hidden="1" x14ac:dyDescent="0.3">
      <c r="E495" s="35" t="s">
        <v>1157</v>
      </c>
      <c r="F495" s="35" t="s">
        <v>1158</v>
      </c>
    </row>
    <row r="496" spans="5:6" ht="15.6" hidden="1" x14ac:dyDescent="0.3">
      <c r="E496" s="35" t="s">
        <v>1159</v>
      </c>
      <c r="F496" s="35" t="s">
        <v>1160</v>
      </c>
    </row>
    <row r="497" spans="5:6" ht="15.6" hidden="1" x14ac:dyDescent="0.3">
      <c r="E497" s="35" t="s">
        <v>1161</v>
      </c>
      <c r="F497" s="35" t="s">
        <v>1162</v>
      </c>
    </row>
    <row r="498" spans="5:6" ht="15.6" hidden="1" x14ac:dyDescent="0.3">
      <c r="E498" s="35" t="s">
        <v>1163</v>
      </c>
      <c r="F498" s="35" t="s">
        <v>1164</v>
      </c>
    </row>
    <row r="499" spans="5:6" ht="15.6" hidden="1" x14ac:dyDescent="0.3">
      <c r="E499" s="35" t="s">
        <v>1165</v>
      </c>
      <c r="F499" s="35" t="s">
        <v>1166</v>
      </c>
    </row>
    <row r="500" spans="5:6" ht="15.6" hidden="1" x14ac:dyDescent="0.3">
      <c r="E500" s="35" t="s">
        <v>1167</v>
      </c>
      <c r="F500" s="35" t="s">
        <v>1168</v>
      </c>
    </row>
    <row r="501" spans="5:6" ht="15.6" hidden="1" x14ac:dyDescent="0.3">
      <c r="E501" s="35" t="s">
        <v>1169</v>
      </c>
      <c r="F501" s="35" t="s">
        <v>1170</v>
      </c>
    </row>
    <row r="502" spans="5:6" ht="15.6" hidden="1" x14ac:dyDescent="0.3">
      <c r="E502" s="35" t="s">
        <v>1171</v>
      </c>
      <c r="F502" s="35" t="s">
        <v>1172</v>
      </c>
    </row>
    <row r="503" spans="5:6" ht="15.6" hidden="1" x14ac:dyDescent="0.3">
      <c r="E503" s="35" t="s">
        <v>1173</v>
      </c>
      <c r="F503" s="35" t="s">
        <v>1174</v>
      </c>
    </row>
    <row r="504" spans="5:6" ht="15.6" hidden="1" x14ac:dyDescent="0.3">
      <c r="E504" s="35" t="s">
        <v>46</v>
      </c>
      <c r="F504" s="35" t="s">
        <v>1175</v>
      </c>
    </row>
    <row r="505" spans="5:6" ht="15.6" hidden="1" x14ac:dyDescent="0.3">
      <c r="E505" s="35" t="s">
        <v>1176</v>
      </c>
      <c r="F505" s="35" t="s">
        <v>1177</v>
      </c>
    </row>
    <row r="506" spans="5:6" ht="15.6" hidden="1" x14ac:dyDescent="0.3">
      <c r="E506" s="35" t="s">
        <v>1178</v>
      </c>
      <c r="F506" s="35" t="s">
        <v>1179</v>
      </c>
    </row>
    <row r="507" spans="5:6" ht="15.6" hidden="1" x14ac:dyDescent="0.3">
      <c r="E507" s="35" t="s">
        <v>1180</v>
      </c>
      <c r="F507" s="35" t="s">
        <v>1181</v>
      </c>
    </row>
    <row r="508" spans="5:6" ht="15.6" hidden="1" x14ac:dyDescent="0.3">
      <c r="E508" s="35" t="s">
        <v>1182</v>
      </c>
      <c r="F508" s="35" t="s">
        <v>1183</v>
      </c>
    </row>
    <row r="509" spans="5:6" ht="15.6" hidden="1" x14ac:dyDescent="0.3">
      <c r="E509" s="35" t="s">
        <v>1184</v>
      </c>
      <c r="F509" s="35" t="s">
        <v>1185</v>
      </c>
    </row>
    <row r="510" spans="5:6" ht="15.6" hidden="1" x14ac:dyDescent="0.3">
      <c r="E510" s="35" t="s">
        <v>1186</v>
      </c>
      <c r="F510" s="35" t="s">
        <v>1187</v>
      </c>
    </row>
    <row r="511" spans="5:6" ht="15.6" hidden="1" x14ac:dyDescent="0.3">
      <c r="E511" s="35" t="s">
        <v>1188</v>
      </c>
      <c r="F511" s="35" t="s">
        <v>1189</v>
      </c>
    </row>
    <row r="512" spans="5:6" ht="15.6" hidden="1" x14ac:dyDescent="0.3">
      <c r="E512" s="35" t="s">
        <v>1190</v>
      </c>
      <c r="F512" s="35" t="s">
        <v>1191</v>
      </c>
    </row>
    <row r="513" spans="5:6" ht="15.6" hidden="1" x14ac:dyDescent="0.3">
      <c r="E513" s="35" t="s">
        <v>1192</v>
      </c>
      <c r="F513" s="35" t="s">
        <v>1193</v>
      </c>
    </row>
    <row r="514" spans="5:6" ht="15.6" hidden="1" x14ac:dyDescent="0.3">
      <c r="E514" s="35" t="s">
        <v>1194</v>
      </c>
      <c r="F514" s="35" t="s">
        <v>1195</v>
      </c>
    </row>
    <row r="515" spans="5:6" ht="15.6" hidden="1" x14ac:dyDescent="0.3">
      <c r="E515" s="35" t="s">
        <v>1196</v>
      </c>
      <c r="F515" s="35" t="s">
        <v>1197</v>
      </c>
    </row>
    <row r="516" spans="5:6" ht="15.6" hidden="1" x14ac:dyDescent="0.3">
      <c r="E516" s="35" t="s">
        <v>1198</v>
      </c>
      <c r="F516" s="35" t="s">
        <v>1199</v>
      </c>
    </row>
    <row r="517" spans="5:6" ht="15.6" hidden="1" x14ac:dyDescent="0.3">
      <c r="E517" s="35" t="s">
        <v>1200</v>
      </c>
      <c r="F517" s="35" t="s">
        <v>1201</v>
      </c>
    </row>
    <row r="518" spans="5:6" ht="15.6" hidden="1" x14ac:dyDescent="0.3">
      <c r="E518" s="35" t="s">
        <v>1202</v>
      </c>
      <c r="F518" s="35" t="s">
        <v>1203</v>
      </c>
    </row>
    <row r="519" spans="5:6" ht="15.6" hidden="1" x14ac:dyDescent="0.3">
      <c r="E519" s="35" t="s">
        <v>1204</v>
      </c>
      <c r="F519" s="35" t="s">
        <v>1205</v>
      </c>
    </row>
    <row r="520" spans="5:6" ht="15.6" hidden="1" x14ac:dyDescent="0.3">
      <c r="E520" s="35" t="s">
        <v>1206</v>
      </c>
      <c r="F520" s="35" t="s">
        <v>1207</v>
      </c>
    </row>
    <row r="521" spans="5:6" ht="15.6" hidden="1" x14ac:dyDescent="0.3">
      <c r="E521" s="35" t="s">
        <v>1208</v>
      </c>
      <c r="F521" s="35" t="s">
        <v>1209</v>
      </c>
    </row>
    <row r="522" spans="5:6" ht="15.6" hidden="1" x14ac:dyDescent="0.3">
      <c r="E522" s="35" t="s">
        <v>1210</v>
      </c>
      <c r="F522" s="35" t="s">
        <v>1211</v>
      </c>
    </row>
    <row r="523" spans="5:6" ht="15.6" hidden="1" x14ac:dyDescent="0.3">
      <c r="E523" s="35" t="s">
        <v>1212</v>
      </c>
      <c r="F523" s="35" t="s">
        <v>1213</v>
      </c>
    </row>
    <row r="524" spans="5:6" ht="15.6" hidden="1" x14ac:dyDescent="0.3">
      <c r="E524" s="35" t="s">
        <v>1214</v>
      </c>
      <c r="F524" s="35" t="s">
        <v>1215</v>
      </c>
    </row>
    <row r="525" spans="5:6" ht="15.6" hidden="1" x14ac:dyDescent="0.3">
      <c r="E525" s="35" t="s">
        <v>1216</v>
      </c>
      <c r="F525" s="35" t="s">
        <v>1217</v>
      </c>
    </row>
    <row r="526" spans="5:6" ht="15.6" hidden="1" x14ac:dyDescent="0.3">
      <c r="E526" s="35" t="s">
        <v>1218</v>
      </c>
      <c r="F526" s="35" t="s">
        <v>1219</v>
      </c>
    </row>
    <row r="527" spans="5:6" ht="15.6" hidden="1" x14ac:dyDescent="0.3">
      <c r="E527" s="35" t="s">
        <v>1220</v>
      </c>
      <c r="F527" s="35" t="s">
        <v>1221</v>
      </c>
    </row>
    <row r="528" spans="5:6" ht="15.6" hidden="1" x14ac:dyDescent="0.3">
      <c r="E528" s="35" t="s">
        <v>1222</v>
      </c>
      <c r="F528" s="35" t="s">
        <v>1223</v>
      </c>
    </row>
    <row r="529" spans="5:6" ht="15.6" hidden="1" x14ac:dyDescent="0.3">
      <c r="E529" s="35" t="s">
        <v>1224</v>
      </c>
      <c r="F529" s="35" t="s">
        <v>1225</v>
      </c>
    </row>
    <row r="530" spans="5:6" ht="15.6" hidden="1" x14ac:dyDescent="0.3">
      <c r="E530" s="35" t="s">
        <v>1226</v>
      </c>
      <c r="F530" s="35" t="s">
        <v>1227</v>
      </c>
    </row>
    <row r="531" spans="5:6" ht="15.6" hidden="1" x14ac:dyDescent="0.3">
      <c r="E531" s="35" t="s">
        <v>1228</v>
      </c>
      <c r="F531" s="35" t="s">
        <v>1229</v>
      </c>
    </row>
    <row r="532" spans="5:6" ht="15.6" hidden="1" x14ac:dyDescent="0.3">
      <c r="E532" s="35" t="s">
        <v>1230</v>
      </c>
      <c r="F532" s="35" t="s">
        <v>1231</v>
      </c>
    </row>
    <row r="533" spans="5:6" ht="15.6" hidden="1" x14ac:dyDescent="0.3">
      <c r="E533" s="35" t="s">
        <v>1232</v>
      </c>
      <c r="F533" s="35" t="s">
        <v>1233</v>
      </c>
    </row>
    <row r="534" spans="5:6" ht="15.6" hidden="1" x14ac:dyDescent="0.3">
      <c r="E534" s="35" t="s">
        <v>1234</v>
      </c>
      <c r="F534" s="35" t="s">
        <v>1235</v>
      </c>
    </row>
    <row r="535" spans="5:6" ht="15.6" hidden="1" x14ac:dyDescent="0.3">
      <c r="E535" s="35" t="s">
        <v>1236</v>
      </c>
      <c r="F535" s="35" t="s">
        <v>1237</v>
      </c>
    </row>
    <row r="536" spans="5:6" ht="15.6" hidden="1" x14ac:dyDescent="0.3">
      <c r="E536" s="35" t="s">
        <v>1238</v>
      </c>
      <c r="F536" s="35" t="s">
        <v>1239</v>
      </c>
    </row>
    <row r="537" spans="5:6" ht="15.6" hidden="1" x14ac:dyDescent="0.3">
      <c r="E537" s="35" t="s">
        <v>1240</v>
      </c>
      <c r="F537" s="35" t="s">
        <v>1241</v>
      </c>
    </row>
    <row r="538" spans="5:6" ht="15.6" hidden="1" x14ac:dyDescent="0.3">
      <c r="E538" s="35" t="s">
        <v>1242</v>
      </c>
      <c r="F538" s="35" t="s">
        <v>1243</v>
      </c>
    </row>
    <row r="539" spans="5:6" ht="15.6" hidden="1" x14ac:dyDescent="0.3">
      <c r="E539" s="35" t="s">
        <v>1244</v>
      </c>
      <c r="F539" s="35" t="s">
        <v>1245</v>
      </c>
    </row>
    <row r="540" spans="5:6" ht="15.6" hidden="1" x14ac:dyDescent="0.3">
      <c r="E540" s="35" t="s">
        <v>1246</v>
      </c>
      <c r="F540" s="35" t="s">
        <v>1247</v>
      </c>
    </row>
    <row r="541" spans="5:6" ht="15.6" hidden="1" x14ac:dyDescent="0.3">
      <c r="E541" s="35" t="s">
        <v>1248</v>
      </c>
      <c r="F541" s="35" t="s">
        <v>1249</v>
      </c>
    </row>
    <row r="542" spans="5:6" ht="15.6" hidden="1" x14ac:dyDescent="0.3">
      <c r="E542" s="35" t="s">
        <v>1250</v>
      </c>
      <c r="F542" s="35" t="s">
        <v>1251</v>
      </c>
    </row>
    <row r="543" spans="5:6" ht="15.6" hidden="1" x14ac:dyDescent="0.3">
      <c r="E543" s="35" t="s">
        <v>1252</v>
      </c>
      <c r="F543" s="35" t="s">
        <v>1253</v>
      </c>
    </row>
    <row r="544" spans="5:6" ht="15.6" hidden="1" x14ac:dyDescent="0.3">
      <c r="E544" s="35" t="s">
        <v>1254</v>
      </c>
      <c r="F544" s="35" t="s">
        <v>1255</v>
      </c>
    </row>
    <row r="545" spans="5:6" ht="15.6" hidden="1" x14ac:dyDescent="0.3">
      <c r="E545" s="35" t="s">
        <v>1256</v>
      </c>
      <c r="F545" s="35" t="s">
        <v>1257</v>
      </c>
    </row>
    <row r="546" spans="5:6" ht="15.6" hidden="1" x14ac:dyDescent="0.3">
      <c r="E546" s="35" t="s">
        <v>1258</v>
      </c>
      <c r="F546" s="35" t="s">
        <v>1259</v>
      </c>
    </row>
    <row r="547" spans="5:6" ht="15.6" hidden="1" x14ac:dyDescent="0.3">
      <c r="E547" s="35" t="s">
        <v>1260</v>
      </c>
      <c r="F547" s="35" t="s">
        <v>1261</v>
      </c>
    </row>
    <row r="548" spans="5:6" ht="15.6" hidden="1" x14ac:dyDescent="0.3">
      <c r="E548" s="35" t="s">
        <v>1262</v>
      </c>
      <c r="F548" s="35" t="s">
        <v>1263</v>
      </c>
    </row>
    <row r="549" spans="5:6" ht="15.6" hidden="1" x14ac:dyDescent="0.3">
      <c r="E549" s="35" t="s">
        <v>1264</v>
      </c>
      <c r="F549" s="35" t="s">
        <v>1265</v>
      </c>
    </row>
    <row r="550" spans="5:6" ht="15.6" hidden="1" x14ac:dyDescent="0.3">
      <c r="E550" s="35" t="s">
        <v>1266</v>
      </c>
      <c r="F550" s="35" t="s">
        <v>1267</v>
      </c>
    </row>
    <row r="551" spans="5:6" ht="15.6" hidden="1" x14ac:dyDescent="0.3">
      <c r="E551" s="35" t="s">
        <v>1268</v>
      </c>
      <c r="F551" s="35" t="s">
        <v>1269</v>
      </c>
    </row>
    <row r="552" spans="5:6" ht="15.6" hidden="1" x14ac:dyDescent="0.3">
      <c r="E552" s="35" t="s">
        <v>1270</v>
      </c>
      <c r="F552" s="35" t="s">
        <v>1271</v>
      </c>
    </row>
    <row r="553" spans="5:6" ht="15.6" hidden="1" x14ac:dyDescent="0.3">
      <c r="E553" s="35" t="s">
        <v>1272</v>
      </c>
      <c r="F553" s="35" t="s">
        <v>1273</v>
      </c>
    </row>
    <row r="554" spans="5:6" ht="15.6" hidden="1" x14ac:dyDescent="0.3">
      <c r="E554" s="35" t="s">
        <v>1274</v>
      </c>
      <c r="F554" s="35" t="s">
        <v>1275</v>
      </c>
    </row>
    <row r="555" spans="5:6" ht="15.6" hidden="1" x14ac:dyDescent="0.3">
      <c r="E555" s="35" t="s">
        <v>1276</v>
      </c>
      <c r="F555" s="35" t="s">
        <v>1277</v>
      </c>
    </row>
    <row r="556" spans="5:6" ht="15.6" hidden="1" x14ac:dyDescent="0.3">
      <c r="E556" s="35" t="s">
        <v>1278</v>
      </c>
      <c r="F556" s="35" t="s">
        <v>1279</v>
      </c>
    </row>
    <row r="557" spans="5:6" ht="15.6" hidden="1" x14ac:dyDescent="0.3">
      <c r="E557" s="35" t="s">
        <v>1280</v>
      </c>
      <c r="F557" s="35" t="s">
        <v>1281</v>
      </c>
    </row>
    <row r="558" spans="5:6" ht="15.6" hidden="1" x14ac:dyDescent="0.3">
      <c r="E558" s="35" t="s">
        <v>1282</v>
      </c>
      <c r="F558" s="35" t="s">
        <v>1283</v>
      </c>
    </row>
    <row r="559" spans="5:6" ht="15.6" hidden="1" x14ac:dyDescent="0.3">
      <c r="E559" s="35" t="s">
        <v>1284</v>
      </c>
      <c r="F559" s="35" t="s">
        <v>1285</v>
      </c>
    </row>
    <row r="560" spans="5:6" ht="15.6" hidden="1" x14ac:dyDescent="0.3">
      <c r="E560" s="35" t="s">
        <v>1286</v>
      </c>
      <c r="F560" s="35" t="s">
        <v>1287</v>
      </c>
    </row>
    <row r="561" spans="5:6" ht="15.6" hidden="1" x14ac:dyDescent="0.3">
      <c r="E561" s="35" t="s">
        <v>1288</v>
      </c>
      <c r="F561" s="35" t="s">
        <v>1289</v>
      </c>
    </row>
    <row r="562" spans="5:6" ht="15.6" hidden="1" x14ac:dyDescent="0.3">
      <c r="E562" s="35" t="s">
        <v>1290</v>
      </c>
      <c r="F562" s="35" t="s">
        <v>1291</v>
      </c>
    </row>
    <row r="563" spans="5:6" ht="15.6" hidden="1" x14ac:dyDescent="0.3">
      <c r="E563" s="35" t="s">
        <v>1292</v>
      </c>
      <c r="F563" s="35" t="s">
        <v>1293</v>
      </c>
    </row>
    <row r="564" spans="5:6" ht="15.6" hidden="1" x14ac:dyDescent="0.3">
      <c r="E564" s="35" t="s">
        <v>1294</v>
      </c>
      <c r="F564" s="35" t="s">
        <v>1295</v>
      </c>
    </row>
    <row r="565" spans="5:6" ht="15.6" hidden="1" x14ac:dyDescent="0.3">
      <c r="E565" s="35" t="s">
        <v>1296</v>
      </c>
      <c r="F565" s="35" t="s">
        <v>1297</v>
      </c>
    </row>
    <row r="566" spans="5:6" ht="15.6" hidden="1" x14ac:dyDescent="0.3">
      <c r="E566" s="35" t="s">
        <v>1298</v>
      </c>
      <c r="F566" s="35" t="s">
        <v>1299</v>
      </c>
    </row>
    <row r="567" spans="5:6" ht="15.6" hidden="1" x14ac:dyDescent="0.3">
      <c r="E567" s="35" t="s">
        <v>1300</v>
      </c>
      <c r="F567" s="35" t="s">
        <v>1301</v>
      </c>
    </row>
    <row r="568" spans="5:6" ht="15.6" hidden="1" x14ac:dyDescent="0.3">
      <c r="E568" s="35" t="s">
        <v>1302</v>
      </c>
      <c r="F568" s="35" t="s">
        <v>1303</v>
      </c>
    </row>
    <row r="569" spans="5:6" ht="15.6" hidden="1" x14ac:dyDescent="0.3">
      <c r="E569" s="35" t="s">
        <v>1304</v>
      </c>
      <c r="F569" s="35" t="s">
        <v>1305</v>
      </c>
    </row>
    <row r="570" spans="5:6" ht="15.6" hidden="1" x14ac:dyDescent="0.3">
      <c r="E570" s="35" t="s">
        <v>1306</v>
      </c>
      <c r="F570" s="35" t="s">
        <v>1307</v>
      </c>
    </row>
    <row r="571" spans="5:6" ht="15.6" hidden="1" x14ac:dyDescent="0.3">
      <c r="F571" s="35" t="s">
        <v>1308</v>
      </c>
    </row>
    <row r="572" spans="5:6" ht="15.6" hidden="1" x14ac:dyDescent="0.3">
      <c r="F572" s="35" t="s">
        <v>1309</v>
      </c>
    </row>
    <row r="573" spans="5:6" ht="15.6" hidden="1" x14ac:dyDescent="0.3">
      <c r="F573" s="35" t="s">
        <v>1310</v>
      </c>
    </row>
    <row r="574" spans="5:6" ht="15.6" hidden="1" x14ac:dyDescent="0.3">
      <c r="F574" s="35" t="s">
        <v>1311</v>
      </c>
    </row>
    <row r="575" spans="5:6" ht="15.6" hidden="1" x14ac:dyDescent="0.3"/>
    <row r="576" spans="5:6" ht="15.6" hidden="1" x14ac:dyDescent="0.3"/>
  </sheetData>
  <mergeCells count="44">
    <mergeCell ref="B112:F112"/>
    <mergeCell ref="B3:G3"/>
    <mergeCell ref="B4:G4"/>
    <mergeCell ref="B5:D5"/>
    <mergeCell ref="B6:G6"/>
    <mergeCell ref="B7:D7"/>
    <mergeCell ref="C50:G50"/>
    <mergeCell ref="C36:G36"/>
    <mergeCell ref="C37:G37"/>
    <mergeCell ref="C38:G38"/>
    <mergeCell ref="C39:G39"/>
    <mergeCell ref="B40:D40"/>
    <mergeCell ref="B41:G41"/>
    <mergeCell ref="C43:G43"/>
    <mergeCell ref="C44:G44"/>
    <mergeCell ref="C45:G45"/>
    <mergeCell ref="B33:D33"/>
    <mergeCell ref="C34:G34"/>
    <mergeCell ref="C8:G8"/>
    <mergeCell ref="C9:G9"/>
    <mergeCell ref="B10:B13"/>
    <mergeCell ref="C14:G14"/>
    <mergeCell ref="C15:G15"/>
    <mergeCell ref="C22:G22"/>
    <mergeCell ref="C16:G16"/>
    <mergeCell ref="C17:G17"/>
    <mergeCell ref="C18:G18"/>
    <mergeCell ref="C19:G19"/>
    <mergeCell ref="C51:G51"/>
    <mergeCell ref="C52:G52"/>
    <mergeCell ref="C20:G20"/>
    <mergeCell ref="C21:G21"/>
    <mergeCell ref="C35:G35"/>
    <mergeCell ref="C23:G23"/>
    <mergeCell ref="B24:D24"/>
    <mergeCell ref="B25:G25"/>
    <mergeCell ref="C27:G27"/>
    <mergeCell ref="C28:G28"/>
    <mergeCell ref="C29:G29"/>
    <mergeCell ref="C30:G30"/>
    <mergeCell ref="B31:D31"/>
    <mergeCell ref="B32:G32"/>
    <mergeCell ref="B47:G47"/>
    <mergeCell ref="C49:G49"/>
  </mergeCells>
  <dataValidations count="10">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C13">
      <formula1>$B$114:$B$119</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D13">
      <formula1>$C$114:$C$134</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E13">
      <formula1>$D$114:$D$173</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F13">
      <formula1>$E$114:$E$570</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G13">
      <formula1>$F$114:$F$574</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$G$114:$G$116</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$H$114:$H$118</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$I$114:$I$121</formula1>
    </dataValidation>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$J$114:$J$115</formula1>
    </dataValidation>
  </dataValidations>
  <hyperlinks>
    <hyperlink ref="A1" location="'2.6.1.a.1'!A1" display="Regresar"/>
  </hyperlinks>
  <printOptions horizontalCentered="1" verticalCentered="1"/>
  <pageMargins left="0.70866141732283472" right="0.70866141732283472" top="0.74803149606299213" bottom="0.74803149606299213" header="0.31496062992125984" footer="0.31496062992125984"/>
  <pageSetup scale="32" orientation="portrait" r:id="rId1"/>
  <drawing r:id="rId2"/>
  <legacyDrawing r:id="rId3"/>
  <tableParts count="10">
    <tablePart r:id="rId4"/>
    <tablePart r:id="rId5"/>
    <tablePart r:id="rId6"/>
    <tablePart r:id="rId7"/>
    <tablePart r:id="rId8"/>
    <tablePart r:id="rId9"/>
    <tablePart r:id="rId10"/>
    <tablePart r:id="rId11"/>
    <tablePart r:id="rId12"/>
    <tablePart r:id="rId1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1:CK242"/>
  <sheetViews>
    <sheetView showGridLines="0" zoomScale="90" zoomScaleNormal="90" workbookViewId="0">
      <selection activeCell="E24" sqref="E24"/>
    </sheetView>
  </sheetViews>
  <sheetFormatPr baseColWidth="10" defaultColWidth="11.42578125" defaultRowHeight="15" x14ac:dyDescent="0.25"/>
  <cols>
    <col min="1" max="1" width="11.42578125" style="17"/>
    <col min="2" max="2" width="29.5703125" style="17" customWidth="1"/>
    <col min="3" max="3" width="19.5703125" style="17" customWidth="1"/>
    <col min="4" max="5" width="11.42578125" style="17"/>
    <col min="6" max="6" width="15.28515625" style="17" bestFit="1" customWidth="1"/>
    <col min="7" max="7" width="13.28515625" style="17" bestFit="1" customWidth="1"/>
    <col min="8" max="8" width="12" style="17" bestFit="1" customWidth="1"/>
    <col min="9" max="9" width="19.7109375" style="17" bestFit="1" customWidth="1"/>
    <col min="10" max="10" width="13.5703125" style="17" customWidth="1"/>
    <col min="11" max="11" width="13.28515625" style="17" bestFit="1" customWidth="1"/>
    <col min="12" max="12" width="11.28515625" style="17" customWidth="1"/>
    <col min="13" max="13" width="10.7109375" style="17" customWidth="1"/>
    <col min="14" max="14" width="16.7109375" style="17" customWidth="1"/>
    <col min="15" max="16" width="15.28515625" style="17" bestFit="1" customWidth="1"/>
    <col min="17" max="17" width="27" style="17" bestFit="1" customWidth="1"/>
    <col min="18" max="18" width="12.28515625" style="17" bestFit="1" customWidth="1"/>
    <col min="19" max="19" width="10.28515625" style="17" customWidth="1"/>
    <col min="20" max="20" width="13.7109375" style="17" bestFit="1" customWidth="1"/>
    <col min="21" max="21" width="19.7109375" style="17" bestFit="1" customWidth="1"/>
    <col min="22" max="22" width="16.7109375" style="17" bestFit="1" customWidth="1"/>
    <col min="23" max="23" width="10.28515625" style="17" customWidth="1"/>
    <col min="24" max="24" width="16.42578125" style="17" bestFit="1" customWidth="1"/>
    <col min="25" max="25" width="19" style="17" bestFit="1" customWidth="1"/>
    <col min="26" max="26" width="17" style="17" bestFit="1" customWidth="1"/>
    <col min="27" max="27" width="13.7109375" style="17" bestFit="1" customWidth="1"/>
    <col min="28" max="28" width="16.28515625" style="17" bestFit="1" customWidth="1"/>
    <col min="29" max="29" width="11.7109375" style="17" bestFit="1" customWidth="1"/>
    <col min="30" max="30" width="15.7109375" style="17" bestFit="1" customWidth="1"/>
    <col min="31" max="31" width="12.28515625" style="17" bestFit="1" customWidth="1"/>
    <col min="32" max="32" width="13.5703125" style="17" bestFit="1" customWidth="1"/>
    <col min="33" max="33" width="14.5703125" style="17" bestFit="1" customWidth="1"/>
    <col min="34" max="34" width="10.28515625" style="17" customWidth="1"/>
    <col min="35" max="35" width="13.28515625" style="17" bestFit="1" customWidth="1"/>
    <col min="36" max="36" width="15.7109375" style="17" bestFit="1" customWidth="1"/>
    <col min="37" max="37" width="16.5703125" style="17" bestFit="1" customWidth="1"/>
    <col min="38" max="38" width="19.42578125" style="17" bestFit="1" customWidth="1"/>
    <col min="39" max="39" width="11.28515625" style="17" customWidth="1"/>
    <col min="40" max="40" width="14.7109375" style="17" bestFit="1" customWidth="1"/>
    <col min="41" max="41" width="13.7109375" style="17" bestFit="1" customWidth="1"/>
    <col min="42" max="42" width="16.28515625" style="17" bestFit="1" customWidth="1"/>
    <col min="43" max="43" width="13.7109375" style="17" bestFit="1" customWidth="1"/>
    <col min="44" max="44" width="12.7109375" style="17" bestFit="1" customWidth="1"/>
    <col min="45" max="45" width="13.7109375" style="17" bestFit="1" customWidth="1"/>
    <col min="46" max="46" width="12.7109375" style="17" bestFit="1" customWidth="1"/>
    <col min="47" max="49" width="14.7109375" style="17" bestFit="1" customWidth="1"/>
    <col min="50" max="50" width="15.28515625" style="17" bestFit="1" customWidth="1"/>
    <col min="51" max="51" width="12.7109375" style="17" bestFit="1" customWidth="1"/>
    <col min="52" max="52" width="11.28515625" style="17" customWidth="1"/>
    <col min="53" max="53" width="20.7109375" style="17" bestFit="1" customWidth="1"/>
    <col min="54" max="54" width="19.5703125" style="17" bestFit="1" customWidth="1"/>
    <col min="55" max="55" width="15.5703125" style="17" bestFit="1" customWidth="1"/>
    <col min="56" max="56" width="15.28515625" style="17" bestFit="1" customWidth="1"/>
    <col min="57" max="57" width="10.7109375" style="17" customWidth="1"/>
    <col min="58" max="58" width="11.7109375" style="17" bestFit="1" customWidth="1"/>
    <col min="59" max="60" width="14.7109375" style="17" bestFit="1" customWidth="1"/>
    <col min="61" max="61" width="11.7109375" style="17" bestFit="1" customWidth="1"/>
    <col min="62" max="62" width="12" style="17" bestFit="1" customWidth="1"/>
    <col min="63" max="63" width="16.28515625" style="17" bestFit="1" customWidth="1"/>
    <col min="64" max="64" width="13.28515625" style="17" bestFit="1" customWidth="1"/>
    <col min="65" max="65" width="13.5703125" style="17" bestFit="1" customWidth="1"/>
    <col min="66" max="66" width="11.7109375" style="17" bestFit="1" customWidth="1"/>
    <col min="67" max="67" width="15.7109375" style="17" bestFit="1" customWidth="1"/>
    <col min="68" max="68" width="12.7109375" style="17" bestFit="1" customWidth="1"/>
    <col min="69" max="69" width="16.28515625" style="17" bestFit="1" customWidth="1"/>
    <col min="70" max="70" width="12.42578125" style="17" bestFit="1" customWidth="1"/>
    <col min="71" max="71" width="14.7109375" style="17" bestFit="1" customWidth="1"/>
    <col min="72" max="72" width="16.7109375" style="17" bestFit="1" customWidth="1"/>
    <col min="73" max="73" width="13" style="17" bestFit="1" customWidth="1"/>
    <col min="74" max="74" width="17.7109375" style="17" bestFit="1" customWidth="1"/>
    <col min="75" max="75" width="19.7109375" style="17" bestFit="1" customWidth="1"/>
    <col min="76" max="76" width="9" style="17" customWidth="1"/>
    <col min="77" max="77" width="13" style="17" bestFit="1" customWidth="1"/>
    <col min="78" max="78" width="12.7109375" style="17" bestFit="1" customWidth="1"/>
    <col min="79" max="79" width="15.28515625" style="17" bestFit="1" customWidth="1"/>
    <col min="80" max="80" width="12.7109375" style="17" bestFit="1" customWidth="1"/>
    <col min="81" max="81" width="16.7109375" style="17" bestFit="1" customWidth="1"/>
    <col min="82" max="82" width="14.28515625" style="17" bestFit="1" customWidth="1"/>
    <col min="83" max="83" width="11.28515625" style="17" customWidth="1"/>
    <col min="84" max="84" width="12.28515625" style="17" bestFit="1" customWidth="1"/>
    <col min="85" max="85" width="14.28515625" style="17" bestFit="1" customWidth="1"/>
    <col min="86" max="86" width="16.28515625" style="17" bestFit="1" customWidth="1"/>
    <col min="87" max="87" width="12.42578125" style="17" bestFit="1" customWidth="1"/>
    <col min="88" max="88" width="14" style="17" bestFit="1" customWidth="1"/>
    <col min="89" max="89" width="12.5703125" style="17" bestFit="1" customWidth="1"/>
    <col min="90" max="16384" width="11.42578125" style="17"/>
  </cols>
  <sheetData>
    <row r="1" spans="1:89" ht="15.6" x14ac:dyDescent="0.3">
      <c r="A1" s="23" t="s">
        <v>32</v>
      </c>
      <c r="J1" s="23" t="s">
        <v>34</v>
      </c>
      <c r="K1" s="86"/>
    </row>
    <row r="2" spans="1:89" ht="15.75" x14ac:dyDescent="0.25">
      <c r="A2" s="88"/>
      <c r="B2" s="85" t="s">
        <v>1535</v>
      </c>
      <c r="C2" s="88"/>
    </row>
    <row r="3" spans="1:89" ht="14.45" x14ac:dyDescent="0.3">
      <c r="A3" s="88"/>
      <c r="B3" s="17" t="s">
        <v>277</v>
      </c>
      <c r="C3" s="89"/>
    </row>
    <row r="4" spans="1:89" x14ac:dyDescent="0.25">
      <c r="A4" s="88"/>
      <c r="B4" s="17" t="s">
        <v>48</v>
      </c>
      <c r="C4" s="89"/>
      <c r="K4" s="71"/>
      <c r="L4" s="86"/>
      <c r="M4" s="86"/>
      <c r="N4" s="86"/>
    </row>
    <row r="5" spans="1:89" x14ac:dyDescent="0.25">
      <c r="B5" s="17" t="s">
        <v>64</v>
      </c>
      <c r="J5" s="10"/>
    </row>
    <row r="6" spans="1:89" x14ac:dyDescent="0.25">
      <c r="B6" s="90" t="s">
        <v>1558</v>
      </c>
      <c r="J6" s="10"/>
    </row>
    <row r="7" spans="1:89" x14ac:dyDescent="0.25">
      <c r="B7" s="90" t="s">
        <v>1559</v>
      </c>
      <c r="I7" s="86"/>
      <c r="J7" s="86"/>
      <c r="K7" s="86"/>
      <c r="L7" s="86"/>
      <c r="M7" s="86"/>
      <c r="N7" s="86"/>
      <c r="O7" s="86"/>
    </row>
    <row r="9" spans="1:89" x14ac:dyDescent="0.25">
      <c r="B9" s="17" t="s">
        <v>97</v>
      </c>
      <c r="G9" s="18"/>
    </row>
    <row r="11" spans="1:89" x14ac:dyDescent="0.25">
      <c r="B11" s="1564" t="s">
        <v>1710</v>
      </c>
      <c r="C11" s="1564"/>
      <c r="F11" s="1565" t="s">
        <v>3976</v>
      </c>
      <c r="G11" s="1565"/>
      <c r="H11" s="1565"/>
      <c r="I11" s="1565"/>
      <c r="J11" s="1565"/>
      <c r="K11" s="1565"/>
      <c r="L11" s="1565"/>
      <c r="M11" s="1565"/>
      <c r="N11" s="1565"/>
    </row>
    <row r="12" spans="1:89" ht="15.75" thickBot="1" x14ac:dyDescent="0.3">
      <c r="B12" s="13" t="s">
        <v>1599</v>
      </c>
      <c r="F12" s="13" t="s">
        <v>1598</v>
      </c>
    </row>
    <row r="13" spans="1:89" ht="15.75" thickBot="1" x14ac:dyDescent="0.3">
      <c r="B13" s="1512" t="s">
        <v>1709</v>
      </c>
      <c r="C13" s="1566" t="s">
        <v>1560</v>
      </c>
      <c r="F13" s="994"/>
      <c r="G13" s="1561" t="s">
        <v>3883</v>
      </c>
      <c r="H13" s="1562"/>
      <c r="I13" s="1562"/>
      <c r="J13" s="1562"/>
      <c r="K13" s="1562"/>
      <c r="L13" s="1562"/>
      <c r="M13" s="1562"/>
      <c r="N13" s="1562"/>
      <c r="O13" s="1562"/>
      <c r="P13" s="1562"/>
      <c r="Q13" s="1562"/>
      <c r="R13" s="1562"/>
      <c r="S13" s="1562"/>
      <c r="T13" s="1562"/>
      <c r="U13" s="1562"/>
      <c r="V13" s="1562"/>
      <c r="W13" s="1562"/>
      <c r="X13" s="1562"/>
      <c r="Y13" s="1562"/>
      <c r="Z13" s="1563"/>
      <c r="AA13" s="1561" t="s">
        <v>36</v>
      </c>
      <c r="AB13" s="1562"/>
      <c r="AC13" s="1562"/>
      <c r="AD13" s="1562"/>
      <c r="AE13" s="1562"/>
      <c r="AF13" s="1562"/>
      <c r="AG13" s="1562"/>
      <c r="AH13" s="1562"/>
      <c r="AI13" s="1562"/>
      <c r="AJ13" s="1562"/>
      <c r="AK13" s="1562"/>
      <c r="AL13" s="1562"/>
      <c r="AM13" s="1562"/>
      <c r="AN13" s="1562"/>
      <c r="AO13" s="1562"/>
      <c r="AP13" s="1563"/>
      <c r="AQ13" s="1561" t="s">
        <v>1689</v>
      </c>
      <c r="AR13" s="1562"/>
      <c r="AS13" s="1562"/>
      <c r="AT13" s="1562"/>
      <c r="AU13" s="1562"/>
      <c r="AV13" s="1562"/>
      <c r="AW13" s="1562"/>
      <c r="AX13" s="1563"/>
      <c r="AY13" s="1561" t="s">
        <v>37</v>
      </c>
      <c r="AZ13" s="1562"/>
      <c r="BA13" s="1562"/>
      <c r="BB13" s="1562"/>
      <c r="BC13" s="1562"/>
      <c r="BD13" s="1562"/>
      <c r="BE13" s="1562"/>
      <c r="BF13" s="1562"/>
      <c r="BG13" s="1562"/>
      <c r="BH13" s="1563"/>
      <c r="BI13" s="1561" t="s">
        <v>3450</v>
      </c>
      <c r="BJ13" s="1562"/>
      <c r="BK13" s="1562"/>
      <c r="BL13" s="1562"/>
      <c r="BM13" s="1562"/>
      <c r="BN13" s="1562"/>
      <c r="BO13" s="1562"/>
      <c r="BP13" s="1562"/>
      <c r="BQ13" s="1562"/>
      <c r="BR13" s="1562"/>
      <c r="BS13" s="1563"/>
      <c r="BT13" s="1561" t="s">
        <v>38</v>
      </c>
      <c r="BU13" s="1562"/>
      <c r="BV13" s="1562"/>
      <c r="BW13" s="1562"/>
      <c r="BX13" s="1562"/>
      <c r="BY13" s="1562"/>
      <c r="BZ13" s="1562"/>
      <c r="CA13" s="1562"/>
      <c r="CB13" s="1562"/>
      <c r="CC13" s="1562"/>
      <c r="CD13" s="1563"/>
      <c r="CE13" s="1561" t="s">
        <v>3369</v>
      </c>
      <c r="CF13" s="1562"/>
      <c r="CG13" s="1562"/>
      <c r="CH13" s="1562"/>
      <c r="CI13" s="1562"/>
      <c r="CJ13" s="1563"/>
      <c r="CK13" s="994"/>
    </row>
    <row r="14" spans="1:89" ht="45" customHeight="1" thickBot="1" x14ac:dyDescent="0.3">
      <c r="B14" s="1510"/>
      <c r="C14" s="1567"/>
      <c r="F14" s="991" t="s">
        <v>3882</v>
      </c>
      <c r="G14" s="995" t="s">
        <v>3884</v>
      </c>
      <c r="H14" s="996" t="s">
        <v>3885</v>
      </c>
      <c r="I14" s="996" t="s">
        <v>3886</v>
      </c>
      <c r="J14" s="996" t="s">
        <v>3887</v>
      </c>
      <c r="K14" s="996" t="s">
        <v>3888</v>
      </c>
      <c r="L14" s="996" t="s">
        <v>3889</v>
      </c>
      <c r="M14" s="996" t="s">
        <v>3890</v>
      </c>
      <c r="N14" s="996" t="s">
        <v>3891</v>
      </c>
      <c r="O14" s="996" t="s">
        <v>3892</v>
      </c>
      <c r="P14" s="996" t="s">
        <v>3893</v>
      </c>
      <c r="Q14" s="996" t="s">
        <v>3894</v>
      </c>
      <c r="R14" s="996" t="s">
        <v>3895</v>
      </c>
      <c r="S14" s="996" t="s">
        <v>3896</v>
      </c>
      <c r="T14" s="996" t="s">
        <v>3897</v>
      </c>
      <c r="U14" s="996" t="s">
        <v>3898</v>
      </c>
      <c r="V14" s="996" t="s">
        <v>3899</v>
      </c>
      <c r="W14" s="996" t="s">
        <v>3900</v>
      </c>
      <c r="X14" s="996" t="s">
        <v>3901</v>
      </c>
      <c r="Y14" s="996" t="s">
        <v>3902</v>
      </c>
      <c r="Z14" s="997" t="s">
        <v>3903</v>
      </c>
      <c r="AA14" s="995" t="s">
        <v>3904</v>
      </c>
      <c r="AB14" s="996" t="s">
        <v>3905</v>
      </c>
      <c r="AC14" s="996" t="s">
        <v>3906</v>
      </c>
      <c r="AD14" s="996" t="s">
        <v>3907</v>
      </c>
      <c r="AE14" s="996" t="s">
        <v>3908</v>
      </c>
      <c r="AF14" s="996" t="s">
        <v>3909</v>
      </c>
      <c r="AG14" s="996" t="s">
        <v>3910</v>
      </c>
      <c r="AH14" s="996" t="s">
        <v>3911</v>
      </c>
      <c r="AI14" s="996" t="s">
        <v>3912</v>
      </c>
      <c r="AJ14" s="996" t="s">
        <v>3913</v>
      </c>
      <c r="AK14" s="996" t="s">
        <v>3914</v>
      </c>
      <c r="AL14" s="996" t="s">
        <v>3915</v>
      </c>
      <c r="AM14" s="996" t="s">
        <v>3916</v>
      </c>
      <c r="AN14" s="996" t="s">
        <v>3917</v>
      </c>
      <c r="AO14" s="997" t="s">
        <v>3918</v>
      </c>
      <c r="AP14" s="997" t="s">
        <v>3919</v>
      </c>
      <c r="AQ14" s="995" t="s">
        <v>3920</v>
      </c>
      <c r="AR14" s="996" t="s">
        <v>3921</v>
      </c>
      <c r="AS14" s="996" t="s">
        <v>3922</v>
      </c>
      <c r="AT14" s="996" t="s">
        <v>3923</v>
      </c>
      <c r="AU14" s="996" t="s">
        <v>3924</v>
      </c>
      <c r="AV14" s="996" t="s">
        <v>3925</v>
      </c>
      <c r="AW14" s="996" t="s">
        <v>3926</v>
      </c>
      <c r="AX14" s="997" t="s">
        <v>3927</v>
      </c>
      <c r="AY14" s="995" t="s">
        <v>3928</v>
      </c>
      <c r="AZ14" s="996" t="s">
        <v>3929</v>
      </c>
      <c r="BA14" s="996" t="s">
        <v>3930</v>
      </c>
      <c r="BB14" s="996" t="s">
        <v>3931</v>
      </c>
      <c r="BC14" s="996" t="s">
        <v>3932</v>
      </c>
      <c r="BD14" s="996" t="s">
        <v>3933</v>
      </c>
      <c r="BE14" s="996" t="s">
        <v>3934</v>
      </c>
      <c r="BF14" s="996" t="s">
        <v>3935</v>
      </c>
      <c r="BG14" s="996" t="s">
        <v>3936</v>
      </c>
      <c r="BH14" s="997" t="s">
        <v>3937</v>
      </c>
      <c r="BI14" s="995" t="s">
        <v>3938</v>
      </c>
      <c r="BJ14" s="996" t="s">
        <v>3939</v>
      </c>
      <c r="BK14" s="996" t="s">
        <v>3940</v>
      </c>
      <c r="BL14" s="996" t="s">
        <v>3941</v>
      </c>
      <c r="BM14" s="996" t="s">
        <v>3942</v>
      </c>
      <c r="BN14" s="996" t="s">
        <v>3943</v>
      </c>
      <c r="BO14" s="996" t="s">
        <v>3944</v>
      </c>
      <c r="BP14" s="996" t="s">
        <v>3945</v>
      </c>
      <c r="BQ14" s="996" t="s">
        <v>3946</v>
      </c>
      <c r="BR14" s="996" t="s">
        <v>3947</v>
      </c>
      <c r="BS14" s="997" t="s">
        <v>3948</v>
      </c>
      <c r="BT14" s="995" t="s">
        <v>3949</v>
      </c>
      <c r="BU14" s="996" t="s">
        <v>3950</v>
      </c>
      <c r="BV14" s="996" t="s">
        <v>3951</v>
      </c>
      <c r="BW14" s="996" t="s">
        <v>3952</v>
      </c>
      <c r="BX14" s="996" t="s">
        <v>3953</v>
      </c>
      <c r="BY14" s="996" t="s">
        <v>3954</v>
      </c>
      <c r="BZ14" s="996" t="s">
        <v>3955</v>
      </c>
      <c r="CA14" s="996" t="s">
        <v>3956</v>
      </c>
      <c r="CB14" s="996" t="s">
        <v>3957</v>
      </c>
      <c r="CC14" s="996" t="s">
        <v>3958</v>
      </c>
      <c r="CD14" s="997" t="s">
        <v>3959</v>
      </c>
      <c r="CE14" s="995" t="s">
        <v>3960</v>
      </c>
      <c r="CF14" s="996" t="s">
        <v>3961</v>
      </c>
      <c r="CG14" s="996" t="s">
        <v>3962</v>
      </c>
      <c r="CH14" s="996" t="s">
        <v>3963</v>
      </c>
      <c r="CI14" s="996" t="s">
        <v>3964</v>
      </c>
      <c r="CJ14" s="997" t="s">
        <v>3965</v>
      </c>
      <c r="CK14" s="992" t="s">
        <v>96</v>
      </c>
    </row>
    <row r="15" spans="1:89" ht="14.45" x14ac:dyDescent="0.3">
      <c r="B15" s="151" t="s">
        <v>62</v>
      </c>
      <c r="C15" s="990">
        <f>AVERAGE(C16:C34)</f>
        <v>82525.323079877257</v>
      </c>
      <c r="F15" s="993">
        <v>36892</v>
      </c>
      <c r="G15" s="998">
        <v>6.4336500000000001</v>
      </c>
      <c r="H15" s="999">
        <v>4.6533599999999993</v>
      </c>
      <c r="I15" s="999">
        <v>17.170252000000001</v>
      </c>
      <c r="J15" s="999">
        <v>74.494619999999998</v>
      </c>
      <c r="K15" s="999">
        <v>42.30905177399999</v>
      </c>
      <c r="L15" s="999">
        <v>23.696100000000005</v>
      </c>
      <c r="M15" s="999">
        <v>22.152904502999998</v>
      </c>
      <c r="N15" s="999">
        <v>4.8503999999999996</v>
      </c>
      <c r="O15" s="999">
        <v>8.5392100000000006</v>
      </c>
      <c r="P15" s="999">
        <v>2.9468999999999999</v>
      </c>
      <c r="Q15" s="999">
        <v>31.652661403</v>
      </c>
      <c r="R15" s="999">
        <v>47.021795999999995</v>
      </c>
      <c r="S15" s="999">
        <v>1.2553799999999999</v>
      </c>
      <c r="T15" s="999">
        <v>4.0754999999999999</v>
      </c>
      <c r="U15" s="999">
        <v>1.84032</v>
      </c>
      <c r="V15" s="999">
        <v>55.064901933000002</v>
      </c>
      <c r="W15" s="999">
        <v>55.88606739299999</v>
      </c>
      <c r="X15" s="999">
        <v>2.46096</v>
      </c>
      <c r="Y15" s="999">
        <v>233.53820409599999</v>
      </c>
      <c r="Z15" s="1000">
        <v>16.971569999999996</v>
      </c>
      <c r="AA15" s="998">
        <v>51.550437015</v>
      </c>
      <c r="AB15" s="999">
        <v>119.00279952</v>
      </c>
      <c r="AC15" s="999">
        <v>33.084722000000006</v>
      </c>
      <c r="AD15" s="999">
        <v>16.468399999999999</v>
      </c>
      <c r="AE15" s="999">
        <v>16.618727999999997</v>
      </c>
      <c r="AF15" s="999">
        <v>16.403342439000003</v>
      </c>
      <c r="AG15" s="999">
        <v>5.0310750000000004</v>
      </c>
      <c r="AH15" s="999">
        <v>9.8458799999999993</v>
      </c>
      <c r="AI15" s="999">
        <v>18.741099999999999</v>
      </c>
      <c r="AJ15" s="999">
        <v>390.14722850700002</v>
      </c>
      <c r="AK15" s="999">
        <v>19.572358000000001</v>
      </c>
      <c r="AL15" s="999">
        <v>17.813963999999999</v>
      </c>
      <c r="AM15" s="999">
        <v>181.69731999999999</v>
      </c>
      <c r="AN15" s="999">
        <v>150.773182362</v>
      </c>
      <c r="AO15" s="999">
        <v>82.907013192999997</v>
      </c>
      <c r="AP15" s="1000">
        <v>18.376049999999999</v>
      </c>
      <c r="AQ15" s="998">
        <v>41.826900551999998</v>
      </c>
      <c r="AR15" s="999">
        <v>67.303647988000009</v>
      </c>
      <c r="AS15" s="999">
        <v>6.3929400000000003</v>
      </c>
      <c r="AT15" s="999">
        <v>35.897289999999998</v>
      </c>
      <c r="AU15" s="999">
        <v>217.10529457199996</v>
      </c>
      <c r="AV15" s="999">
        <v>12.665749999999999</v>
      </c>
      <c r="AW15" s="999">
        <v>27.923362588</v>
      </c>
      <c r="AX15" s="1000">
        <v>24.017056</v>
      </c>
      <c r="AY15" s="998">
        <v>39.708424000000001</v>
      </c>
      <c r="AZ15" s="999">
        <v>7.6686300000000003</v>
      </c>
      <c r="BA15" s="999">
        <v>3.37365</v>
      </c>
      <c r="BB15" s="999">
        <v>6.9166400000000001</v>
      </c>
      <c r="BC15" s="999">
        <v>6.5419400000000003</v>
      </c>
      <c r="BD15" s="999">
        <v>3.9362400000000002</v>
      </c>
      <c r="BE15" s="999">
        <v>1.56128</v>
      </c>
      <c r="BF15" s="999">
        <v>0.96831999999999996</v>
      </c>
      <c r="BG15" s="999">
        <v>1.14594</v>
      </c>
      <c r="BH15" s="1000">
        <v>281.20258972799991</v>
      </c>
      <c r="BI15" s="998">
        <v>155.967825</v>
      </c>
      <c r="BJ15" s="999">
        <v>136.93617588699999</v>
      </c>
      <c r="BK15" s="999">
        <v>141.14257749999999</v>
      </c>
      <c r="BL15" s="999">
        <v>138.33758086399999</v>
      </c>
      <c r="BM15" s="999">
        <v>64.487674092999995</v>
      </c>
      <c r="BN15" s="999">
        <v>74.362645000000001</v>
      </c>
      <c r="BO15" s="999">
        <v>70.354654999999994</v>
      </c>
      <c r="BP15" s="999">
        <v>74.357903219999997</v>
      </c>
      <c r="BQ15" s="999">
        <v>60.325189451999996</v>
      </c>
      <c r="BR15" s="999">
        <v>153.40205470500001</v>
      </c>
      <c r="BS15" s="1000">
        <v>26.566610000000001</v>
      </c>
      <c r="BT15" s="998">
        <v>210.70837347</v>
      </c>
      <c r="BU15" s="999">
        <v>27.508344999999998</v>
      </c>
      <c r="BV15" s="999">
        <v>231.67555788299998</v>
      </c>
      <c r="BW15" s="999">
        <v>28.618373743999999</v>
      </c>
      <c r="BX15" s="999">
        <v>203.28668815999998</v>
      </c>
      <c r="BY15" s="999">
        <v>75.070154279999997</v>
      </c>
      <c r="BZ15" s="999">
        <v>183.330725148</v>
      </c>
      <c r="CA15" s="999">
        <v>89.053725384000003</v>
      </c>
      <c r="CB15" s="999">
        <v>64.752492500000002</v>
      </c>
      <c r="CC15" s="999">
        <v>63.993630805999999</v>
      </c>
      <c r="CD15" s="1000">
        <v>41.687404784999998</v>
      </c>
      <c r="CE15" s="998">
        <v>227.46535687200003</v>
      </c>
      <c r="CF15" s="999">
        <v>329.50288937999994</v>
      </c>
      <c r="CG15" s="999">
        <v>118.828780616</v>
      </c>
      <c r="CH15" s="999">
        <v>351.43350631499999</v>
      </c>
      <c r="CI15" s="999">
        <v>101.21115081399999</v>
      </c>
      <c r="CJ15" s="1000">
        <v>79.844838499999994</v>
      </c>
      <c r="CK15" s="1001">
        <v>6115.4161889439993</v>
      </c>
    </row>
    <row r="16" spans="1:89" ht="14.45" x14ac:dyDescent="0.3">
      <c r="B16" s="143">
        <v>2001</v>
      </c>
      <c r="C16" s="149">
        <v>81651.548294781998</v>
      </c>
      <c r="F16" s="993">
        <v>36923</v>
      </c>
      <c r="G16" s="998">
        <v>6.7442399999999996</v>
      </c>
      <c r="H16" s="999">
        <v>4.8355199999999989</v>
      </c>
      <c r="I16" s="999">
        <v>17.45722</v>
      </c>
      <c r="J16" s="999">
        <v>78.509657645999994</v>
      </c>
      <c r="K16" s="999">
        <v>43.159077258000003</v>
      </c>
      <c r="L16" s="999">
        <v>24.441899999999997</v>
      </c>
      <c r="M16" s="999">
        <v>23.362255497000003</v>
      </c>
      <c r="N16" s="999">
        <v>4.9192</v>
      </c>
      <c r="O16" s="999">
        <v>8.8508600000000008</v>
      </c>
      <c r="P16" s="999">
        <v>3.0514000000000001</v>
      </c>
      <c r="Q16" s="999">
        <v>32.080062806000008</v>
      </c>
      <c r="R16" s="999">
        <v>48.89993599999999</v>
      </c>
      <c r="S16" s="999">
        <v>1.3237000000000001</v>
      </c>
      <c r="T16" s="999">
        <v>4.2042000000000002</v>
      </c>
      <c r="U16" s="999">
        <v>1.89144</v>
      </c>
      <c r="V16" s="999">
        <v>58.086208866000007</v>
      </c>
      <c r="W16" s="999">
        <v>56.569369999999999</v>
      </c>
      <c r="X16" s="999">
        <v>2.5293199999999998</v>
      </c>
      <c r="Y16" s="999">
        <v>235.20675909599998</v>
      </c>
      <c r="Z16" s="1000">
        <v>17.281880000000001</v>
      </c>
      <c r="AA16" s="998">
        <v>53.855287500000003</v>
      </c>
      <c r="AB16" s="999">
        <v>125.74983762000001</v>
      </c>
      <c r="AC16" s="999">
        <v>35.531666000000001</v>
      </c>
      <c r="AD16" s="999">
        <v>17.51351</v>
      </c>
      <c r="AE16" s="999">
        <v>18.048296000000001</v>
      </c>
      <c r="AF16" s="999">
        <v>17.50254</v>
      </c>
      <c r="AG16" s="999">
        <v>5.419575</v>
      </c>
      <c r="AH16" s="999">
        <v>10.293419999999999</v>
      </c>
      <c r="AI16" s="999">
        <v>19.9178</v>
      </c>
      <c r="AJ16" s="999">
        <v>407.575679014</v>
      </c>
      <c r="AK16" s="999">
        <v>20.62697</v>
      </c>
      <c r="AL16" s="999">
        <v>18.771704</v>
      </c>
      <c r="AM16" s="999">
        <v>195.00504359000001</v>
      </c>
      <c r="AN16" s="999">
        <v>160.10278227000001</v>
      </c>
      <c r="AO16" s="999">
        <v>88.376114999999999</v>
      </c>
      <c r="AP16" s="1000">
        <v>18.96365625</v>
      </c>
      <c r="AQ16" s="998">
        <v>41.507370414</v>
      </c>
      <c r="AR16" s="999">
        <v>67.337283018000008</v>
      </c>
      <c r="AS16" s="999">
        <v>6.41561</v>
      </c>
      <c r="AT16" s="999">
        <v>35.834532500000002</v>
      </c>
      <c r="AU16" s="999">
        <v>214.35969097799997</v>
      </c>
      <c r="AV16" s="999">
        <v>12.607513755000001</v>
      </c>
      <c r="AW16" s="999">
        <v>27.923362588</v>
      </c>
      <c r="AX16" s="1000">
        <v>23.822848</v>
      </c>
      <c r="AY16" s="998">
        <v>40.576684</v>
      </c>
      <c r="AZ16" s="999">
        <v>7.8341399999999997</v>
      </c>
      <c r="BA16" s="999">
        <v>3.5572499999999998</v>
      </c>
      <c r="BB16" s="999">
        <v>7.032745008</v>
      </c>
      <c r="BC16" s="999">
        <v>6.7722899999999999</v>
      </c>
      <c r="BD16" s="999">
        <v>4.07484</v>
      </c>
      <c r="BE16" s="999">
        <v>1.6072</v>
      </c>
      <c r="BF16" s="999">
        <v>0.99680000000000002</v>
      </c>
      <c r="BG16" s="999">
        <v>1.1862900000000001</v>
      </c>
      <c r="BH16" s="1000">
        <v>289.42388688</v>
      </c>
      <c r="BI16" s="998">
        <v>159.08423294400001</v>
      </c>
      <c r="BJ16" s="999">
        <v>154.46002674200003</v>
      </c>
      <c r="BK16" s="999">
        <v>150.56823</v>
      </c>
      <c r="BL16" s="999">
        <v>146.859448974</v>
      </c>
      <c r="BM16" s="999">
        <v>66.099876371999997</v>
      </c>
      <c r="BN16" s="999">
        <v>80.188289999999995</v>
      </c>
      <c r="BO16" s="999">
        <v>76.573682286999997</v>
      </c>
      <c r="BP16" s="999">
        <v>79.220699999999994</v>
      </c>
      <c r="BQ16" s="999">
        <v>67.574485547999998</v>
      </c>
      <c r="BR16" s="999">
        <v>159.35200309000001</v>
      </c>
      <c r="BS16" s="1000">
        <v>30.257144</v>
      </c>
      <c r="BT16" s="998">
        <v>227.95354931999998</v>
      </c>
      <c r="BU16" s="999">
        <v>29.371459999999999</v>
      </c>
      <c r="BV16" s="999">
        <v>237.21693538600002</v>
      </c>
      <c r="BW16" s="999">
        <v>30.623706256000006</v>
      </c>
      <c r="BX16" s="999">
        <v>210.10945591999999</v>
      </c>
      <c r="BY16" s="999">
        <v>76.988331420000009</v>
      </c>
      <c r="BZ16" s="999">
        <v>196.58895165300001</v>
      </c>
      <c r="CA16" s="999">
        <v>100.514032884</v>
      </c>
      <c r="CB16" s="999">
        <v>67.208825625000003</v>
      </c>
      <c r="CC16" s="999">
        <v>70.852014785999998</v>
      </c>
      <c r="CD16" s="1000">
        <v>43.833296870999995</v>
      </c>
      <c r="CE16" s="998">
        <v>221.34560887200001</v>
      </c>
      <c r="CF16" s="999">
        <v>336.069731085</v>
      </c>
      <c r="CG16" s="999">
        <v>118.44479484600001</v>
      </c>
      <c r="CH16" s="999">
        <v>345.41540407799999</v>
      </c>
      <c r="CI16" s="999">
        <v>98.662253876000008</v>
      </c>
      <c r="CJ16" s="1000">
        <v>81.022829999999999</v>
      </c>
      <c r="CK16" s="1002">
        <v>6341.9877293890004</v>
      </c>
    </row>
    <row r="17" spans="2:89" ht="14.45" x14ac:dyDescent="0.3">
      <c r="B17" s="143">
        <v>2002</v>
      </c>
      <c r="C17" s="149">
        <v>81798.932347375012</v>
      </c>
      <c r="F17" s="993">
        <v>36951</v>
      </c>
      <c r="G17" s="998">
        <v>8.60778</v>
      </c>
      <c r="H17" s="999">
        <v>6.2265599999999992</v>
      </c>
      <c r="I17" s="999">
        <v>22.742214000000001</v>
      </c>
      <c r="J17" s="999">
        <v>98.862866468999997</v>
      </c>
      <c r="K17" s="999">
        <v>56.046485483999994</v>
      </c>
      <c r="L17" s="999">
        <v>31.4253</v>
      </c>
      <c r="M17" s="999">
        <v>29.491399503</v>
      </c>
      <c r="N17" s="999">
        <v>6.3983999999999996</v>
      </c>
      <c r="O17" s="999">
        <v>11.40639</v>
      </c>
      <c r="P17" s="999">
        <v>3.9500999999999999</v>
      </c>
      <c r="Q17" s="999">
        <v>41.759395612000006</v>
      </c>
      <c r="R17" s="999">
        <v>62.422544000000009</v>
      </c>
      <c r="S17" s="999">
        <v>1.67384</v>
      </c>
      <c r="T17" s="999">
        <v>5.4196999999999997</v>
      </c>
      <c r="U17" s="999">
        <v>2.4409800000000001</v>
      </c>
      <c r="V17" s="999">
        <v>72.926180798999994</v>
      </c>
      <c r="W17" s="999">
        <v>73.903411738000003</v>
      </c>
      <c r="X17" s="999">
        <v>3.2641900000000001</v>
      </c>
      <c r="Y17" s="999">
        <v>309.72556954799995</v>
      </c>
      <c r="Z17" s="1000">
        <v>22.437799999999999</v>
      </c>
      <c r="AA17" s="998">
        <v>68.008924515000004</v>
      </c>
      <c r="AB17" s="999">
        <v>157.59736905000003</v>
      </c>
      <c r="AC17" s="999">
        <v>43.229343999999998</v>
      </c>
      <c r="AD17" s="999">
        <v>21.788959999999999</v>
      </c>
      <c r="AE17" s="999">
        <v>21.979607999999999</v>
      </c>
      <c r="AF17" s="999">
        <v>21.5611</v>
      </c>
      <c r="AG17" s="999">
        <v>6.6239249999999998</v>
      </c>
      <c r="AH17" s="999">
        <v>12.866775000000001</v>
      </c>
      <c r="AI17" s="999">
        <v>24.825500000000002</v>
      </c>
      <c r="AJ17" s="999">
        <v>513.02832702800004</v>
      </c>
      <c r="AK17" s="999">
        <v>25.682904000000001</v>
      </c>
      <c r="AL17" s="999">
        <v>23.177308</v>
      </c>
      <c r="AM17" s="999">
        <v>231.60132358999999</v>
      </c>
      <c r="AN17" s="999">
        <v>196.43109490800001</v>
      </c>
      <c r="AO17" s="999">
        <v>108.23277375000001</v>
      </c>
      <c r="AP17" s="1000">
        <v>23.985018749999998</v>
      </c>
      <c r="AQ17" s="998">
        <v>55.055580552000002</v>
      </c>
      <c r="AR17" s="999">
        <v>88.842156981999992</v>
      </c>
      <c r="AS17" s="999">
        <v>8.4559099999999994</v>
      </c>
      <c r="AT17" s="999">
        <v>47.381912499999999</v>
      </c>
      <c r="AU17" s="999">
        <v>285.235931736</v>
      </c>
      <c r="AV17" s="999">
        <v>16.68385</v>
      </c>
      <c r="AW17" s="999">
        <v>36.806800000000003</v>
      </c>
      <c r="AX17" s="1000">
        <v>31.591168</v>
      </c>
      <c r="AY17" s="998">
        <v>52.037716000000003</v>
      </c>
      <c r="AZ17" s="999">
        <v>10.096109999999999</v>
      </c>
      <c r="BA17" s="999">
        <v>4.4981999999999998</v>
      </c>
      <c r="BB17" s="999">
        <v>9.1226650080000002</v>
      </c>
      <c r="BC17" s="999">
        <v>8.7072299999999991</v>
      </c>
      <c r="BD17" s="999">
        <v>5.2390800000000004</v>
      </c>
      <c r="BE17" s="999">
        <v>2.0893600000000001</v>
      </c>
      <c r="BF17" s="999">
        <v>1.2958400000000001</v>
      </c>
      <c r="BG17" s="999">
        <v>1.5252300000000001</v>
      </c>
      <c r="BH17" s="1000">
        <v>369.10757107199998</v>
      </c>
      <c r="BI17" s="998">
        <v>209.75495205600001</v>
      </c>
      <c r="BJ17" s="999">
        <v>193.95569274200002</v>
      </c>
      <c r="BK17" s="999">
        <v>193.81132749999998</v>
      </c>
      <c r="BL17" s="999">
        <v>186.023909406</v>
      </c>
      <c r="BM17" s="999">
        <v>87.338715442000009</v>
      </c>
      <c r="BN17" s="999">
        <v>100.035440071</v>
      </c>
      <c r="BO17" s="999">
        <v>95.613921435000009</v>
      </c>
      <c r="BP17" s="999">
        <v>98.733503220000003</v>
      </c>
      <c r="BQ17" s="999">
        <v>84.500010000000003</v>
      </c>
      <c r="BR17" s="999">
        <v>203.6604375</v>
      </c>
      <c r="BS17" s="1000">
        <v>37.821429999999999</v>
      </c>
      <c r="BT17" s="998">
        <v>285.42762381</v>
      </c>
      <c r="BU17" s="999">
        <v>36.495134999999998</v>
      </c>
      <c r="BV17" s="999">
        <v>305.93709365499996</v>
      </c>
      <c r="BW17" s="999">
        <v>38.169172512000003</v>
      </c>
      <c r="BX17" s="999">
        <v>263.73036020000001</v>
      </c>
      <c r="BY17" s="999">
        <v>99.744769519999991</v>
      </c>
      <c r="BZ17" s="999">
        <v>229.07742889800002</v>
      </c>
      <c r="CA17" s="999">
        <v>104.590027116</v>
      </c>
      <c r="CB17" s="999">
        <v>85.794093125000003</v>
      </c>
      <c r="CC17" s="999">
        <v>77.628447582000007</v>
      </c>
      <c r="CD17" s="1000">
        <v>55.192185828</v>
      </c>
      <c r="CE17" s="998">
        <v>289.31330400000002</v>
      </c>
      <c r="CF17" s="999">
        <v>433.84921294499998</v>
      </c>
      <c r="CG17" s="999">
        <v>155.846736564</v>
      </c>
      <c r="CH17" s="999">
        <v>436.45082881500002</v>
      </c>
      <c r="CI17" s="999">
        <v>132.08425224799998</v>
      </c>
      <c r="CJ17" s="1000">
        <v>105.24348449999999</v>
      </c>
      <c r="CK17" s="1002">
        <v>8031.3471702839988</v>
      </c>
    </row>
    <row r="18" spans="2:89" ht="14.45" x14ac:dyDescent="0.3">
      <c r="B18" s="143">
        <v>2003</v>
      </c>
      <c r="C18" s="149">
        <v>82217.240662518991</v>
      </c>
      <c r="F18" s="993">
        <v>36982</v>
      </c>
      <c r="G18" s="998">
        <v>8.2084499999999991</v>
      </c>
      <c r="H18" s="999">
        <v>5.8787999999999991</v>
      </c>
      <c r="I18" s="999">
        <v>21.498685999999999</v>
      </c>
      <c r="J18" s="999">
        <v>94.631627645999998</v>
      </c>
      <c r="K18" s="999">
        <v>52.975450968000004</v>
      </c>
      <c r="L18" s="999">
        <v>29.798100000000005</v>
      </c>
      <c r="M18" s="999">
        <v>28.172119502999998</v>
      </c>
      <c r="N18" s="999">
        <v>6.0544000000000002</v>
      </c>
      <c r="O18" s="999">
        <v>10.78309</v>
      </c>
      <c r="P18" s="999">
        <v>3.7202000000000002</v>
      </c>
      <c r="Q18" s="999">
        <v>39.421257193999999</v>
      </c>
      <c r="R18" s="999">
        <v>59.349224000000007</v>
      </c>
      <c r="S18" s="999">
        <v>1.6055200000000001</v>
      </c>
      <c r="T18" s="999">
        <v>5.1337000000000002</v>
      </c>
      <c r="U18" s="999">
        <v>2.31318</v>
      </c>
      <c r="V18" s="999">
        <v>69.964133067000006</v>
      </c>
      <c r="W18" s="999">
        <v>69.803635655000008</v>
      </c>
      <c r="X18" s="999">
        <v>3.0932900000000001</v>
      </c>
      <c r="Y18" s="999">
        <v>282.84982045200002</v>
      </c>
      <c r="Z18" s="1000">
        <v>21.244299999999999</v>
      </c>
      <c r="AA18" s="998">
        <v>64.535462984999995</v>
      </c>
      <c r="AB18" s="999">
        <v>150.16939690500001</v>
      </c>
      <c r="AC18" s="999">
        <v>41.750982</v>
      </c>
      <c r="AD18" s="999">
        <v>20.965540000000001</v>
      </c>
      <c r="AE18" s="999">
        <v>21.494575999999999</v>
      </c>
      <c r="AF18" s="999">
        <v>20.842392439000001</v>
      </c>
      <c r="AG18" s="999">
        <v>6.4490999999999996</v>
      </c>
      <c r="AH18" s="999">
        <v>12.232760000000001</v>
      </c>
      <c r="AI18" s="999">
        <v>23.849699999999999</v>
      </c>
      <c r="AJ18" s="999">
        <v>484.43704949299996</v>
      </c>
      <c r="AK18" s="999">
        <v>24.566255999999999</v>
      </c>
      <c r="AL18" s="999">
        <v>22.192204</v>
      </c>
      <c r="AM18" s="999">
        <v>213.06980205000002</v>
      </c>
      <c r="AN18" s="999">
        <v>183.77168236200001</v>
      </c>
      <c r="AO18" s="999">
        <v>100.89919694300001</v>
      </c>
      <c r="AP18" s="1000">
        <v>22.667356250000001</v>
      </c>
      <c r="AQ18" s="998">
        <v>51.732449862000003</v>
      </c>
      <c r="AR18" s="999">
        <v>83.600361006</v>
      </c>
      <c r="AS18" s="999">
        <v>7.9571699999999996</v>
      </c>
      <c r="AT18" s="999">
        <v>44.432310000000001</v>
      </c>
      <c r="AU18" s="999">
        <v>264.67435173599995</v>
      </c>
      <c r="AV18" s="999">
        <v>15.63565</v>
      </c>
      <c r="AW18" s="999">
        <v>34.648197412000002</v>
      </c>
      <c r="AX18" s="1000">
        <v>29.778559999999999</v>
      </c>
      <c r="AY18" s="998">
        <v>48.940922</v>
      </c>
      <c r="AZ18" s="999">
        <v>9.5444099999999992</v>
      </c>
      <c r="BA18" s="999">
        <v>4.3146000000000004</v>
      </c>
      <c r="BB18" s="999">
        <v>8.5918949920000003</v>
      </c>
      <c r="BC18" s="999">
        <v>8.2465299999999999</v>
      </c>
      <c r="BD18" s="999">
        <v>4.9618799999999998</v>
      </c>
      <c r="BE18" s="999">
        <v>1.9745600000000001</v>
      </c>
      <c r="BF18" s="999">
        <v>1.22464</v>
      </c>
      <c r="BG18" s="999">
        <v>1.4445300000000001</v>
      </c>
      <c r="BH18" s="1000">
        <v>348.97591142399995</v>
      </c>
      <c r="BI18" s="998">
        <v>190.127925</v>
      </c>
      <c r="BJ18" s="999">
        <v>178.40219200000004</v>
      </c>
      <c r="BK18" s="999">
        <v>177.67044250000001</v>
      </c>
      <c r="BL18" s="999">
        <v>170.46494064799998</v>
      </c>
      <c r="BM18" s="999">
        <v>79.382924093</v>
      </c>
      <c r="BN18" s="999">
        <v>92.610621249999994</v>
      </c>
      <c r="BO18" s="999">
        <v>89.306513139000018</v>
      </c>
      <c r="BP18" s="999">
        <v>92.393341950000007</v>
      </c>
      <c r="BQ18" s="999">
        <v>78.272704160999993</v>
      </c>
      <c r="BR18" s="999">
        <v>186.15859059000002</v>
      </c>
      <c r="BS18" s="1000">
        <v>34.785246000000001</v>
      </c>
      <c r="BT18" s="998">
        <v>269.04917347000003</v>
      </c>
      <c r="BU18" s="999">
        <v>35.0156025</v>
      </c>
      <c r="BV18" s="999">
        <v>264.34576980700001</v>
      </c>
      <c r="BW18" s="999">
        <v>36.401760000000003</v>
      </c>
      <c r="BX18" s="999">
        <v>231.45278388</v>
      </c>
      <c r="BY18" s="999">
        <v>94.106531419999996</v>
      </c>
      <c r="BZ18" s="999">
        <v>198.496217097</v>
      </c>
      <c r="CA18" s="999">
        <v>86.365822499999993</v>
      </c>
      <c r="CB18" s="999">
        <v>81.650880624999999</v>
      </c>
      <c r="CC18" s="999">
        <v>66.261554407999995</v>
      </c>
      <c r="CD18" s="1000">
        <v>52.817422086000001</v>
      </c>
      <c r="CE18" s="998">
        <v>262.143928872</v>
      </c>
      <c r="CF18" s="999">
        <v>408.90160155000001</v>
      </c>
      <c r="CG18" s="999">
        <v>145.192492026</v>
      </c>
      <c r="CH18" s="999">
        <v>391.02459789600005</v>
      </c>
      <c r="CI18" s="999">
        <v>121.02949530999999</v>
      </c>
      <c r="CJ18" s="1000">
        <v>99.181138000000004</v>
      </c>
      <c r="CK18" s="1002">
        <v>7414.0835831220011</v>
      </c>
    </row>
    <row r="19" spans="2:89" ht="14.45" x14ac:dyDescent="0.3">
      <c r="B19" s="143">
        <v>2004</v>
      </c>
      <c r="C19" s="149">
        <v>81676.763515950995</v>
      </c>
      <c r="F19" s="993">
        <v>37012</v>
      </c>
      <c r="G19" s="998">
        <v>8.2084499999999991</v>
      </c>
      <c r="H19" s="999">
        <v>5.978159999999999</v>
      </c>
      <c r="I19" s="999">
        <v>21.689997999999999</v>
      </c>
      <c r="J19" s="999">
        <v>97.998117354000001</v>
      </c>
      <c r="K19" s="999">
        <v>54.017397258000003</v>
      </c>
      <c r="L19" s="999">
        <v>30.374399999999998</v>
      </c>
      <c r="M19" s="999">
        <v>29.134105497</v>
      </c>
      <c r="N19" s="999">
        <v>6.1231999999999998</v>
      </c>
      <c r="O19" s="999">
        <v>11.03241</v>
      </c>
      <c r="P19" s="999">
        <v>3.7829000000000002</v>
      </c>
      <c r="Q19" s="999">
        <v>40.100067193999998</v>
      </c>
      <c r="R19" s="999">
        <v>60.851735999999995</v>
      </c>
      <c r="S19" s="999">
        <v>1.6055200000000001</v>
      </c>
      <c r="T19" s="999">
        <v>5.1909000000000001</v>
      </c>
      <c r="U19" s="999">
        <v>2.3259599999999998</v>
      </c>
      <c r="V19" s="999">
        <v>72.630009201000007</v>
      </c>
      <c r="W19" s="999">
        <v>70.954446524000005</v>
      </c>
      <c r="X19" s="999">
        <v>3.1103800000000001</v>
      </c>
      <c r="Y19" s="999">
        <v>300.69744750000001</v>
      </c>
      <c r="Z19" s="1000">
        <v>21.55461</v>
      </c>
      <c r="AA19" s="998">
        <v>67.814149514999997</v>
      </c>
      <c r="AB19" s="999">
        <v>158.55682524000002</v>
      </c>
      <c r="AC19" s="999">
        <v>44.248904000000003</v>
      </c>
      <c r="AD19" s="999">
        <v>21.947310000000002</v>
      </c>
      <c r="AE19" s="999">
        <v>22.541224</v>
      </c>
      <c r="AF19" s="999">
        <v>21.983862438999999</v>
      </c>
      <c r="AG19" s="999">
        <v>6.779325</v>
      </c>
      <c r="AH19" s="999">
        <v>12.904070000000001</v>
      </c>
      <c r="AI19" s="999">
        <v>24.9116</v>
      </c>
      <c r="AJ19" s="999">
        <v>509.195747493</v>
      </c>
      <c r="AK19" s="999">
        <v>25.962066</v>
      </c>
      <c r="AL19" s="999">
        <v>23.642496000000001</v>
      </c>
      <c r="AM19" s="999">
        <v>207.93348205000001</v>
      </c>
      <c r="AN19" s="999">
        <v>188.75142</v>
      </c>
      <c r="AO19" s="999">
        <v>103.72693430699999</v>
      </c>
      <c r="AP19" s="1000">
        <v>23.91379375</v>
      </c>
      <c r="AQ19" s="998">
        <v>52.147830413999998</v>
      </c>
      <c r="AR19" s="999">
        <v>84.74282301800001</v>
      </c>
      <c r="AS19" s="999">
        <v>8.0251800000000006</v>
      </c>
      <c r="AT19" s="999">
        <v>45.02850625</v>
      </c>
      <c r="AU19" s="999">
        <v>274.07478977999995</v>
      </c>
      <c r="AV19" s="999">
        <v>15.839463755000001</v>
      </c>
      <c r="AW19" s="999">
        <v>35.007974195999999</v>
      </c>
      <c r="AX19" s="1000">
        <v>29.843295999999999</v>
      </c>
      <c r="AY19" s="998">
        <v>50.908977999999998</v>
      </c>
      <c r="AZ19" s="999">
        <v>9.8202599999999993</v>
      </c>
      <c r="BA19" s="999">
        <v>4.3146000000000004</v>
      </c>
      <c r="BB19" s="999">
        <v>8.8738650079999992</v>
      </c>
      <c r="BC19" s="999">
        <v>8.3847400000000007</v>
      </c>
      <c r="BD19" s="999">
        <v>5.0173199999999998</v>
      </c>
      <c r="BE19" s="999">
        <v>2.0434399999999999</v>
      </c>
      <c r="BF19" s="999">
        <v>1.26736</v>
      </c>
      <c r="BG19" s="999">
        <v>1.4687399999999999</v>
      </c>
      <c r="BH19" s="1000">
        <v>363.61723411199995</v>
      </c>
      <c r="BI19" s="998">
        <v>199.47700499999999</v>
      </c>
      <c r="BJ19" s="999">
        <v>194.075120113</v>
      </c>
      <c r="BK19" s="999">
        <v>189.56536500000001</v>
      </c>
      <c r="BL19" s="999">
        <v>178.24448886599998</v>
      </c>
      <c r="BM19" s="999">
        <v>83.869015907000005</v>
      </c>
      <c r="BN19" s="999">
        <v>97.322540000000004</v>
      </c>
      <c r="BO19" s="999">
        <v>95.437094574</v>
      </c>
      <c r="BP19" s="999">
        <v>97.163849999999996</v>
      </c>
      <c r="BQ19" s="999">
        <v>84.947112774000018</v>
      </c>
      <c r="BR19" s="999">
        <v>192.58339852500001</v>
      </c>
      <c r="BS19" s="1000">
        <v>38.004648000000003</v>
      </c>
      <c r="BT19" s="998">
        <v>286.533364285</v>
      </c>
      <c r="BU19" s="999">
        <v>36.8787175</v>
      </c>
      <c r="BV19" s="999">
        <v>298.78196480700001</v>
      </c>
      <c r="BW19" s="999">
        <v>38.509041232000001</v>
      </c>
      <c r="BX19" s="999">
        <v>253.96249067999997</v>
      </c>
      <c r="BY19" s="999">
        <v>96.925622860000004</v>
      </c>
      <c r="BZ19" s="999">
        <v>214.412217648</v>
      </c>
      <c r="CA19" s="999">
        <v>93.366014616000001</v>
      </c>
      <c r="CB19" s="999">
        <v>83.959241875000004</v>
      </c>
      <c r="CC19" s="999">
        <v>71.289234408000013</v>
      </c>
      <c r="CD19" s="1000">
        <v>54.848846870999992</v>
      </c>
      <c r="CE19" s="998">
        <v>282.83878800000002</v>
      </c>
      <c r="CF19" s="999">
        <v>422.16084922500005</v>
      </c>
      <c r="CG19" s="999">
        <v>149.86372858999999</v>
      </c>
      <c r="CH19" s="999">
        <v>427.25546763300002</v>
      </c>
      <c r="CI19" s="999">
        <v>127.27287387600001</v>
      </c>
      <c r="CJ19" s="1000">
        <v>101.7957045</v>
      </c>
      <c r="CK19" s="1002">
        <v>7803.9436322199999</v>
      </c>
    </row>
    <row r="20" spans="2:89" ht="14.45" x14ac:dyDescent="0.3">
      <c r="B20" s="143">
        <v>2005</v>
      </c>
      <c r="C20" s="150">
        <v>80769.751482959007</v>
      </c>
      <c r="F20" s="993">
        <v>37043</v>
      </c>
      <c r="G20" s="998">
        <v>7.0104600000000001</v>
      </c>
      <c r="H20" s="999">
        <v>5.067359999999999</v>
      </c>
      <c r="I20" s="999">
        <v>18.365952</v>
      </c>
      <c r="J20" s="999">
        <v>84.068957646000001</v>
      </c>
      <c r="K20" s="999">
        <v>45.763988226000009</v>
      </c>
      <c r="L20" s="999">
        <v>25.831800000000001</v>
      </c>
      <c r="M20" s="999">
        <v>24.928900497000001</v>
      </c>
      <c r="N20" s="999">
        <v>5.2287999999999997</v>
      </c>
      <c r="O20" s="999">
        <v>9.3495000000000008</v>
      </c>
      <c r="P20" s="999">
        <v>3.1977000000000002</v>
      </c>
      <c r="Q20" s="999">
        <v>34.141631402999998</v>
      </c>
      <c r="R20" s="999">
        <v>51.870812000000001</v>
      </c>
      <c r="S20" s="999">
        <v>1.3749400000000001</v>
      </c>
      <c r="T20" s="999">
        <v>4.4329999999999998</v>
      </c>
      <c r="U20" s="999">
        <v>1.9936799999999999</v>
      </c>
      <c r="V20" s="999">
        <v>62.558930799000002</v>
      </c>
      <c r="W20" s="999">
        <v>59.877926523999996</v>
      </c>
      <c r="X20" s="999">
        <v>2.6660400000000002</v>
      </c>
      <c r="Y20" s="999">
        <v>260.41376250000002</v>
      </c>
      <c r="Z20" s="1000">
        <v>18.212810000000001</v>
      </c>
      <c r="AA20" s="998">
        <v>57.880624515000001</v>
      </c>
      <c r="AB20" s="999">
        <v>137.51088713999999</v>
      </c>
      <c r="AC20" s="999">
        <v>38.794257999999999</v>
      </c>
      <c r="AD20" s="999">
        <v>19.065339999999999</v>
      </c>
      <c r="AE20" s="999">
        <v>19.758672000000001</v>
      </c>
      <c r="AF20" s="999">
        <v>19.193602438999999</v>
      </c>
      <c r="AG20" s="999">
        <v>5.9440499999999998</v>
      </c>
      <c r="AH20" s="999">
        <v>11.076615</v>
      </c>
      <c r="AI20" s="999">
        <v>21.5824</v>
      </c>
      <c r="AJ20" s="999">
        <v>440.63790899999992</v>
      </c>
      <c r="AK20" s="999">
        <v>22.488050000000001</v>
      </c>
      <c r="AL20" s="999">
        <v>20.495636000000001</v>
      </c>
      <c r="AM20" s="999">
        <v>185.25775281999998</v>
      </c>
      <c r="AN20" s="999">
        <v>165.08251990799999</v>
      </c>
      <c r="AO20" s="999">
        <v>90.831031942999999</v>
      </c>
      <c r="AP20" s="1000">
        <v>20.530606250000002</v>
      </c>
      <c r="AQ20" s="998">
        <v>43.712159999999997</v>
      </c>
      <c r="AR20" s="999">
        <v>71.201406981999995</v>
      </c>
      <c r="AS20" s="999">
        <v>6.8236699999999999</v>
      </c>
      <c r="AT20" s="999">
        <v>37.905529999999999</v>
      </c>
      <c r="AU20" s="999">
        <v>233.57828347200001</v>
      </c>
      <c r="AV20" s="999">
        <v>13.306313755000001</v>
      </c>
      <c r="AW20" s="999">
        <v>29.445440000000001</v>
      </c>
      <c r="AX20" s="1000">
        <v>24.858623999999999</v>
      </c>
      <c r="AY20" s="998">
        <v>43.326174000000002</v>
      </c>
      <c r="AZ20" s="999">
        <v>8.3306699999999996</v>
      </c>
      <c r="BA20" s="999">
        <v>3.69495</v>
      </c>
      <c r="BB20" s="999">
        <v>7.4805850080000003</v>
      </c>
      <c r="BC20" s="999">
        <v>7.0947800000000001</v>
      </c>
      <c r="BD20" s="999">
        <v>4.2965999999999998</v>
      </c>
      <c r="BE20" s="999">
        <v>1.6990400000000001</v>
      </c>
      <c r="BF20" s="999">
        <v>1.05376</v>
      </c>
      <c r="BG20" s="999">
        <v>1.24278</v>
      </c>
      <c r="BH20" s="1000">
        <v>311.12397187199991</v>
      </c>
      <c r="BI20" s="998">
        <v>173.61716205599998</v>
      </c>
      <c r="BJ20" s="999">
        <v>166.252035484</v>
      </c>
      <c r="BK20" s="999">
        <v>163.75794250000001</v>
      </c>
      <c r="BL20" s="999">
        <v>155.11395935199999</v>
      </c>
      <c r="BM20" s="999">
        <v>72.829014092999998</v>
      </c>
      <c r="BN20" s="999">
        <v>84.557523750000001</v>
      </c>
      <c r="BO20" s="999">
        <v>82.468494574000005</v>
      </c>
      <c r="BP20" s="999">
        <v>84.483595170000001</v>
      </c>
      <c r="BQ20" s="999">
        <v>72.875682773999998</v>
      </c>
      <c r="BR20" s="999">
        <v>168.371967205</v>
      </c>
      <c r="BS20" s="1000">
        <v>32.508108</v>
      </c>
      <c r="BT20" s="998">
        <v>246.96207584999999</v>
      </c>
      <c r="BU20" s="999">
        <v>32.001739999999998</v>
      </c>
      <c r="BV20" s="999">
        <v>274.48473557900002</v>
      </c>
      <c r="BW20" s="999">
        <v>33.376773743999998</v>
      </c>
      <c r="BX20" s="999">
        <v>238.12987455999999</v>
      </c>
      <c r="BY20" s="999">
        <v>82.277799999999999</v>
      </c>
      <c r="BZ20" s="999">
        <v>219.54040125</v>
      </c>
      <c r="CA20" s="999">
        <v>111.02916038400001</v>
      </c>
      <c r="CB20" s="999">
        <v>71.618387499999997</v>
      </c>
      <c r="CC20" s="999">
        <v>78.639451183999995</v>
      </c>
      <c r="CD20" s="1000">
        <v>47.180891042999995</v>
      </c>
      <c r="CE20" s="998">
        <v>256.88165512799998</v>
      </c>
      <c r="CF20" s="999">
        <v>359.94895751999996</v>
      </c>
      <c r="CG20" s="999">
        <v>128.10724171799998</v>
      </c>
      <c r="CH20" s="999">
        <v>400.49482499999999</v>
      </c>
      <c r="CI20" s="999">
        <v>110.94850469000001</v>
      </c>
      <c r="CJ20" s="1000">
        <v>86.568009500000002</v>
      </c>
      <c r="CK20" s="1002">
        <v>6887.687615306997</v>
      </c>
    </row>
    <row r="21" spans="2:89" ht="14.45" x14ac:dyDescent="0.3">
      <c r="B21" s="143">
        <v>2006</v>
      </c>
      <c r="C21" s="150">
        <v>81977.511933863978</v>
      </c>
      <c r="F21" s="993">
        <v>37073</v>
      </c>
      <c r="G21" s="998">
        <v>7.2766799999999998</v>
      </c>
      <c r="H21" s="999">
        <v>5.2329599999999994</v>
      </c>
      <c r="I21" s="999">
        <v>19.226856000000002</v>
      </c>
      <c r="J21" s="999">
        <v>86.292677646000001</v>
      </c>
      <c r="K21" s="999">
        <v>47.793046289999999</v>
      </c>
      <c r="L21" s="999">
        <v>26.814899999999998</v>
      </c>
      <c r="M21" s="999">
        <v>25.588540497</v>
      </c>
      <c r="N21" s="999">
        <v>5.4352</v>
      </c>
      <c r="O21" s="999">
        <v>9.6611499999999992</v>
      </c>
      <c r="P21" s="999">
        <v>3.3022</v>
      </c>
      <c r="Q21" s="999">
        <v>35.599805791000001</v>
      </c>
      <c r="R21" s="999">
        <v>53.578212000000001</v>
      </c>
      <c r="S21" s="999">
        <v>1.42618</v>
      </c>
      <c r="T21" s="999">
        <v>4.6045999999999996</v>
      </c>
      <c r="U21" s="999">
        <v>2.07036</v>
      </c>
      <c r="V21" s="999">
        <v>64.158473067000003</v>
      </c>
      <c r="W21" s="999">
        <v>62.862850869000006</v>
      </c>
      <c r="X21" s="999">
        <v>2.76858</v>
      </c>
      <c r="Y21" s="999">
        <v>273.88138500000002</v>
      </c>
      <c r="Z21" s="1000">
        <v>19.048259999999999</v>
      </c>
      <c r="AA21" s="998">
        <v>59.633599515</v>
      </c>
      <c r="AB21" s="999">
        <v>140.54399023500002</v>
      </c>
      <c r="AC21" s="999">
        <v>39.405994</v>
      </c>
      <c r="AD21" s="999">
        <v>19.413709999999998</v>
      </c>
      <c r="AE21" s="999">
        <v>19.988423999999998</v>
      </c>
      <c r="AF21" s="999">
        <v>19.53182</v>
      </c>
      <c r="AG21" s="999">
        <v>6.0023249999999999</v>
      </c>
      <c r="AH21" s="999">
        <v>11.412269999999999</v>
      </c>
      <c r="AI21" s="999">
        <v>22.012899999999998</v>
      </c>
      <c r="AJ21" s="999">
        <v>452.77402052100001</v>
      </c>
      <c r="AK21" s="999">
        <v>23.046374</v>
      </c>
      <c r="AL21" s="999">
        <v>20.988188000000001</v>
      </c>
      <c r="AM21" s="999">
        <v>192.40767077000001</v>
      </c>
      <c r="AN21" s="999">
        <v>170.00233227000001</v>
      </c>
      <c r="AO21" s="999">
        <v>93.689868750000002</v>
      </c>
      <c r="AP21" s="1000">
        <v>21.20724375</v>
      </c>
      <c r="AQ21" s="998">
        <v>46.268429862000005</v>
      </c>
      <c r="AR21" s="999">
        <v>75.166388994000002</v>
      </c>
      <c r="AS21" s="999">
        <v>7.1410499999999999</v>
      </c>
      <c r="AT21" s="999">
        <v>39.91377</v>
      </c>
      <c r="AU21" s="999">
        <v>245.24682195599999</v>
      </c>
      <c r="AV21" s="999">
        <v>14.06335</v>
      </c>
      <c r="AW21" s="999">
        <v>31.050545804000002</v>
      </c>
      <c r="AX21" s="1000">
        <v>26.412288</v>
      </c>
      <c r="AY21" s="998">
        <v>45.004809999999999</v>
      </c>
      <c r="AZ21" s="999">
        <v>8.6616900000000001</v>
      </c>
      <c r="BA21" s="999">
        <v>3.8326500000000001</v>
      </c>
      <c r="BB21" s="999">
        <v>7.7791450080000004</v>
      </c>
      <c r="BC21" s="999">
        <v>7.3712</v>
      </c>
      <c r="BD21" s="999">
        <v>4.4629200000000004</v>
      </c>
      <c r="BE21" s="999">
        <v>1.7679199999999999</v>
      </c>
      <c r="BF21" s="999">
        <v>1.0964799999999999</v>
      </c>
      <c r="BG21" s="999">
        <v>1.2911999999999999</v>
      </c>
      <c r="BH21" s="1000">
        <v>322.22106892799991</v>
      </c>
      <c r="BI21" s="998">
        <v>179.01086205600001</v>
      </c>
      <c r="BJ21" s="999">
        <v>171.68524199999999</v>
      </c>
      <c r="BK21" s="999">
        <v>168.78698</v>
      </c>
      <c r="BL21" s="999">
        <v>160.16170908199999</v>
      </c>
      <c r="BM21" s="999">
        <v>75.072059999999993</v>
      </c>
      <c r="BN21" s="999">
        <v>87.213332500000007</v>
      </c>
      <c r="BO21" s="999">
        <v>84.826445425999992</v>
      </c>
      <c r="BP21" s="999">
        <v>86.822704830000006</v>
      </c>
      <c r="BQ21" s="999">
        <v>75.079178613000011</v>
      </c>
      <c r="BR21" s="999">
        <v>173.72061249999999</v>
      </c>
      <c r="BS21" s="1000">
        <v>33.607416000000001</v>
      </c>
      <c r="BT21" s="998">
        <v>253.08913605500004</v>
      </c>
      <c r="BU21" s="999">
        <v>32.631911250000002</v>
      </c>
      <c r="BV21" s="999">
        <v>289.221527111</v>
      </c>
      <c r="BW21" s="999">
        <v>34.022559999999999</v>
      </c>
      <c r="BX21" s="999">
        <v>250.28861863999998</v>
      </c>
      <c r="BY21" s="999">
        <v>85.736339040000004</v>
      </c>
      <c r="BZ21" s="999">
        <v>230.45324459700001</v>
      </c>
      <c r="CA21" s="999">
        <v>117.08417249999999</v>
      </c>
      <c r="CB21" s="999">
        <v>74.074720624999998</v>
      </c>
      <c r="CC21" s="999">
        <v>82.546838387999998</v>
      </c>
      <c r="CD21" s="1000">
        <v>48.468420000000002</v>
      </c>
      <c r="CE21" s="998">
        <v>267.228996</v>
      </c>
      <c r="CF21" s="999">
        <v>374.11957433999999</v>
      </c>
      <c r="CG21" s="999">
        <v>133.73831312799999</v>
      </c>
      <c r="CH21" s="999">
        <v>418.06038749999999</v>
      </c>
      <c r="CI21" s="999">
        <v>115.473467558</v>
      </c>
      <c r="CJ21" s="1000">
        <v>90.245641500000005</v>
      </c>
      <c r="CK21" s="1002">
        <v>7149.9057877619998</v>
      </c>
    </row>
    <row r="22" spans="2:89" ht="14.45" x14ac:dyDescent="0.3">
      <c r="B22" s="143">
        <v>2007</v>
      </c>
      <c r="C22" s="150">
        <v>81596.163023186004</v>
      </c>
      <c r="F22" s="993">
        <v>37104</v>
      </c>
      <c r="G22" s="998">
        <v>7.3210499999999996</v>
      </c>
      <c r="H22" s="999">
        <v>5.299199999999999</v>
      </c>
      <c r="I22" s="999">
        <v>19.370339999999999</v>
      </c>
      <c r="J22" s="999">
        <v>87.311919708000005</v>
      </c>
      <c r="K22" s="999">
        <v>48.176948226000007</v>
      </c>
      <c r="L22" s="999">
        <v>27.086100000000005</v>
      </c>
      <c r="M22" s="999">
        <v>25.835905497000002</v>
      </c>
      <c r="N22" s="999">
        <v>5.5039999999999996</v>
      </c>
      <c r="O22" s="999">
        <v>9.7234800000000003</v>
      </c>
      <c r="P22" s="999">
        <v>3.3439999999999999</v>
      </c>
      <c r="Q22" s="999">
        <v>35.976930000000003</v>
      </c>
      <c r="R22" s="999">
        <v>54.158728000000004</v>
      </c>
      <c r="S22" s="999">
        <v>1.42618</v>
      </c>
      <c r="T22" s="999">
        <v>4.6332000000000004</v>
      </c>
      <c r="U22" s="999">
        <v>2.0831400000000002</v>
      </c>
      <c r="V22" s="999">
        <v>64.958244200999999</v>
      </c>
      <c r="W22" s="999">
        <v>63.330359130999994</v>
      </c>
      <c r="X22" s="999">
        <v>2.7856700000000001</v>
      </c>
      <c r="Y22" s="999">
        <v>277.42711204799997</v>
      </c>
      <c r="Z22" s="1000">
        <v>19.16761</v>
      </c>
      <c r="AA22" s="998">
        <v>60.445187984999997</v>
      </c>
      <c r="AB22" s="999">
        <v>143.63898713999998</v>
      </c>
      <c r="AC22" s="999">
        <v>40.068708000000001</v>
      </c>
      <c r="AD22" s="999">
        <v>19.730409999999999</v>
      </c>
      <c r="AE22" s="999">
        <v>20.269231999999999</v>
      </c>
      <c r="AF22" s="999">
        <v>19.870037561</v>
      </c>
      <c r="AG22" s="999">
        <v>6.1188750000000001</v>
      </c>
      <c r="AH22" s="999">
        <v>11.598744999999999</v>
      </c>
      <c r="AI22" s="999">
        <v>22.328600000000002</v>
      </c>
      <c r="AJ22" s="999">
        <v>463.05456800000002</v>
      </c>
      <c r="AK22" s="999">
        <v>23.511644</v>
      </c>
      <c r="AL22" s="999">
        <v>21.453375999999999</v>
      </c>
      <c r="AM22" s="999">
        <v>196.34754923</v>
      </c>
      <c r="AN22" s="999">
        <v>173.54214736200001</v>
      </c>
      <c r="AO22" s="999">
        <v>95.523244306999999</v>
      </c>
      <c r="AP22" s="1000">
        <v>21.634593750000001</v>
      </c>
      <c r="AQ22" s="998">
        <v>46.587960000000002</v>
      </c>
      <c r="AR22" s="999">
        <v>75.704032011999999</v>
      </c>
      <c r="AS22" s="999">
        <v>7.20906</v>
      </c>
      <c r="AT22" s="999">
        <v>40.227557500000003</v>
      </c>
      <c r="AU22" s="999">
        <v>248.260991418</v>
      </c>
      <c r="AV22" s="999">
        <v>14.150700000000001</v>
      </c>
      <c r="AW22" s="999">
        <v>31.244265804000001</v>
      </c>
      <c r="AX22" s="1000">
        <v>26.574128000000002</v>
      </c>
      <c r="AY22" s="998">
        <v>45.699418000000001</v>
      </c>
      <c r="AZ22" s="999">
        <v>8.7444450000000007</v>
      </c>
      <c r="BA22" s="999">
        <v>3.8326500000000001</v>
      </c>
      <c r="BB22" s="999">
        <v>7.8620799999999997</v>
      </c>
      <c r="BC22" s="999">
        <v>7.4172700000000003</v>
      </c>
      <c r="BD22" s="999">
        <v>4.49064</v>
      </c>
      <c r="BE22" s="999">
        <v>1.7794000000000001</v>
      </c>
      <c r="BF22" s="999">
        <v>1.1035999999999999</v>
      </c>
      <c r="BG22" s="999">
        <v>1.2992699999999999</v>
      </c>
      <c r="BH22" s="1000">
        <v>327.39203750399997</v>
      </c>
      <c r="BI22" s="998">
        <v>184.01506499999999</v>
      </c>
      <c r="BJ22" s="999">
        <v>168.341678629</v>
      </c>
      <c r="BK22" s="999">
        <v>169.96132749999998</v>
      </c>
      <c r="BL22" s="999">
        <v>162.29954951400001</v>
      </c>
      <c r="BM22" s="999">
        <v>76.824456372</v>
      </c>
      <c r="BN22" s="999">
        <v>87.927282429000002</v>
      </c>
      <c r="BO22" s="999">
        <v>85.180099147999996</v>
      </c>
      <c r="BP22" s="999">
        <v>88.361549999999994</v>
      </c>
      <c r="BQ22" s="999">
        <v>73.99338222599998</v>
      </c>
      <c r="BR22" s="999">
        <v>177.99323440999999</v>
      </c>
      <c r="BS22" s="1000">
        <v>32.796022000000001</v>
      </c>
      <c r="BT22" s="998">
        <v>254.43407381</v>
      </c>
      <c r="BU22" s="999">
        <v>33.125088750000003</v>
      </c>
      <c r="BV22" s="999">
        <v>295.64589615200003</v>
      </c>
      <c r="BW22" s="999">
        <v>34.532398768</v>
      </c>
      <c r="BX22" s="999">
        <v>255.01225087999998</v>
      </c>
      <c r="BY22" s="999">
        <v>86.521015239999997</v>
      </c>
      <c r="BZ22" s="999">
        <v>234.83091959699999</v>
      </c>
      <c r="CA22" s="999">
        <v>119.653927884</v>
      </c>
      <c r="CB22" s="999">
        <v>74.814580000000007</v>
      </c>
      <c r="CC22" s="999">
        <v>84.104350805999999</v>
      </c>
      <c r="CD22" s="1000">
        <v>49.097880000000004</v>
      </c>
      <c r="CE22" s="998">
        <v>273.08266799999996</v>
      </c>
      <c r="CF22" s="999">
        <v>378.98972589000005</v>
      </c>
      <c r="CG22" s="999">
        <v>135.69003202599998</v>
      </c>
      <c r="CH22" s="999">
        <v>426.67510144800002</v>
      </c>
      <c r="CI22" s="999">
        <v>117.59281856599999</v>
      </c>
      <c r="CJ22" s="1000">
        <v>91.222512499999993</v>
      </c>
      <c r="CK22" s="1002">
        <v>7256.3544149289992</v>
      </c>
    </row>
    <row r="23" spans="2:89" ht="14.45" x14ac:dyDescent="0.3">
      <c r="B23" s="143">
        <v>2008</v>
      </c>
      <c r="C23" s="150">
        <v>81812.799552976998</v>
      </c>
      <c r="F23" s="993">
        <v>37135</v>
      </c>
      <c r="G23" s="998">
        <v>6.8329800000000001</v>
      </c>
      <c r="H23" s="999">
        <v>4.9679999999999991</v>
      </c>
      <c r="I23" s="999">
        <v>18.007242000000002</v>
      </c>
      <c r="J23" s="999">
        <v>83.018861469000001</v>
      </c>
      <c r="K23" s="999">
        <v>45.297834516000002</v>
      </c>
      <c r="L23" s="999">
        <v>25.458899999999996</v>
      </c>
      <c r="M23" s="999">
        <v>24.57159</v>
      </c>
      <c r="N23" s="999">
        <v>5.1256000000000004</v>
      </c>
      <c r="O23" s="999">
        <v>9.2248400000000004</v>
      </c>
      <c r="P23" s="999">
        <v>3.1349999999999998</v>
      </c>
      <c r="Q23" s="999">
        <v>33.764507193999997</v>
      </c>
      <c r="R23" s="999">
        <v>51.222000000000001</v>
      </c>
      <c r="S23" s="999">
        <v>1.3237000000000001</v>
      </c>
      <c r="T23" s="999">
        <v>4.3329000000000004</v>
      </c>
      <c r="U23" s="999">
        <v>1.9425600000000001</v>
      </c>
      <c r="V23" s="999">
        <v>61.818418866000002</v>
      </c>
      <c r="W23" s="999">
        <v>59.302540869000005</v>
      </c>
      <c r="X23" s="999">
        <v>2.59768</v>
      </c>
      <c r="Y23" s="999">
        <v>262.97609090400005</v>
      </c>
      <c r="Z23" s="1000">
        <v>17.97411</v>
      </c>
      <c r="AA23" s="998">
        <v>58.627274999999997</v>
      </c>
      <c r="AB23" s="999">
        <v>138.03698452500001</v>
      </c>
      <c r="AC23" s="999">
        <v>38.692301999999998</v>
      </c>
      <c r="AD23" s="999">
        <v>18.78031</v>
      </c>
      <c r="AE23" s="999">
        <v>19.27364</v>
      </c>
      <c r="AF23" s="999">
        <v>19.066772439000001</v>
      </c>
      <c r="AG23" s="999">
        <v>5.8469249999999997</v>
      </c>
      <c r="AH23" s="999">
        <v>11.300385</v>
      </c>
      <c r="AI23" s="999">
        <v>21.295400000000001</v>
      </c>
      <c r="AJ23" s="999">
        <v>446.72118801400001</v>
      </c>
      <c r="AK23" s="999">
        <v>22.643139999999999</v>
      </c>
      <c r="AL23" s="999">
        <v>20.769276000000001</v>
      </c>
      <c r="AM23" s="999">
        <v>188.43874</v>
      </c>
      <c r="AN23" s="999">
        <v>167.99232763800001</v>
      </c>
      <c r="AO23" s="999">
        <v>92.664407499999996</v>
      </c>
      <c r="AP23" s="1000">
        <v>20.975762499999998</v>
      </c>
      <c r="AQ23" s="998">
        <v>43.200900275999992</v>
      </c>
      <c r="AR23" s="999">
        <v>70.630223018000009</v>
      </c>
      <c r="AS23" s="999">
        <v>6.6876499999999997</v>
      </c>
      <c r="AT23" s="999">
        <v>37.591742500000002</v>
      </c>
      <c r="AU23" s="999">
        <v>234.23483053799998</v>
      </c>
      <c r="AV23" s="999">
        <v>13.131613755</v>
      </c>
      <c r="AW23" s="999">
        <v>29.113345804000001</v>
      </c>
      <c r="AX23" s="1000">
        <v>24.599679999999999</v>
      </c>
      <c r="AY23" s="998">
        <v>43.876072000000001</v>
      </c>
      <c r="AZ23" s="999">
        <v>8.38584</v>
      </c>
      <c r="BA23" s="999">
        <v>3.5572499999999998</v>
      </c>
      <c r="BB23" s="999">
        <v>7.5469349919999997</v>
      </c>
      <c r="BC23" s="999">
        <v>7.0026400000000004</v>
      </c>
      <c r="BD23" s="999">
        <v>4.2134400000000003</v>
      </c>
      <c r="BE23" s="999">
        <v>1.71052</v>
      </c>
      <c r="BF23" s="999">
        <v>1.06088</v>
      </c>
      <c r="BG23" s="999">
        <v>1.22664</v>
      </c>
      <c r="BH23" s="1000">
        <v>313.70945615999995</v>
      </c>
      <c r="BI23" s="998">
        <v>178.381597056</v>
      </c>
      <c r="BJ23" s="999">
        <v>168.37150188699999</v>
      </c>
      <c r="BK23" s="999">
        <v>166.8897125</v>
      </c>
      <c r="BL23" s="999">
        <v>158.35046897399999</v>
      </c>
      <c r="BM23" s="999">
        <v>74.476249999999993</v>
      </c>
      <c r="BN23" s="999">
        <v>86.042514929000006</v>
      </c>
      <c r="BO23" s="999">
        <v>83.765354574</v>
      </c>
      <c r="BP23" s="999">
        <v>86.022508049999999</v>
      </c>
      <c r="BQ23" s="999">
        <v>73.737927774000013</v>
      </c>
      <c r="BR23" s="999">
        <v>172.35967338499998</v>
      </c>
      <c r="BS23" s="1000">
        <v>32.926892000000002</v>
      </c>
      <c r="BT23" s="998">
        <v>248.06799863999996</v>
      </c>
      <c r="BU23" s="999">
        <v>31.782550000000001</v>
      </c>
      <c r="BV23" s="999">
        <v>282.37062423400005</v>
      </c>
      <c r="BW23" s="999">
        <v>33.308799999999998</v>
      </c>
      <c r="BX23" s="999">
        <v>235.47651184</v>
      </c>
      <c r="BY23" s="999">
        <v>81.812792379999991</v>
      </c>
      <c r="BZ23" s="999">
        <v>203.74942709699999</v>
      </c>
      <c r="CA23" s="999">
        <v>94.547489615999993</v>
      </c>
      <c r="CB23" s="999">
        <v>70.819339374999998</v>
      </c>
      <c r="CC23" s="999">
        <v>69.349178387999999</v>
      </c>
      <c r="CD23" s="1000">
        <v>46.723084784999998</v>
      </c>
      <c r="CE23" s="998">
        <v>257.88671287199998</v>
      </c>
      <c r="CF23" s="999">
        <v>360.04331217000004</v>
      </c>
      <c r="CG23" s="999">
        <v>128.23517938399999</v>
      </c>
      <c r="CH23" s="999">
        <v>404.25245012999994</v>
      </c>
      <c r="CI23" s="999">
        <v>111.52125837199998</v>
      </c>
      <c r="CJ23" s="1000">
        <v>86.1083055</v>
      </c>
      <c r="CK23" s="1002">
        <v>6892.8792663889999</v>
      </c>
    </row>
    <row r="24" spans="2:89" ht="14.45" x14ac:dyDescent="0.3">
      <c r="B24" s="143">
        <v>2009</v>
      </c>
      <c r="C24" s="150">
        <v>82459.186276159002</v>
      </c>
      <c r="F24" s="993">
        <v>37165</v>
      </c>
      <c r="G24" s="998">
        <v>6.5667600000000004</v>
      </c>
      <c r="H24" s="999">
        <v>4.7858399999999994</v>
      </c>
      <c r="I24" s="999">
        <v>17.505047999999999</v>
      </c>
      <c r="J24" s="999">
        <v>79.899482645999996</v>
      </c>
      <c r="K24" s="999">
        <v>43.871986290000002</v>
      </c>
      <c r="L24" s="999">
        <v>24.645299999999999</v>
      </c>
      <c r="M24" s="999">
        <v>23.637094503</v>
      </c>
      <c r="N24" s="999">
        <v>4.9535999999999998</v>
      </c>
      <c r="O24" s="999">
        <v>8.8508600000000008</v>
      </c>
      <c r="P24" s="999">
        <v>3.0095999999999998</v>
      </c>
      <c r="Q24" s="999">
        <v>32.658295791</v>
      </c>
      <c r="R24" s="999">
        <v>49.27556400000001</v>
      </c>
      <c r="S24" s="999">
        <v>1.2724599999999999</v>
      </c>
      <c r="T24" s="999">
        <v>4.1756000000000002</v>
      </c>
      <c r="U24" s="999">
        <v>1.87866</v>
      </c>
      <c r="V24" s="999">
        <v>59.330278866000008</v>
      </c>
      <c r="W24" s="999">
        <v>57.612303476000001</v>
      </c>
      <c r="X24" s="999">
        <v>2.5122300000000002</v>
      </c>
      <c r="Y24" s="999">
        <v>254.39495090400004</v>
      </c>
      <c r="Z24" s="1000">
        <v>17.401230000000002</v>
      </c>
      <c r="AA24" s="998">
        <v>56.192587500000002</v>
      </c>
      <c r="AB24" s="999">
        <v>132.52792476000002</v>
      </c>
      <c r="AC24" s="999">
        <v>37.061005999999999</v>
      </c>
      <c r="AD24" s="999">
        <v>18.0519</v>
      </c>
      <c r="AE24" s="999">
        <v>18.482271999999998</v>
      </c>
      <c r="AF24" s="999">
        <v>18.305792439000001</v>
      </c>
      <c r="AG24" s="999">
        <v>5.5944000000000003</v>
      </c>
      <c r="AH24" s="999">
        <v>10.81555</v>
      </c>
      <c r="AI24" s="999">
        <v>20.4344</v>
      </c>
      <c r="AJ24" s="999">
        <v>429.59686799999997</v>
      </c>
      <c r="AK24" s="999">
        <v>21.774636000000001</v>
      </c>
      <c r="AL24" s="999">
        <v>19.948356</v>
      </c>
      <c r="AM24" s="999">
        <v>183.36084563999998</v>
      </c>
      <c r="AN24" s="999">
        <v>161.75270727</v>
      </c>
      <c r="AO24" s="999">
        <v>89.121904999999998</v>
      </c>
      <c r="AP24" s="1000">
        <v>20.13886875</v>
      </c>
      <c r="AQ24" s="998">
        <v>42.146459448000002</v>
      </c>
      <c r="AR24" s="999">
        <v>68.815718994000008</v>
      </c>
      <c r="AS24" s="999">
        <v>6.5062899999999999</v>
      </c>
      <c r="AT24" s="999">
        <v>36.587622500000002</v>
      </c>
      <c r="AU24" s="999">
        <v>227.13238630800001</v>
      </c>
      <c r="AV24" s="999">
        <v>12.840450000000001</v>
      </c>
      <c r="AW24" s="999">
        <v>28.393811608000004</v>
      </c>
      <c r="AX24" s="1000">
        <v>24.049423999999998</v>
      </c>
      <c r="AY24" s="998">
        <v>42.168494000000003</v>
      </c>
      <c r="AZ24" s="999">
        <v>8.0272349999999992</v>
      </c>
      <c r="BA24" s="999">
        <v>3.4195500000000001</v>
      </c>
      <c r="BB24" s="999">
        <v>7.2317850080000001</v>
      </c>
      <c r="BC24" s="999">
        <v>6.7262199999999996</v>
      </c>
      <c r="BD24" s="999">
        <v>4.0471199999999996</v>
      </c>
      <c r="BE24" s="999">
        <v>1.6301600000000001</v>
      </c>
      <c r="BF24" s="999">
        <v>1.0110399999999999</v>
      </c>
      <c r="BG24" s="999">
        <v>1.17822</v>
      </c>
      <c r="BH24" s="1000">
        <v>302.00246303999995</v>
      </c>
      <c r="BI24" s="998">
        <v>170.44092000000001</v>
      </c>
      <c r="BJ24" s="999">
        <v>156.37059600000001</v>
      </c>
      <c r="BK24" s="999">
        <v>157.55455749999999</v>
      </c>
      <c r="BL24" s="999">
        <v>150.89752108000002</v>
      </c>
      <c r="BM24" s="999">
        <v>71.076617721000005</v>
      </c>
      <c r="BN24" s="999">
        <v>81.758952429000004</v>
      </c>
      <c r="BO24" s="999">
        <v>79.196905852</v>
      </c>
      <c r="BP24" s="999">
        <v>82.236841949999999</v>
      </c>
      <c r="BQ24" s="999">
        <v>68.788009161000005</v>
      </c>
      <c r="BR24" s="999">
        <v>165.20711882000001</v>
      </c>
      <c r="BS24" s="1000">
        <v>30.466536000000001</v>
      </c>
      <c r="BT24" s="998">
        <v>235.30594863999997</v>
      </c>
      <c r="BU24" s="999">
        <v>30.440011250000001</v>
      </c>
      <c r="BV24" s="999">
        <v>272.29245615799999</v>
      </c>
      <c r="BW24" s="999">
        <v>31.88128</v>
      </c>
      <c r="BX24" s="999">
        <v>228.15801863999999</v>
      </c>
      <c r="BY24" s="999">
        <v>79.080838099999994</v>
      </c>
      <c r="BZ24" s="999">
        <v>198.02728055099999</v>
      </c>
      <c r="CA24" s="999">
        <v>91.83009711599999</v>
      </c>
      <c r="CB24" s="999">
        <v>68.303817499999994</v>
      </c>
      <c r="CC24" s="999">
        <v>67.491136398000009</v>
      </c>
      <c r="CD24" s="1000">
        <v>44.949172086000004</v>
      </c>
      <c r="CE24" s="998">
        <v>250.052371128</v>
      </c>
      <c r="CF24" s="999">
        <v>347.12954767500003</v>
      </c>
      <c r="CG24" s="999">
        <v>124.07586625600001</v>
      </c>
      <c r="CH24" s="999">
        <v>394.69060105199998</v>
      </c>
      <c r="CI24" s="999">
        <v>107.712256938</v>
      </c>
      <c r="CJ24" s="1000">
        <v>83.120229499999994</v>
      </c>
      <c r="CK24" s="1002">
        <v>6633.8471192419984</v>
      </c>
    </row>
    <row r="25" spans="2:89" ht="14.45" x14ac:dyDescent="0.3">
      <c r="B25" s="143">
        <v>2010</v>
      </c>
      <c r="C25" s="150">
        <v>81434.585053732997</v>
      </c>
      <c r="F25" s="993">
        <v>37196</v>
      </c>
      <c r="G25" s="998">
        <v>5.3687699999999996</v>
      </c>
      <c r="H25" s="999">
        <v>3.9412799999999995</v>
      </c>
      <c r="I25" s="999">
        <v>14.539712</v>
      </c>
      <c r="J25" s="999">
        <v>65.167337645999993</v>
      </c>
      <c r="K25" s="999">
        <v>36.441185483999995</v>
      </c>
      <c r="L25" s="999">
        <v>20.34</v>
      </c>
      <c r="M25" s="999">
        <v>19.321960497000003</v>
      </c>
      <c r="N25" s="999">
        <v>4.0936000000000003</v>
      </c>
      <c r="O25" s="999">
        <v>7.35494</v>
      </c>
      <c r="P25" s="999">
        <v>2.4870999999999999</v>
      </c>
      <c r="Q25" s="999">
        <v>27.102122806000001</v>
      </c>
      <c r="R25" s="999">
        <v>40.601972000000004</v>
      </c>
      <c r="S25" s="999">
        <v>1.0333399999999999</v>
      </c>
      <c r="T25" s="999">
        <v>3.4462999999999999</v>
      </c>
      <c r="U25" s="999">
        <v>1.5463800000000001</v>
      </c>
      <c r="V25" s="999">
        <v>48.311385000000001</v>
      </c>
      <c r="W25" s="999">
        <v>48.010226523999997</v>
      </c>
      <c r="X25" s="999">
        <v>2.0678899999999998</v>
      </c>
      <c r="Y25" s="999">
        <v>205.44088204800002</v>
      </c>
      <c r="Z25" s="1000">
        <v>14.53683</v>
      </c>
      <c r="AA25" s="998">
        <v>45.707187015000002</v>
      </c>
      <c r="AB25" s="999">
        <v>103.52771285999999</v>
      </c>
      <c r="AC25" s="999">
        <v>29.771152000000001</v>
      </c>
      <c r="AD25" s="999">
        <v>14.568199999999999</v>
      </c>
      <c r="AE25" s="999">
        <v>14.882823999999999</v>
      </c>
      <c r="AF25" s="999">
        <v>14.670007561</v>
      </c>
      <c r="AG25" s="999">
        <v>4.4871749999999997</v>
      </c>
      <c r="AH25" s="999">
        <v>8.7643249999999995</v>
      </c>
      <c r="AI25" s="999">
        <v>16.559899999999999</v>
      </c>
      <c r="AJ25" s="999">
        <v>335.76307546499999</v>
      </c>
      <c r="AK25" s="999">
        <v>17.339061999999998</v>
      </c>
      <c r="AL25" s="999">
        <v>15.953212000000001</v>
      </c>
      <c r="AM25" s="999">
        <v>146.70614</v>
      </c>
      <c r="AN25" s="999">
        <v>127.64413773</v>
      </c>
      <c r="AO25" s="999">
        <v>70.011036250000004</v>
      </c>
      <c r="AP25" s="1000">
        <v>16.150268749999999</v>
      </c>
      <c r="AQ25" s="998">
        <v>35.65992</v>
      </c>
      <c r="AR25" s="999">
        <v>57.828072012</v>
      </c>
      <c r="AS25" s="999">
        <v>5.4408000000000003</v>
      </c>
      <c r="AT25" s="999">
        <v>30.719796250000002</v>
      </c>
      <c r="AU25" s="999">
        <v>188.75467173600001</v>
      </c>
      <c r="AV25" s="999">
        <v>10.8314</v>
      </c>
      <c r="AW25" s="999">
        <v>23.882905804</v>
      </c>
      <c r="AX25" s="1000">
        <v>20.456575999999998</v>
      </c>
      <c r="AY25" s="998">
        <v>34.469921999999997</v>
      </c>
      <c r="AZ25" s="999">
        <v>6.6204000000000001</v>
      </c>
      <c r="BA25" s="999">
        <v>2.7769499999999998</v>
      </c>
      <c r="BB25" s="999">
        <v>5.9877850080000004</v>
      </c>
      <c r="BC25" s="999">
        <v>5.5284000000000004</v>
      </c>
      <c r="BD25" s="999">
        <v>3.3264</v>
      </c>
      <c r="BE25" s="999">
        <v>1.36612</v>
      </c>
      <c r="BF25" s="999">
        <v>0.84728000000000003</v>
      </c>
      <c r="BG25" s="999">
        <v>0.96840000000000004</v>
      </c>
      <c r="BH25" s="1000">
        <v>244.97739311999999</v>
      </c>
      <c r="BI25" s="998">
        <v>136.10103000000001</v>
      </c>
      <c r="BJ25" s="999">
        <v>119.11395811300002</v>
      </c>
      <c r="BK25" s="999">
        <v>123.465885</v>
      </c>
      <c r="BL25" s="999">
        <v>118.829659244</v>
      </c>
      <c r="BM25" s="999">
        <v>56.601950000000002</v>
      </c>
      <c r="BN25" s="999">
        <v>63.910752500000001</v>
      </c>
      <c r="BO25" s="999">
        <v>61.365080851999998</v>
      </c>
      <c r="BP25" s="999">
        <v>63.985950000000003</v>
      </c>
      <c r="BQ25" s="999">
        <v>52.660808612999993</v>
      </c>
      <c r="BR25" s="999">
        <v>131.817529705</v>
      </c>
      <c r="BS25" s="1000">
        <v>23.111642</v>
      </c>
      <c r="BT25" s="998">
        <v>184.616362245</v>
      </c>
      <c r="BU25" s="999">
        <v>24.302691249999999</v>
      </c>
      <c r="BV25" s="999">
        <v>208.71801538600002</v>
      </c>
      <c r="BW25" s="999">
        <v>25.151546256</v>
      </c>
      <c r="BX25" s="999">
        <v>179.49398388</v>
      </c>
      <c r="BY25" s="999">
        <v>65.159599999999998</v>
      </c>
      <c r="BZ25" s="999">
        <v>158.09658069900001</v>
      </c>
      <c r="CA25" s="999">
        <v>73.960335000000001</v>
      </c>
      <c r="CB25" s="999">
        <v>56.110934999999998</v>
      </c>
      <c r="CC25" s="999">
        <v>54.348152417999998</v>
      </c>
      <c r="CD25" s="1000">
        <v>36.537288957000001</v>
      </c>
      <c r="CE25" s="998">
        <v>204.70113599999999</v>
      </c>
      <c r="CF25" s="999">
        <v>285.57765465</v>
      </c>
      <c r="CG25" s="999">
        <v>103.119313744</v>
      </c>
      <c r="CH25" s="999">
        <v>317.92150460399995</v>
      </c>
      <c r="CI25" s="999">
        <v>89.239926123999993</v>
      </c>
      <c r="CJ25" s="1000">
        <v>69.013063000000002</v>
      </c>
      <c r="CK25" s="1002">
        <v>5321.1341568059988</v>
      </c>
    </row>
    <row r="26" spans="2:89" x14ac:dyDescent="0.25">
      <c r="B26" s="143">
        <v>2011</v>
      </c>
      <c r="C26" s="150">
        <v>81234.584372733996</v>
      </c>
      <c r="F26" s="993">
        <v>37226</v>
      </c>
      <c r="G26" s="998">
        <v>5.9899500000000003</v>
      </c>
      <c r="H26" s="999">
        <v>4.3221599999999993</v>
      </c>
      <c r="I26" s="999">
        <v>16.022379999999998</v>
      </c>
      <c r="J26" s="999">
        <v>70.170707645999997</v>
      </c>
      <c r="K26" s="999">
        <v>39.649306289999998</v>
      </c>
      <c r="L26" s="999">
        <v>22.204499999999999</v>
      </c>
      <c r="M26" s="999">
        <v>20.751169503</v>
      </c>
      <c r="N26" s="999">
        <v>4.5407999999999999</v>
      </c>
      <c r="O26" s="999">
        <v>7.9159100000000002</v>
      </c>
      <c r="P26" s="999">
        <v>2.7378999999999998</v>
      </c>
      <c r="Q26" s="999">
        <v>29.666508597</v>
      </c>
      <c r="R26" s="999">
        <v>43.982624000000008</v>
      </c>
      <c r="S26" s="999">
        <v>1.16144</v>
      </c>
      <c r="T26" s="999">
        <v>3.8037999999999998</v>
      </c>
      <c r="U26" s="999">
        <v>1.71252</v>
      </c>
      <c r="V26" s="999">
        <v>52.013986134000007</v>
      </c>
      <c r="W26" s="999">
        <v>52.433674345</v>
      </c>
      <c r="X26" s="999">
        <v>2.29006</v>
      </c>
      <c r="Y26" s="999">
        <v>224.12259590400001</v>
      </c>
      <c r="Z26" s="1000">
        <v>15.897419999999999</v>
      </c>
      <c r="AA26" s="998">
        <v>48.304200000000002</v>
      </c>
      <c r="AB26" s="999">
        <v>114.360253095</v>
      </c>
      <c r="AC26" s="999">
        <v>31.504404000000001</v>
      </c>
      <c r="AD26" s="999">
        <v>15.64498</v>
      </c>
      <c r="AE26" s="999">
        <v>15.878416</v>
      </c>
      <c r="AF26" s="999">
        <v>15.642362438999999</v>
      </c>
      <c r="AG26" s="999">
        <v>4.7979750000000001</v>
      </c>
      <c r="AH26" s="999">
        <v>9.2491599999999998</v>
      </c>
      <c r="AI26" s="999">
        <v>17.7653</v>
      </c>
      <c r="AJ26" s="999">
        <v>372.08007050700002</v>
      </c>
      <c r="AK26" s="999">
        <v>18.672836</v>
      </c>
      <c r="AL26" s="999">
        <v>16.938316</v>
      </c>
      <c r="AM26" s="999">
        <v>163.74941282</v>
      </c>
      <c r="AN26" s="999">
        <v>140.873632362</v>
      </c>
      <c r="AO26" s="999">
        <v>77.437836806999996</v>
      </c>
      <c r="AP26" s="1000">
        <v>17.361093749999998</v>
      </c>
      <c r="AQ26" s="998">
        <v>39.270659447999996</v>
      </c>
      <c r="AR26" s="999">
        <v>63.237902011999992</v>
      </c>
      <c r="AS26" s="999">
        <v>6.0075500000000002</v>
      </c>
      <c r="AT26" s="999">
        <v>33.669398749999999</v>
      </c>
      <c r="AU26" s="999">
        <v>206.331975648</v>
      </c>
      <c r="AV26" s="999">
        <v>11.850486244999999</v>
      </c>
      <c r="AW26" s="999">
        <v>26.152200000000001</v>
      </c>
      <c r="AX26" s="1000">
        <v>22.431024000000001</v>
      </c>
      <c r="AY26" s="998">
        <v>37.045760000000001</v>
      </c>
      <c r="AZ26" s="999">
        <v>7.11693</v>
      </c>
      <c r="BA26" s="999">
        <v>3.1212</v>
      </c>
      <c r="BB26" s="999">
        <v>6.4190399999999999</v>
      </c>
      <c r="BC26" s="999">
        <v>6.0812400000000002</v>
      </c>
      <c r="BD26" s="999">
        <v>3.6590400000000001</v>
      </c>
      <c r="BE26" s="999">
        <v>1.4350000000000001</v>
      </c>
      <c r="BF26" s="999">
        <v>0.89</v>
      </c>
      <c r="BG26" s="999">
        <v>1.06524</v>
      </c>
      <c r="BH26" s="1000">
        <v>264.73136678399999</v>
      </c>
      <c r="BI26" s="998">
        <v>149.64525794400001</v>
      </c>
      <c r="BJ26" s="999">
        <v>129.38336862899999</v>
      </c>
      <c r="BK26" s="999">
        <v>134.60794250000001</v>
      </c>
      <c r="BL26" s="999">
        <v>130.46904108000001</v>
      </c>
      <c r="BM26" s="999">
        <v>62.069400465000001</v>
      </c>
      <c r="BN26" s="999">
        <v>69.993411249999994</v>
      </c>
      <c r="BO26" s="999">
        <v>66.906174574000005</v>
      </c>
      <c r="BP26" s="999">
        <v>70.603045170000001</v>
      </c>
      <c r="BQ26" s="999">
        <v>56.972033612999994</v>
      </c>
      <c r="BR26" s="999">
        <v>144.85681088499999</v>
      </c>
      <c r="BS26" s="1000">
        <v>25.048518000000001</v>
      </c>
      <c r="BT26" s="998">
        <v>199.91878945500002</v>
      </c>
      <c r="BU26" s="999">
        <v>26.165806249999999</v>
      </c>
      <c r="BV26" s="999">
        <v>227.169166158</v>
      </c>
      <c r="BW26" s="999">
        <v>27.326801232000001</v>
      </c>
      <c r="BX26" s="999">
        <v>195.47246952</v>
      </c>
      <c r="BY26" s="999">
        <v>70.710645720000002</v>
      </c>
      <c r="BZ26" s="999">
        <v>171.91760110199999</v>
      </c>
      <c r="CA26" s="999">
        <v>79.454193750000002</v>
      </c>
      <c r="CB26" s="999">
        <v>60.757251875000001</v>
      </c>
      <c r="CC26" s="999">
        <v>58.720034407999997</v>
      </c>
      <c r="CD26" s="1000">
        <v>39.369858957000005</v>
      </c>
      <c r="CE26" s="998">
        <v>223.65160087200002</v>
      </c>
      <c r="CF26" s="999">
        <v>309.55123573500003</v>
      </c>
      <c r="CG26" s="999">
        <v>112.26983718000001</v>
      </c>
      <c r="CH26" s="999">
        <v>345.079269474</v>
      </c>
      <c r="CI26" s="999">
        <v>97.717175503999997</v>
      </c>
      <c r="CJ26" s="1000">
        <v>74.989215000000002</v>
      </c>
      <c r="CK26" s="1002">
        <v>5802.9616303879993</v>
      </c>
    </row>
    <row r="27" spans="2:89" x14ac:dyDescent="0.25">
      <c r="B27" s="143">
        <v>2012</v>
      </c>
      <c r="C27" s="150">
        <v>83644.439221659995</v>
      </c>
      <c r="F27" s="993">
        <v>37257</v>
      </c>
      <c r="G27" s="998">
        <v>6.6111300000000002</v>
      </c>
      <c r="H27" s="999">
        <v>4.7858399999999994</v>
      </c>
      <c r="I27" s="999">
        <v>17.481134000000001</v>
      </c>
      <c r="J27" s="999">
        <v>76.563902646000003</v>
      </c>
      <c r="K27" s="999">
        <v>43.159077258000003</v>
      </c>
      <c r="L27" s="999">
        <v>24.238499999999998</v>
      </c>
      <c r="M27" s="999">
        <v>22.757580000000001</v>
      </c>
      <c r="N27" s="999">
        <v>4.9535999999999998</v>
      </c>
      <c r="O27" s="999">
        <v>8.7262000000000004</v>
      </c>
      <c r="P27" s="999">
        <v>3.0305</v>
      </c>
      <c r="Q27" s="999">
        <v>32.306332806000007</v>
      </c>
      <c r="R27" s="999">
        <v>48.148679999999999</v>
      </c>
      <c r="S27" s="999">
        <v>1.2895399999999999</v>
      </c>
      <c r="T27" s="999">
        <v>4.1756000000000002</v>
      </c>
      <c r="U27" s="999">
        <v>1.87866</v>
      </c>
      <c r="V27" s="999">
        <v>56.634793866000003</v>
      </c>
      <c r="W27" s="999">
        <v>56.929000868999999</v>
      </c>
      <c r="X27" s="999">
        <v>2.5122300000000002</v>
      </c>
      <c r="Y27" s="999">
        <v>237.262609548</v>
      </c>
      <c r="Z27" s="1000">
        <v>17.30575</v>
      </c>
      <c r="AA27" s="998">
        <v>52.686637500000003</v>
      </c>
      <c r="AB27" s="999">
        <v>122.37631857</v>
      </c>
      <c r="AC27" s="999">
        <v>34.104282000000005</v>
      </c>
      <c r="AD27" s="999">
        <v>17.006789999999999</v>
      </c>
      <c r="AE27" s="999">
        <v>17.231400000000001</v>
      </c>
      <c r="AF27" s="999">
        <v>16.952947560999998</v>
      </c>
      <c r="AG27" s="999">
        <v>5.2253249999999998</v>
      </c>
      <c r="AH27" s="999">
        <v>10.032355000000001</v>
      </c>
      <c r="AI27" s="999">
        <v>19.315100000000001</v>
      </c>
      <c r="AJ27" s="999">
        <v>398.63343953500004</v>
      </c>
      <c r="AK27" s="999">
        <v>20.099664000000001</v>
      </c>
      <c r="AL27" s="999">
        <v>18.251788000000001</v>
      </c>
      <c r="AM27" s="999">
        <v>180.76347282</v>
      </c>
      <c r="AN27" s="999">
        <v>152.483032638</v>
      </c>
      <c r="AO27" s="999">
        <v>83.808151249999995</v>
      </c>
      <c r="AP27" s="1000">
        <v>18.732175000000002</v>
      </c>
      <c r="AQ27" s="998">
        <v>42.370110413999996</v>
      </c>
      <c r="AR27" s="999">
        <v>68.412522011999997</v>
      </c>
      <c r="AS27" s="999">
        <v>6.5289599999999997</v>
      </c>
      <c r="AT27" s="999">
        <v>36.367971249999997</v>
      </c>
      <c r="AU27" s="999">
        <v>220.775852934</v>
      </c>
      <c r="AV27" s="999">
        <v>12.811336245</v>
      </c>
      <c r="AW27" s="999">
        <v>28.366148391999996</v>
      </c>
      <c r="AX27" s="1000">
        <v>24.308368000000002</v>
      </c>
      <c r="AY27" s="998">
        <v>40.287264</v>
      </c>
      <c r="AZ27" s="999">
        <v>7.7789700000000002</v>
      </c>
      <c r="BA27" s="999">
        <v>3.4654500000000001</v>
      </c>
      <c r="BB27" s="999">
        <v>7.0161600000000002</v>
      </c>
      <c r="BC27" s="999">
        <v>6.6801500000000003</v>
      </c>
      <c r="BD27" s="999">
        <v>4.0194000000000001</v>
      </c>
      <c r="BE27" s="999">
        <v>1.5842400000000001</v>
      </c>
      <c r="BF27" s="999">
        <v>0.98255999999999999</v>
      </c>
      <c r="BG27" s="999">
        <v>1.17015</v>
      </c>
      <c r="BH27" s="1000">
        <v>286.63503321599995</v>
      </c>
      <c r="BI27" s="998">
        <v>158.39499000000001</v>
      </c>
      <c r="BJ27" s="999">
        <v>140.27973925799998</v>
      </c>
      <c r="BK27" s="999">
        <v>144.0636725</v>
      </c>
      <c r="BL27" s="999">
        <v>140.32705946000002</v>
      </c>
      <c r="BM27" s="999">
        <v>65.714327721000004</v>
      </c>
      <c r="BN27" s="999">
        <v>75.647713749999994</v>
      </c>
      <c r="BO27" s="999">
        <v>71.946226435</v>
      </c>
      <c r="BP27" s="999">
        <v>75.712103220000003</v>
      </c>
      <c r="BQ27" s="999">
        <v>61.890049161</v>
      </c>
      <c r="BR27" s="999">
        <v>155.26932500000001</v>
      </c>
      <c r="BS27" s="1000">
        <v>27.247133999999999</v>
      </c>
      <c r="BT27" s="998">
        <v>216.47663775499998</v>
      </c>
      <c r="BU27" s="999">
        <v>28.35770625</v>
      </c>
      <c r="BV27" s="999">
        <v>230.67073346200004</v>
      </c>
      <c r="BW27" s="999">
        <v>29.502079999999999</v>
      </c>
      <c r="BX27" s="999">
        <v>201.71214408</v>
      </c>
      <c r="BY27" s="999">
        <v>76.697653340000002</v>
      </c>
      <c r="BZ27" s="999">
        <v>177.42086389799999</v>
      </c>
      <c r="CA27" s="999">
        <v>81.521775000000005</v>
      </c>
      <c r="CB27" s="999">
        <v>66.291399999999996</v>
      </c>
      <c r="CC27" s="999">
        <v>60.550738388000006</v>
      </c>
      <c r="CD27" s="1000">
        <v>42.831888957000004</v>
      </c>
      <c r="CE27" s="998">
        <v>231.45649687200003</v>
      </c>
      <c r="CF27" s="999">
        <v>335.34707123999999</v>
      </c>
      <c r="CG27" s="999">
        <v>120.62042625600002</v>
      </c>
      <c r="CH27" s="999">
        <v>355.61860697399999</v>
      </c>
      <c r="CI27" s="999">
        <v>102.70037224799999</v>
      </c>
      <c r="CJ27" s="1000">
        <v>81.252681999999993</v>
      </c>
      <c r="CK27" s="1002">
        <v>6193.5358035550025</v>
      </c>
    </row>
    <row r="28" spans="2:89" x14ac:dyDescent="0.25">
      <c r="B28" s="143">
        <v>2013</v>
      </c>
      <c r="C28" s="150">
        <v>84525.609190311006</v>
      </c>
      <c r="F28" s="993">
        <v>37288</v>
      </c>
      <c r="G28" s="998">
        <v>6.7886100000000003</v>
      </c>
      <c r="H28" s="999">
        <v>4.8851999999999993</v>
      </c>
      <c r="I28" s="999">
        <v>17.600704</v>
      </c>
      <c r="J28" s="999">
        <v>79.065587645999997</v>
      </c>
      <c r="K28" s="999">
        <v>43.515531773999989</v>
      </c>
      <c r="L28" s="999">
        <v>24.611399999999996</v>
      </c>
      <c r="M28" s="999">
        <v>23.499675</v>
      </c>
      <c r="N28" s="999">
        <v>4.9880000000000004</v>
      </c>
      <c r="O28" s="999">
        <v>8.9131900000000002</v>
      </c>
      <c r="P28" s="999">
        <v>3.0931999999999999</v>
      </c>
      <c r="Q28" s="999">
        <v>32.507464208999998</v>
      </c>
      <c r="R28" s="999">
        <v>49.207267999999999</v>
      </c>
      <c r="S28" s="999">
        <v>1.3237000000000001</v>
      </c>
      <c r="T28" s="999">
        <v>4.2470999999999997</v>
      </c>
      <c r="U28" s="999">
        <v>1.90422</v>
      </c>
      <c r="V28" s="999">
        <v>58.471290000000003</v>
      </c>
      <c r="W28" s="999">
        <v>57.072837392999993</v>
      </c>
      <c r="X28" s="999">
        <v>2.5464099999999998</v>
      </c>
      <c r="Y28" s="999">
        <v>240.003807048</v>
      </c>
      <c r="Z28" s="1000">
        <v>17.4251</v>
      </c>
      <c r="AA28" s="998">
        <v>54.212387984999999</v>
      </c>
      <c r="AB28" s="999">
        <v>126.678346905</v>
      </c>
      <c r="AC28" s="999">
        <v>35.786555999999997</v>
      </c>
      <c r="AD28" s="999">
        <v>17.64019</v>
      </c>
      <c r="AE28" s="999">
        <v>18.175936</v>
      </c>
      <c r="AF28" s="999">
        <v>17.713927561000002</v>
      </c>
      <c r="AG28" s="999">
        <v>5.4584250000000001</v>
      </c>
      <c r="AH28" s="999">
        <v>10.330715</v>
      </c>
      <c r="AI28" s="999">
        <v>20.061299999999999</v>
      </c>
      <c r="AJ28" s="999">
        <v>409.85682500000001</v>
      </c>
      <c r="AK28" s="999">
        <v>20.813078000000001</v>
      </c>
      <c r="AL28" s="999">
        <v>18.935887999999998</v>
      </c>
      <c r="AM28" s="999">
        <v>190.65666718</v>
      </c>
      <c r="AN28" s="999">
        <v>159.02280736199998</v>
      </c>
      <c r="AO28" s="999">
        <v>87.785673056999997</v>
      </c>
      <c r="AP28" s="1000">
        <v>19.159524999999999</v>
      </c>
      <c r="AQ28" s="998">
        <v>42.050580275999991</v>
      </c>
      <c r="AR28" s="999">
        <v>68.110088993999994</v>
      </c>
      <c r="AS28" s="999">
        <v>6.5062899999999999</v>
      </c>
      <c r="AT28" s="999">
        <v>36.273834999999998</v>
      </c>
      <c r="AU28" s="999">
        <v>219.25382151600002</v>
      </c>
      <c r="AV28" s="999">
        <v>12.7531</v>
      </c>
      <c r="AW28" s="999">
        <v>28.255437411999999</v>
      </c>
      <c r="AX28" s="1000">
        <v>24.081792</v>
      </c>
      <c r="AY28" s="998">
        <v>41.039755999999997</v>
      </c>
      <c r="AZ28" s="999">
        <v>7.9168950000000002</v>
      </c>
      <c r="BA28" s="999">
        <v>3.5572499999999998</v>
      </c>
      <c r="BB28" s="999">
        <v>7.1322650080000001</v>
      </c>
      <c r="BC28" s="999">
        <v>6.8183600000000002</v>
      </c>
      <c r="BD28" s="999">
        <v>4.1025600000000004</v>
      </c>
      <c r="BE28" s="999">
        <v>1.6186799999999999</v>
      </c>
      <c r="BF28" s="999">
        <v>1.0039199999999999</v>
      </c>
      <c r="BG28" s="999">
        <v>1.1943600000000001</v>
      </c>
      <c r="BH28" s="1000">
        <v>292.27063401599992</v>
      </c>
      <c r="BI28" s="998">
        <v>163.36913205599998</v>
      </c>
      <c r="BJ28" s="999">
        <v>153.44496125799998</v>
      </c>
      <c r="BK28" s="999">
        <v>152.2545575</v>
      </c>
      <c r="BL28" s="999">
        <v>147.60176886599999</v>
      </c>
      <c r="BM28" s="999">
        <v>67.922340000000005</v>
      </c>
      <c r="BN28" s="999">
        <v>80.016947500000001</v>
      </c>
      <c r="BO28" s="999">
        <v>76.514740000000003</v>
      </c>
      <c r="BP28" s="999">
        <v>79.189891950000003</v>
      </c>
      <c r="BQ28" s="999">
        <v>67.223149452000001</v>
      </c>
      <c r="BR28" s="999">
        <v>161.21927338499998</v>
      </c>
      <c r="BS28" s="1000">
        <v>29.995404000000001</v>
      </c>
      <c r="BT28" s="998">
        <v>228.70067619</v>
      </c>
      <c r="BU28" s="999">
        <v>29.59065</v>
      </c>
      <c r="BV28" s="999">
        <v>245.46832269000001</v>
      </c>
      <c r="BW28" s="999">
        <v>30.793652511999994</v>
      </c>
      <c r="BX28" s="999">
        <v>215.82434659999998</v>
      </c>
      <c r="BY28" s="999">
        <v>77.714860959999996</v>
      </c>
      <c r="BZ28" s="999">
        <v>202.99909360199999</v>
      </c>
      <c r="CA28" s="999">
        <v>104.678685</v>
      </c>
      <c r="CB28" s="999">
        <v>67.711929999999995</v>
      </c>
      <c r="CC28" s="999">
        <v>73.256565591999987</v>
      </c>
      <c r="CD28" s="1000">
        <v>44.148026870999992</v>
      </c>
      <c r="CE28" s="998">
        <v>232.668739128</v>
      </c>
      <c r="CF28" s="999">
        <v>339.871497675</v>
      </c>
      <c r="CG28" s="999">
        <v>120.78041312799999</v>
      </c>
      <c r="CH28" s="999">
        <v>365.027565396</v>
      </c>
      <c r="CI28" s="999">
        <v>101.984410814</v>
      </c>
      <c r="CJ28" s="1000">
        <v>81.970969499999995</v>
      </c>
      <c r="CK28" s="1002">
        <v>6439.8407399670004</v>
      </c>
    </row>
    <row r="29" spans="2:89" x14ac:dyDescent="0.25">
      <c r="B29" s="143">
        <v>2014</v>
      </c>
      <c r="C29" s="150">
        <v>84454.868941992987</v>
      </c>
      <c r="F29" s="993">
        <v>37316</v>
      </c>
      <c r="G29" s="998">
        <v>8.3859300000000001</v>
      </c>
      <c r="H29" s="999">
        <v>6.0112799999999993</v>
      </c>
      <c r="I29" s="999">
        <v>21.785654000000001</v>
      </c>
      <c r="J29" s="999">
        <v>95.774397354000001</v>
      </c>
      <c r="K29" s="999">
        <v>53.660942741999996</v>
      </c>
      <c r="L29" s="999">
        <v>30.306600000000003</v>
      </c>
      <c r="M29" s="999">
        <v>28.556920497</v>
      </c>
      <c r="N29" s="999">
        <v>6.1576000000000004</v>
      </c>
      <c r="O29" s="999">
        <v>10.970079999999999</v>
      </c>
      <c r="P29" s="999">
        <v>3.8037999999999998</v>
      </c>
      <c r="Q29" s="999">
        <v>40.150344387999994</v>
      </c>
      <c r="R29" s="999">
        <v>60.27122</v>
      </c>
      <c r="S29" s="999">
        <v>1.63968</v>
      </c>
      <c r="T29" s="999">
        <v>5.2481</v>
      </c>
      <c r="U29" s="999">
        <v>2.3643000000000001</v>
      </c>
      <c r="V29" s="999">
        <v>70.645385798999996</v>
      </c>
      <c r="W29" s="999">
        <v>70.486938261999995</v>
      </c>
      <c r="X29" s="999">
        <v>3.1616499999999998</v>
      </c>
      <c r="Y29" s="999">
        <v>289.822092048</v>
      </c>
      <c r="Z29" s="1000">
        <v>21.483000000000001</v>
      </c>
      <c r="AA29" s="998">
        <v>65.931337499999998</v>
      </c>
      <c r="AB29" s="999">
        <v>153.04776547500001</v>
      </c>
      <c r="AC29" s="999">
        <v>42.31174</v>
      </c>
      <c r="AD29" s="999">
        <v>21.155560000000001</v>
      </c>
      <c r="AE29" s="999">
        <v>21.443519999999999</v>
      </c>
      <c r="AF29" s="999">
        <v>21.011507561000002</v>
      </c>
      <c r="AG29" s="999">
        <v>6.4685249999999996</v>
      </c>
      <c r="AH29" s="999">
        <v>12.53112</v>
      </c>
      <c r="AI29" s="999">
        <v>24.050599999999999</v>
      </c>
      <c r="AJ29" s="999">
        <v>499.40167497200002</v>
      </c>
      <c r="AK29" s="999">
        <v>25.031525999999999</v>
      </c>
      <c r="AL29" s="999">
        <v>22.630027999999999</v>
      </c>
      <c r="AM29" s="999">
        <v>231.39699436000001</v>
      </c>
      <c r="AN29" s="999">
        <v>193.16120754600001</v>
      </c>
      <c r="AO29" s="999">
        <v>106.52364680699999</v>
      </c>
      <c r="AP29" s="1000">
        <v>23.30838125</v>
      </c>
      <c r="AQ29" s="998">
        <v>52.243709586000001</v>
      </c>
      <c r="AR29" s="999">
        <v>84.473977988000001</v>
      </c>
      <c r="AS29" s="999">
        <v>8.0705200000000001</v>
      </c>
      <c r="AT29" s="999">
        <v>45.02850625</v>
      </c>
      <c r="AU29" s="999">
        <v>270.52348858200003</v>
      </c>
      <c r="AV29" s="999">
        <v>15.839463755000001</v>
      </c>
      <c r="AW29" s="999">
        <v>35.035637412</v>
      </c>
      <c r="AX29" s="1000">
        <v>29.972767999999999</v>
      </c>
      <c r="AY29" s="998">
        <v>50.330137999999998</v>
      </c>
      <c r="AZ29" s="999">
        <v>9.7650900000000007</v>
      </c>
      <c r="BA29" s="999">
        <v>4.4063999999999997</v>
      </c>
      <c r="BB29" s="999">
        <v>8.8075200000000002</v>
      </c>
      <c r="BC29" s="999">
        <v>8.4308099999999992</v>
      </c>
      <c r="BD29" s="999">
        <v>5.0727599999999997</v>
      </c>
      <c r="BE29" s="999">
        <v>2.0089999999999999</v>
      </c>
      <c r="BF29" s="999">
        <v>1.246</v>
      </c>
      <c r="BG29" s="999">
        <v>1.47681</v>
      </c>
      <c r="BH29" s="1000">
        <v>357.19720857599992</v>
      </c>
      <c r="BI29" s="998">
        <v>201.00522000000001</v>
      </c>
      <c r="BJ29" s="999">
        <v>187.11931537100003</v>
      </c>
      <c r="BK29" s="999">
        <v>186.43346249999999</v>
      </c>
      <c r="BL29" s="999">
        <v>180.233839784</v>
      </c>
      <c r="BM29" s="999">
        <v>83.448433628000004</v>
      </c>
      <c r="BN29" s="999">
        <v>97.465302570999995</v>
      </c>
      <c r="BO29" s="999">
        <v>92.843374573999995</v>
      </c>
      <c r="BP29" s="999">
        <v>96.302104830000019</v>
      </c>
      <c r="BQ29" s="999">
        <v>81.785547774000023</v>
      </c>
      <c r="BR29" s="999">
        <v>197.36235161500005</v>
      </c>
      <c r="BS29" s="1000">
        <v>36.512729999999998</v>
      </c>
      <c r="BT29" s="998">
        <v>276.73028673499999</v>
      </c>
      <c r="BU29" s="999">
        <v>35.590976249999997</v>
      </c>
      <c r="BV29" s="999">
        <v>278.74746153799998</v>
      </c>
      <c r="BW29" s="999">
        <v>37.149518768</v>
      </c>
      <c r="BX29" s="999">
        <v>243.75739747999998</v>
      </c>
      <c r="BY29" s="999">
        <v>95.298068579999992</v>
      </c>
      <c r="BZ29" s="999">
        <v>213.568026801</v>
      </c>
      <c r="CA29" s="999">
        <v>97.353539999999995</v>
      </c>
      <c r="CB29" s="999">
        <v>82.745872500000004</v>
      </c>
      <c r="CC29" s="999">
        <v>72.628105591999997</v>
      </c>
      <c r="CD29" s="1000">
        <v>53.446882086000002</v>
      </c>
      <c r="CE29" s="998">
        <v>274.44267112800003</v>
      </c>
      <c r="CF29" s="999">
        <v>417.82489015499999</v>
      </c>
      <c r="CG29" s="999">
        <v>148.96781938399999</v>
      </c>
      <c r="CH29" s="999">
        <v>415.09728789299993</v>
      </c>
      <c r="CI29" s="999">
        <v>125.26812</v>
      </c>
      <c r="CJ29" s="1000">
        <v>100.99122250000001</v>
      </c>
      <c r="CK29" s="1002">
        <v>7700.1406877469999</v>
      </c>
    </row>
    <row r="30" spans="2:89" x14ac:dyDescent="0.25">
      <c r="B30" s="143">
        <v>2015</v>
      </c>
      <c r="C30" s="150">
        <v>83953.453304873998</v>
      </c>
      <c r="F30" s="993">
        <v>37347</v>
      </c>
      <c r="G30" s="998">
        <v>8.3415599999999994</v>
      </c>
      <c r="H30" s="999">
        <v>5.9615999999999989</v>
      </c>
      <c r="I30" s="999">
        <v>21.905224</v>
      </c>
      <c r="J30" s="999">
        <v>96.021452646</v>
      </c>
      <c r="K30" s="999">
        <v>53.989980000000003</v>
      </c>
      <c r="L30" s="999">
        <v>30.374399999999998</v>
      </c>
      <c r="M30" s="999">
        <v>28.556920497</v>
      </c>
      <c r="N30" s="999">
        <v>6.1920000000000002</v>
      </c>
      <c r="O30" s="999">
        <v>10.90775</v>
      </c>
      <c r="P30" s="999">
        <v>3.762</v>
      </c>
      <c r="Q30" s="999">
        <v>40.376614387999993</v>
      </c>
      <c r="R30" s="999">
        <v>60.339515999999989</v>
      </c>
      <c r="S30" s="999">
        <v>1.63114</v>
      </c>
      <c r="T30" s="999">
        <v>5.2624000000000004</v>
      </c>
      <c r="U30" s="999">
        <v>2.3643000000000001</v>
      </c>
      <c r="V30" s="999">
        <v>71.060075798999989</v>
      </c>
      <c r="W30" s="999">
        <v>71.170240868999997</v>
      </c>
      <c r="X30" s="999">
        <v>3.1616499999999998</v>
      </c>
      <c r="Y30" s="999">
        <v>292.861150452</v>
      </c>
      <c r="Z30" s="1000">
        <v>21.62622</v>
      </c>
      <c r="AA30" s="998">
        <v>66.126112500000005</v>
      </c>
      <c r="AB30" s="999">
        <v>154.688053575</v>
      </c>
      <c r="AC30" s="999">
        <v>42.515652000000003</v>
      </c>
      <c r="AD30" s="999">
        <v>21.345580000000002</v>
      </c>
      <c r="AE30" s="999">
        <v>21.647743999999999</v>
      </c>
      <c r="AF30" s="999">
        <v>21.180610000000001</v>
      </c>
      <c r="AG30" s="999">
        <v>6.5267999999999997</v>
      </c>
      <c r="AH30" s="999">
        <v>12.568415</v>
      </c>
      <c r="AI30" s="999">
        <v>24.194099999999999</v>
      </c>
      <c r="AJ30" s="999">
        <v>501.13545298600002</v>
      </c>
      <c r="AK30" s="999">
        <v>25.217634</v>
      </c>
      <c r="AL30" s="999">
        <v>22.766848</v>
      </c>
      <c r="AM30" s="999">
        <v>223.40070718000004</v>
      </c>
      <c r="AN30" s="999">
        <v>191.24135481600001</v>
      </c>
      <c r="AO30" s="999">
        <v>105.746831943</v>
      </c>
      <c r="AP30" s="1000">
        <v>23.379606249999998</v>
      </c>
      <c r="AQ30" s="998">
        <v>52.946670137999995</v>
      </c>
      <c r="AR30" s="999">
        <v>85.448453018000009</v>
      </c>
      <c r="AS30" s="999">
        <v>8.1385299999999994</v>
      </c>
      <c r="AT30" s="999">
        <v>45.53056625</v>
      </c>
      <c r="AU30" s="999">
        <v>273.89574586799995</v>
      </c>
      <c r="AV30" s="999">
        <v>16.072399999999998</v>
      </c>
      <c r="AW30" s="999">
        <v>35.450760000000002</v>
      </c>
      <c r="AX30" s="1000">
        <v>30.425920000000001</v>
      </c>
      <c r="AY30" s="998">
        <v>50.243312000000003</v>
      </c>
      <c r="AZ30" s="999">
        <v>9.7650900000000007</v>
      </c>
      <c r="BA30" s="999">
        <v>4.3834499999999998</v>
      </c>
      <c r="BB30" s="999">
        <v>8.7909349920000004</v>
      </c>
      <c r="BC30" s="999">
        <v>8.3847400000000007</v>
      </c>
      <c r="BD30" s="999">
        <v>5.0727599999999997</v>
      </c>
      <c r="BE30" s="999">
        <v>2.0204800000000001</v>
      </c>
      <c r="BF30" s="999">
        <v>1.25312</v>
      </c>
      <c r="BG30" s="999">
        <v>1.4687399999999999</v>
      </c>
      <c r="BH30" s="1000">
        <v>358.76584598399995</v>
      </c>
      <c r="BI30" s="998">
        <v>201.424777944</v>
      </c>
      <c r="BJ30" s="999">
        <v>193.83626537100002</v>
      </c>
      <c r="BK30" s="999">
        <v>189.896615</v>
      </c>
      <c r="BL30" s="999">
        <v>181.12464918999999</v>
      </c>
      <c r="BM30" s="999">
        <v>84.534952744000009</v>
      </c>
      <c r="BN30" s="999">
        <v>98.293503679000011</v>
      </c>
      <c r="BO30" s="999">
        <v>94.582334148000001</v>
      </c>
      <c r="BP30" s="999">
        <v>96.856108050000003</v>
      </c>
      <c r="BQ30" s="999">
        <v>84.372282774000013</v>
      </c>
      <c r="BR30" s="999">
        <v>196.66607661500004</v>
      </c>
      <c r="BS30" s="1000">
        <v>37.926125999999996</v>
      </c>
      <c r="BT30" s="998">
        <v>280.88469864000001</v>
      </c>
      <c r="BU30" s="999">
        <v>35.810166250000002</v>
      </c>
      <c r="BV30" s="999">
        <v>275.94625519300001</v>
      </c>
      <c r="BW30" s="999">
        <v>37.455412512000002</v>
      </c>
      <c r="BX30" s="999">
        <v>241.86205591999999</v>
      </c>
      <c r="BY30" s="999">
        <v>96.082800000000006</v>
      </c>
      <c r="BZ30" s="999">
        <v>208.37733</v>
      </c>
      <c r="CA30" s="999">
        <v>91.97782875</v>
      </c>
      <c r="CB30" s="999">
        <v>83.130599375000003</v>
      </c>
      <c r="CC30" s="999">
        <v>70.086927582000001</v>
      </c>
      <c r="CD30" s="1000">
        <v>53.761612086</v>
      </c>
      <c r="CE30" s="998">
        <v>278.25642712800004</v>
      </c>
      <c r="CF30" s="999">
        <v>419.835853875</v>
      </c>
      <c r="CG30" s="999">
        <v>150.21566515400002</v>
      </c>
      <c r="CH30" s="999">
        <v>418.06038749999999</v>
      </c>
      <c r="CI30" s="999">
        <v>126.356406124</v>
      </c>
      <c r="CJ30" s="1000">
        <v>101.6233155</v>
      </c>
      <c r="CK30" s="1002">
        <v>7726.842648255003</v>
      </c>
    </row>
    <row r="31" spans="2:89" x14ac:dyDescent="0.25">
      <c r="B31" s="143">
        <v>2016</v>
      </c>
      <c r="C31" s="150">
        <v>83856.052623268013</v>
      </c>
      <c r="F31" s="993">
        <v>37377</v>
      </c>
      <c r="G31" s="998">
        <v>7.5872700000000002</v>
      </c>
      <c r="H31" s="999">
        <v>5.4813599999999987</v>
      </c>
      <c r="I31" s="999">
        <v>19.96819</v>
      </c>
      <c r="J31" s="999">
        <v>89.535639708000005</v>
      </c>
      <c r="K31" s="999">
        <v>49.465679999999999</v>
      </c>
      <c r="L31" s="999">
        <v>27.831899999999997</v>
      </c>
      <c r="M31" s="999">
        <v>26.605474503</v>
      </c>
      <c r="N31" s="999">
        <v>5.6416000000000004</v>
      </c>
      <c r="O31" s="999">
        <v>10.09746</v>
      </c>
      <c r="P31" s="999">
        <v>3.4693999999999998</v>
      </c>
      <c r="Q31" s="999">
        <v>36.831732806000005</v>
      </c>
      <c r="R31" s="999">
        <v>55.661239999999999</v>
      </c>
      <c r="S31" s="999">
        <v>1.4859599999999999</v>
      </c>
      <c r="T31" s="999">
        <v>4.7904999999999998</v>
      </c>
      <c r="U31" s="999">
        <v>2.1598199999999999</v>
      </c>
      <c r="V31" s="999">
        <v>66.291140799000004</v>
      </c>
      <c r="W31" s="999">
        <v>64.948678262000016</v>
      </c>
      <c r="X31" s="999">
        <v>2.8882099999999999</v>
      </c>
      <c r="Y31" s="999">
        <v>276.92063409600001</v>
      </c>
      <c r="Z31" s="1000">
        <v>19.76436</v>
      </c>
      <c r="AA31" s="998">
        <v>61.483962015000003</v>
      </c>
      <c r="AB31" s="999">
        <v>143.54614642500002</v>
      </c>
      <c r="AC31" s="999">
        <v>40.425553999999998</v>
      </c>
      <c r="AD31" s="999">
        <v>20.04711</v>
      </c>
      <c r="AE31" s="999">
        <v>20.626624</v>
      </c>
      <c r="AF31" s="999">
        <v>20.081412439000001</v>
      </c>
      <c r="AG31" s="999">
        <v>6.1965750000000002</v>
      </c>
      <c r="AH31" s="999">
        <v>11.71063</v>
      </c>
      <c r="AI31" s="999">
        <v>22.730399999999999</v>
      </c>
      <c r="AJ31" s="999">
        <v>462.08128350700008</v>
      </c>
      <c r="AK31" s="999">
        <v>23.57368</v>
      </c>
      <c r="AL31" s="999">
        <v>21.453375999999999</v>
      </c>
      <c r="AM31" s="999">
        <v>198.82807077000001</v>
      </c>
      <c r="AN31" s="999">
        <v>174.32209990799998</v>
      </c>
      <c r="AO31" s="999">
        <v>95.958338193000003</v>
      </c>
      <c r="AP31" s="1000">
        <v>21.688012499999999</v>
      </c>
      <c r="AQ31" s="998">
        <v>47.898059447999998</v>
      </c>
      <c r="AR31" s="999">
        <v>77.552076981999988</v>
      </c>
      <c r="AS31" s="999">
        <v>7.4130900000000004</v>
      </c>
      <c r="AT31" s="999">
        <v>41.294435</v>
      </c>
      <c r="AU31" s="999">
        <v>250.43941173599998</v>
      </c>
      <c r="AV31" s="999">
        <v>14.529213755000001</v>
      </c>
      <c r="AW31" s="999">
        <v>32.102174196</v>
      </c>
      <c r="AX31" s="1000">
        <v>27.383327999999999</v>
      </c>
      <c r="AY31" s="998">
        <v>46.336142000000002</v>
      </c>
      <c r="AZ31" s="999">
        <v>8.9375400000000003</v>
      </c>
      <c r="BA31" s="999">
        <v>3.9933000000000001</v>
      </c>
      <c r="BB31" s="999">
        <v>8.0279450079999997</v>
      </c>
      <c r="BC31" s="999">
        <v>7.6476199999999999</v>
      </c>
      <c r="BD31" s="999">
        <v>4.6292400000000002</v>
      </c>
      <c r="BE31" s="999">
        <v>1.8368</v>
      </c>
      <c r="BF31" s="999">
        <v>1.1392</v>
      </c>
      <c r="BG31" s="999">
        <v>1.33962</v>
      </c>
      <c r="BH31" s="1000">
        <v>331.19752598399998</v>
      </c>
      <c r="BI31" s="998">
        <v>186.32241794399999</v>
      </c>
      <c r="BJ31" s="999">
        <v>176.01391325799997</v>
      </c>
      <c r="BK31" s="999">
        <v>174.20742250000004</v>
      </c>
      <c r="BL31" s="999">
        <v>165.47668886599999</v>
      </c>
      <c r="BM31" s="999">
        <v>78.086143628000002</v>
      </c>
      <c r="BN31" s="999">
        <v>89.555036178999998</v>
      </c>
      <c r="BO31" s="999">
        <v>86.801174148000001</v>
      </c>
      <c r="BP31" s="999">
        <v>88.761648390000005</v>
      </c>
      <c r="BQ31" s="999">
        <v>76.86753222599998</v>
      </c>
      <c r="BR31" s="999">
        <v>180.20864220500002</v>
      </c>
      <c r="BS31" s="1000">
        <v>34.366461999999999</v>
      </c>
      <c r="BT31" s="998">
        <v>259.99322278999995</v>
      </c>
      <c r="BU31" s="999">
        <v>33.590867500000002</v>
      </c>
      <c r="BV31" s="999">
        <v>279.721887111</v>
      </c>
      <c r="BW31" s="999">
        <v>34.974240000000002</v>
      </c>
      <c r="BX31" s="999">
        <v>246.99385340000001</v>
      </c>
      <c r="BY31" s="999">
        <v>88.555430479999998</v>
      </c>
      <c r="BZ31" s="999">
        <v>226.044400551</v>
      </c>
      <c r="CA31" s="999">
        <v>111.47216625</v>
      </c>
      <c r="CB31" s="999">
        <v>76.76780875</v>
      </c>
      <c r="CC31" s="999">
        <v>80.524831184000007</v>
      </c>
      <c r="CD31" s="1000">
        <v>50.070678957000005</v>
      </c>
      <c r="CE31" s="998">
        <v>264.09515287199997</v>
      </c>
      <c r="CF31" s="999">
        <v>385.90205077499996</v>
      </c>
      <c r="CG31" s="999">
        <v>137.35373999999999</v>
      </c>
      <c r="CH31" s="999">
        <v>405.19930421100003</v>
      </c>
      <c r="CI31" s="999">
        <v>116.73364937999999</v>
      </c>
      <c r="CJ31" s="1000">
        <v>93.233717499999997</v>
      </c>
      <c r="CK31" s="1002">
        <v>7263.7703300949988</v>
      </c>
    </row>
    <row r="32" spans="2:89" x14ac:dyDescent="0.25">
      <c r="B32" s="143">
        <v>2017</v>
      </c>
      <c r="C32" s="150">
        <v>82881.145541128004</v>
      </c>
      <c r="F32" s="993">
        <v>37408</v>
      </c>
      <c r="G32" s="998">
        <v>6.7886100000000003</v>
      </c>
      <c r="H32" s="999">
        <v>4.9679999999999991</v>
      </c>
      <c r="I32" s="999">
        <v>17.863758000000001</v>
      </c>
      <c r="J32" s="999">
        <v>83.327736177000006</v>
      </c>
      <c r="K32" s="999">
        <v>44.886545483999996</v>
      </c>
      <c r="L32" s="999">
        <v>25.3233</v>
      </c>
      <c r="M32" s="999">
        <v>24.763990497000002</v>
      </c>
      <c r="N32" s="999">
        <v>5.0911999999999997</v>
      </c>
      <c r="O32" s="999">
        <v>9.2871699999999997</v>
      </c>
      <c r="P32" s="999">
        <v>3.1349999999999998</v>
      </c>
      <c r="Q32" s="999">
        <v>33.412544208999996</v>
      </c>
      <c r="R32" s="999">
        <v>51.153704000000005</v>
      </c>
      <c r="S32" s="999">
        <v>1.3151600000000001</v>
      </c>
      <c r="T32" s="999">
        <v>4.3042999999999996</v>
      </c>
      <c r="U32" s="999">
        <v>1.9297800000000001</v>
      </c>
      <c r="V32" s="999">
        <v>62.025763866000005</v>
      </c>
      <c r="W32" s="999">
        <v>58.727115654999999</v>
      </c>
      <c r="X32" s="999">
        <v>2.5805899999999999</v>
      </c>
      <c r="Y32" s="999">
        <v>258.44715590400006</v>
      </c>
      <c r="Z32" s="1000">
        <v>17.783149999999999</v>
      </c>
      <c r="AA32" s="998">
        <v>58.367562014999997</v>
      </c>
      <c r="AB32" s="999">
        <v>138.81075928499999</v>
      </c>
      <c r="AC32" s="999">
        <v>38.998170000000002</v>
      </c>
      <c r="AD32" s="999">
        <v>18.970330000000001</v>
      </c>
      <c r="AE32" s="999">
        <v>19.605504</v>
      </c>
      <c r="AF32" s="999">
        <v>19.193602438999999</v>
      </c>
      <c r="AG32" s="999">
        <v>5.8857749999999998</v>
      </c>
      <c r="AH32" s="999">
        <v>11.188499999999999</v>
      </c>
      <c r="AI32" s="999">
        <v>21.4389</v>
      </c>
      <c r="AJ32" s="999">
        <v>446.23437847899999</v>
      </c>
      <c r="AK32" s="999">
        <v>22.736194000000001</v>
      </c>
      <c r="AL32" s="999">
        <v>20.769276000000001</v>
      </c>
      <c r="AM32" s="999">
        <v>184.23626718</v>
      </c>
      <c r="AN32" s="999">
        <v>166.432422546</v>
      </c>
      <c r="AO32" s="999">
        <v>91.483598193000006</v>
      </c>
      <c r="AP32" s="1000">
        <v>20.815506249999999</v>
      </c>
      <c r="AQ32" s="998">
        <v>42.529889862000005</v>
      </c>
      <c r="AR32" s="999">
        <v>69.588572012</v>
      </c>
      <c r="AS32" s="999">
        <v>6.6196400000000004</v>
      </c>
      <c r="AT32" s="999">
        <v>37.05830375</v>
      </c>
      <c r="AU32" s="999">
        <v>230.32544151600001</v>
      </c>
      <c r="AV32" s="999">
        <v>12.956913755</v>
      </c>
      <c r="AW32" s="999">
        <v>28.670559999999998</v>
      </c>
      <c r="AX32" s="1000">
        <v>24.178896000000002</v>
      </c>
      <c r="AY32" s="998">
        <v>43.384058000000003</v>
      </c>
      <c r="AZ32" s="999">
        <v>8.2754999999999992</v>
      </c>
      <c r="BA32" s="999">
        <v>3.5343</v>
      </c>
      <c r="BB32" s="999">
        <v>7.4308250080000002</v>
      </c>
      <c r="BC32" s="999">
        <v>6.9565700000000001</v>
      </c>
      <c r="BD32" s="999">
        <v>4.1857199999999999</v>
      </c>
      <c r="BE32" s="999">
        <v>1.6875599999999999</v>
      </c>
      <c r="BF32" s="999">
        <v>1.04664</v>
      </c>
      <c r="BG32" s="999">
        <v>1.2185699999999999</v>
      </c>
      <c r="BH32" s="1000">
        <v>311.44355231999992</v>
      </c>
      <c r="BI32" s="998">
        <v>173.79695205599998</v>
      </c>
      <c r="BJ32" s="999">
        <v>164.580186629</v>
      </c>
      <c r="BK32" s="999">
        <v>163.12551999999999</v>
      </c>
      <c r="BL32" s="999">
        <v>154.906099568</v>
      </c>
      <c r="BM32" s="999">
        <v>72.688820000000007</v>
      </c>
      <c r="BN32" s="999">
        <v>84.586103679000004</v>
      </c>
      <c r="BO32" s="999">
        <v>82.792709574</v>
      </c>
      <c r="BP32" s="999">
        <v>85.25305161</v>
      </c>
      <c r="BQ32" s="999">
        <v>72.492443613000006</v>
      </c>
      <c r="BR32" s="999">
        <v>168.30860618</v>
      </c>
      <c r="BS32" s="1000">
        <v>32.167845999999997</v>
      </c>
      <c r="BT32" s="998">
        <v>247.08167449000001</v>
      </c>
      <c r="BU32" s="999">
        <v>32.001739999999998</v>
      </c>
      <c r="BV32" s="999">
        <v>273.84540980699995</v>
      </c>
      <c r="BW32" s="999">
        <v>33.410772511999994</v>
      </c>
      <c r="BX32" s="999">
        <v>229.14946952</v>
      </c>
      <c r="BY32" s="999">
        <v>81.289638099999991</v>
      </c>
      <c r="BZ32" s="999">
        <v>196.08849584699999</v>
      </c>
      <c r="CA32" s="999">
        <v>88.521967115999999</v>
      </c>
      <c r="CB32" s="999">
        <v>70.552989999999994</v>
      </c>
      <c r="CC32" s="999">
        <v>66.15226521400001</v>
      </c>
      <c r="CD32" s="1000">
        <v>46.894770000000001</v>
      </c>
      <c r="CE32" s="998">
        <v>253.06789912799999</v>
      </c>
      <c r="CF32" s="999">
        <v>356.61848031</v>
      </c>
      <c r="CG32" s="999">
        <v>126.37952171799999</v>
      </c>
      <c r="CH32" s="999">
        <v>394.04896618499998</v>
      </c>
      <c r="CI32" s="999">
        <v>109.71701081399999</v>
      </c>
      <c r="CJ32" s="1000">
        <v>85.275092000000001</v>
      </c>
      <c r="CK32" s="1002">
        <v>6788.1673330720005</v>
      </c>
    </row>
    <row r="33" spans="2:89" x14ac:dyDescent="0.25">
      <c r="B33" s="767">
        <v>2018</v>
      </c>
      <c r="C33" s="988">
        <v>82219.506181436998</v>
      </c>
      <c r="F33" s="993">
        <v>37438</v>
      </c>
      <c r="G33" s="998">
        <v>7.1435700000000004</v>
      </c>
      <c r="H33" s="999">
        <v>5.1335999999999995</v>
      </c>
      <c r="I33" s="999">
        <v>18.868145999999999</v>
      </c>
      <c r="J33" s="999">
        <v>83.883666176999995</v>
      </c>
      <c r="K33" s="999">
        <v>46.668848226000009</v>
      </c>
      <c r="L33" s="999">
        <v>26.272500000000001</v>
      </c>
      <c r="M33" s="999">
        <v>24.873919503</v>
      </c>
      <c r="N33" s="999">
        <v>5.3663999999999996</v>
      </c>
      <c r="O33" s="999">
        <v>9.4118300000000001</v>
      </c>
      <c r="P33" s="999">
        <v>3.2395</v>
      </c>
      <c r="Q33" s="999">
        <v>35.021572806000002</v>
      </c>
      <c r="R33" s="999">
        <v>52.314735999999989</v>
      </c>
      <c r="S33" s="999">
        <v>1.39202</v>
      </c>
      <c r="T33" s="999">
        <v>4.5187999999999997</v>
      </c>
      <c r="U33" s="999">
        <v>2.0448</v>
      </c>
      <c r="V33" s="999">
        <v>62.233108866000002</v>
      </c>
      <c r="W33" s="999">
        <v>61.352409130999995</v>
      </c>
      <c r="X33" s="999">
        <v>2.7343999999999999</v>
      </c>
      <c r="Y33" s="999">
        <v>261.30753590400002</v>
      </c>
      <c r="Z33" s="1000">
        <v>18.618600000000001</v>
      </c>
      <c r="AA33" s="998">
        <v>58.010500485000001</v>
      </c>
      <c r="AB33" s="999">
        <v>136.24185976499999</v>
      </c>
      <c r="AC33" s="999">
        <v>38.029587999999997</v>
      </c>
      <c r="AD33" s="999">
        <v>18.78031</v>
      </c>
      <c r="AE33" s="999">
        <v>19.222584000000001</v>
      </c>
      <c r="AF33" s="999">
        <v>18.855397561</v>
      </c>
      <c r="AG33" s="999">
        <v>5.8080749999999997</v>
      </c>
      <c r="AH33" s="999">
        <v>11.076615</v>
      </c>
      <c r="AI33" s="999">
        <v>21.324100000000001</v>
      </c>
      <c r="AJ33" s="999">
        <v>441.06382552100001</v>
      </c>
      <c r="AK33" s="999">
        <v>22.363977999999999</v>
      </c>
      <c r="AL33" s="999">
        <v>20.413544000000002</v>
      </c>
      <c r="AM33" s="999">
        <v>188.23441077000001</v>
      </c>
      <c r="AN33" s="999">
        <v>165.47243018399999</v>
      </c>
      <c r="AO33" s="999">
        <v>91.079603750000004</v>
      </c>
      <c r="AP33" s="1000">
        <v>20.726475000000001</v>
      </c>
      <c r="AQ33" s="998">
        <v>45.373739724000004</v>
      </c>
      <c r="AR33" s="999">
        <v>73.38552</v>
      </c>
      <c r="AS33" s="999">
        <v>7.0730399999999998</v>
      </c>
      <c r="AT33" s="999">
        <v>39.129301249999997</v>
      </c>
      <c r="AU33" s="999">
        <v>240.29290466999998</v>
      </c>
      <c r="AV33" s="999">
        <v>13.801299999999999</v>
      </c>
      <c r="AW33" s="999">
        <v>30.469385804000002</v>
      </c>
      <c r="AX33" s="1000">
        <v>25.894400000000001</v>
      </c>
      <c r="AY33" s="998">
        <v>44.107607999999999</v>
      </c>
      <c r="AZ33" s="999">
        <v>8.4685950000000005</v>
      </c>
      <c r="BA33" s="999">
        <v>3.74085</v>
      </c>
      <c r="BB33" s="999">
        <v>7.5966949919999998</v>
      </c>
      <c r="BC33" s="999">
        <v>7.23299</v>
      </c>
      <c r="BD33" s="999">
        <v>4.3797600000000001</v>
      </c>
      <c r="BE33" s="999">
        <v>1.722</v>
      </c>
      <c r="BF33" s="999">
        <v>1.0680000000000001</v>
      </c>
      <c r="BG33" s="999">
        <v>1.2669900000000001</v>
      </c>
      <c r="BH33" s="1000">
        <v>314.84251411199995</v>
      </c>
      <c r="BI33" s="998">
        <v>179.58029294400001</v>
      </c>
      <c r="BJ33" s="999">
        <v>160.93812199999999</v>
      </c>
      <c r="BK33" s="999">
        <v>164.20963499999999</v>
      </c>
      <c r="BL33" s="999">
        <v>156.59859913600002</v>
      </c>
      <c r="BM33" s="999">
        <v>74.966899534999996</v>
      </c>
      <c r="BN33" s="999">
        <v>84.100587570999991</v>
      </c>
      <c r="BO33" s="999">
        <v>81.112692287000002</v>
      </c>
      <c r="BP33" s="999">
        <v>84.083496780000004</v>
      </c>
      <c r="BQ33" s="999">
        <v>70.576362774000003</v>
      </c>
      <c r="BR33" s="999">
        <v>172.58122809</v>
      </c>
      <c r="BS33" s="1000">
        <v>31.251756</v>
      </c>
      <c r="BT33" s="998">
        <v>242.6284483</v>
      </c>
      <c r="BU33" s="999">
        <v>31.53596125</v>
      </c>
      <c r="BV33" s="999">
        <v>262.76241730999999</v>
      </c>
      <c r="BW33" s="999">
        <v>32.900933743999992</v>
      </c>
      <c r="BX33" s="999">
        <v>225.62127455999999</v>
      </c>
      <c r="BY33" s="999">
        <v>83.469392380000002</v>
      </c>
      <c r="BZ33" s="999">
        <v>196.11984000000001</v>
      </c>
      <c r="CA33" s="999">
        <v>89.703442115999991</v>
      </c>
      <c r="CB33" s="999">
        <v>72.180680624999994</v>
      </c>
      <c r="CC33" s="999">
        <v>66.644098009999993</v>
      </c>
      <c r="CD33" s="1000">
        <v>47.009205827999999</v>
      </c>
      <c r="CE33" s="998">
        <v>256.85203200000001</v>
      </c>
      <c r="CF33" s="999">
        <v>366.64160542500002</v>
      </c>
      <c r="CG33" s="999">
        <v>131.72266859000001</v>
      </c>
      <c r="CH33" s="999">
        <v>389.83323118499999</v>
      </c>
      <c r="CI33" s="999">
        <v>113.64060938</v>
      </c>
      <c r="CJ33" s="1000">
        <v>88.579214500000006</v>
      </c>
      <c r="CK33" s="1002">
        <v>6836.7935805209972</v>
      </c>
    </row>
    <row r="34" spans="2:89" x14ac:dyDescent="0.25">
      <c r="B34" s="145">
        <v>2019</v>
      </c>
      <c r="C34" s="989">
        <v>83816.996996758011</v>
      </c>
      <c r="F34" s="993">
        <v>37469</v>
      </c>
      <c r="G34" s="998">
        <v>7.23231</v>
      </c>
      <c r="H34" s="999">
        <v>5.1998399999999991</v>
      </c>
      <c r="I34" s="999">
        <v>19.179027999999999</v>
      </c>
      <c r="J34" s="999">
        <v>84.254304708000006</v>
      </c>
      <c r="K34" s="999">
        <v>47.464009032</v>
      </c>
      <c r="L34" s="999">
        <v>26.577600000000004</v>
      </c>
      <c r="M34" s="999">
        <v>24.928900497000001</v>
      </c>
      <c r="N34" s="999">
        <v>5.4695999999999998</v>
      </c>
      <c r="O34" s="999">
        <v>9.4741599999999995</v>
      </c>
      <c r="P34" s="999">
        <v>3.2812999999999999</v>
      </c>
      <c r="Q34" s="999">
        <v>35.624944387999996</v>
      </c>
      <c r="R34" s="999">
        <v>52.724511999999997</v>
      </c>
      <c r="S34" s="999">
        <v>1.4091</v>
      </c>
      <c r="T34" s="999">
        <v>4.5903</v>
      </c>
      <c r="U34" s="999">
        <v>2.07036</v>
      </c>
      <c r="V34" s="999">
        <v>62.440453866000006</v>
      </c>
      <c r="W34" s="999">
        <v>62.57513826200001</v>
      </c>
      <c r="X34" s="999">
        <v>2.76858</v>
      </c>
      <c r="Y34" s="999">
        <v>269.620562952</v>
      </c>
      <c r="Z34" s="1000">
        <v>18.952780000000001</v>
      </c>
      <c r="AA34" s="998">
        <v>57.978012014999997</v>
      </c>
      <c r="AB34" s="999">
        <v>137.60372785499999</v>
      </c>
      <c r="AC34" s="999">
        <v>37.825676000000001</v>
      </c>
      <c r="AD34" s="999">
        <v>18.811979999999998</v>
      </c>
      <c r="AE34" s="999">
        <v>19.120471999999999</v>
      </c>
      <c r="AF34" s="999">
        <v>18.77084</v>
      </c>
      <c r="AG34" s="999">
        <v>5.7692249999999996</v>
      </c>
      <c r="AH34" s="999">
        <v>11.076615</v>
      </c>
      <c r="AI34" s="999">
        <v>21.324100000000001</v>
      </c>
      <c r="AJ34" s="999">
        <v>447.60313298599999</v>
      </c>
      <c r="AK34" s="999">
        <v>22.394995999999999</v>
      </c>
      <c r="AL34" s="999">
        <v>20.276724000000002</v>
      </c>
      <c r="AM34" s="999">
        <v>193.25404</v>
      </c>
      <c r="AN34" s="999">
        <v>168.20233009200001</v>
      </c>
      <c r="AO34" s="999">
        <v>92.571183750000003</v>
      </c>
      <c r="AP34" s="1000">
        <v>20.815506249999999</v>
      </c>
      <c r="AQ34" s="998">
        <v>46.524059724000004</v>
      </c>
      <c r="AR34" s="999">
        <v>75.233612011999995</v>
      </c>
      <c r="AS34" s="999">
        <v>7.2317299999999998</v>
      </c>
      <c r="AT34" s="999">
        <v>40.070663750000001</v>
      </c>
      <c r="AU34" s="999">
        <v>246.17193488999999</v>
      </c>
      <c r="AV34" s="999">
        <v>14.092463755000001</v>
      </c>
      <c r="AW34" s="999">
        <v>31.161237412000002</v>
      </c>
      <c r="AX34" s="1000">
        <v>26.574128000000002</v>
      </c>
      <c r="AY34" s="998">
        <v>44.339143999999997</v>
      </c>
      <c r="AZ34" s="999">
        <v>8.5237649999999991</v>
      </c>
      <c r="BA34" s="999">
        <v>3.7867500000000001</v>
      </c>
      <c r="BB34" s="999">
        <v>7.6298650080000003</v>
      </c>
      <c r="BC34" s="999">
        <v>7.2790600000000003</v>
      </c>
      <c r="BD34" s="999">
        <v>4.4074799999999996</v>
      </c>
      <c r="BE34" s="999">
        <v>1.722</v>
      </c>
      <c r="BF34" s="999">
        <v>1.0680000000000001</v>
      </c>
      <c r="BG34" s="999">
        <v>1.2750600000000001</v>
      </c>
      <c r="BH34" s="1000">
        <v>317.34062803199993</v>
      </c>
      <c r="BI34" s="998">
        <v>181.977397056</v>
      </c>
      <c r="BJ34" s="999">
        <v>159.02755274200001</v>
      </c>
      <c r="BK34" s="999">
        <v>164.48072999999999</v>
      </c>
      <c r="BL34" s="999">
        <v>158.112860216</v>
      </c>
      <c r="BM34" s="999">
        <v>75.702903628000001</v>
      </c>
      <c r="BN34" s="999">
        <v>84.643195000000006</v>
      </c>
      <c r="BO34" s="999">
        <v>81.201138138999994</v>
      </c>
      <c r="BP34" s="999">
        <v>85.006858049999991</v>
      </c>
      <c r="BQ34" s="999">
        <v>69.873805547999993</v>
      </c>
      <c r="BR34" s="999">
        <v>175.14477338499998</v>
      </c>
      <c r="BS34" s="1000">
        <v>30.832972000000002</v>
      </c>
      <c r="BT34" s="998">
        <v>242.12033639500001</v>
      </c>
      <c r="BU34" s="999">
        <v>31.618157499999999</v>
      </c>
      <c r="BV34" s="999">
        <v>274.24130730400003</v>
      </c>
      <c r="BW34" s="999">
        <v>33.036881231999999</v>
      </c>
      <c r="BX34" s="999">
        <v>235.21421612</v>
      </c>
      <c r="BY34" s="999">
        <v>84.806268579999994</v>
      </c>
      <c r="BZ34" s="999">
        <v>204.62496209700001</v>
      </c>
      <c r="CA34" s="999">
        <v>94.281705000000002</v>
      </c>
      <c r="CB34" s="999">
        <v>72.831756874999996</v>
      </c>
      <c r="CC34" s="999">
        <v>69.786398009999999</v>
      </c>
      <c r="CD34" s="1000">
        <v>47.238108957000001</v>
      </c>
      <c r="CE34" s="998">
        <v>265.13001112799998</v>
      </c>
      <c r="CF34" s="999">
        <v>370.82030674499993</v>
      </c>
      <c r="CG34" s="999">
        <v>134.21827374399999</v>
      </c>
      <c r="CH34" s="999">
        <v>404.74119434100004</v>
      </c>
      <c r="CI34" s="999">
        <v>116.76226</v>
      </c>
      <c r="CJ34" s="1000">
        <v>89.757205999999996</v>
      </c>
      <c r="CK34" s="1002">
        <v>6960.9014620279995</v>
      </c>
    </row>
    <row r="35" spans="2:89" x14ac:dyDescent="0.25">
      <c r="B35" s="987" t="s">
        <v>1597</v>
      </c>
      <c r="F35" s="993">
        <v>37500</v>
      </c>
      <c r="G35" s="998">
        <v>6.7886100000000003</v>
      </c>
      <c r="H35" s="999">
        <v>4.9845599999999992</v>
      </c>
      <c r="I35" s="999">
        <v>17.959413999999999</v>
      </c>
      <c r="J35" s="999">
        <v>83.76013853100001</v>
      </c>
      <c r="K35" s="999">
        <v>45.215582741999995</v>
      </c>
      <c r="L35" s="999">
        <v>25.425000000000001</v>
      </c>
      <c r="M35" s="999">
        <v>24.818954999999999</v>
      </c>
      <c r="N35" s="999">
        <v>5.0911999999999997</v>
      </c>
      <c r="O35" s="999">
        <v>9.3495000000000008</v>
      </c>
      <c r="P35" s="999">
        <v>3.1349999999999998</v>
      </c>
      <c r="Q35" s="999">
        <v>33.663952806000005</v>
      </c>
      <c r="R35" s="999">
        <v>51.222000000000001</v>
      </c>
      <c r="S35" s="999">
        <v>1.3151600000000001</v>
      </c>
      <c r="T35" s="999">
        <v>4.3186</v>
      </c>
      <c r="U35" s="999">
        <v>1.9297800000000001</v>
      </c>
      <c r="V35" s="999">
        <v>62.351585799000006</v>
      </c>
      <c r="W35" s="999">
        <v>59.194663476000002</v>
      </c>
      <c r="X35" s="999">
        <v>2.5805899999999999</v>
      </c>
      <c r="Y35" s="999">
        <v>266.76018295199998</v>
      </c>
      <c r="Z35" s="1000">
        <v>17.9025</v>
      </c>
      <c r="AA35" s="998">
        <v>59.244049515</v>
      </c>
      <c r="AB35" s="999">
        <v>140.791565475</v>
      </c>
      <c r="AC35" s="999">
        <v>39.202081999999997</v>
      </c>
      <c r="AD35" s="999">
        <v>19.033670000000001</v>
      </c>
      <c r="AE35" s="999">
        <v>19.605504</v>
      </c>
      <c r="AF35" s="999">
        <v>19.362717561</v>
      </c>
      <c r="AG35" s="999">
        <v>5.9246249999999998</v>
      </c>
      <c r="AH35" s="999">
        <v>11.412269999999999</v>
      </c>
      <c r="AI35" s="999">
        <v>21.524999999999999</v>
      </c>
      <c r="AJ35" s="999">
        <v>454.75103601400008</v>
      </c>
      <c r="AK35" s="999">
        <v>22.984338000000001</v>
      </c>
      <c r="AL35" s="999">
        <v>21.07028</v>
      </c>
      <c r="AM35" s="999">
        <v>191.44461077</v>
      </c>
      <c r="AN35" s="999">
        <v>171.05221254599999</v>
      </c>
      <c r="AO35" s="999">
        <v>94.528882499999995</v>
      </c>
      <c r="AP35" s="1000">
        <v>21.153825000000001</v>
      </c>
      <c r="AQ35" s="998">
        <v>42.849420000000002</v>
      </c>
      <c r="AR35" s="999">
        <v>70.327789999999993</v>
      </c>
      <c r="AS35" s="999">
        <v>6.6649799999999999</v>
      </c>
      <c r="AT35" s="999">
        <v>37.403469999999999</v>
      </c>
      <c r="AU35" s="999">
        <v>235.04068630800001</v>
      </c>
      <c r="AV35" s="999">
        <v>13.044263755000001</v>
      </c>
      <c r="AW35" s="999">
        <v>28.891962587999998</v>
      </c>
      <c r="AX35" s="1000">
        <v>24.373104000000001</v>
      </c>
      <c r="AY35" s="998">
        <v>44.020781999999997</v>
      </c>
      <c r="AZ35" s="999">
        <v>8.38584</v>
      </c>
      <c r="BA35" s="999">
        <v>3.5343</v>
      </c>
      <c r="BB35" s="999">
        <v>7.5635199999999996</v>
      </c>
      <c r="BC35" s="999">
        <v>7.0026400000000004</v>
      </c>
      <c r="BD35" s="999">
        <v>4.1857199999999999</v>
      </c>
      <c r="BE35" s="999">
        <v>1.722</v>
      </c>
      <c r="BF35" s="999">
        <v>1.0680000000000001</v>
      </c>
      <c r="BG35" s="999">
        <v>1.22664</v>
      </c>
      <c r="BH35" s="1000">
        <v>315.68483231999994</v>
      </c>
      <c r="BI35" s="998">
        <v>180.77884499999999</v>
      </c>
      <c r="BJ35" s="999">
        <v>175.178056</v>
      </c>
      <c r="BK35" s="999">
        <v>171.015365</v>
      </c>
      <c r="BL35" s="999">
        <v>161.675970162</v>
      </c>
      <c r="BM35" s="999">
        <v>75.667869999999994</v>
      </c>
      <c r="BN35" s="999">
        <v>88.269967429000005</v>
      </c>
      <c r="BO35" s="999">
        <v>86.152744147999996</v>
      </c>
      <c r="BP35" s="999">
        <v>88.022999999999996</v>
      </c>
      <c r="BQ35" s="999">
        <v>76.484350547999995</v>
      </c>
      <c r="BR35" s="999">
        <v>174.85999691000001</v>
      </c>
      <c r="BS35" s="1000">
        <v>34.314113999999996</v>
      </c>
      <c r="BT35" s="998">
        <v>254.16497686999998</v>
      </c>
      <c r="BU35" s="999">
        <v>32.220930000000003</v>
      </c>
      <c r="BV35" s="999">
        <v>293.63624730999999</v>
      </c>
      <c r="BW35" s="999">
        <v>33.988561232000002</v>
      </c>
      <c r="BX35" s="999">
        <v>243.40734911999999</v>
      </c>
      <c r="BY35" s="999">
        <v>82.074369519999991</v>
      </c>
      <c r="BZ35" s="999">
        <v>211.53555985200001</v>
      </c>
      <c r="CA35" s="999">
        <v>99.893711249999996</v>
      </c>
      <c r="CB35" s="999">
        <v>71.026499999999999</v>
      </c>
      <c r="CC35" s="999">
        <v>72.409527204</v>
      </c>
      <c r="CD35" s="1000">
        <v>47.180891042999995</v>
      </c>
      <c r="CE35" s="998">
        <v>263.060472</v>
      </c>
      <c r="CF35" s="999">
        <v>361.30016449499999</v>
      </c>
      <c r="CG35" s="999">
        <v>128.65112797400002</v>
      </c>
      <c r="CH35" s="999">
        <v>415.00538487000006</v>
      </c>
      <c r="CI35" s="999">
        <v>112.72414162800003</v>
      </c>
      <c r="CJ35" s="1000">
        <v>86.137037000000007</v>
      </c>
      <c r="CK35" s="1002">
        <v>7014.6808252230012</v>
      </c>
    </row>
    <row r="36" spans="2:89" x14ac:dyDescent="0.25">
      <c r="C36" s="987"/>
      <c r="F36" s="993">
        <v>37530</v>
      </c>
      <c r="G36" s="998">
        <v>6.5667600000000004</v>
      </c>
      <c r="H36" s="999">
        <v>4.8355199999999989</v>
      </c>
      <c r="I36" s="999">
        <v>17.720274</v>
      </c>
      <c r="J36" s="999">
        <v>80.239211468999997</v>
      </c>
      <c r="K36" s="999">
        <v>44.447809031999995</v>
      </c>
      <c r="L36" s="999">
        <v>24.814800000000002</v>
      </c>
      <c r="M36" s="999">
        <v>23.774530497000001</v>
      </c>
      <c r="N36" s="999">
        <v>5.0224000000000002</v>
      </c>
      <c r="O36" s="999">
        <v>8.9755199999999995</v>
      </c>
      <c r="P36" s="999">
        <v>3.0514000000000001</v>
      </c>
      <c r="Q36" s="999">
        <v>33.161135612000002</v>
      </c>
      <c r="R36" s="999">
        <v>49.719487999999998</v>
      </c>
      <c r="S36" s="999">
        <v>1.2724599999999999</v>
      </c>
      <c r="T36" s="999">
        <v>4.2184999999999997</v>
      </c>
      <c r="U36" s="999">
        <v>1.89144</v>
      </c>
      <c r="V36" s="999">
        <v>59.685751133999993</v>
      </c>
      <c r="W36" s="999">
        <v>58.655197392999995</v>
      </c>
      <c r="X36" s="999">
        <v>2.5293199999999998</v>
      </c>
      <c r="Y36" s="999">
        <v>258.80489409599994</v>
      </c>
      <c r="Z36" s="1000">
        <v>17.687670000000001</v>
      </c>
      <c r="AA36" s="998">
        <v>56.354912984999999</v>
      </c>
      <c r="AB36" s="999">
        <v>132.89928762</v>
      </c>
      <c r="AC36" s="999">
        <v>36.908071999999997</v>
      </c>
      <c r="AD36" s="999">
        <v>18.083570000000002</v>
      </c>
      <c r="AE36" s="999">
        <v>18.456744</v>
      </c>
      <c r="AF36" s="999">
        <v>18.26352</v>
      </c>
      <c r="AG36" s="999">
        <v>5.5749750000000002</v>
      </c>
      <c r="AH36" s="999">
        <v>10.81555</v>
      </c>
      <c r="AI36" s="999">
        <v>20.491800000000001</v>
      </c>
      <c r="AJ36" s="999">
        <v>431.69566952100001</v>
      </c>
      <c r="AK36" s="999">
        <v>21.743618000000001</v>
      </c>
      <c r="AL36" s="999">
        <v>19.811536</v>
      </c>
      <c r="AM36" s="999">
        <v>188.03024205</v>
      </c>
      <c r="AN36" s="999">
        <v>163.88256245400001</v>
      </c>
      <c r="AO36" s="999">
        <v>90.302714307000002</v>
      </c>
      <c r="AP36" s="1000">
        <v>20.156675</v>
      </c>
      <c r="AQ36" s="998">
        <v>43.232850413999998</v>
      </c>
      <c r="AR36" s="999">
        <v>70.159803018000005</v>
      </c>
      <c r="AS36" s="999">
        <v>6.6423100000000002</v>
      </c>
      <c r="AT36" s="999">
        <v>37.277954999999999</v>
      </c>
      <c r="AU36" s="999">
        <v>231.13129728600001</v>
      </c>
      <c r="AV36" s="999">
        <v>13.102499999999999</v>
      </c>
      <c r="AW36" s="999">
        <v>28.947308391999997</v>
      </c>
      <c r="AX36" s="1000">
        <v>24.632048000000001</v>
      </c>
      <c r="AY36" s="998">
        <v>42.313203999999999</v>
      </c>
      <c r="AZ36" s="999">
        <v>8.1099899999999998</v>
      </c>
      <c r="BA36" s="999">
        <v>3.4195500000000001</v>
      </c>
      <c r="BB36" s="999">
        <v>7.3147200000000003</v>
      </c>
      <c r="BC36" s="999">
        <v>6.7722899999999999</v>
      </c>
      <c r="BD36" s="999">
        <v>4.07484</v>
      </c>
      <c r="BE36" s="999">
        <v>1.6646000000000001</v>
      </c>
      <c r="BF36" s="999">
        <v>1.0324</v>
      </c>
      <c r="BG36" s="999">
        <v>1.1862900000000001</v>
      </c>
      <c r="BH36" s="1000">
        <v>303.54204767999994</v>
      </c>
      <c r="BI36" s="998">
        <v>172.898002056</v>
      </c>
      <c r="BJ36" s="999">
        <v>156.19152211300002</v>
      </c>
      <c r="BK36" s="999">
        <v>158.66874999999999</v>
      </c>
      <c r="BL36" s="999">
        <v>152.53065037799999</v>
      </c>
      <c r="BM36" s="999">
        <v>71.882748651</v>
      </c>
      <c r="BN36" s="999">
        <v>82.472833820999995</v>
      </c>
      <c r="BO36" s="999">
        <v>79.491617286999997</v>
      </c>
      <c r="BP36" s="999">
        <v>82.852393559999996</v>
      </c>
      <c r="BQ36" s="999">
        <v>68.660224452000008</v>
      </c>
      <c r="BR36" s="999">
        <v>167.86563602500001</v>
      </c>
      <c r="BS36" s="1000">
        <v>30.440362</v>
      </c>
      <c r="BT36" s="998">
        <v>235.425364965</v>
      </c>
      <c r="BU36" s="999">
        <v>30.467410000000001</v>
      </c>
      <c r="BV36" s="999">
        <v>277.10331134500001</v>
      </c>
      <c r="BW36" s="999">
        <v>31.88128</v>
      </c>
      <c r="BX36" s="999">
        <v>232.67747204</v>
      </c>
      <c r="BY36" s="999">
        <v>80.069000000000003</v>
      </c>
      <c r="BZ36" s="999">
        <v>203.593231653</v>
      </c>
      <c r="CA36" s="999">
        <v>96.762802500000006</v>
      </c>
      <c r="CB36" s="999">
        <v>68.895705000000007</v>
      </c>
      <c r="CC36" s="999">
        <v>69.895687203999998</v>
      </c>
      <c r="CD36" s="1000">
        <v>45.120825828000001</v>
      </c>
      <c r="CE36" s="998">
        <v>252.71313112799999</v>
      </c>
      <c r="CF36" s="999">
        <v>350.42881526999997</v>
      </c>
      <c r="CG36" s="999">
        <v>125.835635462</v>
      </c>
      <c r="CH36" s="999">
        <v>397.01234684100001</v>
      </c>
      <c r="CI36" s="999">
        <v>109.05827062</v>
      </c>
      <c r="CJ36" s="1000">
        <v>84.240758</v>
      </c>
      <c r="CK36" s="1002">
        <v>6710.2373221590015</v>
      </c>
    </row>
    <row r="37" spans="2:89" x14ac:dyDescent="0.25">
      <c r="F37" s="993">
        <v>37561</v>
      </c>
      <c r="G37" s="998">
        <v>6.0343200000000001</v>
      </c>
      <c r="H37" s="999">
        <v>4.3718399999999988</v>
      </c>
      <c r="I37" s="999">
        <v>16.118036000000004</v>
      </c>
      <c r="J37" s="999">
        <v>72.456191469000004</v>
      </c>
      <c r="K37" s="999">
        <v>40.197711773999991</v>
      </c>
      <c r="L37" s="999">
        <v>22.543500000000002</v>
      </c>
      <c r="M37" s="999">
        <v>21.493264502999999</v>
      </c>
      <c r="N37" s="999">
        <v>4.5751999999999997</v>
      </c>
      <c r="O37" s="999">
        <v>8.1029</v>
      </c>
      <c r="P37" s="999">
        <v>2.7587999999999999</v>
      </c>
      <c r="Q37" s="999">
        <v>30.018494209</v>
      </c>
      <c r="R37" s="999">
        <v>44.972915999999991</v>
      </c>
      <c r="S37" s="999">
        <v>1.16998</v>
      </c>
      <c r="T37" s="999">
        <v>3.8323999999999998</v>
      </c>
      <c r="U37" s="999">
        <v>1.7253000000000001</v>
      </c>
      <c r="V37" s="999">
        <v>53.880091133999997</v>
      </c>
      <c r="W37" s="999">
        <v>52.865223476000004</v>
      </c>
      <c r="X37" s="999">
        <v>2.30715</v>
      </c>
      <c r="Y37" s="999">
        <v>227.19159295199998</v>
      </c>
      <c r="Z37" s="1000">
        <v>16.04064</v>
      </c>
      <c r="AA37" s="998">
        <v>50.349337499999997</v>
      </c>
      <c r="AB37" s="999">
        <v>117.17672785500001</v>
      </c>
      <c r="AC37" s="999">
        <v>33.339612000000002</v>
      </c>
      <c r="AD37" s="999">
        <v>16.341719999999999</v>
      </c>
      <c r="AE37" s="999">
        <v>16.771896000000002</v>
      </c>
      <c r="AF37" s="999">
        <v>16.445627560999998</v>
      </c>
      <c r="AG37" s="999">
        <v>5.0699249999999996</v>
      </c>
      <c r="AH37" s="999">
        <v>9.6594049999999996</v>
      </c>
      <c r="AI37" s="999">
        <v>18.482800000000001</v>
      </c>
      <c r="AJ37" s="999">
        <v>379.379871493</v>
      </c>
      <c r="AK37" s="999">
        <v>19.417268</v>
      </c>
      <c r="AL37" s="999">
        <v>17.731871999999999</v>
      </c>
      <c r="AM37" s="999">
        <v>168.44802205000002</v>
      </c>
      <c r="AN37" s="999">
        <v>144.80335772999999</v>
      </c>
      <c r="AO37" s="999">
        <v>79.675206806999995</v>
      </c>
      <c r="AP37" s="1000">
        <v>17.930893749999999</v>
      </c>
      <c r="AQ37" s="998">
        <v>39.142830137999994</v>
      </c>
      <c r="AR37" s="999">
        <v>63.405888993999994</v>
      </c>
      <c r="AS37" s="999">
        <v>6.0528899999999997</v>
      </c>
      <c r="AT37" s="999">
        <v>33.700777500000001</v>
      </c>
      <c r="AU37" s="999">
        <v>206.45139097799998</v>
      </c>
      <c r="AV37" s="999">
        <v>11.8796</v>
      </c>
      <c r="AW37" s="999">
        <v>26.207545804000002</v>
      </c>
      <c r="AX37" s="1000">
        <v>22.366288000000001</v>
      </c>
      <c r="AY37" s="998">
        <v>37.971904000000002</v>
      </c>
      <c r="AZ37" s="999">
        <v>7.2824400000000002</v>
      </c>
      <c r="BA37" s="999">
        <v>3.1441499999999998</v>
      </c>
      <c r="BB37" s="999">
        <v>6.5683199999999999</v>
      </c>
      <c r="BC37" s="999">
        <v>6.1273099999999996</v>
      </c>
      <c r="BD37" s="999">
        <v>3.71448</v>
      </c>
      <c r="BE37" s="999">
        <v>1.48092</v>
      </c>
      <c r="BF37" s="999">
        <v>0.91847999999999996</v>
      </c>
      <c r="BG37" s="999">
        <v>1.07331</v>
      </c>
      <c r="BH37" s="1000">
        <v>271.47097276799997</v>
      </c>
      <c r="BI37" s="998">
        <v>151.50299205599998</v>
      </c>
      <c r="BJ37" s="999">
        <v>134.78675188700001</v>
      </c>
      <c r="BK37" s="999">
        <v>138.28176999999999</v>
      </c>
      <c r="BL37" s="999">
        <v>133.82441892</v>
      </c>
      <c r="BM37" s="999">
        <v>62.945598650999997</v>
      </c>
      <c r="BN37" s="999">
        <v>72.306534999999997</v>
      </c>
      <c r="BO37" s="999">
        <v>69.293564148000002</v>
      </c>
      <c r="BP37" s="999">
        <v>72.572796780000004</v>
      </c>
      <c r="BQ37" s="999">
        <v>59.494905000000003</v>
      </c>
      <c r="BR37" s="999">
        <v>147.76849368000001</v>
      </c>
      <c r="BS37" s="1000">
        <v>26.200174000000001</v>
      </c>
      <c r="BT37" s="998">
        <v>207.57018537499999</v>
      </c>
      <c r="BU37" s="999">
        <v>27.261756250000001</v>
      </c>
      <c r="BV37" s="999">
        <v>232.71078115200001</v>
      </c>
      <c r="BW37" s="999">
        <v>28.312480000000001</v>
      </c>
      <c r="BX37" s="999">
        <v>204.48212544</v>
      </c>
      <c r="BY37" s="999">
        <v>71.902238099999991</v>
      </c>
      <c r="BZ37" s="999">
        <v>188.928020403</v>
      </c>
      <c r="CA37" s="999">
        <v>94.695221250000003</v>
      </c>
      <c r="CB37" s="999">
        <v>62.266565</v>
      </c>
      <c r="CC37" s="999">
        <v>67.791728816000003</v>
      </c>
      <c r="CD37" s="1000">
        <v>40.685996870999993</v>
      </c>
      <c r="CE37" s="998">
        <v>225.75076312799999</v>
      </c>
      <c r="CF37" s="999">
        <v>315.17525674499996</v>
      </c>
      <c r="CG37" s="999">
        <v>112.941661102</v>
      </c>
      <c r="CH37" s="999">
        <v>354.243996315</v>
      </c>
      <c r="CI37" s="999">
        <v>97.001136744000007</v>
      </c>
      <c r="CJ37" s="1000">
        <v>76.052280499999995</v>
      </c>
      <c r="CK37" s="1002">
        <v>5969.3887857580003</v>
      </c>
    </row>
    <row r="38" spans="2:89" x14ac:dyDescent="0.25">
      <c r="F38" s="993">
        <v>37591</v>
      </c>
      <c r="G38" s="998">
        <v>6.3892800000000003</v>
      </c>
      <c r="H38" s="999">
        <v>4.6367999999999991</v>
      </c>
      <c r="I38" s="999">
        <v>17.050681999999998</v>
      </c>
      <c r="J38" s="999">
        <v>75.050550000000001</v>
      </c>
      <c r="K38" s="999">
        <v>42.171965483999998</v>
      </c>
      <c r="L38" s="999">
        <v>23.628299999999999</v>
      </c>
      <c r="M38" s="999">
        <v>22.235359502999998</v>
      </c>
      <c r="N38" s="999">
        <v>4.8159999999999998</v>
      </c>
      <c r="O38" s="999">
        <v>8.4768799999999995</v>
      </c>
      <c r="P38" s="999">
        <v>2.9260000000000002</v>
      </c>
      <c r="Q38" s="999">
        <v>31.426391403</v>
      </c>
      <c r="R38" s="999">
        <v>47.021795999999995</v>
      </c>
      <c r="S38" s="999">
        <v>1.2468399999999999</v>
      </c>
      <c r="T38" s="999">
        <v>4.0612000000000004</v>
      </c>
      <c r="U38" s="999">
        <v>1.8275399999999999</v>
      </c>
      <c r="V38" s="999">
        <v>55.479591933000002</v>
      </c>
      <c r="W38" s="999">
        <v>55.634353476000001</v>
      </c>
      <c r="X38" s="999">
        <v>2.44387</v>
      </c>
      <c r="Y38" s="999">
        <v>235.44512409599997</v>
      </c>
      <c r="Z38" s="1000">
        <v>16.852219999999996</v>
      </c>
      <c r="AA38" s="998">
        <v>51.81015</v>
      </c>
      <c r="AB38" s="999">
        <v>119.80741904999999</v>
      </c>
      <c r="AC38" s="999">
        <v>33.594502000000006</v>
      </c>
      <c r="AD38" s="999">
        <v>16.65842</v>
      </c>
      <c r="AE38" s="999">
        <v>16.976120000000002</v>
      </c>
      <c r="AF38" s="999">
        <v>16.657002439000003</v>
      </c>
      <c r="AG38" s="999">
        <v>5.1087749999999996</v>
      </c>
      <c r="AH38" s="999">
        <v>9.8831749999999996</v>
      </c>
      <c r="AI38" s="999">
        <v>18.970700000000001</v>
      </c>
      <c r="AJ38" s="999">
        <v>389.75175849299995</v>
      </c>
      <c r="AK38" s="999">
        <v>19.758465999999999</v>
      </c>
      <c r="AL38" s="999">
        <v>17.978148000000001</v>
      </c>
      <c r="AM38" s="999">
        <v>178.74971436000001</v>
      </c>
      <c r="AN38" s="999">
        <v>150.38314009200002</v>
      </c>
      <c r="AO38" s="999">
        <v>83.031261806999993</v>
      </c>
      <c r="AP38" s="1000">
        <v>18.35824375</v>
      </c>
      <c r="AQ38" s="998">
        <v>41.379569862000004</v>
      </c>
      <c r="AR38" s="999">
        <v>66.799639999999997</v>
      </c>
      <c r="AS38" s="999">
        <v>6.3475999999999999</v>
      </c>
      <c r="AT38" s="999">
        <v>35.520744999999998</v>
      </c>
      <c r="AU38" s="999">
        <v>214.71777880200003</v>
      </c>
      <c r="AV38" s="999">
        <v>12.520163755</v>
      </c>
      <c r="AW38" s="999">
        <v>27.674277412000002</v>
      </c>
      <c r="AX38" s="1000">
        <v>23.693376000000001</v>
      </c>
      <c r="AY38" s="998">
        <v>39.447946000000002</v>
      </c>
      <c r="AZ38" s="999">
        <v>7.6134599999999999</v>
      </c>
      <c r="BA38" s="999">
        <v>3.3506999999999998</v>
      </c>
      <c r="BB38" s="999">
        <v>6.8668800000000001</v>
      </c>
      <c r="BC38" s="999">
        <v>6.49587</v>
      </c>
      <c r="BD38" s="999">
        <v>3.9085200000000002</v>
      </c>
      <c r="BE38" s="999">
        <v>1.56128</v>
      </c>
      <c r="BF38" s="999">
        <v>0.96831999999999996</v>
      </c>
      <c r="BG38" s="999">
        <v>1.1378699999999999</v>
      </c>
      <c r="BH38" s="1000">
        <v>280.65079919999999</v>
      </c>
      <c r="BI38" s="998">
        <v>157.256272056</v>
      </c>
      <c r="BJ38" s="999">
        <v>147.41461788699999</v>
      </c>
      <c r="BK38" s="999">
        <v>146.322135</v>
      </c>
      <c r="BL38" s="999">
        <v>141.069379352</v>
      </c>
      <c r="BM38" s="999">
        <v>65.539100000000005</v>
      </c>
      <c r="BN38" s="999">
        <v>76.218832570999993</v>
      </c>
      <c r="BO38" s="999">
        <v>72.918871435</v>
      </c>
      <c r="BP38" s="999">
        <v>75.281196780000002</v>
      </c>
      <c r="BQ38" s="999">
        <v>64.348999452000001</v>
      </c>
      <c r="BR38" s="999">
        <v>154.06671882000001</v>
      </c>
      <c r="BS38" s="1000">
        <v>28.765225999999998</v>
      </c>
      <c r="BT38" s="998">
        <v>217.19386496500002</v>
      </c>
      <c r="BU38" s="999">
        <v>27.946725000000001</v>
      </c>
      <c r="BV38" s="999">
        <v>239.37881595899998</v>
      </c>
      <c r="BW38" s="999">
        <v>29.128212511999998</v>
      </c>
      <c r="BX38" s="999">
        <v>210.75105088000001</v>
      </c>
      <c r="BY38" s="999">
        <v>75.099199999999996</v>
      </c>
      <c r="BZ38" s="999">
        <v>196.37006790300001</v>
      </c>
      <c r="CA38" s="999">
        <v>99.923295383999999</v>
      </c>
      <c r="CB38" s="999">
        <v>64.782086875000005</v>
      </c>
      <c r="CC38" s="999">
        <v>70.524147204000002</v>
      </c>
      <c r="CD38" s="1000">
        <v>42.002134784999996</v>
      </c>
      <c r="CE38" s="998">
        <v>226.48974487200002</v>
      </c>
      <c r="CF38" s="999">
        <v>327.77474767500001</v>
      </c>
      <c r="CG38" s="999">
        <v>117.324973128</v>
      </c>
      <c r="CH38" s="999">
        <v>355.31310671100005</v>
      </c>
      <c r="CI38" s="999">
        <v>99.149098371999983</v>
      </c>
      <c r="CJ38" s="1000">
        <v>79.327671499999994</v>
      </c>
      <c r="CK38" s="1002">
        <v>6194.6328289949979</v>
      </c>
    </row>
    <row r="39" spans="2:89" x14ac:dyDescent="0.25">
      <c r="F39" s="993">
        <v>37622</v>
      </c>
      <c r="G39" s="998">
        <v>6.6555</v>
      </c>
      <c r="H39" s="999">
        <v>4.8189599999999988</v>
      </c>
      <c r="I39" s="999">
        <v>17.672446000000001</v>
      </c>
      <c r="J39" s="999">
        <v>78.972969708000008</v>
      </c>
      <c r="K39" s="999">
        <v>43.926850968000004</v>
      </c>
      <c r="L39" s="999">
        <v>24.611399999999996</v>
      </c>
      <c r="M39" s="999">
        <v>23.41722</v>
      </c>
      <c r="N39" s="999">
        <v>4.9880000000000004</v>
      </c>
      <c r="O39" s="999">
        <v>8.8508600000000008</v>
      </c>
      <c r="P39" s="999">
        <v>3.0514000000000001</v>
      </c>
      <c r="Q39" s="999">
        <v>32.608018596999997</v>
      </c>
      <c r="R39" s="999">
        <v>49.104824000000008</v>
      </c>
      <c r="S39" s="999">
        <v>1.2895399999999999</v>
      </c>
      <c r="T39" s="999">
        <v>4.2042000000000002</v>
      </c>
      <c r="U39" s="999">
        <v>1.89144</v>
      </c>
      <c r="V39" s="999">
        <v>58.471290000000003</v>
      </c>
      <c r="W39" s="999">
        <v>57.828058262000006</v>
      </c>
      <c r="X39" s="999">
        <v>2.5293199999999998</v>
      </c>
      <c r="Y39" s="999">
        <v>236.57726249999999</v>
      </c>
      <c r="Z39" s="1000">
        <v>17.544450000000001</v>
      </c>
      <c r="AA39" s="998">
        <v>54.212387984999999</v>
      </c>
      <c r="AB39" s="999">
        <v>125.90457214499999</v>
      </c>
      <c r="AC39" s="999">
        <v>35.837533999999998</v>
      </c>
      <c r="AD39" s="999">
        <v>17.64019</v>
      </c>
      <c r="AE39" s="999">
        <v>18.150407999999999</v>
      </c>
      <c r="AF39" s="999">
        <v>17.713927561000002</v>
      </c>
      <c r="AG39" s="999">
        <v>5.4584250000000001</v>
      </c>
      <c r="AH39" s="999">
        <v>10.36801</v>
      </c>
      <c r="AI39" s="999">
        <v>20.032599999999999</v>
      </c>
      <c r="AJ39" s="999">
        <v>408.45762398599999</v>
      </c>
      <c r="AK39" s="999">
        <v>20.813078000000001</v>
      </c>
      <c r="AL39" s="999">
        <v>18.990615999999999</v>
      </c>
      <c r="AM39" s="999">
        <v>195.09268205000001</v>
      </c>
      <c r="AN39" s="999">
        <v>160.252727454</v>
      </c>
      <c r="AO39" s="999">
        <v>88.469338750000006</v>
      </c>
      <c r="AP39" s="1000">
        <v>19.177331250000002</v>
      </c>
      <c r="AQ39" s="998">
        <v>42.913320275999993</v>
      </c>
      <c r="AR39" s="999">
        <v>69.286138993999998</v>
      </c>
      <c r="AS39" s="999">
        <v>6.5743</v>
      </c>
      <c r="AT39" s="999">
        <v>36.870031249999997</v>
      </c>
      <c r="AU39" s="999">
        <v>221.19372750600002</v>
      </c>
      <c r="AV39" s="999">
        <v>13.01515</v>
      </c>
      <c r="AW39" s="999">
        <v>28.725905804</v>
      </c>
      <c r="AX39" s="1000">
        <v>24.696784000000001</v>
      </c>
      <c r="AY39" s="998">
        <v>41.010814000000003</v>
      </c>
      <c r="AZ39" s="999">
        <v>7.88931</v>
      </c>
      <c r="BA39" s="999">
        <v>3.4654500000000001</v>
      </c>
      <c r="BB39" s="999">
        <v>7.1156800000000002</v>
      </c>
      <c r="BC39" s="999">
        <v>6.7262199999999996</v>
      </c>
      <c r="BD39" s="999">
        <v>4.07484</v>
      </c>
      <c r="BE39" s="999">
        <v>1.6186799999999999</v>
      </c>
      <c r="BF39" s="999">
        <v>1.0039199999999999</v>
      </c>
      <c r="BG39" s="999">
        <v>1.17822</v>
      </c>
      <c r="BH39" s="1000">
        <v>292.59021446399993</v>
      </c>
      <c r="BI39" s="998">
        <v>163.039612944</v>
      </c>
      <c r="BJ39" s="999">
        <v>149.14611325799999</v>
      </c>
      <c r="BK39" s="999">
        <v>150.08632750000001</v>
      </c>
      <c r="BL39" s="999">
        <v>147.00781081</v>
      </c>
      <c r="BM39" s="999">
        <v>67.326530000000005</v>
      </c>
      <c r="BN39" s="999">
        <v>79.674262499999998</v>
      </c>
      <c r="BO39" s="999">
        <v>75.630540851999996</v>
      </c>
      <c r="BP39" s="999">
        <v>79.159151609999995</v>
      </c>
      <c r="BQ39" s="999">
        <v>65.498659451999998</v>
      </c>
      <c r="BR39" s="999">
        <v>161.75735470500001</v>
      </c>
      <c r="BS39" s="1000">
        <v>29.053139999999999</v>
      </c>
      <c r="BT39" s="998">
        <v>225.62228741499999</v>
      </c>
      <c r="BU39" s="999">
        <v>29.426257499999998</v>
      </c>
      <c r="BV39" s="999">
        <v>226.40800750299999</v>
      </c>
      <c r="BW39" s="999">
        <v>30.521733743999995</v>
      </c>
      <c r="BX39" s="999">
        <v>198.53399747999998</v>
      </c>
      <c r="BY39" s="999">
        <v>78.092731420000007</v>
      </c>
      <c r="BZ39" s="999">
        <v>174.23146499999999</v>
      </c>
      <c r="CA39" s="999">
        <v>78.656745384000004</v>
      </c>
      <c r="CB39" s="999">
        <v>67.830307500000004</v>
      </c>
      <c r="CC39" s="999">
        <v>59.184529194</v>
      </c>
      <c r="CD39" s="1000">
        <v>44.148026870999992</v>
      </c>
      <c r="CE39" s="998">
        <v>230.15574000000001</v>
      </c>
      <c r="CF39" s="999">
        <v>341.22270464999991</v>
      </c>
      <c r="CG39" s="999">
        <v>121.67632233400001</v>
      </c>
      <c r="CH39" s="999">
        <v>353.26650789299998</v>
      </c>
      <c r="CI39" s="999">
        <v>102.78628143400002</v>
      </c>
      <c r="CJ39" s="1000">
        <v>82.516868000000002</v>
      </c>
      <c r="CK39" s="1002">
        <v>6317.1941854630013</v>
      </c>
    </row>
    <row r="40" spans="2:89" x14ac:dyDescent="0.25">
      <c r="F40" s="993">
        <v>37653</v>
      </c>
      <c r="G40" s="998">
        <v>7.0548299999999999</v>
      </c>
      <c r="H40" s="999">
        <v>5.1004799999999992</v>
      </c>
      <c r="I40" s="999">
        <v>18.629006</v>
      </c>
      <c r="J40" s="999">
        <v>82.215876176999998</v>
      </c>
      <c r="K40" s="999">
        <v>45.955909032000001</v>
      </c>
      <c r="L40" s="999">
        <v>25.899600000000003</v>
      </c>
      <c r="M40" s="999">
        <v>24.489135000000001</v>
      </c>
      <c r="N40" s="999">
        <v>5.2287999999999997</v>
      </c>
      <c r="O40" s="999">
        <v>9.3495000000000008</v>
      </c>
      <c r="P40" s="999">
        <v>3.2185999999999999</v>
      </c>
      <c r="Q40" s="999">
        <v>34.267324387999999</v>
      </c>
      <c r="R40" s="999">
        <v>51.495184000000009</v>
      </c>
      <c r="S40" s="999">
        <v>1.3749400000000001</v>
      </c>
      <c r="T40" s="999">
        <v>4.4473000000000003</v>
      </c>
      <c r="U40" s="999">
        <v>2.0064600000000001</v>
      </c>
      <c r="V40" s="999">
        <v>60.811344200999997</v>
      </c>
      <c r="W40" s="999">
        <v>60.525269999999999</v>
      </c>
      <c r="X40" s="999">
        <v>2.6831299999999998</v>
      </c>
      <c r="Y40" s="999">
        <v>248.67419090400006</v>
      </c>
      <c r="Z40" s="1000">
        <v>18.403770000000002</v>
      </c>
      <c r="AA40" s="998">
        <v>56.517199515000001</v>
      </c>
      <c r="AB40" s="999">
        <v>131.04226904999999</v>
      </c>
      <c r="AC40" s="999">
        <v>36.704160000000002</v>
      </c>
      <c r="AD40" s="999">
        <v>18.273589999999999</v>
      </c>
      <c r="AE40" s="999">
        <v>18.609912000000001</v>
      </c>
      <c r="AF40" s="999">
        <v>18.178962438999999</v>
      </c>
      <c r="AG40" s="999">
        <v>5.6138250000000003</v>
      </c>
      <c r="AH40" s="999">
        <v>10.740959999999999</v>
      </c>
      <c r="AI40" s="999">
        <v>20.7501</v>
      </c>
      <c r="AJ40" s="999">
        <v>425.42971146499997</v>
      </c>
      <c r="AK40" s="999">
        <v>21.495474000000002</v>
      </c>
      <c r="AL40" s="999">
        <v>19.510532000000001</v>
      </c>
      <c r="AM40" s="999">
        <v>197.01880205000001</v>
      </c>
      <c r="AN40" s="999">
        <v>164.72257227</v>
      </c>
      <c r="AO40" s="999">
        <v>90.862056807000002</v>
      </c>
      <c r="AP40" s="1000">
        <v>19.925193749999998</v>
      </c>
      <c r="AQ40" s="998">
        <v>44.926380275999996</v>
      </c>
      <c r="AR40" s="999">
        <v>72.545491005999992</v>
      </c>
      <c r="AS40" s="999">
        <v>6.89168</v>
      </c>
      <c r="AT40" s="999">
        <v>38.627241249999997</v>
      </c>
      <c r="AU40" s="999">
        <v>232.38460466999999</v>
      </c>
      <c r="AV40" s="999">
        <v>13.597486244999999</v>
      </c>
      <c r="AW40" s="999">
        <v>30.026599999999998</v>
      </c>
      <c r="AX40" s="1000">
        <v>25.829664000000001</v>
      </c>
      <c r="AY40" s="998">
        <v>42.920985999999999</v>
      </c>
      <c r="AZ40" s="999">
        <v>8.3030849999999994</v>
      </c>
      <c r="BA40" s="999">
        <v>3.69495</v>
      </c>
      <c r="BB40" s="999">
        <v>7.4805850080000003</v>
      </c>
      <c r="BC40" s="999">
        <v>7.1408500000000004</v>
      </c>
      <c r="BD40" s="999">
        <v>4.2965999999999998</v>
      </c>
      <c r="BE40" s="999">
        <v>1.71052</v>
      </c>
      <c r="BF40" s="999">
        <v>1.06088</v>
      </c>
      <c r="BG40" s="999">
        <v>1.25085</v>
      </c>
      <c r="BH40" s="1000">
        <v>305.48837107199995</v>
      </c>
      <c r="BI40" s="998">
        <v>169.991445</v>
      </c>
      <c r="BJ40" s="999">
        <v>159.684336113</v>
      </c>
      <c r="BK40" s="999">
        <v>158.3074225</v>
      </c>
      <c r="BL40" s="999">
        <v>153.30271924399997</v>
      </c>
      <c r="BM40" s="999">
        <v>70.831322744000005</v>
      </c>
      <c r="BN40" s="999">
        <v>83.129692429000002</v>
      </c>
      <c r="BO40" s="999">
        <v>79.255848138999994</v>
      </c>
      <c r="BP40" s="999">
        <v>82.206101610000005</v>
      </c>
      <c r="BQ40" s="999">
        <v>69.714117774000002</v>
      </c>
      <c r="BR40" s="999">
        <v>167.48574838499999</v>
      </c>
      <c r="BS40" s="1000">
        <v>31.14706</v>
      </c>
      <c r="BT40" s="998">
        <v>236.77048503500001</v>
      </c>
      <c r="BU40" s="999">
        <v>30.54960625</v>
      </c>
      <c r="BV40" s="999">
        <v>237.88689749700001</v>
      </c>
      <c r="BW40" s="999">
        <v>31.813306256000004</v>
      </c>
      <c r="BX40" s="999">
        <v>208.2143068</v>
      </c>
      <c r="BY40" s="999">
        <v>81.783746659999991</v>
      </c>
      <c r="BZ40" s="999">
        <v>181.92374040300001</v>
      </c>
      <c r="CA40" s="999">
        <v>82.260149615999993</v>
      </c>
      <c r="CB40" s="999">
        <v>70.937716875000007</v>
      </c>
      <c r="CC40" s="999">
        <v>61.698369194000001</v>
      </c>
      <c r="CD40" s="1000">
        <v>45.979188957000005</v>
      </c>
      <c r="CE40" s="998">
        <v>238.49278799999996</v>
      </c>
      <c r="CF40" s="999">
        <v>357.08976969000003</v>
      </c>
      <c r="CG40" s="999">
        <v>127.563355462</v>
      </c>
      <c r="CH40" s="999">
        <v>363.13357618499998</v>
      </c>
      <c r="CI40" s="999">
        <v>107.368620194</v>
      </c>
      <c r="CJ40" s="1000">
        <v>86.424351999999999</v>
      </c>
      <c r="CK40" s="1002">
        <v>6590.3485835869988</v>
      </c>
    </row>
    <row r="41" spans="2:89" x14ac:dyDescent="0.25">
      <c r="F41" s="993">
        <v>37681</v>
      </c>
      <c r="G41" s="998">
        <v>8.5190400000000004</v>
      </c>
      <c r="H41" s="999">
        <v>6.2099999999999991</v>
      </c>
      <c r="I41" s="999">
        <v>22.574815999999998</v>
      </c>
      <c r="J41" s="999">
        <v>100.036490292</v>
      </c>
      <c r="K41" s="999">
        <v>56.046485483999994</v>
      </c>
      <c r="L41" s="999">
        <v>31.493100000000005</v>
      </c>
      <c r="M41" s="999">
        <v>29.821219502999998</v>
      </c>
      <c r="N41" s="999">
        <v>6.3639999999999999</v>
      </c>
      <c r="O41" s="999">
        <v>11.468719999999999</v>
      </c>
      <c r="P41" s="999">
        <v>3.9291999999999998</v>
      </c>
      <c r="Q41" s="999">
        <v>41.734234387999997</v>
      </c>
      <c r="R41" s="999">
        <v>62.695728000000003</v>
      </c>
      <c r="S41" s="999">
        <v>1.6653</v>
      </c>
      <c r="T41" s="999">
        <v>5.3910999999999998</v>
      </c>
      <c r="U41" s="999">
        <v>2.4281999999999999</v>
      </c>
      <c r="V41" s="999">
        <v>73.962905798999998</v>
      </c>
      <c r="W41" s="999">
        <v>73.723576524000009</v>
      </c>
      <c r="X41" s="999">
        <v>3.2471000000000001</v>
      </c>
      <c r="Y41" s="999">
        <v>309.815004096</v>
      </c>
      <c r="Z41" s="1000">
        <v>22.36619</v>
      </c>
      <c r="AA41" s="998">
        <v>69.469737015000007</v>
      </c>
      <c r="AB41" s="999">
        <v>159.671015955</v>
      </c>
      <c r="AC41" s="999">
        <v>44.452815999999999</v>
      </c>
      <c r="AD41" s="999">
        <v>22.200669999999999</v>
      </c>
      <c r="AE41" s="999">
        <v>22.541224</v>
      </c>
      <c r="AF41" s="999">
        <v>22.06842</v>
      </c>
      <c r="AG41" s="999">
        <v>6.779325</v>
      </c>
      <c r="AH41" s="999">
        <v>13.20243</v>
      </c>
      <c r="AI41" s="999">
        <v>25.198599999999999</v>
      </c>
      <c r="AJ41" s="999">
        <v>517.89474949299995</v>
      </c>
      <c r="AK41" s="999">
        <v>26.272245999999999</v>
      </c>
      <c r="AL41" s="999">
        <v>23.861408000000001</v>
      </c>
      <c r="AM41" s="999">
        <v>227.13625640999996</v>
      </c>
      <c r="AN41" s="999">
        <v>196.761079908</v>
      </c>
      <c r="AO41" s="999">
        <v>108.38812180699999</v>
      </c>
      <c r="AP41" s="1000">
        <v>24.430174999999998</v>
      </c>
      <c r="AQ41" s="998">
        <v>54.576299724000009</v>
      </c>
      <c r="AR41" s="999">
        <v>88.405372012000001</v>
      </c>
      <c r="AS41" s="999">
        <v>8.3652300000000004</v>
      </c>
      <c r="AT41" s="999">
        <v>46.973988749999997</v>
      </c>
      <c r="AU41" s="999">
        <v>284.78832195599995</v>
      </c>
      <c r="AV41" s="999">
        <v>16.538263754999999</v>
      </c>
      <c r="AW41" s="999">
        <v>36.530051608000001</v>
      </c>
      <c r="AX41" s="1000">
        <v>31.267488</v>
      </c>
      <c r="AY41" s="998">
        <v>52.529730000000001</v>
      </c>
      <c r="AZ41" s="999">
        <v>10.178865</v>
      </c>
      <c r="BA41" s="999">
        <v>4.47525</v>
      </c>
      <c r="BB41" s="999">
        <v>9.1724250079999994</v>
      </c>
      <c r="BC41" s="999">
        <v>8.7072299999999991</v>
      </c>
      <c r="BD41" s="999">
        <v>5.21136</v>
      </c>
      <c r="BE41" s="999">
        <v>2.11232</v>
      </c>
      <c r="BF41" s="999">
        <v>1.3100799999999999</v>
      </c>
      <c r="BG41" s="999">
        <v>1.5252300000000001</v>
      </c>
      <c r="BH41" s="1000">
        <v>373.37790383999993</v>
      </c>
      <c r="BI41" s="998">
        <v>207.02818500000001</v>
      </c>
      <c r="BJ41" s="999">
        <v>199.38889925799998</v>
      </c>
      <c r="BK41" s="999">
        <v>195.22669250000001</v>
      </c>
      <c r="BL41" s="999">
        <v>185.905168866</v>
      </c>
      <c r="BM41" s="999">
        <v>86.602711349000003</v>
      </c>
      <c r="BN41" s="999">
        <v>100.9207325</v>
      </c>
      <c r="BO41" s="999">
        <v>97.529772713</v>
      </c>
      <c r="BP41" s="999">
        <v>99.687604830000012</v>
      </c>
      <c r="BQ41" s="999">
        <v>86.990920838999997</v>
      </c>
      <c r="BR41" s="999">
        <v>201.63497352499999</v>
      </c>
      <c r="BS41" s="1000">
        <v>39.025433999999997</v>
      </c>
      <c r="BT41" s="998">
        <v>291.31548673500004</v>
      </c>
      <c r="BU41" s="999">
        <v>37.262300000000003</v>
      </c>
      <c r="BV41" s="999">
        <v>305.96749250300002</v>
      </c>
      <c r="BW41" s="999">
        <v>38.882932512000004</v>
      </c>
      <c r="BX41" s="999">
        <v>263.67205087999997</v>
      </c>
      <c r="BY41" s="999">
        <v>99.9482</v>
      </c>
      <c r="BZ41" s="999">
        <v>228.10821165299998</v>
      </c>
      <c r="CA41" s="999">
        <v>103.43813625</v>
      </c>
      <c r="CB41" s="999">
        <v>86.35638625</v>
      </c>
      <c r="CC41" s="999">
        <v>77.218628816000006</v>
      </c>
      <c r="CD41" s="1000">
        <v>55.907504171999996</v>
      </c>
      <c r="CE41" s="998">
        <v>292.86098399999997</v>
      </c>
      <c r="CF41" s="999">
        <v>435.702918915</v>
      </c>
      <c r="CG41" s="999">
        <v>155.782724538</v>
      </c>
      <c r="CH41" s="999">
        <v>447.90666710399995</v>
      </c>
      <c r="CI41" s="999">
        <v>131.56871980599999</v>
      </c>
      <c r="CJ41" s="1000">
        <v>105.387142</v>
      </c>
      <c r="CK41" s="1002">
        <v>8077.0936758409989</v>
      </c>
    </row>
    <row r="42" spans="2:89" x14ac:dyDescent="0.25">
      <c r="F42" s="993">
        <v>37712</v>
      </c>
      <c r="G42" s="998">
        <v>8.3415599999999994</v>
      </c>
      <c r="H42" s="999">
        <v>6.0443999999999987</v>
      </c>
      <c r="I42" s="999">
        <v>21.929137999999998</v>
      </c>
      <c r="J42" s="999">
        <v>97.318659707999998</v>
      </c>
      <c r="K42" s="999">
        <v>54.373851773999988</v>
      </c>
      <c r="L42" s="999">
        <v>30.5778</v>
      </c>
      <c r="M42" s="999">
        <v>29.024159999999998</v>
      </c>
      <c r="N42" s="999">
        <v>6.1920000000000002</v>
      </c>
      <c r="O42" s="999">
        <v>11.09474</v>
      </c>
      <c r="P42" s="999">
        <v>3.8247</v>
      </c>
      <c r="Q42" s="999">
        <v>40.502330000000001</v>
      </c>
      <c r="R42" s="999">
        <v>60.988328000000003</v>
      </c>
      <c r="S42" s="999">
        <v>1.63114</v>
      </c>
      <c r="T42" s="999">
        <v>5.2624000000000004</v>
      </c>
      <c r="U42" s="999">
        <v>2.3643000000000001</v>
      </c>
      <c r="V42" s="999">
        <v>72.037583067</v>
      </c>
      <c r="W42" s="999">
        <v>71.529871738000011</v>
      </c>
      <c r="X42" s="999">
        <v>3.1616499999999998</v>
      </c>
      <c r="Y42" s="999">
        <v>305.10719999999998</v>
      </c>
      <c r="Z42" s="1000">
        <v>21.721699999999998</v>
      </c>
      <c r="AA42" s="998">
        <v>67.651862984999994</v>
      </c>
      <c r="AB42" s="999">
        <v>157.65926286000001</v>
      </c>
      <c r="AC42" s="999">
        <v>43.280321999999998</v>
      </c>
      <c r="AD42" s="999">
        <v>21.598939999999999</v>
      </c>
      <c r="AE42" s="999">
        <v>21.954080000000001</v>
      </c>
      <c r="AF42" s="999">
        <v>21.5611</v>
      </c>
      <c r="AG42" s="999">
        <v>6.6239249999999998</v>
      </c>
      <c r="AH42" s="999">
        <v>12.866775000000001</v>
      </c>
      <c r="AI42" s="999">
        <v>24.5959</v>
      </c>
      <c r="AJ42" s="999">
        <v>510.29081801400002</v>
      </c>
      <c r="AK42" s="999">
        <v>25.713922</v>
      </c>
      <c r="AL42" s="999">
        <v>23.259399999999999</v>
      </c>
      <c r="AM42" s="999">
        <v>214.84985795</v>
      </c>
      <c r="AN42" s="999">
        <v>190.94133245399999</v>
      </c>
      <c r="AO42" s="999">
        <v>105.094265693</v>
      </c>
      <c r="AP42" s="1000">
        <v>23.9316</v>
      </c>
      <c r="AQ42" s="998">
        <v>52.786919447999999</v>
      </c>
      <c r="AR42" s="999">
        <v>85.616439999999997</v>
      </c>
      <c r="AS42" s="999">
        <v>8.1158599999999996</v>
      </c>
      <c r="AT42" s="999">
        <v>45.593323750000003</v>
      </c>
      <c r="AU42" s="999">
        <v>276.13395293400004</v>
      </c>
      <c r="AV42" s="999">
        <v>16.014163755000002</v>
      </c>
      <c r="AW42" s="999">
        <v>35.395414196000004</v>
      </c>
      <c r="AX42" s="1000">
        <v>30.26408</v>
      </c>
      <c r="AY42" s="998">
        <v>51.227339999999998</v>
      </c>
      <c r="AZ42" s="999">
        <v>9.9030149999999999</v>
      </c>
      <c r="BA42" s="999">
        <v>4.3834499999999998</v>
      </c>
      <c r="BB42" s="999">
        <v>8.9402149920000014</v>
      </c>
      <c r="BC42" s="999">
        <v>8.4768799999999995</v>
      </c>
      <c r="BD42" s="999">
        <v>5.1004800000000001</v>
      </c>
      <c r="BE42" s="999">
        <v>2.0549200000000001</v>
      </c>
      <c r="BF42" s="999">
        <v>1.2744800000000001</v>
      </c>
      <c r="BG42" s="999">
        <v>1.48488</v>
      </c>
      <c r="BH42" s="1000">
        <v>364.77913276799995</v>
      </c>
      <c r="BI42" s="998">
        <v>203.07280499999999</v>
      </c>
      <c r="BJ42" s="999">
        <v>196.49322211299997</v>
      </c>
      <c r="BK42" s="999">
        <v>192.06471250000001</v>
      </c>
      <c r="BL42" s="999">
        <v>181.21364075600005</v>
      </c>
      <c r="BM42" s="999">
        <v>85.341024093000001</v>
      </c>
      <c r="BN42" s="999">
        <v>98.55051742900001</v>
      </c>
      <c r="BO42" s="999">
        <v>95.908697712999995</v>
      </c>
      <c r="BP42" s="999">
        <v>97.810141950000002</v>
      </c>
      <c r="BQ42" s="999">
        <v>85.681630547999987</v>
      </c>
      <c r="BR42" s="999">
        <v>196.28618897499999</v>
      </c>
      <c r="BS42" s="1000">
        <v>38.47578</v>
      </c>
      <c r="BT42" s="998">
        <v>286.11495136000002</v>
      </c>
      <c r="BU42" s="999">
        <v>36.440337499999998</v>
      </c>
      <c r="BV42" s="999">
        <v>310.900180573</v>
      </c>
      <c r="BW42" s="999">
        <v>38.169172512000003</v>
      </c>
      <c r="BX42" s="999">
        <v>273.73127455999997</v>
      </c>
      <c r="BY42" s="999">
        <v>97.129053339999999</v>
      </c>
      <c r="BZ42" s="999">
        <v>251.59128610199997</v>
      </c>
      <c r="CA42" s="999">
        <v>125.79759788399998</v>
      </c>
      <c r="CB42" s="999">
        <v>83.959241875000004</v>
      </c>
      <c r="CC42" s="999">
        <v>89.705814786000005</v>
      </c>
      <c r="CD42" s="1000">
        <v>54.476898957000003</v>
      </c>
      <c r="CE42" s="998">
        <v>286.97768887199999</v>
      </c>
      <c r="CF42" s="999">
        <v>424.580199225</v>
      </c>
      <c r="CG42" s="999">
        <v>151.33548687200002</v>
      </c>
      <c r="CH42" s="999">
        <v>440.42205118499999</v>
      </c>
      <c r="CI42" s="999">
        <v>127.81701693799999</v>
      </c>
      <c r="CJ42" s="1000">
        <v>102.456529</v>
      </c>
      <c r="CK42" s="1002">
        <v>7984.9489657039985</v>
      </c>
    </row>
    <row r="43" spans="2:89" x14ac:dyDescent="0.25">
      <c r="F43" s="993">
        <v>37742</v>
      </c>
      <c r="G43" s="998">
        <v>7.6760099999999998</v>
      </c>
      <c r="H43" s="999">
        <v>5.5310399999999991</v>
      </c>
      <c r="I43" s="999">
        <v>20.159502</v>
      </c>
      <c r="J43" s="999">
        <v>90.801881468999994</v>
      </c>
      <c r="K43" s="999">
        <v>50.014085483999999</v>
      </c>
      <c r="L43" s="999">
        <v>28.170899999999996</v>
      </c>
      <c r="M43" s="999">
        <v>26.990275497000003</v>
      </c>
      <c r="N43" s="999">
        <v>5.7103999999999999</v>
      </c>
      <c r="O43" s="999">
        <v>10.159789999999999</v>
      </c>
      <c r="P43" s="999">
        <v>3.4903</v>
      </c>
      <c r="Q43" s="999">
        <v>37.485404209000002</v>
      </c>
      <c r="R43" s="999">
        <v>56.344200000000001</v>
      </c>
      <c r="S43" s="999">
        <v>1.4944999999999999</v>
      </c>
      <c r="T43" s="999">
        <v>4.8476999999999997</v>
      </c>
      <c r="U43" s="999">
        <v>2.1726000000000001</v>
      </c>
      <c r="V43" s="999">
        <v>67.298256933000005</v>
      </c>
      <c r="W43" s="999">
        <v>66.135448262000011</v>
      </c>
      <c r="X43" s="999">
        <v>2.9053</v>
      </c>
      <c r="Y43" s="999">
        <v>282.90950704799997</v>
      </c>
      <c r="Z43" s="1000">
        <v>19.95532</v>
      </c>
      <c r="AA43" s="998">
        <v>63.236937015000002</v>
      </c>
      <c r="AB43" s="999">
        <v>148.43616595500001</v>
      </c>
      <c r="AC43" s="999">
        <v>41.496091999999997</v>
      </c>
      <c r="AD43" s="999">
        <v>20.363810000000001</v>
      </c>
      <c r="AE43" s="999">
        <v>21.009544000000002</v>
      </c>
      <c r="AF43" s="999">
        <v>20.588732439000001</v>
      </c>
      <c r="AG43" s="999">
        <v>6.3131250000000003</v>
      </c>
      <c r="AH43" s="999">
        <v>12.120875</v>
      </c>
      <c r="AI43" s="999">
        <v>23.1035</v>
      </c>
      <c r="AJ43" s="999">
        <v>478.41466349300009</v>
      </c>
      <c r="AK43" s="999">
        <v>24.256076</v>
      </c>
      <c r="AL43" s="999">
        <v>22.192204</v>
      </c>
      <c r="AM43" s="999">
        <v>199.09082563999999</v>
      </c>
      <c r="AN43" s="999">
        <v>177.92197227</v>
      </c>
      <c r="AO43" s="999">
        <v>98.257832500000006</v>
      </c>
      <c r="AP43" s="1000">
        <v>22.27561875</v>
      </c>
      <c r="AQ43" s="998">
        <v>48.473219448000002</v>
      </c>
      <c r="AR43" s="999">
        <v>78.694538993999998</v>
      </c>
      <c r="AS43" s="999">
        <v>7.5037700000000003</v>
      </c>
      <c r="AT43" s="999">
        <v>41.702358750000002</v>
      </c>
      <c r="AU43" s="999">
        <v>256.40796391200001</v>
      </c>
      <c r="AV43" s="999">
        <v>14.674799999999999</v>
      </c>
      <c r="AW43" s="999">
        <v>32.544960000000003</v>
      </c>
      <c r="AX43" s="1000">
        <v>27.67464</v>
      </c>
      <c r="AY43" s="998">
        <v>47.696415999999999</v>
      </c>
      <c r="AZ43" s="999">
        <v>9.1858050000000002</v>
      </c>
      <c r="BA43" s="999">
        <v>4.0162500000000003</v>
      </c>
      <c r="BB43" s="999">
        <v>8.2435749919999992</v>
      </c>
      <c r="BC43" s="999">
        <v>7.7858299999999998</v>
      </c>
      <c r="BD43" s="999">
        <v>4.6846800000000002</v>
      </c>
      <c r="BE43" s="999">
        <v>1.87124</v>
      </c>
      <c r="BF43" s="999">
        <v>1.16056</v>
      </c>
      <c r="BG43" s="999">
        <v>1.3638300000000001</v>
      </c>
      <c r="BH43" s="1000">
        <v>338.57608079999994</v>
      </c>
      <c r="BI43" s="998">
        <v>190.307715</v>
      </c>
      <c r="BJ43" s="999">
        <v>183.208572742</v>
      </c>
      <c r="BK43" s="999">
        <v>179.59778750000001</v>
      </c>
      <c r="BL43" s="999">
        <v>169.396020432</v>
      </c>
      <c r="BM43" s="999">
        <v>79.908607255999996</v>
      </c>
      <c r="BN43" s="999">
        <v>92.125173679</v>
      </c>
      <c r="BO43" s="999">
        <v>89.778051435000009</v>
      </c>
      <c r="BP43" s="999">
        <v>91.685501610000003</v>
      </c>
      <c r="BQ43" s="999">
        <v>79.869409452000014</v>
      </c>
      <c r="BR43" s="999">
        <v>183.40510147499998</v>
      </c>
      <c r="BS43" s="1000">
        <v>35.832205999999999</v>
      </c>
      <c r="BT43" s="998">
        <v>267.97315034000002</v>
      </c>
      <c r="BU43" s="999">
        <v>34.632019999999997</v>
      </c>
      <c r="BV43" s="999">
        <v>289.03865904100002</v>
      </c>
      <c r="BW43" s="999">
        <v>36.16384</v>
      </c>
      <c r="BX43" s="999">
        <v>245.74010680000001</v>
      </c>
      <c r="BY43" s="999">
        <v>89.369207620000012</v>
      </c>
      <c r="BZ43" s="999">
        <v>212.75500500000001</v>
      </c>
      <c r="CA43" s="999">
        <v>97.294466249999999</v>
      </c>
      <c r="CB43" s="999">
        <v>77.448479375000005</v>
      </c>
      <c r="CC43" s="999">
        <v>72.163610805999994</v>
      </c>
      <c r="CD43" s="1000">
        <v>50.700138957</v>
      </c>
      <c r="CE43" s="998">
        <v>273.31912087199998</v>
      </c>
      <c r="CF43" s="999">
        <v>391.30639480500002</v>
      </c>
      <c r="CG43" s="999">
        <v>141.73705202599999</v>
      </c>
      <c r="CH43" s="999">
        <v>422.33711013300001</v>
      </c>
      <c r="CI43" s="999">
        <v>119.82668937999999</v>
      </c>
      <c r="CJ43" s="1000">
        <v>94.440440499999994</v>
      </c>
      <c r="CK43" s="1002">
        <v>7392.9505513459999</v>
      </c>
    </row>
    <row r="44" spans="2:89" x14ac:dyDescent="0.25">
      <c r="F44" s="993">
        <v>37773</v>
      </c>
      <c r="G44" s="998">
        <v>6.7442399999999996</v>
      </c>
      <c r="H44" s="999">
        <v>4.9348799999999988</v>
      </c>
      <c r="I44" s="999">
        <v>17.983328</v>
      </c>
      <c r="J44" s="999">
        <v>83.358590292000002</v>
      </c>
      <c r="K44" s="999">
        <v>45.270417258000002</v>
      </c>
      <c r="L44" s="999">
        <v>25.425000000000001</v>
      </c>
      <c r="M44" s="999">
        <v>24.654045</v>
      </c>
      <c r="N44" s="999">
        <v>5.0911999999999997</v>
      </c>
      <c r="O44" s="999">
        <v>9.1625099999999993</v>
      </c>
      <c r="P44" s="999">
        <v>3.1141000000000001</v>
      </c>
      <c r="Q44" s="999">
        <v>33.513098597000003</v>
      </c>
      <c r="R44" s="999">
        <v>51.119555999999996</v>
      </c>
      <c r="S44" s="999">
        <v>1.3151600000000001</v>
      </c>
      <c r="T44" s="999">
        <v>4.29</v>
      </c>
      <c r="U44" s="999">
        <v>1.9297800000000001</v>
      </c>
      <c r="V44" s="999">
        <v>62.055414200999998</v>
      </c>
      <c r="W44" s="999">
        <v>59.374459130999995</v>
      </c>
      <c r="X44" s="999">
        <v>2.5805899999999999</v>
      </c>
      <c r="Y44" s="999">
        <v>261.66527409599996</v>
      </c>
      <c r="Z44" s="1000">
        <v>17.97411</v>
      </c>
      <c r="AA44" s="998">
        <v>58.335112500000001</v>
      </c>
      <c r="AB44" s="999">
        <v>139.36780357499998</v>
      </c>
      <c r="AC44" s="999">
        <v>39.049148000000002</v>
      </c>
      <c r="AD44" s="999">
        <v>18.970330000000001</v>
      </c>
      <c r="AE44" s="999">
        <v>19.631032000000001</v>
      </c>
      <c r="AF44" s="999">
        <v>19.235887561000002</v>
      </c>
      <c r="AG44" s="999">
        <v>5.9246249999999998</v>
      </c>
      <c r="AH44" s="999">
        <v>11.225795</v>
      </c>
      <c r="AI44" s="999">
        <v>21.467600000000001</v>
      </c>
      <c r="AJ44" s="999">
        <v>446.96442549299996</v>
      </c>
      <c r="AK44" s="999">
        <v>22.767212000000001</v>
      </c>
      <c r="AL44" s="999">
        <v>20.824003999999999</v>
      </c>
      <c r="AM44" s="999">
        <v>183.88603436000002</v>
      </c>
      <c r="AN44" s="999">
        <v>166.79237018399999</v>
      </c>
      <c r="AO44" s="999">
        <v>91.918617499999996</v>
      </c>
      <c r="AP44" s="1000">
        <v>20.868925000000001</v>
      </c>
      <c r="AQ44" s="998">
        <v>43.296779448000002</v>
      </c>
      <c r="AR44" s="999">
        <v>70.697398993999997</v>
      </c>
      <c r="AS44" s="999">
        <v>6.6423100000000002</v>
      </c>
      <c r="AT44" s="999">
        <v>37.528984999999999</v>
      </c>
      <c r="AU44" s="999">
        <v>232.35486946200001</v>
      </c>
      <c r="AV44" s="999">
        <v>13.131613755</v>
      </c>
      <c r="AW44" s="999">
        <v>29.113345804000001</v>
      </c>
      <c r="AX44" s="1000">
        <v>24.696784000000001</v>
      </c>
      <c r="AY44" s="998">
        <v>43.412999999999997</v>
      </c>
      <c r="AZ44" s="999">
        <v>8.2754999999999992</v>
      </c>
      <c r="BA44" s="999">
        <v>3.5343</v>
      </c>
      <c r="BB44" s="999">
        <v>7.4474149919999997</v>
      </c>
      <c r="BC44" s="999">
        <v>6.9104999999999999</v>
      </c>
      <c r="BD44" s="999">
        <v>4.1580000000000004</v>
      </c>
      <c r="BE44" s="999">
        <v>1.6875599999999999</v>
      </c>
      <c r="BF44" s="999">
        <v>1.04664</v>
      </c>
      <c r="BG44" s="999">
        <v>1.2104999999999999</v>
      </c>
      <c r="BH44" s="1000">
        <v>312.43134643199994</v>
      </c>
      <c r="BI44" s="998">
        <v>174.36638294400001</v>
      </c>
      <c r="BJ44" s="999">
        <v>171.32695988699999</v>
      </c>
      <c r="BK44" s="999">
        <v>166.3175775</v>
      </c>
      <c r="BL44" s="999">
        <v>156.836080216</v>
      </c>
      <c r="BM44" s="999">
        <v>73.249596371999999</v>
      </c>
      <c r="BN44" s="999">
        <v>85.956843679000002</v>
      </c>
      <c r="BO44" s="999">
        <v>84.413784574000005</v>
      </c>
      <c r="BP44" s="999">
        <v>86.114796780000006</v>
      </c>
      <c r="BQ44" s="999">
        <v>75.015315000000001</v>
      </c>
      <c r="BR44" s="999">
        <v>168.91004852500001</v>
      </c>
      <c r="BS44" s="1000">
        <v>33.58124200000001</v>
      </c>
      <c r="BT44" s="998">
        <v>250.39926054499998</v>
      </c>
      <c r="BU44" s="999">
        <v>32.001739999999998</v>
      </c>
      <c r="BV44" s="999">
        <v>280.11754711699996</v>
      </c>
      <c r="BW44" s="999">
        <v>33.580718767999997</v>
      </c>
      <c r="BX44" s="999">
        <v>232.99826952000001</v>
      </c>
      <c r="BY44" s="999">
        <v>81.84183809999999</v>
      </c>
      <c r="BZ44" s="999">
        <v>199.52812264799999</v>
      </c>
      <c r="CA44" s="999">
        <v>90.530474615999992</v>
      </c>
      <c r="CB44" s="999">
        <v>70.84893375</v>
      </c>
      <c r="CC44" s="999">
        <v>67.354509194000002</v>
      </c>
      <c r="CD44" s="1000">
        <v>46.894770000000001</v>
      </c>
      <c r="CE44" s="998">
        <v>253.86612712800002</v>
      </c>
      <c r="CF44" s="999">
        <v>357.87533263500001</v>
      </c>
      <c r="CG44" s="999">
        <v>126.79547030800002</v>
      </c>
      <c r="CH44" s="999">
        <v>398.75344539600002</v>
      </c>
      <c r="CI44" s="999">
        <v>109.80292</v>
      </c>
      <c r="CJ44" s="1000">
        <v>85.648601499999998</v>
      </c>
      <c r="CK44" s="1002">
        <v>6851.2882313370001</v>
      </c>
    </row>
    <row r="45" spans="2:89" x14ac:dyDescent="0.25">
      <c r="F45" s="993">
        <v>37803</v>
      </c>
      <c r="G45" s="998">
        <v>6.8773499999999999</v>
      </c>
      <c r="H45" s="999">
        <v>5.0011199999999993</v>
      </c>
      <c r="I45" s="999">
        <v>18.29421</v>
      </c>
      <c r="J45" s="999">
        <v>83.389499999999998</v>
      </c>
      <c r="K45" s="999">
        <v>45.572037258000002</v>
      </c>
      <c r="L45" s="999">
        <v>25.662299999999998</v>
      </c>
      <c r="M45" s="999">
        <v>24.681535497000002</v>
      </c>
      <c r="N45" s="999">
        <v>5.1943999999999999</v>
      </c>
      <c r="O45" s="999">
        <v>9.2248400000000004</v>
      </c>
      <c r="P45" s="999">
        <v>3.1558999999999999</v>
      </c>
      <c r="Q45" s="999">
        <v>34.015915790999998</v>
      </c>
      <c r="R45" s="999">
        <v>51.358592000000002</v>
      </c>
      <c r="S45" s="999">
        <v>1.3407800000000001</v>
      </c>
      <c r="T45" s="999">
        <v>4.3757999999999999</v>
      </c>
      <c r="U45" s="999">
        <v>1.9681200000000001</v>
      </c>
      <c r="V45" s="999">
        <v>61.936895799000006</v>
      </c>
      <c r="W45" s="999">
        <v>59.770049131</v>
      </c>
      <c r="X45" s="999">
        <v>2.6318600000000001</v>
      </c>
      <c r="Y45" s="999">
        <v>258.08979909599998</v>
      </c>
      <c r="Z45" s="1000">
        <v>18.117329999999999</v>
      </c>
      <c r="AA45" s="998">
        <v>57.588462014999998</v>
      </c>
      <c r="AB45" s="999">
        <v>137.17036905000001</v>
      </c>
      <c r="AC45" s="999">
        <v>38.539368000000003</v>
      </c>
      <c r="AD45" s="999">
        <v>18.875319999999999</v>
      </c>
      <c r="AE45" s="999">
        <v>19.503392000000002</v>
      </c>
      <c r="AF45" s="999">
        <v>19.066772439000001</v>
      </c>
      <c r="AG45" s="999">
        <v>5.8857749999999998</v>
      </c>
      <c r="AH45" s="999">
        <v>11.03932</v>
      </c>
      <c r="AI45" s="999">
        <v>21.352799999999998</v>
      </c>
      <c r="AJ45" s="999">
        <v>440.85069997200003</v>
      </c>
      <c r="AK45" s="999">
        <v>22.426013999999999</v>
      </c>
      <c r="AL45" s="999">
        <v>20.523</v>
      </c>
      <c r="AM45" s="999">
        <v>184.70319077000002</v>
      </c>
      <c r="AN45" s="999">
        <v>164.752534908</v>
      </c>
      <c r="AO45" s="999">
        <v>90.675609307000002</v>
      </c>
      <c r="AP45" s="1000">
        <v>20.6196375</v>
      </c>
      <c r="AQ45" s="998">
        <v>43.871939447999999</v>
      </c>
      <c r="AR45" s="999">
        <v>71.30221798800001</v>
      </c>
      <c r="AS45" s="999">
        <v>6.8010000000000002</v>
      </c>
      <c r="AT45" s="999">
        <v>37.905529999999999</v>
      </c>
      <c r="AU45" s="999">
        <v>233.60817684600002</v>
      </c>
      <c r="AV45" s="999">
        <v>13.335436244999999</v>
      </c>
      <c r="AW45" s="999">
        <v>29.528468391999997</v>
      </c>
      <c r="AX45" s="1000">
        <v>25.020464</v>
      </c>
      <c r="AY45" s="998">
        <v>43.297232000000001</v>
      </c>
      <c r="AZ45" s="999">
        <v>8.3030849999999994</v>
      </c>
      <c r="BA45" s="999">
        <v>3.6031499999999999</v>
      </c>
      <c r="BB45" s="999">
        <v>7.4640000000000004</v>
      </c>
      <c r="BC45" s="999">
        <v>7.0026400000000004</v>
      </c>
      <c r="BD45" s="999">
        <v>4.2411599999999998</v>
      </c>
      <c r="BE45" s="999">
        <v>1.67608</v>
      </c>
      <c r="BF45" s="999">
        <v>1.03952</v>
      </c>
      <c r="BG45" s="999">
        <v>1.22664</v>
      </c>
      <c r="BH45" s="1000">
        <v>310.89154972799992</v>
      </c>
      <c r="BI45" s="998">
        <v>174.45627794399999</v>
      </c>
      <c r="BJ45" s="999">
        <v>161.535124516</v>
      </c>
      <c r="BK45" s="999">
        <v>162.0415375</v>
      </c>
      <c r="BL45" s="999">
        <v>154.34189048600001</v>
      </c>
      <c r="BM45" s="999">
        <v>72.969208186000003</v>
      </c>
      <c r="BN45" s="999">
        <v>83.786482500000005</v>
      </c>
      <c r="BO45" s="999">
        <v>81.436907286999997</v>
      </c>
      <c r="BP45" s="999">
        <v>84.145045170000003</v>
      </c>
      <c r="BQ45" s="999">
        <v>71.055368612999999</v>
      </c>
      <c r="BR45" s="999">
        <v>168.466939115</v>
      </c>
      <c r="BS45" s="1000">
        <v>31.513496</v>
      </c>
      <c r="BT45" s="998">
        <v>243.49517381000001</v>
      </c>
      <c r="BU45" s="999">
        <v>31.700353750000001</v>
      </c>
      <c r="BV45" s="999">
        <v>267.42104076599998</v>
      </c>
      <c r="BW45" s="999">
        <v>33.036881231999999</v>
      </c>
      <c r="BX45" s="999">
        <v>225.94207204</v>
      </c>
      <c r="BY45" s="999">
        <v>81.958131420000001</v>
      </c>
      <c r="BZ45" s="999">
        <v>194.93156389800001</v>
      </c>
      <c r="CA45" s="999">
        <v>87.990397884000004</v>
      </c>
      <c r="CB45" s="999">
        <v>71.085688750000003</v>
      </c>
      <c r="CC45" s="999">
        <v>65.824334785999994</v>
      </c>
      <c r="CD45" s="1000">
        <v>46.808943129000006</v>
      </c>
      <c r="CE45" s="998">
        <v>254.25034087200001</v>
      </c>
      <c r="CF45" s="999">
        <v>358.97492720999998</v>
      </c>
      <c r="CG45" s="999">
        <v>127.91529202599997</v>
      </c>
      <c r="CH45" s="999">
        <v>393.16309973699998</v>
      </c>
      <c r="CI45" s="999">
        <v>110.919816744</v>
      </c>
      <c r="CJ45" s="1000">
        <v>86.366889</v>
      </c>
      <c r="CK45" s="1002">
        <v>6771.8821135510016</v>
      </c>
    </row>
    <row r="46" spans="2:89" x14ac:dyDescent="0.25">
      <c r="F46" s="993">
        <v>37834</v>
      </c>
      <c r="G46" s="998">
        <v>7.23231</v>
      </c>
      <c r="H46" s="999">
        <v>5.2660799999999988</v>
      </c>
      <c r="I46" s="999">
        <v>19.394254</v>
      </c>
      <c r="J46" s="999">
        <v>87.373683530999998</v>
      </c>
      <c r="K46" s="999">
        <v>48.478568226000014</v>
      </c>
      <c r="L46" s="999">
        <v>27.12</v>
      </c>
      <c r="M46" s="999">
        <v>25.808415</v>
      </c>
      <c r="N46" s="999">
        <v>5.4695999999999998</v>
      </c>
      <c r="O46" s="999">
        <v>9.7234800000000003</v>
      </c>
      <c r="P46" s="999">
        <v>3.3231000000000002</v>
      </c>
      <c r="Q46" s="999">
        <v>36.027207193999999</v>
      </c>
      <c r="R46" s="999">
        <v>54.158728000000004</v>
      </c>
      <c r="S46" s="999">
        <v>1.4091</v>
      </c>
      <c r="T46" s="999">
        <v>4.6189</v>
      </c>
      <c r="U46" s="999">
        <v>2.07036</v>
      </c>
      <c r="V46" s="999">
        <v>65.017461932999993</v>
      </c>
      <c r="W46" s="999">
        <v>63.833826523999996</v>
      </c>
      <c r="X46" s="999">
        <v>2.76858</v>
      </c>
      <c r="Y46" s="999">
        <v>275.87773954799997</v>
      </c>
      <c r="Z46" s="1000">
        <v>19.310829999999999</v>
      </c>
      <c r="AA46" s="998">
        <v>60.737350485</v>
      </c>
      <c r="AB46" s="999">
        <v>143.66993404499999</v>
      </c>
      <c r="AC46" s="999">
        <v>40.221642000000003</v>
      </c>
      <c r="AD46" s="999">
        <v>19.762080000000001</v>
      </c>
      <c r="AE46" s="999">
        <v>20.243704000000001</v>
      </c>
      <c r="AF46" s="999">
        <v>19.912310000000002</v>
      </c>
      <c r="AG46" s="999">
        <v>6.1188750000000001</v>
      </c>
      <c r="AH46" s="999">
        <v>11.71063</v>
      </c>
      <c r="AI46" s="999">
        <v>22.357299999999999</v>
      </c>
      <c r="AJ46" s="999">
        <v>463.45003801399997</v>
      </c>
      <c r="AK46" s="999">
        <v>23.542662</v>
      </c>
      <c r="AL46" s="999">
        <v>21.508103999999999</v>
      </c>
      <c r="AM46" s="999">
        <v>195.15094718</v>
      </c>
      <c r="AN46" s="999">
        <v>173.54214736200001</v>
      </c>
      <c r="AO46" s="999">
        <v>95.430020556999992</v>
      </c>
      <c r="AP46" s="1000">
        <v>21.741431250000002</v>
      </c>
      <c r="AQ46" s="998">
        <v>47.099219724000008</v>
      </c>
      <c r="AR46" s="999">
        <v>76.510473018000013</v>
      </c>
      <c r="AS46" s="999">
        <v>7.2544000000000004</v>
      </c>
      <c r="AT46" s="999">
        <v>40.635481249999998</v>
      </c>
      <c r="AU46" s="999">
        <v>249.63371413199999</v>
      </c>
      <c r="AV46" s="999">
        <v>14.296286244999999</v>
      </c>
      <c r="AW46" s="999">
        <v>31.604042587999999</v>
      </c>
      <c r="AX46" s="1000">
        <v>26.930175999999999</v>
      </c>
      <c r="AY46" s="998">
        <v>45.815185999999997</v>
      </c>
      <c r="AZ46" s="999">
        <v>8.7996149999999993</v>
      </c>
      <c r="BA46" s="999">
        <v>3.7867500000000001</v>
      </c>
      <c r="BB46" s="999">
        <v>7.9118399999999998</v>
      </c>
      <c r="BC46" s="999">
        <v>7.3712</v>
      </c>
      <c r="BD46" s="999">
        <v>4.4629200000000004</v>
      </c>
      <c r="BE46" s="999">
        <v>1.79088</v>
      </c>
      <c r="BF46" s="999">
        <v>1.1107199999999999</v>
      </c>
      <c r="BG46" s="999">
        <v>1.2911999999999999</v>
      </c>
      <c r="BH46" s="1000">
        <v>328.52488339199994</v>
      </c>
      <c r="BI46" s="998">
        <v>181.76768999999999</v>
      </c>
      <c r="BJ46" s="999">
        <v>170.401498516</v>
      </c>
      <c r="BK46" s="999">
        <v>169.75051999999999</v>
      </c>
      <c r="BL46" s="999">
        <v>161.73534043200002</v>
      </c>
      <c r="BM46" s="999">
        <v>76.053418650999987</v>
      </c>
      <c r="BN46" s="999">
        <v>88.070044999999993</v>
      </c>
      <c r="BO46" s="999">
        <v>85.622263564999997</v>
      </c>
      <c r="BP46" s="999">
        <v>88.453906439999997</v>
      </c>
      <c r="BQ46" s="999">
        <v>74.919490839000005</v>
      </c>
      <c r="BR46" s="999">
        <v>176.41074059000002</v>
      </c>
      <c r="BS46" s="1000">
        <v>33.214806000000003</v>
      </c>
      <c r="BT46" s="998">
        <v>255.48001496500001</v>
      </c>
      <c r="BU46" s="999">
        <v>33.125088750000003</v>
      </c>
      <c r="BV46" s="999">
        <v>287.66857346200004</v>
      </c>
      <c r="BW46" s="999">
        <v>34.566373744000003</v>
      </c>
      <c r="BX46" s="999">
        <v>243.20336272</v>
      </c>
      <c r="BY46" s="999">
        <v>86.898830480000001</v>
      </c>
      <c r="BZ46" s="999">
        <v>211.97332735199998</v>
      </c>
      <c r="CA46" s="999">
        <v>97.973767115999991</v>
      </c>
      <c r="CB46" s="999">
        <v>75.021740625000007</v>
      </c>
      <c r="CC46" s="999">
        <v>72.136272796</v>
      </c>
      <c r="CD46" s="1000">
        <v>49.126488956999999</v>
      </c>
      <c r="CE46" s="998">
        <v>270.185455128</v>
      </c>
      <c r="CF46" s="999">
        <v>380.18367511500003</v>
      </c>
      <c r="CG46" s="999">
        <v>136.137943436</v>
      </c>
      <c r="CH46" s="999">
        <v>421.32898737000005</v>
      </c>
      <c r="CI46" s="999">
        <v>117.59281856599999</v>
      </c>
      <c r="CJ46" s="1000">
        <v>91.624753499999997</v>
      </c>
      <c r="CK46" s="1002">
        <v>7178.8375813130006</v>
      </c>
    </row>
    <row r="47" spans="2:89" x14ac:dyDescent="0.25">
      <c r="F47" s="993">
        <v>37865</v>
      </c>
      <c r="G47" s="998">
        <v>6.9660900000000003</v>
      </c>
      <c r="H47" s="999">
        <v>5.1004799999999992</v>
      </c>
      <c r="I47" s="999">
        <v>18.533349999999999</v>
      </c>
      <c r="J47" s="999">
        <v>85.520546468999996</v>
      </c>
      <c r="K47" s="999">
        <v>46.641430968000002</v>
      </c>
      <c r="L47" s="999">
        <v>26.1708</v>
      </c>
      <c r="M47" s="999">
        <v>25.286194502999997</v>
      </c>
      <c r="N47" s="999">
        <v>5.2632000000000003</v>
      </c>
      <c r="O47" s="999">
        <v>9.5364900000000006</v>
      </c>
      <c r="P47" s="999">
        <v>3.2185999999999999</v>
      </c>
      <c r="Q47" s="999">
        <v>34.669587194000002</v>
      </c>
      <c r="R47" s="999">
        <v>52.587919999999997</v>
      </c>
      <c r="S47" s="999">
        <v>1.3493200000000001</v>
      </c>
      <c r="T47" s="999">
        <v>4.4329999999999998</v>
      </c>
      <c r="U47" s="999">
        <v>1.9809000000000001</v>
      </c>
      <c r="V47" s="999">
        <v>63.566046932999996</v>
      </c>
      <c r="W47" s="999">
        <v>61.208572607000008</v>
      </c>
      <c r="X47" s="999">
        <v>2.6489500000000001</v>
      </c>
      <c r="Y47" s="999">
        <v>274.11975000000001</v>
      </c>
      <c r="Z47" s="1000">
        <v>18.49925</v>
      </c>
      <c r="AA47" s="998">
        <v>60.2828625</v>
      </c>
      <c r="AB47" s="999">
        <v>143.51519952000001</v>
      </c>
      <c r="AC47" s="999">
        <v>39.864795999999998</v>
      </c>
      <c r="AD47" s="999">
        <v>19.38204</v>
      </c>
      <c r="AE47" s="999">
        <v>19.886312</v>
      </c>
      <c r="AF47" s="999">
        <v>19.700922438999999</v>
      </c>
      <c r="AG47" s="999">
        <v>6.0023249999999999</v>
      </c>
      <c r="AH47" s="999">
        <v>11.636039999999999</v>
      </c>
      <c r="AI47" s="999">
        <v>21.955500000000001</v>
      </c>
      <c r="AJ47" s="999">
        <v>464.05829899999992</v>
      </c>
      <c r="AK47" s="999">
        <v>23.418589999999998</v>
      </c>
      <c r="AL47" s="999">
        <v>21.453375999999999</v>
      </c>
      <c r="AM47" s="999">
        <v>195.79298718000001</v>
      </c>
      <c r="AN47" s="999">
        <v>174.472045092</v>
      </c>
      <c r="AO47" s="999">
        <v>96.23800944300001</v>
      </c>
      <c r="AP47" s="1000">
        <v>21.634593750000001</v>
      </c>
      <c r="AQ47" s="998">
        <v>44.510999724000008</v>
      </c>
      <c r="AR47" s="999">
        <v>72.847876981999988</v>
      </c>
      <c r="AS47" s="999">
        <v>6.8690100000000003</v>
      </c>
      <c r="AT47" s="999">
        <v>38.658619999999999</v>
      </c>
      <c r="AU47" s="999">
        <v>240.233276088</v>
      </c>
      <c r="AV47" s="999">
        <v>13.539249999999999</v>
      </c>
      <c r="AW47" s="999">
        <v>29.971254196</v>
      </c>
      <c r="AX47" s="1000">
        <v>25.376512000000002</v>
      </c>
      <c r="AY47" s="998">
        <v>45.120578000000002</v>
      </c>
      <c r="AZ47" s="999">
        <v>8.5789349999999995</v>
      </c>
      <c r="BA47" s="999">
        <v>3.6261000000000001</v>
      </c>
      <c r="BB47" s="999">
        <v>7.7293850080000004</v>
      </c>
      <c r="BC47" s="999">
        <v>7.1408500000000004</v>
      </c>
      <c r="BD47" s="999">
        <v>4.2965999999999998</v>
      </c>
      <c r="BE47" s="999">
        <v>1.7449600000000001</v>
      </c>
      <c r="BF47" s="999">
        <v>1.0822400000000001</v>
      </c>
      <c r="BG47" s="999">
        <v>1.25085</v>
      </c>
      <c r="BH47" s="1000">
        <v>323.35412687999991</v>
      </c>
      <c r="BI47" s="998">
        <v>183.475695</v>
      </c>
      <c r="BJ47" s="999">
        <v>177.65580451600005</v>
      </c>
      <c r="BK47" s="999">
        <v>173.57499999999999</v>
      </c>
      <c r="BL47" s="999">
        <v>164.407640972</v>
      </c>
      <c r="BM47" s="999">
        <v>76.824456372</v>
      </c>
      <c r="BN47" s="999">
        <v>89.697798750000004</v>
      </c>
      <c r="BO47" s="999">
        <v>87.479107713000005</v>
      </c>
      <c r="BP47" s="999">
        <v>89.592653220000003</v>
      </c>
      <c r="BQ47" s="999">
        <v>77.570089452000005</v>
      </c>
      <c r="BR47" s="999">
        <v>177.77167970500003</v>
      </c>
      <c r="BS47" s="1000">
        <v>34.837594000000003</v>
      </c>
      <c r="BT47" s="998">
        <v>258.31938877499999</v>
      </c>
      <c r="BU47" s="999">
        <v>32.823702500000003</v>
      </c>
      <c r="BV47" s="999">
        <v>301.49173711699996</v>
      </c>
      <c r="BW47" s="999">
        <v>34.532398768</v>
      </c>
      <c r="BX47" s="999">
        <v>249.55965592000001</v>
      </c>
      <c r="BY47" s="999">
        <v>84.399407620000005</v>
      </c>
      <c r="BZ47" s="999">
        <v>216.13211860199999</v>
      </c>
      <c r="CA47" s="999">
        <v>101.51819211599999</v>
      </c>
      <c r="CB47" s="999">
        <v>72.890945625000001</v>
      </c>
      <c r="CC47" s="999">
        <v>73.775736398000006</v>
      </c>
      <c r="CD47" s="1000">
        <v>48.125081042999994</v>
      </c>
      <c r="CE47" s="998">
        <v>263.09009512799997</v>
      </c>
      <c r="CF47" s="999">
        <v>369.59490597000001</v>
      </c>
      <c r="CG47" s="999">
        <v>131.01879546199999</v>
      </c>
      <c r="CH47" s="999">
        <v>418.24363144800003</v>
      </c>
      <c r="CI47" s="999">
        <v>113.354193876</v>
      </c>
      <c r="CJ47" s="1000">
        <v>88.263167999999993</v>
      </c>
      <c r="CK47" s="1002">
        <v>7152.5464745439995</v>
      </c>
    </row>
    <row r="48" spans="2:89" x14ac:dyDescent="0.25">
      <c r="F48" s="993">
        <v>37895</v>
      </c>
      <c r="G48" s="998">
        <v>6.25617</v>
      </c>
      <c r="H48" s="999">
        <v>4.620239999999999</v>
      </c>
      <c r="I48" s="999">
        <v>16.715886000000001</v>
      </c>
      <c r="J48" s="999">
        <v>78.695004707999999</v>
      </c>
      <c r="K48" s="999">
        <v>42.391333709999998</v>
      </c>
      <c r="L48" s="999">
        <v>23.763899999999996</v>
      </c>
      <c r="M48" s="999">
        <v>23.334765000000001</v>
      </c>
      <c r="N48" s="999">
        <v>4.7127999999999997</v>
      </c>
      <c r="O48" s="999">
        <v>8.6638699999999993</v>
      </c>
      <c r="P48" s="999">
        <v>2.9051</v>
      </c>
      <c r="Q48" s="999">
        <v>31.325814388000001</v>
      </c>
      <c r="R48" s="999">
        <v>47.977939999999997</v>
      </c>
      <c r="S48" s="999">
        <v>1.21268</v>
      </c>
      <c r="T48" s="999">
        <v>3.9897</v>
      </c>
      <c r="U48" s="999">
        <v>1.7764200000000001</v>
      </c>
      <c r="V48" s="999">
        <v>58.797111932999996</v>
      </c>
      <c r="W48" s="999">
        <v>55.490477392999992</v>
      </c>
      <c r="X48" s="999">
        <v>2.3755099999999998</v>
      </c>
      <c r="Y48" s="999">
        <v>248.31683409599995</v>
      </c>
      <c r="Z48" s="1000">
        <v>16.756740000000001</v>
      </c>
      <c r="AA48" s="998">
        <v>55.640712014999998</v>
      </c>
      <c r="AB48" s="999">
        <v>132.46603095</v>
      </c>
      <c r="AC48" s="999">
        <v>37.519807999999998</v>
      </c>
      <c r="AD48" s="999">
        <v>18.020230000000002</v>
      </c>
      <c r="AE48" s="999">
        <v>18.686496000000002</v>
      </c>
      <c r="AF48" s="999">
        <v>18.432622438999999</v>
      </c>
      <c r="AG48" s="999">
        <v>5.6526750000000003</v>
      </c>
      <c r="AH48" s="999">
        <v>10.740959999999999</v>
      </c>
      <c r="AI48" s="999">
        <v>20.376999999999999</v>
      </c>
      <c r="AJ48" s="999">
        <v>425.94696750700001</v>
      </c>
      <c r="AK48" s="999">
        <v>21.712599999999998</v>
      </c>
      <c r="AL48" s="999">
        <v>19.975719999999999</v>
      </c>
      <c r="AM48" s="999">
        <v>179.36270205000002</v>
      </c>
      <c r="AN48" s="999">
        <v>160.52265518399997</v>
      </c>
      <c r="AO48" s="999">
        <v>88.562562499999999</v>
      </c>
      <c r="AP48" s="1000">
        <v>19.907387499999999</v>
      </c>
      <c r="AQ48" s="998">
        <v>40.133399447999999</v>
      </c>
      <c r="AR48" s="999">
        <v>65.858800000000002</v>
      </c>
      <c r="AS48" s="999">
        <v>6.1662400000000002</v>
      </c>
      <c r="AT48" s="999">
        <v>34.893169999999998</v>
      </c>
      <c r="AU48" s="999">
        <v>217.07540119799998</v>
      </c>
      <c r="AV48" s="999">
        <v>12.199886244999998</v>
      </c>
      <c r="AW48" s="999">
        <v>27.037771608000003</v>
      </c>
      <c r="AX48" s="1000">
        <v>22.81944</v>
      </c>
      <c r="AY48" s="998">
        <v>41.155524</v>
      </c>
      <c r="AZ48" s="999">
        <v>7.8065550000000004</v>
      </c>
      <c r="BA48" s="999">
        <v>3.2589000000000001</v>
      </c>
      <c r="BB48" s="999">
        <v>7.032745008</v>
      </c>
      <c r="BC48" s="999">
        <v>6.4497999999999998</v>
      </c>
      <c r="BD48" s="999">
        <v>3.8807999999999998</v>
      </c>
      <c r="BE48" s="999">
        <v>1.59572</v>
      </c>
      <c r="BF48" s="999">
        <v>0.98968</v>
      </c>
      <c r="BG48" s="999">
        <v>1.1297999999999999</v>
      </c>
      <c r="BH48" s="1000">
        <v>296.13422803199995</v>
      </c>
      <c r="BI48" s="998">
        <v>164.98724205599999</v>
      </c>
      <c r="BJ48" s="999">
        <v>160.81869462900002</v>
      </c>
      <c r="BK48" s="999">
        <v>156.68125000000001</v>
      </c>
      <c r="BL48" s="999">
        <v>149.20514918999999</v>
      </c>
      <c r="BM48" s="999">
        <v>68.973765907000001</v>
      </c>
      <c r="BN48" s="999">
        <v>81.873135070999993</v>
      </c>
      <c r="BO48" s="999">
        <v>80.257931861000003</v>
      </c>
      <c r="BP48" s="999">
        <v>82.298458049999994</v>
      </c>
      <c r="BQ48" s="999">
        <v>70.640226386999998</v>
      </c>
      <c r="BR48" s="999">
        <v>160.966107795</v>
      </c>
      <c r="BS48" s="1000">
        <v>31.539670000000001</v>
      </c>
      <c r="BT48" s="998">
        <v>237.36811360499999</v>
      </c>
      <c r="BU48" s="999">
        <v>30.412612500000002</v>
      </c>
      <c r="BV48" s="999">
        <v>273.26688173100001</v>
      </c>
      <c r="BW48" s="999">
        <v>31.88128</v>
      </c>
      <c r="BX48" s="999">
        <v>225.09649068000002</v>
      </c>
      <c r="BY48" s="999">
        <v>76.901139040000004</v>
      </c>
      <c r="BZ48" s="999">
        <v>193.211838051</v>
      </c>
      <c r="CA48" s="999">
        <v>89.201362500000002</v>
      </c>
      <c r="CB48" s="999">
        <v>66.735315624999998</v>
      </c>
      <c r="CC48" s="999">
        <v>65.523805214000006</v>
      </c>
      <c r="CD48" s="1000">
        <v>44.376930000000002</v>
      </c>
      <c r="CE48" s="998">
        <v>239.40933112799999</v>
      </c>
      <c r="CF48" s="999">
        <v>336.54102046499997</v>
      </c>
      <c r="CG48" s="999">
        <v>118.54076969199998</v>
      </c>
      <c r="CH48" s="999">
        <v>382.95989684100005</v>
      </c>
      <c r="CI48" s="999">
        <v>102.38534612399999</v>
      </c>
      <c r="CJ48" s="1000">
        <v>80.1896165</v>
      </c>
      <c r="CK48" s="1002">
        <v>6511.4666675540011</v>
      </c>
    </row>
    <row r="49" spans="6:89" x14ac:dyDescent="0.25">
      <c r="F49" s="993">
        <v>37926</v>
      </c>
      <c r="G49" s="998">
        <v>5.85684</v>
      </c>
      <c r="H49" s="999">
        <v>4.2559199999999988</v>
      </c>
      <c r="I49" s="999">
        <v>15.5441</v>
      </c>
      <c r="J49" s="999">
        <v>70.634019708000011</v>
      </c>
      <c r="K49" s="999">
        <v>38.881562742</v>
      </c>
      <c r="L49" s="999">
        <v>21.797699999999999</v>
      </c>
      <c r="M49" s="999">
        <v>20.943570000000001</v>
      </c>
      <c r="N49" s="999">
        <v>4.4032</v>
      </c>
      <c r="O49" s="999">
        <v>7.85358</v>
      </c>
      <c r="P49" s="999">
        <v>2.6751999999999998</v>
      </c>
      <c r="Q49" s="999">
        <v>29.037975791000001</v>
      </c>
      <c r="R49" s="999">
        <v>43.77773599999999</v>
      </c>
      <c r="S49" s="999">
        <v>1.1358200000000001</v>
      </c>
      <c r="T49" s="999">
        <v>3.718</v>
      </c>
      <c r="U49" s="999">
        <v>1.67418</v>
      </c>
      <c r="V49" s="999">
        <v>52.66563</v>
      </c>
      <c r="W49" s="999">
        <v>51.067069130999997</v>
      </c>
      <c r="X49" s="999">
        <v>2.2387899999999998</v>
      </c>
      <c r="Y49" s="999">
        <v>223.97366545200001</v>
      </c>
      <c r="Z49" s="1000">
        <v>15.46776</v>
      </c>
      <c r="AA49" s="998">
        <v>49.570237499999998</v>
      </c>
      <c r="AB49" s="999">
        <v>117.57903762000001</v>
      </c>
      <c r="AC49" s="999">
        <v>32.829832000000003</v>
      </c>
      <c r="AD49" s="999">
        <v>15.99335</v>
      </c>
      <c r="AE49" s="999">
        <v>16.414504000000001</v>
      </c>
      <c r="AF49" s="999">
        <v>16.191967561000002</v>
      </c>
      <c r="AG49" s="999">
        <v>4.9533750000000003</v>
      </c>
      <c r="AH49" s="999">
        <v>9.5475200000000005</v>
      </c>
      <c r="AI49" s="999">
        <v>18.138400000000001</v>
      </c>
      <c r="AJ49" s="999">
        <v>380.59639346499995</v>
      </c>
      <c r="AK49" s="999">
        <v>19.262177999999999</v>
      </c>
      <c r="AL49" s="999">
        <v>17.567688</v>
      </c>
      <c r="AM49" s="999">
        <v>163.36996718</v>
      </c>
      <c r="AN49" s="999">
        <v>143.66345754600002</v>
      </c>
      <c r="AO49" s="999">
        <v>79.302311806999995</v>
      </c>
      <c r="AP49" s="1000">
        <v>17.770637499999999</v>
      </c>
      <c r="AQ49" s="998">
        <v>37.449300275999995</v>
      </c>
      <c r="AR49" s="999">
        <v>60.91939</v>
      </c>
      <c r="AS49" s="999">
        <v>5.8035199999999998</v>
      </c>
      <c r="AT49" s="999">
        <v>32.477006250000002</v>
      </c>
      <c r="AU49" s="999">
        <v>201.70641097799998</v>
      </c>
      <c r="AV49" s="999">
        <v>11.384613755</v>
      </c>
      <c r="AW49" s="999">
        <v>25.211282588</v>
      </c>
      <c r="AX49" s="1000">
        <v>21.330511999999999</v>
      </c>
      <c r="AY49" s="998">
        <v>37.277296</v>
      </c>
      <c r="AZ49" s="999">
        <v>7.11693</v>
      </c>
      <c r="BA49" s="999">
        <v>3.0523500000000001</v>
      </c>
      <c r="BB49" s="999">
        <v>6.4190399999999999</v>
      </c>
      <c r="BC49" s="999">
        <v>5.9890999999999996</v>
      </c>
      <c r="BD49" s="999">
        <v>3.6036000000000001</v>
      </c>
      <c r="BE49" s="999">
        <v>1.44648</v>
      </c>
      <c r="BF49" s="999">
        <v>0.89712000000000003</v>
      </c>
      <c r="BG49" s="999">
        <v>1.0490999999999999</v>
      </c>
      <c r="BH49" s="1000">
        <v>267.17158723199998</v>
      </c>
      <c r="BI49" s="998">
        <v>152.042362056</v>
      </c>
      <c r="BJ49" s="999">
        <v>143.80237651600001</v>
      </c>
      <c r="BK49" s="999">
        <v>142.25676999999999</v>
      </c>
      <c r="BL49" s="999">
        <v>135.427799244</v>
      </c>
      <c r="BM49" s="999">
        <v>63.751669999999997</v>
      </c>
      <c r="BN49" s="999">
        <v>73.563023821000002</v>
      </c>
      <c r="BO49" s="999">
        <v>71.297796435000009</v>
      </c>
      <c r="BP49" s="999">
        <v>73.372993559999998</v>
      </c>
      <c r="BQ49" s="999">
        <v>62.784197226000003</v>
      </c>
      <c r="BR49" s="999">
        <v>147.230551615</v>
      </c>
      <c r="BS49" s="1000">
        <v>28.110876000000001</v>
      </c>
      <c r="BT49" s="998">
        <v>211.09688673500003</v>
      </c>
      <c r="BU49" s="999">
        <v>26.987768750000001</v>
      </c>
      <c r="BV49" s="999">
        <v>234.17230076600001</v>
      </c>
      <c r="BW49" s="999">
        <v>28.346478768000001</v>
      </c>
      <c r="BX49" s="999">
        <v>198.35906952000002</v>
      </c>
      <c r="BY49" s="999">
        <v>69.925969519999995</v>
      </c>
      <c r="BZ49" s="999">
        <v>172.48039499999999</v>
      </c>
      <c r="CA49" s="999">
        <v>79.867710000000002</v>
      </c>
      <c r="CB49" s="999">
        <v>60.550091250000001</v>
      </c>
      <c r="CC49" s="999">
        <v>58.938612795999994</v>
      </c>
      <c r="CD49" s="1000">
        <v>39.799024784999993</v>
      </c>
      <c r="CE49" s="998">
        <v>223.06038000000001</v>
      </c>
      <c r="CF49" s="999">
        <v>307.82309402999999</v>
      </c>
      <c r="CG49" s="999">
        <v>110.382130308</v>
      </c>
      <c r="CH49" s="999">
        <v>347.40101526300003</v>
      </c>
      <c r="CI49" s="999">
        <v>96.227876744</v>
      </c>
      <c r="CJ49" s="1000">
        <v>73.897418000000002</v>
      </c>
      <c r="CK49" s="1002">
        <v>5883.6144537900009</v>
      </c>
    </row>
    <row r="50" spans="6:89" x14ac:dyDescent="0.25">
      <c r="F50" s="993">
        <v>37956</v>
      </c>
      <c r="G50" s="998">
        <v>5.67936</v>
      </c>
      <c r="H50" s="999">
        <v>4.1399999999999997</v>
      </c>
      <c r="I50" s="999">
        <v>15.328873999999999</v>
      </c>
      <c r="J50" s="999">
        <v>68.039661176999999</v>
      </c>
      <c r="K50" s="999">
        <v>38.168653710000001</v>
      </c>
      <c r="L50" s="999">
        <v>21.3231</v>
      </c>
      <c r="M50" s="999">
        <v>20.119019999999999</v>
      </c>
      <c r="N50" s="999">
        <v>4.3343999999999996</v>
      </c>
      <c r="O50" s="999">
        <v>7.60426</v>
      </c>
      <c r="P50" s="999">
        <v>2.6124999999999998</v>
      </c>
      <c r="Q50" s="999">
        <v>28.459742806000001</v>
      </c>
      <c r="R50" s="999">
        <v>42.411816000000002</v>
      </c>
      <c r="S50" s="999">
        <v>1.1016600000000001</v>
      </c>
      <c r="T50" s="999">
        <v>3.6322000000000001</v>
      </c>
      <c r="U50" s="999">
        <v>1.63584</v>
      </c>
      <c r="V50" s="999">
        <v>50.473703067000002</v>
      </c>
      <c r="W50" s="999">
        <v>50.347807392999997</v>
      </c>
      <c r="X50" s="999">
        <v>2.1875200000000001</v>
      </c>
      <c r="Y50" s="999">
        <v>209.8803825</v>
      </c>
      <c r="Z50" s="1000">
        <v>15.252929999999999</v>
      </c>
      <c r="AA50" s="998">
        <v>47.460162015000002</v>
      </c>
      <c r="AB50" s="999">
        <v>108.38688762000001</v>
      </c>
      <c r="AC50" s="999">
        <v>31.249514000000001</v>
      </c>
      <c r="AD50" s="999">
        <v>15.233269999999999</v>
      </c>
      <c r="AE50" s="999">
        <v>15.597607999999999</v>
      </c>
      <c r="AF50" s="999">
        <v>15.388702438999999</v>
      </c>
      <c r="AG50" s="999">
        <v>4.720275</v>
      </c>
      <c r="AH50" s="999">
        <v>9.1372750000000007</v>
      </c>
      <c r="AI50" s="999">
        <v>17.2774</v>
      </c>
      <c r="AJ50" s="999">
        <v>353.37420501399998</v>
      </c>
      <c r="AK50" s="999">
        <v>18.176548</v>
      </c>
      <c r="AL50" s="999">
        <v>16.774132000000002</v>
      </c>
      <c r="AM50" s="999">
        <v>160.80180718</v>
      </c>
      <c r="AN50" s="999">
        <v>135.86380009200002</v>
      </c>
      <c r="AO50" s="999">
        <v>74.578999999999994</v>
      </c>
      <c r="AP50" s="1000">
        <v>16.951550000000001</v>
      </c>
      <c r="AQ50" s="998">
        <v>37.513200552000001</v>
      </c>
      <c r="AR50" s="999">
        <v>60.549781006000003</v>
      </c>
      <c r="AS50" s="999">
        <v>5.7355099999999997</v>
      </c>
      <c r="AT50" s="999">
        <v>32.163218749999999</v>
      </c>
      <c r="AU50" s="999">
        <v>195.528921516</v>
      </c>
      <c r="AV50" s="999">
        <v>11.355499999999999</v>
      </c>
      <c r="AW50" s="999">
        <v>25.072908391999999</v>
      </c>
      <c r="AX50" s="1000">
        <v>21.427616</v>
      </c>
      <c r="AY50" s="998">
        <v>36.061731999999999</v>
      </c>
      <c r="AZ50" s="999">
        <v>6.8962500000000002</v>
      </c>
      <c r="BA50" s="999">
        <v>2.96055</v>
      </c>
      <c r="BB50" s="999">
        <v>6.2034149919999999</v>
      </c>
      <c r="BC50" s="999">
        <v>5.8048200000000003</v>
      </c>
      <c r="BD50" s="999">
        <v>3.5204399999999998</v>
      </c>
      <c r="BE50" s="999">
        <v>1.3890800000000001</v>
      </c>
      <c r="BF50" s="999">
        <v>0.86151999999999995</v>
      </c>
      <c r="BG50" s="999">
        <v>1.0168200000000001</v>
      </c>
      <c r="BH50" s="1000">
        <v>256.65554553599998</v>
      </c>
      <c r="BI50" s="998">
        <v>141.10523294399999</v>
      </c>
      <c r="BJ50" s="999">
        <v>121.59170662899999</v>
      </c>
      <c r="BK50" s="999">
        <v>126.9891925</v>
      </c>
      <c r="BL50" s="999">
        <v>124.23363059399999</v>
      </c>
      <c r="BM50" s="999">
        <v>58.319312744000001</v>
      </c>
      <c r="BN50" s="999">
        <v>66.823575000000005</v>
      </c>
      <c r="BO50" s="999">
        <v>63.634585852000001</v>
      </c>
      <c r="BP50" s="999">
        <v>67.18680483</v>
      </c>
      <c r="BQ50" s="999">
        <v>53.938195839000002</v>
      </c>
      <c r="BR50" s="999">
        <v>138.40053132</v>
      </c>
      <c r="BS50" s="1000">
        <v>23.530425999999999</v>
      </c>
      <c r="BT50" s="998">
        <v>190.922638095</v>
      </c>
      <c r="BU50" s="999">
        <v>25.343843750000001</v>
      </c>
      <c r="BV50" s="999">
        <v>203.29847076600001</v>
      </c>
      <c r="BW50" s="999">
        <v>26.205198767999999</v>
      </c>
      <c r="BX50" s="999">
        <v>178.61934408000002</v>
      </c>
      <c r="BY50" s="999">
        <v>67.949645719999992</v>
      </c>
      <c r="BZ50" s="999">
        <v>157.59630000000001</v>
      </c>
      <c r="CA50" s="999">
        <v>73.044644615999999</v>
      </c>
      <c r="CB50" s="999">
        <v>58.656051249999997</v>
      </c>
      <c r="CC50" s="999">
        <v>54.184187204000004</v>
      </c>
      <c r="CD50" s="1000">
        <v>38.139547913999998</v>
      </c>
      <c r="CE50" s="998">
        <v>208.60358400000001</v>
      </c>
      <c r="CF50" s="999">
        <v>298.55408031000002</v>
      </c>
      <c r="CG50" s="999">
        <v>107.342638898</v>
      </c>
      <c r="CH50" s="999">
        <v>322.90084973699999</v>
      </c>
      <c r="CI50" s="999">
        <v>91.416498371999992</v>
      </c>
      <c r="CJ50" s="1000">
        <v>72.116065000000006</v>
      </c>
      <c r="CK50" s="1002">
        <v>5505.0691784889977</v>
      </c>
    </row>
    <row r="51" spans="6:89" x14ac:dyDescent="0.25">
      <c r="F51" s="993">
        <v>37987</v>
      </c>
      <c r="G51" s="998">
        <v>6.5667600000000004</v>
      </c>
      <c r="H51" s="999">
        <v>4.736159999999999</v>
      </c>
      <c r="I51" s="999">
        <v>17.33765</v>
      </c>
      <c r="J51" s="999">
        <v>76.409465291999993</v>
      </c>
      <c r="K51" s="999">
        <v>42.802622741999997</v>
      </c>
      <c r="L51" s="999">
        <v>24.102899999999995</v>
      </c>
      <c r="M51" s="999">
        <v>22.675125000000001</v>
      </c>
      <c r="N51" s="999">
        <v>4.9192</v>
      </c>
      <c r="O51" s="999">
        <v>8.6638699999999993</v>
      </c>
      <c r="P51" s="999">
        <v>2.9887000000000001</v>
      </c>
      <c r="Q51" s="999">
        <v>32.080062806000008</v>
      </c>
      <c r="R51" s="999">
        <v>47.909644000000007</v>
      </c>
      <c r="S51" s="999">
        <v>1.2809999999999999</v>
      </c>
      <c r="T51" s="999">
        <v>4.1470000000000002</v>
      </c>
      <c r="U51" s="999">
        <v>1.86588</v>
      </c>
      <c r="V51" s="999">
        <v>56.575576133999995</v>
      </c>
      <c r="W51" s="999">
        <v>56.425533476000005</v>
      </c>
      <c r="X51" s="999">
        <v>2.4951400000000001</v>
      </c>
      <c r="Y51" s="999">
        <v>239.527077048</v>
      </c>
      <c r="Z51" s="1000">
        <v>17.162530000000004</v>
      </c>
      <c r="AA51" s="998">
        <v>53.108637014999999</v>
      </c>
      <c r="AB51" s="999">
        <v>123.70713762000001</v>
      </c>
      <c r="AC51" s="999">
        <v>34.614061999999997</v>
      </c>
      <c r="AD51" s="999">
        <v>17.038460000000001</v>
      </c>
      <c r="AE51" s="999">
        <v>17.231400000000001</v>
      </c>
      <c r="AF51" s="999">
        <v>17.079777560999997</v>
      </c>
      <c r="AG51" s="999">
        <v>5.2253249999999998</v>
      </c>
      <c r="AH51" s="999">
        <v>10.218830000000001</v>
      </c>
      <c r="AI51" s="999">
        <v>19.315100000000001</v>
      </c>
      <c r="AJ51" s="999">
        <v>404.68593746499999</v>
      </c>
      <c r="AK51" s="999">
        <v>20.378826</v>
      </c>
      <c r="AL51" s="999">
        <v>18.634884</v>
      </c>
      <c r="AM51" s="999">
        <v>186.45419436</v>
      </c>
      <c r="AN51" s="999">
        <v>156.202887546</v>
      </c>
      <c r="AO51" s="999">
        <v>86.045521249999993</v>
      </c>
      <c r="AP51" s="1000">
        <v>19.070493750000001</v>
      </c>
      <c r="AQ51" s="998">
        <v>41.890829586000002</v>
      </c>
      <c r="AR51" s="999">
        <v>67.740480000000005</v>
      </c>
      <c r="AS51" s="999">
        <v>6.4609500000000004</v>
      </c>
      <c r="AT51" s="999">
        <v>36.148319999999998</v>
      </c>
      <c r="AU51" s="999">
        <v>219.07477760399999</v>
      </c>
      <c r="AV51" s="999">
        <v>12.694863755</v>
      </c>
      <c r="AW51" s="999">
        <v>28.117082587999999</v>
      </c>
      <c r="AX51" s="1000">
        <v>24.017056</v>
      </c>
      <c r="AY51" s="998">
        <v>40.634568000000002</v>
      </c>
      <c r="AZ51" s="999">
        <v>7.8065550000000004</v>
      </c>
      <c r="BA51" s="999">
        <v>3.4424999999999999</v>
      </c>
      <c r="BB51" s="999">
        <v>6.9995749919999994</v>
      </c>
      <c r="BC51" s="999">
        <v>6.63408</v>
      </c>
      <c r="BD51" s="999">
        <v>3.9916800000000001</v>
      </c>
      <c r="BE51" s="999">
        <v>1.56128</v>
      </c>
      <c r="BF51" s="999">
        <v>0.96831999999999996</v>
      </c>
      <c r="BG51" s="999">
        <v>1.16208</v>
      </c>
      <c r="BH51" s="1000">
        <v>289.22051750399999</v>
      </c>
      <c r="BI51" s="998">
        <v>162.70994999999999</v>
      </c>
      <c r="BJ51" s="999">
        <v>147.65347262900002</v>
      </c>
      <c r="BK51" s="999">
        <v>149.24323000000001</v>
      </c>
      <c r="BL51" s="999">
        <v>144.89971935200001</v>
      </c>
      <c r="BM51" s="999">
        <v>67.501757721000004</v>
      </c>
      <c r="BN51" s="999">
        <v>78.132180000000005</v>
      </c>
      <c r="BO51" s="999">
        <v>74.245234999999994</v>
      </c>
      <c r="BP51" s="999">
        <v>77.743403220000005</v>
      </c>
      <c r="BQ51" s="999">
        <v>64.604511387000016</v>
      </c>
      <c r="BR51" s="999">
        <v>159.54194691000001</v>
      </c>
      <c r="BS51" s="1000">
        <v>28.712878</v>
      </c>
      <c r="BT51" s="998">
        <v>221.25876020500002</v>
      </c>
      <c r="BU51" s="999">
        <v>28.576896250000001</v>
      </c>
      <c r="BV51" s="999">
        <v>244.55493230399998</v>
      </c>
      <c r="BW51" s="999">
        <v>29.807973743999998</v>
      </c>
      <c r="BX51" s="999">
        <v>215.27031184000001</v>
      </c>
      <c r="BY51" s="999">
        <v>76.407030480000003</v>
      </c>
      <c r="BZ51" s="999">
        <v>200.49751499999999</v>
      </c>
      <c r="CA51" s="999">
        <v>101.84314500000001</v>
      </c>
      <c r="CB51" s="999">
        <v>65.995456250000004</v>
      </c>
      <c r="CC51" s="999">
        <v>72.190948816000002</v>
      </c>
      <c r="CD51" s="1000">
        <v>42.831888957000004</v>
      </c>
      <c r="CE51" s="998">
        <v>234.44257912799998</v>
      </c>
      <c r="CF51" s="999">
        <v>336.19529535000009</v>
      </c>
      <c r="CG51" s="999">
        <v>120.42847656399999</v>
      </c>
      <c r="CH51" s="999">
        <v>366.00533486699999</v>
      </c>
      <c r="CI51" s="999">
        <v>102.64307368199999</v>
      </c>
      <c r="CJ51" s="1000">
        <v>81.109024500000004</v>
      </c>
      <c r="CK51" s="1002">
        <v>6353.2958122499995</v>
      </c>
    </row>
    <row r="52" spans="6:89" x14ac:dyDescent="0.25">
      <c r="F52" s="993">
        <v>38018</v>
      </c>
      <c r="G52" s="998">
        <v>7.1435700000000004</v>
      </c>
      <c r="H52" s="999">
        <v>5.1335999999999995</v>
      </c>
      <c r="I52" s="999">
        <v>18.748576</v>
      </c>
      <c r="J52" s="999">
        <v>82.617368822999993</v>
      </c>
      <c r="K52" s="999">
        <v>46.339810968000002</v>
      </c>
      <c r="L52" s="999">
        <v>26.069100000000002</v>
      </c>
      <c r="M52" s="999">
        <v>24.57159</v>
      </c>
      <c r="N52" s="999">
        <v>5.2976000000000001</v>
      </c>
      <c r="O52" s="999">
        <v>9.4118300000000001</v>
      </c>
      <c r="P52" s="999">
        <v>3.2395</v>
      </c>
      <c r="Q52" s="999">
        <v>34.694725791000003</v>
      </c>
      <c r="R52" s="999">
        <v>51.80251599999999</v>
      </c>
      <c r="S52" s="999">
        <v>1.39202</v>
      </c>
      <c r="T52" s="999">
        <v>4.4901999999999997</v>
      </c>
      <c r="U52" s="999">
        <v>2.0192399999999999</v>
      </c>
      <c r="V52" s="999">
        <v>61.137166133999997</v>
      </c>
      <c r="W52" s="999">
        <v>60.992778262000009</v>
      </c>
      <c r="X52" s="999">
        <v>2.7002199999999998</v>
      </c>
      <c r="Y52" s="999">
        <v>255.288915</v>
      </c>
      <c r="Z52" s="1000">
        <v>18.49925</v>
      </c>
      <c r="AA52" s="998">
        <v>57.393687014999998</v>
      </c>
      <c r="AB52" s="999">
        <v>133.70400928499998</v>
      </c>
      <c r="AC52" s="999">
        <v>37.111984</v>
      </c>
      <c r="AD52" s="999">
        <v>18.400269999999999</v>
      </c>
      <c r="AE52" s="999">
        <v>18.635439999999999</v>
      </c>
      <c r="AF52" s="999">
        <v>18.390350000000002</v>
      </c>
      <c r="AG52" s="999">
        <v>5.6332500000000003</v>
      </c>
      <c r="AH52" s="999">
        <v>10.964729999999999</v>
      </c>
      <c r="AI52" s="999">
        <v>20.893599999999999</v>
      </c>
      <c r="AJ52" s="999">
        <v>436.34930101400005</v>
      </c>
      <c r="AK52" s="999">
        <v>21.929725999999999</v>
      </c>
      <c r="AL52" s="999">
        <v>20.003084000000001</v>
      </c>
      <c r="AM52" s="999">
        <v>199.49932359000002</v>
      </c>
      <c r="AN52" s="999">
        <v>167.81241981600002</v>
      </c>
      <c r="AO52" s="999">
        <v>92.477959999999996</v>
      </c>
      <c r="AP52" s="1000">
        <v>20.494993749999999</v>
      </c>
      <c r="AQ52" s="998">
        <v>45.213960275999995</v>
      </c>
      <c r="AR52" s="999">
        <v>72.948687988000003</v>
      </c>
      <c r="AS52" s="999">
        <v>6.9823599999999999</v>
      </c>
      <c r="AT52" s="999">
        <v>38.846892500000003</v>
      </c>
      <c r="AU52" s="999">
        <v>233.51865488999999</v>
      </c>
      <c r="AV52" s="999">
        <v>13.713950000000001</v>
      </c>
      <c r="AW52" s="999">
        <v>30.275665804000003</v>
      </c>
      <c r="AX52" s="1000">
        <v>25.829664000000001</v>
      </c>
      <c r="AY52" s="998">
        <v>43.789245999999999</v>
      </c>
      <c r="AZ52" s="999">
        <v>8.4134250000000002</v>
      </c>
      <c r="BA52" s="999">
        <v>3.74085</v>
      </c>
      <c r="BB52" s="999">
        <v>7.5469349919999997</v>
      </c>
      <c r="BC52" s="999">
        <v>7.1869199999999998</v>
      </c>
      <c r="BD52" s="999">
        <v>4.3243200000000002</v>
      </c>
      <c r="BE52" s="999">
        <v>1.71052</v>
      </c>
      <c r="BF52" s="999">
        <v>1.06088</v>
      </c>
      <c r="BG52" s="999">
        <v>1.25892</v>
      </c>
      <c r="BH52" s="1000">
        <v>311.35639401599991</v>
      </c>
      <c r="BI52" s="998">
        <v>173.107852944</v>
      </c>
      <c r="BJ52" s="999">
        <v>161.20679999999999</v>
      </c>
      <c r="BK52" s="999">
        <v>160.71653749999999</v>
      </c>
      <c r="BL52" s="999">
        <v>155.61867048600001</v>
      </c>
      <c r="BM52" s="999">
        <v>72.093010000000007</v>
      </c>
      <c r="BN52" s="999">
        <v>84.35760132099999</v>
      </c>
      <c r="BO52" s="999">
        <v>80.552708139000003</v>
      </c>
      <c r="BP52" s="999">
        <v>83.806495170000005</v>
      </c>
      <c r="BQ52" s="999">
        <v>70.512499160999994</v>
      </c>
      <c r="BR52" s="999">
        <v>170.30259852500001</v>
      </c>
      <c r="BS52" s="1000">
        <v>31.434974</v>
      </c>
      <c r="BT52" s="998">
        <v>239.84887381000001</v>
      </c>
      <c r="BU52" s="999">
        <v>30.90579</v>
      </c>
      <c r="BV52" s="999">
        <v>256.03358480700001</v>
      </c>
      <c r="BW52" s="999">
        <v>32.323121231999998</v>
      </c>
      <c r="BX52" s="999">
        <v>226.90427204</v>
      </c>
      <c r="BY52" s="999">
        <v>82.481230480000008</v>
      </c>
      <c r="BZ52" s="999">
        <v>209.81565889800001</v>
      </c>
      <c r="CA52" s="999">
        <v>105.03312750000001</v>
      </c>
      <c r="CB52" s="999">
        <v>71.411226874999997</v>
      </c>
      <c r="CC52" s="999">
        <v>75.114607582000005</v>
      </c>
      <c r="CD52" s="1000">
        <v>46.293918957000002</v>
      </c>
      <c r="CE52" s="998">
        <v>240.73971112799998</v>
      </c>
      <c r="CF52" s="999">
        <v>362.68258108499998</v>
      </c>
      <c r="CG52" s="999">
        <v>129.00306453799999</v>
      </c>
      <c r="CH52" s="999">
        <v>366.829932633</v>
      </c>
      <c r="CI52" s="999">
        <v>108.74324449600002</v>
      </c>
      <c r="CJ52" s="1000">
        <v>87.573611999999997</v>
      </c>
      <c r="CK52" s="1002">
        <v>6774.4492562209989</v>
      </c>
    </row>
    <row r="53" spans="6:89" x14ac:dyDescent="0.25">
      <c r="F53" s="993">
        <v>38047</v>
      </c>
      <c r="G53" s="998">
        <v>7.9422300000000003</v>
      </c>
      <c r="H53" s="999">
        <v>5.6966399999999995</v>
      </c>
      <c r="I53" s="999">
        <v>20.80518</v>
      </c>
      <c r="J53" s="999">
        <v>93.118274999999997</v>
      </c>
      <c r="K53" s="999">
        <v>51.522185483999998</v>
      </c>
      <c r="L53" s="999">
        <v>29.018399999999996</v>
      </c>
      <c r="M53" s="999">
        <v>27.594934502999998</v>
      </c>
      <c r="N53" s="999">
        <v>5.8823999999999996</v>
      </c>
      <c r="O53" s="999">
        <v>10.40911</v>
      </c>
      <c r="P53" s="999">
        <v>3.5948000000000002</v>
      </c>
      <c r="Q53" s="999">
        <v>38.465899999999998</v>
      </c>
      <c r="R53" s="999">
        <v>57.983304000000004</v>
      </c>
      <c r="S53" s="999">
        <v>1.5542800000000001</v>
      </c>
      <c r="T53" s="999">
        <v>5.0049999999999999</v>
      </c>
      <c r="U53" s="999">
        <v>2.2492800000000002</v>
      </c>
      <c r="V53" s="999">
        <v>69.105144201000002</v>
      </c>
      <c r="W53" s="999">
        <v>67.538012607000013</v>
      </c>
      <c r="X53" s="999">
        <v>3.0078399999999998</v>
      </c>
      <c r="Y53" s="999">
        <v>275.162644548</v>
      </c>
      <c r="Z53" s="1000">
        <v>20.575939999999999</v>
      </c>
      <c r="AA53" s="998">
        <v>64.730237985000002</v>
      </c>
      <c r="AB53" s="999">
        <v>150.72654333000003</v>
      </c>
      <c r="AC53" s="999">
        <v>42.719563999999998</v>
      </c>
      <c r="AD53" s="999">
        <v>20.902200000000001</v>
      </c>
      <c r="AE53" s="999">
        <v>21.392464</v>
      </c>
      <c r="AF53" s="999">
        <v>21.011507561000002</v>
      </c>
      <c r="AG53" s="999">
        <v>6.4685249999999996</v>
      </c>
      <c r="AH53" s="999">
        <v>12.456530000000001</v>
      </c>
      <c r="AI53" s="999">
        <v>23.677499999999998</v>
      </c>
      <c r="AJ53" s="999">
        <v>490.42898898599992</v>
      </c>
      <c r="AK53" s="999">
        <v>24.907454000000001</v>
      </c>
      <c r="AL53" s="999">
        <v>22.821576</v>
      </c>
      <c r="AM53" s="999">
        <v>229.35418358999996</v>
      </c>
      <c r="AN53" s="999">
        <v>190.76129263799999</v>
      </c>
      <c r="AO53" s="999">
        <v>105.21851430699999</v>
      </c>
      <c r="AP53" s="1000">
        <v>23.076899999999998</v>
      </c>
      <c r="AQ53" s="998">
        <v>49.783290137999998</v>
      </c>
      <c r="AR53" s="999">
        <v>80.542631005999993</v>
      </c>
      <c r="AS53" s="999">
        <v>7.6624600000000003</v>
      </c>
      <c r="AT53" s="999">
        <v>42.926130000000001</v>
      </c>
      <c r="AU53" s="999">
        <v>254.46821608799999</v>
      </c>
      <c r="AV53" s="999">
        <v>15.140663755</v>
      </c>
      <c r="AW53" s="999">
        <v>33.458214196</v>
      </c>
      <c r="AX53" s="1000">
        <v>28.548576000000001</v>
      </c>
      <c r="AY53" s="998">
        <v>49.085631999999997</v>
      </c>
      <c r="AZ53" s="999">
        <v>9.406485</v>
      </c>
      <c r="BA53" s="999">
        <v>4.1768999999999998</v>
      </c>
      <c r="BB53" s="999">
        <v>8.4591999999999992</v>
      </c>
      <c r="BC53" s="999">
        <v>8.0161800000000003</v>
      </c>
      <c r="BD53" s="999">
        <v>4.851</v>
      </c>
      <c r="BE53" s="999">
        <v>1.90568</v>
      </c>
      <c r="BF53" s="999">
        <v>1.1819200000000001</v>
      </c>
      <c r="BG53" s="999">
        <v>1.40418</v>
      </c>
      <c r="BH53" s="1000">
        <v>349.49886124799997</v>
      </c>
      <c r="BI53" s="998">
        <v>190.87700205599998</v>
      </c>
      <c r="BJ53" s="999">
        <v>180.61126251600001</v>
      </c>
      <c r="BK53" s="999">
        <v>178.63411500000001</v>
      </c>
      <c r="BL53" s="999">
        <v>174.14679113400001</v>
      </c>
      <c r="BM53" s="999">
        <v>79.207696372000001</v>
      </c>
      <c r="BN53" s="999">
        <v>95.066507570999988</v>
      </c>
      <c r="BO53" s="999">
        <v>90.750696435000009</v>
      </c>
      <c r="BP53" s="999">
        <v>94.67090322</v>
      </c>
      <c r="BQ53" s="999">
        <v>79.294579452000008</v>
      </c>
      <c r="BR53" s="999">
        <v>190.209657795</v>
      </c>
      <c r="BS53" s="1000">
        <v>35.282552000000003</v>
      </c>
      <c r="BT53" s="998">
        <v>270.45391054500004</v>
      </c>
      <c r="BU53" s="999">
        <v>35.070399999999999</v>
      </c>
      <c r="BV53" s="999">
        <v>267.39040442699996</v>
      </c>
      <c r="BW53" s="999">
        <v>36.537707487999995</v>
      </c>
      <c r="BX53" s="999">
        <v>239.99596524</v>
      </c>
      <c r="BY53" s="999">
        <v>91.694245719999998</v>
      </c>
      <c r="BZ53" s="999">
        <v>222.8236575</v>
      </c>
      <c r="CA53" s="999">
        <v>110.733697116</v>
      </c>
      <c r="CB53" s="999">
        <v>79.904812500000006</v>
      </c>
      <c r="CC53" s="999">
        <v>79.732468815999994</v>
      </c>
      <c r="CD53" s="1000">
        <v>52.216571042999995</v>
      </c>
      <c r="CE53" s="998">
        <v>257.20679999999999</v>
      </c>
      <c r="CF53" s="999">
        <v>404.43983627999995</v>
      </c>
      <c r="CG53" s="999">
        <v>141.80097766600002</v>
      </c>
      <c r="CH53" s="999">
        <v>390.01647513300003</v>
      </c>
      <c r="CI53" s="999">
        <v>117.621429186</v>
      </c>
      <c r="CJ53" s="1000">
        <v>97.371053500000002</v>
      </c>
      <c r="CK53" s="1002">
        <v>7481.1638768819994</v>
      </c>
    </row>
    <row r="54" spans="6:89" x14ac:dyDescent="0.25">
      <c r="F54" s="993">
        <v>38078</v>
      </c>
      <c r="G54" s="998">
        <v>8.1197099999999995</v>
      </c>
      <c r="H54" s="999">
        <v>5.8787999999999991</v>
      </c>
      <c r="I54" s="999">
        <v>21.450858</v>
      </c>
      <c r="J54" s="999">
        <v>95.156703531000005</v>
      </c>
      <c r="K54" s="999">
        <v>53.194789031999996</v>
      </c>
      <c r="L54" s="999">
        <v>29.865899999999996</v>
      </c>
      <c r="M54" s="999">
        <v>28.282064999999999</v>
      </c>
      <c r="N54" s="999">
        <v>6.0888</v>
      </c>
      <c r="O54" s="999">
        <v>10.78309</v>
      </c>
      <c r="P54" s="999">
        <v>3.7202000000000002</v>
      </c>
      <c r="Q54" s="999">
        <v>39.722965612000003</v>
      </c>
      <c r="R54" s="999">
        <v>59.588259999999998</v>
      </c>
      <c r="S54" s="999">
        <v>1.5799000000000001</v>
      </c>
      <c r="T54" s="999">
        <v>5.1337000000000002</v>
      </c>
      <c r="U54" s="999">
        <v>2.31318</v>
      </c>
      <c r="V54" s="999">
        <v>70.438040798999992</v>
      </c>
      <c r="W54" s="999">
        <v>70.01943</v>
      </c>
      <c r="X54" s="999">
        <v>3.0932900000000001</v>
      </c>
      <c r="Y54" s="999">
        <v>292.056620904</v>
      </c>
      <c r="Z54" s="1000">
        <v>21.244299999999999</v>
      </c>
      <c r="AA54" s="998">
        <v>66.191050485000005</v>
      </c>
      <c r="AB54" s="999">
        <v>153.41912833500001</v>
      </c>
      <c r="AC54" s="999">
        <v>42.668585999999998</v>
      </c>
      <c r="AD54" s="999">
        <v>21.218900000000001</v>
      </c>
      <c r="AE54" s="999">
        <v>21.545632000000001</v>
      </c>
      <c r="AF54" s="999">
        <v>21.222882438999999</v>
      </c>
      <c r="AG54" s="999">
        <v>6.5073749999999997</v>
      </c>
      <c r="AH54" s="999">
        <v>12.643005</v>
      </c>
      <c r="AI54" s="999">
        <v>24.050599999999999</v>
      </c>
      <c r="AJ54" s="999">
        <v>497.789682986</v>
      </c>
      <c r="AK54" s="999">
        <v>25.248652</v>
      </c>
      <c r="AL54" s="999">
        <v>22.985759999999999</v>
      </c>
      <c r="AM54" s="999">
        <v>212.31091076999999</v>
      </c>
      <c r="AN54" s="999">
        <v>186.74154736200001</v>
      </c>
      <c r="AO54" s="999">
        <v>102.546125</v>
      </c>
      <c r="AP54" s="1000">
        <v>23.504249999999999</v>
      </c>
      <c r="AQ54" s="998">
        <v>51.828300275999993</v>
      </c>
      <c r="AR54" s="999">
        <v>83.835571005999995</v>
      </c>
      <c r="AS54" s="999">
        <v>7.9798400000000003</v>
      </c>
      <c r="AT54" s="999">
        <v>44.683340000000001</v>
      </c>
      <c r="AU54" s="999">
        <v>270.88173457199997</v>
      </c>
      <c r="AV54" s="999">
        <v>15.752113755000002</v>
      </c>
      <c r="AW54" s="999">
        <v>34.786571608000003</v>
      </c>
      <c r="AX54" s="1000">
        <v>29.713823999999999</v>
      </c>
      <c r="AY54" s="998">
        <v>50.301195999999997</v>
      </c>
      <c r="AZ54" s="999">
        <v>9.7099200000000003</v>
      </c>
      <c r="BA54" s="999">
        <v>4.2457500000000001</v>
      </c>
      <c r="BB54" s="999">
        <v>8.7411749920000013</v>
      </c>
      <c r="BC54" s="999">
        <v>8.2465299999999999</v>
      </c>
      <c r="BD54" s="999">
        <v>4.9618799999999998</v>
      </c>
      <c r="BE54" s="999">
        <v>1.98604</v>
      </c>
      <c r="BF54" s="999">
        <v>1.23176</v>
      </c>
      <c r="BG54" s="999">
        <v>1.4445300000000001</v>
      </c>
      <c r="BH54" s="1000">
        <v>357.69089356799998</v>
      </c>
      <c r="BI54" s="998">
        <v>197.439337056</v>
      </c>
      <c r="BJ54" s="999">
        <v>184.16385737100001</v>
      </c>
      <c r="BK54" s="999">
        <v>183.78346250000001</v>
      </c>
      <c r="BL54" s="999">
        <v>175.18609005400003</v>
      </c>
      <c r="BM54" s="999">
        <v>82.607328650999989</v>
      </c>
      <c r="BN54" s="999">
        <v>94.866653679000009</v>
      </c>
      <c r="BO54" s="999">
        <v>91.900233139000008</v>
      </c>
      <c r="BP54" s="999">
        <v>94.701643560000008</v>
      </c>
      <c r="BQ54" s="999">
        <v>80.731654452000001</v>
      </c>
      <c r="BR54" s="999">
        <v>191.38065309000001</v>
      </c>
      <c r="BS54" s="1000">
        <v>35.910727999999999</v>
      </c>
      <c r="BT54" s="998">
        <v>275.35544931999999</v>
      </c>
      <c r="BU54" s="999">
        <v>35.590976249999997</v>
      </c>
      <c r="BV54" s="999">
        <v>285.62852577199999</v>
      </c>
      <c r="BW54" s="999">
        <v>37.115519999999997</v>
      </c>
      <c r="BX54" s="999">
        <v>246.52737884000001</v>
      </c>
      <c r="BY54" s="999">
        <v>94.833060959999997</v>
      </c>
      <c r="BZ54" s="999">
        <v>212.661147648</v>
      </c>
      <c r="CA54" s="999">
        <v>95.226884999999996</v>
      </c>
      <c r="CB54" s="999">
        <v>82.094796250000002</v>
      </c>
      <c r="CC54" s="999">
        <v>71.671778010000011</v>
      </c>
      <c r="CD54" s="1000">
        <v>53.303805828000002</v>
      </c>
      <c r="CE54" s="998">
        <v>279.11372399999999</v>
      </c>
      <c r="CF54" s="999">
        <v>416.47392511499999</v>
      </c>
      <c r="CG54" s="999">
        <v>148.83988171799999</v>
      </c>
      <c r="CH54" s="999">
        <v>419.28238855199999</v>
      </c>
      <c r="CI54" s="999">
        <v>126.499613876</v>
      </c>
      <c r="CJ54" s="1000">
        <v>100.61771299999999</v>
      </c>
      <c r="CK54" s="1002">
        <v>7649.8538717229985</v>
      </c>
    </row>
    <row r="55" spans="6:89" x14ac:dyDescent="0.25">
      <c r="F55" s="993">
        <v>38108</v>
      </c>
      <c r="G55" s="998">
        <v>7.1435700000000004</v>
      </c>
      <c r="H55" s="999">
        <v>5.1501599999999987</v>
      </c>
      <c r="I55" s="999">
        <v>19.083372000000001</v>
      </c>
      <c r="J55" s="999">
        <v>85.705893531000001</v>
      </c>
      <c r="K55" s="999">
        <v>47.601125484000001</v>
      </c>
      <c r="L55" s="999">
        <v>26.611499999999999</v>
      </c>
      <c r="M55" s="999">
        <v>25.286194502999997</v>
      </c>
      <c r="N55" s="999">
        <v>5.3663999999999996</v>
      </c>
      <c r="O55" s="999">
        <v>9.4741599999999995</v>
      </c>
      <c r="P55" s="999">
        <v>3.2395</v>
      </c>
      <c r="Q55" s="999">
        <v>35.348397194</v>
      </c>
      <c r="R55" s="999">
        <v>53.134287999999998</v>
      </c>
      <c r="S55" s="999">
        <v>1.38348</v>
      </c>
      <c r="T55" s="999">
        <v>4.5331000000000001</v>
      </c>
      <c r="U55" s="999">
        <v>2.0320200000000002</v>
      </c>
      <c r="V55" s="999">
        <v>63.773391932999999</v>
      </c>
      <c r="W55" s="999">
        <v>62.754973476000004</v>
      </c>
      <c r="X55" s="999">
        <v>2.7173099999999999</v>
      </c>
      <c r="Y55" s="999">
        <v>263.87005499999998</v>
      </c>
      <c r="Z55" s="1000">
        <v>18.976649999999999</v>
      </c>
      <c r="AA55" s="998">
        <v>59.471312984999997</v>
      </c>
      <c r="AB55" s="999">
        <v>139.955896905</v>
      </c>
      <c r="AC55" s="999">
        <v>39.558928000000002</v>
      </c>
      <c r="AD55" s="999">
        <v>19.38204</v>
      </c>
      <c r="AE55" s="999">
        <v>19.911840000000002</v>
      </c>
      <c r="AF55" s="999">
        <v>19.574092439000001</v>
      </c>
      <c r="AG55" s="999">
        <v>6.0023249999999999</v>
      </c>
      <c r="AH55" s="999">
        <v>11.412269999999999</v>
      </c>
      <c r="AI55" s="999">
        <v>21.9268</v>
      </c>
      <c r="AJ55" s="999">
        <v>450.58387947899996</v>
      </c>
      <c r="AK55" s="999">
        <v>23.077392</v>
      </c>
      <c r="AL55" s="999">
        <v>21.097643999999999</v>
      </c>
      <c r="AM55" s="999">
        <v>188.23441077000001</v>
      </c>
      <c r="AN55" s="999">
        <v>168.02242227000002</v>
      </c>
      <c r="AO55" s="999">
        <v>92.229388193000005</v>
      </c>
      <c r="AP55" s="1000">
        <v>21.260662499999999</v>
      </c>
      <c r="AQ55" s="998">
        <v>46.460159447999999</v>
      </c>
      <c r="AR55" s="999">
        <v>75.30078798800001</v>
      </c>
      <c r="AS55" s="999">
        <v>7.0957100000000004</v>
      </c>
      <c r="AT55" s="999">
        <v>39.91377</v>
      </c>
      <c r="AU55" s="999">
        <v>241.60599880200002</v>
      </c>
      <c r="AV55" s="999">
        <v>14.06335</v>
      </c>
      <c r="AW55" s="999">
        <v>31.050545804000002</v>
      </c>
      <c r="AX55" s="1000">
        <v>26.638864000000002</v>
      </c>
      <c r="AY55" s="998">
        <v>44.860100000000003</v>
      </c>
      <c r="AZ55" s="999">
        <v>8.6065199999999997</v>
      </c>
      <c r="BA55" s="999">
        <v>3.7179000000000002</v>
      </c>
      <c r="BB55" s="999">
        <v>7.7459749919999998</v>
      </c>
      <c r="BC55" s="999">
        <v>7.23299</v>
      </c>
      <c r="BD55" s="999">
        <v>4.3797600000000001</v>
      </c>
      <c r="BE55" s="999">
        <v>1.7449600000000001</v>
      </c>
      <c r="BF55" s="999">
        <v>1.0822400000000001</v>
      </c>
      <c r="BG55" s="999">
        <v>1.2669900000000001</v>
      </c>
      <c r="BH55" s="1000">
        <v>321.72717187199993</v>
      </c>
      <c r="BI55" s="998">
        <v>172.23882</v>
      </c>
      <c r="BJ55" s="999">
        <v>161.83376011300001</v>
      </c>
      <c r="BK55" s="999">
        <v>161.37903750000001</v>
      </c>
      <c r="BL55" s="999">
        <v>154.37163946000001</v>
      </c>
      <c r="BM55" s="999">
        <v>72.093010000000007</v>
      </c>
      <c r="BN55" s="999">
        <v>84.41476117900001</v>
      </c>
      <c r="BO55" s="999">
        <v>82.350610000000003</v>
      </c>
      <c r="BP55" s="999">
        <v>85.222243559999995</v>
      </c>
      <c r="BQ55" s="999">
        <v>71.40664722599999</v>
      </c>
      <c r="BR55" s="999">
        <v>168.24538440999999</v>
      </c>
      <c r="BS55" s="1000">
        <v>31.592017999999999</v>
      </c>
      <c r="BT55" s="998">
        <v>247.29078979499997</v>
      </c>
      <c r="BU55" s="999">
        <v>32.357923749999998</v>
      </c>
      <c r="BV55" s="999">
        <v>263.94987230999999</v>
      </c>
      <c r="BW55" s="999">
        <v>33.716666256000003</v>
      </c>
      <c r="BX55" s="999">
        <v>227.25412796000001</v>
      </c>
      <c r="BY55" s="999">
        <v>85.213184760000004</v>
      </c>
      <c r="BZ55" s="999">
        <v>197.995936398</v>
      </c>
      <c r="CA55" s="999">
        <v>91.593802115999992</v>
      </c>
      <c r="CB55" s="999">
        <v>73.601210624999993</v>
      </c>
      <c r="CC55" s="999">
        <v>67.518474408000003</v>
      </c>
      <c r="CD55" s="1000">
        <v>48.182298957</v>
      </c>
      <c r="CE55" s="998">
        <v>253.21566000000001</v>
      </c>
      <c r="CF55" s="999">
        <v>372.20296526999999</v>
      </c>
      <c r="CG55" s="999">
        <v>132.17058</v>
      </c>
      <c r="CH55" s="999">
        <v>389.00835237000007</v>
      </c>
      <c r="CI55" s="999">
        <v>112.40911550399998</v>
      </c>
      <c r="CJ55" s="1000">
        <v>89.757205999999996</v>
      </c>
      <c r="CK55" s="1002">
        <v>6891.9667364950001</v>
      </c>
    </row>
    <row r="56" spans="6:89" x14ac:dyDescent="0.25">
      <c r="F56" s="993">
        <v>38139</v>
      </c>
      <c r="G56" s="998">
        <v>6.9217199999999997</v>
      </c>
      <c r="H56" s="999">
        <v>5.0176799999999995</v>
      </c>
      <c r="I56" s="999">
        <v>18.461607999999998</v>
      </c>
      <c r="J56" s="999">
        <v>83.389499999999998</v>
      </c>
      <c r="K56" s="999">
        <v>46.065608226000009</v>
      </c>
      <c r="L56" s="999">
        <v>25.831800000000001</v>
      </c>
      <c r="M56" s="999">
        <v>24.626554502999998</v>
      </c>
      <c r="N56" s="999">
        <v>5.2632000000000003</v>
      </c>
      <c r="O56" s="999">
        <v>9.2248400000000004</v>
      </c>
      <c r="P56" s="999">
        <v>3.1558999999999999</v>
      </c>
      <c r="Q56" s="999">
        <v>34.393039999999999</v>
      </c>
      <c r="R56" s="999">
        <v>51.563479999999998</v>
      </c>
      <c r="S56" s="999">
        <v>1.3493200000000001</v>
      </c>
      <c r="T56" s="999">
        <v>4.4187000000000003</v>
      </c>
      <c r="U56" s="999">
        <v>1.9809000000000001</v>
      </c>
      <c r="V56" s="999">
        <v>62.025763866000005</v>
      </c>
      <c r="W56" s="999">
        <v>60.59718826200001</v>
      </c>
      <c r="X56" s="999">
        <v>2.6489500000000001</v>
      </c>
      <c r="Y56" s="999">
        <v>260.86074454800001</v>
      </c>
      <c r="Z56" s="1000">
        <v>18.332159999999998</v>
      </c>
      <c r="AA56" s="998">
        <v>57.750787500000001</v>
      </c>
      <c r="AB56" s="999">
        <v>137.665621665</v>
      </c>
      <c r="AC56" s="999">
        <v>38.539368000000003</v>
      </c>
      <c r="AD56" s="999">
        <v>18.875319999999999</v>
      </c>
      <c r="AE56" s="999">
        <v>19.375751999999999</v>
      </c>
      <c r="AF56" s="999">
        <v>19.066772439000001</v>
      </c>
      <c r="AG56" s="999">
        <v>5.8469249999999997</v>
      </c>
      <c r="AH56" s="999">
        <v>11.113910000000001</v>
      </c>
      <c r="AI56" s="999">
        <v>21.352799999999998</v>
      </c>
      <c r="AJ56" s="999">
        <v>444.53104697200001</v>
      </c>
      <c r="AK56" s="999">
        <v>22.550086</v>
      </c>
      <c r="AL56" s="999">
        <v>20.523</v>
      </c>
      <c r="AM56" s="999">
        <v>188.32204922999998</v>
      </c>
      <c r="AN56" s="999">
        <v>166.58236772999999</v>
      </c>
      <c r="AO56" s="999">
        <v>91.763269442999999</v>
      </c>
      <c r="AP56" s="1000">
        <v>20.7620875</v>
      </c>
      <c r="AQ56" s="998">
        <v>44.702700552000003</v>
      </c>
      <c r="AR56" s="999">
        <v>72.444680000000005</v>
      </c>
      <c r="AS56" s="999">
        <v>6.9143499999999998</v>
      </c>
      <c r="AT56" s="999">
        <v>38.595862500000003</v>
      </c>
      <c r="AU56" s="999">
        <v>236.59245293399999</v>
      </c>
      <c r="AV56" s="999">
        <v>13.539249999999999</v>
      </c>
      <c r="AW56" s="999">
        <v>30.026599999999998</v>
      </c>
      <c r="AX56" s="1000">
        <v>25.505984000000002</v>
      </c>
      <c r="AY56" s="998">
        <v>43.586652000000001</v>
      </c>
      <c r="AZ56" s="999">
        <v>8.3306699999999996</v>
      </c>
      <c r="BA56" s="999">
        <v>3.6261000000000001</v>
      </c>
      <c r="BB56" s="999">
        <v>7.4971749919999997</v>
      </c>
      <c r="BC56" s="999">
        <v>7.0487099999999998</v>
      </c>
      <c r="BD56" s="999">
        <v>4.2688800000000002</v>
      </c>
      <c r="BE56" s="999">
        <v>1.6875599999999999</v>
      </c>
      <c r="BF56" s="999">
        <v>1.04664</v>
      </c>
      <c r="BG56" s="999">
        <v>1.23471</v>
      </c>
      <c r="BH56" s="1000">
        <v>313.21555910399991</v>
      </c>
      <c r="BI56" s="998">
        <v>176.61375794400001</v>
      </c>
      <c r="BJ56" s="999">
        <v>162.63979411299999</v>
      </c>
      <c r="BK56" s="999">
        <v>163.45677000000001</v>
      </c>
      <c r="BL56" s="999">
        <v>156.064139028</v>
      </c>
      <c r="BM56" s="999">
        <v>73.775279534999996</v>
      </c>
      <c r="BN56" s="999">
        <v>84.643195000000006</v>
      </c>
      <c r="BO56" s="999">
        <v>81.996891435000009</v>
      </c>
      <c r="BP56" s="999">
        <v>84.945241949999996</v>
      </c>
      <c r="BQ56" s="999">
        <v>71.438607774000005</v>
      </c>
      <c r="BR56" s="999">
        <v>170.90390161500002</v>
      </c>
      <c r="BS56" s="1000">
        <v>31.722888000000001</v>
      </c>
      <c r="BT56" s="998">
        <v>244.09280237999999</v>
      </c>
      <c r="BU56" s="999">
        <v>31.645556249999998</v>
      </c>
      <c r="BV56" s="999">
        <v>268.82152519300001</v>
      </c>
      <c r="BW56" s="999">
        <v>33.104878767999999</v>
      </c>
      <c r="BX56" s="999">
        <v>228.94529068</v>
      </c>
      <c r="BY56" s="999">
        <v>82.597468579999997</v>
      </c>
      <c r="BZ56" s="999">
        <v>199.62198000000001</v>
      </c>
      <c r="CA56" s="999">
        <v>92.952592883999998</v>
      </c>
      <c r="CB56" s="999">
        <v>71.440821249999999</v>
      </c>
      <c r="CC56" s="999">
        <v>68.201547582000003</v>
      </c>
      <c r="CD56" s="1000">
        <v>46.866161042999998</v>
      </c>
      <c r="CE56" s="998">
        <v>255.048568872</v>
      </c>
      <c r="CF56" s="999">
        <v>362.55677488499998</v>
      </c>
      <c r="CG56" s="999">
        <v>129.51498797400004</v>
      </c>
      <c r="CH56" s="999">
        <v>391.08586657800004</v>
      </c>
      <c r="CI56" s="999">
        <v>112.265907752</v>
      </c>
      <c r="CJ56" s="1000">
        <v>87.372491499999995</v>
      </c>
      <c r="CK56" s="1002">
        <v>6834.9500455309999</v>
      </c>
    </row>
    <row r="57" spans="6:89" x14ac:dyDescent="0.25">
      <c r="F57" s="993">
        <v>38169</v>
      </c>
      <c r="G57" s="998">
        <v>7.0548299999999999</v>
      </c>
      <c r="H57" s="999">
        <v>5.1170399999999994</v>
      </c>
      <c r="I57" s="999">
        <v>18.724661999999999</v>
      </c>
      <c r="J57" s="999">
        <v>84.964616468999992</v>
      </c>
      <c r="K57" s="999">
        <v>46.778517258000001</v>
      </c>
      <c r="L57" s="999">
        <v>26.272500000000001</v>
      </c>
      <c r="M57" s="999">
        <v>25.121284502999998</v>
      </c>
      <c r="N57" s="999">
        <v>5.2976000000000001</v>
      </c>
      <c r="O57" s="999">
        <v>9.4118300000000001</v>
      </c>
      <c r="P57" s="999">
        <v>3.2185999999999999</v>
      </c>
      <c r="Q57" s="999">
        <v>34.845579999999998</v>
      </c>
      <c r="R57" s="999">
        <v>52.553772000000002</v>
      </c>
      <c r="S57" s="999">
        <v>1.3749400000000001</v>
      </c>
      <c r="T57" s="999">
        <v>4.4759000000000002</v>
      </c>
      <c r="U57" s="999">
        <v>2.0064600000000001</v>
      </c>
      <c r="V57" s="999">
        <v>63.062488866000002</v>
      </c>
      <c r="W57" s="999">
        <v>61.424327392999992</v>
      </c>
      <c r="X57" s="999">
        <v>2.6831299999999998</v>
      </c>
      <c r="Y57" s="999">
        <v>265.86640954800004</v>
      </c>
      <c r="Z57" s="1000">
        <v>18.594729999999998</v>
      </c>
      <c r="AA57" s="998">
        <v>59.049274515</v>
      </c>
      <c r="AB57" s="999">
        <v>139.955896905</v>
      </c>
      <c r="AC57" s="999">
        <v>39.100126000000003</v>
      </c>
      <c r="AD57" s="999">
        <v>19.160350000000001</v>
      </c>
      <c r="AE57" s="999">
        <v>19.682088</v>
      </c>
      <c r="AF57" s="999">
        <v>19.320432439000001</v>
      </c>
      <c r="AG57" s="999">
        <v>5.9246249999999998</v>
      </c>
      <c r="AH57" s="999">
        <v>11.337680000000001</v>
      </c>
      <c r="AI57" s="999">
        <v>21.725899999999999</v>
      </c>
      <c r="AJ57" s="999">
        <v>450.73611201400001</v>
      </c>
      <c r="AK57" s="999">
        <v>22.891283999999999</v>
      </c>
      <c r="AL57" s="999">
        <v>20.878731999999999</v>
      </c>
      <c r="AM57" s="999">
        <v>189.72282000000001</v>
      </c>
      <c r="AN57" s="999">
        <v>168.862300092</v>
      </c>
      <c r="AO57" s="999">
        <v>93.006203056999993</v>
      </c>
      <c r="AP57" s="1000">
        <v>21.100406249999999</v>
      </c>
      <c r="AQ57" s="998">
        <v>45.213960275999995</v>
      </c>
      <c r="AR57" s="999">
        <v>73.419107988000007</v>
      </c>
      <c r="AS57" s="999">
        <v>6.9596900000000002</v>
      </c>
      <c r="AT57" s="999">
        <v>39.097922500000003</v>
      </c>
      <c r="AU57" s="999">
        <v>240.85992977999996</v>
      </c>
      <c r="AV57" s="999">
        <v>13.713950000000001</v>
      </c>
      <c r="AW57" s="999">
        <v>30.358694195999998</v>
      </c>
      <c r="AX57" s="1000">
        <v>25.797295999999999</v>
      </c>
      <c r="AY57" s="998">
        <v>44.454912</v>
      </c>
      <c r="AZ57" s="999">
        <v>8.5237649999999991</v>
      </c>
      <c r="BA57" s="999">
        <v>3.69495</v>
      </c>
      <c r="BB57" s="999">
        <v>7.6630399999999996</v>
      </c>
      <c r="BC57" s="999">
        <v>7.1869199999999998</v>
      </c>
      <c r="BD57" s="999">
        <v>4.3243200000000002</v>
      </c>
      <c r="BE57" s="999">
        <v>1.7334799999999999</v>
      </c>
      <c r="BF57" s="999">
        <v>1.0751200000000001</v>
      </c>
      <c r="BG57" s="999">
        <v>1.25892</v>
      </c>
      <c r="BH57" s="1000">
        <v>318.58989705599993</v>
      </c>
      <c r="BI57" s="998">
        <v>177.512707944</v>
      </c>
      <c r="BJ57" s="999">
        <v>166.84903800000001</v>
      </c>
      <c r="BK57" s="999">
        <v>165.98632749999999</v>
      </c>
      <c r="BL57" s="999">
        <v>157.994119676</v>
      </c>
      <c r="BM57" s="999">
        <v>74.406182744000006</v>
      </c>
      <c r="BN57" s="999">
        <v>85.928263749999999</v>
      </c>
      <c r="BO57" s="999">
        <v>83.529585425999997</v>
      </c>
      <c r="BP57" s="999">
        <v>86.207153219999995</v>
      </c>
      <c r="BQ57" s="999">
        <v>73.290824999999998</v>
      </c>
      <c r="BR57" s="999">
        <v>172.07489691000001</v>
      </c>
      <c r="BS57" s="1000">
        <v>32.612803999999997</v>
      </c>
      <c r="BT57" s="998">
        <v>249.29333775499995</v>
      </c>
      <c r="BU57" s="999">
        <v>32.220930000000003</v>
      </c>
      <c r="BV57" s="999">
        <v>276.61621730400003</v>
      </c>
      <c r="BW57" s="999">
        <v>33.682667488000007</v>
      </c>
      <c r="BX57" s="999">
        <v>235.41820252000002</v>
      </c>
      <c r="BY57" s="999">
        <v>83.934399999999997</v>
      </c>
      <c r="BZ57" s="999">
        <v>207.06402750000001</v>
      </c>
      <c r="CA57" s="999">
        <v>98.239646250000007</v>
      </c>
      <c r="CB57" s="999">
        <v>72.683785</v>
      </c>
      <c r="CC57" s="999">
        <v>71.207220378000002</v>
      </c>
      <c r="CD57" s="1000">
        <v>47.667274784999996</v>
      </c>
      <c r="CE57" s="998">
        <v>261.75971512799998</v>
      </c>
      <c r="CF57" s="999">
        <v>368.36950519499999</v>
      </c>
      <c r="CG57" s="999">
        <v>131.690619384</v>
      </c>
      <c r="CH57" s="999">
        <v>404.80218197399995</v>
      </c>
      <c r="CI57" s="999">
        <v>114.184752442</v>
      </c>
      <c r="CJ57" s="1000">
        <v>88.665408999999997</v>
      </c>
      <c r="CK57" s="1002">
        <v>6969.1211193779991</v>
      </c>
    </row>
    <row r="58" spans="6:89" x14ac:dyDescent="0.25">
      <c r="F58" s="993">
        <v>38200</v>
      </c>
      <c r="G58" s="998">
        <v>7.1879400000000002</v>
      </c>
      <c r="H58" s="999">
        <v>5.1998399999999991</v>
      </c>
      <c r="I58" s="999">
        <v>19.107285999999998</v>
      </c>
      <c r="J58" s="999">
        <v>87.250100291999999</v>
      </c>
      <c r="K58" s="999">
        <v>47.765629032</v>
      </c>
      <c r="L58" s="999">
        <v>26.848800000000001</v>
      </c>
      <c r="M58" s="999">
        <v>25.698469502999998</v>
      </c>
      <c r="N58" s="999">
        <v>5.4352</v>
      </c>
      <c r="O58" s="999">
        <v>9.5988199999999999</v>
      </c>
      <c r="P58" s="999">
        <v>3.2812999999999999</v>
      </c>
      <c r="Q58" s="999">
        <v>35.750660000000003</v>
      </c>
      <c r="R58" s="999">
        <v>53.680655999999992</v>
      </c>
      <c r="S58" s="999">
        <v>1.39202</v>
      </c>
      <c r="T58" s="999">
        <v>4.5759999999999996</v>
      </c>
      <c r="U58" s="999">
        <v>2.0575800000000002</v>
      </c>
      <c r="V58" s="999">
        <v>64.839725799000007</v>
      </c>
      <c r="W58" s="999">
        <v>62.683015654999998</v>
      </c>
      <c r="X58" s="999">
        <v>2.75149</v>
      </c>
      <c r="Y58" s="999">
        <v>271.97446500000001</v>
      </c>
      <c r="Z58" s="1000">
        <v>19.02439</v>
      </c>
      <c r="AA58" s="998">
        <v>60.704862015000003</v>
      </c>
      <c r="AB58" s="999">
        <v>145.34116905000002</v>
      </c>
      <c r="AC58" s="999">
        <v>40.527509999999999</v>
      </c>
      <c r="AD58" s="999">
        <v>19.762080000000001</v>
      </c>
      <c r="AE58" s="999">
        <v>20.371344000000001</v>
      </c>
      <c r="AF58" s="999">
        <v>20.081412439000001</v>
      </c>
      <c r="AG58" s="999">
        <v>6.1577250000000001</v>
      </c>
      <c r="AH58" s="999">
        <v>11.71063</v>
      </c>
      <c r="AI58" s="999">
        <v>22.385999999999999</v>
      </c>
      <c r="AJ58" s="999">
        <v>469.10740050700002</v>
      </c>
      <c r="AK58" s="999">
        <v>23.697752000000001</v>
      </c>
      <c r="AL58" s="999">
        <v>21.672288000000002</v>
      </c>
      <c r="AM58" s="999">
        <v>198.30288205000002</v>
      </c>
      <c r="AN58" s="999">
        <v>176.092007454</v>
      </c>
      <c r="AO58" s="999">
        <v>97.077023193000002</v>
      </c>
      <c r="AP58" s="1000">
        <v>21.830462499999999</v>
      </c>
      <c r="AQ58" s="998">
        <v>46.07670027599999</v>
      </c>
      <c r="AR58" s="999">
        <v>74.864003018000005</v>
      </c>
      <c r="AS58" s="999">
        <v>7.1410499999999999</v>
      </c>
      <c r="AT58" s="999">
        <v>39.882391249999998</v>
      </c>
      <c r="AU58" s="999">
        <v>245.60490977999996</v>
      </c>
      <c r="AV58" s="999">
        <v>14.005113755</v>
      </c>
      <c r="AW58" s="999">
        <v>30.967517411999999</v>
      </c>
      <c r="AX58" s="1000">
        <v>26.250447999999999</v>
      </c>
      <c r="AY58" s="998">
        <v>45.641534</v>
      </c>
      <c r="AZ58" s="999">
        <v>8.7720300000000009</v>
      </c>
      <c r="BA58" s="999">
        <v>3.74085</v>
      </c>
      <c r="BB58" s="999">
        <v>7.8786650080000005</v>
      </c>
      <c r="BC58" s="999">
        <v>7.3251299999999997</v>
      </c>
      <c r="BD58" s="999">
        <v>4.4352</v>
      </c>
      <c r="BE58" s="999">
        <v>1.7679199999999999</v>
      </c>
      <c r="BF58" s="999">
        <v>1.0964799999999999</v>
      </c>
      <c r="BG58" s="999">
        <v>1.2831300000000001</v>
      </c>
      <c r="BH58" s="1000">
        <v>328.40867231999994</v>
      </c>
      <c r="BI58" s="998">
        <v>184.88409794400002</v>
      </c>
      <c r="BJ58" s="999">
        <v>172.99880874200005</v>
      </c>
      <c r="BK58" s="999">
        <v>172.46080749999999</v>
      </c>
      <c r="BL58" s="999">
        <v>164.407640972</v>
      </c>
      <c r="BM58" s="999">
        <v>77.350139534999997</v>
      </c>
      <c r="BN58" s="999">
        <v>89.440785000000005</v>
      </c>
      <c r="BO58" s="999">
        <v>86.948562287000001</v>
      </c>
      <c r="BP58" s="999">
        <v>89.93120322</v>
      </c>
      <c r="BQ58" s="999">
        <v>75.845599452000002</v>
      </c>
      <c r="BR58" s="999">
        <v>179.32242338499995</v>
      </c>
      <c r="BS58" s="1000">
        <v>33.738286000000002</v>
      </c>
      <c r="BT58" s="998">
        <v>257.90097585000001</v>
      </c>
      <c r="BU58" s="999">
        <v>33.316879999999998</v>
      </c>
      <c r="BV58" s="999">
        <v>284.98919999999998</v>
      </c>
      <c r="BW58" s="999">
        <v>34.940241231999998</v>
      </c>
      <c r="BX58" s="999">
        <v>240.31676271999999</v>
      </c>
      <c r="BY58" s="999">
        <v>85.910668579999992</v>
      </c>
      <c r="BZ58" s="999">
        <v>208.81509750000001</v>
      </c>
      <c r="CA58" s="999">
        <v>96.497017884000002</v>
      </c>
      <c r="CB58" s="999">
        <v>74.429853124999994</v>
      </c>
      <c r="CC58" s="999">
        <v>71.152607203999992</v>
      </c>
      <c r="CD58" s="1000">
        <v>49.069271043000001</v>
      </c>
      <c r="CE58" s="998">
        <v>266.57852887199999</v>
      </c>
      <c r="CF58" s="999">
        <v>377.85843782999996</v>
      </c>
      <c r="CG58" s="999">
        <v>134.37826061600001</v>
      </c>
      <c r="CH58" s="999">
        <v>413.93627447399996</v>
      </c>
      <c r="CI58" s="999">
        <v>116.304026124</v>
      </c>
      <c r="CJ58" s="1000">
        <v>90.705345500000007</v>
      </c>
      <c r="CK58" s="1002">
        <v>7170.4954828989994</v>
      </c>
    </row>
    <row r="59" spans="6:89" x14ac:dyDescent="0.25">
      <c r="F59" s="993">
        <v>38231</v>
      </c>
      <c r="G59" s="998">
        <v>6.8773499999999999</v>
      </c>
      <c r="H59" s="999">
        <v>5.067359999999999</v>
      </c>
      <c r="I59" s="999">
        <v>18.270295999999998</v>
      </c>
      <c r="J59" s="999">
        <v>85.273491176999997</v>
      </c>
      <c r="K59" s="999">
        <v>46.120442742000002</v>
      </c>
      <c r="L59" s="999">
        <v>25.933499999999999</v>
      </c>
      <c r="M59" s="999">
        <v>25.313685</v>
      </c>
      <c r="N59" s="999">
        <v>5.16</v>
      </c>
      <c r="O59" s="999">
        <v>9.4741599999999995</v>
      </c>
      <c r="P59" s="999">
        <v>3.1977000000000002</v>
      </c>
      <c r="Q59" s="999">
        <v>34.242185791000004</v>
      </c>
      <c r="R59" s="999">
        <v>52.24644</v>
      </c>
      <c r="S59" s="999">
        <v>1.3322400000000001</v>
      </c>
      <c r="T59" s="999">
        <v>4.3757999999999999</v>
      </c>
      <c r="U59" s="999">
        <v>1.9553400000000001</v>
      </c>
      <c r="V59" s="999">
        <v>63.566046932999996</v>
      </c>
      <c r="W59" s="999">
        <v>60.345474345</v>
      </c>
      <c r="X59" s="999">
        <v>2.61477</v>
      </c>
      <c r="Y59" s="999">
        <v>268.69685090400003</v>
      </c>
      <c r="Z59" s="1000">
        <v>18.260549999999999</v>
      </c>
      <c r="AA59" s="998">
        <v>60.704862015000003</v>
      </c>
      <c r="AB59" s="999">
        <v>144.90791238</v>
      </c>
      <c r="AC59" s="999">
        <v>40.068708000000001</v>
      </c>
      <c r="AD59" s="999">
        <v>19.477049999999998</v>
      </c>
      <c r="AE59" s="999">
        <v>19.988423999999998</v>
      </c>
      <c r="AF59" s="999">
        <v>19.827752439000001</v>
      </c>
      <c r="AG59" s="999">
        <v>6.041175</v>
      </c>
      <c r="AH59" s="999">
        <v>11.747925</v>
      </c>
      <c r="AI59" s="999">
        <v>22.012899999999998</v>
      </c>
      <c r="AJ59" s="999">
        <v>469.01606098600007</v>
      </c>
      <c r="AK59" s="999">
        <v>23.604697999999999</v>
      </c>
      <c r="AL59" s="999">
        <v>21.617560000000001</v>
      </c>
      <c r="AM59" s="999">
        <v>200.92930718</v>
      </c>
      <c r="AN59" s="999">
        <v>177.83195236200001</v>
      </c>
      <c r="AO59" s="999">
        <v>98.475379443000008</v>
      </c>
      <c r="AP59" s="1000">
        <v>21.777043750000001</v>
      </c>
      <c r="AQ59" s="998">
        <v>43.648259724000006</v>
      </c>
      <c r="AR59" s="999">
        <v>71.638238994000005</v>
      </c>
      <c r="AS59" s="999">
        <v>6.7556599999999998</v>
      </c>
      <c r="AT59" s="999">
        <v>37.968287500000002</v>
      </c>
      <c r="AU59" s="999">
        <v>235.69723337400001</v>
      </c>
      <c r="AV59" s="999">
        <v>13.306313755000001</v>
      </c>
      <c r="AW59" s="999">
        <v>29.473122587999999</v>
      </c>
      <c r="AX59" s="1000">
        <v>24.923359999999999</v>
      </c>
      <c r="AY59" s="998">
        <v>45.062694</v>
      </c>
      <c r="AZ59" s="999">
        <v>8.5789349999999995</v>
      </c>
      <c r="BA59" s="999">
        <v>3.5802</v>
      </c>
      <c r="BB59" s="999">
        <v>7.7293850080000004</v>
      </c>
      <c r="BC59" s="999">
        <v>7.0947800000000001</v>
      </c>
      <c r="BD59" s="999">
        <v>4.2688800000000002</v>
      </c>
      <c r="BE59" s="999">
        <v>1.75644</v>
      </c>
      <c r="BF59" s="999">
        <v>1.0893600000000001</v>
      </c>
      <c r="BG59" s="999">
        <v>1.24278</v>
      </c>
      <c r="BH59" s="1000">
        <v>323.70254803199992</v>
      </c>
      <c r="BI59" s="998">
        <v>183.05613705599998</v>
      </c>
      <c r="BJ59" s="999">
        <v>186.49235525799998</v>
      </c>
      <c r="BK59" s="999">
        <v>177.18867250000002</v>
      </c>
      <c r="BL59" s="999">
        <v>167.55515902799999</v>
      </c>
      <c r="BM59" s="999">
        <v>76.789422744000007</v>
      </c>
      <c r="BN59" s="999">
        <v>92.182265000000001</v>
      </c>
      <c r="BO59" s="999">
        <v>90.102266435000004</v>
      </c>
      <c r="BP59" s="999">
        <v>91.531596780000001</v>
      </c>
      <c r="BQ59" s="999">
        <v>81.146854160999993</v>
      </c>
      <c r="BR59" s="999">
        <v>179.069257795</v>
      </c>
      <c r="BS59" s="1000">
        <v>36.695948000000001</v>
      </c>
      <c r="BT59" s="998">
        <v>263.99813639500002</v>
      </c>
      <c r="BU59" s="999">
        <v>33.042892500000001</v>
      </c>
      <c r="BV59" s="999">
        <v>294.275810573</v>
      </c>
      <c r="BW59" s="999">
        <v>34.974240000000002</v>
      </c>
      <c r="BX59" s="999">
        <v>243.7281466</v>
      </c>
      <c r="BY59" s="999">
        <v>83.556584760000007</v>
      </c>
      <c r="BZ59" s="999">
        <v>210.75370709699999</v>
      </c>
      <c r="CA59" s="999">
        <v>99.155242115999997</v>
      </c>
      <c r="CB59" s="999">
        <v>72.447029999999998</v>
      </c>
      <c r="CC59" s="999">
        <v>71.890356398000009</v>
      </c>
      <c r="CD59" s="1000">
        <v>48.153689999999997</v>
      </c>
      <c r="CE59" s="998">
        <v>255.40333687200004</v>
      </c>
      <c r="CF59" s="999">
        <v>367.04999170499997</v>
      </c>
      <c r="CG59" s="999">
        <v>128.81111484600001</v>
      </c>
      <c r="CH59" s="999">
        <v>409.048551315</v>
      </c>
      <c r="CI59" s="999">
        <v>110.03203693799999</v>
      </c>
      <c r="CJ59" s="1000">
        <v>87.343760000000003</v>
      </c>
      <c r="CK59" s="1002">
        <v>7139.343434294</v>
      </c>
    </row>
    <row r="60" spans="6:89" x14ac:dyDescent="0.25">
      <c r="F60" s="993">
        <v>38261</v>
      </c>
      <c r="G60" s="998">
        <v>6.6111300000000002</v>
      </c>
      <c r="H60" s="999">
        <v>4.8355199999999989</v>
      </c>
      <c r="I60" s="999">
        <v>17.600704</v>
      </c>
      <c r="J60" s="999">
        <v>81.165779999999998</v>
      </c>
      <c r="K60" s="999">
        <v>44.228470968000003</v>
      </c>
      <c r="L60" s="999">
        <v>24.814800000000002</v>
      </c>
      <c r="M60" s="999">
        <v>23.939440497</v>
      </c>
      <c r="N60" s="999">
        <v>4.9880000000000004</v>
      </c>
      <c r="O60" s="999">
        <v>8.9755199999999995</v>
      </c>
      <c r="P60" s="999">
        <v>3.0514000000000001</v>
      </c>
      <c r="Q60" s="999">
        <v>32.985142806000006</v>
      </c>
      <c r="R60" s="999">
        <v>49.856079999999999</v>
      </c>
      <c r="S60" s="999">
        <v>1.2809999999999999</v>
      </c>
      <c r="T60" s="999">
        <v>4.2042000000000002</v>
      </c>
      <c r="U60" s="999">
        <v>1.87866</v>
      </c>
      <c r="V60" s="999">
        <v>60.248526933000001</v>
      </c>
      <c r="W60" s="999">
        <v>57.899976523999996</v>
      </c>
      <c r="X60" s="999">
        <v>2.5122300000000002</v>
      </c>
      <c r="Y60" s="999">
        <v>257.07665250000002</v>
      </c>
      <c r="Z60" s="1000">
        <v>17.520579999999999</v>
      </c>
      <c r="AA60" s="998">
        <v>57.458624999999998</v>
      </c>
      <c r="AB60" s="999">
        <v>136.82995309500001</v>
      </c>
      <c r="AC60" s="999">
        <v>37.876654000000002</v>
      </c>
      <c r="AD60" s="999">
        <v>18.368600000000001</v>
      </c>
      <c r="AE60" s="999">
        <v>18.788608</v>
      </c>
      <c r="AF60" s="999">
        <v>18.728567561000002</v>
      </c>
      <c r="AG60" s="999">
        <v>5.6915250000000004</v>
      </c>
      <c r="AH60" s="999">
        <v>11.113910000000001</v>
      </c>
      <c r="AI60" s="999">
        <v>20.807500000000001</v>
      </c>
      <c r="AJ60" s="999">
        <v>444.591939986</v>
      </c>
      <c r="AK60" s="999">
        <v>22.363977999999999</v>
      </c>
      <c r="AL60" s="999">
        <v>20.440908</v>
      </c>
      <c r="AM60" s="999">
        <v>190.33564718</v>
      </c>
      <c r="AN60" s="999">
        <v>167.99232763800001</v>
      </c>
      <c r="AO60" s="999">
        <v>92.819755556999993</v>
      </c>
      <c r="AP60" s="1000">
        <v>20.708668750000001</v>
      </c>
      <c r="AQ60" s="998">
        <v>42.210359724000007</v>
      </c>
      <c r="AR60" s="999">
        <v>68.950117988000002</v>
      </c>
      <c r="AS60" s="999">
        <v>6.5289599999999997</v>
      </c>
      <c r="AT60" s="999">
        <v>36.619001249999997</v>
      </c>
      <c r="AU60" s="999">
        <v>226.62498977999996</v>
      </c>
      <c r="AV60" s="999">
        <v>12.840450000000001</v>
      </c>
      <c r="AW60" s="999">
        <v>28.449157412000002</v>
      </c>
      <c r="AX60" s="1000">
        <v>24.017056</v>
      </c>
      <c r="AY60" s="998">
        <v>43.036754000000002</v>
      </c>
      <c r="AZ60" s="999">
        <v>8.1927450000000004</v>
      </c>
      <c r="BA60" s="999">
        <v>3.4424999999999999</v>
      </c>
      <c r="BB60" s="999">
        <v>7.3644800000000004</v>
      </c>
      <c r="BC60" s="999">
        <v>6.7722899999999999</v>
      </c>
      <c r="BD60" s="999">
        <v>4.1025600000000004</v>
      </c>
      <c r="BE60" s="999">
        <v>1.6646000000000001</v>
      </c>
      <c r="BF60" s="999">
        <v>1.0324</v>
      </c>
      <c r="BG60" s="999">
        <v>1.1862900000000001</v>
      </c>
      <c r="BH60" s="1000">
        <v>308.53869964799992</v>
      </c>
      <c r="BI60" s="998">
        <v>172.80810705599998</v>
      </c>
      <c r="BJ60" s="999">
        <v>168.222251258</v>
      </c>
      <c r="BK60" s="999">
        <v>163.8483075</v>
      </c>
      <c r="BL60" s="999">
        <v>156.30162010800001</v>
      </c>
      <c r="BM60" s="999">
        <v>72.163077255999994</v>
      </c>
      <c r="BN60" s="999">
        <v>85.614158678999999</v>
      </c>
      <c r="BO60" s="999">
        <v>83.323255000000003</v>
      </c>
      <c r="BP60" s="999">
        <v>85.683958050000001</v>
      </c>
      <c r="BQ60" s="999">
        <v>73.546279452000007</v>
      </c>
      <c r="BR60" s="999">
        <v>168.81507661500001</v>
      </c>
      <c r="BS60" s="1000">
        <v>32.979239999999997</v>
      </c>
      <c r="BT60" s="998">
        <v>245.25852449000001</v>
      </c>
      <c r="BU60" s="999">
        <v>31.124980000000001</v>
      </c>
      <c r="BV60" s="999">
        <v>281.06157384200003</v>
      </c>
      <c r="BW60" s="999">
        <v>32.900933743999992</v>
      </c>
      <c r="BX60" s="999">
        <v>233.49380252</v>
      </c>
      <c r="BY60" s="999">
        <v>79.894615239999993</v>
      </c>
      <c r="BZ60" s="999">
        <v>203.49937430099999</v>
      </c>
      <c r="CA60" s="999">
        <v>97.087755384000005</v>
      </c>
      <c r="CB60" s="999">
        <v>69.102865625000007</v>
      </c>
      <c r="CC60" s="999">
        <v>69.813736019999993</v>
      </c>
      <c r="CD60" s="1000">
        <v>45.635849999999998</v>
      </c>
      <c r="CE60" s="998">
        <v>244.78992</v>
      </c>
      <c r="CF60" s="999">
        <v>351.77978030999998</v>
      </c>
      <c r="CG60" s="999">
        <v>124.13987828200001</v>
      </c>
      <c r="CH60" s="999">
        <v>387.20598513300001</v>
      </c>
      <c r="CI60" s="999">
        <v>106.48076306200001</v>
      </c>
      <c r="CJ60" s="1000">
        <v>83.924711500000001</v>
      </c>
      <c r="CK60" s="1002">
        <v>6772.6647732239999</v>
      </c>
    </row>
    <row r="61" spans="6:89" x14ac:dyDescent="0.25">
      <c r="F61" s="993">
        <v>38292</v>
      </c>
      <c r="G61" s="998">
        <v>5.9012099999999998</v>
      </c>
      <c r="H61" s="999">
        <v>4.2724799999999989</v>
      </c>
      <c r="I61" s="999">
        <v>15.735412</v>
      </c>
      <c r="J61" s="999">
        <v>69.707451176999996</v>
      </c>
      <c r="K61" s="999">
        <v>39.155765484</v>
      </c>
      <c r="L61" s="999">
        <v>21.865500000000001</v>
      </c>
      <c r="M61" s="999">
        <v>20.61375</v>
      </c>
      <c r="N61" s="999">
        <v>4.4720000000000004</v>
      </c>
      <c r="O61" s="999">
        <v>7.85358</v>
      </c>
      <c r="P61" s="999">
        <v>2.6960999999999999</v>
      </c>
      <c r="Q61" s="999">
        <v>29.339684208999998</v>
      </c>
      <c r="R61" s="999">
        <v>43.538699999999999</v>
      </c>
      <c r="S61" s="999">
        <v>1.14436</v>
      </c>
      <c r="T61" s="999">
        <v>3.7465999999999999</v>
      </c>
      <c r="U61" s="999">
        <v>1.68696</v>
      </c>
      <c r="V61" s="999">
        <v>51.717773067000003</v>
      </c>
      <c r="W61" s="999">
        <v>51.606495655000003</v>
      </c>
      <c r="X61" s="999">
        <v>2.2558799999999999</v>
      </c>
      <c r="Y61" s="999">
        <v>221.053789548</v>
      </c>
      <c r="Z61" s="1000">
        <v>15.610980000000001</v>
      </c>
      <c r="AA61" s="998">
        <v>48.758687985000002</v>
      </c>
      <c r="AB61" s="999">
        <v>114.14362476000001</v>
      </c>
      <c r="AC61" s="999">
        <v>31.759294000000001</v>
      </c>
      <c r="AD61" s="999">
        <v>15.61331</v>
      </c>
      <c r="AE61" s="999">
        <v>15.852888</v>
      </c>
      <c r="AF61" s="999">
        <v>15.72692</v>
      </c>
      <c r="AG61" s="999">
        <v>4.7979750000000001</v>
      </c>
      <c r="AH61" s="999">
        <v>9.3983399999999993</v>
      </c>
      <c r="AI61" s="999">
        <v>17.736599999999999</v>
      </c>
      <c r="AJ61" s="999">
        <v>373.08380150700003</v>
      </c>
      <c r="AK61" s="999">
        <v>18.796907999999998</v>
      </c>
      <c r="AL61" s="999">
        <v>17.184591999999999</v>
      </c>
      <c r="AM61" s="999">
        <v>167.07630359000001</v>
      </c>
      <c r="AN61" s="999">
        <v>142.52355736199999</v>
      </c>
      <c r="AO61" s="999">
        <v>78.805168193</v>
      </c>
      <c r="AP61" s="1000">
        <v>17.556962500000001</v>
      </c>
      <c r="AQ61" s="998">
        <v>38.312040275999991</v>
      </c>
      <c r="AR61" s="999">
        <v>62.028216982000004</v>
      </c>
      <c r="AS61" s="999">
        <v>5.9168700000000003</v>
      </c>
      <c r="AT61" s="999">
        <v>32.916308749999999</v>
      </c>
      <c r="AU61" s="999">
        <v>200.72166946200002</v>
      </c>
      <c r="AV61" s="999">
        <v>11.61755</v>
      </c>
      <c r="AW61" s="999">
        <v>25.681731608000003</v>
      </c>
      <c r="AX61" s="1000">
        <v>21.913136000000002</v>
      </c>
      <c r="AY61" s="998">
        <v>37.277296</v>
      </c>
      <c r="AZ61" s="999">
        <v>7.11693</v>
      </c>
      <c r="BA61" s="999">
        <v>3.0752999999999999</v>
      </c>
      <c r="BB61" s="999">
        <v>6.402454992</v>
      </c>
      <c r="BC61" s="999">
        <v>5.9890999999999996</v>
      </c>
      <c r="BD61" s="999">
        <v>3.6313200000000001</v>
      </c>
      <c r="BE61" s="999">
        <v>1.4350000000000001</v>
      </c>
      <c r="BF61" s="999">
        <v>0.89</v>
      </c>
      <c r="BG61" s="999">
        <v>1.0490999999999999</v>
      </c>
      <c r="BH61" s="1000">
        <v>265.48673875199995</v>
      </c>
      <c r="BI61" s="998">
        <v>150.69393705599998</v>
      </c>
      <c r="BJ61" s="999">
        <v>138.249742629</v>
      </c>
      <c r="BK61" s="999">
        <v>138.703385</v>
      </c>
      <c r="BL61" s="999">
        <v>133.764920972</v>
      </c>
      <c r="BM61" s="999">
        <v>62.595083627999998</v>
      </c>
      <c r="BN61" s="999">
        <v>72.135192500000002</v>
      </c>
      <c r="BO61" s="999">
        <v>69.028291435</v>
      </c>
      <c r="BP61" s="999">
        <v>71.741791950000007</v>
      </c>
      <c r="BQ61" s="999">
        <v>60.421013612999992</v>
      </c>
      <c r="BR61" s="999">
        <v>146.47091559</v>
      </c>
      <c r="BS61" s="1000">
        <v>26.933046000000001</v>
      </c>
      <c r="BT61" s="998">
        <v>204.641112585</v>
      </c>
      <c r="BU61" s="999">
        <v>26.302800000000001</v>
      </c>
      <c r="BV61" s="999">
        <v>227.59546250299999</v>
      </c>
      <c r="BW61" s="999">
        <v>27.496747488</v>
      </c>
      <c r="BX61" s="999">
        <v>194.42270932</v>
      </c>
      <c r="BY61" s="999">
        <v>70.071253339999998</v>
      </c>
      <c r="BZ61" s="999">
        <v>170.604298602</v>
      </c>
      <c r="CA61" s="999">
        <v>80.90154788400001</v>
      </c>
      <c r="CB61" s="999">
        <v>60.254147500000002</v>
      </c>
      <c r="CC61" s="999">
        <v>58.638020378</v>
      </c>
      <c r="CD61" s="1000">
        <v>39.169564784999999</v>
      </c>
      <c r="CE61" s="998">
        <v>210.702568872</v>
      </c>
      <c r="CF61" s="999">
        <v>307.32035310000003</v>
      </c>
      <c r="CG61" s="999">
        <v>109.550233128</v>
      </c>
      <c r="CH61" s="999">
        <v>326.07782763300003</v>
      </c>
      <c r="CI61" s="999">
        <v>93.392641628000007</v>
      </c>
      <c r="CJ61" s="1000">
        <v>74.069806999999997</v>
      </c>
      <c r="CK61" s="1002">
        <v>5786.1985829779996</v>
      </c>
    </row>
    <row r="62" spans="6:89" x14ac:dyDescent="0.25">
      <c r="F62" s="993">
        <v>38322</v>
      </c>
      <c r="G62" s="998">
        <v>5.9899500000000003</v>
      </c>
      <c r="H62" s="999">
        <v>4.3718399999999988</v>
      </c>
      <c r="I62" s="999">
        <v>16.213692000000002</v>
      </c>
      <c r="J62" s="999">
        <v>71.900261469</v>
      </c>
      <c r="K62" s="999">
        <v>40.307410967999999</v>
      </c>
      <c r="L62" s="999">
        <v>22.543500000000002</v>
      </c>
      <c r="M62" s="999">
        <v>21.245899502999997</v>
      </c>
      <c r="N62" s="999">
        <v>4.6096000000000004</v>
      </c>
      <c r="O62" s="999">
        <v>8.0405700000000007</v>
      </c>
      <c r="P62" s="999">
        <v>2.7587999999999999</v>
      </c>
      <c r="Q62" s="999">
        <v>30.093910000000001</v>
      </c>
      <c r="R62" s="999">
        <v>44.768028000000001</v>
      </c>
      <c r="S62" s="999">
        <v>1.16144</v>
      </c>
      <c r="T62" s="999">
        <v>3.8323999999999998</v>
      </c>
      <c r="U62" s="999">
        <v>1.7253000000000001</v>
      </c>
      <c r="V62" s="999">
        <v>53.317273866000001</v>
      </c>
      <c r="W62" s="999">
        <v>53.188855655000005</v>
      </c>
      <c r="X62" s="999">
        <v>2.30715</v>
      </c>
      <c r="Y62" s="999">
        <v>220.48762500000001</v>
      </c>
      <c r="Z62" s="1000">
        <v>16.11225</v>
      </c>
      <c r="AA62" s="998">
        <v>49.537787985000001</v>
      </c>
      <c r="AB62" s="999">
        <v>115.69107214499999</v>
      </c>
      <c r="AC62" s="999">
        <v>32.778854000000003</v>
      </c>
      <c r="AD62" s="999">
        <v>16.088360000000002</v>
      </c>
      <c r="AE62" s="999">
        <v>16.542144</v>
      </c>
      <c r="AF62" s="999">
        <v>16.149682438999999</v>
      </c>
      <c r="AG62" s="999">
        <v>4.9922250000000004</v>
      </c>
      <c r="AH62" s="999">
        <v>9.5102250000000002</v>
      </c>
      <c r="AI62" s="999">
        <v>18.2819</v>
      </c>
      <c r="AJ62" s="999">
        <v>376.00365498600002</v>
      </c>
      <c r="AK62" s="999">
        <v>19.107088000000001</v>
      </c>
      <c r="AL62" s="999">
        <v>17.458231999999999</v>
      </c>
      <c r="AM62" s="999">
        <v>176.29840564</v>
      </c>
      <c r="AN62" s="999">
        <v>146.15339236199998</v>
      </c>
      <c r="AO62" s="999">
        <v>80.731767500000004</v>
      </c>
      <c r="AP62" s="1000">
        <v>17.663799999999998</v>
      </c>
      <c r="AQ62" s="998">
        <v>39.74994027599999</v>
      </c>
      <c r="AR62" s="999">
        <v>63.943532011999991</v>
      </c>
      <c r="AS62" s="999">
        <v>6.1208999999999998</v>
      </c>
      <c r="AT62" s="999">
        <v>34.077322500000001</v>
      </c>
      <c r="AU62" s="999">
        <v>204.95925293399998</v>
      </c>
      <c r="AV62" s="999">
        <v>12.025186244999999</v>
      </c>
      <c r="AW62" s="999">
        <v>26.539639999999999</v>
      </c>
      <c r="AX62" s="1000">
        <v>22.722335999999999</v>
      </c>
      <c r="AY62" s="998">
        <v>37.653542000000002</v>
      </c>
      <c r="AZ62" s="999">
        <v>7.1996849999999997</v>
      </c>
      <c r="BA62" s="999">
        <v>3.1212</v>
      </c>
      <c r="BB62" s="999">
        <v>6.5019749919999992</v>
      </c>
      <c r="BC62" s="999">
        <v>6.1273099999999996</v>
      </c>
      <c r="BD62" s="999">
        <v>3.68676</v>
      </c>
      <c r="BE62" s="999">
        <v>1.4579599999999999</v>
      </c>
      <c r="BF62" s="999">
        <v>0.90424000000000004</v>
      </c>
      <c r="BG62" s="999">
        <v>1.07331</v>
      </c>
      <c r="BH62" s="1000">
        <v>269.08885785599995</v>
      </c>
      <c r="BI62" s="998">
        <v>149.97477705599999</v>
      </c>
      <c r="BJ62" s="999">
        <v>139.085599887</v>
      </c>
      <c r="BK62" s="999">
        <v>139.1550775</v>
      </c>
      <c r="BL62" s="999">
        <v>135.33868000000001</v>
      </c>
      <c r="BM62" s="999">
        <v>62.454889535</v>
      </c>
      <c r="BN62" s="999">
        <v>73.248918750000001</v>
      </c>
      <c r="BO62" s="999">
        <v>69.735728565000002</v>
      </c>
      <c r="BP62" s="999">
        <v>72.788250000000005</v>
      </c>
      <c r="BQ62" s="999">
        <v>61.027804160999999</v>
      </c>
      <c r="BR62" s="999">
        <v>148.36993602500002</v>
      </c>
      <c r="BS62" s="1000">
        <v>27.168612</v>
      </c>
      <c r="BT62" s="998">
        <v>207.60008503500001</v>
      </c>
      <c r="BU62" s="999">
        <v>26.932971250000001</v>
      </c>
      <c r="BV62" s="999">
        <v>217.669526158</v>
      </c>
      <c r="BW62" s="999">
        <v>28.006586256000002</v>
      </c>
      <c r="BX62" s="999">
        <v>189.23260252</v>
      </c>
      <c r="BY62" s="999">
        <v>71.640660959999991</v>
      </c>
      <c r="BZ62" s="999">
        <v>167.13332764800001</v>
      </c>
      <c r="CA62" s="999">
        <v>77.41610211599999</v>
      </c>
      <c r="CB62" s="999">
        <v>61.941026874999999</v>
      </c>
      <c r="CC62" s="999">
        <v>57.189860000000003</v>
      </c>
      <c r="CD62" s="1000">
        <v>40.314048957000004</v>
      </c>
      <c r="CE62" s="998">
        <v>215.373799128</v>
      </c>
      <c r="CF62" s="999">
        <v>313.79284015499996</v>
      </c>
      <c r="CG62" s="999">
        <v>112.33376281999999</v>
      </c>
      <c r="CH62" s="999">
        <v>331.88233263000001</v>
      </c>
      <c r="CI62" s="999">
        <v>95.540603255999997</v>
      </c>
      <c r="CJ62" s="1000">
        <v>75.994817499999996</v>
      </c>
      <c r="CK62" s="1002">
        <v>5853.2605240760004</v>
      </c>
    </row>
    <row r="63" spans="6:89" x14ac:dyDescent="0.25">
      <c r="F63" s="993">
        <v>38353</v>
      </c>
      <c r="G63" s="998">
        <v>6.3005399999999998</v>
      </c>
      <c r="H63" s="999">
        <v>4.5374399999999993</v>
      </c>
      <c r="I63" s="999">
        <v>16.835456000000004</v>
      </c>
      <c r="J63" s="999">
        <v>73.722488822999992</v>
      </c>
      <c r="K63" s="999">
        <v>41.596142741999998</v>
      </c>
      <c r="L63" s="999">
        <v>23.289300000000001</v>
      </c>
      <c r="M63" s="999">
        <v>21.713155497000002</v>
      </c>
      <c r="N63" s="999">
        <v>4.7816000000000001</v>
      </c>
      <c r="O63" s="999">
        <v>8.2898899999999998</v>
      </c>
      <c r="P63" s="999">
        <v>2.8633000000000002</v>
      </c>
      <c r="Q63" s="999">
        <v>31.275537193999995</v>
      </c>
      <c r="R63" s="999">
        <v>46.202244000000007</v>
      </c>
      <c r="S63" s="999">
        <v>1.22122</v>
      </c>
      <c r="T63" s="999">
        <v>4.0039999999999996</v>
      </c>
      <c r="U63" s="999">
        <v>1.8019799999999999</v>
      </c>
      <c r="V63" s="999">
        <v>54.709471133999998</v>
      </c>
      <c r="W63" s="999">
        <v>54.915091737999994</v>
      </c>
      <c r="X63" s="999">
        <v>2.4096899999999999</v>
      </c>
      <c r="Y63" s="999">
        <v>220.51737295199999</v>
      </c>
      <c r="Z63" s="1000">
        <v>16.661259999999999</v>
      </c>
      <c r="AA63" s="998">
        <v>50.738887499999997</v>
      </c>
      <c r="AB63" s="999">
        <v>131.50657476000001</v>
      </c>
      <c r="AC63" s="999">
        <v>32.931787999999997</v>
      </c>
      <c r="AD63" s="999">
        <v>16.563410000000001</v>
      </c>
      <c r="AE63" s="999">
        <v>16.5932</v>
      </c>
      <c r="AF63" s="999">
        <v>16.4879</v>
      </c>
      <c r="AG63" s="999">
        <v>5.0505000000000004</v>
      </c>
      <c r="AH63" s="999">
        <v>9.6966999999999999</v>
      </c>
      <c r="AI63" s="999">
        <v>18.798500000000001</v>
      </c>
      <c r="AJ63" s="999">
        <v>434.88920698599998</v>
      </c>
      <c r="AK63" s="999">
        <v>20.285772000000001</v>
      </c>
      <c r="AL63" s="999">
        <v>17.841328000000001</v>
      </c>
      <c r="AM63" s="999">
        <v>184.29469281999999</v>
      </c>
      <c r="AN63" s="999">
        <v>158.812804908</v>
      </c>
      <c r="AO63" s="999">
        <v>87.31955430699999</v>
      </c>
      <c r="AP63" s="1000">
        <v>18.892431250000001</v>
      </c>
      <c r="AQ63" s="998">
        <v>41.379569862000004</v>
      </c>
      <c r="AR63" s="999">
        <v>66.161233018000004</v>
      </c>
      <c r="AS63" s="999">
        <v>6.3475999999999999</v>
      </c>
      <c r="AT63" s="999">
        <v>35.269714999999998</v>
      </c>
      <c r="AU63" s="999">
        <v>209.01779249399999</v>
      </c>
      <c r="AV63" s="999">
        <v>12.49105</v>
      </c>
      <c r="AW63" s="999">
        <v>27.674277412000002</v>
      </c>
      <c r="AX63" s="1000">
        <v>23.693376000000001</v>
      </c>
      <c r="AY63" s="998">
        <v>39.042757999999999</v>
      </c>
      <c r="AZ63" s="999">
        <v>7.50312</v>
      </c>
      <c r="BA63" s="999">
        <v>3.2818499999999999</v>
      </c>
      <c r="BB63" s="999">
        <v>6.7341850080000007</v>
      </c>
      <c r="BC63" s="999">
        <v>6.3576600000000001</v>
      </c>
      <c r="BD63" s="999">
        <v>3.8530799999999998</v>
      </c>
      <c r="BE63" s="999">
        <v>1.51536</v>
      </c>
      <c r="BF63" s="999">
        <v>0.93984000000000001</v>
      </c>
      <c r="BG63" s="999">
        <v>1.1136600000000001</v>
      </c>
      <c r="BH63" s="1000">
        <v>284.28197107199998</v>
      </c>
      <c r="BI63" s="998">
        <v>152.401942056</v>
      </c>
      <c r="BJ63" s="999">
        <v>135.35406548399999</v>
      </c>
      <c r="BK63" s="999">
        <v>139.2454425</v>
      </c>
      <c r="BL63" s="999">
        <v>137.92198897400002</v>
      </c>
      <c r="BM63" s="999">
        <v>62.945598650999997</v>
      </c>
      <c r="BN63" s="999">
        <v>75.504951179000003</v>
      </c>
      <c r="BO63" s="999">
        <v>72.594656435000005</v>
      </c>
      <c r="BP63" s="999">
        <v>78.728245170000008</v>
      </c>
      <c r="BQ63" s="999">
        <v>60.261325839000001</v>
      </c>
      <c r="BR63" s="999">
        <v>152.23105941</v>
      </c>
      <c r="BS63" s="1000">
        <v>26.331043999999999</v>
      </c>
      <c r="BT63" s="998">
        <v>215.81902755000002</v>
      </c>
      <c r="BU63" s="999">
        <v>28.494700000000002</v>
      </c>
      <c r="BV63" s="999">
        <v>202.90257326899999</v>
      </c>
      <c r="BW63" s="999">
        <v>30.487758767999999</v>
      </c>
      <c r="BX63" s="999">
        <v>180.33956524000001</v>
      </c>
      <c r="BY63" s="999">
        <v>73.587939040000009</v>
      </c>
      <c r="BZ63" s="999">
        <v>158.09658069900001</v>
      </c>
      <c r="CA63" s="999">
        <v>72.542564999999996</v>
      </c>
      <c r="CB63" s="999">
        <v>63.687094999999999</v>
      </c>
      <c r="CC63" s="999">
        <v>53.828981611999993</v>
      </c>
      <c r="CD63" s="1000">
        <v>41.429924172</v>
      </c>
      <c r="CE63" s="998">
        <v>206.26796887200001</v>
      </c>
      <c r="CF63" s="999">
        <v>325.85813860500002</v>
      </c>
      <c r="CG63" s="999">
        <v>115.56529030800002</v>
      </c>
      <c r="CH63" s="999">
        <v>302.09704065899996</v>
      </c>
      <c r="CI63" s="999">
        <v>95.540603255999997</v>
      </c>
      <c r="CJ63" s="1000">
        <v>78.322068999999999</v>
      </c>
      <c r="CK63" s="1002">
        <v>5973.3966692249996</v>
      </c>
    </row>
    <row r="64" spans="6:89" x14ac:dyDescent="0.25">
      <c r="F64" s="993">
        <v>38384</v>
      </c>
      <c r="G64" s="998">
        <v>6.5667600000000004</v>
      </c>
      <c r="H64" s="999">
        <v>4.7195999999999989</v>
      </c>
      <c r="I64" s="999">
        <v>17.433306000000002</v>
      </c>
      <c r="J64" s="999">
        <v>75.760917354</v>
      </c>
      <c r="K64" s="999">
        <v>42.939709031999996</v>
      </c>
      <c r="L64" s="999">
        <v>24.035100000000003</v>
      </c>
      <c r="M64" s="999">
        <v>22.482724503</v>
      </c>
      <c r="N64" s="999">
        <v>4.9535999999999998</v>
      </c>
      <c r="O64" s="999">
        <v>8.60154</v>
      </c>
      <c r="P64" s="999">
        <v>2.9887000000000001</v>
      </c>
      <c r="Q64" s="999">
        <v>32.205755791000001</v>
      </c>
      <c r="R64" s="999">
        <v>47.704755999999989</v>
      </c>
      <c r="S64" s="999">
        <v>1.2809999999999999</v>
      </c>
      <c r="T64" s="999">
        <v>4.1470000000000002</v>
      </c>
      <c r="U64" s="999">
        <v>1.87866</v>
      </c>
      <c r="V64" s="999">
        <v>56.012758866000006</v>
      </c>
      <c r="W64" s="999">
        <v>56.677247392999995</v>
      </c>
      <c r="X64" s="999">
        <v>2.5122300000000002</v>
      </c>
      <c r="Y64" s="999">
        <v>232.40587500000001</v>
      </c>
      <c r="Z64" s="1000">
        <v>17.210270000000001</v>
      </c>
      <c r="AA64" s="998">
        <v>52.004925</v>
      </c>
      <c r="AB64" s="999">
        <v>121.85011905</v>
      </c>
      <c r="AC64" s="999">
        <v>33.645479999999999</v>
      </c>
      <c r="AD64" s="999">
        <v>16.7851</v>
      </c>
      <c r="AE64" s="999">
        <v>17.001647999999996</v>
      </c>
      <c r="AF64" s="999">
        <v>16.699287560999998</v>
      </c>
      <c r="AG64" s="999">
        <v>5.1476249999999997</v>
      </c>
      <c r="AH64" s="999">
        <v>9.9204699999999999</v>
      </c>
      <c r="AI64" s="999">
        <v>19.0855</v>
      </c>
      <c r="AJ64" s="999">
        <v>399.42404498600001</v>
      </c>
      <c r="AK64" s="999">
        <v>19.913556</v>
      </c>
      <c r="AL64" s="999">
        <v>18.06024</v>
      </c>
      <c r="AM64" s="999">
        <v>193.95450563999998</v>
      </c>
      <c r="AN64" s="999">
        <v>157.04289736199999</v>
      </c>
      <c r="AO64" s="999">
        <v>86.884535</v>
      </c>
      <c r="AP64" s="1000">
        <v>18.589725000000001</v>
      </c>
      <c r="AQ64" s="998">
        <v>42.434039448</v>
      </c>
      <c r="AR64" s="999">
        <v>68.143676981999988</v>
      </c>
      <c r="AS64" s="999">
        <v>6.5289599999999997</v>
      </c>
      <c r="AT64" s="999">
        <v>36.30521375</v>
      </c>
      <c r="AU64" s="999">
        <v>216.15028826400004</v>
      </c>
      <c r="AV64" s="999">
        <v>12.840450000000001</v>
      </c>
      <c r="AW64" s="999">
        <v>28.366148391999996</v>
      </c>
      <c r="AX64" s="1000">
        <v>24.340736</v>
      </c>
      <c r="AY64" s="998">
        <v>39.968902</v>
      </c>
      <c r="AZ64" s="999">
        <v>7.7237999999999998</v>
      </c>
      <c r="BA64" s="999">
        <v>3.4424999999999999</v>
      </c>
      <c r="BB64" s="999">
        <v>6.933225008</v>
      </c>
      <c r="BC64" s="999">
        <v>6.63408</v>
      </c>
      <c r="BD64" s="999">
        <v>3.9916800000000001</v>
      </c>
      <c r="BE64" s="999">
        <v>1.56128</v>
      </c>
      <c r="BF64" s="999">
        <v>0.96831999999999996</v>
      </c>
      <c r="BG64" s="999">
        <v>1.16208</v>
      </c>
      <c r="BH64" s="1000">
        <v>284.63060428799997</v>
      </c>
      <c r="BI64" s="998">
        <v>162.70994999999999</v>
      </c>
      <c r="BJ64" s="999">
        <v>145.38462125799998</v>
      </c>
      <c r="BK64" s="999">
        <v>147.978385</v>
      </c>
      <c r="BL64" s="999">
        <v>145.31543891999999</v>
      </c>
      <c r="BM64" s="999">
        <v>67.116268650999999</v>
      </c>
      <c r="BN64" s="999">
        <v>78.017928820999998</v>
      </c>
      <c r="BO64" s="999">
        <v>73.478920426000002</v>
      </c>
      <c r="BP64" s="999">
        <v>77.343304829999994</v>
      </c>
      <c r="BQ64" s="999">
        <v>63.486754452</v>
      </c>
      <c r="BR64" s="999">
        <v>160.74455309000001</v>
      </c>
      <c r="BS64" s="1000">
        <v>28.294094000000001</v>
      </c>
      <c r="BT64" s="998">
        <v>217.492861565</v>
      </c>
      <c r="BU64" s="999">
        <v>28.138516249999999</v>
      </c>
      <c r="BV64" s="999">
        <v>227.50426595899998</v>
      </c>
      <c r="BW64" s="999">
        <v>29.332133744</v>
      </c>
      <c r="BX64" s="999">
        <v>198.18394911999999</v>
      </c>
      <c r="BY64" s="999">
        <v>76.174554279999995</v>
      </c>
      <c r="BZ64" s="999">
        <v>175.29453959700001</v>
      </c>
      <c r="CA64" s="999">
        <v>82.083022884000002</v>
      </c>
      <c r="CB64" s="999">
        <v>65.817890000000006</v>
      </c>
      <c r="CC64" s="999">
        <v>60.140919621999998</v>
      </c>
      <c r="CD64" s="1000">
        <v>42.402723129000009</v>
      </c>
      <c r="CE64" s="998">
        <v>216.792871128</v>
      </c>
      <c r="CF64" s="999">
        <v>333.39901062000007</v>
      </c>
      <c r="CG64" s="999">
        <v>118.92475546199999</v>
      </c>
      <c r="CH64" s="999">
        <v>327.26947539299999</v>
      </c>
      <c r="CI64" s="999">
        <v>99.77915062000001</v>
      </c>
      <c r="CJ64" s="1000">
        <v>80.821709499999997</v>
      </c>
      <c r="CK64" s="1002">
        <v>6170.0757209910016</v>
      </c>
    </row>
    <row r="65" spans="6:89" x14ac:dyDescent="0.25">
      <c r="F65" s="993">
        <v>38412</v>
      </c>
      <c r="G65" s="998">
        <v>8.3415599999999994</v>
      </c>
      <c r="H65" s="999">
        <v>6.0609599999999988</v>
      </c>
      <c r="I65" s="999">
        <v>22.263933999999999</v>
      </c>
      <c r="J65" s="999">
        <v>98.028971468999998</v>
      </c>
      <c r="K65" s="999">
        <v>55.196460000000002</v>
      </c>
      <c r="L65" s="999">
        <v>30.950700000000001</v>
      </c>
      <c r="M65" s="999">
        <v>29.079124502999999</v>
      </c>
      <c r="N65" s="999">
        <v>6.3296000000000001</v>
      </c>
      <c r="O65" s="999">
        <v>11.157069999999999</v>
      </c>
      <c r="P65" s="999">
        <v>3.8247</v>
      </c>
      <c r="Q65" s="999">
        <v>41.256555791000004</v>
      </c>
      <c r="R65" s="999">
        <v>61.500548000000002</v>
      </c>
      <c r="S65" s="999">
        <v>1.6226</v>
      </c>
      <c r="T65" s="999">
        <v>5.3052999999999999</v>
      </c>
      <c r="U65" s="999">
        <v>2.3898600000000001</v>
      </c>
      <c r="V65" s="999">
        <v>72.570750000000004</v>
      </c>
      <c r="W65" s="999">
        <v>72.824519131000002</v>
      </c>
      <c r="X65" s="999">
        <v>3.1958299999999999</v>
      </c>
      <c r="Y65" s="999">
        <v>307.07361590400001</v>
      </c>
      <c r="Z65" s="1000">
        <v>22.079750000000001</v>
      </c>
      <c r="AA65" s="998">
        <v>67.911537015000008</v>
      </c>
      <c r="AB65" s="999">
        <v>159.88774642500002</v>
      </c>
      <c r="AC65" s="999">
        <v>43.586190000000002</v>
      </c>
      <c r="AD65" s="999">
        <v>21.820630000000001</v>
      </c>
      <c r="AE65" s="999">
        <v>22.081720000000001</v>
      </c>
      <c r="AF65" s="999">
        <v>21.730202438999999</v>
      </c>
      <c r="AG65" s="999">
        <v>6.6627749999999999</v>
      </c>
      <c r="AH65" s="999">
        <v>12.941364999999999</v>
      </c>
      <c r="AI65" s="999">
        <v>24.7681</v>
      </c>
      <c r="AJ65" s="999">
        <v>520.05444402800003</v>
      </c>
      <c r="AK65" s="999">
        <v>26.024101999999999</v>
      </c>
      <c r="AL65" s="999">
        <v>23.560403999999998</v>
      </c>
      <c r="AM65" s="999">
        <v>225.91060205000002</v>
      </c>
      <c r="AN65" s="999">
        <v>196.55107745399999</v>
      </c>
      <c r="AO65" s="999">
        <v>108.26387319300001</v>
      </c>
      <c r="AP65" s="1000">
        <v>24.252112499999999</v>
      </c>
      <c r="AQ65" s="998">
        <v>54.224819447999998</v>
      </c>
      <c r="AR65" s="999">
        <v>87.531707988000008</v>
      </c>
      <c r="AS65" s="999">
        <v>8.3652300000000004</v>
      </c>
      <c r="AT65" s="999">
        <v>46.566065000000002</v>
      </c>
      <c r="AU65" s="999">
        <v>281.59510858200002</v>
      </c>
      <c r="AV65" s="999">
        <v>16.421800000000001</v>
      </c>
      <c r="AW65" s="999">
        <v>36.336331608000002</v>
      </c>
      <c r="AX65" s="1000">
        <v>31.008544000000001</v>
      </c>
      <c r="AY65" s="998">
        <v>51.777237999999997</v>
      </c>
      <c r="AZ65" s="999">
        <v>9.9857700000000005</v>
      </c>
      <c r="BA65" s="999">
        <v>4.3605</v>
      </c>
      <c r="BB65" s="999">
        <v>8.9733850079999993</v>
      </c>
      <c r="BC65" s="999">
        <v>8.4768799999999995</v>
      </c>
      <c r="BD65" s="999">
        <v>5.1281999999999996</v>
      </c>
      <c r="BE65" s="999">
        <v>2.0434399999999999</v>
      </c>
      <c r="BF65" s="999">
        <v>1.26736</v>
      </c>
      <c r="BG65" s="999">
        <v>1.48488</v>
      </c>
      <c r="BH65" s="1000">
        <v>369.65957366399994</v>
      </c>
      <c r="BI65" s="998">
        <v>208.64629500000001</v>
      </c>
      <c r="BJ65" s="999">
        <v>194.85119651600002</v>
      </c>
      <c r="BK65" s="999">
        <v>194.02213499999999</v>
      </c>
      <c r="BL65" s="999">
        <v>185.16284897400001</v>
      </c>
      <c r="BM65" s="999">
        <v>87.093420465000008</v>
      </c>
      <c r="BN65" s="999">
        <v>100.121111321</v>
      </c>
      <c r="BO65" s="999">
        <v>96.557127713</v>
      </c>
      <c r="BP65" s="999">
        <v>99.595248389999995</v>
      </c>
      <c r="BQ65" s="999">
        <v>85.010976386999999</v>
      </c>
      <c r="BR65" s="999">
        <v>202.23627661500004</v>
      </c>
      <c r="BS65" s="1000">
        <v>37.978473999999999</v>
      </c>
      <c r="BT65" s="998">
        <v>286.71276224500002</v>
      </c>
      <c r="BU65" s="999">
        <v>36.714325000000002</v>
      </c>
      <c r="BV65" s="999">
        <v>308.37303884200003</v>
      </c>
      <c r="BW65" s="999">
        <v>38.509041232000001</v>
      </c>
      <c r="BX65" s="999">
        <v>265.27565340000001</v>
      </c>
      <c r="BY65" s="999">
        <v>98.495030480000011</v>
      </c>
      <c r="BZ65" s="999">
        <v>232.79845264800002</v>
      </c>
      <c r="CA65" s="999">
        <v>110.05439625</v>
      </c>
      <c r="CB65" s="999">
        <v>84.847073124999994</v>
      </c>
      <c r="CC65" s="999">
        <v>79.951047203999991</v>
      </c>
      <c r="CD65" s="1000">
        <v>54.963314171999997</v>
      </c>
      <c r="CE65" s="998">
        <v>287.77591687199998</v>
      </c>
      <c r="CF65" s="999">
        <v>430.89567046499997</v>
      </c>
      <c r="CG65" s="999">
        <v>154.023041718</v>
      </c>
      <c r="CH65" s="999">
        <v>435.50369368500003</v>
      </c>
      <c r="CI65" s="999">
        <v>130.42321244199999</v>
      </c>
      <c r="CJ65" s="1000">
        <v>104.180419</v>
      </c>
      <c r="CK65" s="1002">
        <v>8023.0373223609986</v>
      </c>
    </row>
    <row r="66" spans="6:89" x14ac:dyDescent="0.25">
      <c r="F66" s="993">
        <v>38443</v>
      </c>
      <c r="G66" s="998">
        <v>8.0309699999999999</v>
      </c>
      <c r="H66" s="999">
        <v>5.7959999999999994</v>
      </c>
      <c r="I66" s="999">
        <v>21.379116</v>
      </c>
      <c r="J66" s="999">
        <v>94.291898822999997</v>
      </c>
      <c r="K66" s="999">
        <v>53.057702741999996</v>
      </c>
      <c r="L66" s="999">
        <v>29.7303</v>
      </c>
      <c r="M66" s="999">
        <v>27.979735497</v>
      </c>
      <c r="N66" s="999">
        <v>6.02</v>
      </c>
      <c r="O66" s="999">
        <v>10.658429999999999</v>
      </c>
      <c r="P66" s="999">
        <v>3.6575000000000002</v>
      </c>
      <c r="Q66" s="999">
        <v>39.446395791</v>
      </c>
      <c r="R66" s="999">
        <v>59.076039999999999</v>
      </c>
      <c r="S66" s="999">
        <v>1.5628200000000001</v>
      </c>
      <c r="T66" s="999">
        <v>5.0907999999999998</v>
      </c>
      <c r="U66" s="999">
        <v>2.28762</v>
      </c>
      <c r="V66" s="999">
        <v>69.816005798999996</v>
      </c>
      <c r="W66" s="999">
        <v>69.947511738000003</v>
      </c>
      <c r="X66" s="999">
        <v>3.05911</v>
      </c>
      <c r="Y66" s="999">
        <v>291.46089909599999</v>
      </c>
      <c r="Z66" s="1000">
        <v>21.196560000000002</v>
      </c>
      <c r="AA66" s="998">
        <v>65.282074515000005</v>
      </c>
      <c r="AB66" s="999">
        <v>153.10965928499999</v>
      </c>
      <c r="AC66" s="999">
        <v>42.158805999999998</v>
      </c>
      <c r="AD66" s="999">
        <v>20.997209999999999</v>
      </c>
      <c r="AE66" s="999">
        <v>21.31588</v>
      </c>
      <c r="AF66" s="999">
        <v>21.011507561000002</v>
      </c>
      <c r="AG66" s="999">
        <v>6.4490999999999996</v>
      </c>
      <c r="AH66" s="999">
        <v>12.456530000000001</v>
      </c>
      <c r="AI66" s="999">
        <v>23.878399999999999</v>
      </c>
      <c r="AJ66" s="999">
        <v>495.78222098600008</v>
      </c>
      <c r="AK66" s="999">
        <v>24.96949</v>
      </c>
      <c r="AL66" s="999">
        <v>22.712119999999999</v>
      </c>
      <c r="AM66" s="999">
        <v>213.77010718000002</v>
      </c>
      <c r="AN66" s="999">
        <v>187.19151490799999</v>
      </c>
      <c r="AO66" s="999">
        <v>103.13656694300001</v>
      </c>
      <c r="AP66" s="1000">
        <v>23.219349999999999</v>
      </c>
      <c r="AQ66" s="998">
        <v>51.988079724000009</v>
      </c>
      <c r="AR66" s="999">
        <v>83.936382011999996</v>
      </c>
      <c r="AS66" s="999">
        <v>7.9571699999999996</v>
      </c>
      <c r="AT66" s="999">
        <v>44.557825000000001</v>
      </c>
      <c r="AU66" s="999">
        <v>267.39006195600001</v>
      </c>
      <c r="AV66" s="999">
        <v>15.723000000000001</v>
      </c>
      <c r="AW66" s="999">
        <v>34.786571608000003</v>
      </c>
      <c r="AX66" s="1000">
        <v>29.843295999999999</v>
      </c>
      <c r="AY66" s="998">
        <v>49.577646000000001</v>
      </c>
      <c r="AZ66" s="999">
        <v>9.5444099999999992</v>
      </c>
      <c r="BA66" s="999">
        <v>4.1998499999999996</v>
      </c>
      <c r="BB66" s="999">
        <v>8.6084800000000001</v>
      </c>
      <c r="BC66" s="999">
        <v>8.1543899999999994</v>
      </c>
      <c r="BD66" s="999">
        <v>4.9064399999999999</v>
      </c>
      <c r="BE66" s="999">
        <v>1.9630799999999999</v>
      </c>
      <c r="BF66" s="999">
        <v>1.2175199999999999</v>
      </c>
      <c r="BG66" s="999">
        <v>1.42839</v>
      </c>
      <c r="BH66" s="1000">
        <v>354.17593276799994</v>
      </c>
      <c r="BI66" s="998">
        <v>195.222022944</v>
      </c>
      <c r="BJ66" s="999">
        <v>192.851157484</v>
      </c>
      <c r="BK66" s="999">
        <v>186.28294249999999</v>
      </c>
      <c r="BL66" s="999">
        <v>176.61135956799998</v>
      </c>
      <c r="BM66" s="999">
        <v>81.976425442000007</v>
      </c>
      <c r="BN66" s="999">
        <v>96.380156249999999</v>
      </c>
      <c r="BO66" s="999">
        <v>93.668631435000009</v>
      </c>
      <c r="BP66" s="999">
        <v>95.409551609999994</v>
      </c>
      <c r="BQ66" s="999">
        <v>83.957140547999998</v>
      </c>
      <c r="BR66" s="999">
        <v>190.27301882</v>
      </c>
      <c r="BS66" s="1000">
        <v>37.821429999999999</v>
      </c>
      <c r="BT66" s="998">
        <v>278.13502381000001</v>
      </c>
      <c r="BU66" s="999">
        <v>35.344387500000003</v>
      </c>
      <c r="BV66" s="999">
        <v>289.86085288300001</v>
      </c>
      <c r="BW66" s="999">
        <v>37.013547488</v>
      </c>
      <c r="BX66" s="999">
        <v>249.47228816000003</v>
      </c>
      <c r="BY66" s="999">
        <v>94.455245719999994</v>
      </c>
      <c r="BZ66" s="999">
        <v>218.070728199</v>
      </c>
      <c r="CA66" s="999">
        <v>102.55203</v>
      </c>
      <c r="CB66" s="999">
        <v>81.502908750000003</v>
      </c>
      <c r="CC66" s="999">
        <v>74.568161611999997</v>
      </c>
      <c r="CD66" s="1000">
        <v>52.817422086000001</v>
      </c>
      <c r="CE66" s="998">
        <v>267.87946312799994</v>
      </c>
      <c r="CF66" s="999">
        <v>412.04361139499997</v>
      </c>
      <c r="CG66" s="999">
        <v>146.31231374399999</v>
      </c>
      <c r="CH66" s="999">
        <v>405.62706078899998</v>
      </c>
      <c r="CI66" s="999">
        <v>122.260989186</v>
      </c>
      <c r="CJ66" s="1000">
        <v>99.669573499999998</v>
      </c>
      <c r="CK66" s="1002">
        <v>7638.9839224830002</v>
      </c>
    </row>
    <row r="67" spans="6:89" x14ac:dyDescent="0.25">
      <c r="F67" s="993">
        <v>38473</v>
      </c>
      <c r="G67" s="998">
        <v>7.5429000000000004</v>
      </c>
      <c r="H67" s="999">
        <v>5.4647999999999994</v>
      </c>
      <c r="I67" s="999">
        <v>20.016017999999999</v>
      </c>
      <c r="J67" s="999">
        <v>90.338624999999993</v>
      </c>
      <c r="K67" s="999">
        <v>50.041502741999999</v>
      </c>
      <c r="L67" s="999">
        <v>28.035299999999999</v>
      </c>
      <c r="M67" s="999">
        <v>26.742910497</v>
      </c>
      <c r="N67" s="999">
        <v>5.6760000000000002</v>
      </c>
      <c r="O67" s="999">
        <v>10.09746</v>
      </c>
      <c r="P67" s="999">
        <v>3.4485000000000001</v>
      </c>
      <c r="Q67" s="999">
        <v>37.259134208999996</v>
      </c>
      <c r="R67" s="999">
        <v>55.968572000000002</v>
      </c>
      <c r="S67" s="999">
        <v>1.46888</v>
      </c>
      <c r="T67" s="999">
        <v>4.7904999999999998</v>
      </c>
      <c r="U67" s="999">
        <v>2.1470400000000001</v>
      </c>
      <c r="V67" s="999">
        <v>67.15017113399999</v>
      </c>
      <c r="W67" s="999">
        <v>65.811776523999995</v>
      </c>
      <c r="X67" s="999">
        <v>2.8711199999999999</v>
      </c>
      <c r="Y67" s="999">
        <v>286.425295452</v>
      </c>
      <c r="Z67" s="1000">
        <v>19.907579999999999</v>
      </c>
      <c r="AA67" s="998">
        <v>63.074650484999999</v>
      </c>
      <c r="AB67" s="999">
        <v>150.78843713999998</v>
      </c>
      <c r="AC67" s="999">
        <v>41.343158000000003</v>
      </c>
      <c r="AD67" s="999">
        <v>20.395479999999999</v>
      </c>
      <c r="AE67" s="999">
        <v>20.779792</v>
      </c>
      <c r="AF67" s="999">
        <v>20.54646</v>
      </c>
      <c r="AG67" s="999">
        <v>6.2937000000000003</v>
      </c>
      <c r="AH67" s="999">
        <v>12.120875</v>
      </c>
      <c r="AI67" s="999">
        <v>23.0748</v>
      </c>
      <c r="AJ67" s="999">
        <v>487.63092153500003</v>
      </c>
      <c r="AK67" s="999">
        <v>24.473202000000001</v>
      </c>
      <c r="AL67" s="999">
        <v>22.301659999999998</v>
      </c>
      <c r="AM67" s="999">
        <v>205.10256717999999</v>
      </c>
      <c r="AN67" s="999">
        <v>182.66174481600001</v>
      </c>
      <c r="AO67" s="999">
        <v>100.96132125</v>
      </c>
      <c r="AP67" s="1000">
        <v>22.685162500000001</v>
      </c>
      <c r="AQ67" s="998">
        <v>48.441240552000004</v>
      </c>
      <c r="AR67" s="999">
        <v>78.795349999999999</v>
      </c>
      <c r="AS67" s="999">
        <v>7.4357600000000001</v>
      </c>
      <c r="AT67" s="999">
        <v>41.827873750000002</v>
      </c>
      <c r="AU67" s="999">
        <v>255.81104542800003</v>
      </c>
      <c r="AV67" s="999">
        <v>14.703913755</v>
      </c>
      <c r="AW67" s="999">
        <v>32.489614195999998</v>
      </c>
      <c r="AX67" s="1000">
        <v>27.739376</v>
      </c>
      <c r="AY67" s="998">
        <v>47.522764000000002</v>
      </c>
      <c r="AZ67" s="999">
        <v>9.1030499999999996</v>
      </c>
      <c r="BA67" s="999">
        <v>3.9474</v>
      </c>
      <c r="BB67" s="999">
        <v>8.1606400000000008</v>
      </c>
      <c r="BC67" s="999">
        <v>7.6476199999999999</v>
      </c>
      <c r="BD67" s="999">
        <v>4.6292400000000002</v>
      </c>
      <c r="BE67" s="999">
        <v>1.8482799999999999</v>
      </c>
      <c r="BF67" s="999">
        <v>1.14632</v>
      </c>
      <c r="BG67" s="999">
        <v>1.33962</v>
      </c>
      <c r="BH67" s="1000">
        <v>341.45209276799994</v>
      </c>
      <c r="BI67" s="998">
        <v>189.85824</v>
      </c>
      <c r="BJ67" s="999">
        <v>190.37327462899998</v>
      </c>
      <c r="BK67" s="999">
        <v>182.54882749999996</v>
      </c>
      <c r="BL67" s="999">
        <v>172.33555102599999</v>
      </c>
      <c r="BM67" s="999">
        <v>79.803506371999987</v>
      </c>
      <c r="BN67" s="999">
        <v>94.466808821000001</v>
      </c>
      <c r="BO67" s="999">
        <v>92.371771434999999</v>
      </c>
      <c r="BP67" s="999">
        <v>93.901446780000001</v>
      </c>
      <c r="BQ67" s="999">
        <v>82.743559452000014</v>
      </c>
      <c r="BR67" s="999">
        <v>184.76604059000002</v>
      </c>
      <c r="BS67" s="1000">
        <v>37.428820000000002</v>
      </c>
      <c r="BT67" s="998">
        <v>272.66557381000001</v>
      </c>
      <c r="BU67" s="999">
        <v>34.440228750000003</v>
      </c>
      <c r="BV67" s="999">
        <v>302.52696038599998</v>
      </c>
      <c r="BW67" s="999">
        <v>36.299787488</v>
      </c>
      <c r="BX67" s="999">
        <v>255.18717884</v>
      </c>
      <c r="BY67" s="999">
        <v>89.892361900000012</v>
      </c>
      <c r="BZ67" s="999">
        <v>223.511652903</v>
      </c>
      <c r="CA67" s="999">
        <v>107.01214538400001</v>
      </c>
      <c r="CB67" s="999">
        <v>77.566856874999999</v>
      </c>
      <c r="CC67" s="999">
        <v>76.918036397999998</v>
      </c>
      <c r="CD67" s="1000">
        <v>50.843215215000001</v>
      </c>
      <c r="CE67" s="998">
        <v>270.717607128</v>
      </c>
      <c r="CF67" s="999">
        <v>392.87727875999997</v>
      </c>
      <c r="CG67" s="999">
        <v>139.43339656400002</v>
      </c>
      <c r="CH67" s="999">
        <v>422.33711013300001</v>
      </c>
      <c r="CI67" s="999">
        <v>118.938832248</v>
      </c>
      <c r="CJ67" s="1000">
        <v>94.382977499999996</v>
      </c>
      <c r="CK67" s="1002">
        <v>7495.6282647999997</v>
      </c>
    </row>
    <row r="68" spans="6:89" x14ac:dyDescent="0.25">
      <c r="F68" s="993">
        <v>38504</v>
      </c>
      <c r="G68" s="998">
        <v>6.5223899999999997</v>
      </c>
      <c r="H68" s="999">
        <v>4.7858399999999994</v>
      </c>
      <c r="I68" s="999">
        <v>17.289822000000001</v>
      </c>
      <c r="J68" s="999">
        <v>81.381981177</v>
      </c>
      <c r="K68" s="999">
        <v>43.762317258000003</v>
      </c>
      <c r="L68" s="999">
        <v>24.577500000000001</v>
      </c>
      <c r="M68" s="999">
        <v>24.021895497000003</v>
      </c>
      <c r="N68" s="999">
        <v>4.9192</v>
      </c>
      <c r="O68" s="999">
        <v>8.9131900000000002</v>
      </c>
      <c r="P68" s="999">
        <v>3.0095999999999998</v>
      </c>
      <c r="Q68" s="999">
        <v>32.482325611999997</v>
      </c>
      <c r="R68" s="999">
        <v>49.582895999999991</v>
      </c>
      <c r="S68" s="999">
        <v>1.2639199999999999</v>
      </c>
      <c r="T68" s="999">
        <v>4.1470000000000002</v>
      </c>
      <c r="U68" s="999">
        <v>1.8531</v>
      </c>
      <c r="V68" s="999">
        <v>60.752085000000001</v>
      </c>
      <c r="W68" s="999">
        <v>57.360550000000003</v>
      </c>
      <c r="X68" s="999">
        <v>2.4780500000000001</v>
      </c>
      <c r="Y68" s="999">
        <v>259.549737048</v>
      </c>
      <c r="Z68" s="1000">
        <v>17.30575</v>
      </c>
      <c r="AA68" s="998">
        <v>57.588462014999998</v>
      </c>
      <c r="AB68" s="999">
        <v>138.40844952</v>
      </c>
      <c r="AC68" s="999">
        <v>38.692301999999998</v>
      </c>
      <c r="AD68" s="999">
        <v>18.621960000000001</v>
      </c>
      <c r="AE68" s="999">
        <v>19.248111999999999</v>
      </c>
      <c r="AF68" s="999">
        <v>18.982227561000002</v>
      </c>
      <c r="AG68" s="999">
        <v>5.8080749999999997</v>
      </c>
      <c r="AH68" s="999">
        <v>11.151204999999999</v>
      </c>
      <c r="AI68" s="999">
        <v>21.037099999999999</v>
      </c>
      <c r="AJ68" s="999">
        <v>445.869354972</v>
      </c>
      <c r="AK68" s="999">
        <v>22.581104</v>
      </c>
      <c r="AL68" s="999">
        <v>20.687183999999998</v>
      </c>
      <c r="AM68" s="999">
        <v>189.13920563999997</v>
      </c>
      <c r="AN68" s="999">
        <v>168.41233254600002</v>
      </c>
      <c r="AO68" s="999">
        <v>93.223749999999995</v>
      </c>
      <c r="AP68" s="1000">
        <v>20.726475000000001</v>
      </c>
      <c r="AQ68" s="998">
        <v>41.443470137999995</v>
      </c>
      <c r="AR68" s="999">
        <v>68.009277988000008</v>
      </c>
      <c r="AS68" s="999">
        <v>6.3929400000000003</v>
      </c>
      <c r="AT68" s="999">
        <v>36.116941250000004</v>
      </c>
      <c r="AU68" s="999">
        <v>225.28216043999998</v>
      </c>
      <c r="AV68" s="999">
        <v>12.607513755000001</v>
      </c>
      <c r="AW68" s="999">
        <v>27.923362588</v>
      </c>
      <c r="AX68" s="1000">
        <v>23.628640000000001</v>
      </c>
      <c r="AY68" s="998">
        <v>42.660508</v>
      </c>
      <c r="AZ68" s="999">
        <v>8.0824049999999996</v>
      </c>
      <c r="BA68" s="999">
        <v>3.3965999999999998</v>
      </c>
      <c r="BB68" s="999">
        <v>7.2483749919999996</v>
      </c>
      <c r="BC68" s="999">
        <v>6.6801500000000003</v>
      </c>
      <c r="BD68" s="999">
        <v>4.0194000000000001</v>
      </c>
      <c r="BE68" s="999">
        <v>1.64164</v>
      </c>
      <c r="BF68" s="999">
        <v>1.01816</v>
      </c>
      <c r="BG68" s="999">
        <v>1.17015</v>
      </c>
      <c r="BH68" s="1000">
        <v>307.52185276799997</v>
      </c>
      <c r="BI68" s="998">
        <v>171.909157056</v>
      </c>
      <c r="BJ68" s="999">
        <v>176.73047748400001</v>
      </c>
      <c r="BK68" s="999">
        <v>167.2511725</v>
      </c>
      <c r="BL68" s="999">
        <v>158.02374097200001</v>
      </c>
      <c r="BM68" s="999">
        <v>72.338364557999995</v>
      </c>
      <c r="BN68" s="999">
        <v>87.24191242900001</v>
      </c>
      <c r="BO68" s="999">
        <v>85.651702287000006</v>
      </c>
      <c r="BP68" s="999">
        <v>86.853445169999986</v>
      </c>
      <c r="BQ68" s="999">
        <v>76.931395839000004</v>
      </c>
      <c r="BR68" s="999">
        <v>168.53016088499999</v>
      </c>
      <c r="BS68" s="1000">
        <v>34.811419999999998</v>
      </c>
      <c r="BT68" s="998">
        <v>251.17628707499998</v>
      </c>
      <c r="BU68" s="999">
        <v>31.563359999999999</v>
      </c>
      <c r="BV68" s="999">
        <v>290.19571519300001</v>
      </c>
      <c r="BW68" s="999">
        <v>33.376773743999998</v>
      </c>
      <c r="BX68" s="999">
        <v>240.02521612000001</v>
      </c>
      <c r="BY68" s="999">
        <v>79.633038099999993</v>
      </c>
      <c r="BZ68" s="999">
        <v>209.22152084699999</v>
      </c>
      <c r="CA68" s="999">
        <v>100.39588538400001</v>
      </c>
      <c r="CB68" s="999">
        <v>68.866110625000005</v>
      </c>
      <c r="CC68" s="999">
        <v>72.136272796</v>
      </c>
      <c r="CD68" s="1000">
        <v>45.893362086000003</v>
      </c>
      <c r="CE68" s="998">
        <v>251.14612087200001</v>
      </c>
      <c r="CF68" s="999">
        <v>349.04615674499996</v>
      </c>
      <c r="CG68" s="999">
        <v>123.08406859000002</v>
      </c>
      <c r="CH68" s="999">
        <v>403.58018092200001</v>
      </c>
      <c r="CI68" s="999">
        <v>107.024906124</v>
      </c>
      <c r="CJ68" s="1000">
        <v>83.091498000000001</v>
      </c>
      <c r="CK68" s="1002">
        <v>6846.7094181680013</v>
      </c>
    </row>
    <row r="69" spans="6:89" x14ac:dyDescent="0.25">
      <c r="F69" s="993">
        <v>38534</v>
      </c>
      <c r="G69" s="998">
        <v>7.1435700000000004</v>
      </c>
      <c r="H69" s="999">
        <v>5.1998399999999991</v>
      </c>
      <c r="I69" s="999">
        <v>18.963802000000001</v>
      </c>
      <c r="J69" s="999">
        <v>86.632406469000003</v>
      </c>
      <c r="K69" s="999">
        <v>47.573708226000008</v>
      </c>
      <c r="L69" s="999">
        <v>26.679300000000001</v>
      </c>
      <c r="M69" s="999">
        <v>25.616014502999999</v>
      </c>
      <c r="N69" s="999">
        <v>5.4008000000000003</v>
      </c>
      <c r="O69" s="999">
        <v>9.6611499999999992</v>
      </c>
      <c r="P69" s="999">
        <v>3.2812999999999999</v>
      </c>
      <c r="Q69" s="999">
        <v>35.524389999999997</v>
      </c>
      <c r="R69" s="999">
        <v>53.407471999999999</v>
      </c>
      <c r="S69" s="999">
        <v>1.39202</v>
      </c>
      <c r="T69" s="999">
        <v>4.5473999999999997</v>
      </c>
      <c r="U69" s="999">
        <v>2.0320200000000002</v>
      </c>
      <c r="V69" s="999">
        <v>64.306558866000003</v>
      </c>
      <c r="W69" s="999">
        <v>62.431301737999988</v>
      </c>
      <c r="X69" s="999">
        <v>2.7173099999999999</v>
      </c>
      <c r="Y69" s="999">
        <v>277.36742545200002</v>
      </c>
      <c r="Z69" s="1000">
        <v>18.857299999999999</v>
      </c>
      <c r="AA69" s="998">
        <v>60.997024515</v>
      </c>
      <c r="AB69" s="999">
        <v>145.12454071499999</v>
      </c>
      <c r="AC69" s="999">
        <v>40.01773</v>
      </c>
      <c r="AD69" s="999">
        <v>19.57206</v>
      </c>
      <c r="AE69" s="999">
        <v>19.988423999999998</v>
      </c>
      <c r="AF69" s="999">
        <v>19.827752439000001</v>
      </c>
      <c r="AG69" s="999">
        <v>6.0606</v>
      </c>
      <c r="AH69" s="999">
        <v>11.785220000000001</v>
      </c>
      <c r="AI69" s="999">
        <v>22.156400000000001</v>
      </c>
      <c r="AJ69" s="999">
        <v>470.902071535</v>
      </c>
      <c r="AK69" s="999">
        <v>23.635715999999999</v>
      </c>
      <c r="AL69" s="999">
        <v>21.562832</v>
      </c>
      <c r="AM69" s="999">
        <v>203.14723436000003</v>
      </c>
      <c r="AN69" s="999">
        <v>178.13184272999999</v>
      </c>
      <c r="AO69" s="999">
        <v>98.537503749999999</v>
      </c>
      <c r="AP69" s="1000">
        <v>21.883881250000002</v>
      </c>
      <c r="AQ69" s="998">
        <v>45.693269862000001</v>
      </c>
      <c r="AR69" s="999">
        <v>74.494346981999996</v>
      </c>
      <c r="AS69" s="999">
        <v>7.05037</v>
      </c>
      <c r="AT69" s="999">
        <v>39.599982500000003</v>
      </c>
      <c r="AU69" s="999">
        <v>244.73942542800003</v>
      </c>
      <c r="AV69" s="999">
        <v>13.88865</v>
      </c>
      <c r="AW69" s="999">
        <v>30.718451608000002</v>
      </c>
      <c r="AX69" s="1000">
        <v>26.023872000000001</v>
      </c>
      <c r="AY69" s="998">
        <v>45.786244000000003</v>
      </c>
      <c r="AZ69" s="999">
        <v>8.7720300000000009</v>
      </c>
      <c r="BA69" s="999">
        <v>3.74085</v>
      </c>
      <c r="BB69" s="999">
        <v>7.8952549919999999</v>
      </c>
      <c r="BC69" s="999">
        <v>7.3251299999999997</v>
      </c>
      <c r="BD69" s="999">
        <v>4.4074799999999996</v>
      </c>
      <c r="BE69" s="999">
        <v>1.7794000000000001</v>
      </c>
      <c r="BF69" s="999">
        <v>1.1035999999999999</v>
      </c>
      <c r="BG69" s="999">
        <v>1.2831300000000001</v>
      </c>
      <c r="BH69" s="1000">
        <v>328.40867231999994</v>
      </c>
      <c r="BI69" s="998">
        <v>183.56558999999999</v>
      </c>
      <c r="BJ69" s="999">
        <v>178.99919451600005</v>
      </c>
      <c r="BK69" s="999">
        <v>174.20742250000004</v>
      </c>
      <c r="BL69" s="999">
        <v>166.21888108000002</v>
      </c>
      <c r="BM69" s="999">
        <v>76.789422744000007</v>
      </c>
      <c r="BN69" s="999">
        <v>90.92577617900001</v>
      </c>
      <c r="BO69" s="999">
        <v>88.363306860999984</v>
      </c>
      <c r="BP69" s="999">
        <v>90.792948390000006</v>
      </c>
      <c r="BQ69" s="999">
        <v>78.176879999999997</v>
      </c>
      <c r="BR69" s="999">
        <v>179.54397809</v>
      </c>
      <c r="BS69" s="1000">
        <v>35.099333999999999</v>
      </c>
      <c r="BT69" s="998">
        <v>260.56095169999998</v>
      </c>
      <c r="BU69" s="999">
        <v>33.125088750000003</v>
      </c>
      <c r="BV69" s="999">
        <v>298.99499423400005</v>
      </c>
      <c r="BW69" s="999">
        <v>34.872267487999999</v>
      </c>
      <c r="BX69" s="999">
        <v>250.81340252000004</v>
      </c>
      <c r="BY69" s="999">
        <v>85.910668579999992</v>
      </c>
      <c r="BZ69" s="999">
        <v>218.41463834699999</v>
      </c>
      <c r="CA69" s="999">
        <v>103.940310384</v>
      </c>
      <c r="CB69" s="999">
        <v>74.045126249999996</v>
      </c>
      <c r="CC69" s="999">
        <v>75.196621612000001</v>
      </c>
      <c r="CD69" s="1000">
        <v>48.754541042999996</v>
      </c>
      <c r="CE69" s="998">
        <v>264.89338087200002</v>
      </c>
      <c r="CF69" s="999">
        <v>376.319005425</v>
      </c>
      <c r="CG69" s="999">
        <v>133.54636343600001</v>
      </c>
      <c r="CH69" s="999">
        <v>420.04599868500003</v>
      </c>
      <c r="CI69" s="999">
        <v>115.072532248</v>
      </c>
      <c r="CJ69" s="1000">
        <v>90.073252499999995</v>
      </c>
      <c r="CK69" s="1002">
        <v>7242.0379606740007</v>
      </c>
    </row>
    <row r="70" spans="6:89" x14ac:dyDescent="0.25">
      <c r="F70" s="993">
        <v>38565</v>
      </c>
      <c r="G70" s="998">
        <v>7.1879400000000002</v>
      </c>
      <c r="H70" s="999">
        <v>5.2329599999999994</v>
      </c>
      <c r="I70" s="999">
        <v>19.155114000000001</v>
      </c>
      <c r="J70" s="999">
        <v>85.952948823</v>
      </c>
      <c r="K70" s="999">
        <v>47.847910968000001</v>
      </c>
      <c r="L70" s="999">
        <v>26.780999999999999</v>
      </c>
      <c r="M70" s="999">
        <v>25.451104503</v>
      </c>
      <c r="N70" s="999">
        <v>5.4352</v>
      </c>
      <c r="O70" s="999">
        <v>9.6611499999999992</v>
      </c>
      <c r="P70" s="999">
        <v>3.3022</v>
      </c>
      <c r="Q70" s="999">
        <v>35.800937193999999</v>
      </c>
      <c r="R70" s="999">
        <v>53.50991599999999</v>
      </c>
      <c r="S70" s="999">
        <v>1.40056</v>
      </c>
      <c r="T70" s="999">
        <v>4.5903</v>
      </c>
      <c r="U70" s="999">
        <v>2.0575800000000002</v>
      </c>
      <c r="V70" s="999">
        <v>63.862259999999999</v>
      </c>
      <c r="W70" s="999">
        <v>63.006687392999993</v>
      </c>
      <c r="X70" s="999">
        <v>2.75149</v>
      </c>
      <c r="Y70" s="999">
        <v>276.56289590399996</v>
      </c>
      <c r="Z70" s="1000">
        <v>19.048259999999999</v>
      </c>
      <c r="AA70" s="998">
        <v>60.6724125</v>
      </c>
      <c r="AB70" s="999">
        <v>142.61763714</v>
      </c>
      <c r="AC70" s="999">
        <v>39.304037999999998</v>
      </c>
      <c r="AD70" s="999">
        <v>19.3187</v>
      </c>
      <c r="AE70" s="999">
        <v>19.579975999999998</v>
      </c>
      <c r="AF70" s="999">
        <v>19.489547561000002</v>
      </c>
      <c r="AG70" s="999">
        <v>5.9440499999999998</v>
      </c>
      <c r="AH70" s="999">
        <v>11.71063</v>
      </c>
      <c r="AI70" s="999">
        <v>21.898099999999999</v>
      </c>
      <c r="AJ70" s="999">
        <v>464.81879252100003</v>
      </c>
      <c r="AK70" s="999">
        <v>23.325536</v>
      </c>
      <c r="AL70" s="999">
        <v>21.316555999999999</v>
      </c>
      <c r="AM70" s="999">
        <v>201.04599794999999</v>
      </c>
      <c r="AN70" s="999">
        <v>175.58198263799997</v>
      </c>
      <c r="AO70" s="999">
        <v>96.983799443000009</v>
      </c>
      <c r="AP70" s="1000">
        <v>21.777043750000001</v>
      </c>
      <c r="AQ70" s="998">
        <v>46.236479724000006</v>
      </c>
      <c r="AR70" s="999">
        <v>75.199976981999995</v>
      </c>
      <c r="AS70" s="999">
        <v>7.1410499999999999</v>
      </c>
      <c r="AT70" s="999">
        <v>40.007906249999998</v>
      </c>
      <c r="AU70" s="999">
        <v>246.679331418</v>
      </c>
      <c r="AV70" s="999">
        <v>14.06335</v>
      </c>
      <c r="AW70" s="999">
        <v>31.078228391999996</v>
      </c>
      <c r="AX70" s="1000">
        <v>26.379919999999998</v>
      </c>
      <c r="AY70" s="998">
        <v>46.046722000000003</v>
      </c>
      <c r="AZ70" s="999">
        <v>8.8271999999999995</v>
      </c>
      <c r="BA70" s="999">
        <v>3.7637999999999998</v>
      </c>
      <c r="BB70" s="999">
        <v>7.9781850080000005</v>
      </c>
      <c r="BC70" s="999">
        <v>7.4172700000000003</v>
      </c>
      <c r="BD70" s="999">
        <v>4.4629200000000004</v>
      </c>
      <c r="BE70" s="999">
        <v>1.80236</v>
      </c>
      <c r="BF70" s="999">
        <v>1.1178399999999999</v>
      </c>
      <c r="BG70" s="999">
        <v>1.2992699999999999</v>
      </c>
      <c r="BH70" s="1000">
        <v>328.00193356799997</v>
      </c>
      <c r="BI70" s="998">
        <v>182.33697705599999</v>
      </c>
      <c r="BJ70" s="999">
        <v>175.148232742</v>
      </c>
      <c r="BK70" s="999">
        <v>171.79830749999999</v>
      </c>
      <c r="BL70" s="999">
        <v>164.05141935200004</v>
      </c>
      <c r="BM70" s="999">
        <v>76.263679999999994</v>
      </c>
      <c r="BN70" s="999">
        <v>89.440785000000005</v>
      </c>
      <c r="BO70" s="999">
        <v>86.624347287000006</v>
      </c>
      <c r="BP70" s="999">
        <v>89.223295169999986</v>
      </c>
      <c r="BQ70" s="999">
        <v>76.516253613000003</v>
      </c>
      <c r="BR70" s="999">
        <v>177.92987338499998</v>
      </c>
      <c r="BS70" s="1000">
        <v>34.261766000000001</v>
      </c>
      <c r="BT70" s="998">
        <v>256.37682244999996</v>
      </c>
      <c r="BU70" s="999">
        <v>32.686708750000001</v>
      </c>
      <c r="BV70" s="999">
        <v>293.54505076599997</v>
      </c>
      <c r="BW70" s="999">
        <v>34.328453743999994</v>
      </c>
      <c r="BX70" s="999">
        <v>247.51863727999998</v>
      </c>
      <c r="BY70" s="999">
        <v>86.056007620000003</v>
      </c>
      <c r="BZ70" s="999">
        <v>216.288489153</v>
      </c>
      <c r="CA70" s="999">
        <v>103.172257116</v>
      </c>
      <c r="CB70" s="999">
        <v>74.045126249999996</v>
      </c>
      <c r="CC70" s="999">
        <v>74.513485591999995</v>
      </c>
      <c r="CD70" s="1000">
        <v>48.382593129000007</v>
      </c>
      <c r="CE70" s="998">
        <v>263.03084887200004</v>
      </c>
      <c r="CF70" s="999">
        <v>377.60706736500003</v>
      </c>
      <c r="CG70" s="999">
        <v>134.538161102</v>
      </c>
      <c r="CH70" s="999">
        <v>411.79777263300002</v>
      </c>
      <c r="CI70" s="999">
        <v>115.38755837199997</v>
      </c>
      <c r="CJ70" s="1000">
        <v>90.647882499999994</v>
      </c>
      <c r="CK70" s="1002">
        <v>7185.0048174290005</v>
      </c>
    </row>
    <row r="71" spans="6:89" x14ac:dyDescent="0.25">
      <c r="F71" s="993">
        <v>38596</v>
      </c>
      <c r="G71" s="998">
        <v>6.5223899999999997</v>
      </c>
      <c r="H71" s="999">
        <v>4.736159999999999</v>
      </c>
      <c r="I71" s="999">
        <v>17.241993999999998</v>
      </c>
      <c r="J71" s="999">
        <v>78.725858822999996</v>
      </c>
      <c r="K71" s="999">
        <v>43.296193710000004</v>
      </c>
      <c r="L71" s="999">
        <v>24.3063</v>
      </c>
      <c r="M71" s="999">
        <v>23.279800497</v>
      </c>
      <c r="N71" s="999">
        <v>4.9192</v>
      </c>
      <c r="O71" s="999">
        <v>8.7885299999999997</v>
      </c>
      <c r="P71" s="999">
        <v>2.9887000000000001</v>
      </c>
      <c r="Q71" s="999">
        <v>32.457164388000002</v>
      </c>
      <c r="R71" s="999">
        <v>48.626752000000003</v>
      </c>
      <c r="S71" s="999">
        <v>1.2639199999999999</v>
      </c>
      <c r="T71" s="999">
        <v>4.1470000000000002</v>
      </c>
      <c r="U71" s="999">
        <v>1.8531</v>
      </c>
      <c r="V71" s="999">
        <v>58.530549200999999</v>
      </c>
      <c r="W71" s="999">
        <v>56.857082607000009</v>
      </c>
      <c r="X71" s="999">
        <v>2.4780500000000001</v>
      </c>
      <c r="Y71" s="999">
        <v>253.2628125</v>
      </c>
      <c r="Z71" s="1000">
        <v>17.186399999999999</v>
      </c>
      <c r="AA71" s="998">
        <v>55.997812500000002</v>
      </c>
      <c r="AB71" s="999">
        <v>132.62076547499998</v>
      </c>
      <c r="AC71" s="999">
        <v>36.551226</v>
      </c>
      <c r="AD71" s="999">
        <v>17.798539999999999</v>
      </c>
      <c r="AE71" s="999">
        <v>18.048296000000001</v>
      </c>
      <c r="AF71" s="999">
        <v>18.052132439000001</v>
      </c>
      <c r="AG71" s="999">
        <v>5.4778500000000001</v>
      </c>
      <c r="AH71" s="999">
        <v>10.852845</v>
      </c>
      <c r="AI71" s="999">
        <v>20.147400000000001</v>
      </c>
      <c r="AJ71" s="999">
        <v>432.82085197200001</v>
      </c>
      <c r="AK71" s="999">
        <v>21.619546</v>
      </c>
      <c r="AL71" s="999">
        <v>19.811536</v>
      </c>
      <c r="AM71" s="999">
        <v>187.82591281999999</v>
      </c>
      <c r="AN71" s="999">
        <v>163.972582362</v>
      </c>
      <c r="AO71" s="999">
        <v>90.675609307000002</v>
      </c>
      <c r="AP71" s="1000">
        <v>20.210093749999999</v>
      </c>
      <c r="AQ71" s="998">
        <v>41.443470137999995</v>
      </c>
      <c r="AR71" s="999">
        <v>67.706892011999997</v>
      </c>
      <c r="AS71" s="999">
        <v>6.4382799999999998</v>
      </c>
      <c r="AT71" s="999">
        <v>36.022804999999998</v>
      </c>
      <c r="AU71" s="999">
        <v>223.81975760399999</v>
      </c>
      <c r="AV71" s="999">
        <v>12.607513755000001</v>
      </c>
      <c r="AW71" s="999">
        <v>27.978708391999998</v>
      </c>
      <c r="AX71" s="1000">
        <v>23.563904000000001</v>
      </c>
      <c r="AY71" s="998">
        <v>42.255319999999998</v>
      </c>
      <c r="AZ71" s="999">
        <v>8.0824049999999996</v>
      </c>
      <c r="BA71" s="999">
        <v>3.3965999999999998</v>
      </c>
      <c r="BB71" s="999">
        <v>7.2649600000000003</v>
      </c>
      <c r="BC71" s="999">
        <v>6.6801500000000003</v>
      </c>
      <c r="BD71" s="999">
        <v>4.0194000000000001</v>
      </c>
      <c r="BE71" s="999">
        <v>1.6301600000000001</v>
      </c>
      <c r="BF71" s="999">
        <v>1.0110399999999999</v>
      </c>
      <c r="BG71" s="999">
        <v>1.17015</v>
      </c>
      <c r="BH71" s="1000">
        <v>301.85719919999991</v>
      </c>
      <c r="BI71" s="998">
        <v>169.062577944</v>
      </c>
      <c r="BJ71" s="999">
        <v>164.072653887</v>
      </c>
      <c r="BK71" s="999">
        <v>159.99375000000001</v>
      </c>
      <c r="BL71" s="999">
        <v>152.76825913600001</v>
      </c>
      <c r="BM71" s="999">
        <v>70.656035442000004</v>
      </c>
      <c r="BN71" s="999">
        <v>83.558048679000009</v>
      </c>
      <c r="BO71" s="999">
        <v>80.994807713</v>
      </c>
      <c r="BP71" s="999">
        <v>83.437204829999999</v>
      </c>
      <c r="BQ71" s="999">
        <v>71.630198613000005</v>
      </c>
      <c r="BR71" s="999">
        <v>165.333701615</v>
      </c>
      <c r="BS71" s="1000">
        <v>32.089323999999998</v>
      </c>
      <c r="BT71" s="998">
        <v>238.47403639500001</v>
      </c>
      <c r="BU71" s="999">
        <v>30.1934225</v>
      </c>
      <c r="BV71" s="999">
        <v>277.59040538599999</v>
      </c>
      <c r="BW71" s="999">
        <v>31.915278768</v>
      </c>
      <c r="BX71" s="999">
        <v>231.51109319999998</v>
      </c>
      <c r="BY71" s="999">
        <v>78.179868580000004</v>
      </c>
      <c r="BZ71" s="999">
        <v>204.06216819900001</v>
      </c>
      <c r="CA71" s="999">
        <v>99.18482625</v>
      </c>
      <c r="CB71" s="999">
        <v>67.445580625000005</v>
      </c>
      <c r="CC71" s="999">
        <v>70.606098387999992</v>
      </c>
      <c r="CD71" s="1000">
        <v>44.348321042999999</v>
      </c>
      <c r="CE71" s="998">
        <v>243.28215599999999</v>
      </c>
      <c r="CF71" s="999">
        <v>345.02447124000003</v>
      </c>
      <c r="CG71" s="999">
        <v>122.34814625600001</v>
      </c>
      <c r="CH71" s="999">
        <v>385.67876486699998</v>
      </c>
      <c r="CI71" s="999">
        <v>105.50699674400001</v>
      </c>
      <c r="CJ71" s="1000">
        <v>82.344479000000007</v>
      </c>
      <c r="CK71" s="1002">
        <v>6652.1923477520013</v>
      </c>
    </row>
    <row r="72" spans="6:89" x14ac:dyDescent="0.25">
      <c r="F72" s="993">
        <v>38626</v>
      </c>
      <c r="G72" s="998">
        <v>5.4575100000000001</v>
      </c>
      <c r="H72" s="999">
        <v>4.1068799999999994</v>
      </c>
      <c r="I72" s="999">
        <v>14.587540000000001</v>
      </c>
      <c r="J72" s="999">
        <v>70.911984708000006</v>
      </c>
      <c r="K72" s="999">
        <v>37.263793710000002</v>
      </c>
      <c r="L72" s="999">
        <v>21.018000000000001</v>
      </c>
      <c r="M72" s="999">
        <v>20.998534502999998</v>
      </c>
      <c r="N72" s="999">
        <v>4.1280000000000001</v>
      </c>
      <c r="O72" s="999">
        <v>7.7912499999999998</v>
      </c>
      <c r="P72" s="999">
        <v>2.5916000000000001</v>
      </c>
      <c r="Q72" s="999">
        <v>27.705494388000002</v>
      </c>
      <c r="R72" s="999">
        <v>42.787444000000001</v>
      </c>
      <c r="S72" s="999">
        <v>1.0504199999999999</v>
      </c>
      <c r="T72" s="999">
        <v>3.5177999999999998</v>
      </c>
      <c r="U72" s="999">
        <v>1.5591600000000001</v>
      </c>
      <c r="V72" s="999">
        <v>53.050711134000004</v>
      </c>
      <c r="W72" s="999">
        <v>48.441775655000001</v>
      </c>
      <c r="X72" s="999">
        <v>2.0849799999999998</v>
      </c>
      <c r="Y72" s="999">
        <v>221.17297204800002</v>
      </c>
      <c r="Z72" s="1000">
        <v>14.70392</v>
      </c>
      <c r="AA72" s="998">
        <v>51.355662015</v>
      </c>
      <c r="AB72" s="999">
        <v>121.138340235</v>
      </c>
      <c r="AC72" s="999">
        <v>34.461128000000002</v>
      </c>
      <c r="AD72" s="999">
        <v>16.341719999999999</v>
      </c>
      <c r="AE72" s="999">
        <v>16.925063999999999</v>
      </c>
      <c r="AF72" s="999">
        <v>16.826117560999997</v>
      </c>
      <c r="AG72" s="999">
        <v>5.1281999999999996</v>
      </c>
      <c r="AH72" s="999">
        <v>9.9950600000000005</v>
      </c>
      <c r="AI72" s="999">
        <v>18.4541</v>
      </c>
      <c r="AJ72" s="999">
        <v>391.698327479</v>
      </c>
      <c r="AK72" s="999">
        <v>19.975591999999999</v>
      </c>
      <c r="AL72" s="999">
        <v>18.580155999999999</v>
      </c>
      <c r="AM72" s="999">
        <v>167.92267282</v>
      </c>
      <c r="AN72" s="999">
        <v>149.18318263800001</v>
      </c>
      <c r="AO72" s="999">
        <v>82.596242500000002</v>
      </c>
      <c r="AP72" s="1000">
        <v>18.411662499999998</v>
      </c>
      <c r="AQ72" s="998">
        <v>34.509599999999999</v>
      </c>
      <c r="AR72" s="999">
        <v>57.122442012</v>
      </c>
      <c r="AS72" s="999">
        <v>5.3727900000000002</v>
      </c>
      <c r="AT72" s="999">
        <v>30.343251250000002</v>
      </c>
      <c r="AU72" s="999">
        <v>192.12692902200001</v>
      </c>
      <c r="AV72" s="999">
        <v>10.56935</v>
      </c>
      <c r="AW72" s="999">
        <v>23.44012</v>
      </c>
      <c r="AX72" s="1000">
        <v>19.550272</v>
      </c>
      <c r="AY72" s="998">
        <v>37.624600000000001</v>
      </c>
      <c r="AZ72" s="999">
        <v>7.0893449999999998</v>
      </c>
      <c r="BA72" s="999">
        <v>2.8228499999999999</v>
      </c>
      <c r="BB72" s="999">
        <v>6.3858650080000006</v>
      </c>
      <c r="BC72" s="999">
        <v>5.75875</v>
      </c>
      <c r="BD72" s="999">
        <v>3.4372799999999999</v>
      </c>
      <c r="BE72" s="999">
        <v>1.44648</v>
      </c>
      <c r="BF72" s="999">
        <v>0.89712000000000003</v>
      </c>
      <c r="BG72" s="999">
        <v>1.00875</v>
      </c>
      <c r="BH72" s="1000">
        <v>269.64086044799996</v>
      </c>
      <c r="BI72" s="998">
        <v>147.188032056</v>
      </c>
      <c r="BJ72" s="999">
        <v>159.53508548400001</v>
      </c>
      <c r="BK72" s="999">
        <v>146.95455749999999</v>
      </c>
      <c r="BL72" s="999">
        <v>138.69393016199999</v>
      </c>
      <c r="BM72" s="999">
        <v>61.999273627999997</v>
      </c>
      <c r="BN72" s="999">
        <v>77.389718679000012</v>
      </c>
      <c r="BO72" s="999">
        <v>76.455797712999995</v>
      </c>
      <c r="BP72" s="999">
        <v>76.789301609999995</v>
      </c>
      <c r="BQ72" s="999">
        <v>69.490566387000001</v>
      </c>
      <c r="BR72" s="999">
        <v>146.15438897499999</v>
      </c>
      <c r="BS72" s="1000">
        <v>31.565843999999998</v>
      </c>
      <c r="BT72" s="998">
        <v>223.888836395</v>
      </c>
      <c r="BU72" s="999">
        <v>27.864528750000002</v>
      </c>
      <c r="BV72" s="999">
        <v>253.20197961399998</v>
      </c>
      <c r="BW72" s="999">
        <v>29.434106256</v>
      </c>
      <c r="BX72" s="999">
        <v>208.47660252</v>
      </c>
      <c r="BY72" s="999">
        <v>68.007792379999998</v>
      </c>
      <c r="BZ72" s="999">
        <v>185.519562648</v>
      </c>
      <c r="CA72" s="999">
        <v>92.509492499999993</v>
      </c>
      <c r="CB72" s="999">
        <v>59.484693749999998</v>
      </c>
      <c r="CC72" s="999">
        <v>64.868007204000008</v>
      </c>
      <c r="CD72" s="1000">
        <v>40.027927913999996</v>
      </c>
      <c r="CE72" s="998">
        <v>219.71970712799998</v>
      </c>
      <c r="CF72" s="999">
        <v>302.13592798500002</v>
      </c>
      <c r="CG72" s="999">
        <v>105.902843436</v>
      </c>
      <c r="CH72" s="999">
        <v>358.94847552600004</v>
      </c>
      <c r="CI72" s="999">
        <v>91.502407558000002</v>
      </c>
      <c r="CJ72" s="1000">
        <v>71.25412</v>
      </c>
      <c r="CK72" s="1002">
        <v>5988.0331603919994</v>
      </c>
    </row>
    <row r="73" spans="6:89" x14ac:dyDescent="0.25">
      <c r="F73" s="993">
        <v>38657</v>
      </c>
      <c r="G73" s="998">
        <v>5.5018799999999999</v>
      </c>
      <c r="H73" s="999">
        <v>4.0075199999999995</v>
      </c>
      <c r="I73" s="999">
        <v>14.683196000000001</v>
      </c>
      <c r="J73" s="999">
        <v>65.383538822999995</v>
      </c>
      <c r="K73" s="999">
        <v>36.605689032000001</v>
      </c>
      <c r="L73" s="999">
        <v>20.509499999999999</v>
      </c>
      <c r="M73" s="999">
        <v>19.349434502999998</v>
      </c>
      <c r="N73" s="999">
        <v>4.1623999999999999</v>
      </c>
      <c r="O73" s="999">
        <v>7.35494</v>
      </c>
      <c r="P73" s="999">
        <v>2.5289000000000001</v>
      </c>
      <c r="Q73" s="999">
        <v>27.479224387999999</v>
      </c>
      <c r="R73" s="999">
        <v>40.841008000000002</v>
      </c>
      <c r="S73" s="999">
        <v>1.0674999999999999</v>
      </c>
      <c r="T73" s="999">
        <v>3.5177999999999998</v>
      </c>
      <c r="U73" s="999">
        <v>1.5719399999999999</v>
      </c>
      <c r="V73" s="999">
        <v>48.548338865999995</v>
      </c>
      <c r="W73" s="999">
        <v>48.297939131</v>
      </c>
      <c r="X73" s="999">
        <v>2.1020699999999999</v>
      </c>
      <c r="Y73" s="999">
        <v>209.25472204800002</v>
      </c>
      <c r="Z73" s="1000">
        <v>14.584569999999999</v>
      </c>
      <c r="AA73" s="998">
        <v>46.161675000000002</v>
      </c>
      <c r="AB73" s="999">
        <v>105.879984045</v>
      </c>
      <c r="AC73" s="999">
        <v>29.924085999999999</v>
      </c>
      <c r="AD73" s="999">
        <v>14.663209999999999</v>
      </c>
      <c r="AE73" s="999">
        <v>14.908352000000001</v>
      </c>
      <c r="AF73" s="999">
        <v>14.796837561</v>
      </c>
      <c r="AG73" s="999">
        <v>4.5065999999999997</v>
      </c>
      <c r="AH73" s="999">
        <v>8.9135050000000007</v>
      </c>
      <c r="AI73" s="999">
        <v>16.6173</v>
      </c>
      <c r="AJ73" s="999">
        <v>346.287195</v>
      </c>
      <c r="AK73" s="999">
        <v>17.587205999999998</v>
      </c>
      <c r="AL73" s="999">
        <v>16.226852000000001</v>
      </c>
      <c r="AM73" s="999">
        <v>155.84060359</v>
      </c>
      <c r="AN73" s="999">
        <v>132.83400981599999</v>
      </c>
      <c r="AO73" s="999">
        <v>73.025295693000004</v>
      </c>
      <c r="AP73" s="1000">
        <v>16.5242</v>
      </c>
      <c r="AQ73" s="998">
        <v>35.691870137999999</v>
      </c>
      <c r="AR73" s="999">
        <v>57.828072012</v>
      </c>
      <c r="AS73" s="999">
        <v>5.5088100000000004</v>
      </c>
      <c r="AT73" s="999">
        <v>30.719796250000002</v>
      </c>
      <c r="AU73" s="999">
        <v>189.11275956</v>
      </c>
      <c r="AV73" s="999">
        <v>10.8314</v>
      </c>
      <c r="AW73" s="999">
        <v>23.938251607999998</v>
      </c>
      <c r="AX73" s="1000">
        <v>20.359472</v>
      </c>
      <c r="AY73" s="998">
        <v>35.193472</v>
      </c>
      <c r="AZ73" s="999">
        <v>6.7583250000000001</v>
      </c>
      <c r="BA73" s="999">
        <v>2.8687499999999999</v>
      </c>
      <c r="BB73" s="999">
        <v>6.1038949919999999</v>
      </c>
      <c r="BC73" s="999">
        <v>5.6666100000000004</v>
      </c>
      <c r="BD73" s="999">
        <v>3.4095599999999999</v>
      </c>
      <c r="BE73" s="999">
        <v>1.36612</v>
      </c>
      <c r="BF73" s="999">
        <v>0.84728000000000003</v>
      </c>
      <c r="BG73" s="999">
        <v>0.99260999999999999</v>
      </c>
      <c r="BH73" s="1000">
        <v>249.33488419199998</v>
      </c>
      <c r="BI73" s="998">
        <v>138.79787999999999</v>
      </c>
      <c r="BJ73" s="999">
        <v>122.54699125800001</v>
      </c>
      <c r="BK73" s="999">
        <v>126.0858075</v>
      </c>
      <c r="BL73" s="999">
        <v>122.422390486</v>
      </c>
      <c r="BM73" s="999">
        <v>57.513181814000006</v>
      </c>
      <c r="BN73" s="999">
        <v>65.909771179000003</v>
      </c>
      <c r="BO73" s="999">
        <v>63.045098138999997</v>
      </c>
      <c r="BP73" s="999">
        <v>66.294251610000003</v>
      </c>
      <c r="BQ73" s="999">
        <v>54.065980547999999</v>
      </c>
      <c r="BR73" s="999">
        <v>135.48884852500001</v>
      </c>
      <c r="BS73" s="1000">
        <v>23.844514</v>
      </c>
      <c r="BT73" s="998">
        <v>188.02346496500002</v>
      </c>
      <c r="BU73" s="999">
        <v>24.576678749999999</v>
      </c>
      <c r="BV73" s="999">
        <v>220.50136884200001</v>
      </c>
      <c r="BW73" s="999">
        <v>25.593387488000001</v>
      </c>
      <c r="BX73" s="999">
        <v>187.86223727999999</v>
      </c>
      <c r="BY73" s="999">
        <v>65.653653340000005</v>
      </c>
      <c r="BZ73" s="999">
        <v>167.72746569899999</v>
      </c>
      <c r="CA73" s="999">
        <v>82.526028749999995</v>
      </c>
      <c r="CB73" s="999">
        <v>56.436473124999999</v>
      </c>
      <c r="CC73" s="999">
        <v>58.419441990000003</v>
      </c>
      <c r="CD73" s="1000">
        <v>36.737583129000001</v>
      </c>
      <c r="CE73" s="998">
        <v>202.454212872</v>
      </c>
      <c r="CF73" s="999">
        <v>288.78232566000003</v>
      </c>
      <c r="CG73" s="999">
        <v>103.24725140999999</v>
      </c>
      <c r="CH73" s="999">
        <v>316.241112633</v>
      </c>
      <c r="CI73" s="999">
        <v>88.609873876000009</v>
      </c>
      <c r="CJ73" s="1000">
        <v>69.587693000000002</v>
      </c>
      <c r="CK73" s="1002">
        <v>5437.5759281160017</v>
      </c>
    </row>
    <row r="74" spans="6:89" x14ac:dyDescent="0.25">
      <c r="F74" s="993">
        <v>38687</v>
      </c>
      <c r="G74" s="998">
        <v>6.2118000000000002</v>
      </c>
      <c r="H74" s="999">
        <v>4.504319999999999</v>
      </c>
      <c r="I74" s="999">
        <v>16.644143999999997</v>
      </c>
      <c r="J74" s="999">
        <v>73.043031177000003</v>
      </c>
      <c r="K74" s="999">
        <v>41.267105483999998</v>
      </c>
      <c r="L74" s="999">
        <v>23.085899999999995</v>
      </c>
      <c r="M74" s="999">
        <v>21.575719502999998</v>
      </c>
      <c r="N74" s="999">
        <v>4.7127999999999997</v>
      </c>
      <c r="O74" s="999">
        <v>8.2275600000000004</v>
      </c>
      <c r="P74" s="999">
        <v>2.8424</v>
      </c>
      <c r="Q74" s="999">
        <v>31.024128597000001</v>
      </c>
      <c r="R74" s="999">
        <v>45.826615999999994</v>
      </c>
      <c r="S74" s="999">
        <v>1.20414</v>
      </c>
      <c r="T74" s="999">
        <v>3.9754</v>
      </c>
      <c r="U74" s="999">
        <v>1.7764200000000001</v>
      </c>
      <c r="V74" s="999">
        <v>54.146653866000001</v>
      </c>
      <c r="W74" s="999">
        <v>54.447583476000005</v>
      </c>
      <c r="X74" s="999">
        <v>2.3755099999999998</v>
      </c>
      <c r="Y74" s="999">
        <v>233.24015249999999</v>
      </c>
      <c r="Z74" s="1000">
        <v>16.470300000000002</v>
      </c>
      <c r="AA74" s="998">
        <v>51.258274515000004</v>
      </c>
      <c r="AB74" s="999">
        <v>120.27172476000001</v>
      </c>
      <c r="AC74" s="999">
        <v>32.931787999999997</v>
      </c>
      <c r="AD74" s="999">
        <v>16.278379999999999</v>
      </c>
      <c r="AE74" s="999">
        <v>16.388976</v>
      </c>
      <c r="AF74" s="999">
        <v>16.403342439000003</v>
      </c>
      <c r="AG74" s="999">
        <v>4.9728000000000003</v>
      </c>
      <c r="AH74" s="999">
        <v>9.8831749999999996</v>
      </c>
      <c r="AI74" s="999">
        <v>18.511500000000002</v>
      </c>
      <c r="AJ74" s="999">
        <v>394.80086</v>
      </c>
      <c r="AK74" s="999">
        <v>19.665412</v>
      </c>
      <c r="AL74" s="999">
        <v>17.92342</v>
      </c>
      <c r="AM74" s="999">
        <v>179.71277436000003</v>
      </c>
      <c r="AN74" s="999">
        <v>151.73304272999999</v>
      </c>
      <c r="AO74" s="999">
        <v>83.808151249999995</v>
      </c>
      <c r="AP74" s="1000">
        <v>18.50069375</v>
      </c>
      <c r="AQ74" s="998">
        <v>40.580730138</v>
      </c>
      <c r="AR74" s="999">
        <v>65.556366982</v>
      </c>
      <c r="AS74" s="999">
        <v>6.2795899999999998</v>
      </c>
      <c r="AT74" s="999">
        <v>34.893169999999998</v>
      </c>
      <c r="AU74" s="999">
        <v>213.55399337400002</v>
      </c>
      <c r="AV74" s="999">
        <v>12.31635</v>
      </c>
      <c r="AW74" s="999">
        <v>27.176145804000001</v>
      </c>
      <c r="AX74" s="1000">
        <v>23.207856</v>
      </c>
      <c r="AY74" s="998">
        <v>39.390062</v>
      </c>
      <c r="AZ74" s="999">
        <v>7.5858749999999997</v>
      </c>
      <c r="BA74" s="999">
        <v>3.2359499999999999</v>
      </c>
      <c r="BB74" s="999">
        <v>6.8337050080000008</v>
      </c>
      <c r="BC74" s="999">
        <v>6.3576600000000001</v>
      </c>
      <c r="BD74" s="999">
        <v>3.8253599999999999</v>
      </c>
      <c r="BE74" s="999">
        <v>1.5383199999999999</v>
      </c>
      <c r="BF74" s="999">
        <v>0.95408000000000004</v>
      </c>
      <c r="BG74" s="999">
        <v>1.1136600000000001</v>
      </c>
      <c r="BH74" s="1000">
        <v>280.12784937599992</v>
      </c>
      <c r="BI74" s="998">
        <v>158.454967944</v>
      </c>
      <c r="BJ74" s="999">
        <v>145.295151484</v>
      </c>
      <c r="BK74" s="999">
        <v>146.1415375</v>
      </c>
      <c r="BL74" s="999">
        <v>141.33660940599998</v>
      </c>
      <c r="BM74" s="999">
        <v>65.889555442000002</v>
      </c>
      <c r="BN74" s="999">
        <v>76.33308375</v>
      </c>
      <c r="BO74" s="999">
        <v>72.800986860999998</v>
      </c>
      <c r="BP74" s="999">
        <v>75.896748389999999</v>
      </c>
      <c r="BQ74" s="999">
        <v>63.454851387000012</v>
      </c>
      <c r="BR74" s="999">
        <v>155.17435309000001</v>
      </c>
      <c r="BS74" s="1000">
        <v>28.26792</v>
      </c>
      <c r="BT74" s="998">
        <v>214.92240237999999</v>
      </c>
      <c r="BU74" s="999">
        <v>27.426148749999999</v>
      </c>
      <c r="BV74" s="999">
        <v>239.56144653799996</v>
      </c>
      <c r="BW74" s="999">
        <v>28.890292511999998</v>
      </c>
      <c r="BX74" s="999">
        <v>204.36550680000002</v>
      </c>
      <c r="BY74" s="999">
        <v>73.704177139999999</v>
      </c>
      <c r="BZ74" s="999">
        <v>179.547188199</v>
      </c>
      <c r="CA74" s="999">
        <v>84.445972884</v>
      </c>
      <c r="CB74" s="999">
        <v>63.39115125</v>
      </c>
      <c r="CC74" s="999">
        <v>61.534403979999993</v>
      </c>
      <c r="CD74" s="1000">
        <v>41.086585215000007</v>
      </c>
      <c r="CE74" s="998">
        <v>225.69151687200002</v>
      </c>
      <c r="CF74" s="999">
        <v>324.947011395</v>
      </c>
      <c r="CG74" s="999">
        <v>116.781086872</v>
      </c>
      <c r="CH74" s="999">
        <v>349.20338249999998</v>
      </c>
      <c r="CI74" s="999">
        <v>99.979656937999991</v>
      </c>
      <c r="CJ74" s="1000">
        <v>78.379531999999998</v>
      </c>
      <c r="CK74" s="1002">
        <v>6117.0759505679989</v>
      </c>
    </row>
    <row r="75" spans="6:89" x14ac:dyDescent="0.25">
      <c r="F75" s="993">
        <v>38718</v>
      </c>
      <c r="G75" s="998">
        <v>6.4780199999999999</v>
      </c>
      <c r="H75" s="999">
        <v>4.6864799999999986</v>
      </c>
      <c r="I75" s="999">
        <v>17.289822000000001</v>
      </c>
      <c r="J75" s="999">
        <v>75.390278823000003</v>
      </c>
      <c r="K75" s="999">
        <v>42.610671773999989</v>
      </c>
      <c r="L75" s="999">
        <v>23.8995</v>
      </c>
      <c r="M75" s="999">
        <v>22.317814502999997</v>
      </c>
      <c r="N75" s="999">
        <v>4.9192</v>
      </c>
      <c r="O75" s="999">
        <v>8.5392100000000006</v>
      </c>
      <c r="P75" s="999">
        <v>2.9678</v>
      </c>
      <c r="Q75" s="999">
        <v>32.105201403000002</v>
      </c>
      <c r="R75" s="999">
        <v>47.397424000000008</v>
      </c>
      <c r="S75" s="999">
        <v>1.2639199999999999</v>
      </c>
      <c r="T75" s="999">
        <v>4.1326999999999998</v>
      </c>
      <c r="U75" s="999">
        <v>1.8531</v>
      </c>
      <c r="V75" s="999">
        <v>55.775804999999998</v>
      </c>
      <c r="W75" s="999">
        <v>56.245698262000012</v>
      </c>
      <c r="X75" s="999">
        <v>2.4780500000000001</v>
      </c>
      <c r="Y75" s="999">
        <v>232.673987952</v>
      </c>
      <c r="Z75" s="1000">
        <v>17.090919999999997</v>
      </c>
      <c r="AA75" s="998">
        <v>52.297087500000004</v>
      </c>
      <c r="AB75" s="999">
        <v>120.95255667000001</v>
      </c>
      <c r="AC75" s="999">
        <v>33.747436</v>
      </c>
      <c r="AD75" s="999">
        <v>16.72176</v>
      </c>
      <c r="AE75" s="999">
        <v>16.950592000000004</v>
      </c>
      <c r="AF75" s="999">
        <v>16.74156</v>
      </c>
      <c r="AG75" s="999">
        <v>5.1281999999999996</v>
      </c>
      <c r="AH75" s="999">
        <v>10.032355000000001</v>
      </c>
      <c r="AI75" s="999">
        <v>19.028099999999998</v>
      </c>
      <c r="AJ75" s="999">
        <v>396.80832199999998</v>
      </c>
      <c r="AK75" s="999">
        <v>19.944573999999999</v>
      </c>
      <c r="AL75" s="999">
        <v>18.169695999999998</v>
      </c>
      <c r="AM75" s="999">
        <v>187.03796922999999</v>
      </c>
      <c r="AN75" s="999">
        <v>154.22297754600001</v>
      </c>
      <c r="AO75" s="999">
        <v>85.082184306999991</v>
      </c>
      <c r="AP75" s="1000">
        <v>18.66095</v>
      </c>
      <c r="AQ75" s="998">
        <v>42.050580275999991</v>
      </c>
      <c r="AR75" s="999">
        <v>67.606081006000011</v>
      </c>
      <c r="AS75" s="999">
        <v>6.4836200000000002</v>
      </c>
      <c r="AT75" s="999">
        <v>36.085562500000002</v>
      </c>
      <c r="AU75" s="999">
        <v>216.597898044</v>
      </c>
      <c r="AV75" s="999">
        <v>12.723986244999999</v>
      </c>
      <c r="AW75" s="999">
        <v>28.172428391999997</v>
      </c>
      <c r="AX75" s="1000">
        <v>24.049423999999998</v>
      </c>
      <c r="AY75" s="998">
        <v>40.200437999999998</v>
      </c>
      <c r="AZ75" s="999">
        <v>7.7789700000000002</v>
      </c>
      <c r="BA75" s="999">
        <v>3.3965999999999998</v>
      </c>
      <c r="BB75" s="999">
        <v>7.0161600000000002</v>
      </c>
      <c r="BC75" s="999">
        <v>6.5880099999999997</v>
      </c>
      <c r="BD75" s="999">
        <v>3.9916800000000001</v>
      </c>
      <c r="BE75" s="999">
        <v>1.5727599999999999</v>
      </c>
      <c r="BF75" s="999">
        <v>0.97543999999999997</v>
      </c>
      <c r="BG75" s="999">
        <v>1.15401</v>
      </c>
      <c r="BH75" s="1000">
        <v>285.26955311999996</v>
      </c>
      <c r="BI75" s="998">
        <v>160.13291205599998</v>
      </c>
      <c r="BJ75" s="999">
        <v>142.488944113</v>
      </c>
      <c r="BK75" s="999">
        <v>145.68971250000001</v>
      </c>
      <c r="BL75" s="999">
        <v>142.40552962200002</v>
      </c>
      <c r="BM75" s="999">
        <v>66.310137721000004</v>
      </c>
      <c r="BN75" s="999">
        <v>76.561517570999996</v>
      </c>
      <c r="BO75" s="999">
        <v>72.447333138999994</v>
      </c>
      <c r="BP75" s="999">
        <v>76.266106440000001</v>
      </c>
      <c r="BQ75" s="999">
        <v>62.560645839000003</v>
      </c>
      <c r="BR75" s="999">
        <v>157.57970470500001</v>
      </c>
      <c r="BS75" s="1000">
        <v>27.639744</v>
      </c>
      <c r="BT75" s="998">
        <v>215.78931020500002</v>
      </c>
      <c r="BU75" s="999">
        <v>28.02892125</v>
      </c>
      <c r="BV75" s="999">
        <v>225.79908057899999</v>
      </c>
      <c r="BW75" s="999">
        <v>29.230161232</v>
      </c>
      <c r="BX75" s="999">
        <v>197.07607203999999</v>
      </c>
      <c r="BY75" s="999">
        <v>75.796739040000006</v>
      </c>
      <c r="BZ75" s="999">
        <v>173.19955944899999</v>
      </c>
      <c r="CA75" s="999">
        <v>79.956367884000002</v>
      </c>
      <c r="CB75" s="999">
        <v>65.433163124999993</v>
      </c>
      <c r="CC75" s="999">
        <v>59.129916020000003</v>
      </c>
      <c r="CD75" s="1000">
        <v>42.231037913999998</v>
      </c>
      <c r="CE75" s="998">
        <v>221.10915600000001</v>
      </c>
      <c r="CF75" s="999">
        <v>332.89626969</v>
      </c>
      <c r="CG75" s="999">
        <v>118.95671828200001</v>
      </c>
      <c r="CH75" s="999">
        <v>336.70878710699998</v>
      </c>
      <c r="CI75" s="999">
        <v>100.12286469000001</v>
      </c>
      <c r="CJ75" s="1000">
        <v>80.563125999999997</v>
      </c>
      <c r="CK75" s="1002">
        <v>6135.4646637659998</v>
      </c>
    </row>
    <row r="76" spans="6:89" x14ac:dyDescent="0.25">
      <c r="F76" s="993">
        <v>38749</v>
      </c>
      <c r="G76" s="998">
        <v>6.4780199999999999</v>
      </c>
      <c r="H76" s="999">
        <v>4.6533599999999993</v>
      </c>
      <c r="I76" s="999">
        <v>17.002853999999996</v>
      </c>
      <c r="J76" s="999">
        <v>75.544716176999998</v>
      </c>
      <c r="K76" s="999">
        <v>42.034849031999997</v>
      </c>
      <c r="L76" s="999">
        <v>23.662199999999999</v>
      </c>
      <c r="M76" s="999">
        <v>22.427759999999999</v>
      </c>
      <c r="N76" s="999">
        <v>4.8159999999999998</v>
      </c>
      <c r="O76" s="999">
        <v>8.5392100000000006</v>
      </c>
      <c r="P76" s="999">
        <v>2.9468999999999999</v>
      </c>
      <c r="Q76" s="999">
        <v>31.501807193999994</v>
      </c>
      <c r="R76" s="999">
        <v>47.226684000000006</v>
      </c>
      <c r="S76" s="999">
        <v>1.2639199999999999</v>
      </c>
      <c r="T76" s="999">
        <v>4.0898000000000003</v>
      </c>
      <c r="U76" s="999">
        <v>1.84032</v>
      </c>
      <c r="V76" s="999">
        <v>55.953541133999998</v>
      </c>
      <c r="W76" s="999">
        <v>55.202804344999997</v>
      </c>
      <c r="X76" s="999">
        <v>2.46096</v>
      </c>
      <c r="Y76" s="999">
        <v>231.303484548</v>
      </c>
      <c r="Z76" s="1000">
        <v>16.780609999999999</v>
      </c>
      <c r="AA76" s="998">
        <v>52.362025484999997</v>
      </c>
      <c r="AB76" s="999">
        <v>122.12874332999999</v>
      </c>
      <c r="AC76" s="999">
        <v>34.155259999999998</v>
      </c>
      <c r="AD76" s="999">
        <v>16.84844</v>
      </c>
      <c r="AE76" s="999">
        <v>17.180344000000002</v>
      </c>
      <c r="AF76" s="999">
        <v>16.868390000000002</v>
      </c>
      <c r="AG76" s="999">
        <v>5.1864749999999997</v>
      </c>
      <c r="AH76" s="999">
        <v>10.032355000000001</v>
      </c>
      <c r="AI76" s="999">
        <v>19.142900000000001</v>
      </c>
      <c r="AJ76" s="999">
        <v>398.420313986</v>
      </c>
      <c r="AK76" s="999">
        <v>20.037628000000002</v>
      </c>
      <c r="AL76" s="999">
        <v>18.251788000000001</v>
      </c>
      <c r="AM76" s="999">
        <v>190.36485999999999</v>
      </c>
      <c r="AN76" s="999">
        <v>156.23285018399997</v>
      </c>
      <c r="AO76" s="999">
        <v>86.449515693000009</v>
      </c>
      <c r="AP76" s="1000">
        <v>18.571918749999998</v>
      </c>
      <c r="AQ76" s="998">
        <v>40.804409862</v>
      </c>
      <c r="AR76" s="999">
        <v>66.026786982000004</v>
      </c>
      <c r="AS76" s="999">
        <v>6.3249300000000002</v>
      </c>
      <c r="AT76" s="999">
        <v>35.112821250000003</v>
      </c>
      <c r="AU76" s="999">
        <v>210.89791173599997</v>
      </c>
      <c r="AV76" s="999">
        <v>12.403700000000001</v>
      </c>
      <c r="AW76" s="999">
        <v>27.397548391999997</v>
      </c>
      <c r="AX76" s="1000">
        <v>23.337327999999999</v>
      </c>
      <c r="AY76" s="998">
        <v>39.824191999999996</v>
      </c>
      <c r="AZ76" s="999">
        <v>7.6962149999999996</v>
      </c>
      <c r="BA76" s="999">
        <v>3.3965999999999998</v>
      </c>
      <c r="BB76" s="999">
        <v>6.933225008</v>
      </c>
      <c r="BC76" s="999">
        <v>6.5880099999999997</v>
      </c>
      <c r="BD76" s="999">
        <v>3.9639600000000002</v>
      </c>
      <c r="BE76" s="999">
        <v>1.5727599999999999</v>
      </c>
      <c r="BF76" s="999">
        <v>0.97543999999999997</v>
      </c>
      <c r="BG76" s="999">
        <v>1.15401</v>
      </c>
      <c r="BH76" s="1000">
        <v>283.20701865599995</v>
      </c>
      <c r="BI76" s="998">
        <v>157.765725</v>
      </c>
      <c r="BJ76" s="999">
        <v>150.37007588699998</v>
      </c>
      <c r="BK76" s="999">
        <v>147.88802000000001</v>
      </c>
      <c r="BL76" s="999">
        <v>144.18702075600001</v>
      </c>
      <c r="BM76" s="999">
        <v>65.398905907</v>
      </c>
      <c r="BN76" s="999">
        <v>78.474864999999994</v>
      </c>
      <c r="BO76" s="999">
        <v>74.539946435000004</v>
      </c>
      <c r="BP76" s="999">
        <v>77.527950000000004</v>
      </c>
      <c r="BQ76" s="999">
        <v>65.69030777399999</v>
      </c>
      <c r="BR76" s="999">
        <v>157.10498440999999</v>
      </c>
      <c r="BS76" s="1000">
        <v>29.419575999999999</v>
      </c>
      <c r="BT76" s="998">
        <v>220.81044761999999</v>
      </c>
      <c r="BU76" s="999">
        <v>28.3303075</v>
      </c>
      <c r="BV76" s="999">
        <v>235.02465596499999</v>
      </c>
      <c r="BW76" s="999">
        <v>29.638027488000002</v>
      </c>
      <c r="BX76" s="999">
        <v>206.52314408000001</v>
      </c>
      <c r="BY76" s="999">
        <v>75.012007620000006</v>
      </c>
      <c r="BZ76" s="999">
        <v>192.27378985199999</v>
      </c>
      <c r="CA76" s="999">
        <v>98.180572499999997</v>
      </c>
      <c r="CB76" s="999">
        <v>65.048436249999995</v>
      </c>
      <c r="CC76" s="999">
        <v>68.993972796000008</v>
      </c>
      <c r="CD76" s="1000">
        <v>42.288255828000004</v>
      </c>
      <c r="CE76" s="998">
        <v>217.17708487199999</v>
      </c>
      <c r="CF76" s="999">
        <v>328.93724535000007</v>
      </c>
      <c r="CG76" s="999">
        <v>116.30112625600002</v>
      </c>
      <c r="CH76" s="999">
        <v>336.49518986699997</v>
      </c>
      <c r="CI76" s="999">
        <v>97.373461434000006</v>
      </c>
      <c r="CJ76" s="1000">
        <v>79.356403</v>
      </c>
      <c r="CK76" s="1002">
        <v>6201.7119801910003</v>
      </c>
    </row>
    <row r="77" spans="6:89" x14ac:dyDescent="0.25">
      <c r="F77" s="993">
        <v>38777</v>
      </c>
      <c r="G77" s="998">
        <v>8.1640800000000002</v>
      </c>
      <c r="H77" s="999">
        <v>5.8787999999999991</v>
      </c>
      <c r="I77" s="999">
        <v>21.498685999999999</v>
      </c>
      <c r="J77" s="999">
        <v>93.118274999999997</v>
      </c>
      <c r="K77" s="999">
        <v>52.838334516000003</v>
      </c>
      <c r="L77" s="999">
        <v>29.696399999999997</v>
      </c>
      <c r="M77" s="999">
        <v>27.759844503</v>
      </c>
      <c r="N77" s="999">
        <v>6.0888</v>
      </c>
      <c r="O77" s="999">
        <v>10.72076</v>
      </c>
      <c r="P77" s="999">
        <v>3.7202000000000002</v>
      </c>
      <c r="Q77" s="999">
        <v>39.672665791</v>
      </c>
      <c r="R77" s="999">
        <v>58.939447999999999</v>
      </c>
      <c r="S77" s="999">
        <v>1.5969800000000001</v>
      </c>
      <c r="T77" s="999">
        <v>5.1479999999999997</v>
      </c>
      <c r="U77" s="999">
        <v>2.3259599999999998</v>
      </c>
      <c r="V77" s="999">
        <v>68.720063066999998</v>
      </c>
      <c r="W77" s="999">
        <v>69.767676524000009</v>
      </c>
      <c r="X77" s="999">
        <v>3.1103800000000001</v>
      </c>
      <c r="Y77" s="999">
        <v>283.684097952</v>
      </c>
      <c r="Z77" s="1000">
        <v>21.22043</v>
      </c>
      <c r="AA77" s="998">
        <v>64.405587014999995</v>
      </c>
      <c r="AB77" s="999">
        <v>148.93141857000001</v>
      </c>
      <c r="AC77" s="999">
        <v>40.782400000000003</v>
      </c>
      <c r="AD77" s="999">
        <v>20.490490000000001</v>
      </c>
      <c r="AE77" s="999">
        <v>20.601095999999998</v>
      </c>
      <c r="AF77" s="999">
        <v>20.2928</v>
      </c>
      <c r="AG77" s="999">
        <v>6.2354250000000002</v>
      </c>
      <c r="AH77" s="999">
        <v>12.270054999999999</v>
      </c>
      <c r="AI77" s="999">
        <v>23.361799999999999</v>
      </c>
      <c r="AJ77" s="999">
        <v>488.05650347899996</v>
      </c>
      <c r="AK77" s="999">
        <v>24.256076</v>
      </c>
      <c r="AL77" s="999">
        <v>21.973292000000001</v>
      </c>
      <c r="AM77" s="999">
        <v>231.10518718</v>
      </c>
      <c r="AN77" s="999">
        <v>190.251399816</v>
      </c>
      <c r="AO77" s="999">
        <v>105.06316624999999</v>
      </c>
      <c r="AP77" s="1000">
        <v>22.774193749999998</v>
      </c>
      <c r="AQ77" s="998">
        <v>52.05198</v>
      </c>
      <c r="AR77" s="999">
        <v>83.734759999999994</v>
      </c>
      <c r="AS77" s="999">
        <v>8.0251800000000006</v>
      </c>
      <c r="AT77" s="999">
        <v>44.589203750000003</v>
      </c>
      <c r="AU77" s="999">
        <v>266.10686119799999</v>
      </c>
      <c r="AV77" s="999">
        <v>15.723000000000001</v>
      </c>
      <c r="AW77" s="999">
        <v>34.814254196</v>
      </c>
      <c r="AX77" s="1000">
        <v>29.810928000000001</v>
      </c>
      <c r="AY77" s="998">
        <v>49.403993999999997</v>
      </c>
      <c r="AZ77" s="999">
        <v>9.5995799999999996</v>
      </c>
      <c r="BA77" s="999">
        <v>4.2916499999999997</v>
      </c>
      <c r="BB77" s="999">
        <v>8.7080000000000002</v>
      </c>
      <c r="BC77" s="999">
        <v>8.2926000000000002</v>
      </c>
      <c r="BD77" s="999">
        <v>4.9618799999999998</v>
      </c>
      <c r="BE77" s="999">
        <v>1.98604</v>
      </c>
      <c r="BF77" s="999">
        <v>1.23176</v>
      </c>
      <c r="BG77" s="999">
        <v>1.4525999999999999</v>
      </c>
      <c r="BH77" s="1000">
        <v>350.19612767999996</v>
      </c>
      <c r="BI77" s="998">
        <v>195.61152000000001</v>
      </c>
      <c r="BJ77" s="999">
        <v>183.47725074200002</v>
      </c>
      <c r="BK77" s="999">
        <v>181.94661500000001</v>
      </c>
      <c r="BL77" s="999">
        <v>176.90821091800001</v>
      </c>
      <c r="BM77" s="999">
        <v>81.065193628000003</v>
      </c>
      <c r="BN77" s="999">
        <v>95.66620632099999</v>
      </c>
      <c r="BO77" s="999">
        <v>90.780199999999994</v>
      </c>
      <c r="BP77" s="999">
        <v>94.39390161</v>
      </c>
      <c r="BQ77" s="999">
        <v>80.029097225999976</v>
      </c>
      <c r="BR77" s="999">
        <v>193.37450618</v>
      </c>
      <c r="BS77" s="1000">
        <v>35.806032000000002</v>
      </c>
      <c r="BT77" s="998">
        <v>269.46758639499996</v>
      </c>
      <c r="BU77" s="999">
        <v>34.495026250000002</v>
      </c>
      <c r="BV77" s="999">
        <v>269.40005326900001</v>
      </c>
      <c r="BW77" s="999">
        <v>36.061867487999997</v>
      </c>
      <c r="BX77" s="999">
        <v>236.64289067999999</v>
      </c>
      <c r="BY77" s="999">
        <v>93.69961524</v>
      </c>
      <c r="BZ77" s="999">
        <v>207.28291125000001</v>
      </c>
      <c r="CA77" s="999">
        <v>94.990589999999997</v>
      </c>
      <c r="CB77" s="999">
        <v>80.999804374999997</v>
      </c>
      <c r="CC77" s="999">
        <v>70.606098387999992</v>
      </c>
      <c r="CD77" s="1000">
        <v>52.044885827999998</v>
      </c>
      <c r="CE77" s="998">
        <v>261.99616799999995</v>
      </c>
      <c r="CF77" s="999">
        <v>410.66119480499998</v>
      </c>
      <c r="CG77" s="999">
        <v>146.44025141</v>
      </c>
      <c r="CH77" s="999">
        <v>391.84947671100002</v>
      </c>
      <c r="CI77" s="999">
        <v>122.031872248</v>
      </c>
      <c r="CJ77" s="1000">
        <v>99.468452999999997</v>
      </c>
      <c r="CK77" s="1002">
        <v>7516.6986491989983</v>
      </c>
    </row>
    <row r="78" spans="6:89" x14ac:dyDescent="0.25">
      <c r="F78" s="993">
        <v>38808</v>
      </c>
      <c r="G78" s="998">
        <v>8.3859300000000001</v>
      </c>
      <c r="H78" s="999">
        <v>6.0443999999999987</v>
      </c>
      <c r="I78" s="999">
        <v>22.000879999999999</v>
      </c>
      <c r="J78" s="999">
        <v>95.836161177000008</v>
      </c>
      <c r="K78" s="999">
        <v>54.236765483999996</v>
      </c>
      <c r="L78" s="999">
        <v>30.51</v>
      </c>
      <c r="M78" s="999">
        <v>28.556920497</v>
      </c>
      <c r="N78" s="999">
        <v>6.2607999999999997</v>
      </c>
      <c r="O78" s="999">
        <v>11.09474</v>
      </c>
      <c r="P78" s="999">
        <v>3.8247</v>
      </c>
      <c r="Q78" s="999">
        <v>40.753738597000002</v>
      </c>
      <c r="R78" s="999">
        <v>60.578552000000002</v>
      </c>
      <c r="S78" s="999">
        <v>1.63114</v>
      </c>
      <c r="T78" s="999">
        <v>5.2766999999999999</v>
      </c>
      <c r="U78" s="999">
        <v>2.3770799999999999</v>
      </c>
      <c r="V78" s="999">
        <v>70.704644999999999</v>
      </c>
      <c r="W78" s="999">
        <v>71.385995655000002</v>
      </c>
      <c r="X78" s="999">
        <v>3.1787399999999999</v>
      </c>
      <c r="Y78" s="999">
        <v>299.98235249999999</v>
      </c>
      <c r="Z78" s="1000">
        <v>21.69783</v>
      </c>
      <c r="AA78" s="998">
        <v>66.775375484999998</v>
      </c>
      <c r="AB78" s="999">
        <v>154.99762475999998</v>
      </c>
      <c r="AC78" s="999">
        <v>41.750982</v>
      </c>
      <c r="AD78" s="999">
        <v>21.092220000000001</v>
      </c>
      <c r="AE78" s="999">
        <v>21.111656</v>
      </c>
      <c r="AF78" s="999">
        <v>20.884677561</v>
      </c>
      <c r="AG78" s="999">
        <v>6.4102499999999996</v>
      </c>
      <c r="AH78" s="999">
        <v>12.680300000000001</v>
      </c>
      <c r="AI78" s="999">
        <v>24.021899999999999</v>
      </c>
      <c r="AJ78" s="999">
        <v>505.69807953500003</v>
      </c>
      <c r="AK78" s="999">
        <v>25.155598000000001</v>
      </c>
      <c r="AL78" s="999">
        <v>22.684756</v>
      </c>
      <c r="AM78" s="999">
        <v>216.13393795000002</v>
      </c>
      <c r="AN78" s="999">
        <v>189.68131772999999</v>
      </c>
      <c r="AO78" s="999">
        <v>104.534923193</v>
      </c>
      <c r="AP78" s="1000">
        <v>23.62889375</v>
      </c>
      <c r="AQ78" s="998">
        <v>53.010570414</v>
      </c>
      <c r="AR78" s="999">
        <v>85.582852011999989</v>
      </c>
      <c r="AS78" s="999">
        <v>8.2065400000000004</v>
      </c>
      <c r="AT78" s="999">
        <v>45.65608125</v>
      </c>
      <c r="AU78" s="999">
        <v>276.34289022000002</v>
      </c>
      <c r="AV78" s="999">
        <v>16.072399999999998</v>
      </c>
      <c r="AW78" s="999">
        <v>35.589134196000003</v>
      </c>
      <c r="AX78" s="1000">
        <v>30.361184000000002</v>
      </c>
      <c r="AY78" s="998">
        <v>51.169455999999997</v>
      </c>
      <c r="AZ78" s="999">
        <v>9.9306000000000001</v>
      </c>
      <c r="BA78" s="999">
        <v>4.3834499999999998</v>
      </c>
      <c r="BB78" s="999">
        <v>9.0065600000000003</v>
      </c>
      <c r="BC78" s="999">
        <v>8.5229499999999998</v>
      </c>
      <c r="BD78" s="999">
        <v>5.1004800000000001</v>
      </c>
      <c r="BE78" s="999">
        <v>2.0663999999999998</v>
      </c>
      <c r="BF78" s="999">
        <v>1.2816000000000001</v>
      </c>
      <c r="BG78" s="999">
        <v>1.49295</v>
      </c>
      <c r="BH78" s="1000">
        <v>362.30985955199992</v>
      </c>
      <c r="BI78" s="998">
        <v>203.43238500000001</v>
      </c>
      <c r="BJ78" s="999">
        <v>194.313840516</v>
      </c>
      <c r="BK78" s="999">
        <v>190.98072999999999</v>
      </c>
      <c r="BL78" s="999">
        <v>180.827670162</v>
      </c>
      <c r="BM78" s="999">
        <v>85.235863628000004</v>
      </c>
      <c r="BN78" s="999">
        <v>97.893658820999988</v>
      </c>
      <c r="BO78" s="999">
        <v>94.552895425999992</v>
      </c>
      <c r="BP78" s="999">
        <v>96.732943559999995</v>
      </c>
      <c r="BQ78" s="999">
        <v>84.500010000000003</v>
      </c>
      <c r="BR78" s="999">
        <v>196.38116088499996</v>
      </c>
      <c r="BS78" s="1000">
        <v>38.030822000000001</v>
      </c>
      <c r="BT78" s="998">
        <v>281.60192585000004</v>
      </c>
      <c r="BU78" s="999">
        <v>35.6731725</v>
      </c>
      <c r="BV78" s="999">
        <v>296.376655959</v>
      </c>
      <c r="BW78" s="999">
        <v>37.489387487999998</v>
      </c>
      <c r="BX78" s="999">
        <v>255.85763980000002</v>
      </c>
      <c r="BY78" s="999">
        <v>96.489660959999995</v>
      </c>
      <c r="BZ78" s="999">
        <v>223.38645139799999</v>
      </c>
      <c r="CA78" s="999">
        <v>104.11743711599999</v>
      </c>
      <c r="CB78" s="999">
        <v>83.308165625000001</v>
      </c>
      <c r="CC78" s="999">
        <v>76.262238388</v>
      </c>
      <c r="CD78" s="1000">
        <v>53.589926870999989</v>
      </c>
      <c r="CE78" s="998">
        <v>277.99035112800004</v>
      </c>
      <c r="CF78" s="999">
        <v>423.16633108499997</v>
      </c>
      <c r="CG78" s="999">
        <v>151.239512026</v>
      </c>
      <c r="CH78" s="999">
        <v>419.83212039600005</v>
      </c>
      <c r="CI78" s="999">
        <v>127.01514631800001</v>
      </c>
      <c r="CJ78" s="1000">
        <v>102.1979455</v>
      </c>
      <c r="CK78" s="1002">
        <v>7816.1225689239973</v>
      </c>
    </row>
    <row r="79" spans="6:89" x14ac:dyDescent="0.25">
      <c r="F79" s="993">
        <v>38838</v>
      </c>
      <c r="G79" s="998">
        <v>7.8091200000000001</v>
      </c>
      <c r="H79" s="999">
        <v>5.6800799999999994</v>
      </c>
      <c r="I79" s="999">
        <v>20.709523999999998</v>
      </c>
      <c r="J79" s="999">
        <v>92.469671468999991</v>
      </c>
      <c r="K79" s="999">
        <v>51.522185483999998</v>
      </c>
      <c r="L79" s="999">
        <v>28.984500000000001</v>
      </c>
      <c r="M79" s="999">
        <v>27.485005497000003</v>
      </c>
      <c r="N79" s="999">
        <v>5.8479999999999999</v>
      </c>
      <c r="O79" s="999">
        <v>10.533770000000001</v>
      </c>
      <c r="P79" s="999">
        <v>3.5948000000000002</v>
      </c>
      <c r="Q79" s="999">
        <v>38.491038597000006</v>
      </c>
      <c r="R79" s="999">
        <v>57.812564000000009</v>
      </c>
      <c r="S79" s="999">
        <v>1.5286599999999999</v>
      </c>
      <c r="T79" s="999">
        <v>4.9621000000000004</v>
      </c>
      <c r="U79" s="999">
        <v>2.2237200000000001</v>
      </c>
      <c r="V79" s="999">
        <v>68.483109201000005</v>
      </c>
      <c r="W79" s="999">
        <v>67.789726524000002</v>
      </c>
      <c r="X79" s="999">
        <v>2.9736600000000002</v>
      </c>
      <c r="Y79" s="999">
        <v>292.20574204799999</v>
      </c>
      <c r="Z79" s="1000">
        <v>20.528199999999998</v>
      </c>
      <c r="AA79" s="998">
        <v>65.152237499999998</v>
      </c>
      <c r="AB79" s="999">
        <v>151.93357476</v>
      </c>
      <c r="AC79" s="999">
        <v>41.445113999999997</v>
      </c>
      <c r="AD79" s="999">
        <v>20.5855</v>
      </c>
      <c r="AE79" s="999">
        <v>20.830848</v>
      </c>
      <c r="AF79" s="999">
        <v>20.631017561</v>
      </c>
      <c r="AG79" s="999">
        <v>6.3131250000000003</v>
      </c>
      <c r="AH79" s="999">
        <v>12.456530000000001</v>
      </c>
      <c r="AI79" s="999">
        <v>23.4192</v>
      </c>
      <c r="AJ79" s="999">
        <v>494.10933598600008</v>
      </c>
      <c r="AK79" s="999">
        <v>24.721346</v>
      </c>
      <c r="AL79" s="999">
        <v>22.465844000000001</v>
      </c>
      <c r="AM79" s="999">
        <v>206.29916922999999</v>
      </c>
      <c r="AN79" s="999">
        <v>184.491577638</v>
      </c>
      <c r="AO79" s="999">
        <v>101.42744</v>
      </c>
      <c r="AP79" s="1000">
        <v>23.112512500000001</v>
      </c>
      <c r="AQ79" s="998">
        <v>49.81524027599999</v>
      </c>
      <c r="AR79" s="999">
        <v>81.013051005999998</v>
      </c>
      <c r="AS79" s="999">
        <v>7.6624600000000003</v>
      </c>
      <c r="AT79" s="999">
        <v>43.145781249999999</v>
      </c>
      <c r="AU79" s="999">
        <v>263.80902555</v>
      </c>
      <c r="AV79" s="999">
        <v>15.140663755</v>
      </c>
      <c r="AW79" s="999">
        <v>33.485877412000001</v>
      </c>
      <c r="AX79" s="1000">
        <v>28.548576000000001</v>
      </c>
      <c r="AY79" s="998">
        <v>49.172457999999999</v>
      </c>
      <c r="AZ79" s="999">
        <v>9.5168250000000008</v>
      </c>
      <c r="BA79" s="999">
        <v>4.1080500000000004</v>
      </c>
      <c r="BB79" s="999">
        <v>8.6416549920000012</v>
      </c>
      <c r="BC79" s="999">
        <v>8.0622500000000006</v>
      </c>
      <c r="BD79" s="999">
        <v>4.8232799999999996</v>
      </c>
      <c r="BE79" s="999">
        <v>1.98604</v>
      </c>
      <c r="BF79" s="999">
        <v>1.23176</v>
      </c>
      <c r="BG79" s="999">
        <v>1.41225</v>
      </c>
      <c r="BH79" s="1000">
        <v>350.39949705599992</v>
      </c>
      <c r="BI79" s="998">
        <v>192.67490205600001</v>
      </c>
      <c r="BJ79" s="999">
        <v>184.01460674200001</v>
      </c>
      <c r="BK79" s="999">
        <v>181.40455750000001</v>
      </c>
      <c r="BL79" s="999">
        <v>172.30592973</v>
      </c>
      <c r="BM79" s="999">
        <v>80.714738186000005</v>
      </c>
      <c r="BN79" s="999">
        <v>93.981361250000006</v>
      </c>
      <c r="BO79" s="999">
        <v>91.517075852000005</v>
      </c>
      <c r="BP79" s="999">
        <v>94.116900000000001</v>
      </c>
      <c r="BQ79" s="999">
        <v>80.667790839000006</v>
      </c>
      <c r="BR79" s="999">
        <v>186.98144838499996</v>
      </c>
      <c r="BS79" s="1000">
        <v>36.041598</v>
      </c>
      <c r="BT79" s="998">
        <v>272.33667754999999</v>
      </c>
      <c r="BU79" s="999">
        <v>34.823811249999999</v>
      </c>
      <c r="BV79" s="999">
        <v>302.03986634500001</v>
      </c>
      <c r="BW79" s="999">
        <v>36.571706255999999</v>
      </c>
      <c r="BX79" s="999">
        <v>256.26599747999995</v>
      </c>
      <c r="BY79" s="999">
        <v>92.478977139999998</v>
      </c>
      <c r="BZ79" s="999">
        <v>224.07444680099999</v>
      </c>
      <c r="CA79" s="999">
        <v>106.33275</v>
      </c>
      <c r="CB79" s="999">
        <v>79.697651875000005</v>
      </c>
      <c r="CC79" s="999">
        <v>76.918036397999998</v>
      </c>
      <c r="CD79" s="1000">
        <v>51.873232086000002</v>
      </c>
      <c r="CE79" s="998">
        <v>273.43743599999999</v>
      </c>
      <c r="CF79" s="999">
        <v>405.03693186000004</v>
      </c>
      <c r="CG79" s="999">
        <v>144.04062110199999</v>
      </c>
      <c r="CH79" s="999">
        <v>423.37586723699997</v>
      </c>
      <c r="CI79" s="999">
        <v>121.974573682</v>
      </c>
      <c r="CJ79" s="1000">
        <v>97.313590500000004</v>
      </c>
      <c r="CK79" s="1002">
        <v>7586.0173713939976</v>
      </c>
    </row>
    <row r="80" spans="6:89" x14ac:dyDescent="0.25">
      <c r="F80" s="993">
        <v>38869</v>
      </c>
      <c r="G80" s="998">
        <v>6.8329800000000001</v>
      </c>
      <c r="H80" s="999">
        <v>4.9679999999999991</v>
      </c>
      <c r="I80" s="999">
        <v>17.863758000000001</v>
      </c>
      <c r="J80" s="999">
        <v>82.308549708000001</v>
      </c>
      <c r="K80" s="999">
        <v>44.831710968000003</v>
      </c>
      <c r="L80" s="999">
        <v>25.289399999999997</v>
      </c>
      <c r="M80" s="999">
        <v>24.489135000000001</v>
      </c>
      <c r="N80" s="999">
        <v>5.0911999999999997</v>
      </c>
      <c r="O80" s="999">
        <v>9.2248400000000004</v>
      </c>
      <c r="P80" s="999">
        <v>3.1349999999999998</v>
      </c>
      <c r="Q80" s="999">
        <v>33.538237193999997</v>
      </c>
      <c r="R80" s="999">
        <v>50.914667999999999</v>
      </c>
      <c r="S80" s="999">
        <v>1.3322400000000001</v>
      </c>
      <c r="T80" s="999">
        <v>4.3329000000000004</v>
      </c>
      <c r="U80" s="999">
        <v>1.9297800000000001</v>
      </c>
      <c r="V80" s="999">
        <v>61.374119999999998</v>
      </c>
      <c r="W80" s="999">
        <v>58.583279130999998</v>
      </c>
      <c r="X80" s="999">
        <v>2.5805899999999999</v>
      </c>
      <c r="Y80" s="999">
        <v>256.65960909599994</v>
      </c>
      <c r="Z80" s="1000">
        <v>17.783149999999999</v>
      </c>
      <c r="AA80" s="998">
        <v>58.432499999999997</v>
      </c>
      <c r="AB80" s="999">
        <v>136.64427166500002</v>
      </c>
      <c r="AC80" s="999">
        <v>38.233499999999999</v>
      </c>
      <c r="AD80" s="999">
        <v>18.621960000000001</v>
      </c>
      <c r="AE80" s="999">
        <v>19.094944000000002</v>
      </c>
      <c r="AF80" s="999">
        <v>18.897670000000002</v>
      </c>
      <c r="AG80" s="999">
        <v>5.7692249999999996</v>
      </c>
      <c r="AH80" s="999">
        <v>11.300385</v>
      </c>
      <c r="AI80" s="999">
        <v>21.0945</v>
      </c>
      <c r="AJ80" s="999">
        <v>443.010394507</v>
      </c>
      <c r="AK80" s="999">
        <v>22.457032000000002</v>
      </c>
      <c r="AL80" s="999">
        <v>20.605091999999999</v>
      </c>
      <c r="AM80" s="999">
        <v>184.64492564</v>
      </c>
      <c r="AN80" s="999">
        <v>165.74248990799998</v>
      </c>
      <c r="AO80" s="999">
        <v>91.079603750000004</v>
      </c>
      <c r="AP80" s="1000">
        <v>20.851118750000001</v>
      </c>
      <c r="AQ80" s="998">
        <v>42.529889862000005</v>
      </c>
      <c r="AR80" s="999">
        <v>69.521348994000007</v>
      </c>
      <c r="AS80" s="999">
        <v>6.6196400000000004</v>
      </c>
      <c r="AT80" s="999">
        <v>37.121061249999997</v>
      </c>
      <c r="AU80" s="999">
        <v>230.265812934</v>
      </c>
      <c r="AV80" s="999">
        <v>12.956913755</v>
      </c>
      <c r="AW80" s="999">
        <v>28.725905804</v>
      </c>
      <c r="AX80" s="1000">
        <v>24.178896000000002</v>
      </c>
      <c r="AY80" s="998">
        <v>43.789245999999999</v>
      </c>
      <c r="AZ80" s="999">
        <v>8.38584</v>
      </c>
      <c r="BA80" s="999">
        <v>3.5802</v>
      </c>
      <c r="BB80" s="999">
        <v>7.5801050080000003</v>
      </c>
      <c r="BC80" s="999">
        <v>7.0026400000000004</v>
      </c>
      <c r="BD80" s="999">
        <v>4.2134400000000003</v>
      </c>
      <c r="BE80" s="999">
        <v>1.722</v>
      </c>
      <c r="BF80" s="999">
        <v>1.0680000000000001</v>
      </c>
      <c r="BG80" s="999">
        <v>1.22664</v>
      </c>
      <c r="BH80" s="1000">
        <v>312.1698715199999</v>
      </c>
      <c r="BI80" s="998">
        <v>170.8005</v>
      </c>
      <c r="BJ80" s="999">
        <v>165.296616516</v>
      </c>
      <c r="BK80" s="999">
        <v>161.890885</v>
      </c>
      <c r="BL80" s="999">
        <v>153.86680064800001</v>
      </c>
      <c r="BM80" s="999">
        <v>71.532233628</v>
      </c>
      <c r="BN80" s="999">
        <v>84.300510000000003</v>
      </c>
      <c r="BO80" s="999">
        <v>82.439055851999996</v>
      </c>
      <c r="BP80" s="999">
        <v>84.54514356</v>
      </c>
      <c r="BQ80" s="999">
        <v>72.588267774000002</v>
      </c>
      <c r="BR80" s="999">
        <v>166.31475309000001</v>
      </c>
      <c r="BS80" s="1000">
        <v>32.403412000000003</v>
      </c>
      <c r="BT80" s="998">
        <v>245.46763979499997</v>
      </c>
      <c r="BU80" s="999">
        <v>31.5085625</v>
      </c>
      <c r="BV80" s="999">
        <v>273.32767942699996</v>
      </c>
      <c r="BW80" s="999">
        <v>33.070880000000002</v>
      </c>
      <c r="BX80" s="999">
        <v>230.31565591999998</v>
      </c>
      <c r="BY80" s="999">
        <v>80.853731420000003</v>
      </c>
      <c r="BZ80" s="999">
        <v>202.87389209700001</v>
      </c>
      <c r="CA80" s="999">
        <v>97.383029616000002</v>
      </c>
      <c r="CB80" s="999">
        <v>70.257046250000002</v>
      </c>
      <c r="CC80" s="999">
        <v>70.059652417999999</v>
      </c>
      <c r="CD80" s="1000">
        <v>46.293918957000002</v>
      </c>
      <c r="CE80" s="998">
        <v>249.81574087200002</v>
      </c>
      <c r="CF80" s="999">
        <v>357.59251062000004</v>
      </c>
      <c r="CG80" s="999">
        <v>126.73145828200001</v>
      </c>
      <c r="CH80" s="999">
        <v>390.13873144799999</v>
      </c>
      <c r="CI80" s="999">
        <v>109.31607550399998</v>
      </c>
      <c r="CJ80" s="1000">
        <v>85.390017999999998</v>
      </c>
      <c r="CK80" s="1002">
        <v>6778.5746116379987</v>
      </c>
    </row>
    <row r="81" spans="6:89" x14ac:dyDescent="0.25">
      <c r="F81" s="993">
        <v>38899</v>
      </c>
      <c r="G81" s="998">
        <v>7.1879400000000002</v>
      </c>
      <c r="H81" s="999">
        <v>5.2329599999999994</v>
      </c>
      <c r="I81" s="999">
        <v>18.987715999999999</v>
      </c>
      <c r="J81" s="999">
        <v>86.076476468999999</v>
      </c>
      <c r="K81" s="999">
        <v>47.381757258</v>
      </c>
      <c r="L81" s="999">
        <v>26.611499999999999</v>
      </c>
      <c r="M81" s="999">
        <v>25.506085497000001</v>
      </c>
      <c r="N81" s="999">
        <v>5.4352</v>
      </c>
      <c r="O81" s="999">
        <v>9.6611499999999992</v>
      </c>
      <c r="P81" s="999">
        <v>3.3022</v>
      </c>
      <c r="Q81" s="999">
        <v>35.650105612000004</v>
      </c>
      <c r="R81" s="999">
        <v>53.339175999999995</v>
      </c>
      <c r="S81" s="999">
        <v>1.40056</v>
      </c>
      <c r="T81" s="999">
        <v>4.5903</v>
      </c>
      <c r="U81" s="999">
        <v>2.0448</v>
      </c>
      <c r="V81" s="999">
        <v>63.921519200999995</v>
      </c>
      <c r="W81" s="999">
        <v>62.071670869000002</v>
      </c>
      <c r="X81" s="999">
        <v>2.7343999999999999</v>
      </c>
      <c r="Y81" s="999">
        <v>270.54427500000003</v>
      </c>
      <c r="Z81" s="1000">
        <v>18.83343</v>
      </c>
      <c r="AA81" s="998">
        <v>60.6724125</v>
      </c>
      <c r="AB81" s="999">
        <v>141.72007475999999</v>
      </c>
      <c r="AC81" s="999">
        <v>39.558928000000002</v>
      </c>
      <c r="AD81" s="999">
        <v>19.38204</v>
      </c>
      <c r="AE81" s="999">
        <v>19.758672000000001</v>
      </c>
      <c r="AF81" s="999">
        <v>19.574092439000001</v>
      </c>
      <c r="AG81" s="999">
        <v>5.9828999999999999</v>
      </c>
      <c r="AH81" s="999">
        <v>11.673335</v>
      </c>
      <c r="AI81" s="999">
        <v>22.012899999999998</v>
      </c>
      <c r="AJ81" s="999">
        <v>460.59074297199999</v>
      </c>
      <c r="AK81" s="999">
        <v>23.294518</v>
      </c>
      <c r="AL81" s="999">
        <v>21.316555999999999</v>
      </c>
      <c r="AM81" s="999">
        <v>195.03425640999998</v>
      </c>
      <c r="AN81" s="999">
        <v>172.82212009200001</v>
      </c>
      <c r="AO81" s="999">
        <v>95.119324443000011</v>
      </c>
      <c r="AP81" s="1000">
        <v>21.67020625</v>
      </c>
      <c r="AQ81" s="998">
        <v>45.501540275999993</v>
      </c>
      <c r="AR81" s="999">
        <v>74.057562011999991</v>
      </c>
      <c r="AS81" s="999">
        <v>7.0957100000000004</v>
      </c>
      <c r="AT81" s="999">
        <v>39.443088750000001</v>
      </c>
      <c r="AU81" s="999">
        <v>243.69505533</v>
      </c>
      <c r="AV81" s="999">
        <v>13.859536244999999</v>
      </c>
      <c r="AW81" s="999">
        <v>30.663105804000001</v>
      </c>
      <c r="AX81" s="1000">
        <v>25.862031999999999</v>
      </c>
      <c r="AY81" s="998">
        <v>45.815185999999997</v>
      </c>
      <c r="AZ81" s="999">
        <v>8.8271999999999995</v>
      </c>
      <c r="BA81" s="999">
        <v>3.7637999999999998</v>
      </c>
      <c r="BB81" s="999">
        <v>7.9615999999999998</v>
      </c>
      <c r="BC81" s="999">
        <v>7.3712</v>
      </c>
      <c r="BD81" s="999">
        <v>4.4352</v>
      </c>
      <c r="BE81" s="999">
        <v>1.80236</v>
      </c>
      <c r="BF81" s="999">
        <v>1.1178399999999999</v>
      </c>
      <c r="BG81" s="999">
        <v>1.2911999999999999</v>
      </c>
      <c r="BH81" s="1000">
        <v>326.46234892799993</v>
      </c>
      <c r="BI81" s="998">
        <v>181.58789999999999</v>
      </c>
      <c r="BJ81" s="999">
        <v>170.34185199999999</v>
      </c>
      <c r="BK81" s="999">
        <v>169.72044249999999</v>
      </c>
      <c r="BL81" s="999">
        <v>161.55722962200002</v>
      </c>
      <c r="BM81" s="999">
        <v>76.018325442000005</v>
      </c>
      <c r="BN81" s="999">
        <v>87.813031249999995</v>
      </c>
      <c r="BO81" s="999">
        <v>85.239041435000004</v>
      </c>
      <c r="BP81" s="999">
        <v>87.930643560000007</v>
      </c>
      <c r="BQ81" s="999">
        <v>74.632075838999995</v>
      </c>
      <c r="BR81" s="999">
        <v>176.22093602500001</v>
      </c>
      <c r="BS81" s="1000">
        <v>33.214806000000003</v>
      </c>
      <c r="BT81" s="998">
        <v>253.836262925</v>
      </c>
      <c r="BU81" s="999">
        <v>32.686708750000001</v>
      </c>
      <c r="BV81" s="999">
        <v>285.81139384200003</v>
      </c>
      <c r="BW81" s="999">
        <v>34.260480000000001</v>
      </c>
      <c r="BX81" s="999">
        <v>241.92036524000002</v>
      </c>
      <c r="BY81" s="999">
        <v>85.271331419999996</v>
      </c>
      <c r="BZ81" s="999">
        <v>213.50551360200001</v>
      </c>
      <c r="CA81" s="999">
        <v>102.404392884</v>
      </c>
      <c r="CB81" s="999">
        <v>73.719588125000001</v>
      </c>
      <c r="CC81" s="999">
        <v>73.666447203999994</v>
      </c>
      <c r="CD81" s="1000">
        <v>48.382593129000007</v>
      </c>
      <c r="CE81" s="998">
        <v>261.937099128</v>
      </c>
      <c r="CF81" s="999">
        <v>375.87892566000005</v>
      </c>
      <c r="CG81" s="999">
        <v>133.67430110199999</v>
      </c>
      <c r="CH81" s="999">
        <v>408.92629499999998</v>
      </c>
      <c r="CI81" s="999">
        <v>114.92932449600002</v>
      </c>
      <c r="CJ81" s="1000">
        <v>90.130715499999994</v>
      </c>
      <c r="CK81" s="1002">
        <v>7104.9398877970016</v>
      </c>
    </row>
    <row r="82" spans="6:89" x14ac:dyDescent="0.25">
      <c r="F82" s="993">
        <v>38930</v>
      </c>
      <c r="G82" s="998">
        <v>7.3654200000000003</v>
      </c>
      <c r="H82" s="999">
        <v>5.3323199999999993</v>
      </c>
      <c r="I82" s="999">
        <v>19.442081999999999</v>
      </c>
      <c r="J82" s="999">
        <v>87.620738822999996</v>
      </c>
      <c r="K82" s="999">
        <v>48.478568226000014</v>
      </c>
      <c r="L82" s="999">
        <v>27.255600000000005</v>
      </c>
      <c r="M82" s="999">
        <v>25.973324999999999</v>
      </c>
      <c r="N82" s="999">
        <v>5.5384000000000002</v>
      </c>
      <c r="O82" s="999">
        <v>9.8481400000000008</v>
      </c>
      <c r="P82" s="999">
        <v>3.3649</v>
      </c>
      <c r="Q82" s="999">
        <v>36.429470000000002</v>
      </c>
      <c r="R82" s="999">
        <v>54.500208000000001</v>
      </c>
      <c r="S82" s="999">
        <v>1.43472</v>
      </c>
      <c r="T82" s="999">
        <v>4.6760999999999999</v>
      </c>
      <c r="U82" s="999">
        <v>2.09592</v>
      </c>
      <c r="V82" s="999">
        <v>65.10633</v>
      </c>
      <c r="W82" s="999">
        <v>63.725949131</v>
      </c>
      <c r="X82" s="999">
        <v>2.8027600000000001</v>
      </c>
      <c r="Y82" s="999">
        <v>275.34132295200004</v>
      </c>
      <c r="Z82" s="1000">
        <v>19.286960000000001</v>
      </c>
      <c r="AA82" s="998">
        <v>62.0358375</v>
      </c>
      <c r="AB82" s="999">
        <v>145.0317</v>
      </c>
      <c r="AC82" s="999">
        <v>40.170664000000002</v>
      </c>
      <c r="AD82" s="999">
        <v>19.698740000000001</v>
      </c>
      <c r="AE82" s="999">
        <v>20.039480000000001</v>
      </c>
      <c r="AF82" s="999">
        <v>19.912310000000002</v>
      </c>
      <c r="AG82" s="999">
        <v>6.0606</v>
      </c>
      <c r="AH82" s="999">
        <v>11.971695</v>
      </c>
      <c r="AI82" s="999">
        <v>22.328600000000002</v>
      </c>
      <c r="AJ82" s="999">
        <v>471.78401650699993</v>
      </c>
      <c r="AK82" s="999">
        <v>23.790806</v>
      </c>
      <c r="AL82" s="999">
        <v>21.781744</v>
      </c>
      <c r="AM82" s="999">
        <v>198.71137999999999</v>
      </c>
      <c r="AN82" s="999">
        <v>176.39202981600002</v>
      </c>
      <c r="AO82" s="999">
        <v>97.014824306999998</v>
      </c>
      <c r="AP82" s="1000">
        <v>22.168781249999999</v>
      </c>
      <c r="AQ82" s="998">
        <v>46.683810414</v>
      </c>
      <c r="AR82" s="999">
        <v>76.040053018000009</v>
      </c>
      <c r="AS82" s="999">
        <v>7.2317299999999998</v>
      </c>
      <c r="AT82" s="999">
        <v>40.447208750000001</v>
      </c>
      <c r="AU82" s="999">
        <v>248.171469462</v>
      </c>
      <c r="AV82" s="999">
        <v>14.238049999999999</v>
      </c>
      <c r="AW82" s="999">
        <v>31.493331608000002</v>
      </c>
      <c r="AX82" s="1000">
        <v>26.671232</v>
      </c>
      <c r="AY82" s="998">
        <v>46.943924000000003</v>
      </c>
      <c r="AZ82" s="999">
        <v>9.0478799999999993</v>
      </c>
      <c r="BA82" s="999">
        <v>3.8555999999999999</v>
      </c>
      <c r="BB82" s="999">
        <v>8.1772250080000006</v>
      </c>
      <c r="BC82" s="999">
        <v>7.5554800000000002</v>
      </c>
      <c r="BD82" s="999">
        <v>4.5460799999999999</v>
      </c>
      <c r="BE82" s="999">
        <v>1.8482799999999999</v>
      </c>
      <c r="BF82" s="999">
        <v>1.14632</v>
      </c>
      <c r="BG82" s="999">
        <v>1.32348</v>
      </c>
      <c r="BH82" s="1000">
        <v>334.27669526399995</v>
      </c>
      <c r="BI82" s="998">
        <v>181.28829794399999</v>
      </c>
      <c r="BJ82" s="999">
        <v>173.77501948399998</v>
      </c>
      <c r="BK82" s="999">
        <v>171.165885</v>
      </c>
      <c r="BL82" s="999">
        <v>163.279350486</v>
      </c>
      <c r="BM82" s="999">
        <v>75.878131349</v>
      </c>
      <c r="BN82" s="999">
        <v>89.240862570999994</v>
      </c>
      <c r="BO82" s="999">
        <v>86.889619999999994</v>
      </c>
      <c r="BP82" s="999">
        <v>89.71575</v>
      </c>
      <c r="BQ82" s="999">
        <v>76.292702225999975</v>
      </c>
      <c r="BR82" s="999">
        <v>177.138626475</v>
      </c>
      <c r="BS82" s="1000">
        <v>33.973852000000008</v>
      </c>
      <c r="BT82" s="998">
        <v>259.00689863999997</v>
      </c>
      <c r="BU82" s="999">
        <v>33.316879999999998</v>
      </c>
      <c r="BV82" s="999">
        <v>288.21670268999998</v>
      </c>
      <c r="BW82" s="999">
        <v>34.974240000000002</v>
      </c>
      <c r="BX82" s="999">
        <v>244.28218136000001</v>
      </c>
      <c r="BY82" s="999">
        <v>87.18945334</v>
      </c>
      <c r="BZ82" s="999">
        <v>214.631101398</v>
      </c>
      <c r="CA82" s="999">
        <v>102.75883538400001</v>
      </c>
      <c r="CB82" s="999">
        <v>75.288089999999997</v>
      </c>
      <c r="CC82" s="999">
        <v>74.048990805999992</v>
      </c>
      <c r="CD82" s="1000">
        <v>49.298174171999996</v>
      </c>
      <c r="CE82" s="998">
        <v>261.552708</v>
      </c>
      <c r="CF82" s="999">
        <v>384.26826372000005</v>
      </c>
      <c r="CG82" s="999">
        <v>136.10598061600001</v>
      </c>
      <c r="CH82" s="999">
        <v>408.83467302600002</v>
      </c>
      <c r="CI82" s="999">
        <v>115.73127244200001</v>
      </c>
      <c r="CJ82" s="1000">
        <v>92.055726000000007</v>
      </c>
      <c r="CK82" s="1002">
        <v>7214.4085611649998</v>
      </c>
    </row>
    <row r="83" spans="6:89" x14ac:dyDescent="0.25">
      <c r="F83" s="993">
        <v>38961</v>
      </c>
      <c r="G83" s="998">
        <v>7.1435700000000004</v>
      </c>
      <c r="H83" s="999">
        <v>5.1998399999999991</v>
      </c>
      <c r="I83" s="999">
        <v>18.892060000000001</v>
      </c>
      <c r="J83" s="999">
        <v>85.582310292000003</v>
      </c>
      <c r="K83" s="999">
        <v>47.244670968000001</v>
      </c>
      <c r="L83" s="999">
        <v>26.543700000000001</v>
      </c>
      <c r="M83" s="999">
        <v>25.368649503</v>
      </c>
      <c r="N83" s="999">
        <v>5.4008000000000003</v>
      </c>
      <c r="O83" s="999">
        <v>9.5988199999999999</v>
      </c>
      <c r="P83" s="999">
        <v>3.2812999999999999</v>
      </c>
      <c r="Q83" s="999">
        <v>35.574667194</v>
      </c>
      <c r="R83" s="999">
        <v>53.134287999999998</v>
      </c>
      <c r="S83" s="999">
        <v>1.39202</v>
      </c>
      <c r="T83" s="999">
        <v>4.5617000000000001</v>
      </c>
      <c r="U83" s="999">
        <v>2.0448</v>
      </c>
      <c r="V83" s="999">
        <v>63.625306133999999</v>
      </c>
      <c r="W83" s="999">
        <v>61.963793476000006</v>
      </c>
      <c r="X83" s="999">
        <v>2.7343999999999999</v>
      </c>
      <c r="Y83" s="999">
        <v>273.97081954799995</v>
      </c>
      <c r="Z83" s="1000">
        <v>18.76182</v>
      </c>
      <c r="AA83" s="998">
        <v>60.704862015000003</v>
      </c>
      <c r="AB83" s="999">
        <v>142.92710618999999</v>
      </c>
      <c r="AC83" s="999">
        <v>39.456972</v>
      </c>
      <c r="AD83" s="999">
        <v>19.287030000000001</v>
      </c>
      <c r="AE83" s="999">
        <v>19.554448000000001</v>
      </c>
      <c r="AF83" s="999">
        <v>19.53182</v>
      </c>
      <c r="AG83" s="999">
        <v>5.9440499999999998</v>
      </c>
      <c r="AH83" s="999">
        <v>11.747925</v>
      </c>
      <c r="AI83" s="999">
        <v>21.869399999999999</v>
      </c>
      <c r="AJ83" s="999">
        <v>466.55257053500009</v>
      </c>
      <c r="AK83" s="999">
        <v>23.418589999999998</v>
      </c>
      <c r="AL83" s="999">
        <v>21.453375999999999</v>
      </c>
      <c r="AM83" s="999">
        <v>201.48386922999998</v>
      </c>
      <c r="AN83" s="999">
        <v>176.302009908</v>
      </c>
      <c r="AO83" s="999">
        <v>97.201271806999998</v>
      </c>
      <c r="AP83" s="1000">
        <v>21.848268749999999</v>
      </c>
      <c r="AQ83" s="998">
        <v>45.373739724000004</v>
      </c>
      <c r="AR83" s="999">
        <v>73.889527988000012</v>
      </c>
      <c r="AS83" s="999">
        <v>7.0730399999999998</v>
      </c>
      <c r="AT83" s="999">
        <v>39.380331249999998</v>
      </c>
      <c r="AU83" s="999">
        <v>244.62016826400003</v>
      </c>
      <c r="AV83" s="999">
        <v>13.830413755</v>
      </c>
      <c r="AW83" s="999">
        <v>30.580077412000001</v>
      </c>
      <c r="AX83" s="1000">
        <v>25.797295999999999</v>
      </c>
      <c r="AY83" s="998">
        <v>45.959896000000001</v>
      </c>
      <c r="AZ83" s="999">
        <v>8.8271999999999995</v>
      </c>
      <c r="BA83" s="999">
        <v>3.74085</v>
      </c>
      <c r="BB83" s="999">
        <v>7.9450149919999999</v>
      </c>
      <c r="BC83" s="999">
        <v>7.3712</v>
      </c>
      <c r="BD83" s="999">
        <v>4.4352</v>
      </c>
      <c r="BE83" s="999">
        <v>1.79088</v>
      </c>
      <c r="BF83" s="999">
        <v>1.1107199999999999</v>
      </c>
      <c r="BG83" s="999">
        <v>1.2911999999999999</v>
      </c>
      <c r="BH83" s="1000">
        <v>327.74045865599993</v>
      </c>
      <c r="BI83" s="998">
        <v>184.584352056</v>
      </c>
      <c r="BJ83" s="999">
        <v>173.02863200000002</v>
      </c>
      <c r="BK83" s="999">
        <v>172.09948</v>
      </c>
      <c r="BL83" s="999">
        <v>164.64524972999999</v>
      </c>
      <c r="BM83" s="999">
        <v>76.859489999999994</v>
      </c>
      <c r="BN83" s="999">
        <v>89.469364929000008</v>
      </c>
      <c r="BO83" s="999">
        <v>86.447520425999997</v>
      </c>
      <c r="BP83" s="999">
        <v>89.469556439999991</v>
      </c>
      <c r="BQ83" s="999">
        <v>75.717872225999983</v>
      </c>
      <c r="BR83" s="999">
        <v>179.60733911500003</v>
      </c>
      <c r="BS83" s="1000">
        <v>33.738286000000002</v>
      </c>
      <c r="BT83" s="998">
        <v>255.68931258500001</v>
      </c>
      <c r="BU83" s="999">
        <v>32.686708750000001</v>
      </c>
      <c r="BV83" s="999">
        <v>294.85410115799999</v>
      </c>
      <c r="BW83" s="999">
        <v>34.430426255999997</v>
      </c>
      <c r="BX83" s="999">
        <v>247.40201863999999</v>
      </c>
      <c r="BY83" s="999">
        <v>85.155038099999999</v>
      </c>
      <c r="BZ83" s="999">
        <v>216.507372903</v>
      </c>
      <c r="CA83" s="999">
        <v>103.31998874999999</v>
      </c>
      <c r="CB83" s="999">
        <v>73.482833124999999</v>
      </c>
      <c r="CC83" s="999">
        <v>74.513485591999995</v>
      </c>
      <c r="CD83" s="1000">
        <v>48.182298957</v>
      </c>
      <c r="CE83" s="998">
        <v>265.57347112799999</v>
      </c>
      <c r="CF83" s="999">
        <v>376.193199225</v>
      </c>
      <c r="CG83" s="999">
        <v>134.02623766599999</v>
      </c>
      <c r="CH83" s="999">
        <v>417.296777367</v>
      </c>
      <c r="CI83" s="999">
        <v>115.70258449600003</v>
      </c>
      <c r="CJ83" s="1000">
        <v>90.073252499999995</v>
      </c>
      <c r="CK83" s="1002">
        <v>7182.8163687110018</v>
      </c>
    </row>
    <row r="84" spans="6:89" x14ac:dyDescent="0.25">
      <c r="F84" s="993">
        <v>38991</v>
      </c>
      <c r="G84" s="998">
        <v>6.6555</v>
      </c>
      <c r="H84" s="999">
        <v>4.8686399999999992</v>
      </c>
      <c r="I84" s="999">
        <v>17.624618000000002</v>
      </c>
      <c r="J84" s="999">
        <v>81.289307645999997</v>
      </c>
      <c r="K84" s="999">
        <v>44.310722741999996</v>
      </c>
      <c r="L84" s="999">
        <v>24.916499999999999</v>
      </c>
      <c r="M84" s="999">
        <v>24.104350497000002</v>
      </c>
      <c r="N84" s="999">
        <v>5.0224000000000002</v>
      </c>
      <c r="O84" s="999">
        <v>9.1001799999999999</v>
      </c>
      <c r="P84" s="999">
        <v>3.0722999999999998</v>
      </c>
      <c r="Q84" s="999">
        <v>33.161135612000002</v>
      </c>
      <c r="R84" s="999">
        <v>50.197560000000003</v>
      </c>
      <c r="S84" s="999">
        <v>1.2895399999999999</v>
      </c>
      <c r="T84" s="999">
        <v>4.2470999999999997</v>
      </c>
      <c r="U84" s="999">
        <v>1.89144</v>
      </c>
      <c r="V84" s="999">
        <v>60.574348866000001</v>
      </c>
      <c r="W84" s="999">
        <v>57.971934345000001</v>
      </c>
      <c r="X84" s="999">
        <v>2.5293199999999998</v>
      </c>
      <c r="Y84" s="999">
        <v>253.94815954800001</v>
      </c>
      <c r="Z84" s="1000">
        <v>17.56832</v>
      </c>
      <c r="AA84" s="998">
        <v>57.945562500000001</v>
      </c>
      <c r="AB84" s="999">
        <v>136.86089999999999</v>
      </c>
      <c r="AC84" s="999">
        <v>37.978610000000003</v>
      </c>
      <c r="AD84" s="999">
        <v>18.463609999999999</v>
      </c>
      <c r="AE84" s="999">
        <v>18.839663999999999</v>
      </c>
      <c r="AF84" s="999">
        <v>18.728567561000002</v>
      </c>
      <c r="AG84" s="999">
        <v>5.7109500000000004</v>
      </c>
      <c r="AH84" s="999">
        <v>11.188499999999999</v>
      </c>
      <c r="AI84" s="999">
        <v>20.864899999999999</v>
      </c>
      <c r="AJ84" s="999">
        <v>444.98741000000001</v>
      </c>
      <c r="AK84" s="999">
        <v>22.394995999999999</v>
      </c>
      <c r="AL84" s="999">
        <v>20.495636000000001</v>
      </c>
      <c r="AM84" s="999">
        <v>189.48927795</v>
      </c>
      <c r="AN84" s="999">
        <v>167.66234263800001</v>
      </c>
      <c r="AO84" s="999">
        <v>92.415835693000005</v>
      </c>
      <c r="AP84" s="1000">
        <v>20.779893749999999</v>
      </c>
      <c r="AQ84" s="998">
        <v>42.178409586000001</v>
      </c>
      <c r="AR84" s="999">
        <v>68.916529999999995</v>
      </c>
      <c r="AS84" s="999">
        <v>6.5743</v>
      </c>
      <c r="AT84" s="999">
        <v>36.650379999999998</v>
      </c>
      <c r="AU84" s="999">
        <v>227.19201489</v>
      </c>
      <c r="AV84" s="999">
        <v>12.869563755000001</v>
      </c>
      <c r="AW84" s="999">
        <v>28.532185804000001</v>
      </c>
      <c r="AX84" s="1000">
        <v>24.017056</v>
      </c>
      <c r="AY84" s="998">
        <v>43.412999999999997</v>
      </c>
      <c r="AZ84" s="999">
        <v>8.3030849999999994</v>
      </c>
      <c r="BA84" s="999">
        <v>3.4654500000000001</v>
      </c>
      <c r="BB84" s="999">
        <v>7.5303450080000003</v>
      </c>
      <c r="BC84" s="999">
        <v>6.8644299999999996</v>
      </c>
      <c r="BD84" s="999">
        <v>4.13028</v>
      </c>
      <c r="BE84" s="999">
        <v>1.6990400000000001</v>
      </c>
      <c r="BF84" s="999">
        <v>1.05376</v>
      </c>
      <c r="BG84" s="999">
        <v>1.2024300000000001</v>
      </c>
      <c r="BH84" s="1000">
        <v>310.3107064319999</v>
      </c>
      <c r="BI84" s="998">
        <v>168.46323000000001</v>
      </c>
      <c r="BJ84" s="999">
        <v>165.53547125799997</v>
      </c>
      <c r="BK84" s="999">
        <v>160.83698000000001</v>
      </c>
      <c r="BL84" s="999">
        <v>153.83717935199999</v>
      </c>
      <c r="BM84" s="999">
        <v>70.445774092999997</v>
      </c>
      <c r="BN84" s="999">
        <v>84.671774929000009</v>
      </c>
      <c r="BO84" s="999">
        <v>82.645321435</v>
      </c>
      <c r="BP84" s="999">
        <v>85.222243559999995</v>
      </c>
      <c r="BQ84" s="999">
        <v>72.652131386999997</v>
      </c>
      <c r="BR84" s="999">
        <v>165.90339381999999</v>
      </c>
      <c r="BS84" s="1000">
        <v>32.429586</v>
      </c>
      <c r="BT84" s="998">
        <v>244.63081394499997</v>
      </c>
      <c r="BU84" s="999">
        <v>31.289372499999999</v>
      </c>
      <c r="BV84" s="999">
        <v>272.323092497</v>
      </c>
      <c r="BW84" s="999">
        <v>32.900933743999992</v>
      </c>
      <c r="BX84" s="999">
        <v>228.65374408000002</v>
      </c>
      <c r="BY84" s="999">
        <v>79.894615239999993</v>
      </c>
      <c r="BZ84" s="999">
        <v>201.623277903</v>
      </c>
      <c r="CA84" s="999">
        <v>97.412613750000006</v>
      </c>
      <c r="CB84" s="999">
        <v>69.487592500000005</v>
      </c>
      <c r="CC84" s="999">
        <v>69.677108816000001</v>
      </c>
      <c r="CD84" s="1000">
        <v>45.893362086000003</v>
      </c>
      <c r="CE84" s="998">
        <v>245.174311128</v>
      </c>
      <c r="CF84" s="999">
        <v>353.72784093000001</v>
      </c>
      <c r="CG84" s="999">
        <v>124.87580061599999</v>
      </c>
      <c r="CH84" s="999">
        <v>387.11436315899999</v>
      </c>
      <c r="CI84" s="999">
        <v>106.65258143400001</v>
      </c>
      <c r="CJ84" s="1000">
        <v>84.326952500000004</v>
      </c>
      <c r="CK84" s="1002">
        <v>6742.354462485001</v>
      </c>
    </row>
    <row r="85" spans="6:89" x14ac:dyDescent="0.25">
      <c r="F85" s="993">
        <v>39022</v>
      </c>
      <c r="G85" s="998">
        <v>5.8124700000000002</v>
      </c>
      <c r="H85" s="999">
        <v>4.2724799999999989</v>
      </c>
      <c r="I85" s="999">
        <v>15.615842000000001</v>
      </c>
      <c r="J85" s="999">
        <v>70.386908822999999</v>
      </c>
      <c r="K85" s="999">
        <v>39.018649031999999</v>
      </c>
      <c r="L85" s="999">
        <v>21.865500000000001</v>
      </c>
      <c r="M85" s="999">
        <v>20.861115000000002</v>
      </c>
      <c r="N85" s="999">
        <v>4.4375999999999998</v>
      </c>
      <c r="O85" s="999">
        <v>7.9159100000000002</v>
      </c>
      <c r="P85" s="999">
        <v>2.6960999999999999</v>
      </c>
      <c r="Q85" s="999">
        <v>29.264245791</v>
      </c>
      <c r="R85" s="999">
        <v>43.675291999999999</v>
      </c>
      <c r="S85" s="999">
        <v>1.1358200000000001</v>
      </c>
      <c r="T85" s="999">
        <v>3.7323</v>
      </c>
      <c r="U85" s="999">
        <v>1.67418</v>
      </c>
      <c r="V85" s="999">
        <v>52.221331134000003</v>
      </c>
      <c r="W85" s="999">
        <v>51.282863476000003</v>
      </c>
      <c r="X85" s="999">
        <v>2.2387899999999998</v>
      </c>
      <c r="Y85" s="999">
        <v>221.64970204799999</v>
      </c>
      <c r="Z85" s="1000">
        <v>15.515499999999999</v>
      </c>
      <c r="AA85" s="998">
        <v>49.797462015000001</v>
      </c>
      <c r="AB85" s="999">
        <v>115.195921665</v>
      </c>
      <c r="AC85" s="999">
        <v>32.320051999999997</v>
      </c>
      <c r="AD85" s="999">
        <v>15.771660000000001</v>
      </c>
      <c r="AE85" s="999">
        <v>16.006056000000001</v>
      </c>
      <c r="AF85" s="999">
        <v>15.938307561</v>
      </c>
      <c r="AG85" s="999">
        <v>4.8562500000000002</v>
      </c>
      <c r="AH85" s="999">
        <v>9.6221099999999993</v>
      </c>
      <c r="AI85" s="999">
        <v>17.880099999999999</v>
      </c>
      <c r="AJ85" s="999">
        <v>376.277338972</v>
      </c>
      <c r="AK85" s="999">
        <v>18.983015999999999</v>
      </c>
      <c r="AL85" s="999">
        <v>17.458231999999999</v>
      </c>
      <c r="AM85" s="999">
        <v>167.04709077000001</v>
      </c>
      <c r="AN85" s="999">
        <v>143.69342018399999</v>
      </c>
      <c r="AO85" s="999">
        <v>79.084839443000007</v>
      </c>
      <c r="AP85" s="1000">
        <v>17.770637499999999</v>
      </c>
      <c r="AQ85" s="998">
        <v>37.800780551999999</v>
      </c>
      <c r="AR85" s="999">
        <v>61.389809999999997</v>
      </c>
      <c r="AS85" s="999">
        <v>5.8488600000000002</v>
      </c>
      <c r="AT85" s="999">
        <v>32.728036250000002</v>
      </c>
      <c r="AU85" s="999">
        <v>200.78129804400001</v>
      </c>
      <c r="AV85" s="999">
        <v>11.471963755000001</v>
      </c>
      <c r="AW85" s="999">
        <v>25.460348391999997</v>
      </c>
      <c r="AX85" s="1000">
        <v>21.492352</v>
      </c>
      <c r="AY85" s="998">
        <v>37.711426000000003</v>
      </c>
      <c r="AZ85" s="999">
        <v>7.2548550000000001</v>
      </c>
      <c r="BA85" s="999">
        <v>3.0523500000000001</v>
      </c>
      <c r="BB85" s="999">
        <v>6.5683199999999999</v>
      </c>
      <c r="BC85" s="999">
        <v>6.0351699999999999</v>
      </c>
      <c r="BD85" s="999">
        <v>3.6313200000000001</v>
      </c>
      <c r="BE85" s="999">
        <v>1.48092</v>
      </c>
      <c r="BF85" s="999">
        <v>0.91847999999999996</v>
      </c>
      <c r="BG85" s="999">
        <v>1.0571699999999999</v>
      </c>
      <c r="BH85" s="1000">
        <v>268.04317027199994</v>
      </c>
      <c r="BI85" s="998">
        <v>148.08698205599998</v>
      </c>
      <c r="BJ85" s="999">
        <v>137.32428125799998</v>
      </c>
      <c r="BK85" s="999">
        <v>137.52903749999999</v>
      </c>
      <c r="BL85" s="999">
        <v>132.72574973000002</v>
      </c>
      <c r="BM85" s="999">
        <v>61.403463627999997</v>
      </c>
      <c r="BN85" s="999">
        <v>72.135192500000002</v>
      </c>
      <c r="BO85" s="999">
        <v>69.440952287000002</v>
      </c>
      <c r="BP85" s="999">
        <v>72.111149999999995</v>
      </c>
      <c r="BQ85" s="999">
        <v>60.516837773999995</v>
      </c>
      <c r="BR85" s="999">
        <v>145.23669852500001</v>
      </c>
      <c r="BS85" s="1000">
        <v>26.854524000000001</v>
      </c>
      <c r="BT85" s="998">
        <v>206.28486462500001</v>
      </c>
      <c r="BU85" s="999">
        <v>26.549388749999999</v>
      </c>
      <c r="BV85" s="999">
        <v>230.57929942699997</v>
      </c>
      <c r="BW85" s="999">
        <v>27.802641231999999</v>
      </c>
      <c r="BX85" s="999">
        <v>197.28025087999998</v>
      </c>
      <c r="BY85" s="999">
        <v>70.042207619999999</v>
      </c>
      <c r="BZ85" s="999">
        <v>175.63862485199999</v>
      </c>
      <c r="CA85" s="999">
        <v>85.952306250000007</v>
      </c>
      <c r="CB85" s="999">
        <v>60.461308125000002</v>
      </c>
      <c r="CC85" s="999">
        <v>61.343163601999997</v>
      </c>
      <c r="CD85" s="1000">
        <v>39.541544172000002</v>
      </c>
      <c r="CE85" s="998">
        <v>214.427632872</v>
      </c>
      <c r="CF85" s="999">
        <v>309.01704325499998</v>
      </c>
      <c r="CG85" s="999">
        <v>110.19018061599999</v>
      </c>
      <c r="CH85" s="999">
        <v>334.75381026299999</v>
      </c>
      <c r="CI85" s="999">
        <v>94.022693876000005</v>
      </c>
      <c r="CJ85" s="1000">
        <v>74.213464500000001</v>
      </c>
      <c r="CK85" s="1002">
        <v>5827.1670178539998</v>
      </c>
    </row>
    <row r="86" spans="6:89" x14ac:dyDescent="0.25">
      <c r="F86" s="993">
        <v>39052</v>
      </c>
      <c r="G86" s="998">
        <v>6.0786899999999999</v>
      </c>
      <c r="H86" s="999">
        <v>4.3718399999999988</v>
      </c>
      <c r="I86" s="999">
        <v>16.094121999999999</v>
      </c>
      <c r="J86" s="999">
        <v>71.313477354</v>
      </c>
      <c r="K86" s="999">
        <v>39.923509031999998</v>
      </c>
      <c r="L86" s="999">
        <v>22.407899999999998</v>
      </c>
      <c r="M86" s="999">
        <v>21.080989502999998</v>
      </c>
      <c r="N86" s="999">
        <v>4.6096000000000004</v>
      </c>
      <c r="O86" s="999">
        <v>8.0405700000000007</v>
      </c>
      <c r="P86" s="999">
        <v>2.7587999999999999</v>
      </c>
      <c r="Q86" s="999">
        <v>30.068771403</v>
      </c>
      <c r="R86" s="999">
        <v>44.563139999999997</v>
      </c>
      <c r="S86" s="999">
        <v>1.17852</v>
      </c>
      <c r="T86" s="999">
        <v>3.8610000000000002</v>
      </c>
      <c r="U86" s="999">
        <v>1.7380800000000001</v>
      </c>
      <c r="V86" s="999">
        <v>52.843366134</v>
      </c>
      <c r="W86" s="999">
        <v>52.61347</v>
      </c>
      <c r="X86" s="999">
        <v>2.3242400000000001</v>
      </c>
      <c r="Y86" s="999">
        <v>223.37775295199998</v>
      </c>
      <c r="Z86" s="1000">
        <v>15.94516</v>
      </c>
      <c r="AA86" s="998">
        <v>49.440400484999998</v>
      </c>
      <c r="AB86" s="999">
        <v>116.68147524</v>
      </c>
      <c r="AC86" s="999">
        <v>32.218096000000003</v>
      </c>
      <c r="AD86" s="999">
        <v>15.930009999999999</v>
      </c>
      <c r="AE86" s="999">
        <v>16.235807999999999</v>
      </c>
      <c r="AF86" s="999">
        <v>16.022852438999998</v>
      </c>
      <c r="AG86" s="999">
        <v>4.9145250000000003</v>
      </c>
      <c r="AH86" s="999">
        <v>9.5102250000000002</v>
      </c>
      <c r="AI86" s="999">
        <v>18.138400000000001</v>
      </c>
      <c r="AJ86" s="999">
        <v>380.71817949299998</v>
      </c>
      <c r="AK86" s="999">
        <v>19.045051999999998</v>
      </c>
      <c r="AL86" s="999">
        <v>17.294048</v>
      </c>
      <c r="AM86" s="999">
        <v>171.89160359000002</v>
      </c>
      <c r="AN86" s="999">
        <v>145.733387454</v>
      </c>
      <c r="AO86" s="999">
        <v>80.420996806999995</v>
      </c>
      <c r="AP86" s="1000">
        <v>17.717218750000001</v>
      </c>
      <c r="AQ86" s="998">
        <v>39.110880000000002</v>
      </c>
      <c r="AR86" s="999">
        <v>63.036279999999998</v>
      </c>
      <c r="AS86" s="999">
        <v>6.0755600000000003</v>
      </c>
      <c r="AT86" s="999">
        <v>33.638019999999997</v>
      </c>
      <c r="AU86" s="999">
        <v>204.95925293399998</v>
      </c>
      <c r="AV86" s="999">
        <v>11.8796</v>
      </c>
      <c r="AW86" s="999">
        <v>26.235228391999996</v>
      </c>
      <c r="AX86" s="1000">
        <v>22.236816000000001</v>
      </c>
      <c r="AY86" s="998">
        <v>37.769309999999997</v>
      </c>
      <c r="AZ86" s="999">
        <v>7.2824400000000002</v>
      </c>
      <c r="BA86" s="999">
        <v>3.1671</v>
      </c>
      <c r="BB86" s="999">
        <v>6.5683199999999999</v>
      </c>
      <c r="BC86" s="999">
        <v>6.1733799999999999</v>
      </c>
      <c r="BD86" s="999">
        <v>3.7422</v>
      </c>
      <c r="BE86" s="999">
        <v>1.48092</v>
      </c>
      <c r="BF86" s="999">
        <v>0.91847999999999996</v>
      </c>
      <c r="BG86" s="999">
        <v>1.08138</v>
      </c>
      <c r="BH86" s="1000">
        <v>269.52464937600001</v>
      </c>
      <c r="BI86" s="998">
        <v>153.93015705599998</v>
      </c>
      <c r="BJ86" s="999">
        <v>133.80164399999998</v>
      </c>
      <c r="BK86" s="999">
        <v>138.7334625</v>
      </c>
      <c r="BL86" s="999">
        <v>135.01207967600004</v>
      </c>
      <c r="BM86" s="999">
        <v>63.786703627999998</v>
      </c>
      <c r="BN86" s="999">
        <v>72.420786179000004</v>
      </c>
      <c r="BO86" s="999">
        <v>68.969349148000006</v>
      </c>
      <c r="BP86" s="999">
        <v>72.634345170000003</v>
      </c>
      <c r="BQ86" s="999">
        <v>58.920074999999997</v>
      </c>
      <c r="BR86" s="999">
        <v>150.17384529499998</v>
      </c>
      <c r="BS86" s="1000">
        <v>25.938434000000001</v>
      </c>
      <c r="BT86" s="998">
        <v>205.17912415000001</v>
      </c>
      <c r="BU86" s="999">
        <v>26.76857875</v>
      </c>
      <c r="BV86" s="999">
        <v>226.65167326899999</v>
      </c>
      <c r="BW86" s="999">
        <v>27.972587488000002</v>
      </c>
      <c r="BX86" s="999">
        <v>194.80181612000001</v>
      </c>
      <c r="BY86" s="999">
        <v>71.291946659999994</v>
      </c>
      <c r="BZ86" s="999">
        <v>171.667373199</v>
      </c>
      <c r="CA86" s="999">
        <v>80.458447500000005</v>
      </c>
      <c r="CB86" s="999">
        <v>61.526705624999998</v>
      </c>
      <c r="CC86" s="999">
        <v>58.938612795999994</v>
      </c>
      <c r="CD86" s="1000">
        <v>40.027927913999996</v>
      </c>
      <c r="CE86" s="998">
        <v>216.99970087200001</v>
      </c>
      <c r="CF86" s="999">
        <v>313.29009922500001</v>
      </c>
      <c r="CG86" s="999">
        <v>112.04583828200001</v>
      </c>
      <c r="CH86" s="999">
        <v>335.51742039600003</v>
      </c>
      <c r="CI86" s="999">
        <v>96.170655503999996</v>
      </c>
      <c r="CJ86" s="1000">
        <v>75.621307999999999</v>
      </c>
      <c r="CK86" s="1002">
        <v>5871.2357907400019</v>
      </c>
    </row>
    <row r="87" spans="6:89" x14ac:dyDescent="0.25">
      <c r="F87" s="993">
        <v>39083</v>
      </c>
      <c r="G87" s="998">
        <v>6.5667600000000004</v>
      </c>
      <c r="H87" s="999">
        <v>4.7030399999999988</v>
      </c>
      <c r="I87" s="999">
        <v>17.194165999999999</v>
      </c>
      <c r="J87" s="999">
        <v>76.440375000000003</v>
      </c>
      <c r="K87" s="999">
        <v>42.473585483999997</v>
      </c>
      <c r="L87" s="999">
        <v>23.933399999999995</v>
      </c>
      <c r="M87" s="999">
        <v>22.675125000000001</v>
      </c>
      <c r="N87" s="999">
        <v>4.8848000000000003</v>
      </c>
      <c r="O87" s="999">
        <v>8.60154</v>
      </c>
      <c r="P87" s="999">
        <v>2.9678</v>
      </c>
      <c r="Q87" s="999">
        <v>31.828654209</v>
      </c>
      <c r="R87" s="999">
        <v>47.704755999999989</v>
      </c>
      <c r="S87" s="999">
        <v>1.2809999999999999</v>
      </c>
      <c r="T87" s="999">
        <v>4.1326999999999998</v>
      </c>
      <c r="U87" s="999">
        <v>1.86588</v>
      </c>
      <c r="V87" s="999">
        <v>56.694053066999999</v>
      </c>
      <c r="W87" s="999">
        <v>55.670312607000007</v>
      </c>
      <c r="X87" s="999">
        <v>2.4951400000000001</v>
      </c>
      <c r="Y87" s="999">
        <v>227.161845</v>
      </c>
      <c r="Z87" s="1000">
        <v>16.995439999999999</v>
      </c>
      <c r="AA87" s="998">
        <v>52.167250484999997</v>
      </c>
      <c r="AB87" s="999">
        <v>123.45956237999999</v>
      </c>
      <c r="AC87" s="999">
        <v>34.563084000000003</v>
      </c>
      <c r="AD87" s="999">
        <v>17.101800000000001</v>
      </c>
      <c r="AE87" s="999">
        <v>17.588792000000002</v>
      </c>
      <c r="AF87" s="999">
        <v>17.122050000000002</v>
      </c>
      <c r="AG87" s="999">
        <v>5.2835999999999999</v>
      </c>
      <c r="AH87" s="999">
        <v>9.9950600000000005</v>
      </c>
      <c r="AI87" s="999">
        <v>19.4299</v>
      </c>
      <c r="AJ87" s="999">
        <v>400.03230597200002</v>
      </c>
      <c r="AK87" s="999">
        <v>20.1617</v>
      </c>
      <c r="AL87" s="999">
        <v>18.251788000000001</v>
      </c>
      <c r="AM87" s="999">
        <v>188.99330205000001</v>
      </c>
      <c r="AN87" s="999">
        <v>156.02284773</v>
      </c>
      <c r="AO87" s="999">
        <v>86.3251925</v>
      </c>
      <c r="AP87" s="1000">
        <v>18.50069375</v>
      </c>
      <c r="AQ87" s="998">
        <v>41.251740552000001</v>
      </c>
      <c r="AR87" s="999">
        <v>66.564430000000002</v>
      </c>
      <c r="AS87" s="999">
        <v>6.41561</v>
      </c>
      <c r="AT87" s="999">
        <v>35.457987500000002</v>
      </c>
      <c r="AU87" s="999">
        <v>211.55445880200003</v>
      </c>
      <c r="AV87" s="999">
        <v>12.49105</v>
      </c>
      <c r="AW87" s="999">
        <v>27.70196</v>
      </c>
      <c r="AX87" s="1000">
        <v>23.596271999999999</v>
      </c>
      <c r="AY87" s="998">
        <v>39.621597999999999</v>
      </c>
      <c r="AZ87" s="999">
        <v>7.6686300000000003</v>
      </c>
      <c r="BA87" s="999">
        <v>3.4424999999999999</v>
      </c>
      <c r="BB87" s="999">
        <v>6.9000549919999994</v>
      </c>
      <c r="BC87" s="999">
        <v>6.5880099999999997</v>
      </c>
      <c r="BD87" s="999">
        <v>3.9916800000000001</v>
      </c>
      <c r="BE87" s="999">
        <v>1.56128</v>
      </c>
      <c r="BF87" s="999">
        <v>0.96831999999999996</v>
      </c>
      <c r="BG87" s="999">
        <v>1.15401</v>
      </c>
      <c r="BH87" s="1000">
        <v>283.38133526399992</v>
      </c>
      <c r="BI87" s="998">
        <v>160.97202794400002</v>
      </c>
      <c r="BJ87" s="999">
        <v>148.87743525799999</v>
      </c>
      <c r="BK87" s="999">
        <v>148.76132749999999</v>
      </c>
      <c r="BL87" s="999">
        <v>144.78085113400002</v>
      </c>
      <c r="BM87" s="999">
        <v>66.730720000000005</v>
      </c>
      <c r="BN87" s="999">
        <v>78.389193750000004</v>
      </c>
      <c r="BO87" s="999">
        <v>74.539946435000004</v>
      </c>
      <c r="BP87" s="999">
        <v>77.71259517</v>
      </c>
      <c r="BQ87" s="999">
        <v>65.019653612999988</v>
      </c>
      <c r="BR87" s="999">
        <v>158.84567190999999</v>
      </c>
      <c r="BS87" s="1000">
        <v>29.000792000000001</v>
      </c>
      <c r="BT87" s="998">
        <v>221.43797584999999</v>
      </c>
      <c r="BU87" s="999">
        <v>28.68649125</v>
      </c>
      <c r="BV87" s="999">
        <v>218.24805423399999</v>
      </c>
      <c r="BW87" s="999">
        <v>29.841972511999998</v>
      </c>
      <c r="BX87" s="999">
        <v>191.06963475999999</v>
      </c>
      <c r="BY87" s="999">
        <v>75.506060959999999</v>
      </c>
      <c r="BZ87" s="999">
        <v>168.00886264799999</v>
      </c>
      <c r="CA87" s="999">
        <v>77.002680384000001</v>
      </c>
      <c r="CB87" s="999">
        <v>65.699512499999997</v>
      </c>
      <c r="CC87" s="999">
        <v>57.271811184000001</v>
      </c>
      <c r="CD87" s="1000">
        <v>42.831888957000004</v>
      </c>
      <c r="CE87" s="998">
        <v>214.78240087200001</v>
      </c>
      <c r="CF87" s="999">
        <v>329.97417875999997</v>
      </c>
      <c r="CG87" s="999">
        <v>116.68511202599998</v>
      </c>
      <c r="CH87" s="999">
        <v>328.06371986699997</v>
      </c>
      <c r="CI87" s="999">
        <v>97.316240194000002</v>
      </c>
      <c r="CJ87" s="1000">
        <v>79.701181000000005</v>
      </c>
      <c r="CK87" s="1002">
        <v>6117.3382210159998</v>
      </c>
    </row>
    <row r="88" spans="6:89" x14ac:dyDescent="0.25">
      <c r="F88" s="993">
        <v>39114</v>
      </c>
      <c r="G88" s="998">
        <v>7.23231</v>
      </c>
      <c r="H88" s="999">
        <v>5.2163999999999993</v>
      </c>
      <c r="I88" s="999">
        <v>18.987715999999999</v>
      </c>
      <c r="J88" s="999">
        <v>83.667465000000007</v>
      </c>
      <c r="K88" s="999">
        <v>46.805934516000001</v>
      </c>
      <c r="L88" s="999">
        <v>26.408100000000005</v>
      </c>
      <c r="M88" s="999">
        <v>24.928900497000001</v>
      </c>
      <c r="N88" s="999">
        <v>5.4008000000000003</v>
      </c>
      <c r="O88" s="999">
        <v>9.5988199999999999</v>
      </c>
      <c r="P88" s="999">
        <v>3.3022</v>
      </c>
      <c r="Q88" s="999">
        <v>35.222704209</v>
      </c>
      <c r="R88" s="999">
        <v>52.451327999999997</v>
      </c>
      <c r="S88" s="999">
        <v>1.4091</v>
      </c>
      <c r="T88" s="999">
        <v>4.5617000000000001</v>
      </c>
      <c r="U88" s="999">
        <v>2.0575800000000002</v>
      </c>
      <c r="V88" s="999">
        <v>61.848069200999994</v>
      </c>
      <c r="W88" s="999">
        <v>61.496245655000003</v>
      </c>
      <c r="X88" s="999">
        <v>2.75149</v>
      </c>
      <c r="Y88" s="999">
        <v>257.31501750000001</v>
      </c>
      <c r="Z88" s="1000">
        <v>18.737950000000001</v>
      </c>
      <c r="AA88" s="998">
        <v>57.913112984999998</v>
      </c>
      <c r="AB88" s="999">
        <v>135.25145667000001</v>
      </c>
      <c r="AC88" s="999">
        <v>37.111984</v>
      </c>
      <c r="AD88" s="999">
        <v>18.558620000000001</v>
      </c>
      <c r="AE88" s="999">
        <v>18.788608</v>
      </c>
      <c r="AF88" s="999">
        <v>18.432622438999999</v>
      </c>
      <c r="AG88" s="999">
        <v>5.6721000000000004</v>
      </c>
      <c r="AH88" s="999">
        <v>11.03932</v>
      </c>
      <c r="AI88" s="999">
        <v>21.0945</v>
      </c>
      <c r="AJ88" s="999">
        <v>441.03337901399993</v>
      </c>
      <c r="AK88" s="999">
        <v>21.991762000000001</v>
      </c>
      <c r="AL88" s="999">
        <v>19.893628</v>
      </c>
      <c r="AM88" s="999">
        <v>203.58510563999999</v>
      </c>
      <c r="AN88" s="999">
        <v>170.60224500000001</v>
      </c>
      <c r="AO88" s="999">
        <v>94.373534442999997</v>
      </c>
      <c r="AP88" s="1000">
        <v>20.494993749999999</v>
      </c>
      <c r="AQ88" s="998">
        <v>45.533490413999999</v>
      </c>
      <c r="AR88" s="999">
        <v>73.587142012000001</v>
      </c>
      <c r="AS88" s="999">
        <v>7.0730399999999998</v>
      </c>
      <c r="AT88" s="999">
        <v>39.286194999999999</v>
      </c>
      <c r="AU88" s="999">
        <v>237.78613173599996</v>
      </c>
      <c r="AV88" s="999">
        <v>13.801299999999999</v>
      </c>
      <c r="AW88" s="999">
        <v>30.607759999999999</v>
      </c>
      <c r="AX88" s="1000">
        <v>26.023872000000001</v>
      </c>
      <c r="AY88" s="998">
        <v>44.223376000000002</v>
      </c>
      <c r="AZ88" s="999">
        <v>8.5789349999999995</v>
      </c>
      <c r="BA88" s="999">
        <v>3.7867500000000001</v>
      </c>
      <c r="BB88" s="999">
        <v>7.7791450080000004</v>
      </c>
      <c r="BC88" s="999">
        <v>7.3712</v>
      </c>
      <c r="BD88" s="999">
        <v>4.4074799999999996</v>
      </c>
      <c r="BE88" s="999">
        <v>1.7679199999999999</v>
      </c>
      <c r="BF88" s="999">
        <v>1.0964799999999999</v>
      </c>
      <c r="BG88" s="999">
        <v>1.2911999999999999</v>
      </c>
      <c r="BH88" s="1000">
        <v>313.68040339199996</v>
      </c>
      <c r="BI88" s="998">
        <v>179.730022056</v>
      </c>
      <c r="BJ88" s="999">
        <v>169.71489188699999</v>
      </c>
      <c r="BK88" s="999">
        <v>167.49205749999999</v>
      </c>
      <c r="BL88" s="999">
        <v>161.08213978400002</v>
      </c>
      <c r="BM88" s="999">
        <v>74.861798650999987</v>
      </c>
      <c r="BN88" s="999">
        <v>87.070569929000001</v>
      </c>
      <c r="BO88" s="999">
        <v>83.116924573999995</v>
      </c>
      <c r="BP88" s="999">
        <v>85.653149999999997</v>
      </c>
      <c r="BQ88" s="999">
        <v>73.801791386999994</v>
      </c>
      <c r="BR88" s="999">
        <v>175.8094375</v>
      </c>
      <c r="BS88" s="1000">
        <v>33.136284000000003</v>
      </c>
      <c r="BT88" s="998">
        <v>245.91595237999999</v>
      </c>
      <c r="BU88" s="999">
        <v>31.316771249999999</v>
      </c>
      <c r="BV88" s="999">
        <v>254.41983346200004</v>
      </c>
      <c r="BW88" s="999">
        <v>32.798961232000003</v>
      </c>
      <c r="BX88" s="999">
        <v>219.93563476</v>
      </c>
      <c r="BY88" s="999">
        <v>83.411245719999997</v>
      </c>
      <c r="BZ88" s="999">
        <v>192.523842648</v>
      </c>
      <c r="CA88" s="999">
        <v>88.492477500000007</v>
      </c>
      <c r="CB88" s="999">
        <v>72.299058125000002</v>
      </c>
      <c r="CC88" s="999">
        <v>65.551080377999995</v>
      </c>
      <c r="CD88" s="1000">
        <v>46.808943129000006</v>
      </c>
      <c r="CE88" s="998">
        <v>244.31683687200004</v>
      </c>
      <c r="CF88" s="999">
        <v>365.95015519499998</v>
      </c>
      <c r="CG88" s="999">
        <v>130.53883484600001</v>
      </c>
      <c r="CH88" s="999">
        <v>374.192292237</v>
      </c>
      <c r="CI88" s="999">
        <v>110.26115387600001</v>
      </c>
      <c r="CJ88" s="1000">
        <v>88.320631000000006</v>
      </c>
      <c r="CK88" s="1002">
        <v>6831.4413949589989</v>
      </c>
    </row>
    <row r="89" spans="6:89" x14ac:dyDescent="0.25">
      <c r="F89" s="993">
        <v>39142</v>
      </c>
      <c r="G89" s="998">
        <v>8.4746699999999997</v>
      </c>
      <c r="H89" s="999">
        <v>6.1106399999999992</v>
      </c>
      <c r="I89" s="999">
        <v>22.216106</v>
      </c>
      <c r="J89" s="999">
        <v>97.905443822999999</v>
      </c>
      <c r="K89" s="999">
        <v>54.81258822600001</v>
      </c>
      <c r="L89" s="999">
        <v>30.849</v>
      </c>
      <c r="M89" s="999">
        <v>29.079124502999999</v>
      </c>
      <c r="N89" s="999">
        <v>6.3296000000000001</v>
      </c>
      <c r="O89" s="999">
        <v>11.2194</v>
      </c>
      <c r="P89" s="999">
        <v>3.8664999999999998</v>
      </c>
      <c r="Q89" s="999">
        <v>41.181139999999999</v>
      </c>
      <c r="R89" s="999">
        <v>61.500548000000002</v>
      </c>
      <c r="S89" s="999">
        <v>1.64822</v>
      </c>
      <c r="T89" s="999">
        <v>5.3338999999999999</v>
      </c>
      <c r="U89" s="999">
        <v>2.4026399999999999</v>
      </c>
      <c r="V89" s="999">
        <v>72.333796133999996</v>
      </c>
      <c r="W89" s="999">
        <v>72.033339130999991</v>
      </c>
      <c r="X89" s="999">
        <v>3.21292</v>
      </c>
      <c r="Y89" s="999">
        <v>301.14442954800001</v>
      </c>
      <c r="Z89" s="1000">
        <v>21.9604</v>
      </c>
      <c r="AA89" s="998">
        <v>67.716762015</v>
      </c>
      <c r="AB89" s="999">
        <v>157.72115667</v>
      </c>
      <c r="AC89" s="999">
        <v>43.433256</v>
      </c>
      <c r="AD89" s="999">
        <v>21.725619999999999</v>
      </c>
      <c r="AE89" s="999">
        <v>22.005136</v>
      </c>
      <c r="AF89" s="999">
        <v>21.603372439000001</v>
      </c>
      <c r="AG89" s="999">
        <v>6.6627749999999999</v>
      </c>
      <c r="AH89" s="999">
        <v>12.904070000000001</v>
      </c>
      <c r="AI89" s="999">
        <v>24.681999999999999</v>
      </c>
      <c r="AJ89" s="999">
        <v>513.42346246499994</v>
      </c>
      <c r="AK89" s="999">
        <v>25.74494</v>
      </c>
      <c r="AL89" s="999">
        <v>23.368856000000001</v>
      </c>
      <c r="AM89" s="999">
        <v>230.75495436000003</v>
      </c>
      <c r="AN89" s="999">
        <v>196.70102263799998</v>
      </c>
      <c r="AO89" s="999">
        <v>108.6988925</v>
      </c>
      <c r="AP89" s="1000">
        <v>24.020631250000001</v>
      </c>
      <c r="AQ89" s="998">
        <v>53.330100551999998</v>
      </c>
      <c r="AR89" s="999">
        <v>86.288482011999989</v>
      </c>
      <c r="AS89" s="999">
        <v>8.2745499999999996</v>
      </c>
      <c r="AT89" s="999">
        <v>46.03262625</v>
      </c>
      <c r="AU89" s="999">
        <v>278.49157532999999</v>
      </c>
      <c r="AV89" s="999">
        <v>16.188863755</v>
      </c>
      <c r="AW89" s="999">
        <v>35.865882587999998</v>
      </c>
      <c r="AX89" s="1000">
        <v>30.490656000000001</v>
      </c>
      <c r="AY89" s="998">
        <v>51.748296000000003</v>
      </c>
      <c r="AZ89" s="999">
        <v>10.013355000000001</v>
      </c>
      <c r="BA89" s="999">
        <v>4.4293500000000003</v>
      </c>
      <c r="BB89" s="999">
        <v>9.0729050079999993</v>
      </c>
      <c r="BC89" s="999">
        <v>8.6150900000000004</v>
      </c>
      <c r="BD89" s="999">
        <v>5.1559200000000001</v>
      </c>
      <c r="BE89" s="999">
        <v>2.0663999999999998</v>
      </c>
      <c r="BF89" s="999">
        <v>1.2816000000000001</v>
      </c>
      <c r="BG89" s="999">
        <v>1.50909</v>
      </c>
      <c r="BH89" s="1000">
        <v>367.21935321599994</v>
      </c>
      <c r="BI89" s="998">
        <v>212.36190705600001</v>
      </c>
      <c r="BJ89" s="999">
        <v>198.702292629</v>
      </c>
      <c r="BK89" s="999">
        <v>197.15403749999999</v>
      </c>
      <c r="BL89" s="999">
        <v>188.10237956799998</v>
      </c>
      <c r="BM89" s="999">
        <v>88.635495907000006</v>
      </c>
      <c r="BN89" s="999">
        <v>101.149166321</v>
      </c>
      <c r="BO89" s="999">
        <v>96.940285000000003</v>
      </c>
      <c r="BP89" s="999">
        <v>99.472151609999997</v>
      </c>
      <c r="BQ89" s="999">
        <v>86.320324161000002</v>
      </c>
      <c r="BR89" s="999">
        <v>205.49609691000001</v>
      </c>
      <c r="BS89" s="1000">
        <v>38.711345999999999</v>
      </c>
      <c r="BT89" s="998">
        <v>287.66918673500004</v>
      </c>
      <c r="BU89" s="999">
        <v>36.63212875</v>
      </c>
      <c r="BV89" s="999">
        <v>299.42129057900001</v>
      </c>
      <c r="BW89" s="999">
        <v>38.305120000000002</v>
      </c>
      <c r="BX89" s="999">
        <v>258.27776524000001</v>
      </c>
      <c r="BY89" s="999">
        <v>97.710354280000004</v>
      </c>
      <c r="BZ89" s="999">
        <v>226.41965485199998</v>
      </c>
      <c r="CA89" s="999">
        <v>104.590027116</v>
      </c>
      <c r="CB89" s="999">
        <v>84.580723750000004</v>
      </c>
      <c r="CC89" s="999">
        <v>77.245903980000008</v>
      </c>
      <c r="CD89" s="1000">
        <v>54.734411042999994</v>
      </c>
      <c r="CE89" s="998">
        <v>286.17946087199999</v>
      </c>
      <c r="CF89" s="999">
        <v>428.53922356499999</v>
      </c>
      <c r="CG89" s="999">
        <v>152.967232026</v>
      </c>
      <c r="CH89" s="999">
        <v>435.47334039299994</v>
      </c>
      <c r="CI89" s="999">
        <v>129.649952442</v>
      </c>
      <c r="CJ89" s="1000">
        <v>103.5195945</v>
      </c>
      <c r="CK89" s="1002">
        <v>7985.8162611980006</v>
      </c>
    </row>
    <row r="90" spans="6:89" x14ac:dyDescent="0.25">
      <c r="F90" s="993">
        <v>39173</v>
      </c>
      <c r="G90" s="998">
        <v>8.1197099999999995</v>
      </c>
      <c r="H90" s="999">
        <v>5.8787999999999991</v>
      </c>
      <c r="I90" s="999">
        <v>21.355201999999998</v>
      </c>
      <c r="J90" s="999">
        <v>94.909592645999993</v>
      </c>
      <c r="K90" s="999">
        <v>52.865751773999989</v>
      </c>
      <c r="L90" s="999">
        <v>29.798100000000005</v>
      </c>
      <c r="M90" s="999">
        <v>28.254574502999997</v>
      </c>
      <c r="N90" s="999">
        <v>6.0544000000000002</v>
      </c>
      <c r="O90" s="999">
        <v>10.78309</v>
      </c>
      <c r="P90" s="999">
        <v>3.7202000000000002</v>
      </c>
      <c r="Q90" s="999">
        <v>39.647527193999998</v>
      </c>
      <c r="R90" s="999">
        <v>59.315075999999991</v>
      </c>
      <c r="S90" s="999">
        <v>1.5884400000000001</v>
      </c>
      <c r="T90" s="999">
        <v>5.1337000000000002</v>
      </c>
      <c r="U90" s="999">
        <v>2.31318</v>
      </c>
      <c r="V90" s="999">
        <v>70.230695798999989</v>
      </c>
      <c r="W90" s="999">
        <v>69.480003475999993</v>
      </c>
      <c r="X90" s="999">
        <v>3.0932900000000001</v>
      </c>
      <c r="Y90" s="999">
        <v>296.61549454799996</v>
      </c>
      <c r="Z90" s="1000">
        <v>21.124949999999998</v>
      </c>
      <c r="AA90" s="998">
        <v>65.996275484999998</v>
      </c>
      <c r="AB90" s="999">
        <v>154.25479690500001</v>
      </c>
      <c r="AC90" s="999">
        <v>42.260762</v>
      </c>
      <c r="AD90" s="999">
        <v>21.123889999999999</v>
      </c>
      <c r="AE90" s="999">
        <v>21.443519999999999</v>
      </c>
      <c r="AF90" s="999">
        <v>21.096052439000001</v>
      </c>
      <c r="AG90" s="999">
        <v>6.4685249999999996</v>
      </c>
      <c r="AH90" s="999">
        <v>12.568415</v>
      </c>
      <c r="AI90" s="999">
        <v>24.021899999999999</v>
      </c>
      <c r="AJ90" s="999">
        <v>498.79341398599996</v>
      </c>
      <c r="AK90" s="999">
        <v>25.093561999999999</v>
      </c>
      <c r="AL90" s="999">
        <v>22.766848</v>
      </c>
      <c r="AM90" s="999">
        <v>209.07149794999998</v>
      </c>
      <c r="AN90" s="999">
        <v>186.59147018399997</v>
      </c>
      <c r="AO90" s="999">
        <v>102.887920557</v>
      </c>
      <c r="AP90" s="1000">
        <v>23.361799999999999</v>
      </c>
      <c r="AQ90" s="998">
        <v>51.221190137999997</v>
      </c>
      <c r="AR90" s="999">
        <v>83.029129999999995</v>
      </c>
      <c r="AS90" s="999">
        <v>7.9571699999999996</v>
      </c>
      <c r="AT90" s="999">
        <v>44.212658750000003</v>
      </c>
      <c r="AU90" s="999">
        <v>270.19529413200001</v>
      </c>
      <c r="AV90" s="999">
        <v>15.548299999999999</v>
      </c>
      <c r="AW90" s="999">
        <v>34.426814196000002</v>
      </c>
      <c r="AX90" s="1000">
        <v>29.260672</v>
      </c>
      <c r="AY90" s="998">
        <v>50.040717999999998</v>
      </c>
      <c r="AZ90" s="999">
        <v>9.7099200000000003</v>
      </c>
      <c r="BA90" s="999">
        <v>4.2686999999999999</v>
      </c>
      <c r="BB90" s="999">
        <v>8.7743450079999992</v>
      </c>
      <c r="BC90" s="999">
        <v>8.2926000000000002</v>
      </c>
      <c r="BD90" s="999">
        <v>4.9896000000000003</v>
      </c>
      <c r="BE90" s="999">
        <v>2.0089999999999999</v>
      </c>
      <c r="BF90" s="999">
        <v>1.246</v>
      </c>
      <c r="BG90" s="999">
        <v>1.4525999999999999</v>
      </c>
      <c r="BH90" s="1000">
        <v>356.35467830399995</v>
      </c>
      <c r="BI90" s="998">
        <v>202.44354000000001</v>
      </c>
      <c r="BJ90" s="999">
        <v>196.55286862900002</v>
      </c>
      <c r="BK90" s="999">
        <v>191.49257749999998</v>
      </c>
      <c r="BL90" s="999">
        <v>179.81812021599998</v>
      </c>
      <c r="BM90" s="999">
        <v>85.235863628000004</v>
      </c>
      <c r="BN90" s="999">
        <v>97.465302570999995</v>
      </c>
      <c r="BO90" s="999">
        <v>94.788664573999995</v>
      </c>
      <c r="BP90" s="999">
        <v>96.148200000000003</v>
      </c>
      <c r="BQ90" s="999">
        <v>85.330294452000004</v>
      </c>
      <c r="BR90" s="999">
        <v>194.41891868000002</v>
      </c>
      <c r="BS90" s="1000">
        <v>38.47578</v>
      </c>
      <c r="BT90" s="998">
        <v>281.90092245</v>
      </c>
      <c r="BU90" s="999">
        <v>35.727969999999999</v>
      </c>
      <c r="BV90" s="999">
        <v>302.618394421</v>
      </c>
      <c r="BW90" s="999">
        <v>37.455412512000002</v>
      </c>
      <c r="BX90" s="999">
        <v>258.30701612000001</v>
      </c>
      <c r="BY90" s="999">
        <v>94.716822859999994</v>
      </c>
      <c r="BZ90" s="999">
        <v>225.700490403</v>
      </c>
      <c r="CA90" s="999">
        <v>105.77150211599999</v>
      </c>
      <c r="CB90" s="999">
        <v>81.828446874999997</v>
      </c>
      <c r="CC90" s="999">
        <v>77.136614785999996</v>
      </c>
      <c r="CD90" s="1000">
        <v>53.160761043000001</v>
      </c>
      <c r="CE90" s="998">
        <v>280.41448087199996</v>
      </c>
      <c r="CF90" s="999">
        <v>414.61997721</v>
      </c>
      <c r="CG90" s="999">
        <v>147.847997666</v>
      </c>
      <c r="CH90" s="999">
        <v>428.90522526300003</v>
      </c>
      <c r="CI90" s="999">
        <v>126.04138</v>
      </c>
      <c r="CJ90" s="1000">
        <v>99.956888500000005</v>
      </c>
      <c r="CK90" s="1002">
        <v>7765.3522513210009</v>
      </c>
    </row>
    <row r="91" spans="6:89" x14ac:dyDescent="0.25">
      <c r="F91" s="993">
        <v>39203</v>
      </c>
      <c r="G91" s="998">
        <v>7.4097900000000001</v>
      </c>
      <c r="H91" s="999">
        <v>5.3654399999999987</v>
      </c>
      <c r="I91" s="999">
        <v>19.465996000000001</v>
      </c>
      <c r="J91" s="999">
        <v>88.948800000000006</v>
      </c>
      <c r="K91" s="999">
        <v>48.862439999999999</v>
      </c>
      <c r="L91" s="999">
        <v>27.425100000000004</v>
      </c>
      <c r="M91" s="999">
        <v>26.413090497000002</v>
      </c>
      <c r="N91" s="999">
        <v>5.5039999999999996</v>
      </c>
      <c r="O91" s="999">
        <v>9.9727999999999994</v>
      </c>
      <c r="P91" s="999">
        <v>3.3858000000000001</v>
      </c>
      <c r="Q91" s="999">
        <v>36.278615791</v>
      </c>
      <c r="R91" s="999">
        <v>55.046575999999995</v>
      </c>
      <c r="S91" s="999">
        <v>1.44326</v>
      </c>
      <c r="T91" s="999">
        <v>4.6904000000000003</v>
      </c>
      <c r="U91" s="999">
        <v>2.09592</v>
      </c>
      <c r="V91" s="999">
        <v>66.083795799000001</v>
      </c>
      <c r="W91" s="999">
        <v>64.085579999999993</v>
      </c>
      <c r="X91" s="999">
        <v>2.8027600000000001</v>
      </c>
      <c r="Y91" s="999">
        <v>279.48296249999999</v>
      </c>
      <c r="Z91" s="1000">
        <v>19.406310000000001</v>
      </c>
      <c r="AA91" s="998">
        <v>62.879875484999999</v>
      </c>
      <c r="AB91" s="999">
        <v>145.21738143000002</v>
      </c>
      <c r="AC91" s="999">
        <v>40.935333999999997</v>
      </c>
      <c r="AD91" s="999">
        <v>20.04711</v>
      </c>
      <c r="AE91" s="999">
        <v>20.524512000000001</v>
      </c>
      <c r="AF91" s="999">
        <v>20.250527561000002</v>
      </c>
      <c r="AG91" s="999">
        <v>6.1965750000000002</v>
      </c>
      <c r="AH91" s="999">
        <v>12.08358</v>
      </c>
      <c r="AI91" s="999">
        <v>22.730399999999999</v>
      </c>
      <c r="AJ91" s="999">
        <v>468.34690698600002</v>
      </c>
      <c r="AK91" s="999">
        <v>23.976914000000001</v>
      </c>
      <c r="AL91" s="999">
        <v>22.028020000000001</v>
      </c>
      <c r="AM91" s="999">
        <v>190.51076359000001</v>
      </c>
      <c r="AN91" s="999">
        <v>173.99211490799999</v>
      </c>
      <c r="AO91" s="999">
        <v>95.461119999999994</v>
      </c>
      <c r="AP91" s="1000">
        <v>22.2578125</v>
      </c>
      <c r="AQ91" s="998">
        <v>46.747739447999997</v>
      </c>
      <c r="AR91" s="999">
        <v>76.342438994000005</v>
      </c>
      <c r="AS91" s="999">
        <v>7.1863900000000003</v>
      </c>
      <c r="AT91" s="999">
        <v>40.572723750000002</v>
      </c>
      <c r="AU91" s="999">
        <v>250.05143053799998</v>
      </c>
      <c r="AV91" s="999">
        <v>14.179813755000001</v>
      </c>
      <c r="AW91" s="999">
        <v>31.410322588</v>
      </c>
      <c r="AX91" s="1000">
        <v>26.638864000000002</v>
      </c>
      <c r="AY91" s="998">
        <v>47.001807999999997</v>
      </c>
      <c r="AZ91" s="999">
        <v>9.0478799999999993</v>
      </c>
      <c r="BA91" s="999">
        <v>3.8785500000000002</v>
      </c>
      <c r="BB91" s="999">
        <v>8.1772250080000006</v>
      </c>
      <c r="BC91" s="999">
        <v>7.6015499999999996</v>
      </c>
      <c r="BD91" s="999">
        <v>4.5460799999999999</v>
      </c>
      <c r="BE91" s="999">
        <v>1.87124</v>
      </c>
      <c r="BF91" s="999">
        <v>1.16056</v>
      </c>
      <c r="BG91" s="999">
        <v>1.33155</v>
      </c>
      <c r="BH91" s="1000">
        <v>334.88680339199993</v>
      </c>
      <c r="BI91" s="998">
        <v>182.24708205599998</v>
      </c>
      <c r="BJ91" s="999">
        <v>177.77523188699999</v>
      </c>
      <c r="BK91" s="999">
        <v>173.24375000000001</v>
      </c>
      <c r="BL91" s="999">
        <v>163.33872075600001</v>
      </c>
      <c r="BM91" s="999">
        <v>76.473941349</v>
      </c>
      <c r="BN91" s="999">
        <v>89.440785000000005</v>
      </c>
      <c r="BO91" s="999">
        <v>87.921207287000001</v>
      </c>
      <c r="BP91" s="999">
        <v>89.469556439999991</v>
      </c>
      <c r="BQ91" s="999">
        <v>77.985289160999997</v>
      </c>
      <c r="BR91" s="999">
        <v>176.22093602500001</v>
      </c>
      <c r="BS91" s="1000">
        <v>34.863768</v>
      </c>
      <c r="BT91" s="998">
        <v>262.71299796</v>
      </c>
      <c r="BU91" s="999">
        <v>33.75526</v>
      </c>
      <c r="BV91" s="999">
        <v>291.56580077199999</v>
      </c>
      <c r="BW91" s="999">
        <v>35.246158768000001</v>
      </c>
      <c r="BX91" s="999">
        <v>246.99385340000001</v>
      </c>
      <c r="BY91" s="999">
        <v>88.032331420000006</v>
      </c>
      <c r="BZ91" s="999">
        <v>214.349704449</v>
      </c>
      <c r="CA91" s="999">
        <v>100.86847538400001</v>
      </c>
      <c r="CB91" s="999">
        <v>76.116732499999998</v>
      </c>
      <c r="CC91" s="999">
        <v>73.584496019999989</v>
      </c>
      <c r="CD91" s="1000">
        <v>49.956243129000008</v>
      </c>
      <c r="CE91" s="998">
        <v>266.75591287199995</v>
      </c>
      <c r="CF91" s="999">
        <v>385.30495519499999</v>
      </c>
      <c r="CG91" s="999">
        <v>136.553892026</v>
      </c>
      <c r="CH91" s="999">
        <v>417.38839934100002</v>
      </c>
      <c r="CI91" s="999">
        <v>116.96276631800001</v>
      </c>
      <c r="CJ91" s="1000">
        <v>92.371772500000006</v>
      </c>
      <c r="CK91" s="1002">
        <v>7251.7413735349992</v>
      </c>
    </row>
    <row r="92" spans="6:89" x14ac:dyDescent="0.25">
      <c r="F92" s="993">
        <v>39234</v>
      </c>
      <c r="G92" s="998">
        <v>6.8329800000000001</v>
      </c>
      <c r="H92" s="999">
        <v>4.9679999999999991</v>
      </c>
      <c r="I92" s="999">
        <v>17.959413999999999</v>
      </c>
      <c r="J92" s="999">
        <v>82.833569999999995</v>
      </c>
      <c r="K92" s="999">
        <v>44.913962741999995</v>
      </c>
      <c r="L92" s="999">
        <v>25.289399999999997</v>
      </c>
      <c r="M92" s="999">
        <v>24.544099502999998</v>
      </c>
      <c r="N92" s="999">
        <v>5.1256000000000004</v>
      </c>
      <c r="O92" s="999">
        <v>9.2248400000000004</v>
      </c>
      <c r="P92" s="999">
        <v>3.1349999999999998</v>
      </c>
      <c r="Q92" s="999">
        <v>33.663952806000005</v>
      </c>
      <c r="R92" s="999">
        <v>50.914667999999999</v>
      </c>
      <c r="S92" s="999">
        <v>1.3322400000000001</v>
      </c>
      <c r="T92" s="999">
        <v>4.3329000000000004</v>
      </c>
      <c r="U92" s="999">
        <v>1.9425600000000001</v>
      </c>
      <c r="V92" s="999">
        <v>61.699941932999998</v>
      </c>
      <c r="W92" s="999">
        <v>58.763114344999998</v>
      </c>
      <c r="X92" s="999">
        <v>2.59768</v>
      </c>
      <c r="Y92" s="999">
        <v>260.77131000000003</v>
      </c>
      <c r="Z92" s="1000">
        <v>17.83089</v>
      </c>
      <c r="AA92" s="998">
        <v>58.497437984999998</v>
      </c>
      <c r="AB92" s="999">
        <v>140.29631286</v>
      </c>
      <c r="AC92" s="999">
        <v>38.437412000000002</v>
      </c>
      <c r="AD92" s="999">
        <v>18.78031</v>
      </c>
      <c r="AE92" s="999">
        <v>19.248111999999999</v>
      </c>
      <c r="AF92" s="999">
        <v>19.066772439000001</v>
      </c>
      <c r="AG92" s="999">
        <v>5.8274999999999997</v>
      </c>
      <c r="AH92" s="999">
        <v>11.26309</v>
      </c>
      <c r="AI92" s="999">
        <v>21.295400000000001</v>
      </c>
      <c r="AJ92" s="999">
        <v>452.83491353499994</v>
      </c>
      <c r="AK92" s="999">
        <v>22.767212000000001</v>
      </c>
      <c r="AL92" s="999">
        <v>20.769276000000001</v>
      </c>
      <c r="AM92" s="999">
        <v>179.45017999999999</v>
      </c>
      <c r="AN92" s="999">
        <v>166.102437546</v>
      </c>
      <c r="AO92" s="999">
        <v>91.483598193000006</v>
      </c>
      <c r="AP92" s="1000">
        <v>21.011375000000001</v>
      </c>
      <c r="AQ92" s="998">
        <v>42.625740275999995</v>
      </c>
      <c r="AR92" s="999">
        <v>69.790146981999996</v>
      </c>
      <c r="AS92" s="999">
        <v>6.6423100000000002</v>
      </c>
      <c r="AT92" s="999">
        <v>37.121061249999997</v>
      </c>
      <c r="AU92" s="999">
        <v>230.98198858199999</v>
      </c>
      <c r="AV92" s="999">
        <v>12.986036244999999</v>
      </c>
      <c r="AW92" s="999">
        <v>28.808934195999999</v>
      </c>
      <c r="AX92" s="1000">
        <v>24.276</v>
      </c>
      <c r="AY92" s="998">
        <v>43.818187999999999</v>
      </c>
      <c r="AZ92" s="999">
        <v>8.38584</v>
      </c>
      <c r="BA92" s="999">
        <v>3.5802</v>
      </c>
      <c r="BB92" s="999">
        <v>7.5469349919999997</v>
      </c>
      <c r="BC92" s="999">
        <v>7.0026400000000004</v>
      </c>
      <c r="BD92" s="999">
        <v>4.2134400000000003</v>
      </c>
      <c r="BE92" s="999">
        <v>1.71052</v>
      </c>
      <c r="BF92" s="999">
        <v>1.06088</v>
      </c>
      <c r="BG92" s="999">
        <v>1.22664</v>
      </c>
      <c r="BH92" s="1000">
        <v>314.20335321599998</v>
      </c>
      <c r="BI92" s="998">
        <v>173.407455</v>
      </c>
      <c r="BJ92" s="999">
        <v>170.043350742</v>
      </c>
      <c r="BK92" s="999">
        <v>165.47448</v>
      </c>
      <c r="BL92" s="999">
        <v>155.52967891999998</v>
      </c>
      <c r="BM92" s="999">
        <v>73.039275442000005</v>
      </c>
      <c r="BN92" s="999">
        <v>85.442816179000005</v>
      </c>
      <c r="BO92" s="999">
        <v>84.236957712999995</v>
      </c>
      <c r="BP92" s="999">
        <v>86.114796780000006</v>
      </c>
      <c r="BQ92" s="999">
        <v>74.536309161000005</v>
      </c>
      <c r="BR92" s="999">
        <v>167.42252661500001</v>
      </c>
      <c r="BS92" s="1000">
        <v>33.371850000000002</v>
      </c>
      <c r="BT92" s="998">
        <v>250.040464625</v>
      </c>
      <c r="BU92" s="999">
        <v>31.919543749999999</v>
      </c>
      <c r="BV92" s="999">
        <v>279.721887111</v>
      </c>
      <c r="BW92" s="999">
        <v>33.648692511999997</v>
      </c>
      <c r="BX92" s="999">
        <v>234.95172796</v>
      </c>
      <c r="BY92" s="999">
        <v>81.260592379999991</v>
      </c>
      <c r="BZ92" s="999">
        <v>204.24988290299999</v>
      </c>
      <c r="CA92" s="999">
        <v>96.615165384000008</v>
      </c>
      <c r="CB92" s="999">
        <v>70.552989999999994</v>
      </c>
      <c r="CC92" s="999">
        <v>70.223554785999994</v>
      </c>
      <c r="CD92" s="1000">
        <v>46.580039999999997</v>
      </c>
      <c r="CE92" s="998">
        <v>251.97397200000003</v>
      </c>
      <c r="CF92" s="999">
        <v>357.87533263500001</v>
      </c>
      <c r="CG92" s="999">
        <v>126.283546872</v>
      </c>
      <c r="CH92" s="999">
        <v>398.69245776299999</v>
      </c>
      <c r="CI92" s="999">
        <v>108.97236143400002</v>
      </c>
      <c r="CJ92" s="1000">
        <v>85.303823499999993</v>
      </c>
      <c r="CK92" s="1002">
        <v>6849.2738487930001</v>
      </c>
    </row>
    <row r="93" spans="6:89" x14ac:dyDescent="0.25">
      <c r="F93" s="993">
        <v>39264</v>
      </c>
      <c r="G93" s="998">
        <v>7.2766799999999998</v>
      </c>
      <c r="H93" s="999">
        <v>5.2660799999999988</v>
      </c>
      <c r="I93" s="999">
        <v>19.250769999999999</v>
      </c>
      <c r="J93" s="999">
        <v>86.478024708000007</v>
      </c>
      <c r="K93" s="999">
        <v>47.875328226000008</v>
      </c>
      <c r="L93" s="999">
        <v>26.916600000000003</v>
      </c>
      <c r="M93" s="999">
        <v>25.616014502999999</v>
      </c>
      <c r="N93" s="999">
        <v>5.4695999999999998</v>
      </c>
      <c r="O93" s="999">
        <v>9.6611499999999992</v>
      </c>
      <c r="P93" s="999">
        <v>3.3231000000000002</v>
      </c>
      <c r="Q93" s="999">
        <v>36.002068597000005</v>
      </c>
      <c r="R93" s="999">
        <v>53.783099999999997</v>
      </c>
      <c r="S93" s="999">
        <v>1.41764</v>
      </c>
      <c r="T93" s="999">
        <v>4.6332000000000004</v>
      </c>
      <c r="U93" s="999">
        <v>2.07036</v>
      </c>
      <c r="V93" s="999">
        <v>64.247341133999996</v>
      </c>
      <c r="W93" s="999">
        <v>62.934769130999996</v>
      </c>
      <c r="X93" s="999">
        <v>2.76858</v>
      </c>
      <c r="Y93" s="999">
        <v>273.07685545200002</v>
      </c>
      <c r="Z93" s="1000">
        <v>19.048259999999999</v>
      </c>
      <c r="AA93" s="998">
        <v>60.704862015000003</v>
      </c>
      <c r="AB93" s="999">
        <v>143.73182785499998</v>
      </c>
      <c r="AC93" s="999">
        <v>39.456972</v>
      </c>
      <c r="AD93" s="999">
        <v>19.44538</v>
      </c>
      <c r="AE93" s="999">
        <v>19.784199999999998</v>
      </c>
      <c r="AF93" s="999">
        <v>19.616377561</v>
      </c>
      <c r="AG93" s="999">
        <v>5.9828999999999999</v>
      </c>
      <c r="AH93" s="999">
        <v>11.673335</v>
      </c>
      <c r="AI93" s="999">
        <v>22.041599999999999</v>
      </c>
      <c r="AJ93" s="999">
        <v>465.63984447899998</v>
      </c>
      <c r="AK93" s="999">
        <v>23.449608000000001</v>
      </c>
      <c r="AL93" s="999">
        <v>21.343920000000001</v>
      </c>
      <c r="AM93" s="999">
        <v>185.25775281999998</v>
      </c>
      <c r="AN93" s="999">
        <v>170.66230227</v>
      </c>
      <c r="AO93" s="999">
        <v>93.627744442999997</v>
      </c>
      <c r="AP93" s="1000">
        <v>21.830462499999999</v>
      </c>
      <c r="AQ93" s="998">
        <v>46.268429862000005</v>
      </c>
      <c r="AR93" s="999">
        <v>75.166388994000002</v>
      </c>
      <c r="AS93" s="999">
        <v>7.1863900000000003</v>
      </c>
      <c r="AT93" s="999">
        <v>39.945148750000001</v>
      </c>
      <c r="AU93" s="999">
        <v>245.545281198</v>
      </c>
      <c r="AV93" s="999">
        <v>14.06335</v>
      </c>
      <c r="AW93" s="999">
        <v>31.133574195999998</v>
      </c>
      <c r="AX93" s="1000">
        <v>26.347552</v>
      </c>
      <c r="AY93" s="998">
        <v>46.104605999999997</v>
      </c>
      <c r="AZ93" s="999">
        <v>8.8823699999999999</v>
      </c>
      <c r="BA93" s="999">
        <v>3.8096999999999999</v>
      </c>
      <c r="BB93" s="999">
        <v>8.0113599999999998</v>
      </c>
      <c r="BC93" s="999">
        <v>7.4633399999999996</v>
      </c>
      <c r="BD93" s="999">
        <v>4.49064</v>
      </c>
      <c r="BE93" s="999">
        <v>1.8138399999999999</v>
      </c>
      <c r="BF93" s="999">
        <v>1.12496</v>
      </c>
      <c r="BG93" s="999">
        <v>1.3073399999999999</v>
      </c>
      <c r="BH93" s="1000">
        <v>329.01878044799997</v>
      </c>
      <c r="BI93" s="998">
        <v>179.90981205599999</v>
      </c>
      <c r="BJ93" s="999">
        <v>169.50599474200001</v>
      </c>
      <c r="BK93" s="999">
        <v>168.60624999999999</v>
      </c>
      <c r="BL93" s="999">
        <v>159.241150702</v>
      </c>
      <c r="BM93" s="999">
        <v>75.562709534999996</v>
      </c>
      <c r="BN93" s="999">
        <v>86.842067571000001</v>
      </c>
      <c r="BO93" s="999">
        <v>85.150660426000002</v>
      </c>
      <c r="BP93" s="999">
        <v>87.745998389999997</v>
      </c>
      <c r="BQ93" s="999">
        <v>74.504348613000005</v>
      </c>
      <c r="BR93" s="999">
        <v>173.15092029499999</v>
      </c>
      <c r="BS93" s="1000">
        <v>33.136284000000003</v>
      </c>
      <c r="BT93" s="998">
        <v>254.43407381</v>
      </c>
      <c r="BU93" s="999">
        <v>32.878500000000003</v>
      </c>
      <c r="BV93" s="999">
        <v>286.17665499999998</v>
      </c>
      <c r="BW93" s="999">
        <v>34.498399999999997</v>
      </c>
      <c r="BX93" s="999">
        <v>242.27022116000001</v>
      </c>
      <c r="BY93" s="999">
        <v>86.026961900000003</v>
      </c>
      <c r="BZ93" s="999">
        <v>212.09835375</v>
      </c>
      <c r="CA93" s="999">
        <v>100.36630125000001</v>
      </c>
      <c r="CB93" s="999">
        <v>74.281881249999998</v>
      </c>
      <c r="CC93" s="999">
        <v>72.874021989999989</v>
      </c>
      <c r="CD93" s="1000">
        <v>48.640105215000006</v>
      </c>
      <c r="CE93" s="998">
        <v>260.04494399999999</v>
      </c>
      <c r="CF93" s="999">
        <v>378.48698495999997</v>
      </c>
      <c r="CG93" s="999">
        <v>134.058286872</v>
      </c>
      <c r="CH93" s="999">
        <v>407.91817223699996</v>
      </c>
      <c r="CI93" s="999">
        <v>114.55699980599999</v>
      </c>
      <c r="CJ93" s="1000">
        <v>90.734076999999999</v>
      </c>
      <c r="CK93" s="1002">
        <v>7102.7487986720007</v>
      </c>
    </row>
    <row r="94" spans="6:89" x14ac:dyDescent="0.25">
      <c r="F94" s="993">
        <v>39295</v>
      </c>
      <c r="G94" s="998">
        <v>7.2766799999999998</v>
      </c>
      <c r="H94" s="999">
        <v>5.299199999999999</v>
      </c>
      <c r="I94" s="999">
        <v>19.155114000000001</v>
      </c>
      <c r="J94" s="999">
        <v>87.867849708000008</v>
      </c>
      <c r="K94" s="999">
        <v>48.039831773999992</v>
      </c>
      <c r="L94" s="999">
        <v>27.052199999999999</v>
      </c>
      <c r="M94" s="999">
        <v>26.138235000000002</v>
      </c>
      <c r="N94" s="999">
        <v>5.4352</v>
      </c>
      <c r="O94" s="999">
        <v>9.8481400000000008</v>
      </c>
      <c r="P94" s="999">
        <v>3.3439999999999999</v>
      </c>
      <c r="Q94" s="999">
        <v>35.851214387999995</v>
      </c>
      <c r="R94" s="999">
        <v>54.329467999999999</v>
      </c>
      <c r="S94" s="999">
        <v>1.41764</v>
      </c>
      <c r="T94" s="999">
        <v>4.6189</v>
      </c>
      <c r="U94" s="999">
        <v>2.07036</v>
      </c>
      <c r="V94" s="999">
        <v>65.521019999999993</v>
      </c>
      <c r="W94" s="999">
        <v>62.862850869000006</v>
      </c>
      <c r="X94" s="999">
        <v>2.76858</v>
      </c>
      <c r="Y94" s="999">
        <v>279.78101409600004</v>
      </c>
      <c r="Z94" s="1000">
        <v>19.072130000000001</v>
      </c>
      <c r="AA94" s="998">
        <v>62.165674514999999</v>
      </c>
      <c r="AB94" s="999">
        <v>148.064803095</v>
      </c>
      <c r="AC94" s="999">
        <v>40.476531999999999</v>
      </c>
      <c r="AD94" s="999">
        <v>19.888760000000001</v>
      </c>
      <c r="AE94" s="999">
        <v>20.29476</v>
      </c>
      <c r="AF94" s="999">
        <v>20.081412439000001</v>
      </c>
      <c r="AG94" s="999">
        <v>6.1577250000000001</v>
      </c>
      <c r="AH94" s="999">
        <v>11.9344</v>
      </c>
      <c r="AI94" s="999">
        <v>22.529499999999999</v>
      </c>
      <c r="AJ94" s="999">
        <v>476.89401102799997</v>
      </c>
      <c r="AK94" s="999">
        <v>23.976914000000001</v>
      </c>
      <c r="AL94" s="999">
        <v>21.863835999999999</v>
      </c>
      <c r="AM94" s="999">
        <v>189.16825795</v>
      </c>
      <c r="AN94" s="999">
        <v>175.37198018399999</v>
      </c>
      <c r="AO94" s="999">
        <v>96.85947625</v>
      </c>
      <c r="AP94" s="1000">
        <v>22.186587500000002</v>
      </c>
      <c r="AQ94" s="998">
        <v>45.757170137999999</v>
      </c>
      <c r="AR94" s="999">
        <v>74.76319201199999</v>
      </c>
      <c r="AS94" s="999">
        <v>7.0730399999999998</v>
      </c>
      <c r="AT94" s="999">
        <v>39.725497500000003</v>
      </c>
      <c r="AU94" s="999">
        <v>247.27609173599998</v>
      </c>
      <c r="AV94" s="999">
        <v>13.917763755000001</v>
      </c>
      <c r="AW94" s="999">
        <v>30.829162587999999</v>
      </c>
      <c r="AX94" s="1000">
        <v>26.056239999999999</v>
      </c>
      <c r="AY94" s="998">
        <v>46.451909999999998</v>
      </c>
      <c r="AZ94" s="999">
        <v>8.9375400000000003</v>
      </c>
      <c r="BA94" s="999">
        <v>3.8096999999999999</v>
      </c>
      <c r="BB94" s="999">
        <v>8.0611200000000007</v>
      </c>
      <c r="BC94" s="999">
        <v>7.4633399999999996</v>
      </c>
      <c r="BD94" s="999">
        <v>4.49064</v>
      </c>
      <c r="BE94" s="999">
        <v>1.8482799999999999</v>
      </c>
      <c r="BF94" s="999">
        <v>1.14632</v>
      </c>
      <c r="BG94" s="999">
        <v>1.3073399999999999</v>
      </c>
      <c r="BH94" s="1000">
        <v>332.88237446399995</v>
      </c>
      <c r="BI94" s="998">
        <v>184.31466705599999</v>
      </c>
      <c r="BJ94" s="999">
        <v>191.14948537100003</v>
      </c>
      <c r="BK94" s="999">
        <v>180.32044250000001</v>
      </c>
      <c r="BL94" s="999">
        <v>167.49566108000002</v>
      </c>
      <c r="BM94" s="999">
        <v>78.121177255999996</v>
      </c>
      <c r="BN94" s="999">
        <v>92.325027570999993</v>
      </c>
      <c r="BO94" s="999">
        <v>91.428629999999998</v>
      </c>
      <c r="BP94" s="999">
        <v>91.716241949999997</v>
      </c>
      <c r="BQ94" s="999">
        <v>83.062934999999996</v>
      </c>
      <c r="BR94" s="999">
        <v>177.92987338499998</v>
      </c>
      <c r="BS94" s="1000">
        <v>37.638212000000003</v>
      </c>
      <c r="BT94" s="998">
        <v>270.18481360500004</v>
      </c>
      <c r="BU94" s="999">
        <v>33.810057499999999</v>
      </c>
      <c r="BV94" s="999">
        <v>304.11031288300001</v>
      </c>
      <c r="BW94" s="999">
        <v>35.721998767999999</v>
      </c>
      <c r="BX94" s="999">
        <v>253.87493048000002</v>
      </c>
      <c r="BY94" s="999">
        <v>86.840739040000003</v>
      </c>
      <c r="BZ94" s="999">
        <v>221.41649764799999</v>
      </c>
      <c r="CA94" s="999">
        <v>105.18076461599999</v>
      </c>
      <c r="CB94" s="999">
        <v>75.110523749999999</v>
      </c>
      <c r="CC94" s="999">
        <v>76.098336019999991</v>
      </c>
      <c r="CD94" s="1000">
        <v>49.469827914</v>
      </c>
      <c r="CE94" s="998">
        <v>268.73676</v>
      </c>
      <c r="CF94" s="999">
        <v>380.68617410999997</v>
      </c>
      <c r="CG94" s="999">
        <v>134.69814797399999</v>
      </c>
      <c r="CH94" s="999">
        <v>428.29422473699998</v>
      </c>
      <c r="CI94" s="999">
        <v>116.189506318</v>
      </c>
      <c r="CJ94" s="1000">
        <v>90.877734500000003</v>
      </c>
      <c r="CK94" s="1002">
        <v>7334.2646830209987</v>
      </c>
    </row>
    <row r="95" spans="6:89" x14ac:dyDescent="0.25">
      <c r="F95" s="993">
        <v>39326</v>
      </c>
      <c r="G95" s="998">
        <v>6.7442399999999996</v>
      </c>
      <c r="H95" s="999">
        <v>4.9348799999999988</v>
      </c>
      <c r="I95" s="999">
        <v>17.959413999999999</v>
      </c>
      <c r="J95" s="999">
        <v>82.895333823000001</v>
      </c>
      <c r="K95" s="999">
        <v>45.243000000000002</v>
      </c>
      <c r="L95" s="999">
        <v>25.425000000000001</v>
      </c>
      <c r="M95" s="999">
        <v>24.57159</v>
      </c>
      <c r="N95" s="999">
        <v>5.1256000000000004</v>
      </c>
      <c r="O95" s="999">
        <v>9.2248400000000004</v>
      </c>
      <c r="P95" s="999">
        <v>3.1141000000000001</v>
      </c>
      <c r="Q95" s="999">
        <v>33.789645790999998</v>
      </c>
      <c r="R95" s="999">
        <v>50.98296400000001</v>
      </c>
      <c r="S95" s="999">
        <v>1.3066199999999999</v>
      </c>
      <c r="T95" s="999">
        <v>4.3186</v>
      </c>
      <c r="U95" s="999">
        <v>1.9297800000000001</v>
      </c>
      <c r="V95" s="999">
        <v>61.818418866000002</v>
      </c>
      <c r="W95" s="999">
        <v>59.266581737999992</v>
      </c>
      <c r="X95" s="999">
        <v>2.5805899999999999</v>
      </c>
      <c r="Y95" s="999">
        <v>264.91294954800003</v>
      </c>
      <c r="Z95" s="1000">
        <v>17.926369999999999</v>
      </c>
      <c r="AA95" s="998">
        <v>58.562337014999997</v>
      </c>
      <c r="AB95" s="999">
        <v>140.57493713999997</v>
      </c>
      <c r="AC95" s="999">
        <v>38.539368000000003</v>
      </c>
      <c r="AD95" s="999">
        <v>18.875319999999999</v>
      </c>
      <c r="AE95" s="999">
        <v>19.299168000000002</v>
      </c>
      <c r="AF95" s="999">
        <v>19.066772439000001</v>
      </c>
      <c r="AG95" s="999">
        <v>5.8469249999999997</v>
      </c>
      <c r="AH95" s="999">
        <v>11.26309</v>
      </c>
      <c r="AI95" s="999">
        <v>21.352799999999998</v>
      </c>
      <c r="AJ95" s="999">
        <v>454.14277502800002</v>
      </c>
      <c r="AK95" s="999">
        <v>22.79823</v>
      </c>
      <c r="AL95" s="999">
        <v>20.687183999999998</v>
      </c>
      <c r="AM95" s="999">
        <v>185.78310205000002</v>
      </c>
      <c r="AN95" s="999">
        <v>168.68239227000001</v>
      </c>
      <c r="AO95" s="999">
        <v>93.037302499999996</v>
      </c>
      <c r="AP95" s="1000">
        <v>20.975762499999998</v>
      </c>
      <c r="AQ95" s="998">
        <v>43.232850413999998</v>
      </c>
      <c r="AR95" s="999">
        <v>70.59658798800001</v>
      </c>
      <c r="AS95" s="999">
        <v>6.7103200000000003</v>
      </c>
      <c r="AT95" s="999">
        <v>37.528984999999999</v>
      </c>
      <c r="AU95" s="999">
        <v>233.60817684600002</v>
      </c>
      <c r="AV95" s="999">
        <v>13.160736244999999</v>
      </c>
      <c r="AW95" s="999">
        <v>29.141028391999996</v>
      </c>
      <c r="AX95" s="1000">
        <v>24.567312000000001</v>
      </c>
      <c r="AY95" s="998">
        <v>43.702419999999996</v>
      </c>
      <c r="AZ95" s="999">
        <v>8.3582549999999998</v>
      </c>
      <c r="BA95" s="999">
        <v>3.5113500000000002</v>
      </c>
      <c r="BB95" s="999">
        <v>7.5469349919999997</v>
      </c>
      <c r="BC95" s="999">
        <v>6.9565700000000001</v>
      </c>
      <c r="BD95" s="999">
        <v>4.1857199999999999</v>
      </c>
      <c r="BE95" s="999">
        <v>1.722</v>
      </c>
      <c r="BF95" s="999">
        <v>1.0680000000000001</v>
      </c>
      <c r="BG95" s="999">
        <v>1.2185699999999999</v>
      </c>
      <c r="BH95" s="1000">
        <v>314.31956428799992</v>
      </c>
      <c r="BI95" s="998">
        <v>174.78579705600001</v>
      </c>
      <c r="BJ95" s="999">
        <v>168.87903462900002</v>
      </c>
      <c r="BK95" s="999">
        <v>165.5045575</v>
      </c>
      <c r="BL95" s="999">
        <v>156.954820756</v>
      </c>
      <c r="BM95" s="999">
        <v>73.284630000000007</v>
      </c>
      <c r="BN95" s="999">
        <v>85.956843679000002</v>
      </c>
      <c r="BO95" s="999">
        <v>84.354842286999997</v>
      </c>
      <c r="BP95" s="999">
        <v>86.791896780000002</v>
      </c>
      <c r="BQ95" s="999">
        <v>74.121109452000013</v>
      </c>
      <c r="BR95" s="999">
        <v>169.60632352499999</v>
      </c>
      <c r="BS95" s="1000">
        <v>33.031587999999999</v>
      </c>
      <c r="BT95" s="998">
        <v>249.532535035</v>
      </c>
      <c r="BU95" s="999">
        <v>31.919543749999999</v>
      </c>
      <c r="BV95" s="999">
        <v>289.70862115200003</v>
      </c>
      <c r="BW95" s="999">
        <v>33.648692511999997</v>
      </c>
      <c r="BX95" s="999">
        <v>241.19140252</v>
      </c>
      <c r="BY95" s="999">
        <v>81.84183809999999</v>
      </c>
      <c r="BZ95" s="999">
        <v>210.37862790299999</v>
      </c>
      <c r="CA95" s="999">
        <v>99.627832115999993</v>
      </c>
      <c r="CB95" s="999">
        <v>70.671367500000002</v>
      </c>
      <c r="CC95" s="999">
        <v>72.327576019999995</v>
      </c>
      <c r="CD95" s="1000">
        <v>46.780334171999996</v>
      </c>
      <c r="CE95" s="998">
        <v>257.47287599999999</v>
      </c>
      <c r="CF95" s="999">
        <v>359.32065232499997</v>
      </c>
      <c r="CG95" s="999">
        <v>127.371319384</v>
      </c>
      <c r="CH95" s="999">
        <v>410.66767460399996</v>
      </c>
      <c r="CI95" s="999">
        <v>110.83390755799999</v>
      </c>
      <c r="CJ95" s="1000">
        <v>85.734796000000003</v>
      </c>
      <c r="CK95" s="1002">
        <v>6926.9944051880011</v>
      </c>
    </row>
    <row r="96" spans="6:89" x14ac:dyDescent="0.25">
      <c r="F96" s="993">
        <v>39356</v>
      </c>
      <c r="G96" s="998">
        <v>5.67936</v>
      </c>
      <c r="H96" s="999">
        <v>4.2062399999999993</v>
      </c>
      <c r="I96" s="999">
        <v>15.161476</v>
      </c>
      <c r="J96" s="999">
        <v>71.931171176999996</v>
      </c>
      <c r="K96" s="999">
        <v>38.387991774</v>
      </c>
      <c r="L96" s="999">
        <v>21.5943</v>
      </c>
      <c r="M96" s="999">
        <v>21.245899502999997</v>
      </c>
      <c r="N96" s="999">
        <v>4.3343999999999996</v>
      </c>
      <c r="O96" s="999">
        <v>7.9159100000000002</v>
      </c>
      <c r="P96" s="999">
        <v>2.6543000000000001</v>
      </c>
      <c r="Q96" s="999">
        <v>28.585435791000002</v>
      </c>
      <c r="R96" s="999">
        <v>43.709440000000001</v>
      </c>
      <c r="S96" s="999">
        <v>1.0931200000000001</v>
      </c>
      <c r="T96" s="999">
        <v>3.6322000000000001</v>
      </c>
      <c r="U96" s="999">
        <v>1.6230599999999999</v>
      </c>
      <c r="V96" s="999">
        <v>53.702354999999997</v>
      </c>
      <c r="W96" s="999">
        <v>50.239930000000001</v>
      </c>
      <c r="X96" s="999">
        <v>2.1704300000000001</v>
      </c>
      <c r="Y96" s="999">
        <v>228.7112175</v>
      </c>
      <c r="Z96" s="1000">
        <v>15.181319999999999</v>
      </c>
      <c r="AA96" s="998">
        <v>50.576562015</v>
      </c>
      <c r="AB96" s="999">
        <v>122.77862833499999</v>
      </c>
      <c r="AC96" s="999">
        <v>34.206237999999992</v>
      </c>
      <c r="AD96" s="999">
        <v>16.500070000000001</v>
      </c>
      <c r="AE96" s="999">
        <v>17.103760000000001</v>
      </c>
      <c r="AF96" s="999">
        <v>16.783832439000005</v>
      </c>
      <c r="AG96" s="999">
        <v>5.1670499999999997</v>
      </c>
      <c r="AH96" s="999">
        <v>9.7712900000000005</v>
      </c>
      <c r="AI96" s="999">
        <v>18.655000000000001</v>
      </c>
      <c r="AJ96" s="999">
        <v>394.31405046499998</v>
      </c>
      <c r="AK96" s="999">
        <v>19.944573999999999</v>
      </c>
      <c r="AL96" s="999">
        <v>18.19706</v>
      </c>
      <c r="AM96" s="999">
        <v>162.49454563999998</v>
      </c>
      <c r="AN96" s="999">
        <v>147.17330999999999</v>
      </c>
      <c r="AO96" s="999">
        <v>81.166786806999994</v>
      </c>
      <c r="AP96" s="1000">
        <v>18.18018125</v>
      </c>
      <c r="AQ96" s="998">
        <v>36.267030137999996</v>
      </c>
      <c r="AR96" s="999">
        <v>59.508130000000001</v>
      </c>
      <c r="AS96" s="999">
        <v>5.6448299999999998</v>
      </c>
      <c r="AT96" s="999">
        <v>31.62978</v>
      </c>
      <c r="AU96" s="999">
        <v>198.27452511000001</v>
      </c>
      <c r="AV96" s="999">
        <v>11.035213755000001</v>
      </c>
      <c r="AW96" s="999">
        <v>24.519411607999999</v>
      </c>
      <c r="AX96" s="1000">
        <v>20.521312000000002</v>
      </c>
      <c r="AY96" s="998">
        <v>37.422006000000003</v>
      </c>
      <c r="AZ96" s="999">
        <v>7.0893449999999998</v>
      </c>
      <c r="BA96" s="999">
        <v>2.9376000000000002</v>
      </c>
      <c r="BB96" s="999">
        <v>6.3858650080000006</v>
      </c>
      <c r="BC96" s="999">
        <v>5.89696</v>
      </c>
      <c r="BD96" s="999">
        <v>3.5204399999999998</v>
      </c>
      <c r="BE96" s="999">
        <v>1.44648</v>
      </c>
      <c r="BF96" s="999">
        <v>0.89712000000000003</v>
      </c>
      <c r="BG96" s="999">
        <v>1.0329600000000001</v>
      </c>
      <c r="BH96" s="1000">
        <v>270.13475750399994</v>
      </c>
      <c r="BI96" s="998">
        <v>153.420847944</v>
      </c>
      <c r="BJ96" s="999">
        <v>145.414444516</v>
      </c>
      <c r="BK96" s="999">
        <v>143.8227875</v>
      </c>
      <c r="BL96" s="999">
        <v>136.82331978400001</v>
      </c>
      <c r="BM96" s="999">
        <v>63.997024558</v>
      </c>
      <c r="BN96" s="999">
        <v>74.791001249999994</v>
      </c>
      <c r="BO96" s="999">
        <v>73.243086435000009</v>
      </c>
      <c r="BP96" s="999">
        <v>75.712103220000003</v>
      </c>
      <c r="BQ96" s="999">
        <v>63.965817773999994</v>
      </c>
      <c r="BR96" s="999">
        <v>148.52812970500003</v>
      </c>
      <c r="BS96" s="1000">
        <v>28.451138</v>
      </c>
      <c r="BT96" s="998">
        <v>217.1043483</v>
      </c>
      <c r="BU96" s="999">
        <v>27.891927500000001</v>
      </c>
      <c r="BV96" s="999">
        <v>258.86518999999998</v>
      </c>
      <c r="BW96" s="999">
        <v>29.366132511999997</v>
      </c>
      <c r="BX96" s="999">
        <v>213.31685340000001</v>
      </c>
      <c r="BY96" s="999">
        <v>69.896868580000003</v>
      </c>
      <c r="BZ96" s="999">
        <v>186.958066653</v>
      </c>
      <c r="CA96" s="999">
        <v>90.205616250000006</v>
      </c>
      <c r="CB96" s="999">
        <v>60.609279999999998</v>
      </c>
      <c r="CC96" s="999">
        <v>64.485463601999996</v>
      </c>
      <c r="CD96" s="1000">
        <v>40.514343129000011</v>
      </c>
      <c r="CE96" s="998">
        <v>224.627212872</v>
      </c>
      <c r="CF96" s="999">
        <v>306.56624170499998</v>
      </c>
      <c r="CG96" s="999">
        <v>108.20649889800001</v>
      </c>
      <c r="CH96" s="999">
        <v>361.88122184100001</v>
      </c>
      <c r="CI96" s="999">
        <v>94.795953875999999</v>
      </c>
      <c r="CJ96" s="1000">
        <v>72.891815500000007</v>
      </c>
      <c r="CK96" s="1002">
        <v>6015.2889971229988</v>
      </c>
    </row>
    <row r="97" spans="6:89" x14ac:dyDescent="0.25">
      <c r="F97" s="993">
        <v>39387</v>
      </c>
      <c r="G97" s="998">
        <v>5.5906200000000004</v>
      </c>
      <c r="H97" s="999">
        <v>4.1565599999999998</v>
      </c>
      <c r="I97" s="999">
        <v>15.257132</v>
      </c>
      <c r="J97" s="999">
        <v>68.966229708</v>
      </c>
      <c r="K97" s="999">
        <v>38.086371774</v>
      </c>
      <c r="L97" s="999">
        <v>21.356999999999999</v>
      </c>
      <c r="M97" s="999">
        <v>20.61375</v>
      </c>
      <c r="N97" s="999">
        <v>4.3</v>
      </c>
      <c r="O97" s="999">
        <v>7.7912499999999998</v>
      </c>
      <c r="P97" s="999">
        <v>2.6124999999999998</v>
      </c>
      <c r="Q97" s="999">
        <v>28.484881402999999</v>
      </c>
      <c r="R97" s="999">
        <v>42.821592000000003</v>
      </c>
      <c r="S97" s="999">
        <v>1.0760400000000001</v>
      </c>
      <c r="T97" s="999">
        <v>3.6036000000000001</v>
      </c>
      <c r="U97" s="999">
        <v>1.6102799999999999</v>
      </c>
      <c r="V97" s="999">
        <v>50.858784200999999</v>
      </c>
      <c r="W97" s="999">
        <v>50.347807392999997</v>
      </c>
      <c r="X97" s="999">
        <v>2.15334</v>
      </c>
      <c r="Y97" s="999">
        <v>211.757554548</v>
      </c>
      <c r="Z97" s="1000">
        <v>15.181319999999999</v>
      </c>
      <c r="AA97" s="998">
        <v>49.375462499999998</v>
      </c>
      <c r="AB97" s="999">
        <v>110.584322145</v>
      </c>
      <c r="AC97" s="999">
        <v>32.014184</v>
      </c>
      <c r="AD97" s="999">
        <v>15.42329</v>
      </c>
      <c r="AE97" s="999">
        <v>16.006056000000001</v>
      </c>
      <c r="AF97" s="999">
        <v>15.769192438999999</v>
      </c>
      <c r="AG97" s="999">
        <v>4.8368250000000002</v>
      </c>
      <c r="AH97" s="999">
        <v>9.4729299999999999</v>
      </c>
      <c r="AI97" s="999">
        <v>17.4209</v>
      </c>
      <c r="AJ97" s="999">
        <v>358.24062747899995</v>
      </c>
      <c r="AK97" s="999">
        <v>18.517745999999999</v>
      </c>
      <c r="AL97" s="999">
        <v>17.102499999999999</v>
      </c>
      <c r="AM97" s="999">
        <v>156.19083641</v>
      </c>
      <c r="AN97" s="999">
        <v>136.283805</v>
      </c>
      <c r="AO97" s="999">
        <v>75.480138056999991</v>
      </c>
      <c r="AP97" s="1000">
        <v>17.040581249999999</v>
      </c>
      <c r="AQ97" s="998">
        <v>37.193670413999996</v>
      </c>
      <c r="AR97" s="999">
        <v>60.247347988000008</v>
      </c>
      <c r="AS97" s="999">
        <v>5.6901700000000002</v>
      </c>
      <c r="AT97" s="999">
        <v>32.100461250000002</v>
      </c>
      <c r="AU97" s="999">
        <v>194.42476466999997</v>
      </c>
      <c r="AV97" s="999">
        <v>11.209913755000001</v>
      </c>
      <c r="AW97" s="999">
        <v>24.906851608000004</v>
      </c>
      <c r="AX97" s="1000">
        <v>21.233408000000001</v>
      </c>
      <c r="AY97" s="998">
        <v>36.640571999999999</v>
      </c>
      <c r="AZ97" s="999">
        <v>7.0893449999999998</v>
      </c>
      <c r="BA97" s="999">
        <v>2.8917000000000002</v>
      </c>
      <c r="BB97" s="999">
        <v>6.452214992</v>
      </c>
      <c r="BC97" s="999">
        <v>5.89696</v>
      </c>
      <c r="BD97" s="999">
        <v>3.5204399999999998</v>
      </c>
      <c r="BE97" s="999">
        <v>1.4923999999999999</v>
      </c>
      <c r="BF97" s="999">
        <v>0.92559999999999998</v>
      </c>
      <c r="BG97" s="999">
        <v>1.0329600000000001</v>
      </c>
      <c r="BH97" s="1000">
        <v>257.93365526399998</v>
      </c>
      <c r="BI97" s="998">
        <v>146.10929205599999</v>
      </c>
      <c r="BJ97" s="999">
        <v>129.443149484</v>
      </c>
      <c r="BK97" s="999">
        <v>133.16249999999999</v>
      </c>
      <c r="BL97" s="999">
        <v>127.85611081</v>
      </c>
      <c r="BM97" s="999">
        <v>60.772620000000003</v>
      </c>
      <c r="BN97" s="999">
        <v>68.908264929000012</v>
      </c>
      <c r="BO97" s="999">
        <v>66.523017287000002</v>
      </c>
      <c r="BP97" s="999">
        <v>69.218104830000001</v>
      </c>
      <c r="BQ97" s="999">
        <v>57.067857773999997</v>
      </c>
      <c r="BR97" s="999">
        <v>141.280463975</v>
      </c>
      <c r="BS97" s="1000">
        <v>25.153213999999998</v>
      </c>
      <c r="BT97" s="998">
        <v>196.421987755</v>
      </c>
      <c r="BU97" s="999">
        <v>25.946616250000002</v>
      </c>
      <c r="BV97" s="999">
        <v>215.20341961399998</v>
      </c>
      <c r="BW97" s="999">
        <v>26.918958768</v>
      </c>
      <c r="BX97" s="999">
        <v>185.7046</v>
      </c>
      <c r="BY97" s="999">
        <v>67.949645719999992</v>
      </c>
      <c r="BZ97" s="999">
        <v>164.60058000000001</v>
      </c>
      <c r="CA97" s="999">
        <v>78.154571250000004</v>
      </c>
      <c r="CB97" s="999">
        <v>58.685645624999999</v>
      </c>
      <c r="CC97" s="999">
        <v>56.779978388000004</v>
      </c>
      <c r="CD97" s="1000">
        <v>38.196765828000004</v>
      </c>
      <c r="CE97" s="998">
        <v>206.65235999999999</v>
      </c>
      <c r="CF97" s="999">
        <v>299.15117588999999</v>
      </c>
      <c r="CG97" s="999">
        <v>107.31058969200001</v>
      </c>
      <c r="CH97" s="999">
        <v>321.831739341</v>
      </c>
      <c r="CI97" s="999">
        <v>90.127783256000001</v>
      </c>
      <c r="CJ97" s="1000">
        <v>71.886212999999998</v>
      </c>
      <c r="CK97" s="1002">
        <v>5594.2856697699981</v>
      </c>
    </row>
    <row r="98" spans="6:89" x14ac:dyDescent="0.25">
      <c r="F98" s="993">
        <v>39417</v>
      </c>
      <c r="G98" s="998">
        <v>6.1230599999999997</v>
      </c>
      <c r="H98" s="999">
        <v>4.4049599999999991</v>
      </c>
      <c r="I98" s="999">
        <v>16.357176000000003</v>
      </c>
      <c r="J98" s="999">
        <v>71.128130291999994</v>
      </c>
      <c r="K98" s="999">
        <v>40.279993709999999</v>
      </c>
      <c r="L98" s="999">
        <v>22.577399999999997</v>
      </c>
      <c r="M98" s="999">
        <v>21.053515497000003</v>
      </c>
      <c r="N98" s="999">
        <v>4.6440000000000001</v>
      </c>
      <c r="O98" s="999">
        <v>8.0405700000000007</v>
      </c>
      <c r="P98" s="999">
        <v>2.7797000000000001</v>
      </c>
      <c r="Q98" s="999">
        <v>30.345318596999999</v>
      </c>
      <c r="R98" s="999">
        <v>44.733879999999999</v>
      </c>
      <c r="S98" s="999">
        <v>1.1956</v>
      </c>
      <c r="T98" s="999">
        <v>3.9039000000000001</v>
      </c>
      <c r="U98" s="999">
        <v>1.7508600000000001</v>
      </c>
      <c r="V98" s="999">
        <v>52.66563</v>
      </c>
      <c r="W98" s="999">
        <v>53.188855655000005</v>
      </c>
      <c r="X98" s="999">
        <v>2.3413300000000001</v>
      </c>
      <c r="Y98" s="999">
        <v>221.351650452</v>
      </c>
      <c r="Z98" s="1000">
        <v>16.11225</v>
      </c>
      <c r="AA98" s="998">
        <v>49.407912015000001</v>
      </c>
      <c r="AB98" s="999">
        <v>115.22686856999999</v>
      </c>
      <c r="AC98" s="999">
        <v>31.861249999999998</v>
      </c>
      <c r="AD98" s="999">
        <v>15.835000000000001</v>
      </c>
      <c r="AE98" s="999">
        <v>15.980528</v>
      </c>
      <c r="AF98" s="999">
        <v>15.85375</v>
      </c>
      <c r="AG98" s="999">
        <v>4.8368250000000002</v>
      </c>
      <c r="AH98" s="999">
        <v>9.4729299999999999</v>
      </c>
      <c r="AI98" s="999">
        <v>17.966200000000001</v>
      </c>
      <c r="AJ98" s="999">
        <v>376.581469465</v>
      </c>
      <c r="AK98" s="999">
        <v>18.951998</v>
      </c>
      <c r="AL98" s="999">
        <v>17.211956000000001</v>
      </c>
      <c r="AM98" s="999">
        <v>165.23782205000001</v>
      </c>
      <c r="AN98" s="999">
        <v>142.433537454</v>
      </c>
      <c r="AO98" s="999">
        <v>78.432273193</v>
      </c>
      <c r="AP98" s="1000">
        <v>17.770637499999999</v>
      </c>
      <c r="AQ98" s="998">
        <v>39.717990137999998</v>
      </c>
      <c r="AR98" s="999">
        <v>63.943532011999991</v>
      </c>
      <c r="AS98" s="999">
        <v>6.1435700000000004</v>
      </c>
      <c r="AT98" s="999">
        <v>34.077322500000001</v>
      </c>
      <c r="AU98" s="999">
        <v>206.06340977999997</v>
      </c>
      <c r="AV98" s="999">
        <v>12.0543</v>
      </c>
      <c r="AW98" s="999">
        <v>26.594985804</v>
      </c>
      <c r="AX98" s="1000">
        <v>22.722335999999999</v>
      </c>
      <c r="AY98" s="998">
        <v>38.058729999999997</v>
      </c>
      <c r="AZ98" s="999">
        <v>7.3376099999999997</v>
      </c>
      <c r="BA98" s="999">
        <v>3.2130000000000001</v>
      </c>
      <c r="BB98" s="999">
        <v>6.61808</v>
      </c>
      <c r="BC98" s="999">
        <v>6.2194500000000001</v>
      </c>
      <c r="BD98" s="999">
        <v>3.7699199999999999</v>
      </c>
      <c r="BE98" s="999">
        <v>1.48092</v>
      </c>
      <c r="BF98" s="999">
        <v>0.91847999999999996</v>
      </c>
      <c r="BG98" s="999">
        <v>1.08945</v>
      </c>
      <c r="BH98" s="1000">
        <v>270.57033695999996</v>
      </c>
      <c r="BI98" s="998">
        <v>153.27097499999999</v>
      </c>
      <c r="BJ98" s="999">
        <v>137.47353188700001</v>
      </c>
      <c r="BK98" s="999">
        <v>139.96823000000001</v>
      </c>
      <c r="BL98" s="999">
        <v>134.29938108000002</v>
      </c>
      <c r="BM98" s="999">
        <v>63.856830465000002</v>
      </c>
      <c r="BN98" s="999">
        <v>72.19228382099999</v>
      </c>
      <c r="BO98" s="999">
        <v>68.998852713000005</v>
      </c>
      <c r="BP98" s="999">
        <v>71.803408050000002</v>
      </c>
      <c r="BQ98" s="999">
        <v>60.101695548000002</v>
      </c>
      <c r="BR98" s="999">
        <v>148.05340941</v>
      </c>
      <c r="BS98" s="1000">
        <v>26.697479999999999</v>
      </c>
      <c r="BT98" s="998">
        <v>205.71713571500001</v>
      </c>
      <c r="BU98" s="999">
        <v>26.549388749999999</v>
      </c>
      <c r="BV98" s="999">
        <v>215.72091250299999</v>
      </c>
      <c r="BW98" s="999">
        <v>27.802641231999999</v>
      </c>
      <c r="BX98" s="999">
        <v>188.38702115999999</v>
      </c>
      <c r="BY98" s="999">
        <v>71.611615239999992</v>
      </c>
      <c r="BZ98" s="999">
        <v>165.444770847</v>
      </c>
      <c r="CA98" s="999">
        <v>76.264211250000002</v>
      </c>
      <c r="CB98" s="999">
        <v>61.704271875000003</v>
      </c>
      <c r="CC98" s="999">
        <v>56.561399999999999</v>
      </c>
      <c r="CD98" s="1000">
        <v>39.913492086000005</v>
      </c>
      <c r="CE98" s="998">
        <v>213.45202087200002</v>
      </c>
      <c r="CF98" s="999">
        <v>315.14380519499997</v>
      </c>
      <c r="CG98" s="999">
        <v>112.74971140999997</v>
      </c>
      <c r="CH98" s="999">
        <v>327.45271934100003</v>
      </c>
      <c r="CI98" s="999">
        <v>95.597824496000001</v>
      </c>
      <c r="CJ98" s="1000">
        <v>76.195937999999998</v>
      </c>
      <c r="CK98" s="1002">
        <v>5821.6171185899966</v>
      </c>
    </row>
    <row r="99" spans="6:89" x14ac:dyDescent="0.25">
      <c r="F99" s="993">
        <v>39448</v>
      </c>
      <c r="G99" s="998">
        <v>6.7886100000000003</v>
      </c>
      <c r="H99" s="999">
        <v>4.8851999999999993</v>
      </c>
      <c r="I99" s="999">
        <v>17.863758000000001</v>
      </c>
      <c r="J99" s="999">
        <v>79.003823823000005</v>
      </c>
      <c r="K99" s="999">
        <v>44.118771773999988</v>
      </c>
      <c r="L99" s="999">
        <v>24.814800000000002</v>
      </c>
      <c r="M99" s="999">
        <v>23.41722</v>
      </c>
      <c r="N99" s="999">
        <v>5.0911999999999997</v>
      </c>
      <c r="O99" s="999">
        <v>8.9131900000000002</v>
      </c>
      <c r="P99" s="999">
        <v>3.0931999999999999</v>
      </c>
      <c r="Q99" s="999">
        <v>33.186274208999997</v>
      </c>
      <c r="R99" s="999">
        <v>49.412155999999996</v>
      </c>
      <c r="S99" s="999">
        <v>1.3237000000000001</v>
      </c>
      <c r="T99" s="999">
        <v>4.29</v>
      </c>
      <c r="U99" s="999">
        <v>1.9297800000000001</v>
      </c>
      <c r="V99" s="999">
        <v>58.530549200999999</v>
      </c>
      <c r="W99" s="999">
        <v>58.007893476000007</v>
      </c>
      <c r="X99" s="999">
        <v>2.5805899999999999</v>
      </c>
      <c r="Y99" s="999">
        <v>243.042865452</v>
      </c>
      <c r="Z99" s="1000">
        <v>17.663799999999998</v>
      </c>
      <c r="AA99" s="998">
        <v>54.731774999999999</v>
      </c>
      <c r="AB99" s="999">
        <v>127.54496238</v>
      </c>
      <c r="AC99" s="999">
        <v>35.633622000000003</v>
      </c>
      <c r="AD99" s="999">
        <v>17.64019</v>
      </c>
      <c r="AE99" s="999">
        <v>17.946183999999999</v>
      </c>
      <c r="AF99" s="999">
        <v>17.671642438999999</v>
      </c>
      <c r="AG99" s="999">
        <v>5.419575</v>
      </c>
      <c r="AH99" s="999">
        <v>10.479895000000001</v>
      </c>
      <c r="AI99" s="999">
        <v>20.003900000000002</v>
      </c>
      <c r="AJ99" s="999">
        <v>413.81085598599998</v>
      </c>
      <c r="AK99" s="999">
        <v>20.968167999999999</v>
      </c>
      <c r="AL99" s="999">
        <v>19.154800000000002</v>
      </c>
      <c r="AM99" s="999">
        <v>181.34708718000002</v>
      </c>
      <c r="AN99" s="999">
        <v>157.01280272999998</v>
      </c>
      <c r="AO99" s="999">
        <v>86.387316806999991</v>
      </c>
      <c r="AP99" s="1000">
        <v>19.515650000000001</v>
      </c>
      <c r="AQ99" s="998">
        <v>43.009199447999997</v>
      </c>
      <c r="AR99" s="999">
        <v>69.420537988000007</v>
      </c>
      <c r="AS99" s="999">
        <v>6.6876499999999997</v>
      </c>
      <c r="AT99" s="999">
        <v>37.026924999999999</v>
      </c>
      <c r="AU99" s="999">
        <v>222.38740630800001</v>
      </c>
      <c r="AV99" s="999">
        <v>13.044263755000001</v>
      </c>
      <c r="AW99" s="999">
        <v>28.919625804000002</v>
      </c>
      <c r="AX99" s="1000">
        <v>24.599679999999999</v>
      </c>
      <c r="AY99" s="998">
        <v>41.850132000000002</v>
      </c>
      <c r="AZ99" s="999">
        <v>8.0548199999999994</v>
      </c>
      <c r="BA99" s="999">
        <v>3.5572499999999998</v>
      </c>
      <c r="BB99" s="999">
        <v>7.2815450080000002</v>
      </c>
      <c r="BC99" s="999">
        <v>6.8644299999999996</v>
      </c>
      <c r="BD99" s="999">
        <v>4.1580000000000004</v>
      </c>
      <c r="BE99" s="999">
        <v>1.64164</v>
      </c>
      <c r="BF99" s="999">
        <v>1.01816</v>
      </c>
      <c r="BG99" s="999">
        <v>1.2024300000000001</v>
      </c>
      <c r="BH99" s="1000">
        <v>297.44160259199992</v>
      </c>
      <c r="BI99" s="998">
        <v>167.084887944</v>
      </c>
      <c r="BJ99" s="999">
        <v>156.878128742</v>
      </c>
      <c r="BK99" s="999">
        <v>155.7175775</v>
      </c>
      <c r="BL99" s="999">
        <v>148.52219956799999</v>
      </c>
      <c r="BM99" s="999">
        <v>69.814930465000003</v>
      </c>
      <c r="BN99" s="999">
        <v>80.273961249999999</v>
      </c>
      <c r="BO99" s="999">
        <v>77.339996861000003</v>
      </c>
      <c r="BP99" s="999">
        <v>79.374604829999996</v>
      </c>
      <c r="BQ99" s="999">
        <v>68.468633612999994</v>
      </c>
      <c r="BR99" s="999">
        <v>162.04213118000001</v>
      </c>
      <c r="BS99" s="1000">
        <v>30.597405999999999</v>
      </c>
      <c r="BT99" s="998">
        <v>230.79292312999999</v>
      </c>
      <c r="BU99" s="999">
        <v>29.61804875</v>
      </c>
      <c r="BV99" s="999">
        <v>245.65095326899998</v>
      </c>
      <c r="BW99" s="999">
        <v>30.963598768000001</v>
      </c>
      <c r="BX99" s="999">
        <v>216.72823728</v>
      </c>
      <c r="BY99" s="999">
        <v>78.61583048</v>
      </c>
      <c r="BZ99" s="999">
        <v>202.404955551</v>
      </c>
      <c r="CA99" s="999">
        <v>103.02462</v>
      </c>
      <c r="CB99" s="999">
        <v>68.126251249999996</v>
      </c>
      <c r="CC99" s="999">
        <v>72.901359999999997</v>
      </c>
      <c r="CD99" s="1000">
        <v>44.291103129000007</v>
      </c>
      <c r="CE99" s="998">
        <v>232.04789512799999</v>
      </c>
      <c r="CF99" s="999">
        <v>345.275841705</v>
      </c>
      <c r="CG99" s="999">
        <v>122.316183436</v>
      </c>
      <c r="CH99" s="999">
        <v>363.68358907800001</v>
      </c>
      <c r="CI99" s="999">
        <v>102.78628143400002</v>
      </c>
      <c r="CJ99" s="1000">
        <v>83.292618500000003</v>
      </c>
      <c r="CK99" s="1002">
        <v>6480.0258552009991</v>
      </c>
    </row>
    <row r="100" spans="6:89" x14ac:dyDescent="0.25">
      <c r="F100" s="993">
        <v>39479</v>
      </c>
      <c r="G100" s="998">
        <v>7.0548299999999999</v>
      </c>
      <c r="H100" s="999">
        <v>5.1004799999999992</v>
      </c>
      <c r="I100" s="999">
        <v>18.724661999999999</v>
      </c>
      <c r="J100" s="999">
        <v>81.845237646000001</v>
      </c>
      <c r="K100" s="999">
        <v>46.230111773999987</v>
      </c>
      <c r="L100" s="999">
        <v>25.967399999999998</v>
      </c>
      <c r="M100" s="999">
        <v>24.296734503</v>
      </c>
      <c r="N100" s="999">
        <v>5.2976000000000001</v>
      </c>
      <c r="O100" s="999">
        <v>9.3495000000000008</v>
      </c>
      <c r="P100" s="999">
        <v>3.2185999999999999</v>
      </c>
      <c r="Q100" s="999">
        <v>34.694725791000003</v>
      </c>
      <c r="R100" s="999">
        <v>51.461035999999993</v>
      </c>
      <c r="S100" s="999">
        <v>1.3749400000000001</v>
      </c>
      <c r="T100" s="999">
        <v>4.4759000000000002</v>
      </c>
      <c r="U100" s="999">
        <v>2.0064600000000001</v>
      </c>
      <c r="V100" s="999">
        <v>60.544739999999997</v>
      </c>
      <c r="W100" s="999">
        <v>60.956819130999996</v>
      </c>
      <c r="X100" s="999">
        <v>2.6831299999999998</v>
      </c>
      <c r="Y100" s="999">
        <v>254.09709000000001</v>
      </c>
      <c r="Z100" s="1000">
        <v>18.523119999999999</v>
      </c>
      <c r="AA100" s="998">
        <v>57.101524515000001</v>
      </c>
      <c r="AB100" s="999">
        <v>132.18740667000003</v>
      </c>
      <c r="AC100" s="999">
        <v>36.347313999999997</v>
      </c>
      <c r="AD100" s="999">
        <v>18.146909999999998</v>
      </c>
      <c r="AE100" s="999">
        <v>18.278047999999998</v>
      </c>
      <c r="AF100" s="999">
        <v>18.094417561</v>
      </c>
      <c r="AG100" s="999">
        <v>5.5361250000000002</v>
      </c>
      <c r="AH100" s="999">
        <v>10.927434999999999</v>
      </c>
      <c r="AI100" s="999">
        <v>20.635300000000001</v>
      </c>
      <c r="AJ100" s="999">
        <v>430.44836646500005</v>
      </c>
      <c r="AK100" s="999">
        <v>21.650563999999999</v>
      </c>
      <c r="AL100" s="999">
        <v>19.702079999999999</v>
      </c>
      <c r="AM100" s="999">
        <v>186.95033077000002</v>
      </c>
      <c r="AN100" s="999">
        <v>162.80258754600001</v>
      </c>
      <c r="AO100" s="999">
        <v>89.774471250000005</v>
      </c>
      <c r="AP100" s="1000">
        <v>20.334737499999999</v>
      </c>
      <c r="AQ100" s="998">
        <v>45.437640000000002</v>
      </c>
      <c r="AR100" s="999">
        <v>73.217533018000012</v>
      </c>
      <c r="AS100" s="999">
        <v>6.9823599999999999</v>
      </c>
      <c r="AT100" s="999">
        <v>38.878271249999997</v>
      </c>
      <c r="AU100" s="999">
        <v>233.339610978</v>
      </c>
      <c r="AV100" s="999">
        <v>13.743063755000001</v>
      </c>
      <c r="AW100" s="999">
        <v>30.386357411999999</v>
      </c>
      <c r="AX100" s="1000">
        <v>26.023872000000001</v>
      </c>
      <c r="AY100" s="998">
        <v>43.731361999999997</v>
      </c>
      <c r="AZ100" s="999">
        <v>8.4961800000000007</v>
      </c>
      <c r="BA100" s="999">
        <v>3.69495</v>
      </c>
      <c r="BB100" s="999">
        <v>7.6796250080000004</v>
      </c>
      <c r="BC100" s="999">
        <v>7.23299</v>
      </c>
      <c r="BD100" s="999">
        <v>4.3243200000000002</v>
      </c>
      <c r="BE100" s="999">
        <v>1.7449600000000001</v>
      </c>
      <c r="BF100" s="999">
        <v>1.0822400000000001</v>
      </c>
      <c r="BG100" s="999">
        <v>1.2669900000000001</v>
      </c>
      <c r="BH100" s="1000">
        <v>310.16544259199992</v>
      </c>
      <c r="BI100" s="998">
        <v>171.309952944</v>
      </c>
      <c r="BJ100" s="999">
        <v>168.64017988699999</v>
      </c>
      <c r="BK100" s="999">
        <v>163.24596249999999</v>
      </c>
      <c r="BL100" s="999">
        <v>154.66849081000001</v>
      </c>
      <c r="BM100" s="999">
        <v>72.022942744000005</v>
      </c>
      <c r="BN100" s="999">
        <v>84.100587570999991</v>
      </c>
      <c r="BO100" s="999">
        <v>81.377965000000003</v>
      </c>
      <c r="BP100" s="999">
        <v>82.760104830000003</v>
      </c>
      <c r="BQ100" s="999">
        <v>73.290824999999998</v>
      </c>
      <c r="BR100" s="999">
        <v>166.88444529499998</v>
      </c>
      <c r="BS100" s="1000">
        <v>32.979239999999997</v>
      </c>
      <c r="BT100" s="998">
        <v>242.030637415</v>
      </c>
      <c r="BU100" s="999">
        <v>30.54960625</v>
      </c>
      <c r="BV100" s="999">
        <v>253.62827595899998</v>
      </c>
      <c r="BW100" s="999">
        <v>32.051226256000007</v>
      </c>
      <c r="BX100" s="999">
        <v>224.45508816</v>
      </c>
      <c r="BY100" s="999">
        <v>82.10341523999999</v>
      </c>
      <c r="BZ100" s="999">
        <v>209.22152084699999</v>
      </c>
      <c r="CA100" s="999">
        <v>106.39182375</v>
      </c>
      <c r="CB100" s="999">
        <v>71.026499999999999</v>
      </c>
      <c r="CC100" s="999">
        <v>75.087332418000003</v>
      </c>
      <c r="CD100" s="1000">
        <v>45.864753129000007</v>
      </c>
      <c r="CE100" s="998">
        <v>238.37447287199998</v>
      </c>
      <c r="CF100" s="999">
        <v>360.23177953500004</v>
      </c>
      <c r="CG100" s="999">
        <v>127.755305154</v>
      </c>
      <c r="CH100" s="999">
        <v>373.000925526</v>
      </c>
      <c r="CI100" s="999">
        <v>106.16573693799999</v>
      </c>
      <c r="CJ100" s="1000">
        <v>87.027713500000004</v>
      </c>
      <c r="CK100" s="1002">
        <v>6740.4953126650007</v>
      </c>
    </row>
    <row r="101" spans="6:89" x14ac:dyDescent="0.25">
      <c r="F101" s="993">
        <v>39508</v>
      </c>
      <c r="G101" s="998">
        <v>8.5190400000000004</v>
      </c>
      <c r="H101" s="999">
        <v>6.1437599999999994</v>
      </c>
      <c r="I101" s="999">
        <v>22.431332000000001</v>
      </c>
      <c r="J101" s="999">
        <v>98.245172646</v>
      </c>
      <c r="K101" s="999">
        <v>55.333546290000001</v>
      </c>
      <c r="L101" s="999">
        <v>31.154100000000003</v>
      </c>
      <c r="M101" s="999">
        <v>29.216560497</v>
      </c>
      <c r="N101" s="999">
        <v>6.3639999999999999</v>
      </c>
      <c r="O101" s="999">
        <v>11.28173</v>
      </c>
      <c r="P101" s="999">
        <v>3.8874</v>
      </c>
      <c r="Q101" s="999">
        <v>41.583402806000002</v>
      </c>
      <c r="R101" s="999">
        <v>61.876175999999994</v>
      </c>
      <c r="S101" s="999">
        <v>1.6653</v>
      </c>
      <c r="T101" s="999">
        <v>5.3910999999999998</v>
      </c>
      <c r="U101" s="999">
        <v>2.4154200000000001</v>
      </c>
      <c r="V101" s="999">
        <v>72.659618066999997</v>
      </c>
      <c r="W101" s="999">
        <v>72.824519131000002</v>
      </c>
      <c r="X101" s="999">
        <v>3.23001</v>
      </c>
      <c r="Y101" s="999">
        <v>302.485185</v>
      </c>
      <c r="Z101" s="1000">
        <v>22.15136</v>
      </c>
      <c r="AA101" s="998">
        <v>68.690637015000007</v>
      </c>
      <c r="AB101" s="999">
        <v>159.39249380999999</v>
      </c>
      <c r="AC101" s="999">
        <v>43.484234000000001</v>
      </c>
      <c r="AD101" s="999">
        <v>21.757290000000001</v>
      </c>
      <c r="AE101" s="999">
        <v>21.928552</v>
      </c>
      <c r="AF101" s="999">
        <v>21.730202438999999</v>
      </c>
      <c r="AG101" s="999">
        <v>6.6433499999999999</v>
      </c>
      <c r="AH101" s="999">
        <v>13.127840000000001</v>
      </c>
      <c r="AI101" s="999">
        <v>24.7681</v>
      </c>
      <c r="AJ101" s="999">
        <v>519.41573653500006</v>
      </c>
      <c r="AK101" s="999">
        <v>25.993084</v>
      </c>
      <c r="AL101" s="999">
        <v>23.615131999999999</v>
      </c>
      <c r="AM101" s="999">
        <v>223.45913281999998</v>
      </c>
      <c r="AN101" s="999">
        <v>195.59108509200001</v>
      </c>
      <c r="AO101" s="999">
        <v>107.735555557</v>
      </c>
      <c r="AP101" s="1000">
        <v>24.394562499999999</v>
      </c>
      <c r="AQ101" s="998">
        <v>54.065040000000003</v>
      </c>
      <c r="AR101" s="999">
        <v>87.296497987999999</v>
      </c>
      <c r="AS101" s="999">
        <v>8.3652300000000004</v>
      </c>
      <c r="AT101" s="999">
        <v>46.503307499999998</v>
      </c>
      <c r="AU101" s="999">
        <v>280.04334195599995</v>
      </c>
      <c r="AV101" s="999">
        <v>16.392686245</v>
      </c>
      <c r="AW101" s="999">
        <v>36.308668391999994</v>
      </c>
      <c r="AX101" s="1000">
        <v>30.943808000000001</v>
      </c>
      <c r="AY101" s="998">
        <v>52.616556000000003</v>
      </c>
      <c r="AZ101" s="999">
        <v>10.178865</v>
      </c>
      <c r="BA101" s="999">
        <v>4.47525</v>
      </c>
      <c r="BB101" s="999">
        <v>9.2221850080000003</v>
      </c>
      <c r="BC101" s="999">
        <v>8.7072299999999991</v>
      </c>
      <c r="BD101" s="999">
        <v>5.21136</v>
      </c>
      <c r="BE101" s="999">
        <v>2.1008399999999998</v>
      </c>
      <c r="BF101" s="999">
        <v>1.3029599999999999</v>
      </c>
      <c r="BG101" s="999">
        <v>1.5252300000000001</v>
      </c>
      <c r="BH101" s="1000">
        <v>372.59347910399993</v>
      </c>
      <c r="BI101" s="998">
        <v>206.698522056</v>
      </c>
      <c r="BJ101" s="999">
        <v>202.07567925799998</v>
      </c>
      <c r="BK101" s="999">
        <v>196.31080750000001</v>
      </c>
      <c r="BL101" s="999">
        <v>185.69730908199998</v>
      </c>
      <c r="BM101" s="999">
        <v>86.848065907000006</v>
      </c>
      <c r="BN101" s="999">
        <v>100.977823821</v>
      </c>
      <c r="BO101" s="999">
        <v>97.795045426000001</v>
      </c>
      <c r="BP101" s="999">
        <v>99.595248389999995</v>
      </c>
      <c r="BQ101" s="999">
        <v>87.885126387</v>
      </c>
      <c r="BR101" s="999">
        <v>200.68539368</v>
      </c>
      <c r="BS101" s="1000">
        <v>39.575088000000001</v>
      </c>
      <c r="BT101" s="998">
        <v>290.89707380999999</v>
      </c>
      <c r="BU101" s="999">
        <v>36.796521249999998</v>
      </c>
      <c r="BV101" s="999">
        <v>297.07677942699996</v>
      </c>
      <c r="BW101" s="999">
        <v>38.678987487999997</v>
      </c>
      <c r="BX101" s="999">
        <v>257.22819747999995</v>
      </c>
      <c r="BY101" s="999">
        <v>98.582222860000002</v>
      </c>
      <c r="BZ101" s="999">
        <v>224.79361125</v>
      </c>
      <c r="CA101" s="999">
        <v>103.67443125</v>
      </c>
      <c r="CB101" s="999">
        <v>85.231800000000007</v>
      </c>
      <c r="CC101" s="999">
        <v>76.644781989999998</v>
      </c>
      <c r="CD101" s="1000">
        <v>55.049141042999999</v>
      </c>
      <c r="CE101" s="998">
        <v>281.36064712800004</v>
      </c>
      <c r="CF101" s="999">
        <v>433.12655310000002</v>
      </c>
      <c r="CG101" s="999">
        <v>153.57513030799998</v>
      </c>
      <c r="CH101" s="999">
        <v>430.12722631499997</v>
      </c>
      <c r="CI101" s="999">
        <v>128.61888755800001</v>
      </c>
      <c r="CJ101" s="1000">
        <v>104.4964655</v>
      </c>
      <c r="CK101" s="1002">
        <v>7988.5408226620002</v>
      </c>
    </row>
    <row r="102" spans="6:89" x14ac:dyDescent="0.25">
      <c r="F102" s="993">
        <v>39539</v>
      </c>
      <c r="G102" s="998">
        <v>8.4746699999999997</v>
      </c>
      <c r="H102" s="999">
        <v>6.0775199999999989</v>
      </c>
      <c r="I102" s="999">
        <v>22.335675999999999</v>
      </c>
      <c r="J102" s="999">
        <v>97.195076469</v>
      </c>
      <c r="K102" s="999">
        <v>55.031926290000001</v>
      </c>
      <c r="L102" s="999">
        <v>30.882899999999996</v>
      </c>
      <c r="M102" s="999">
        <v>28.859249999999999</v>
      </c>
      <c r="N102" s="999">
        <v>6.3296000000000001</v>
      </c>
      <c r="O102" s="999">
        <v>11.09474</v>
      </c>
      <c r="P102" s="999">
        <v>3.8456000000000001</v>
      </c>
      <c r="Q102" s="999">
        <v>41.407409999999999</v>
      </c>
      <c r="R102" s="999">
        <v>61.329808</v>
      </c>
      <c r="S102" s="999">
        <v>1.65676</v>
      </c>
      <c r="T102" s="999">
        <v>5.3624999999999998</v>
      </c>
      <c r="U102" s="999">
        <v>2.4154200000000001</v>
      </c>
      <c r="V102" s="999">
        <v>71.88945579899999</v>
      </c>
      <c r="W102" s="999">
        <v>72.536806523999999</v>
      </c>
      <c r="X102" s="999">
        <v>3.23001</v>
      </c>
      <c r="Y102" s="999">
        <v>300.995499096</v>
      </c>
      <c r="Z102" s="1000">
        <v>22.03201</v>
      </c>
      <c r="AA102" s="998">
        <v>67.846637985000001</v>
      </c>
      <c r="AB102" s="999">
        <v>157.78305047999999</v>
      </c>
      <c r="AC102" s="999">
        <v>42.770541999999999</v>
      </c>
      <c r="AD102" s="999">
        <v>21.50393</v>
      </c>
      <c r="AE102" s="999">
        <v>21.622216000000002</v>
      </c>
      <c r="AF102" s="999">
        <v>21.391997561</v>
      </c>
      <c r="AG102" s="999">
        <v>6.5462249999999997</v>
      </c>
      <c r="AH102" s="999">
        <v>12.97866</v>
      </c>
      <c r="AI102" s="999">
        <v>24.509799999999998</v>
      </c>
      <c r="AJ102" s="999">
        <v>513.84937898599992</v>
      </c>
      <c r="AK102" s="999">
        <v>25.713922</v>
      </c>
      <c r="AL102" s="999">
        <v>23.286764000000002</v>
      </c>
      <c r="AM102" s="999">
        <v>215.20009077</v>
      </c>
      <c r="AN102" s="999">
        <v>191.42126263799997</v>
      </c>
      <c r="AO102" s="999">
        <v>105.560384443</v>
      </c>
      <c r="AP102" s="1000">
        <v>24.163081250000001</v>
      </c>
      <c r="AQ102" s="998">
        <v>53.905260552000001</v>
      </c>
      <c r="AR102" s="999">
        <v>86.994112011999988</v>
      </c>
      <c r="AS102" s="999">
        <v>8.3425600000000006</v>
      </c>
      <c r="AT102" s="999">
        <v>46.315035000000002</v>
      </c>
      <c r="AU102" s="999">
        <v>279.14812239600002</v>
      </c>
      <c r="AV102" s="999">
        <v>16.33445</v>
      </c>
      <c r="AW102" s="999">
        <v>36.197957412000001</v>
      </c>
      <c r="AX102" s="1000">
        <v>30.879072000000001</v>
      </c>
      <c r="AY102" s="998">
        <v>52.066657999999997</v>
      </c>
      <c r="AZ102" s="999">
        <v>10.123695</v>
      </c>
      <c r="BA102" s="999">
        <v>4.4523000000000001</v>
      </c>
      <c r="BB102" s="999">
        <v>9.1558399999999995</v>
      </c>
      <c r="BC102" s="999">
        <v>8.6150900000000004</v>
      </c>
      <c r="BD102" s="999">
        <v>5.1836399999999996</v>
      </c>
      <c r="BE102" s="999">
        <v>2.0893600000000001</v>
      </c>
      <c r="BF102" s="999">
        <v>1.2958400000000001</v>
      </c>
      <c r="BG102" s="999">
        <v>1.50909</v>
      </c>
      <c r="BH102" s="1000">
        <v>369.31094044799994</v>
      </c>
      <c r="BI102" s="998">
        <v>201.72438</v>
      </c>
      <c r="BJ102" s="999">
        <v>203.47885011299999</v>
      </c>
      <c r="BK102" s="999">
        <v>194.47382749999997</v>
      </c>
      <c r="BL102" s="999">
        <v>182.57954000000001</v>
      </c>
      <c r="BM102" s="999">
        <v>85.165796371999988</v>
      </c>
      <c r="BN102" s="999">
        <v>99.721334999999996</v>
      </c>
      <c r="BO102" s="999">
        <v>97.294003564999997</v>
      </c>
      <c r="BP102" s="999">
        <v>98.394953220000005</v>
      </c>
      <c r="BQ102" s="999">
        <v>88.268365547999991</v>
      </c>
      <c r="BR102" s="999">
        <v>195.68488588499997</v>
      </c>
      <c r="BS102" s="1000">
        <v>39.915349999999997</v>
      </c>
      <c r="BT102" s="998">
        <v>289.31293877499996</v>
      </c>
      <c r="BU102" s="999">
        <v>36.412938750000002</v>
      </c>
      <c r="BV102" s="999">
        <v>293.697282497</v>
      </c>
      <c r="BW102" s="999">
        <v>38.339118767999999</v>
      </c>
      <c r="BX102" s="999">
        <v>255.50778387999998</v>
      </c>
      <c r="BY102" s="999">
        <v>97.913784759999999</v>
      </c>
      <c r="BZ102" s="999">
        <v>224.731098051</v>
      </c>
      <c r="CA102" s="999">
        <v>105.03312750000001</v>
      </c>
      <c r="CB102" s="999">
        <v>84.432751874999994</v>
      </c>
      <c r="CC102" s="999">
        <v>76.918036397999998</v>
      </c>
      <c r="CD102" s="1000">
        <v>54.505507913999999</v>
      </c>
      <c r="CE102" s="998">
        <v>280.621488</v>
      </c>
      <c r="CF102" s="999">
        <v>429.48180232499999</v>
      </c>
      <c r="CG102" s="999">
        <v>152.48727141000001</v>
      </c>
      <c r="CH102" s="999">
        <v>429.76045737000004</v>
      </c>
      <c r="CI102" s="999">
        <v>127.33017244200001</v>
      </c>
      <c r="CJ102" s="1000">
        <v>103.69198350000001</v>
      </c>
      <c r="CK102" s="1002">
        <v>7917.9284355289992</v>
      </c>
    </row>
    <row r="103" spans="6:89" x14ac:dyDescent="0.25">
      <c r="F103" s="993">
        <v>39569</v>
      </c>
      <c r="G103" s="998">
        <v>7.6760099999999998</v>
      </c>
      <c r="H103" s="999">
        <v>5.5641599999999993</v>
      </c>
      <c r="I103" s="999">
        <v>20.255158000000002</v>
      </c>
      <c r="J103" s="999">
        <v>91.234283822999998</v>
      </c>
      <c r="K103" s="999">
        <v>50.562490967999999</v>
      </c>
      <c r="L103" s="999">
        <v>28.408200000000001</v>
      </c>
      <c r="M103" s="999">
        <v>27.072730497000002</v>
      </c>
      <c r="N103" s="999">
        <v>5.7447999999999997</v>
      </c>
      <c r="O103" s="999">
        <v>10.28445</v>
      </c>
      <c r="P103" s="999">
        <v>3.5112000000000001</v>
      </c>
      <c r="Q103" s="999">
        <v>37.787089999999999</v>
      </c>
      <c r="R103" s="999">
        <v>56.753975999999994</v>
      </c>
      <c r="S103" s="999">
        <v>1.4944999999999999</v>
      </c>
      <c r="T103" s="999">
        <v>4.8620000000000001</v>
      </c>
      <c r="U103" s="999">
        <v>2.1853799999999999</v>
      </c>
      <c r="V103" s="999">
        <v>67.742555799000002</v>
      </c>
      <c r="W103" s="999">
        <v>66.495079130999997</v>
      </c>
      <c r="X103" s="999">
        <v>2.92239</v>
      </c>
      <c r="Y103" s="999">
        <v>287.94492000000002</v>
      </c>
      <c r="Z103" s="1000">
        <v>20.122409999999999</v>
      </c>
      <c r="AA103" s="998">
        <v>64.113424515000005</v>
      </c>
      <c r="AB103" s="999">
        <v>151.56210976499997</v>
      </c>
      <c r="AC103" s="999">
        <v>41.292180000000002</v>
      </c>
      <c r="AD103" s="999">
        <v>20.458819999999999</v>
      </c>
      <c r="AE103" s="999">
        <v>20.805319999999998</v>
      </c>
      <c r="AF103" s="999">
        <v>20.588732439000001</v>
      </c>
      <c r="AG103" s="999">
        <v>6.2937000000000003</v>
      </c>
      <c r="AH103" s="999">
        <v>12.270054999999999</v>
      </c>
      <c r="AI103" s="999">
        <v>23.189599999999999</v>
      </c>
      <c r="AJ103" s="999">
        <v>490.82445899999993</v>
      </c>
      <c r="AK103" s="999">
        <v>24.566255999999999</v>
      </c>
      <c r="AL103" s="999">
        <v>22.356387999999999</v>
      </c>
      <c r="AM103" s="999">
        <v>205.65712922999998</v>
      </c>
      <c r="AN103" s="999">
        <v>183.71162509200002</v>
      </c>
      <c r="AO103" s="999">
        <v>101.42744</v>
      </c>
      <c r="AP103" s="1000">
        <v>22.863225</v>
      </c>
      <c r="AQ103" s="998">
        <v>48.856649862000005</v>
      </c>
      <c r="AR103" s="999">
        <v>79.433756981999991</v>
      </c>
      <c r="AS103" s="999">
        <v>7.52644</v>
      </c>
      <c r="AT103" s="999">
        <v>42.17304</v>
      </c>
      <c r="AU103" s="999">
        <v>258.52675564800001</v>
      </c>
      <c r="AV103" s="999">
        <v>14.849500000000001</v>
      </c>
      <c r="AW103" s="999">
        <v>32.794025804</v>
      </c>
      <c r="AX103" s="1000">
        <v>27.868848</v>
      </c>
      <c r="AY103" s="998">
        <v>48.419966000000002</v>
      </c>
      <c r="AZ103" s="999">
        <v>9.3513149999999996</v>
      </c>
      <c r="BA103" s="999">
        <v>4.0162500000000003</v>
      </c>
      <c r="BB103" s="999">
        <v>8.475785007999999</v>
      </c>
      <c r="BC103" s="999">
        <v>7.8779700000000004</v>
      </c>
      <c r="BD103" s="999">
        <v>4.7123999999999997</v>
      </c>
      <c r="BE103" s="999">
        <v>1.9401200000000001</v>
      </c>
      <c r="BF103" s="999">
        <v>1.2032799999999999</v>
      </c>
      <c r="BG103" s="999">
        <v>1.3799699999999999</v>
      </c>
      <c r="BH103" s="1000">
        <v>345.75147830399999</v>
      </c>
      <c r="BI103" s="998">
        <v>189.70836705599999</v>
      </c>
      <c r="BJ103" s="999">
        <v>191.05988125799996</v>
      </c>
      <c r="BK103" s="999">
        <v>182.7295575</v>
      </c>
      <c r="BL103" s="999">
        <v>172.57315978400001</v>
      </c>
      <c r="BM103" s="999">
        <v>79.698345907000004</v>
      </c>
      <c r="BN103" s="999">
        <v>94.80949382099999</v>
      </c>
      <c r="BO103" s="999">
        <v>92.813935852</v>
      </c>
      <c r="BP103" s="999">
        <v>94.455449999999999</v>
      </c>
      <c r="BQ103" s="999">
        <v>83.254525838999996</v>
      </c>
      <c r="BR103" s="999">
        <v>184.98759529499998</v>
      </c>
      <c r="BS103" s="1000">
        <v>37.507342000000001</v>
      </c>
      <c r="BT103" s="998">
        <v>274.57842278999993</v>
      </c>
      <c r="BU103" s="999">
        <v>34.65941875</v>
      </c>
      <c r="BV103" s="999">
        <v>301.85723576599997</v>
      </c>
      <c r="BW103" s="999">
        <v>36.537707487999995</v>
      </c>
      <c r="BX103" s="999">
        <v>254.34159747999996</v>
      </c>
      <c r="BY103" s="999">
        <v>90.85142286</v>
      </c>
      <c r="BZ103" s="999">
        <v>221.541699153</v>
      </c>
      <c r="CA103" s="999">
        <v>103.999289616</v>
      </c>
      <c r="CB103" s="999">
        <v>78.425093750000002</v>
      </c>
      <c r="CC103" s="999">
        <v>75.688454408000013</v>
      </c>
      <c r="CD103" s="1000">
        <v>51.300989999999999</v>
      </c>
      <c r="CE103" s="998">
        <v>270.392284872</v>
      </c>
      <c r="CF103" s="999">
        <v>397.90444612499999</v>
      </c>
      <c r="CG103" s="999">
        <v>140.80918</v>
      </c>
      <c r="CH103" s="999">
        <v>424.811746578</v>
      </c>
      <c r="CI103" s="999">
        <v>119.540273876</v>
      </c>
      <c r="CJ103" s="1000">
        <v>95.474774499999995</v>
      </c>
      <c r="CK103" s="1002">
        <v>7532.0734911910004</v>
      </c>
    </row>
    <row r="104" spans="6:89" x14ac:dyDescent="0.25">
      <c r="F104" s="993">
        <v>39600</v>
      </c>
      <c r="G104" s="998">
        <v>7.0548299999999999</v>
      </c>
      <c r="H104" s="999">
        <v>5.1004799999999992</v>
      </c>
      <c r="I104" s="999">
        <v>18.485522</v>
      </c>
      <c r="J104" s="999">
        <v>83.914520291999992</v>
      </c>
      <c r="K104" s="999">
        <v>46.093025483999995</v>
      </c>
      <c r="L104" s="999">
        <v>25.899600000000003</v>
      </c>
      <c r="M104" s="999">
        <v>24.818954999999999</v>
      </c>
      <c r="N104" s="999">
        <v>5.2632000000000003</v>
      </c>
      <c r="O104" s="999">
        <v>9.3495000000000008</v>
      </c>
      <c r="P104" s="999">
        <v>3.2185999999999999</v>
      </c>
      <c r="Q104" s="999">
        <v>34.644448597</v>
      </c>
      <c r="R104" s="999">
        <v>51.939107999999997</v>
      </c>
      <c r="S104" s="999">
        <v>1.3749400000000001</v>
      </c>
      <c r="T104" s="999">
        <v>4.4759000000000002</v>
      </c>
      <c r="U104" s="999">
        <v>2.0064600000000001</v>
      </c>
      <c r="V104" s="999">
        <v>62.321976932999995</v>
      </c>
      <c r="W104" s="999">
        <v>60.417392607000011</v>
      </c>
      <c r="X104" s="999">
        <v>2.6831299999999998</v>
      </c>
      <c r="Y104" s="999">
        <v>265.41942749999998</v>
      </c>
      <c r="Z104" s="1000">
        <v>18.332159999999998</v>
      </c>
      <c r="AA104" s="998">
        <v>58.757112015000004</v>
      </c>
      <c r="AB104" s="999">
        <v>140.60588404499998</v>
      </c>
      <c r="AC104" s="999">
        <v>38.488390000000003</v>
      </c>
      <c r="AD104" s="999">
        <v>18.938659999999999</v>
      </c>
      <c r="AE104" s="999">
        <v>19.350224000000001</v>
      </c>
      <c r="AF104" s="999">
        <v>19.109057561</v>
      </c>
      <c r="AG104" s="999">
        <v>5.8469249999999997</v>
      </c>
      <c r="AH104" s="999">
        <v>11.337680000000001</v>
      </c>
      <c r="AI104" s="999">
        <v>21.467600000000001</v>
      </c>
      <c r="AJ104" s="999">
        <v>455.38974350700011</v>
      </c>
      <c r="AK104" s="999">
        <v>22.829248</v>
      </c>
      <c r="AL104" s="999">
        <v>20.741911999999999</v>
      </c>
      <c r="AM104" s="999">
        <v>188.08850717999999</v>
      </c>
      <c r="AN104" s="999">
        <v>169.22224772999999</v>
      </c>
      <c r="AO104" s="999">
        <v>93.006203056999993</v>
      </c>
      <c r="AP104" s="1000">
        <v>21.153825000000001</v>
      </c>
      <c r="AQ104" s="998">
        <v>44.191469586000004</v>
      </c>
      <c r="AR104" s="999">
        <v>71.974260000000001</v>
      </c>
      <c r="AS104" s="999">
        <v>6.89168</v>
      </c>
      <c r="AT104" s="999">
        <v>38.344832500000003</v>
      </c>
      <c r="AU104" s="999">
        <v>236.44330239600001</v>
      </c>
      <c r="AV104" s="999">
        <v>13.422786244999999</v>
      </c>
      <c r="AW104" s="999">
        <v>29.805197412000002</v>
      </c>
      <c r="AX104" s="1000">
        <v>25.182303999999998</v>
      </c>
      <c r="AY104" s="998">
        <v>44.483854000000001</v>
      </c>
      <c r="AZ104" s="999">
        <v>8.5789349999999995</v>
      </c>
      <c r="BA104" s="999">
        <v>3.69495</v>
      </c>
      <c r="BB104" s="999">
        <v>7.7625599999999997</v>
      </c>
      <c r="BC104" s="999">
        <v>7.23299</v>
      </c>
      <c r="BD104" s="999">
        <v>4.3520399999999997</v>
      </c>
      <c r="BE104" s="999">
        <v>1.7449600000000001</v>
      </c>
      <c r="BF104" s="999">
        <v>1.0822400000000001</v>
      </c>
      <c r="BG104" s="999">
        <v>1.2669900000000001</v>
      </c>
      <c r="BH104" s="1000">
        <v>318.32842214399994</v>
      </c>
      <c r="BI104" s="998">
        <v>175.56493499999999</v>
      </c>
      <c r="BJ104" s="999">
        <v>163.29657748400001</v>
      </c>
      <c r="BK104" s="999">
        <v>163.4266925</v>
      </c>
      <c r="BL104" s="999">
        <v>156.21250086399999</v>
      </c>
      <c r="BM104" s="999">
        <v>73.284630000000007</v>
      </c>
      <c r="BN104" s="999">
        <v>85.157222500000003</v>
      </c>
      <c r="BO104" s="999">
        <v>82.969536435000009</v>
      </c>
      <c r="BP104" s="999">
        <v>86.330250000000007</v>
      </c>
      <c r="BQ104" s="999">
        <v>71.917613613</v>
      </c>
      <c r="BR104" s="999">
        <v>170.39743118000001</v>
      </c>
      <c r="BS104" s="1000">
        <v>31.879932</v>
      </c>
      <c r="BT104" s="998">
        <v>247.35058911500002</v>
      </c>
      <c r="BU104" s="999">
        <v>32.001739999999998</v>
      </c>
      <c r="BV104" s="999">
        <v>282.43165942100001</v>
      </c>
      <c r="BW104" s="999">
        <v>33.648692511999997</v>
      </c>
      <c r="BX104" s="999">
        <v>237.16767455999999</v>
      </c>
      <c r="BY104" s="999">
        <v>83.091577139999998</v>
      </c>
      <c r="BZ104" s="999">
        <v>206.56374680100001</v>
      </c>
      <c r="CA104" s="999">
        <v>96.999097500000005</v>
      </c>
      <c r="CB104" s="999">
        <v>71.825548124999997</v>
      </c>
      <c r="CC104" s="999">
        <v>70.633436398000001</v>
      </c>
      <c r="CD104" s="1000">
        <v>47.209499999999998</v>
      </c>
      <c r="CE104" s="998">
        <v>253.06789912799999</v>
      </c>
      <c r="CF104" s="999">
        <v>364.78765751999998</v>
      </c>
      <c r="CG104" s="999">
        <v>129.035113744</v>
      </c>
      <c r="CH104" s="999">
        <v>398.967323685</v>
      </c>
      <c r="CI104" s="999">
        <v>110.83390755799999</v>
      </c>
      <c r="CJ104" s="1000">
        <v>87.429954499999994</v>
      </c>
      <c r="CK104" s="1002">
        <v>6915.4126080740007</v>
      </c>
    </row>
    <row r="105" spans="6:89" x14ac:dyDescent="0.25">
      <c r="F105" s="993">
        <v>39630</v>
      </c>
      <c r="G105" s="998">
        <v>7.0548299999999999</v>
      </c>
      <c r="H105" s="999">
        <v>5.1170399999999994</v>
      </c>
      <c r="I105" s="999">
        <v>18.772490000000001</v>
      </c>
      <c r="J105" s="999">
        <v>84.532269708000001</v>
      </c>
      <c r="K105" s="999">
        <v>46.751100000000001</v>
      </c>
      <c r="L105" s="999">
        <v>26.238600000000005</v>
      </c>
      <c r="M105" s="999">
        <v>25.011355497</v>
      </c>
      <c r="N105" s="999">
        <v>5.3663999999999996</v>
      </c>
      <c r="O105" s="999">
        <v>9.4118300000000001</v>
      </c>
      <c r="P105" s="999">
        <v>3.2185999999999999</v>
      </c>
      <c r="Q105" s="999">
        <v>35.096988597000006</v>
      </c>
      <c r="R105" s="999">
        <v>52.451327999999997</v>
      </c>
      <c r="S105" s="999">
        <v>1.3749400000000001</v>
      </c>
      <c r="T105" s="999">
        <v>4.5045000000000002</v>
      </c>
      <c r="U105" s="999">
        <v>2.0192399999999999</v>
      </c>
      <c r="V105" s="999">
        <v>62.855143866000006</v>
      </c>
      <c r="W105" s="999">
        <v>61.424327392999992</v>
      </c>
      <c r="X105" s="999">
        <v>2.7002199999999998</v>
      </c>
      <c r="Y105" s="999">
        <v>266.581504548</v>
      </c>
      <c r="Z105" s="1000">
        <v>18.594729999999998</v>
      </c>
      <c r="AA105" s="998">
        <v>59.146662015000004</v>
      </c>
      <c r="AB105" s="999">
        <v>139.49169333</v>
      </c>
      <c r="AC105" s="999">
        <v>38.743279999999999</v>
      </c>
      <c r="AD105" s="999">
        <v>19.033670000000001</v>
      </c>
      <c r="AE105" s="999">
        <v>19.477864</v>
      </c>
      <c r="AF105" s="999">
        <v>19.235887561000002</v>
      </c>
      <c r="AG105" s="999">
        <v>5.8857749999999998</v>
      </c>
      <c r="AH105" s="999">
        <v>11.374974999999999</v>
      </c>
      <c r="AI105" s="999">
        <v>21.5824</v>
      </c>
      <c r="AJ105" s="999">
        <v>450.52298646500003</v>
      </c>
      <c r="AK105" s="999">
        <v>22.829248</v>
      </c>
      <c r="AL105" s="999">
        <v>20.824003999999999</v>
      </c>
      <c r="AM105" s="999">
        <v>181.08449281999998</v>
      </c>
      <c r="AN105" s="999">
        <v>166.04251227</v>
      </c>
      <c r="AO105" s="999">
        <v>91.266051250000004</v>
      </c>
      <c r="AP105" s="1000">
        <v>21.171631250000001</v>
      </c>
      <c r="AQ105" s="998">
        <v>45.213960275999995</v>
      </c>
      <c r="AR105" s="999">
        <v>73.318296981999993</v>
      </c>
      <c r="AS105" s="999">
        <v>7.0277000000000003</v>
      </c>
      <c r="AT105" s="999">
        <v>39.035164999999999</v>
      </c>
      <c r="AU105" s="999">
        <v>239.90492347200001</v>
      </c>
      <c r="AV105" s="999">
        <v>13.713950000000001</v>
      </c>
      <c r="AW105" s="999">
        <v>30.386357411999999</v>
      </c>
      <c r="AX105" s="1000">
        <v>25.700192000000001</v>
      </c>
      <c r="AY105" s="998">
        <v>44.744332</v>
      </c>
      <c r="AZ105" s="999">
        <v>8.6341049999999999</v>
      </c>
      <c r="BA105" s="999">
        <v>3.69495</v>
      </c>
      <c r="BB105" s="999">
        <v>7.7791450080000004</v>
      </c>
      <c r="BC105" s="999">
        <v>7.23299</v>
      </c>
      <c r="BD105" s="999">
        <v>4.3520399999999997</v>
      </c>
      <c r="BE105" s="999">
        <v>1.75644</v>
      </c>
      <c r="BF105" s="999">
        <v>1.0893600000000001</v>
      </c>
      <c r="BG105" s="999">
        <v>1.2669900000000001</v>
      </c>
      <c r="BH105" s="1000">
        <v>319.72274294399995</v>
      </c>
      <c r="BI105" s="998">
        <v>177.63252</v>
      </c>
      <c r="BJ105" s="999">
        <v>169.38656737099998</v>
      </c>
      <c r="BK105" s="999">
        <v>167.22096250000001</v>
      </c>
      <c r="BL105" s="999">
        <v>157.192429514</v>
      </c>
      <c r="BM105" s="999">
        <v>74.511283628000001</v>
      </c>
      <c r="BN105" s="999">
        <v>85.556998820999993</v>
      </c>
      <c r="BO105" s="999">
        <v>83.824296860999993</v>
      </c>
      <c r="BP105" s="999">
        <v>85.653149999999997</v>
      </c>
      <c r="BQ105" s="999">
        <v>74.185030547999986</v>
      </c>
      <c r="BR105" s="999">
        <v>170.46079220500002</v>
      </c>
      <c r="BS105" s="1000">
        <v>33.110109999999999</v>
      </c>
      <c r="BT105" s="998">
        <v>250.10026394499997</v>
      </c>
      <c r="BU105" s="999">
        <v>32.166132500000003</v>
      </c>
      <c r="BV105" s="999">
        <v>279.02152615200004</v>
      </c>
      <c r="BW105" s="999">
        <v>33.682667488000007</v>
      </c>
      <c r="BX105" s="999">
        <v>236.03054660000001</v>
      </c>
      <c r="BY105" s="999">
        <v>84.0506381</v>
      </c>
      <c r="BZ105" s="999">
        <v>206.28234985200001</v>
      </c>
      <c r="CA105" s="999">
        <v>96.762802500000006</v>
      </c>
      <c r="CB105" s="999">
        <v>72.654190624999998</v>
      </c>
      <c r="CC105" s="999">
        <v>70.633436398000001</v>
      </c>
      <c r="CD105" s="1000">
        <v>47.524230000000003</v>
      </c>
      <c r="CE105" s="998">
        <v>256.526887128</v>
      </c>
      <c r="CF105" s="999">
        <v>368.62087566000002</v>
      </c>
      <c r="CG105" s="999">
        <v>131.01879546199999</v>
      </c>
      <c r="CH105" s="999">
        <v>402.17493592199997</v>
      </c>
      <c r="CI105" s="999">
        <v>112.40911550399998</v>
      </c>
      <c r="CJ105" s="1000">
        <v>88.636677500000005</v>
      </c>
      <c r="CK105" s="1002">
        <v>6948.3944234480005</v>
      </c>
    </row>
    <row r="106" spans="6:89" x14ac:dyDescent="0.25">
      <c r="F106" s="993">
        <v>39661</v>
      </c>
      <c r="G106" s="998">
        <v>7.0548299999999999</v>
      </c>
      <c r="H106" s="999">
        <v>5.1667199999999989</v>
      </c>
      <c r="I106" s="999">
        <v>18.796403999999999</v>
      </c>
      <c r="J106" s="999">
        <v>85.860275291999997</v>
      </c>
      <c r="K106" s="999">
        <v>47.025302742000001</v>
      </c>
      <c r="L106" s="999">
        <v>26.442</v>
      </c>
      <c r="M106" s="999">
        <v>25.451104503</v>
      </c>
      <c r="N106" s="999">
        <v>5.4008000000000003</v>
      </c>
      <c r="O106" s="999">
        <v>9.5988199999999999</v>
      </c>
      <c r="P106" s="999">
        <v>3.2604000000000002</v>
      </c>
      <c r="Q106" s="999">
        <v>35.373535791000002</v>
      </c>
      <c r="R106" s="999">
        <v>52.997695999999991</v>
      </c>
      <c r="S106" s="999">
        <v>1.3664000000000001</v>
      </c>
      <c r="T106" s="999">
        <v>4.5187999999999997</v>
      </c>
      <c r="U106" s="999">
        <v>2.0192399999999999</v>
      </c>
      <c r="V106" s="999">
        <v>63.891868866000003</v>
      </c>
      <c r="W106" s="999">
        <v>61.640121737999991</v>
      </c>
      <c r="X106" s="999">
        <v>2.7002199999999998</v>
      </c>
      <c r="Y106" s="999">
        <v>273.64301999999998</v>
      </c>
      <c r="Z106" s="1000">
        <v>18.69021</v>
      </c>
      <c r="AA106" s="998">
        <v>60.2828625</v>
      </c>
      <c r="AB106" s="999">
        <v>144.25792524000002</v>
      </c>
      <c r="AC106" s="999">
        <v>39.507950000000001</v>
      </c>
      <c r="AD106" s="999">
        <v>19.413709999999998</v>
      </c>
      <c r="AE106" s="999">
        <v>19.886312</v>
      </c>
      <c r="AF106" s="999">
        <v>19.616377561</v>
      </c>
      <c r="AG106" s="999">
        <v>6.0023249999999999</v>
      </c>
      <c r="AH106" s="999">
        <v>11.598744999999999</v>
      </c>
      <c r="AI106" s="999">
        <v>22.012899999999998</v>
      </c>
      <c r="AJ106" s="999">
        <v>465.60939797200001</v>
      </c>
      <c r="AK106" s="999">
        <v>23.418589999999998</v>
      </c>
      <c r="AL106" s="999">
        <v>21.289192</v>
      </c>
      <c r="AM106" s="999">
        <v>187.65079641</v>
      </c>
      <c r="AN106" s="999">
        <v>171.86212773</v>
      </c>
      <c r="AO106" s="999">
        <v>94.746429442999997</v>
      </c>
      <c r="AP106" s="1000">
        <v>21.634593750000001</v>
      </c>
      <c r="AQ106" s="998">
        <v>45.213960275999995</v>
      </c>
      <c r="AR106" s="999">
        <v>73.452743018000007</v>
      </c>
      <c r="AS106" s="999">
        <v>7.0957100000000004</v>
      </c>
      <c r="AT106" s="999">
        <v>39.097922500000003</v>
      </c>
      <c r="AU106" s="999">
        <v>243.24744554999998</v>
      </c>
      <c r="AV106" s="999">
        <v>13.743063755000001</v>
      </c>
      <c r="AW106" s="999">
        <v>30.41404</v>
      </c>
      <c r="AX106" s="1000">
        <v>25.603088</v>
      </c>
      <c r="AY106" s="998">
        <v>45.323172</v>
      </c>
      <c r="AZ106" s="999">
        <v>8.6616900000000001</v>
      </c>
      <c r="BA106" s="999">
        <v>3.6720000000000002</v>
      </c>
      <c r="BB106" s="999">
        <v>7.8289050080000004</v>
      </c>
      <c r="BC106" s="999">
        <v>7.2790600000000003</v>
      </c>
      <c r="BD106" s="999">
        <v>4.3797600000000001</v>
      </c>
      <c r="BE106" s="999">
        <v>1.7794000000000001</v>
      </c>
      <c r="BF106" s="999">
        <v>1.1035999999999999</v>
      </c>
      <c r="BG106" s="999">
        <v>1.2750600000000001</v>
      </c>
      <c r="BH106" s="1000">
        <v>325.09708089599997</v>
      </c>
      <c r="BI106" s="998">
        <v>182.037375</v>
      </c>
      <c r="BJ106" s="999">
        <v>179.86500937099999</v>
      </c>
      <c r="BK106" s="999">
        <v>173.96653749999999</v>
      </c>
      <c r="BL106" s="999">
        <v>163.01212043200002</v>
      </c>
      <c r="BM106" s="999">
        <v>76.719295907000003</v>
      </c>
      <c r="BN106" s="999">
        <v>89.212351179000009</v>
      </c>
      <c r="BO106" s="999">
        <v>87.685438139000013</v>
      </c>
      <c r="BP106" s="999">
        <v>89.100198390000003</v>
      </c>
      <c r="BQ106" s="999">
        <v>78.336567774000017</v>
      </c>
      <c r="BR106" s="999">
        <v>175.36632809</v>
      </c>
      <c r="BS106" s="1000">
        <v>35.256377999999998</v>
      </c>
      <c r="BT106" s="998">
        <v>259.90352381000002</v>
      </c>
      <c r="BU106" s="999">
        <v>33.042892500000001</v>
      </c>
      <c r="BV106" s="999">
        <v>294.18437653799998</v>
      </c>
      <c r="BW106" s="999">
        <v>34.736319999999999</v>
      </c>
      <c r="BX106" s="999">
        <v>247.05216272000004</v>
      </c>
      <c r="BY106" s="999">
        <v>84.893460959999999</v>
      </c>
      <c r="BZ106" s="999">
        <v>216.288489153</v>
      </c>
      <c r="CA106" s="999">
        <v>102.463372116</v>
      </c>
      <c r="CB106" s="999">
        <v>73.423644374999995</v>
      </c>
      <c r="CC106" s="999">
        <v>74.349520378000008</v>
      </c>
      <c r="CD106" s="1000">
        <v>48.353984171999997</v>
      </c>
      <c r="CE106" s="998">
        <v>266.66722087200003</v>
      </c>
      <c r="CF106" s="999">
        <v>372.67425464999991</v>
      </c>
      <c r="CG106" s="999">
        <v>132.39457889799999</v>
      </c>
      <c r="CH106" s="999">
        <v>425.14760013300003</v>
      </c>
      <c r="CI106" s="999">
        <v>114.67159693799999</v>
      </c>
      <c r="CJ106" s="1000">
        <v>89.211307500000004</v>
      </c>
      <c r="CK106" s="1002">
        <v>7163.9716100359983</v>
      </c>
    </row>
    <row r="107" spans="6:89" x14ac:dyDescent="0.25">
      <c r="F107" s="993">
        <v>39692</v>
      </c>
      <c r="G107" s="998">
        <v>6.4780199999999999</v>
      </c>
      <c r="H107" s="999">
        <v>4.7692799999999993</v>
      </c>
      <c r="I107" s="999">
        <v>17.074596000000003</v>
      </c>
      <c r="J107" s="999">
        <v>80.640759708000004</v>
      </c>
      <c r="K107" s="999">
        <v>43.131659999999997</v>
      </c>
      <c r="L107" s="999">
        <v>24.340199999999999</v>
      </c>
      <c r="M107" s="999">
        <v>23.966914502999998</v>
      </c>
      <c r="N107" s="999">
        <v>4.8848000000000003</v>
      </c>
      <c r="O107" s="999">
        <v>8.9755199999999995</v>
      </c>
      <c r="P107" s="999">
        <v>3.0095999999999998</v>
      </c>
      <c r="Q107" s="999">
        <v>32.230894388000003</v>
      </c>
      <c r="R107" s="999">
        <v>49.241415999999994</v>
      </c>
      <c r="S107" s="999">
        <v>1.2553799999999999</v>
      </c>
      <c r="T107" s="999">
        <v>4.1326999999999998</v>
      </c>
      <c r="U107" s="999">
        <v>1.84032</v>
      </c>
      <c r="V107" s="999">
        <v>60.100441133999993</v>
      </c>
      <c r="W107" s="999">
        <v>56.173780000000001</v>
      </c>
      <c r="X107" s="999">
        <v>2.46096</v>
      </c>
      <c r="Y107" s="999">
        <v>256.12319250000002</v>
      </c>
      <c r="Z107" s="1000">
        <v>17.067049999999998</v>
      </c>
      <c r="AA107" s="998">
        <v>57.231400485000002</v>
      </c>
      <c r="AB107" s="999">
        <v>137.015634525</v>
      </c>
      <c r="AC107" s="999">
        <v>37.774698000000001</v>
      </c>
      <c r="AD107" s="999">
        <v>18.368600000000001</v>
      </c>
      <c r="AE107" s="999">
        <v>18.941776000000001</v>
      </c>
      <c r="AF107" s="999">
        <v>18.728567561000002</v>
      </c>
      <c r="AG107" s="999">
        <v>5.7303750000000004</v>
      </c>
      <c r="AH107" s="999">
        <v>11.03932</v>
      </c>
      <c r="AI107" s="999">
        <v>20.807500000000001</v>
      </c>
      <c r="AJ107" s="999">
        <v>441.27661649299989</v>
      </c>
      <c r="AK107" s="999">
        <v>22.208888000000002</v>
      </c>
      <c r="AL107" s="999">
        <v>20.249359999999999</v>
      </c>
      <c r="AM107" s="999">
        <v>179.50860563999998</v>
      </c>
      <c r="AN107" s="999">
        <v>164.032507638</v>
      </c>
      <c r="AO107" s="999">
        <v>90.644584442999999</v>
      </c>
      <c r="AP107" s="1000">
        <v>20.388156250000002</v>
      </c>
      <c r="AQ107" s="998">
        <v>40.420979447999997</v>
      </c>
      <c r="AR107" s="999">
        <v>66.362807988</v>
      </c>
      <c r="AS107" s="999">
        <v>6.3475999999999999</v>
      </c>
      <c r="AT107" s="999">
        <v>35.363851250000003</v>
      </c>
      <c r="AU107" s="999">
        <v>223.01406</v>
      </c>
      <c r="AV107" s="999">
        <v>12.345463755000001</v>
      </c>
      <c r="AW107" s="999">
        <v>27.425211608000001</v>
      </c>
      <c r="AX107" s="1000">
        <v>22.884176</v>
      </c>
      <c r="AY107" s="998">
        <v>42.313203999999999</v>
      </c>
      <c r="AZ107" s="999">
        <v>8.1099899999999998</v>
      </c>
      <c r="BA107" s="999">
        <v>3.37365</v>
      </c>
      <c r="BB107" s="999">
        <v>7.3313050080000002</v>
      </c>
      <c r="BC107" s="999">
        <v>6.7262199999999996</v>
      </c>
      <c r="BD107" s="999">
        <v>4.0194000000000001</v>
      </c>
      <c r="BE107" s="999">
        <v>1.67608</v>
      </c>
      <c r="BF107" s="999">
        <v>1.03952</v>
      </c>
      <c r="BG107" s="999">
        <v>1.17822</v>
      </c>
      <c r="BH107" s="1000">
        <v>303.86162812799995</v>
      </c>
      <c r="BI107" s="998">
        <v>170.23121294399999</v>
      </c>
      <c r="BJ107" s="999">
        <v>173.05845525799998</v>
      </c>
      <c r="BK107" s="999">
        <v>164.96250000000001</v>
      </c>
      <c r="BL107" s="999">
        <v>154.72786108000003</v>
      </c>
      <c r="BM107" s="999">
        <v>71.847655442000004</v>
      </c>
      <c r="BN107" s="999">
        <v>85.21431382099999</v>
      </c>
      <c r="BO107" s="999">
        <v>84.148511860999989</v>
      </c>
      <c r="BP107" s="999">
        <v>85.314599999999999</v>
      </c>
      <c r="BQ107" s="999">
        <v>75.526281386999997</v>
      </c>
      <c r="BR107" s="999">
        <v>165.27034059000002</v>
      </c>
      <c r="BS107" s="1000">
        <v>34.026200000000003</v>
      </c>
      <c r="BT107" s="998">
        <v>248.39671258500002</v>
      </c>
      <c r="BU107" s="999">
        <v>31.289372499999999</v>
      </c>
      <c r="BV107" s="999">
        <v>287.60777576599997</v>
      </c>
      <c r="BW107" s="999">
        <v>33.070880000000002</v>
      </c>
      <c r="BX107" s="999">
        <v>237.28429319999998</v>
      </c>
      <c r="BY107" s="999">
        <v>78.470546659999997</v>
      </c>
      <c r="BZ107" s="999">
        <v>207.595652352</v>
      </c>
      <c r="CA107" s="999">
        <v>99.568852884000009</v>
      </c>
      <c r="CB107" s="999">
        <v>68.18544</v>
      </c>
      <c r="CC107" s="999">
        <v>71.50781279600001</v>
      </c>
      <c r="CD107" s="1000">
        <v>45.378337913999999</v>
      </c>
      <c r="CE107" s="998">
        <v>250.37751600000001</v>
      </c>
      <c r="CF107" s="999">
        <v>345.275841705</v>
      </c>
      <c r="CG107" s="999">
        <v>121.80426</v>
      </c>
      <c r="CH107" s="999">
        <v>403.76342487000005</v>
      </c>
      <c r="CI107" s="999">
        <v>106.509373682</v>
      </c>
      <c r="CJ107" s="1000">
        <v>82.057164</v>
      </c>
      <c r="CK107" s="1002">
        <v>6758.1086307500009</v>
      </c>
    </row>
    <row r="108" spans="6:89" x14ac:dyDescent="0.25">
      <c r="F108" s="993">
        <v>39722</v>
      </c>
      <c r="G108" s="998">
        <v>5.9899500000000003</v>
      </c>
      <c r="H108" s="999">
        <v>4.388399999999999</v>
      </c>
      <c r="I108" s="999">
        <v>15.711498000000001</v>
      </c>
      <c r="J108" s="999">
        <v>74.062217645999993</v>
      </c>
      <c r="K108" s="999">
        <v>39.594471773999992</v>
      </c>
      <c r="L108" s="999">
        <v>22.373999999999999</v>
      </c>
      <c r="M108" s="999">
        <v>21.933029999999999</v>
      </c>
      <c r="N108" s="999">
        <v>4.4720000000000004</v>
      </c>
      <c r="O108" s="999">
        <v>8.2275600000000004</v>
      </c>
      <c r="P108" s="999">
        <v>2.7587999999999999</v>
      </c>
      <c r="Q108" s="999">
        <v>29.641369999999998</v>
      </c>
      <c r="R108" s="999">
        <v>45.211951999999997</v>
      </c>
      <c r="S108" s="999">
        <v>1.16144</v>
      </c>
      <c r="T108" s="999">
        <v>3.8037999999999998</v>
      </c>
      <c r="U108" s="999">
        <v>1.69974</v>
      </c>
      <c r="V108" s="999">
        <v>55.272246932999998</v>
      </c>
      <c r="W108" s="999">
        <v>51.570536523999998</v>
      </c>
      <c r="X108" s="999">
        <v>2.2729699999999999</v>
      </c>
      <c r="Y108" s="999">
        <v>232.13776204800001</v>
      </c>
      <c r="Z108" s="1000">
        <v>15.682589999999999</v>
      </c>
      <c r="AA108" s="998">
        <v>52.621699515000003</v>
      </c>
      <c r="AB108" s="999">
        <v>125.74983762000001</v>
      </c>
      <c r="AC108" s="999">
        <v>34.970908000000001</v>
      </c>
      <c r="AD108" s="999">
        <v>16.943449999999999</v>
      </c>
      <c r="AE108" s="999">
        <v>17.435624000000001</v>
      </c>
      <c r="AF108" s="999">
        <v>17.206607561000002</v>
      </c>
      <c r="AG108" s="999">
        <v>5.2641749999999998</v>
      </c>
      <c r="AH108" s="999">
        <v>10.181535</v>
      </c>
      <c r="AI108" s="999">
        <v>19.142900000000001</v>
      </c>
      <c r="AJ108" s="999">
        <v>405.537770507</v>
      </c>
      <c r="AK108" s="999">
        <v>20.502897999999998</v>
      </c>
      <c r="AL108" s="999">
        <v>18.716975999999999</v>
      </c>
      <c r="AM108" s="999">
        <v>166.37583794999998</v>
      </c>
      <c r="AN108" s="999">
        <v>151.10316736199999</v>
      </c>
      <c r="AO108" s="999">
        <v>83.217709306999993</v>
      </c>
      <c r="AP108" s="1000">
        <v>18.821206249999999</v>
      </c>
      <c r="AQ108" s="998">
        <v>37.129770137999998</v>
      </c>
      <c r="AR108" s="999">
        <v>61.020201006000008</v>
      </c>
      <c r="AS108" s="999">
        <v>5.8035199999999998</v>
      </c>
      <c r="AT108" s="999">
        <v>32.477006250000002</v>
      </c>
      <c r="AU108" s="999">
        <v>204.03414000000001</v>
      </c>
      <c r="AV108" s="999">
        <v>11.355499999999999</v>
      </c>
      <c r="AW108" s="999">
        <v>25.128254196</v>
      </c>
      <c r="AX108" s="1000">
        <v>21.039200000000001</v>
      </c>
      <c r="AY108" s="998">
        <v>39.0717</v>
      </c>
      <c r="AZ108" s="999">
        <v>7.50312</v>
      </c>
      <c r="BA108" s="999">
        <v>3.1212</v>
      </c>
      <c r="BB108" s="999">
        <v>6.8005349919999993</v>
      </c>
      <c r="BC108" s="999">
        <v>6.2194500000000001</v>
      </c>
      <c r="BD108" s="999">
        <v>3.71448</v>
      </c>
      <c r="BE108" s="999">
        <v>1.5383199999999999</v>
      </c>
      <c r="BF108" s="999">
        <v>0.95408000000000004</v>
      </c>
      <c r="BG108" s="999">
        <v>1.08945</v>
      </c>
      <c r="BH108" s="1000">
        <v>279.98258553599993</v>
      </c>
      <c r="BI108" s="998">
        <v>155.72805705599998</v>
      </c>
      <c r="BJ108" s="999">
        <v>150.25064851600001</v>
      </c>
      <c r="BK108" s="999">
        <v>147.49661499999999</v>
      </c>
      <c r="BL108" s="999">
        <v>140.08945070199999</v>
      </c>
      <c r="BM108" s="999">
        <v>65.188644557999993</v>
      </c>
      <c r="BN108" s="999">
        <v>76.904202570999999</v>
      </c>
      <c r="BO108" s="999">
        <v>75.453649147999997</v>
      </c>
      <c r="BP108" s="999">
        <v>77.620306439999993</v>
      </c>
      <c r="BQ108" s="999">
        <v>66.201274161000001</v>
      </c>
      <c r="BR108" s="999">
        <v>151.408201615</v>
      </c>
      <c r="BS108" s="1000">
        <v>29.44575</v>
      </c>
      <c r="BT108" s="998">
        <v>223.73933809499999</v>
      </c>
      <c r="BU108" s="999">
        <v>28.68649125</v>
      </c>
      <c r="BV108" s="999">
        <v>258.28666192399999</v>
      </c>
      <c r="BW108" s="999">
        <v>30.181841232</v>
      </c>
      <c r="BX108" s="999">
        <v>214.74552796</v>
      </c>
      <c r="BY108" s="999">
        <v>71.873192379999992</v>
      </c>
      <c r="BZ108" s="999">
        <v>190.02243915299999</v>
      </c>
      <c r="CA108" s="999">
        <v>92.391345000000001</v>
      </c>
      <c r="CB108" s="999">
        <v>62.592103125000001</v>
      </c>
      <c r="CC108" s="999">
        <v>66.015638010000004</v>
      </c>
      <c r="CD108" s="1000">
        <v>41.773263129000007</v>
      </c>
      <c r="CE108" s="998">
        <v>228.85498312799996</v>
      </c>
      <c r="CF108" s="999">
        <v>317.59460674499996</v>
      </c>
      <c r="CG108" s="999">
        <v>111.661938898</v>
      </c>
      <c r="CH108" s="999">
        <v>369.76267894800003</v>
      </c>
      <c r="CI108" s="999">
        <v>97.287552247999997</v>
      </c>
      <c r="CJ108" s="1000">
        <v>75.448919000000004</v>
      </c>
      <c r="CK108" s="1002">
        <v>6166.4464691069998</v>
      </c>
    </row>
    <row r="109" spans="6:89" x14ac:dyDescent="0.25">
      <c r="F109" s="993">
        <v>39753</v>
      </c>
      <c r="G109" s="998">
        <v>5.5906200000000004</v>
      </c>
      <c r="H109" s="999">
        <v>4.0737599999999992</v>
      </c>
      <c r="I109" s="999">
        <v>14.946249999999999</v>
      </c>
      <c r="J109" s="999">
        <v>66.989564999999999</v>
      </c>
      <c r="K109" s="999">
        <v>37.428297258000001</v>
      </c>
      <c r="L109" s="999">
        <v>20.848500000000001</v>
      </c>
      <c r="M109" s="999">
        <v>19.816690497</v>
      </c>
      <c r="N109" s="999">
        <v>4.3</v>
      </c>
      <c r="O109" s="999">
        <v>7.4795999999999996</v>
      </c>
      <c r="P109" s="999">
        <v>2.5707</v>
      </c>
      <c r="Q109" s="999">
        <v>28.082618597</v>
      </c>
      <c r="R109" s="999">
        <v>41.626412000000002</v>
      </c>
      <c r="S109" s="999">
        <v>1.0845800000000001</v>
      </c>
      <c r="T109" s="999">
        <v>3.5893000000000002</v>
      </c>
      <c r="U109" s="999">
        <v>1.6102799999999999</v>
      </c>
      <c r="V109" s="999">
        <v>49.733191134000002</v>
      </c>
      <c r="W109" s="999">
        <v>49.844340000000003</v>
      </c>
      <c r="X109" s="999">
        <v>2.15334</v>
      </c>
      <c r="Y109" s="999">
        <v>224.867629548</v>
      </c>
      <c r="Z109" s="1000">
        <v>14.87101</v>
      </c>
      <c r="AA109" s="998">
        <v>46.778449514999998</v>
      </c>
      <c r="AB109" s="999">
        <v>108.88214023499999</v>
      </c>
      <c r="AC109" s="999">
        <v>30.5868</v>
      </c>
      <c r="AD109" s="999">
        <v>15.04325</v>
      </c>
      <c r="AE109" s="999">
        <v>15.393383999999999</v>
      </c>
      <c r="AF109" s="999">
        <v>15.135042438999999</v>
      </c>
      <c r="AG109" s="999">
        <v>4.6425749999999999</v>
      </c>
      <c r="AH109" s="999">
        <v>8.9880949999999995</v>
      </c>
      <c r="AI109" s="999">
        <v>17.019100000000002</v>
      </c>
      <c r="AJ109" s="999">
        <v>353.34375850700002</v>
      </c>
      <c r="AK109" s="999">
        <v>18.021457999999999</v>
      </c>
      <c r="AL109" s="999">
        <v>16.445764</v>
      </c>
      <c r="AM109" s="999">
        <v>147.75667794999998</v>
      </c>
      <c r="AN109" s="999">
        <v>132.44396754600001</v>
      </c>
      <c r="AO109" s="999">
        <v>72.776649307</v>
      </c>
      <c r="AP109" s="1000">
        <v>16.7022625</v>
      </c>
      <c r="AQ109" s="998">
        <v>36.522660000000002</v>
      </c>
      <c r="AR109" s="999">
        <v>59.474542012000001</v>
      </c>
      <c r="AS109" s="999">
        <v>5.6675000000000004</v>
      </c>
      <c r="AT109" s="999">
        <v>31.535643749999998</v>
      </c>
      <c r="AU109" s="999">
        <v>193.61906706600001</v>
      </c>
      <c r="AV109" s="999">
        <v>11.035213755000001</v>
      </c>
      <c r="AW109" s="999">
        <v>24.436402588</v>
      </c>
      <c r="AX109" s="1000">
        <v>20.683152</v>
      </c>
      <c r="AY109" s="998">
        <v>35.569718000000002</v>
      </c>
      <c r="AZ109" s="999">
        <v>6.8410799999999998</v>
      </c>
      <c r="BA109" s="999">
        <v>2.91465</v>
      </c>
      <c r="BB109" s="999">
        <v>6.1868250080000005</v>
      </c>
      <c r="BC109" s="999">
        <v>5.75875</v>
      </c>
      <c r="BD109" s="999">
        <v>3.4649999999999999</v>
      </c>
      <c r="BE109" s="999">
        <v>1.40056</v>
      </c>
      <c r="BF109" s="999">
        <v>0.86863999999999997</v>
      </c>
      <c r="BG109" s="999">
        <v>1.00875</v>
      </c>
      <c r="BH109" s="1000">
        <v>253.31490134399999</v>
      </c>
      <c r="BI109" s="998">
        <v>134.8425</v>
      </c>
      <c r="BJ109" s="999">
        <v>126.69658862899999</v>
      </c>
      <c r="BK109" s="999">
        <v>126.86875000000001</v>
      </c>
      <c r="BL109" s="999">
        <v>121.383219244</v>
      </c>
      <c r="BM109" s="999">
        <v>56.111300465000006</v>
      </c>
      <c r="BN109" s="999">
        <v>66.595141179000009</v>
      </c>
      <c r="BO109" s="999">
        <v>64.843000000000004</v>
      </c>
      <c r="BP109" s="999">
        <v>67.279093560000007</v>
      </c>
      <c r="BQ109" s="999">
        <v>56.141749161</v>
      </c>
      <c r="BR109" s="999">
        <v>132.38722190999999</v>
      </c>
      <c r="BS109" s="1000">
        <v>24.760604000000001</v>
      </c>
      <c r="BT109" s="998">
        <v>194.06082619</v>
      </c>
      <c r="BU109" s="999">
        <v>25.234248749999999</v>
      </c>
      <c r="BV109" s="999">
        <v>229.48327846200004</v>
      </c>
      <c r="BW109" s="999">
        <v>26.341146256000002</v>
      </c>
      <c r="BX109" s="999">
        <v>193.9852932</v>
      </c>
      <c r="BY109" s="999">
        <v>67.833407620000003</v>
      </c>
      <c r="BZ109" s="999">
        <v>166.382994153</v>
      </c>
      <c r="CA109" s="999">
        <v>78.686234999999996</v>
      </c>
      <c r="CB109" s="999">
        <v>57.620248125000003</v>
      </c>
      <c r="CC109" s="999">
        <v>56.998619622</v>
      </c>
      <c r="CD109" s="1000">
        <v>37.595914784999998</v>
      </c>
      <c r="CE109" s="998">
        <v>206.03151600000001</v>
      </c>
      <c r="CF109" s="999">
        <v>293.93529922500005</v>
      </c>
      <c r="CG109" s="999">
        <v>104.847033744</v>
      </c>
      <c r="CH109" s="999">
        <v>319.845847107</v>
      </c>
      <c r="CI109" s="999">
        <v>90.843744689999994</v>
      </c>
      <c r="CJ109" s="1000">
        <v>70.966804999999994</v>
      </c>
      <c r="CK109" s="1002">
        <v>5520.3707396330001</v>
      </c>
    </row>
    <row r="110" spans="6:89" x14ac:dyDescent="0.25">
      <c r="F110" s="993">
        <v>39783</v>
      </c>
      <c r="G110" s="998">
        <v>5.9012099999999998</v>
      </c>
      <c r="H110" s="999">
        <v>4.2724799999999989</v>
      </c>
      <c r="I110" s="999">
        <v>15.615842000000001</v>
      </c>
      <c r="J110" s="999">
        <v>69.491249999999994</v>
      </c>
      <c r="K110" s="999">
        <v>38.634777258</v>
      </c>
      <c r="L110" s="999">
        <v>21.729899999999997</v>
      </c>
      <c r="M110" s="999">
        <v>20.558785497000002</v>
      </c>
      <c r="N110" s="999">
        <v>4.5064000000000002</v>
      </c>
      <c r="O110" s="999">
        <v>7.7912499999999998</v>
      </c>
      <c r="P110" s="999">
        <v>2.6960999999999999</v>
      </c>
      <c r="Q110" s="999">
        <v>29.314545612</v>
      </c>
      <c r="R110" s="999">
        <v>43.333812000000002</v>
      </c>
      <c r="S110" s="999">
        <v>1.1529</v>
      </c>
      <c r="T110" s="999">
        <v>3.7608999999999999</v>
      </c>
      <c r="U110" s="999">
        <v>1.69974</v>
      </c>
      <c r="V110" s="999">
        <v>51.540036932999996</v>
      </c>
      <c r="W110" s="999">
        <v>50.743397392999995</v>
      </c>
      <c r="X110" s="999">
        <v>2.2729699999999999</v>
      </c>
      <c r="Y110" s="999">
        <v>213.21749249999999</v>
      </c>
      <c r="Z110" s="1000">
        <v>15.44389</v>
      </c>
      <c r="AA110" s="998">
        <v>48.369137985000002</v>
      </c>
      <c r="AB110" s="999">
        <v>113.029434045</v>
      </c>
      <c r="AC110" s="999">
        <v>31.606359999999999</v>
      </c>
      <c r="AD110" s="999">
        <v>15.54997</v>
      </c>
      <c r="AE110" s="999">
        <v>15.852888</v>
      </c>
      <c r="AF110" s="999">
        <v>15.642362438999999</v>
      </c>
      <c r="AG110" s="999">
        <v>4.7979750000000001</v>
      </c>
      <c r="AH110" s="999">
        <v>9.3237500000000004</v>
      </c>
      <c r="AI110" s="999">
        <v>17.679200000000002</v>
      </c>
      <c r="AJ110" s="999">
        <v>368.64296098599999</v>
      </c>
      <c r="AK110" s="999">
        <v>18.641818000000001</v>
      </c>
      <c r="AL110" s="999">
        <v>17.047771999999998</v>
      </c>
      <c r="AM110" s="999">
        <v>162.11510000000001</v>
      </c>
      <c r="AN110" s="999">
        <v>139.76369481600003</v>
      </c>
      <c r="AO110" s="999">
        <v>76.816370000000006</v>
      </c>
      <c r="AP110" s="1000">
        <v>17.361093749999998</v>
      </c>
      <c r="AQ110" s="998">
        <v>37.641029862000003</v>
      </c>
      <c r="AR110" s="999">
        <v>60.650592011999997</v>
      </c>
      <c r="AS110" s="999">
        <v>5.9168700000000003</v>
      </c>
      <c r="AT110" s="999">
        <v>32.414248749999999</v>
      </c>
      <c r="AU110" s="999">
        <v>197.73739337400002</v>
      </c>
      <c r="AV110" s="999">
        <v>11.44285</v>
      </c>
      <c r="AW110" s="999">
        <v>25.349637412</v>
      </c>
      <c r="AX110" s="1000">
        <v>21.362880000000001</v>
      </c>
      <c r="AY110" s="998">
        <v>37.074702000000002</v>
      </c>
      <c r="AZ110" s="999">
        <v>7.1445150000000002</v>
      </c>
      <c r="BA110" s="999">
        <v>3.0982500000000002</v>
      </c>
      <c r="BB110" s="999">
        <v>6.4190399999999999</v>
      </c>
      <c r="BC110" s="999">
        <v>6.0351699999999999</v>
      </c>
      <c r="BD110" s="999">
        <v>3.6313200000000001</v>
      </c>
      <c r="BE110" s="999">
        <v>1.4350000000000001</v>
      </c>
      <c r="BF110" s="999">
        <v>0.89</v>
      </c>
      <c r="BG110" s="999">
        <v>1.0571699999999999</v>
      </c>
      <c r="BH110" s="1000">
        <v>263.27894044799996</v>
      </c>
      <c r="BI110" s="998">
        <v>150.993682944</v>
      </c>
      <c r="BJ110" s="999">
        <v>131.86125148400001</v>
      </c>
      <c r="BK110" s="999">
        <v>136.47499999999999</v>
      </c>
      <c r="BL110" s="999">
        <v>131.30048021600001</v>
      </c>
      <c r="BM110" s="999">
        <v>62.770311348999996</v>
      </c>
      <c r="BN110" s="999">
        <v>70.27900492900001</v>
      </c>
      <c r="BO110" s="999">
        <v>67.200950851999991</v>
      </c>
      <c r="BP110" s="999">
        <v>70.326043560000002</v>
      </c>
      <c r="BQ110" s="999">
        <v>57.930102773999998</v>
      </c>
      <c r="BR110" s="999">
        <v>145.61644691000001</v>
      </c>
      <c r="BS110" s="1000">
        <v>25.545824</v>
      </c>
      <c r="BT110" s="998">
        <v>200.69599830000001</v>
      </c>
      <c r="BU110" s="999">
        <v>26.1384075</v>
      </c>
      <c r="BV110" s="999">
        <v>212.06735095899998</v>
      </c>
      <c r="BW110" s="999">
        <v>27.326801232000001</v>
      </c>
      <c r="BX110" s="999">
        <v>184.42160252000002</v>
      </c>
      <c r="BY110" s="999">
        <v>68.96685334</v>
      </c>
      <c r="BZ110" s="999">
        <v>163.81890235200001</v>
      </c>
      <c r="CA110" s="999">
        <v>76.825364616000002</v>
      </c>
      <c r="CB110" s="999">
        <v>59.869420624999997</v>
      </c>
      <c r="CC110" s="999">
        <v>56.424772795999999</v>
      </c>
      <c r="CD110" s="1000">
        <v>39.026519999999998</v>
      </c>
      <c r="CE110" s="998">
        <v>210.495739128</v>
      </c>
      <c r="CF110" s="999">
        <v>305.08947046499998</v>
      </c>
      <c r="CG110" s="999">
        <v>108.71842233400001</v>
      </c>
      <c r="CH110" s="999">
        <v>325.83359605199996</v>
      </c>
      <c r="CI110" s="999">
        <v>92.963018371999993</v>
      </c>
      <c r="CJ110" s="1000">
        <v>73.552639999999997</v>
      </c>
      <c r="CK110" s="1002">
        <v>5681.0311546810008</v>
      </c>
    </row>
    <row r="111" spans="6:89" x14ac:dyDescent="0.25">
      <c r="F111" s="993">
        <v>39814</v>
      </c>
      <c r="G111" s="998">
        <v>6.4780199999999999</v>
      </c>
      <c r="H111" s="999">
        <v>4.6699199999999994</v>
      </c>
      <c r="I111" s="999">
        <v>17.194165999999999</v>
      </c>
      <c r="J111" s="999">
        <v>75.174077646000001</v>
      </c>
      <c r="K111" s="999">
        <v>42.501002741999997</v>
      </c>
      <c r="L111" s="999">
        <v>23.831700000000001</v>
      </c>
      <c r="M111" s="999">
        <v>22.26285</v>
      </c>
      <c r="N111" s="999">
        <v>4.8848000000000003</v>
      </c>
      <c r="O111" s="999">
        <v>8.4768799999999995</v>
      </c>
      <c r="P111" s="999">
        <v>2.9468999999999999</v>
      </c>
      <c r="Q111" s="999">
        <v>31.929208596999999</v>
      </c>
      <c r="R111" s="999">
        <v>47.260832000000001</v>
      </c>
      <c r="S111" s="999">
        <v>1.2639199999999999</v>
      </c>
      <c r="T111" s="999">
        <v>4.1184000000000003</v>
      </c>
      <c r="U111" s="999">
        <v>1.8531</v>
      </c>
      <c r="V111" s="999">
        <v>55.686936932999998</v>
      </c>
      <c r="W111" s="999">
        <v>55.957985655000002</v>
      </c>
      <c r="X111" s="999">
        <v>2.4780500000000001</v>
      </c>
      <c r="Y111" s="999">
        <v>228.80065204800002</v>
      </c>
      <c r="Z111" s="1000">
        <v>16.995439999999999</v>
      </c>
      <c r="AA111" s="998">
        <v>52.102312499999996</v>
      </c>
      <c r="AB111" s="999">
        <v>121.262127855</v>
      </c>
      <c r="AC111" s="999">
        <v>33.696457999999993</v>
      </c>
      <c r="AD111" s="999">
        <v>16.72176</v>
      </c>
      <c r="AE111" s="999">
        <v>16.950592000000004</v>
      </c>
      <c r="AF111" s="999">
        <v>16.74156</v>
      </c>
      <c r="AG111" s="999">
        <v>5.1281999999999996</v>
      </c>
      <c r="AH111" s="999">
        <v>9.9950600000000005</v>
      </c>
      <c r="AI111" s="999">
        <v>19.028099999999998</v>
      </c>
      <c r="AJ111" s="999">
        <v>395.74369798600003</v>
      </c>
      <c r="AK111" s="999">
        <v>19.944573999999999</v>
      </c>
      <c r="AL111" s="999">
        <v>18.142332</v>
      </c>
      <c r="AM111" s="999">
        <v>176.32745795</v>
      </c>
      <c r="AN111" s="999">
        <v>150.563179908</v>
      </c>
      <c r="AO111" s="999">
        <v>82.813789443000005</v>
      </c>
      <c r="AP111" s="1000">
        <v>18.66095</v>
      </c>
      <c r="AQ111" s="998">
        <v>41.826900551999998</v>
      </c>
      <c r="AR111" s="999">
        <v>67.169248993999986</v>
      </c>
      <c r="AS111" s="999">
        <v>6.4609500000000004</v>
      </c>
      <c r="AT111" s="999">
        <v>35.80315375</v>
      </c>
      <c r="AU111" s="999">
        <v>214.00160315399998</v>
      </c>
      <c r="AV111" s="999">
        <v>12.694863755</v>
      </c>
      <c r="AW111" s="999">
        <v>28.034054196</v>
      </c>
      <c r="AX111" s="1000">
        <v>23.984687999999998</v>
      </c>
      <c r="AY111" s="998">
        <v>40.084670000000003</v>
      </c>
      <c r="AZ111" s="999">
        <v>7.7237999999999998</v>
      </c>
      <c r="BA111" s="999">
        <v>3.3965999999999998</v>
      </c>
      <c r="BB111" s="999">
        <v>6.9498149919999994</v>
      </c>
      <c r="BC111" s="999">
        <v>6.5880099999999997</v>
      </c>
      <c r="BD111" s="999">
        <v>3.9639600000000002</v>
      </c>
      <c r="BE111" s="999">
        <v>1.56128</v>
      </c>
      <c r="BF111" s="999">
        <v>0.96831999999999996</v>
      </c>
      <c r="BG111" s="999">
        <v>1.15401</v>
      </c>
      <c r="BH111" s="1000">
        <v>284.71776259199999</v>
      </c>
      <c r="BI111" s="998">
        <v>159.89328794400001</v>
      </c>
      <c r="BJ111" s="999">
        <v>142.011234629</v>
      </c>
      <c r="BK111" s="999">
        <v>145.53919250000001</v>
      </c>
      <c r="BL111" s="999">
        <v>140.65365978400001</v>
      </c>
      <c r="BM111" s="999">
        <v>66.415298186000001</v>
      </c>
      <c r="BN111" s="999">
        <v>75.590622429000007</v>
      </c>
      <c r="BO111" s="999">
        <v>72.123118138999999</v>
      </c>
      <c r="BP111" s="999">
        <v>75.312004829999992</v>
      </c>
      <c r="BQ111" s="999">
        <v>62.337094452000002</v>
      </c>
      <c r="BR111" s="999">
        <v>155.49087970500003</v>
      </c>
      <c r="BS111" s="1000">
        <v>27.587395999999998</v>
      </c>
      <c r="BT111" s="998">
        <v>215.460413945</v>
      </c>
      <c r="BU111" s="999">
        <v>28.02892125</v>
      </c>
      <c r="BV111" s="999">
        <v>221.65818750299999</v>
      </c>
      <c r="BW111" s="999">
        <v>29.26416</v>
      </c>
      <c r="BX111" s="999">
        <v>194.51026952000001</v>
      </c>
      <c r="BY111" s="999">
        <v>75.331731419999997</v>
      </c>
      <c r="BZ111" s="999">
        <v>173.66867110199999</v>
      </c>
      <c r="CA111" s="999">
        <v>82.407881250000003</v>
      </c>
      <c r="CB111" s="999">
        <v>65.255596874999995</v>
      </c>
      <c r="CC111" s="999">
        <v>59.894940378000001</v>
      </c>
      <c r="CD111" s="1000">
        <v>42.173819999999999</v>
      </c>
      <c r="CE111" s="998">
        <v>216.112780872</v>
      </c>
      <c r="CF111" s="999">
        <v>331.325385735</v>
      </c>
      <c r="CG111" s="999">
        <v>117.64494687200001</v>
      </c>
      <c r="CH111" s="999">
        <v>331.05745381499997</v>
      </c>
      <c r="CI111" s="999">
        <v>97.97490306200001</v>
      </c>
      <c r="CJ111" s="1000">
        <v>80.160884999999993</v>
      </c>
      <c r="CK111" s="1002">
        <v>6080.5554204450018</v>
      </c>
    </row>
    <row r="112" spans="6:89" x14ac:dyDescent="0.25">
      <c r="F112" s="993">
        <v>39845</v>
      </c>
      <c r="G112" s="998">
        <v>6.5223899999999997</v>
      </c>
      <c r="H112" s="999">
        <v>4.6699199999999994</v>
      </c>
      <c r="I112" s="999">
        <v>17.170252000000001</v>
      </c>
      <c r="J112" s="999">
        <v>75.297605292</v>
      </c>
      <c r="K112" s="999">
        <v>42.281634516000004</v>
      </c>
      <c r="L112" s="999">
        <v>23.763899999999996</v>
      </c>
      <c r="M112" s="999">
        <v>22.317814502999997</v>
      </c>
      <c r="N112" s="999">
        <v>4.8848000000000003</v>
      </c>
      <c r="O112" s="999">
        <v>8.4768799999999995</v>
      </c>
      <c r="P112" s="999">
        <v>2.9468999999999999</v>
      </c>
      <c r="Q112" s="999">
        <v>31.828654209</v>
      </c>
      <c r="R112" s="999">
        <v>47.226684000000006</v>
      </c>
      <c r="S112" s="999">
        <v>1.2724599999999999</v>
      </c>
      <c r="T112" s="999">
        <v>4.1184000000000003</v>
      </c>
      <c r="U112" s="999">
        <v>1.8531</v>
      </c>
      <c r="V112" s="999">
        <v>55.746196133999995</v>
      </c>
      <c r="W112" s="999">
        <v>55.670312607000007</v>
      </c>
      <c r="X112" s="999">
        <v>2.4780500000000001</v>
      </c>
      <c r="Y112" s="999">
        <v>223.73530045199999</v>
      </c>
      <c r="Z112" s="1000">
        <v>16.947700000000001</v>
      </c>
      <c r="AA112" s="998">
        <v>52.232149515000003</v>
      </c>
      <c r="AB112" s="999">
        <v>121.50970309499999</v>
      </c>
      <c r="AC112" s="999">
        <v>33.849392000000009</v>
      </c>
      <c r="AD112" s="999">
        <v>16.753430000000002</v>
      </c>
      <c r="AE112" s="999">
        <v>16.976120000000002</v>
      </c>
      <c r="AF112" s="999">
        <v>16.783832439000005</v>
      </c>
      <c r="AG112" s="999">
        <v>5.1281999999999996</v>
      </c>
      <c r="AH112" s="999">
        <v>10.032355000000001</v>
      </c>
      <c r="AI112" s="999">
        <v>19.028099999999998</v>
      </c>
      <c r="AJ112" s="999">
        <v>397.78160649299997</v>
      </c>
      <c r="AK112" s="999">
        <v>20.037628000000002</v>
      </c>
      <c r="AL112" s="999">
        <v>18.279152</v>
      </c>
      <c r="AM112" s="999">
        <v>184.70319077000002</v>
      </c>
      <c r="AN112" s="999">
        <v>153.86302990799999</v>
      </c>
      <c r="AO112" s="999">
        <v>84.833612500000001</v>
      </c>
      <c r="AP112" s="1000">
        <v>18.696562499999999</v>
      </c>
      <c r="AQ112" s="998">
        <v>41.539320552</v>
      </c>
      <c r="AR112" s="999">
        <v>66.698828993999996</v>
      </c>
      <c r="AS112" s="999">
        <v>6.41561</v>
      </c>
      <c r="AT112" s="999">
        <v>35.55212375</v>
      </c>
      <c r="AU112" s="999">
        <v>210.539823912</v>
      </c>
      <c r="AV112" s="999">
        <v>12.5784</v>
      </c>
      <c r="AW112" s="999">
        <v>27.840334195999997</v>
      </c>
      <c r="AX112" s="1000">
        <v>23.725743999999999</v>
      </c>
      <c r="AY112" s="998">
        <v>40.113612000000003</v>
      </c>
      <c r="AZ112" s="999">
        <v>7.7237999999999998</v>
      </c>
      <c r="BA112" s="999">
        <v>3.4195500000000001</v>
      </c>
      <c r="BB112" s="999">
        <v>6.9498149919999994</v>
      </c>
      <c r="BC112" s="999">
        <v>6.5880099999999997</v>
      </c>
      <c r="BD112" s="999">
        <v>3.9639600000000002</v>
      </c>
      <c r="BE112" s="999">
        <v>1.56128</v>
      </c>
      <c r="BF112" s="999">
        <v>0.96831999999999996</v>
      </c>
      <c r="BG112" s="999">
        <v>1.15401</v>
      </c>
      <c r="BH112" s="1000">
        <v>284.921131968</v>
      </c>
      <c r="BI112" s="998">
        <v>159.35391794400002</v>
      </c>
      <c r="BJ112" s="999">
        <v>142.93669600000001</v>
      </c>
      <c r="BK112" s="999">
        <v>145.53919250000001</v>
      </c>
      <c r="BL112" s="999">
        <v>141.871069514</v>
      </c>
      <c r="BM112" s="999">
        <v>65.889555442000002</v>
      </c>
      <c r="BN112" s="999">
        <v>76.533006179000012</v>
      </c>
      <c r="BO112" s="999">
        <v>72.624160000000003</v>
      </c>
      <c r="BP112" s="999">
        <v>76.266106440000001</v>
      </c>
      <c r="BQ112" s="999">
        <v>62.752294161000002</v>
      </c>
      <c r="BR112" s="999">
        <v>156.63026411500002</v>
      </c>
      <c r="BS112" s="1000">
        <v>27.822962</v>
      </c>
      <c r="BT112" s="998">
        <v>216.20772313000001</v>
      </c>
      <c r="BU112" s="999">
        <v>28.083718749999999</v>
      </c>
      <c r="BV112" s="999">
        <v>211.70185230999999</v>
      </c>
      <c r="BW112" s="999">
        <v>29.332133744</v>
      </c>
      <c r="BX112" s="999">
        <v>186.11276524000002</v>
      </c>
      <c r="BY112" s="999">
        <v>75.099199999999996</v>
      </c>
      <c r="BZ112" s="999">
        <v>162.880854153</v>
      </c>
      <c r="CA112" s="999">
        <v>73.753529615999994</v>
      </c>
      <c r="CB112" s="999">
        <v>65.137219375000001</v>
      </c>
      <c r="CC112" s="999">
        <v>55.304479999999998</v>
      </c>
      <c r="CD112" s="1000">
        <v>42.202428957000002</v>
      </c>
      <c r="CE112" s="998">
        <v>206.504599128</v>
      </c>
      <c r="CF112" s="999">
        <v>331.26248263499997</v>
      </c>
      <c r="CG112" s="999">
        <v>116.781086872</v>
      </c>
      <c r="CH112" s="999">
        <v>309.42876592199997</v>
      </c>
      <c r="CI112" s="999">
        <v>96.858006318000008</v>
      </c>
      <c r="CJ112" s="1000">
        <v>80.045958999999996</v>
      </c>
      <c r="CK112" s="1002">
        <v>6016.8667217420007</v>
      </c>
    </row>
    <row r="113" spans="6:89" x14ac:dyDescent="0.25">
      <c r="F113" s="993">
        <v>39873</v>
      </c>
      <c r="G113" s="998">
        <v>8.1640800000000002</v>
      </c>
      <c r="H113" s="999">
        <v>5.8125599999999995</v>
      </c>
      <c r="I113" s="999">
        <v>21.522600000000001</v>
      </c>
      <c r="J113" s="999">
        <v>92.099088531000007</v>
      </c>
      <c r="K113" s="999">
        <v>52.838334516000003</v>
      </c>
      <c r="L113" s="999">
        <v>29.5947</v>
      </c>
      <c r="M113" s="999">
        <v>27.265114503</v>
      </c>
      <c r="N113" s="999">
        <v>6.1231999999999998</v>
      </c>
      <c r="O113" s="999">
        <v>10.533770000000001</v>
      </c>
      <c r="P113" s="999">
        <v>3.6783999999999999</v>
      </c>
      <c r="Q113" s="999">
        <v>39.898935791</v>
      </c>
      <c r="R113" s="999">
        <v>58.427227999999999</v>
      </c>
      <c r="S113" s="999">
        <v>1.5884400000000001</v>
      </c>
      <c r="T113" s="999">
        <v>5.1623000000000001</v>
      </c>
      <c r="U113" s="999">
        <v>2.3259599999999998</v>
      </c>
      <c r="V113" s="999">
        <v>68.098028067000001</v>
      </c>
      <c r="W113" s="999">
        <v>69.91155260699999</v>
      </c>
      <c r="X113" s="999">
        <v>3.1103800000000001</v>
      </c>
      <c r="Y113" s="999">
        <v>286.03800000000001</v>
      </c>
      <c r="Z113" s="1000">
        <v>21.196560000000002</v>
      </c>
      <c r="AA113" s="998">
        <v>63.886200000000002</v>
      </c>
      <c r="AB113" s="999">
        <v>149.05520619000001</v>
      </c>
      <c r="AC113" s="999">
        <v>40.323597999999997</v>
      </c>
      <c r="AD113" s="999">
        <v>20.300470000000001</v>
      </c>
      <c r="AE113" s="999">
        <v>20.345815999999999</v>
      </c>
      <c r="AF113" s="999">
        <v>20.208242438999999</v>
      </c>
      <c r="AG113" s="999">
        <v>6.1771500000000001</v>
      </c>
      <c r="AH113" s="999">
        <v>12.195465</v>
      </c>
      <c r="AI113" s="999">
        <v>23.160900000000002</v>
      </c>
      <c r="AJ113" s="999">
        <v>490.30753753500005</v>
      </c>
      <c r="AK113" s="999">
        <v>24.318111999999999</v>
      </c>
      <c r="AL113" s="999">
        <v>22.110112000000001</v>
      </c>
      <c r="AM113" s="999">
        <v>227.71987077</v>
      </c>
      <c r="AN113" s="999">
        <v>189.35133273</v>
      </c>
      <c r="AO113" s="999">
        <v>104.87671874999999</v>
      </c>
      <c r="AP113" s="1000">
        <v>22.987868750000001</v>
      </c>
      <c r="AQ113" s="998">
        <v>52.467360552000002</v>
      </c>
      <c r="AR113" s="999">
        <v>84.104368993999998</v>
      </c>
      <c r="AS113" s="999">
        <v>8.1158599999999996</v>
      </c>
      <c r="AT113" s="999">
        <v>44.808855000000001</v>
      </c>
      <c r="AU113" s="999">
        <v>267.86756510999999</v>
      </c>
      <c r="AV113" s="999">
        <v>15.8977</v>
      </c>
      <c r="AW113" s="999">
        <v>35.118665803999995</v>
      </c>
      <c r="AX113" s="1000">
        <v>30.069872</v>
      </c>
      <c r="AY113" s="998">
        <v>49.722355999999998</v>
      </c>
      <c r="AZ113" s="999">
        <v>9.5995799999999996</v>
      </c>
      <c r="BA113" s="999">
        <v>4.2686999999999999</v>
      </c>
      <c r="BB113" s="999">
        <v>8.625065008</v>
      </c>
      <c r="BC113" s="999">
        <v>8.2004599999999996</v>
      </c>
      <c r="BD113" s="999">
        <v>4.9618799999999998</v>
      </c>
      <c r="BE113" s="999">
        <v>1.9401200000000001</v>
      </c>
      <c r="BF113" s="999">
        <v>1.2032799999999999</v>
      </c>
      <c r="BG113" s="999">
        <v>1.4364600000000001</v>
      </c>
      <c r="BH113" s="1000">
        <v>351.99718723199993</v>
      </c>
      <c r="BI113" s="998">
        <v>200.58566205599999</v>
      </c>
      <c r="BJ113" s="999">
        <v>189.05970788700003</v>
      </c>
      <c r="BK113" s="999">
        <v>186.67447999999999</v>
      </c>
      <c r="BL113" s="999">
        <v>179.66963070200001</v>
      </c>
      <c r="BM113" s="999">
        <v>83.448433628000004</v>
      </c>
      <c r="BN113" s="999">
        <v>96.665749929</v>
      </c>
      <c r="BO113" s="999">
        <v>91.870729573999995</v>
      </c>
      <c r="BP113" s="999">
        <v>94.88635644</v>
      </c>
      <c r="BQ113" s="999">
        <v>81.913274999999999</v>
      </c>
      <c r="BR113" s="999">
        <v>196.00141249999999</v>
      </c>
      <c r="BS113" s="1000">
        <v>36.931514</v>
      </c>
      <c r="BT113" s="998">
        <v>271.08143877499998</v>
      </c>
      <c r="BU113" s="999">
        <v>34.303235000000001</v>
      </c>
      <c r="BV113" s="999">
        <v>276.18992095900001</v>
      </c>
      <c r="BW113" s="999">
        <v>36.061867487999997</v>
      </c>
      <c r="BX113" s="999">
        <v>241.71637884</v>
      </c>
      <c r="BY113" s="999">
        <v>93.641468579999994</v>
      </c>
      <c r="BZ113" s="999">
        <v>212.03584055100001</v>
      </c>
      <c r="CA113" s="999">
        <v>97.205902883999997</v>
      </c>
      <c r="CB113" s="999">
        <v>80.526294375000006</v>
      </c>
      <c r="CC113" s="999">
        <v>72.218223980000005</v>
      </c>
      <c r="CD113" s="1000">
        <v>51.672937913999995</v>
      </c>
      <c r="CE113" s="998">
        <v>266.34207600000002</v>
      </c>
      <c r="CF113" s="999">
        <v>411.57232201499994</v>
      </c>
      <c r="CG113" s="999">
        <v>146.63220110200001</v>
      </c>
      <c r="CH113" s="999">
        <v>402.38881421100001</v>
      </c>
      <c r="CI113" s="999">
        <v>123.377963256</v>
      </c>
      <c r="CJ113" s="1000">
        <v>99.841962499999994</v>
      </c>
      <c r="CK113" s="1002">
        <v>7585.6349680250005</v>
      </c>
    </row>
    <row r="114" spans="6:89" x14ac:dyDescent="0.25">
      <c r="F114" s="993">
        <v>39904</v>
      </c>
      <c r="G114" s="998">
        <v>8.3859300000000001</v>
      </c>
      <c r="H114" s="999">
        <v>6.0278399999999994</v>
      </c>
      <c r="I114" s="999">
        <v>22.168278000000001</v>
      </c>
      <c r="J114" s="999">
        <v>96.453855000000004</v>
      </c>
      <c r="K114" s="999">
        <v>54.565802741999995</v>
      </c>
      <c r="L114" s="999">
        <v>30.679500000000001</v>
      </c>
      <c r="M114" s="999">
        <v>28.639375497</v>
      </c>
      <c r="N114" s="999">
        <v>6.2952000000000004</v>
      </c>
      <c r="O114" s="999">
        <v>10.970079999999999</v>
      </c>
      <c r="P114" s="999">
        <v>3.8037999999999998</v>
      </c>
      <c r="Q114" s="999">
        <v>41.030285791000004</v>
      </c>
      <c r="R114" s="999">
        <v>60.783439999999999</v>
      </c>
      <c r="S114" s="999">
        <v>1.63968</v>
      </c>
      <c r="T114" s="999">
        <v>5.3052999999999999</v>
      </c>
      <c r="U114" s="999">
        <v>2.3898600000000001</v>
      </c>
      <c r="V114" s="999">
        <v>71.326679999999996</v>
      </c>
      <c r="W114" s="999">
        <v>71.889502606999997</v>
      </c>
      <c r="X114" s="999">
        <v>3.1958299999999999</v>
      </c>
      <c r="Y114" s="999">
        <v>296.67499045200003</v>
      </c>
      <c r="Z114" s="1000">
        <v>21.841049999999999</v>
      </c>
      <c r="AA114" s="998">
        <v>66.677987985000001</v>
      </c>
      <c r="AB114" s="999">
        <v>156.173709285</v>
      </c>
      <c r="AC114" s="999">
        <v>42.668585999999998</v>
      </c>
      <c r="AD114" s="999">
        <v>21.345580000000002</v>
      </c>
      <c r="AE114" s="999">
        <v>21.596688</v>
      </c>
      <c r="AF114" s="999">
        <v>21.265167561000002</v>
      </c>
      <c r="AG114" s="999">
        <v>6.5267999999999997</v>
      </c>
      <c r="AH114" s="999">
        <v>12.717594999999999</v>
      </c>
      <c r="AI114" s="999">
        <v>24.337599999999998</v>
      </c>
      <c r="AJ114" s="999">
        <v>507.58375550700003</v>
      </c>
      <c r="AK114" s="999">
        <v>25.434760000000001</v>
      </c>
      <c r="AL114" s="999">
        <v>23.067851999999998</v>
      </c>
      <c r="AM114" s="999">
        <v>213.15728000000004</v>
      </c>
      <c r="AN114" s="999">
        <v>189.02134773</v>
      </c>
      <c r="AO114" s="999">
        <v>104.09982930699999</v>
      </c>
      <c r="AP114" s="1000">
        <v>23.824762499999999</v>
      </c>
      <c r="AQ114" s="998">
        <v>53.681609586</v>
      </c>
      <c r="AR114" s="999">
        <v>86.221258993999996</v>
      </c>
      <c r="AS114" s="999">
        <v>8.3198899999999991</v>
      </c>
      <c r="AT114" s="999">
        <v>46.001247499999998</v>
      </c>
      <c r="AU114" s="999">
        <v>275.38788391200001</v>
      </c>
      <c r="AV114" s="999">
        <v>16.2471</v>
      </c>
      <c r="AW114" s="999">
        <v>35.921228391999996</v>
      </c>
      <c r="AX114" s="1000">
        <v>30.652495999999999</v>
      </c>
      <c r="AY114" s="998">
        <v>51.256281999999999</v>
      </c>
      <c r="AZ114" s="999">
        <v>9.8754299999999997</v>
      </c>
      <c r="BA114" s="999">
        <v>4.4063999999999997</v>
      </c>
      <c r="BB114" s="999">
        <v>8.8738650079999992</v>
      </c>
      <c r="BC114" s="999">
        <v>8.4768799999999995</v>
      </c>
      <c r="BD114" s="999">
        <v>5.1281999999999996</v>
      </c>
      <c r="BE114" s="999">
        <v>2.0204800000000001</v>
      </c>
      <c r="BF114" s="999">
        <v>1.25312</v>
      </c>
      <c r="BG114" s="999">
        <v>1.48488</v>
      </c>
      <c r="BH114" s="1000">
        <v>364.25618294399993</v>
      </c>
      <c r="BI114" s="998">
        <v>201.81427500000001</v>
      </c>
      <c r="BJ114" s="999">
        <v>195.92590851599999</v>
      </c>
      <c r="BK114" s="999">
        <v>191.19153750000001</v>
      </c>
      <c r="BL114" s="999">
        <v>180.11509924399996</v>
      </c>
      <c r="BM114" s="999">
        <v>85.025602279000012</v>
      </c>
      <c r="BN114" s="999">
        <v>97.693804929000009</v>
      </c>
      <c r="BO114" s="999">
        <v>95.024498565000002</v>
      </c>
      <c r="BP114" s="999">
        <v>96.732943559999995</v>
      </c>
      <c r="BQ114" s="999">
        <v>85.234527774000014</v>
      </c>
      <c r="BR114" s="999">
        <v>195.020361025</v>
      </c>
      <c r="BS114" s="1000">
        <v>38.371084000000003</v>
      </c>
      <c r="BT114" s="998">
        <v>283.45497551</v>
      </c>
      <c r="BU114" s="999">
        <v>36.056755000000003</v>
      </c>
      <c r="BV114" s="999">
        <v>289.16049192400004</v>
      </c>
      <c r="BW114" s="999">
        <v>37.863278768000001</v>
      </c>
      <c r="BX114" s="999">
        <v>251.80485340000001</v>
      </c>
      <c r="BY114" s="999">
        <v>96.954668580000003</v>
      </c>
      <c r="BZ114" s="999">
        <v>221.16644485200001</v>
      </c>
      <c r="CA114" s="999">
        <v>102.935962116</v>
      </c>
      <c r="CB114" s="999">
        <v>83.781675625000005</v>
      </c>
      <c r="CC114" s="999">
        <v>75.579165214</v>
      </c>
      <c r="CD114" s="1000">
        <v>54.047733129000008</v>
      </c>
      <c r="CE114" s="998">
        <v>274.97482312800003</v>
      </c>
      <c r="CF114" s="999">
        <v>425.114391705</v>
      </c>
      <c r="CG114" s="999">
        <v>151.07952515400001</v>
      </c>
      <c r="CH114" s="999">
        <v>414.05853078899997</v>
      </c>
      <c r="CI114" s="999">
        <v>126.499613876</v>
      </c>
      <c r="CJ114" s="1000">
        <v>102.8875015</v>
      </c>
      <c r="CK114" s="1002">
        <v>7802.6000479620006</v>
      </c>
    </row>
    <row r="115" spans="6:89" x14ac:dyDescent="0.25">
      <c r="F115" s="993">
        <v>39934</v>
      </c>
      <c r="G115" s="998">
        <v>7.8091200000000001</v>
      </c>
      <c r="H115" s="999">
        <v>5.6635199999999992</v>
      </c>
      <c r="I115" s="999">
        <v>20.68561</v>
      </c>
      <c r="J115" s="999">
        <v>92.037324708</v>
      </c>
      <c r="K115" s="999">
        <v>51.330234516000004</v>
      </c>
      <c r="L115" s="999">
        <v>28.848899999999997</v>
      </c>
      <c r="M115" s="999">
        <v>27.320095497000001</v>
      </c>
      <c r="N115" s="999">
        <v>5.8823999999999996</v>
      </c>
      <c r="O115" s="999">
        <v>10.40911</v>
      </c>
      <c r="P115" s="999">
        <v>3.5739000000000001</v>
      </c>
      <c r="Q115" s="999">
        <v>38.465899999999998</v>
      </c>
      <c r="R115" s="999">
        <v>57.471084000000005</v>
      </c>
      <c r="S115" s="999">
        <v>1.5201199999999999</v>
      </c>
      <c r="T115" s="999">
        <v>4.9478</v>
      </c>
      <c r="U115" s="999">
        <v>2.2237200000000001</v>
      </c>
      <c r="V115" s="999">
        <v>68.246113866000016</v>
      </c>
      <c r="W115" s="999">
        <v>67.538012607000013</v>
      </c>
      <c r="X115" s="999">
        <v>2.9736600000000002</v>
      </c>
      <c r="Y115" s="999">
        <v>289.64322295200003</v>
      </c>
      <c r="Z115" s="1000">
        <v>20.50433</v>
      </c>
      <c r="AA115" s="998">
        <v>64.080974999999995</v>
      </c>
      <c r="AB115" s="999">
        <v>151.00506547499998</v>
      </c>
      <c r="AC115" s="999">
        <v>41.496091999999997</v>
      </c>
      <c r="AD115" s="999">
        <v>20.5855</v>
      </c>
      <c r="AE115" s="999">
        <v>20.932960000000001</v>
      </c>
      <c r="AF115" s="999">
        <v>20.588732439000001</v>
      </c>
      <c r="AG115" s="999">
        <v>6.3131250000000003</v>
      </c>
      <c r="AH115" s="999">
        <v>12.270054999999999</v>
      </c>
      <c r="AI115" s="999">
        <v>23.333100000000002</v>
      </c>
      <c r="AJ115" s="999">
        <v>488.75610398599991</v>
      </c>
      <c r="AK115" s="999">
        <v>24.628291999999998</v>
      </c>
      <c r="AL115" s="999">
        <v>22.383752000000001</v>
      </c>
      <c r="AM115" s="999">
        <v>196.75604718</v>
      </c>
      <c r="AN115" s="999">
        <v>179.631822546</v>
      </c>
      <c r="AO115" s="999">
        <v>98.78607555699999</v>
      </c>
      <c r="AP115" s="1000">
        <v>22.916643749999999</v>
      </c>
      <c r="AQ115" s="998">
        <v>49.911119448000001</v>
      </c>
      <c r="AR115" s="999">
        <v>80.811428993999996</v>
      </c>
      <c r="AS115" s="999">
        <v>7.7304700000000004</v>
      </c>
      <c r="AT115" s="999">
        <v>42.926130000000001</v>
      </c>
      <c r="AU115" s="999">
        <v>261.30209445000003</v>
      </c>
      <c r="AV115" s="999">
        <v>15.111549999999999</v>
      </c>
      <c r="AW115" s="999">
        <v>33.458214196</v>
      </c>
      <c r="AX115" s="1000">
        <v>28.483840000000001</v>
      </c>
      <c r="AY115" s="998">
        <v>48.738328000000003</v>
      </c>
      <c r="AZ115" s="999">
        <v>9.3788999999999998</v>
      </c>
      <c r="BA115" s="999">
        <v>4.0850999999999997</v>
      </c>
      <c r="BB115" s="999">
        <v>8.4591999999999992</v>
      </c>
      <c r="BC115" s="999">
        <v>7.97011</v>
      </c>
      <c r="BD115" s="999">
        <v>4.79556</v>
      </c>
      <c r="BE115" s="999">
        <v>1.91716</v>
      </c>
      <c r="BF115" s="999">
        <v>1.1890400000000001</v>
      </c>
      <c r="BG115" s="999">
        <v>1.39611</v>
      </c>
      <c r="BH115" s="1000">
        <v>347.6687489279999</v>
      </c>
      <c r="BI115" s="998">
        <v>190.09800794400002</v>
      </c>
      <c r="BJ115" s="999">
        <v>183.89517937099998</v>
      </c>
      <c r="BK115" s="999">
        <v>180.07955749999999</v>
      </c>
      <c r="BL115" s="999">
        <v>169.425769406</v>
      </c>
      <c r="BM115" s="999">
        <v>79.978734093</v>
      </c>
      <c r="BN115" s="999">
        <v>92.43927875</v>
      </c>
      <c r="BO115" s="999">
        <v>90.662315425999992</v>
      </c>
      <c r="BP115" s="999">
        <v>92.547246779999995</v>
      </c>
      <c r="BQ115" s="999">
        <v>80.476200000000006</v>
      </c>
      <c r="BR115" s="999">
        <v>183.27851868000002</v>
      </c>
      <c r="BS115" s="1000">
        <v>36.015424000000003</v>
      </c>
      <c r="BT115" s="998">
        <v>271.11133843499999</v>
      </c>
      <c r="BU115" s="999">
        <v>34.741615000000003</v>
      </c>
      <c r="BV115" s="999">
        <v>298.93419653799998</v>
      </c>
      <c r="BW115" s="999">
        <v>36.469733744000003</v>
      </c>
      <c r="BX115" s="999">
        <v>254.63314407999999</v>
      </c>
      <c r="BY115" s="999">
        <v>92.043015239999988</v>
      </c>
      <c r="BZ115" s="999">
        <v>223.13639860199999</v>
      </c>
      <c r="CA115" s="999">
        <v>106.18511288400001</v>
      </c>
      <c r="CB115" s="999">
        <v>79.312925000000007</v>
      </c>
      <c r="CC115" s="999">
        <v>76.781409194000005</v>
      </c>
      <c r="CD115" s="1000">
        <v>51.644328956999999</v>
      </c>
      <c r="CE115" s="998">
        <v>269.94882487199999</v>
      </c>
      <c r="CF115" s="999">
        <v>402.33475984500001</v>
      </c>
      <c r="CG115" s="999">
        <v>142.63287484599999</v>
      </c>
      <c r="CH115" s="999">
        <v>419.19076657800002</v>
      </c>
      <c r="CI115" s="999">
        <v>120.428053682</v>
      </c>
      <c r="CJ115" s="1000">
        <v>96.825154999999995</v>
      </c>
      <c r="CK115" s="1002">
        <v>7512.1415085420012</v>
      </c>
    </row>
    <row r="116" spans="6:89" x14ac:dyDescent="0.25">
      <c r="F116" s="993">
        <v>39965</v>
      </c>
      <c r="G116" s="998">
        <v>6.9660900000000003</v>
      </c>
      <c r="H116" s="999">
        <v>5.0342399999999987</v>
      </c>
      <c r="I116" s="999">
        <v>18.413779999999999</v>
      </c>
      <c r="J116" s="999">
        <v>83.420409708000008</v>
      </c>
      <c r="K116" s="999">
        <v>45.983326290000001</v>
      </c>
      <c r="L116" s="999">
        <v>25.831800000000001</v>
      </c>
      <c r="M116" s="999">
        <v>24.681535497000002</v>
      </c>
      <c r="N116" s="999">
        <v>5.2632000000000003</v>
      </c>
      <c r="O116" s="999">
        <v>9.2871699999999997</v>
      </c>
      <c r="P116" s="999">
        <v>3.1768000000000001</v>
      </c>
      <c r="Q116" s="999">
        <v>34.418178597000001</v>
      </c>
      <c r="R116" s="999">
        <v>51.631775999999995</v>
      </c>
      <c r="S116" s="999">
        <v>1.3493200000000001</v>
      </c>
      <c r="T116" s="999">
        <v>4.4187000000000003</v>
      </c>
      <c r="U116" s="999">
        <v>1.9809000000000001</v>
      </c>
      <c r="V116" s="999">
        <v>62.173891133999994</v>
      </c>
      <c r="W116" s="999">
        <v>60.381433476000005</v>
      </c>
      <c r="X116" s="999">
        <v>2.6489500000000001</v>
      </c>
      <c r="Y116" s="999">
        <v>267.89251204800001</v>
      </c>
      <c r="Z116" s="1000">
        <v>18.260549999999999</v>
      </c>
      <c r="AA116" s="998">
        <v>58.400050485000001</v>
      </c>
      <c r="AB116" s="999">
        <v>140.32725976499998</v>
      </c>
      <c r="AC116" s="999">
        <v>38.488390000000003</v>
      </c>
      <c r="AD116" s="999">
        <v>18.875319999999999</v>
      </c>
      <c r="AE116" s="999">
        <v>19.27364</v>
      </c>
      <c r="AF116" s="999">
        <v>19.066772439000001</v>
      </c>
      <c r="AG116" s="999">
        <v>5.8469249999999997</v>
      </c>
      <c r="AH116" s="999">
        <v>11.225795</v>
      </c>
      <c r="AI116" s="999">
        <v>21.381499999999999</v>
      </c>
      <c r="AJ116" s="999">
        <v>454.08188201399997</v>
      </c>
      <c r="AK116" s="999">
        <v>22.705176000000002</v>
      </c>
      <c r="AL116" s="999">
        <v>20.687183999999998</v>
      </c>
      <c r="AM116" s="999">
        <v>190.45233794999999</v>
      </c>
      <c r="AN116" s="999">
        <v>169.79232981600001</v>
      </c>
      <c r="AO116" s="999">
        <v>93.720968193000004</v>
      </c>
      <c r="AP116" s="1000">
        <v>21.011375000000001</v>
      </c>
      <c r="AQ116" s="998">
        <v>44.319270137999993</v>
      </c>
      <c r="AR116" s="999">
        <v>72.041483018000008</v>
      </c>
      <c r="AS116" s="999">
        <v>6.89168</v>
      </c>
      <c r="AT116" s="999">
        <v>38.250696249999997</v>
      </c>
      <c r="AU116" s="999">
        <v>236.35378044000001</v>
      </c>
      <c r="AV116" s="999">
        <v>13.4519</v>
      </c>
      <c r="AW116" s="999">
        <v>29.777534195999998</v>
      </c>
      <c r="AX116" s="1000">
        <v>25.214672</v>
      </c>
      <c r="AY116" s="998">
        <v>43.991840000000003</v>
      </c>
      <c r="AZ116" s="999">
        <v>8.4410100000000003</v>
      </c>
      <c r="BA116" s="999">
        <v>3.6261000000000001</v>
      </c>
      <c r="BB116" s="999">
        <v>7.5801050080000003</v>
      </c>
      <c r="BC116" s="999">
        <v>7.0947800000000001</v>
      </c>
      <c r="BD116" s="999">
        <v>4.2688800000000002</v>
      </c>
      <c r="BE116" s="999">
        <v>1.71052</v>
      </c>
      <c r="BF116" s="999">
        <v>1.06088</v>
      </c>
      <c r="BG116" s="999">
        <v>1.24278</v>
      </c>
      <c r="BH116" s="1000">
        <v>316.06251830399998</v>
      </c>
      <c r="BI116" s="998">
        <v>176.10430500000001</v>
      </c>
      <c r="BJ116" s="999">
        <v>172.013566516</v>
      </c>
      <c r="BK116" s="999">
        <v>167.28125</v>
      </c>
      <c r="BL116" s="999">
        <v>158.73643956799998</v>
      </c>
      <c r="BM116" s="999">
        <v>73.810372744000006</v>
      </c>
      <c r="BN116" s="999">
        <v>86.927738820999991</v>
      </c>
      <c r="BO116" s="999">
        <v>84.855884148000001</v>
      </c>
      <c r="BP116" s="999">
        <v>87.068898390000001</v>
      </c>
      <c r="BQ116" s="999">
        <v>75.175002774000021</v>
      </c>
      <c r="BR116" s="999">
        <v>171.41023279499998</v>
      </c>
      <c r="BS116" s="1000">
        <v>33.659764000000003</v>
      </c>
      <c r="BT116" s="998">
        <v>250.75787414999999</v>
      </c>
      <c r="BU116" s="999">
        <v>31.946942499999999</v>
      </c>
      <c r="BV116" s="999">
        <v>291.626835959</v>
      </c>
      <c r="BW116" s="999">
        <v>33.682667488000007</v>
      </c>
      <c r="BX116" s="999">
        <v>244.10725340000002</v>
      </c>
      <c r="BY116" s="999">
        <v>83.004384760000008</v>
      </c>
      <c r="BZ116" s="999">
        <v>214.412217648</v>
      </c>
      <c r="CA116" s="999">
        <v>103.88114211599999</v>
      </c>
      <c r="CB116" s="999">
        <v>71.500010000000003</v>
      </c>
      <c r="CC116" s="999">
        <v>74.212956019999993</v>
      </c>
      <c r="CD116" s="1000">
        <v>46.980596870999989</v>
      </c>
      <c r="CE116" s="998">
        <v>254.78249287199998</v>
      </c>
      <c r="CF116" s="999">
        <v>363.02806426500001</v>
      </c>
      <c r="CG116" s="999">
        <v>128.555153128</v>
      </c>
      <c r="CH116" s="999">
        <v>403.88568118500001</v>
      </c>
      <c r="CI116" s="999">
        <v>110.776686318</v>
      </c>
      <c r="CJ116" s="1000">
        <v>86.970250500000006</v>
      </c>
      <c r="CK116" s="1002">
        <v>6981.0865617019999</v>
      </c>
    </row>
    <row r="117" spans="6:89" x14ac:dyDescent="0.25">
      <c r="F117" s="993">
        <v>39995</v>
      </c>
      <c r="G117" s="998">
        <v>7.1879400000000002</v>
      </c>
      <c r="H117" s="999">
        <v>5.1667199999999989</v>
      </c>
      <c r="I117" s="999">
        <v>19.059457999999999</v>
      </c>
      <c r="J117" s="999">
        <v>84.841088822999993</v>
      </c>
      <c r="K117" s="999">
        <v>47.272088226000008</v>
      </c>
      <c r="L117" s="999">
        <v>26.475899999999996</v>
      </c>
      <c r="M117" s="999">
        <v>25.093810497</v>
      </c>
      <c r="N117" s="999">
        <v>5.4695999999999998</v>
      </c>
      <c r="O117" s="999">
        <v>9.4741599999999995</v>
      </c>
      <c r="P117" s="999">
        <v>3.2604000000000002</v>
      </c>
      <c r="Q117" s="999">
        <v>35.650105612000004</v>
      </c>
      <c r="R117" s="999">
        <v>52.826955999999996</v>
      </c>
      <c r="S117" s="999">
        <v>1.40056</v>
      </c>
      <c r="T117" s="999">
        <v>4.5759999999999996</v>
      </c>
      <c r="U117" s="999">
        <v>2.0575800000000002</v>
      </c>
      <c r="V117" s="999">
        <v>63.092139200999995</v>
      </c>
      <c r="W117" s="999">
        <v>62.179548262000012</v>
      </c>
      <c r="X117" s="999">
        <v>2.75149</v>
      </c>
      <c r="Y117" s="999">
        <v>266.64100045200001</v>
      </c>
      <c r="Z117" s="1000">
        <v>18.857299999999999</v>
      </c>
      <c r="AA117" s="998">
        <v>58.886987984999998</v>
      </c>
      <c r="AB117" s="999">
        <v>140.38915357499999</v>
      </c>
      <c r="AC117" s="999">
        <v>38.845236</v>
      </c>
      <c r="AD117" s="999">
        <v>19.097010000000001</v>
      </c>
      <c r="AE117" s="999">
        <v>19.503392000000002</v>
      </c>
      <c r="AF117" s="999">
        <v>19.235887561000002</v>
      </c>
      <c r="AG117" s="999">
        <v>5.8857749999999998</v>
      </c>
      <c r="AH117" s="999">
        <v>11.337680000000001</v>
      </c>
      <c r="AI117" s="999">
        <v>21.668500000000002</v>
      </c>
      <c r="AJ117" s="999">
        <v>456.5152605350001</v>
      </c>
      <c r="AK117" s="999">
        <v>22.922301999999998</v>
      </c>
      <c r="AL117" s="999">
        <v>20.906096000000002</v>
      </c>
      <c r="AM117" s="999">
        <v>197.92343640999999</v>
      </c>
      <c r="AN117" s="999">
        <v>172.19211272999999</v>
      </c>
      <c r="AO117" s="999">
        <v>94.870678056999992</v>
      </c>
      <c r="AP117" s="1000">
        <v>21.278468749999998</v>
      </c>
      <c r="AQ117" s="998">
        <v>46.07670027599999</v>
      </c>
      <c r="AR117" s="999">
        <v>74.326359999999994</v>
      </c>
      <c r="AS117" s="999">
        <v>7.20906</v>
      </c>
      <c r="AT117" s="999">
        <v>39.599982500000003</v>
      </c>
      <c r="AU117" s="999">
        <v>241.93435141800001</v>
      </c>
      <c r="AV117" s="999">
        <v>13.976000000000001</v>
      </c>
      <c r="AW117" s="999">
        <v>30.939854195999999</v>
      </c>
      <c r="AX117" s="1000">
        <v>26.21808</v>
      </c>
      <c r="AY117" s="998">
        <v>44.975867999999998</v>
      </c>
      <c r="AZ117" s="999">
        <v>8.6065199999999997</v>
      </c>
      <c r="BA117" s="999">
        <v>3.7637999999999998</v>
      </c>
      <c r="BB117" s="999">
        <v>7.6962149919999998</v>
      </c>
      <c r="BC117" s="999">
        <v>7.2790600000000003</v>
      </c>
      <c r="BD117" s="999">
        <v>4.4074799999999996</v>
      </c>
      <c r="BE117" s="999">
        <v>1.722</v>
      </c>
      <c r="BF117" s="999">
        <v>1.0680000000000001</v>
      </c>
      <c r="BG117" s="999">
        <v>1.2750600000000001</v>
      </c>
      <c r="BH117" s="1000">
        <v>321.95959401599993</v>
      </c>
      <c r="BI117" s="998">
        <v>183.595507056</v>
      </c>
      <c r="BJ117" s="999">
        <v>163.953226516</v>
      </c>
      <c r="BK117" s="999">
        <v>167.46198000000001</v>
      </c>
      <c r="BL117" s="999">
        <v>160.99302054</v>
      </c>
      <c r="BM117" s="999">
        <v>76.403874092999999</v>
      </c>
      <c r="BN117" s="999">
        <v>86.699304999999995</v>
      </c>
      <c r="BO117" s="999">
        <v>83.264312712999995</v>
      </c>
      <c r="BP117" s="999">
        <v>86.976541949999998</v>
      </c>
      <c r="BQ117" s="999">
        <v>71.917613613</v>
      </c>
      <c r="BR117" s="999">
        <v>177.486763975</v>
      </c>
      <c r="BS117" s="1000">
        <v>31.827584000000002</v>
      </c>
      <c r="BT117" s="998">
        <v>247.64958571499997</v>
      </c>
      <c r="BU117" s="999">
        <v>32.193531249999999</v>
      </c>
      <c r="BV117" s="999">
        <v>277.52960768999998</v>
      </c>
      <c r="BW117" s="999">
        <v>33.716666256000003</v>
      </c>
      <c r="BX117" s="999">
        <v>236.7012</v>
      </c>
      <c r="BY117" s="999">
        <v>84.719131419999997</v>
      </c>
      <c r="BZ117" s="999">
        <v>209.22152084699999</v>
      </c>
      <c r="CA117" s="999">
        <v>100.04144288400001</v>
      </c>
      <c r="CB117" s="999">
        <v>73.098106250000001</v>
      </c>
      <c r="CC117" s="999">
        <v>72.245561989999999</v>
      </c>
      <c r="CD117" s="1000">
        <v>47.753133129000005</v>
      </c>
      <c r="CE117" s="998">
        <v>256.76334000000003</v>
      </c>
      <c r="CF117" s="999">
        <v>372.2970779850001</v>
      </c>
      <c r="CG117" s="999">
        <v>132.458504538</v>
      </c>
      <c r="CH117" s="999">
        <v>397.745322633</v>
      </c>
      <c r="CI117" s="999">
        <v>113.66922</v>
      </c>
      <c r="CJ117" s="1000">
        <v>89.728474500000004</v>
      </c>
      <c r="CK117" s="1002">
        <v>7015.9369636170013</v>
      </c>
    </row>
    <row r="118" spans="6:89" x14ac:dyDescent="0.25">
      <c r="F118" s="993">
        <v>40026</v>
      </c>
      <c r="G118" s="998">
        <v>7.4541599999999999</v>
      </c>
      <c r="H118" s="999">
        <v>5.3488799999999994</v>
      </c>
      <c r="I118" s="999">
        <v>19.992104000000001</v>
      </c>
      <c r="J118" s="999">
        <v>87.744266468999996</v>
      </c>
      <c r="K118" s="999">
        <v>49.493097257999999</v>
      </c>
      <c r="L118" s="999">
        <v>27.696300000000001</v>
      </c>
      <c r="M118" s="999">
        <v>25.863379502999997</v>
      </c>
      <c r="N118" s="999">
        <v>5.7103999999999999</v>
      </c>
      <c r="O118" s="999">
        <v>9.7858099999999997</v>
      </c>
      <c r="P118" s="999">
        <v>3.3649</v>
      </c>
      <c r="Q118" s="999">
        <v>37.309411402999999</v>
      </c>
      <c r="R118" s="999">
        <v>54.875835999999993</v>
      </c>
      <c r="S118" s="999">
        <v>1.4518</v>
      </c>
      <c r="T118" s="999">
        <v>4.7618999999999998</v>
      </c>
      <c r="U118" s="999">
        <v>2.1470400000000001</v>
      </c>
      <c r="V118" s="999">
        <v>65.135938866000004</v>
      </c>
      <c r="W118" s="999">
        <v>65.380227392999998</v>
      </c>
      <c r="X118" s="999">
        <v>2.8711199999999999</v>
      </c>
      <c r="Y118" s="999">
        <v>276.86094750000001</v>
      </c>
      <c r="Z118" s="1000">
        <v>19.812100000000001</v>
      </c>
      <c r="AA118" s="998">
        <v>60.997024515</v>
      </c>
      <c r="AB118" s="999">
        <v>146.33157214500002</v>
      </c>
      <c r="AC118" s="999">
        <v>39.660884000000003</v>
      </c>
      <c r="AD118" s="999">
        <v>19.635400000000001</v>
      </c>
      <c r="AE118" s="999">
        <v>19.886312</v>
      </c>
      <c r="AF118" s="999">
        <v>19.743207561000002</v>
      </c>
      <c r="AG118" s="999">
        <v>6.041175</v>
      </c>
      <c r="AH118" s="999">
        <v>11.747925</v>
      </c>
      <c r="AI118" s="999">
        <v>22.328600000000002</v>
      </c>
      <c r="AJ118" s="999">
        <v>477.86729552100002</v>
      </c>
      <c r="AK118" s="999">
        <v>23.697752000000001</v>
      </c>
      <c r="AL118" s="999">
        <v>21.480740000000001</v>
      </c>
      <c r="AM118" s="999">
        <v>207.11632563999996</v>
      </c>
      <c r="AN118" s="999">
        <v>179.99177018399999</v>
      </c>
      <c r="AO118" s="999">
        <v>99.345418057000003</v>
      </c>
      <c r="AP118" s="1000">
        <v>22.09755625</v>
      </c>
      <c r="AQ118" s="998">
        <v>48.888599999999997</v>
      </c>
      <c r="AR118" s="999">
        <v>78.660951005999991</v>
      </c>
      <c r="AS118" s="999">
        <v>7.5717800000000004</v>
      </c>
      <c r="AT118" s="999">
        <v>41.859252499999997</v>
      </c>
      <c r="AU118" s="999">
        <v>253.51320977999998</v>
      </c>
      <c r="AV118" s="999">
        <v>14.791263755000001</v>
      </c>
      <c r="AW118" s="999">
        <v>32.766362588</v>
      </c>
      <c r="AX118" s="1000">
        <v>27.901216000000002</v>
      </c>
      <c r="AY118" s="998">
        <v>46.741329999999998</v>
      </c>
      <c r="AZ118" s="999">
        <v>8.9651250000000005</v>
      </c>
      <c r="BA118" s="999">
        <v>3.9015</v>
      </c>
      <c r="BB118" s="999">
        <v>8.0611200000000007</v>
      </c>
      <c r="BC118" s="999">
        <v>7.6015499999999996</v>
      </c>
      <c r="BD118" s="999">
        <v>4.6015199999999998</v>
      </c>
      <c r="BE118" s="999">
        <v>1.8138399999999999</v>
      </c>
      <c r="BF118" s="999">
        <v>1.12496</v>
      </c>
      <c r="BG118" s="999">
        <v>1.33155</v>
      </c>
      <c r="BH118" s="1000">
        <v>335.23543660799993</v>
      </c>
      <c r="BI118" s="998">
        <v>188.27004705599998</v>
      </c>
      <c r="BJ118" s="999">
        <v>171.08823948399998</v>
      </c>
      <c r="BK118" s="999">
        <v>173.09323000000001</v>
      </c>
      <c r="BL118" s="999">
        <v>166.75346886599999</v>
      </c>
      <c r="BM118" s="999">
        <v>78.296464557999997</v>
      </c>
      <c r="BN118" s="999">
        <v>90.268917570999989</v>
      </c>
      <c r="BO118" s="999">
        <v>86.801174148000001</v>
      </c>
      <c r="BP118" s="999">
        <v>90.977593560000003</v>
      </c>
      <c r="BQ118" s="999">
        <v>75.015315000000001</v>
      </c>
      <c r="BR118" s="999">
        <v>183.12032500000001</v>
      </c>
      <c r="BS118" s="1000">
        <v>33.319502</v>
      </c>
      <c r="BT118" s="998">
        <v>256.88475203999997</v>
      </c>
      <c r="BU118" s="999">
        <v>33.152487499999999</v>
      </c>
      <c r="BV118" s="999">
        <v>283.10138404100002</v>
      </c>
      <c r="BW118" s="999">
        <v>34.838292512000002</v>
      </c>
      <c r="BX118" s="999">
        <v>242.35778136000002</v>
      </c>
      <c r="BY118" s="999">
        <v>88.2357619</v>
      </c>
      <c r="BZ118" s="999">
        <v>214.19333389799999</v>
      </c>
      <c r="CA118" s="999">
        <v>102.02036625</v>
      </c>
      <c r="CB118" s="999">
        <v>76.057543749999994</v>
      </c>
      <c r="CC118" s="999">
        <v>73.748398387999998</v>
      </c>
      <c r="CD118" s="1000">
        <v>49.412610000000001</v>
      </c>
      <c r="CE118" s="998">
        <v>263.17878712800001</v>
      </c>
      <c r="CF118" s="999">
        <v>388.16438496000001</v>
      </c>
      <c r="CG118" s="999">
        <v>138.31357484599999</v>
      </c>
      <c r="CH118" s="999">
        <v>407.18491539600001</v>
      </c>
      <c r="CI118" s="999">
        <v>117.36370162800002</v>
      </c>
      <c r="CJ118" s="1000">
        <v>93.635958500000001</v>
      </c>
      <c r="CK118" s="1002">
        <v>7275.2074548420005</v>
      </c>
    </row>
    <row r="119" spans="6:89" x14ac:dyDescent="0.25">
      <c r="F119" s="993">
        <v>40057</v>
      </c>
      <c r="G119" s="998">
        <v>7.3654200000000003</v>
      </c>
      <c r="H119" s="999">
        <v>5.3157599999999992</v>
      </c>
      <c r="I119" s="999">
        <v>19.609480000000001</v>
      </c>
      <c r="J119" s="999">
        <v>87.960467645999998</v>
      </c>
      <c r="K119" s="999">
        <v>48.862439999999999</v>
      </c>
      <c r="L119" s="999">
        <v>27.425100000000004</v>
      </c>
      <c r="M119" s="999">
        <v>25.918360497000002</v>
      </c>
      <c r="N119" s="999">
        <v>5.6071999999999997</v>
      </c>
      <c r="O119" s="999">
        <v>9.7858099999999997</v>
      </c>
      <c r="P119" s="999">
        <v>3.3439999999999999</v>
      </c>
      <c r="Q119" s="999">
        <v>36.781455612000002</v>
      </c>
      <c r="R119" s="999">
        <v>54.568504000000004</v>
      </c>
      <c r="S119" s="999">
        <v>1.43472</v>
      </c>
      <c r="T119" s="999">
        <v>4.7046999999999999</v>
      </c>
      <c r="U119" s="999">
        <v>2.1086999999999998</v>
      </c>
      <c r="V119" s="999">
        <v>65.491411133999989</v>
      </c>
      <c r="W119" s="999">
        <v>64.337333475999998</v>
      </c>
      <c r="X119" s="999">
        <v>2.8198500000000002</v>
      </c>
      <c r="Y119" s="999">
        <v>279.45321454800001</v>
      </c>
      <c r="Z119" s="1000">
        <v>19.454049999999999</v>
      </c>
      <c r="AA119" s="998">
        <v>61.386574515</v>
      </c>
      <c r="AB119" s="999">
        <v>149.48846286000003</v>
      </c>
      <c r="AC119" s="999">
        <v>40.221642000000003</v>
      </c>
      <c r="AD119" s="999">
        <v>19.857089999999999</v>
      </c>
      <c r="AE119" s="999">
        <v>20.192647999999998</v>
      </c>
      <c r="AF119" s="999">
        <v>19.954582438999999</v>
      </c>
      <c r="AG119" s="999">
        <v>6.1188750000000001</v>
      </c>
      <c r="AH119" s="999">
        <v>11.822514999999999</v>
      </c>
      <c r="AI119" s="999">
        <v>22.529499999999999</v>
      </c>
      <c r="AJ119" s="999">
        <v>486.65730246499999</v>
      </c>
      <c r="AK119" s="999">
        <v>24.007932</v>
      </c>
      <c r="AL119" s="999">
        <v>21.727015999999999</v>
      </c>
      <c r="AM119" s="999">
        <v>210.88092718000001</v>
      </c>
      <c r="AN119" s="999">
        <v>183.47166000000001</v>
      </c>
      <c r="AO119" s="999">
        <v>101.365315693</v>
      </c>
      <c r="AP119" s="1000">
        <v>22.27561875</v>
      </c>
      <c r="AQ119" s="998">
        <v>47.674379724000005</v>
      </c>
      <c r="AR119" s="999">
        <v>77.148880000000005</v>
      </c>
      <c r="AS119" s="999">
        <v>7.3904199999999998</v>
      </c>
      <c r="AT119" s="999">
        <v>41.074783750000002</v>
      </c>
      <c r="AU119" s="999">
        <v>251.99133652800001</v>
      </c>
      <c r="AV119" s="999">
        <v>14.441863755</v>
      </c>
      <c r="AW119" s="999">
        <v>32.019145804000004</v>
      </c>
      <c r="AX119" s="1000">
        <v>27.156752000000001</v>
      </c>
      <c r="AY119" s="998">
        <v>46.625562000000002</v>
      </c>
      <c r="AZ119" s="999">
        <v>8.9375400000000003</v>
      </c>
      <c r="BA119" s="999">
        <v>3.8555999999999999</v>
      </c>
      <c r="BB119" s="999">
        <v>8.0445349919999991</v>
      </c>
      <c r="BC119" s="999">
        <v>7.5094099999999999</v>
      </c>
      <c r="BD119" s="999">
        <v>4.5460799999999999</v>
      </c>
      <c r="BE119" s="999">
        <v>1.8138399999999999</v>
      </c>
      <c r="BF119" s="999">
        <v>1.12496</v>
      </c>
      <c r="BG119" s="999">
        <v>1.31541</v>
      </c>
      <c r="BH119" s="1000">
        <v>335.40975321599996</v>
      </c>
      <c r="BI119" s="998">
        <v>187.10141205599999</v>
      </c>
      <c r="BJ119" s="999">
        <v>172.78977725799999</v>
      </c>
      <c r="BK119" s="999">
        <v>173.42447999999999</v>
      </c>
      <c r="BL119" s="999">
        <v>167.73326983800001</v>
      </c>
      <c r="BM119" s="999">
        <v>77.525367255999996</v>
      </c>
      <c r="BN119" s="999">
        <v>91.468315070999992</v>
      </c>
      <c r="BO119" s="999">
        <v>88.304364574000004</v>
      </c>
      <c r="BP119" s="999">
        <v>92.79350805</v>
      </c>
      <c r="BQ119" s="999">
        <v>75.941423613000012</v>
      </c>
      <c r="BR119" s="999">
        <v>183.46846249999999</v>
      </c>
      <c r="BS119" s="1000">
        <v>33.659764000000003</v>
      </c>
      <c r="BT119" s="998">
        <v>260.47143503500001</v>
      </c>
      <c r="BU119" s="999">
        <v>33.563468749999998</v>
      </c>
      <c r="BV119" s="999">
        <v>294.21477538599999</v>
      </c>
      <c r="BW119" s="999">
        <v>35.45008</v>
      </c>
      <c r="BX119" s="999">
        <v>248.36421863999999</v>
      </c>
      <c r="BY119" s="999">
        <v>87.71260762</v>
      </c>
      <c r="BZ119" s="999">
        <v>217.16402415299999</v>
      </c>
      <c r="CA119" s="999">
        <v>102.52254038400001</v>
      </c>
      <c r="CB119" s="999">
        <v>75.672816874999995</v>
      </c>
      <c r="CC119" s="999">
        <v>74.404196397999996</v>
      </c>
      <c r="CD119" s="1000">
        <v>49.612904172</v>
      </c>
      <c r="CE119" s="998">
        <v>269.09152799999993</v>
      </c>
      <c r="CF119" s="999">
        <v>386.02761504</v>
      </c>
      <c r="CG119" s="999">
        <v>137.38570282000001</v>
      </c>
      <c r="CH119" s="999">
        <v>418.54913171100003</v>
      </c>
      <c r="CI119" s="999">
        <v>118.28016937999999</v>
      </c>
      <c r="CJ119" s="1000">
        <v>92.745282000000003</v>
      </c>
      <c r="CK119" s="1002">
        <v>7337.8285311639993</v>
      </c>
    </row>
    <row r="120" spans="6:89" x14ac:dyDescent="0.25">
      <c r="F120" s="993">
        <v>40087</v>
      </c>
      <c r="G120" s="998">
        <v>6.5667600000000004</v>
      </c>
      <c r="H120" s="999">
        <v>4.7858399999999994</v>
      </c>
      <c r="I120" s="999">
        <v>17.505047999999999</v>
      </c>
      <c r="J120" s="999">
        <v>80.084829708000001</v>
      </c>
      <c r="K120" s="999">
        <v>43.871986290000002</v>
      </c>
      <c r="L120" s="999">
        <v>24.645299999999999</v>
      </c>
      <c r="M120" s="999">
        <v>23.692075497000001</v>
      </c>
      <c r="N120" s="999">
        <v>4.9880000000000004</v>
      </c>
      <c r="O120" s="999">
        <v>8.8508600000000008</v>
      </c>
      <c r="P120" s="999">
        <v>3.0095999999999998</v>
      </c>
      <c r="Q120" s="999">
        <v>32.784011403000001</v>
      </c>
      <c r="R120" s="999">
        <v>49.412155999999996</v>
      </c>
      <c r="S120" s="999">
        <v>1.2724599999999999</v>
      </c>
      <c r="T120" s="999">
        <v>4.2042000000000002</v>
      </c>
      <c r="U120" s="999">
        <v>1.87866</v>
      </c>
      <c r="V120" s="999">
        <v>59.744968866000001</v>
      </c>
      <c r="W120" s="999">
        <v>57.576344344999995</v>
      </c>
      <c r="X120" s="999">
        <v>2.5122300000000002</v>
      </c>
      <c r="Y120" s="999">
        <v>251.743187952</v>
      </c>
      <c r="Z120" s="1000">
        <v>17.448969999999999</v>
      </c>
      <c r="AA120" s="998">
        <v>56.160137984999999</v>
      </c>
      <c r="AB120" s="999">
        <v>137.789409285</v>
      </c>
      <c r="AC120" s="999">
        <v>37.264918000000002</v>
      </c>
      <c r="AD120" s="999">
        <v>18.24192</v>
      </c>
      <c r="AE120" s="999">
        <v>18.660968</v>
      </c>
      <c r="AF120" s="999">
        <v>18.432622438999999</v>
      </c>
      <c r="AG120" s="999">
        <v>5.6526750000000003</v>
      </c>
      <c r="AH120" s="999">
        <v>10.852845</v>
      </c>
      <c r="AI120" s="999">
        <v>20.664000000000001</v>
      </c>
      <c r="AJ120" s="999">
        <v>447.32944899999995</v>
      </c>
      <c r="AK120" s="999">
        <v>22.084816</v>
      </c>
      <c r="AL120" s="999">
        <v>19.975719999999999</v>
      </c>
      <c r="AM120" s="999">
        <v>199.0324</v>
      </c>
      <c r="AN120" s="999">
        <v>171.05221254599999</v>
      </c>
      <c r="AO120" s="999">
        <v>94.901777499999994</v>
      </c>
      <c r="AP120" s="1000">
        <v>20.299125</v>
      </c>
      <c r="AQ120" s="998">
        <v>42.274259999999998</v>
      </c>
      <c r="AR120" s="999">
        <v>68.782131006</v>
      </c>
      <c r="AS120" s="999">
        <v>6.5289599999999997</v>
      </c>
      <c r="AT120" s="999">
        <v>36.493486249999997</v>
      </c>
      <c r="AU120" s="999">
        <v>224.506198044</v>
      </c>
      <c r="AV120" s="999">
        <v>12.840450000000001</v>
      </c>
      <c r="AW120" s="999">
        <v>28.421494195999998</v>
      </c>
      <c r="AX120" s="1000">
        <v>24.081792</v>
      </c>
      <c r="AY120" s="998">
        <v>42.197436000000003</v>
      </c>
      <c r="AZ120" s="999">
        <v>8.0548199999999994</v>
      </c>
      <c r="BA120" s="999">
        <v>3.4195500000000001</v>
      </c>
      <c r="BB120" s="999">
        <v>7.2483749919999996</v>
      </c>
      <c r="BC120" s="999">
        <v>6.7262199999999996</v>
      </c>
      <c r="BD120" s="999">
        <v>4.07484</v>
      </c>
      <c r="BE120" s="999">
        <v>1.64164</v>
      </c>
      <c r="BF120" s="999">
        <v>1.01816</v>
      </c>
      <c r="BG120" s="999">
        <v>1.17822</v>
      </c>
      <c r="BH120" s="1000">
        <v>304.29741964799996</v>
      </c>
      <c r="BI120" s="998">
        <v>171.909157056</v>
      </c>
      <c r="BJ120" s="999">
        <v>168.37150188699999</v>
      </c>
      <c r="BK120" s="999">
        <v>163.15573000000001</v>
      </c>
      <c r="BL120" s="999">
        <v>157.40028929800002</v>
      </c>
      <c r="BM120" s="999">
        <v>71.462166371999999</v>
      </c>
      <c r="BN120" s="999">
        <v>86.442291249999997</v>
      </c>
      <c r="BO120" s="999">
        <v>83.588527713000005</v>
      </c>
      <c r="BP120" s="999">
        <v>86.791896780000002</v>
      </c>
      <c r="BQ120" s="999">
        <v>73.450512774000003</v>
      </c>
      <c r="BR120" s="999">
        <v>169.79612809</v>
      </c>
      <c r="BS120" s="1000">
        <v>33.005414000000002</v>
      </c>
      <c r="BT120" s="998">
        <v>244.4515983</v>
      </c>
      <c r="BU120" s="999">
        <v>30.960587499999999</v>
      </c>
      <c r="BV120" s="999">
        <v>268.66929346199998</v>
      </c>
      <c r="BW120" s="999">
        <v>32.764986256000007</v>
      </c>
      <c r="BX120" s="999">
        <v>226.05869068000001</v>
      </c>
      <c r="BY120" s="999">
        <v>79.022746659999996</v>
      </c>
      <c r="BZ120" s="999">
        <v>198.402534852</v>
      </c>
      <c r="CA120" s="999">
        <v>94.636147500000007</v>
      </c>
      <c r="CB120" s="999">
        <v>68.540572499999996</v>
      </c>
      <c r="CC120" s="999">
        <v>68.365512796000004</v>
      </c>
      <c r="CD120" s="1000">
        <v>45.321120000000001</v>
      </c>
      <c r="CE120" s="998">
        <v>241.89270712800001</v>
      </c>
      <c r="CF120" s="999">
        <v>347.25535387500003</v>
      </c>
      <c r="CG120" s="999">
        <v>122.47617030800001</v>
      </c>
      <c r="CH120" s="999">
        <v>383.204128422</v>
      </c>
      <c r="CI120" s="999">
        <v>105.16336</v>
      </c>
      <c r="CJ120" s="1000">
        <v>82.976572000000004</v>
      </c>
      <c r="CK120" s="1002">
        <v>6724.2936334109991</v>
      </c>
    </row>
    <row r="121" spans="6:89" x14ac:dyDescent="0.25">
      <c r="F121" s="993">
        <v>40118</v>
      </c>
      <c r="G121" s="998">
        <v>5.9455799999999996</v>
      </c>
      <c r="H121" s="999">
        <v>4.3055999999999992</v>
      </c>
      <c r="I121" s="999">
        <v>15.783239999999999</v>
      </c>
      <c r="J121" s="999">
        <v>71.066366469000002</v>
      </c>
      <c r="K121" s="999">
        <v>39.292851773999992</v>
      </c>
      <c r="L121" s="999">
        <v>22.102799999999998</v>
      </c>
      <c r="M121" s="999">
        <v>20.971060497</v>
      </c>
      <c r="N121" s="999">
        <v>4.4720000000000004</v>
      </c>
      <c r="O121" s="999">
        <v>7.9159100000000002</v>
      </c>
      <c r="P121" s="999">
        <v>2.7170000000000001</v>
      </c>
      <c r="Q121" s="999">
        <v>29.415099999999999</v>
      </c>
      <c r="R121" s="999">
        <v>44.085068</v>
      </c>
      <c r="S121" s="999">
        <v>1.1529</v>
      </c>
      <c r="T121" s="999">
        <v>3.7751999999999999</v>
      </c>
      <c r="U121" s="999">
        <v>1.69974</v>
      </c>
      <c r="V121" s="999">
        <v>52.843366134</v>
      </c>
      <c r="W121" s="999">
        <v>51.570536523999998</v>
      </c>
      <c r="X121" s="999">
        <v>2.2729699999999999</v>
      </c>
      <c r="Y121" s="999">
        <v>218.43177454800002</v>
      </c>
      <c r="Z121" s="1000">
        <v>15.682589999999999</v>
      </c>
      <c r="AA121" s="998">
        <v>49.732562985000001</v>
      </c>
      <c r="AB121" s="999">
        <v>119.962153575</v>
      </c>
      <c r="AC121" s="999">
        <v>32.676897999999994</v>
      </c>
      <c r="AD121" s="999">
        <v>16.05669</v>
      </c>
      <c r="AE121" s="999">
        <v>16.312391999999999</v>
      </c>
      <c r="AF121" s="999">
        <v>16.149682438999999</v>
      </c>
      <c r="AG121" s="999">
        <v>4.9533750000000003</v>
      </c>
      <c r="AH121" s="999">
        <v>9.5848150000000008</v>
      </c>
      <c r="AI121" s="999">
        <v>18.167100000000001</v>
      </c>
      <c r="AJ121" s="999">
        <v>392.24603002800001</v>
      </c>
      <c r="AK121" s="999">
        <v>19.355232000000001</v>
      </c>
      <c r="AL121" s="999">
        <v>17.595051999999999</v>
      </c>
      <c r="AM121" s="999">
        <v>183.33163281999998</v>
      </c>
      <c r="AN121" s="999">
        <v>152.45307</v>
      </c>
      <c r="AO121" s="999">
        <v>84.460717500000001</v>
      </c>
      <c r="AP121" s="1000">
        <v>17.984312500000001</v>
      </c>
      <c r="AQ121" s="998">
        <v>38.056410413999998</v>
      </c>
      <c r="AR121" s="999">
        <v>61.625019999999999</v>
      </c>
      <c r="AS121" s="999">
        <v>5.8941999999999997</v>
      </c>
      <c r="AT121" s="999">
        <v>32.822172500000001</v>
      </c>
      <c r="AU121" s="999">
        <v>199.259266626</v>
      </c>
      <c r="AV121" s="999">
        <v>11.530200000000001</v>
      </c>
      <c r="AW121" s="999">
        <v>25.57104</v>
      </c>
      <c r="AX121" s="1000">
        <v>21.718927999999998</v>
      </c>
      <c r="AY121" s="998">
        <v>37.682484000000002</v>
      </c>
      <c r="AZ121" s="999">
        <v>7.2272699999999999</v>
      </c>
      <c r="BA121" s="999">
        <v>3.0982500000000002</v>
      </c>
      <c r="BB121" s="999">
        <v>6.5019749919999992</v>
      </c>
      <c r="BC121" s="999">
        <v>6.0812400000000002</v>
      </c>
      <c r="BD121" s="999">
        <v>3.6590400000000001</v>
      </c>
      <c r="BE121" s="999">
        <v>1.4694400000000001</v>
      </c>
      <c r="BF121" s="999">
        <v>0.91135999999999995</v>
      </c>
      <c r="BG121" s="999">
        <v>1.06524</v>
      </c>
      <c r="BH121" s="1000">
        <v>270.28002134399998</v>
      </c>
      <c r="BI121" s="998">
        <v>152.791582944</v>
      </c>
      <c r="BJ121" s="999">
        <v>141.08577325799999</v>
      </c>
      <c r="BK121" s="999">
        <v>141.11250000000001</v>
      </c>
      <c r="BL121" s="999">
        <v>138.51581935199999</v>
      </c>
      <c r="BM121" s="999">
        <v>62.980632278999998</v>
      </c>
      <c r="BN121" s="999">
        <v>75.419279928999998</v>
      </c>
      <c r="BO121" s="999">
        <v>71.828341860999998</v>
      </c>
      <c r="BP121" s="999">
        <v>75.8352</v>
      </c>
      <c r="BQ121" s="999">
        <v>61.921952226000002</v>
      </c>
      <c r="BR121" s="999">
        <v>151.756339115</v>
      </c>
      <c r="BS121" s="1000">
        <v>27.482700000000001</v>
      </c>
      <c r="BT121" s="998">
        <v>211.06698707499999</v>
      </c>
      <c r="BU121" s="999">
        <v>27.069965</v>
      </c>
      <c r="BV121" s="999">
        <v>223.72863404100002</v>
      </c>
      <c r="BW121" s="999">
        <v>28.5504</v>
      </c>
      <c r="BX121" s="999">
        <v>192.14845339999999</v>
      </c>
      <c r="BY121" s="999">
        <v>70.245638099999994</v>
      </c>
      <c r="BZ121" s="999">
        <v>170.697980847</v>
      </c>
      <c r="CA121" s="999">
        <v>81.758070000000004</v>
      </c>
      <c r="CB121" s="999">
        <v>61.023601249999999</v>
      </c>
      <c r="CC121" s="999">
        <v>59.157191183999998</v>
      </c>
      <c r="CD121" s="1000">
        <v>40.027927913999996</v>
      </c>
      <c r="CE121" s="998">
        <v>209.697511128</v>
      </c>
      <c r="CF121" s="999">
        <v>309.99107356500002</v>
      </c>
      <c r="CG121" s="999">
        <v>109.390246256</v>
      </c>
      <c r="CH121" s="999">
        <v>329.37734289299999</v>
      </c>
      <c r="CI121" s="999">
        <v>92.619381627999999</v>
      </c>
      <c r="CJ121" s="1000">
        <v>74.299659000000005</v>
      </c>
      <c r="CK121" s="1002">
        <v>5892.5571119140004</v>
      </c>
    </row>
    <row r="122" spans="6:89" x14ac:dyDescent="0.25">
      <c r="F122" s="993">
        <v>40148</v>
      </c>
      <c r="G122" s="998">
        <v>6.4780199999999999</v>
      </c>
      <c r="H122" s="999">
        <v>4.6699199999999994</v>
      </c>
      <c r="I122" s="999">
        <v>17.122423999999995</v>
      </c>
      <c r="J122" s="999">
        <v>75.760917354</v>
      </c>
      <c r="K122" s="999">
        <v>42.281634516000004</v>
      </c>
      <c r="L122" s="999">
        <v>23.763899999999996</v>
      </c>
      <c r="M122" s="999">
        <v>22.400269502999997</v>
      </c>
      <c r="N122" s="999">
        <v>4.8848000000000003</v>
      </c>
      <c r="O122" s="999">
        <v>8.5392100000000006</v>
      </c>
      <c r="P122" s="999">
        <v>2.9468999999999999</v>
      </c>
      <c r="Q122" s="999">
        <v>31.878931402999999</v>
      </c>
      <c r="R122" s="999">
        <v>47.431572000000003</v>
      </c>
      <c r="S122" s="999">
        <v>1.2639199999999999</v>
      </c>
      <c r="T122" s="999">
        <v>4.1184000000000003</v>
      </c>
      <c r="U122" s="999">
        <v>1.8531</v>
      </c>
      <c r="V122" s="999">
        <v>56.249754200999995</v>
      </c>
      <c r="W122" s="999">
        <v>55.670312607000007</v>
      </c>
      <c r="X122" s="999">
        <v>2.4780500000000001</v>
      </c>
      <c r="Y122" s="999">
        <v>232.58474409599998</v>
      </c>
      <c r="Z122" s="1000">
        <v>16.947700000000001</v>
      </c>
      <c r="AA122" s="998">
        <v>52.719087014999999</v>
      </c>
      <c r="AB122" s="999">
        <v>125.99741286</v>
      </c>
      <c r="AC122" s="999">
        <v>34.257216</v>
      </c>
      <c r="AD122" s="999">
        <v>16.97512</v>
      </c>
      <c r="AE122" s="999">
        <v>17.205871999999999</v>
      </c>
      <c r="AF122" s="999">
        <v>17.037492439000005</v>
      </c>
      <c r="AG122" s="999">
        <v>5.2058999999999997</v>
      </c>
      <c r="AH122" s="999">
        <v>10.14424</v>
      </c>
      <c r="AI122" s="999">
        <v>19.2577</v>
      </c>
      <c r="AJ122" s="999">
        <v>412.80712498600002</v>
      </c>
      <c r="AK122" s="999">
        <v>20.409844</v>
      </c>
      <c r="AL122" s="999">
        <v>18.552792</v>
      </c>
      <c r="AM122" s="999">
        <v>190.71509282</v>
      </c>
      <c r="AN122" s="999">
        <v>159.23280981600001</v>
      </c>
      <c r="AO122" s="999">
        <v>88.065344306999989</v>
      </c>
      <c r="AP122" s="1000">
        <v>19.070493750000001</v>
      </c>
      <c r="AQ122" s="998">
        <v>41.315669586000006</v>
      </c>
      <c r="AR122" s="999">
        <v>66.698828993999996</v>
      </c>
      <c r="AS122" s="999">
        <v>6.41561</v>
      </c>
      <c r="AT122" s="999">
        <v>35.520744999999998</v>
      </c>
      <c r="AU122" s="999">
        <v>214.86708750600002</v>
      </c>
      <c r="AV122" s="999">
        <v>12.520163755</v>
      </c>
      <c r="AW122" s="999">
        <v>27.757305804000001</v>
      </c>
      <c r="AX122" s="1000">
        <v>23.596271999999999</v>
      </c>
      <c r="AY122" s="998">
        <v>40.431973999999997</v>
      </c>
      <c r="AZ122" s="999">
        <v>7.751385</v>
      </c>
      <c r="BA122" s="999">
        <v>3.3965999999999998</v>
      </c>
      <c r="BB122" s="999">
        <v>6.982985008</v>
      </c>
      <c r="BC122" s="999">
        <v>6.5880099999999997</v>
      </c>
      <c r="BD122" s="999">
        <v>3.9639600000000002</v>
      </c>
      <c r="BE122" s="999">
        <v>1.56128</v>
      </c>
      <c r="BF122" s="999">
        <v>0.96831999999999996</v>
      </c>
      <c r="BG122" s="999">
        <v>1.15401</v>
      </c>
      <c r="BH122" s="1000">
        <v>288.52325107199999</v>
      </c>
      <c r="BI122" s="998">
        <v>162.08068499999999</v>
      </c>
      <c r="BJ122" s="999">
        <v>149.205894113</v>
      </c>
      <c r="BK122" s="999">
        <v>149.54427000000001</v>
      </c>
      <c r="BL122" s="999">
        <v>145.93889059400001</v>
      </c>
      <c r="BM122" s="999">
        <v>66.940981348999998</v>
      </c>
      <c r="BN122" s="999">
        <v>79.160235</v>
      </c>
      <c r="BO122" s="999">
        <v>75.453649147999997</v>
      </c>
      <c r="BP122" s="999">
        <v>79.313056439999997</v>
      </c>
      <c r="BQ122" s="999">
        <v>65.243205000000003</v>
      </c>
      <c r="BR122" s="999">
        <v>160.07988897499999</v>
      </c>
      <c r="BS122" s="1000">
        <v>29.026966000000002</v>
      </c>
      <c r="BT122" s="998">
        <v>222.81281326499999</v>
      </c>
      <c r="BU122" s="999">
        <v>28.6590925</v>
      </c>
      <c r="BV122" s="999">
        <v>232.28448480700001</v>
      </c>
      <c r="BW122" s="999">
        <v>30.147866256</v>
      </c>
      <c r="BX122" s="999">
        <v>200.86656271999999</v>
      </c>
      <c r="BY122" s="999">
        <v>75.506060959999999</v>
      </c>
      <c r="BZ122" s="999">
        <v>176.67053040299999</v>
      </c>
      <c r="CA122" s="999">
        <v>82.260149615999993</v>
      </c>
      <c r="CB122" s="999">
        <v>65.462757499999995</v>
      </c>
      <c r="CC122" s="999">
        <v>60.468787204000002</v>
      </c>
      <c r="CD122" s="1000">
        <v>42.602985828000001</v>
      </c>
      <c r="CE122" s="998">
        <v>222.79430400000001</v>
      </c>
      <c r="CF122" s="999">
        <v>333.02207589000005</v>
      </c>
      <c r="CG122" s="999">
        <v>118.09285828200001</v>
      </c>
      <c r="CH122" s="999">
        <v>343.73501210699999</v>
      </c>
      <c r="CI122" s="999">
        <v>99.979656937999991</v>
      </c>
      <c r="CJ122" s="1000">
        <v>80.132153500000001</v>
      </c>
      <c r="CK122" s="1002">
        <v>6234.4773527930001</v>
      </c>
    </row>
    <row r="123" spans="6:89" x14ac:dyDescent="0.25">
      <c r="F123" s="993">
        <v>40179</v>
      </c>
      <c r="G123" s="998">
        <v>6.8329800000000001</v>
      </c>
      <c r="H123" s="999">
        <v>4.9348799999999988</v>
      </c>
      <c r="I123" s="999">
        <v>18.078983999999998</v>
      </c>
      <c r="J123" s="999">
        <v>80.023010291999995</v>
      </c>
      <c r="K123" s="999">
        <v>44.667177258000002</v>
      </c>
      <c r="L123" s="999">
        <v>25.119899999999998</v>
      </c>
      <c r="M123" s="999">
        <v>23.692075497000001</v>
      </c>
      <c r="N123" s="999">
        <v>5.1256000000000004</v>
      </c>
      <c r="O123" s="999">
        <v>9.0378500000000006</v>
      </c>
      <c r="P123" s="999">
        <v>3.1141000000000001</v>
      </c>
      <c r="Q123" s="999">
        <v>33.588514387999993</v>
      </c>
      <c r="R123" s="999">
        <v>50.026820000000001</v>
      </c>
      <c r="S123" s="999">
        <v>1.3322400000000001</v>
      </c>
      <c r="T123" s="999">
        <v>4.3329000000000004</v>
      </c>
      <c r="U123" s="999">
        <v>1.9425600000000001</v>
      </c>
      <c r="V123" s="999">
        <v>59.300669999999997</v>
      </c>
      <c r="W123" s="999">
        <v>58.799073476000004</v>
      </c>
      <c r="X123" s="999">
        <v>2.59768</v>
      </c>
      <c r="Y123" s="999">
        <v>240.24217204800001</v>
      </c>
      <c r="Z123" s="1000">
        <v>17.9025</v>
      </c>
      <c r="AA123" s="998">
        <v>55.738099515000002</v>
      </c>
      <c r="AB123" s="999">
        <v>128.93767524</v>
      </c>
      <c r="AC123" s="999">
        <v>36.347313999999997</v>
      </c>
      <c r="AD123" s="999">
        <v>17.830210000000001</v>
      </c>
      <c r="AE123" s="999">
        <v>18.175936</v>
      </c>
      <c r="AF123" s="999">
        <v>17.967587561000002</v>
      </c>
      <c r="AG123" s="999">
        <v>5.4972750000000001</v>
      </c>
      <c r="AH123" s="999">
        <v>10.740959999999999</v>
      </c>
      <c r="AI123" s="999">
        <v>20.290900000000001</v>
      </c>
      <c r="AJ123" s="999">
        <v>421.99293652100005</v>
      </c>
      <c r="AK123" s="999">
        <v>21.340384</v>
      </c>
      <c r="AL123" s="999">
        <v>19.537896</v>
      </c>
      <c r="AM123" s="999">
        <v>200.14136359</v>
      </c>
      <c r="AN123" s="999">
        <v>164.81246018399997</v>
      </c>
      <c r="AO123" s="999">
        <v>90.706708750000004</v>
      </c>
      <c r="AP123" s="1000">
        <v>19.925193749999998</v>
      </c>
      <c r="AQ123" s="998">
        <v>43.584359448000001</v>
      </c>
      <c r="AR123" s="999">
        <v>70.327789999999993</v>
      </c>
      <c r="AS123" s="999">
        <v>6.73299</v>
      </c>
      <c r="AT123" s="999">
        <v>37.528984999999999</v>
      </c>
      <c r="AU123" s="999">
        <v>224.56582662599999</v>
      </c>
      <c r="AV123" s="999">
        <v>13.248086245</v>
      </c>
      <c r="AW123" s="999">
        <v>29.279402588</v>
      </c>
      <c r="AX123" s="1000">
        <v>24.988095999999999</v>
      </c>
      <c r="AY123" s="998">
        <v>42.631565999999999</v>
      </c>
      <c r="AZ123" s="999">
        <v>8.1927450000000004</v>
      </c>
      <c r="BA123" s="999">
        <v>3.5802</v>
      </c>
      <c r="BB123" s="999">
        <v>7.3976549919999997</v>
      </c>
      <c r="BC123" s="999">
        <v>6.9565700000000001</v>
      </c>
      <c r="BD123" s="999">
        <v>4.1857199999999999</v>
      </c>
      <c r="BE123" s="999">
        <v>1.6531199999999999</v>
      </c>
      <c r="BF123" s="999">
        <v>1.02528</v>
      </c>
      <c r="BG123" s="999">
        <v>1.2185699999999999</v>
      </c>
      <c r="BH123" s="1000">
        <v>302.40898972799994</v>
      </c>
      <c r="BI123" s="998">
        <v>167.05482705599999</v>
      </c>
      <c r="BJ123" s="999">
        <v>150.071574629</v>
      </c>
      <c r="BK123" s="999">
        <v>152.6459625</v>
      </c>
      <c r="BL123" s="999">
        <v>150.12557989199999</v>
      </c>
      <c r="BM123" s="999">
        <v>68.868605442000003</v>
      </c>
      <c r="BN123" s="999">
        <v>81.102093820999997</v>
      </c>
      <c r="BO123" s="999">
        <v>76.838954999999999</v>
      </c>
      <c r="BP123" s="999">
        <v>81.005806440000001</v>
      </c>
      <c r="BQ123" s="999">
        <v>66.105450000000005</v>
      </c>
      <c r="BR123" s="999">
        <v>165.776811025</v>
      </c>
      <c r="BS123" s="1000">
        <v>29.184010000000001</v>
      </c>
      <c r="BT123" s="998">
        <v>229.238687755</v>
      </c>
      <c r="BU123" s="999">
        <v>29.89203625</v>
      </c>
      <c r="BV123" s="999">
        <v>233.44154095899998</v>
      </c>
      <c r="BW123" s="999">
        <v>31.16752</v>
      </c>
      <c r="BX123" s="999">
        <v>203.57823475999999</v>
      </c>
      <c r="BY123" s="999">
        <v>79.516800000000003</v>
      </c>
      <c r="BZ123" s="999">
        <v>178.79667959700001</v>
      </c>
      <c r="CA123" s="999">
        <v>81.196822115999993</v>
      </c>
      <c r="CB123" s="999">
        <v>69.043676875000003</v>
      </c>
      <c r="CC123" s="999">
        <v>60.742041611999994</v>
      </c>
      <c r="CD123" s="1000">
        <v>44.834704785</v>
      </c>
      <c r="CE123" s="998">
        <v>229.09143599999999</v>
      </c>
      <c r="CF123" s="999">
        <v>350.585831085</v>
      </c>
      <c r="CG123" s="999">
        <v>123.88391656399999</v>
      </c>
      <c r="CH123" s="999">
        <v>352.53325105199997</v>
      </c>
      <c r="CI123" s="999">
        <v>103.960476744</v>
      </c>
      <c r="CJ123" s="1000">
        <v>84.614267499999997</v>
      </c>
      <c r="CK123" s="1002">
        <v>6445.0781381559973</v>
      </c>
    </row>
    <row r="124" spans="6:89" x14ac:dyDescent="0.25">
      <c r="F124" s="993">
        <v>40210</v>
      </c>
      <c r="G124" s="998">
        <v>6.8773499999999999</v>
      </c>
      <c r="H124" s="999">
        <v>4.951439999999999</v>
      </c>
      <c r="I124" s="999">
        <v>18.078983999999998</v>
      </c>
      <c r="J124" s="999">
        <v>79.992156176999998</v>
      </c>
      <c r="K124" s="999">
        <v>44.776846290000002</v>
      </c>
      <c r="L124" s="999">
        <v>25.1538</v>
      </c>
      <c r="M124" s="999">
        <v>23.692075497000001</v>
      </c>
      <c r="N124" s="999">
        <v>5.16</v>
      </c>
      <c r="O124" s="999">
        <v>9.0378500000000006</v>
      </c>
      <c r="P124" s="999">
        <v>3.1349999999999998</v>
      </c>
      <c r="Q124" s="999">
        <v>33.663952806000005</v>
      </c>
      <c r="R124" s="999">
        <v>50.09511599999999</v>
      </c>
      <c r="S124" s="999">
        <v>1.3407800000000001</v>
      </c>
      <c r="T124" s="999">
        <v>4.3472</v>
      </c>
      <c r="U124" s="999">
        <v>1.9553400000000001</v>
      </c>
      <c r="V124" s="999">
        <v>59.300669999999997</v>
      </c>
      <c r="W124" s="999">
        <v>58.835032607000009</v>
      </c>
      <c r="X124" s="999">
        <v>2.61477</v>
      </c>
      <c r="Y124" s="999">
        <v>245.09871590400004</v>
      </c>
      <c r="Z124" s="1000">
        <v>17.9025</v>
      </c>
      <c r="AA124" s="998">
        <v>55.575812984999999</v>
      </c>
      <c r="AB124" s="999">
        <v>132.00172523999998</v>
      </c>
      <c r="AC124" s="999">
        <v>36.041446000000001</v>
      </c>
      <c r="AD124" s="999">
        <v>17.861879999999999</v>
      </c>
      <c r="AE124" s="999">
        <v>18.099352</v>
      </c>
      <c r="AF124" s="999">
        <v>17.925302438999999</v>
      </c>
      <c r="AG124" s="999">
        <v>5.4778500000000001</v>
      </c>
      <c r="AH124" s="999">
        <v>10.666370000000001</v>
      </c>
      <c r="AI124" s="999">
        <v>20.319600000000001</v>
      </c>
      <c r="AJ124" s="999">
        <v>432.66895401399995</v>
      </c>
      <c r="AK124" s="999">
        <v>21.433437999999999</v>
      </c>
      <c r="AL124" s="999">
        <v>19.510532000000001</v>
      </c>
      <c r="AM124" s="999">
        <v>199.14909077000002</v>
      </c>
      <c r="AN124" s="999">
        <v>166.612462362</v>
      </c>
      <c r="AO124" s="999">
        <v>91.887518056999994</v>
      </c>
      <c r="AP124" s="1000">
        <v>20.067643749999998</v>
      </c>
      <c r="AQ124" s="998">
        <v>43.712159999999997</v>
      </c>
      <c r="AR124" s="999">
        <v>70.59658798800001</v>
      </c>
      <c r="AS124" s="999">
        <v>6.7783300000000004</v>
      </c>
      <c r="AT124" s="999">
        <v>37.56036375</v>
      </c>
      <c r="AU124" s="999">
        <v>226.74440511</v>
      </c>
      <c r="AV124" s="999">
        <v>13.277200000000001</v>
      </c>
      <c r="AW124" s="999">
        <v>29.362411608000002</v>
      </c>
      <c r="AX124" s="1000">
        <v>24.988095999999999</v>
      </c>
      <c r="AY124" s="998">
        <v>42.718392000000001</v>
      </c>
      <c r="AZ124" s="999">
        <v>8.1927450000000004</v>
      </c>
      <c r="BA124" s="999">
        <v>3.6031499999999999</v>
      </c>
      <c r="BB124" s="999">
        <v>7.3976549919999997</v>
      </c>
      <c r="BC124" s="999">
        <v>6.9565700000000001</v>
      </c>
      <c r="BD124" s="999">
        <v>4.2134400000000003</v>
      </c>
      <c r="BE124" s="999">
        <v>1.6531199999999999</v>
      </c>
      <c r="BF124" s="999">
        <v>1.02528</v>
      </c>
      <c r="BG124" s="999">
        <v>1.2185699999999999</v>
      </c>
      <c r="BH124" s="1000">
        <v>304.1812085759999</v>
      </c>
      <c r="BI124" s="998">
        <v>170.23121294399999</v>
      </c>
      <c r="BJ124" s="999">
        <v>151.59403851600001</v>
      </c>
      <c r="BK124" s="999">
        <v>154.96471249999999</v>
      </c>
      <c r="BL124" s="999">
        <v>151.90707102599998</v>
      </c>
      <c r="BM124" s="999">
        <v>70.235512744000005</v>
      </c>
      <c r="BN124" s="999">
        <v>82.073057500000004</v>
      </c>
      <c r="BO124" s="999">
        <v>77.958988138999999</v>
      </c>
      <c r="BP124" s="999">
        <v>82.606200000000001</v>
      </c>
      <c r="BQ124" s="999">
        <v>66.744143612999991</v>
      </c>
      <c r="BR124" s="999">
        <v>167.77066411500002</v>
      </c>
      <c r="BS124" s="1000">
        <v>29.471924000000001</v>
      </c>
      <c r="BT124" s="998">
        <v>231.56994965999999</v>
      </c>
      <c r="BU124" s="999">
        <v>30.083827500000002</v>
      </c>
      <c r="BV124" s="999">
        <v>244.250468842</v>
      </c>
      <c r="BW124" s="999">
        <v>31.541387488000005</v>
      </c>
      <c r="BX124" s="999">
        <v>212.20878388</v>
      </c>
      <c r="BY124" s="999">
        <v>79.720230479999998</v>
      </c>
      <c r="BZ124" s="999">
        <v>188.928020403</v>
      </c>
      <c r="CA124" s="999">
        <v>89.998905383999997</v>
      </c>
      <c r="CB124" s="999">
        <v>69.132459999999995</v>
      </c>
      <c r="CC124" s="999">
        <v>65.250550806000007</v>
      </c>
      <c r="CD124" s="1000">
        <v>44.949172086000004</v>
      </c>
      <c r="CE124" s="998">
        <v>233.34865200000004</v>
      </c>
      <c r="CF124" s="999">
        <v>351.55986139499998</v>
      </c>
      <c r="CG124" s="999">
        <v>124.52377766599999</v>
      </c>
      <c r="CH124" s="999">
        <v>360.07885460399996</v>
      </c>
      <c r="CI124" s="999">
        <v>104.905632442</v>
      </c>
      <c r="CJ124" s="1000">
        <v>84.671730499999995</v>
      </c>
      <c r="CK124" s="1002">
        <v>6547.7680321549988</v>
      </c>
    </row>
    <row r="125" spans="6:89" x14ac:dyDescent="0.25">
      <c r="F125" s="993">
        <v>40238</v>
      </c>
      <c r="G125" s="998">
        <v>8.3859300000000001</v>
      </c>
      <c r="H125" s="999">
        <v>6.0443999999999987</v>
      </c>
      <c r="I125" s="999">
        <v>22.120450000000002</v>
      </c>
      <c r="J125" s="999">
        <v>97.596624708000007</v>
      </c>
      <c r="K125" s="999">
        <v>54.702889031999995</v>
      </c>
      <c r="L125" s="999">
        <v>30.781199999999998</v>
      </c>
      <c r="M125" s="999">
        <v>28.941704999999999</v>
      </c>
      <c r="N125" s="999">
        <v>6.2607999999999997</v>
      </c>
      <c r="O125" s="999">
        <v>11.09474</v>
      </c>
      <c r="P125" s="999">
        <v>3.8247</v>
      </c>
      <c r="Q125" s="999">
        <v>41.055424387999999</v>
      </c>
      <c r="R125" s="999">
        <v>61.193215999999993</v>
      </c>
      <c r="S125" s="999">
        <v>1.63968</v>
      </c>
      <c r="T125" s="999">
        <v>5.3052999999999999</v>
      </c>
      <c r="U125" s="999">
        <v>2.3898600000000001</v>
      </c>
      <c r="V125" s="999">
        <v>72.274536932999993</v>
      </c>
      <c r="W125" s="999">
        <v>72.033339130999991</v>
      </c>
      <c r="X125" s="999">
        <v>3.1958299999999999</v>
      </c>
      <c r="Y125" s="999">
        <v>300.57826499999999</v>
      </c>
      <c r="Z125" s="1000">
        <v>21.864920000000001</v>
      </c>
      <c r="AA125" s="998">
        <v>67.976474999999994</v>
      </c>
      <c r="AB125" s="999">
        <v>158.587772145</v>
      </c>
      <c r="AC125" s="999">
        <v>43.790101999999997</v>
      </c>
      <c r="AD125" s="999">
        <v>21.725619999999999</v>
      </c>
      <c r="AE125" s="999">
        <v>21.979607999999999</v>
      </c>
      <c r="AF125" s="999">
        <v>21.772487561000002</v>
      </c>
      <c r="AG125" s="999">
        <v>6.6627749999999999</v>
      </c>
      <c r="AH125" s="999">
        <v>13.015955</v>
      </c>
      <c r="AI125" s="999">
        <v>24.681999999999999</v>
      </c>
      <c r="AJ125" s="999">
        <v>519.32439701399994</v>
      </c>
      <c r="AK125" s="999">
        <v>25.993084</v>
      </c>
      <c r="AL125" s="999">
        <v>23.697223999999999</v>
      </c>
      <c r="AM125" s="999">
        <v>237.96329795</v>
      </c>
      <c r="AN125" s="999">
        <v>199.730944908</v>
      </c>
      <c r="AO125" s="999">
        <v>109.69325430699999</v>
      </c>
      <c r="AP125" s="1000">
        <v>24.323337500000001</v>
      </c>
      <c r="AQ125" s="998">
        <v>53.457929862</v>
      </c>
      <c r="AR125" s="999">
        <v>86.355657988000004</v>
      </c>
      <c r="AS125" s="999">
        <v>8.2518799999999999</v>
      </c>
      <c r="AT125" s="999">
        <v>45.90711125</v>
      </c>
      <c r="AU125" s="999">
        <v>277.65598435200002</v>
      </c>
      <c r="AV125" s="999">
        <v>16.188863755</v>
      </c>
      <c r="AW125" s="999">
        <v>35.865882587999998</v>
      </c>
      <c r="AX125" s="1000">
        <v>30.555392000000001</v>
      </c>
      <c r="AY125" s="998">
        <v>52.008774000000003</v>
      </c>
      <c r="AZ125" s="999">
        <v>10.040940000000001</v>
      </c>
      <c r="BA125" s="999">
        <v>4.4063999999999997</v>
      </c>
      <c r="BB125" s="999">
        <v>9.0563199999999995</v>
      </c>
      <c r="BC125" s="999">
        <v>8.5229499999999998</v>
      </c>
      <c r="BD125" s="999">
        <v>5.1281999999999996</v>
      </c>
      <c r="BE125" s="999">
        <v>2.0434399999999999</v>
      </c>
      <c r="BF125" s="999">
        <v>1.26736</v>
      </c>
      <c r="BG125" s="999">
        <v>1.49295</v>
      </c>
      <c r="BH125" s="1000">
        <v>369.77578473599993</v>
      </c>
      <c r="BI125" s="998">
        <v>203.462302056</v>
      </c>
      <c r="BJ125" s="999">
        <v>179.11862188699999</v>
      </c>
      <c r="BK125" s="999">
        <v>184.44596250000001</v>
      </c>
      <c r="BL125" s="999">
        <v>181.06527892</v>
      </c>
      <c r="BM125" s="999">
        <v>83.939142744000009</v>
      </c>
      <c r="BN125" s="999">
        <v>97.836567500000001</v>
      </c>
      <c r="BO125" s="999">
        <v>92.961259147999996</v>
      </c>
      <c r="BP125" s="999">
        <v>98.548858049999993</v>
      </c>
      <c r="BQ125" s="999">
        <v>79.134949160999994</v>
      </c>
      <c r="BR125" s="999">
        <v>200.65378279499998</v>
      </c>
      <c r="BS125" s="1000">
        <v>34.759072000000003</v>
      </c>
      <c r="BT125" s="998">
        <v>278.13502381000001</v>
      </c>
      <c r="BU125" s="999">
        <v>36.467736250000002</v>
      </c>
      <c r="BV125" s="999">
        <v>295.40223038599999</v>
      </c>
      <c r="BW125" s="999">
        <v>38.033201232000003</v>
      </c>
      <c r="BX125" s="999">
        <v>256.64491183999996</v>
      </c>
      <c r="BY125" s="999">
        <v>97.506868580000003</v>
      </c>
      <c r="BZ125" s="999">
        <v>224.57472749999999</v>
      </c>
      <c r="CA125" s="999">
        <v>103.704015384</v>
      </c>
      <c r="CB125" s="999">
        <v>84.343968750000002</v>
      </c>
      <c r="CC125" s="999">
        <v>76.644781989999998</v>
      </c>
      <c r="CD125" s="1000">
        <v>54.705802086000006</v>
      </c>
      <c r="CE125" s="998">
        <v>284.73094312800004</v>
      </c>
      <c r="CF125" s="999">
        <v>428.63333627999998</v>
      </c>
      <c r="CG125" s="999">
        <v>152.19934687200001</v>
      </c>
      <c r="CH125" s="999">
        <v>437.30606092199997</v>
      </c>
      <c r="CI125" s="999">
        <v>128.10343244200001</v>
      </c>
      <c r="CJ125" s="1000">
        <v>103.31847399999999</v>
      </c>
      <c r="CK125" s="1002">
        <v>7906.5646233209982</v>
      </c>
    </row>
    <row r="126" spans="6:89" x14ac:dyDescent="0.25">
      <c r="F126" s="993">
        <v>40269</v>
      </c>
      <c r="G126" s="998">
        <v>8.4303000000000008</v>
      </c>
      <c r="H126" s="999">
        <v>6.0278399999999994</v>
      </c>
      <c r="I126" s="999">
        <v>22.000879999999999</v>
      </c>
      <c r="J126" s="999">
        <v>97.256840291999993</v>
      </c>
      <c r="K126" s="999">
        <v>54.428686290000002</v>
      </c>
      <c r="L126" s="999">
        <v>30.645600000000005</v>
      </c>
      <c r="M126" s="999">
        <v>28.886740497000002</v>
      </c>
      <c r="N126" s="999">
        <v>6.2607999999999997</v>
      </c>
      <c r="O126" s="999">
        <v>11.03241</v>
      </c>
      <c r="P126" s="999">
        <v>3.8037999999999998</v>
      </c>
      <c r="Q126" s="999">
        <v>40.854315612000001</v>
      </c>
      <c r="R126" s="999">
        <v>60.954180000000001</v>
      </c>
      <c r="S126" s="999">
        <v>1.64822</v>
      </c>
      <c r="T126" s="999">
        <v>5.3196000000000003</v>
      </c>
      <c r="U126" s="999">
        <v>2.3898600000000001</v>
      </c>
      <c r="V126" s="999">
        <v>72.096800798999993</v>
      </c>
      <c r="W126" s="999">
        <v>71.637749130999993</v>
      </c>
      <c r="X126" s="999">
        <v>3.1958299999999999</v>
      </c>
      <c r="Y126" s="999">
        <v>304.57097409600004</v>
      </c>
      <c r="Z126" s="1000">
        <v>21.721699999999998</v>
      </c>
      <c r="AA126" s="998">
        <v>67.716762015</v>
      </c>
      <c r="AB126" s="999">
        <v>160.87814952000002</v>
      </c>
      <c r="AC126" s="999">
        <v>43.484234000000001</v>
      </c>
      <c r="AD126" s="999">
        <v>21.693950000000001</v>
      </c>
      <c r="AE126" s="999">
        <v>21.928552</v>
      </c>
      <c r="AF126" s="999">
        <v>21.687930000000001</v>
      </c>
      <c r="AG126" s="999">
        <v>6.6433499999999999</v>
      </c>
      <c r="AH126" s="999">
        <v>12.941364999999999</v>
      </c>
      <c r="AI126" s="999">
        <v>24.653300000000002</v>
      </c>
      <c r="AJ126" s="999">
        <v>523.52166547899992</v>
      </c>
      <c r="AK126" s="999">
        <v>25.993084</v>
      </c>
      <c r="AL126" s="999">
        <v>23.505676000000001</v>
      </c>
      <c r="AM126" s="999">
        <v>223.48834563999998</v>
      </c>
      <c r="AN126" s="999">
        <v>196.221092454</v>
      </c>
      <c r="AO126" s="999">
        <v>108.01522680699999</v>
      </c>
      <c r="AP126" s="1000">
        <v>24.269918749999999</v>
      </c>
      <c r="AQ126" s="998">
        <v>52.914720000000003</v>
      </c>
      <c r="AR126" s="999">
        <v>85.650027988000005</v>
      </c>
      <c r="AS126" s="999">
        <v>8.1838700000000006</v>
      </c>
      <c r="AT126" s="999">
        <v>45.593323750000003</v>
      </c>
      <c r="AU126" s="999">
        <v>277.26800315399998</v>
      </c>
      <c r="AV126" s="999">
        <v>16.043286245000001</v>
      </c>
      <c r="AW126" s="999">
        <v>35.561451608000006</v>
      </c>
      <c r="AX126" s="1000">
        <v>30.199344</v>
      </c>
      <c r="AY126" s="998">
        <v>51.690412000000002</v>
      </c>
      <c r="AZ126" s="999">
        <v>9.9857700000000005</v>
      </c>
      <c r="BA126" s="999">
        <v>4.4293500000000003</v>
      </c>
      <c r="BB126" s="999">
        <v>8.9899749920000005</v>
      </c>
      <c r="BC126" s="999">
        <v>8.5229499999999998</v>
      </c>
      <c r="BD126" s="999">
        <v>5.1281999999999996</v>
      </c>
      <c r="BE126" s="999">
        <v>2.0434399999999999</v>
      </c>
      <c r="BF126" s="999">
        <v>1.26736</v>
      </c>
      <c r="BG126" s="999">
        <v>1.49295</v>
      </c>
      <c r="BH126" s="1000">
        <v>368.64272678399993</v>
      </c>
      <c r="BI126" s="998">
        <v>201.065197944</v>
      </c>
      <c r="BJ126" s="999">
        <v>194.61247611300001</v>
      </c>
      <c r="BK126" s="999">
        <v>190.3483075</v>
      </c>
      <c r="BL126" s="999">
        <v>181.837220108</v>
      </c>
      <c r="BM126" s="999">
        <v>84.114370465000007</v>
      </c>
      <c r="BN126" s="999">
        <v>99.435741320999995</v>
      </c>
      <c r="BO126" s="999">
        <v>96.468681860999993</v>
      </c>
      <c r="BP126" s="999">
        <v>99.533699999999996</v>
      </c>
      <c r="BQ126" s="999">
        <v>85.138703613000004</v>
      </c>
      <c r="BR126" s="999">
        <v>196.85588118000001</v>
      </c>
      <c r="BS126" s="1000">
        <v>38.109344</v>
      </c>
      <c r="BT126" s="998">
        <v>286.95177720999999</v>
      </c>
      <c r="BU126" s="999">
        <v>36.659527500000003</v>
      </c>
      <c r="BV126" s="999">
        <v>308.19017077199999</v>
      </c>
      <c r="BW126" s="999">
        <v>38.577038768000001</v>
      </c>
      <c r="BX126" s="999">
        <v>263.55523980000004</v>
      </c>
      <c r="BY126" s="999">
        <v>97.36158476</v>
      </c>
      <c r="BZ126" s="999">
        <v>228.85854514800002</v>
      </c>
      <c r="CA126" s="999">
        <v>105.77150211599999</v>
      </c>
      <c r="CB126" s="999">
        <v>84.018430624999993</v>
      </c>
      <c r="CC126" s="999">
        <v>77.874363979999998</v>
      </c>
      <c r="CD126" s="1000">
        <v>54.562725828000005</v>
      </c>
      <c r="CE126" s="998">
        <v>285.35178712800001</v>
      </c>
      <c r="CF126" s="999">
        <v>426.55971139499997</v>
      </c>
      <c r="CG126" s="999">
        <v>151.43146171800001</v>
      </c>
      <c r="CH126" s="999">
        <v>439.41392842199997</v>
      </c>
      <c r="CI126" s="999">
        <v>127.96022469000002</v>
      </c>
      <c r="CJ126" s="1000">
        <v>102.65764950000001</v>
      </c>
      <c r="CK126" s="1002">
        <v>7956.6881823680014</v>
      </c>
    </row>
    <row r="127" spans="6:89" x14ac:dyDescent="0.25">
      <c r="F127" s="993">
        <v>40299</v>
      </c>
      <c r="G127" s="998">
        <v>7.4541599999999999</v>
      </c>
      <c r="H127" s="999">
        <v>5.3985599999999989</v>
      </c>
      <c r="I127" s="999">
        <v>19.465996000000001</v>
      </c>
      <c r="J127" s="999">
        <v>89.937132353999999</v>
      </c>
      <c r="K127" s="999">
        <v>48.72535371</v>
      </c>
      <c r="L127" s="999">
        <v>27.492899999999995</v>
      </c>
      <c r="M127" s="999">
        <v>26.605474503</v>
      </c>
      <c r="N127" s="999">
        <v>5.5384000000000002</v>
      </c>
      <c r="O127" s="999">
        <v>9.9727999999999994</v>
      </c>
      <c r="P127" s="999">
        <v>3.4066999999999998</v>
      </c>
      <c r="Q127" s="999">
        <v>36.404331403</v>
      </c>
      <c r="R127" s="999">
        <v>55.319760000000002</v>
      </c>
      <c r="S127" s="999">
        <v>1.4518</v>
      </c>
      <c r="T127" s="999">
        <v>4.7046999999999999</v>
      </c>
      <c r="U127" s="999">
        <v>2.1086999999999998</v>
      </c>
      <c r="V127" s="999">
        <v>66.913175799000001</v>
      </c>
      <c r="W127" s="999">
        <v>63.689990000000002</v>
      </c>
      <c r="X127" s="999">
        <v>2.8198500000000002</v>
      </c>
      <c r="Y127" s="999">
        <v>279.75107545200001</v>
      </c>
      <c r="Z127" s="1000">
        <v>19.35857</v>
      </c>
      <c r="AA127" s="998">
        <v>62.814937499999999</v>
      </c>
      <c r="AB127" s="999">
        <v>151.74789333000001</v>
      </c>
      <c r="AC127" s="999">
        <v>41.801960000000001</v>
      </c>
      <c r="AD127" s="999">
        <v>20.458819999999999</v>
      </c>
      <c r="AE127" s="999">
        <v>21.035072</v>
      </c>
      <c r="AF127" s="999">
        <v>20.715562438999999</v>
      </c>
      <c r="AG127" s="999">
        <v>6.3519750000000004</v>
      </c>
      <c r="AH127" s="999">
        <v>12.08358</v>
      </c>
      <c r="AI127" s="999">
        <v>23.1035</v>
      </c>
      <c r="AJ127" s="999">
        <v>490.64211453500002</v>
      </c>
      <c r="AK127" s="999">
        <v>24.597273999999999</v>
      </c>
      <c r="AL127" s="999">
        <v>22.356387999999999</v>
      </c>
      <c r="AM127" s="999">
        <v>214.20781794999999</v>
      </c>
      <c r="AN127" s="999">
        <v>186.68149009200002</v>
      </c>
      <c r="AO127" s="999">
        <v>103.13656694300001</v>
      </c>
      <c r="AP127" s="1000">
        <v>22.5427125</v>
      </c>
      <c r="AQ127" s="998">
        <v>46.268429862000005</v>
      </c>
      <c r="AR127" s="999">
        <v>75.636808994000006</v>
      </c>
      <c r="AS127" s="999">
        <v>7.20906</v>
      </c>
      <c r="AT127" s="999">
        <v>40.133421249999998</v>
      </c>
      <c r="AU127" s="999">
        <v>248.20120466999998</v>
      </c>
      <c r="AV127" s="999">
        <v>14.092463755000001</v>
      </c>
      <c r="AW127" s="999">
        <v>31.244265804000001</v>
      </c>
      <c r="AX127" s="1000">
        <v>26.379919999999998</v>
      </c>
      <c r="AY127" s="998">
        <v>47.030749999999998</v>
      </c>
      <c r="AZ127" s="999">
        <v>8.9927100000000006</v>
      </c>
      <c r="BA127" s="999">
        <v>3.9015</v>
      </c>
      <c r="BB127" s="999">
        <v>8.094294992</v>
      </c>
      <c r="BC127" s="999">
        <v>7.5554800000000002</v>
      </c>
      <c r="BD127" s="999">
        <v>4.5738000000000003</v>
      </c>
      <c r="BE127" s="999">
        <v>1.8368</v>
      </c>
      <c r="BF127" s="999">
        <v>1.1392</v>
      </c>
      <c r="BG127" s="999">
        <v>1.32348</v>
      </c>
      <c r="BH127" s="1000">
        <v>337.99523750399993</v>
      </c>
      <c r="BI127" s="998">
        <v>187.820572056</v>
      </c>
      <c r="BJ127" s="999">
        <v>187.955172629</v>
      </c>
      <c r="BK127" s="999">
        <v>180.23007749999996</v>
      </c>
      <c r="BL127" s="999">
        <v>172.513789514</v>
      </c>
      <c r="BM127" s="999">
        <v>78.47169227900001</v>
      </c>
      <c r="BN127" s="999">
        <v>94.952324929</v>
      </c>
      <c r="BO127" s="999">
        <v>92.430778564999997</v>
      </c>
      <c r="BP127" s="999">
        <v>94.947904830000013</v>
      </c>
      <c r="BQ127" s="999">
        <v>82.072962774000018</v>
      </c>
      <c r="BR127" s="999">
        <v>185.272511025</v>
      </c>
      <c r="BS127" s="1000">
        <v>36.905340000000002</v>
      </c>
      <c r="BT127" s="998">
        <v>272.51607551000001</v>
      </c>
      <c r="BU127" s="999">
        <v>34.632019999999997</v>
      </c>
      <c r="BV127" s="999">
        <v>299.45168942699996</v>
      </c>
      <c r="BW127" s="999">
        <v>36.469733744000003</v>
      </c>
      <c r="BX127" s="999">
        <v>252.44625592000003</v>
      </c>
      <c r="BY127" s="999">
        <v>87.886992379999995</v>
      </c>
      <c r="BZ127" s="999">
        <v>222.38588999999999</v>
      </c>
      <c r="CA127" s="999">
        <v>106.657702884</v>
      </c>
      <c r="CB127" s="999">
        <v>76.471864999999994</v>
      </c>
      <c r="CC127" s="999">
        <v>76.808747203999999</v>
      </c>
      <c r="CD127" s="1000">
        <v>50.642921043000001</v>
      </c>
      <c r="CE127" s="998">
        <v>270.77667600000001</v>
      </c>
      <c r="CF127" s="999">
        <v>385.11648782999998</v>
      </c>
      <c r="CG127" s="999">
        <v>135.46603312799999</v>
      </c>
      <c r="CH127" s="999">
        <v>435.10657144800001</v>
      </c>
      <c r="CI127" s="999">
        <v>115.903090814</v>
      </c>
      <c r="CJ127" s="1000">
        <v>91.998262999999994</v>
      </c>
      <c r="CK127" s="1002">
        <v>7456.7160617740019</v>
      </c>
    </row>
    <row r="128" spans="6:89" x14ac:dyDescent="0.25">
      <c r="F128" s="993">
        <v>40330</v>
      </c>
      <c r="G128" s="998">
        <v>6.7442399999999996</v>
      </c>
      <c r="H128" s="999">
        <v>4.9017599999999995</v>
      </c>
      <c r="I128" s="999">
        <v>17.624618000000002</v>
      </c>
      <c r="J128" s="999">
        <v>81.814383531000004</v>
      </c>
      <c r="K128" s="999">
        <v>44.283305483999996</v>
      </c>
      <c r="L128" s="999">
        <v>24.950399999999995</v>
      </c>
      <c r="M128" s="999">
        <v>24.269260497000001</v>
      </c>
      <c r="N128" s="999">
        <v>5.0224000000000002</v>
      </c>
      <c r="O128" s="999">
        <v>9.1001799999999999</v>
      </c>
      <c r="P128" s="999">
        <v>3.0931999999999999</v>
      </c>
      <c r="Q128" s="999">
        <v>33.010281403</v>
      </c>
      <c r="R128" s="999">
        <v>50.231707999999998</v>
      </c>
      <c r="S128" s="999">
        <v>1.3151600000000001</v>
      </c>
      <c r="T128" s="999">
        <v>4.2614000000000001</v>
      </c>
      <c r="U128" s="999">
        <v>1.917</v>
      </c>
      <c r="V128" s="999">
        <v>61.048298067000005</v>
      </c>
      <c r="W128" s="999">
        <v>57.86401739299999</v>
      </c>
      <c r="X128" s="999">
        <v>2.5634999999999999</v>
      </c>
      <c r="Y128" s="999">
        <v>260.14564954799999</v>
      </c>
      <c r="Z128" s="1000">
        <v>17.544450000000001</v>
      </c>
      <c r="AA128" s="998">
        <v>57.458624999999998</v>
      </c>
      <c r="AB128" s="999">
        <v>140.23441905000001</v>
      </c>
      <c r="AC128" s="999">
        <v>38.080565999999997</v>
      </c>
      <c r="AD128" s="999">
        <v>18.621960000000001</v>
      </c>
      <c r="AE128" s="999">
        <v>19.094944000000002</v>
      </c>
      <c r="AF128" s="999">
        <v>18.855397561</v>
      </c>
      <c r="AG128" s="999">
        <v>5.7692249999999996</v>
      </c>
      <c r="AH128" s="999">
        <v>11.076615</v>
      </c>
      <c r="AI128" s="999">
        <v>21.0945</v>
      </c>
      <c r="AJ128" s="999">
        <v>454.38601250700003</v>
      </c>
      <c r="AK128" s="999">
        <v>22.488050000000001</v>
      </c>
      <c r="AL128" s="999">
        <v>20.413544000000002</v>
      </c>
      <c r="AM128" s="999">
        <v>200.40395794999998</v>
      </c>
      <c r="AN128" s="999">
        <v>173.30218227</v>
      </c>
      <c r="AO128" s="999">
        <v>96.082586806999998</v>
      </c>
      <c r="AP128" s="1000">
        <v>20.690862500000001</v>
      </c>
      <c r="AQ128" s="998">
        <v>41.826900551999998</v>
      </c>
      <c r="AR128" s="999">
        <v>68.513333018000012</v>
      </c>
      <c r="AS128" s="999">
        <v>6.5062899999999999</v>
      </c>
      <c r="AT128" s="999">
        <v>36.43072875</v>
      </c>
      <c r="AU128" s="999">
        <v>226.98307760400002</v>
      </c>
      <c r="AV128" s="999">
        <v>12.7531</v>
      </c>
      <c r="AW128" s="999">
        <v>28.227774195999999</v>
      </c>
      <c r="AX128" s="1000">
        <v>23.758112000000001</v>
      </c>
      <c r="AY128" s="998">
        <v>42.892043999999999</v>
      </c>
      <c r="AZ128" s="999">
        <v>8.2203300000000006</v>
      </c>
      <c r="BA128" s="999">
        <v>3.5343</v>
      </c>
      <c r="BB128" s="999">
        <v>7.3644800000000004</v>
      </c>
      <c r="BC128" s="999">
        <v>6.8644299999999996</v>
      </c>
      <c r="BD128" s="999">
        <v>4.13028</v>
      </c>
      <c r="BE128" s="999">
        <v>1.67608</v>
      </c>
      <c r="BF128" s="999">
        <v>1.03952</v>
      </c>
      <c r="BG128" s="999">
        <v>1.2024300000000001</v>
      </c>
      <c r="BH128" s="1000">
        <v>308.82901526399996</v>
      </c>
      <c r="BI128" s="998">
        <v>171.93921794400001</v>
      </c>
      <c r="BJ128" s="999">
        <v>174.31237548399997</v>
      </c>
      <c r="BK128" s="999">
        <v>165.80573000000001</v>
      </c>
      <c r="BL128" s="999">
        <v>159.30052097200002</v>
      </c>
      <c r="BM128" s="999">
        <v>71.532233628</v>
      </c>
      <c r="BN128" s="999">
        <v>87.984373750000003</v>
      </c>
      <c r="BO128" s="999">
        <v>85.681205852000005</v>
      </c>
      <c r="BP128" s="999">
        <v>88.176904830000012</v>
      </c>
      <c r="BQ128" s="999">
        <v>76.069150839000002</v>
      </c>
      <c r="BR128" s="999">
        <v>170.42918132</v>
      </c>
      <c r="BS128" s="1000">
        <v>34.287939999999999</v>
      </c>
      <c r="BT128" s="998">
        <v>251.14638741499999</v>
      </c>
      <c r="BU128" s="999">
        <v>31.672955000000002</v>
      </c>
      <c r="BV128" s="999">
        <v>289.00826019300001</v>
      </c>
      <c r="BW128" s="999">
        <v>33.546720000000001</v>
      </c>
      <c r="BX128" s="999">
        <v>239.64610931999999</v>
      </c>
      <c r="BY128" s="999">
        <v>80.272430480000011</v>
      </c>
      <c r="BZ128" s="999">
        <v>209.72197665299998</v>
      </c>
      <c r="CA128" s="999">
        <v>100.750327884</v>
      </c>
      <c r="CB128" s="999">
        <v>69.605969999999999</v>
      </c>
      <c r="CC128" s="999">
        <v>72.245561989999999</v>
      </c>
      <c r="CD128" s="1000">
        <v>46.122265215000006</v>
      </c>
      <c r="CE128" s="998">
        <v>248.84012887200001</v>
      </c>
      <c r="CF128" s="999">
        <v>351.59131294499997</v>
      </c>
      <c r="CG128" s="999">
        <v>123.85195374399999</v>
      </c>
      <c r="CH128" s="999">
        <v>398.20371355200001</v>
      </c>
      <c r="CI128" s="999">
        <v>107.368620194</v>
      </c>
      <c r="CJ128" s="1000">
        <v>83.752322500000005</v>
      </c>
      <c r="CK128" s="1002">
        <v>6883.3767355280006</v>
      </c>
    </row>
    <row r="129" spans="6:89" x14ac:dyDescent="0.25">
      <c r="F129" s="993">
        <v>40360</v>
      </c>
      <c r="G129" s="998">
        <v>6.6555</v>
      </c>
      <c r="H129" s="999">
        <v>4.8851999999999993</v>
      </c>
      <c r="I129" s="999">
        <v>17.935500000000001</v>
      </c>
      <c r="J129" s="999">
        <v>83.204208531000006</v>
      </c>
      <c r="K129" s="999">
        <v>45.297834516000002</v>
      </c>
      <c r="L129" s="999">
        <v>25.289399999999997</v>
      </c>
      <c r="M129" s="999">
        <v>24.626554502999998</v>
      </c>
      <c r="N129" s="999">
        <v>5.0568</v>
      </c>
      <c r="O129" s="999">
        <v>9.1625099999999993</v>
      </c>
      <c r="P129" s="999">
        <v>3.0722999999999998</v>
      </c>
      <c r="Q129" s="999">
        <v>33.412544208999996</v>
      </c>
      <c r="R129" s="999">
        <v>50.880519999999997</v>
      </c>
      <c r="S129" s="999">
        <v>1.2895399999999999</v>
      </c>
      <c r="T129" s="999">
        <v>4.2614000000000001</v>
      </c>
      <c r="U129" s="999">
        <v>1.90422</v>
      </c>
      <c r="V129" s="999">
        <v>62.055414200999998</v>
      </c>
      <c r="W129" s="999">
        <v>59.554294344999995</v>
      </c>
      <c r="X129" s="999">
        <v>2.5464099999999998</v>
      </c>
      <c r="Y129" s="999">
        <v>269.29295409599996</v>
      </c>
      <c r="Z129" s="1000">
        <v>17.950240000000001</v>
      </c>
      <c r="AA129" s="998">
        <v>58.432499999999997</v>
      </c>
      <c r="AB129" s="999">
        <v>140.94630000000001</v>
      </c>
      <c r="AC129" s="999">
        <v>39.049148000000002</v>
      </c>
      <c r="AD129" s="999">
        <v>19.001999999999999</v>
      </c>
      <c r="AE129" s="999">
        <v>19.631032000000001</v>
      </c>
      <c r="AF129" s="999">
        <v>19.320432439000001</v>
      </c>
      <c r="AG129" s="999">
        <v>5.9246249999999998</v>
      </c>
      <c r="AH129" s="999">
        <v>11.26309</v>
      </c>
      <c r="AI129" s="999">
        <v>21.467600000000001</v>
      </c>
      <c r="AJ129" s="999">
        <v>454.29467298600002</v>
      </c>
      <c r="AK129" s="999">
        <v>22.860265999999999</v>
      </c>
      <c r="AL129" s="999">
        <v>20.851368000000001</v>
      </c>
      <c r="AM129" s="999">
        <v>199.87876922999999</v>
      </c>
      <c r="AN129" s="999">
        <v>173.93205763799997</v>
      </c>
      <c r="AO129" s="999">
        <v>96.48658125</v>
      </c>
      <c r="AP129" s="1000">
        <v>20.957956249999999</v>
      </c>
      <c r="AQ129" s="998">
        <v>43.328729586000001</v>
      </c>
      <c r="AR129" s="999">
        <v>70.999832011999999</v>
      </c>
      <c r="AS129" s="999">
        <v>6.6196400000000004</v>
      </c>
      <c r="AT129" s="999">
        <v>37.497606249999997</v>
      </c>
      <c r="AU129" s="999">
        <v>232.324976088</v>
      </c>
      <c r="AV129" s="999">
        <v>13.102499999999999</v>
      </c>
      <c r="AW129" s="999">
        <v>29.085682588000001</v>
      </c>
      <c r="AX129" s="1000">
        <v>24.729151999999999</v>
      </c>
      <c r="AY129" s="998">
        <v>43.26829</v>
      </c>
      <c r="AZ129" s="999">
        <v>8.2479150000000008</v>
      </c>
      <c r="BA129" s="999">
        <v>3.4654500000000001</v>
      </c>
      <c r="BB129" s="999">
        <v>7.4142400000000004</v>
      </c>
      <c r="BC129" s="999">
        <v>6.8644299999999996</v>
      </c>
      <c r="BD129" s="999">
        <v>4.13028</v>
      </c>
      <c r="BE129" s="999">
        <v>1.6990400000000001</v>
      </c>
      <c r="BF129" s="999">
        <v>1.05376</v>
      </c>
      <c r="BG129" s="999">
        <v>1.2024300000000001</v>
      </c>
      <c r="BH129" s="1000">
        <v>312.83787311999993</v>
      </c>
      <c r="BI129" s="998">
        <v>175.41506205599998</v>
      </c>
      <c r="BJ129" s="999">
        <v>178.67087000000001</v>
      </c>
      <c r="BK129" s="999">
        <v>169.75051999999999</v>
      </c>
      <c r="BL129" s="999">
        <v>161.94320021599998</v>
      </c>
      <c r="BM129" s="999">
        <v>73.319663628000001</v>
      </c>
      <c r="BN129" s="999">
        <v>89.326533820999998</v>
      </c>
      <c r="BO129" s="999">
        <v>87.037008139000008</v>
      </c>
      <c r="BP129" s="999">
        <v>89.00784195</v>
      </c>
      <c r="BQ129" s="999">
        <v>77.889465000000001</v>
      </c>
      <c r="BR129" s="999">
        <v>173.05594838499999</v>
      </c>
      <c r="BS129" s="1000">
        <v>35.099333999999999</v>
      </c>
      <c r="BT129" s="998">
        <v>254.91228605500004</v>
      </c>
      <c r="BU129" s="999">
        <v>32.111334999999997</v>
      </c>
      <c r="BV129" s="999">
        <v>301.79620057900001</v>
      </c>
      <c r="BW129" s="999">
        <v>33.852613743999996</v>
      </c>
      <c r="BX129" s="999">
        <v>249.2098</v>
      </c>
      <c r="BY129" s="999">
        <v>82.219653340000008</v>
      </c>
      <c r="BZ129" s="999">
        <v>217.69547389799999</v>
      </c>
      <c r="CA129" s="999">
        <v>104.97405375</v>
      </c>
      <c r="CB129" s="999">
        <v>70.641773125</v>
      </c>
      <c r="CC129" s="999">
        <v>75.141945591999999</v>
      </c>
      <c r="CD129" s="1000">
        <v>46.894770000000001</v>
      </c>
      <c r="CE129" s="998">
        <v>254.72342399999999</v>
      </c>
      <c r="CF129" s="999">
        <v>356.46146449500003</v>
      </c>
      <c r="CG129" s="999">
        <v>125.67564859000002</v>
      </c>
      <c r="CH129" s="999">
        <v>414.60826263300004</v>
      </c>
      <c r="CI129" s="999">
        <v>108.42821837199998</v>
      </c>
      <c r="CJ129" s="1000">
        <v>85.131434499999997</v>
      </c>
      <c r="CK129" s="1002">
        <v>7025.4973747059976</v>
      </c>
    </row>
    <row r="130" spans="6:89" x14ac:dyDescent="0.25">
      <c r="F130" s="993">
        <v>40391</v>
      </c>
      <c r="G130" s="998">
        <v>6.6111300000000002</v>
      </c>
      <c r="H130" s="999">
        <v>4.8851999999999993</v>
      </c>
      <c r="I130" s="999">
        <v>17.720274</v>
      </c>
      <c r="J130" s="999">
        <v>83.358590292000002</v>
      </c>
      <c r="K130" s="999">
        <v>44.941380000000002</v>
      </c>
      <c r="L130" s="999">
        <v>25.1877</v>
      </c>
      <c r="M130" s="999">
        <v>24.654045</v>
      </c>
      <c r="N130" s="999">
        <v>5.0224000000000002</v>
      </c>
      <c r="O130" s="999">
        <v>9.1625099999999993</v>
      </c>
      <c r="P130" s="999">
        <v>3.0722999999999998</v>
      </c>
      <c r="Q130" s="999">
        <v>33.337105790999999</v>
      </c>
      <c r="R130" s="999">
        <v>50.812224000000008</v>
      </c>
      <c r="S130" s="999">
        <v>1.2809999999999999</v>
      </c>
      <c r="T130" s="999">
        <v>4.2470999999999997</v>
      </c>
      <c r="U130" s="999">
        <v>1.89144</v>
      </c>
      <c r="V130" s="999">
        <v>62.233108866000002</v>
      </c>
      <c r="W130" s="999">
        <v>58.906950868999999</v>
      </c>
      <c r="X130" s="999">
        <v>2.5293199999999998</v>
      </c>
      <c r="Y130" s="999">
        <v>267.71364295199999</v>
      </c>
      <c r="Z130" s="1000">
        <v>17.783149999999999</v>
      </c>
      <c r="AA130" s="998">
        <v>58.984375485000001</v>
      </c>
      <c r="AB130" s="999">
        <v>143.14373452500001</v>
      </c>
      <c r="AC130" s="999">
        <v>39.507950000000001</v>
      </c>
      <c r="AD130" s="999">
        <v>19.097010000000001</v>
      </c>
      <c r="AE130" s="999">
        <v>19.682088</v>
      </c>
      <c r="AF130" s="999">
        <v>19.489547561000002</v>
      </c>
      <c r="AG130" s="999">
        <v>5.9634749999999999</v>
      </c>
      <c r="AH130" s="999">
        <v>11.412269999999999</v>
      </c>
      <c r="AI130" s="999">
        <v>21.6111</v>
      </c>
      <c r="AJ130" s="999">
        <v>460.74297550700004</v>
      </c>
      <c r="AK130" s="999">
        <v>23.139427999999999</v>
      </c>
      <c r="AL130" s="999">
        <v>21.125008000000001</v>
      </c>
      <c r="AM130" s="999">
        <v>192.99144563999999</v>
      </c>
      <c r="AN130" s="999">
        <v>173.30218227</v>
      </c>
      <c r="AO130" s="999">
        <v>96.05156194300001</v>
      </c>
      <c r="AP130" s="1000">
        <v>21.22505</v>
      </c>
      <c r="AQ130" s="998">
        <v>42.689640552</v>
      </c>
      <c r="AR130" s="999">
        <v>69.92459301800001</v>
      </c>
      <c r="AS130" s="999">
        <v>6.5743</v>
      </c>
      <c r="AT130" s="999">
        <v>37.121061249999997</v>
      </c>
      <c r="AU130" s="999">
        <v>231.19092586799999</v>
      </c>
      <c r="AV130" s="999">
        <v>12.956913755</v>
      </c>
      <c r="AW130" s="999">
        <v>28.698242587999999</v>
      </c>
      <c r="AX130" s="1000">
        <v>24.276</v>
      </c>
      <c r="AY130" s="998">
        <v>43.615594000000002</v>
      </c>
      <c r="AZ130" s="999">
        <v>8.3030849999999994</v>
      </c>
      <c r="BA130" s="999">
        <v>3.4424999999999999</v>
      </c>
      <c r="BB130" s="999">
        <v>7.4805850080000003</v>
      </c>
      <c r="BC130" s="999">
        <v>6.8644299999999996</v>
      </c>
      <c r="BD130" s="999">
        <v>4.13028</v>
      </c>
      <c r="BE130" s="999">
        <v>1.6990400000000001</v>
      </c>
      <c r="BF130" s="999">
        <v>1.05376</v>
      </c>
      <c r="BG130" s="999">
        <v>1.2024300000000001</v>
      </c>
      <c r="BH130" s="1000">
        <v>315.27809356799997</v>
      </c>
      <c r="BI130" s="998">
        <v>178.20180705600001</v>
      </c>
      <c r="BJ130" s="999">
        <v>181.62632799999997</v>
      </c>
      <c r="BK130" s="999">
        <v>172.49088499999999</v>
      </c>
      <c r="BL130" s="999">
        <v>162.86363091800001</v>
      </c>
      <c r="BM130" s="999">
        <v>74.861798650999987</v>
      </c>
      <c r="BN130" s="999">
        <v>89.783469999999994</v>
      </c>
      <c r="BO130" s="999">
        <v>88.304364574000004</v>
      </c>
      <c r="BP130" s="999">
        <v>89.68494195000001</v>
      </c>
      <c r="BQ130" s="999">
        <v>79.102988613000008</v>
      </c>
      <c r="BR130" s="999">
        <v>173.81558440999999</v>
      </c>
      <c r="BS130" s="1000">
        <v>35.727510000000002</v>
      </c>
      <c r="BT130" s="998">
        <v>258.37918809500002</v>
      </c>
      <c r="BU130" s="999">
        <v>32.412721249999997</v>
      </c>
      <c r="BV130" s="999">
        <v>303.10548846200004</v>
      </c>
      <c r="BW130" s="999">
        <v>34.328453743999994</v>
      </c>
      <c r="BX130" s="999">
        <v>249.12223980000002</v>
      </c>
      <c r="BY130" s="999">
        <v>81.754645719999999</v>
      </c>
      <c r="BZ130" s="999">
        <v>216.882452097</v>
      </c>
      <c r="CA130" s="999">
        <v>103.762994616</v>
      </c>
      <c r="CB130" s="999">
        <v>70.582584374999996</v>
      </c>
      <c r="CC130" s="999">
        <v>74.622774785999994</v>
      </c>
      <c r="CD130" s="1000">
        <v>47.009205827999999</v>
      </c>
      <c r="CE130" s="998">
        <v>256.91110087200002</v>
      </c>
      <c r="CF130" s="999">
        <v>357.59251062000004</v>
      </c>
      <c r="CG130" s="999">
        <v>125.771623436</v>
      </c>
      <c r="CH130" s="999">
        <v>416.62450815899996</v>
      </c>
      <c r="CI130" s="999">
        <v>109.43059530999999</v>
      </c>
      <c r="CJ130" s="1000">
        <v>85.102703000000005</v>
      </c>
      <c r="CK130" s="1002">
        <v>7049.1803476499972</v>
      </c>
    </row>
    <row r="131" spans="6:89" x14ac:dyDescent="0.25">
      <c r="F131" s="993">
        <v>40422</v>
      </c>
      <c r="G131" s="998">
        <v>6.2118000000000002</v>
      </c>
      <c r="H131" s="999">
        <v>4.620239999999999</v>
      </c>
      <c r="I131" s="999">
        <v>16.691972</v>
      </c>
      <c r="J131" s="999">
        <v>79.837718823000003</v>
      </c>
      <c r="K131" s="999">
        <v>42.528419999999997</v>
      </c>
      <c r="L131" s="999">
        <v>23.933399999999995</v>
      </c>
      <c r="M131" s="999">
        <v>23.609620497000002</v>
      </c>
      <c r="N131" s="999">
        <v>4.7127999999999997</v>
      </c>
      <c r="O131" s="999">
        <v>8.7262000000000004</v>
      </c>
      <c r="P131" s="999">
        <v>2.9051</v>
      </c>
      <c r="Q131" s="999">
        <v>31.426391403</v>
      </c>
      <c r="R131" s="999">
        <v>48.319420000000001</v>
      </c>
      <c r="S131" s="999">
        <v>1.20414</v>
      </c>
      <c r="T131" s="999">
        <v>3.9897</v>
      </c>
      <c r="U131" s="999">
        <v>1.7764200000000001</v>
      </c>
      <c r="V131" s="999">
        <v>59.715359999999997</v>
      </c>
      <c r="W131" s="999">
        <v>55.706271737999991</v>
      </c>
      <c r="X131" s="999">
        <v>2.3755099999999998</v>
      </c>
      <c r="Y131" s="999">
        <v>252.0709875</v>
      </c>
      <c r="Z131" s="1000">
        <v>16.82835</v>
      </c>
      <c r="AA131" s="998">
        <v>56.874299999999998</v>
      </c>
      <c r="AB131" s="999">
        <v>136.14901905000002</v>
      </c>
      <c r="AC131" s="999">
        <v>38.437412000000002</v>
      </c>
      <c r="AD131" s="999">
        <v>18.368600000000001</v>
      </c>
      <c r="AE131" s="999">
        <v>19.094944000000002</v>
      </c>
      <c r="AF131" s="999">
        <v>18.855397561</v>
      </c>
      <c r="AG131" s="999">
        <v>5.7692249999999996</v>
      </c>
      <c r="AH131" s="999">
        <v>11.03932</v>
      </c>
      <c r="AI131" s="999">
        <v>20.7501</v>
      </c>
      <c r="AJ131" s="999">
        <v>436.68387801400002</v>
      </c>
      <c r="AK131" s="999">
        <v>22.301942</v>
      </c>
      <c r="AL131" s="999">
        <v>20.550363999999998</v>
      </c>
      <c r="AM131" s="999">
        <v>179.36270205000002</v>
      </c>
      <c r="AN131" s="999">
        <v>163.462557546</v>
      </c>
      <c r="AO131" s="999">
        <v>90.520261250000004</v>
      </c>
      <c r="AP131" s="1000">
        <v>20.388156250000002</v>
      </c>
      <c r="AQ131" s="998">
        <v>40.069470413999994</v>
      </c>
      <c r="AR131" s="999">
        <v>65.959611006000003</v>
      </c>
      <c r="AS131" s="999">
        <v>6.1662400000000002</v>
      </c>
      <c r="AT131" s="999">
        <v>34.893169999999998</v>
      </c>
      <c r="AU131" s="999">
        <v>218.26908</v>
      </c>
      <c r="AV131" s="999">
        <v>12.170763755000001</v>
      </c>
      <c r="AW131" s="999">
        <v>27.037771608000003</v>
      </c>
      <c r="AX131" s="1000">
        <v>22.81944</v>
      </c>
      <c r="AY131" s="998">
        <v>41.763306</v>
      </c>
      <c r="AZ131" s="999">
        <v>7.88931</v>
      </c>
      <c r="BA131" s="999">
        <v>3.2359499999999999</v>
      </c>
      <c r="BB131" s="999">
        <v>7.0990949919999995</v>
      </c>
      <c r="BC131" s="999">
        <v>6.4497999999999998</v>
      </c>
      <c r="BD131" s="999">
        <v>3.8807999999999998</v>
      </c>
      <c r="BE131" s="999">
        <v>1.6072</v>
      </c>
      <c r="BF131" s="999">
        <v>0.99680000000000002</v>
      </c>
      <c r="BG131" s="999">
        <v>1.1297999999999999</v>
      </c>
      <c r="BH131" s="1000">
        <v>301.42140767999996</v>
      </c>
      <c r="BI131" s="998">
        <v>164.897347056</v>
      </c>
      <c r="BJ131" s="999">
        <v>176.67069662900002</v>
      </c>
      <c r="BK131" s="999">
        <v>163.9386725</v>
      </c>
      <c r="BL131" s="999">
        <v>153.510579028</v>
      </c>
      <c r="BM131" s="999">
        <v>69.674736371999998</v>
      </c>
      <c r="BN131" s="999">
        <v>85.471327570999989</v>
      </c>
      <c r="BO131" s="999">
        <v>84.885387713</v>
      </c>
      <c r="BP131" s="999">
        <v>85.006858049999991</v>
      </c>
      <c r="BQ131" s="999">
        <v>76.995259452000013</v>
      </c>
      <c r="BR131" s="999">
        <v>161.820576475</v>
      </c>
      <c r="BS131" s="1000">
        <v>34.863768</v>
      </c>
      <c r="BT131" s="998">
        <v>248.99452346999999</v>
      </c>
      <c r="BU131" s="999">
        <v>31.20717625</v>
      </c>
      <c r="BV131" s="999">
        <v>283.893179035</v>
      </c>
      <c r="BW131" s="999">
        <v>32.900933743999992</v>
      </c>
      <c r="BX131" s="999">
        <v>234.04783728000001</v>
      </c>
      <c r="BY131" s="999">
        <v>77.482384760000002</v>
      </c>
      <c r="BZ131" s="999">
        <v>204.84384584700001</v>
      </c>
      <c r="CA131" s="999">
        <v>98.623672884000001</v>
      </c>
      <c r="CB131" s="999">
        <v>67.268014375000007</v>
      </c>
      <c r="CC131" s="999">
        <v>70.742725591999999</v>
      </c>
      <c r="CD131" s="1000">
        <v>45.063607913999995</v>
      </c>
      <c r="CE131" s="998">
        <v>245.115064872</v>
      </c>
      <c r="CF131" s="999">
        <v>339.71448186000003</v>
      </c>
      <c r="CG131" s="999">
        <v>118.988681102</v>
      </c>
      <c r="CH131" s="999">
        <v>402.26655789600005</v>
      </c>
      <c r="CI131" s="999">
        <v>102.75767081399999</v>
      </c>
      <c r="CJ131" s="1000">
        <v>80.591857500000003</v>
      </c>
      <c r="CK131" s="1002">
        <v>6690.8944401780009</v>
      </c>
    </row>
    <row r="132" spans="6:89" x14ac:dyDescent="0.25">
      <c r="F132" s="993">
        <v>40452</v>
      </c>
      <c r="G132" s="998">
        <v>6.5667600000000004</v>
      </c>
      <c r="H132" s="999">
        <v>4.7858399999999994</v>
      </c>
      <c r="I132" s="999">
        <v>17.505047999999999</v>
      </c>
      <c r="J132" s="999">
        <v>80.053920000000005</v>
      </c>
      <c r="K132" s="999">
        <v>43.871986290000002</v>
      </c>
      <c r="L132" s="999">
        <v>24.645299999999999</v>
      </c>
      <c r="M132" s="999">
        <v>23.664584999999999</v>
      </c>
      <c r="N132" s="999">
        <v>4.9880000000000004</v>
      </c>
      <c r="O132" s="999">
        <v>8.8508600000000008</v>
      </c>
      <c r="P132" s="999">
        <v>3.0095999999999998</v>
      </c>
      <c r="Q132" s="999">
        <v>32.758872806000007</v>
      </c>
      <c r="R132" s="999">
        <v>49.309711999999998</v>
      </c>
      <c r="S132" s="999">
        <v>1.2809999999999999</v>
      </c>
      <c r="T132" s="999">
        <v>4.1898999999999997</v>
      </c>
      <c r="U132" s="999">
        <v>1.87866</v>
      </c>
      <c r="V132" s="999">
        <v>59.567274200999996</v>
      </c>
      <c r="W132" s="999">
        <v>57.612303476000001</v>
      </c>
      <c r="X132" s="999">
        <v>2.5122300000000002</v>
      </c>
      <c r="Y132" s="999">
        <v>252.01130090400005</v>
      </c>
      <c r="Z132" s="1000">
        <v>17.4251</v>
      </c>
      <c r="AA132" s="998">
        <v>56.289974999999998</v>
      </c>
      <c r="AB132" s="999">
        <v>132.46603095</v>
      </c>
      <c r="AC132" s="999">
        <v>37.213940000000001</v>
      </c>
      <c r="AD132" s="999">
        <v>18.11524</v>
      </c>
      <c r="AE132" s="999">
        <v>18.609912000000001</v>
      </c>
      <c r="AF132" s="999">
        <v>18.348077561</v>
      </c>
      <c r="AG132" s="999">
        <v>5.6138250000000003</v>
      </c>
      <c r="AH132" s="999">
        <v>10.81555</v>
      </c>
      <c r="AI132" s="999">
        <v>20.520499999999998</v>
      </c>
      <c r="AJ132" s="999">
        <v>427.49806647899999</v>
      </c>
      <c r="AK132" s="999">
        <v>21.805654000000001</v>
      </c>
      <c r="AL132" s="999">
        <v>19.975719999999999</v>
      </c>
      <c r="AM132" s="999">
        <v>178.28279077000002</v>
      </c>
      <c r="AN132" s="999">
        <v>160.01276236199999</v>
      </c>
      <c r="AO132" s="999">
        <v>88.251791806999989</v>
      </c>
      <c r="AP132" s="1000">
        <v>20.156675</v>
      </c>
      <c r="AQ132" s="998">
        <v>42.146459448000002</v>
      </c>
      <c r="AR132" s="999">
        <v>68.714907988000007</v>
      </c>
      <c r="AS132" s="999">
        <v>6.5289599999999997</v>
      </c>
      <c r="AT132" s="999">
        <v>36.462107500000002</v>
      </c>
      <c r="AU132" s="999">
        <v>225.01359457199996</v>
      </c>
      <c r="AV132" s="999">
        <v>12.840450000000001</v>
      </c>
      <c r="AW132" s="999">
        <v>28.393811608000004</v>
      </c>
      <c r="AX132" s="1000">
        <v>24.049423999999998</v>
      </c>
      <c r="AY132" s="998">
        <v>42.255319999999998</v>
      </c>
      <c r="AZ132" s="999">
        <v>8.0548199999999994</v>
      </c>
      <c r="BA132" s="999">
        <v>3.4424999999999999</v>
      </c>
      <c r="BB132" s="999">
        <v>7.2483749919999996</v>
      </c>
      <c r="BC132" s="999">
        <v>6.7262199999999996</v>
      </c>
      <c r="BD132" s="999">
        <v>4.07484</v>
      </c>
      <c r="BE132" s="999">
        <v>1.64164</v>
      </c>
      <c r="BF132" s="999">
        <v>1.01816</v>
      </c>
      <c r="BG132" s="999">
        <v>1.17822</v>
      </c>
      <c r="BH132" s="1000">
        <v>302.35088419199991</v>
      </c>
      <c r="BI132" s="998">
        <v>167.62425794399999</v>
      </c>
      <c r="BJ132" s="999">
        <v>164.789218113</v>
      </c>
      <c r="BK132" s="999">
        <v>159.93346249999999</v>
      </c>
      <c r="BL132" s="999">
        <v>150.92727005399999</v>
      </c>
      <c r="BM132" s="999">
        <v>70.410740465000003</v>
      </c>
      <c r="BN132" s="999">
        <v>82.558505070999999</v>
      </c>
      <c r="BO132" s="999">
        <v>80.759038564999997</v>
      </c>
      <c r="BP132" s="999">
        <v>82.298458049999994</v>
      </c>
      <c r="BQ132" s="999">
        <v>71.949574161000001</v>
      </c>
      <c r="BR132" s="999">
        <v>162.61182338499998</v>
      </c>
      <c r="BS132" s="1000">
        <v>32.298715999999999</v>
      </c>
      <c r="BT132" s="998">
        <v>239.63957618999999</v>
      </c>
      <c r="BU132" s="999">
        <v>30.54960625</v>
      </c>
      <c r="BV132" s="999">
        <v>269.40005326900001</v>
      </c>
      <c r="BW132" s="999">
        <v>32.051226256000007</v>
      </c>
      <c r="BX132" s="999">
        <v>227.31243728000001</v>
      </c>
      <c r="BY132" s="999">
        <v>79.080838099999994</v>
      </c>
      <c r="BZ132" s="999">
        <v>200.40365764800001</v>
      </c>
      <c r="CA132" s="999">
        <v>96.349286250000006</v>
      </c>
      <c r="CB132" s="999">
        <v>68.333411874999996</v>
      </c>
      <c r="CC132" s="999">
        <v>69.239889194</v>
      </c>
      <c r="CD132" s="1000">
        <v>44.977781043</v>
      </c>
      <c r="CE132" s="998">
        <v>244.34646000000001</v>
      </c>
      <c r="CF132" s="999">
        <v>346.75261294500001</v>
      </c>
      <c r="CG132" s="999">
        <v>122.70008281999999</v>
      </c>
      <c r="CH132" s="999">
        <v>388.73348644800001</v>
      </c>
      <c r="CI132" s="999">
        <v>105.53568469000001</v>
      </c>
      <c r="CJ132" s="1000">
        <v>83.091498000000001</v>
      </c>
      <c r="CK132" s="1002">
        <v>6627.2641104719978</v>
      </c>
    </row>
    <row r="133" spans="6:89" x14ac:dyDescent="0.25">
      <c r="F133" s="993">
        <v>40483</v>
      </c>
      <c r="G133" s="998">
        <v>5.5462499999999997</v>
      </c>
      <c r="H133" s="999">
        <v>4.0240799999999997</v>
      </c>
      <c r="I133" s="999">
        <v>14.70711</v>
      </c>
      <c r="J133" s="999">
        <v>66.649836176999997</v>
      </c>
      <c r="K133" s="999">
        <v>36.797640000000001</v>
      </c>
      <c r="L133" s="999">
        <v>20.645099999999999</v>
      </c>
      <c r="M133" s="999">
        <v>19.679254502999999</v>
      </c>
      <c r="N133" s="999">
        <v>4.1967999999999996</v>
      </c>
      <c r="O133" s="999">
        <v>7.4172700000000003</v>
      </c>
      <c r="P133" s="999">
        <v>2.5289000000000001</v>
      </c>
      <c r="Q133" s="999">
        <v>27.529524208999998</v>
      </c>
      <c r="R133" s="999">
        <v>41.284931999999998</v>
      </c>
      <c r="S133" s="999">
        <v>1.0845800000000001</v>
      </c>
      <c r="T133" s="999">
        <v>3.5320999999999998</v>
      </c>
      <c r="U133" s="999">
        <v>1.5847199999999999</v>
      </c>
      <c r="V133" s="999">
        <v>49.436978066999998</v>
      </c>
      <c r="W133" s="999">
        <v>48.405816523999995</v>
      </c>
      <c r="X133" s="999">
        <v>2.1191599999999999</v>
      </c>
      <c r="Y133" s="999">
        <v>210.44654704800001</v>
      </c>
      <c r="Z133" s="1000">
        <v>14.656180000000001</v>
      </c>
      <c r="AA133" s="998">
        <v>46.681062015000002</v>
      </c>
      <c r="AB133" s="999">
        <v>109.377290715</v>
      </c>
      <c r="AC133" s="999">
        <v>30.637778000000001</v>
      </c>
      <c r="AD133" s="999">
        <v>15.01158</v>
      </c>
      <c r="AE133" s="999">
        <v>15.393383999999999</v>
      </c>
      <c r="AF133" s="999">
        <v>15.177327561</v>
      </c>
      <c r="AG133" s="999">
        <v>4.6425749999999999</v>
      </c>
      <c r="AH133" s="999">
        <v>8.9880949999999995</v>
      </c>
      <c r="AI133" s="999">
        <v>16.990400000000001</v>
      </c>
      <c r="AJ133" s="999">
        <v>353.89112647899998</v>
      </c>
      <c r="AK133" s="999">
        <v>18.021457999999999</v>
      </c>
      <c r="AL133" s="999">
        <v>16.500492000000001</v>
      </c>
      <c r="AM133" s="999">
        <v>150.12066922999998</v>
      </c>
      <c r="AN133" s="999">
        <v>133.22392009199999</v>
      </c>
      <c r="AO133" s="999">
        <v>73.367091250000001</v>
      </c>
      <c r="AP133" s="1000">
        <v>16.68445625</v>
      </c>
      <c r="AQ133" s="998">
        <v>35.500140551999998</v>
      </c>
      <c r="AR133" s="999">
        <v>57.794436982000001</v>
      </c>
      <c r="AS133" s="999">
        <v>5.4861399999999998</v>
      </c>
      <c r="AT133" s="999">
        <v>30.657038750000002</v>
      </c>
      <c r="AU133" s="999">
        <v>188.844193692</v>
      </c>
      <c r="AV133" s="999">
        <v>10.773163755000001</v>
      </c>
      <c r="AW133" s="999">
        <v>23.910588392000001</v>
      </c>
      <c r="AX133" s="1000">
        <v>20.294736</v>
      </c>
      <c r="AY133" s="998">
        <v>35.251356000000001</v>
      </c>
      <c r="AZ133" s="999">
        <v>6.7583250000000001</v>
      </c>
      <c r="BA133" s="999">
        <v>2.91465</v>
      </c>
      <c r="BB133" s="999">
        <v>6.0873050080000004</v>
      </c>
      <c r="BC133" s="999">
        <v>5.6666100000000004</v>
      </c>
      <c r="BD133" s="999">
        <v>3.4372799999999999</v>
      </c>
      <c r="BE133" s="999">
        <v>1.3775999999999999</v>
      </c>
      <c r="BF133" s="999">
        <v>0.85440000000000005</v>
      </c>
      <c r="BG133" s="999">
        <v>0.99260999999999999</v>
      </c>
      <c r="BH133" s="1000">
        <v>251.48457695999997</v>
      </c>
      <c r="BI133" s="998">
        <v>140.71559205599999</v>
      </c>
      <c r="BJ133" s="999">
        <v>136.279392516</v>
      </c>
      <c r="BK133" s="999">
        <v>133.0420575</v>
      </c>
      <c r="BL133" s="999">
        <v>125.95587913600001</v>
      </c>
      <c r="BM133" s="999">
        <v>58.915122744000001</v>
      </c>
      <c r="BN133" s="999">
        <v>68.594091320999993</v>
      </c>
      <c r="BO133" s="999">
        <v>66.758786435000005</v>
      </c>
      <c r="BP133" s="999">
        <v>68.140906439999995</v>
      </c>
      <c r="BQ133" s="999">
        <v>59.494905000000003</v>
      </c>
      <c r="BR133" s="999">
        <v>136.15337338499998</v>
      </c>
      <c r="BS133" s="1000">
        <v>26.749828000000001</v>
      </c>
      <c r="BT133" s="998">
        <v>198.245137755</v>
      </c>
      <c r="BU133" s="999">
        <v>25.316445000000002</v>
      </c>
      <c r="BV133" s="999">
        <v>222.17591788299998</v>
      </c>
      <c r="BW133" s="999">
        <v>26.477093743999998</v>
      </c>
      <c r="BX133" s="999">
        <v>188.79537884000001</v>
      </c>
      <c r="BY133" s="999">
        <v>66.11866096</v>
      </c>
      <c r="BZ133" s="999">
        <v>166.633046949</v>
      </c>
      <c r="CA133" s="999">
        <v>79.336046249999995</v>
      </c>
      <c r="CB133" s="999">
        <v>57.057955</v>
      </c>
      <c r="CC133" s="999">
        <v>57.517727581999999</v>
      </c>
      <c r="CD133" s="1000">
        <v>37.424261042999994</v>
      </c>
      <c r="CE133" s="998">
        <v>204.84889687200001</v>
      </c>
      <c r="CF133" s="999">
        <v>289.41087279000004</v>
      </c>
      <c r="CG133" s="999">
        <v>102.67140233400001</v>
      </c>
      <c r="CH133" s="999">
        <v>327.819207237</v>
      </c>
      <c r="CI133" s="999">
        <v>88.495276744000009</v>
      </c>
      <c r="CJ133" s="1000">
        <v>69.558961499999995</v>
      </c>
      <c r="CK133" s="1002">
        <v>5523.7688582270002</v>
      </c>
    </row>
    <row r="134" spans="6:89" x14ac:dyDescent="0.25">
      <c r="F134" s="993">
        <v>40513</v>
      </c>
      <c r="G134" s="998">
        <v>5.5462499999999997</v>
      </c>
      <c r="H134" s="999">
        <v>3.9743999999999997</v>
      </c>
      <c r="I134" s="999">
        <v>14.683196000000001</v>
      </c>
      <c r="J134" s="999">
        <v>63.190728531000005</v>
      </c>
      <c r="K134" s="999">
        <v>36.194400000000002</v>
      </c>
      <c r="L134" s="999">
        <v>20.238299999999999</v>
      </c>
      <c r="M134" s="999">
        <v>18.689794502999998</v>
      </c>
      <c r="N134" s="999">
        <v>4.1967999999999996</v>
      </c>
      <c r="O134" s="999">
        <v>7.2302799999999996</v>
      </c>
      <c r="P134" s="999">
        <v>2.508</v>
      </c>
      <c r="Q134" s="999">
        <v>27.403808596999998</v>
      </c>
      <c r="R134" s="999">
        <v>39.987307999999999</v>
      </c>
      <c r="S134" s="999">
        <v>1.0845800000000001</v>
      </c>
      <c r="T134" s="999">
        <v>3.5320999999999998</v>
      </c>
      <c r="U134" s="999">
        <v>1.5847199999999999</v>
      </c>
      <c r="V134" s="999">
        <v>46.682233865999997</v>
      </c>
      <c r="W134" s="999">
        <v>47.866390000000003</v>
      </c>
      <c r="X134" s="999">
        <v>2.1191599999999999</v>
      </c>
      <c r="Y134" s="999">
        <v>203.057232048</v>
      </c>
      <c r="Z134" s="1000">
        <v>14.489089999999999</v>
      </c>
      <c r="AA134" s="998">
        <v>43.889312984999997</v>
      </c>
      <c r="AB134" s="999">
        <v>101.48501286</v>
      </c>
      <c r="AC134" s="999">
        <v>27.681054</v>
      </c>
      <c r="AD134" s="999">
        <v>13.966469999999999</v>
      </c>
      <c r="AE134" s="999">
        <v>14.0404</v>
      </c>
      <c r="AF134" s="999">
        <v>13.909027561</v>
      </c>
      <c r="AG134" s="999">
        <v>4.2540750000000003</v>
      </c>
      <c r="AH134" s="999">
        <v>8.3540799999999997</v>
      </c>
      <c r="AI134" s="999">
        <v>15.899800000000001</v>
      </c>
      <c r="AJ134" s="999">
        <v>334.54655349299998</v>
      </c>
      <c r="AK134" s="999">
        <v>16.687684000000001</v>
      </c>
      <c r="AL134" s="999">
        <v>15.18702</v>
      </c>
      <c r="AM134" s="999">
        <v>158.81742205</v>
      </c>
      <c r="AN134" s="999">
        <v>130.49402018399999</v>
      </c>
      <c r="AO134" s="999">
        <v>72.217306807</v>
      </c>
      <c r="AP134" s="1000">
        <v>15.7763375</v>
      </c>
      <c r="AQ134" s="998">
        <v>35.819699448000001</v>
      </c>
      <c r="AR134" s="999">
        <v>57.626449999999998</v>
      </c>
      <c r="AS134" s="999">
        <v>5.5768199999999997</v>
      </c>
      <c r="AT134" s="999">
        <v>30.6884175</v>
      </c>
      <c r="AU134" s="999">
        <v>188.15791141800003</v>
      </c>
      <c r="AV134" s="999">
        <v>10.8314</v>
      </c>
      <c r="AW134" s="999">
        <v>24.021280000000001</v>
      </c>
      <c r="AX134" s="1000">
        <v>20.488944</v>
      </c>
      <c r="AY134" s="998">
        <v>34.209443999999998</v>
      </c>
      <c r="AZ134" s="999">
        <v>6.6204000000000001</v>
      </c>
      <c r="BA134" s="999">
        <v>2.91465</v>
      </c>
      <c r="BB134" s="999">
        <v>5.9711999999999996</v>
      </c>
      <c r="BC134" s="999">
        <v>5.6205400000000001</v>
      </c>
      <c r="BD134" s="999">
        <v>3.4095599999999999</v>
      </c>
      <c r="BE134" s="999">
        <v>1.3431599999999999</v>
      </c>
      <c r="BF134" s="999">
        <v>0.83304</v>
      </c>
      <c r="BG134" s="999">
        <v>0.98453999999999997</v>
      </c>
      <c r="BH134" s="1000">
        <v>241.40432678399998</v>
      </c>
      <c r="BI134" s="998">
        <v>143.981872944</v>
      </c>
      <c r="BJ134" s="999">
        <v>123.08434725800002</v>
      </c>
      <c r="BK134" s="999">
        <v>128.2238275</v>
      </c>
      <c r="BL134" s="999">
        <v>124.411869082</v>
      </c>
      <c r="BM134" s="999">
        <v>59.545966372000002</v>
      </c>
      <c r="BN134" s="999">
        <v>65.852611320999998</v>
      </c>
      <c r="BO134" s="999">
        <v>61.777676861000003</v>
      </c>
      <c r="BP134" s="999">
        <v>64.786146779999996</v>
      </c>
      <c r="BQ134" s="999">
        <v>53.555014160999995</v>
      </c>
      <c r="BR134" s="999">
        <v>139.06505618</v>
      </c>
      <c r="BS134" s="1000">
        <v>23.765992000000001</v>
      </c>
      <c r="BT134" s="998">
        <v>182.34489966000001</v>
      </c>
      <c r="BU134" s="999">
        <v>23.480728750000001</v>
      </c>
      <c r="BV134" s="999">
        <v>204.12042711700002</v>
      </c>
      <c r="BW134" s="999">
        <v>24.539758767999999</v>
      </c>
      <c r="BX134" s="999">
        <v>177.94869068</v>
      </c>
      <c r="BY134" s="999">
        <v>64.403969520000004</v>
      </c>
      <c r="BZ134" s="999">
        <v>158.72206290299999</v>
      </c>
      <c r="CA134" s="999">
        <v>75.555326249999993</v>
      </c>
      <c r="CB134" s="999">
        <v>55.134320625000001</v>
      </c>
      <c r="CC134" s="999">
        <v>54.949274408000001</v>
      </c>
      <c r="CD134" s="1000">
        <v>35.421445215000006</v>
      </c>
      <c r="CE134" s="998">
        <v>199.32054712799999</v>
      </c>
      <c r="CF134" s="999">
        <v>282.938385735</v>
      </c>
      <c r="CG134" s="999">
        <v>101.999492026</v>
      </c>
      <c r="CH134" s="999">
        <v>307.10702013299999</v>
      </c>
      <c r="CI134" s="999">
        <v>89.010809186000003</v>
      </c>
      <c r="CJ134" s="1000">
        <v>68.754479500000002</v>
      </c>
      <c r="CK134" s="1002">
        <v>5321.7881491979988</v>
      </c>
    </row>
    <row r="135" spans="6:89" x14ac:dyDescent="0.25">
      <c r="F135" s="993">
        <v>40544</v>
      </c>
      <c r="G135" s="998">
        <v>6.4780199999999999</v>
      </c>
      <c r="H135" s="999">
        <v>4.6036799999999989</v>
      </c>
      <c r="I135" s="999">
        <v>16.978940000000001</v>
      </c>
      <c r="J135" s="999">
        <v>71.437004999999999</v>
      </c>
      <c r="K135" s="999">
        <v>41.376774516000005</v>
      </c>
      <c r="L135" s="999">
        <v>23.255399999999995</v>
      </c>
      <c r="M135" s="999">
        <v>21.190935</v>
      </c>
      <c r="N135" s="999">
        <v>4.8848000000000003</v>
      </c>
      <c r="O135" s="999">
        <v>8.2898899999999998</v>
      </c>
      <c r="P135" s="999">
        <v>2.9260000000000002</v>
      </c>
      <c r="Q135" s="999">
        <v>31.552084388000001</v>
      </c>
      <c r="R135" s="999">
        <v>45.724172000000003</v>
      </c>
      <c r="S135" s="999">
        <v>1.2639199999999999</v>
      </c>
      <c r="T135" s="999">
        <v>4.0898000000000003</v>
      </c>
      <c r="U135" s="999">
        <v>1.84032</v>
      </c>
      <c r="V135" s="999">
        <v>52.754498067</v>
      </c>
      <c r="W135" s="999">
        <v>54.807214344999998</v>
      </c>
      <c r="X135" s="999">
        <v>2.46096</v>
      </c>
      <c r="Y135" s="999">
        <v>233.80631704800001</v>
      </c>
      <c r="Z135" s="1000">
        <v>16.589649999999999</v>
      </c>
      <c r="AA135" s="998">
        <v>49.537787985000001</v>
      </c>
      <c r="AB135" s="999">
        <v>116.155377855</v>
      </c>
      <c r="AC135" s="999">
        <v>30.535822</v>
      </c>
      <c r="AD135" s="999">
        <v>15.64498</v>
      </c>
      <c r="AE135" s="999">
        <v>15.546552</v>
      </c>
      <c r="AF135" s="999">
        <v>15.515532438999999</v>
      </c>
      <c r="AG135" s="999">
        <v>4.7397</v>
      </c>
      <c r="AH135" s="999">
        <v>9.3983399999999993</v>
      </c>
      <c r="AI135" s="999">
        <v>17.880099999999999</v>
      </c>
      <c r="AJ135" s="999">
        <v>384.27674046499999</v>
      </c>
      <c r="AK135" s="999">
        <v>18.827926000000001</v>
      </c>
      <c r="AL135" s="999">
        <v>17.047771999999998</v>
      </c>
      <c r="AM135" s="999">
        <v>176.12328922999998</v>
      </c>
      <c r="AN135" s="999">
        <v>147.23336727</v>
      </c>
      <c r="AO135" s="999">
        <v>81.570781249999996</v>
      </c>
      <c r="AP135" s="1000">
        <v>17.966506249999998</v>
      </c>
      <c r="AQ135" s="998">
        <v>41.155890137999997</v>
      </c>
      <c r="AR135" s="999">
        <v>65.959611006000003</v>
      </c>
      <c r="AS135" s="999">
        <v>6.4382799999999998</v>
      </c>
      <c r="AT135" s="999">
        <v>35.206957500000001</v>
      </c>
      <c r="AU135" s="999">
        <v>217.16492315399998</v>
      </c>
      <c r="AV135" s="999">
        <v>12.49105</v>
      </c>
      <c r="AW135" s="999">
        <v>27.591268391999996</v>
      </c>
      <c r="AX135" s="1000">
        <v>23.466799999999999</v>
      </c>
      <c r="AY135" s="998">
        <v>39.216410000000003</v>
      </c>
      <c r="AZ135" s="999">
        <v>7.5858749999999997</v>
      </c>
      <c r="BA135" s="999">
        <v>3.3965999999999998</v>
      </c>
      <c r="BB135" s="999">
        <v>6.8337050080000008</v>
      </c>
      <c r="BC135" s="999">
        <v>6.5419400000000003</v>
      </c>
      <c r="BD135" s="999">
        <v>3.9362400000000002</v>
      </c>
      <c r="BE135" s="999">
        <v>1.52684</v>
      </c>
      <c r="BF135" s="999">
        <v>0.94696000000000002</v>
      </c>
      <c r="BG135" s="999">
        <v>1.14594</v>
      </c>
      <c r="BH135" s="1000">
        <v>276.06088598400004</v>
      </c>
      <c r="BI135" s="998">
        <v>163.93856294400001</v>
      </c>
      <c r="BJ135" s="999">
        <v>148.16100537099999</v>
      </c>
      <c r="BK135" s="999">
        <v>149.42382749999999</v>
      </c>
      <c r="BL135" s="999">
        <v>142.791500216</v>
      </c>
      <c r="BM135" s="999">
        <v>68.377955907</v>
      </c>
      <c r="BN135" s="999">
        <v>75.990398749999997</v>
      </c>
      <c r="BO135" s="999">
        <v>71.710457286999997</v>
      </c>
      <c r="BP135" s="999">
        <v>73.988545169999995</v>
      </c>
      <c r="BQ135" s="999">
        <v>63.806130000000003</v>
      </c>
      <c r="BR135" s="999">
        <v>157.421511025</v>
      </c>
      <c r="BS135" s="1000">
        <v>28.765225999999998</v>
      </c>
      <c r="BT135" s="998">
        <v>211.18658571500001</v>
      </c>
      <c r="BU135" s="999">
        <v>26.549388749999999</v>
      </c>
      <c r="BV135" s="999">
        <v>236.85167422799998</v>
      </c>
      <c r="BW135" s="999">
        <v>28.006586256000002</v>
      </c>
      <c r="BX135" s="999">
        <v>204.24888816000001</v>
      </c>
      <c r="BY135" s="999">
        <v>73.471645719999998</v>
      </c>
      <c r="BZ135" s="999">
        <v>179.42216180099999</v>
      </c>
      <c r="CA135" s="999">
        <v>82.378297115999999</v>
      </c>
      <c r="CB135" s="999">
        <v>62.888046875000001</v>
      </c>
      <c r="CC135" s="999">
        <v>61.097247204000006</v>
      </c>
      <c r="CD135" s="1000">
        <v>40.085145828000002</v>
      </c>
      <c r="CE135" s="998">
        <v>229.830595128</v>
      </c>
      <c r="CF135" s="999">
        <v>323.62725597000002</v>
      </c>
      <c r="CG135" s="999">
        <v>117.22899828200001</v>
      </c>
      <c r="CH135" s="999">
        <v>353.78560539600005</v>
      </c>
      <c r="CI135" s="999">
        <v>102.49994325599999</v>
      </c>
      <c r="CJ135" s="1000">
        <v>78.753041499999995</v>
      </c>
      <c r="CK135" s="1002">
        <v>6097.263358645002</v>
      </c>
    </row>
    <row r="136" spans="6:89" x14ac:dyDescent="0.25">
      <c r="F136" s="993">
        <v>40575</v>
      </c>
      <c r="G136" s="998">
        <v>6.5223899999999997</v>
      </c>
      <c r="H136" s="999">
        <v>4.5871199999999988</v>
      </c>
      <c r="I136" s="999">
        <v>17.098510000000001</v>
      </c>
      <c r="J136" s="999">
        <v>71.622296468999991</v>
      </c>
      <c r="K136" s="999">
        <v>41.733229031999997</v>
      </c>
      <c r="L136" s="999">
        <v>23.3232</v>
      </c>
      <c r="M136" s="999">
        <v>21.10848</v>
      </c>
      <c r="N136" s="999">
        <v>4.9192</v>
      </c>
      <c r="O136" s="999">
        <v>8.2275600000000004</v>
      </c>
      <c r="P136" s="999">
        <v>2.9051</v>
      </c>
      <c r="Q136" s="999">
        <v>31.778354388</v>
      </c>
      <c r="R136" s="999">
        <v>45.792468</v>
      </c>
      <c r="S136" s="999">
        <v>1.2724599999999999</v>
      </c>
      <c r="T136" s="999">
        <v>4.1326999999999998</v>
      </c>
      <c r="U136" s="999">
        <v>1.86588</v>
      </c>
      <c r="V136" s="999">
        <v>52.872974999999997</v>
      </c>
      <c r="W136" s="999">
        <v>55.382599999999996</v>
      </c>
      <c r="X136" s="999">
        <v>2.4951400000000001</v>
      </c>
      <c r="Y136" s="999">
        <v>236.24946295199999</v>
      </c>
      <c r="Z136" s="1000">
        <v>16.780609999999999</v>
      </c>
      <c r="AA136" s="998">
        <v>49.667625000000001</v>
      </c>
      <c r="AB136" s="999">
        <v>118.69322833499999</v>
      </c>
      <c r="AC136" s="999">
        <v>30.637778000000001</v>
      </c>
      <c r="AD136" s="999">
        <v>15.771660000000001</v>
      </c>
      <c r="AE136" s="999">
        <v>15.623136000000001</v>
      </c>
      <c r="AF136" s="999">
        <v>15.642362438999999</v>
      </c>
      <c r="AG136" s="999">
        <v>4.7785500000000001</v>
      </c>
      <c r="AH136" s="999">
        <v>9.4356349999999996</v>
      </c>
      <c r="AI136" s="999">
        <v>17.994900000000001</v>
      </c>
      <c r="AJ136" s="999">
        <v>393.31031946499996</v>
      </c>
      <c r="AK136" s="999">
        <v>19.045051999999998</v>
      </c>
      <c r="AL136" s="999">
        <v>17.211956000000001</v>
      </c>
      <c r="AM136" s="999">
        <v>181.55141641</v>
      </c>
      <c r="AN136" s="999">
        <v>150.95309018399999</v>
      </c>
      <c r="AO136" s="999">
        <v>83.994598749999994</v>
      </c>
      <c r="AP136" s="1000">
        <v>18.21579375</v>
      </c>
      <c r="AQ136" s="998">
        <v>41.794950413999999</v>
      </c>
      <c r="AR136" s="999">
        <v>66.934038993999991</v>
      </c>
      <c r="AS136" s="999">
        <v>6.5062899999999999</v>
      </c>
      <c r="AT136" s="999">
        <v>35.646259999999998</v>
      </c>
      <c r="AU136" s="999">
        <v>219.34334347200002</v>
      </c>
      <c r="AV136" s="999">
        <v>12.636636245</v>
      </c>
      <c r="AW136" s="999">
        <v>28.006371608000002</v>
      </c>
      <c r="AX136" s="1000">
        <v>23.887584</v>
      </c>
      <c r="AY136" s="998">
        <v>39.36112</v>
      </c>
      <c r="AZ136" s="999">
        <v>7.6134599999999999</v>
      </c>
      <c r="BA136" s="999">
        <v>3.4195500000000001</v>
      </c>
      <c r="BB136" s="999">
        <v>6.8337050080000008</v>
      </c>
      <c r="BC136" s="999">
        <v>6.5419400000000003</v>
      </c>
      <c r="BD136" s="999">
        <v>3.9639600000000002</v>
      </c>
      <c r="BE136" s="999">
        <v>1.51536</v>
      </c>
      <c r="BF136" s="999">
        <v>0.93984000000000001</v>
      </c>
      <c r="BG136" s="999">
        <v>1.14594</v>
      </c>
      <c r="BH136" s="1000">
        <v>278.82068687999998</v>
      </c>
      <c r="BI136" s="998">
        <v>165.82635794399999</v>
      </c>
      <c r="BJ136" s="999">
        <v>153.92267074200001</v>
      </c>
      <c r="BK136" s="999">
        <v>152.88697999999999</v>
      </c>
      <c r="BL136" s="999">
        <v>146.235869622</v>
      </c>
      <c r="BM136" s="999">
        <v>69.219120465000003</v>
      </c>
      <c r="BN136" s="999">
        <v>78.075088679000004</v>
      </c>
      <c r="BO136" s="999">
        <v>73.773631860999998</v>
      </c>
      <c r="BP136" s="999">
        <v>76.235298389999997</v>
      </c>
      <c r="BQ136" s="999">
        <v>66.073489452000004</v>
      </c>
      <c r="BR136" s="999">
        <v>160.206611025</v>
      </c>
      <c r="BS136" s="1000">
        <v>29.96923</v>
      </c>
      <c r="BT136" s="998">
        <v>215.460413945</v>
      </c>
      <c r="BU136" s="999">
        <v>26.823376249999999</v>
      </c>
      <c r="BV136" s="999">
        <v>240.50523577200002</v>
      </c>
      <c r="BW136" s="999">
        <v>28.414452511999997</v>
      </c>
      <c r="BX136" s="999">
        <v>206.69807204</v>
      </c>
      <c r="BY136" s="999">
        <v>74.023845719999997</v>
      </c>
      <c r="BZ136" s="999">
        <v>180.95434805100001</v>
      </c>
      <c r="CA136" s="999">
        <v>82.466954999999999</v>
      </c>
      <c r="CB136" s="999">
        <v>63.095207500000001</v>
      </c>
      <c r="CC136" s="999">
        <v>61.425114785999988</v>
      </c>
      <c r="CD136" s="1000">
        <v>40.314048957000004</v>
      </c>
      <c r="CE136" s="998">
        <v>232.13658712800003</v>
      </c>
      <c r="CF136" s="999">
        <v>326.04660597000003</v>
      </c>
      <c r="CG136" s="999">
        <v>117.868859384</v>
      </c>
      <c r="CH136" s="999">
        <v>359.86497631499998</v>
      </c>
      <c r="CI136" s="999">
        <v>103.301813876</v>
      </c>
      <c r="CJ136" s="1000">
        <v>79.298940000000002</v>
      </c>
      <c r="CK136" s="1002">
        <v>6189.2310751809973</v>
      </c>
    </row>
    <row r="137" spans="6:89" x14ac:dyDescent="0.25">
      <c r="F137" s="993">
        <v>40603</v>
      </c>
      <c r="G137" s="998">
        <v>8.1640800000000002</v>
      </c>
      <c r="H137" s="999">
        <v>5.746319999999999</v>
      </c>
      <c r="I137" s="999">
        <v>21.379116</v>
      </c>
      <c r="J137" s="999">
        <v>89.072327645999991</v>
      </c>
      <c r="K137" s="999">
        <v>52.043173709999998</v>
      </c>
      <c r="L137" s="999">
        <v>29.154</v>
      </c>
      <c r="M137" s="999">
        <v>26.358109502999998</v>
      </c>
      <c r="N137" s="999">
        <v>6.1231999999999998</v>
      </c>
      <c r="O137" s="999">
        <v>10.28445</v>
      </c>
      <c r="P137" s="999">
        <v>3.6366000000000001</v>
      </c>
      <c r="Q137" s="999">
        <v>39.647527193999998</v>
      </c>
      <c r="R137" s="999">
        <v>57.197899999999997</v>
      </c>
      <c r="S137" s="999">
        <v>1.5969800000000001</v>
      </c>
      <c r="T137" s="999">
        <v>5.1479999999999997</v>
      </c>
      <c r="U137" s="999">
        <v>2.3259599999999998</v>
      </c>
      <c r="V137" s="999">
        <v>65.728364999999997</v>
      </c>
      <c r="W137" s="999">
        <v>69.084413475999995</v>
      </c>
      <c r="X137" s="999">
        <v>3.1103800000000001</v>
      </c>
      <c r="Y137" s="999">
        <v>292.68247204799997</v>
      </c>
      <c r="Z137" s="1000">
        <v>20.88625</v>
      </c>
      <c r="AA137" s="998">
        <v>61.938450000000003</v>
      </c>
      <c r="AB137" s="999">
        <v>146.42441286000002</v>
      </c>
      <c r="AC137" s="999">
        <v>37.978610000000003</v>
      </c>
      <c r="AD137" s="999">
        <v>19.540389999999999</v>
      </c>
      <c r="AE137" s="999">
        <v>19.299168000000002</v>
      </c>
      <c r="AF137" s="999">
        <v>19.362717561</v>
      </c>
      <c r="AG137" s="999">
        <v>5.9051999999999998</v>
      </c>
      <c r="AH137" s="999">
        <v>11.747925</v>
      </c>
      <c r="AI137" s="999">
        <v>22.299900000000001</v>
      </c>
      <c r="AJ137" s="999">
        <v>484.28515153500001</v>
      </c>
      <c r="AK137" s="999">
        <v>23.57368</v>
      </c>
      <c r="AL137" s="999">
        <v>21.289192</v>
      </c>
      <c r="AM137" s="999">
        <v>220.27814563999999</v>
      </c>
      <c r="AN137" s="999">
        <v>185.15154763799998</v>
      </c>
      <c r="AO137" s="999">
        <v>103.01224375</v>
      </c>
      <c r="AP137" s="1000">
        <v>22.578325</v>
      </c>
      <c r="AQ137" s="998">
        <v>52.05198</v>
      </c>
      <c r="AR137" s="999">
        <v>83.432326981999992</v>
      </c>
      <c r="AS137" s="999">
        <v>8.0931899999999999</v>
      </c>
      <c r="AT137" s="999">
        <v>44.463688750000003</v>
      </c>
      <c r="AU137" s="999">
        <v>272.25445728599999</v>
      </c>
      <c r="AV137" s="999">
        <v>15.723000000000001</v>
      </c>
      <c r="AW137" s="999">
        <v>34.869599999999998</v>
      </c>
      <c r="AX137" s="1000">
        <v>29.778559999999999</v>
      </c>
      <c r="AY137" s="998">
        <v>49.085631999999997</v>
      </c>
      <c r="AZ137" s="999">
        <v>9.4892400000000006</v>
      </c>
      <c r="BA137" s="999">
        <v>4.2916499999999997</v>
      </c>
      <c r="BB137" s="999">
        <v>8.5421349920000011</v>
      </c>
      <c r="BC137" s="999">
        <v>8.1543899999999994</v>
      </c>
      <c r="BD137" s="999">
        <v>4.9341600000000003</v>
      </c>
      <c r="BE137" s="999">
        <v>1.90568</v>
      </c>
      <c r="BF137" s="999">
        <v>1.1819200000000001</v>
      </c>
      <c r="BG137" s="999">
        <v>1.42839</v>
      </c>
      <c r="BH137" s="1000">
        <v>346.36158643199991</v>
      </c>
      <c r="BI137" s="998">
        <v>201.81427500000001</v>
      </c>
      <c r="BJ137" s="999">
        <v>200.16511</v>
      </c>
      <c r="BK137" s="999">
        <v>191.76367250000004</v>
      </c>
      <c r="BL137" s="999">
        <v>181.12464918999999</v>
      </c>
      <c r="BM137" s="999">
        <v>84.850374557999999</v>
      </c>
      <c r="BN137" s="999">
        <v>97.63664507099999</v>
      </c>
      <c r="BO137" s="999">
        <v>93.138150851999995</v>
      </c>
      <c r="BP137" s="999">
        <v>94.363093559999996</v>
      </c>
      <c r="BQ137" s="999">
        <v>85.521942774000024</v>
      </c>
      <c r="BR137" s="999">
        <v>195.33674838499996</v>
      </c>
      <c r="BS137" s="1000">
        <v>39.261000000000003</v>
      </c>
      <c r="BT137" s="998">
        <v>271.58955067999995</v>
      </c>
      <c r="BU137" s="999">
        <v>33.344278750000001</v>
      </c>
      <c r="BV137" s="999">
        <v>294.15397768999998</v>
      </c>
      <c r="BW137" s="999">
        <v>35.416081232000003</v>
      </c>
      <c r="BX137" s="999">
        <v>254.48727456</v>
      </c>
      <c r="BY137" s="999">
        <v>92.217399999999998</v>
      </c>
      <c r="BZ137" s="999">
        <v>223.542821949</v>
      </c>
      <c r="CA137" s="999">
        <v>103.67443125</v>
      </c>
      <c r="CB137" s="999">
        <v>78.632254375000002</v>
      </c>
      <c r="CC137" s="999">
        <v>76.344252417999996</v>
      </c>
      <c r="CD137" s="1000">
        <v>50.12789687099999</v>
      </c>
      <c r="CE137" s="998">
        <v>282.543088872</v>
      </c>
      <c r="CF137" s="999">
        <v>406.23088108499996</v>
      </c>
      <c r="CG137" s="999">
        <v>146.95217484599999</v>
      </c>
      <c r="CH137" s="999">
        <v>430.70759249999998</v>
      </c>
      <c r="CI137" s="999">
        <v>127.53060143400002</v>
      </c>
      <c r="CJ137" s="1000">
        <v>98.865091500000005</v>
      </c>
      <c r="CK137" s="1002">
        <v>7661.4115819050003</v>
      </c>
    </row>
    <row r="138" spans="6:89" x14ac:dyDescent="0.25">
      <c r="F138" s="993">
        <v>40634</v>
      </c>
      <c r="G138" s="998">
        <v>8.4303000000000008</v>
      </c>
      <c r="H138" s="999">
        <v>6.0112799999999993</v>
      </c>
      <c r="I138" s="999">
        <v>22.216106</v>
      </c>
      <c r="J138" s="999">
        <v>95.805251468999998</v>
      </c>
      <c r="K138" s="999">
        <v>54.757753710000003</v>
      </c>
      <c r="L138" s="999">
        <v>30.713399999999996</v>
      </c>
      <c r="M138" s="999">
        <v>28.419484503</v>
      </c>
      <c r="N138" s="999">
        <v>6.3296000000000001</v>
      </c>
      <c r="O138" s="999">
        <v>10.970079999999999</v>
      </c>
      <c r="P138" s="999">
        <v>3.8037999999999998</v>
      </c>
      <c r="Q138" s="999">
        <v>41.231417193999995</v>
      </c>
      <c r="R138" s="999">
        <v>60.680995999999993</v>
      </c>
      <c r="S138" s="999">
        <v>1.63968</v>
      </c>
      <c r="T138" s="999">
        <v>5.3338999999999999</v>
      </c>
      <c r="U138" s="999">
        <v>2.4026399999999999</v>
      </c>
      <c r="V138" s="999">
        <v>70.704644999999999</v>
      </c>
      <c r="W138" s="999">
        <v>72.500847393000001</v>
      </c>
      <c r="X138" s="999">
        <v>3.21292</v>
      </c>
      <c r="Y138" s="999">
        <v>305.43499954799995</v>
      </c>
      <c r="Z138" s="1000">
        <v>21.912659999999999</v>
      </c>
      <c r="AA138" s="998">
        <v>66.645499514999997</v>
      </c>
      <c r="AB138" s="999">
        <v>156.51412524</v>
      </c>
      <c r="AC138" s="999">
        <v>41.801960000000001</v>
      </c>
      <c r="AD138" s="999">
        <v>21.092220000000001</v>
      </c>
      <c r="AE138" s="999">
        <v>21.111656</v>
      </c>
      <c r="AF138" s="999">
        <v>20.969222438999999</v>
      </c>
      <c r="AG138" s="999">
        <v>6.4102499999999996</v>
      </c>
      <c r="AH138" s="999">
        <v>12.717594999999999</v>
      </c>
      <c r="AI138" s="999">
        <v>24.050599999999999</v>
      </c>
      <c r="AJ138" s="999">
        <v>509.56077100000005</v>
      </c>
      <c r="AK138" s="999">
        <v>25.341705999999999</v>
      </c>
      <c r="AL138" s="999">
        <v>22.876304000000001</v>
      </c>
      <c r="AM138" s="999">
        <v>211.14368205000002</v>
      </c>
      <c r="AN138" s="999">
        <v>189.05144236200002</v>
      </c>
      <c r="AO138" s="999">
        <v>104.783495</v>
      </c>
      <c r="AP138" s="1000">
        <v>23.878181250000001</v>
      </c>
      <c r="AQ138" s="998">
        <v>54.160890413999994</v>
      </c>
      <c r="AR138" s="999">
        <v>87.195686981999998</v>
      </c>
      <c r="AS138" s="999">
        <v>8.3425600000000006</v>
      </c>
      <c r="AT138" s="999">
        <v>46.377792499999998</v>
      </c>
      <c r="AU138" s="999">
        <v>280.490951736</v>
      </c>
      <c r="AV138" s="999">
        <v>16.33445</v>
      </c>
      <c r="AW138" s="999">
        <v>36.197957412000001</v>
      </c>
      <c r="AX138" s="1000">
        <v>31.040911999999999</v>
      </c>
      <c r="AY138" s="998">
        <v>51.372050000000002</v>
      </c>
      <c r="AZ138" s="999">
        <v>9.9581850000000003</v>
      </c>
      <c r="BA138" s="999">
        <v>4.4063999999999997</v>
      </c>
      <c r="BB138" s="999">
        <v>8.9733850079999993</v>
      </c>
      <c r="BC138" s="999">
        <v>8.5229499999999998</v>
      </c>
      <c r="BD138" s="999">
        <v>5.1281999999999996</v>
      </c>
      <c r="BE138" s="999">
        <v>2.0434399999999999</v>
      </c>
      <c r="BF138" s="999">
        <v>1.26736</v>
      </c>
      <c r="BG138" s="999">
        <v>1.49295</v>
      </c>
      <c r="BH138" s="1000">
        <v>365.04060767999994</v>
      </c>
      <c r="BI138" s="998">
        <v>204.30141794400001</v>
      </c>
      <c r="BJ138" s="999">
        <v>212.64372537100002</v>
      </c>
      <c r="BK138" s="999">
        <v>199.44257749999997</v>
      </c>
      <c r="BL138" s="999">
        <v>184.89561891999998</v>
      </c>
      <c r="BM138" s="999">
        <v>86.813032279000012</v>
      </c>
      <c r="BN138" s="999">
        <v>100.9207325</v>
      </c>
      <c r="BO138" s="999">
        <v>98.679244573999995</v>
      </c>
      <c r="BP138" s="999">
        <v>98.333404830000006</v>
      </c>
      <c r="BQ138" s="999">
        <v>91.334106386999991</v>
      </c>
      <c r="BR138" s="999">
        <v>196.57110470500001</v>
      </c>
      <c r="BS138" s="1000">
        <v>41.852226000000002</v>
      </c>
      <c r="BT138" s="998">
        <v>291.07628945499999</v>
      </c>
      <c r="BU138" s="999">
        <v>35.864963750000001</v>
      </c>
      <c r="BV138" s="999">
        <v>306.66785346200004</v>
      </c>
      <c r="BW138" s="999">
        <v>37.965227487999996</v>
      </c>
      <c r="BX138" s="999">
        <v>263.38031183999999</v>
      </c>
      <c r="BY138" s="999">
        <v>97.535969519999995</v>
      </c>
      <c r="BZ138" s="999">
        <v>229.48402735199997</v>
      </c>
      <c r="CA138" s="999">
        <v>105.56479125</v>
      </c>
      <c r="CB138" s="999">
        <v>83.515326250000001</v>
      </c>
      <c r="CC138" s="999">
        <v>78.038329193999999</v>
      </c>
      <c r="CD138" s="1000">
        <v>53.733003129000011</v>
      </c>
      <c r="CE138" s="998">
        <v>284.49431287199997</v>
      </c>
      <c r="CF138" s="999">
        <v>426.30834092999999</v>
      </c>
      <c r="CG138" s="999">
        <v>152.55128343599998</v>
      </c>
      <c r="CH138" s="999">
        <v>436.84795105199998</v>
      </c>
      <c r="CI138" s="999">
        <v>129.33492631800002</v>
      </c>
      <c r="CJ138" s="1000">
        <v>103.2322795</v>
      </c>
      <c r="CK138" s="1002">
        <v>7960.1895772130001</v>
      </c>
    </row>
    <row r="139" spans="6:89" x14ac:dyDescent="0.25">
      <c r="F139" s="993">
        <v>40664</v>
      </c>
      <c r="G139" s="998">
        <v>7.7647500000000003</v>
      </c>
      <c r="H139" s="999">
        <v>5.630399999999999</v>
      </c>
      <c r="I139" s="999">
        <v>20.494298000000001</v>
      </c>
      <c r="J139" s="999">
        <v>93.488913531000009</v>
      </c>
      <c r="K139" s="999">
        <v>51.110866289999997</v>
      </c>
      <c r="L139" s="999">
        <v>28.781100000000002</v>
      </c>
      <c r="M139" s="999">
        <v>27.567460497000003</v>
      </c>
      <c r="N139" s="999">
        <v>5.8136000000000001</v>
      </c>
      <c r="O139" s="999">
        <v>10.40911</v>
      </c>
      <c r="P139" s="999">
        <v>3.5529999999999999</v>
      </c>
      <c r="Q139" s="999">
        <v>38.340184387999997</v>
      </c>
      <c r="R139" s="999">
        <v>57.675972000000002</v>
      </c>
      <c r="S139" s="999">
        <v>1.5201199999999999</v>
      </c>
      <c r="T139" s="999">
        <v>4.9478</v>
      </c>
      <c r="U139" s="999">
        <v>2.2109399999999999</v>
      </c>
      <c r="V139" s="999">
        <v>69.697528865999999</v>
      </c>
      <c r="W139" s="999">
        <v>67.070504345000003</v>
      </c>
      <c r="X139" s="999">
        <v>2.9565700000000001</v>
      </c>
      <c r="Y139" s="999">
        <v>291.013917048</v>
      </c>
      <c r="Z139" s="1000">
        <v>20.384979999999999</v>
      </c>
      <c r="AA139" s="998">
        <v>65.704112984999995</v>
      </c>
      <c r="AB139" s="999">
        <v>170.13219333000001</v>
      </c>
      <c r="AC139" s="999">
        <v>42.719563999999998</v>
      </c>
      <c r="AD139" s="999">
        <v>21.282240000000002</v>
      </c>
      <c r="AE139" s="999">
        <v>21.417992000000002</v>
      </c>
      <c r="AF139" s="999">
        <v>21.476542438999999</v>
      </c>
      <c r="AG139" s="999">
        <v>6.5462249999999997</v>
      </c>
      <c r="AH139" s="999">
        <v>12.680300000000001</v>
      </c>
      <c r="AI139" s="999">
        <v>24.108000000000001</v>
      </c>
      <c r="AJ139" s="999">
        <v>549.43632701400009</v>
      </c>
      <c r="AK139" s="999">
        <v>26.272245999999999</v>
      </c>
      <c r="AL139" s="999">
        <v>23.286764000000002</v>
      </c>
      <c r="AM139" s="999">
        <v>202.24260000000001</v>
      </c>
      <c r="AN139" s="999">
        <v>192.20121518399998</v>
      </c>
      <c r="AO139" s="999">
        <v>105.373936943</v>
      </c>
      <c r="AP139" s="1000">
        <v>24.269918749999999</v>
      </c>
      <c r="AQ139" s="998">
        <v>49.144229862000003</v>
      </c>
      <c r="AR139" s="999">
        <v>80.004987988000011</v>
      </c>
      <c r="AS139" s="999">
        <v>7.5944500000000001</v>
      </c>
      <c r="AT139" s="999">
        <v>42.549585</v>
      </c>
      <c r="AU139" s="999">
        <v>260.34724630800002</v>
      </c>
      <c r="AV139" s="999">
        <v>14.93685</v>
      </c>
      <c r="AW139" s="999">
        <v>33.181465803999998</v>
      </c>
      <c r="AX139" s="1000">
        <v>28.063056</v>
      </c>
      <c r="AY139" s="998">
        <v>49.635530000000003</v>
      </c>
      <c r="AZ139" s="999">
        <v>9.4892400000000006</v>
      </c>
      <c r="BA139" s="999">
        <v>4.0850999999999997</v>
      </c>
      <c r="BB139" s="999">
        <v>8.5753050079999991</v>
      </c>
      <c r="BC139" s="999">
        <v>7.97011</v>
      </c>
      <c r="BD139" s="999">
        <v>4.79556</v>
      </c>
      <c r="BE139" s="999">
        <v>1.9401200000000001</v>
      </c>
      <c r="BF139" s="999">
        <v>1.2032799999999999</v>
      </c>
      <c r="BG139" s="999">
        <v>1.39611</v>
      </c>
      <c r="BH139" s="1000">
        <v>359.9277446399999</v>
      </c>
      <c r="BI139" s="998">
        <v>192.67490205600001</v>
      </c>
      <c r="BJ139" s="999">
        <v>199.77700462899998</v>
      </c>
      <c r="BK139" s="999">
        <v>188.8125</v>
      </c>
      <c r="BL139" s="999">
        <v>176.61135956799998</v>
      </c>
      <c r="BM139" s="999">
        <v>81.625969999999995</v>
      </c>
      <c r="BN139" s="999">
        <v>98.322015070999996</v>
      </c>
      <c r="BO139" s="999">
        <v>98.237144999999998</v>
      </c>
      <c r="BP139" s="999">
        <v>100.61089839</v>
      </c>
      <c r="BQ139" s="999">
        <v>87.214472225999984</v>
      </c>
      <c r="BR139" s="999">
        <v>187.45616868000002</v>
      </c>
      <c r="BS139" s="1000">
        <v>39.339522000000002</v>
      </c>
      <c r="BT139" s="998">
        <v>291.25568741500001</v>
      </c>
      <c r="BU139" s="999">
        <v>36.823920000000001</v>
      </c>
      <c r="BV139" s="999">
        <v>305.32816673100001</v>
      </c>
      <c r="BW139" s="999">
        <v>39.664666255999997</v>
      </c>
      <c r="BX139" s="999">
        <v>258.48194408000001</v>
      </c>
      <c r="BY139" s="999">
        <v>91.926777139999999</v>
      </c>
      <c r="BZ139" s="999">
        <v>224.76226709700001</v>
      </c>
      <c r="CA139" s="999">
        <v>104.50146375</v>
      </c>
      <c r="CB139" s="999">
        <v>79.786434999999997</v>
      </c>
      <c r="CC139" s="999">
        <v>76.86336037800001</v>
      </c>
      <c r="CD139" s="1000">
        <v>52.874639999999999</v>
      </c>
      <c r="CE139" s="998">
        <v>275.35903687199999</v>
      </c>
      <c r="CF139" s="999">
        <v>407.20491139499995</v>
      </c>
      <c r="CG139" s="999">
        <v>142.5369</v>
      </c>
      <c r="CH139" s="999">
        <v>435.07593710700007</v>
      </c>
      <c r="CI139" s="999">
        <v>121.91735244199999</v>
      </c>
      <c r="CJ139" s="1000">
        <v>96.825154999999995</v>
      </c>
      <c r="CK139" s="1002">
        <v>7776.2927415030008</v>
      </c>
    </row>
    <row r="140" spans="6:89" x14ac:dyDescent="0.25">
      <c r="F140" s="993">
        <v>40695</v>
      </c>
      <c r="G140" s="998">
        <v>6.8329800000000001</v>
      </c>
      <c r="H140" s="999">
        <v>4.9679999999999991</v>
      </c>
      <c r="I140" s="999">
        <v>17.959413999999999</v>
      </c>
      <c r="J140" s="999">
        <v>82.092348530999999</v>
      </c>
      <c r="K140" s="999">
        <v>45.051049031999995</v>
      </c>
      <c r="L140" s="999">
        <v>25.357199999999999</v>
      </c>
      <c r="M140" s="999">
        <v>24.324224999999998</v>
      </c>
      <c r="N140" s="999">
        <v>5.1256000000000004</v>
      </c>
      <c r="O140" s="999">
        <v>9.2248400000000004</v>
      </c>
      <c r="P140" s="999">
        <v>3.1349999999999998</v>
      </c>
      <c r="Q140" s="999">
        <v>33.965638597000002</v>
      </c>
      <c r="R140" s="999">
        <v>50.846372000000002</v>
      </c>
      <c r="S140" s="999">
        <v>1.3407800000000001</v>
      </c>
      <c r="T140" s="999">
        <v>4.3757999999999999</v>
      </c>
      <c r="U140" s="999">
        <v>1.9425600000000001</v>
      </c>
      <c r="V140" s="999">
        <v>61.018689201000001</v>
      </c>
      <c r="W140" s="999">
        <v>58.942909999999998</v>
      </c>
      <c r="X140" s="999">
        <v>2.59768</v>
      </c>
      <c r="Y140" s="999">
        <v>261.42690909599997</v>
      </c>
      <c r="Z140" s="1000">
        <v>17.854759999999999</v>
      </c>
      <c r="AA140" s="998">
        <v>59.373925485000001</v>
      </c>
      <c r="AB140" s="999">
        <v>137.97509071499999</v>
      </c>
      <c r="AC140" s="999">
        <v>37.927632000000003</v>
      </c>
      <c r="AD140" s="999">
        <v>18.463609999999999</v>
      </c>
      <c r="AE140" s="999">
        <v>18.609912000000001</v>
      </c>
      <c r="AF140" s="999">
        <v>18.728567561000002</v>
      </c>
      <c r="AG140" s="999">
        <v>5.6721000000000004</v>
      </c>
      <c r="AH140" s="999">
        <v>11.524155</v>
      </c>
      <c r="AI140" s="999">
        <v>20.951000000000001</v>
      </c>
      <c r="AJ140" s="999">
        <v>450.61432598600004</v>
      </c>
      <c r="AK140" s="999">
        <v>22.612121999999999</v>
      </c>
      <c r="AL140" s="999">
        <v>20.769276000000001</v>
      </c>
      <c r="AM140" s="999">
        <v>181.81401077000001</v>
      </c>
      <c r="AN140" s="999">
        <v>166.76240754599999</v>
      </c>
      <c r="AO140" s="999">
        <v>91.763269442999999</v>
      </c>
      <c r="AP140" s="1000">
        <v>21.260662499999999</v>
      </c>
      <c r="AQ140" s="998">
        <v>42.689640552</v>
      </c>
      <c r="AR140" s="999">
        <v>69.991768993999997</v>
      </c>
      <c r="AS140" s="999">
        <v>6.6423100000000002</v>
      </c>
      <c r="AT140" s="999">
        <v>37.277954999999999</v>
      </c>
      <c r="AU140" s="999">
        <v>232.11603880200002</v>
      </c>
      <c r="AV140" s="999">
        <v>13.01515</v>
      </c>
      <c r="AW140" s="999">
        <v>28.919625804000002</v>
      </c>
      <c r="AX140" s="1000">
        <v>24.243632000000002</v>
      </c>
      <c r="AY140" s="998">
        <v>44.831158000000002</v>
      </c>
      <c r="AZ140" s="999">
        <v>8.6616900000000001</v>
      </c>
      <c r="BA140" s="999">
        <v>3.6031499999999999</v>
      </c>
      <c r="BB140" s="999">
        <v>7.8620799999999997</v>
      </c>
      <c r="BC140" s="999">
        <v>7.1408500000000004</v>
      </c>
      <c r="BD140" s="999">
        <v>4.2688800000000002</v>
      </c>
      <c r="BE140" s="999">
        <v>1.7794000000000001</v>
      </c>
      <c r="BF140" s="999">
        <v>1.1035999999999999</v>
      </c>
      <c r="BG140" s="999">
        <v>1.25085</v>
      </c>
      <c r="BH140" s="1000">
        <v>317.68926124799998</v>
      </c>
      <c r="BI140" s="998">
        <v>171.18999705599998</v>
      </c>
      <c r="BJ140" s="999">
        <v>175.59598462899999</v>
      </c>
      <c r="BK140" s="999">
        <v>166.7391925</v>
      </c>
      <c r="BL140" s="999">
        <v>156.27187113400001</v>
      </c>
      <c r="BM140" s="999">
        <v>72.198170465000004</v>
      </c>
      <c r="BN140" s="999">
        <v>86.270948750000002</v>
      </c>
      <c r="BO140" s="999">
        <v>85.062214573999995</v>
      </c>
      <c r="BP140" s="999">
        <v>86.145604829999996</v>
      </c>
      <c r="BQ140" s="999">
        <v>76.580117225999984</v>
      </c>
      <c r="BR140" s="999">
        <v>166.726251615</v>
      </c>
      <c r="BS140" s="1000">
        <v>34.549680000000002</v>
      </c>
      <c r="BT140" s="998">
        <v>251.47510136000005</v>
      </c>
      <c r="BU140" s="999">
        <v>31.5085625</v>
      </c>
      <c r="BV140" s="999">
        <v>279.17375788300001</v>
      </c>
      <c r="BW140" s="999">
        <v>33.376773743999998</v>
      </c>
      <c r="BX140" s="999">
        <v>234.83510931999999</v>
      </c>
      <c r="BY140" s="999">
        <v>81.434977140000001</v>
      </c>
      <c r="BZ140" s="999">
        <v>204.68765040299999</v>
      </c>
      <c r="CA140" s="999">
        <v>97.678492884000008</v>
      </c>
      <c r="CB140" s="999">
        <v>70.375423749999996</v>
      </c>
      <c r="CC140" s="999">
        <v>70.578760378000013</v>
      </c>
      <c r="CD140" s="1000">
        <v>46.236701042999997</v>
      </c>
      <c r="CE140" s="998">
        <v>248.57405287199998</v>
      </c>
      <c r="CF140" s="999">
        <v>361.61419612499998</v>
      </c>
      <c r="CG140" s="999">
        <v>127.627281102</v>
      </c>
      <c r="CH140" s="999">
        <v>394.59897907800001</v>
      </c>
      <c r="CI140" s="999">
        <v>108.943750814</v>
      </c>
      <c r="CJ140" s="1000">
        <v>85.964647999999997</v>
      </c>
      <c r="CK140" s="1002">
        <v>6862.3061140379996</v>
      </c>
    </row>
    <row r="141" spans="6:89" x14ac:dyDescent="0.25">
      <c r="F141" s="993">
        <v>40725</v>
      </c>
      <c r="G141" s="998">
        <v>7.0548299999999999</v>
      </c>
      <c r="H141" s="999">
        <v>5.1004799999999992</v>
      </c>
      <c r="I141" s="999">
        <v>18.652920000000002</v>
      </c>
      <c r="J141" s="999">
        <v>85.057289999999995</v>
      </c>
      <c r="K141" s="999">
        <v>46.668848226000009</v>
      </c>
      <c r="L141" s="999">
        <v>26.1708</v>
      </c>
      <c r="M141" s="999">
        <v>25.121284502999998</v>
      </c>
      <c r="N141" s="999">
        <v>5.2976000000000001</v>
      </c>
      <c r="O141" s="999">
        <v>9.4118300000000001</v>
      </c>
      <c r="P141" s="999">
        <v>3.2185999999999999</v>
      </c>
      <c r="Q141" s="999">
        <v>34.870718597</v>
      </c>
      <c r="R141" s="999">
        <v>52.417180000000002</v>
      </c>
      <c r="S141" s="999">
        <v>1.3749400000000001</v>
      </c>
      <c r="T141" s="999">
        <v>4.4759000000000002</v>
      </c>
      <c r="U141" s="999">
        <v>2.0064600000000001</v>
      </c>
      <c r="V141" s="999">
        <v>63.240225000000002</v>
      </c>
      <c r="W141" s="999">
        <v>61.316450000000003</v>
      </c>
      <c r="X141" s="999">
        <v>2.6831299999999998</v>
      </c>
      <c r="Y141" s="999">
        <v>268.63735500000001</v>
      </c>
      <c r="Z141" s="1000">
        <v>18.546990000000001</v>
      </c>
      <c r="AA141" s="998">
        <v>59.763475485000001</v>
      </c>
      <c r="AB141" s="999">
        <v>141.93670309500001</v>
      </c>
      <c r="AC141" s="999">
        <v>39.304037999999998</v>
      </c>
      <c r="AD141" s="999">
        <v>19.25536</v>
      </c>
      <c r="AE141" s="999">
        <v>19.631032000000001</v>
      </c>
      <c r="AF141" s="999">
        <v>19.447262438999999</v>
      </c>
      <c r="AG141" s="999">
        <v>5.9634749999999999</v>
      </c>
      <c r="AH141" s="999">
        <v>11.524155</v>
      </c>
      <c r="AI141" s="999">
        <v>21.783300000000001</v>
      </c>
      <c r="AJ141" s="999">
        <v>458.70506699999999</v>
      </c>
      <c r="AK141" s="999">
        <v>23.139427999999999</v>
      </c>
      <c r="AL141" s="999">
        <v>21.152372</v>
      </c>
      <c r="AM141" s="999">
        <v>188.81818564</v>
      </c>
      <c r="AN141" s="999">
        <v>170.722227546</v>
      </c>
      <c r="AO141" s="999">
        <v>94.062763750000002</v>
      </c>
      <c r="AP141" s="1000">
        <v>21.403112499999999</v>
      </c>
      <c r="AQ141" s="998">
        <v>44.862479999999998</v>
      </c>
      <c r="AR141" s="999">
        <v>73.083086981999998</v>
      </c>
      <c r="AS141" s="999">
        <v>6.9143499999999998</v>
      </c>
      <c r="AT141" s="999">
        <v>38.815513750000001</v>
      </c>
      <c r="AU141" s="999">
        <v>238.17411293399999</v>
      </c>
      <c r="AV141" s="999">
        <v>13.6266</v>
      </c>
      <c r="AW141" s="999">
        <v>30.137291608000002</v>
      </c>
      <c r="AX141" s="1000">
        <v>25.538352</v>
      </c>
      <c r="AY141" s="998">
        <v>44.917983999999997</v>
      </c>
      <c r="AZ141" s="999">
        <v>8.6065199999999997</v>
      </c>
      <c r="BA141" s="999">
        <v>3.69495</v>
      </c>
      <c r="BB141" s="999">
        <v>7.7791450080000004</v>
      </c>
      <c r="BC141" s="999">
        <v>7.23299</v>
      </c>
      <c r="BD141" s="999">
        <v>4.3520399999999997</v>
      </c>
      <c r="BE141" s="999">
        <v>1.75644</v>
      </c>
      <c r="BF141" s="999">
        <v>1.0893600000000001</v>
      </c>
      <c r="BG141" s="999">
        <v>1.2669900000000001</v>
      </c>
      <c r="BH141" s="1000">
        <v>321.81433017599994</v>
      </c>
      <c r="BI141" s="998">
        <v>176.55377999999999</v>
      </c>
      <c r="BJ141" s="999">
        <v>175.02880537100003</v>
      </c>
      <c r="BK141" s="999">
        <v>169.08802</v>
      </c>
      <c r="BL141" s="999">
        <v>159.71624054</v>
      </c>
      <c r="BM141" s="999">
        <v>74.160828186000003</v>
      </c>
      <c r="BN141" s="999">
        <v>87.727360000000004</v>
      </c>
      <c r="BO141" s="999">
        <v>86.064363139000008</v>
      </c>
      <c r="BP141" s="999">
        <v>87.838354830000014</v>
      </c>
      <c r="BQ141" s="999">
        <v>76.516253613000003</v>
      </c>
      <c r="BR141" s="999">
        <v>171.66339838499999</v>
      </c>
      <c r="BS141" s="1000">
        <v>34.366461999999999</v>
      </c>
      <c r="BT141" s="998">
        <v>255.15130101999998</v>
      </c>
      <c r="BU141" s="999">
        <v>32.467518750000004</v>
      </c>
      <c r="BV141" s="999">
        <v>286.51151730999999</v>
      </c>
      <c r="BW141" s="999">
        <v>34.226481231999998</v>
      </c>
      <c r="BX141" s="999">
        <v>239.79197884000001</v>
      </c>
      <c r="BY141" s="999">
        <v>84.225022859999996</v>
      </c>
      <c r="BZ141" s="999">
        <v>208.06458889800001</v>
      </c>
      <c r="CA141" s="999">
        <v>97.767056249999996</v>
      </c>
      <c r="CB141" s="999">
        <v>72.683785</v>
      </c>
      <c r="CC141" s="999">
        <v>71.097931184000004</v>
      </c>
      <c r="CD141" s="1000">
        <v>47.810351042999997</v>
      </c>
      <c r="CE141" s="998">
        <v>252.506124</v>
      </c>
      <c r="CF141" s="999">
        <v>368.872246125</v>
      </c>
      <c r="CG141" s="999">
        <v>130.12288625600002</v>
      </c>
      <c r="CH141" s="999">
        <v>398.63147012999991</v>
      </c>
      <c r="CI141" s="999">
        <v>110.89120612399999</v>
      </c>
      <c r="CJ141" s="1000">
        <v>88.2918995</v>
      </c>
      <c r="CK141" s="1002">
        <v>7009.4355558249999</v>
      </c>
    </row>
    <row r="142" spans="6:89" x14ac:dyDescent="0.25">
      <c r="F142" s="993">
        <v>40756</v>
      </c>
      <c r="G142" s="998">
        <v>7.3654200000000003</v>
      </c>
      <c r="H142" s="999">
        <v>5.3488799999999994</v>
      </c>
      <c r="I142" s="999">
        <v>19.465996000000001</v>
      </c>
      <c r="J142" s="999">
        <v>89.103237354000001</v>
      </c>
      <c r="K142" s="999">
        <v>48.835022742</v>
      </c>
      <c r="L142" s="999">
        <v>27.391200000000001</v>
      </c>
      <c r="M142" s="999">
        <v>26.3856</v>
      </c>
      <c r="N142" s="999">
        <v>5.5384000000000002</v>
      </c>
      <c r="O142" s="999">
        <v>9.9104700000000001</v>
      </c>
      <c r="P142" s="999">
        <v>3.3649</v>
      </c>
      <c r="Q142" s="999">
        <v>36.530024387999994</v>
      </c>
      <c r="R142" s="999">
        <v>55.046575999999995</v>
      </c>
      <c r="S142" s="999">
        <v>1.43472</v>
      </c>
      <c r="T142" s="999">
        <v>4.7046999999999999</v>
      </c>
      <c r="U142" s="999">
        <v>2.09592</v>
      </c>
      <c r="V142" s="999">
        <v>66.350399999999993</v>
      </c>
      <c r="W142" s="999">
        <v>64.013661737999996</v>
      </c>
      <c r="X142" s="999">
        <v>2.8027600000000001</v>
      </c>
      <c r="Y142" s="999">
        <v>283.80328045200002</v>
      </c>
      <c r="Z142" s="1000">
        <v>19.406310000000001</v>
      </c>
      <c r="AA142" s="998">
        <v>63.139549514999999</v>
      </c>
      <c r="AB142" s="999">
        <v>149.20994071500002</v>
      </c>
      <c r="AC142" s="999">
        <v>41.394136000000003</v>
      </c>
      <c r="AD142" s="999">
        <v>20.17379</v>
      </c>
      <c r="AE142" s="999">
        <v>20.652152000000001</v>
      </c>
      <c r="AF142" s="999">
        <v>20.461902438999999</v>
      </c>
      <c r="AG142" s="999">
        <v>6.2548500000000002</v>
      </c>
      <c r="AH142" s="999">
        <v>12.195465</v>
      </c>
      <c r="AI142" s="999">
        <v>22.873899999999999</v>
      </c>
      <c r="AJ142" s="999">
        <v>483.06829498600001</v>
      </c>
      <c r="AK142" s="999">
        <v>24.380147999999998</v>
      </c>
      <c r="AL142" s="999">
        <v>22.301659999999998</v>
      </c>
      <c r="AM142" s="999">
        <v>201.30875282</v>
      </c>
      <c r="AN142" s="999">
        <v>180.86174263799998</v>
      </c>
      <c r="AO142" s="999">
        <v>99.966959443000007</v>
      </c>
      <c r="AP142" s="1000">
        <v>22.578325</v>
      </c>
      <c r="AQ142" s="998">
        <v>46.715760551999999</v>
      </c>
      <c r="AR142" s="999">
        <v>76.174452011999989</v>
      </c>
      <c r="AS142" s="999">
        <v>7.2544000000000004</v>
      </c>
      <c r="AT142" s="999">
        <v>40.509966249999998</v>
      </c>
      <c r="AU142" s="999">
        <v>250.82739293399999</v>
      </c>
      <c r="AV142" s="999">
        <v>14.179813755000001</v>
      </c>
      <c r="AW142" s="999">
        <v>31.465668391999998</v>
      </c>
      <c r="AX142" s="1000">
        <v>26.54176</v>
      </c>
      <c r="AY142" s="998">
        <v>47.349111999999998</v>
      </c>
      <c r="AZ142" s="999">
        <v>9.1030499999999996</v>
      </c>
      <c r="BA142" s="999">
        <v>3.8555999999999999</v>
      </c>
      <c r="BB142" s="999">
        <v>8.2103999999999999</v>
      </c>
      <c r="BC142" s="999">
        <v>7.5554800000000002</v>
      </c>
      <c r="BD142" s="999">
        <v>4.5460799999999999</v>
      </c>
      <c r="BE142" s="999">
        <v>1.8597600000000001</v>
      </c>
      <c r="BF142" s="999">
        <v>1.15344</v>
      </c>
      <c r="BG142" s="999">
        <v>1.32348</v>
      </c>
      <c r="BH142" s="1000">
        <v>338.69229187199994</v>
      </c>
      <c r="BI142" s="998">
        <v>187.46099205599998</v>
      </c>
      <c r="BJ142" s="999">
        <v>190.49270200000004</v>
      </c>
      <c r="BK142" s="999">
        <v>181.40455750000001</v>
      </c>
      <c r="BL142" s="999">
        <v>170.79154097200001</v>
      </c>
      <c r="BM142" s="999">
        <v>78.997375442000006</v>
      </c>
      <c r="BN142" s="999">
        <v>93.952781320999989</v>
      </c>
      <c r="BO142" s="999">
        <v>92.224448139000017</v>
      </c>
      <c r="BP142" s="999">
        <v>93.224346780000005</v>
      </c>
      <c r="BQ142" s="999">
        <v>82.967110839</v>
      </c>
      <c r="BR142" s="999">
        <v>182.58224368</v>
      </c>
      <c r="BS142" s="1000">
        <v>37.481167999999997</v>
      </c>
      <c r="BT142" s="998">
        <v>271.76894863999996</v>
      </c>
      <c r="BU142" s="999">
        <v>34.275836249999998</v>
      </c>
      <c r="BV142" s="999">
        <v>307.12454865499996</v>
      </c>
      <c r="BW142" s="999">
        <v>36.095866256000001</v>
      </c>
      <c r="BX142" s="999">
        <v>255.88689067999996</v>
      </c>
      <c r="BY142" s="999">
        <v>88.264807619999999</v>
      </c>
      <c r="BZ142" s="999">
        <v>222.041979852</v>
      </c>
      <c r="CA142" s="999">
        <v>104.590027116</v>
      </c>
      <c r="CB142" s="999">
        <v>76.264704374999994</v>
      </c>
      <c r="CC142" s="999">
        <v>75.98898398</v>
      </c>
      <c r="CD142" s="1000">
        <v>50.242364171999995</v>
      </c>
      <c r="CE142" s="998">
        <v>270.27414712800004</v>
      </c>
      <c r="CF142" s="999">
        <v>387.78720829500003</v>
      </c>
      <c r="CG142" s="999">
        <v>137.129741102</v>
      </c>
      <c r="CH142" s="999">
        <v>428.56909065899998</v>
      </c>
      <c r="CI142" s="999">
        <v>117.650039806</v>
      </c>
      <c r="CJ142" s="1000">
        <v>92.6016245</v>
      </c>
      <c r="CK142" s="1002">
        <v>7435.1730308119977</v>
      </c>
    </row>
    <row r="143" spans="6:89" x14ac:dyDescent="0.25">
      <c r="F143" s="993">
        <v>40787</v>
      </c>
      <c r="G143" s="998">
        <v>7.0104600000000001</v>
      </c>
      <c r="H143" s="999">
        <v>5.0839199999999991</v>
      </c>
      <c r="I143" s="999">
        <v>18.389866000000001</v>
      </c>
      <c r="J143" s="999">
        <v>84.501360000000005</v>
      </c>
      <c r="K143" s="999">
        <v>46.147860000000001</v>
      </c>
      <c r="L143" s="999">
        <v>25.967399999999998</v>
      </c>
      <c r="M143" s="999">
        <v>25.066320000000001</v>
      </c>
      <c r="N143" s="999">
        <v>5.2287999999999997</v>
      </c>
      <c r="O143" s="999">
        <v>9.4118300000000001</v>
      </c>
      <c r="P143" s="999">
        <v>3.1977000000000002</v>
      </c>
      <c r="Q143" s="999">
        <v>34.443317193999995</v>
      </c>
      <c r="R143" s="999">
        <v>52.075699999999998</v>
      </c>
      <c r="S143" s="999">
        <v>1.3664000000000001</v>
      </c>
      <c r="T143" s="999">
        <v>4.4473000000000003</v>
      </c>
      <c r="U143" s="999">
        <v>1.9936799999999999</v>
      </c>
      <c r="V143" s="999">
        <v>62.884794200999998</v>
      </c>
      <c r="W143" s="999">
        <v>60.453351737999988</v>
      </c>
      <c r="X143" s="999">
        <v>2.6660400000000002</v>
      </c>
      <c r="Y143" s="999">
        <v>268.84597204799996</v>
      </c>
      <c r="Z143" s="1000">
        <v>18.30829</v>
      </c>
      <c r="AA143" s="998">
        <v>59.633599515</v>
      </c>
      <c r="AB143" s="999">
        <v>140.76061856999999</v>
      </c>
      <c r="AC143" s="999">
        <v>39.151103999999997</v>
      </c>
      <c r="AD143" s="999">
        <v>19.128679999999999</v>
      </c>
      <c r="AE143" s="999">
        <v>19.554448000000001</v>
      </c>
      <c r="AF143" s="999">
        <v>19.320432439000001</v>
      </c>
      <c r="AG143" s="999">
        <v>5.9246249999999998</v>
      </c>
      <c r="AH143" s="999">
        <v>11.48686</v>
      </c>
      <c r="AI143" s="999">
        <v>21.639800000000001</v>
      </c>
      <c r="AJ143" s="999">
        <v>456.11979052100003</v>
      </c>
      <c r="AK143" s="999">
        <v>23.046374</v>
      </c>
      <c r="AL143" s="999">
        <v>21.042916000000002</v>
      </c>
      <c r="AM143" s="999">
        <v>192.78711641000001</v>
      </c>
      <c r="AN143" s="999">
        <v>171.35223490799999</v>
      </c>
      <c r="AO143" s="999">
        <v>94.528882499999995</v>
      </c>
      <c r="AP143" s="1000">
        <v>21.314081250000001</v>
      </c>
      <c r="AQ143" s="998">
        <v>43.871939447999999</v>
      </c>
      <c r="AR143" s="999">
        <v>71.806273018000013</v>
      </c>
      <c r="AS143" s="999">
        <v>6.8010000000000002</v>
      </c>
      <c r="AT143" s="999">
        <v>38.156559999999999</v>
      </c>
      <c r="AU143" s="999">
        <v>236.50293097799999</v>
      </c>
      <c r="AV143" s="999">
        <v>13.335436244999999</v>
      </c>
      <c r="AW143" s="999">
        <v>29.556131608000001</v>
      </c>
      <c r="AX143" s="1000">
        <v>24.923359999999999</v>
      </c>
      <c r="AY143" s="998">
        <v>44.715389999999999</v>
      </c>
      <c r="AZ143" s="999">
        <v>8.5513499999999993</v>
      </c>
      <c r="BA143" s="999">
        <v>3.6720000000000002</v>
      </c>
      <c r="BB143" s="999">
        <v>7.6962149919999998</v>
      </c>
      <c r="BC143" s="999">
        <v>7.1408500000000004</v>
      </c>
      <c r="BD143" s="999">
        <v>4.2965999999999998</v>
      </c>
      <c r="BE143" s="999">
        <v>1.7449600000000001</v>
      </c>
      <c r="BF143" s="999">
        <v>1.0822400000000001</v>
      </c>
      <c r="BG143" s="999">
        <v>1.25085</v>
      </c>
      <c r="BH143" s="1000">
        <v>319.51937356799993</v>
      </c>
      <c r="BI143" s="998">
        <v>176.703652944</v>
      </c>
      <c r="BJ143" s="999">
        <v>172.52109925799999</v>
      </c>
      <c r="BK143" s="999">
        <v>167.88346250000001</v>
      </c>
      <c r="BL143" s="999">
        <v>159.65687027000001</v>
      </c>
      <c r="BM143" s="999">
        <v>73.950507255999995</v>
      </c>
      <c r="BN143" s="999">
        <v>87.498926179000009</v>
      </c>
      <c r="BO143" s="999">
        <v>85.356990851999996</v>
      </c>
      <c r="BP143" s="999">
        <v>87.62290161</v>
      </c>
      <c r="BQ143" s="999">
        <v>75.526281386999997</v>
      </c>
      <c r="BR143" s="999">
        <v>172.48625618</v>
      </c>
      <c r="BS143" s="1000">
        <v>33.790633999999997</v>
      </c>
      <c r="BT143" s="998">
        <v>253.14893537500001</v>
      </c>
      <c r="BU143" s="999">
        <v>32.357923749999998</v>
      </c>
      <c r="BV143" s="999">
        <v>289.31272365499996</v>
      </c>
      <c r="BW143" s="999">
        <v>34.022559999999999</v>
      </c>
      <c r="BX143" s="999">
        <v>241.92036524000002</v>
      </c>
      <c r="BY143" s="999">
        <v>83.498438099999987</v>
      </c>
      <c r="BZ143" s="999">
        <v>209.09649444900001</v>
      </c>
      <c r="CA143" s="999">
        <v>98.032935383999998</v>
      </c>
      <c r="CB143" s="999">
        <v>72.062303125</v>
      </c>
      <c r="CC143" s="999">
        <v>71.453199622</v>
      </c>
      <c r="CD143" s="1000">
        <v>47.495621043</v>
      </c>
      <c r="CE143" s="998">
        <v>255.55127512799999</v>
      </c>
      <c r="CF143" s="999">
        <v>365.60467201499995</v>
      </c>
      <c r="CG143" s="999">
        <v>129.16305140999998</v>
      </c>
      <c r="CH143" s="999">
        <v>405.93256105199998</v>
      </c>
      <c r="CI143" s="999">
        <v>110.805296938</v>
      </c>
      <c r="CJ143" s="1000">
        <v>87.343760000000003</v>
      </c>
      <c r="CK143" s="1002">
        <v>6998.7050828729998</v>
      </c>
    </row>
    <row r="144" spans="6:89" x14ac:dyDescent="0.25">
      <c r="F144" s="993">
        <v>40817</v>
      </c>
      <c r="G144" s="998">
        <v>5.9012099999999998</v>
      </c>
      <c r="H144" s="999">
        <v>4.3055999999999992</v>
      </c>
      <c r="I144" s="999">
        <v>15.376702</v>
      </c>
      <c r="J144" s="999">
        <v>72.703302354000002</v>
      </c>
      <c r="K144" s="999">
        <v>38.771893710000001</v>
      </c>
      <c r="L144" s="999">
        <v>21.933299999999999</v>
      </c>
      <c r="M144" s="999">
        <v>21.658174502999998</v>
      </c>
      <c r="N144" s="999">
        <v>4.3688000000000002</v>
      </c>
      <c r="O144" s="999">
        <v>8.1029</v>
      </c>
      <c r="P144" s="999">
        <v>2.7170000000000001</v>
      </c>
      <c r="Q144" s="999">
        <v>28.73629</v>
      </c>
      <c r="R144" s="999">
        <v>44.358252</v>
      </c>
      <c r="S144" s="999">
        <v>1.1529</v>
      </c>
      <c r="T144" s="999">
        <v>3.7323</v>
      </c>
      <c r="U144" s="999">
        <v>1.6614</v>
      </c>
      <c r="V144" s="999">
        <v>54.146653866000001</v>
      </c>
      <c r="W144" s="999">
        <v>50.527642607000004</v>
      </c>
      <c r="X144" s="999">
        <v>2.2216999999999998</v>
      </c>
      <c r="Y144" s="999">
        <v>224.867629548</v>
      </c>
      <c r="Z144" s="1000">
        <v>15.348409999999999</v>
      </c>
      <c r="AA144" s="998">
        <v>51.323212499999997</v>
      </c>
      <c r="AB144" s="999">
        <v>119.776472145</v>
      </c>
      <c r="AC144" s="999">
        <v>34.308194</v>
      </c>
      <c r="AD144" s="999">
        <v>16.563410000000001</v>
      </c>
      <c r="AE144" s="999">
        <v>17.205871999999999</v>
      </c>
      <c r="AF144" s="999">
        <v>16.910662439000003</v>
      </c>
      <c r="AG144" s="999">
        <v>5.1864749999999997</v>
      </c>
      <c r="AH144" s="999">
        <v>9.8831749999999996</v>
      </c>
      <c r="AI144" s="999">
        <v>18.712399999999999</v>
      </c>
      <c r="AJ144" s="999">
        <v>384.39852649299996</v>
      </c>
      <c r="AK144" s="999">
        <v>19.820502000000001</v>
      </c>
      <c r="AL144" s="999">
        <v>18.251788000000001</v>
      </c>
      <c r="AM144" s="999">
        <v>157.03720564</v>
      </c>
      <c r="AN144" s="999">
        <v>142.88350500000001</v>
      </c>
      <c r="AO144" s="999">
        <v>78.152601943000008</v>
      </c>
      <c r="AP144" s="1000">
        <v>18.144568750000001</v>
      </c>
      <c r="AQ144" s="998">
        <v>36.171179723999998</v>
      </c>
      <c r="AR144" s="999">
        <v>59.642528994000003</v>
      </c>
      <c r="AS144" s="999">
        <v>5.62216</v>
      </c>
      <c r="AT144" s="999">
        <v>31.661158749999998</v>
      </c>
      <c r="AU144" s="999">
        <v>197.58808467</v>
      </c>
      <c r="AV144" s="999">
        <v>11.035213755000001</v>
      </c>
      <c r="AW144" s="999">
        <v>24.436402588</v>
      </c>
      <c r="AX144" s="1000">
        <v>20.618416</v>
      </c>
      <c r="AY144" s="998">
        <v>37.827193999999999</v>
      </c>
      <c r="AZ144" s="999">
        <v>7.2272699999999999</v>
      </c>
      <c r="BA144" s="999">
        <v>3.0982500000000002</v>
      </c>
      <c r="BB144" s="999">
        <v>6.5185599999999999</v>
      </c>
      <c r="BC144" s="999">
        <v>6.0351699999999999</v>
      </c>
      <c r="BD144" s="999">
        <v>3.6313200000000001</v>
      </c>
      <c r="BE144" s="999">
        <v>1.4923999999999999</v>
      </c>
      <c r="BF144" s="999">
        <v>0.92559999999999998</v>
      </c>
      <c r="BG144" s="999">
        <v>1.0571699999999999</v>
      </c>
      <c r="BH144" s="1000">
        <v>270.74465356799993</v>
      </c>
      <c r="BI144" s="998">
        <v>144.25155794400001</v>
      </c>
      <c r="BJ144" s="999">
        <v>133.80164399999998</v>
      </c>
      <c r="BK144" s="999">
        <v>134.51757749999999</v>
      </c>
      <c r="BL144" s="999">
        <v>129.16263978399999</v>
      </c>
      <c r="BM144" s="999">
        <v>60.001582278999997</v>
      </c>
      <c r="BN144" s="999">
        <v>70.935794999999999</v>
      </c>
      <c r="BO144" s="999">
        <v>69.735728565000002</v>
      </c>
      <c r="BP144" s="999">
        <v>72.572796780000004</v>
      </c>
      <c r="BQ144" s="999">
        <v>59.654592773999994</v>
      </c>
      <c r="BR144" s="999">
        <v>141.02729838499999</v>
      </c>
      <c r="BS144" s="1000">
        <v>26.121652000000001</v>
      </c>
      <c r="BT144" s="998">
        <v>210.37947721</v>
      </c>
      <c r="BU144" s="999">
        <v>27.809731249999999</v>
      </c>
      <c r="BV144" s="999">
        <v>241.32742961399998</v>
      </c>
      <c r="BW144" s="999">
        <v>28.924267488000002</v>
      </c>
      <c r="BX144" s="999">
        <v>204.30719747999999</v>
      </c>
      <c r="BY144" s="999">
        <v>70.332830479999998</v>
      </c>
      <c r="BZ144" s="999">
        <v>179.70355875000001</v>
      </c>
      <c r="CA144" s="999">
        <v>87.399660384000001</v>
      </c>
      <c r="CB144" s="999">
        <v>61.378733750000002</v>
      </c>
      <c r="CC144" s="999">
        <v>62.545407582000003</v>
      </c>
      <c r="CD144" s="1000">
        <v>40.829073129000008</v>
      </c>
      <c r="CE144" s="998">
        <v>219.03961687200001</v>
      </c>
      <c r="CF144" s="999">
        <v>307.69728782999999</v>
      </c>
      <c r="CG144" s="999">
        <v>108.110437666</v>
      </c>
      <c r="CH144" s="999">
        <v>353.81623973699999</v>
      </c>
      <c r="CI144" s="999">
        <v>92.447563255999995</v>
      </c>
      <c r="CJ144" s="1000">
        <v>73.179130499999999</v>
      </c>
      <c r="CK144" s="1002">
        <v>5867.4938715359967</v>
      </c>
    </row>
    <row r="145" spans="6:89" x14ac:dyDescent="0.25">
      <c r="F145" s="993">
        <v>40848</v>
      </c>
      <c r="G145" s="998">
        <v>5.8124700000000002</v>
      </c>
      <c r="H145" s="999">
        <v>4.2062399999999993</v>
      </c>
      <c r="I145" s="999">
        <v>15.424530000000001</v>
      </c>
      <c r="J145" s="999">
        <v>69.089757354</v>
      </c>
      <c r="K145" s="999">
        <v>38.442826289999999</v>
      </c>
      <c r="L145" s="999">
        <v>21.526499999999999</v>
      </c>
      <c r="M145" s="999">
        <v>20.476330497000003</v>
      </c>
      <c r="N145" s="999">
        <v>4.4032</v>
      </c>
      <c r="O145" s="999">
        <v>7.7912499999999998</v>
      </c>
      <c r="P145" s="999">
        <v>2.6543000000000001</v>
      </c>
      <c r="Q145" s="999">
        <v>28.786567194</v>
      </c>
      <c r="R145" s="999">
        <v>42.992331999999998</v>
      </c>
      <c r="S145" s="999">
        <v>1.1272800000000001</v>
      </c>
      <c r="T145" s="999">
        <v>3.6894</v>
      </c>
      <c r="U145" s="999">
        <v>1.6614</v>
      </c>
      <c r="V145" s="999">
        <v>51.273474200999999</v>
      </c>
      <c r="W145" s="999">
        <v>50.599560869000001</v>
      </c>
      <c r="X145" s="999">
        <v>2.2216999999999998</v>
      </c>
      <c r="Y145" s="999">
        <v>217.59749704800001</v>
      </c>
      <c r="Z145" s="1000">
        <v>15.324540000000001</v>
      </c>
      <c r="AA145" s="998">
        <v>48.401587499999998</v>
      </c>
      <c r="AB145" s="999">
        <v>111.51283143000001</v>
      </c>
      <c r="AC145" s="999">
        <v>31.606359999999999</v>
      </c>
      <c r="AD145" s="999">
        <v>15.48663</v>
      </c>
      <c r="AE145" s="999">
        <v>15.801831999999999</v>
      </c>
      <c r="AF145" s="999">
        <v>15.642362438999999</v>
      </c>
      <c r="AG145" s="999">
        <v>4.7785500000000001</v>
      </c>
      <c r="AH145" s="999">
        <v>9.3237500000000004</v>
      </c>
      <c r="AI145" s="999">
        <v>17.564399999999999</v>
      </c>
      <c r="AJ145" s="999">
        <v>362.40778401400001</v>
      </c>
      <c r="AK145" s="999">
        <v>18.517745999999999</v>
      </c>
      <c r="AL145" s="999">
        <v>17.020408</v>
      </c>
      <c r="AM145" s="999">
        <v>158.26285999999999</v>
      </c>
      <c r="AN145" s="999">
        <v>137.603745</v>
      </c>
      <c r="AO145" s="999">
        <v>75.759809306999998</v>
      </c>
      <c r="AP145" s="1000">
        <v>17.236450000000001</v>
      </c>
      <c r="AQ145" s="998">
        <v>37.289549586</v>
      </c>
      <c r="AR145" s="999">
        <v>60.482557988000003</v>
      </c>
      <c r="AS145" s="999">
        <v>5.7581800000000003</v>
      </c>
      <c r="AT145" s="999">
        <v>32.1945975</v>
      </c>
      <c r="AU145" s="999">
        <v>197.17036826399999</v>
      </c>
      <c r="AV145" s="999">
        <v>11.355499999999999</v>
      </c>
      <c r="AW145" s="999">
        <v>25.045225804000001</v>
      </c>
      <c r="AX145" s="1000">
        <v>21.330511999999999</v>
      </c>
      <c r="AY145" s="998">
        <v>36.785282000000002</v>
      </c>
      <c r="AZ145" s="999">
        <v>7.0893449999999998</v>
      </c>
      <c r="BA145" s="999">
        <v>3.0293999999999999</v>
      </c>
      <c r="BB145" s="999">
        <v>6.3858650080000006</v>
      </c>
      <c r="BC145" s="999">
        <v>5.9430300000000003</v>
      </c>
      <c r="BD145" s="999">
        <v>3.5758800000000002</v>
      </c>
      <c r="BE145" s="999">
        <v>1.4350000000000001</v>
      </c>
      <c r="BF145" s="999">
        <v>0.89</v>
      </c>
      <c r="BG145" s="999">
        <v>1.0410299999999999</v>
      </c>
      <c r="BH145" s="1000">
        <v>261.27451151999998</v>
      </c>
      <c r="BI145" s="998">
        <v>146.768617944</v>
      </c>
      <c r="BJ145" s="999">
        <v>136.93617588699999</v>
      </c>
      <c r="BK145" s="999">
        <v>136.41471250000001</v>
      </c>
      <c r="BL145" s="999">
        <v>129.99407891999999</v>
      </c>
      <c r="BM145" s="999">
        <v>61.333396372000003</v>
      </c>
      <c r="BN145" s="999">
        <v>70.336096249999997</v>
      </c>
      <c r="BO145" s="999">
        <v>67.849380851999996</v>
      </c>
      <c r="BP145" s="999">
        <v>69.679751609999997</v>
      </c>
      <c r="BQ145" s="999">
        <v>59.910047226000003</v>
      </c>
      <c r="BR145" s="999">
        <v>142.13507190999999</v>
      </c>
      <c r="BS145" s="1000">
        <v>26.697479999999999</v>
      </c>
      <c r="BT145" s="998">
        <v>202.22015169999997</v>
      </c>
      <c r="BU145" s="999">
        <v>26.05621125</v>
      </c>
      <c r="BV145" s="999">
        <v>225.95131230999999</v>
      </c>
      <c r="BW145" s="999">
        <v>27.156878767999999</v>
      </c>
      <c r="BX145" s="999">
        <v>193.37294912000002</v>
      </c>
      <c r="BY145" s="999">
        <v>68.908761900000002</v>
      </c>
      <c r="BZ145" s="999">
        <v>172.19899805099999</v>
      </c>
      <c r="CA145" s="999">
        <v>83.648430000000005</v>
      </c>
      <c r="CB145" s="999">
        <v>59.425505000000001</v>
      </c>
      <c r="CC145" s="999">
        <v>59.894940378000001</v>
      </c>
      <c r="CD145" s="1000">
        <v>38.769007913999999</v>
      </c>
      <c r="CE145" s="998">
        <v>210.28873200000001</v>
      </c>
      <c r="CF145" s="999">
        <v>302.41874999999999</v>
      </c>
      <c r="CG145" s="999">
        <v>107.82251312800001</v>
      </c>
      <c r="CH145" s="999">
        <v>329.71319644800002</v>
      </c>
      <c r="CI145" s="999">
        <v>92.218446318000005</v>
      </c>
      <c r="CJ145" s="1000">
        <v>72.863084000000001</v>
      </c>
      <c r="CK145" s="1002">
        <v>5701.0867735689999</v>
      </c>
    </row>
    <row r="146" spans="6:89" x14ac:dyDescent="0.25">
      <c r="F146" s="993">
        <v>40878</v>
      </c>
      <c r="G146" s="998">
        <v>5.9899500000000003</v>
      </c>
      <c r="H146" s="999">
        <v>4.3055999999999992</v>
      </c>
      <c r="I146" s="999">
        <v>15.878896000000001</v>
      </c>
      <c r="J146" s="999">
        <v>69.491249999999994</v>
      </c>
      <c r="K146" s="999">
        <v>39.210599999999999</v>
      </c>
      <c r="L146" s="999">
        <v>21.967199999999998</v>
      </c>
      <c r="M146" s="999">
        <v>20.558785497000002</v>
      </c>
      <c r="N146" s="999">
        <v>4.5407999999999999</v>
      </c>
      <c r="O146" s="999">
        <v>7.85358</v>
      </c>
      <c r="P146" s="999">
        <v>2.7170000000000001</v>
      </c>
      <c r="Q146" s="999">
        <v>29.565954208999997</v>
      </c>
      <c r="R146" s="999">
        <v>43.675291999999999</v>
      </c>
      <c r="S146" s="999">
        <v>1.16144</v>
      </c>
      <c r="T146" s="999">
        <v>3.7894999999999999</v>
      </c>
      <c r="U146" s="999">
        <v>1.71252</v>
      </c>
      <c r="V146" s="999">
        <v>51.421559999999999</v>
      </c>
      <c r="W146" s="999">
        <v>51.750371737999991</v>
      </c>
      <c r="X146" s="999">
        <v>2.29006</v>
      </c>
      <c r="Y146" s="999">
        <v>215.571394548</v>
      </c>
      <c r="Z146" s="1000">
        <v>15.70646</v>
      </c>
      <c r="AA146" s="998">
        <v>48.271750484999998</v>
      </c>
      <c r="AB146" s="999">
        <v>110.89389333</v>
      </c>
      <c r="AC146" s="999">
        <v>31.249514000000001</v>
      </c>
      <c r="AD146" s="999">
        <v>15.42329</v>
      </c>
      <c r="AE146" s="999">
        <v>15.699719999999999</v>
      </c>
      <c r="AF146" s="999">
        <v>15.47326</v>
      </c>
      <c r="AG146" s="999">
        <v>4.7397</v>
      </c>
      <c r="AH146" s="999">
        <v>9.2864550000000001</v>
      </c>
      <c r="AI146" s="999">
        <v>17.564399999999999</v>
      </c>
      <c r="AJ146" s="999">
        <v>361.64729049299996</v>
      </c>
      <c r="AK146" s="999">
        <v>18.362656000000001</v>
      </c>
      <c r="AL146" s="999">
        <v>16.801496</v>
      </c>
      <c r="AM146" s="999">
        <v>162.55281077000001</v>
      </c>
      <c r="AN146" s="999">
        <v>138.32377227000001</v>
      </c>
      <c r="AO146" s="999">
        <v>76.101679443000009</v>
      </c>
      <c r="AP146" s="1000">
        <v>17.218643749999998</v>
      </c>
      <c r="AQ146" s="998">
        <v>38.695499448</v>
      </c>
      <c r="AR146" s="999">
        <v>62.162663017999996</v>
      </c>
      <c r="AS146" s="999">
        <v>5.9848800000000004</v>
      </c>
      <c r="AT146" s="999">
        <v>33.135959999999997</v>
      </c>
      <c r="AU146" s="999">
        <v>200.005335648</v>
      </c>
      <c r="AV146" s="999">
        <v>11.7049</v>
      </c>
      <c r="AW146" s="999">
        <v>25.903134196</v>
      </c>
      <c r="AX146" s="1000">
        <v>22.107344000000001</v>
      </c>
      <c r="AY146" s="998">
        <v>37.045760000000001</v>
      </c>
      <c r="AZ146" s="999">
        <v>7.1445150000000002</v>
      </c>
      <c r="BA146" s="999">
        <v>3.1212</v>
      </c>
      <c r="BB146" s="999">
        <v>6.4356250080000006</v>
      </c>
      <c r="BC146" s="999">
        <v>6.0812400000000002</v>
      </c>
      <c r="BD146" s="999">
        <v>3.6590400000000001</v>
      </c>
      <c r="BE146" s="999">
        <v>1.44648</v>
      </c>
      <c r="BF146" s="999">
        <v>0.89712000000000003</v>
      </c>
      <c r="BG146" s="999">
        <v>1.06524</v>
      </c>
      <c r="BH146" s="1000">
        <v>262.69788508799996</v>
      </c>
      <c r="BI146" s="998">
        <v>150.06467205600001</v>
      </c>
      <c r="BJ146" s="999">
        <v>132.69710874200001</v>
      </c>
      <c r="BK146" s="999">
        <v>136.2040375</v>
      </c>
      <c r="BL146" s="999">
        <v>130.97387989200001</v>
      </c>
      <c r="BM146" s="999">
        <v>62.454889535</v>
      </c>
      <c r="BN146" s="999">
        <v>70.079082499999998</v>
      </c>
      <c r="BO146" s="999">
        <v>66.788290000000003</v>
      </c>
      <c r="BP146" s="999">
        <v>69.402749999999997</v>
      </c>
      <c r="BQ146" s="999">
        <v>58.089790548000003</v>
      </c>
      <c r="BR146" s="999">
        <v>144.95178279499999</v>
      </c>
      <c r="BS146" s="1000">
        <v>25.755216000000001</v>
      </c>
      <c r="BT146" s="998">
        <v>199.081963605</v>
      </c>
      <c r="BU146" s="999">
        <v>25.891818749999999</v>
      </c>
      <c r="BV146" s="999">
        <v>213.802697696</v>
      </c>
      <c r="BW146" s="999">
        <v>26.918958768</v>
      </c>
      <c r="BX146" s="999">
        <v>185.73385088000001</v>
      </c>
      <c r="BY146" s="999">
        <v>69.838777140000005</v>
      </c>
      <c r="BZ146" s="999">
        <v>165.56997235200001</v>
      </c>
      <c r="CA146" s="999">
        <v>78.863456249999999</v>
      </c>
      <c r="CB146" s="999">
        <v>60.254147500000002</v>
      </c>
      <c r="CC146" s="999">
        <v>57.162521990000002</v>
      </c>
      <c r="CD146" s="1000">
        <v>38.940693129000003</v>
      </c>
      <c r="CE146" s="998">
        <v>206.56366800000001</v>
      </c>
      <c r="CF146" s="999">
        <v>306.25196813999997</v>
      </c>
      <c r="CG146" s="999">
        <v>109.390246256</v>
      </c>
      <c r="CH146" s="999">
        <v>320.09035973699997</v>
      </c>
      <c r="CI146" s="999">
        <v>91.960641433999996</v>
      </c>
      <c r="CJ146" s="1000">
        <v>74.156001500000002</v>
      </c>
      <c r="CK146" s="1002">
        <v>5675.9956096339974</v>
      </c>
    </row>
    <row r="147" spans="6:89" x14ac:dyDescent="0.25">
      <c r="F147" s="993">
        <v>40909</v>
      </c>
      <c r="G147" s="998">
        <v>6.8773499999999999</v>
      </c>
      <c r="H147" s="999">
        <v>4.9183199999999987</v>
      </c>
      <c r="I147" s="999">
        <v>17.911586</v>
      </c>
      <c r="J147" s="999">
        <v>79.065587645999997</v>
      </c>
      <c r="K147" s="999">
        <v>44.228470968000003</v>
      </c>
      <c r="L147" s="999">
        <v>24.950399999999995</v>
      </c>
      <c r="M147" s="999">
        <v>23.499675</v>
      </c>
      <c r="N147" s="999">
        <v>5.1256000000000004</v>
      </c>
      <c r="O147" s="999">
        <v>8.9755199999999995</v>
      </c>
      <c r="P147" s="999">
        <v>3.1141000000000001</v>
      </c>
      <c r="Q147" s="999">
        <v>33.337105790999999</v>
      </c>
      <c r="R147" s="999">
        <v>49.685339999999997</v>
      </c>
      <c r="S147" s="999">
        <v>1.3493200000000001</v>
      </c>
      <c r="T147" s="999">
        <v>4.3329000000000004</v>
      </c>
      <c r="U147" s="999">
        <v>1.9553400000000001</v>
      </c>
      <c r="V147" s="999">
        <v>58.500898866000007</v>
      </c>
      <c r="W147" s="999">
        <v>57.971934345000001</v>
      </c>
      <c r="X147" s="999">
        <v>2.61477</v>
      </c>
      <c r="Y147" s="999">
        <v>244.05601204800001</v>
      </c>
      <c r="Z147" s="1000">
        <v>17.687670000000001</v>
      </c>
      <c r="AA147" s="998">
        <v>54.991487984999999</v>
      </c>
      <c r="AB147" s="999">
        <v>126.864028335</v>
      </c>
      <c r="AC147" s="999">
        <v>35.582644000000002</v>
      </c>
      <c r="AD147" s="999">
        <v>17.57685</v>
      </c>
      <c r="AE147" s="999">
        <v>17.869599999999998</v>
      </c>
      <c r="AF147" s="999">
        <v>17.629370000000002</v>
      </c>
      <c r="AG147" s="999">
        <v>5.40015</v>
      </c>
      <c r="AH147" s="999">
        <v>10.554485</v>
      </c>
      <c r="AI147" s="999">
        <v>20.003900000000002</v>
      </c>
      <c r="AJ147" s="999">
        <v>414.17587949299997</v>
      </c>
      <c r="AK147" s="999">
        <v>20.937149999999999</v>
      </c>
      <c r="AL147" s="999">
        <v>19.154800000000002</v>
      </c>
      <c r="AM147" s="999">
        <v>189.98541436000002</v>
      </c>
      <c r="AN147" s="999">
        <v>159.77279727000001</v>
      </c>
      <c r="AO147" s="999">
        <v>88.438239306999989</v>
      </c>
      <c r="AP147" s="1000">
        <v>19.586874999999999</v>
      </c>
      <c r="AQ147" s="998">
        <v>42.849420000000002</v>
      </c>
      <c r="AR147" s="999">
        <v>69.319726981999992</v>
      </c>
      <c r="AS147" s="999">
        <v>6.7103200000000003</v>
      </c>
      <c r="AT147" s="999">
        <v>36.901409999999998</v>
      </c>
      <c r="AU147" s="999">
        <v>223.282625868</v>
      </c>
      <c r="AV147" s="999">
        <v>13.01515</v>
      </c>
      <c r="AW147" s="999">
        <v>28.836597412</v>
      </c>
      <c r="AX147" s="1000">
        <v>24.502576000000001</v>
      </c>
      <c r="AY147" s="998">
        <v>42.168494000000003</v>
      </c>
      <c r="AZ147" s="999">
        <v>8.1651600000000002</v>
      </c>
      <c r="BA147" s="999">
        <v>3.6261000000000001</v>
      </c>
      <c r="BB147" s="999">
        <v>7.3313050080000002</v>
      </c>
      <c r="BC147" s="999">
        <v>6.9565700000000001</v>
      </c>
      <c r="BD147" s="999">
        <v>4.1857199999999999</v>
      </c>
      <c r="BE147" s="999">
        <v>1.6531199999999999</v>
      </c>
      <c r="BF147" s="999">
        <v>1.02528</v>
      </c>
      <c r="BG147" s="999">
        <v>1.2185699999999999</v>
      </c>
      <c r="BH147" s="1000">
        <v>298.40013187199992</v>
      </c>
      <c r="BI147" s="998">
        <v>170.321107944</v>
      </c>
      <c r="BJ147" s="999">
        <v>162.58001325799998</v>
      </c>
      <c r="BK147" s="999">
        <v>159.5420575</v>
      </c>
      <c r="BL147" s="999">
        <v>152.53065037799999</v>
      </c>
      <c r="BM147" s="999">
        <v>71.111651349000013</v>
      </c>
      <c r="BN147" s="999">
        <v>82.301491321</v>
      </c>
      <c r="BO147" s="999">
        <v>78.666360425999997</v>
      </c>
      <c r="BP147" s="999">
        <v>80.482543559999996</v>
      </c>
      <c r="BQ147" s="999">
        <v>70.448635547999999</v>
      </c>
      <c r="BR147" s="999">
        <v>165.93500470500001</v>
      </c>
      <c r="BS147" s="1000">
        <v>31.749061999999999</v>
      </c>
      <c r="BT147" s="998">
        <v>233.2137017</v>
      </c>
      <c r="BU147" s="999">
        <v>29.6454475</v>
      </c>
      <c r="BV147" s="999">
        <v>250.27894038600002</v>
      </c>
      <c r="BW147" s="999">
        <v>30.997573743999997</v>
      </c>
      <c r="BX147" s="999">
        <v>219.55652796000001</v>
      </c>
      <c r="BY147" s="999">
        <v>78.703022860000004</v>
      </c>
      <c r="BZ147" s="999">
        <v>206.09463514800001</v>
      </c>
      <c r="CA147" s="999">
        <v>106.74626625000001</v>
      </c>
      <c r="CB147" s="999">
        <v>68.303817499999994</v>
      </c>
      <c r="CC147" s="999">
        <v>74.322245214000006</v>
      </c>
      <c r="CD147" s="1000">
        <v>44.291103129000007</v>
      </c>
      <c r="CE147" s="998">
        <v>233.73304312799996</v>
      </c>
      <c r="CF147" s="999">
        <v>346.56414558</v>
      </c>
      <c r="CG147" s="999">
        <v>122.82810687200001</v>
      </c>
      <c r="CH147" s="999">
        <v>367.99094605199997</v>
      </c>
      <c r="CI147" s="999">
        <v>103.044086318</v>
      </c>
      <c r="CJ147" s="1000">
        <v>83.608665000000002</v>
      </c>
      <c r="CK147" s="1002">
        <v>6554.4207008859967</v>
      </c>
    </row>
    <row r="148" spans="6:89" x14ac:dyDescent="0.25">
      <c r="F148" s="993">
        <v>40940</v>
      </c>
      <c r="G148" s="998">
        <v>7.3210499999999996</v>
      </c>
      <c r="H148" s="999">
        <v>5.2495199999999986</v>
      </c>
      <c r="I148" s="999">
        <v>19.035544000000002</v>
      </c>
      <c r="J148" s="999">
        <v>84.068957646000001</v>
      </c>
      <c r="K148" s="999">
        <v>46.778517258000001</v>
      </c>
      <c r="L148" s="999">
        <v>26.475899999999996</v>
      </c>
      <c r="M148" s="999">
        <v>25.011355497</v>
      </c>
      <c r="N148" s="999">
        <v>5.4008000000000003</v>
      </c>
      <c r="O148" s="999">
        <v>9.5988199999999999</v>
      </c>
      <c r="P148" s="999">
        <v>3.3231000000000002</v>
      </c>
      <c r="Q148" s="999">
        <v>35.272981402999996</v>
      </c>
      <c r="R148" s="999">
        <v>52.792808000000001</v>
      </c>
      <c r="S148" s="999">
        <v>1.43472</v>
      </c>
      <c r="T148" s="999">
        <v>4.6045999999999996</v>
      </c>
      <c r="U148" s="999">
        <v>2.07036</v>
      </c>
      <c r="V148" s="999">
        <v>62.203499999999998</v>
      </c>
      <c r="W148" s="999">
        <v>61.460286523999997</v>
      </c>
      <c r="X148" s="999">
        <v>2.76858</v>
      </c>
      <c r="Y148" s="999">
        <v>253.7395425</v>
      </c>
      <c r="Z148" s="1000">
        <v>18.76182</v>
      </c>
      <c r="AA148" s="998">
        <v>58.432499999999997</v>
      </c>
      <c r="AB148" s="999">
        <v>135.68481547499999</v>
      </c>
      <c r="AC148" s="999">
        <v>37.774698000000001</v>
      </c>
      <c r="AD148" s="999">
        <v>18.685300000000002</v>
      </c>
      <c r="AE148" s="999">
        <v>18.941776000000001</v>
      </c>
      <c r="AF148" s="999">
        <v>18.686282438999999</v>
      </c>
      <c r="AG148" s="999">
        <v>5.7303750000000004</v>
      </c>
      <c r="AH148" s="999">
        <v>11.188499999999999</v>
      </c>
      <c r="AI148" s="999">
        <v>21.238</v>
      </c>
      <c r="AJ148" s="999">
        <v>443.314525</v>
      </c>
      <c r="AK148" s="999">
        <v>22.301942</v>
      </c>
      <c r="AL148" s="999">
        <v>20.304088</v>
      </c>
      <c r="AM148" s="999">
        <v>203.43920205000001</v>
      </c>
      <c r="AN148" s="999">
        <v>171.05221254599999</v>
      </c>
      <c r="AO148" s="999">
        <v>94.528882499999995</v>
      </c>
      <c r="AP148" s="1000">
        <v>20.779893749999999</v>
      </c>
      <c r="AQ148" s="998">
        <v>45.341789586000004</v>
      </c>
      <c r="AR148" s="999">
        <v>73.284708993999999</v>
      </c>
      <c r="AS148" s="999">
        <v>7.0730399999999998</v>
      </c>
      <c r="AT148" s="999">
        <v>39.097922500000003</v>
      </c>
      <c r="AU148" s="999">
        <v>236.26425848400001</v>
      </c>
      <c r="AV148" s="999">
        <v>13.801299999999999</v>
      </c>
      <c r="AW148" s="999">
        <v>30.552414195999997</v>
      </c>
      <c r="AX148" s="1000">
        <v>25.959136000000001</v>
      </c>
      <c r="AY148" s="998">
        <v>44.715389999999999</v>
      </c>
      <c r="AZ148" s="999">
        <v>8.6341049999999999</v>
      </c>
      <c r="BA148" s="999">
        <v>3.8555999999999999</v>
      </c>
      <c r="BB148" s="999">
        <v>7.7791450080000004</v>
      </c>
      <c r="BC148" s="999">
        <v>7.4172700000000003</v>
      </c>
      <c r="BD148" s="999">
        <v>4.4629200000000004</v>
      </c>
      <c r="BE148" s="999">
        <v>1.75644</v>
      </c>
      <c r="BF148" s="999">
        <v>1.0893600000000001</v>
      </c>
      <c r="BG148" s="999">
        <v>1.2992699999999999</v>
      </c>
      <c r="BH148" s="1000">
        <v>316.84694303999999</v>
      </c>
      <c r="BI148" s="998">
        <v>176.61375794400001</v>
      </c>
      <c r="BJ148" s="999">
        <v>172.610703371</v>
      </c>
      <c r="BK148" s="999">
        <v>167.37161499999999</v>
      </c>
      <c r="BL148" s="999">
        <v>160.69616919000001</v>
      </c>
      <c r="BM148" s="999">
        <v>73.775279534999996</v>
      </c>
      <c r="BN148" s="999">
        <v>87.384675000000001</v>
      </c>
      <c r="BO148" s="999">
        <v>83.735915852000005</v>
      </c>
      <c r="BP148" s="999">
        <v>85.837795170000007</v>
      </c>
      <c r="BQ148" s="999">
        <v>75.015315000000001</v>
      </c>
      <c r="BR148" s="999">
        <v>173.97377809</v>
      </c>
      <c r="BS148" s="1000">
        <v>33.790633999999997</v>
      </c>
      <c r="BT148" s="998">
        <v>248.54621088499999</v>
      </c>
      <c r="BU148" s="999">
        <v>31.590758749999999</v>
      </c>
      <c r="BV148" s="999">
        <v>247.20366942699997</v>
      </c>
      <c r="BW148" s="999">
        <v>33.070880000000002</v>
      </c>
      <c r="BX148" s="999">
        <v>215.27031184000001</v>
      </c>
      <c r="BY148" s="999">
        <v>83.440346660000003</v>
      </c>
      <c r="BZ148" s="999">
        <v>189.021702648</v>
      </c>
      <c r="CA148" s="999">
        <v>86.159017116000001</v>
      </c>
      <c r="CB148" s="999">
        <v>72.565407500000006</v>
      </c>
      <c r="CC148" s="999">
        <v>64.321498388000009</v>
      </c>
      <c r="CD148" s="1000">
        <v>47.095064172000001</v>
      </c>
      <c r="CE148" s="998">
        <v>242.45430487200002</v>
      </c>
      <c r="CF148" s="999">
        <v>367.521281085</v>
      </c>
      <c r="CG148" s="999">
        <v>130.28287312799998</v>
      </c>
      <c r="CH148" s="999">
        <v>373.82580434100004</v>
      </c>
      <c r="CI148" s="999">
        <v>109.34468612399999</v>
      </c>
      <c r="CJ148" s="1000">
        <v>88.550483</v>
      </c>
      <c r="CK148" s="1002">
        <v>6819.7567064839986</v>
      </c>
    </row>
    <row r="149" spans="6:89" x14ac:dyDescent="0.25">
      <c r="F149" s="993">
        <v>40969</v>
      </c>
      <c r="G149" s="998">
        <v>8.2971900000000005</v>
      </c>
      <c r="H149" s="999">
        <v>5.8787999999999991</v>
      </c>
      <c r="I149" s="999">
        <v>21.570428</v>
      </c>
      <c r="J149" s="999">
        <v>94.600773531000002</v>
      </c>
      <c r="K149" s="999">
        <v>53.030285483999997</v>
      </c>
      <c r="L149" s="999">
        <v>29.865899999999996</v>
      </c>
      <c r="M149" s="999">
        <v>28.144645497000003</v>
      </c>
      <c r="N149" s="999">
        <v>6.1231999999999998</v>
      </c>
      <c r="O149" s="999">
        <v>10.72076</v>
      </c>
      <c r="P149" s="999">
        <v>3.7202000000000002</v>
      </c>
      <c r="Q149" s="999">
        <v>39.798381403</v>
      </c>
      <c r="R149" s="999">
        <v>59.383372000000001</v>
      </c>
      <c r="S149" s="999">
        <v>1.6226</v>
      </c>
      <c r="T149" s="999">
        <v>5.1909000000000001</v>
      </c>
      <c r="U149" s="999">
        <v>2.3515199999999998</v>
      </c>
      <c r="V149" s="999">
        <v>69.964133067000006</v>
      </c>
      <c r="W149" s="999">
        <v>69.731717393000011</v>
      </c>
      <c r="X149" s="999">
        <v>3.1445599999999998</v>
      </c>
      <c r="Y149" s="999">
        <v>286.30611295200003</v>
      </c>
      <c r="Z149" s="1000">
        <v>21.268170000000001</v>
      </c>
      <c r="AA149" s="998">
        <v>65.054850000000002</v>
      </c>
      <c r="AB149" s="999">
        <v>151.93357476</v>
      </c>
      <c r="AC149" s="999">
        <v>42.056849999999997</v>
      </c>
      <c r="AD149" s="999">
        <v>20.965540000000001</v>
      </c>
      <c r="AE149" s="999">
        <v>21.31588</v>
      </c>
      <c r="AF149" s="999">
        <v>20.842392439000001</v>
      </c>
      <c r="AG149" s="999">
        <v>6.4296749999999996</v>
      </c>
      <c r="AH149" s="999">
        <v>12.419235</v>
      </c>
      <c r="AI149" s="999">
        <v>23.878399999999999</v>
      </c>
      <c r="AJ149" s="999">
        <v>495.11306698599998</v>
      </c>
      <c r="AK149" s="999">
        <v>24.752364</v>
      </c>
      <c r="AL149" s="999">
        <v>22.465844000000001</v>
      </c>
      <c r="AM149" s="999">
        <v>236.27071999999998</v>
      </c>
      <c r="AN149" s="999">
        <v>194.06114263799998</v>
      </c>
      <c r="AO149" s="999">
        <v>107.766655</v>
      </c>
      <c r="AP149" s="1000">
        <v>23.041287499999999</v>
      </c>
      <c r="AQ149" s="998">
        <v>51.796350137999994</v>
      </c>
      <c r="AR149" s="999">
        <v>83.566773018000006</v>
      </c>
      <c r="AS149" s="999">
        <v>8.0251800000000006</v>
      </c>
      <c r="AT149" s="999">
        <v>44.526446249999999</v>
      </c>
      <c r="AU149" s="999">
        <v>266.55447097799998</v>
      </c>
      <c r="AV149" s="999">
        <v>15.693886245</v>
      </c>
      <c r="AW149" s="999">
        <v>34.758908391999995</v>
      </c>
      <c r="AX149" s="1000">
        <v>29.649087999999999</v>
      </c>
      <c r="AY149" s="998">
        <v>49.606588000000002</v>
      </c>
      <c r="AZ149" s="999">
        <v>9.6271649999999998</v>
      </c>
      <c r="BA149" s="999">
        <v>4.3605</v>
      </c>
      <c r="BB149" s="999">
        <v>8.6416549920000012</v>
      </c>
      <c r="BC149" s="999">
        <v>8.2926000000000002</v>
      </c>
      <c r="BD149" s="999">
        <v>5.0173199999999998</v>
      </c>
      <c r="BE149" s="999">
        <v>1.9745600000000001</v>
      </c>
      <c r="BF149" s="999">
        <v>1.22464</v>
      </c>
      <c r="BG149" s="999">
        <v>1.4525999999999999</v>
      </c>
      <c r="BH149" s="1000">
        <v>353.01403411199993</v>
      </c>
      <c r="BI149" s="998">
        <v>200.046292056</v>
      </c>
      <c r="BJ149" s="999">
        <v>196.43344125799996</v>
      </c>
      <c r="BK149" s="999">
        <v>189.80625000000001</v>
      </c>
      <c r="BL149" s="999">
        <v>183.084251134</v>
      </c>
      <c r="BM149" s="999">
        <v>83.413399999999996</v>
      </c>
      <c r="BN149" s="999">
        <v>99.435741320999995</v>
      </c>
      <c r="BO149" s="999">
        <v>94.700283564999992</v>
      </c>
      <c r="BP149" s="999">
        <v>97.071493560000008</v>
      </c>
      <c r="BQ149" s="999">
        <v>85.042879452000008</v>
      </c>
      <c r="BR149" s="999">
        <v>198.02687647499999</v>
      </c>
      <c r="BS149" s="1000">
        <v>38.47578</v>
      </c>
      <c r="BT149" s="998">
        <v>279.24076428500001</v>
      </c>
      <c r="BU149" s="999">
        <v>35.344387500000003</v>
      </c>
      <c r="BV149" s="999">
        <v>278.47339692400004</v>
      </c>
      <c r="BW149" s="999">
        <v>37.013547488</v>
      </c>
      <c r="BX149" s="999">
        <v>242.35778136000002</v>
      </c>
      <c r="BY149" s="999">
        <v>94.251815239999999</v>
      </c>
      <c r="BZ149" s="999">
        <v>212.848862352</v>
      </c>
      <c r="CA149" s="999">
        <v>97.087755384000005</v>
      </c>
      <c r="CB149" s="999">
        <v>81.769258124999993</v>
      </c>
      <c r="CC149" s="999">
        <v>72.354851183999997</v>
      </c>
      <c r="CD149" s="1000">
        <v>52.903248957000002</v>
      </c>
      <c r="CE149" s="998">
        <v>270.185455128</v>
      </c>
      <c r="CF149" s="999">
        <v>412.20062720999999</v>
      </c>
      <c r="CG149" s="999">
        <v>146.376239384</v>
      </c>
      <c r="CH149" s="999">
        <v>416.10512960700004</v>
      </c>
      <c r="CI149" s="999">
        <v>122.57601530999999</v>
      </c>
      <c r="CJ149" s="1000">
        <v>99.698305000000005</v>
      </c>
      <c r="CK149" s="1002">
        <v>7683.1880210340005</v>
      </c>
    </row>
    <row r="150" spans="6:89" x14ac:dyDescent="0.25">
      <c r="F150" s="993">
        <v>41000</v>
      </c>
      <c r="G150" s="998">
        <v>8.1197099999999995</v>
      </c>
      <c r="H150" s="999">
        <v>5.8125599999999995</v>
      </c>
      <c r="I150" s="999">
        <v>21.259546</v>
      </c>
      <c r="J150" s="999">
        <v>93.797732646</v>
      </c>
      <c r="K150" s="999">
        <v>52.673830968000004</v>
      </c>
      <c r="L150" s="999">
        <v>29.5947</v>
      </c>
      <c r="M150" s="999">
        <v>27.897280497000001</v>
      </c>
      <c r="N150" s="999">
        <v>6.0544000000000002</v>
      </c>
      <c r="O150" s="999">
        <v>10.658429999999999</v>
      </c>
      <c r="P150" s="999">
        <v>3.6783999999999999</v>
      </c>
      <c r="Q150" s="999">
        <v>39.471534387999995</v>
      </c>
      <c r="R150" s="999">
        <v>58.905299999999997</v>
      </c>
      <c r="S150" s="999">
        <v>1.5799000000000001</v>
      </c>
      <c r="T150" s="999">
        <v>5.1051000000000002</v>
      </c>
      <c r="U150" s="999">
        <v>2.3003999999999998</v>
      </c>
      <c r="V150" s="999">
        <v>69.430966134000002</v>
      </c>
      <c r="W150" s="999">
        <v>69.300168262</v>
      </c>
      <c r="X150" s="999">
        <v>3.0762</v>
      </c>
      <c r="Y150" s="999">
        <v>296.16851250000002</v>
      </c>
      <c r="Z150" s="1000">
        <v>21.005600000000001</v>
      </c>
      <c r="AA150" s="998">
        <v>65.184687014999994</v>
      </c>
      <c r="AB150" s="999">
        <v>152.61440666999999</v>
      </c>
      <c r="AC150" s="999">
        <v>41.801960000000001</v>
      </c>
      <c r="AD150" s="999">
        <v>20.83886</v>
      </c>
      <c r="AE150" s="999">
        <v>21.18824</v>
      </c>
      <c r="AF150" s="999">
        <v>20.842392439000001</v>
      </c>
      <c r="AG150" s="999">
        <v>6.3908250000000004</v>
      </c>
      <c r="AH150" s="999">
        <v>12.456530000000001</v>
      </c>
      <c r="AI150" s="999">
        <v>23.7349</v>
      </c>
      <c r="AJ150" s="999">
        <v>495.53898350700007</v>
      </c>
      <c r="AK150" s="999">
        <v>24.845417999999999</v>
      </c>
      <c r="AL150" s="999">
        <v>22.547936</v>
      </c>
      <c r="AM150" s="999">
        <v>212.89468563999998</v>
      </c>
      <c r="AN150" s="999">
        <v>186.68149009200002</v>
      </c>
      <c r="AO150" s="999">
        <v>103.13656694300001</v>
      </c>
      <c r="AP150" s="1000">
        <v>23.183737499999999</v>
      </c>
      <c r="AQ150" s="998">
        <v>51.157289862000006</v>
      </c>
      <c r="AR150" s="999">
        <v>82.995542012000001</v>
      </c>
      <c r="AS150" s="999">
        <v>7.9344999999999999</v>
      </c>
      <c r="AT150" s="999">
        <v>44.118522499999997</v>
      </c>
      <c r="AU150" s="999">
        <v>268.25554630800002</v>
      </c>
      <c r="AV150" s="999">
        <v>15.519186244999998</v>
      </c>
      <c r="AW150" s="999">
        <v>34.371468391999997</v>
      </c>
      <c r="AX150" s="1000">
        <v>29.325407999999999</v>
      </c>
      <c r="AY150" s="998">
        <v>49.664472000000004</v>
      </c>
      <c r="AZ150" s="999">
        <v>9.5995799999999996</v>
      </c>
      <c r="BA150" s="999">
        <v>4.2457500000000001</v>
      </c>
      <c r="BB150" s="999">
        <v>8.6582399999999993</v>
      </c>
      <c r="BC150" s="999">
        <v>8.2004599999999996</v>
      </c>
      <c r="BD150" s="999">
        <v>4.9341600000000003</v>
      </c>
      <c r="BE150" s="999">
        <v>1.9745600000000001</v>
      </c>
      <c r="BF150" s="999">
        <v>1.22464</v>
      </c>
      <c r="BG150" s="999">
        <v>1.4364600000000001</v>
      </c>
      <c r="BH150" s="1000">
        <v>353.33340249599991</v>
      </c>
      <c r="BI150" s="998">
        <v>196.840132944</v>
      </c>
      <c r="BJ150" s="999">
        <v>197.15000548399996</v>
      </c>
      <c r="BK150" s="999">
        <v>188.84257749999998</v>
      </c>
      <c r="BL150" s="999">
        <v>178.12562064799997</v>
      </c>
      <c r="BM150" s="999">
        <v>82.817589999999996</v>
      </c>
      <c r="BN150" s="999">
        <v>97.094106179000008</v>
      </c>
      <c r="BO150" s="999">
        <v>94.464449574</v>
      </c>
      <c r="BP150" s="999">
        <v>95.594196780000004</v>
      </c>
      <c r="BQ150" s="999">
        <v>85.426118613</v>
      </c>
      <c r="BR150" s="999">
        <v>191.38065309000001</v>
      </c>
      <c r="BS150" s="1000">
        <v>38.658997999999997</v>
      </c>
      <c r="BT150" s="998">
        <v>279.80867551</v>
      </c>
      <c r="BU150" s="999">
        <v>35.31698875</v>
      </c>
      <c r="BV150" s="999">
        <v>303.13588730999999</v>
      </c>
      <c r="BW150" s="999">
        <v>37.047546255999997</v>
      </c>
      <c r="BX150" s="999">
        <v>258.62762115999999</v>
      </c>
      <c r="BY150" s="999">
        <v>94.251815239999999</v>
      </c>
      <c r="BZ150" s="999">
        <v>226.32579749999999</v>
      </c>
      <c r="CA150" s="999">
        <v>106.92348749999999</v>
      </c>
      <c r="CB150" s="999">
        <v>81.177370624999995</v>
      </c>
      <c r="CC150" s="999">
        <v>77.601172418000004</v>
      </c>
      <c r="CD150" s="1000">
        <v>52.588518957000005</v>
      </c>
      <c r="CE150" s="998">
        <v>275.92081200000001</v>
      </c>
      <c r="CF150" s="999">
        <v>410.94377488499998</v>
      </c>
      <c r="CG150" s="999">
        <v>146.31231374399999</v>
      </c>
      <c r="CH150" s="999">
        <v>426.03374762999994</v>
      </c>
      <c r="CI150" s="999">
        <v>123.7216</v>
      </c>
      <c r="CJ150" s="1000">
        <v>99.181138000000004</v>
      </c>
      <c r="CK150" s="1002">
        <v>7718.033794312998</v>
      </c>
    </row>
    <row r="151" spans="6:89" x14ac:dyDescent="0.25">
      <c r="F151" s="993">
        <v>41030</v>
      </c>
      <c r="G151" s="998">
        <v>7.8091200000000001</v>
      </c>
      <c r="H151" s="999">
        <v>5.6800799999999994</v>
      </c>
      <c r="I151" s="999">
        <v>20.494298000000001</v>
      </c>
      <c r="J151" s="999">
        <v>93.025601468999994</v>
      </c>
      <c r="K151" s="999">
        <v>51.165730968000005</v>
      </c>
      <c r="L151" s="999">
        <v>28.781100000000002</v>
      </c>
      <c r="M151" s="999">
        <v>27.622425</v>
      </c>
      <c r="N151" s="999">
        <v>5.8136000000000001</v>
      </c>
      <c r="O151" s="999">
        <v>10.471439999999999</v>
      </c>
      <c r="P151" s="999">
        <v>3.5948000000000002</v>
      </c>
      <c r="Q151" s="999">
        <v>38.239629999999998</v>
      </c>
      <c r="R151" s="999">
        <v>57.710120000000003</v>
      </c>
      <c r="S151" s="999">
        <v>1.5286599999999999</v>
      </c>
      <c r="T151" s="999">
        <v>4.9478</v>
      </c>
      <c r="U151" s="999">
        <v>2.2109399999999999</v>
      </c>
      <c r="V151" s="999">
        <v>69.105144201000002</v>
      </c>
      <c r="W151" s="999">
        <v>67.106463476000002</v>
      </c>
      <c r="X151" s="999">
        <v>2.9565700000000001</v>
      </c>
      <c r="Y151" s="999">
        <v>293.04001954799998</v>
      </c>
      <c r="Z151" s="1000">
        <v>20.36111</v>
      </c>
      <c r="AA151" s="998">
        <v>65.606725484999998</v>
      </c>
      <c r="AB151" s="999">
        <v>154.688053575</v>
      </c>
      <c r="AC151" s="999">
        <v>42.515652000000003</v>
      </c>
      <c r="AD151" s="999">
        <v>20.902200000000001</v>
      </c>
      <c r="AE151" s="999">
        <v>21.264824000000001</v>
      </c>
      <c r="AF151" s="999">
        <v>21.138337561</v>
      </c>
      <c r="AG151" s="999">
        <v>6.4490999999999996</v>
      </c>
      <c r="AH151" s="999">
        <v>12.643005</v>
      </c>
      <c r="AI151" s="999">
        <v>23.7349</v>
      </c>
      <c r="AJ151" s="999">
        <v>500.86176899999992</v>
      </c>
      <c r="AK151" s="999">
        <v>25.217634</v>
      </c>
      <c r="AL151" s="999">
        <v>23.013124000000001</v>
      </c>
      <c r="AM151" s="999">
        <v>205.36532205</v>
      </c>
      <c r="AN151" s="999">
        <v>186.08157736200002</v>
      </c>
      <c r="AO151" s="999">
        <v>102.57722444300001</v>
      </c>
      <c r="AP151" s="1000">
        <v>23.45083125</v>
      </c>
      <c r="AQ151" s="998">
        <v>48.920550137999996</v>
      </c>
      <c r="AR151" s="999">
        <v>79.870588994000002</v>
      </c>
      <c r="AS151" s="999">
        <v>7.5717800000000004</v>
      </c>
      <c r="AT151" s="999">
        <v>42.42407</v>
      </c>
      <c r="AU151" s="999">
        <v>261.15294391200001</v>
      </c>
      <c r="AV151" s="999">
        <v>14.878613755</v>
      </c>
      <c r="AW151" s="999">
        <v>32.960082587999999</v>
      </c>
      <c r="AX151" s="1000">
        <v>27.901216000000002</v>
      </c>
      <c r="AY151" s="998">
        <v>49.548704000000001</v>
      </c>
      <c r="AZ151" s="999">
        <v>9.5168250000000008</v>
      </c>
      <c r="BA151" s="999">
        <v>4.1080500000000004</v>
      </c>
      <c r="BB151" s="999">
        <v>8.6084800000000001</v>
      </c>
      <c r="BC151" s="999">
        <v>8.0161800000000003</v>
      </c>
      <c r="BD151" s="999">
        <v>4.79556</v>
      </c>
      <c r="BE151" s="999">
        <v>1.9516</v>
      </c>
      <c r="BF151" s="999">
        <v>1.2103999999999999</v>
      </c>
      <c r="BG151" s="999">
        <v>1.40418</v>
      </c>
      <c r="BH151" s="1000">
        <v>353.10098035199997</v>
      </c>
      <c r="BI151" s="998">
        <v>190.90706294400002</v>
      </c>
      <c r="BJ151" s="999">
        <v>200.16511</v>
      </c>
      <c r="BK151" s="999">
        <v>187.5477875</v>
      </c>
      <c r="BL151" s="999">
        <v>175.63143091800001</v>
      </c>
      <c r="BM151" s="999">
        <v>80.644611349000002</v>
      </c>
      <c r="BN151" s="999">
        <v>96.979855000000001</v>
      </c>
      <c r="BO151" s="999">
        <v>95.525540425999992</v>
      </c>
      <c r="BP151" s="999">
        <v>96.179008049999993</v>
      </c>
      <c r="BQ151" s="999">
        <v>86.990920838999997</v>
      </c>
      <c r="BR151" s="999">
        <v>186.28517338499995</v>
      </c>
      <c r="BS151" s="1000">
        <v>39.470391999999997</v>
      </c>
      <c r="BT151" s="998">
        <v>283.48487517000001</v>
      </c>
      <c r="BU151" s="999">
        <v>35.508780000000002</v>
      </c>
      <c r="BV151" s="999">
        <v>308.64686596499996</v>
      </c>
      <c r="BW151" s="999">
        <v>37.489387487999998</v>
      </c>
      <c r="BX151" s="999">
        <v>260.66863979999999</v>
      </c>
      <c r="BY151" s="999">
        <v>92.246445719999997</v>
      </c>
      <c r="BZ151" s="999">
        <v>226.91993555100001</v>
      </c>
      <c r="CA151" s="999">
        <v>107.21885625</v>
      </c>
      <c r="CB151" s="999">
        <v>79.756840624999995</v>
      </c>
      <c r="CC151" s="999">
        <v>77.847088815999996</v>
      </c>
      <c r="CD151" s="1000">
        <v>52.273788957000001</v>
      </c>
      <c r="CE151" s="998">
        <v>275.71380487199997</v>
      </c>
      <c r="CF151" s="999">
        <v>404.56564248000001</v>
      </c>
      <c r="CG151" s="999">
        <v>142.72884969200001</v>
      </c>
      <c r="CH151" s="999">
        <v>433.45709486699997</v>
      </c>
      <c r="CI151" s="999">
        <v>121.57363837199998</v>
      </c>
      <c r="CJ151" s="1000">
        <v>96.853886500000002</v>
      </c>
      <c r="CK151" s="1002">
        <v>7678.3970506630003</v>
      </c>
    </row>
    <row r="152" spans="6:89" x14ac:dyDescent="0.25">
      <c r="F152" s="993">
        <v>41061</v>
      </c>
      <c r="G152" s="998">
        <v>7.23231</v>
      </c>
      <c r="H152" s="999">
        <v>5.2495199999999986</v>
      </c>
      <c r="I152" s="999">
        <v>18.748576</v>
      </c>
      <c r="J152" s="999">
        <v>85.520546468999996</v>
      </c>
      <c r="K152" s="999">
        <v>46.833351773999986</v>
      </c>
      <c r="L152" s="999">
        <v>26.408100000000005</v>
      </c>
      <c r="M152" s="999">
        <v>25.396139999999999</v>
      </c>
      <c r="N152" s="999">
        <v>5.3663999999999996</v>
      </c>
      <c r="O152" s="999">
        <v>9.6611499999999992</v>
      </c>
      <c r="P152" s="999">
        <v>3.3231000000000002</v>
      </c>
      <c r="Q152" s="999">
        <v>35.172404387999997</v>
      </c>
      <c r="R152" s="999">
        <v>53.100140000000003</v>
      </c>
      <c r="S152" s="999">
        <v>1.41764</v>
      </c>
      <c r="T152" s="999">
        <v>4.5617000000000001</v>
      </c>
      <c r="U152" s="999">
        <v>2.0448</v>
      </c>
      <c r="V152" s="999">
        <v>63.477178866000003</v>
      </c>
      <c r="W152" s="999">
        <v>61.280490869000005</v>
      </c>
      <c r="X152" s="999">
        <v>2.7343999999999999</v>
      </c>
      <c r="Y152" s="999">
        <v>272.421447048</v>
      </c>
      <c r="Z152" s="1000">
        <v>18.594729999999998</v>
      </c>
      <c r="AA152" s="998">
        <v>60.250412984999997</v>
      </c>
      <c r="AB152" s="999">
        <v>142.71047785499999</v>
      </c>
      <c r="AC152" s="999">
        <v>39.100126000000003</v>
      </c>
      <c r="AD152" s="999">
        <v>19.25536</v>
      </c>
      <c r="AE152" s="999">
        <v>19.605504</v>
      </c>
      <c r="AF152" s="999">
        <v>19.447262438999999</v>
      </c>
      <c r="AG152" s="999">
        <v>5.9440499999999998</v>
      </c>
      <c r="AH152" s="999">
        <v>11.598744999999999</v>
      </c>
      <c r="AI152" s="999">
        <v>21.869399999999999</v>
      </c>
      <c r="AJ152" s="999">
        <v>462.90233546499996</v>
      </c>
      <c r="AK152" s="999">
        <v>23.170445999999998</v>
      </c>
      <c r="AL152" s="999">
        <v>21.152372</v>
      </c>
      <c r="AM152" s="999">
        <v>192.34940563999999</v>
      </c>
      <c r="AN152" s="999">
        <v>172.79215745400001</v>
      </c>
      <c r="AO152" s="999">
        <v>95.274672499999994</v>
      </c>
      <c r="AP152" s="1000">
        <v>21.563368749999999</v>
      </c>
      <c r="AQ152" s="998">
        <v>44.415120551999998</v>
      </c>
      <c r="AR152" s="999">
        <v>72.713477988000008</v>
      </c>
      <c r="AS152" s="999">
        <v>6.9370200000000004</v>
      </c>
      <c r="AT152" s="999">
        <v>38.658619999999999</v>
      </c>
      <c r="AU152" s="999">
        <v>239.99444542800003</v>
      </c>
      <c r="AV152" s="999">
        <v>13.539249999999999</v>
      </c>
      <c r="AW152" s="999">
        <v>29.998917412000001</v>
      </c>
      <c r="AX152" s="1000">
        <v>25.279408</v>
      </c>
      <c r="AY152" s="998">
        <v>45.583649999999999</v>
      </c>
      <c r="AZ152" s="999">
        <v>8.7720300000000009</v>
      </c>
      <c r="BA152" s="999">
        <v>3.8096999999999999</v>
      </c>
      <c r="BB152" s="999">
        <v>7.9284250080000005</v>
      </c>
      <c r="BC152" s="999">
        <v>7.4172700000000003</v>
      </c>
      <c r="BD152" s="999">
        <v>4.4352</v>
      </c>
      <c r="BE152" s="999">
        <v>1.79088</v>
      </c>
      <c r="BF152" s="999">
        <v>1.1107199999999999</v>
      </c>
      <c r="BG152" s="999">
        <v>1.2992699999999999</v>
      </c>
      <c r="BH152" s="1000">
        <v>324.48697276799993</v>
      </c>
      <c r="BI152" s="998">
        <v>181.737772944</v>
      </c>
      <c r="BJ152" s="999">
        <v>180.671043371</v>
      </c>
      <c r="BK152" s="999">
        <v>174.0266925</v>
      </c>
      <c r="BL152" s="999">
        <v>163.87318086400001</v>
      </c>
      <c r="BM152" s="999">
        <v>76.649228650999987</v>
      </c>
      <c r="BN152" s="999">
        <v>89.440785000000005</v>
      </c>
      <c r="BO152" s="999">
        <v>87.508546435</v>
      </c>
      <c r="BP152" s="999">
        <v>89.00784195</v>
      </c>
      <c r="BQ152" s="999">
        <v>78.655885839000007</v>
      </c>
      <c r="BR152" s="999">
        <v>175.99938132</v>
      </c>
      <c r="BS152" s="1000">
        <v>35.413421999999997</v>
      </c>
      <c r="BT152" s="998">
        <v>259.60452721000001</v>
      </c>
      <c r="BU152" s="999">
        <v>32.714107499999997</v>
      </c>
      <c r="BV152" s="999">
        <v>293.72768134500001</v>
      </c>
      <c r="BW152" s="999">
        <v>34.532398768</v>
      </c>
      <c r="BX152" s="999">
        <v>246.46906951999998</v>
      </c>
      <c r="BY152" s="999">
        <v>84.719131419999997</v>
      </c>
      <c r="BZ152" s="999">
        <v>214.69361459699999</v>
      </c>
      <c r="CA152" s="999">
        <v>102.463372116</v>
      </c>
      <c r="CB152" s="999">
        <v>73.157295000000005</v>
      </c>
      <c r="CC152" s="999">
        <v>73.939701612000007</v>
      </c>
      <c r="CD152" s="1000">
        <v>48.06786312900001</v>
      </c>
      <c r="CE152" s="998">
        <v>257.05903912799999</v>
      </c>
      <c r="CF152" s="999">
        <v>371.54296658999999</v>
      </c>
      <c r="CG152" s="999">
        <v>131.01879546199999</v>
      </c>
      <c r="CH152" s="999">
        <v>407.12392776299998</v>
      </c>
      <c r="CI152" s="999">
        <v>112.29451837199998</v>
      </c>
      <c r="CJ152" s="1000">
        <v>88.694140500000003</v>
      </c>
      <c r="CK152" s="1002">
        <v>7120.5065295639997</v>
      </c>
    </row>
    <row r="153" spans="6:89" x14ac:dyDescent="0.25">
      <c r="F153" s="993">
        <v>41091</v>
      </c>
      <c r="G153" s="998">
        <v>7.4541599999999999</v>
      </c>
      <c r="H153" s="999">
        <v>5.3488799999999994</v>
      </c>
      <c r="I153" s="999">
        <v>19.537738000000001</v>
      </c>
      <c r="J153" s="999">
        <v>86.755989708000001</v>
      </c>
      <c r="K153" s="999">
        <v>48.286617258</v>
      </c>
      <c r="L153" s="999">
        <v>27.187799999999999</v>
      </c>
      <c r="M153" s="999">
        <v>25.725960000000001</v>
      </c>
      <c r="N153" s="999">
        <v>5.5728</v>
      </c>
      <c r="O153" s="999">
        <v>9.7858099999999997</v>
      </c>
      <c r="P153" s="999">
        <v>3.3858000000000001</v>
      </c>
      <c r="Q153" s="999">
        <v>36.404331403</v>
      </c>
      <c r="R153" s="999">
        <v>54.192875999999991</v>
      </c>
      <c r="S153" s="999">
        <v>1.46034</v>
      </c>
      <c r="T153" s="999">
        <v>4.7190000000000003</v>
      </c>
      <c r="U153" s="999">
        <v>2.12148</v>
      </c>
      <c r="V153" s="999">
        <v>64.336209201000003</v>
      </c>
      <c r="W153" s="999">
        <v>63.474195655000003</v>
      </c>
      <c r="X153" s="999">
        <v>2.8369399999999998</v>
      </c>
      <c r="Y153" s="999">
        <v>268.22012090400005</v>
      </c>
      <c r="Z153" s="1000">
        <v>19.286960000000001</v>
      </c>
      <c r="AA153" s="998">
        <v>60.445187984999997</v>
      </c>
      <c r="AB153" s="999">
        <v>140.57493713999997</v>
      </c>
      <c r="AC153" s="999">
        <v>39.151103999999997</v>
      </c>
      <c r="AD153" s="999">
        <v>19.413709999999998</v>
      </c>
      <c r="AE153" s="999">
        <v>19.758672000000001</v>
      </c>
      <c r="AF153" s="999">
        <v>19.447262438999999</v>
      </c>
      <c r="AG153" s="999">
        <v>5.9634749999999999</v>
      </c>
      <c r="AH153" s="999">
        <v>11.598744999999999</v>
      </c>
      <c r="AI153" s="999">
        <v>22.012899999999998</v>
      </c>
      <c r="AJ153" s="999">
        <v>456.48481402800002</v>
      </c>
      <c r="AK153" s="999">
        <v>23.108409999999999</v>
      </c>
      <c r="AL153" s="999">
        <v>21.097643999999999</v>
      </c>
      <c r="AM153" s="999">
        <v>195.00504359000001</v>
      </c>
      <c r="AN153" s="999">
        <v>171.56223736200002</v>
      </c>
      <c r="AO153" s="999">
        <v>94.093863193000004</v>
      </c>
      <c r="AP153" s="1000">
        <v>21.49214375</v>
      </c>
      <c r="AQ153" s="998">
        <v>46.843589862000002</v>
      </c>
      <c r="AR153" s="999">
        <v>75.737620000000007</v>
      </c>
      <c r="AS153" s="999">
        <v>7.2997399999999999</v>
      </c>
      <c r="AT153" s="999">
        <v>40.353072500000003</v>
      </c>
      <c r="AU153" s="999">
        <v>244.94836271399998</v>
      </c>
      <c r="AV153" s="999">
        <v>14.238049999999999</v>
      </c>
      <c r="AW153" s="999">
        <v>31.548677412</v>
      </c>
      <c r="AX153" s="1000">
        <v>26.671232</v>
      </c>
      <c r="AY153" s="998">
        <v>45.988838000000001</v>
      </c>
      <c r="AZ153" s="999">
        <v>8.8823699999999999</v>
      </c>
      <c r="BA153" s="999">
        <v>3.9244500000000002</v>
      </c>
      <c r="BB153" s="999">
        <v>7.9781850080000005</v>
      </c>
      <c r="BC153" s="999">
        <v>7.5554800000000002</v>
      </c>
      <c r="BD153" s="999">
        <v>4.5460799999999999</v>
      </c>
      <c r="BE153" s="999">
        <v>1.8138399999999999</v>
      </c>
      <c r="BF153" s="999">
        <v>1.12496</v>
      </c>
      <c r="BG153" s="999">
        <v>1.32348</v>
      </c>
      <c r="BH153" s="1000">
        <v>327.13056259199993</v>
      </c>
      <c r="BI153" s="998">
        <v>182.606662056</v>
      </c>
      <c r="BJ153" s="999">
        <v>165.47582474200001</v>
      </c>
      <c r="BK153" s="999">
        <v>167.91367249999999</v>
      </c>
      <c r="BL153" s="999">
        <v>160.63679891999999</v>
      </c>
      <c r="BM153" s="999">
        <v>76.193612744000006</v>
      </c>
      <c r="BN153" s="999">
        <v>86.613633750000005</v>
      </c>
      <c r="BO153" s="999">
        <v>83.588527713000005</v>
      </c>
      <c r="BP153" s="999">
        <v>86.699608049999995</v>
      </c>
      <c r="BQ153" s="999">
        <v>72.747955547999993</v>
      </c>
      <c r="BR153" s="999">
        <v>176.60068440999999</v>
      </c>
      <c r="BS153" s="1000">
        <v>32.272542000000001</v>
      </c>
      <c r="BT153" s="998">
        <v>250.48877721000005</v>
      </c>
      <c r="BU153" s="999">
        <v>32.631911250000002</v>
      </c>
      <c r="BV153" s="999">
        <v>270.03937904100002</v>
      </c>
      <c r="BW153" s="999">
        <v>33.954586256000006</v>
      </c>
      <c r="BX153" s="999">
        <v>232.96901863999997</v>
      </c>
      <c r="BY153" s="999">
        <v>86.433822860000006</v>
      </c>
      <c r="BZ153" s="999">
        <v>205.09407375000001</v>
      </c>
      <c r="CA153" s="999">
        <v>97.087755384000005</v>
      </c>
      <c r="CB153" s="999">
        <v>74.755391250000002</v>
      </c>
      <c r="CC153" s="999">
        <v>70.578760378000013</v>
      </c>
      <c r="CD153" s="1000">
        <v>48.668714172000001</v>
      </c>
      <c r="CE153" s="998">
        <v>253.30435200000002</v>
      </c>
      <c r="CF153" s="999">
        <v>378.83246814</v>
      </c>
      <c r="CG153" s="999">
        <v>134.186224538</v>
      </c>
      <c r="CH153" s="999">
        <v>392.30786762999992</v>
      </c>
      <c r="CI153" s="999">
        <v>113.153687558</v>
      </c>
      <c r="CJ153" s="1000">
        <v>91.251244</v>
      </c>
      <c r="CK153" s="1002">
        <v>7032.3003041940001</v>
      </c>
    </row>
    <row r="154" spans="6:89" x14ac:dyDescent="0.25">
      <c r="F154" s="993">
        <v>41122</v>
      </c>
      <c r="G154" s="998">
        <v>7.6760099999999998</v>
      </c>
      <c r="H154" s="999">
        <v>5.5641599999999993</v>
      </c>
      <c r="I154" s="999">
        <v>20.135587999999998</v>
      </c>
      <c r="J154" s="999">
        <v>91.326957354000001</v>
      </c>
      <c r="K154" s="999">
        <v>50.288288226000013</v>
      </c>
      <c r="L154" s="999">
        <v>28.272600000000004</v>
      </c>
      <c r="M154" s="999">
        <v>27.100204502999997</v>
      </c>
      <c r="N154" s="999">
        <v>5.7103999999999999</v>
      </c>
      <c r="O154" s="999">
        <v>10.28445</v>
      </c>
      <c r="P154" s="999">
        <v>3.5112000000000001</v>
      </c>
      <c r="Q154" s="999">
        <v>37.611097193999996</v>
      </c>
      <c r="R154" s="999">
        <v>56.651532000000003</v>
      </c>
      <c r="S154" s="999">
        <v>1.4944999999999999</v>
      </c>
      <c r="T154" s="999">
        <v>4.8620000000000001</v>
      </c>
      <c r="U154" s="999">
        <v>2.1726000000000001</v>
      </c>
      <c r="V154" s="999">
        <v>67.890683066999998</v>
      </c>
      <c r="W154" s="999">
        <v>65.919693476000006</v>
      </c>
      <c r="X154" s="999">
        <v>2.9053</v>
      </c>
      <c r="Y154" s="999">
        <v>288.60051909600003</v>
      </c>
      <c r="Z154" s="1000">
        <v>20.003060000000001</v>
      </c>
      <c r="AA154" s="998">
        <v>64.567912500000006</v>
      </c>
      <c r="AB154" s="999">
        <v>151.99546856999999</v>
      </c>
      <c r="AC154" s="999">
        <v>41.852938000000002</v>
      </c>
      <c r="AD154" s="999">
        <v>20.5855</v>
      </c>
      <c r="AE154" s="999">
        <v>20.958487999999999</v>
      </c>
      <c r="AF154" s="999">
        <v>20.757847561000002</v>
      </c>
      <c r="AG154" s="999">
        <v>6.3519750000000004</v>
      </c>
      <c r="AH154" s="999">
        <v>12.419235</v>
      </c>
      <c r="AI154" s="999">
        <v>23.304400000000001</v>
      </c>
      <c r="AJ154" s="999">
        <v>492.953707028</v>
      </c>
      <c r="AK154" s="999">
        <v>24.845417999999999</v>
      </c>
      <c r="AL154" s="999">
        <v>22.684756</v>
      </c>
      <c r="AM154" s="999">
        <v>203.55589282</v>
      </c>
      <c r="AN154" s="999">
        <v>183.50162263799999</v>
      </c>
      <c r="AO154" s="999">
        <v>101.023445557</v>
      </c>
      <c r="AP154" s="1000">
        <v>23.130318750000001</v>
      </c>
      <c r="AQ154" s="998">
        <v>48.121710413999999</v>
      </c>
      <c r="AR154" s="999">
        <v>78.593727988000012</v>
      </c>
      <c r="AS154" s="999">
        <v>7.4584299999999999</v>
      </c>
      <c r="AT154" s="999">
        <v>41.702358750000002</v>
      </c>
      <c r="AU154" s="999">
        <v>257.034617604</v>
      </c>
      <c r="AV154" s="999">
        <v>14.616563755000001</v>
      </c>
      <c r="AW154" s="999">
        <v>32.406585804000002</v>
      </c>
      <c r="AX154" s="1000">
        <v>27.480432</v>
      </c>
      <c r="AY154" s="998">
        <v>48.767270000000003</v>
      </c>
      <c r="AZ154" s="999">
        <v>9.3788999999999998</v>
      </c>
      <c r="BA154" s="999">
        <v>4.0162500000000003</v>
      </c>
      <c r="BB154" s="999">
        <v>8.4923749920000002</v>
      </c>
      <c r="BC154" s="999">
        <v>7.8779700000000004</v>
      </c>
      <c r="BD154" s="999">
        <v>4.7123999999999997</v>
      </c>
      <c r="BE154" s="999">
        <v>1.91716</v>
      </c>
      <c r="BF154" s="999">
        <v>1.1890400000000001</v>
      </c>
      <c r="BG154" s="999">
        <v>1.3799699999999999</v>
      </c>
      <c r="BH154" s="1000">
        <v>347.4363267839999</v>
      </c>
      <c r="BI154" s="998">
        <v>189.64853294400001</v>
      </c>
      <c r="BJ154" s="999">
        <v>190.46287874200004</v>
      </c>
      <c r="BK154" s="999">
        <v>182.54882749999996</v>
      </c>
      <c r="BL154" s="999">
        <v>172.157440216</v>
      </c>
      <c r="BM154" s="999">
        <v>79.66331227900001</v>
      </c>
      <c r="BN154" s="999">
        <v>94.552480070999991</v>
      </c>
      <c r="BO154" s="999">
        <v>92.784432287000001</v>
      </c>
      <c r="BP154" s="999">
        <v>94.301545169999983</v>
      </c>
      <c r="BQ154" s="999">
        <v>83.062934999999996</v>
      </c>
      <c r="BR154" s="999">
        <v>184.57623602500001</v>
      </c>
      <c r="BS154" s="1000">
        <v>37.428820000000002</v>
      </c>
      <c r="BT154" s="998">
        <v>275.47504795999998</v>
      </c>
      <c r="BU154" s="999">
        <v>34.878608749999998</v>
      </c>
      <c r="BV154" s="999">
        <v>306.54602057900001</v>
      </c>
      <c r="BW154" s="999">
        <v>36.707653744000005</v>
      </c>
      <c r="BX154" s="999">
        <v>258.1611466</v>
      </c>
      <c r="BY154" s="999">
        <v>90.618946659999992</v>
      </c>
      <c r="BZ154" s="999">
        <v>225.79417264800003</v>
      </c>
      <c r="CA154" s="999">
        <v>107.514225</v>
      </c>
      <c r="CB154" s="999">
        <v>78.365904999999998</v>
      </c>
      <c r="CC154" s="999">
        <v>77.546496398000002</v>
      </c>
      <c r="CD154" s="1000">
        <v>51.358207913999998</v>
      </c>
      <c r="CE154" s="998">
        <v>272.69827687200006</v>
      </c>
      <c r="CF154" s="999">
        <v>397.99880077499995</v>
      </c>
      <c r="CG154" s="999">
        <v>140.39323141</v>
      </c>
      <c r="CH154" s="999">
        <v>430.98245842199998</v>
      </c>
      <c r="CI154" s="999">
        <v>119.45436469000001</v>
      </c>
      <c r="CJ154" s="1000">
        <v>95.158727999999996</v>
      </c>
      <c r="CK154" s="1002">
        <v>7555.891588086999</v>
      </c>
    </row>
    <row r="155" spans="6:89" x14ac:dyDescent="0.25">
      <c r="F155" s="993">
        <v>41153</v>
      </c>
      <c r="G155" s="998">
        <v>7.2766799999999998</v>
      </c>
      <c r="H155" s="999">
        <v>5.2660799999999988</v>
      </c>
      <c r="I155" s="999">
        <v>19.107285999999998</v>
      </c>
      <c r="J155" s="999">
        <v>86.292677646000001</v>
      </c>
      <c r="K155" s="999">
        <v>47.65596</v>
      </c>
      <c r="L155" s="999">
        <v>26.780999999999999</v>
      </c>
      <c r="M155" s="999">
        <v>25.533559502999999</v>
      </c>
      <c r="N155" s="999">
        <v>5.4695999999999998</v>
      </c>
      <c r="O155" s="999">
        <v>9.6611499999999992</v>
      </c>
      <c r="P155" s="999">
        <v>3.3231000000000002</v>
      </c>
      <c r="Q155" s="999">
        <v>35.851214387999995</v>
      </c>
      <c r="R155" s="999">
        <v>53.578212000000001</v>
      </c>
      <c r="S155" s="999">
        <v>1.41764</v>
      </c>
      <c r="T155" s="999">
        <v>4.6189</v>
      </c>
      <c r="U155" s="999">
        <v>2.07036</v>
      </c>
      <c r="V155" s="999">
        <v>64.128864200999999</v>
      </c>
      <c r="W155" s="999">
        <v>62.539179130999997</v>
      </c>
      <c r="X155" s="999">
        <v>2.76858</v>
      </c>
      <c r="Y155" s="999">
        <v>272.68955999999997</v>
      </c>
      <c r="Z155" s="1000">
        <v>18.952780000000001</v>
      </c>
      <c r="AA155" s="998">
        <v>60.802249515</v>
      </c>
      <c r="AB155" s="999">
        <v>143.73182785499998</v>
      </c>
      <c r="AC155" s="999">
        <v>39.558928000000002</v>
      </c>
      <c r="AD155" s="999">
        <v>19.44538</v>
      </c>
      <c r="AE155" s="999">
        <v>19.733143999999999</v>
      </c>
      <c r="AF155" s="999">
        <v>19.616377561</v>
      </c>
      <c r="AG155" s="999">
        <v>5.9828999999999999</v>
      </c>
      <c r="AH155" s="999">
        <v>11.71063</v>
      </c>
      <c r="AI155" s="999">
        <v>22.012899999999998</v>
      </c>
      <c r="AJ155" s="999">
        <v>467.16083152100003</v>
      </c>
      <c r="AK155" s="999">
        <v>23.480626000000001</v>
      </c>
      <c r="AL155" s="999">
        <v>21.398648000000001</v>
      </c>
      <c r="AM155" s="999">
        <v>196.93116359000001</v>
      </c>
      <c r="AN155" s="999">
        <v>175.012032546</v>
      </c>
      <c r="AO155" s="999">
        <v>96.455481806999998</v>
      </c>
      <c r="AP155" s="1000">
        <v>21.848268749999999</v>
      </c>
      <c r="AQ155" s="998">
        <v>45.853020552000004</v>
      </c>
      <c r="AR155" s="999">
        <v>74.527982011999995</v>
      </c>
      <c r="AS155" s="999">
        <v>7.1183800000000002</v>
      </c>
      <c r="AT155" s="999">
        <v>39.694118750000001</v>
      </c>
      <c r="AU155" s="999">
        <v>244.08303652800001</v>
      </c>
      <c r="AV155" s="999">
        <v>13.917763755000001</v>
      </c>
      <c r="AW155" s="999">
        <v>30.856825804</v>
      </c>
      <c r="AX155" s="1000">
        <v>26.056239999999999</v>
      </c>
      <c r="AY155" s="998">
        <v>46.104605999999997</v>
      </c>
      <c r="AZ155" s="999">
        <v>8.8547849999999997</v>
      </c>
      <c r="BA155" s="999">
        <v>3.8096999999999999</v>
      </c>
      <c r="BB155" s="999">
        <v>7.994774992</v>
      </c>
      <c r="BC155" s="999">
        <v>7.4172700000000003</v>
      </c>
      <c r="BD155" s="999">
        <v>4.4629200000000004</v>
      </c>
      <c r="BE155" s="999">
        <v>1.80236</v>
      </c>
      <c r="BF155" s="999">
        <v>1.1178399999999999</v>
      </c>
      <c r="BG155" s="999">
        <v>1.2992699999999999</v>
      </c>
      <c r="BH155" s="1000">
        <v>328.75730553599993</v>
      </c>
      <c r="BI155" s="998">
        <v>182.42687205600001</v>
      </c>
      <c r="BJ155" s="999">
        <v>175.71541200000004</v>
      </c>
      <c r="BK155" s="999">
        <v>172.25</v>
      </c>
      <c r="BL155" s="999">
        <v>163.69507005400001</v>
      </c>
      <c r="BM155" s="999">
        <v>76.438907720999993</v>
      </c>
      <c r="BN155" s="999">
        <v>89.355113750000001</v>
      </c>
      <c r="BO155" s="999">
        <v>86.978065852</v>
      </c>
      <c r="BP155" s="999">
        <v>89.284843559999999</v>
      </c>
      <c r="BQ155" s="999">
        <v>76.835629161</v>
      </c>
      <c r="BR155" s="999">
        <v>177.26534852500001</v>
      </c>
      <c r="BS155" s="1000">
        <v>34.418810000000001</v>
      </c>
      <c r="BT155" s="998">
        <v>257.87107619</v>
      </c>
      <c r="BU155" s="999">
        <v>32.905898749999999</v>
      </c>
      <c r="BV155" s="999">
        <v>289.251925959</v>
      </c>
      <c r="BW155" s="999">
        <v>34.634347487999996</v>
      </c>
      <c r="BX155" s="999">
        <v>243.81570680000002</v>
      </c>
      <c r="BY155" s="999">
        <v>85.736339040000004</v>
      </c>
      <c r="BZ155" s="999">
        <v>213.22411665300001</v>
      </c>
      <c r="CA155" s="999">
        <v>101.19333374999999</v>
      </c>
      <c r="CB155" s="999">
        <v>74.104315</v>
      </c>
      <c r="CC155" s="999">
        <v>73.256565591999987</v>
      </c>
      <c r="CD155" s="1000">
        <v>48.525637913999994</v>
      </c>
      <c r="CE155" s="998">
        <v>259.39447687200004</v>
      </c>
      <c r="CF155" s="999">
        <v>377.51295464999993</v>
      </c>
      <c r="CG155" s="999">
        <v>133.48235140999998</v>
      </c>
      <c r="CH155" s="999">
        <v>408.25430684100002</v>
      </c>
      <c r="CI155" s="999">
        <v>113.95563550399997</v>
      </c>
      <c r="CJ155" s="1000">
        <v>90.389298999999994</v>
      </c>
      <c r="CK155" s="1002">
        <v>7155.7643310349995</v>
      </c>
    </row>
    <row r="156" spans="6:89" x14ac:dyDescent="0.25">
      <c r="F156" s="993">
        <v>41183</v>
      </c>
      <c r="G156" s="998">
        <v>6.5223899999999997</v>
      </c>
      <c r="H156" s="999">
        <v>4.7527199999999992</v>
      </c>
      <c r="I156" s="999">
        <v>17.265908</v>
      </c>
      <c r="J156" s="999">
        <v>79.497990000000001</v>
      </c>
      <c r="K156" s="999">
        <v>43.433280000000003</v>
      </c>
      <c r="L156" s="999">
        <v>24.408000000000001</v>
      </c>
      <c r="M156" s="999">
        <v>23.582129999999999</v>
      </c>
      <c r="N156" s="999">
        <v>4.9535999999999998</v>
      </c>
      <c r="O156" s="999">
        <v>8.8508600000000008</v>
      </c>
      <c r="P156" s="999">
        <v>2.9887000000000001</v>
      </c>
      <c r="Q156" s="999">
        <v>32.582880000000003</v>
      </c>
      <c r="R156" s="999">
        <v>48.934084000000006</v>
      </c>
      <c r="S156" s="999">
        <v>1.2639199999999999</v>
      </c>
      <c r="T156" s="999">
        <v>4.1756000000000002</v>
      </c>
      <c r="U156" s="999">
        <v>1.8531</v>
      </c>
      <c r="V156" s="999">
        <v>59.300669999999997</v>
      </c>
      <c r="W156" s="999">
        <v>56.893041737999994</v>
      </c>
      <c r="X156" s="999">
        <v>2.4780500000000001</v>
      </c>
      <c r="Y156" s="999">
        <v>253.23306454800002</v>
      </c>
      <c r="Z156" s="1000">
        <v>17.210270000000001</v>
      </c>
      <c r="AA156" s="998">
        <v>56.711974515000001</v>
      </c>
      <c r="AB156" s="999">
        <v>132.930234525</v>
      </c>
      <c r="AC156" s="999">
        <v>37.111984</v>
      </c>
      <c r="AD156" s="999">
        <v>18.020230000000002</v>
      </c>
      <c r="AE156" s="999">
        <v>18.482271999999998</v>
      </c>
      <c r="AF156" s="999">
        <v>18.348077561</v>
      </c>
      <c r="AG156" s="999">
        <v>5.5944000000000003</v>
      </c>
      <c r="AH156" s="999">
        <v>10.964729999999999</v>
      </c>
      <c r="AI156" s="999">
        <v>20.4344</v>
      </c>
      <c r="AJ156" s="999">
        <v>431.14796697200001</v>
      </c>
      <c r="AK156" s="999">
        <v>21.805654000000001</v>
      </c>
      <c r="AL156" s="999">
        <v>20.030448</v>
      </c>
      <c r="AM156" s="999">
        <v>183.79855641</v>
      </c>
      <c r="AN156" s="999">
        <v>163.10260990800001</v>
      </c>
      <c r="AO156" s="999">
        <v>90.302714307000002</v>
      </c>
      <c r="AP156" s="1000">
        <v>20.263512500000001</v>
      </c>
      <c r="AQ156" s="998">
        <v>41.379569862000004</v>
      </c>
      <c r="AR156" s="999">
        <v>67.63966899399999</v>
      </c>
      <c r="AS156" s="999">
        <v>6.4609500000000004</v>
      </c>
      <c r="AT156" s="999">
        <v>35.991426250000004</v>
      </c>
      <c r="AU156" s="999">
        <v>223.99880151600001</v>
      </c>
      <c r="AV156" s="999">
        <v>12.607513755000001</v>
      </c>
      <c r="AW156" s="999">
        <v>27.923362588</v>
      </c>
      <c r="AX156" s="1000">
        <v>23.466799999999999</v>
      </c>
      <c r="AY156" s="998">
        <v>42.428972000000002</v>
      </c>
      <c r="AZ156" s="999">
        <v>8.137575</v>
      </c>
      <c r="BA156" s="999">
        <v>3.3965999999999998</v>
      </c>
      <c r="BB156" s="999">
        <v>7.3644800000000004</v>
      </c>
      <c r="BC156" s="999">
        <v>6.7262199999999996</v>
      </c>
      <c r="BD156" s="999">
        <v>4.0471199999999996</v>
      </c>
      <c r="BE156" s="999">
        <v>1.67608</v>
      </c>
      <c r="BF156" s="999">
        <v>1.03952</v>
      </c>
      <c r="BG156" s="999">
        <v>1.17822</v>
      </c>
      <c r="BH156" s="1000">
        <v>302.96099231999995</v>
      </c>
      <c r="BI156" s="998">
        <v>170.20115205599998</v>
      </c>
      <c r="BJ156" s="999">
        <v>172.730130742</v>
      </c>
      <c r="BK156" s="999">
        <v>164.48072999999999</v>
      </c>
      <c r="BL156" s="999">
        <v>155.05458908199998</v>
      </c>
      <c r="BM156" s="999">
        <v>71.637394092999997</v>
      </c>
      <c r="BN156" s="999">
        <v>85.042971320999996</v>
      </c>
      <c r="BO156" s="999">
        <v>83.116924573999995</v>
      </c>
      <c r="BP156" s="999">
        <v>84.114304829999995</v>
      </c>
      <c r="BQ156" s="999">
        <v>74.983354452</v>
      </c>
      <c r="BR156" s="999">
        <v>165.90339381999999</v>
      </c>
      <c r="BS156" s="1000">
        <v>33.895330000000001</v>
      </c>
      <c r="BT156" s="998">
        <v>244.21240101999999</v>
      </c>
      <c r="BU156" s="999">
        <v>30.659201249999999</v>
      </c>
      <c r="BV156" s="999">
        <v>273.96724268999998</v>
      </c>
      <c r="BW156" s="999">
        <v>32.289146256000002</v>
      </c>
      <c r="BX156" s="999">
        <v>229.14946952</v>
      </c>
      <c r="BY156" s="999">
        <v>78.58678476</v>
      </c>
      <c r="BZ156" s="999">
        <v>199.653324153</v>
      </c>
      <c r="CA156" s="999">
        <v>95.433690384000002</v>
      </c>
      <c r="CB156" s="999">
        <v>67.830307500000004</v>
      </c>
      <c r="CC156" s="999">
        <v>68.775394408000011</v>
      </c>
      <c r="CD156" s="1000">
        <v>44.777486870999994</v>
      </c>
      <c r="CE156" s="998">
        <v>243.01607999999999</v>
      </c>
      <c r="CF156" s="999">
        <v>346.28132356499998</v>
      </c>
      <c r="CG156" s="999">
        <v>122.508133128</v>
      </c>
      <c r="CH156" s="999">
        <v>384.30387315899998</v>
      </c>
      <c r="CI156" s="999">
        <v>105.53568469000001</v>
      </c>
      <c r="CJ156" s="1000">
        <v>82.689256999999998</v>
      </c>
      <c r="CK156" s="1002">
        <v>6672.4829705930015</v>
      </c>
    </row>
    <row r="157" spans="6:89" x14ac:dyDescent="0.25">
      <c r="F157" s="993">
        <v>41214</v>
      </c>
      <c r="G157" s="998">
        <v>5.8124700000000002</v>
      </c>
      <c r="H157" s="999">
        <v>4.2227999999999994</v>
      </c>
      <c r="I157" s="999">
        <v>15.831068</v>
      </c>
      <c r="J157" s="999">
        <v>69.151521177000006</v>
      </c>
      <c r="K157" s="999">
        <v>39.238017257999999</v>
      </c>
      <c r="L157" s="999">
        <v>21.865500000000001</v>
      </c>
      <c r="M157" s="999">
        <v>20.421349502999998</v>
      </c>
      <c r="N157" s="999">
        <v>4.5064000000000002</v>
      </c>
      <c r="O157" s="999">
        <v>7.7289199999999996</v>
      </c>
      <c r="P157" s="999">
        <v>2.6543000000000001</v>
      </c>
      <c r="Q157" s="999">
        <v>29.490515791</v>
      </c>
      <c r="R157" s="999">
        <v>43.333812000000002</v>
      </c>
      <c r="S157" s="999">
        <v>1.1272800000000001</v>
      </c>
      <c r="T157" s="999">
        <v>3.7465999999999999</v>
      </c>
      <c r="U157" s="999">
        <v>1.68696</v>
      </c>
      <c r="V157" s="999">
        <v>51.214215000000003</v>
      </c>
      <c r="W157" s="999">
        <v>51.894208262000006</v>
      </c>
      <c r="X157" s="999">
        <v>2.2558799999999999</v>
      </c>
      <c r="Y157" s="999">
        <v>215.720325</v>
      </c>
      <c r="Z157" s="1000">
        <v>15.682589999999999</v>
      </c>
      <c r="AA157" s="998">
        <v>48.012037499999998</v>
      </c>
      <c r="AB157" s="999">
        <v>110.36769381000001</v>
      </c>
      <c r="AC157" s="999">
        <v>31.198536000000001</v>
      </c>
      <c r="AD157" s="999">
        <v>15.39162</v>
      </c>
      <c r="AE157" s="999">
        <v>15.699719999999999</v>
      </c>
      <c r="AF157" s="999">
        <v>15.515532438999999</v>
      </c>
      <c r="AG157" s="999">
        <v>4.7397</v>
      </c>
      <c r="AH157" s="999">
        <v>9.2118649999999995</v>
      </c>
      <c r="AI157" s="999">
        <v>17.478300000000001</v>
      </c>
      <c r="AJ157" s="999">
        <v>360.52177346499997</v>
      </c>
      <c r="AK157" s="999">
        <v>18.331638000000002</v>
      </c>
      <c r="AL157" s="999">
        <v>16.801496</v>
      </c>
      <c r="AM157" s="999">
        <v>164.47893077000001</v>
      </c>
      <c r="AN157" s="999">
        <v>138.65375727</v>
      </c>
      <c r="AO157" s="999">
        <v>76.567798193000002</v>
      </c>
      <c r="AP157" s="1000">
        <v>17.111806250000001</v>
      </c>
      <c r="AQ157" s="998">
        <v>39.078929862000003</v>
      </c>
      <c r="AR157" s="999">
        <v>62.599447988000009</v>
      </c>
      <c r="AS157" s="999">
        <v>6.0075500000000002</v>
      </c>
      <c r="AT157" s="999">
        <v>33.324232500000001</v>
      </c>
      <c r="AU157" s="999">
        <v>200.21427293399998</v>
      </c>
      <c r="AV157" s="999">
        <v>11.821363755</v>
      </c>
      <c r="AW157" s="999">
        <v>26.096854195999999</v>
      </c>
      <c r="AX157" s="1000">
        <v>22.301552000000001</v>
      </c>
      <c r="AY157" s="998">
        <v>36.727398000000001</v>
      </c>
      <c r="AZ157" s="999">
        <v>7.0893449999999998</v>
      </c>
      <c r="BA157" s="999">
        <v>3.0293999999999999</v>
      </c>
      <c r="BB157" s="999">
        <v>6.3692799999999998</v>
      </c>
      <c r="BC157" s="999">
        <v>5.9430300000000003</v>
      </c>
      <c r="BD157" s="999">
        <v>3.6036000000000001</v>
      </c>
      <c r="BE157" s="999">
        <v>1.4350000000000001</v>
      </c>
      <c r="BF157" s="999">
        <v>0.89</v>
      </c>
      <c r="BG157" s="999">
        <v>1.0410299999999999</v>
      </c>
      <c r="BH157" s="1000">
        <v>261.59409196799999</v>
      </c>
      <c r="BI157" s="998">
        <v>151.71284294400002</v>
      </c>
      <c r="BJ157" s="999">
        <v>129.353545371</v>
      </c>
      <c r="BK157" s="999">
        <v>135.5415375</v>
      </c>
      <c r="BL157" s="999">
        <v>131.15199070200001</v>
      </c>
      <c r="BM157" s="999">
        <v>62.805404557999999</v>
      </c>
      <c r="BN157" s="999">
        <v>69.82206875</v>
      </c>
      <c r="BO157" s="999">
        <v>66.169363564999998</v>
      </c>
      <c r="BP157" s="999">
        <v>69.402749999999997</v>
      </c>
      <c r="BQ157" s="999">
        <v>56.780442773999994</v>
      </c>
      <c r="BR157" s="999">
        <v>146.34433279499999</v>
      </c>
      <c r="BS157" s="1000">
        <v>25.022344</v>
      </c>
      <c r="BT157" s="998">
        <v>196.54158639500002</v>
      </c>
      <c r="BU157" s="999">
        <v>25.727426250000001</v>
      </c>
      <c r="BV157" s="999">
        <v>216.26904173100002</v>
      </c>
      <c r="BW157" s="999">
        <v>26.681038768000001</v>
      </c>
      <c r="BX157" s="999">
        <v>187.71656019999998</v>
      </c>
      <c r="BY157" s="999">
        <v>69.722539040000001</v>
      </c>
      <c r="BZ157" s="999">
        <v>168.165233199</v>
      </c>
      <c r="CA157" s="999">
        <v>81.314969615999999</v>
      </c>
      <c r="CB157" s="999">
        <v>60.0173925</v>
      </c>
      <c r="CC157" s="999">
        <v>58.474118009999998</v>
      </c>
      <c r="CD157" s="1000">
        <v>38.797616871000002</v>
      </c>
      <c r="CE157" s="998">
        <v>206.179276872</v>
      </c>
      <c r="CF157" s="999">
        <v>305.78067876</v>
      </c>
      <c r="CG157" s="999">
        <v>109.518270308</v>
      </c>
      <c r="CH157" s="999">
        <v>317.40212605199997</v>
      </c>
      <c r="CI157" s="999">
        <v>92.562083062000013</v>
      </c>
      <c r="CJ157" s="1000">
        <v>74.242196000000007</v>
      </c>
      <c r="CK157" s="1002">
        <v>5676.0520914840008</v>
      </c>
    </row>
    <row r="158" spans="6:89" x14ac:dyDescent="0.25">
      <c r="F158" s="993">
        <v>41244</v>
      </c>
      <c r="G158" s="998">
        <v>6.3449099999999996</v>
      </c>
      <c r="H158" s="999">
        <v>4.5374399999999993</v>
      </c>
      <c r="I158" s="999">
        <v>16.811541999999999</v>
      </c>
      <c r="J158" s="999">
        <v>73.568051468999997</v>
      </c>
      <c r="K158" s="999">
        <v>41.513890968000005</v>
      </c>
      <c r="L158" s="999">
        <v>23.255399999999995</v>
      </c>
      <c r="M158" s="999">
        <v>21.76812</v>
      </c>
      <c r="N158" s="999">
        <v>4.7816000000000001</v>
      </c>
      <c r="O158" s="999">
        <v>8.2898899999999998</v>
      </c>
      <c r="P158" s="999">
        <v>2.8633000000000002</v>
      </c>
      <c r="Q158" s="999">
        <v>31.250398597</v>
      </c>
      <c r="R158" s="999">
        <v>46.202244000000007</v>
      </c>
      <c r="S158" s="999">
        <v>1.2383</v>
      </c>
      <c r="T158" s="999">
        <v>4.0326000000000004</v>
      </c>
      <c r="U158" s="999">
        <v>1.8147599999999999</v>
      </c>
      <c r="V158" s="999">
        <v>54.502126133999994</v>
      </c>
      <c r="W158" s="999">
        <v>54.663338262000011</v>
      </c>
      <c r="X158" s="999">
        <v>2.4267799999999999</v>
      </c>
      <c r="Y158" s="999">
        <v>225.85083750000001</v>
      </c>
      <c r="Z158" s="1000">
        <v>16.589649999999999</v>
      </c>
      <c r="AA158" s="998">
        <v>51.03105</v>
      </c>
      <c r="AB158" s="999">
        <v>118.35281237999999</v>
      </c>
      <c r="AC158" s="999">
        <v>33.033743999999999</v>
      </c>
      <c r="AD158" s="999">
        <v>16.405059999999999</v>
      </c>
      <c r="AE158" s="999">
        <v>16.5932</v>
      </c>
      <c r="AF158" s="999">
        <v>16.403342439000003</v>
      </c>
      <c r="AG158" s="999">
        <v>5.0310750000000004</v>
      </c>
      <c r="AH158" s="999">
        <v>9.8085850000000008</v>
      </c>
      <c r="AI158" s="999">
        <v>18.5976</v>
      </c>
      <c r="AJ158" s="999">
        <v>386.31464897199999</v>
      </c>
      <c r="AK158" s="999">
        <v>19.572358000000001</v>
      </c>
      <c r="AL158" s="999">
        <v>17.813963999999999</v>
      </c>
      <c r="AM158" s="999">
        <v>172.44616563999998</v>
      </c>
      <c r="AN158" s="999">
        <v>147.35334981600002</v>
      </c>
      <c r="AO158" s="999">
        <v>81.197886249999996</v>
      </c>
      <c r="AP158" s="1000">
        <v>18.233599999999999</v>
      </c>
      <c r="AQ158" s="998">
        <v>40.772459724000008</v>
      </c>
      <c r="AR158" s="999">
        <v>65.590002011999999</v>
      </c>
      <c r="AS158" s="999">
        <v>6.3475999999999999</v>
      </c>
      <c r="AT158" s="999">
        <v>34.987306250000003</v>
      </c>
      <c r="AU158" s="999">
        <v>210.80838977999997</v>
      </c>
      <c r="AV158" s="999">
        <v>12.374586245</v>
      </c>
      <c r="AW158" s="999">
        <v>27.342202587999999</v>
      </c>
      <c r="AX158" s="1000">
        <v>23.272592</v>
      </c>
      <c r="AY158" s="998">
        <v>39.129584000000001</v>
      </c>
      <c r="AZ158" s="999">
        <v>7.5582900000000004</v>
      </c>
      <c r="BA158" s="999">
        <v>3.32775</v>
      </c>
      <c r="BB158" s="999">
        <v>6.7839450080000008</v>
      </c>
      <c r="BC158" s="999">
        <v>6.4037300000000004</v>
      </c>
      <c r="BD158" s="999">
        <v>3.8807999999999998</v>
      </c>
      <c r="BE158" s="999">
        <v>1.52684</v>
      </c>
      <c r="BF158" s="999">
        <v>0.94696000000000002</v>
      </c>
      <c r="BG158" s="999">
        <v>1.1217299999999999</v>
      </c>
      <c r="BH158" s="1000">
        <v>278.23963151999999</v>
      </c>
      <c r="BI158" s="998">
        <v>158.814547944</v>
      </c>
      <c r="BJ158" s="999">
        <v>139.26480811300002</v>
      </c>
      <c r="BK158" s="999">
        <v>143.7022125</v>
      </c>
      <c r="BL158" s="999">
        <v>138.51581935199999</v>
      </c>
      <c r="BM158" s="999">
        <v>65.994715907</v>
      </c>
      <c r="BN158" s="999">
        <v>74.219882429000009</v>
      </c>
      <c r="BO158" s="999">
        <v>70.678870000000003</v>
      </c>
      <c r="BP158" s="999">
        <v>73.865448389999997</v>
      </c>
      <c r="BQ158" s="999">
        <v>61.123570839000003</v>
      </c>
      <c r="BR158" s="999">
        <v>153.65522029499999</v>
      </c>
      <c r="BS158" s="1000">
        <v>27.037742000000001</v>
      </c>
      <c r="BT158" s="998">
        <v>210.73827312999998</v>
      </c>
      <c r="BU158" s="999">
        <v>27.480946249999999</v>
      </c>
      <c r="BV158" s="999">
        <v>220.196667889</v>
      </c>
      <c r="BW158" s="999">
        <v>28.584398768</v>
      </c>
      <c r="BX158" s="999">
        <v>192.23582116</v>
      </c>
      <c r="BY158" s="999">
        <v>73.733222859999998</v>
      </c>
      <c r="BZ158" s="999">
        <v>169.94764735199999</v>
      </c>
      <c r="CA158" s="999">
        <v>79.217898750000003</v>
      </c>
      <c r="CB158" s="999">
        <v>63.746283750000003</v>
      </c>
      <c r="CC158" s="999">
        <v>58.310152795999997</v>
      </c>
      <c r="CD158" s="1000">
        <v>41.258238957000003</v>
      </c>
      <c r="CE158" s="998">
        <v>216.85194000000001</v>
      </c>
      <c r="CF158" s="999">
        <v>324.28725464999991</v>
      </c>
      <c r="CG158" s="999">
        <v>115.82125202599998</v>
      </c>
      <c r="CH158" s="999">
        <v>331.27133210399995</v>
      </c>
      <c r="CI158" s="999">
        <v>97.688487557999991</v>
      </c>
      <c r="CJ158" s="1000">
        <v>78.494457999999995</v>
      </c>
      <c r="CK158" s="1002">
        <v>5977.6451333229998</v>
      </c>
    </row>
    <row r="159" spans="6:89" x14ac:dyDescent="0.25">
      <c r="F159" s="993">
        <v>41275</v>
      </c>
      <c r="G159" s="998">
        <v>7.1435700000000004</v>
      </c>
      <c r="H159" s="999">
        <v>5.0839199999999991</v>
      </c>
      <c r="I159" s="999">
        <v>18.485522</v>
      </c>
      <c r="J159" s="999">
        <v>81.721710000000002</v>
      </c>
      <c r="K159" s="999">
        <v>45.434950968000003</v>
      </c>
      <c r="L159" s="999">
        <v>25.696200000000001</v>
      </c>
      <c r="M159" s="999">
        <v>24.241769999999999</v>
      </c>
      <c r="N159" s="999">
        <v>5.2632000000000003</v>
      </c>
      <c r="O159" s="999">
        <v>9.2248400000000004</v>
      </c>
      <c r="P159" s="999">
        <v>3.2185999999999999</v>
      </c>
      <c r="Q159" s="999">
        <v>34.267324387999999</v>
      </c>
      <c r="R159" s="999">
        <v>51.119555999999996</v>
      </c>
      <c r="S159" s="999">
        <v>1.40056</v>
      </c>
      <c r="T159" s="999">
        <v>4.4759000000000002</v>
      </c>
      <c r="U159" s="999">
        <v>2.0192399999999999</v>
      </c>
      <c r="V159" s="999">
        <v>60.455871932999997</v>
      </c>
      <c r="W159" s="999">
        <v>59.518295655000003</v>
      </c>
      <c r="X159" s="999">
        <v>2.7002199999999998</v>
      </c>
      <c r="Y159" s="999">
        <v>243.84739500000001</v>
      </c>
      <c r="Z159" s="1000">
        <v>18.188939999999999</v>
      </c>
      <c r="AA159" s="998">
        <v>56.679524999999998</v>
      </c>
      <c r="AB159" s="999">
        <v>132.31129642499999</v>
      </c>
      <c r="AC159" s="999">
        <v>36.806116000000003</v>
      </c>
      <c r="AD159" s="999">
        <v>18.17858</v>
      </c>
      <c r="AE159" s="999">
        <v>18.5078</v>
      </c>
      <c r="AF159" s="999">
        <v>18.221247561000002</v>
      </c>
      <c r="AG159" s="999">
        <v>5.5944000000000003</v>
      </c>
      <c r="AH159" s="999">
        <v>10.852845</v>
      </c>
      <c r="AI159" s="999">
        <v>20.721399999999999</v>
      </c>
      <c r="AJ159" s="999">
        <v>431.02651552100002</v>
      </c>
      <c r="AK159" s="999">
        <v>21.681581999999999</v>
      </c>
      <c r="AL159" s="999">
        <v>19.784172000000002</v>
      </c>
      <c r="AM159" s="999">
        <v>196.40581436000002</v>
      </c>
      <c r="AN159" s="999">
        <v>166.04251227</v>
      </c>
      <c r="AO159" s="999">
        <v>91.701070556999994</v>
      </c>
      <c r="AP159" s="1000">
        <v>20.210093749999999</v>
      </c>
      <c r="AQ159" s="998">
        <v>43.967789862000004</v>
      </c>
      <c r="AR159" s="999">
        <v>70.899021005999998</v>
      </c>
      <c r="AS159" s="999">
        <v>6.8463399999999996</v>
      </c>
      <c r="AT159" s="999">
        <v>37.811393750000001</v>
      </c>
      <c r="AU159" s="999">
        <v>227.490474132</v>
      </c>
      <c r="AV159" s="999">
        <v>13.364549999999999</v>
      </c>
      <c r="AW159" s="999">
        <v>29.611477411999999</v>
      </c>
      <c r="AX159" s="1000">
        <v>25.117567999999999</v>
      </c>
      <c r="AY159" s="998">
        <v>43.297232000000001</v>
      </c>
      <c r="AZ159" s="999">
        <v>8.38584</v>
      </c>
      <c r="BA159" s="999">
        <v>3.7637999999999998</v>
      </c>
      <c r="BB159" s="999">
        <v>7.5303450080000003</v>
      </c>
      <c r="BC159" s="999">
        <v>7.1869199999999998</v>
      </c>
      <c r="BD159" s="999">
        <v>4.3243200000000002</v>
      </c>
      <c r="BE159" s="999">
        <v>1.6990400000000001</v>
      </c>
      <c r="BF159" s="999">
        <v>1.05376</v>
      </c>
      <c r="BG159" s="999">
        <v>1.25892</v>
      </c>
      <c r="BH159" s="1000">
        <v>307.55090553599996</v>
      </c>
      <c r="BI159" s="998">
        <v>173.527267056</v>
      </c>
      <c r="BJ159" s="999">
        <v>169.565641258</v>
      </c>
      <c r="BK159" s="999">
        <v>164.48072999999999</v>
      </c>
      <c r="BL159" s="999">
        <v>157.22205081000001</v>
      </c>
      <c r="BM159" s="999">
        <v>72.618752744000005</v>
      </c>
      <c r="BN159" s="999">
        <v>85.328564999999998</v>
      </c>
      <c r="BO159" s="999">
        <v>81.879006861000008</v>
      </c>
      <c r="BP159" s="999">
        <v>83.775754829999997</v>
      </c>
      <c r="BQ159" s="999">
        <v>73.482415838999998</v>
      </c>
      <c r="BR159" s="999">
        <v>170.175876475</v>
      </c>
      <c r="BS159" s="1000">
        <v>33.24098</v>
      </c>
      <c r="BT159" s="998">
        <v>242.6284483</v>
      </c>
      <c r="BU159" s="999">
        <v>30.741397500000001</v>
      </c>
      <c r="BV159" s="999">
        <v>237.36916711700002</v>
      </c>
      <c r="BW159" s="999">
        <v>32.221172511999995</v>
      </c>
      <c r="BX159" s="999">
        <v>206.61051184000002</v>
      </c>
      <c r="BY159" s="999">
        <v>80.82463048000001</v>
      </c>
      <c r="BZ159" s="999">
        <v>182.36150790299999</v>
      </c>
      <c r="CA159" s="999">
        <v>84.239167499999994</v>
      </c>
      <c r="CB159" s="999">
        <v>70.405018124999998</v>
      </c>
      <c r="CC159" s="999">
        <v>62.244878010000001</v>
      </c>
      <c r="CD159" s="1000">
        <v>45.750285828000003</v>
      </c>
      <c r="CE159" s="998">
        <v>230.21480887200002</v>
      </c>
      <c r="CF159" s="999">
        <v>356.33565829500003</v>
      </c>
      <c r="CG159" s="999">
        <v>125.57967374399999</v>
      </c>
      <c r="CH159" s="999">
        <v>353.57172710700002</v>
      </c>
      <c r="CI159" s="999">
        <v>104.3901</v>
      </c>
      <c r="CJ159" s="1000">
        <v>85.849722</v>
      </c>
      <c r="CK159" s="1002">
        <v>6606.0271691000007</v>
      </c>
    </row>
    <row r="160" spans="6:89" x14ac:dyDescent="0.25">
      <c r="F160" s="993">
        <v>41306</v>
      </c>
      <c r="G160" s="998">
        <v>7.23231</v>
      </c>
      <c r="H160" s="999">
        <v>5.1501599999999987</v>
      </c>
      <c r="I160" s="999">
        <v>18.796403999999999</v>
      </c>
      <c r="J160" s="999">
        <v>82.370313531000008</v>
      </c>
      <c r="K160" s="999">
        <v>46.257529032000001</v>
      </c>
      <c r="L160" s="999">
        <v>26.069100000000002</v>
      </c>
      <c r="M160" s="999">
        <v>24.461644502999999</v>
      </c>
      <c r="N160" s="999">
        <v>5.3663999999999996</v>
      </c>
      <c r="O160" s="999">
        <v>9.4118300000000001</v>
      </c>
      <c r="P160" s="999">
        <v>3.2604000000000002</v>
      </c>
      <c r="Q160" s="999">
        <v>34.870718597</v>
      </c>
      <c r="R160" s="999">
        <v>51.836664000000006</v>
      </c>
      <c r="S160" s="999">
        <v>1.41764</v>
      </c>
      <c r="T160" s="999">
        <v>4.5473999999999997</v>
      </c>
      <c r="U160" s="999">
        <v>2.0448</v>
      </c>
      <c r="V160" s="999">
        <v>60.929821133999994</v>
      </c>
      <c r="W160" s="999">
        <v>60.812982607000009</v>
      </c>
      <c r="X160" s="999">
        <v>2.7343999999999999</v>
      </c>
      <c r="Y160" s="999">
        <v>252.0709875</v>
      </c>
      <c r="Z160" s="1000">
        <v>18.49925</v>
      </c>
      <c r="AA160" s="998">
        <v>57.101524515000001</v>
      </c>
      <c r="AB160" s="999">
        <v>132.83739381000001</v>
      </c>
      <c r="AC160" s="999">
        <v>36.551226</v>
      </c>
      <c r="AD160" s="999">
        <v>18.24192</v>
      </c>
      <c r="AE160" s="999">
        <v>18.456744</v>
      </c>
      <c r="AF160" s="999">
        <v>18.178962438999999</v>
      </c>
      <c r="AG160" s="999">
        <v>5.5749750000000002</v>
      </c>
      <c r="AH160" s="999">
        <v>10.890140000000001</v>
      </c>
      <c r="AI160" s="999">
        <v>20.7501</v>
      </c>
      <c r="AJ160" s="999">
        <v>434.159159972</v>
      </c>
      <c r="AK160" s="999">
        <v>21.743618000000001</v>
      </c>
      <c r="AL160" s="999">
        <v>19.729444000000001</v>
      </c>
      <c r="AM160" s="999">
        <v>199.47011077000002</v>
      </c>
      <c r="AN160" s="999">
        <v>167.57232273</v>
      </c>
      <c r="AO160" s="999">
        <v>92.912979307000001</v>
      </c>
      <c r="AP160" s="1000">
        <v>20.334737499999999</v>
      </c>
      <c r="AQ160" s="998">
        <v>45.118109862000004</v>
      </c>
      <c r="AR160" s="999">
        <v>72.713477988000008</v>
      </c>
      <c r="AS160" s="999">
        <v>7.0277000000000003</v>
      </c>
      <c r="AT160" s="999">
        <v>38.846892500000003</v>
      </c>
      <c r="AU160" s="999">
        <v>234.05578662599999</v>
      </c>
      <c r="AV160" s="999">
        <v>13.713950000000001</v>
      </c>
      <c r="AW160" s="999">
        <v>30.303348391999997</v>
      </c>
      <c r="AX160" s="1000">
        <v>25.797295999999999</v>
      </c>
      <c r="AY160" s="998">
        <v>43.702419999999996</v>
      </c>
      <c r="AZ160" s="999">
        <v>8.4685950000000005</v>
      </c>
      <c r="BA160" s="999">
        <v>3.8096999999999999</v>
      </c>
      <c r="BB160" s="999">
        <v>7.6464549919999998</v>
      </c>
      <c r="BC160" s="999">
        <v>7.2790600000000003</v>
      </c>
      <c r="BD160" s="999">
        <v>4.3797600000000001</v>
      </c>
      <c r="BE160" s="999">
        <v>1.7334799999999999</v>
      </c>
      <c r="BF160" s="999">
        <v>1.0751200000000001</v>
      </c>
      <c r="BG160" s="999">
        <v>1.2750600000000001</v>
      </c>
      <c r="BH160" s="1000">
        <v>310.36881196799993</v>
      </c>
      <c r="BI160" s="998">
        <v>176.37398999999999</v>
      </c>
      <c r="BJ160" s="999">
        <v>174.46162611299999</v>
      </c>
      <c r="BK160" s="999">
        <v>167.91367249999999</v>
      </c>
      <c r="BL160" s="999">
        <v>160.01321956799998</v>
      </c>
      <c r="BM160" s="999">
        <v>73.880439999999993</v>
      </c>
      <c r="BN160" s="999">
        <v>86.870647500000004</v>
      </c>
      <c r="BO160" s="999">
        <v>83.205370426000002</v>
      </c>
      <c r="BP160" s="999">
        <v>84.668308049999993</v>
      </c>
      <c r="BQ160" s="999">
        <v>75.430457225999987</v>
      </c>
      <c r="BR160" s="999">
        <v>172.77117190999999</v>
      </c>
      <c r="BS160" s="1000">
        <v>34.209417999999992</v>
      </c>
      <c r="BT160" s="998">
        <v>245.70683707499998</v>
      </c>
      <c r="BU160" s="999">
        <v>30.87839125</v>
      </c>
      <c r="BV160" s="999">
        <v>247.660602111</v>
      </c>
      <c r="BW160" s="999">
        <v>32.425093743999994</v>
      </c>
      <c r="BX160" s="999">
        <v>214.57060000000001</v>
      </c>
      <c r="BY160" s="999">
        <v>82.335946659999991</v>
      </c>
      <c r="BZ160" s="999">
        <v>188.521421949</v>
      </c>
      <c r="CA160" s="999">
        <v>86.690775384000005</v>
      </c>
      <c r="CB160" s="999">
        <v>71.292849375000003</v>
      </c>
      <c r="CC160" s="999">
        <v>64.130258009999991</v>
      </c>
      <c r="CD160" s="1000">
        <v>46.065015828</v>
      </c>
      <c r="CE160" s="998">
        <v>237.72418312799996</v>
      </c>
      <c r="CF160" s="999">
        <v>361.55153495999997</v>
      </c>
      <c r="CG160" s="999">
        <v>128.555153128</v>
      </c>
      <c r="CH160" s="999">
        <v>365.45532197399996</v>
      </c>
      <c r="CI160" s="999">
        <v>107.569049186</v>
      </c>
      <c r="CJ160" s="1000">
        <v>87.315028499999997</v>
      </c>
      <c r="CK160" s="1002">
        <v>6738.2075198299981</v>
      </c>
    </row>
    <row r="161" spans="6:89" x14ac:dyDescent="0.25">
      <c r="F161" s="993">
        <v>41334</v>
      </c>
      <c r="G161" s="998">
        <v>8.1640800000000002</v>
      </c>
      <c r="H161" s="999">
        <v>5.862239999999999</v>
      </c>
      <c r="I161" s="999">
        <v>21.546513999999998</v>
      </c>
      <c r="J161" s="999">
        <v>94.353662646000004</v>
      </c>
      <c r="K161" s="999">
        <v>53.085120000000003</v>
      </c>
      <c r="L161" s="999">
        <v>29.798100000000005</v>
      </c>
      <c r="M161" s="999">
        <v>28.007209502999999</v>
      </c>
      <c r="N161" s="999">
        <v>6.1576000000000004</v>
      </c>
      <c r="O161" s="999">
        <v>10.658429999999999</v>
      </c>
      <c r="P161" s="999">
        <v>3.6993</v>
      </c>
      <c r="Q161" s="999">
        <v>39.924074387999994</v>
      </c>
      <c r="R161" s="999">
        <v>59.280928000000003</v>
      </c>
      <c r="S161" s="999">
        <v>1.5969800000000001</v>
      </c>
      <c r="T161" s="999">
        <v>5.1623000000000001</v>
      </c>
      <c r="U161" s="999">
        <v>2.3259599999999998</v>
      </c>
      <c r="V161" s="999">
        <v>69.786396932999992</v>
      </c>
      <c r="W161" s="999">
        <v>69.875593475999992</v>
      </c>
      <c r="X161" s="999">
        <v>3.1103800000000001</v>
      </c>
      <c r="Y161" s="999">
        <v>286.54447795200002</v>
      </c>
      <c r="Z161" s="1000">
        <v>21.244299999999999</v>
      </c>
      <c r="AA161" s="998">
        <v>64.795137014999995</v>
      </c>
      <c r="AB161" s="999">
        <v>151.68599952000002</v>
      </c>
      <c r="AC161" s="999">
        <v>41.954894000000003</v>
      </c>
      <c r="AD161" s="999">
        <v>20.965540000000001</v>
      </c>
      <c r="AE161" s="999">
        <v>21.290351999999999</v>
      </c>
      <c r="AF161" s="999">
        <v>20.842392439000001</v>
      </c>
      <c r="AG161" s="999">
        <v>6.4296749999999996</v>
      </c>
      <c r="AH161" s="999">
        <v>12.344645</v>
      </c>
      <c r="AI161" s="999">
        <v>23.7636</v>
      </c>
      <c r="AJ161" s="999">
        <v>493.77475898599994</v>
      </c>
      <c r="AK161" s="999">
        <v>24.752364</v>
      </c>
      <c r="AL161" s="999">
        <v>22.383752000000001</v>
      </c>
      <c r="AM161" s="999">
        <v>229.23749281999997</v>
      </c>
      <c r="AN161" s="999">
        <v>191.151334908</v>
      </c>
      <c r="AO161" s="999">
        <v>105.96430430699999</v>
      </c>
      <c r="AP161" s="1000">
        <v>22.952256250000001</v>
      </c>
      <c r="AQ161" s="998">
        <v>52.05198</v>
      </c>
      <c r="AR161" s="999">
        <v>83.633948994000008</v>
      </c>
      <c r="AS161" s="999">
        <v>8.0931899999999999</v>
      </c>
      <c r="AT161" s="999">
        <v>44.620582499999998</v>
      </c>
      <c r="AU161" s="999">
        <v>265.68898662599997</v>
      </c>
      <c r="AV161" s="999">
        <v>15.781236244999999</v>
      </c>
      <c r="AW161" s="999">
        <v>34.869599999999998</v>
      </c>
      <c r="AX161" s="1000">
        <v>29.746192000000001</v>
      </c>
      <c r="AY161" s="998">
        <v>49.346110000000003</v>
      </c>
      <c r="AZ161" s="999">
        <v>9.5719949999999994</v>
      </c>
      <c r="BA161" s="999">
        <v>4.2916499999999997</v>
      </c>
      <c r="BB161" s="999">
        <v>8.625065008</v>
      </c>
      <c r="BC161" s="999">
        <v>8.2465299999999999</v>
      </c>
      <c r="BD161" s="999">
        <v>4.9618799999999998</v>
      </c>
      <c r="BE161" s="999">
        <v>1.9630799999999999</v>
      </c>
      <c r="BF161" s="999">
        <v>1.2175199999999999</v>
      </c>
      <c r="BG161" s="999">
        <v>1.4445300000000001</v>
      </c>
      <c r="BH161" s="1000">
        <v>352.46203151999993</v>
      </c>
      <c r="BI161" s="998">
        <v>202.50351794400001</v>
      </c>
      <c r="BJ161" s="999">
        <v>188.88063399999999</v>
      </c>
      <c r="BK161" s="999">
        <v>187.87903750000001</v>
      </c>
      <c r="BL161" s="999">
        <v>180.91678940599999</v>
      </c>
      <c r="BM161" s="999">
        <v>84.429792279000011</v>
      </c>
      <c r="BN161" s="999">
        <v>97.550973820999999</v>
      </c>
      <c r="BO161" s="999">
        <v>92.931820426000002</v>
      </c>
      <c r="BP161" s="999">
        <v>96.025103220000005</v>
      </c>
      <c r="BQ161" s="999">
        <v>82.200689999999994</v>
      </c>
      <c r="BR161" s="999">
        <v>198.02687647499999</v>
      </c>
      <c r="BS161" s="1000">
        <v>36.826818000000003</v>
      </c>
      <c r="BT161" s="998">
        <v>274.93703639500001</v>
      </c>
      <c r="BU161" s="999">
        <v>35.152596250000002</v>
      </c>
      <c r="BV161" s="999">
        <v>276.159522111</v>
      </c>
      <c r="BW161" s="999">
        <v>36.809626255999994</v>
      </c>
      <c r="BX161" s="999">
        <v>240.43338136000003</v>
      </c>
      <c r="BY161" s="999">
        <v>94.48434666</v>
      </c>
      <c r="BZ161" s="999">
        <v>208.940123898</v>
      </c>
      <c r="CA161" s="999">
        <v>95.108737500000004</v>
      </c>
      <c r="CB161" s="999">
        <v>81.621286249999997</v>
      </c>
      <c r="CC161" s="999">
        <v>70.852014785999998</v>
      </c>
      <c r="CD161" s="1000">
        <v>52.788813129000005</v>
      </c>
      <c r="CE161" s="998">
        <v>261.99616799999995</v>
      </c>
      <c r="CF161" s="999">
        <v>412.42054612499999</v>
      </c>
      <c r="CG161" s="999">
        <v>146.05635202599998</v>
      </c>
      <c r="CH161" s="999">
        <v>392.949221448</v>
      </c>
      <c r="CI161" s="999">
        <v>121.659547558</v>
      </c>
      <c r="CJ161" s="1000">
        <v>99.928156999999999</v>
      </c>
      <c r="CK161" s="1002">
        <v>7601.5577828589994</v>
      </c>
    </row>
    <row r="162" spans="6:89" x14ac:dyDescent="0.25">
      <c r="F162" s="993">
        <v>41365</v>
      </c>
      <c r="G162" s="998">
        <v>8.5190400000000004</v>
      </c>
      <c r="H162" s="999">
        <v>6.0609599999999988</v>
      </c>
      <c r="I162" s="999">
        <v>22.431332000000001</v>
      </c>
      <c r="J162" s="999">
        <v>97.040694708000004</v>
      </c>
      <c r="K162" s="999">
        <v>55.196460000000002</v>
      </c>
      <c r="L162" s="999">
        <v>30.916799999999999</v>
      </c>
      <c r="M162" s="999">
        <v>28.776795</v>
      </c>
      <c r="N162" s="999">
        <v>6.3983999999999996</v>
      </c>
      <c r="O162" s="999">
        <v>11.03241</v>
      </c>
      <c r="P162" s="999">
        <v>3.8247</v>
      </c>
      <c r="Q162" s="999">
        <v>41.608541402999997</v>
      </c>
      <c r="R162" s="999">
        <v>61.295659999999998</v>
      </c>
      <c r="S162" s="999">
        <v>1.65676</v>
      </c>
      <c r="T162" s="999">
        <v>5.3768000000000002</v>
      </c>
      <c r="U162" s="999">
        <v>2.4281999999999999</v>
      </c>
      <c r="V162" s="999">
        <v>71.652501932999996</v>
      </c>
      <c r="W162" s="999">
        <v>72.896437393000014</v>
      </c>
      <c r="X162" s="999">
        <v>3.2471000000000001</v>
      </c>
      <c r="Y162" s="999">
        <v>303.140784096</v>
      </c>
      <c r="Z162" s="1000">
        <v>22.103619999999999</v>
      </c>
      <c r="AA162" s="998">
        <v>66.840274515000004</v>
      </c>
      <c r="AB162" s="999">
        <v>157.07127166499998</v>
      </c>
      <c r="AC162" s="999">
        <v>42.464674000000002</v>
      </c>
      <c r="AD162" s="999">
        <v>21.44059</v>
      </c>
      <c r="AE162" s="999">
        <v>21.596688</v>
      </c>
      <c r="AF162" s="999">
        <v>21.222882438999999</v>
      </c>
      <c r="AG162" s="999">
        <v>6.5462249999999997</v>
      </c>
      <c r="AH162" s="999">
        <v>12.717594999999999</v>
      </c>
      <c r="AI162" s="999">
        <v>24.395</v>
      </c>
      <c r="AJ162" s="999">
        <v>511.020865028</v>
      </c>
      <c r="AK162" s="999">
        <v>25.465778</v>
      </c>
      <c r="AL162" s="999">
        <v>22.985759999999999</v>
      </c>
      <c r="AM162" s="999">
        <v>221.29947077</v>
      </c>
      <c r="AN162" s="999">
        <v>192.56129481600001</v>
      </c>
      <c r="AO162" s="999">
        <v>106.92764124999999</v>
      </c>
      <c r="AP162" s="1000">
        <v>23.824762499999999</v>
      </c>
      <c r="AQ162" s="998">
        <v>54.544349586000003</v>
      </c>
      <c r="AR162" s="999">
        <v>87.565343018000007</v>
      </c>
      <c r="AS162" s="999">
        <v>8.4785799999999991</v>
      </c>
      <c r="AT162" s="999">
        <v>46.66020125</v>
      </c>
      <c r="AU162" s="999">
        <v>279.86429804400001</v>
      </c>
      <c r="AV162" s="999">
        <v>16.509150000000002</v>
      </c>
      <c r="AW162" s="999">
        <v>36.530051608000001</v>
      </c>
      <c r="AX162" s="1000">
        <v>31.105647999999999</v>
      </c>
      <c r="AY162" s="998">
        <v>51.343108000000001</v>
      </c>
      <c r="AZ162" s="999">
        <v>9.9581850000000003</v>
      </c>
      <c r="BA162" s="999">
        <v>4.4523000000000001</v>
      </c>
      <c r="BB162" s="999">
        <v>8.9402149920000014</v>
      </c>
      <c r="BC162" s="999">
        <v>8.5690200000000001</v>
      </c>
      <c r="BD162" s="999">
        <v>5.1836399999999996</v>
      </c>
      <c r="BE162" s="999">
        <v>2.0434399999999999</v>
      </c>
      <c r="BF162" s="999">
        <v>1.26736</v>
      </c>
      <c r="BG162" s="999">
        <v>1.50102</v>
      </c>
      <c r="BH162" s="1000">
        <v>365.99913695999993</v>
      </c>
      <c r="BI162" s="998">
        <v>208.5564</v>
      </c>
      <c r="BJ162" s="999">
        <v>209.47923588699999</v>
      </c>
      <c r="BK162" s="999">
        <v>200.22551999999999</v>
      </c>
      <c r="BL162" s="999">
        <v>187.62728973</v>
      </c>
      <c r="BM162" s="999">
        <v>88.144846371999989</v>
      </c>
      <c r="BN162" s="999">
        <v>101.806024929</v>
      </c>
      <c r="BO162" s="999">
        <v>98.561359999999993</v>
      </c>
      <c r="BP162" s="999">
        <v>99.225958050000003</v>
      </c>
      <c r="BQ162" s="999">
        <v>90.216349452000003</v>
      </c>
      <c r="BR162" s="999">
        <v>201.41341882</v>
      </c>
      <c r="BS162" s="1000">
        <v>41.093179999999997</v>
      </c>
      <c r="BT162" s="998">
        <v>290.71767585000003</v>
      </c>
      <c r="BU162" s="999">
        <v>36.275945</v>
      </c>
      <c r="BV162" s="999">
        <v>298.99499423400005</v>
      </c>
      <c r="BW162" s="999">
        <v>38.203147487999999</v>
      </c>
      <c r="BX162" s="999">
        <v>258.80254911999998</v>
      </c>
      <c r="BY162" s="999">
        <v>98.059068580000002</v>
      </c>
      <c r="BZ162" s="999">
        <v>226.98244875</v>
      </c>
      <c r="CA162" s="999">
        <v>106.33275</v>
      </c>
      <c r="CB162" s="999">
        <v>84.373563125000004</v>
      </c>
      <c r="CC162" s="999">
        <v>77.601172418000004</v>
      </c>
      <c r="CD162" s="1000">
        <v>54.333854171999995</v>
      </c>
      <c r="CE162" s="998">
        <v>278.965963128</v>
      </c>
      <c r="CF162" s="999">
        <v>428.19349844999999</v>
      </c>
      <c r="CG162" s="999">
        <v>152.711270308</v>
      </c>
      <c r="CH162" s="999">
        <v>423.49812355199998</v>
      </c>
      <c r="CI162" s="999">
        <v>127.55928938</v>
      </c>
      <c r="CJ162" s="1000">
        <v>103.8069095</v>
      </c>
      <c r="CK162" s="1002">
        <v>7966.2616222689985</v>
      </c>
    </row>
    <row r="163" spans="6:89" x14ac:dyDescent="0.25">
      <c r="F163" s="993">
        <v>41395</v>
      </c>
      <c r="G163" s="998">
        <v>7.9866000000000001</v>
      </c>
      <c r="H163" s="999">
        <v>5.746319999999999</v>
      </c>
      <c r="I163" s="999">
        <v>21.163889999999999</v>
      </c>
      <c r="J163" s="999">
        <v>93.797732646</v>
      </c>
      <c r="K163" s="999">
        <v>52.509297258000004</v>
      </c>
      <c r="L163" s="999">
        <v>29.459100000000003</v>
      </c>
      <c r="M163" s="999">
        <v>27.842299503</v>
      </c>
      <c r="N163" s="999">
        <v>6.0544000000000002</v>
      </c>
      <c r="O163" s="999">
        <v>10.533770000000001</v>
      </c>
      <c r="P163" s="999">
        <v>3.6156999999999999</v>
      </c>
      <c r="Q163" s="999">
        <v>39.521834208999998</v>
      </c>
      <c r="R163" s="999">
        <v>58.666264000000005</v>
      </c>
      <c r="S163" s="999">
        <v>1.5542800000000001</v>
      </c>
      <c r="T163" s="999">
        <v>5.0907999999999998</v>
      </c>
      <c r="U163" s="999">
        <v>2.28762</v>
      </c>
      <c r="V163" s="999">
        <v>69.579051933000002</v>
      </c>
      <c r="W163" s="999">
        <v>69.156331738000006</v>
      </c>
      <c r="X163" s="999">
        <v>3.05911</v>
      </c>
      <c r="Y163" s="999">
        <v>296.28769499999999</v>
      </c>
      <c r="Z163" s="1000">
        <v>20.95786</v>
      </c>
      <c r="AA163" s="998">
        <v>65.639174999999994</v>
      </c>
      <c r="AB163" s="999">
        <v>154.25479690500001</v>
      </c>
      <c r="AC163" s="999">
        <v>42.158805999999998</v>
      </c>
      <c r="AD163" s="999">
        <v>20.965540000000001</v>
      </c>
      <c r="AE163" s="999">
        <v>21.264824000000001</v>
      </c>
      <c r="AF163" s="999">
        <v>20.969222438999999</v>
      </c>
      <c r="AG163" s="999">
        <v>6.4296749999999996</v>
      </c>
      <c r="AH163" s="999">
        <v>12.568415</v>
      </c>
      <c r="AI163" s="999">
        <v>23.792300000000001</v>
      </c>
      <c r="AJ163" s="999">
        <v>500.01027053500007</v>
      </c>
      <c r="AK163" s="999">
        <v>25.093561999999999</v>
      </c>
      <c r="AL163" s="999">
        <v>22.794212000000002</v>
      </c>
      <c r="AM163" s="999">
        <v>210.29731282</v>
      </c>
      <c r="AN163" s="999">
        <v>187.34146009200001</v>
      </c>
      <c r="AO163" s="999">
        <v>103.91338180699999</v>
      </c>
      <c r="AP163" s="1000">
        <v>23.379606249999998</v>
      </c>
      <c r="AQ163" s="998">
        <v>51.285090413999995</v>
      </c>
      <c r="AR163" s="999">
        <v>82.827507988000008</v>
      </c>
      <c r="AS163" s="999">
        <v>7.9571699999999996</v>
      </c>
      <c r="AT163" s="999">
        <v>44.118522499999997</v>
      </c>
      <c r="AU163" s="999">
        <v>268.04660902200004</v>
      </c>
      <c r="AV163" s="999">
        <v>15.548299999999999</v>
      </c>
      <c r="AW163" s="999">
        <v>34.343785803999999</v>
      </c>
      <c r="AX163" s="1000">
        <v>29.195936</v>
      </c>
      <c r="AY163" s="998">
        <v>49.751297999999998</v>
      </c>
      <c r="AZ163" s="999">
        <v>9.5995799999999996</v>
      </c>
      <c r="BA163" s="999">
        <v>4.1768999999999998</v>
      </c>
      <c r="BB163" s="999">
        <v>8.6748250079999991</v>
      </c>
      <c r="BC163" s="999">
        <v>8.1083200000000009</v>
      </c>
      <c r="BD163" s="999">
        <v>4.9064399999999999</v>
      </c>
      <c r="BE163" s="999">
        <v>1.98604</v>
      </c>
      <c r="BF163" s="999">
        <v>1.23176</v>
      </c>
      <c r="BG163" s="999">
        <v>1.42032</v>
      </c>
      <c r="BH163" s="1000">
        <v>355.36688419199993</v>
      </c>
      <c r="BI163" s="998">
        <v>200.49576705600001</v>
      </c>
      <c r="BJ163" s="999">
        <v>206.10584925799998</v>
      </c>
      <c r="BK163" s="999">
        <v>194.8954425</v>
      </c>
      <c r="BL163" s="999">
        <v>181.659109298</v>
      </c>
      <c r="BM163" s="999">
        <v>84.99056865099999</v>
      </c>
      <c r="BN163" s="999">
        <v>99.292978750000003</v>
      </c>
      <c r="BO163" s="999">
        <v>97.117111860999984</v>
      </c>
      <c r="BP163" s="999">
        <v>97.194658050000001</v>
      </c>
      <c r="BQ163" s="999">
        <v>88.875098613000006</v>
      </c>
      <c r="BR163" s="999">
        <v>193.78600470500001</v>
      </c>
      <c r="BS163" s="1000">
        <v>40.517352000000002</v>
      </c>
      <c r="BT163" s="998">
        <v>285.51732279000004</v>
      </c>
      <c r="BU163" s="999">
        <v>35.590976249999997</v>
      </c>
      <c r="BV163" s="999">
        <v>305.51079730999999</v>
      </c>
      <c r="BW163" s="999">
        <v>37.489387487999998</v>
      </c>
      <c r="BX163" s="999">
        <v>259.06503727999996</v>
      </c>
      <c r="BY163" s="999">
        <v>94.135577139999995</v>
      </c>
      <c r="BZ163" s="999">
        <v>225.91937415300001</v>
      </c>
      <c r="CA163" s="999">
        <v>106.33275</v>
      </c>
      <c r="CB163" s="999">
        <v>81.058993125000001</v>
      </c>
      <c r="CC163" s="999">
        <v>77.245903980000008</v>
      </c>
      <c r="CD163" s="1000">
        <v>52.674345828</v>
      </c>
      <c r="CE163" s="998">
        <v>275.03389199999998</v>
      </c>
      <c r="CF163" s="999">
        <v>411.41506426500001</v>
      </c>
      <c r="CG163" s="999">
        <v>146.02430282</v>
      </c>
      <c r="CH163" s="999">
        <v>427.31673631500001</v>
      </c>
      <c r="CI163" s="999">
        <v>122.80513224799999</v>
      </c>
      <c r="CJ163" s="1000">
        <v>99.152406499999998</v>
      </c>
      <c r="CK163" s="1002">
        <v>7771.5057452969995</v>
      </c>
    </row>
    <row r="164" spans="6:89" x14ac:dyDescent="0.25">
      <c r="F164" s="993">
        <v>41426</v>
      </c>
      <c r="G164" s="998">
        <v>6.9660900000000003</v>
      </c>
      <c r="H164" s="999">
        <v>5.0176799999999995</v>
      </c>
      <c r="I164" s="999">
        <v>18.461607999999998</v>
      </c>
      <c r="J164" s="999">
        <v>82.833569999999995</v>
      </c>
      <c r="K164" s="999">
        <v>46.038190968000002</v>
      </c>
      <c r="L164" s="999">
        <v>25.763999999999999</v>
      </c>
      <c r="M164" s="999">
        <v>24.461644502999999</v>
      </c>
      <c r="N164" s="999">
        <v>5.2976000000000001</v>
      </c>
      <c r="O164" s="999">
        <v>9.2248400000000004</v>
      </c>
      <c r="P164" s="999">
        <v>3.1558999999999999</v>
      </c>
      <c r="Q164" s="999">
        <v>34.694725791000003</v>
      </c>
      <c r="R164" s="999">
        <v>51.461035999999993</v>
      </c>
      <c r="S164" s="999">
        <v>1.3578600000000001</v>
      </c>
      <c r="T164" s="999">
        <v>4.4473000000000003</v>
      </c>
      <c r="U164" s="999">
        <v>2.0064600000000001</v>
      </c>
      <c r="V164" s="999">
        <v>61.551856133999998</v>
      </c>
      <c r="W164" s="999">
        <v>60.59718826200001</v>
      </c>
      <c r="X164" s="999">
        <v>2.6831299999999998</v>
      </c>
      <c r="Y164" s="999">
        <v>266.01533999999998</v>
      </c>
      <c r="Z164" s="1000">
        <v>18.332159999999998</v>
      </c>
      <c r="AA164" s="998">
        <v>58.140337500000001</v>
      </c>
      <c r="AB164" s="999">
        <v>138.53223713999998</v>
      </c>
      <c r="AC164" s="999">
        <v>37.825676000000001</v>
      </c>
      <c r="AD164" s="999">
        <v>18.685300000000002</v>
      </c>
      <c r="AE164" s="999">
        <v>19.018360000000001</v>
      </c>
      <c r="AF164" s="999">
        <v>18.813112439000001</v>
      </c>
      <c r="AG164" s="999">
        <v>5.7497999999999996</v>
      </c>
      <c r="AH164" s="999">
        <v>11.225795</v>
      </c>
      <c r="AI164" s="999">
        <v>21.151900000000001</v>
      </c>
      <c r="AJ164" s="999">
        <v>449.51925546499996</v>
      </c>
      <c r="AK164" s="999">
        <v>22.519068000000001</v>
      </c>
      <c r="AL164" s="999">
        <v>20.468271999999999</v>
      </c>
      <c r="AM164" s="999">
        <v>192.52452205</v>
      </c>
      <c r="AN164" s="999">
        <v>169.61229</v>
      </c>
      <c r="AO164" s="999">
        <v>94.311335556999992</v>
      </c>
      <c r="AP164" s="1000">
        <v>20.940149999999999</v>
      </c>
      <c r="AQ164" s="998">
        <v>44.542949862</v>
      </c>
      <c r="AR164" s="999">
        <v>72.310281005999997</v>
      </c>
      <c r="AS164" s="999">
        <v>6.9596900000000002</v>
      </c>
      <c r="AT164" s="999">
        <v>38.470347500000003</v>
      </c>
      <c r="AU164" s="999">
        <v>237.159478044</v>
      </c>
      <c r="AV164" s="999">
        <v>13.539249999999999</v>
      </c>
      <c r="AW164" s="999">
        <v>29.971254196</v>
      </c>
      <c r="AX164" s="1000">
        <v>25.344144</v>
      </c>
      <c r="AY164" s="998">
        <v>44.078665999999998</v>
      </c>
      <c r="AZ164" s="999">
        <v>8.4961800000000007</v>
      </c>
      <c r="BA164" s="999">
        <v>3.6490499999999999</v>
      </c>
      <c r="BB164" s="999">
        <v>7.6464549919999998</v>
      </c>
      <c r="BC164" s="999">
        <v>7.1408500000000004</v>
      </c>
      <c r="BD164" s="999">
        <v>4.2965999999999998</v>
      </c>
      <c r="BE164" s="999">
        <v>1.722</v>
      </c>
      <c r="BF164" s="999">
        <v>1.0680000000000001</v>
      </c>
      <c r="BG164" s="999">
        <v>1.25085</v>
      </c>
      <c r="BH164" s="1000">
        <v>315.51051571199997</v>
      </c>
      <c r="BI164" s="998">
        <v>181.61781705600001</v>
      </c>
      <c r="BJ164" s="999">
        <v>184.76085988699998</v>
      </c>
      <c r="BK164" s="999">
        <v>175.4420575</v>
      </c>
      <c r="BL164" s="999">
        <v>164.34827070199998</v>
      </c>
      <c r="BM164" s="999">
        <v>76.684262279000009</v>
      </c>
      <c r="BN164" s="999">
        <v>89.669218821000001</v>
      </c>
      <c r="BO164" s="999">
        <v>87.302280851999996</v>
      </c>
      <c r="BP164" s="999">
        <v>87.930643560000007</v>
      </c>
      <c r="BQ164" s="999">
        <v>79.613955000000004</v>
      </c>
      <c r="BR164" s="999">
        <v>175.8094375</v>
      </c>
      <c r="BS164" s="1000">
        <v>36.329512000000001</v>
      </c>
      <c r="BT164" s="998">
        <v>255.21110034</v>
      </c>
      <c r="BU164" s="999">
        <v>31.755151250000001</v>
      </c>
      <c r="BV164" s="999">
        <v>283.16241922799998</v>
      </c>
      <c r="BW164" s="999">
        <v>33.546720000000001</v>
      </c>
      <c r="BX164" s="999">
        <v>238.30480252000001</v>
      </c>
      <c r="BY164" s="999">
        <v>82.975339040000009</v>
      </c>
      <c r="BZ164" s="999">
        <v>207.877049301</v>
      </c>
      <c r="CA164" s="999">
        <v>99.214410384000004</v>
      </c>
      <c r="CB164" s="999">
        <v>71.292849375000003</v>
      </c>
      <c r="CC164" s="999">
        <v>71.50781279600001</v>
      </c>
      <c r="CD164" s="1000">
        <v>46.637257913999996</v>
      </c>
      <c r="CE164" s="998">
        <v>251.67827287199998</v>
      </c>
      <c r="CF164" s="999">
        <v>364.127900775</v>
      </c>
      <c r="CG164" s="999">
        <v>129.35500110199999</v>
      </c>
      <c r="CH164" s="999">
        <v>389.9554875</v>
      </c>
      <c r="CI164" s="999">
        <v>111.52125837199998</v>
      </c>
      <c r="CJ164" s="1000">
        <v>87.516148999999999</v>
      </c>
      <c r="CK164" s="1002">
        <v>6987.709449046999</v>
      </c>
    </row>
    <row r="165" spans="6:89" x14ac:dyDescent="0.25">
      <c r="F165" s="993">
        <v>41456</v>
      </c>
      <c r="G165" s="998">
        <v>7.23231</v>
      </c>
      <c r="H165" s="999">
        <v>5.183279999999999</v>
      </c>
      <c r="I165" s="999">
        <v>19.155114000000001</v>
      </c>
      <c r="J165" s="999">
        <v>85.026380291999999</v>
      </c>
      <c r="K165" s="999">
        <v>47.573708226000008</v>
      </c>
      <c r="L165" s="999">
        <v>26.645399999999995</v>
      </c>
      <c r="M165" s="999">
        <v>25.121284502999998</v>
      </c>
      <c r="N165" s="999">
        <v>5.5039999999999996</v>
      </c>
      <c r="O165" s="999">
        <v>9.4741599999999995</v>
      </c>
      <c r="P165" s="999">
        <v>3.2604000000000002</v>
      </c>
      <c r="Q165" s="999">
        <v>35.951791402999994</v>
      </c>
      <c r="R165" s="999">
        <v>53.031844000000007</v>
      </c>
      <c r="S165" s="999">
        <v>1.4091</v>
      </c>
      <c r="T165" s="999">
        <v>4.6189</v>
      </c>
      <c r="U165" s="999">
        <v>2.07036</v>
      </c>
      <c r="V165" s="999">
        <v>63.121748066999999</v>
      </c>
      <c r="W165" s="999">
        <v>62.611097392999994</v>
      </c>
      <c r="X165" s="999">
        <v>2.76858</v>
      </c>
      <c r="Y165" s="999">
        <v>271.34880454799998</v>
      </c>
      <c r="Z165" s="1000">
        <v>18.952780000000001</v>
      </c>
      <c r="AA165" s="998">
        <v>59.276537984999997</v>
      </c>
      <c r="AB165" s="999">
        <v>141.47249952000001</v>
      </c>
      <c r="AC165" s="999">
        <v>38.488390000000003</v>
      </c>
      <c r="AD165" s="999">
        <v>19.065339999999999</v>
      </c>
      <c r="AE165" s="999">
        <v>19.324695999999999</v>
      </c>
      <c r="AF165" s="999">
        <v>19.151330000000002</v>
      </c>
      <c r="AG165" s="999">
        <v>5.8663499999999997</v>
      </c>
      <c r="AH165" s="999">
        <v>11.412269999999999</v>
      </c>
      <c r="AI165" s="999">
        <v>21.639800000000001</v>
      </c>
      <c r="AJ165" s="999">
        <v>459.76969101400005</v>
      </c>
      <c r="AK165" s="999">
        <v>22.922301999999998</v>
      </c>
      <c r="AL165" s="999">
        <v>20.79664</v>
      </c>
      <c r="AM165" s="999">
        <v>194.24631281999999</v>
      </c>
      <c r="AN165" s="999">
        <v>172.042167546</v>
      </c>
      <c r="AO165" s="999">
        <v>95.336796806999999</v>
      </c>
      <c r="AP165" s="1000">
        <v>21.34969375</v>
      </c>
      <c r="AQ165" s="998">
        <v>46.332330137999996</v>
      </c>
      <c r="AR165" s="999">
        <v>74.864003018000005</v>
      </c>
      <c r="AS165" s="999">
        <v>7.2544000000000004</v>
      </c>
      <c r="AT165" s="999">
        <v>39.945148750000001</v>
      </c>
      <c r="AU165" s="999">
        <v>244.11277173599998</v>
      </c>
      <c r="AV165" s="999">
        <v>14.06335</v>
      </c>
      <c r="AW165" s="999">
        <v>31.18892</v>
      </c>
      <c r="AX165" s="1000">
        <v>26.315183999999999</v>
      </c>
      <c r="AY165" s="998">
        <v>45.236345999999998</v>
      </c>
      <c r="AZ165" s="999">
        <v>8.7168600000000005</v>
      </c>
      <c r="BA165" s="999">
        <v>3.7867500000000001</v>
      </c>
      <c r="BB165" s="999">
        <v>7.8454949919999999</v>
      </c>
      <c r="BC165" s="999">
        <v>7.3712</v>
      </c>
      <c r="BD165" s="999">
        <v>4.4629200000000004</v>
      </c>
      <c r="BE165" s="999">
        <v>1.7679199999999999</v>
      </c>
      <c r="BF165" s="999">
        <v>1.0964799999999999</v>
      </c>
      <c r="BG165" s="999">
        <v>1.2911999999999999</v>
      </c>
      <c r="BH165" s="1000">
        <v>323.55728419199994</v>
      </c>
      <c r="BI165" s="998">
        <v>187.131472944</v>
      </c>
      <c r="BJ165" s="999">
        <v>179.53655051600001</v>
      </c>
      <c r="BK165" s="999">
        <v>176.04427000000001</v>
      </c>
      <c r="BL165" s="999">
        <v>165.80328918999999</v>
      </c>
      <c r="BM165" s="999">
        <v>78.681953628000002</v>
      </c>
      <c r="BN165" s="999">
        <v>89.783469999999994</v>
      </c>
      <c r="BO165" s="999">
        <v>87.037008139000008</v>
      </c>
      <c r="BP165" s="999">
        <v>88.730908049999996</v>
      </c>
      <c r="BQ165" s="999">
        <v>77.857504452000001</v>
      </c>
      <c r="BR165" s="999">
        <v>179.73392190999999</v>
      </c>
      <c r="BS165" s="1000">
        <v>35.099333999999999</v>
      </c>
      <c r="BT165" s="998">
        <v>256.10772550999997</v>
      </c>
      <c r="BU165" s="999">
        <v>32.330525000000002</v>
      </c>
      <c r="BV165" s="999">
        <v>284.31923788900002</v>
      </c>
      <c r="BW165" s="999">
        <v>34.056558768000002</v>
      </c>
      <c r="BX165" s="999">
        <v>240.84154659999999</v>
      </c>
      <c r="BY165" s="999">
        <v>85.329422859999994</v>
      </c>
      <c r="BZ165" s="999">
        <v>210.69119389799999</v>
      </c>
      <c r="CA165" s="999">
        <v>100.0709325</v>
      </c>
      <c r="CB165" s="999">
        <v>73.334861250000003</v>
      </c>
      <c r="CC165" s="999">
        <v>72.354851183999997</v>
      </c>
      <c r="CD165" s="1000">
        <v>47.83896</v>
      </c>
      <c r="CE165" s="998">
        <v>255.87642</v>
      </c>
      <c r="CF165" s="999">
        <v>374.37094480500002</v>
      </c>
      <c r="CG165" s="999">
        <v>133.19442687200001</v>
      </c>
      <c r="CH165" s="999">
        <v>396.52360262999991</v>
      </c>
      <c r="CI165" s="999">
        <v>113.84103837199999</v>
      </c>
      <c r="CJ165" s="1000">
        <v>90.188178500000006</v>
      </c>
      <c r="CK165" s="1002">
        <v>7108.1405321669999</v>
      </c>
    </row>
    <row r="166" spans="6:89" x14ac:dyDescent="0.25">
      <c r="F166" s="993">
        <v>41487</v>
      </c>
      <c r="G166" s="998">
        <v>7.3654200000000003</v>
      </c>
      <c r="H166" s="999">
        <v>5.3157599999999992</v>
      </c>
      <c r="I166" s="999">
        <v>19.681222000000002</v>
      </c>
      <c r="J166" s="999">
        <v>87.960467645999998</v>
      </c>
      <c r="K166" s="999">
        <v>49.081808226000014</v>
      </c>
      <c r="L166" s="999">
        <v>27.425100000000004</v>
      </c>
      <c r="M166" s="999">
        <v>25.89087</v>
      </c>
      <c r="N166" s="999">
        <v>5.6416000000000004</v>
      </c>
      <c r="O166" s="999">
        <v>9.7234800000000003</v>
      </c>
      <c r="P166" s="999">
        <v>3.3439999999999999</v>
      </c>
      <c r="Q166" s="999">
        <v>36.932287193999997</v>
      </c>
      <c r="R166" s="999">
        <v>54.636800000000001</v>
      </c>
      <c r="S166" s="999">
        <v>1.42618</v>
      </c>
      <c r="T166" s="999">
        <v>4.7190000000000003</v>
      </c>
      <c r="U166" s="999">
        <v>2.1086999999999998</v>
      </c>
      <c r="V166" s="999">
        <v>65.372934200999993</v>
      </c>
      <c r="W166" s="999">
        <v>64.625006524</v>
      </c>
      <c r="X166" s="999">
        <v>2.8198500000000002</v>
      </c>
      <c r="Y166" s="999">
        <v>283.41598499999998</v>
      </c>
      <c r="Z166" s="1000">
        <v>19.549530000000001</v>
      </c>
      <c r="AA166" s="998">
        <v>61.8410625</v>
      </c>
      <c r="AB166" s="999">
        <v>147.22913452500001</v>
      </c>
      <c r="AC166" s="999">
        <v>40.272620000000003</v>
      </c>
      <c r="AD166" s="999">
        <v>19.825420000000001</v>
      </c>
      <c r="AE166" s="999">
        <v>20.090536</v>
      </c>
      <c r="AF166" s="999">
        <v>19.996867561000002</v>
      </c>
      <c r="AG166" s="999">
        <v>6.09945</v>
      </c>
      <c r="AH166" s="999">
        <v>11.9344</v>
      </c>
      <c r="AI166" s="999">
        <v>22.472100000000001</v>
      </c>
      <c r="AJ166" s="999">
        <v>478.65790097199999</v>
      </c>
      <c r="AK166" s="999">
        <v>23.945896000000001</v>
      </c>
      <c r="AL166" s="999">
        <v>21.781744</v>
      </c>
      <c r="AM166" s="999">
        <v>202.35929077</v>
      </c>
      <c r="AN166" s="999">
        <v>179.48187736200001</v>
      </c>
      <c r="AO166" s="999">
        <v>99.221169443000008</v>
      </c>
      <c r="AP166" s="1000">
        <v>22.329037499999998</v>
      </c>
      <c r="AQ166" s="998">
        <v>47.898059447999998</v>
      </c>
      <c r="AR166" s="999">
        <v>77.585712011999988</v>
      </c>
      <c r="AS166" s="999">
        <v>7.4357600000000001</v>
      </c>
      <c r="AT166" s="999">
        <v>41.231677500000004</v>
      </c>
      <c r="AU166" s="999">
        <v>253.45358119799999</v>
      </c>
      <c r="AV166" s="999">
        <v>14.5001</v>
      </c>
      <c r="AW166" s="999">
        <v>32.157519999999998</v>
      </c>
      <c r="AX166" s="1000">
        <v>27.221488000000001</v>
      </c>
      <c r="AY166" s="998">
        <v>46.914982000000002</v>
      </c>
      <c r="AZ166" s="999">
        <v>8.9927100000000006</v>
      </c>
      <c r="BA166" s="999">
        <v>3.8326500000000001</v>
      </c>
      <c r="BB166" s="999">
        <v>8.1108799999999999</v>
      </c>
      <c r="BC166" s="999">
        <v>7.5094099999999999</v>
      </c>
      <c r="BD166" s="999">
        <v>4.5460799999999999</v>
      </c>
      <c r="BE166" s="999">
        <v>1.8253200000000001</v>
      </c>
      <c r="BF166" s="999">
        <v>1.13208</v>
      </c>
      <c r="BG166" s="999">
        <v>1.31541</v>
      </c>
      <c r="BH166" s="1000">
        <v>336.13586035199995</v>
      </c>
      <c r="BI166" s="998">
        <v>191.11677</v>
      </c>
      <c r="BJ166" s="999">
        <v>181.92482925799999</v>
      </c>
      <c r="BK166" s="999">
        <v>179.447135</v>
      </c>
      <c r="BL166" s="999">
        <v>170.04922108000002</v>
      </c>
      <c r="BM166" s="999">
        <v>80.294155907000004</v>
      </c>
      <c r="BN166" s="999">
        <v>92.43927875</v>
      </c>
      <c r="BO166" s="999">
        <v>89.689670425999992</v>
      </c>
      <c r="BP166" s="999">
        <v>92.085599999999999</v>
      </c>
      <c r="BQ166" s="999">
        <v>79.294579452000008</v>
      </c>
      <c r="BR166" s="999">
        <v>184.73442970500003</v>
      </c>
      <c r="BS166" s="1000">
        <v>35.544291999999999</v>
      </c>
      <c r="BT166" s="998">
        <v>263.87853775499997</v>
      </c>
      <c r="BU166" s="999">
        <v>33.563468749999998</v>
      </c>
      <c r="BV166" s="999">
        <v>304.11031288300001</v>
      </c>
      <c r="BW166" s="999">
        <v>35.314132512</v>
      </c>
      <c r="BX166" s="999">
        <v>255.42041612000003</v>
      </c>
      <c r="BY166" s="999">
        <v>88.2357619</v>
      </c>
      <c r="BZ166" s="999">
        <v>224.48087014800004</v>
      </c>
      <c r="CA166" s="999">
        <v>108.252599616</v>
      </c>
      <c r="CB166" s="999">
        <v>75.761600000000001</v>
      </c>
      <c r="CC166" s="999">
        <v>77.437207203999989</v>
      </c>
      <c r="CD166" s="1000">
        <v>49.555654784999994</v>
      </c>
      <c r="CE166" s="998">
        <v>270.03751687200003</v>
      </c>
      <c r="CF166" s="999">
        <v>387.63019248000001</v>
      </c>
      <c r="CG166" s="999">
        <v>138.025650308</v>
      </c>
      <c r="CH166" s="999">
        <v>422.42873210700003</v>
      </c>
      <c r="CI166" s="999">
        <v>118.738403256</v>
      </c>
      <c r="CJ166" s="1000">
        <v>93.204986000000005</v>
      </c>
      <c r="CK166" s="1002">
        <v>7399.069792207998</v>
      </c>
    </row>
    <row r="167" spans="6:89" x14ac:dyDescent="0.25">
      <c r="F167" s="993">
        <v>41518</v>
      </c>
      <c r="G167" s="998">
        <v>6.9660900000000003</v>
      </c>
      <c r="H167" s="999">
        <v>5.0507999999999988</v>
      </c>
      <c r="I167" s="999">
        <v>18.342037999999999</v>
      </c>
      <c r="J167" s="999">
        <v>85.088199708000005</v>
      </c>
      <c r="K167" s="999">
        <v>46.230111773999987</v>
      </c>
      <c r="L167" s="999">
        <v>25.967399999999998</v>
      </c>
      <c r="M167" s="999">
        <v>25.176265497000003</v>
      </c>
      <c r="N167" s="999">
        <v>5.2632000000000003</v>
      </c>
      <c r="O167" s="999">
        <v>9.4118300000000001</v>
      </c>
      <c r="P167" s="999">
        <v>3.1768000000000001</v>
      </c>
      <c r="Q167" s="999">
        <v>34.719864387999998</v>
      </c>
      <c r="R167" s="999">
        <v>52.24644</v>
      </c>
      <c r="S167" s="999">
        <v>1.3578600000000001</v>
      </c>
      <c r="T167" s="999">
        <v>4.4473000000000003</v>
      </c>
      <c r="U167" s="999">
        <v>1.9809000000000001</v>
      </c>
      <c r="V167" s="999">
        <v>63.477178866000003</v>
      </c>
      <c r="W167" s="999">
        <v>60.489310869000001</v>
      </c>
      <c r="X167" s="999">
        <v>2.6489500000000001</v>
      </c>
      <c r="Y167" s="999">
        <v>271.79559590400004</v>
      </c>
      <c r="Z167" s="1000">
        <v>18.284420000000001</v>
      </c>
      <c r="AA167" s="998">
        <v>60.639962984999997</v>
      </c>
      <c r="AB167" s="999">
        <v>143.73182785499998</v>
      </c>
      <c r="AC167" s="999">
        <v>39.813817999999998</v>
      </c>
      <c r="AD167" s="999">
        <v>19.38204</v>
      </c>
      <c r="AE167" s="999">
        <v>19.809728</v>
      </c>
      <c r="AF167" s="999">
        <v>19.700922438999999</v>
      </c>
      <c r="AG167" s="999">
        <v>6.0023249999999999</v>
      </c>
      <c r="AH167" s="999">
        <v>11.747925</v>
      </c>
      <c r="AI167" s="999">
        <v>21.898099999999999</v>
      </c>
      <c r="AJ167" s="999">
        <v>465.70073749299996</v>
      </c>
      <c r="AK167" s="999">
        <v>23.480626000000001</v>
      </c>
      <c r="AL167" s="999">
        <v>21.508103999999999</v>
      </c>
      <c r="AM167" s="999">
        <v>194.74244922999998</v>
      </c>
      <c r="AN167" s="999">
        <v>174.77206745399999</v>
      </c>
      <c r="AO167" s="999">
        <v>96.704128193000003</v>
      </c>
      <c r="AP167" s="1000">
        <v>21.741431250000002</v>
      </c>
      <c r="AQ167" s="998">
        <v>43.839960552000001</v>
      </c>
      <c r="AR167" s="999">
        <v>71.806273018000013</v>
      </c>
      <c r="AS167" s="999">
        <v>6.8690100000000003</v>
      </c>
      <c r="AT167" s="999">
        <v>38.187938750000001</v>
      </c>
      <c r="AU167" s="999">
        <v>238.35315684600002</v>
      </c>
      <c r="AV167" s="999">
        <v>13.364549999999999</v>
      </c>
      <c r="AW167" s="999">
        <v>29.666842587999998</v>
      </c>
      <c r="AX167" s="1000">
        <v>24.890992000000001</v>
      </c>
      <c r="AY167" s="998">
        <v>45.294229999999999</v>
      </c>
      <c r="AZ167" s="999">
        <v>8.6892750000000003</v>
      </c>
      <c r="BA167" s="999">
        <v>3.6490499999999999</v>
      </c>
      <c r="BB167" s="999">
        <v>7.8620799999999997</v>
      </c>
      <c r="BC167" s="999">
        <v>7.1869199999999998</v>
      </c>
      <c r="BD167" s="999">
        <v>4.3243200000000002</v>
      </c>
      <c r="BE167" s="999">
        <v>1.7794000000000001</v>
      </c>
      <c r="BF167" s="999">
        <v>1.1035999999999999</v>
      </c>
      <c r="BG167" s="999">
        <v>1.25892</v>
      </c>
      <c r="BH167" s="1000">
        <v>324.42886723199996</v>
      </c>
      <c r="BI167" s="998">
        <v>180.50916000000001</v>
      </c>
      <c r="BJ167" s="999">
        <v>182.67121674200001</v>
      </c>
      <c r="BK167" s="999">
        <v>174.56874999999999</v>
      </c>
      <c r="BL167" s="999">
        <v>164.556130486</v>
      </c>
      <c r="BM167" s="999">
        <v>76.053418650999987</v>
      </c>
      <c r="BN167" s="999">
        <v>90.497419929000003</v>
      </c>
      <c r="BO167" s="999">
        <v>88.864413564999992</v>
      </c>
      <c r="BP167" s="999">
        <v>90.238945169999994</v>
      </c>
      <c r="BQ167" s="999">
        <v>79.677818612999999</v>
      </c>
      <c r="BR167" s="999">
        <v>176.094213975</v>
      </c>
      <c r="BS167" s="1000">
        <v>35.884554000000001</v>
      </c>
      <c r="BT167" s="998">
        <v>261.09896326500001</v>
      </c>
      <c r="BU167" s="999">
        <v>32.851101249999999</v>
      </c>
      <c r="BV167" s="999">
        <v>297.68594384200003</v>
      </c>
      <c r="BW167" s="999">
        <v>34.770318768000003</v>
      </c>
      <c r="BX167" s="999">
        <v>247.57694659999999</v>
      </c>
      <c r="BY167" s="999">
        <v>83.818161900000007</v>
      </c>
      <c r="BZ167" s="999">
        <v>215.25658360200001</v>
      </c>
      <c r="CA167" s="999">
        <v>102.640687884</v>
      </c>
      <c r="CB167" s="999">
        <v>72.506218750000002</v>
      </c>
      <c r="CC167" s="999">
        <v>74.103603980000003</v>
      </c>
      <c r="CD167" s="1000">
        <v>47.982004784999994</v>
      </c>
      <c r="CE167" s="998">
        <v>260.34064312799995</v>
      </c>
      <c r="CF167" s="999">
        <v>369.06095542500003</v>
      </c>
      <c r="CG167" s="999">
        <v>130.02691140999997</v>
      </c>
      <c r="CH167" s="999">
        <v>418.30490012999991</v>
      </c>
      <c r="CI167" s="999">
        <v>111.807673876</v>
      </c>
      <c r="CJ167" s="1000">
        <v>87.889658499999996</v>
      </c>
      <c r="CK167" s="1002">
        <v>7143.3894521169996</v>
      </c>
    </row>
    <row r="168" spans="6:89" x14ac:dyDescent="0.25">
      <c r="F168" s="993">
        <v>41548</v>
      </c>
      <c r="G168" s="998">
        <v>6.7886100000000003</v>
      </c>
      <c r="H168" s="999">
        <v>4.9183199999999987</v>
      </c>
      <c r="I168" s="999">
        <v>17.911586</v>
      </c>
      <c r="J168" s="999">
        <v>82.277640000000005</v>
      </c>
      <c r="K168" s="999">
        <v>44.941380000000002</v>
      </c>
      <c r="L168" s="999">
        <v>25.289399999999997</v>
      </c>
      <c r="M168" s="999">
        <v>24.296734503</v>
      </c>
      <c r="N168" s="999">
        <v>5.16</v>
      </c>
      <c r="O168" s="999">
        <v>9.1001799999999999</v>
      </c>
      <c r="P168" s="999">
        <v>3.0931999999999999</v>
      </c>
      <c r="Q168" s="999">
        <v>33.915361402999999</v>
      </c>
      <c r="R168" s="999">
        <v>50.641484000000005</v>
      </c>
      <c r="S168" s="999">
        <v>1.3237000000000001</v>
      </c>
      <c r="T168" s="999">
        <v>4.3472</v>
      </c>
      <c r="U168" s="999">
        <v>1.9425600000000001</v>
      </c>
      <c r="V168" s="999">
        <v>61.137166133999997</v>
      </c>
      <c r="W168" s="999">
        <v>58.870991737999994</v>
      </c>
      <c r="X168" s="999">
        <v>2.59768</v>
      </c>
      <c r="Y168" s="999">
        <v>261.06917090400003</v>
      </c>
      <c r="Z168" s="1000">
        <v>17.854759999999999</v>
      </c>
      <c r="AA168" s="998">
        <v>58.335112500000001</v>
      </c>
      <c r="AB168" s="999">
        <v>138.16077214500001</v>
      </c>
      <c r="AC168" s="999">
        <v>38.131543999999998</v>
      </c>
      <c r="AD168" s="999">
        <v>18.59029</v>
      </c>
      <c r="AE168" s="999">
        <v>18.967303999999999</v>
      </c>
      <c r="AF168" s="999">
        <v>18.855397561</v>
      </c>
      <c r="AG168" s="999">
        <v>5.7497999999999996</v>
      </c>
      <c r="AH168" s="999">
        <v>11.26309</v>
      </c>
      <c r="AI168" s="999">
        <v>21.065799999999999</v>
      </c>
      <c r="AJ168" s="999">
        <v>448.08994252100001</v>
      </c>
      <c r="AK168" s="999">
        <v>22.550086</v>
      </c>
      <c r="AL168" s="999">
        <v>20.605091999999999</v>
      </c>
      <c r="AM168" s="999">
        <v>184.55728718</v>
      </c>
      <c r="AN168" s="999">
        <v>166.85242745400001</v>
      </c>
      <c r="AO168" s="999">
        <v>92.260413056999994</v>
      </c>
      <c r="AP168" s="1000">
        <v>20.940149999999999</v>
      </c>
      <c r="AQ168" s="998">
        <v>43.041149586000003</v>
      </c>
      <c r="AR168" s="999">
        <v>70.092579999999998</v>
      </c>
      <c r="AS168" s="999">
        <v>6.73299</v>
      </c>
      <c r="AT168" s="999">
        <v>37.372091249999997</v>
      </c>
      <c r="AU168" s="999">
        <v>232.74269249399998</v>
      </c>
      <c r="AV168" s="999">
        <v>13.102499999999999</v>
      </c>
      <c r="AW168" s="999">
        <v>29.058</v>
      </c>
      <c r="AX168" s="1000">
        <v>24.373104000000001</v>
      </c>
      <c r="AY168" s="998">
        <v>43.84713</v>
      </c>
      <c r="AZ168" s="999">
        <v>8.4134250000000002</v>
      </c>
      <c r="BA168" s="999">
        <v>3.5572499999999998</v>
      </c>
      <c r="BB168" s="999">
        <v>7.5966949919999998</v>
      </c>
      <c r="BC168" s="999">
        <v>7.0026400000000004</v>
      </c>
      <c r="BD168" s="999">
        <v>4.2134400000000003</v>
      </c>
      <c r="BE168" s="999">
        <v>1.722</v>
      </c>
      <c r="BF168" s="999">
        <v>1.0680000000000001</v>
      </c>
      <c r="BG168" s="999">
        <v>1.22664</v>
      </c>
      <c r="BH168" s="1000">
        <v>313.53513955199992</v>
      </c>
      <c r="BI168" s="998">
        <v>176.49380205599999</v>
      </c>
      <c r="BJ168" s="999">
        <v>173.11823611299999</v>
      </c>
      <c r="BK168" s="999">
        <v>168.12448000000001</v>
      </c>
      <c r="BL168" s="999">
        <v>158.112860216</v>
      </c>
      <c r="BM168" s="999">
        <v>74.230895442000005</v>
      </c>
      <c r="BN168" s="999">
        <v>86.527962500000001</v>
      </c>
      <c r="BO168" s="999">
        <v>84.649618564999997</v>
      </c>
      <c r="BP168" s="999">
        <v>86.299441950000002</v>
      </c>
      <c r="BQ168" s="999">
        <v>75.526281386999997</v>
      </c>
      <c r="BR168" s="999">
        <v>170.42918132</v>
      </c>
      <c r="BS168" s="1000">
        <v>33.921503999999999</v>
      </c>
      <c r="BT168" s="998">
        <v>249.59215204</v>
      </c>
      <c r="BU168" s="999">
        <v>31.53596125</v>
      </c>
      <c r="BV168" s="999">
        <v>282.55349230400003</v>
      </c>
      <c r="BW168" s="999">
        <v>33.342798768000002</v>
      </c>
      <c r="BX168" s="999">
        <v>237.13861611999999</v>
      </c>
      <c r="BY168" s="999">
        <v>81.20244572</v>
      </c>
      <c r="BZ168" s="999">
        <v>209.065325403</v>
      </c>
      <c r="CA168" s="999">
        <v>101.370555</v>
      </c>
      <c r="CB168" s="999">
        <v>70.197857499999998</v>
      </c>
      <c r="CC168" s="999">
        <v>72.409527204</v>
      </c>
      <c r="CD168" s="1000">
        <v>46.265309999999999</v>
      </c>
      <c r="CE168" s="998">
        <v>254.25034087200001</v>
      </c>
      <c r="CF168" s="999">
        <v>358.849362945</v>
      </c>
      <c r="CG168" s="999">
        <v>127.467380616</v>
      </c>
      <c r="CH168" s="999">
        <v>401.74746039299993</v>
      </c>
      <c r="CI168" s="999">
        <v>110.20385530999999</v>
      </c>
      <c r="CJ168" s="1000">
        <v>85.734796000000003</v>
      </c>
      <c r="CK168" s="1002">
        <v>6891.5106009679994</v>
      </c>
    </row>
    <row r="169" spans="6:89" x14ac:dyDescent="0.25">
      <c r="F169" s="993">
        <v>41579</v>
      </c>
      <c r="G169" s="998">
        <v>6.0786899999999999</v>
      </c>
      <c r="H169" s="999">
        <v>4.3718399999999988</v>
      </c>
      <c r="I169" s="999">
        <v>15.998466000000002</v>
      </c>
      <c r="J169" s="999">
        <v>72.209136177000005</v>
      </c>
      <c r="K169" s="999">
        <v>39.868674516000006</v>
      </c>
      <c r="L169" s="999">
        <v>22.373999999999999</v>
      </c>
      <c r="M169" s="999">
        <v>21.328354503</v>
      </c>
      <c r="N169" s="999">
        <v>4.6096000000000004</v>
      </c>
      <c r="O169" s="999">
        <v>8.0405700000000007</v>
      </c>
      <c r="P169" s="999">
        <v>2.7587999999999999</v>
      </c>
      <c r="Q169" s="999">
        <v>30.093910000000001</v>
      </c>
      <c r="R169" s="999">
        <v>44.768028000000001</v>
      </c>
      <c r="S169" s="999">
        <v>1.17852</v>
      </c>
      <c r="T169" s="999">
        <v>3.8753000000000002</v>
      </c>
      <c r="U169" s="999">
        <v>1.7380800000000001</v>
      </c>
      <c r="V169" s="999">
        <v>53.643095799000001</v>
      </c>
      <c r="W169" s="999">
        <v>52.325757392999989</v>
      </c>
      <c r="X169" s="999">
        <v>2.3242400000000001</v>
      </c>
      <c r="Y169" s="999">
        <v>227.161845</v>
      </c>
      <c r="Z169" s="1000">
        <v>15.849680000000001</v>
      </c>
      <c r="AA169" s="998">
        <v>50.771337015</v>
      </c>
      <c r="AB169" s="999">
        <v>120.58119381</v>
      </c>
      <c r="AC169" s="999">
        <v>33.288634000000002</v>
      </c>
      <c r="AD169" s="999">
        <v>16.278379999999999</v>
      </c>
      <c r="AE169" s="999">
        <v>16.5932</v>
      </c>
      <c r="AF169" s="999">
        <v>16.445627560999998</v>
      </c>
      <c r="AG169" s="999">
        <v>5.0310750000000004</v>
      </c>
      <c r="AH169" s="999">
        <v>9.7712900000000005</v>
      </c>
      <c r="AI169" s="999">
        <v>18.4541</v>
      </c>
      <c r="AJ169" s="999">
        <v>391.48553650700001</v>
      </c>
      <c r="AK169" s="999">
        <v>19.696429999999999</v>
      </c>
      <c r="AL169" s="999">
        <v>18.005512</v>
      </c>
      <c r="AM169" s="999">
        <v>161.26873077000002</v>
      </c>
      <c r="AN169" s="999">
        <v>145.403402454</v>
      </c>
      <c r="AO169" s="999">
        <v>80.234549306999995</v>
      </c>
      <c r="AP169" s="1000">
        <v>18.3404375</v>
      </c>
      <c r="AQ169" s="998">
        <v>38.471819724000007</v>
      </c>
      <c r="AR169" s="999">
        <v>62.397873017999999</v>
      </c>
      <c r="AS169" s="999">
        <v>6.0302199999999999</v>
      </c>
      <c r="AT169" s="999">
        <v>33.261474999999997</v>
      </c>
      <c r="AU169" s="999">
        <v>205.25771217599996</v>
      </c>
      <c r="AV169" s="999">
        <v>11.7049</v>
      </c>
      <c r="AW169" s="999">
        <v>25.930797412</v>
      </c>
      <c r="AX169" s="1000">
        <v>21.816032</v>
      </c>
      <c r="AY169" s="998">
        <v>38.521802000000001</v>
      </c>
      <c r="AZ169" s="999">
        <v>7.3376099999999997</v>
      </c>
      <c r="BA169" s="999">
        <v>3.1671</v>
      </c>
      <c r="BB169" s="999">
        <v>6.6014949919999992</v>
      </c>
      <c r="BC169" s="999">
        <v>6.1733799999999999</v>
      </c>
      <c r="BD169" s="999">
        <v>3.7422</v>
      </c>
      <c r="BE169" s="999">
        <v>1.48092</v>
      </c>
      <c r="BF169" s="999">
        <v>0.91847999999999996</v>
      </c>
      <c r="BG169" s="999">
        <v>1.08138</v>
      </c>
      <c r="BH169" s="1000">
        <v>275.3055140159999</v>
      </c>
      <c r="BI169" s="998">
        <v>156.387382944</v>
      </c>
      <c r="BJ169" s="999">
        <v>149.98197051599999</v>
      </c>
      <c r="BK169" s="999">
        <v>147.46653749999999</v>
      </c>
      <c r="BL169" s="999">
        <v>138.69393016199999</v>
      </c>
      <c r="BM169" s="999">
        <v>65.714327721000004</v>
      </c>
      <c r="BN169" s="999">
        <v>75.390699999999995</v>
      </c>
      <c r="BO169" s="999">
        <v>73.508359147999997</v>
      </c>
      <c r="BP169" s="999">
        <v>75.004195170000003</v>
      </c>
      <c r="BQ169" s="999">
        <v>65.339029160999999</v>
      </c>
      <c r="BR169" s="999">
        <v>150.20545618</v>
      </c>
      <c r="BS169" s="1000">
        <v>29.393401999999998</v>
      </c>
      <c r="BT169" s="998">
        <v>217.25366428499999</v>
      </c>
      <c r="BU169" s="999">
        <v>27.590541250000001</v>
      </c>
      <c r="BV169" s="999">
        <v>237.97809404100002</v>
      </c>
      <c r="BW169" s="999">
        <v>29.060238767999998</v>
      </c>
      <c r="BX169" s="999">
        <v>202.64509319999999</v>
      </c>
      <c r="BY169" s="999">
        <v>71.611615239999992</v>
      </c>
      <c r="BZ169" s="999">
        <v>178.70299735200001</v>
      </c>
      <c r="CA169" s="999">
        <v>85.154857884000009</v>
      </c>
      <c r="CB169" s="999">
        <v>61.941026874999999</v>
      </c>
      <c r="CC169" s="999">
        <v>61.725707204000003</v>
      </c>
      <c r="CD169" s="1000">
        <v>40.657387913999997</v>
      </c>
      <c r="CE169" s="998">
        <v>222.321220872</v>
      </c>
      <c r="CF169" s="999">
        <v>316.36920597000005</v>
      </c>
      <c r="CG169" s="999">
        <v>112.62177374399998</v>
      </c>
      <c r="CH169" s="999">
        <v>348.31751605199997</v>
      </c>
      <c r="CI169" s="999">
        <v>96.972526123999998</v>
      </c>
      <c r="CJ169" s="1000">
        <v>75.908623000000006</v>
      </c>
      <c r="CK169" s="1002">
        <v>6015.3641139270012</v>
      </c>
    </row>
    <row r="170" spans="6:89" x14ac:dyDescent="0.25">
      <c r="F170" s="993">
        <v>41609</v>
      </c>
      <c r="G170" s="998">
        <v>6.4780199999999999</v>
      </c>
      <c r="H170" s="999">
        <v>4.6699199999999994</v>
      </c>
      <c r="I170" s="999">
        <v>17.170252000000001</v>
      </c>
      <c r="J170" s="999">
        <v>76.100646177000002</v>
      </c>
      <c r="K170" s="999">
        <v>42.528419999999997</v>
      </c>
      <c r="L170" s="999">
        <v>23.8995</v>
      </c>
      <c r="M170" s="999">
        <v>22.537705497000001</v>
      </c>
      <c r="N170" s="999">
        <v>4.9192</v>
      </c>
      <c r="O170" s="999">
        <v>8.5392100000000006</v>
      </c>
      <c r="P170" s="999">
        <v>2.9468999999999999</v>
      </c>
      <c r="Q170" s="999">
        <v>32.130339999999997</v>
      </c>
      <c r="R170" s="999">
        <v>47.56816400000001</v>
      </c>
      <c r="S170" s="999">
        <v>1.2553799999999999</v>
      </c>
      <c r="T170" s="999">
        <v>4.1184000000000003</v>
      </c>
      <c r="U170" s="999">
        <v>1.8531</v>
      </c>
      <c r="V170" s="999">
        <v>56.457099200999998</v>
      </c>
      <c r="W170" s="999">
        <v>56.029943476000007</v>
      </c>
      <c r="X170" s="999">
        <v>2.4780500000000001</v>
      </c>
      <c r="Y170" s="999">
        <v>237.59040909599997</v>
      </c>
      <c r="Z170" s="1000">
        <v>17.019310000000001</v>
      </c>
      <c r="AA170" s="998">
        <v>53.043737985</v>
      </c>
      <c r="AB170" s="999">
        <v>124.511859285</v>
      </c>
      <c r="AC170" s="999">
        <v>34.512106000000003</v>
      </c>
      <c r="AD170" s="999">
        <v>17.038460000000001</v>
      </c>
      <c r="AE170" s="999">
        <v>17.282456</v>
      </c>
      <c r="AF170" s="999">
        <v>17.079777560999997</v>
      </c>
      <c r="AG170" s="999">
        <v>5.2253249999999998</v>
      </c>
      <c r="AH170" s="999">
        <v>10.218830000000001</v>
      </c>
      <c r="AI170" s="999">
        <v>19.315100000000001</v>
      </c>
      <c r="AJ170" s="999">
        <v>405.41598447899997</v>
      </c>
      <c r="AK170" s="999">
        <v>20.378826</v>
      </c>
      <c r="AL170" s="999">
        <v>18.607520000000001</v>
      </c>
      <c r="AM170" s="999">
        <v>176.18155436000001</v>
      </c>
      <c r="AN170" s="999">
        <v>153.35300509200002</v>
      </c>
      <c r="AO170" s="999">
        <v>84.678264443000003</v>
      </c>
      <c r="AP170" s="1000">
        <v>19.052687500000001</v>
      </c>
      <c r="AQ170" s="998">
        <v>41.699100000000001</v>
      </c>
      <c r="AR170" s="999">
        <v>67.202836981999994</v>
      </c>
      <c r="AS170" s="999">
        <v>6.4836200000000002</v>
      </c>
      <c r="AT170" s="999">
        <v>35.865911250000003</v>
      </c>
      <c r="AU170" s="999">
        <v>218.80621173599997</v>
      </c>
      <c r="AV170" s="999">
        <v>12.665749999999999</v>
      </c>
      <c r="AW170" s="999">
        <v>27.978708391999998</v>
      </c>
      <c r="AX170" s="1000">
        <v>23.693376000000001</v>
      </c>
      <c r="AY170" s="998">
        <v>40.518799999999999</v>
      </c>
      <c r="AZ170" s="999">
        <v>7.8065550000000004</v>
      </c>
      <c r="BA170" s="999">
        <v>3.37365</v>
      </c>
      <c r="BB170" s="999">
        <v>7.0161600000000002</v>
      </c>
      <c r="BC170" s="999">
        <v>6.5880099999999997</v>
      </c>
      <c r="BD170" s="999">
        <v>3.9916800000000001</v>
      </c>
      <c r="BE170" s="999">
        <v>1.5842400000000001</v>
      </c>
      <c r="BF170" s="999">
        <v>0.98255999999999999</v>
      </c>
      <c r="BG170" s="999">
        <v>1.15401</v>
      </c>
      <c r="BH170" s="1000">
        <v>288.69756767999996</v>
      </c>
      <c r="BI170" s="998">
        <v>165.706402056</v>
      </c>
      <c r="BJ170" s="999">
        <v>154.25099525799999</v>
      </c>
      <c r="BK170" s="999">
        <v>153.79036500000001</v>
      </c>
      <c r="BL170" s="999">
        <v>146.11712908199999</v>
      </c>
      <c r="BM170" s="999">
        <v>69.499508650999999</v>
      </c>
      <c r="BN170" s="999">
        <v>78.817549999999997</v>
      </c>
      <c r="BO170" s="999">
        <v>75.954755851999991</v>
      </c>
      <c r="BP170" s="999">
        <v>78.051145169999998</v>
      </c>
      <c r="BQ170" s="999">
        <v>67.127382773999997</v>
      </c>
      <c r="BR170" s="999">
        <v>159.92169529499998</v>
      </c>
      <c r="BS170" s="1000">
        <v>30.073926</v>
      </c>
      <c r="BT170" s="998">
        <v>224.78546156499999</v>
      </c>
      <c r="BU170" s="999">
        <v>28.741288749999999</v>
      </c>
      <c r="BV170" s="999">
        <v>240.56627095899998</v>
      </c>
      <c r="BW170" s="999">
        <v>30.181841232</v>
      </c>
      <c r="BX170" s="999">
        <v>206.93130932</v>
      </c>
      <c r="BY170" s="999">
        <v>76.029215239999999</v>
      </c>
      <c r="BZ170" s="999">
        <v>182.64290485199999</v>
      </c>
      <c r="CA170" s="999">
        <v>85.066199999999995</v>
      </c>
      <c r="CB170" s="999">
        <v>65.729106874999999</v>
      </c>
      <c r="CC170" s="999">
        <v>62.518132418</v>
      </c>
      <c r="CD170" s="1000">
        <v>42.774671042999998</v>
      </c>
      <c r="CE170" s="998">
        <v>232.84612312799996</v>
      </c>
      <c r="CF170" s="999">
        <v>334.96989457500001</v>
      </c>
      <c r="CG170" s="999">
        <v>119.788615462</v>
      </c>
      <c r="CH170" s="999">
        <v>362.339331711</v>
      </c>
      <c r="CI170" s="999">
        <v>102.61446306200001</v>
      </c>
      <c r="CJ170" s="1000">
        <v>80.735515000000007</v>
      </c>
      <c r="CK170" s="1002">
        <v>6296.8654105220012</v>
      </c>
    </row>
    <row r="171" spans="6:89" x14ac:dyDescent="0.25">
      <c r="F171" s="993">
        <v>41640</v>
      </c>
      <c r="G171" s="998">
        <v>6.8773499999999999</v>
      </c>
      <c r="H171" s="999">
        <v>4.951439999999999</v>
      </c>
      <c r="I171" s="999">
        <v>18.222467999999999</v>
      </c>
      <c r="J171" s="999">
        <v>79.528899707999997</v>
      </c>
      <c r="K171" s="999">
        <v>44.913962741999995</v>
      </c>
      <c r="L171" s="999">
        <v>25.221600000000002</v>
      </c>
      <c r="M171" s="999">
        <v>23.609620497000002</v>
      </c>
      <c r="N171" s="999">
        <v>5.1943999999999999</v>
      </c>
      <c r="O171" s="999">
        <v>9.0378500000000006</v>
      </c>
      <c r="P171" s="999">
        <v>3.1349999999999998</v>
      </c>
      <c r="Q171" s="999">
        <v>33.915361402999999</v>
      </c>
      <c r="R171" s="999">
        <v>50.09511599999999</v>
      </c>
      <c r="S171" s="999">
        <v>1.3407800000000001</v>
      </c>
      <c r="T171" s="999">
        <v>4.3757999999999999</v>
      </c>
      <c r="U171" s="999">
        <v>1.9681200000000001</v>
      </c>
      <c r="V171" s="999">
        <v>58.856371133999993</v>
      </c>
      <c r="W171" s="999">
        <v>59.194663476000002</v>
      </c>
      <c r="X171" s="999">
        <v>2.6318600000000001</v>
      </c>
      <c r="Y171" s="999">
        <v>244.592237952</v>
      </c>
      <c r="Z171" s="1000">
        <v>17.97411</v>
      </c>
      <c r="AA171" s="998">
        <v>55.186262984999999</v>
      </c>
      <c r="AB171" s="999">
        <v>127.79253762</v>
      </c>
      <c r="AC171" s="999">
        <v>35.480688000000001</v>
      </c>
      <c r="AD171" s="999">
        <v>17.64019</v>
      </c>
      <c r="AE171" s="999">
        <v>17.844072000000001</v>
      </c>
      <c r="AF171" s="999">
        <v>17.629370000000002</v>
      </c>
      <c r="AG171" s="999">
        <v>5.40015</v>
      </c>
      <c r="AH171" s="999">
        <v>10.59178</v>
      </c>
      <c r="AI171" s="999">
        <v>20.061299999999999</v>
      </c>
      <c r="AJ171" s="999">
        <v>417.49120298600002</v>
      </c>
      <c r="AK171" s="999">
        <v>20.999186000000002</v>
      </c>
      <c r="AL171" s="999">
        <v>19.154800000000002</v>
      </c>
      <c r="AM171" s="999">
        <v>188.14693281999999</v>
      </c>
      <c r="AN171" s="999">
        <v>159.83272254600001</v>
      </c>
      <c r="AO171" s="999">
        <v>88.407214443000001</v>
      </c>
      <c r="AP171" s="1000">
        <v>19.658100000000001</v>
      </c>
      <c r="AQ171" s="998">
        <v>44.127540551999999</v>
      </c>
      <c r="AR171" s="999">
        <v>70.932608994000006</v>
      </c>
      <c r="AS171" s="999">
        <v>6.8690100000000003</v>
      </c>
      <c r="AT171" s="999">
        <v>37.842772500000002</v>
      </c>
      <c r="AU171" s="999">
        <v>227.669518044</v>
      </c>
      <c r="AV171" s="999">
        <v>13.364549999999999</v>
      </c>
      <c r="AW171" s="999">
        <v>29.666842587999998</v>
      </c>
      <c r="AX171" s="1000">
        <v>25.182303999999998</v>
      </c>
      <c r="AY171" s="998">
        <v>42.457914000000002</v>
      </c>
      <c r="AZ171" s="999">
        <v>8.2203300000000006</v>
      </c>
      <c r="BA171" s="999">
        <v>3.6031499999999999</v>
      </c>
      <c r="BB171" s="999">
        <v>7.4142400000000004</v>
      </c>
      <c r="BC171" s="999">
        <v>7.0026400000000004</v>
      </c>
      <c r="BD171" s="999">
        <v>4.2134400000000003</v>
      </c>
      <c r="BE171" s="999">
        <v>1.67608</v>
      </c>
      <c r="BF171" s="999">
        <v>1.03952</v>
      </c>
      <c r="BG171" s="999">
        <v>1.22664</v>
      </c>
      <c r="BH171" s="1000">
        <v>300.95656339199996</v>
      </c>
      <c r="BI171" s="998">
        <v>172.5984</v>
      </c>
      <c r="BJ171" s="999">
        <v>160.99776851600001</v>
      </c>
      <c r="BK171" s="999">
        <v>160.14427000000001</v>
      </c>
      <c r="BL171" s="999">
        <v>152.73851016200001</v>
      </c>
      <c r="BM171" s="999">
        <v>72.128043628</v>
      </c>
      <c r="BN171" s="999">
        <v>82.130148820999992</v>
      </c>
      <c r="BO171" s="999">
        <v>78.636856860999998</v>
      </c>
      <c r="BP171" s="999">
        <v>80.667256440000003</v>
      </c>
      <c r="BQ171" s="999">
        <v>70.001532773999998</v>
      </c>
      <c r="BR171" s="999">
        <v>167.10599999999999</v>
      </c>
      <c r="BS171" s="1000">
        <v>31.382625999999998</v>
      </c>
      <c r="BT171" s="998">
        <v>233.12418503499998</v>
      </c>
      <c r="BU171" s="999">
        <v>29.672846249999999</v>
      </c>
      <c r="BV171" s="999">
        <v>239.25698307600001</v>
      </c>
      <c r="BW171" s="999">
        <v>31.065547488000007</v>
      </c>
      <c r="BX171" s="999">
        <v>208.82665087999999</v>
      </c>
      <c r="BY171" s="999">
        <v>79.836468580000002</v>
      </c>
      <c r="BZ171" s="999">
        <v>184.95676875000001</v>
      </c>
      <c r="CA171" s="999">
        <v>86.159017116000001</v>
      </c>
      <c r="CB171" s="999">
        <v>68.984488124999999</v>
      </c>
      <c r="CC171" s="999">
        <v>63.419783979999998</v>
      </c>
      <c r="CD171" s="1000">
        <v>44.605833129000011</v>
      </c>
      <c r="CE171" s="998">
        <v>232.934815128</v>
      </c>
      <c r="CF171" s="999">
        <v>350.71139535000009</v>
      </c>
      <c r="CG171" s="999">
        <v>124.81178859000002</v>
      </c>
      <c r="CH171" s="999">
        <v>361.05634302600004</v>
      </c>
      <c r="CI171" s="999">
        <v>104.733736744</v>
      </c>
      <c r="CJ171" s="1000">
        <v>84.786656500000007</v>
      </c>
      <c r="CK171" s="1002">
        <v>6507.8939053310005</v>
      </c>
    </row>
    <row r="172" spans="6:89" x14ac:dyDescent="0.25">
      <c r="F172" s="993">
        <v>41671</v>
      </c>
      <c r="G172" s="998">
        <v>7.23231</v>
      </c>
      <c r="H172" s="999">
        <v>5.183279999999999</v>
      </c>
      <c r="I172" s="999">
        <v>18.820318</v>
      </c>
      <c r="J172" s="999">
        <v>82.679132645999999</v>
      </c>
      <c r="K172" s="999">
        <v>46.230111773999987</v>
      </c>
      <c r="L172" s="999">
        <v>26.136899999999997</v>
      </c>
      <c r="M172" s="999">
        <v>24.626554502999998</v>
      </c>
      <c r="N172" s="999">
        <v>5.3663999999999996</v>
      </c>
      <c r="O172" s="999">
        <v>9.4741599999999995</v>
      </c>
      <c r="P172" s="999">
        <v>3.2812999999999999</v>
      </c>
      <c r="Q172" s="999">
        <v>34.895857194000001</v>
      </c>
      <c r="R172" s="999">
        <v>52.041552000000003</v>
      </c>
      <c r="S172" s="999">
        <v>1.41764</v>
      </c>
      <c r="T172" s="999">
        <v>4.5473999999999997</v>
      </c>
      <c r="U172" s="999">
        <v>2.0448</v>
      </c>
      <c r="V172" s="999">
        <v>61.077906933000001</v>
      </c>
      <c r="W172" s="999">
        <v>60.705065654999999</v>
      </c>
      <c r="X172" s="999">
        <v>2.7343999999999999</v>
      </c>
      <c r="Y172" s="999">
        <v>251.23670999999999</v>
      </c>
      <c r="Z172" s="1000">
        <v>18.523119999999999</v>
      </c>
      <c r="AA172" s="998">
        <v>57.296299515000001</v>
      </c>
      <c r="AB172" s="999">
        <v>133.27065048</v>
      </c>
      <c r="AC172" s="999">
        <v>36.704160000000002</v>
      </c>
      <c r="AD172" s="999">
        <v>18.305260000000001</v>
      </c>
      <c r="AE172" s="999">
        <v>18.533328000000001</v>
      </c>
      <c r="AF172" s="999">
        <v>18.26352</v>
      </c>
      <c r="AG172" s="999">
        <v>5.6138250000000003</v>
      </c>
      <c r="AH172" s="999">
        <v>10.927434999999999</v>
      </c>
      <c r="AI172" s="999">
        <v>20.836200000000002</v>
      </c>
      <c r="AJ172" s="999">
        <v>434.64596950700002</v>
      </c>
      <c r="AK172" s="999">
        <v>21.743618000000001</v>
      </c>
      <c r="AL172" s="999">
        <v>19.784172000000002</v>
      </c>
      <c r="AM172" s="999">
        <v>198.56547641</v>
      </c>
      <c r="AN172" s="999">
        <v>167.45234018399998</v>
      </c>
      <c r="AO172" s="999">
        <v>92.695506942999998</v>
      </c>
      <c r="AP172" s="1000">
        <v>20.334737499999999</v>
      </c>
      <c r="AQ172" s="998">
        <v>44.958330413999995</v>
      </c>
      <c r="AR172" s="999">
        <v>72.545491005999992</v>
      </c>
      <c r="AS172" s="999">
        <v>7.0277000000000003</v>
      </c>
      <c r="AT172" s="999">
        <v>38.752756249999997</v>
      </c>
      <c r="AU172" s="999">
        <v>233.66780542800004</v>
      </c>
      <c r="AV172" s="999">
        <v>13.6266</v>
      </c>
      <c r="AW172" s="999">
        <v>30.248002587999999</v>
      </c>
      <c r="AX172" s="1000">
        <v>25.635456000000001</v>
      </c>
      <c r="AY172" s="998">
        <v>43.84713</v>
      </c>
      <c r="AZ172" s="999">
        <v>8.4961800000000007</v>
      </c>
      <c r="BA172" s="999">
        <v>3.8096999999999999</v>
      </c>
      <c r="BB172" s="999">
        <v>7.6630399999999996</v>
      </c>
      <c r="BC172" s="999">
        <v>7.2790600000000003</v>
      </c>
      <c r="BD172" s="999">
        <v>4.4074799999999996</v>
      </c>
      <c r="BE172" s="999">
        <v>1.7449600000000001</v>
      </c>
      <c r="BF172" s="999">
        <v>1.0822400000000001</v>
      </c>
      <c r="BG172" s="999">
        <v>1.2750600000000001</v>
      </c>
      <c r="BH172" s="1000">
        <v>310.71723311999995</v>
      </c>
      <c r="BI172" s="998">
        <v>177.18304499999999</v>
      </c>
      <c r="BJ172" s="999">
        <v>174.01373988699999</v>
      </c>
      <c r="BK172" s="999">
        <v>168.06419249999999</v>
      </c>
      <c r="BL172" s="999">
        <v>159.98347059400001</v>
      </c>
      <c r="BM172" s="999">
        <v>74.230895442000005</v>
      </c>
      <c r="BN172" s="999">
        <v>86.78497625</v>
      </c>
      <c r="BO172" s="999">
        <v>83.175866860999989</v>
      </c>
      <c r="BP172" s="999">
        <v>84.637500000000003</v>
      </c>
      <c r="BQ172" s="999">
        <v>75.079178613000011</v>
      </c>
      <c r="BR172" s="999">
        <v>172.99272661500001</v>
      </c>
      <c r="BS172" s="1000">
        <v>34.052374</v>
      </c>
      <c r="BT172" s="998">
        <v>245.91595237999999</v>
      </c>
      <c r="BU172" s="999">
        <v>30.987986249999999</v>
      </c>
      <c r="BV172" s="999">
        <v>247.26470461399998</v>
      </c>
      <c r="BW172" s="999">
        <v>32.493067488000008</v>
      </c>
      <c r="BX172" s="999">
        <v>215.03707456000001</v>
      </c>
      <c r="BY172" s="999">
        <v>82.306845719999998</v>
      </c>
      <c r="BZ172" s="999">
        <v>190.553888898</v>
      </c>
      <c r="CA172" s="999">
        <v>88.846919999999997</v>
      </c>
      <c r="CB172" s="999">
        <v>71.470415625000001</v>
      </c>
      <c r="CC172" s="999">
        <v>65.332501989999997</v>
      </c>
      <c r="CD172" s="1000">
        <v>46.208092086000001</v>
      </c>
      <c r="CE172" s="998">
        <v>238.78848712800001</v>
      </c>
      <c r="CF172" s="999">
        <v>361.95992124000003</v>
      </c>
      <c r="CG172" s="999">
        <v>128.58720233400001</v>
      </c>
      <c r="CH172" s="999">
        <v>367.65481144800003</v>
      </c>
      <c r="CI172" s="999">
        <v>108.14188019400001</v>
      </c>
      <c r="CJ172" s="1000">
        <v>87.372491499999995</v>
      </c>
      <c r="CK172" s="1002">
        <v>6749.1318512669995</v>
      </c>
    </row>
    <row r="173" spans="6:89" x14ac:dyDescent="0.25">
      <c r="F173" s="993">
        <v>41699</v>
      </c>
      <c r="G173" s="998">
        <v>8.7852599999999992</v>
      </c>
      <c r="H173" s="999">
        <v>6.2927999999999988</v>
      </c>
      <c r="I173" s="999">
        <v>22.981354</v>
      </c>
      <c r="J173" s="999">
        <v>100.561566177</v>
      </c>
      <c r="K173" s="999">
        <v>56.512609032</v>
      </c>
      <c r="L173" s="999">
        <v>31.866</v>
      </c>
      <c r="M173" s="999">
        <v>29.903674502999998</v>
      </c>
      <c r="N173" s="999">
        <v>6.5359999999999996</v>
      </c>
      <c r="O173" s="999">
        <v>11.53105</v>
      </c>
      <c r="P173" s="999">
        <v>3.9710000000000001</v>
      </c>
      <c r="Q173" s="999">
        <v>42.664475612000004</v>
      </c>
      <c r="R173" s="999">
        <v>63.378687999999997</v>
      </c>
      <c r="S173" s="999">
        <v>1.71654</v>
      </c>
      <c r="T173" s="999">
        <v>5.5484</v>
      </c>
      <c r="U173" s="999">
        <v>2.4921000000000002</v>
      </c>
      <c r="V173" s="999">
        <v>74.318378066999998</v>
      </c>
      <c r="W173" s="999">
        <v>74.299001738000001</v>
      </c>
      <c r="X173" s="999">
        <v>3.3325499999999999</v>
      </c>
      <c r="Y173" s="999">
        <v>308.41456204799999</v>
      </c>
      <c r="Z173" s="1000">
        <v>22.652629999999998</v>
      </c>
      <c r="AA173" s="998">
        <v>69.956674515000003</v>
      </c>
      <c r="AB173" s="999">
        <v>163.29221238</v>
      </c>
      <c r="AC173" s="999">
        <v>44.299881999999997</v>
      </c>
      <c r="AD173" s="999">
        <v>22.232340000000001</v>
      </c>
      <c r="AE173" s="999">
        <v>22.439112000000002</v>
      </c>
      <c r="AF173" s="999">
        <v>22.152977561</v>
      </c>
      <c r="AG173" s="999">
        <v>6.779325</v>
      </c>
      <c r="AH173" s="999">
        <v>13.314315000000001</v>
      </c>
      <c r="AI173" s="999">
        <v>25.313400000000001</v>
      </c>
      <c r="AJ173" s="999">
        <v>531.76463902800003</v>
      </c>
      <c r="AK173" s="999">
        <v>26.520389999999999</v>
      </c>
      <c r="AL173" s="999">
        <v>23.970863999999999</v>
      </c>
      <c r="AM173" s="999">
        <v>231.22187794999996</v>
      </c>
      <c r="AN173" s="999">
        <v>200.870845092</v>
      </c>
      <c r="AO173" s="999">
        <v>111.24703319300001</v>
      </c>
      <c r="AP173" s="1000">
        <v>24.857524999999999</v>
      </c>
      <c r="AQ173" s="998">
        <v>55.215359999999997</v>
      </c>
      <c r="AR173" s="999">
        <v>88.909379999999999</v>
      </c>
      <c r="AS173" s="999">
        <v>8.5919299999999996</v>
      </c>
      <c r="AT173" s="999">
        <v>47.53880625</v>
      </c>
      <c r="AU173" s="999">
        <v>287.05642239600002</v>
      </c>
      <c r="AV173" s="999">
        <v>16.742086244999999</v>
      </c>
      <c r="AW173" s="999">
        <v>37.083548391999997</v>
      </c>
      <c r="AX173" s="1000">
        <v>31.558800000000002</v>
      </c>
      <c r="AY173" s="998">
        <v>53.484816000000002</v>
      </c>
      <c r="AZ173" s="999">
        <v>10.399545</v>
      </c>
      <c r="BA173" s="999">
        <v>4.6129499999999997</v>
      </c>
      <c r="BB173" s="999">
        <v>9.3714650079999995</v>
      </c>
      <c r="BC173" s="999">
        <v>8.8915100000000002</v>
      </c>
      <c r="BD173" s="999">
        <v>5.3499600000000003</v>
      </c>
      <c r="BE173" s="999">
        <v>2.14676</v>
      </c>
      <c r="BF173" s="999">
        <v>1.33144</v>
      </c>
      <c r="BG173" s="999">
        <v>1.55751</v>
      </c>
      <c r="BH173" s="1000">
        <v>379.82698214399994</v>
      </c>
      <c r="BI173" s="998">
        <v>214.36965794400001</v>
      </c>
      <c r="BJ173" s="999">
        <v>214.10654274200002</v>
      </c>
      <c r="BK173" s="999">
        <v>205.375</v>
      </c>
      <c r="BL173" s="999">
        <v>193.38761037800001</v>
      </c>
      <c r="BM173" s="999">
        <v>90.422925907000007</v>
      </c>
      <c r="BN173" s="999">
        <v>105.175715071</v>
      </c>
      <c r="BO173" s="999">
        <v>101.80351</v>
      </c>
      <c r="BP173" s="999">
        <v>102.85765161</v>
      </c>
      <c r="BQ173" s="999">
        <v>92.483766386999989</v>
      </c>
      <c r="BR173" s="999">
        <v>207.99628118000001</v>
      </c>
      <c r="BS173" s="1000">
        <v>41.983096000000003</v>
      </c>
      <c r="BT173" s="998">
        <v>300.9692483</v>
      </c>
      <c r="BU173" s="999">
        <v>37.700679999999998</v>
      </c>
      <c r="BV173" s="999">
        <v>302.25289577199999</v>
      </c>
      <c r="BW173" s="999">
        <v>39.664666255999997</v>
      </c>
      <c r="BX173" s="999">
        <v>262.15581612000005</v>
      </c>
      <c r="BY173" s="999">
        <v>100.52944572</v>
      </c>
      <c r="BZ173" s="999">
        <v>230.45324459700001</v>
      </c>
      <c r="CA173" s="999">
        <v>106.569045</v>
      </c>
      <c r="CB173" s="999">
        <v>87.125839999999997</v>
      </c>
      <c r="CC173" s="999">
        <v>78.639451183999995</v>
      </c>
      <c r="CD173" s="1000">
        <v>56.279452086000006</v>
      </c>
      <c r="CE173" s="998">
        <v>291.94444087199997</v>
      </c>
      <c r="CF173" s="999">
        <v>442.6781469</v>
      </c>
      <c r="CG173" s="999">
        <v>157.73444343599999</v>
      </c>
      <c r="CH173" s="999">
        <v>444.91265210700004</v>
      </c>
      <c r="CI173" s="999">
        <v>132.65708325599999</v>
      </c>
      <c r="CJ173" s="1000">
        <v>106.7949855</v>
      </c>
      <c r="CK173" s="1002">
        <v>8216.6846176559993</v>
      </c>
    </row>
    <row r="174" spans="6:89" x14ac:dyDescent="0.25">
      <c r="F174" s="993">
        <v>41730</v>
      </c>
      <c r="G174" s="998">
        <v>8.5190400000000004</v>
      </c>
      <c r="H174" s="999">
        <v>6.1106399999999992</v>
      </c>
      <c r="I174" s="999">
        <v>22.383503999999999</v>
      </c>
      <c r="J174" s="999">
        <v>97.689242645999997</v>
      </c>
      <c r="K174" s="999">
        <v>55.031926290000001</v>
      </c>
      <c r="L174" s="999">
        <v>31.0185</v>
      </c>
      <c r="M174" s="999">
        <v>29.051650497000001</v>
      </c>
      <c r="N174" s="999">
        <v>6.3639999999999999</v>
      </c>
      <c r="O174" s="999">
        <v>11.157069999999999</v>
      </c>
      <c r="P174" s="999">
        <v>3.8664999999999998</v>
      </c>
      <c r="Q174" s="999">
        <v>41.533125612000006</v>
      </c>
      <c r="R174" s="999">
        <v>61.602992</v>
      </c>
      <c r="S174" s="999">
        <v>1.6653</v>
      </c>
      <c r="T174" s="999">
        <v>5.3910999999999998</v>
      </c>
      <c r="U174" s="999">
        <v>2.4281999999999999</v>
      </c>
      <c r="V174" s="999">
        <v>72.244928067000004</v>
      </c>
      <c r="W174" s="999">
        <v>72.357010869000007</v>
      </c>
      <c r="X174" s="999">
        <v>3.2471000000000001</v>
      </c>
      <c r="Y174" s="999">
        <v>296.13876454799998</v>
      </c>
      <c r="Z174" s="1000">
        <v>22.055879999999998</v>
      </c>
      <c r="AA174" s="998">
        <v>68.041412984999994</v>
      </c>
      <c r="AB174" s="999">
        <v>157.16411238000001</v>
      </c>
      <c r="AC174" s="999">
        <v>43.076410000000003</v>
      </c>
      <c r="AD174" s="999">
        <v>21.598939999999999</v>
      </c>
      <c r="AE174" s="999">
        <v>21.800912</v>
      </c>
      <c r="AF174" s="999">
        <v>21.518827561000002</v>
      </c>
      <c r="AG174" s="999">
        <v>6.5850749999999998</v>
      </c>
      <c r="AH174" s="999">
        <v>12.941364999999999</v>
      </c>
      <c r="AI174" s="999">
        <v>24.5959</v>
      </c>
      <c r="AJ174" s="999">
        <v>512.35917302799999</v>
      </c>
      <c r="AK174" s="999">
        <v>25.713922</v>
      </c>
      <c r="AL174" s="999">
        <v>23.314128</v>
      </c>
      <c r="AM174" s="999">
        <v>220.33641076999999</v>
      </c>
      <c r="AN174" s="999">
        <v>192.65118272999999</v>
      </c>
      <c r="AO174" s="999">
        <v>106.057528057</v>
      </c>
      <c r="AP174" s="1000">
        <v>24.091856249999999</v>
      </c>
      <c r="AQ174" s="998">
        <v>53.873310413999995</v>
      </c>
      <c r="AR174" s="999">
        <v>86.691678994</v>
      </c>
      <c r="AS174" s="999">
        <v>8.3652300000000004</v>
      </c>
      <c r="AT174" s="999">
        <v>46.252277499999998</v>
      </c>
      <c r="AU174" s="999">
        <v>277.68571956</v>
      </c>
      <c r="AV174" s="999">
        <v>16.33445</v>
      </c>
      <c r="AW174" s="999">
        <v>36.114948391999995</v>
      </c>
      <c r="AX174" s="1000">
        <v>30.749600000000001</v>
      </c>
      <c r="AY174" s="998">
        <v>52.037716000000003</v>
      </c>
      <c r="AZ174" s="999">
        <v>10.123695</v>
      </c>
      <c r="BA174" s="999">
        <v>4.47525</v>
      </c>
      <c r="BB174" s="999">
        <v>9.1226650080000002</v>
      </c>
      <c r="BC174" s="999">
        <v>8.6611600000000006</v>
      </c>
      <c r="BD174" s="999">
        <v>5.21136</v>
      </c>
      <c r="BE174" s="999">
        <v>2.0893600000000001</v>
      </c>
      <c r="BF174" s="999">
        <v>1.2958400000000001</v>
      </c>
      <c r="BG174" s="999">
        <v>1.5171600000000001</v>
      </c>
      <c r="BH174" s="1000">
        <v>368.90420169599992</v>
      </c>
      <c r="BI174" s="998">
        <v>204.75089294400001</v>
      </c>
      <c r="BJ174" s="999">
        <v>195.44833337099999</v>
      </c>
      <c r="BK174" s="999">
        <v>192.48632749999996</v>
      </c>
      <c r="BL174" s="999">
        <v>182.54979102599998</v>
      </c>
      <c r="BM174" s="999">
        <v>85.866707255999998</v>
      </c>
      <c r="BN174" s="999">
        <v>98.978873679000003</v>
      </c>
      <c r="BO174" s="999">
        <v>95.584482713</v>
      </c>
      <c r="BP174" s="999">
        <v>97.964046780000004</v>
      </c>
      <c r="BQ174" s="999">
        <v>85.202567225999985</v>
      </c>
      <c r="BR174" s="999">
        <v>198.43837500000001</v>
      </c>
      <c r="BS174" s="1000">
        <v>38.187866</v>
      </c>
      <c r="BT174" s="998">
        <v>285.30802517000001</v>
      </c>
      <c r="BU174" s="999">
        <v>36.440337499999998</v>
      </c>
      <c r="BV174" s="999">
        <v>282.24902884200003</v>
      </c>
      <c r="BW174" s="999">
        <v>38.169172512000003</v>
      </c>
      <c r="BX174" s="999">
        <v>248.10173048000001</v>
      </c>
      <c r="BY174" s="999">
        <v>97.797546659999995</v>
      </c>
      <c r="BZ174" s="999">
        <v>218.289611949</v>
      </c>
      <c r="CA174" s="999">
        <v>101.400044616</v>
      </c>
      <c r="CB174" s="999">
        <v>84.758290000000002</v>
      </c>
      <c r="CC174" s="999">
        <v>74.732063980000007</v>
      </c>
      <c r="CD174" s="1000">
        <v>54.705802086000006</v>
      </c>
      <c r="CE174" s="998">
        <v>276.393895128</v>
      </c>
      <c r="CF174" s="999">
        <v>430.36147798500008</v>
      </c>
      <c r="CG174" s="999">
        <v>152.99919484599999</v>
      </c>
      <c r="CH174" s="999">
        <v>415.61638539600006</v>
      </c>
      <c r="CI174" s="999">
        <v>127.387393682</v>
      </c>
      <c r="CJ174" s="1000">
        <v>103.95056700000001</v>
      </c>
      <c r="CK174" s="1002">
        <v>7855.3280841809992</v>
      </c>
    </row>
    <row r="175" spans="6:89" x14ac:dyDescent="0.25">
      <c r="F175" s="993">
        <v>41760</v>
      </c>
      <c r="G175" s="998">
        <v>8.2528199999999998</v>
      </c>
      <c r="H175" s="999">
        <v>5.8953599999999993</v>
      </c>
      <c r="I175" s="999">
        <v>21.76174</v>
      </c>
      <c r="J175" s="999">
        <v>95.619960000000006</v>
      </c>
      <c r="K175" s="999">
        <v>53.743194516000003</v>
      </c>
      <c r="L175" s="999">
        <v>30.137100000000004</v>
      </c>
      <c r="M175" s="999">
        <v>28.337029503</v>
      </c>
      <c r="N175" s="999">
        <v>6.2263999999999999</v>
      </c>
      <c r="O175" s="999">
        <v>10.78309</v>
      </c>
      <c r="P175" s="999">
        <v>3.7202000000000002</v>
      </c>
      <c r="Q175" s="999">
        <v>40.653184208999996</v>
      </c>
      <c r="R175" s="999">
        <v>59.963887999999997</v>
      </c>
      <c r="S175" s="999">
        <v>1.6140600000000001</v>
      </c>
      <c r="T175" s="999">
        <v>5.2481</v>
      </c>
      <c r="U175" s="999">
        <v>2.3515199999999998</v>
      </c>
      <c r="V175" s="999">
        <v>70.852730799</v>
      </c>
      <c r="W175" s="999">
        <v>70.846569130999995</v>
      </c>
      <c r="X175" s="999">
        <v>3.1445599999999998</v>
      </c>
      <c r="Y175" s="999">
        <v>299.7439875</v>
      </c>
      <c r="Z175" s="1000">
        <v>21.506869999999999</v>
      </c>
      <c r="AA175" s="998">
        <v>67.035049514999997</v>
      </c>
      <c r="AB175" s="999">
        <v>157.53547524000001</v>
      </c>
      <c r="AC175" s="999">
        <v>42.719563999999998</v>
      </c>
      <c r="AD175" s="999">
        <v>21.282240000000002</v>
      </c>
      <c r="AE175" s="999">
        <v>21.443519999999999</v>
      </c>
      <c r="AF175" s="999">
        <v>21.349712439000001</v>
      </c>
      <c r="AG175" s="999">
        <v>6.5073749999999997</v>
      </c>
      <c r="AH175" s="999">
        <v>12.866775000000001</v>
      </c>
      <c r="AI175" s="999">
        <v>24.222799999999999</v>
      </c>
      <c r="AJ175" s="999">
        <v>512.81520147899994</v>
      </c>
      <c r="AK175" s="999">
        <v>25.651886000000001</v>
      </c>
      <c r="AL175" s="999">
        <v>23.232036000000001</v>
      </c>
      <c r="AM175" s="999">
        <v>213.33239641</v>
      </c>
      <c r="AN175" s="999">
        <v>190.851312546</v>
      </c>
      <c r="AO175" s="999">
        <v>105.311738057</v>
      </c>
      <c r="AP175" s="1000">
        <v>24.038437500000001</v>
      </c>
      <c r="AQ175" s="998">
        <v>52.563239724000006</v>
      </c>
      <c r="AR175" s="999">
        <v>84.87722201199999</v>
      </c>
      <c r="AS175" s="999">
        <v>8.1611999999999991</v>
      </c>
      <c r="AT175" s="999">
        <v>45.185400000000001</v>
      </c>
      <c r="AU175" s="999">
        <v>275.17894662599997</v>
      </c>
      <c r="AV175" s="999">
        <v>15.955936244999998</v>
      </c>
      <c r="AW175" s="999">
        <v>35.312385803999994</v>
      </c>
      <c r="AX175" s="1000">
        <v>30.005136</v>
      </c>
      <c r="AY175" s="998">
        <v>51.285223999999999</v>
      </c>
      <c r="AZ175" s="999">
        <v>9.9306000000000001</v>
      </c>
      <c r="BA175" s="999">
        <v>4.3375500000000002</v>
      </c>
      <c r="BB175" s="999">
        <v>8.9567999999999994</v>
      </c>
      <c r="BC175" s="999">
        <v>8.3847400000000007</v>
      </c>
      <c r="BD175" s="999">
        <v>5.0727599999999997</v>
      </c>
      <c r="BE175" s="999">
        <v>2.0319600000000002</v>
      </c>
      <c r="BF175" s="999">
        <v>1.26024</v>
      </c>
      <c r="BG175" s="999">
        <v>1.4687399999999999</v>
      </c>
      <c r="BH175" s="1000">
        <v>364.6629216959999</v>
      </c>
      <c r="BI175" s="998">
        <v>201.96414794400002</v>
      </c>
      <c r="BJ175" s="999">
        <v>200.91149748399999</v>
      </c>
      <c r="BK175" s="999">
        <v>193.5102875</v>
      </c>
      <c r="BL175" s="999">
        <v>181.807471134</v>
      </c>
      <c r="BM175" s="999">
        <v>85.200829999999996</v>
      </c>
      <c r="BN175" s="999">
        <v>99.178727570999996</v>
      </c>
      <c r="BO175" s="999">
        <v>96.851839147999996</v>
      </c>
      <c r="BP175" s="999">
        <v>98.364145169999986</v>
      </c>
      <c r="BQ175" s="999">
        <v>87.150608613000003</v>
      </c>
      <c r="BR175" s="999">
        <v>195.49508132</v>
      </c>
      <c r="BS175" s="1000">
        <v>39.391869999999997</v>
      </c>
      <c r="BT175" s="998">
        <v>286.38404830000002</v>
      </c>
      <c r="BU175" s="999">
        <v>36.111552500000002</v>
      </c>
      <c r="BV175" s="999">
        <v>303.196922497</v>
      </c>
      <c r="BW175" s="999">
        <v>38.101198767999996</v>
      </c>
      <c r="BX175" s="999">
        <v>260.75619999999998</v>
      </c>
      <c r="BY175" s="999">
        <v>95.966561900000002</v>
      </c>
      <c r="BZ175" s="999">
        <v>230.42207555100001</v>
      </c>
      <c r="CA175" s="999">
        <v>109.96583288400001</v>
      </c>
      <c r="CB175" s="999">
        <v>82.834655624999996</v>
      </c>
      <c r="CC175" s="999">
        <v>79.431876398</v>
      </c>
      <c r="CD175" s="1000">
        <v>53.704394172000001</v>
      </c>
      <c r="CE175" s="998">
        <v>283.28224799999998</v>
      </c>
      <c r="CF175" s="999">
        <v>422.72649325500004</v>
      </c>
      <c r="CG175" s="999">
        <v>150.50358969199999</v>
      </c>
      <c r="CH175" s="999">
        <v>436.08405987000009</v>
      </c>
      <c r="CI175" s="999">
        <v>127.244263256</v>
      </c>
      <c r="CJ175" s="1000">
        <v>101.9106305</v>
      </c>
      <c r="CK175" s="1002">
        <v>7893.681994003</v>
      </c>
    </row>
    <row r="176" spans="6:89" x14ac:dyDescent="0.25">
      <c r="F176" s="993">
        <v>41791</v>
      </c>
      <c r="G176" s="998">
        <v>7.1879400000000002</v>
      </c>
      <c r="H176" s="999">
        <v>5.1335999999999995</v>
      </c>
      <c r="I176" s="999">
        <v>19.035544000000002</v>
      </c>
      <c r="J176" s="999">
        <v>84.038103531000004</v>
      </c>
      <c r="K176" s="999">
        <v>47.18980629</v>
      </c>
      <c r="L176" s="999">
        <v>26.475899999999996</v>
      </c>
      <c r="M176" s="999">
        <v>24.763990497000002</v>
      </c>
      <c r="N176" s="999">
        <v>5.4695999999999998</v>
      </c>
      <c r="O176" s="999">
        <v>9.3495000000000008</v>
      </c>
      <c r="P176" s="999">
        <v>3.2395</v>
      </c>
      <c r="Q176" s="999">
        <v>35.675244208999999</v>
      </c>
      <c r="R176" s="999">
        <v>52.519624000000007</v>
      </c>
      <c r="S176" s="999">
        <v>1.40056</v>
      </c>
      <c r="T176" s="999">
        <v>4.5903</v>
      </c>
      <c r="U176" s="999">
        <v>2.0575800000000002</v>
      </c>
      <c r="V176" s="999">
        <v>62.410845000000002</v>
      </c>
      <c r="W176" s="999">
        <v>62.179548262000012</v>
      </c>
      <c r="X176" s="999">
        <v>2.75149</v>
      </c>
      <c r="Y176" s="999">
        <v>265.68754045200001</v>
      </c>
      <c r="Z176" s="1000">
        <v>18.83343</v>
      </c>
      <c r="AA176" s="998">
        <v>58.724662500000001</v>
      </c>
      <c r="AB176" s="999">
        <v>138.90360000000001</v>
      </c>
      <c r="AC176" s="999">
        <v>38.131543999999998</v>
      </c>
      <c r="AD176" s="999">
        <v>18.84365</v>
      </c>
      <c r="AE176" s="999">
        <v>19.069416</v>
      </c>
      <c r="AF176" s="999">
        <v>18.982227561000002</v>
      </c>
      <c r="AG176" s="999">
        <v>5.7886499999999996</v>
      </c>
      <c r="AH176" s="999">
        <v>11.300385</v>
      </c>
      <c r="AI176" s="999">
        <v>21.381499999999999</v>
      </c>
      <c r="AJ176" s="999">
        <v>452.92591847899996</v>
      </c>
      <c r="AK176" s="999">
        <v>22.705176000000002</v>
      </c>
      <c r="AL176" s="999">
        <v>20.687183999999998</v>
      </c>
      <c r="AM176" s="999">
        <v>194.62559794999999</v>
      </c>
      <c r="AN176" s="999">
        <v>170.24229736200002</v>
      </c>
      <c r="AO176" s="999">
        <v>94.031664307</v>
      </c>
      <c r="AP176" s="1000">
        <v>21.20724375</v>
      </c>
      <c r="AQ176" s="998">
        <v>46.172579448</v>
      </c>
      <c r="AR176" s="999">
        <v>74.527982011999995</v>
      </c>
      <c r="AS176" s="999">
        <v>7.1863900000000003</v>
      </c>
      <c r="AT176" s="999">
        <v>39.662739999999999</v>
      </c>
      <c r="AU176" s="999">
        <v>242.38196119799997</v>
      </c>
      <c r="AV176" s="999">
        <v>13.976000000000001</v>
      </c>
      <c r="AW176" s="999">
        <v>30.995200000000001</v>
      </c>
      <c r="AX176" s="1000">
        <v>26.315183999999999</v>
      </c>
      <c r="AY176" s="998">
        <v>45.033752</v>
      </c>
      <c r="AZ176" s="999">
        <v>8.6892750000000003</v>
      </c>
      <c r="BA176" s="999">
        <v>3.7637999999999998</v>
      </c>
      <c r="BB176" s="999">
        <v>7.8123199999999997</v>
      </c>
      <c r="BC176" s="999">
        <v>7.3251299999999997</v>
      </c>
      <c r="BD176" s="999">
        <v>4.4352</v>
      </c>
      <c r="BE176" s="999">
        <v>1.7449600000000001</v>
      </c>
      <c r="BF176" s="999">
        <v>1.0822400000000001</v>
      </c>
      <c r="BG176" s="999">
        <v>1.2831300000000001</v>
      </c>
      <c r="BH176" s="1000">
        <v>321.14632857599992</v>
      </c>
      <c r="BI176" s="998">
        <v>180.95863499999999</v>
      </c>
      <c r="BJ176" s="999">
        <v>167.29678988699999</v>
      </c>
      <c r="BK176" s="999">
        <v>167.73294250000001</v>
      </c>
      <c r="BL176" s="999">
        <v>160.13196010800002</v>
      </c>
      <c r="BM176" s="999">
        <v>75.562709534999996</v>
      </c>
      <c r="BN176" s="999">
        <v>86.699304999999995</v>
      </c>
      <c r="BO176" s="999">
        <v>83.588527713000005</v>
      </c>
      <c r="BP176" s="999">
        <v>86.576443560000001</v>
      </c>
      <c r="BQ176" s="999">
        <v>73.163097774000008</v>
      </c>
      <c r="BR176" s="999">
        <v>175.14477338499998</v>
      </c>
      <c r="BS176" s="1000">
        <v>32.665151999999999</v>
      </c>
      <c r="BT176" s="998">
        <v>247.44028809500003</v>
      </c>
      <c r="BU176" s="999">
        <v>31.80994875</v>
      </c>
      <c r="BV176" s="999">
        <v>272.77978768999998</v>
      </c>
      <c r="BW176" s="999">
        <v>33.342798768000002</v>
      </c>
      <c r="BX176" s="999">
        <v>233.93121864</v>
      </c>
      <c r="BY176" s="999">
        <v>84.31221524</v>
      </c>
      <c r="BZ176" s="999">
        <v>206.59491584700001</v>
      </c>
      <c r="CA176" s="999">
        <v>98.77131</v>
      </c>
      <c r="CB176" s="999">
        <v>72.683785</v>
      </c>
      <c r="CC176" s="999">
        <v>71.453199622</v>
      </c>
      <c r="CD176" s="1000">
        <v>47.295326870999993</v>
      </c>
      <c r="CE176" s="998">
        <v>255.107815128</v>
      </c>
      <c r="CF176" s="999">
        <v>371.79433705500003</v>
      </c>
      <c r="CG176" s="999">
        <v>132.61849140999999</v>
      </c>
      <c r="CH176" s="999">
        <v>395.14871092199996</v>
      </c>
      <c r="CI176" s="999">
        <v>113.210986124</v>
      </c>
      <c r="CJ176" s="1000">
        <v>89.556085499999995</v>
      </c>
      <c r="CK176" s="1002">
        <v>6978.4460925080011</v>
      </c>
    </row>
    <row r="177" spans="6:89" x14ac:dyDescent="0.25">
      <c r="F177" s="993">
        <v>41821</v>
      </c>
      <c r="G177" s="998">
        <v>7.63164</v>
      </c>
      <c r="H177" s="999">
        <v>5.4647999999999994</v>
      </c>
      <c r="I177" s="999">
        <v>20.207329999999999</v>
      </c>
      <c r="J177" s="999">
        <v>88.269342354000003</v>
      </c>
      <c r="K177" s="999">
        <v>49.822134516000006</v>
      </c>
      <c r="L177" s="999">
        <v>27.933600000000002</v>
      </c>
      <c r="M177" s="999">
        <v>26.110744502999999</v>
      </c>
      <c r="N177" s="999">
        <v>5.8136000000000001</v>
      </c>
      <c r="O177" s="999">
        <v>9.9104700000000001</v>
      </c>
      <c r="P177" s="999">
        <v>3.4485000000000001</v>
      </c>
      <c r="Q177" s="999">
        <v>37.686535612</v>
      </c>
      <c r="R177" s="999">
        <v>55.490499999999997</v>
      </c>
      <c r="S177" s="999">
        <v>1.4859599999999999</v>
      </c>
      <c r="T177" s="999">
        <v>4.8620000000000001</v>
      </c>
      <c r="U177" s="999">
        <v>2.1853799999999999</v>
      </c>
      <c r="V177" s="999">
        <v>65.372934200999993</v>
      </c>
      <c r="W177" s="999">
        <v>65.703899131</v>
      </c>
      <c r="X177" s="999">
        <v>2.92239</v>
      </c>
      <c r="Y177" s="999">
        <v>270.872074548</v>
      </c>
      <c r="Z177" s="1000">
        <v>19.931450000000002</v>
      </c>
      <c r="AA177" s="998">
        <v>61.224287984999997</v>
      </c>
      <c r="AB177" s="999">
        <v>140.63683094999999</v>
      </c>
      <c r="AC177" s="999">
        <v>39.609906000000002</v>
      </c>
      <c r="AD177" s="999">
        <v>19.603729999999999</v>
      </c>
      <c r="AE177" s="999">
        <v>19.937367999999999</v>
      </c>
      <c r="AF177" s="999">
        <v>19.700922438999999</v>
      </c>
      <c r="AG177" s="999">
        <v>6.041175</v>
      </c>
      <c r="AH177" s="999">
        <v>11.747925</v>
      </c>
      <c r="AI177" s="999">
        <v>22.328600000000002</v>
      </c>
      <c r="AJ177" s="999">
        <v>458.64417398599994</v>
      </c>
      <c r="AK177" s="999">
        <v>23.356553999999999</v>
      </c>
      <c r="AL177" s="999">
        <v>21.343920000000001</v>
      </c>
      <c r="AM177" s="999">
        <v>199.99546000000001</v>
      </c>
      <c r="AN177" s="999">
        <v>173.06208518399998</v>
      </c>
      <c r="AO177" s="999">
        <v>94.901777499999994</v>
      </c>
      <c r="AP177" s="1000">
        <v>21.830462499999999</v>
      </c>
      <c r="AQ177" s="998">
        <v>49.144229862000003</v>
      </c>
      <c r="AR177" s="999">
        <v>78.828937988000007</v>
      </c>
      <c r="AS177" s="999">
        <v>7.6624600000000003</v>
      </c>
      <c r="AT177" s="999">
        <v>41.984767499999997</v>
      </c>
      <c r="AU177" s="999">
        <v>252.31953097799999</v>
      </c>
      <c r="AV177" s="999">
        <v>14.878613755</v>
      </c>
      <c r="AW177" s="999">
        <v>32.932400000000001</v>
      </c>
      <c r="AX177" s="1000">
        <v>27.965952000000001</v>
      </c>
      <c r="AY177" s="998">
        <v>46.943924000000003</v>
      </c>
      <c r="AZ177" s="999">
        <v>9.1030499999999996</v>
      </c>
      <c r="BA177" s="999">
        <v>3.9933000000000001</v>
      </c>
      <c r="BB177" s="999">
        <v>8.1938149920000001</v>
      </c>
      <c r="BC177" s="999">
        <v>7.7397600000000004</v>
      </c>
      <c r="BD177" s="999">
        <v>4.6846800000000002</v>
      </c>
      <c r="BE177" s="999">
        <v>1.8482799999999999</v>
      </c>
      <c r="BF177" s="999">
        <v>1.14632</v>
      </c>
      <c r="BG177" s="999">
        <v>1.3557600000000001</v>
      </c>
      <c r="BH177" s="1000">
        <v>333.55058812799996</v>
      </c>
      <c r="BI177" s="998">
        <v>185.93277705599999</v>
      </c>
      <c r="BJ177" s="999">
        <v>158.90812537099998</v>
      </c>
      <c r="BK177" s="999">
        <v>166.76927000000001</v>
      </c>
      <c r="BL177" s="999">
        <v>161.14151005399998</v>
      </c>
      <c r="BM177" s="999">
        <v>77.209945442000006</v>
      </c>
      <c r="BN177" s="999">
        <v>86.213857429000001</v>
      </c>
      <c r="BO177" s="999">
        <v>82.350610000000003</v>
      </c>
      <c r="BP177" s="999">
        <v>86.607251610000006</v>
      </c>
      <c r="BQ177" s="999">
        <v>70.225084160999998</v>
      </c>
      <c r="BR177" s="999">
        <v>179.57558897499999</v>
      </c>
      <c r="BS177" s="1000">
        <v>30.754449999999999</v>
      </c>
      <c r="BT177" s="998">
        <v>248.06799863999996</v>
      </c>
      <c r="BU177" s="999">
        <v>32.851101249999999</v>
      </c>
      <c r="BV177" s="999">
        <v>263.706444035</v>
      </c>
      <c r="BW177" s="999">
        <v>34.056558768000002</v>
      </c>
      <c r="BX177" s="999">
        <v>231.07386952000002</v>
      </c>
      <c r="BY177" s="999">
        <v>88.584531420000005</v>
      </c>
      <c r="BZ177" s="999">
        <v>205.56318540300001</v>
      </c>
      <c r="CA177" s="999">
        <v>97.737472115999992</v>
      </c>
      <c r="CB177" s="999">
        <v>76.501459374999996</v>
      </c>
      <c r="CC177" s="999">
        <v>71.015979999999999</v>
      </c>
      <c r="CD177" s="1000">
        <v>49.527045827999999</v>
      </c>
      <c r="CE177" s="998">
        <v>255.78772799999996</v>
      </c>
      <c r="CF177" s="999">
        <v>389.07551217000002</v>
      </c>
      <c r="CG177" s="999">
        <v>138.37758687199999</v>
      </c>
      <c r="CH177" s="999">
        <v>392.55209921100004</v>
      </c>
      <c r="CI177" s="999">
        <v>115.58806469000001</v>
      </c>
      <c r="CJ177" s="1000">
        <v>94.181856999999994</v>
      </c>
      <c r="CK177" s="1002">
        <v>7099.3037970080022</v>
      </c>
    </row>
    <row r="178" spans="6:89" x14ac:dyDescent="0.25">
      <c r="F178" s="993">
        <v>41852</v>
      </c>
      <c r="G178" s="998">
        <v>7.8091200000000001</v>
      </c>
      <c r="H178" s="999">
        <v>5.5972799999999987</v>
      </c>
      <c r="I178" s="999">
        <v>20.757352000000001</v>
      </c>
      <c r="J178" s="999">
        <v>91.48139470800001</v>
      </c>
      <c r="K178" s="999">
        <v>51.35765177399999</v>
      </c>
      <c r="L178" s="999">
        <v>28.815000000000001</v>
      </c>
      <c r="M178" s="999">
        <v>27.017749502999997</v>
      </c>
      <c r="N178" s="999">
        <v>5.9512</v>
      </c>
      <c r="O178" s="999">
        <v>10.22212</v>
      </c>
      <c r="P178" s="999">
        <v>3.5320999999999998</v>
      </c>
      <c r="Q178" s="999">
        <v>38.843024208999999</v>
      </c>
      <c r="R178" s="999">
        <v>57.232047999999999</v>
      </c>
      <c r="S178" s="999">
        <v>1.5286599999999999</v>
      </c>
      <c r="T178" s="999">
        <v>4.9907000000000004</v>
      </c>
      <c r="U178" s="999">
        <v>2.2364999999999999</v>
      </c>
      <c r="V178" s="999">
        <v>67.890683066999998</v>
      </c>
      <c r="W178" s="999">
        <v>67.681849130999993</v>
      </c>
      <c r="X178" s="999">
        <v>2.9907499999999998</v>
      </c>
      <c r="Y178" s="999">
        <v>286.96171204799998</v>
      </c>
      <c r="Z178" s="1000">
        <v>20.528199999999998</v>
      </c>
      <c r="AA178" s="998">
        <v>64.080974999999995</v>
      </c>
      <c r="AB178" s="999">
        <v>150.355078335</v>
      </c>
      <c r="AC178" s="999">
        <v>41.394136000000003</v>
      </c>
      <c r="AD178" s="999">
        <v>20.458819999999999</v>
      </c>
      <c r="AE178" s="999">
        <v>20.703208</v>
      </c>
      <c r="AF178" s="999">
        <v>20.588732439000001</v>
      </c>
      <c r="AG178" s="999">
        <v>6.2937000000000003</v>
      </c>
      <c r="AH178" s="999">
        <v>12.344645</v>
      </c>
      <c r="AI178" s="999">
        <v>23.247</v>
      </c>
      <c r="AJ178" s="999">
        <v>489.12112749299996</v>
      </c>
      <c r="AK178" s="999">
        <v>24.628291999999998</v>
      </c>
      <c r="AL178" s="999">
        <v>22.465844000000001</v>
      </c>
      <c r="AM178" s="999">
        <v>203.38077641000001</v>
      </c>
      <c r="AN178" s="999">
        <v>181.97168018399998</v>
      </c>
      <c r="AO178" s="999">
        <v>100.33985444300001</v>
      </c>
      <c r="AP178" s="1000">
        <v>23.076899999999998</v>
      </c>
      <c r="AQ178" s="998">
        <v>50.294549862000004</v>
      </c>
      <c r="AR178" s="999">
        <v>81.214673018000013</v>
      </c>
      <c r="AS178" s="999">
        <v>7.8211500000000003</v>
      </c>
      <c r="AT178" s="999">
        <v>43.271296249999999</v>
      </c>
      <c r="AU178" s="999">
        <v>263.42104435200002</v>
      </c>
      <c r="AV178" s="999">
        <v>15.286250000000001</v>
      </c>
      <c r="AW178" s="999">
        <v>33.790308392</v>
      </c>
      <c r="AX178" s="1000">
        <v>28.678048</v>
      </c>
      <c r="AY178" s="998">
        <v>49.056690000000003</v>
      </c>
      <c r="AZ178" s="999">
        <v>9.4616550000000004</v>
      </c>
      <c r="BA178" s="999">
        <v>4.1080500000000004</v>
      </c>
      <c r="BB178" s="999">
        <v>8.5255450079999999</v>
      </c>
      <c r="BC178" s="999">
        <v>7.97011</v>
      </c>
      <c r="BD178" s="999">
        <v>4.8232799999999996</v>
      </c>
      <c r="BE178" s="999">
        <v>1.91716</v>
      </c>
      <c r="BF178" s="999">
        <v>1.1890400000000001</v>
      </c>
      <c r="BG178" s="999">
        <v>1.39611</v>
      </c>
      <c r="BH178" s="1000">
        <v>349.44075571199994</v>
      </c>
      <c r="BI178" s="998">
        <v>193.18435500000001</v>
      </c>
      <c r="BJ178" s="999">
        <v>187.02971125799996</v>
      </c>
      <c r="BK178" s="999">
        <v>182.91028750000001</v>
      </c>
      <c r="BL178" s="999">
        <v>172.513789514</v>
      </c>
      <c r="BM178" s="999">
        <v>81.170354093</v>
      </c>
      <c r="BN178" s="999">
        <v>93.952781320999989</v>
      </c>
      <c r="BO178" s="999">
        <v>91.458133564999997</v>
      </c>
      <c r="BP178" s="999">
        <v>93.347443560000002</v>
      </c>
      <c r="BQ178" s="999">
        <v>81.530035839000007</v>
      </c>
      <c r="BR178" s="999">
        <v>186.75989368</v>
      </c>
      <c r="BS178" s="1000">
        <v>36.538904000000002</v>
      </c>
      <c r="BT178" s="998">
        <v>271.46995204000001</v>
      </c>
      <c r="BU178" s="999">
        <v>34.632019999999997</v>
      </c>
      <c r="BV178" s="999">
        <v>291.71803250300002</v>
      </c>
      <c r="BW178" s="999">
        <v>36.333786255999996</v>
      </c>
      <c r="BX178" s="999">
        <v>250.37617883999999</v>
      </c>
      <c r="BY178" s="999">
        <v>91.752392379999989</v>
      </c>
      <c r="BZ178" s="999">
        <v>221.13510069899999</v>
      </c>
      <c r="CA178" s="999">
        <v>105.003637884</v>
      </c>
      <c r="CB178" s="999">
        <v>79.164953124999997</v>
      </c>
      <c r="CC178" s="999">
        <v>76.207625214000004</v>
      </c>
      <c r="CD178" s="1000">
        <v>51.444034784999999</v>
      </c>
      <c r="CE178" s="998">
        <v>274.97482312800003</v>
      </c>
      <c r="CF178" s="999">
        <v>404.47128782999999</v>
      </c>
      <c r="CG178" s="999">
        <v>144.04062110199999</v>
      </c>
      <c r="CH178" s="999">
        <v>427.25546763300002</v>
      </c>
      <c r="CI178" s="999">
        <v>122.00326162800002</v>
      </c>
      <c r="CJ178" s="1000">
        <v>97.485979499999999</v>
      </c>
      <c r="CK178" s="1002">
        <v>7549.4064232150004</v>
      </c>
    </row>
    <row r="179" spans="6:89" x14ac:dyDescent="0.25">
      <c r="F179" s="993">
        <v>41883</v>
      </c>
      <c r="G179" s="998">
        <v>7.1435700000000004</v>
      </c>
      <c r="H179" s="999">
        <v>5.1335999999999995</v>
      </c>
      <c r="I179" s="999">
        <v>18.700748000000001</v>
      </c>
      <c r="J179" s="999">
        <v>85.057289999999995</v>
      </c>
      <c r="K179" s="999">
        <v>46.668848226000009</v>
      </c>
      <c r="L179" s="999">
        <v>26.238600000000005</v>
      </c>
      <c r="M179" s="999">
        <v>25.203739502999998</v>
      </c>
      <c r="N179" s="999">
        <v>5.3663999999999996</v>
      </c>
      <c r="O179" s="999">
        <v>9.4741599999999995</v>
      </c>
      <c r="P179" s="999">
        <v>3.2395</v>
      </c>
      <c r="Q179" s="999">
        <v>35.172404387999997</v>
      </c>
      <c r="R179" s="999">
        <v>52.656215999999993</v>
      </c>
      <c r="S179" s="999">
        <v>1.39202</v>
      </c>
      <c r="T179" s="999">
        <v>4.5473999999999997</v>
      </c>
      <c r="U179" s="999">
        <v>2.0320200000000002</v>
      </c>
      <c r="V179" s="999">
        <v>63.358701932999999</v>
      </c>
      <c r="W179" s="999">
        <v>61.100655655000004</v>
      </c>
      <c r="X179" s="999">
        <v>2.7173099999999999</v>
      </c>
      <c r="Y179" s="999">
        <v>269.20351954799997</v>
      </c>
      <c r="Z179" s="1000">
        <v>18.546990000000001</v>
      </c>
      <c r="AA179" s="998">
        <v>60.023149515</v>
      </c>
      <c r="AB179" s="999">
        <v>142.43185357499999</v>
      </c>
      <c r="AC179" s="999">
        <v>39.355015999999999</v>
      </c>
      <c r="AD179" s="999">
        <v>19.25536</v>
      </c>
      <c r="AE179" s="999">
        <v>19.631032000000001</v>
      </c>
      <c r="AF179" s="999">
        <v>19.489547561000002</v>
      </c>
      <c r="AG179" s="999">
        <v>5.9440499999999998</v>
      </c>
      <c r="AH179" s="999">
        <v>11.561450000000001</v>
      </c>
      <c r="AI179" s="999">
        <v>21.783300000000001</v>
      </c>
      <c r="AJ179" s="999">
        <v>462.41586050700005</v>
      </c>
      <c r="AK179" s="999">
        <v>23.232482000000001</v>
      </c>
      <c r="AL179" s="999">
        <v>21.261828000000001</v>
      </c>
      <c r="AM179" s="999">
        <v>193.48758205000001</v>
      </c>
      <c r="AN179" s="999">
        <v>172.82212009200001</v>
      </c>
      <c r="AO179" s="999">
        <v>95.49221944300001</v>
      </c>
      <c r="AP179" s="1000">
        <v>21.563368749999999</v>
      </c>
      <c r="AQ179" s="998">
        <v>44.606850137999999</v>
      </c>
      <c r="AR179" s="999">
        <v>72.713477988000008</v>
      </c>
      <c r="AS179" s="999">
        <v>7.0050299999999996</v>
      </c>
      <c r="AT179" s="999">
        <v>38.627241249999997</v>
      </c>
      <c r="AU179" s="999">
        <v>239.90492347200001</v>
      </c>
      <c r="AV179" s="999">
        <v>13.568363755</v>
      </c>
      <c r="AW179" s="999">
        <v>30.081945804</v>
      </c>
      <c r="AX179" s="1000">
        <v>25.279408</v>
      </c>
      <c r="AY179" s="998">
        <v>45.294229999999999</v>
      </c>
      <c r="AZ179" s="999">
        <v>8.6616900000000001</v>
      </c>
      <c r="BA179" s="999">
        <v>3.74085</v>
      </c>
      <c r="BB179" s="999">
        <v>7.7957349919999999</v>
      </c>
      <c r="BC179" s="999">
        <v>7.2790600000000003</v>
      </c>
      <c r="BD179" s="999">
        <v>4.4074799999999996</v>
      </c>
      <c r="BE179" s="999">
        <v>1.75644</v>
      </c>
      <c r="BF179" s="999">
        <v>1.0893600000000001</v>
      </c>
      <c r="BG179" s="999">
        <v>1.2750600000000001</v>
      </c>
      <c r="BH179" s="1000">
        <v>323.76065356799995</v>
      </c>
      <c r="BI179" s="998">
        <v>181.168342056</v>
      </c>
      <c r="BJ179" s="999">
        <v>180.07390651599999</v>
      </c>
      <c r="BK179" s="999">
        <v>173.5147125</v>
      </c>
      <c r="BL179" s="999">
        <v>163.57632951400001</v>
      </c>
      <c r="BM179" s="999">
        <v>76.193612744000006</v>
      </c>
      <c r="BN179" s="999">
        <v>89.555036178999998</v>
      </c>
      <c r="BO179" s="999">
        <v>87.567553564999997</v>
      </c>
      <c r="BP179" s="999">
        <v>89.069458049999994</v>
      </c>
      <c r="BQ179" s="999">
        <v>78.336567774000017</v>
      </c>
      <c r="BR179" s="999">
        <v>175.87279852500001</v>
      </c>
      <c r="BS179" s="1000">
        <v>35.334899999999998</v>
      </c>
      <c r="BT179" s="998">
        <v>258.25958945500003</v>
      </c>
      <c r="BU179" s="999">
        <v>32.631911250000002</v>
      </c>
      <c r="BV179" s="999">
        <v>287.57713942699996</v>
      </c>
      <c r="BW179" s="999">
        <v>34.464401232</v>
      </c>
      <c r="BX179" s="999">
        <v>242.15360252000002</v>
      </c>
      <c r="BY179" s="999">
        <v>84.108784760000006</v>
      </c>
      <c r="BZ179" s="999">
        <v>211.816956801</v>
      </c>
      <c r="CA179" s="999">
        <v>100.63218038400001</v>
      </c>
      <c r="CB179" s="999">
        <v>72.831756874999996</v>
      </c>
      <c r="CC179" s="999">
        <v>72.928698010000005</v>
      </c>
      <c r="CD179" s="1000">
        <v>47.896177913999999</v>
      </c>
      <c r="CE179" s="998">
        <v>259.74924487200002</v>
      </c>
      <c r="CF179" s="999">
        <v>370.53748473000002</v>
      </c>
      <c r="CG179" s="999">
        <v>131.08272110199999</v>
      </c>
      <c r="CH179" s="999">
        <v>412.22552921100004</v>
      </c>
      <c r="CI179" s="999">
        <v>112.60954449600003</v>
      </c>
      <c r="CJ179" s="1000">
        <v>88.579214500000006</v>
      </c>
      <c r="CK179" s="1002">
        <v>7099.8998666749967</v>
      </c>
    </row>
    <row r="180" spans="6:89" x14ac:dyDescent="0.25">
      <c r="F180" s="993">
        <v>41913</v>
      </c>
      <c r="G180" s="998">
        <v>6.7442399999999996</v>
      </c>
      <c r="H180" s="999">
        <v>4.9017599999999995</v>
      </c>
      <c r="I180" s="999">
        <v>17.648531999999999</v>
      </c>
      <c r="J180" s="999">
        <v>80.609849999999994</v>
      </c>
      <c r="K180" s="999">
        <v>43.954268226000011</v>
      </c>
      <c r="L180" s="999">
        <v>24.814800000000002</v>
      </c>
      <c r="M180" s="999">
        <v>23.911950000000001</v>
      </c>
      <c r="N180" s="999">
        <v>5.0568</v>
      </c>
      <c r="O180" s="999">
        <v>9.1001799999999999</v>
      </c>
      <c r="P180" s="999">
        <v>3.0931999999999999</v>
      </c>
      <c r="Q180" s="999">
        <v>33.135974388000001</v>
      </c>
      <c r="R180" s="999">
        <v>49.821931999999997</v>
      </c>
      <c r="S180" s="999">
        <v>1.3151600000000001</v>
      </c>
      <c r="T180" s="999">
        <v>4.2756999999999996</v>
      </c>
      <c r="U180" s="999">
        <v>1.917</v>
      </c>
      <c r="V180" s="999">
        <v>59.774619201</v>
      </c>
      <c r="W180" s="999">
        <v>57.504386523999997</v>
      </c>
      <c r="X180" s="999">
        <v>2.5634999999999999</v>
      </c>
      <c r="Y180" s="999">
        <v>254.2162725</v>
      </c>
      <c r="Z180" s="1000">
        <v>17.4251</v>
      </c>
      <c r="AA180" s="998">
        <v>56.711974515000001</v>
      </c>
      <c r="AB180" s="999">
        <v>134.38494332999997</v>
      </c>
      <c r="AC180" s="999">
        <v>37.162962</v>
      </c>
      <c r="AD180" s="999">
        <v>18.17858</v>
      </c>
      <c r="AE180" s="999">
        <v>18.584384</v>
      </c>
      <c r="AF180" s="999">
        <v>18.348077561</v>
      </c>
      <c r="AG180" s="999">
        <v>5.6138250000000003</v>
      </c>
      <c r="AH180" s="999">
        <v>10.890140000000001</v>
      </c>
      <c r="AI180" s="999">
        <v>20.5779</v>
      </c>
      <c r="AJ180" s="999">
        <v>435.83204497200001</v>
      </c>
      <c r="AK180" s="999">
        <v>21.898707999999999</v>
      </c>
      <c r="AL180" s="999">
        <v>20.030448</v>
      </c>
      <c r="AM180" s="999">
        <v>187.56315794999998</v>
      </c>
      <c r="AN180" s="999">
        <v>164.572495092</v>
      </c>
      <c r="AO180" s="999">
        <v>91.079603750000004</v>
      </c>
      <c r="AP180" s="1000">
        <v>20.31693125</v>
      </c>
      <c r="AQ180" s="998">
        <v>41.826900551999998</v>
      </c>
      <c r="AR180" s="999">
        <v>68.177312012000002</v>
      </c>
      <c r="AS180" s="999">
        <v>6.5743</v>
      </c>
      <c r="AT180" s="999">
        <v>36.367971249999997</v>
      </c>
      <c r="AU180" s="999">
        <v>225.10311652799999</v>
      </c>
      <c r="AV180" s="999">
        <v>12.7531</v>
      </c>
      <c r="AW180" s="999">
        <v>28.255437411999999</v>
      </c>
      <c r="AX180" s="1000">
        <v>23.693376000000001</v>
      </c>
      <c r="AY180" s="998">
        <v>42.776276000000003</v>
      </c>
      <c r="AZ180" s="999">
        <v>8.1651600000000002</v>
      </c>
      <c r="BA180" s="999">
        <v>3.5343</v>
      </c>
      <c r="BB180" s="999">
        <v>7.3644800000000004</v>
      </c>
      <c r="BC180" s="999">
        <v>6.8644299999999996</v>
      </c>
      <c r="BD180" s="999">
        <v>4.13028</v>
      </c>
      <c r="BE180" s="999">
        <v>1.6646000000000001</v>
      </c>
      <c r="BF180" s="999">
        <v>1.0324</v>
      </c>
      <c r="BG180" s="999">
        <v>1.2024300000000001</v>
      </c>
      <c r="BH180" s="1000">
        <v>304.84921017599993</v>
      </c>
      <c r="BI180" s="998">
        <v>173.347477056</v>
      </c>
      <c r="BJ180" s="999">
        <v>171.98374325799998</v>
      </c>
      <c r="BK180" s="999">
        <v>165.56471250000001</v>
      </c>
      <c r="BL180" s="999">
        <v>156.479730918</v>
      </c>
      <c r="BM180" s="999">
        <v>72.758887255999994</v>
      </c>
      <c r="BN180" s="999">
        <v>85.357144929</v>
      </c>
      <c r="BO180" s="999">
        <v>82.999039999999994</v>
      </c>
      <c r="BP180" s="999">
        <v>84.422046780000002</v>
      </c>
      <c r="BQ180" s="999">
        <v>74.664036386999996</v>
      </c>
      <c r="BR180" s="999">
        <v>168.466939115</v>
      </c>
      <c r="BS180" s="1000">
        <v>33.76446</v>
      </c>
      <c r="BT180" s="998">
        <v>245.25852449000001</v>
      </c>
      <c r="BU180" s="999">
        <v>30.87839125</v>
      </c>
      <c r="BV180" s="999">
        <v>274.089075573</v>
      </c>
      <c r="BW180" s="999">
        <v>32.561041232000001</v>
      </c>
      <c r="BX180" s="999">
        <v>230.51983475999998</v>
      </c>
      <c r="BY180" s="999">
        <v>79.429607619999999</v>
      </c>
      <c r="BZ180" s="999">
        <v>202.217240847</v>
      </c>
      <c r="CA180" s="999">
        <v>96.762802500000006</v>
      </c>
      <c r="CB180" s="999">
        <v>68.806921875</v>
      </c>
      <c r="CC180" s="999">
        <v>69.704383980000003</v>
      </c>
      <c r="CD180" s="1000">
        <v>45.292511042999998</v>
      </c>
      <c r="CE180" s="998">
        <v>242.98645687200005</v>
      </c>
      <c r="CF180" s="999">
        <v>349.10905984500005</v>
      </c>
      <c r="CG180" s="999">
        <v>123.307981102</v>
      </c>
      <c r="CH180" s="999">
        <v>385.55650855199997</v>
      </c>
      <c r="CI180" s="999">
        <v>105.87932143400002</v>
      </c>
      <c r="CJ180" s="1000">
        <v>83.4075445</v>
      </c>
      <c r="CK180" s="1002">
        <v>6723.4419058629992</v>
      </c>
    </row>
    <row r="181" spans="6:89" x14ac:dyDescent="0.25">
      <c r="F181" s="993">
        <v>41944</v>
      </c>
      <c r="G181" s="998">
        <v>6.0786899999999999</v>
      </c>
      <c r="H181" s="999">
        <v>4.4049599999999991</v>
      </c>
      <c r="I181" s="999">
        <v>16.213692000000002</v>
      </c>
      <c r="J181" s="999">
        <v>72.054698822999995</v>
      </c>
      <c r="K181" s="999">
        <v>40.197711773999991</v>
      </c>
      <c r="L181" s="999">
        <v>22.543500000000002</v>
      </c>
      <c r="M181" s="999">
        <v>21.328354503</v>
      </c>
      <c r="N181" s="999">
        <v>4.6783999999999999</v>
      </c>
      <c r="O181" s="999">
        <v>8.1029</v>
      </c>
      <c r="P181" s="999">
        <v>2.7797000000000001</v>
      </c>
      <c r="Q181" s="999">
        <v>30.471034208999999</v>
      </c>
      <c r="R181" s="999">
        <v>44.972915999999991</v>
      </c>
      <c r="S181" s="999">
        <v>1.17852</v>
      </c>
      <c r="T181" s="999">
        <v>3.8896000000000002</v>
      </c>
      <c r="U181" s="999">
        <v>1.7508600000000001</v>
      </c>
      <c r="V181" s="999">
        <v>53.376533067000004</v>
      </c>
      <c r="W181" s="999">
        <v>52.793265654999999</v>
      </c>
      <c r="X181" s="999">
        <v>2.3413300000000001</v>
      </c>
      <c r="Y181" s="999">
        <v>225.85083750000001</v>
      </c>
      <c r="Z181" s="1000">
        <v>16.04064</v>
      </c>
      <c r="AA181" s="998">
        <v>50.414275484999997</v>
      </c>
      <c r="AB181" s="999">
        <v>117.33146237999999</v>
      </c>
      <c r="AC181" s="999">
        <v>32.676897999999994</v>
      </c>
      <c r="AD181" s="999">
        <v>16.12003</v>
      </c>
      <c r="AE181" s="999">
        <v>16.33792</v>
      </c>
      <c r="AF181" s="999">
        <v>16.191967561000002</v>
      </c>
      <c r="AG181" s="999">
        <v>4.9533750000000003</v>
      </c>
      <c r="AH181" s="999">
        <v>9.6966999999999999</v>
      </c>
      <c r="AI181" s="999">
        <v>18.2819</v>
      </c>
      <c r="AJ181" s="999">
        <v>383.57747453500002</v>
      </c>
      <c r="AK181" s="999">
        <v>19.293195999999998</v>
      </c>
      <c r="AL181" s="999">
        <v>17.677143999999998</v>
      </c>
      <c r="AM181" s="999">
        <v>171.68727436</v>
      </c>
      <c r="AN181" s="999">
        <v>146.543302638</v>
      </c>
      <c r="AO181" s="999">
        <v>81.042538192999999</v>
      </c>
      <c r="AP181" s="1000">
        <v>18.0555375</v>
      </c>
      <c r="AQ181" s="998">
        <v>39.270659447999996</v>
      </c>
      <c r="AR181" s="999">
        <v>63.237902011999992</v>
      </c>
      <c r="AS181" s="999">
        <v>6.1889099999999999</v>
      </c>
      <c r="AT181" s="999">
        <v>33.700777500000001</v>
      </c>
      <c r="AU181" s="999">
        <v>205.55617141800002</v>
      </c>
      <c r="AV181" s="999">
        <v>11.937836245</v>
      </c>
      <c r="AW181" s="999">
        <v>26.373602588000001</v>
      </c>
      <c r="AX181" s="1000">
        <v>22.301552000000001</v>
      </c>
      <c r="AY181" s="998">
        <v>38.434975999999999</v>
      </c>
      <c r="AZ181" s="999">
        <v>7.3651949999999999</v>
      </c>
      <c r="BA181" s="999">
        <v>3.1671</v>
      </c>
      <c r="BB181" s="999">
        <v>6.6346650080000007</v>
      </c>
      <c r="BC181" s="999">
        <v>6.2194500000000001</v>
      </c>
      <c r="BD181" s="999">
        <v>3.7422</v>
      </c>
      <c r="BE181" s="999">
        <v>1.4923999999999999</v>
      </c>
      <c r="BF181" s="999">
        <v>0.92559999999999998</v>
      </c>
      <c r="BG181" s="999">
        <v>1.08945</v>
      </c>
      <c r="BH181" s="1000">
        <v>273.44634892799996</v>
      </c>
      <c r="BI181" s="998">
        <v>157.196437944</v>
      </c>
      <c r="BJ181" s="999">
        <v>142.727664516</v>
      </c>
      <c r="BK181" s="999">
        <v>144.3647125</v>
      </c>
      <c r="BL181" s="999">
        <v>138.634559892</v>
      </c>
      <c r="BM181" s="999">
        <v>65.433939534999993</v>
      </c>
      <c r="BN181" s="999">
        <v>74.448316250000005</v>
      </c>
      <c r="BO181" s="999">
        <v>71.268357713</v>
      </c>
      <c r="BP181" s="999">
        <v>73.896256440000002</v>
      </c>
      <c r="BQ181" s="999">
        <v>62.305191387000008</v>
      </c>
      <c r="BR181" s="999">
        <v>152.54758602500002</v>
      </c>
      <c r="BS181" s="1000">
        <v>27.744440000000001</v>
      </c>
      <c r="BT181" s="998">
        <v>211.09688673500003</v>
      </c>
      <c r="BU181" s="999">
        <v>27.179559999999999</v>
      </c>
      <c r="BV181" s="999">
        <v>233.28930922799998</v>
      </c>
      <c r="BW181" s="999">
        <v>28.380453744</v>
      </c>
      <c r="BX181" s="999">
        <v>199.81680252000001</v>
      </c>
      <c r="BY181" s="999">
        <v>71.902238099999991</v>
      </c>
      <c r="BZ181" s="999">
        <v>177.327181653</v>
      </c>
      <c r="CA181" s="999">
        <v>85.036710384000003</v>
      </c>
      <c r="CB181" s="999">
        <v>62.177781875000001</v>
      </c>
      <c r="CC181" s="999">
        <v>61.343163601999997</v>
      </c>
      <c r="CD181" s="1000">
        <v>40.428484784999995</v>
      </c>
      <c r="CE181" s="998">
        <v>216.644932872</v>
      </c>
      <c r="CF181" s="999">
        <v>316.52646372000004</v>
      </c>
      <c r="CG181" s="999">
        <v>112.653736564</v>
      </c>
      <c r="CH181" s="999">
        <v>340.95515644800003</v>
      </c>
      <c r="CI181" s="999">
        <v>95.511915310000006</v>
      </c>
      <c r="CJ181" s="1000">
        <v>76.195937999999998</v>
      </c>
      <c r="CK181" s="1002">
        <v>5969.048113072</v>
      </c>
    </row>
    <row r="182" spans="6:89" x14ac:dyDescent="0.25">
      <c r="F182" s="993">
        <v>41974</v>
      </c>
      <c r="G182" s="998">
        <v>6.1230599999999997</v>
      </c>
      <c r="H182" s="999">
        <v>4.388399999999999</v>
      </c>
      <c r="I182" s="999">
        <v>16.428917999999999</v>
      </c>
      <c r="J182" s="999">
        <v>71.159040000000005</v>
      </c>
      <c r="K182" s="999">
        <v>40.526749031999998</v>
      </c>
      <c r="L182" s="999">
        <v>22.645199999999999</v>
      </c>
      <c r="M182" s="999">
        <v>21.053515497000003</v>
      </c>
      <c r="N182" s="999">
        <v>4.7472000000000003</v>
      </c>
      <c r="O182" s="999">
        <v>7.9782400000000004</v>
      </c>
      <c r="P182" s="999">
        <v>2.7587999999999999</v>
      </c>
      <c r="Q182" s="999">
        <v>30.822997193999996</v>
      </c>
      <c r="R182" s="999">
        <v>44.836324000000005</v>
      </c>
      <c r="S182" s="999">
        <v>1.18706</v>
      </c>
      <c r="T182" s="999">
        <v>3.9182000000000001</v>
      </c>
      <c r="U182" s="999">
        <v>1.7764200000000001</v>
      </c>
      <c r="V182" s="999">
        <v>52.66563</v>
      </c>
      <c r="W182" s="999">
        <v>53.548486523999998</v>
      </c>
      <c r="X182" s="999">
        <v>2.3755099999999998</v>
      </c>
      <c r="Y182" s="999">
        <v>221.7986325</v>
      </c>
      <c r="Z182" s="1000">
        <v>16.2316</v>
      </c>
      <c r="AA182" s="998">
        <v>49.375462499999998</v>
      </c>
      <c r="AB182" s="999">
        <v>112.47228762</v>
      </c>
      <c r="AC182" s="999">
        <v>31.912227999999999</v>
      </c>
      <c r="AD182" s="999">
        <v>15.771660000000001</v>
      </c>
      <c r="AE182" s="999">
        <v>15.980528</v>
      </c>
      <c r="AF182" s="999">
        <v>15.811477561</v>
      </c>
      <c r="AG182" s="999">
        <v>4.8368250000000002</v>
      </c>
      <c r="AH182" s="999">
        <v>9.5102250000000002</v>
      </c>
      <c r="AI182" s="999">
        <v>17.966200000000001</v>
      </c>
      <c r="AJ182" s="999">
        <v>368.430170014</v>
      </c>
      <c r="AK182" s="999">
        <v>18.765889999999999</v>
      </c>
      <c r="AL182" s="999">
        <v>17.184591999999999</v>
      </c>
      <c r="AM182" s="999">
        <v>168.53550000000001</v>
      </c>
      <c r="AN182" s="999">
        <v>141.56356500000001</v>
      </c>
      <c r="AO182" s="999">
        <v>78.028278749999998</v>
      </c>
      <c r="AP182" s="1000">
        <v>17.592575</v>
      </c>
      <c r="AQ182" s="998">
        <v>40.452929586000003</v>
      </c>
      <c r="AR182" s="999">
        <v>64.514763017999996</v>
      </c>
      <c r="AS182" s="999">
        <v>6.3022600000000004</v>
      </c>
      <c r="AT182" s="999">
        <v>34.391109999999998</v>
      </c>
      <c r="AU182" s="999">
        <v>206.89900075799994</v>
      </c>
      <c r="AV182" s="999">
        <v>12.228999999999999</v>
      </c>
      <c r="AW182" s="999">
        <v>27.037771608000003</v>
      </c>
      <c r="AX182" s="1000">
        <v>22.916543999999998</v>
      </c>
      <c r="AY182" s="998">
        <v>38.000846000000003</v>
      </c>
      <c r="AZ182" s="999">
        <v>7.3376099999999997</v>
      </c>
      <c r="BA182" s="999">
        <v>3.1900499999999998</v>
      </c>
      <c r="BB182" s="999">
        <v>6.6014949919999992</v>
      </c>
      <c r="BC182" s="999">
        <v>6.2194500000000001</v>
      </c>
      <c r="BD182" s="999">
        <v>3.7699199999999999</v>
      </c>
      <c r="BE182" s="999">
        <v>1.48092</v>
      </c>
      <c r="BF182" s="999">
        <v>0.91847999999999996</v>
      </c>
      <c r="BG182" s="999">
        <v>1.08945</v>
      </c>
      <c r="BH182" s="1000">
        <v>269.61180767999997</v>
      </c>
      <c r="BI182" s="998">
        <v>154.43960999999999</v>
      </c>
      <c r="BJ182" s="999">
        <v>130.87600925800001</v>
      </c>
      <c r="BK182" s="999">
        <v>137.5891925</v>
      </c>
      <c r="BL182" s="999">
        <v>133.46806962199997</v>
      </c>
      <c r="BM182" s="999">
        <v>63.926897721000003</v>
      </c>
      <c r="BN182" s="999">
        <v>70.964374929000002</v>
      </c>
      <c r="BO182" s="999">
        <v>67.053562713000005</v>
      </c>
      <c r="BP182" s="999">
        <v>70.418400000000005</v>
      </c>
      <c r="BQ182" s="999">
        <v>57.514960547999998</v>
      </c>
      <c r="BR182" s="999">
        <v>149.25601559</v>
      </c>
      <c r="BS182" s="1000">
        <v>25.257909999999999</v>
      </c>
      <c r="BT182" s="998">
        <v>200.36710203999999</v>
      </c>
      <c r="BU182" s="999">
        <v>26.38499625</v>
      </c>
      <c r="BV182" s="999">
        <v>215.78194769000001</v>
      </c>
      <c r="BW182" s="999">
        <v>27.326801232000001</v>
      </c>
      <c r="BX182" s="999">
        <v>189.99081612000001</v>
      </c>
      <c r="BY182" s="999">
        <v>71.960384760000011</v>
      </c>
      <c r="BZ182" s="999">
        <v>170.22904430099999</v>
      </c>
      <c r="CA182" s="999">
        <v>81.374137884000007</v>
      </c>
      <c r="CB182" s="999">
        <v>61.881838125000002</v>
      </c>
      <c r="CC182" s="999">
        <v>59.102578009999995</v>
      </c>
      <c r="CD182" s="1000">
        <v>39.884883129000002</v>
      </c>
      <c r="CE182" s="998">
        <v>212.32864799999999</v>
      </c>
      <c r="CF182" s="999">
        <v>315.30106294500001</v>
      </c>
      <c r="CG182" s="999">
        <v>112.813723436</v>
      </c>
      <c r="CH182" s="999">
        <v>332.64594276299999</v>
      </c>
      <c r="CI182" s="999">
        <v>94.251810813999995</v>
      </c>
      <c r="CJ182" s="1000">
        <v>76.540716000000003</v>
      </c>
      <c r="CK182" s="1002">
        <v>5812.6022912139997</v>
      </c>
    </row>
    <row r="183" spans="6:89" x14ac:dyDescent="0.25">
      <c r="F183" s="993">
        <v>42005</v>
      </c>
      <c r="G183" s="998">
        <v>6.5223899999999997</v>
      </c>
      <c r="H183" s="999">
        <v>4.6367999999999991</v>
      </c>
      <c r="I183" s="999">
        <v>17.170252000000001</v>
      </c>
      <c r="J183" s="999">
        <v>75.328514999999996</v>
      </c>
      <c r="K183" s="999">
        <v>42.226799999999997</v>
      </c>
      <c r="L183" s="999">
        <v>23.763899999999996</v>
      </c>
      <c r="M183" s="999">
        <v>22.317814502999997</v>
      </c>
      <c r="N183" s="999">
        <v>4.9535999999999998</v>
      </c>
      <c r="O183" s="999">
        <v>8.4145500000000002</v>
      </c>
      <c r="P183" s="999">
        <v>2.9260000000000002</v>
      </c>
      <c r="Q183" s="999">
        <v>32.029785611999998</v>
      </c>
      <c r="R183" s="999">
        <v>47.19253599999999</v>
      </c>
      <c r="S183" s="999">
        <v>1.2724599999999999</v>
      </c>
      <c r="T183" s="999">
        <v>4.1470000000000002</v>
      </c>
      <c r="U183" s="999">
        <v>1.86588</v>
      </c>
      <c r="V183" s="999">
        <v>55.716545799000002</v>
      </c>
      <c r="W183" s="999">
        <v>55.634353476000001</v>
      </c>
      <c r="X183" s="999">
        <v>2.4951400000000001</v>
      </c>
      <c r="Y183" s="999">
        <v>227.966374548</v>
      </c>
      <c r="Z183" s="1000">
        <v>16.923830000000002</v>
      </c>
      <c r="AA183" s="998">
        <v>51.777700484999997</v>
      </c>
      <c r="AB183" s="999">
        <v>115.78391286</v>
      </c>
      <c r="AC183" s="999">
        <v>34.155259999999998</v>
      </c>
      <c r="AD183" s="999">
        <v>16.753430000000002</v>
      </c>
      <c r="AE183" s="999">
        <v>17.205871999999999</v>
      </c>
      <c r="AF183" s="999">
        <v>16.783832439000005</v>
      </c>
      <c r="AG183" s="999">
        <v>5.1864749999999997</v>
      </c>
      <c r="AH183" s="999">
        <v>9.9577650000000002</v>
      </c>
      <c r="AI183" s="999">
        <v>18.999400000000001</v>
      </c>
      <c r="AJ183" s="999">
        <v>377.58520046499996</v>
      </c>
      <c r="AK183" s="999">
        <v>19.634394</v>
      </c>
      <c r="AL183" s="999">
        <v>18.087603999999999</v>
      </c>
      <c r="AM183" s="999">
        <v>188.90566359000002</v>
      </c>
      <c r="AN183" s="999">
        <v>150.95309018399999</v>
      </c>
      <c r="AO183" s="999">
        <v>83.590604306999992</v>
      </c>
      <c r="AP183" s="1000">
        <v>18.1979875</v>
      </c>
      <c r="AQ183" s="998">
        <v>41.539320552</v>
      </c>
      <c r="AR183" s="999">
        <v>66.631653017999994</v>
      </c>
      <c r="AS183" s="999">
        <v>6.5289599999999997</v>
      </c>
      <c r="AT183" s="999">
        <v>35.583502500000002</v>
      </c>
      <c r="AU183" s="999">
        <v>213.22564075799997</v>
      </c>
      <c r="AV183" s="999">
        <v>12.5784</v>
      </c>
      <c r="AW183" s="999">
        <v>27.867997412000001</v>
      </c>
      <c r="AX183" s="1000">
        <v>23.596271999999999</v>
      </c>
      <c r="AY183" s="998">
        <v>39.476888000000002</v>
      </c>
      <c r="AZ183" s="999">
        <v>7.6134599999999999</v>
      </c>
      <c r="BA183" s="999">
        <v>3.4195500000000001</v>
      </c>
      <c r="BB183" s="999">
        <v>6.8337050080000008</v>
      </c>
      <c r="BC183" s="999">
        <v>6.5419400000000003</v>
      </c>
      <c r="BD183" s="999">
        <v>3.9639600000000002</v>
      </c>
      <c r="BE183" s="999">
        <v>1.5383199999999999</v>
      </c>
      <c r="BF183" s="999">
        <v>0.95408000000000004</v>
      </c>
      <c r="BG183" s="999">
        <v>1.14594</v>
      </c>
      <c r="BH183" s="1000">
        <v>279.8082689279999</v>
      </c>
      <c r="BI183" s="998">
        <v>163.06952999999999</v>
      </c>
      <c r="BJ183" s="999">
        <v>146.399686742</v>
      </c>
      <c r="BK183" s="999">
        <v>148.46028749999999</v>
      </c>
      <c r="BL183" s="999">
        <v>144.424629514</v>
      </c>
      <c r="BM183" s="999">
        <v>67.536791349000012</v>
      </c>
      <c r="BN183" s="999">
        <v>77.018453750000006</v>
      </c>
      <c r="BO183" s="999">
        <v>72.211499148000001</v>
      </c>
      <c r="BP183" s="999">
        <v>74.480999999999995</v>
      </c>
      <c r="BQ183" s="999">
        <v>63.742266387000008</v>
      </c>
      <c r="BR183" s="999">
        <v>159.79511249999999</v>
      </c>
      <c r="BS183" s="1000">
        <v>28.451138</v>
      </c>
      <c r="BT183" s="998">
        <v>214.32477381000001</v>
      </c>
      <c r="BU183" s="999">
        <v>27.891927500000001</v>
      </c>
      <c r="BV183" s="999">
        <v>219.009212889</v>
      </c>
      <c r="BW183" s="999">
        <v>28.720346256000003</v>
      </c>
      <c r="BX183" s="999">
        <v>192.03183475999998</v>
      </c>
      <c r="BY183" s="999">
        <v>75.157346660000002</v>
      </c>
      <c r="BZ183" s="999">
        <v>168.69685805099999</v>
      </c>
      <c r="CA183" s="999">
        <v>75.909768749999998</v>
      </c>
      <c r="CB183" s="999">
        <v>65.018841875000007</v>
      </c>
      <c r="CC183" s="999">
        <v>57.271811184000001</v>
      </c>
      <c r="CD183" s="1000">
        <v>42.030775215000006</v>
      </c>
      <c r="CE183" s="998">
        <v>220.39962</v>
      </c>
      <c r="CF183" s="999">
        <v>328.40329480500003</v>
      </c>
      <c r="CG183" s="999">
        <v>117.004999384</v>
      </c>
      <c r="CH183" s="999">
        <v>344.22403736699999</v>
      </c>
      <c r="CI183" s="999">
        <v>98.118110813999991</v>
      </c>
      <c r="CJ183" s="1000">
        <v>79.816107000000002</v>
      </c>
      <c r="CK183" s="1002">
        <v>6075.5306381540004</v>
      </c>
    </row>
    <row r="184" spans="6:89" x14ac:dyDescent="0.25">
      <c r="F184" s="993">
        <v>42036</v>
      </c>
      <c r="G184" s="998">
        <v>6.8329800000000001</v>
      </c>
      <c r="H184" s="999">
        <v>4.8686399999999992</v>
      </c>
      <c r="I184" s="999">
        <v>18.031155999999999</v>
      </c>
      <c r="J184" s="999">
        <v>78.293456468999992</v>
      </c>
      <c r="K184" s="999">
        <v>44.310722741999996</v>
      </c>
      <c r="L184" s="999">
        <v>24.882600000000004</v>
      </c>
      <c r="M184" s="999">
        <v>23.197345497000001</v>
      </c>
      <c r="N184" s="999">
        <v>5.16</v>
      </c>
      <c r="O184" s="999">
        <v>8.8508600000000008</v>
      </c>
      <c r="P184" s="999">
        <v>3.0722999999999998</v>
      </c>
      <c r="Q184" s="999">
        <v>33.588514387999993</v>
      </c>
      <c r="R184" s="999">
        <v>49.343859999999999</v>
      </c>
      <c r="S184" s="999">
        <v>1.3322400000000001</v>
      </c>
      <c r="T184" s="999">
        <v>4.3186</v>
      </c>
      <c r="U184" s="999">
        <v>1.9553400000000001</v>
      </c>
      <c r="V184" s="999">
        <v>57.878863866000003</v>
      </c>
      <c r="W184" s="999">
        <v>58.439442607000011</v>
      </c>
      <c r="X184" s="999">
        <v>2.61477</v>
      </c>
      <c r="Y184" s="999">
        <v>238.51393045199998</v>
      </c>
      <c r="Z184" s="1000">
        <v>17.75928</v>
      </c>
      <c r="AA184" s="998">
        <v>54.212387984999999</v>
      </c>
      <c r="AB184" s="999">
        <v>124.60469999999999</v>
      </c>
      <c r="AC184" s="999">
        <v>34.919930000000001</v>
      </c>
      <c r="AD184" s="999">
        <v>17.32349</v>
      </c>
      <c r="AE184" s="999">
        <v>17.537735999999999</v>
      </c>
      <c r="AF184" s="999">
        <v>17.291152438999998</v>
      </c>
      <c r="AG184" s="999">
        <v>5.3030249999999999</v>
      </c>
      <c r="AH184" s="999">
        <v>10.36801</v>
      </c>
      <c r="AI184" s="999">
        <v>19.7456</v>
      </c>
      <c r="AJ184" s="999">
        <v>408.18394000000001</v>
      </c>
      <c r="AK184" s="999">
        <v>20.595952</v>
      </c>
      <c r="AL184" s="999">
        <v>18.771704</v>
      </c>
      <c r="AM184" s="999">
        <v>191.64894000000001</v>
      </c>
      <c r="AN184" s="999">
        <v>158.57283981600003</v>
      </c>
      <c r="AO184" s="999">
        <v>87.568200693000009</v>
      </c>
      <c r="AP184" s="1000">
        <v>19.24855625</v>
      </c>
      <c r="AQ184" s="998">
        <v>43.744110137999996</v>
      </c>
      <c r="AR184" s="999">
        <v>70.092579999999998</v>
      </c>
      <c r="AS184" s="999">
        <v>6.8236699999999999</v>
      </c>
      <c r="AT184" s="999">
        <v>37.403469999999999</v>
      </c>
      <c r="AU184" s="999">
        <v>223.58108511</v>
      </c>
      <c r="AV184" s="999">
        <v>13.277200000000001</v>
      </c>
      <c r="AW184" s="999">
        <v>29.334748391999998</v>
      </c>
      <c r="AX184" s="1000">
        <v>24.955728000000001</v>
      </c>
      <c r="AY184" s="998">
        <v>41.618595999999997</v>
      </c>
      <c r="AZ184" s="999">
        <v>8.0548199999999994</v>
      </c>
      <c r="BA184" s="999">
        <v>3.5802</v>
      </c>
      <c r="BB184" s="999">
        <v>7.2649600000000003</v>
      </c>
      <c r="BC184" s="999">
        <v>6.9104999999999999</v>
      </c>
      <c r="BD184" s="999">
        <v>4.1580000000000004</v>
      </c>
      <c r="BE184" s="999">
        <v>1.64164</v>
      </c>
      <c r="BF184" s="999">
        <v>1.01816</v>
      </c>
      <c r="BG184" s="999">
        <v>1.2104999999999999</v>
      </c>
      <c r="BH184" s="1000">
        <v>295.46622643199993</v>
      </c>
      <c r="BI184" s="998">
        <v>168.58304205599998</v>
      </c>
      <c r="BJ184" s="999">
        <v>149.832719887</v>
      </c>
      <c r="BK184" s="999">
        <v>153.12786500000001</v>
      </c>
      <c r="BL184" s="999">
        <v>148.84879989199999</v>
      </c>
      <c r="BM184" s="999">
        <v>69.920031349000013</v>
      </c>
      <c r="BN184" s="999">
        <v>79.702842429</v>
      </c>
      <c r="BO184" s="999">
        <v>75.365268138999994</v>
      </c>
      <c r="BP184" s="999">
        <v>78.728245170000008</v>
      </c>
      <c r="BQ184" s="999">
        <v>65.498659451999998</v>
      </c>
      <c r="BR184" s="999">
        <v>164.82723118000001</v>
      </c>
      <c r="BS184" s="1000">
        <v>29.131661999999999</v>
      </c>
      <c r="BT184" s="998">
        <v>224.06805204</v>
      </c>
      <c r="BU184" s="999">
        <v>29.097472499999999</v>
      </c>
      <c r="BV184" s="999">
        <v>230.03140769000001</v>
      </c>
      <c r="BW184" s="999">
        <v>30.283813744</v>
      </c>
      <c r="BX184" s="999">
        <v>201.24566952000001</v>
      </c>
      <c r="BY184" s="999">
        <v>78.703022860000004</v>
      </c>
      <c r="BZ184" s="999">
        <v>177.95248874999999</v>
      </c>
      <c r="CA184" s="999">
        <v>82.260149615999993</v>
      </c>
      <c r="CB184" s="999">
        <v>67.978279375</v>
      </c>
      <c r="CC184" s="999">
        <v>60.769379622000002</v>
      </c>
      <c r="CD184" s="1000">
        <v>43.861905828000005</v>
      </c>
      <c r="CE184" s="998">
        <v>224.59776712799999</v>
      </c>
      <c r="CF184" s="999">
        <v>345.49576062000006</v>
      </c>
      <c r="CG184" s="999">
        <v>122.89211889800001</v>
      </c>
      <c r="CH184" s="999">
        <v>344.468268948</v>
      </c>
      <c r="CI184" s="999">
        <v>102.299436938</v>
      </c>
      <c r="CJ184" s="1000">
        <v>83.723590999999999</v>
      </c>
      <c r="CK184" s="1002">
        <v>6342.5722119069987</v>
      </c>
    </row>
    <row r="185" spans="6:89" x14ac:dyDescent="0.25">
      <c r="F185" s="993">
        <v>42064</v>
      </c>
      <c r="G185" s="998">
        <v>8.4303000000000008</v>
      </c>
      <c r="H185" s="999">
        <v>5.978159999999999</v>
      </c>
      <c r="I185" s="999">
        <v>21.905224</v>
      </c>
      <c r="J185" s="999">
        <v>96.144980292</v>
      </c>
      <c r="K185" s="999">
        <v>53.770611773999988</v>
      </c>
      <c r="L185" s="999">
        <v>30.340499999999999</v>
      </c>
      <c r="M185" s="999">
        <v>28.584394502999999</v>
      </c>
      <c r="N185" s="999">
        <v>6.2607999999999997</v>
      </c>
      <c r="O185" s="999">
        <v>10.90775</v>
      </c>
      <c r="P185" s="999">
        <v>3.7829000000000002</v>
      </c>
      <c r="Q185" s="999">
        <v>40.628045612000001</v>
      </c>
      <c r="R185" s="999">
        <v>60.373664000000005</v>
      </c>
      <c r="S185" s="999">
        <v>1.64822</v>
      </c>
      <c r="T185" s="999">
        <v>5.2910000000000004</v>
      </c>
      <c r="U185" s="999">
        <v>2.3898600000000001</v>
      </c>
      <c r="V185" s="999">
        <v>71.119335000000007</v>
      </c>
      <c r="W185" s="999">
        <v>70.558856524000007</v>
      </c>
      <c r="X185" s="999">
        <v>3.1958299999999999</v>
      </c>
      <c r="Y185" s="999">
        <v>289.34536204799997</v>
      </c>
      <c r="Z185" s="1000">
        <v>21.530740000000002</v>
      </c>
      <c r="AA185" s="998">
        <v>66.515662500000005</v>
      </c>
      <c r="AB185" s="999">
        <v>156.51412524</v>
      </c>
      <c r="AC185" s="999">
        <v>42.82152</v>
      </c>
      <c r="AD185" s="999">
        <v>21.345580000000002</v>
      </c>
      <c r="AE185" s="999">
        <v>21.622216000000002</v>
      </c>
      <c r="AF185" s="999">
        <v>21.30744</v>
      </c>
      <c r="AG185" s="999">
        <v>6.5462249999999997</v>
      </c>
      <c r="AH185" s="999">
        <v>12.717594999999999</v>
      </c>
      <c r="AI185" s="999">
        <v>24.308900000000001</v>
      </c>
      <c r="AJ185" s="999">
        <v>510.473162479</v>
      </c>
      <c r="AK185" s="999">
        <v>25.403742000000001</v>
      </c>
      <c r="AL185" s="999">
        <v>22.985759999999999</v>
      </c>
      <c r="AM185" s="999">
        <v>234.84073641000001</v>
      </c>
      <c r="AN185" s="999">
        <v>197.15099018399999</v>
      </c>
      <c r="AO185" s="999">
        <v>109.38255819300001</v>
      </c>
      <c r="AP185" s="1000">
        <v>23.646699999999999</v>
      </c>
      <c r="AQ185" s="998">
        <v>52.307609862000007</v>
      </c>
      <c r="AR185" s="999">
        <v>84.272403018000006</v>
      </c>
      <c r="AS185" s="999">
        <v>8.1838700000000006</v>
      </c>
      <c r="AT185" s="999">
        <v>44.840233750000003</v>
      </c>
      <c r="AU185" s="999">
        <v>267.12149608800001</v>
      </c>
      <c r="AV185" s="999">
        <v>15.8977</v>
      </c>
      <c r="AW185" s="999">
        <v>35.201694196000005</v>
      </c>
      <c r="AX185" s="1000">
        <v>29.875664</v>
      </c>
      <c r="AY185" s="998">
        <v>50.793210000000002</v>
      </c>
      <c r="AZ185" s="999">
        <v>9.8478449999999995</v>
      </c>
      <c r="BA185" s="999">
        <v>4.4293500000000003</v>
      </c>
      <c r="BB185" s="999">
        <v>8.8406949920000013</v>
      </c>
      <c r="BC185" s="999">
        <v>8.4308099999999992</v>
      </c>
      <c r="BD185" s="999">
        <v>5.1004800000000001</v>
      </c>
      <c r="BE185" s="999">
        <v>2.0204800000000001</v>
      </c>
      <c r="BF185" s="999">
        <v>1.25312</v>
      </c>
      <c r="BG185" s="999">
        <v>1.47681</v>
      </c>
      <c r="BH185" s="1000">
        <v>361.69975142399994</v>
      </c>
      <c r="BI185" s="998">
        <v>206.54879294400001</v>
      </c>
      <c r="BJ185" s="999">
        <v>202.105502516</v>
      </c>
      <c r="BK185" s="999">
        <v>195.88919250000001</v>
      </c>
      <c r="BL185" s="999">
        <v>187.270940432</v>
      </c>
      <c r="BM185" s="999">
        <v>86.532644093000002</v>
      </c>
      <c r="BN185" s="999">
        <v>101.60610250000001</v>
      </c>
      <c r="BO185" s="999">
        <v>97.294003564999997</v>
      </c>
      <c r="BP185" s="999">
        <v>99.595248389999995</v>
      </c>
      <c r="BQ185" s="999">
        <v>87.565750839000003</v>
      </c>
      <c r="BR185" s="999">
        <v>202.61602500000001</v>
      </c>
      <c r="BS185" s="1000">
        <v>39.522739999999999</v>
      </c>
      <c r="BT185" s="998">
        <v>286.71276224500002</v>
      </c>
      <c r="BU185" s="999">
        <v>36.193748749999997</v>
      </c>
      <c r="BV185" s="999">
        <v>280.87870577199999</v>
      </c>
      <c r="BW185" s="999">
        <v>37.965227487999996</v>
      </c>
      <c r="BX185" s="999">
        <v>244.71959747999998</v>
      </c>
      <c r="BY185" s="999">
        <v>95.734030480000001</v>
      </c>
      <c r="BZ185" s="999">
        <v>214.537419153</v>
      </c>
      <c r="CA185" s="999">
        <v>98.978115384000006</v>
      </c>
      <c r="CB185" s="999">
        <v>83.012221874999994</v>
      </c>
      <c r="CC185" s="999">
        <v>73.174614408000011</v>
      </c>
      <c r="CD185" s="1000">
        <v>53.876047913999997</v>
      </c>
      <c r="CE185" s="998">
        <v>262.08485999999999</v>
      </c>
      <c r="CF185" s="999">
        <v>418.48464689999997</v>
      </c>
      <c r="CG185" s="999">
        <v>146.504263436</v>
      </c>
      <c r="CH185" s="999">
        <v>410.27055236699999</v>
      </c>
      <c r="CI185" s="999">
        <v>119.540273876</v>
      </c>
      <c r="CJ185" s="1000">
        <v>100.847565</v>
      </c>
      <c r="CK185" s="1002">
        <v>7791.4242643960015</v>
      </c>
    </row>
    <row r="186" spans="6:89" x14ac:dyDescent="0.25">
      <c r="F186" s="993">
        <v>42095</v>
      </c>
      <c r="G186" s="998">
        <v>8.4303000000000008</v>
      </c>
      <c r="H186" s="999">
        <v>6.0443999999999987</v>
      </c>
      <c r="I186" s="999">
        <v>22.072621999999999</v>
      </c>
      <c r="J186" s="999">
        <v>96.886257354000008</v>
      </c>
      <c r="K186" s="999">
        <v>54.346434516000002</v>
      </c>
      <c r="L186" s="999">
        <v>30.645600000000005</v>
      </c>
      <c r="M186" s="999">
        <v>28.749304502999998</v>
      </c>
      <c r="N186" s="999">
        <v>6.3296000000000001</v>
      </c>
      <c r="O186" s="999">
        <v>11.03241</v>
      </c>
      <c r="P186" s="999">
        <v>3.8247</v>
      </c>
      <c r="Q186" s="999">
        <v>41.080585612</v>
      </c>
      <c r="R186" s="999">
        <v>60.885884000000004</v>
      </c>
      <c r="S186" s="999">
        <v>1.65676</v>
      </c>
      <c r="T186" s="999">
        <v>5.3338999999999999</v>
      </c>
      <c r="U186" s="999">
        <v>2.4026399999999999</v>
      </c>
      <c r="V186" s="999">
        <v>71.652501932999996</v>
      </c>
      <c r="W186" s="999">
        <v>71.350036524000004</v>
      </c>
      <c r="X186" s="999">
        <v>3.21292</v>
      </c>
      <c r="Y186" s="999">
        <v>297.15172045200001</v>
      </c>
      <c r="Z186" s="1000">
        <v>21.721699999999998</v>
      </c>
      <c r="AA186" s="998">
        <v>67.294762500000004</v>
      </c>
      <c r="AB186" s="999">
        <v>157.72115667</v>
      </c>
      <c r="AC186" s="999">
        <v>43.025432000000002</v>
      </c>
      <c r="AD186" s="999">
        <v>21.472259999999999</v>
      </c>
      <c r="AE186" s="999">
        <v>21.724328</v>
      </c>
      <c r="AF186" s="999">
        <v>21.434270000000001</v>
      </c>
      <c r="AG186" s="999">
        <v>6.5850749999999998</v>
      </c>
      <c r="AH186" s="999">
        <v>12.82948</v>
      </c>
      <c r="AI186" s="999">
        <v>24.481100000000001</v>
      </c>
      <c r="AJ186" s="999">
        <v>513.78848597199999</v>
      </c>
      <c r="AK186" s="999">
        <v>25.651886000000001</v>
      </c>
      <c r="AL186" s="999">
        <v>23.204671999999999</v>
      </c>
      <c r="AM186" s="999">
        <v>222.02914923</v>
      </c>
      <c r="AN186" s="999">
        <v>193.76125227</v>
      </c>
      <c r="AO186" s="999">
        <v>106.865516943</v>
      </c>
      <c r="AP186" s="1000">
        <v>24.002825000000001</v>
      </c>
      <c r="AQ186" s="998">
        <v>53.010570414</v>
      </c>
      <c r="AR186" s="999">
        <v>85.41481798800001</v>
      </c>
      <c r="AS186" s="999">
        <v>8.2745499999999996</v>
      </c>
      <c r="AT186" s="999">
        <v>45.561945000000001</v>
      </c>
      <c r="AU186" s="999">
        <v>274.52239956</v>
      </c>
      <c r="AV186" s="999">
        <v>16.072399999999998</v>
      </c>
      <c r="AW186" s="999">
        <v>35.644480000000001</v>
      </c>
      <c r="AX186" s="1000">
        <v>30.199344</v>
      </c>
      <c r="AY186" s="998">
        <v>51.487817999999997</v>
      </c>
      <c r="AZ186" s="999">
        <v>9.9581850000000003</v>
      </c>
      <c r="BA186" s="999">
        <v>4.4523000000000001</v>
      </c>
      <c r="BB186" s="999">
        <v>8.9899749920000005</v>
      </c>
      <c r="BC186" s="999">
        <v>8.5229499999999998</v>
      </c>
      <c r="BD186" s="999">
        <v>5.1559200000000001</v>
      </c>
      <c r="BE186" s="999">
        <v>2.0434399999999999</v>
      </c>
      <c r="BF186" s="999">
        <v>1.26736</v>
      </c>
      <c r="BG186" s="999">
        <v>1.49295</v>
      </c>
      <c r="BH186" s="1000">
        <v>366.05724249599996</v>
      </c>
      <c r="BI186" s="998">
        <v>207.65745000000001</v>
      </c>
      <c r="BJ186" s="999">
        <v>199.15004451600004</v>
      </c>
      <c r="BK186" s="999">
        <v>195.52786499999999</v>
      </c>
      <c r="BL186" s="999">
        <v>184.92524021599999</v>
      </c>
      <c r="BM186" s="999">
        <v>87.37380865099999</v>
      </c>
      <c r="BN186" s="999">
        <v>100.14969125</v>
      </c>
      <c r="BO186" s="999">
        <v>96.704515852</v>
      </c>
      <c r="BP186" s="999">
        <v>98.764243559999997</v>
      </c>
      <c r="BQ186" s="999">
        <v>86.448051386999992</v>
      </c>
      <c r="BR186" s="999">
        <v>200.8753375</v>
      </c>
      <c r="BS186" s="1000">
        <v>38.894564000000003</v>
      </c>
      <c r="BT186" s="998">
        <v>286.77256156499999</v>
      </c>
      <c r="BU186" s="999">
        <v>36.412938750000002</v>
      </c>
      <c r="BV186" s="999">
        <v>295.28039750300002</v>
      </c>
      <c r="BW186" s="999">
        <v>38.203147487999999</v>
      </c>
      <c r="BX186" s="999">
        <v>255.15792795999999</v>
      </c>
      <c r="BY186" s="999">
        <v>96.780339040000001</v>
      </c>
      <c r="BZ186" s="999">
        <v>224.85612444899999</v>
      </c>
      <c r="CA186" s="999">
        <v>105.2694225</v>
      </c>
      <c r="CB186" s="999">
        <v>83.840864374999995</v>
      </c>
      <c r="CC186" s="999">
        <v>76.972712418</v>
      </c>
      <c r="CD186" s="1000">
        <v>54.276604784999996</v>
      </c>
      <c r="CE186" s="998">
        <v>277.45819912800005</v>
      </c>
      <c r="CF186" s="999">
        <v>425.17729480500003</v>
      </c>
      <c r="CG186" s="999">
        <v>150.66357656400001</v>
      </c>
      <c r="CH186" s="999">
        <v>426.98060171100002</v>
      </c>
      <c r="CI186" s="999">
        <v>125.95547081399999</v>
      </c>
      <c r="CJ186" s="1000">
        <v>102.60018650000001</v>
      </c>
      <c r="CK186" s="1002">
        <v>7897.9397582160009</v>
      </c>
    </row>
    <row r="187" spans="6:89" x14ac:dyDescent="0.25">
      <c r="F187" s="993">
        <v>42125</v>
      </c>
      <c r="G187" s="998">
        <v>8.2528199999999998</v>
      </c>
      <c r="H187" s="999">
        <v>5.862239999999999</v>
      </c>
      <c r="I187" s="999">
        <v>21.713912000000001</v>
      </c>
      <c r="J187" s="999">
        <v>93.735968822999993</v>
      </c>
      <c r="K187" s="999">
        <v>53.331905483999996</v>
      </c>
      <c r="L187" s="999">
        <v>29.865899999999996</v>
      </c>
      <c r="M187" s="999">
        <v>27.759844503</v>
      </c>
      <c r="N187" s="999">
        <v>6.1920000000000002</v>
      </c>
      <c r="O187" s="999">
        <v>10.5961</v>
      </c>
      <c r="P187" s="999">
        <v>3.6993</v>
      </c>
      <c r="Q187" s="999">
        <v>40.326337193999997</v>
      </c>
      <c r="R187" s="999">
        <v>59.178484000000005</v>
      </c>
      <c r="S187" s="999">
        <v>1.6140600000000001</v>
      </c>
      <c r="T187" s="999">
        <v>5.2195</v>
      </c>
      <c r="U187" s="999">
        <v>2.3515199999999998</v>
      </c>
      <c r="V187" s="999">
        <v>69.342098066999995</v>
      </c>
      <c r="W187" s="999">
        <v>70.307142606999989</v>
      </c>
      <c r="X187" s="999">
        <v>3.1445599999999998</v>
      </c>
      <c r="Y187" s="999">
        <v>289.94127454799997</v>
      </c>
      <c r="Z187" s="1000">
        <v>21.339780000000001</v>
      </c>
      <c r="AA187" s="998">
        <v>64.860074999999995</v>
      </c>
      <c r="AB187" s="999">
        <v>151.15979999999999</v>
      </c>
      <c r="AC187" s="999">
        <v>41.343158000000003</v>
      </c>
      <c r="AD187" s="999">
        <v>20.743849999999998</v>
      </c>
      <c r="AE187" s="999">
        <v>20.932960000000001</v>
      </c>
      <c r="AF187" s="999">
        <v>20.673290000000001</v>
      </c>
      <c r="AG187" s="999">
        <v>6.3325500000000003</v>
      </c>
      <c r="AH187" s="999">
        <v>12.38194</v>
      </c>
      <c r="AI187" s="999">
        <v>23.620100000000001</v>
      </c>
      <c r="AJ187" s="999">
        <v>492.953707028</v>
      </c>
      <c r="AK187" s="999">
        <v>24.690328000000001</v>
      </c>
      <c r="AL187" s="999">
        <v>22.356387999999999</v>
      </c>
      <c r="AM187" s="999">
        <v>211.14368205000002</v>
      </c>
      <c r="AN187" s="999">
        <v>184.701580092</v>
      </c>
      <c r="AO187" s="999">
        <v>101.769235557</v>
      </c>
      <c r="AP187" s="1000">
        <v>23.16593125</v>
      </c>
      <c r="AQ187" s="998">
        <v>52.659090137999996</v>
      </c>
      <c r="AR187" s="999">
        <v>84.473977988000001</v>
      </c>
      <c r="AS187" s="999">
        <v>8.1838700000000006</v>
      </c>
      <c r="AT187" s="999">
        <v>44.997127499999998</v>
      </c>
      <c r="AU187" s="999">
        <v>269.65816239600002</v>
      </c>
      <c r="AV187" s="999">
        <v>15.926813755000001</v>
      </c>
      <c r="AW187" s="999">
        <v>35.284722588000001</v>
      </c>
      <c r="AX187" s="1000">
        <v>30.037503999999998</v>
      </c>
      <c r="AY187" s="998">
        <v>49.924950000000003</v>
      </c>
      <c r="AZ187" s="999">
        <v>9.6823350000000001</v>
      </c>
      <c r="BA187" s="999">
        <v>4.3375500000000002</v>
      </c>
      <c r="BB187" s="999">
        <v>8.7577599999999993</v>
      </c>
      <c r="BC187" s="999">
        <v>8.2926000000000002</v>
      </c>
      <c r="BD187" s="999">
        <v>5.0173199999999998</v>
      </c>
      <c r="BE187" s="999">
        <v>1.9745600000000001</v>
      </c>
      <c r="BF187" s="999">
        <v>1.22464</v>
      </c>
      <c r="BG187" s="999">
        <v>1.4525999999999999</v>
      </c>
      <c r="BH187" s="1000">
        <v>355.07656857599994</v>
      </c>
      <c r="BI187" s="998">
        <v>199.5669</v>
      </c>
      <c r="BJ187" s="999">
        <v>184.46235862900002</v>
      </c>
      <c r="BK187" s="999">
        <v>184.86757749999998</v>
      </c>
      <c r="BL187" s="999">
        <v>175.66117989199998</v>
      </c>
      <c r="BM187" s="999">
        <v>83.693788186000006</v>
      </c>
      <c r="BN187" s="999">
        <v>94.666731249999998</v>
      </c>
      <c r="BO187" s="999">
        <v>91.192860851999995</v>
      </c>
      <c r="BP187" s="999">
        <v>93.993803220000004</v>
      </c>
      <c r="BQ187" s="999">
        <v>80.412336386999996</v>
      </c>
      <c r="BR187" s="999">
        <v>192.39345470500001</v>
      </c>
      <c r="BS187" s="1000">
        <v>35.936902000000003</v>
      </c>
      <c r="BT187" s="998">
        <v>271.85864762</v>
      </c>
      <c r="BU187" s="999">
        <v>34.960805000000001</v>
      </c>
      <c r="BV187" s="999">
        <v>282.18799365499996</v>
      </c>
      <c r="BW187" s="999">
        <v>36.571706255999999</v>
      </c>
      <c r="BX187" s="999">
        <v>246.58568816000002</v>
      </c>
      <c r="BY187" s="999">
        <v>94.658731419999995</v>
      </c>
      <c r="BZ187" s="999">
        <v>218.352125148</v>
      </c>
      <c r="CA187" s="999">
        <v>103.290404616</v>
      </c>
      <c r="CB187" s="999">
        <v>81.591691874999995</v>
      </c>
      <c r="CC187" s="999">
        <v>75.114607582000005</v>
      </c>
      <c r="CD187" s="1000">
        <v>52.531301042999999</v>
      </c>
      <c r="CE187" s="998">
        <v>269.29853512800003</v>
      </c>
      <c r="CF187" s="999">
        <v>414.71433186000002</v>
      </c>
      <c r="CG187" s="999">
        <v>147.40008625600001</v>
      </c>
      <c r="CH187" s="999">
        <v>412.10327289600002</v>
      </c>
      <c r="CI187" s="999">
        <v>122.77652162800003</v>
      </c>
      <c r="CJ187" s="1000">
        <v>100.445324</v>
      </c>
      <c r="CK187" s="1002">
        <v>7614.855140908001</v>
      </c>
    </row>
    <row r="188" spans="6:89" x14ac:dyDescent="0.25">
      <c r="F188" s="993">
        <v>42156</v>
      </c>
      <c r="G188" s="998">
        <v>7.1879400000000002</v>
      </c>
      <c r="H188" s="999">
        <v>5.1667199999999989</v>
      </c>
      <c r="I188" s="999">
        <v>18.963802000000001</v>
      </c>
      <c r="J188" s="999">
        <v>84.563123822999998</v>
      </c>
      <c r="K188" s="999">
        <v>46.997885483999994</v>
      </c>
      <c r="L188" s="999">
        <v>26.442</v>
      </c>
      <c r="M188" s="999">
        <v>25.038829502999999</v>
      </c>
      <c r="N188" s="999">
        <v>5.4008000000000003</v>
      </c>
      <c r="O188" s="999">
        <v>9.4741599999999995</v>
      </c>
      <c r="P188" s="999">
        <v>3.2604000000000002</v>
      </c>
      <c r="Q188" s="999">
        <v>35.348397194</v>
      </c>
      <c r="R188" s="999">
        <v>52.724511999999997</v>
      </c>
      <c r="S188" s="999">
        <v>1.40056</v>
      </c>
      <c r="T188" s="999">
        <v>4.5759999999999996</v>
      </c>
      <c r="U188" s="999">
        <v>2.0575800000000002</v>
      </c>
      <c r="V188" s="999">
        <v>62.766275799000006</v>
      </c>
      <c r="W188" s="999">
        <v>61.783958262000013</v>
      </c>
      <c r="X188" s="999">
        <v>2.75149</v>
      </c>
      <c r="Y188" s="999">
        <v>260.86074454800001</v>
      </c>
      <c r="Z188" s="1000">
        <v>18.76182</v>
      </c>
      <c r="AA188" s="998">
        <v>58.919437500000001</v>
      </c>
      <c r="AB188" s="999">
        <v>137.69656856999998</v>
      </c>
      <c r="AC188" s="999">
        <v>38.437412000000002</v>
      </c>
      <c r="AD188" s="999">
        <v>18.938659999999999</v>
      </c>
      <c r="AE188" s="999">
        <v>19.350224000000001</v>
      </c>
      <c r="AF188" s="999">
        <v>19.066772439000001</v>
      </c>
      <c r="AG188" s="999">
        <v>5.8469249999999997</v>
      </c>
      <c r="AH188" s="999">
        <v>11.337680000000001</v>
      </c>
      <c r="AI188" s="999">
        <v>21.496300000000002</v>
      </c>
      <c r="AJ188" s="999">
        <v>447.14710453500004</v>
      </c>
      <c r="AK188" s="999">
        <v>22.612121999999999</v>
      </c>
      <c r="AL188" s="999">
        <v>20.687183999999998</v>
      </c>
      <c r="AM188" s="999">
        <v>193.66253795</v>
      </c>
      <c r="AN188" s="999">
        <v>168.71235490799998</v>
      </c>
      <c r="AO188" s="999">
        <v>93.068401942999998</v>
      </c>
      <c r="AP188" s="1000">
        <v>21.06479375</v>
      </c>
      <c r="AQ188" s="998">
        <v>45.597419447999997</v>
      </c>
      <c r="AR188" s="999">
        <v>73.721541005999995</v>
      </c>
      <c r="AS188" s="999">
        <v>7.1183800000000002</v>
      </c>
      <c r="AT188" s="999">
        <v>39.192058750000001</v>
      </c>
      <c r="AU188" s="999">
        <v>237.39815053799998</v>
      </c>
      <c r="AV188" s="999">
        <v>13.830413755</v>
      </c>
      <c r="AW188" s="999">
        <v>30.690788391999998</v>
      </c>
      <c r="AX188" s="1000">
        <v>25.991503999999999</v>
      </c>
      <c r="AY188" s="998">
        <v>44.744332</v>
      </c>
      <c r="AZ188" s="999">
        <v>8.6341049999999999</v>
      </c>
      <c r="BA188" s="999">
        <v>3.7637999999999998</v>
      </c>
      <c r="BB188" s="999">
        <v>7.7625599999999997</v>
      </c>
      <c r="BC188" s="999">
        <v>7.2790600000000003</v>
      </c>
      <c r="BD188" s="999">
        <v>4.4074799999999996</v>
      </c>
      <c r="BE188" s="999">
        <v>1.75644</v>
      </c>
      <c r="BF188" s="999">
        <v>1.0893600000000001</v>
      </c>
      <c r="BG188" s="999">
        <v>1.2750600000000001</v>
      </c>
      <c r="BH188" s="1000">
        <v>319.08379411199991</v>
      </c>
      <c r="BI188" s="998">
        <v>178.741177056</v>
      </c>
      <c r="BJ188" s="999">
        <v>165.53547125799997</v>
      </c>
      <c r="BK188" s="999">
        <v>165.92617250000001</v>
      </c>
      <c r="BL188" s="999">
        <v>158.52857978400002</v>
      </c>
      <c r="BM188" s="999">
        <v>74.721604557999996</v>
      </c>
      <c r="BN188" s="999">
        <v>85.871172429000012</v>
      </c>
      <c r="BO188" s="999">
        <v>82.763270852000005</v>
      </c>
      <c r="BP188" s="999">
        <v>85.591601609999998</v>
      </c>
      <c r="BQ188" s="999">
        <v>72.524404160999993</v>
      </c>
      <c r="BR188" s="999">
        <v>173.404085885</v>
      </c>
      <c r="BS188" s="1000">
        <v>32.272542000000001</v>
      </c>
      <c r="BT188" s="998">
        <v>246.60346224500003</v>
      </c>
      <c r="BU188" s="999">
        <v>31.892144999999999</v>
      </c>
      <c r="BV188" s="999">
        <v>263.49317711700002</v>
      </c>
      <c r="BW188" s="999">
        <v>33.308799999999998</v>
      </c>
      <c r="BX188" s="999">
        <v>226.9916398</v>
      </c>
      <c r="BY188" s="999">
        <v>84.0506381</v>
      </c>
      <c r="BZ188" s="999">
        <v>200.49751499999999</v>
      </c>
      <c r="CA188" s="999">
        <v>95.551837884000008</v>
      </c>
      <c r="CB188" s="999">
        <v>72.831756874999996</v>
      </c>
      <c r="CC188" s="999">
        <v>69.157938010000009</v>
      </c>
      <c r="CD188" s="1000">
        <v>47.467012086000004</v>
      </c>
      <c r="CE188" s="998">
        <v>244.43515200000002</v>
      </c>
      <c r="CF188" s="999">
        <v>368.21248937999991</v>
      </c>
      <c r="CG188" s="999">
        <v>129.83496171799999</v>
      </c>
      <c r="CH188" s="999">
        <v>384.54838578899995</v>
      </c>
      <c r="CI188" s="999">
        <v>108.45690631800001</v>
      </c>
      <c r="CJ188" s="1000">
        <v>88.579214500000006</v>
      </c>
      <c r="CK188" s="1002">
        <v>6878.7008381239984</v>
      </c>
    </row>
    <row r="189" spans="6:89" x14ac:dyDescent="0.25">
      <c r="F189" s="993">
        <v>42186</v>
      </c>
      <c r="G189" s="998">
        <v>7.4985299999999997</v>
      </c>
      <c r="H189" s="999">
        <v>5.3654399999999987</v>
      </c>
      <c r="I189" s="999">
        <v>19.824705999999999</v>
      </c>
      <c r="J189" s="999">
        <v>87.404537645999994</v>
      </c>
      <c r="K189" s="999">
        <v>49.136642741999999</v>
      </c>
      <c r="L189" s="999">
        <v>27.526800000000001</v>
      </c>
      <c r="M189" s="999">
        <v>25.835905497000002</v>
      </c>
      <c r="N189" s="999">
        <v>5.6760000000000002</v>
      </c>
      <c r="O189" s="999">
        <v>9.7858099999999997</v>
      </c>
      <c r="P189" s="999">
        <v>3.3858000000000001</v>
      </c>
      <c r="Q189" s="999">
        <v>37.083141402999999</v>
      </c>
      <c r="R189" s="999">
        <v>54.739244000000006</v>
      </c>
      <c r="S189" s="999">
        <v>1.46034</v>
      </c>
      <c r="T189" s="999">
        <v>4.7762000000000002</v>
      </c>
      <c r="U189" s="999">
        <v>2.1470400000000001</v>
      </c>
      <c r="V189" s="999">
        <v>64.839725799000007</v>
      </c>
      <c r="W189" s="999">
        <v>64.732923476000011</v>
      </c>
      <c r="X189" s="999">
        <v>2.8711199999999999</v>
      </c>
      <c r="Y189" s="999">
        <v>268.19037295200002</v>
      </c>
      <c r="Z189" s="1000">
        <v>19.62114</v>
      </c>
      <c r="AA189" s="998">
        <v>60.964575000000004</v>
      </c>
      <c r="AB189" s="999">
        <v>140.72967166499998</v>
      </c>
      <c r="AC189" s="999">
        <v>39.456972</v>
      </c>
      <c r="AD189" s="999">
        <v>19.477049999999998</v>
      </c>
      <c r="AE189" s="999">
        <v>19.835256000000001</v>
      </c>
      <c r="AF189" s="999">
        <v>19.574092439000001</v>
      </c>
      <c r="AG189" s="999">
        <v>6.0023249999999999</v>
      </c>
      <c r="AH189" s="999">
        <v>11.71063</v>
      </c>
      <c r="AI189" s="999">
        <v>22.156400000000001</v>
      </c>
      <c r="AJ189" s="999">
        <v>458.06635950700002</v>
      </c>
      <c r="AK189" s="999">
        <v>23.294518</v>
      </c>
      <c r="AL189" s="999">
        <v>21.316555999999999</v>
      </c>
      <c r="AM189" s="999">
        <v>199.93703436000001</v>
      </c>
      <c r="AN189" s="999">
        <v>173.48209009200002</v>
      </c>
      <c r="AO189" s="999">
        <v>95.461119999999994</v>
      </c>
      <c r="AP189" s="1000">
        <v>21.723624999999998</v>
      </c>
      <c r="AQ189" s="998">
        <v>48.217589586000003</v>
      </c>
      <c r="AR189" s="999">
        <v>77.585712011999988</v>
      </c>
      <c r="AS189" s="999">
        <v>7.5037700000000003</v>
      </c>
      <c r="AT189" s="999">
        <v>41.357192499999996</v>
      </c>
      <c r="AU189" s="999">
        <v>248.88764511000002</v>
      </c>
      <c r="AV189" s="999">
        <v>14.645686244999998</v>
      </c>
      <c r="AW189" s="999">
        <v>32.406585804000002</v>
      </c>
      <c r="AX189" s="1000">
        <v>27.545168</v>
      </c>
      <c r="AY189" s="998">
        <v>46.567678000000001</v>
      </c>
      <c r="AZ189" s="999">
        <v>8.9927100000000006</v>
      </c>
      <c r="BA189" s="999">
        <v>3.9244500000000002</v>
      </c>
      <c r="BB189" s="999">
        <v>8.094294992</v>
      </c>
      <c r="BC189" s="999">
        <v>7.6015499999999996</v>
      </c>
      <c r="BD189" s="999">
        <v>4.6015199999999998</v>
      </c>
      <c r="BE189" s="999">
        <v>1.8253200000000001</v>
      </c>
      <c r="BF189" s="999">
        <v>1.13208</v>
      </c>
      <c r="BG189" s="999">
        <v>1.33155</v>
      </c>
      <c r="BH189" s="1000">
        <v>330.84889276799993</v>
      </c>
      <c r="BI189" s="998">
        <v>184.25483294400001</v>
      </c>
      <c r="BJ189" s="999">
        <v>168.87903462900002</v>
      </c>
      <c r="BK189" s="999">
        <v>170.08177000000001</v>
      </c>
      <c r="BL189" s="999">
        <v>162.834009622</v>
      </c>
      <c r="BM189" s="999">
        <v>76.824456372</v>
      </c>
      <c r="BN189" s="999">
        <v>87.984373750000003</v>
      </c>
      <c r="BO189" s="999">
        <v>84.649618564999997</v>
      </c>
      <c r="BP189" s="999">
        <v>87.592093560000009</v>
      </c>
      <c r="BQ189" s="999">
        <v>73.99338222599998</v>
      </c>
      <c r="BR189" s="999">
        <v>178.75273118000001</v>
      </c>
      <c r="BS189" s="1000">
        <v>32.874544</v>
      </c>
      <c r="BT189" s="998">
        <v>252.37172652999999</v>
      </c>
      <c r="BU189" s="999">
        <v>32.768904999999997</v>
      </c>
      <c r="BV189" s="999">
        <v>264.893899035</v>
      </c>
      <c r="BW189" s="999">
        <v>34.158507488000005</v>
      </c>
      <c r="BX189" s="999">
        <v>230.66551183999999</v>
      </c>
      <c r="BY189" s="999">
        <v>87.480131420000006</v>
      </c>
      <c r="BZ189" s="999">
        <v>206.06346610200001</v>
      </c>
      <c r="CA189" s="999">
        <v>99.096262883999998</v>
      </c>
      <c r="CB189" s="999">
        <v>75.613628125000005</v>
      </c>
      <c r="CC189" s="999">
        <v>71.425861612000006</v>
      </c>
      <c r="CD189" s="1000">
        <v>49.040662086000005</v>
      </c>
      <c r="CE189" s="998">
        <v>254.13220312799996</v>
      </c>
      <c r="CF189" s="999">
        <v>384.51963418500003</v>
      </c>
      <c r="CG189" s="999">
        <v>136.45791718000001</v>
      </c>
      <c r="CH189" s="999">
        <v>392.70498986699999</v>
      </c>
      <c r="CI189" s="999">
        <v>114.04154469000001</v>
      </c>
      <c r="CJ189" s="1000">
        <v>92.946402500000005</v>
      </c>
      <c r="CK189" s="1002">
        <v>7095.2611901149994</v>
      </c>
    </row>
    <row r="190" spans="6:89" x14ac:dyDescent="0.25">
      <c r="F190" s="993">
        <v>42217</v>
      </c>
      <c r="G190" s="998">
        <v>7.8978599999999997</v>
      </c>
      <c r="H190" s="999">
        <v>5.6800799999999994</v>
      </c>
      <c r="I190" s="999">
        <v>21.116061999999999</v>
      </c>
      <c r="J190" s="999">
        <v>92.315289708000009</v>
      </c>
      <c r="K190" s="999">
        <v>52.207677258000004</v>
      </c>
      <c r="L190" s="999">
        <v>29.255700000000001</v>
      </c>
      <c r="M190" s="999">
        <v>27.320095497000001</v>
      </c>
      <c r="N190" s="999">
        <v>6.0544000000000002</v>
      </c>
      <c r="O190" s="999">
        <v>10.346780000000001</v>
      </c>
      <c r="P190" s="999">
        <v>3.5739000000000001</v>
      </c>
      <c r="Q190" s="999">
        <v>39.546972805999999</v>
      </c>
      <c r="R190" s="999">
        <v>57.983304000000004</v>
      </c>
      <c r="S190" s="999">
        <v>1.5371999999999999</v>
      </c>
      <c r="T190" s="999">
        <v>5.0479000000000003</v>
      </c>
      <c r="U190" s="999">
        <v>2.2748400000000002</v>
      </c>
      <c r="V190" s="999">
        <v>68.512718067000009</v>
      </c>
      <c r="W190" s="999">
        <v>68.976496523999998</v>
      </c>
      <c r="X190" s="999">
        <v>3.0420199999999999</v>
      </c>
      <c r="Y190" s="999">
        <v>287.64705909600002</v>
      </c>
      <c r="Z190" s="1000">
        <v>20.88625</v>
      </c>
      <c r="AA190" s="998">
        <v>64.275750000000002</v>
      </c>
      <c r="AB190" s="999">
        <v>150.07655618999999</v>
      </c>
      <c r="AC190" s="999">
        <v>41.394136000000003</v>
      </c>
      <c r="AD190" s="999">
        <v>20.5855</v>
      </c>
      <c r="AE190" s="999">
        <v>20.830848</v>
      </c>
      <c r="AF190" s="999">
        <v>20.631017561</v>
      </c>
      <c r="AG190" s="999">
        <v>6.3131250000000003</v>
      </c>
      <c r="AH190" s="999">
        <v>12.344645</v>
      </c>
      <c r="AI190" s="999">
        <v>23.390499999999999</v>
      </c>
      <c r="AJ190" s="999">
        <v>488.93878302799999</v>
      </c>
      <c r="AK190" s="999">
        <v>24.628291999999998</v>
      </c>
      <c r="AL190" s="999">
        <v>22.383752000000001</v>
      </c>
      <c r="AM190" s="999">
        <v>207.61246204999998</v>
      </c>
      <c r="AN190" s="999">
        <v>182.90170990799999</v>
      </c>
      <c r="AO190" s="999">
        <v>100.930221807</v>
      </c>
      <c r="AP190" s="1000">
        <v>23.041287499999999</v>
      </c>
      <c r="AQ190" s="998">
        <v>51.636599447999998</v>
      </c>
      <c r="AR190" s="999">
        <v>82.961906981999988</v>
      </c>
      <c r="AS190" s="999">
        <v>8.0478500000000004</v>
      </c>
      <c r="AT190" s="999">
        <v>44.149901249999999</v>
      </c>
      <c r="AU190" s="999">
        <v>266.22627652799997</v>
      </c>
      <c r="AV190" s="999">
        <v>15.63565</v>
      </c>
      <c r="AW190" s="999">
        <v>34.620534196000001</v>
      </c>
      <c r="AX190" s="1000">
        <v>29.422512000000001</v>
      </c>
      <c r="AY190" s="998">
        <v>49.259284000000001</v>
      </c>
      <c r="AZ190" s="999">
        <v>9.5168250000000008</v>
      </c>
      <c r="BA190" s="999">
        <v>4.1310000000000002</v>
      </c>
      <c r="BB190" s="999">
        <v>8.5753050079999991</v>
      </c>
      <c r="BC190" s="999">
        <v>8.0622500000000006</v>
      </c>
      <c r="BD190" s="999">
        <v>4.8787200000000004</v>
      </c>
      <c r="BE190" s="999">
        <v>1.9401200000000001</v>
      </c>
      <c r="BF190" s="999">
        <v>1.2032799999999999</v>
      </c>
      <c r="BG190" s="999">
        <v>1.41225</v>
      </c>
      <c r="BH190" s="1000">
        <v>351.32897356799998</v>
      </c>
      <c r="BI190" s="998">
        <v>198.248392056</v>
      </c>
      <c r="BJ190" s="999">
        <v>182.34275788700003</v>
      </c>
      <c r="BK190" s="999">
        <v>183.33177000000001</v>
      </c>
      <c r="BL190" s="999">
        <v>173.96868032399999</v>
      </c>
      <c r="BM190" s="999">
        <v>83.097978186000006</v>
      </c>
      <c r="BN190" s="999">
        <v>93.895690000000002</v>
      </c>
      <c r="BO190" s="999">
        <v>90.603373139000013</v>
      </c>
      <c r="BP190" s="999">
        <v>93.378251609999992</v>
      </c>
      <c r="BQ190" s="999">
        <v>79.677818612999999</v>
      </c>
      <c r="BR190" s="999">
        <v>190.652767205</v>
      </c>
      <c r="BS190" s="1000">
        <v>35.544291999999999</v>
      </c>
      <c r="BT190" s="998">
        <v>269.288188435</v>
      </c>
      <c r="BU190" s="999">
        <v>34.686817499999997</v>
      </c>
      <c r="BV190" s="999">
        <v>285.71995980700001</v>
      </c>
      <c r="BW190" s="999">
        <v>36.299787488</v>
      </c>
      <c r="BX190" s="999">
        <v>247.6645068</v>
      </c>
      <c r="BY190" s="999">
        <v>92.973030480000006</v>
      </c>
      <c r="BZ190" s="999">
        <v>219.38403069899999</v>
      </c>
      <c r="CA190" s="999">
        <v>104.412900384</v>
      </c>
      <c r="CB190" s="999">
        <v>80.200756249999998</v>
      </c>
      <c r="CC190" s="999">
        <v>75.688454408000013</v>
      </c>
      <c r="CD190" s="1000">
        <v>51.873232086000002</v>
      </c>
      <c r="CE190" s="998">
        <v>271.30882799999995</v>
      </c>
      <c r="CF190" s="999">
        <v>408.14749015499996</v>
      </c>
      <c r="CG190" s="999">
        <v>145.35247889800002</v>
      </c>
      <c r="CH190" s="999">
        <v>419.83212039600005</v>
      </c>
      <c r="CI190" s="999">
        <v>121.659547558</v>
      </c>
      <c r="CJ190" s="1000">
        <v>98.721434000000002</v>
      </c>
      <c r="CK190" s="1002">
        <v>7562.4657633440002</v>
      </c>
    </row>
    <row r="191" spans="6:89" x14ac:dyDescent="0.25">
      <c r="F191" s="993">
        <v>42248</v>
      </c>
      <c r="G191" s="998">
        <v>7.4541599999999999</v>
      </c>
      <c r="H191" s="999">
        <v>5.3323199999999993</v>
      </c>
      <c r="I191" s="999">
        <v>19.633393999999999</v>
      </c>
      <c r="J191" s="999">
        <v>87.095718531000003</v>
      </c>
      <c r="K191" s="999">
        <v>48.72535371</v>
      </c>
      <c r="L191" s="999">
        <v>27.323399999999996</v>
      </c>
      <c r="M191" s="999">
        <v>25.808415</v>
      </c>
      <c r="N191" s="999">
        <v>5.6416000000000004</v>
      </c>
      <c r="O191" s="999">
        <v>9.7858099999999997</v>
      </c>
      <c r="P191" s="999">
        <v>3.3649</v>
      </c>
      <c r="Q191" s="999">
        <v>36.831732806000005</v>
      </c>
      <c r="R191" s="999">
        <v>54.397764000000009</v>
      </c>
      <c r="S191" s="999">
        <v>1.4518</v>
      </c>
      <c r="T191" s="999">
        <v>4.7476000000000003</v>
      </c>
      <c r="U191" s="999">
        <v>2.1342599999999998</v>
      </c>
      <c r="V191" s="999">
        <v>64.691640000000007</v>
      </c>
      <c r="W191" s="999">
        <v>64.085579999999993</v>
      </c>
      <c r="X191" s="999">
        <v>2.8540299999999998</v>
      </c>
      <c r="Y191" s="999">
        <v>276.71201704799995</v>
      </c>
      <c r="Z191" s="1000">
        <v>19.43018</v>
      </c>
      <c r="AA191" s="998">
        <v>61.354125000000003</v>
      </c>
      <c r="AB191" s="999">
        <v>144.84601856999998</v>
      </c>
      <c r="AC191" s="999">
        <v>39.507950000000001</v>
      </c>
      <c r="AD191" s="999">
        <v>19.50872</v>
      </c>
      <c r="AE191" s="999">
        <v>19.682088</v>
      </c>
      <c r="AF191" s="999">
        <v>19.574092439000001</v>
      </c>
      <c r="AG191" s="999">
        <v>5.9828999999999999</v>
      </c>
      <c r="AH191" s="999">
        <v>11.822514999999999</v>
      </c>
      <c r="AI191" s="999">
        <v>22.127700000000001</v>
      </c>
      <c r="AJ191" s="999">
        <v>472.93964546499996</v>
      </c>
      <c r="AK191" s="999">
        <v>23.57368</v>
      </c>
      <c r="AL191" s="999">
        <v>21.426012</v>
      </c>
      <c r="AM191" s="999">
        <v>201.74646358999999</v>
      </c>
      <c r="AN191" s="999">
        <v>177.56189263799999</v>
      </c>
      <c r="AO191" s="999">
        <v>98.257832500000006</v>
      </c>
      <c r="AP191" s="1000">
        <v>22.079750000000001</v>
      </c>
      <c r="AQ191" s="998">
        <v>47.354849586</v>
      </c>
      <c r="AR191" s="999">
        <v>76.611236981999994</v>
      </c>
      <c r="AS191" s="999">
        <v>7.3904199999999998</v>
      </c>
      <c r="AT191" s="999">
        <v>40.823753750000002</v>
      </c>
      <c r="AU191" s="999">
        <v>249.90227999999999</v>
      </c>
      <c r="AV191" s="999">
        <v>14.383636245</v>
      </c>
      <c r="AW191" s="999">
        <v>31.936117412000002</v>
      </c>
      <c r="AX191" s="1000">
        <v>26.930175999999999</v>
      </c>
      <c r="AY191" s="998">
        <v>46.770271999999999</v>
      </c>
      <c r="AZ191" s="999">
        <v>9.0202950000000008</v>
      </c>
      <c r="BA191" s="999">
        <v>3.9015</v>
      </c>
      <c r="BB191" s="999">
        <v>8.1108799999999999</v>
      </c>
      <c r="BC191" s="999">
        <v>7.6015499999999996</v>
      </c>
      <c r="BD191" s="999">
        <v>4.5738000000000003</v>
      </c>
      <c r="BE191" s="999">
        <v>1.8368</v>
      </c>
      <c r="BF191" s="999">
        <v>1.1392</v>
      </c>
      <c r="BG191" s="999">
        <v>1.33155</v>
      </c>
      <c r="BH191" s="1000">
        <v>333.49248259199993</v>
      </c>
      <c r="BI191" s="998">
        <v>188.569792944</v>
      </c>
      <c r="BJ191" s="999">
        <v>180.93972137099999</v>
      </c>
      <c r="BK191" s="999">
        <v>177.55</v>
      </c>
      <c r="BL191" s="999">
        <v>168.44584075600005</v>
      </c>
      <c r="BM191" s="999">
        <v>79.242729999999995</v>
      </c>
      <c r="BN191" s="999">
        <v>91.496894999999995</v>
      </c>
      <c r="BO191" s="999">
        <v>88.599140852000005</v>
      </c>
      <c r="BP191" s="999">
        <v>90.823756439999997</v>
      </c>
      <c r="BQ191" s="999">
        <v>78.687846386999993</v>
      </c>
      <c r="BR191" s="999">
        <v>182.61399381999999</v>
      </c>
      <c r="BS191" s="1000">
        <v>35.387248</v>
      </c>
      <c r="BT191" s="998">
        <v>261.069063605</v>
      </c>
      <c r="BU191" s="999">
        <v>33.070291249999997</v>
      </c>
      <c r="BV191" s="999">
        <v>291.20053961400004</v>
      </c>
      <c r="BW191" s="999">
        <v>34.940241231999998</v>
      </c>
      <c r="BX191" s="999">
        <v>246.55643727999998</v>
      </c>
      <c r="BY191" s="999">
        <v>87.218554280000006</v>
      </c>
      <c r="BZ191" s="999">
        <v>217.851844449</v>
      </c>
      <c r="CA191" s="999">
        <v>104.50146375</v>
      </c>
      <c r="CB191" s="999">
        <v>75.228901250000007</v>
      </c>
      <c r="CC191" s="999">
        <v>75.169283601999993</v>
      </c>
      <c r="CD191" s="1000">
        <v>49.040662086000005</v>
      </c>
      <c r="CE191" s="998">
        <v>262.85346487200002</v>
      </c>
      <c r="CF191" s="999">
        <v>384.42527953500002</v>
      </c>
      <c r="CG191" s="999">
        <v>136.425867974</v>
      </c>
      <c r="CH191" s="999">
        <v>416.56352052600005</v>
      </c>
      <c r="CI191" s="999">
        <v>115.645363256</v>
      </c>
      <c r="CJ191" s="1000">
        <v>92.314309499999993</v>
      </c>
      <c r="CK191" s="1002">
        <v>7289.0359134949986</v>
      </c>
    </row>
    <row r="192" spans="6:89" x14ac:dyDescent="0.25">
      <c r="F192" s="993">
        <v>42278</v>
      </c>
      <c r="G192" s="998">
        <v>6.9217199999999997</v>
      </c>
      <c r="H192" s="999">
        <v>5.0011199999999993</v>
      </c>
      <c r="I192" s="999">
        <v>18.198554000000001</v>
      </c>
      <c r="J192" s="999">
        <v>80.486322354000009</v>
      </c>
      <c r="K192" s="999">
        <v>45.270417258000002</v>
      </c>
      <c r="L192" s="999">
        <v>25.458899999999996</v>
      </c>
      <c r="M192" s="999">
        <v>23.911950000000001</v>
      </c>
      <c r="N192" s="999">
        <v>5.2632000000000003</v>
      </c>
      <c r="O192" s="999">
        <v>9.1625099999999993</v>
      </c>
      <c r="P192" s="999">
        <v>3.1558999999999999</v>
      </c>
      <c r="Q192" s="999">
        <v>34.543894209000001</v>
      </c>
      <c r="R192" s="999">
        <v>50.675632</v>
      </c>
      <c r="S192" s="999">
        <v>1.3578600000000001</v>
      </c>
      <c r="T192" s="999">
        <v>4.4473000000000003</v>
      </c>
      <c r="U192" s="999">
        <v>1.9809000000000001</v>
      </c>
      <c r="V192" s="999">
        <v>59.656100799000001</v>
      </c>
      <c r="W192" s="999">
        <v>59.518295655000003</v>
      </c>
      <c r="X192" s="999">
        <v>2.6489500000000001</v>
      </c>
      <c r="Y192" s="999">
        <v>268.63735500000001</v>
      </c>
      <c r="Z192" s="1000">
        <v>17.997979999999998</v>
      </c>
      <c r="AA192" s="998">
        <v>58.529887500000001</v>
      </c>
      <c r="AB192" s="999">
        <v>136.21091285999998</v>
      </c>
      <c r="AC192" s="999">
        <v>36.041446000000001</v>
      </c>
      <c r="AD192" s="999">
        <v>17.861879999999999</v>
      </c>
      <c r="AE192" s="999">
        <v>17.563264</v>
      </c>
      <c r="AF192" s="999">
        <v>17.967587561000002</v>
      </c>
      <c r="AG192" s="999">
        <v>5.40015</v>
      </c>
      <c r="AH192" s="999">
        <v>11.337680000000001</v>
      </c>
      <c r="AI192" s="999">
        <v>20.348299999999998</v>
      </c>
      <c r="AJ192" s="999">
        <v>451.618056986</v>
      </c>
      <c r="AK192" s="999">
        <v>22.084816</v>
      </c>
      <c r="AL192" s="999">
        <v>20.085176000000001</v>
      </c>
      <c r="AM192" s="999">
        <v>193.95450563999998</v>
      </c>
      <c r="AN192" s="999">
        <v>170.42220518399998</v>
      </c>
      <c r="AO192" s="999">
        <v>94.373534442999997</v>
      </c>
      <c r="AP192" s="1000">
        <v>21.06479375</v>
      </c>
      <c r="AQ192" s="998">
        <v>43.584359448000001</v>
      </c>
      <c r="AR192" s="999">
        <v>71.134231005999993</v>
      </c>
      <c r="AS192" s="999">
        <v>6.8690100000000003</v>
      </c>
      <c r="AT192" s="999">
        <v>37.999666249999997</v>
      </c>
      <c r="AU192" s="999">
        <v>238.86055337400001</v>
      </c>
      <c r="AV192" s="999">
        <v>13.277200000000001</v>
      </c>
      <c r="AW192" s="999">
        <v>29.556131608000001</v>
      </c>
      <c r="AX192" s="1000">
        <v>24.729151999999999</v>
      </c>
      <c r="AY192" s="998">
        <v>44.773274000000001</v>
      </c>
      <c r="AZ192" s="999">
        <v>8.6616900000000001</v>
      </c>
      <c r="BA192" s="999">
        <v>3.6490499999999999</v>
      </c>
      <c r="BB192" s="999">
        <v>7.8952549919999999</v>
      </c>
      <c r="BC192" s="999">
        <v>7.1869199999999998</v>
      </c>
      <c r="BD192" s="999">
        <v>4.3243200000000002</v>
      </c>
      <c r="BE192" s="999">
        <v>1.79088</v>
      </c>
      <c r="BF192" s="999">
        <v>1.1107199999999999</v>
      </c>
      <c r="BG192" s="999">
        <v>1.25892</v>
      </c>
      <c r="BH192" s="1000">
        <v>316.73073196799993</v>
      </c>
      <c r="BI192" s="998">
        <v>180.539077056</v>
      </c>
      <c r="BJ192" s="999">
        <v>176.25276799999997</v>
      </c>
      <c r="BK192" s="999">
        <v>171.165885</v>
      </c>
      <c r="BL192" s="999">
        <v>161.97294919000001</v>
      </c>
      <c r="BM192" s="999">
        <v>75.843097721000007</v>
      </c>
      <c r="BN192" s="999">
        <v>88.070044999999993</v>
      </c>
      <c r="BO192" s="999">
        <v>85.150660426000002</v>
      </c>
      <c r="BP192" s="999">
        <v>87.222803220000003</v>
      </c>
      <c r="BQ192" s="999">
        <v>76.228838613000008</v>
      </c>
      <c r="BR192" s="999">
        <v>175.04980147499998</v>
      </c>
      <c r="BS192" s="1000">
        <v>34.549680000000002</v>
      </c>
      <c r="BT192" s="998">
        <v>248.15769761999999</v>
      </c>
      <c r="BU192" s="999">
        <v>30.686599999999999</v>
      </c>
      <c r="BV192" s="999">
        <v>293.17955211699996</v>
      </c>
      <c r="BW192" s="999">
        <v>32.730987488000004</v>
      </c>
      <c r="BX192" s="999">
        <v>244.86527455999999</v>
      </c>
      <c r="BY192" s="999">
        <v>81.522169519999991</v>
      </c>
      <c r="BZ192" s="999">
        <v>215.00635569900001</v>
      </c>
      <c r="CA192" s="999">
        <v>103.05410961599999</v>
      </c>
      <c r="CB192" s="999">
        <v>69.931508124999993</v>
      </c>
      <c r="CC192" s="999">
        <v>74.185618009999999</v>
      </c>
      <c r="CD192" s="1000">
        <v>45.349728957000004</v>
      </c>
      <c r="CE192" s="998">
        <v>259.60148400000003</v>
      </c>
      <c r="CF192" s="999">
        <v>363.059515815</v>
      </c>
      <c r="CG192" s="999">
        <v>130.25091030800002</v>
      </c>
      <c r="CH192" s="999">
        <v>418.12137513300002</v>
      </c>
      <c r="CI192" s="999">
        <v>112.323206318</v>
      </c>
      <c r="CJ192" s="1000">
        <v>86.539277999999996</v>
      </c>
      <c r="CK192" s="1002">
        <v>7003.1620988319992</v>
      </c>
    </row>
    <row r="193" spans="6:89" x14ac:dyDescent="0.25">
      <c r="F193" s="993">
        <v>42309</v>
      </c>
      <c r="G193" s="998">
        <v>6.1230599999999997</v>
      </c>
      <c r="H193" s="999">
        <v>4.4049599999999991</v>
      </c>
      <c r="I193" s="999">
        <v>16.165863999999999</v>
      </c>
      <c r="J193" s="999">
        <v>71.313477354</v>
      </c>
      <c r="K193" s="999">
        <v>40.088042741999999</v>
      </c>
      <c r="L193" s="999">
        <v>22.543500000000002</v>
      </c>
      <c r="M193" s="999">
        <v>21.163444502999997</v>
      </c>
      <c r="N193" s="999">
        <v>4.6440000000000001</v>
      </c>
      <c r="O193" s="999">
        <v>8.1029</v>
      </c>
      <c r="P193" s="999">
        <v>2.7797000000000001</v>
      </c>
      <c r="Q193" s="999">
        <v>30.521311403000002</v>
      </c>
      <c r="R193" s="999">
        <v>44.836324000000005</v>
      </c>
      <c r="S193" s="999">
        <v>1.1956</v>
      </c>
      <c r="T193" s="999">
        <v>3.9182000000000001</v>
      </c>
      <c r="U193" s="999">
        <v>1.7508600000000001</v>
      </c>
      <c r="V193" s="999">
        <v>52.902583865999993</v>
      </c>
      <c r="W193" s="999">
        <v>52.793265654999999</v>
      </c>
      <c r="X193" s="999">
        <v>2.3413300000000001</v>
      </c>
      <c r="Y193" s="999">
        <v>234.84902090400001</v>
      </c>
      <c r="Z193" s="1000">
        <v>15.969030000000002</v>
      </c>
      <c r="AA193" s="998">
        <v>51.290762985000001</v>
      </c>
      <c r="AB193" s="999">
        <v>119.900259765</v>
      </c>
      <c r="AC193" s="999">
        <v>32.167118000000002</v>
      </c>
      <c r="AD193" s="999">
        <v>15.898339999999999</v>
      </c>
      <c r="AE193" s="999">
        <v>15.750776</v>
      </c>
      <c r="AF193" s="999">
        <v>15.98058</v>
      </c>
      <c r="AG193" s="999">
        <v>4.8174000000000001</v>
      </c>
      <c r="AH193" s="999">
        <v>9.9204699999999999</v>
      </c>
      <c r="AI193" s="999">
        <v>18.052299999999999</v>
      </c>
      <c r="AJ193" s="999">
        <v>396.93010802800001</v>
      </c>
      <c r="AK193" s="999">
        <v>19.479303999999999</v>
      </c>
      <c r="AL193" s="999">
        <v>17.759236000000001</v>
      </c>
      <c r="AM193" s="999">
        <v>176.53178718000001</v>
      </c>
      <c r="AN193" s="999">
        <v>151.52317227</v>
      </c>
      <c r="AO193" s="999">
        <v>84.056723056999999</v>
      </c>
      <c r="AP193" s="1000">
        <v>18.50069375</v>
      </c>
      <c r="AQ193" s="998">
        <v>38.887200275999994</v>
      </c>
      <c r="AR193" s="999">
        <v>63.170678993999992</v>
      </c>
      <c r="AS193" s="999">
        <v>6.09823</v>
      </c>
      <c r="AT193" s="999">
        <v>33.732156250000003</v>
      </c>
      <c r="AU193" s="999">
        <v>210.03258554999999</v>
      </c>
      <c r="AV193" s="999">
        <v>11.821363755</v>
      </c>
      <c r="AW193" s="999">
        <v>26.318237412000002</v>
      </c>
      <c r="AX193" s="1000">
        <v>22.107344000000001</v>
      </c>
      <c r="AY193" s="998">
        <v>39.332177999999999</v>
      </c>
      <c r="AZ193" s="999">
        <v>7.6134599999999999</v>
      </c>
      <c r="BA193" s="999">
        <v>3.2130000000000001</v>
      </c>
      <c r="BB193" s="999">
        <v>6.9000549919999994</v>
      </c>
      <c r="BC193" s="999">
        <v>6.3576600000000001</v>
      </c>
      <c r="BD193" s="999">
        <v>3.7976399999999999</v>
      </c>
      <c r="BE193" s="999">
        <v>1.56128</v>
      </c>
      <c r="BF193" s="999">
        <v>0.96831999999999996</v>
      </c>
      <c r="BG193" s="999">
        <v>1.1136600000000001</v>
      </c>
      <c r="BH193" s="1000">
        <v>278.58826473599999</v>
      </c>
      <c r="BI193" s="998">
        <v>161.09183999999999</v>
      </c>
      <c r="BJ193" s="999">
        <v>152.69870811300001</v>
      </c>
      <c r="BK193" s="999">
        <v>150.50794250000001</v>
      </c>
      <c r="BL193" s="999">
        <v>143.71193091800001</v>
      </c>
      <c r="BM193" s="999">
        <v>67.326530000000005</v>
      </c>
      <c r="BN193" s="999">
        <v>77.760915070999999</v>
      </c>
      <c r="BO193" s="999">
        <v>74.539946435000004</v>
      </c>
      <c r="BP193" s="999">
        <v>76.912398390000007</v>
      </c>
      <c r="BQ193" s="999">
        <v>66.233177226000009</v>
      </c>
      <c r="BR193" s="999">
        <v>156.44032029499999</v>
      </c>
      <c r="BS193" s="1000">
        <v>29.838360000000002</v>
      </c>
      <c r="BT193" s="998">
        <v>217.433062245</v>
      </c>
      <c r="BU193" s="999">
        <v>27.124762499999999</v>
      </c>
      <c r="BV193" s="999">
        <v>257.28183750299996</v>
      </c>
      <c r="BW193" s="999">
        <v>28.856293743999998</v>
      </c>
      <c r="BX193" s="999">
        <v>214.6581602</v>
      </c>
      <c r="BY193" s="999">
        <v>72.076622860000001</v>
      </c>
      <c r="BZ193" s="999">
        <v>190.42886250000001</v>
      </c>
      <c r="CA193" s="999">
        <v>93.18888788400001</v>
      </c>
      <c r="CB193" s="999">
        <v>61.911432499999997</v>
      </c>
      <c r="CC193" s="999">
        <v>66.097589193999994</v>
      </c>
      <c r="CD193" s="1000">
        <v>40.228222086000002</v>
      </c>
      <c r="CE193" s="998">
        <v>225.10029599999999</v>
      </c>
      <c r="CF193" s="999">
        <v>320.13976294499997</v>
      </c>
      <c r="CG193" s="999">
        <v>114.57340625600001</v>
      </c>
      <c r="CH193" s="999">
        <v>360.47597684100003</v>
      </c>
      <c r="CI193" s="999">
        <v>97.831695310000001</v>
      </c>
      <c r="CJ193" s="1000">
        <v>76.569447499999995</v>
      </c>
      <c r="CK193" s="1002">
        <v>6169.6172064429993</v>
      </c>
    </row>
    <row r="194" spans="6:89" x14ac:dyDescent="0.25">
      <c r="F194" s="993">
        <v>42339</v>
      </c>
      <c r="G194" s="998">
        <v>6.3892800000000003</v>
      </c>
      <c r="H194" s="999">
        <v>4.6036799999999989</v>
      </c>
      <c r="I194" s="999">
        <v>17.074596000000003</v>
      </c>
      <c r="J194" s="999">
        <v>74.587293531</v>
      </c>
      <c r="K194" s="999">
        <v>42.171965483999998</v>
      </c>
      <c r="L194" s="999">
        <v>23.628299999999999</v>
      </c>
      <c r="M194" s="999">
        <v>22.097940000000001</v>
      </c>
      <c r="N194" s="999">
        <v>4.8848000000000003</v>
      </c>
      <c r="O194" s="999">
        <v>8.4145500000000002</v>
      </c>
      <c r="P194" s="999">
        <v>2.9051</v>
      </c>
      <c r="Q194" s="999">
        <v>32.029785611999998</v>
      </c>
      <c r="R194" s="999">
        <v>46.885204000000009</v>
      </c>
      <c r="S194" s="999">
        <v>1.2468399999999999</v>
      </c>
      <c r="T194" s="999">
        <v>4.1040999999999999</v>
      </c>
      <c r="U194" s="999">
        <v>1.84032</v>
      </c>
      <c r="V194" s="999">
        <v>55.301855799000002</v>
      </c>
      <c r="W194" s="999">
        <v>55.634353476000001</v>
      </c>
      <c r="X194" s="999">
        <v>2.46096</v>
      </c>
      <c r="Y194" s="999">
        <v>235.02789000000001</v>
      </c>
      <c r="Z194" s="1000">
        <v>16.852219999999996</v>
      </c>
      <c r="AA194" s="998">
        <v>52.491862500000003</v>
      </c>
      <c r="AB194" s="999">
        <v>122.06684951999999</v>
      </c>
      <c r="AC194" s="999">
        <v>33.543523999999998</v>
      </c>
      <c r="AD194" s="999">
        <v>16.595079999999999</v>
      </c>
      <c r="AE194" s="999">
        <v>16.644255999999999</v>
      </c>
      <c r="AF194" s="999">
        <v>16.614730000000002</v>
      </c>
      <c r="AG194" s="999">
        <v>5.0505000000000004</v>
      </c>
      <c r="AH194" s="999">
        <v>10.14424</v>
      </c>
      <c r="AI194" s="999">
        <v>18.855899999999998</v>
      </c>
      <c r="AJ194" s="999">
        <v>401.61418602800001</v>
      </c>
      <c r="AK194" s="999">
        <v>19.975591999999999</v>
      </c>
      <c r="AL194" s="999">
        <v>18.224423999999999</v>
      </c>
      <c r="AM194" s="999">
        <v>183.24399436000002</v>
      </c>
      <c r="AN194" s="999">
        <v>154.46294263800002</v>
      </c>
      <c r="AO194" s="999">
        <v>85.486178749999993</v>
      </c>
      <c r="AP194" s="1000">
        <v>18.839012499999999</v>
      </c>
      <c r="AQ194" s="998">
        <v>41.539320552</v>
      </c>
      <c r="AR194" s="999">
        <v>66.799639999999997</v>
      </c>
      <c r="AS194" s="999">
        <v>6.4836200000000002</v>
      </c>
      <c r="AT194" s="999">
        <v>35.646259999999998</v>
      </c>
      <c r="AU194" s="999">
        <v>217.13502977999997</v>
      </c>
      <c r="AV194" s="999">
        <v>12.5784</v>
      </c>
      <c r="AW194" s="999">
        <v>27.895679999999999</v>
      </c>
      <c r="AX194" s="1000">
        <v>23.661007999999999</v>
      </c>
      <c r="AY194" s="998">
        <v>40.345148000000002</v>
      </c>
      <c r="AZ194" s="999">
        <v>7.8065550000000004</v>
      </c>
      <c r="BA194" s="999">
        <v>3.3506999999999998</v>
      </c>
      <c r="BB194" s="999">
        <v>7.0493349919999995</v>
      </c>
      <c r="BC194" s="999">
        <v>6.5419400000000003</v>
      </c>
      <c r="BD194" s="999">
        <v>3.9639600000000002</v>
      </c>
      <c r="BE194" s="999">
        <v>1.5842400000000001</v>
      </c>
      <c r="BF194" s="999">
        <v>0.98255999999999999</v>
      </c>
      <c r="BG194" s="999">
        <v>1.14594</v>
      </c>
      <c r="BH194" s="1000">
        <v>286.37355830399997</v>
      </c>
      <c r="BI194" s="998">
        <v>165.886192056</v>
      </c>
      <c r="BJ194" s="999">
        <v>147.354971371</v>
      </c>
      <c r="BK194" s="999">
        <v>150.8391925</v>
      </c>
      <c r="BL194" s="999">
        <v>145.76077978400002</v>
      </c>
      <c r="BM194" s="999">
        <v>69.043892744000004</v>
      </c>
      <c r="BN194" s="999">
        <v>78.046508750000001</v>
      </c>
      <c r="BO194" s="999">
        <v>74.068408138999999</v>
      </c>
      <c r="BP194" s="999">
        <v>77.527950000000004</v>
      </c>
      <c r="BQ194" s="999">
        <v>64.348999452000001</v>
      </c>
      <c r="BR194" s="999">
        <v>161.18766249999999</v>
      </c>
      <c r="BS194" s="1000">
        <v>28.608181999999999</v>
      </c>
      <c r="BT194" s="998">
        <v>218.210088775</v>
      </c>
      <c r="BU194" s="999">
        <v>28.02892125</v>
      </c>
      <c r="BV194" s="999">
        <v>237.00390595899998</v>
      </c>
      <c r="BW194" s="999">
        <v>29.400107488000003</v>
      </c>
      <c r="BX194" s="999">
        <v>205.09446952000002</v>
      </c>
      <c r="BY194" s="999">
        <v>75.2154381</v>
      </c>
      <c r="BZ194" s="999">
        <v>182.67407389799999</v>
      </c>
      <c r="CA194" s="999">
        <v>87.074707500000002</v>
      </c>
      <c r="CB194" s="999">
        <v>64.782086875000005</v>
      </c>
      <c r="CC194" s="999">
        <v>63.201205592000001</v>
      </c>
      <c r="CD194" s="1000">
        <v>41.94491687099999</v>
      </c>
      <c r="CE194" s="998">
        <v>227.228904</v>
      </c>
      <c r="CF194" s="999">
        <v>332.33062566000001</v>
      </c>
      <c r="CG194" s="999">
        <v>118.988681102</v>
      </c>
      <c r="CH194" s="999">
        <v>355.16049710399994</v>
      </c>
      <c r="CI194" s="999">
        <v>100.83882612399999</v>
      </c>
      <c r="CJ194" s="1000">
        <v>80.160884999999993</v>
      </c>
      <c r="CK194" s="1002">
        <v>6232.8882809399993</v>
      </c>
    </row>
    <row r="195" spans="6:89" x14ac:dyDescent="0.25">
      <c r="F195" s="993">
        <v>42370</v>
      </c>
      <c r="G195" s="998">
        <v>6.9660900000000003</v>
      </c>
      <c r="H195" s="999">
        <v>5.0011199999999993</v>
      </c>
      <c r="I195" s="999">
        <v>18.413779999999999</v>
      </c>
      <c r="J195" s="999">
        <v>80.36279470800001</v>
      </c>
      <c r="K195" s="999">
        <v>45.517202742000002</v>
      </c>
      <c r="L195" s="999">
        <v>25.526700000000002</v>
      </c>
      <c r="M195" s="999">
        <v>23.774530497000001</v>
      </c>
      <c r="N195" s="999">
        <v>5.2632000000000003</v>
      </c>
      <c r="O195" s="999">
        <v>9.1001799999999999</v>
      </c>
      <c r="P195" s="999">
        <v>3.1558999999999999</v>
      </c>
      <c r="Q195" s="999">
        <v>34.342762806000003</v>
      </c>
      <c r="R195" s="999">
        <v>50.573188000000002</v>
      </c>
      <c r="S195" s="999">
        <v>1.3578600000000001</v>
      </c>
      <c r="T195" s="999">
        <v>4.4329999999999998</v>
      </c>
      <c r="U195" s="999">
        <v>1.9936799999999999</v>
      </c>
      <c r="V195" s="999">
        <v>59.448755799000004</v>
      </c>
      <c r="W195" s="999">
        <v>60.021802607000005</v>
      </c>
      <c r="X195" s="999">
        <v>2.6660400000000002</v>
      </c>
      <c r="Y195" s="999">
        <v>251.95180500000001</v>
      </c>
      <c r="Z195" s="1000">
        <v>18.188939999999999</v>
      </c>
      <c r="AA195" s="998">
        <v>56.192587500000002</v>
      </c>
      <c r="AB195" s="999">
        <v>130.88753452500001</v>
      </c>
      <c r="AC195" s="999">
        <v>35.837533999999998</v>
      </c>
      <c r="AD195" s="999">
        <v>17.798539999999999</v>
      </c>
      <c r="AE195" s="999">
        <v>17.869599999999998</v>
      </c>
      <c r="AF195" s="999">
        <v>17.798472439000001</v>
      </c>
      <c r="AG195" s="999">
        <v>5.4390000000000001</v>
      </c>
      <c r="AH195" s="999">
        <v>10.778255</v>
      </c>
      <c r="AI195" s="999">
        <v>20.2622</v>
      </c>
      <c r="AJ195" s="999">
        <v>430.26602200000002</v>
      </c>
      <c r="AK195" s="999">
        <v>21.402419999999999</v>
      </c>
      <c r="AL195" s="999">
        <v>19.455804000000001</v>
      </c>
      <c r="AM195" s="999">
        <v>200.19978922999999</v>
      </c>
      <c r="AN195" s="999">
        <v>166.73244490799999</v>
      </c>
      <c r="AO195" s="999">
        <v>92.260413056999994</v>
      </c>
      <c r="AP195" s="1000">
        <v>20.103256250000001</v>
      </c>
      <c r="AQ195" s="998">
        <v>44.734679448000001</v>
      </c>
      <c r="AR195" s="999">
        <v>72.075071006000002</v>
      </c>
      <c r="AS195" s="999">
        <v>6.9143499999999998</v>
      </c>
      <c r="AT195" s="999">
        <v>38.407589999999999</v>
      </c>
      <c r="AU195" s="999">
        <v>232.62343533000001</v>
      </c>
      <c r="AV195" s="999">
        <v>13.568363755</v>
      </c>
      <c r="AW195" s="999">
        <v>30.054282588</v>
      </c>
      <c r="AX195" s="1000">
        <v>25.603088</v>
      </c>
      <c r="AY195" s="998">
        <v>43.210405999999999</v>
      </c>
      <c r="AZ195" s="999">
        <v>8.3582549999999998</v>
      </c>
      <c r="BA195" s="999">
        <v>3.6490499999999999</v>
      </c>
      <c r="BB195" s="999">
        <v>7.5469349919999997</v>
      </c>
      <c r="BC195" s="999">
        <v>7.0947800000000001</v>
      </c>
      <c r="BD195" s="999">
        <v>4.2688800000000002</v>
      </c>
      <c r="BE195" s="999">
        <v>1.6990400000000001</v>
      </c>
      <c r="BF195" s="999">
        <v>1.05376</v>
      </c>
      <c r="BG195" s="999">
        <v>1.24278</v>
      </c>
      <c r="BH195" s="1000">
        <v>306.73742803199997</v>
      </c>
      <c r="BI195" s="998">
        <v>176.703652944</v>
      </c>
      <c r="BJ195" s="999">
        <v>160.13208800000001</v>
      </c>
      <c r="BK195" s="999">
        <v>161.83072999999999</v>
      </c>
      <c r="BL195" s="999">
        <v>156.68759070199999</v>
      </c>
      <c r="BM195" s="999">
        <v>73.354697255999994</v>
      </c>
      <c r="BN195" s="999">
        <v>84.157747429000011</v>
      </c>
      <c r="BO195" s="999">
        <v>79.786393564999997</v>
      </c>
      <c r="BP195" s="999">
        <v>83.190943560000008</v>
      </c>
      <c r="BQ195" s="999">
        <v>69.746020838999996</v>
      </c>
      <c r="BR195" s="999">
        <v>172.549617205</v>
      </c>
      <c r="BS195" s="1000">
        <v>31.120885999999999</v>
      </c>
      <c r="BT195" s="998">
        <v>235.24614932000003</v>
      </c>
      <c r="BU195" s="999">
        <v>30.056428749999998</v>
      </c>
      <c r="BV195" s="999">
        <v>252.19715519299999</v>
      </c>
      <c r="BW195" s="999">
        <v>31.507412511999995</v>
      </c>
      <c r="BX195" s="999">
        <v>218.06954408000001</v>
      </c>
      <c r="BY195" s="999">
        <v>80.999015239999991</v>
      </c>
      <c r="BZ195" s="999">
        <v>193.024123347</v>
      </c>
      <c r="CA195" s="999">
        <v>90.648622115999999</v>
      </c>
      <c r="CB195" s="999">
        <v>69.813130624999999</v>
      </c>
      <c r="CC195" s="999">
        <v>66.343505592</v>
      </c>
      <c r="CD195" s="1000">
        <v>45.120825828000001</v>
      </c>
      <c r="CE195" s="998">
        <v>240.651019128</v>
      </c>
      <c r="CF195" s="999">
        <v>356.58702876000001</v>
      </c>
      <c r="CG195" s="999">
        <v>127.40336859000001</v>
      </c>
      <c r="CH195" s="999">
        <v>375.383658948</v>
      </c>
      <c r="CI195" s="999">
        <v>107.45452938</v>
      </c>
      <c r="CJ195" s="1000">
        <v>86.050842500000002</v>
      </c>
      <c r="CK195" s="1002">
        <v>6676.0021066280005</v>
      </c>
    </row>
    <row r="196" spans="6:89" x14ac:dyDescent="0.25">
      <c r="F196" s="993">
        <v>42401</v>
      </c>
      <c r="G196" s="998">
        <v>7.0548299999999999</v>
      </c>
      <c r="H196" s="999">
        <v>5.0342399999999987</v>
      </c>
      <c r="I196" s="999">
        <v>18.509436000000001</v>
      </c>
      <c r="J196" s="999">
        <v>81.783473822999994</v>
      </c>
      <c r="K196" s="999">
        <v>45.736570968000002</v>
      </c>
      <c r="L196" s="999">
        <v>25.730100000000004</v>
      </c>
      <c r="M196" s="999">
        <v>24.214279503</v>
      </c>
      <c r="N196" s="999">
        <v>5.2976000000000001</v>
      </c>
      <c r="O196" s="999">
        <v>9.2248400000000004</v>
      </c>
      <c r="P196" s="999">
        <v>3.1768000000000001</v>
      </c>
      <c r="Q196" s="999">
        <v>34.468455791000004</v>
      </c>
      <c r="R196" s="999">
        <v>51.222000000000001</v>
      </c>
      <c r="S196" s="999">
        <v>1.3749400000000001</v>
      </c>
      <c r="T196" s="999">
        <v>4.4615999999999998</v>
      </c>
      <c r="U196" s="999">
        <v>2.0064600000000001</v>
      </c>
      <c r="V196" s="999">
        <v>60.603999201000001</v>
      </c>
      <c r="W196" s="999">
        <v>60.021802607000005</v>
      </c>
      <c r="X196" s="999">
        <v>2.6831299999999998</v>
      </c>
      <c r="Y196" s="999">
        <v>245.367019548</v>
      </c>
      <c r="Z196" s="1000">
        <v>18.260549999999999</v>
      </c>
      <c r="AA196" s="998">
        <v>56.647075485000002</v>
      </c>
      <c r="AB196" s="999">
        <v>132.03267214499999</v>
      </c>
      <c r="AC196" s="999">
        <v>36.857093999999996</v>
      </c>
      <c r="AD196" s="999">
        <v>18.210249999999998</v>
      </c>
      <c r="AE196" s="999">
        <v>18.5078</v>
      </c>
      <c r="AF196" s="999">
        <v>18.178962438999999</v>
      </c>
      <c r="AG196" s="999">
        <v>5.5944000000000003</v>
      </c>
      <c r="AH196" s="999">
        <v>10.852845</v>
      </c>
      <c r="AI196" s="999">
        <v>20.721399999999999</v>
      </c>
      <c r="AJ196" s="999">
        <v>432.33437701399998</v>
      </c>
      <c r="AK196" s="999">
        <v>21.650563999999999</v>
      </c>
      <c r="AL196" s="999">
        <v>19.674716</v>
      </c>
      <c r="AM196" s="999">
        <v>210.79344922999999</v>
      </c>
      <c r="AN196" s="999">
        <v>170.63220763799998</v>
      </c>
      <c r="AO196" s="999">
        <v>94.559981942999997</v>
      </c>
      <c r="AP196" s="1000">
        <v>20.085450000000002</v>
      </c>
      <c r="AQ196" s="998">
        <v>44.638800275999991</v>
      </c>
      <c r="AR196" s="999">
        <v>71.907036981999994</v>
      </c>
      <c r="AS196" s="999">
        <v>6.9370200000000004</v>
      </c>
      <c r="AT196" s="999">
        <v>38.313453750000001</v>
      </c>
      <c r="AU196" s="999">
        <v>228.23654315399997</v>
      </c>
      <c r="AV196" s="999">
        <v>13.539249999999999</v>
      </c>
      <c r="AW196" s="999">
        <v>29.998917412000001</v>
      </c>
      <c r="AX196" s="1000">
        <v>25.505984000000002</v>
      </c>
      <c r="AY196" s="998">
        <v>43.123579999999997</v>
      </c>
      <c r="AZ196" s="999">
        <v>8.3306699999999996</v>
      </c>
      <c r="BA196" s="999">
        <v>3.69495</v>
      </c>
      <c r="BB196" s="999">
        <v>7.5303450080000003</v>
      </c>
      <c r="BC196" s="999">
        <v>7.1408500000000004</v>
      </c>
      <c r="BD196" s="999">
        <v>4.2965999999999998</v>
      </c>
      <c r="BE196" s="999">
        <v>1.71052</v>
      </c>
      <c r="BF196" s="999">
        <v>1.06088</v>
      </c>
      <c r="BG196" s="999">
        <v>1.25085</v>
      </c>
      <c r="BH196" s="1000">
        <v>307.11511401599989</v>
      </c>
      <c r="BI196" s="998">
        <v>175.65483</v>
      </c>
      <c r="BJ196" s="999">
        <v>158.25134199999999</v>
      </c>
      <c r="BK196" s="999">
        <v>160.5358075</v>
      </c>
      <c r="BL196" s="999">
        <v>157.637770378</v>
      </c>
      <c r="BM196" s="999">
        <v>72.478558651</v>
      </c>
      <c r="BN196" s="999">
        <v>84.928788679000007</v>
      </c>
      <c r="BO196" s="999">
        <v>79.992659148000001</v>
      </c>
      <c r="BP196" s="999">
        <v>84.052756439999996</v>
      </c>
      <c r="BQ196" s="999">
        <v>69.298975547999987</v>
      </c>
      <c r="BR196" s="999">
        <v>173.97377809</v>
      </c>
      <c r="BS196" s="1000">
        <v>30.728276000000001</v>
      </c>
      <c r="BT196" s="998">
        <v>236.35188979499995</v>
      </c>
      <c r="BU196" s="999">
        <v>30.577005</v>
      </c>
      <c r="BV196" s="999">
        <v>235.87724865499999</v>
      </c>
      <c r="BW196" s="999">
        <v>31.915278768</v>
      </c>
      <c r="BX196" s="999">
        <v>206.43558388</v>
      </c>
      <c r="BY196" s="999">
        <v>81.405931420000002</v>
      </c>
      <c r="BZ196" s="999">
        <v>180.7979775</v>
      </c>
      <c r="CA196" s="999">
        <v>82.023854615999994</v>
      </c>
      <c r="CB196" s="999">
        <v>70.641773125</v>
      </c>
      <c r="CC196" s="999">
        <v>61.561741990000002</v>
      </c>
      <c r="CD196" s="1000">
        <v>45.836144171999997</v>
      </c>
      <c r="CE196" s="998">
        <v>228.58890712800002</v>
      </c>
      <c r="CF196" s="999">
        <v>357.05831813999998</v>
      </c>
      <c r="CG196" s="999">
        <v>125.867598282</v>
      </c>
      <c r="CH196" s="999">
        <v>352.96100762999998</v>
      </c>
      <c r="CI196" s="999">
        <v>104.590606318</v>
      </c>
      <c r="CJ196" s="1000">
        <v>86.165768499999999</v>
      </c>
      <c r="CK196" s="1002">
        <v>6604.0869142859983</v>
      </c>
    </row>
    <row r="197" spans="6:89" x14ac:dyDescent="0.25">
      <c r="F197" s="993">
        <v>42430</v>
      </c>
      <c r="G197" s="998">
        <v>8.8296299999999999</v>
      </c>
      <c r="H197" s="999">
        <v>6.309359999999999</v>
      </c>
      <c r="I197" s="999">
        <v>23.196580000000001</v>
      </c>
      <c r="J197" s="999">
        <v>100.345365</v>
      </c>
      <c r="K197" s="999">
        <v>57.061014516</v>
      </c>
      <c r="L197" s="999">
        <v>32.069399999999995</v>
      </c>
      <c r="M197" s="999">
        <v>29.821219502999998</v>
      </c>
      <c r="N197" s="999">
        <v>6.6391999999999998</v>
      </c>
      <c r="O197" s="999">
        <v>11.53105</v>
      </c>
      <c r="P197" s="999">
        <v>3.9918999999999998</v>
      </c>
      <c r="Q197" s="999">
        <v>43.192431403000001</v>
      </c>
      <c r="R197" s="999">
        <v>63.515279999999997</v>
      </c>
      <c r="S197" s="999">
        <v>1.7250799999999999</v>
      </c>
      <c r="T197" s="999">
        <v>5.5913000000000004</v>
      </c>
      <c r="U197" s="999">
        <v>2.5176599999999998</v>
      </c>
      <c r="V197" s="999">
        <v>74.022165000000001</v>
      </c>
      <c r="W197" s="999">
        <v>75.305936524000003</v>
      </c>
      <c r="X197" s="999">
        <v>3.36673</v>
      </c>
      <c r="Y197" s="999">
        <v>312.52626295200002</v>
      </c>
      <c r="Z197" s="1000">
        <v>22.867460000000001</v>
      </c>
      <c r="AA197" s="998">
        <v>69.891775484999997</v>
      </c>
      <c r="AB197" s="999">
        <v>161.52803452500001</v>
      </c>
      <c r="AC197" s="999">
        <v>43.943035999999999</v>
      </c>
      <c r="AD197" s="999">
        <v>22.073989999999998</v>
      </c>
      <c r="AE197" s="999">
        <v>22.107247999999998</v>
      </c>
      <c r="AF197" s="999">
        <v>21.941590000000001</v>
      </c>
      <c r="AG197" s="999">
        <v>6.7016249999999999</v>
      </c>
      <c r="AH197" s="999">
        <v>13.351610000000001</v>
      </c>
      <c r="AI197" s="999">
        <v>25.169899999999998</v>
      </c>
      <c r="AJ197" s="999">
        <v>530.21320547899995</v>
      </c>
      <c r="AK197" s="999">
        <v>26.396318000000001</v>
      </c>
      <c r="AL197" s="999">
        <v>23.916136000000002</v>
      </c>
      <c r="AM197" s="999">
        <v>240.38555436000001</v>
      </c>
      <c r="AN197" s="999">
        <v>203.24079736200002</v>
      </c>
      <c r="AO197" s="999">
        <v>112.458941943</v>
      </c>
      <c r="AP197" s="1000">
        <v>24.857524999999999</v>
      </c>
      <c r="AQ197" s="998">
        <v>56.110050137999998</v>
      </c>
      <c r="AR197" s="999">
        <v>90.354227988000005</v>
      </c>
      <c r="AS197" s="999">
        <v>8.7279499999999999</v>
      </c>
      <c r="AT197" s="999">
        <v>48.197760000000002</v>
      </c>
      <c r="AU197" s="999">
        <v>290.27937097799997</v>
      </c>
      <c r="AV197" s="999">
        <v>17.004136245000002</v>
      </c>
      <c r="AW197" s="999">
        <v>37.692371608000002</v>
      </c>
      <c r="AX197" s="1000">
        <v>32.076687999999997</v>
      </c>
      <c r="AY197" s="998">
        <v>53.832120000000003</v>
      </c>
      <c r="AZ197" s="999">
        <v>10.454715</v>
      </c>
      <c r="BA197" s="999">
        <v>4.6359000000000004</v>
      </c>
      <c r="BB197" s="999">
        <v>9.4543999999999997</v>
      </c>
      <c r="BC197" s="999">
        <v>8.9375800000000005</v>
      </c>
      <c r="BD197" s="999">
        <v>5.4054000000000002</v>
      </c>
      <c r="BE197" s="999">
        <v>2.1582400000000002</v>
      </c>
      <c r="BF197" s="999">
        <v>1.33856</v>
      </c>
      <c r="BG197" s="999">
        <v>1.56558</v>
      </c>
      <c r="BH197" s="1000">
        <v>381.16319740799992</v>
      </c>
      <c r="BI197" s="998">
        <v>218.564662056</v>
      </c>
      <c r="BJ197" s="999">
        <v>205.89695211299997</v>
      </c>
      <c r="BK197" s="999">
        <v>203.77903749999999</v>
      </c>
      <c r="BL197" s="999">
        <v>194.36753902800001</v>
      </c>
      <c r="BM197" s="999">
        <v>91.544478650999991</v>
      </c>
      <c r="BN197" s="999">
        <v>104.576016321</v>
      </c>
      <c r="BO197" s="999">
        <v>99.887723565000002</v>
      </c>
      <c r="BP197" s="999">
        <v>102.54984195</v>
      </c>
      <c r="BQ197" s="999">
        <v>89.258337774000026</v>
      </c>
      <c r="BR197" s="999">
        <v>212.20568132</v>
      </c>
      <c r="BS197" s="1000">
        <v>40.203263999999997</v>
      </c>
      <c r="BT197" s="998">
        <v>295.23070136000001</v>
      </c>
      <c r="BU197" s="999">
        <v>37.317097500000003</v>
      </c>
      <c r="BV197" s="999">
        <v>306.150360573</v>
      </c>
      <c r="BW197" s="999">
        <v>39.222801232000002</v>
      </c>
      <c r="BX197" s="999">
        <v>266.35447204000002</v>
      </c>
      <c r="BY197" s="999">
        <v>101.40136952</v>
      </c>
      <c r="BZ197" s="999">
        <v>234.487009449</v>
      </c>
      <c r="CA197" s="999">
        <v>108.96148461599999</v>
      </c>
      <c r="CB197" s="999">
        <v>87.362594999999999</v>
      </c>
      <c r="CC197" s="999">
        <v>80.333590805999989</v>
      </c>
      <c r="CD197" s="1000">
        <v>56.164984784999994</v>
      </c>
      <c r="CE197" s="998">
        <v>292.092379128</v>
      </c>
      <c r="CF197" s="999">
        <v>445.56878627999998</v>
      </c>
      <c r="CG197" s="999">
        <v>159.174238898</v>
      </c>
      <c r="CH197" s="999">
        <v>447.05115394800004</v>
      </c>
      <c r="CI197" s="999">
        <v>133.54486306200002</v>
      </c>
      <c r="CJ197" s="1000">
        <v>107.8293195</v>
      </c>
      <c r="CK197" s="1002">
        <v>8253.0713013920013</v>
      </c>
    </row>
    <row r="198" spans="6:89" x14ac:dyDescent="0.25">
      <c r="F198" s="993">
        <v>42461</v>
      </c>
      <c r="G198" s="998">
        <v>8.6965199999999996</v>
      </c>
      <c r="H198" s="999">
        <v>6.2099999999999991</v>
      </c>
      <c r="I198" s="999">
        <v>22.670472</v>
      </c>
      <c r="J198" s="999">
        <v>99.696761468999995</v>
      </c>
      <c r="K198" s="999">
        <v>55.909369032000001</v>
      </c>
      <c r="L198" s="999">
        <v>31.493100000000005</v>
      </c>
      <c r="M198" s="999">
        <v>29.683800000000002</v>
      </c>
      <c r="N198" s="999">
        <v>6.4672000000000001</v>
      </c>
      <c r="O198" s="999">
        <v>11.40639</v>
      </c>
      <c r="P198" s="999">
        <v>3.9291999999999998</v>
      </c>
      <c r="Q198" s="999">
        <v>42.186774387999996</v>
      </c>
      <c r="R198" s="999">
        <v>62.695728000000003</v>
      </c>
      <c r="S198" s="999">
        <v>1.69946</v>
      </c>
      <c r="T198" s="999">
        <v>5.4912000000000001</v>
      </c>
      <c r="U198" s="999">
        <v>2.4665400000000002</v>
      </c>
      <c r="V198" s="999">
        <v>73.725951933000005</v>
      </c>
      <c r="W198" s="999">
        <v>73.471862606999991</v>
      </c>
      <c r="X198" s="999">
        <v>3.2983699999999998</v>
      </c>
      <c r="Y198" s="999">
        <v>309.87450000000001</v>
      </c>
      <c r="Z198" s="1000">
        <v>22.318449999999999</v>
      </c>
      <c r="AA198" s="998">
        <v>69.761899514999996</v>
      </c>
      <c r="AB198" s="999">
        <v>163.199371665</v>
      </c>
      <c r="AC198" s="999">
        <v>44.095970000000001</v>
      </c>
      <c r="AD198" s="999">
        <v>22.073989999999998</v>
      </c>
      <c r="AE198" s="999">
        <v>22.20936</v>
      </c>
      <c r="AF198" s="999">
        <v>21.983862438999999</v>
      </c>
      <c r="AG198" s="999">
        <v>6.740475</v>
      </c>
      <c r="AH198" s="999">
        <v>13.27702</v>
      </c>
      <c r="AI198" s="999">
        <v>25.141200000000001</v>
      </c>
      <c r="AJ198" s="999">
        <v>531.49062046500001</v>
      </c>
      <c r="AK198" s="999">
        <v>26.427336</v>
      </c>
      <c r="AL198" s="999">
        <v>23.9435</v>
      </c>
      <c r="AM198" s="999">
        <v>226.08555794999998</v>
      </c>
      <c r="AN198" s="999">
        <v>199.55090509199999</v>
      </c>
      <c r="AO198" s="999">
        <v>110.439044307</v>
      </c>
      <c r="AP198" s="1000">
        <v>24.80410625</v>
      </c>
      <c r="AQ198" s="998">
        <v>54.288719724000003</v>
      </c>
      <c r="AR198" s="999">
        <v>87.834141005999996</v>
      </c>
      <c r="AS198" s="999">
        <v>8.4559099999999994</v>
      </c>
      <c r="AT198" s="999">
        <v>46.848473749999997</v>
      </c>
      <c r="AU198" s="999">
        <v>283.41559924199998</v>
      </c>
      <c r="AV198" s="999">
        <v>16.509150000000002</v>
      </c>
      <c r="AW198" s="999">
        <v>36.557734196000006</v>
      </c>
      <c r="AX198" s="1000">
        <v>31.008544000000001</v>
      </c>
      <c r="AY198" s="998">
        <v>53.166454000000002</v>
      </c>
      <c r="AZ198" s="999">
        <v>10.289205000000001</v>
      </c>
      <c r="BA198" s="999">
        <v>4.5670500000000001</v>
      </c>
      <c r="BB198" s="999">
        <v>9.2885349920000007</v>
      </c>
      <c r="BC198" s="999">
        <v>8.7993699999999997</v>
      </c>
      <c r="BD198" s="999">
        <v>5.2945200000000003</v>
      </c>
      <c r="BE198" s="999">
        <v>2.1352799999999998</v>
      </c>
      <c r="BF198" s="999">
        <v>1.3243199999999999</v>
      </c>
      <c r="BG198" s="999">
        <v>1.5413699999999999</v>
      </c>
      <c r="BH198" s="1000">
        <v>377.88065875199993</v>
      </c>
      <c r="BI198" s="998">
        <v>213.290917944</v>
      </c>
      <c r="BJ198" s="999">
        <v>217.89785799999996</v>
      </c>
      <c r="BK198" s="999">
        <v>206.6397125</v>
      </c>
      <c r="BL198" s="999">
        <v>193.120380324</v>
      </c>
      <c r="BM198" s="999">
        <v>90.352858650999991</v>
      </c>
      <c r="BN198" s="999">
        <v>105.34705757099999</v>
      </c>
      <c r="BO198" s="999">
        <v>102.45193999999999</v>
      </c>
      <c r="BP198" s="999">
        <v>103.10384516999999</v>
      </c>
      <c r="BQ198" s="999">
        <v>93.920841386999996</v>
      </c>
      <c r="BR198" s="999">
        <v>206.57212029499999</v>
      </c>
      <c r="BS198" s="1000">
        <v>42.794490000000003</v>
      </c>
      <c r="BT198" s="998">
        <v>302.28428639499998</v>
      </c>
      <c r="BU198" s="999">
        <v>37.563686250000003</v>
      </c>
      <c r="BV198" s="999">
        <v>313.09222250300002</v>
      </c>
      <c r="BW198" s="999">
        <v>39.630667488</v>
      </c>
      <c r="BX198" s="999">
        <v>267.63746951999997</v>
      </c>
      <c r="BY198" s="999">
        <v>99.83196190000001</v>
      </c>
      <c r="BZ198" s="999">
        <v>234.04924194899999</v>
      </c>
      <c r="CA198" s="999">
        <v>109.78851711599999</v>
      </c>
      <c r="CB198" s="999">
        <v>86.267603124999994</v>
      </c>
      <c r="CC198" s="999">
        <v>79.978385213999999</v>
      </c>
      <c r="CD198" s="1000">
        <v>55.850254784999997</v>
      </c>
      <c r="CE198" s="998">
        <v>285.29254087199996</v>
      </c>
      <c r="CF198" s="999">
        <v>438.12226891500001</v>
      </c>
      <c r="CG198" s="999">
        <v>155.11090061600001</v>
      </c>
      <c r="CH198" s="999">
        <v>439.16969684100002</v>
      </c>
      <c r="CI198" s="999">
        <v>129.50674469</v>
      </c>
      <c r="CJ198" s="1000">
        <v>105.5307995</v>
      </c>
      <c r="CK198" s="1002">
        <v>8198.0201722950005</v>
      </c>
    </row>
    <row r="199" spans="6:89" x14ac:dyDescent="0.25">
      <c r="F199" s="993">
        <v>42491</v>
      </c>
      <c r="G199" s="998">
        <v>7.8534899999999999</v>
      </c>
      <c r="H199" s="999">
        <v>5.6635199999999992</v>
      </c>
      <c r="I199" s="999">
        <v>20.733438</v>
      </c>
      <c r="J199" s="999">
        <v>92.284379999999999</v>
      </c>
      <c r="K199" s="999">
        <v>51.494768226000012</v>
      </c>
      <c r="L199" s="999">
        <v>28.916699999999999</v>
      </c>
      <c r="M199" s="999">
        <v>27.320095497000001</v>
      </c>
      <c r="N199" s="999">
        <v>5.9168000000000003</v>
      </c>
      <c r="O199" s="999">
        <v>10.40911</v>
      </c>
      <c r="P199" s="999">
        <v>3.5739000000000001</v>
      </c>
      <c r="Q199" s="999">
        <v>38.918439999999997</v>
      </c>
      <c r="R199" s="999">
        <v>57.675972000000002</v>
      </c>
      <c r="S199" s="999">
        <v>1.5286599999999999</v>
      </c>
      <c r="T199" s="999">
        <v>5.0049999999999999</v>
      </c>
      <c r="U199" s="999">
        <v>2.2364999999999999</v>
      </c>
      <c r="V199" s="999">
        <v>68.542326932999998</v>
      </c>
      <c r="W199" s="999">
        <v>67.717808262000005</v>
      </c>
      <c r="X199" s="999">
        <v>2.9907499999999998</v>
      </c>
      <c r="Y199" s="999">
        <v>292.056620904</v>
      </c>
      <c r="Z199" s="1000">
        <v>20.528199999999998</v>
      </c>
      <c r="AA199" s="998">
        <v>65.476849514999998</v>
      </c>
      <c r="AB199" s="999">
        <v>154.22385</v>
      </c>
      <c r="AC199" s="999">
        <v>41.852938000000002</v>
      </c>
      <c r="AD199" s="999">
        <v>20.64884</v>
      </c>
      <c r="AE199" s="999">
        <v>20.805319999999998</v>
      </c>
      <c r="AF199" s="999">
        <v>20.757847561000002</v>
      </c>
      <c r="AG199" s="999">
        <v>6.3325500000000003</v>
      </c>
      <c r="AH199" s="999">
        <v>12.60571</v>
      </c>
      <c r="AI199" s="999">
        <v>23.476600000000001</v>
      </c>
      <c r="AJ199" s="999">
        <v>502.74744497199998</v>
      </c>
      <c r="AK199" s="999">
        <v>25.062543999999999</v>
      </c>
      <c r="AL199" s="999">
        <v>22.848939999999999</v>
      </c>
      <c r="AM199" s="999">
        <v>207.84584359000004</v>
      </c>
      <c r="AN199" s="999">
        <v>187.04143772999998</v>
      </c>
      <c r="AO199" s="999">
        <v>103.447263057</v>
      </c>
      <c r="AP199" s="1000">
        <v>23.522056249999999</v>
      </c>
      <c r="AQ199" s="998">
        <v>49.975019724000006</v>
      </c>
      <c r="AR199" s="999">
        <v>80.912239999999997</v>
      </c>
      <c r="AS199" s="999">
        <v>7.7758099999999999</v>
      </c>
      <c r="AT199" s="999">
        <v>43.145781249999999</v>
      </c>
      <c r="AU199" s="999">
        <v>263.988069462</v>
      </c>
      <c r="AV199" s="999">
        <v>15.1989</v>
      </c>
      <c r="AW199" s="999">
        <v>33.651934195999999</v>
      </c>
      <c r="AX199" s="1000">
        <v>28.451471999999999</v>
      </c>
      <c r="AY199" s="998">
        <v>49.867066000000001</v>
      </c>
      <c r="AZ199" s="999">
        <v>9.5995799999999996</v>
      </c>
      <c r="BA199" s="999">
        <v>4.1080500000000004</v>
      </c>
      <c r="BB199" s="999">
        <v>8.6914149920000003</v>
      </c>
      <c r="BC199" s="999">
        <v>8.0622500000000006</v>
      </c>
      <c r="BD199" s="999">
        <v>4.851</v>
      </c>
      <c r="BE199" s="999">
        <v>1.9630799999999999</v>
      </c>
      <c r="BF199" s="999">
        <v>1.2175199999999999</v>
      </c>
      <c r="BG199" s="999">
        <v>1.41225</v>
      </c>
      <c r="BH199" s="1000">
        <v>354.78604089599997</v>
      </c>
      <c r="BI199" s="998">
        <v>198.90771794400001</v>
      </c>
      <c r="BJ199" s="999">
        <v>198.82172</v>
      </c>
      <c r="BK199" s="999">
        <v>191.0108075</v>
      </c>
      <c r="BL199" s="999">
        <v>178.80857027000002</v>
      </c>
      <c r="BM199" s="999">
        <v>84.009209999999996</v>
      </c>
      <c r="BN199" s="999">
        <v>97.779476179</v>
      </c>
      <c r="BO199" s="999">
        <v>95.466598139000013</v>
      </c>
      <c r="BP199" s="999">
        <v>96.825299999999999</v>
      </c>
      <c r="BQ199" s="999">
        <v>86.160636386999997</v>
      </c>
      <c r="BR199" s="999">
        <v>191.98195618</v>
      </c>
      <c r="BS199" s="1000">
        <v>39.051608000000002</v>
      </c>
      <c r="BT199" s="998">
        <v>281.24331224500003</v>
      </c>
      <c r="BU199" s="999">
        <v>35.179994999999998</v>
      </c>
      <c r="BV199" s="999">
        <v>304.962905573</v>
      </c>
      <c r="BW199" s="999">
        <v>37.183493744000003</v>
      </c>
      <c r="BX199" s="999">
        <v>258.51100252000003</v>
      </c>
      <c r="BY199" s="999">
        <v>92.391784760000007</v>
      </c>
      <c r="BZ199" s="999">
        <v>227.482729449</v>
      </c>
      <c r="CA199" s="999">
        <v>108.63662625000001</v>
      </c>
      <c r="CB199" s="999">
        <v>79.697651875000005</v>
      </c>
      <c r="CC199" s="999">
        <v>78.311583601999999</v>
      </c>
      <c r="CD199" s="1000">
        <v>51.959058957000003</v>
      </c>
      <c r="CE199" s="998">
        <v>275.15220712800004</v>
      </c>
      <c r="CF199" s="999">
        <v>407.644749225</v>
      </c>
      <c r="CG199" s="999">
        <v>144.32863202599998</v>
      </c>
      <c r="CH199" s="999">
        <v>433.30420421100001</v>
      </c>
      <c r="CI199" s="999">
        <v>121.68823550399998</v>
      </c>
      <c r="CJ199" s="1000">
        <v>97.658368499999995</v>
      </c>
      <c r="CK199" s="1002">
        <v>7711.8801341849976</v>
      </c>
    </row>
    <row r="200" spans="6:89" x14ac:dyDescent="0.25">
      <c r="F200" s="993">
        <v>42522</v>
      </c>
      <c r="G200" s="998">
        <v>6.8773499999999999</v>
      </c>
      <c r="H200" s="999">
        <v>4.951439999999999</v>
      </c>
      <c r="I200" s="999">
        <v>18.126812000000001</v>
      </c>
      <c r="J200" s="999">
        <v>82.277640000000005</v>
      </c>
      <c r="K200" s="999">
        <v>45.215582741999995</v>
      </c>
      <c r="L200" s="999">
        <v>25.391100000000005</v>
      </c>
      <c r="M200" s="999">
        <v>24.296734503</v>
      </c>
      <c r="N200" s="999">
        <v>5.1943999999999999</v>
      </c>
      <c r="O200" s="999">
        <v>9.1001799999999999</v>
      </c>
      <c r="P200" s="999">
        <v>3.1141000000000001</v>
      </c>
      <c r="Q200" s="999">
        <v>34.041054387999999</v>
      </c>
      <c r="R200" s="999">
        <v>50.880519999999997</v>
      </c>
      <c r="S200" s="999">
        <v>1.3407800000000001</v>
      </c>
      <c r="T200" s="999">
        <v>4.3757999999999999</v>
      </c>
      <c r="U200" s="999">
        <v>1.9681200000000001</v>
      </c>
      <c r="V200" s="999">
        <v>61.314860799000002</v>
      </c>
      <c r="W200" s="999">
        <v>59.302540869000005</v>
      </c>
      <c r="X200" s="999">
        <v>2.6318600000000001</v>
      </c>
      <c r="Y200" s="999">
        <v>262.61873409599997</v>
      </c>
      <c r="Z200" s="1000">
        <v>17.997979999999998</v>
      </c>
      <c r="AA200" s="998">
        <v>57.913112984999998</v>
      </c>
      <c r="AB200" s="999">
        <v>138.53223713999998</v>
      </c>
      <c r="AC200" s="999">
        <v>38.233499999999999</v>
      </c>
      <c r="AD200" s="999">
        <v>18.621960000000001</v>
      </c>
      <c r="AE200" s="999">
        <v>19.018360000000001</v>
      </c>
      <c r="AF200" s="999">
        <v>18.855397561</v>
      </c>
      <c r="AG200" s="999">
        <v>5.7692249999999996</v>
      </c>
      <c r="AH200" s="999">
        <v>11.188499999999999</v>
      </c>
      <c r="AI200" s="999">
        <v>21.123200000000001</v>
      </c>
      <c r="AJ200" s="999">
        <v>449.00233399999996</v>
      </c>
      <c r="AK200" s="999">
        <v>22.550086</v>
      </c>
      <c r="AL200" s="999">
        <v>20.65982</v>
      </c>
      <c r="AM200" s="999">
        <v>187.44646718000001</v>
      </c>
      <c r="AN200" s="999">
        <v>167.542360092</v>
      </c>
      <c r="AO200" s="999">
        <v>92.602283193000005</v>
      </c>
      <c r="AP200" s="1000">
        <v>20.993568750000001</v>
      </c>
      <c r="AQ200" s="998">
        <v>43.424579999999999</v>
      </c>
      <c r="AR200" s="999">
        <v>70.663811006000003</v>
      </c>
      <c r="AS200" s="999">
        <v>6.7783300000000004</v>
      </c>
      <c r="AT200" s="999">
        <v>37.623121249999997</v>
      </c>
      <c r="AU200" s="999">
        <v>232.77258586799999</v>
      </c>
      <c r="AV200" s="999">
        <v>13.218963755000001</v>
      </c>
      <c r="AW200" s="999">
        <v>29.224037412000001</v>
      </c>
      <c r="AX200" s="1000">
        <v>24.696784000000001</v>
      </c>
      <c r="AY200" s="998">
        <v>43.760303999999998</v>
      </c>
      <c r="AZ200" s="999">
        <v>8.3306699999999996</v>
      </c>
      <c r="BA200" s="999">
        <v>3.6031499999999999</v>
      </c>
      <c r="BB200" s="999">
        <v>7.4474149919999997</v>
      </c>
      <c r="BC200" s="999">
        <v>6.9565700000000001</v>
      </c>
      <c r="BD200" s="999">
        <v>4.2134400000000003</v>
      </c>
      <c r="BE200" s="999">
        <v>1.6646000000000001</v>
      </c>
      <c r="BF200" s="999">
        <v>1.0324</v>
      </c>
      <c r="BG200" s="999">
        <v>1.2185699999999999</v>
      </c>
      <c r="BH200" s="1000">
        <v>313.62229785599993</v>
      </c>
      <c r="BI200" s="998">
        <v>178.29170205599999</v>
      </c>
      <c r="BJ200" s="999">
        <v>171.98374325799998</v>
      </c>
      <c r="BK200" s="999">
        <v>168.42552000000001</v>
      </c>
      <c r="BL200" s="999">
        <v>159.06303989199998</v>
      </c>
      <c r="BM200" s="999">
        <v>75.072059999999993</v>
      </c>
      <c r="BN200" s="999">
        <v>86.499382570999998</v>
      </c>
      <c r="BO200" s="999">
        <v>84.295900000000003</v>
      </c>
      <c r="BP200" s="999">
        <v>86.299441950000002</v>
      </c>
      <c r="BQ200" s="999">
        <v>74.887587774000025</v>
      </c>
      <c r="BR200" s="999">
        <v>172.04328602500001</v>
      </c>
      <c r="BS200" s="1000">
        <v>33.633589999999998</v>
      </c>
      <c r="BT200" s="998">
        <v>248.84502517000001</v>
      </c>
      <c r="BU200" s="999">
        <v>31.563359999999999</v>
      </c>
      <c r="BV200" s="999">
        <v>285.47629404100002</v>
      </c>
      <c r="BW200" s="999">
        <v>33.308799999999998</v>
      </c>
      <c r="BX200" s="999">
        <v>239.55854912000001</v>
      </c>
      <c r="BY200" s="999">
        <v>81.522169519999991</v>
      </c>
      <c r="BZ200" s="999">
        <v>211.410358347</v>
      </c>
      <c r="CA200" s="999">
        <v>102.049950384</v>
      </c>
      <c r="CB200" s="999">
        <v>70.4346125</v>
      </c>
      <c r="CC200" s="999">
        <v>73.119938387999994</v>
      </c>
      <c r="CD200" s="1000">
        <v>46.322527913999998</v>
      </c>
      <c r="CE200" s="998">
        <v>254.30958712800003</v>
      </c>
      <c r="CF200" s="999">
        <v>358.59799248000002</v>
      </c>
      <c r="CG200" s="999">
        <v>127.01938281999999</v>
      </c>
      <c r="CH200" s="999">
        <v>408.28466013299999</v>
      </c>
      <c r="CI200" s="999">
        <v>109.08695856599998</v>
      </c>
      <c r="CJ200" s="1000">
        <v>85.706064499999997</v>
      </c>
      <c r="CK200" s="1002">
        <v>6918.4331159740004</v>
      </c>
    </row>
    <row r="201" spans="6:89" x14ac:dyDescent="0.25">
      <c r="F201" s="993">
        <v>42552</v>
      </c>
      <c r="G201" s="998">
        <v>7.1879400000000002</v>
      </c>
      <c r="H201" s="999">
        <v>5.1501599999999987</v>
      </c>
      <c r="I201" s="999">
        <v>19.1312</v>
      </c>
      <c r="J201" s="999">
        <v>84.594033531000008</v>
      </c>
      <c r="K201" s="999">
        <v>47.464009032</v>
      </c>
      <c r="L201" s="999">
        <v>26.543700000000001</v>
      </c>
      <c r="M201" s="999">
        <v>24.928900497000001</v>
      </c>
      <c r="N201" s="999">
        <v>5.5039999999999996</v>
      </c>
      <c r="O201" s="999">
        <v>9.4118300000000001</v>
      </c>
      <c r="P201" s="999">
        <v>3.2395</v>
      </c>
      <c r="Q201" s="999">
        <v>35.951791402999994</v>
      </c>
      <c r="R201" s="999">
        <v>52.758659999999999</v>
      </c>
      <c r="S201" s="999">
        <v>1.40056</v>
      </c>
      <c r="T201" s="999">
        <v>4.5903</v>
      </c>
      <c r="U201" s="999">
        <v>2.07036</v>
      </c>
      <c r="V201" s="999">
        <v>62.825535000000002</v>
      </c>
      <c r="W201" s="999">
        <v>62.503219999999999</v>
      </c>
      <c r="X201" s="999">
        <v>2.76858</v>
      </c>
      <c r="Y201" s="999">
        <v>266.84961750000002</v>
      </c>
      <c r="Z201" s="1000">
        <v>18.928909999999998</v>
      </c>
      <c r="AA201" s="998">
        <v>59.081762984999997</v>
      </c>
      <c r="AB201" s="999">
        <v>140.45114952</v>
      </c>
      <c r="AC201" s="999">
        <v>38.539368000000003</v>
      </c>
      <c r="AD201" s="999">
        <v>18.970330000000001</v>
      </c>
      <c r="AE201" s="999">
        <v>19.248111999999999</v>
      </c>
      <c r="AF201" s="999">
        <v>19.109057561</v>
      </c>
      <c r="AG201" s="999">
        <v>5.8274999999999997</v>
      </c>
      <c r="AH201" s="999">
        <v>11.412269999999999</v>
      </c>
      <c r="AI201" s="999">
        <v>21.524999999999999</v>
      </c>
      <c r="AJ201" s="999">
        <v>457.579549972</v>
      </c>
      <c r="AK201" s="999">
        <v>22.922301999999998</v>
      </c>
      <c r="AL201" s="999">
        <v>20.878731999999999</v>
      </c>
      <c r="AM201" s="999">
        <v>191.94074718000002</v>
      </c>
      <c r="AN201" s="999">
        <v>170.57228236200001</v>
      </c>
      <c r="AO201" s="999">
        <v>94.249211250000002</v>
      </c>
      <c r="AP201" s="1000">
        <v>21.420918749999998</v>
      </c>
      <c r="AQ201" s="998">
        <v>46.524059724000004</v>
      </c>
      <c r="AR201" s="999">
        <v>74.897591005999999</v>
      </c>
      <c r="AS201" s="999">
        <v>7.2544000000000004</v>
      </c>
      <c r="AT201" s="999">
        <v>39.945148750000001</v>
      </c>
      <c r="AU201" s="999">
        <v>243.307074132</v>
      </c>
      <c r="AV201" s="999">
        <v>14.150700000000001</v>
      </c>
      <c r="AW201" s="999">
        <v>31.244265804000001</v>
      </c>
      <c r="AX201" s="1000">
        <v>26.444655999999998</v>
      </c>
      <c r="AY201" s="998">
        <v>45.294229999999999</v>
      </c>
      <c r="AZ201" s="999">
        <v>8.6892750000000003</v>
      </c>
      <c r="BA201" s="999">
        <v>3.7637999999999998</v>
      </c>
      <c r="BB201" s="999">
        <v>7.7957349919999999</v>
      </c>
      <c r="BC201" s="999">
        <v>7.3251299999999997</v>
      </c>
      <c r="BD201" s="999">
        <v>4.4352</v>
      </c>
      <c r="BE201" s="999">
        <v>1.7449600000000001</v>
      </c>
      <c r="BF201" s="999">
        <v>1.0822400000000001</v>
      </c>
      <c r="BG201" s="999">
        <v>1.2831300000000001</v>
      </c>
      <c r="BH201" s="1000">
        <v>323.87686463999995</v>
      </c>
      <c r="BI201" s="998">
        <v>186.23252294400001</v>
      </c>
      <c r="BJ201" s="999">
        <v>171.47621051600001</v>
      </c>
      <c r="BK201" s="999">
        <v>172.21992250000002</v>
      </c>
      <c r="BL201" s="999">
        <v>163.01212043200002</v>
      </c>
      <c r="BM201" s="999">
        <v>78.191304092999999</v>
      </c>
      <c r="BN201" s="999">
        <v>87.813031249999995</v>
      </c>
      <c r="BO201" s="999">
        <v>84.944329999999994</v>
      </c>
      <c r="BP201" s="999">
        <v>87.530545169999982</v>
      </c>
      <c r="BQ201" s="999">
        <v>74.823724161000001</v>
      </c>
      <c r="BR201" s="999">
        <v>178.40459368</v>
      </c>
      <c r="BS201" s="1000">
        <v>33.450372000000002</v>
      </c>
      <c r="BT201" s="998">
        <v>251.11648775499995</v>
      </c>
      <c r="BU201" s="999">
        <v>32.056537499999997</v>
      </c>
      <c r="BV201" s="999">
        <v>276.37255153799998</v>
      </c>
      <c r="BW201" s="999">
        <v>33.784640000000003</v>
      </c>
      <c r="BX201" s="999">
        <v>236.08885591999999</v>
      </c>
      <c r="BY201" s="999">
        <v>84.806268579999994</v>
      </c>
      <c r="BZ201" s="999">
        <v>209.346722352</v>
      </c>
      <c r="CA201" s="999">
        <v>100.60259625</v>
      </c>
      <c r="CB201" s="999">
        <v>73.127700625000003</v>
      </c>
      <c r="CC201" s="999">
        <v>72.327576019999995</v>
      </c>
      <c r="CD201" s="1000">
        <v>47.638665828000001</v>
      </c>
      <c r="CE201" s="998">
        <v>255.84679687200003</v>
      </c>
      <c r="CF201" s="999">
        <v>374.15102589000003</v>
      </c>
      <c r="CG201" s="999">
        <v>133.13041484600001</v>
      </c>
      <c r="CH201" s="999">
        <v>398.081457237</v>
      </c>
      <c r="CI201" s="999">
        <v>113.354193876</v>
      </c>
      <c r="CJ201" s="1000">
        <v>90.073252499999995</v>
      </c>
      <c r="CK201" s="1002">
        <v>7046.5939809259989</v>
      </c>
    </row>
    <row r="202" spans="6:89" x14ac:dyDescent="0.25">
      <c r="F202" s="993">
        <v>42583</v>
      </c>
      <c r="G202" s="998">
        <v>7.4541599999999999</v>
      </c>
      <c r="H202" s="999">
        <v>5.3819999999999988</v>
      </c>
      <c r="I202" s="999">
        <v>19.84862</v>
      </c>
      <c r="J202" s="999">
        <v>89.103237354000001</v>
      </c>
      <c r="K202" s="999">
        <v>49.493097257999999</v>
      </c>
      <c r="L202" s="999">
        <v>27.764100000000003</v>
      </c>
      <c r="M202" s="999">
        <v>26.330635497000003</v>
      </c>
      <c r="N202" s="999">
        <v>5.6416000000000004</v>
      </c>
      <c r="O202" s="999">
        <v>9.9104700000000001</v>
      </c>
      <c r="P202" s="999">
        <v>3.3858000000000001</v>
      </c>
      <c r="Q202" s="999">
        <v>37.108280000000001</v>
      </c>
      <c r="R202" s="999">
        <v>55.285612</v>
      </c>
      <c r="S202" s="999">
        <v>1.4518</v>
      </c>
      <c r="T202" s="999">
        <v>4.7618999999999998</v>
      </c>
      <c r="U202" s="999">
        <v>2.1342599999999998</v>
      </c>
      <c r="V202" s="999">
        <v>66.202314200999993</v>
      </c>
      <c r="W202" s="999">
        <v>65.236390869000004</v>
      </c>
      <c r="X202" s="999">
        <v>2.8540299999999998</v>
      </c>
      <c r="Y202" s="999">
        <v>282.84982045200002</v>
      </c>
      <c r="Z202" s="1000">
        <v>19.69275</v>
      </c>
      <c r="AA202" s="998">
        <v>62.620162499999999</v>
      </c>
      <c r="AB202" s="999">
        <v>149.11709999999999</v>
      </c>
      <c r="AC202" s="999">
        <v>40.782400000000003</v>
      </c>
      <c r="AD202" s="999">
        <v>20.078779999999998</v>
      </c>
      <c r="AE202" s="999">
        <v>20.345815999999999</v>
      </c>
      <c r="AF202" s="999">
        <v>20.250527561000002</v>
      </c>
      <c r="AG202" s="999">
        <v>6.1771500000000001</v>
      </c>
      <c r="AH202" s="999">
        <v>12.08358</v>
      </c>
      <c r="AI202" s="999">
        <v>22.730399999999999</v>
      </c>
      <c r="AJ202" s="999">
        <v>483.15963450700002</v>
      </c>
      <c r="AK202" s="999">
        <v>24.225058000000001</v>
      </c>
      <c r="AL202" s="999">
        <v>22.055384</v>
      </c>
      <c r="AM202" s="999">
        <v>200.22900205000002</v>
      </c>
      <c r="AN202" s="999">
        <v>180.20177263799999</v>
      </c>
      <c r="AO202" s="999">
        <v>99.718313057000003</v>
      </c>
      <c r="AP202" s="1000">
        <v>22.524906250000001</v>
      </c>
      <c r="AQ202" s="998">
        <v>48.121710413999999</v>
      </c>
      <c r="AR202" s="999">
        <v>78.08972</v>
      </c>
      <c r="AS202" s="999">
        <v>7.4357600000000001</v>
      </c>
      <c r="AT202" s="999">
        <v>41.451328750000002</v>
      </c>
      <c r="AU202" s="999">
        <v>253.21475053799998</v>
      </c>
      <c r="AV202" s="999">
        <v>14.58745</v>
      </c>
      <c r="AW202" s="999">
        <v>32.295894195999999</v>
      </c>
      <c r="AX202" s="1000">
        <v>27.448063999999999</v>
      </c>
      <c r="AY202" s="998">
        <v>47.378053999999999</v>
      </c>
      <c r="AZ202" s="999">
        <v>9.1030499999999996</v>
      </c>
      <c r="BA202" s="999">
        <v>3.9015</v>
      </c>
      <c r="BB202" s="999">
        <v>8.1938149920000001</v>
      </c>
      <c r="BC202" s="999">
        <v>7.6476199999999999</v>
      </c>
      <c r="BD202" s="999">
        <v>4.6015199999999998</v>
      </c>
      <c r="BE202" s="999">
        <v>1.8597600000000001</v>
      </c>
      <c r="BF202" s="999">
        <v>1.15344</v>
      </c>
      <c r="BG202" s="999">
        <v>1.33962</v>
      </c>
      <c r="BH202" s="1000">
        <v>339.36050553599995</v>
      </c>
      <c r="BI202" s="998">
        <v>191.806012944</v>
      </c>
      <c r="BJ202" s="999">
        <v>190.34345137099999</v>
      </c>
      <c r="BK202" s="999">
        <v>183.69323</v>
      </c>
      <c r="BL202" s="999">
        <v>172.27618075600003</v>
      </c>
      <c r="BM202" s="999">
        <v>80.889965907000004</v>
      </c>
      <c r="BN202" s="999">
        <v>94.067032499999996</v>
      </c>
      <c r="BO202" s="999">
        <v>91.870729573999995</v>
      </c>
      <c r="BP202" s="999">
        <v>93.193606439999996</v>
      </c>
      <c r="BQ202" s="999">
        <v>82.615832225999981</v>
      </c>
      <c r="BR202" s="999">
        <v>185.082567205</v>
      </c>
      <c r="BS202" s="1000">
        <v>37.350298000000002</v>
      </c>
      <c r="BT202" s="998">
        <v>270.45391054500004</v>
      </c>
      <c r="BU202" s="999">
        <v>34.001848750000001</v>
      </c>
      <c r="BV202" s="999">
        <v>297.86857442100001</v>
      </c>
      <c r="BW202" s="999">
        <v>35.925919999999998</v>
      </c>
      <c r="BX202" s="999">
        <v>251.89222115999999</v>
      </c>
      <c r="BY202" s="999">
        <v>88.962346659999994</v>
      </c>
      <c r="BZ202" s="999">
        <v>221.13510069899999</v>
      </c>
      <c r="CA202" s="999">
        <v>105.94881788400001</v>
      </c>
      <c r="CB202" s="999">
        <v>76.619836875000004</v>
      </c>
      <c r="CC202" s="999">
        <v>76.180287203999995</v>
      </c>
      <c r="CD202" s="1000">
        <v>50.156505828</v>
      </c>
      <c r="CE202" s="998">
        <v>265.69160887200002</v>
      </c>
      <c r="CF202" s="999">
        <v>390.17510674499994</v>
      </c>
      <c r="CG202" s="999">
        <v>138.18563718000001</v>
      </c>
      <c r="CH202" s="999">
        <v>418.85463197399997</v>
      </c>
      <c r="CI202" s="999">
        <v>117.019987558</v>
      </c>
      <c r="CJ202" s="1000">
        <v>93.578495500000002</v>
      </c>
      <c r="CK202" s="1002">
        <v>7431.2141713979991</v>
      </c>
    </row>
    <row r="203" spans="6:89" x14ac:dyDescent="0.25">
      <c r="F203" s="993">
        <v>42614</v>
      </c>
      <c r="G203" s="998">
        <v>6.9660900000000003</v>
      </c>
      <c r="H203" s="999">
        <v>5.0176799999999995</v>
      </c>
      <c r="I203" s="999">
        <v>18.581178000000001</v>
      </c>
      <c r="J203" s="999">
        <v>83.76013853100001</v>
      </c>
      <c r="K203" s="999">
        <v>46.394645483999994</v>
      </c>
      <c r="L203" s="999">
        <v>26.001300000000001</v>
      </c>
      <c r="M203" s="999">
        <v>24.709009502999997</v>
      </c>
      <c r="N203" s="999">
        <v>5.2976000000000001</v>
      </c>
      <c r="O203" s="999">
        <v>9.2871699999999997</v>
      </c>
      <c r="P203" s="999">
        <v>3.1558999999999999</v>
      </c>
      <c r="Q203" s="999">
        <v>34.820441402999997</v>
      </c>
      <c r="R203" s="999">
        <v>51.870812000000001</v>
      </c>
      <c r="S203" s="999">
        <v>1.3578600000000001</v>
      </c>
      <c r="T203" s="999">
        <v>4.4615999999999998</v>
      </c>
      <c r="U203" s="999">
        <v>2.0064600000000001</v>
      </c>
      <c r="V203" s="999">
        <v>62.292368066999998</v>
      </c>
      <c r="W203" s="999">
        <v>61.028737392999993</v>
      </c>
      <c r="X203" s="999">
        <v>2.6831299999999998</v>
      </c>
      <c r="Y203" s="999">
        <v>266.96879999999999</v>
      </c>
      <c r="Z203" s="1000">
        <v>18.451509999999999</v>
      </c>
      <c r="AA203" s="998">
        <v>58.757112015000004</v>
      </c>
      <c r="AB203" s="999">
        <v>141.162928335</v>
      </c>
      <c r="AC203" s="999">
        <v>38.437412000000002</v>
      </c>
      <c r="AD203" s="999">
        <v>18.938659999999999</v>
      </c>
      <c r="AE203" s="999">
        <v>19.27364</v>
      </c>
      <c r="AF203" s="999">
        <v>19.066772439000001</v>
      </c>
      <c r="AG203" s="999">
        <v>5.8469249999999997</v>
      </c>
      <c r="AH203" s="999">
        <v>11.337680000000001</v>
      </c>
      <c r="AI203" s="999">
        <v>21.4389</v>
      </c>
      <c r="AJ203" s="999">
        <v>457.12352152100004</v>
      </c>
      <c r="AK203" s="999">
        <v>22.829248</v>
      </c>
      <c r="AL203" s="999">
        <v>20.769276000000001</v>
      </c>
      <c r="AM203" s="999">
        <v>189.40180000000001</v>
      </c>
      <c r="AN203" s="999">
        <v>170.182240092</v>
      </c>
      <c r="AO203" s="999">
        <v>94.031664307</v>
      </c>
      <c r="AP203" s="1000">
        <v>21.20724375</v>
      </c>
      <c r="AQ203" s="998">
        <v>45.054209586000006</v>
      </c>
      <c r="AR203" s="999">
        <v>73.116722011999997</v>
      </c>
      <c r="AS203" s="999">
        <v>6.9823599999999999</v>
      </c>
      <c r="AT203" s="999">
        <v>38.878271249999997</v>
      </c>
      <c r="AU203" s="999">
        <v>239.15885445000001</v>
      </c>
      <c r="AV203" s="999">
        <v>13.655713755000001</v>
      </c>
      <c r="AW203" s="999">
        <v>30.303348391999997</v>
      </c>
      <c r="AX203" s="1000">
        <v>25.667824</v>
      </c>
      <c r="AY203" s="998">
        <v>44.42597</v>
      </c>
      <c r="AZ203" s="999">
        <v>8.5237649999999991</v>
      </c>
      <c r="BA203" s="999">
        <v>3.6490499999999999</v>
      </c>
      <c r="BB203" s="999">
        <v>7.6796250080000004</v>
      </c>
      <c r="BC203" s="999">
        <v>7.1408500000000004</v>
      </c>
      <c r="BD203" s="999">
        <v>4.3243200000000002</v>
      </c>
      <c r="BE203" s="999">
        <v>1.7334799999999999</v>
      </c>
      <c r="BF203" s="999">
        <v>1.0751200000000001</v>
      </c>
      <c r="BG203" s="999">
        <v>1.25085</v>
      </c>
      <c r="BH203" s="1000">
        <v>318.96758303999997</v>
      </c>
      <c r="BI203" s="998">
        <v>179.25063</v>
      </c>
      <c r="BJ203" s="999">
        <v>172.75995399999999</v>
      </c>
      <c r="BK203" s="999">
        <v>169.41927000000001</v>
      </c>
      <c r="BL203" s="999">
        <v>160.25070064799999</v>
      </c>
      <c r="BM203" s="999">
        <v>75.212254092999999</v>
      </c>
      <c r="BN203" s="999">
        <v>87.441766320999989</v>
      </c>
      <c r="BO203" s="999">
        <v>85.415933139000018</v>
      </c>
      <c r="BP203" s="999">
        <v>87.592093560000009</v>
      </c>
      <c r="BQ203" s="999">
        <v>75.398554160999993</v>
      </c>
      <c r="BR203" s="999">
        <v>173.404085885</v>
      </c>
      <c r="BS203" s="1000">
        <v>33.790633999999997</v>
      </c>
      <c r="BT203" s="998">
        <v>251.59469999999999</v>
      </c>
      <c r="BU203" s="999">
        <v>32.029138750000001</v>
      </c>
      <c r="BV203" s="999">
        <v>284.471707111</v>
      </c>
      <c r="BW203" s="999">
        <v>33.784640000000003</v>
      </c>
      <c r="BX203" s="999">
        <v>239.44193048</v>
      </c>
      <c r="BY203" s="999">
        <v>83.411245719999997</v>
      </c>
      <c r="BZ203" s="999">
        <v>210.72253805099999</v>
      </c>
      <c r="CA203" s="999">
        <v>100.809307116</v>
      </c>
      <c r="CB203" s="999">
        <v>71.943925625000006</v>
      </c>
      <c r="CC203" s="999">
        <v>72.682781611999999</v>
      </c>
      <c r="CD203" s="1000">
        <v>47.209499999999998</v>
      </c>
      <c r="CE203" s="998">
        <v>257.23642312799996</v>
      </c>
      <c r="CF203" s="999">
        <v>366.32733186000002</v>
      </c>
      <c r="CG203" s="999">
        <v>130.21886110200001</v>
      </c>
      <c r="CH203" s="999">
        <v>407.79591592200001</v>
      </c>
      <c r="CI203" s="999">
        <v>111.664466124</v>
      </c>
      <c r="CJ203" s="1000">
        <v>87.889658499999996</v>
      </c>
      <c r="CK203" s="1002">
        <v>7005.6753172410008</v>
      </c>
    </row>
    <row r="204" spans="6:89" x14ac:dyDescent="0.25">
      <c r="F204" s="993">
        <v>42644</v>
      </c>
      <c r="G204" s="998">
        <v>6.3892800000000003</v>
      </c>
      <c r="H204" s="999">
        <v>4.6533599999999993</v>
      </c>
      <c r="I204" s="999">
        <v>17.002853999999996</v>
      </c>
      <c r="J204" s="999">
        <v>78.417039708000004</v>
      </c>
      <c r="K204" s="999">
        <v>42.775205483999997</v>
      </c>
      <c r="L204" s="999">
        <v>23.967300000000002</v>
      </c>
      <c r="M204" s="999">
        <v>23.114890497000001</v>
      </c>
      <c r="N204" s="999">
        <v>4.8503999999999996</v>
      </c>
      <c r="O204" s="999">
        <v>8.60154</v>
      </c>
      <c r="P204" s="999">
        <v>2.9260000000000002</v>
      </c>
      <c r="Q204" s="999">
        <v>32.054924208999999</v>
      </c>
      <c r="R204" s="999">
        <v>48.148679999999999</v>
      </c>
      <c r="S204" s="999">
        <v>1.2383</v>
      </c>
      <c r="T204" s="999">
        <v>4.0898000000000003</v>
      </c>
      <c r="U204" s="999">
        <v>1.8275399999999999</v>
      </c>
      <c r="V204" s="999">
        <v>58.500898866000007</v>
      </c>
      <c r="W204" s="999">
        <v>56.10186173799999</v>
      </c>
      <c r="X204" s="999">
        <v>2.44387</v>
      </c>
      <c r="Y204" s="999">
        <v>250.70048409599997</v>
      </c>
      <c r="Z204" s="1000">
        <v>16.971569999999996</v>
      </c>
      <c r="AA204" s="998">
        <v>55.705649999999999</v>
      </c>
      <c r="AB204" s="999">
        <v>133.30169952</v>
      </c>
      <c r="AC204" s="999">
        <v>36.908071999999997</v>
      </c>
      <c r="AD204" s="999">
        <v>17.861879999999999</v>
      </c>
      <c r="AE204" s="999">
        <v>18.329104000000001</v>
      </c>
      <c r="AF204" s="999">
        <v>18.221247561000002</v>
      </c>
      <c r="AG204" s="999">
        <v>5.5555500000000002</v>
      </c>
      <c r="AH204" s="999">
        <v>10.81555</v>
      </c>
      <c r="AI204" s="999">
        <v>20.233499999999999</v>
      </c>
      <c r="AJ204" s="999">
        <v>432.12125146500006</v>
      </c>
      <c r="AK204" s="999">
        <v>21.743618000000001</v>
      </c>
      <c r="AL204" s="999">
        <v>19.893628</v>
      </c>
      <c r="AM204" s="999">
        <v>180.88016359</v>
      </c>
      <c r="AN204" s="999">
        <v>161.99267236199998</v>
      </c>
      <c r="AO204" s="999">
        <v>89.619123193000007</v>
      </c>
      <c r="AP204" s="1000">
        <v>20.13886875</v>
      </c>
      <c r="AQ204" s="998">
        <v>40.932210413999996</v>
      </c>
      <c r="AR204" s="999">
        <v>66.799639999999997</v>
      </c>
      <c r="AS204" s="999">
        <v>6.3702699999999997</v>
      </c>
      <c r="AT204" s="999">
        <v>35.520744999999998</v>
      </c>
      <c r="AU204" s="999">
        <v>221.40250662599999</v>
      </c>
      <c r="AV204" s="999">
        <v>12.461936244999999</v>
      </c>
      <c r="AW204" s="999">
        <v>27.618931608000004</v>
      </c>
      <c r="AX204" s="1000">
        <v>23.240224000000001</v>
      </c>
      <c r="AY204" s="998">
        <v>41.676479999999998</v>
      </c>
      <c r="AZ204" s="999">
        <v>7.9720649999999997</v>
      </c>
      <c r="BA204" s="999">
        <v>3.32775</v>
      </c>
      <c r="BB204" s="999">
        <v>7.1820250080000001</v>
      </c>
      <c r="BC204" s="999">
        <v>6.5880099999999997</v>
      </c>
      <c r="BD204" s="999">
        <v>3.9639600000000002</v>
      </c>
      <c r="BE204" s="999">
        <v>1.6186799999999999</v>
      </c>
      <c r="BF204" s="999">
        <v>1.0039199999999999</v>
      </c>
      <c r="BG204" s="999">
        <v>1.15401</v>
      </c>
      <c r="BH204" s="1000">
        <v>299.6784536639999</v>
      </c>
      <c r="BI204" s="998">
        <v>170.62071</v>
      </c>
      <c r="BJ204" s="999">
        <v>164.430936</v>
      </c>
      <c r="BK204" s="999">
        <v>161.1983075</v>
      </c>
      <c r="BL204" s="999">
        <v>152.64939091800002</v>
      </c>
      <c r="BM204" s="999">
        <v>71.637394092999997</v>
      </c>
      <c r="BN204" s="999">
        <v>83.415217570999999</v>
      </c>
      <c r="BO204" s="999">
        <v>81.348461435000004</v>
      </c>
      <c r="BP204" s="999">
        <v>83.437204829999999</v>
      </c>
      <c r="BQ204" s="999">
        <v>71.821789452000004</v>
      </c>
      <c r="BR204" s="999">
        <v>165.30195147499998</v>
      </c>
      <c r="BS204" s="1000">
        <v>32.167845999999997</v>
      </c>
      <c r="BT204" s="998">
        <v>238.89244932000003</v>
      </c>
      <c r="BU204" s="999">
        <v>30.303017499999999</v>
      </c>
      <c r="BV204" s="999">
        <v>275.55035769599999</v>
      </c>
      <c r="BW204" s="999">
        <v>32.017227488000003</v>
      </c>
      <c r="BX204" s="999">
        <v>229.52838388000001</v>
      </c>
      <c r="BY204" s="999">
        <v>77.366146659999998</v>
      </c>
      <c r="BZ204" s="999">
        <v>201.87333069900001</v>
      </c>
      <c r="CA204" s="999">
        <v>97.855619615999998</v>
      </c>
      <c r="CB204" s="999">
        <v>66.853693125000007</v>
      </c>
      <c r="CC204" s="999">
        <v>69.868349194000004</v>
      </c>
      <c r="CD204" s="1000">
        <v>44.348321042999999</v>
      </c>
      <c r="CE204" s="998">
        <v>244.25776799999997</v>
      </c>
      <c r="CF204" s="999">
        <v>341.28536581499998</v>
      </c>
      <c r="CG204" s="999">
        <v>120.97236281999999</v>
      </c>
      <c r="CH204" s="999">
        <v>389.83323118499999</v>
      </c>
      <c r="CI204" s="999">
        <v>104.647827558</v>
      </c>
      <c r="CJ204" s="1000">
        <v>81.396339499999996</v>
      </c>
      <c r="CK204" s="1002">
        <v>6621.4881949769997</v>
      </c>
    </row>
    <row r="205" spans="6:89" x14ac:dyDescent="0.25">
      <c r="F205" s="993">
        <v>42675</v>
      </c>
      <c r="G205" s="998">
        <v>5.5906200000000004</v>
      </c>
      <c r="H205" s="999">
        <v>4.0240799999999997</v>
      </c>
      <c r="I205" s="999">
        <v>14.82668</v>
      </c>
      <c r="J205" s="999">
        <v>66.927801177000006</v>
      </c>
      <c r="K205" s="999">
        <v>37.099260000000001</v>
      </c>
      <c r="L205" s="999">
        <v>20.7468</v>
      </c>
      <c r="M205" s="999">
        <v>19.734235497</v>
      </c>
      <c r="N205" s="999">
        <v>4.2312000000000003</v>
      </c>
      <c r="O205" s="999">
        <v>7.4172700000000003</v>
      </c>
      <c r="P205" s="999">
        <v>2.5289000000000001</v>
      </c>
      <c r="Q205" s="999">
        <v>27.881487193999998</v>
      </c>
      <c r="R205" s="999">
        <v>41.455672</v>
      </c>
      <c r="S205" s="999">
        <v>1.0845800000000001</v>
      </c>
      <c r="T205" s="999">
        <v>3.5750000000000002</v>
      </c>
      <c r="U205" s="999">
        <v>1.5974999999999999</v>
      </c>
      <c r="V205" s="999">
        <v>49.762799999999999</v>
      </c>
      <c r="W205" s="999">
        <v>48.837365654999999</v>
      </c>
      <c r="X205" s="999">
        <v>2.13625</v>
      </c>
      <c r="Y205" s="999">
        <v>213.33667500000001</v>
      </c>
      <c r="Z205" s="1000">
        <v>14.751659999999999</v>
      </c>
      <c r="AA205" s="998">
        <v>47.330325000000002</v>
      </c>
      <c r="AB205" s="999">
        <v>110.770003575</v>
      </c>
      <c r="AC205" s="999">
        <v>30.943646000000001</v>
      </c>
      <c r="AD205" s="999">
        <v>15.106590000000001</v>
      </c>
      <c r="AE205" s="999">
        <v>15.418912000000001</v>
      </c>
      <c r="AF205" s="999">
        <v>15.304157561</v>
      </c>
      <c r="AG205" s="999">
        <v>4.6814249999999999</v>
      </c>
      <c r="AH205" s="999">
        <v>9.1745699999999992</v>
      </c>
      <c r="AI205" s="999">
        <v>17.133900000000001</v>
      </c>
      <c r="AJ205" s="999">
        <v>360.55221997199999</v>
      </c>
      <c r="AK205" s="999">
        <v>18.238583999999999</v>
      </c>
      <c r="AL205" s="999">
        <v>16.774132000000002</v>
      </c>
      <c r="AM205" s="999">
        <v>156.10319794999998</v>
      </c>
      <c r="AN205" s="999">
        <v>136.43375018399999</v>
      </c>
      <c r="AO205" s="999">
        <v>75.200466806999998</v>
      </c>
      <c r="AP205" s="1000">
        <v>17.022774999999999</v>
      </c>
      <c r="AQ205" s="998">
        <v>35.915549862000006</v>
      </c>
      <c r="AR205" s="999">
        <v>58.365667987999998</v>
      </c>
      <c r="AS205" s="999">
        <v>5.5768199999999997</v>
      </c>
      <c r="AT205" s="999">
        <v>30.970826249999998</v>
      </c>
      <c r="AU205" s="999">
        <v>191.29133804400001</v>
      </c>
      <c r="AV205" s="999">
        <v>10.918749999999999</v>
      </c>
      <c r="AW205" s="999">
        <v>24.131971608000001</v>
      </c>
      <c r="AX205" s="1000">
        <v>20.456575999999998</v>
      </c>
      <c r="AY205" s="998">
        <v>35.859138000000002</v>
      </c>
      <c r="AZ205" s="999">
        <v>6.8962500000000002</v>
      </c>
      <c r="BA205" s="999">
        <v>2.91465</v>
      </c>
      <c r="BB205" s="999">
        <v>6.2034149919999999</v>
      </c>
      <c r="BC205" s="999">
        <v>5.7126799999999998</v>
      </c>
      <c r="BD205" s="999">
        <v>3.4649999999999999</v>
      </c>
      <c r="BE205" s="999">
        <v>1.3890800000000001</v>
      </c>
      <c r="BF205" s="999">
        <v>0.86151999999999995</v>
      </c>
      <c r="BG205" s="999">
        <v>1.00068</v>
      </c>
      <c r="BH205" s="1000">
        <v>255.66775142399996</v>
      </c>
      <c r="BI205" s="998">
        <v>144.82084499999999</v>
      </c>
      <c r="BJ205" s="999">
        <v>130.816362742</v>
      </c>
      <c r="BK205" s="999">
        <v>132.8915375</v>
      </c>
      <c r="BL205" s="999">
        <v>127.41076994599999</v>
      </c>
      <c r="BM205" s="999">
        <v>60.106742744000002</v>
      </c>
      <c r="BN205" s="999">
        <v>68.936776320999996</v>
      </c>
      <c r="BO205" s="999">
        <v>66.405132713</v>
      </c>
      <c r="BP205" s="999">
        <v>69.125748389999998</v>
      </c>
      <c r="BQ205" s="999">
        <v>57.482999999999997</v>
      </c>
      <c r="BR205" s="999">
        <v>140.20444058999999</v>
      </c>
      <c r="BS205" s="1000">
        <v>25.467302</v>
      </c>
      <c r="BT205" s="998">
        <v>196.66118503499999</v>
      </c>
      <c r="BU205" s="999">
        <v>25.45343875</v>
      </c>
      <c r="BV205" s="999">
        <v>225.52501596499999</v>
      </c>
      <c r="BW205" s="999">
        <v>26.647040000000001</v>
      </c>
      <c r="BX205" s="999">
        <v>191.24456272</v>
      </c>
      <c r="BY205" s="999">
        <v>66.64181524</v>
      </c>
      <c r="BZ205" s="999">
        <v>169.60356209700001</v>
      </c>
      <c r="CA205" s="999">
        <v>82.969034616000002</v>
      </c>
      <c r="CB205" s="999">
        <v>57.531464999999997</v>
      </c>
      <c r="CC205" s="999">
        <v>58.938612795999994</v>
      </c>
      <c r="CD205" s="1000">
        <v>37.710382086000003</v>
      </c>
      <c r="CE205" s="998">
        <v>205.76544000000001</v>
      </c>
      <c r="CF205" s="999">
        <v>293.62102566000004</v>
      </c>
      <c r="CG205" s="999">
        <v>104.27109828200001</v>
      </c>
      <c r="CH205" s="999">
        <v>325.52809578899996</v>
      </c>
      <c r="CI205" s="999">
        <v>89.125406318000003</v>
      </c>
      <c r="CJ205" s="1000">
        <v>70.449637999999993</v>
      </c>
      <c r="CK205" s="1002">
        <v>5582.6876320399997</v>
      </c>
    </row>
    <row r="206" spans="6:89" x14ac:dyDescent="0.25">
      <c r="F206" s="993">
        <v>42705</v>
      </c>
      <c r="G206" s="998">
        <v>5.9012099999999998</v>
      </c>
      <c r="H206" s="999">
        <v>4.2393599999999987</v>
      </c>
      <c r="I206" s="999">
        <v>15.615842000000001</v>
      </c>
      <c r="J206" s="999">
        <v>70.078089708000007</v>
      </c>
      <c r="K206" s="999">
        <v>38.771893710000001</v>
      </c>
      <c r="L206" s="999">
        <v>21.797699999999999</v>
      </c>
      <c r="M206" s="999">
        <v>20.668714503</v>
      </c>
      <c r="N206" s="999">
        <v>4.4720000000000004</v>
      </c>
      <c r="O206" s="999">
        <v>7.7912499999999998</v>
      </c>
      <c r="P206" s="999">
        <v>2.6751999999999998</v>
      </c>
      <c r="Q206" s="999">
        <v>29.314545612</v>
      </c>
      <c r="R206" s="999">
        <v>43.470404000000002</v>
      </c>
      <c r="S206" s="999">
        <v>1.14436</v>
      </c>
      <c r="T206" s="999">
        <v>3.7608999999999999</v>
      </c>
      <c r="U206" s="999">
        <v>1.68696</v>
      </c>
      <c r="V206" s="999">
        <v>52.191680799000004</v>
      </c>
      <c r="W206" s="999">
        <v>50.995150869</v>
      </c>
      <c r="X206" s="999">
        <v>2.2558799999999999</v>
      </c>
      <c r="Y206" s="999">
        <v>217.50806249999999</v>
      </c>
      <c r="Z206" s="1000">
        <v>15.46776</v>
      </c>
      <c r="AA206" s="998">
        <v>49.018362015000001</v>
      </c>
      <c r="AB206" s="999">
        <v>115.78391286</v>
      </c>
      <c r="AC206" s="999">
        <v>32.472985999999999</v>
      </c>
      <c r="AD206" s="999">
        <v>15.835000000000001</v>
      </c>
      <c r="AE206" s="999">
        <v>16.184752</v>
      </c>
      <c r="AF206" s="999">
        <v>16.022852438999998</v>
      </c>
      <c r="AG206" s="999">
        <v>4.8951000000000002</v>
      </c>
      <c r="AH206" s="999">
        <v>9.4729299999999999</v>
      </c>
      <c r="AI206" s="999">
        <v>17.9375</v>
      </c>
      <c r="AJ206" s="999">
        <v>375.94276197200003</v>
      </c>
      <c r="AK206" s="999">
        <v>19.076070000000001</v>
      </c>
      <c r="AL206" s="999">
        <v>17.485596000000001</v>
      </c>
      <c r="AM206" s="999">
        <v>164.04122000000001</v>
      </c>
      <c r="AN206" s="999">
        <v>142.52355736199999</v>
      </c>
      <c r="AO206" s="999">
        <v>78.711944443000007</v>
      </c>
      <c r="AP206" s="1000">
        <v>17.681606250000002</v>
      </c>
      <c r="AQ206" s="998">
        <v>37.672980000000003</v>
      </c>
      <c r="AR206" s="999">
        <v>60.91939</v>
      </c>
      <c r="AS206" s="999">
        <v>5.8715299999999999</v>
      </c>
      <c r="AT206" s="999">
        <v>32.445627500000001</v>
      </c>
      <c r="AU206" s="999">
        <v>198.692241516</v>
      </c>
      <c r="AV206" s="999">
        <v>11.44285</v>
      </c>
      <c r="AW206" s="999">
        <v>25.349637412</v>
      </c>
      <c r="AX206" s="1000">
        <v>21.427616</v>
      </c>
      <c r="AY206" s="998">
        <v>37.248353999999999</v>
      </c>
      <c r="AZ206" s="999">
        <v>7.11693</v>
      </c>
      <c r="BA206" s="999">
        <v>3.0752999999999999</v>
      </c>
      <c r="BB206" s="999">
        <v>6.402454992</v>
      </c>
      <c r="BC206" s="999">
        <v>5.9890999999999996</v>
      </c>
      <c r="BD206" s="999">
        <v>3.6313200000000001</v>
      </c>
      <c r="BE206" s="999">
        <v>1.4235199999999999</v>
      </c>
      <c r="BF206" s="999">
        <v>0.88288</v>
      </c>
      <c r="BG206" s="999">
        <v>1.0490999999999999</v>
      </c>
      <c r="BH206" s="1000">
        <v>266.38716249599997</v>
      </c>
      <c r="BI206" s="998">
        <v>153.600637944</v>
      </c>
      <c r="BJ206" s="999">
        <v>140.27973925799998</v>
      </c>
      <c r="BK206" s="999">
        <v>141.59426999999999</v>
      </c>
      <c r="BL206" s="999">
        <v>134.98233070199998</v>
      </c>
      <c r="BM206" s="999">
        <v>64.172252279000006</v>
      </c>
      <c r="BN206" s="999">
        <v>72.791982570999991</v>
      </c>
      <c r="BO206" s="999">
        <v>70.089382287000006</v>
      </c>
      <c r="BP206" s="999">
        <v>72.449700000000007</v>
      </c>
      <c r="BQ206" s="999">
        <v>61.251355547999999</v>
      </c>
      <c r="BR206" s="999">
        <v>148.30657500000001</v>
      </c>
      <c r="BS206" s="1000">
        <v>27.299482000000001</v>
      </c>
      <c r="BT206" s="998">
        <v>207.21138945500002</v>
      </c>
      <c r="BU206" s="999">
        <v>26.686382500000001</v>
      </c>
      <c r="BV206" s="999">
        <v>223.63743749700001</v>
      </c>
      <c r="BW206" s="999">
        <v>27.870638767999999</v>
      </c>
      <c r="BX206" s="999">
        <v>191.79859747999998</v>
      </c>
      <c r="BY206" s="999">
        <v>69.402815239999995</v>
      </c>
      <c r="BZ206" s="999">
        <v>169.82244584700001</v>
      </c>
      <c r="CA206" s="999">
        <v>80.015347116000001</v>
      </c>
      <c r="CB206" s="999">
        <v>60.194958749999998</v>
      </c>
      <c r="CC206" s="999">
        <v>58.474118009999998</v>
      </c>
      <c r="CD206" s="1000">
        <v>39.455685828</v>
      </c>
      <c r="CE206" s="998">
        <v>214.19118</v>
      </c>
      <c r="CF206" s="999">
        <v>306.59769325499997</v>
      </c>
      <c r="CG206" s="999">
        <v>108.686373128</v>
      </c>
      <c r="CH206" s="999">
        <v>339.42765513300003</v>
      </c>
      <c r="CI206" s="999">
        <v>92.963018371999993</v>
      </c>
      <c r="CJ206" s="1000">
        <v>73.725029000000006</v>
      </c>
      <c r="CK206" s="1002">
        <v>5806.8995819260008</v>
      </c>
    </row>
    <row r="207" spans="6:89" x14ac:dyDescent="0.25">
      <c r="F207" s="993">
        <v>42736</v>
      </c>
      <c r="G207" s="998">
        <v>6.6998699999999998</v>
      </c>
      <c r="H207" s="999">
        <v>4.8023999999999987</v>
      </c>
      <c r="I207" s="999">
        <v>17.672446000000001</v>
      </c>
      <c r="J207" s="999">
        <v>78.478803530999997</v>
      </c>
      <c r="K207" s="999">
        <v>43.789734516000003</v>
      </c>
      <c r="L207" s="999">
        <v>24.611399999999996</v>
      </c>
      <c r="M207" s="999">
        <v>23.224819502999999</v>
      </c>
      <c r="N207" s="999">
        <v>5.0568</v>
      </c>
      <c r="O207" s="999">
        <v>8.7885299999999997</v>
      </c>
      <c r="P207" s="999">
        <v>3.0305</v>
      </c>
      <c r="Q207" s="999">
        <v>33.035420000000002</v>
      </c>
      <c r="R207" s="999">
        <v>49.002380000000002</v>
      </c>
      <c r="S207" s="999">
        <v>1.3066199999999999</v>
      </c>
      <c r="T207" s="999">
        <v>4.2470999999999997</v>
      </c>
      <c r="U207" s="999">
        <v>1.917</v>
      </c>
      <c r="V207" s="999">
        <v>58.234336133999996</v>
      </c>
      <c r="W207" s="999">
        <v>57.648262607000007</v>
      </c>
      <c r="X207" s="999">
        <v>2.5634999999999999</v>
      </c>
      <c r="Y207" s="999">
        <v>241.46374499999999</v>
      </c>
      <c r="Z207" s="1000">
        <v>17.520579999999999</v>
      </c>
      <c r="AA207" s="998">
        <v>54.634387500000003</v>
      </c>
      <c r="AB207" s="999">
        <v>128.50441856999998</v>
      </c>
      <c r="AC207" s="999">
        <v>35.633622000000003</v>
      </c>
      <c r="AD207" s="999">
        <v>17.545179999999998</v>
      </c>
      <c r="AE207" s="999">
        <v>17.869599999999998</v>
      </c>
      <c r="AF207" s="999">
        <v>17.671642438999999</v>
      </c>
      <c r="AG207" s="999">
        <v>5.40015</v>
      </c>
      <c r="AH207" s="999">
        <v>10.517189999999999</v>
      </c>
      <c r="AI207" s="999">
        <v>19.9178</v>
      </c>
      <c r="AJ207" s="999">
        <v>418.677613028</v>
      </c>
      <c r="AK207" s="999">
        <v>21.030204000000001</v>
      </c>
      <c r="AL207" s="999">
        <v>19.182164</v>
      </c>
      <c r="AM207" s="999">
        <v>187.32977640999999</v>
      </c>
      <c r="AN207" s="999">
        <v>159.98266773</v>
      </c>
      <c r="AO207" s="999">
        <v>88.593661943000001</v>
      </c>
      <c r="AP207" s="1000">
        <v>19.622487499999998</v>
      </c>
      <c r="AQ207" s="998">
        <v>42.817469862000003</v>
      </c>
      <c r="AR207" s="999">
        <v>69.017341005999995</v>
      </c>
      <c r="AS207" s="999">
        <v>6.6649799999999999</v>
      </c>
      <c r="AT207" s="999">
        <v>36.80727375</v>
      </c>
      <c r="AU207" s="999">
        <v>221.90990315399998</v>
      </c>
      <c r="AV207" s="999">
        <v>13.01515</v>
      </c>
      <c r="AW207" s="999">
        <v>28.753588391999997</v>
      </c>
      <c r="AX207" s="1000">
        <v>24.373104000000001</v>
      </c>
      <c r="AY207" s="998">
        <v>41.647537999999997</v>
      </c>
      <c r="AZ207" s="999">
        <v>8.0272349999999992</v>
      </c>
      <c r="BA207" s="999">
        <v>3.5113500000000002</v>
      </c>
      <c r="BB207" s="999">
        <v>7.1986149919999995</v>
      </c>
      <c r="BC207" s="999">
        <v>6.7722899999999999</v>
      </c>
      <c r="BD207" s="999">
        <v>4.1025600000000004</v>
      </c>
      <c r="BE207" s="999">
        <v>1.6186799999999999</v>
      </c>
      <c r="BF207" s="999">
        <v>1.0039199999999999</v>
      </c>
      <c r="BG207" s="999">
        <v>1.1862900000000001</v>
      </c>
      <c r="BH207" s="1000">
        <v>297.23823321599997</v>
      </c>
      <c r="BI207" s="998">
        <v>170.291047056</v>
      </c>
      <c r="BJ207" s="999">
        <v>158.37076937099999</v>
      </c>
      <c r="BK207" s="999">
        <v>158.09661500000001</v>
      </c>
      <c r="BL207" s="999">
        <v>151.40235989199999</v>
      </c>
      <c r="BM207" s="999">
        <v>71.181778186000003</v>
      </c>
      <c r="BN207" s="999">
        <v>81.673281179</v>
      </c>
      <c r="BO207" s="999">
        <v>78.312641861000003</v>
      </c>
      <c r="BP207" s="999">
        <v>80.913449999999997</v>
      </c>
      <c r="BQ207" s="999">
        <v>69.011560547999991</v>
      </c>
      <c r="BR207" s="999">
        <v>165.52350618</v>
      </c>
      <c r="BS207" s="1000">
        <v>30.88532</v>
      </c>
      <c r="BT207" s="998">
        <v>231.39055169999997</v>
      </c>
      <c r="BU207" s="999">
        <v>29.61804875</v>
      </c>
      <c r="BV207" s="999">
        <v>241.32742961399998</v>
      </c>
      <c r="BW207" s="999">
        <v>31.031572511999993</v>
      </c>
      <c r="BX207" s="999">
        <v>207.51440252</v>
      </c>
      <c r="BY207" s="999">
        <v>78.267060959999995</v>
      </c>
      <c r="BZ207" s="999">
        <v>180.95434805100001</v>
      </c>
      <c r="CA207" s="999">
        <v>82.112512499999994</v>
      </c>
      <c r="CB207" s="999">
        <v>67.652741250000005</v>
      </c>
      <c r="CC207" s="999">
        <v>61.343163601999997</v>
      </c>
      <c r="CD207" s="1000">
        <v>44.090808957</v>
      </c>
      <c r="CE207" s="998">
        <v>230.037424872</v>
      </c>
      <c r="CF207" s="999">
        <v>343.95608627999997</v>
      </c>
      <c r="CG207" s="999">
        <v>121.83622281999999</v>
      </c>
      <c r="CH207" s="999">
        <v>359.681732367</v>
      </c>
      <c r="CI207" s="999">
        <v>102.528553876</v>
      </c>
      <c r="CJ207" s="1000">
        <v>82.861645999999993</v>
      </c>
      <c r="CK207" s="1002">
        <v>6432.7389696869986</v>
      </c>
    </row>
    <row r="208" spans="6:89" x14ac:dyDescent="0.25">
      <c r="F208" s="993">
        <v>42767</v>
      </c>
      <c r="G208" s="998">
        <v>7.0548299999999999</v>
      </c>
      <c r="H208" s="999">
        <v>5.067359999999999</v>
      </c>
      <c r="I208" s="999">
        <v>18.557264</v>
      </c>
      <c r="J208" s="999">
        <v>81.53641853100001</v>
      </c>
      <c r="K208" s="999">
        <v>45.791405483999995</v>
      </c>
      <c r="L208" s="999">
        <v>25.797899999999995</v>
      </c>
      <c r="M208" s="999">
        <v>24.159314999999999</v>
      </c>
      <c r="N208" s="999">
        <v>5.2976000000000001</v>
      </c>
      <c r="O208" s="999">
        <v>9.2248400000000004</v>
      </c>
      <c r="P208" s="999">
        <v>3.1977000000000002</v>
      </c>
      <c r="Q208" s="999">
        <v>34.543894209000001</v>
      </c>
      <c r="R208" s="999">
        <v>51.187851999999999</v>
      </c>
      <c r="S208" s="999">
        <v>1.38348</v>
      </c>
      <c r="T208" s="999">
        <v>4.4759000000000002</v>
      </c>
      <c r="U208" s="999">
        <v>2.0192399999999999</v>
      </c>
      <c r="V208" s="999">
        <v>60.337395000000001</v>
      </c>
      <c r="W208" s="999">
        <v>60.381433476000005</v>
      </c>
      <c r="X208" s="999">
        <v>2.7002199999999998</v>
      </c>
      <c r="Y208" s="999">
        <v>255.64646250000001</v>
      </c>
      <c r="Z208" s="1000">
        <v>18.356030000000001</v>
      </c>
      <c r="AA208" s="998">
        <v>57.036625485000002</v>
      </c>
      <c r="AB208" s="999">
        <v>133.39454023499999</v>
      </c>
      <c r="AC208" s="999">
        <v>36.551226</v>
      </c>
      <c r="AD208" s="999">
        <v>18.11524</v>
      </c>
      <c r="AE208" s="999">
        <v>18.278047999999998</v>
      </c>
      <c r="AF208" s="999">
        <v>18.178962438999999</v>
      </c>
      <c r="AG208" s="999">
        <v>5.5361250000000002</v>
      </c>
      <c r="AH208" s="999">
        <v>10.927434999999999</v>
      </c>
      <c r="AI208" s="999">
        <v>20.6066</v>
      </c>
      <c r="AJ208" s="999">
        <v>436.197068479</v>
      </c>
      <c r="AK208" s="999">
        <v>21.774636000000001</v>
      </c>
      <c r="AL208" s="999">
        <v>19.784172000000002</v>
      </c>
      <c r="AM208" s="999">
        <v>194.42142923</v>
      </c>
      <c r="AN208" s="999">
        <v>166.432422546</v>
      </c>
      <c r="AO208" s="999">
        <v>92.073965556999994</v>
      </c>
      <c r="AP208" s="1000">
        <v>20.370349999999998</v>
      </c>
      <c r="AQ208" s="998">
        <v>44.734679448000001</v>
      </c>
      <c r="AR208" s="999">
        <v>72.276693018000003</v>
      </c>
      <c r="AS208" s="999">
        <v>6.9370200000000004</v>
      </c>
      <c r="AT208" s="999">
        <v>38.470347500000003</v>
      </c>
      <c r="AU208" s="999">
        <v>231.57890706600003</v>
      </c>
      <c r="AV208" s="999">
        <v>13.568363755</v>
      </c>
      <c r="AW208" s="999">
        <v>30.109628391999998</v>
      </c>
      <c r="AX208" s="1000">
        <v>25.603088</v>
      </c>
      <c r="AY208" s="998">
        <v>43.615594000000002</v>
      </c>
      <c r="AZ208" s="999">
        <v>8.4410100000000003</v>
      </c>
      <c r="BA208" s="999">
        <v>3.7179000000000002</v>
      </c>
      <c r="BB208" s="999">
        <v>7.5966949919999998</v>
      </c>
      <c r="BC208" s="999">
        <v>7.1869199999999998</v>
      </c>
      <c r="BD208" s="999">
        <v>4.3243200000000002</v>
      </c>
      <c r="BE208" s="999">
        <v>1.722</v>
      </c>
      <c r="BF208" s="999">
        <v>1.0680000000000001</v>
      </c>
      <c r="BG208" s="999">
        <v>1.25892</v>
      </c>
      <c r="BH208" s="1000">
        <v>310.13638982399993</v>
      </c>
      <c r="BI208" s="998">
        <v>173.85693000000001</v>
      </c>
      <c r="BJ208" s="999">
        <v>168.07300062900001</v>
      </c>
      <c r="BK208" s="999">
        <v>164.17955749999999</v>
      </c>
      <c r="BL208" s="999">
        <v>156.89545048599999</v>
      </c>
      <c r="BM208" s="999">
        <v>72.829014092999998</v>
      </c>
      <c r="BN208" s="999">
        <v>85.242893749999993</v>
      </c>
      <c r="BO208" s="999">
        <v>81.996891435000009</v>
      </c>
      <c r="BP208" s="999">
        <v>84.206593560000002</v>
      </c>
      <c r="BQ208" s="999">
        <v>73.003410000000002</v>
      </c>
      <c r="BR208" s="999">
        <v>170.04929368000001</v>
      </c>
      <c r="BS208" s="1000">
        <v>32.848370000000003</v>
      </c>
      <c r="BT208" s="998">
        <v>242.12033639500001</v>
      </c>
      <c r="BU208" s="999">
        <v>30.686599999999999</v>
      </c>
      <c r="BV208" s="999">
        <v>264.58943557300006</v>
      </c>
      <c r="BW208" s="999">
        <v>32.221172511999995</v>
      </c>
      <c r="BX208" s="999">
        <v>230.95725088</v>
      </c>
      <c r="BY208" s="999">
        <v>81.696554280000001</v>
      </c>
      <c r="BZ208" s="999">
        <v>215.38160999999999</v>
      </c>
      <c r="CA208" s="999">
        <v>110.94050249999999</v>
      </c>
      <c r="CB208" s="999">
        <v>70.612178749999998</v>
      </c>
      <c r="CC208" s="999">
        <v>77.437207203999989</v>
      </c>
      <c r="CD208" s="1000">
        <v>45.750285828000003</v>
      </c>
      <c r="CE208" s="998">
        <v>238.69979512800001</v>
      </c>
      <c r="CF208" s="999">
        <v>359.22629767500001</v>
      </c>
      <c r="CG208" s="999">
        <v>127.147406872</v>
      </c>
      <c r="CH208" s="999">
        <v>376.575025659</v>
      </c>
      <c r="CI208" s="999">
        <v>106.22303550399998</v>
      </c>
      <c r="CJ208" s="1000">
        <v>86.539277999999996</v>
      </c>
      <c r="CK208" s="1002">
        <v>6798.7272400589982</v>
      </c>
    </row>
    <row r="209" spans="6:89" x14ac:dyDescent="0.25">
      <c r="F209" s="993">
        <v>42795</v>
      </c>
      <c r="G209" s="998">
        <v>8.3859300000000001</v>
      </c>
      <c r="H209" s="999">
        <v>6.0443999999999987</v>
      </c>
      <c r="I209" s="999">
        <v>22.072621999999999</v>
      </c>
      <c r="J209" s="999">
        <v>97.751006469000004</v>
      </c>
      <c r="K209" s="999">
        <v>54.483550968000003</v>
      </c>
      <c r="L209" s="999">
        <v>30.679500000000001</v>
      </c>
      <c r="M209" s="999">
        <v>29.051650497000001</v>
      </c>
      <c r="N209" s="999">
        <v>6.2952000000000004</v>
      </c>
      <c r="O209" s="999">
        <v>11.03241</v>
      </c>
      <c r="P209" s="999">
        <v>3.8247</v>
      </c>
      <c r="Q209" s="999">
        <v>41.005147193999996</v>
      </c>
      <c r="R209" s="999">
        <v>61.159067999999998</v>
      </c>
      <c r="S209" s="999">
        <v>1.63968</v>
      </c>
      <c r="T209" s="999">
        <v>5.3052999999999999</v>
      </c>
      <c r="U209" s="999">
        <v>2.3898600000000001</v>
      </c>
      <c r="V209" s="999">
        <v>72.481881932999997</v>
      </c>
      <c r="W209" s="999">
        <v>71.56583086900001</v>
      </c>
      <c r="X209" s="999">
        <v>3.1958299999999999</v>
      </c>
      <c r="Y209" s="999">
        <v>295.21505250000001</v>
      </c>
      <c r="Z209" s="1000">
        <v>21.793310000000002</v>
      </c>
      <c r="AA209" s="998">
        <v>67.911537015000008</v>
      </c>
      <c r="AB209" s="999">
        <v>159.299653095</v>
      </c>
      <c r="AC209" s="999">
        <v>43.994014</v>
      </c>
      <c r="AD209" s="999">
        <v>21.820630000000001</v>
      </c>
      <c r="AE209" s="999">
        <v>22.183831999999999</v>
      </c>
      <c r="AF209" s="999">
        <v>21.857032439000001</v>
      </c>
      <c r="AG209" s="999">
        <v>6.7016249999999999</v>
      </c>
      <c r="AH209" s="999">
        <v>12.97866</v>
      </c>
      <c r="AI209" s="999">
        <v>24.7681</v>
      </c>
      <c r="AJ209" s="999">
        <v>518.19887998599995</v>
      </c>
      <c r="AK209" s="999">
        <v>26.024101999999999</v>
      </c>
      <c r="AL209" s="999">
        <v>23.642496000000001</v>
      </c>
      <c r="AM209" s="999">
        <v>228.39112359000001</v>
      </c>
      <c r="AN209" s="999">
        <v>196.91102509200002</v>
      </c>
      <c r="AO209" s="999">
        <v>108.60566875000001</v>
      </c>
      <c r="AP209" s="1000">
        <v>24.19869375</v>
      </c>
      <c r="AQ209" s="998">
        <v>52.978620275999994</v>
      </c>
      <c r="AR209" s="999">
        <v>85.448453018000009</v>
      </c>
      <c r="AS209" s="999">
        <v>8.2292100000000001</v>
      </c>
      <c r="AT209" s="999">
        <v>45.53056625</v>
      </c>
      <c r="AU209" s="999">
        <v>273.00052630800002</v>
      </c>
      <c r="AV209" s="999">
        <v>16.072399999999998</v>
      </c>
      <c r="AW209" s="999">
        <v>35.589134196000003</v>
      </c>
      <c r="AX209" s="1000">
        <v>30.199344</v>
      </c>
      <c r="AY209" s="998">
        <v>51.661470000000001</v>
      </c>
      <c r="AZ209" s="999">
        <v>9.9857700000000005</v>
      </c>
      <c r="BA209" s="999">
        <v>4.4063999999999997</v>
      </c>
      <c r="BB209" s="999">
        <v>8.9899749920000005</v>
      </c>
      <c r="BC209" s="999">
        <v>8.5229499999999998</v>
      </c>
      <c r="BD209" s="999">
        <v>5.1281999999999996</v>
      </c>
      <c r="BE209" s="999">
        <v>2.0434399999999999</v>
      </c>
      <c r="BF209" s="999">
        <v>1.26736</v>
      </c>
      <c r="BG209" s="999">
        <v>1.49295</v>
      </c>
      <c r="BH209" s="1000">
        <v>368.38125187199989</v>
      </c>
      <c r="BI209" s="998">
        <v>206.84839500000001</v>
      </c>
      <c r="BJ209" s="999">
        <v>197.03057811300002</v>
      </c>
      <c r="BK209" s="999">
        <v>194.11250000000001</v>
      </c>
      <c r="BL209" s="999">
        <v>185.31121081000001</v>
      </c>
      <c r="BM209" s="999">
        <v>86.532644093000002</v>
      </c>
      <c r="BN209" s="999">
        <v>100.52095617900001</v>
      </c>
      <c r="BO209" s="999">
        <v>96.910781435000004</v>
      </c>
      <c r="BP209" s="999">
        <v>99.656796780000008</v>
      </c>
      <c r="BQ209" s="999">
        <v>85.873221387000001</v>
      </c>
      <c r="BR209" s="999">
        <v>201.60322338499995</v>
      </c>
      <c r="BS209" s="1000">
        <v>38.47578</v>
      </c>
      <c r="BT209" s="998">
        <v>287.96800101999997</v>
      </c>
      <c r="BU209" s="999">
        <v>36.823920000000001</v>
      </c>
      <c r="BV209" s="999">
        <v>288.24710153799998</v>
      </c>
      <c r="BW209" s="999">
        <v>38.543039999999998</v>
      </c>
      <c r="BX209" s="999">
        <v>249.15149067999997</v>
      </c>
      <c r="BY209" s="999">
        <v>97.158154280000005</v>
      </c>
      <c r="BZ209" s="999">
        <v>215.63183790299999</v>
      </c>
      <c r="CA209" s="999">
        <v>96.644655</v>
      </c>
      <c r="CB209" s="999">
        <v>84.284779999999998</v>
      </c>
      <c r="CC209" s="999">
        <v>72.682781611999999</v>
      </c>
      <c r="CD209" s="1000">
        <v>54.791628957</v>
      </c>
      <c r="CE209" s="998">
        <v>273.821827128</v>
      </c>
      <c r="CF209" s="999">
        <v>426.46535674499995</v>
      </c>
      <c r="CG209" s="999">
        <v>150.119690308</v>
      </c>
      <c r="CH209" s="999">
        <v>419.80176710399996</v>
      </c>
      <c r="CI209" s="999">
        <v>125.067613682</v>
      </c>
      <c r="CJ209" s="1000">
        <v>102.743844</v>
      </c>
      <c r="CK209" s="1002">
        <v>7874.6106011979991</v>
      </c>
    </row>
    <row r="210" spans="6:89" x14ac:dyDescent="0.25">
      <c r="F210" s="993">
        <v>42826</v>
      </c>
      <c r="G210" s="998">
        <v>8.3415599999999994</v>
      </c>
      <c r="H210" s="999">
        <v>6.0278399999999994</v>
      </c>
      <c r="I210" s="999">
        <v>22.192191999999999</v>
      </c>
      <c r="J210" s="999">
        <v>97.534805292000001</v>
      </c>
      <c r="K210" s="999">
        <v>54.922257258000002</v>
      </c>
      <c r="L210" s="999">
        <v>30.781199999999998</v>
      </c>
      <c r="M210" s="999">
        <v>28.886740497000002</v>
      </c>
      <c r="N210" s="999">
        <v>6.2952000000000004</v>
      </c>
      <c r="O210" s="999">
        <v>11.03241</v>
      </c>
      <c r="P210" s="999">
        <v>3.8037999999999998</v>
      </c>
      <c r="Q210" s="999">
        <v>41.306855612000007</v>
      </c>
      <c r="R210" s="999">
        <v>61.193215999999993</v>
      </c>
      <c r="S210" s="999">
        <v>1.63114</v>
      </c>
      <c r="T210" s="999">
        <v>5.3196000000000003</v>
      </c>
      <c r="U210" s="999">
        <v>2.3898600000000001</v>
      </c>
      <c r="V210" s="999">
        <v>72.274536932999993</v>
      </c>
      <c r="W210" s="999">
        <v>72.428929131000004</v>
      </c>
      <c r="X210" s="999">
        <v>3.1958299999999999</v>
      </c>
      <c r="Y210" s="999">
        <v>305.04770409600002</v>
      </c>
      <c r="Z210" s="1000">
        <v>21.9604</v>
      </c>
      <c r="AA210" s="998">
        <v>68.398474515000004</v>
      </c>
      <c r="AB210" s="999">
        <v>160.32100309500001</v>
      </c>
      <c r="AC210" s="999">
        <v>43.484234000000001</v>
      </c>
      <c r="AD210" s="999">
        <v>21.693950000000001</v>
      </c>
      <c r="AE210" s="999">
        <v>21.826440000000002</v>
      </c>
      <c r="AF210" s="999">
        <v>21.730202438999999</v>
      </c>
      <c r="AG210" s="999">
        <v>6.6239249999999998</v>
      </c>
      <c r="AH210" s="999">
        <v>13.127840000000001</v>
      </c>
      <c r="AI210" s="999">
        <v>24.653300000000002</v>
      </c>
      <c r="AJ210" s="999">
        <v>522.24425049299998</v>
      </c>
      <c r="AK210" s="999">
        <v>26.086137999999998</v>
      </c>
      <c r="AL210" s="999">
        <v>23.697223999999999</v>
      </c>
      <c r="AM210" s="999">
        <v>219.37335077</v>
      </c>
      <c r="AN210" s="999">
        <v>194.931115092</v>
      </c>
      <c r="AO210" s="999">
        <v>107.48698374999999</v>
      </c>
      <c r="AP210" s="1000">
        <v>24.465787500000001</v>
      </c>
      <c r="AQ210" s="998">
        <v>53.841360275999996</v>
      </c>
      <c r="AR210" s="999">
        <v>86.893301006000002</v>
      </c>
      <c r="AS210" s="999">
        <v>8.2972199999999994</v>
      </c>
      <c r="AT210" s="999">
        <v>46.189520000000002</v>
      </c>
      <c r="AU210" s="999">
        <v>277.86476347199999</v>
      </c>
      <c r="AV210" s="999">
        <v>16.305336244999999</v>
      </c>
      <c r="AW210" s="999">
        <v>36.142611608000003</v>
      </c>
      <c r="AX210" s="1000">
        <v>30.814336000000001</v>
      </c>
      <c r="AY210" s="998">
        <v>52.211368</v>
      </c>
      <c r="AZ210" s="999">
        <v>10.096109999999999</v>
      </c>
      <c r="BA210" s="999">
        <v>4.3834499999999998</v>
      </c>
      <c r="BB210" s="999">
        <v>9.1226650080000002</v>
      </c>
      <c r="BC210" s="999">
        <v>8.5229499999999998</v>
      </c>
      <c r="BD210" s="999">
        <v>5.1559200000000001</v>
      </c>
      <c r="BE210" s="999">
        <v>2.0778799999999999</v>
      </c>
      <c r="BF210" s="999">
        <v>1.2887200000000001</v>
      </c>
      <c r="BG210" s="999">
        <v>1.49295</v>
      </c>
      <c r="BH210" s="1000">
        <v>371.92547750399996</v>
      </c>
      <c r="BI210" s="998">
        <v>204.54104205599998</v>
      </c>
      <c r="BJ210" s="999">
        <v>201.359249371</v>
      </c>
      <c r="BK210" s="999">
        <v>195.10624999999999</v>
      </c>
      <c r="BL210" s="999">
        <v>184.33140983800001</v>
      </c>
      <c r="BM210" s="999">
        <v>86.147095442000008</v>
      </c>
      <c r="BN210" s="999">
        <v>100.52095617900001</v>
      </c>
      <c r="BO210" s="999">
        <v>97.883426435000004</v>
      </c>
      <c r="BP210" s="999">
        <v>99.841441950000004</v>
      </c>
      <c r="BQ210" s="999">
        <v>87.533847774000023</v>
      </c>
      <c r="BR210" s="999">
        <v>198.62831882</v>
      </c>
      <c r="BS210" s="1000">
        <v>39.470391999999997</v>
      </c>
      <c r="BT210" s="998">
        <v>290.23946360500003</v>
      </c>
      <c r="BU210" s="999">
        <v>36.714325000000002</v>
      </c>
      <c r="BV210" s="999">
        <v>307.73347557900001</v>
      </c>
      <c r="BW210" s="999">
        <v>38.645012512000001</v>
      </c>
      <c r="BX210" s="999">
        <v>263.00139747999998</v>
      </c>
      <c r="BY210" s="999">
        <v>98.117215239999993</v>
      </c>
      <c r="BZ210" s="999">
        <v>228.73351875</v>
      </c>
      <c r="CA210" s="999">
        <v>106.59853461599999</v>
      </c>
      <c r="CB210" s="999">
        <v>84.491940624999998</v>
      </c>
      <c r="CC210" s="999">
        <v>77.956378010000009</v>
      </c>
      <c r="CD210" s="1000">
        <v>54.705802086000006</v>
      </c>
      <c r="CE210" s="998">
        <v>276.80773199999999</v>
      </c>
      <c r="CF210" s="999">
        <v>429.82728550500002</v>
      </c>
      <c r="CG210" s="999">
        <v>151.655460616</v>
      </c>
      <c r="CH210" s="999">
        <v>428.84423762999995</v>
      </c>
      <c r="CI210" s="999">
        <v>125.89817224799999</v>
      </c>
      <c r="CJ210" s="1000">
        <v>103.548326</v>
      </c>
      <c r="CK210" s="1002">
        <v>7978.2179419590011</v>
      </c>
    </row>
    <row r="211" spans="6:89" x14ac:dyDescent="0.25">
      <c r="F211" s="993">
        <v>42856</v>
      </c>
      <c r="G211" s="998">
        <v>7.1435700000000004</v>
      </c>
      <c r="H211" s="999">
        <v>5.2163999999999993</v>
      </c>
      <c r="I211" s="999">
        <v>19.107285999999998</v>
      </c>
      <c r="J211" s="999">
        <v>87.281009999999995</v>
      </c>
      <c r="K211" s="999">
        <v>48.094666289999999</v>
      </c>
      <c r="L211" s="999">
        <v>26.848800000000001</v>
      </c>
      <c r="M211" s="999">
        <v>25.753450497000003</v>
      </c>
      <c r="N211" s="999">
        <v>5.4352</v>
      </c>
      <c r="O211" s="999">
        <v>9.6611499999999992</v>
      </c>
      <c r="P211" s="999">
        <v>3.2812999999999999</v>
      </c>
      <c r="Q211" s="999">
        <v>35.901514208999998</v>
      </c>
      <c r="R211" s="999">
        <v>53.88554400000001</v>
      </c>
      <c r="S211" s="999">
        <v>1.39202</v>
      </c>
      <c r="T211" s="999">
        <v>4.5759999999999996</v>
      </c>
      <c r="U211" s="999">
        <v>2.0448</v>
      </c>
      <c r="V211" s="999">
        <v>65.10633</v>
      </c>
      <c r="W211" s="999">
        <v>63.186522607000008</v>
      </c>
      <c r="X211" s="999">
        <v>2.7343999999999999</v>
      </c>
      <c r="Y211" s="999">
        <v>278.73811954799999</v>
      </c>
      <c r="Z211" s="1000">
        <v>19.072130000000001</v>
      </c>
      <c r="AA211" s="998">
        <v>62.133225000000003</v>
      </c>
      <c r="AB211" s="999">
        <v>147.16724071499999</v>
      </c>
      <c r="AC211" s="999">
        <v>40.527509999999999</v>
      </c>
      <c r="AD211" s="999">
        <v>19.762080000000001</v>
      </c>
      <c r="AE211" s="999">
        <v>20.167120000000001</v>
      </c>
      <c r="AF211" s="999">
        <v>20.123697561</v>
      </c>
      <c r="AG211" s="999">
        <v>6.1188750000000001</v>
      </c>
      <c r="AH211" s="999">
        <v>12.008990000000001</v>
      </c>
      <c r="AI211" s="999">
        <v>22.4434</v>
      </c>
      <c r="AJ211" s="999">
        <v>478.0800864929999</v>
      </c>
      <c r="AK211" s="999">
        <v>24.03895</v>
      </c>
      <c r="AL211" s="999">
        <v>21.945927999999999</v>
      </c>
      <c r="AM211" s="999">
        <v>202.73873641</v>
      </c>
      <c r="AN211" s="999">
        <v>179.90188227000002</v>
      </c>
      <c r="AO211" s="999">
        <v>99.345418057000003</v>
      </c>
      <c r="AP211" s="1000">
        <v>22.311231249999999</v>
      </c>
      <c r="AQ211" s="998">
        <v>46.268429862000005</v>
      </c>
      <c r="AR211" s="999">
        <v>75.46882201199999</v>
      </c>
      <c r="AS211" s="999">
        <v>7.1410499999999999</v>
      </c>
      <c r="AT211" s="999">
        <v>39.976527500000003</v>
      </c>
      <c r="AU211" s="999">
        <v>246.05251956000001</v>
      </c>
      <c r="AV211" s="999">
        <v>14.06335</v>
      </c>
      <c r="AW211" s="999">
        <v>31.133574195999998</v>
      </c>
      <c r="AX211" s="1000">
        <v>26.444655999999998</v>
      </c>
      <c r="AY211" s="998">
        <v>46.625562000000002</v>
      </c>
      <c r="AZ211" s="999">
        <v>8.9651250000000005</v>
      </c>
      <c r="BA211" s="999">
        <v>3.74085</v>
      </c>
      <c r="BB211" s="999">
        <v>8.094294992</v>
      </c>
      <c r="BC211" s="999">
        <v>7.4172700000000003</v>
      </c>
      <c r="BD211" s="999">
        <v>4.4629200000000004</v>
      </c>
      <c r="BE211" s="999">
        <v>1.8368</v>
      </c>
      <c r="BF211" s="999">
        <v>1.1392</v>
      </c>
      <c r="BG211" s="999">
        <v>1.2992699999999999</v>
      </c>
      <c r="BH211" s="1000">
        <v>334.10237865599998</v>
      </c>
      <c r="BI211" s="998">
        <v>184.524517944</v>
      </c>
      <c r="BJ211" s="999">
        <v>178.16333725799998</v>
      </c>
      <c r="BK211" s="999">
        <v>174.62903750000001</v>
      </c>
      <c r="BL211" s="999">
        <v>166.664349622</v>
      </c>
      <c r="BM211" s="999">
        <v>77.174911813999998</v>
      </c>
      <c r="BN211" s="999">
        <v>91.382643820999988</v>
      </c>
      <c r="BO211" s="999">
        <v>89.070679147999996</v>
      </c>
      <c r="BP211" s="999">
        <v>91.931695169999983</v>
      </c>
      <c r="BQ211" s="999">
        <v>78.081055839000001</v>
      </c>
      <c r="BR211" s="999">
        <v>180.461807795</v>
      </c>
      <c r="BS211" s="1000">
        <v>34.863768</v>
      </c>
      <c r="BT211" s="998">
        <v>262.32430238000001</v>
      </c>
      <c r="BU211" s="999">
        <v>33.508671249999999</v>
      </c>
      <c r="BV211" s="999">
        <v>300.76097730999999</v>
      </c>
      <c r="BW211" s="999">
        <v>35.246158768000001</v>
      </c>
      <c r="BX211" s="999">
        <v>251.22176019999998</v>
      </c>
      <c r="BY211" s="999">
        <v>86.840739040000003</v>
      </c>
      <c r="BZ211" s="999">
        <v>220.009512903</v>
      </c>
      <c r="CA211" s="999">
        <v>105.91923375</v>
      </c>
      <c r="CB211" s="999">
        <v>74.844174374999994</v>
      </c>
      <c r="CC211" s="999">
        <v>75.90703279600001</v>
      </c>
      <c r="CD211" s="1000">
        <v>49.269565215</v>
      </c>
      <c r="CE211" s="998">
        <v>260.81354887200001</v>
      </c>
      <c r="CF211" s="999">
        <v>380.84343186000001</v>
      </c>
      <c r="CG211" s="999">
        <v>134.02623766599999</v>
      </c>
      <c r="CH211" s="999">
        <v>417.38839934100002</v>
      </c>
      <c r="CI211" s="999">
        <v>113.783739806</v>
      </c>
      <c r="CJ211" s="1000">
        <v>91.078855000000004</v>
      </c>
      <c r="CK211" s="1002">
        <v>7288.2413281280005</v>
      </c>
    </row>
    <row r="212" spans="6:89" x14ac:dyDescent="0.25">
      <c r="F212" s="993">
        <v>42887</v>
      </c>
      <c r="G212" s="998">
        <v>6.5667600000000004</v>
      </c>
      <c r="H212" s="999">
        <v>4.7858399999999994</v>
      </c>
      <c r="I212" s="999">
        <v>17.552876000000001</v>
      </c>
      <c r="J212" s="999">
        <v>80.609849999999994</v>
      </c>
      <c r="K212" s="999">
        <v>44.173606290000002</v>
      </c>
      <c r="L212" s="999">
        <v>24.747</v>
      </c>
      <c r="M212" s="999">
        <v>23.802004502999999</v>
      </c>
      <c r="N212" s="999">
        <v>5.0224000000000002</v>
      </c>
      <c r="O212" s="999">
        <v>8.9131900000000002</v>
      </c>
      <c r="P212" s="999">
        <v>3.0095999999999998</v>
      </c>
      <c r="Q212" s="999">
        <v>33.110835791</v>
      </c>
      <c r="R212" s="999">
        <v>49.617044000000007</v>
      </c>
      <c r="S212" s="999">
        <v>1.2724599999999999</v>
      </c>
      <c r="T212" s="999">
        <v>4.2184999999999997</v>
      </c>
      <c r="U212" s="999">
        <v>1.87866</v>
      </c>
      <c r="V212" s="999">
        <v>60.130049999999997</v>
      </c>
      <c r="W212" s="999">
        <v>57.971934345000001</v>
      </c>
      <c r="X212" s="999">
        <v>2.5122300000000002</v>
      </c>
      <c r="Y212" s="999">
        <v>255.37834954800002</v>
      </c>
      <c r="Z212" s="1000">
        <v>17.520579999999999</v>
      </c>
      <c r="AA212" s="998">
        <v>57.263849999999998</v>
      </c>
      <c r="AB212" s="999">
        <v>135.03482833499999</v>
      </c>
      <c r="AC212" s="999">
        <v>37.672742</v>
      </c>
      <c r="AD212" s="999">
        <v>18.24192</v>
      </c>
      <c r="AE212" s="999">
        <v>18.737552000000001</v>
      </c>
      <c r="AF212" s="999">
        <v>18.601737561</v>
      </c>
      <c r="AG212" s="999">
        <v>5.6721000000000004</v>
      </c>
      <c r="AH212" s="999">
        <v>11.113910000000001</v>
      </c>
      <c r="AI212" s="999">
        <v>20.721399999999999</v>
      </c>
      <c r="AJ212" s="999">
        <v>437.77894853499998</v>
      </c>
      <c r="AK212" s="999">
        <v>22.115834</v>
      </c>
      <c r="AL212" s="999">
        <v>20.331451999999999</v>
      </c>
      <c r="AM212" s="999">
        <v>186.83364</v>
      </c>
      <c r="AN212" s="999">
        <v>165.53248745400001</v>
      </c>
      <c r="AO212" s="999">
        <v>91.794294307000001</v>
      </c>
      <c r="AP212" s="1000">
        <v>20.566218750000001</v>
      </c>
      <c r="AQ212" s="998">
        <v>42.465989586000006</v>
      </c>
      <c r="AR212" s="999">
        <v>69.151740000000004</v>
      </c>
      <c r="AS212" s="999">
        <v>6.5969699999999998</v>
      </c>
      <c r="AT212" s="999">
        <v>36.713137500000002</v>
      </c>
      <c r="AU212" s="999">
        <v>226.62498977999996</v>
      </c>
      <c r="AV212" s="999">
        <v>12.898686244999999</v>
      </c>
      <c r="AW212" s="999">
        <v>28.642877412000001</v>
      </c>
      <c r="AX212" s="1000">
        <v>24.114159999999998</v>
      </c>
      <c r="AY212" s="998">
        <v>42.978870000000001</v>
      </c>
      <c r="AZ212" s="999">
        <v>8.1927450000000004</v>
      </c>
      <c r="BA212" s="999">
        <v>3.4195500000000001</v>
      </c>
      <c r="BB212" s="999">
        <v>7.4142400000000004</v>
      </c>
      <c r="BC212" s="999">
        <v>6.7722899999999999</v>
      </c>
      <c r="BD212" s="999">
        <v>4.1025600000000004</v>
      </c>
      <c r="BE212" s="999">
        <v>1.67608</v>
      </c>
      <c r="BF212" s="999">
        <v>1.03952</v>
      </c>
      <c r="BG212" s="999">
        <v>1.1862900000000001</v>
      </c>
      <c r="BH212" s="1000">
        <v>307.46374723199995</v>
      </c>
      <c r="BI212" s="998">
        <v>175.025565</v>
      </c>
      <c r="BJ212" s="999">
        <v>175.08845188699999</v>
      </c>
      <c r="BK212" s="999">
        <v>168.03411500000001</v>
      </c>
      <c r="BL212" s="999">
        <v>158.08323891999999</v>
      </c>
      <c r="BM212" s="999">
        <v>73.740245907000002</v>
      </c>
      <c r="BN212" s="999">
        <v>86.499382570999998</v>
      </c>
      <c r="BO212" s="999">
        <v>84.354842286999997</v>
      </c>
      <c r="BP212" s="999">
        <v>85.406956440000002</v>
      </c>
      <c r="BQ212" s="999">
        <v>76.037247774000022</v>
      </c>
      <c r="BR212" s="999">
        <v>169.859489115</v>
      </c>
      <c r="BS212" s="1000">
        <v>34.314113999999996</v>
      </c>
      <c r="BT212" s="998">
        <v>247.08167449000001</v>
      </c>
      <c r="BU212" s="999">
        <v>31.070182500000001</v>
      </c>
      <c r="BV212" s="999">
        <v>276.34215268999998</v>
      </c>
      <c r="BW212" s="999">
        <v>32.663013743999997</v>
      </c>
      <c r="BX212" s="999">
        <v>232.15268816</v>
      </c>
      <c r="BY212" s="999">
        <v>79.691184759999999</v>
      </c>
      <c r="BZ212" s="999">
        <v>205.31295750000001</v>
      </c>
      <c r="CA212" s="999">
        <v>100.336717116</v>
      </c>
      <c r="CB212" s="999">
        <v>68.866110625000005</v>
      </c>
      <c r="CC212" s="999">
        <v>71.343847582000009</v>
      </c>
      <c r="CD212" s="1000">
        <v>45.349728957000004</v>
      </c>
      <c r="CE212" s="998">
        <v>244.37608312799995</v>
      </c>
      <c r="CF212" s="999">
        <v>351.15147511499998</v>
      </c>
      <c r="CG212" s="999">
        <v>124.07586625600001</v>
      </c>
      <c r="CH212" s="999">
        <v>390.50550039299992</v>
      </c>
      <c r="CI212" s="999">
        <v>105.87932143400002</v>
      </c>
      <c r="CJ212" s="1000">
        <v>83.982174499999999</v>
      </c>
      <c r="CK212" s="1002">
        <v>6778.8854560249993</v>
      </c>
    </row>
    <row r="213" spans="6:89" x14ac:dyDescent="0.25">
      <c r="F213" s="993">
        <v>42917</v>
      </c>
      <c r="G213" s="998">
        <v>7.0104600000000001</v>
      </c>
      <c r="H213" s="999">
        <v>5.0507999999999988</v>
      </c>
      <c r="I213" s="999">
        <v>18.700748000000001</v>
      </c>
      <c r="J213" s="999">
        <v>82.988007354000004</v>
      </c>
      <c r="K213" s="999">
        <v>46.531731773999987</v>
      </c>
      <c r="L213" s="999">
        <v>26.001300000000001</v>
      </c>
      <c r="M213" s="999">
        <v>24.461644502999999</v>
      </c>
      <c r="N213" s="999">
        <v>5.3663999999999996</v>
      </c>
      <c r="O213" s="999">
        <v>9.2248400000000004</v>
      </c>
      <c r="P213" s="999">
        <v>3.1768000000000001</v>
      </c>
      <c r="Q213" s="999">
        <v>35.147265791000002</v>
      </c>
      <c r="R213" s="999">
        <v>51.734220000000001</v>
      </c>
      <c r="S213" s="999">
        <v>1.3664000000000001</v>
      </c>
      <c r="T213" s="999">
        <v>4.4901999999999997</v>
      </c>
      <c r="U213" s="999">
        <v>2.0192399999999999</v>
      </c>
      <c r="V213" s="999">
        <v>61.670333067000001</v>
      </c>
      <c r="W213" s="999">
        <v>61.424327392999992</v>
      </c>
      <c r="X213" s="999">
        <v>2.7002199999999998</v>
      </c>
      <c r="Y213" s="999">
        <v>267.02829590400006</v>
      </c>
      <c r="Z213" s="1000">
        <v>18.49925</v>
      </c>
      <c r="AA213" s="998">
        <v>58.270174515000001</v>
      </c>
      <c r="AB213" s="999">
        <v>138.872653095</v>
      </c>
      <c r="AC213" s="999">
        <v>37.978610000000003</v>
      </c>
      <c r="AD213" s="999">
        <v>18.685300000000002</v>
      </c>
      <c r="AE213" s="999">
        <v>18.916248</v>
      </c>
      <c r="AF213" s="999">
        <v>18.813112439000001</v>
      </c>
      <c r="AG213" s="999">
        <v>5.7497999999999996</v>
      </c>
      <c r="AH213" s="999">
        <v>11.26309</v>
      </c>
      <c r="AI213" s="999">
        <v>21.180599999999998</v>
      </c>
      <c r="AJ213" s="999">
        <v>452.226317972</v>
      </c>
      <c r="AK213" s="999">
        <v>22.612121999999999</v>
      </c>
      <c r="AL213" s="999">
        <v>20.632456000000001</v>
      </c>
      <c r="AM213" s="999">
        <v>184.55728718</v>
      </c>
      <c r="AN213" s="999">
        <v>166.942447362</v>
      </c>
      <c r="AO213" s="999">
        <v>91.825393750000003</v>
      </c>
      <c r="AP213" s="1000">
        <v>21.1894375</v>
      </c>
      <c r="AQ213" s="998">
        <v>45.469590137999994</v>
      </c>
      <c r="AR213" s="999">
        <v>73.587142012000001</v>
      </c>
      <c r="AS213" s="999">
        <v>7.0730399999999998</v>
      </c>
      <c r="AT213" s="999">
        <v>39.160679999999999</v>
      </c>
      <c r="AU213" s="999">
        <v>239.36779173599996</v>
      </c>
      <c r="AV213" s="999">
        <v>13.801299999999999</v>
      </c>
      <c r="AW213" s="999">
        <v>30.580077412000001</v>
      </c>
      <c r="AX213" s="1000">
        <v>25.862031999999999</v>
      </c>
      <c r="AY213" s="998">
        <v>44.628563999999997</v>
      </c>
      <c r="AZ213" s="999">
        <v>8.5513499999999993</v>
      </c>
      <c r="BA213" s="999">
        <v>3.6720000000000002</v>
      </c>
      <c r="BB213" s="999">
        <v>7.7127999999999997</v>
      </c>
      <c r="BC213" s="999">
        <v>7.1869199999999998</v>
      </c>
      <c r="BD213" s="999">
        <v>4.3243200000000002</v>
      </c>
      <c r="BE213" s="999">
        <v>1.722</v>
      </c>
      <c r="BF213" s="999">
        <v>1.0680000000000001</v>
      </c>
      <c r="BG213" s="999">
        <v>1.25892</v>
      </c>
      <c r="BH213" s="1000">
        <v>319.05474134399992</v>
      </c>
      <c r="BI213" s="998">
        <v>182.33697705599999</v>
      </c>
      <c r="BJ213" s="999">
        <v>163.475651371</v>
      </c>
      <c r="BK213" s="999">
        <v>166.82955749999999</v>
      </c>
      <c r="BL213" s="999">
        <v>158.112860216</v>
      </c>
      <c r="BM213" s="999">
        <v>76.403874092999999</v>
      </c>
      <c r="BN213" s="999">
        <v>85.100131179000002</v>
      </c>
      <c r="BO213" s="999">
        <v>82.527436860999998</v>
      </c>
      <c r="BP213" s="999">
        <v>85.714698389999995</v>
      </c>
      <c r="BQ213" s="999">
        <v>71.534374452000009</v>
      </c>
      <c r="BR213" s="999">
        <v>173.942167205</v>
      </c>
      <c r="BS213" s="1000">
        <v>31.749061999999999</v>
      </c>
      <c r="BT213" s="998">
        <v>244.81021190499996</v>
      </c>
      <c r="BU213" s="999">
        <v>31.563359999999999</v>
      </c>
      <c r="BV213" s="999">
        <v>283.16241922799998</v>
      </c>
      <c r="BW213" s="999">
        <v>33.172852511999992</v>
      </c>
      <c r="BX213" s="999">
        <v>239.79197884000001</v>
      </c>
      <c r="BY213" s="999">
        <v>83.469392380000002</v>
      </c>
      <c r="BZ213" s="999">
        <v>211.629242097</v>
      </c>
      <c r="CA213" s="999">
        <v>102.75883538400001</v>
      </c>
      <c r="CB213" s="999">
        <v>71.707170625000003</v>
      </c>
      <c r="CC213" s="999">
        <v>73.338579621999997</v>
      </c>
      <c r="CD213" s="1000">
        <v>46.808943129000006</v>
      </c>
      <c r="CE213" s="998">
        <v>252.56519287199998</v>
      </c>
      <c r="CF213" s="999">
        <v>367.61563573500001</v>
      </c>
      <c r="CG213" s="999">
        <v>130.76283374399998</v>
      </c>
      <c r="CH213" s="999">
        <v>394.26284447399996</v>
      </c>
      <c r="CI213" s="999">
        <v>111.69307674400001</v>
      </c>
      <c r="CJ213" s="1000">
        <v>88.378094000000004</v>
      </c>
      <c r="CK213" s="1002">
        <v>6943.6062558550011</v>
      </c>
    </row>
    <row r="214" spans="6:89" x14ac:dyDescent="0.25">
      <c r="F214" s="993">
        <v>42948</v>
      </c>
      <c r="G214" s="998">
        <v>7.23231</v>
      </c>
      <c r="H214" s="999">
        <v>5.2329599999999994</v>
      </c>
      <c r="I214" s="999">
        <v>19.322512</v>
      </c>
      <c r="J214" s="999">
        <v>86.539788530999999</v>
      </c>
      <c r="K214" s="999">
        <v>48.204365484</v>
      </c>
      <c r="L214" s="999">
        <v>26.950500000000002</v>
      </c>
      <c r="M214" s="999">
        <v>25.478594999999999</v>
      </c>
      <c r="N214" s="999">
        <v>5.5384000000000002</v>
      </c>
      <c r="O214" s="999">
        <v>9.5988199999999999</v>
      </c>
      <c r="P214" s="999">
        <v>3.3022</v>
      </c>
      <c r="Q214" s="999">
        <v>36.404331403</v>
      </c>
      <c r="R214" s="999">
        <v>53.748952000000003</v>
      </c>
      <c r="S214" s="999">
        <v>1.4091</v>
      </c>
      <c r="T214" s="999">
        <v>4.6475</v>
      </c>
      <c r="U214" s="999">
        <v>2.0831400000000002</v>
      </c>
      <c r="V214" s="999">
        <v>64.454686133999999</v>
      </c>
      <c r="W214" s="999">
        <v>63.438236523999997</v>
      </c>
      <c r="X214" s="999">
        <v>2.7856700000000001</v>
      </c>
      <c r="Y214" s="999">
        <v>279.33403204799998</v>
      </c>
      <c r="Z214" s="1000">
        <v>19.16761</v>
      </c>
      <c r="AA214" s="998">
        <v>61.191799515</v>
      </c>
      <c r="AB214" s="999">
        <v>146.11494381</v>
      </c>
      <c r="AC214" s="999">
        <v>40.119686000000002</v>
      </c>
      <c r="AD214" s="999">
        <v>19.57206</v>
      </c>
      <c r="AE214" s="999">
        <v>19.835256000000001</v>
      </c>
      <c r="AF214" s="999">
        <v>19.827752439000001</v>
      </c>
      <c r="AG214" s="999">
        <v>6.0217499999999999</v>
      </c>
      <c r="AH214" s="999">
        <v>11.85981</v>
      </c>
      <c r="AI214" s="999">
        <v>22.185099999999998</v>
      </c>
      <c r="AJ214" s="999">
        <v>474.91699553500007</v>
      </c>
      <c r="AK214" s="999">
        <v>23.821823999999999</v>
      </c>
      <c r="AL214" s="999">
        <v>21.809107999999998</v>
      </c>
      <c r="AM214" s="999">
        <v>192.43688359000001</v>
      </c>
      <c r="AN214" s="999">
        <v>175.28209227000002</v>
      </c>
      <c r="AO214" s="999">
        <v>96.735153056999991</v>
      </c>
      <c r="AP214" s="1000">
        <v>22.27561875</v>
      </c>
      <c r="AQ214" s="998">
        <v>46.81163972400001</v>
      </c>
      <c r="AR214" s="999">
        <v>75.905606981999995</v>
      </c>
      <c r="AS214" s="999">
        <v>7.2997399999999999</v>
      </c>
      <c r="AT214" s="999">
        <v>40.41583</v>
      </c>
      <c r="AU214" s="999">
        <v>248.64881445000003</v>
      </c>
      <c r="AV214" s="999">
        <v>14.238049999999999</v>
      </c>
      <c r="AW214" s="999">
        <v>31.548677412</v>
      </c>
      <c r="AX214" s="1000">
        <v>26.638864000000002</v>
      </c>
      <c r="AY214" s="998">
        <v>46.770271999999999</v>
      </c>
      <c r="AZ214" s="999">
        <v>8.9375400000000003</v>
      </c>
      <c r="BA214" s="999">
        <v>3.7867500000000001</v>
      </c>
      <c r="BB214" s="999">
        <v>8.0445349919999991</v>
      </c>
      <c r="BC214" s="999">
        <v>7.4172700000000003</v>
      </c>
      <c r="BD214" s="999">
        <v>4.49064</v>
      </c>
      <c r="BE214" s="999">
        <v>1.79088</v>
      </c>
      <c r="BF214" s="999">
        <v>1.1107199999999999</v>
      </c>
      <c r="BG214" s="999">
        <v>1.2992699999999999</v>
      </c>
      <c r="BH214" s="1000">
        <v>334.04427311999996</v>
      </c>
      <c r="BI214" s="998">
        <v>189.34878705599999</v>
      </c>
      <c r="BJ214" s="999">
        <v>180.760647484</v>
      </c>
      <c r="BK214" s="999">
        <v>178.09205750000001</v>
      </c>
      <c r="BL214" s="999">
        <v>167.22843102599998</v>
      </c>
      <c r="BM214" s="999">
        <v>79.803506371999987</v>
      </c>
      <c r="BN214" s="999">
        <v>90.86861632099999</v>
      </c>
      <c r="BO214" s="999">
        <v>88.687521860999993</v>
      </c>
      <c r="BP214" s="999">
        <v>90.700591950000003</v>
      </c>
      <c r="BQ214" s="999">
        <v>78.687846386999993</v>
      </c>
      <c r="BR214" s="999">
        <v>181.47460941</v>
      </c>
      <c r="BS214" s="1000">
        <v>35.308726</v>
      </c>
      <c r="BT214" s="998">
        <v>261.75657346999998</v>
      </c>
      <c r="BU214" s="999">
        <v>33.207284999999999</v>
      </c>
      <c r="BV214" s="999">
        <v>301.58317115200003</v>
      </c>
      <c r="BW214" s="999">
        <v>35.042213744000001</v>
      </c>
      <c r="BX214" s="999">
        <v>253.32108816000002</v>
      </c>
      <c r="BY214" s="999">
        <v>86.782592379999997</v>
      </c>
      <c r="BZ214" s="999">
        <v>222.792313347</v>
      </c>
      <c r="CA214" s="999">
        <v>107.721030384</v>
      </c>
      <c r="CB214" s="999">
        <v>74.637013749999994</v>
      </c>
      <c r="CC214" s="999">
        <v>77.109339621999993</v>
      </c>
      <c r="CD214" s="1000">
        <v>48.868976870999994</v>
      </c>
      <c r="CE214" s="998">
        <v>265.83954712800005</v>
      </c>
      <c r="CF214" s="999">
        <v>382.69713782999997</v>
      </c>
      <c r="CG214" s="999">
        <v>135.498082334</v>
      </c>
      <c r="CH214" s="999">
        <v>420.25987697399995</v>
      </c>
      <c r="CI214" s="999">
        <v>116.246727558</v>
      </c>
      <c r="CJ214" s="1000">
        <v>91.710948000000002</v>
      </c>
      <c r="CK214" s="1002">
        <v>7304.1141738410015</v>
      </c>
    </row>
    <row r="215" spans="6:89" x14ac:dyDescent="0.25">
      <c r="F215" s="993">
        <v>42979</v>
      </c>
      <c r="G215" s="998">
        <v>6.7442399999999996</v>
      </c>
      <c r="H215" s="999">
        <v>4.951439999999999</v>
      </c>
      <c r="I215" s="999">
        <v>18.078983999999998</v>
      </c>
      <c r="J215" s="999">
        <v>83.914520291999992</v>
      </c>
      <c r="K215" s="999">
        <v>45.736570968000002</v>
      </c>
      <c r="L215" s="999">
        <v>25.5945</v>
      </c>
      <c r="M215" s="999">
        <v>24.736499999999999</v>
      </c>
      <c r="N215" s="999">
        <v>5.16</v>
      </c>
      <c r="O215" s="999">
        <v>9.2248400000000004</v>
      </c>
      <c r="P215" s="999">
        <v>3.1141000000000001</v>
      </c>
      <c r="Q215" s="999">
        <v>34.242185791000004</v>
      </c>
      <c r="R215" s="999">
        <v>51.495184000000009</v>
      </c>
      <c r="S215" s="999">
        <v>1.3151600000000001</v>
      </c>
      <c r="T215" s="999">
        <v>4.3615000000000004</v>
      </c>
      <c r="U215" s="999">
        <v>1.9425600000000001</v>
      </c>
      <c r="V215" s="999">
        <v>62.618189999999998</v>
      </c>
      <c r="W215" s="999">
        <v>59.913885655000001</v>
      </c>
      <c r="X215" s="999">
        <v>2.59768</v>
      </c>
      <c r="Y215" s="999">
        <v>269.38219795200001</v>
      </c>
      <c r="Z215" s="1000">
        <v>18.09346</v>
      </c>
      <c r="AA215" s="998">
        <v>60.120537015000004</v>
      </c>
      <c r="AB215" s="999">
        <v>143.17468143000002</v>
      </c>
      <c r="AC215" s="999">
        <v>39.507950000000001</v>
      </c>
      <c r="AD215" s="999">
        <v>19.128679999999999</v>
      </c>
      <c r="AE215" s="999">
        <v>19.503392000000002</v>
      </c>
      <c r="AF215" s="999">
        <v>19.53182</v>
      </c>
      <c r="AG215" s="999">
        <v>5.9246249999999998</v>
      </c>
      <c r="AH215" s="999">
        <v>11.673335</v>
      </c>
      <c r="AI215" s="999">
        <v>21.5824</v>
      </c>
      <c r="AJ215" s="999">
        <v>463.784615014</v>
      </c>
      <c r="AK215" s="999">
        <v>23.325536</v>
      </c>
      <c r="AL215" s="999">
        <v>21.426012</v>
      </c>
      <c r="AM215" s="999">
        <v>189.10999282</v>
      </c>
      <c r="AN215" s="999">
        <v>172.67217490799999</v>
      </c>
      <c r="AO215" s="999">
        <v>95.989363056999991</v>
      </c>
      <c r="AP215" s="1000">
        <v>21.67020625</v>
      </c>
      <c r="AQ215" s="998">
        <v>43.584359448000001</v>
      </c>
      <c r="AR215" s="999">
        <v>71.268630000000002</v>
      </c>
      <c r="AS215" s="999">
        <v>6.7783300000000004</v>
      </c>
      <c r="AT215" s="999">
        <v>37.874151249999997</v>
      </c>
      <c r="AU215" s="999">
        <v>235.54792466999999</v>
      </c>
      <c r="AV215" s="999">
        <v>13.277200000000001</v>
      </c>
      <c r="AW215" s="999">
        <v>29.445440000000001</v>
      </c>
      <c r="AX215" s="1000">
        <v>24.761520000000001</v>
      </c>
      <c r="AY215" s="998">
        <v>44.860100000000003</v>
      </c>
      <c r="AZ215" s="999">
        <v>8.5513499999999993</v>
      </c>
      <c r="BA215" s="999">
        <v>3.5343</v>
      </c>
      <c r="BB215" s="999">
        <v>7.7459749919999998</v>
      </c>
      <c r="BC215" s="999">
        <v>7.0026400000000004</v>
      </c>
      <c r="BD215" s="999">
        <v>4.2411599999999998</v>
      </c>
      <c r="BE215" s="999">
        <v>1.7449600000000001</v>
      </c>
      <c r="BF215" s="999">
        <v>1.0822400000000001</v>
      </c>
      <c r="BG215" s="999">
        <v>1.22664</v>
      </c>
      <c r="BH215" s="1000">
        <v>322.13391062399995</v>
      </c>
      <c r="BI215" s="998">
        <v>182.66664</v>
      </c>
      <c r="BJ215" s="999">
        <v>193.08987788700003</v>
      </c>
      <c r="BK215" s="999">
        <v>180.01927000000001</v>
      </c>
      <c r="BL215" s="999">
        <v>166.99094994599997</v>
      </c>
      <c r="BM215" s="999">
        <v>77.525367255999996</v>
      </c>
      <c r="BN215" s="999">
        <v>91.98234257099999</v>
      </c>
      <c r="BO215" s="999">
        <v>90.809703564999992</v>
      </c>
      <c r="BP215" s="999">
        <v>90.700591950000003</v>
      </c>
      <c r="BQ215" s="999">
        <v>83.350350000000006</v>
      </c>
      <c r="BR215" s="999">
        <v>176.63229529499998</v>
      </c>
      <c r="BS215" s="1000">
        <v>38.056995999999998</v>
      </c>
      <c r="BT215" s="998">
        <v>264.68546394499998</v>
      </c>
      <c r="BU215" s="999">
        <v>32.604512499999998</v>
      </c>
      <c r="BV215" s="999">
        <v>299.634557497</v>
      </c>
      <c r="BW215" s="999">
        <v>34.600372512</v>
      </c>
      <c r="BX215" s="999">
        <v>247.86849319999999</v>
      </c>
      <c r="BY215" s="999">
        <v>82.800954279999999</v>
      </c>
      <c r="BZ215" s="999">
        <v>216.97630944900001</v>
      </c>
      <c r="CA215" s="999">
        <v>105.239932884</v>
      </c>
      <c r="CB215" s="999">
        <v>71.529604375000005</v>
      </c>
      <c r="CC215" s="999">
        <v>75.059994408000009</v>
      </c>
      <c r="CD215" s="1000">
        <v>47.409794171999998</v>
      </c>
      <c r="CE215" s="998">
        <v>256.05380400000001</v>
      </c>
      <c r="CF215" s="999">
        <v>365.54176891500003</v>
      </c>
      <c r="CG215" s="999">
        <v>128.81111484600001</v>
      </c>
      <c r="CH215" s="999">
        <v>410.14829605199998</v>
      </c>
      <c r="CI215" s="999">
        <v>110.662089186</v>
      </c>
      <c r="CJ215" s="1000">
        <v>87.027713500000004</v>
      </c>
      <c r="CK215" s="1002">
        <v>7134.4830103270024</v>
      </c>
    </row>
    <row r="216" spans="6:89" x14ac:dyDescent="0.25">
      <c r="F216" s="993">
        <v>43009</v>
      </c>
      <c r="G216" s="998">
        <v>6.0786899999999999</v>
      </c>
      <c r="H216" s="999">
        <v>4.4877599999999989</v>
      </c>
      <c r="I216" s="999">
        <v>16.38109</v>
      </c>
      <c r="J216" s="999">
        <v>76.378611176999996</v>
      </c>
      <c r="K216" s="999">
        <v>41.321939999999998</v>
      </c>
      <c r="L216" s="999">
        <v>23.221499999999999</v>
      </c>
      <c r="M216" s="999">
        <v>22.537705497000001</v>
      </c>
      <c r="N216" s="999">
        <v>4.6783999999999999</v>
      </c>
      <c r="O216" s="999">
        <v>8.3522200000000009</v>
      </c>
      <c r="P216" s="999">
        <v>2.8214999999999999</v>
      </c>
      <c r="Q216" s="999">
        <v>30.998989999999999</v>
      </c>
      <c r="R216" s="999">
        <v>46.714464000000007</v>
      </c>
      <c r="S216" s="999">
        <v>1.17852</v>
      </c>
      <c r="T216" s="999">
        <v>3.9325000000000001</v>
      </c>
      <c r="U216" s="999">
        <v>1.7508600000000001</v>
      </c>
      <c r="V216" s="999">
        <v>57.049483866000003</v>
      </c>
      <c r="W216" s="999">
        <v>54.12391173799999</v>
      </c>
      <c r="X216" s="999">
        <v>2.3413300000000001</v>
      </c>
      <c r="Y216" s="999">
        <v>244.234690452</v>
      </c>
      <c r="Z216" s="1000">
        <v>16.350950000000001</v>
      </c>
      <c r="AA216" s="998">
        <v>54.407162984999999</v>
      </c>
      <c r="AB216" s="999">
        <v>131.41373404499998</v>
      </c>
      <c r="AC216" s="999">
        <v>36.245358000000003</v>
      </c>
      <c r="AD216" s="999">
        <v>17.481839999999998</v>
      </c>
      <c r="AE216" s="999">
        <v>17.946183999999999</v>
      </c>
      <c r="AF216" s="999">
        <v>17.883030000000002</v>
      </c>
      <c r="AG216" s="999">
        <v>5.4584250000000001</v>
      </c>
      <c r="AH216" s="999">
        <v>10.554485</v>
      </c>
      <c r="AI216" s="999">
        <v>19.803000000000001</v>
      </c>
      <c r="AJ216" s="999">
        <v>423.48314247899998</v>
      </c>
      <c r="AK216" s="999">
        <v>21.309366000000001</v>
      </c>
      <c r="AL216" s="999">
        <v>19.537896</v>
      </c>
      <c r="AM216" s="999">
        <v>177.40736923</v>
      </c>
      <c r="AN216" s="999">
        <v>159.892779816</v>
      </c>
      <c r="AO216" s="999">
        <v>89.525899443</v>
      </c>
      <c r="AP216" s="1000">
        <v>19.658100000000001</v>
      </c>
      <c r="AQ216" s="998">
        <v>39.366509862000001</v>
      </c>
      <c r="AR216" s="999">
        <v>64.346728993999989</v>
      </c>
      <c r="AS216" s="999">
        <v>6.1435700000000004</v>
      </c>
      <c r="AT216" s="999">
        <v>34.171458749999999</v>
      </c>
      <c r="AU216" s="999">
        <v>213.49420662599999</v>
      </c>
      <c r="AV216" s="999">
        <v>11.966950000000001</v>
      </c>
      <c r="AW216" s="999">
        <v>26.594985804</v>
      </c>
      <c r="AX216" s="1000">
        <v>22.301552000000001</v>
      </c>
      <c r="AY216" s="998">
        <v>40.518799999999999</v>
      </c>
      <c r="AZ216" s="999">
        <v>7.6962149999999996</v>
      </c>
      <c r="BA216" s="999">
        <v>3.1671</v>
      </c>
      <c r="BB216" s="999">
        <v>6.9166400000000001</v>
      </c>
      <c r="BC216" s="999">
        <v>6.3115899999999998</v>
      </c>
      <c r="BD216" s="999">
        <v>3.8253599999999999</v>
      </c>
      <c r="BE216" s="999">
        <v>1.56128</v>
      </c>
      <c r="BF216" s="999">
        <v>0.96831999999999996</v>
      </c>
      <c r="BG216" s="999">
        <v>1.1055900000000001</v>
      </c>
      <c r="BH216" s="1000">
        <v>291.60242035199991</v>
      </c>
      <c r="BI216" s="998">
        <v>170.65062705599999</v>
      </c>
      <c r="BJ216" s="999">
        <v>193.35855588699999</v>
      </c>
      <c r="BK216" s="999">
        <v>173.42447999999999</v>
      </c>
      <c r="BL216" s="999">
        <v>159.12241016199999</v>
      </c>
      <c r="BM216" s="999">
        <v>73.004241813999997</v>
      </c>
      <c r="BN216" s="999">
        <v>87.898702499999999</v>
      </c>
      <c r="BO216" s="999">
        <v>86.978065852</v>
      </c>
      <c r="BP216" s="999">
        <v>84.822145169999999</v>
      </c>
      <c r="BQ216" s="999">
        <v>82.456144452000004</v>
      </c>
      <c r="BR216" s="999">
        <v>165.30195147499998</v>
      </c>
      <c r="BS216" s="1000">
        <v>38.266387999999999</v>
      </c>
      <c r="BT216" s="998">
        <v>250.72797449000001</v>
      </c>
      <c r="BU216" s="999">
        <v>30.029029999999999</v>
      </c>
      <c r="BV216" s="999">
        <v>272.26205730999999</v>
      </c>
      <c r="BW216" s="999">
        <v>31.949253743999996</v>
      </c>
      <c r="BX216" s="999">
        <v>226.23361863999997</v>
      </c>
      <c r="BY216" s="999">
        <v>75.041053340000005</v>
      </c>
      <c r="BZ216" s="999">
        <v>199.15286834700001</v>
      </c>
      <c r="CA216" s="999">
        <v>97.353539999999995</v>
      </c>
      <c r="CB216" s="999">
        <v>64.870869999999996</v>
      </c>
      <c r="CC216" s="999">
        <v>69.239889194</v>
      </c>
      <c r="CD216" s="1000">
        <v>43.118009999999998</v>
      </c>
      <c r="CE216" s="998">
        <v>237.60586799999996</v>
      </c>
      <c r="CF216" s="999">
        <v>330.63393550500001</v>
      </c>
      <c r="CG216" s="999">
        <v>116.6211</v>
      </c>
      <c r="CH216" s="999">
        <v>384.54838578899995</v>
      </c>
      <c r="CI216" s="999">
        <v>100.89612469000001</v>
      </c>
      <c r="CJ216" s="1000">
        <v>78.666847000000004</v>
      </c>
      <c r="CK216" s="1002">
        <v>6593.2363045330003</v>
      </c>
    </row>
    <row r="217" spans="6:89" x14ac:dyDescent="0.25">
      <c r="F217" s="993">
        <v>43040</v>
      </c>
      <c r="G217" s="998">
        <v>5.7680999999999996</v>
      </c>
      <c r="H217" s="999">
        <v>4.2062399999999993</v>
      </c>
      <c r="I217" s="999">
        <v>15.568013999999998</v>
      </c>
      <c r="J217" s="999">
        <v>69.769215000000003</v>
      </c>
      <c r="K217" s="999">
        <v>38.963814515999999</v>
      </c>
      <c r="L217" s="999">
        <v>21.729899999999997</v>
      </c>
      <c r="M217" s="999">
        <v>20.586259502999997</v>
      </c>
      <c r="N217" s="999">
        <v>4.4720000000000004</v>
      </c>
      <c r="O217" s="999">
        <v>7.7289199999999996</v>
      </c>
      <c r="P217" s="999">
        <v>2.6543000000000001</v>
      </c>
      <c r="Q217" s="999">
        <v>29.339684208999998</v>
      </c>
      <c r="R217" s="999">
        <v>43.299664</v>
      </c>
      <c r="S217" s="999">
        <v>1.1187400000000001</v>
      </c>
      <c r="T217" s="999">
        <v>3.7323</v>
      </c>
      <c r="U217" s="999">
        <v>1.67418</v>
      </c>
      <c r="V217" s="999">
        <v>51.895509200999996</v>
      </c>
      <c r="W217" s="999">
        <v>51.246904344999997</v>
      </c>
      <c r="X217" s="999">
        <v>2.2387899999999998</v>
      </c>
      <c r="Y217" s="999">
        <v>223.97366545200001</v>
      </c>
      <c r="Z217" s="1000">
        <v>15.46776</v>
      </c>
      <c r="AA217" s="998">
        <v>49.213137015000001</v>
      </c>
      <c r="AB217" s="999">
        <v>115.78391286</v>
      </c>
      <c r="AC217" s="999">
        <v>32.116140000000001</v>
      </c>
      <c r="AD217" s="999">
        <v>15.739990000000001</v>
      </c>
      <c r="AE217" s="999">
        <v>15.980528</v>
      </c>
      <c r="AF217" s="999">
        <v>15.938307561</v>
      </c>
      <c r="AG217" s="999">
        <v>4.8562500000000002</v>
      </c>
      <c r="AH217" s="999">
        <v>9.5475200000000005</v>
      </c>
      <c r="AI217" s="999">
        <v>17.851400000000002</v>
      </c>
      <c r="AJ217" s="999">
        <v>376.00365498600002</v>
      </c>
      <c r="AK217" s="999">
        <v>19.014033999999999</v>
      </c>
      <c r="AL217" s="999">
        <v>17.458231999999999</v>
      </c>
      <c r="AM217" s="999">
        <v>155.72391281999998</v>
      </c>
      <c r="AN217" s="999">
        <v>140.003659908</v>
      </c>
      <c r="AO217" s="999">
        <v>77.406811943000008</v>
      </c>
      <c r="AP217" s="1000">
        <v>17.788443749999999</v>
      </c>
      <c r="AQ217" s="998">
        <v>37.992510137999993</v>
      </c>
      <c r="AR217" s="999">
        <v>61.557796981999999</v>
      </c>
      <c r="AS217" s="999">
        <v>5.8941999999999997</v>
      </c>
      <c r="AT217" s="999">
        <v>32.728036250000002</v>
      </c>
      <c r="AU217" s="999">
        <v>201.94508347199999</v>
      </c>
      <c r="AV217" s="999">
        <v>11.530200000000001</v>
      </c>
      <c r="AW217" s="999">
        <v>25.543357411999999</v>
      </c>
      <c r="AX217" s="1000">
        <v>21.621824</v>
      </c>
      <c r="AY217" s="998">
        <v>37.508831999999998</v>
      </c>
      <c r="AZ217" s="999">
        <v>7.1721000000000004</v>
      </c>
      <c r="BA217" s="999">
        <v>3.0064500000000001</v>
      </c>
      <c r="BB217" s="999">
        <v>6.4687999999999999</v>
      </c>
      <c r="BC217" s="999">
        <v>5.9890999999999996</v>
      </c>
      <c r="BD217" s="999">
        <v>3.6036000000000001</v>
      </c>
      <c r="BE217" s="999">
        <v>1.4579599999999999</v>
      </c>
      <c r="BF217" s="999">
        <v>0.90424000000000004</v>
      </c>
      <c r="BG217" s="999">
        <v>1.0490999999999999</v>
      </c>
      <c r="BH217" s="1000">
        <v>267.54927321599996</v>
      </c>
      <c r="BI217" s="998">
        <v>151.83265499999999</v>
      </c>
      <c r="BJ217" s="999">
        <v>143.41440548399999</v>
      </c>
      <c r="BK217" s="999">
        <v>141.98580749999999</v>
      </c>
      <c r="BL217" s="999">
        <v>133.913410486</v>
      </c>
      <c r="BM217" s="999">
        <v>63.786703627999998</v>
      </c>
      <c r="BN217" s="999">
        <v>72.534968820999993</v>
      </c>
      <c r="BO217" s="999">
        <v>70.560985426000002</v>
      </c>
      <c r="BP217" s="999">
        <v>72.172698389999994</v>
      </c>
      <c r="BQ217" s="999">
        <v>62.528742773999994</v>
      </c>
      <c r="BR217" s="999">
        <v>145.61644691000001</v>
      </c>
      <c r="BS217" s="1000">
        <v>28.006180000000001</v>
      </c>
      <c r="BT217" s="998">
        <v>208.61612653</v>
      </c>
      <c r="BU217" s="999">
        <v>26.604186250000001</v>
      </c>
      <c r="BV217" s="999">
        <v>234.293896158</v>
      </c>
      <c r="BW217" s="999">
        <v>27.904613743999999</v>
      </c>
      <c r="BX217" s="999">
        <v>199.67112544</v>
      </c>
      <c r="BY217" s="999">
        <v>69.925969519999995</v>
      </c>
      <c r="BZ217" s="999">
        <v>176.170074597</v>
      </c>
      <c r="CA217" s="999">
        <v>84.977542115999995</v>
      </c>
      <c r="CB217" s="999">
        <v>60.135770000000001</v>
      </c>
      <c r="CC217" s="999">
        <v>61.097247204000006</v>
      </c>
      <c r="CD217" s="1000">
        <v>39.312641042999999</v>
      </c>
      <c r="CE217" s="998">
        <v>217.97531287200002</v>
      </c>
      <c r="CF217" s="999">
        <v>308.10567411</v>
      </c>
      <c r="CG217" s="999">
        <v>110.06215656399999</v>
      </c>
      <c r="CH217" s="999">
        <v>342.116169867</v>
      </c>
      <c r="CI217" s="999">
        <v>94.681356743999999</v>
      </c>
      <c r="CJ217" s="1000">
        <v>74.069806999999997</v>
      </c>
      <c r="CK217" s="1002">
        <v>5851.4550327170018</v>
      </c>
    </row>
    <row r="218" spans="6:89" x14ac:dyDescent="0.25">
      <c r="F218" s="993">
        <v>43070</v>
      </c>
      <c r="G218" s="998">
        <v>6.1230599999999997</v>
      </c>
      <c r="H218" s="999">
        <v>4.4049599999999991</v>
      </c>
      <c r="I218" s="999">
        <v>16.213692000000002</v>
      </c>
      <c r="J218" s="999">
        <v>71.529678531000002</v>
      </c>
      <c r="K218" s="999">
        <v>40.060625483999999</v>
      </c>
      <c r="L218" s="999">
        <v>22.543500000000002</v>
      </c>
      <c r="M218" s="999">
        <v>21.218425497000002</v>
      </c>
      <c r="N218" s="999">
        <v>4.6096000000000004</v>
      </c>
      <c r="O218" s="999">
        <v>8.1029</v>
      </c>
      <c r="P218" s="999">
        <v>2.7797000000000001</v>
      </c>
      <c r="Q218" s="999">
        <v>30.169325791000002</v>
      </c>
      <c r="R218" s="999">
        <v>44.802175999999996</v>
      </c>
      <c r="S218" s="999">
        <v>1.18706</v>
      </c>
      <c r="T218" s="999">
        <v>3.8753000000000002</v>
      </c>
      <c r="U218" s="999">
        <v>1.7508600000000001</v>
      </c>
      <c r="V218" s="999">
        <v>52.991451933</v>
      </c>
      <c r="W218" s="999">
        <v>52.721347392999995</v>
      </c>
      <c r="X218" s="999">
        <v>2.3413300000000001</v>
      </c>
      <c r="Y218" s="999">
        <v>223.55662204800001</v>
      </c>
      <c r="Z218" s="1000">
        <v>15.992900000000001</v>
      </c>
      <c r="AA218" s="998">
        <v>49.537787985000001</v>
      </c>
      <c r="AB218" s="999">
        <v>115.78391286</v>
      </c>
      <c r="AC218" s="999">
        <v>32.269074000000003</v>
      </c>
      <c r="AD218" s="999">
        <v>15.961679999999999</v>
      </c>
      <c r="AE218" s="999">
        <v>16.261336</v>
      </c>
      <c r="AF218" s="999">
        <v>16.022852438999998</v>
      </c>
      <c r="AG218" s="999">
        <v>4.9145250000000003</v>
      </c>
      <c r="AH218" s="999">
        <v>9.5102250000000002</v>
      </c>
      <c r="AI218" s="999">
        <v>18.138400000000001</v>
      </c>
      <c r="AJ218" s="999">
        <v>375.76041750700006</v>
      </c>
      <c r="AK218" s="999">
        <v>19.014033999999999</v>
      </c>
      <c r="AL218" s="999">
        <v>17.348776000000001</v>
      </c>
      <c r="AM218" s="999">
        <v>163.22406359000001</v>
      </c>
      <c r="AN218" s="999">
        <v>142.04349518399999</v>
      </c>
      <c r="AO218" s="999">
        <v>78.307950000000005</v>
      </c>
      <c r="AP218" s="1000">
        <v>17.717218750000001</v>
      </c>
      <c r="AQ218" s="998">
        <v>39.174780275999993</v>
      </c>
      <c r="AR218" s="999">
        <v>63.170678993999992</v>
      </c>
      <c r="AS218" s="999">
        <v>6.09823</v>
      </c>
      <c r="AT218" s="999">
        <v>33.575262500000001</v>
      </c>
      <c r="AU218" s="999">
        <v>202.78067445000002</v>
      </c>
      <c r="AV218" s="999">
        <v>11.8796</v>
      </c>
      <c r="AW218" s="999">
        <v>26.262891608000004</v>
      </c>
      <c r="AX218" s="1000">
        <v>22.366288000000001</v>
      </c>
      <c r="AY218" s="998">
        <v>37.885078</v>
      </c>
      <c r="AZ218" s="999">
        <v>7.3100250000000004</v>
      </c>
      <c r="BA218" s="999">
        <v>3.1900499999999998</v>
      </c>
      <c r="BB218" s="999">
        <v>6.5849050080000007</v>
      </c>
      <c r="BC218" s="999">
        <v>6.2194500000000001</v>
      </c>
      <c r="BD218" s="999">
        <v>3.7422</v>
      </c>
      <c r="BE218" s="999">
        <v>1.48092</v>
      </c>
      <c r="BF218" s="999">
        <v>0.91847999999999996</v>
      </c>
      <c r="BG218" s="999">
        <v>1.08945</v>
      </c>
      <c r="BH218" s="1000">
        <v>269.66991321599994</v>
      </c>
      <c r="BI218" s="998">
        <v>153.81034500000001</v>
      </c>
      <c r="BJ218" s="999">
        <v>142.488944113</v>
      </c>
      <c r="BK218" s="999">
        <v>142.64830749999999</v>
      </c>
      <c r="BL218" s="999">
        <v>135.546539784</v>
      </c>
      <c r="BM218" s="999">
        <v>64.382513627999998</v>
      </c>
      <c r="BN218" s="999">
        <v>72.991905000000003</v>
      </c>
      <c r="BO218" s="999">
        <v>70.236770425999993</v>
      </c>
      <c r="BP218" s="999">
        <v>72.172698389999994</v>
      </c>
      <c r="BQ218" s="999">
        <v>62.145503612999988</v>
      </c>
      <c r="BR218" s="999">
        <v>148.338185885</v>
      </c>
      <c r="BS218" s="1000">
        <v>27.770613999999998</v>
      </c>
      <c r="BT218" s="998">
        <v>209.333536055</v>
      </c>
      <c r="BU218" s="999">
        <v>26.878173749999998</v>
      </c>
      <c r="BV218" s="999">
        <v>227.50426595899998</v>
      </c>
      <c r="BW218" s="999">
        <v>28.108558767999998</v>
      </c>
      <c r="BX218" s="999">
        <v>200.02098136000001</v>
      </c>
      <c r="BY218" s="999">
        <v>71.495377140000002</v>
      </c>
      <c r="BZ218" s="999">
        <v>185.050626102</v>
      </c>
      <c r="CA218" s="999">
        <v>93.395598750000005</v>
      </c>
      <c r="CB218" s="999">
        <v>61.793055000000003</v>
      </c>
      <c r="CC218" s="999">
        <v>66.425519621999996</v>
      </c>
      <c r="CD218" s="1000">
        <v>40.085145828000002</v>
      </c>
      <c r="CE218" s="998">
        <v>211.648735128</v>
      </c>
      <c r="CF218" s="999">
        <v>312.97582566</v>
      </c>
      <c r="CG218" s="999">
        <v>110.86200453800001</v>
      </c>
      <c r="CH218" s="999">
        <v>333.74568749999997</v>
      </c>
      <c r="CI218" s="999">
        <v>93.220823256000003</v>
      </c>
      <c r="CJ218" s="1000">
        <v>75.563845000000001</v>
      </c>
      <c r="CK218" s="1002">
        <v>5902.8292267989991</v>
      </c>
    </row>
    <row r="219" spans="6:89" x14ac:dyDescent="0.25">
      <c r="F219" s="993">
        <v>43101</v>
      </c>
      <c r="G219" s="998">
        <v>6.2118000000000002</v>
      </c>
      <c r="H219" s="999">
        <v>4.4711999999999987</v>
      </c>
      <c r="I219" s="999">
        <v>16.715886000000001</v>
      </c>
      <c r="J219" s="999">
        <v>72.487101177</v>
      </c>
      <c r="K219" s="999">
        <v>41.267105483999998</v>
      </c>
      <c r="L219" s="999">
        <v>23.018100000000004</v>
      </c>
      <c r="M219" s="999">
        <v>21.410809502999999</v>
      </c>
      <c r="N219" s="999">
        <v>4.7472000000000003</v>
      </c>
      <c r="O219" s="999">
        <v>8.1652299999999993</v>
      </c>
      <c r="P219" s="999">
        <v>2.8214999999999999</v>
      </c>
      <c r="Q219" s="999">
        <v>30.973851403000001</v>
      </c>
      <c r="R219" s="999">
        <v>45.553432000000001</v>
      </c>
      <c r="S219" s="999">
        <v>1.20414</v>
      </c>
      <c r="T219" s="999">
        <v>3.9754</v>
      </c>
      <c r="U219" s="999">
        <v>1.7891999999999999</v>
      </c>
      <c r="V219" s="999">
        <v>53.643095799000001</v>
      </c>
      <c r="W219" s="999">
        <v>54.627379130999998</v>
      </c>
      <c r="X219" s="999">
        <v>2.3925999999999998</v>
      </c>
      <c r="Y219" s="999">
        <v>223.169135904</v>
      </c>
      <c r="Z219" s="1000">
        <v>16.518039999999999</v>
      </c>
      <c r="AA219" s="998">
        <v>50.024725484999998</v>
      </c>
      <c r="AB219" s="999">
        <v>114.76256286</v>
      </c>
      <c r="AC219" s="999">
        <v>32.320051999999997</v>
      </c>
      <c r="AD219" s="999">
        <v>16.05669</v>
      </c>
      <c r="AE219" s="999">
        <v>16.33792</v>
      </c>
      <c r="AF219" s="999">
        <v>16.022852438999998</v>
      </c>
      <c r="AG219" s="999">
        <v>4.9339500000000003</v>
      </c>
      <c r="AH219" s="999">
        <v>9.5848150000000008</v>
      </c>
      <c r="AI219" s="999">
        <v>18.2819</v>
      </c>
      <c r="AJ219" s="999">
        <v>373.50971802800001</v>
      </c>
      <c r="AK219" s="999">
        <v>19.045051999999998</v>
      </c>
      <c r="AL219" s="999">
        <v>17.376139999999999</v>
      </c>
      <c r="AM219" s="999">
        <v>166.55095436000002</v>
      </c>
      <c r="AN219" s="999">
        <v>142.61357727000001</v>
      </c>
      <c r="AO219" s="999">
        <v>78.774068749999998</v>
      </c>
      <c r="AP219" s="1000">
        <v>17.788443749999999</v>
      </c>
      <c r="AQ219" s="998">
        <v>41.028089586</v>
      </c>
      <c r="AR219" s="999">
        <v>65.757988994000002</v>
      </c>
      <c r="AS219" s="999">
        <v>6.3022600000000004</v>
      </c>
      <c r="AT219" s="999">
        <v>34.987306250000003</v>
      </c>
      <c r="AU219" s="999">
        <v>207.34661053799999</v>
      </c>
      <c r="AV219" s="999">
        <v>12.374586245</v>
      </c>
      <c r="AW219" s="999">
        <v>27.397548391999997</v>
      </c>
      <c r="AX219" s="1000">
        <v>23.402063999999999</v>
      </c>
      <c r="AY219" s="998">
        <v>38.406033999999998</v>
      </c>
      <c r="AZ219" s="999">
        <v>7.4479499999999996</v>
      </c>
      <c r="BA219" s="999">
        <v>3.2359499999999999</v>
      </c>
      <c r="BB219" s="999">
        <v>6.7341850080000007</v>
      </c>
      <c r="BC219" s="999">
        <v>6.3115899999999998</v>
      </c>
      <c r="BD219" s="999">
        <v>3.8253599999999999</v>
      </c>
      <c r="BE219" s="999">
        <v>1.51536</v>
      </c>
      <c r="BF219" s="999">
        <v>0.93984000000000001</v>
      </c>
      <c r="BG219" s="999">
        <v>1.1055900000000001</v>
      </c>
      <c r="BH219" s="1000">
        <v>272.80718803199994</v>
      </c>
      <c r="BI219" s="998">
        <v>156.657067944</v>
      </c>
      <c r="BJ219" s="999">
        <v>142.22026611300001</v>
      </c>
      <c r="BK219" s="999">
        <v>143.73242250000001</v>
      </c>
      <c r="BL219" s="999">
        <v>136.94206032399998</v>
      </c>
      <c r="BM219" s="999">
        <v>65.469032744000003</v>
      </c>
      <c r="BN219" s="999">
        <v>73.306010070999989</v>
      </c>
      <c r="BO219" s="999">
        <v>70.148324574</v>
      </c>
      <c r="BP219" s="999">
        <v>72.111149999999995</v>
      </c>
      <c r="BQ219" s="999">
        <v>61.921952226000002</v>
      </c>
      <c r="BR219" s="999">
        <v>150.71192661500001</v>
      </c>
      <c r="BS219" s="1000">
        <v>27.665918000000001</v>
      </c>
      <c r="BT219" s="998">
        <v>208.64602618999999</v>
      </c>
      <c r="BU219" s="999">
        <v>26.932971250000001</v>
      </c>
      <c r="BV219" s="999">
        <v>212.82850961399998</v>
      </c>
      <c r="BW219" s="999">
        <v>27.972587488000002</v>
      </c>
      <c r="BX219" s="999">
        <v>187.42482115999999</v>
      </c>
      <c r="BY219" s="999">
        <v>73.268215239999989</v>
      </c>
      <c r="BZ219" s="999">
        <v>164.25666985199999</v>
      </c>
      <c r="CA219" s="999">
        <v>76.057500384000008</v>
      </c>
      <c r="CB219" s="999">
        <v>63.006424375000002</v>
      </c>
      <c r="CC219" s="999">
        <v>56.206194408000002</v>
      </c>
      <c r="CD219" s="1000">
        <v>40.600169999999999</v>
      </c>
      <c r="CE219" s="998">
        <v>204.523752</v>
      </c>
      <c r="CF219" s="999">
        <v>319.47976426499997</v>
      </c>
      <c r="CG219" s="999">
        <v>113.421621718</v>
      </c>
      <c r="CH219" s="999">
        <v>311.20077986699999</v>
      </c>
      <c r="CI219" s="999">
        <v>94.280421434000004</v>
      </c>
      <c r="CJ219" s="1000">
        <v>77.575050000000005</v>
      </c>
      <c r="CK219" s="1002">
        <v>5848.6387397440012</v>
      </c>
    </row>
    <row r="220" spans="6:89" x14ac:dyDescent="0.25">
      <c r="F220" s="993">
        <v>43132</v>
      </c>
      <c r="G220" s="998">
        <v>6.8773499999999999</v>
      </c>
      <c r="H220" s="999">
        <v>4.9183199999999987</v>
      </c>
      <c r="I220" s="999">
        <v>17.911586</v>
      </c>
      <c r="J220" s="999">
        <v>78.942059999999998</v>
      </c>
      <c r="K220" s="999">
        <v>44.063937258000003</v>
      </c>
      <c r="L220" s="999">
        <v>24.882600000000004</v>
      </c>
      <c r="M220" s="999">
        <v>23.499675</v>
      </c>
      <c r="N220" s="999">
        <v>5.0911999999999997</v>
      </c>
      <c r="O220" s="999">
        <v>8.9755199999999995</v>
      </c>
      <c r="P220" s="999">
        <v>3.1141000000000001</v>
      </c>
      <c r="Q220" s="999">
        <v>33.186274208999997</v>
      </c>
      <c r="R220" s="999">
        <v>49.446304000000005</v>
      </c>
      <c r="S220" s="999">
        <v>1.3493200000000001</v>
      </c>
      <c r="T220" s="999">
        <v>4.3329000000000004</v>
      </c>
      <c r="U220" s="999">
        <v>1.9553400000000001</v>
      </c>
      <c r="V220" s="999">
        <v>58.500898866000007</v>
      </c>
      <c r="W220" s="999">
        <v>57.899976523999996</v>
      </c>
      <c r="X220" s="999">
        <v>2.61477</v>
      </c>
      <c r="Y220" s="999">
        <v>237.05399249999999</v>
      </c>
      <c r="Z220" s="1000">
        <v>17.663799999999998</v>
      </c>
      <c r="AA220" s="998">
        <v>54.342224999999999</v>
      </c>
      <c r="AB220" s="999">
        <v>126.987815955</v>
      </c>
      <c r="AC220" s="999">
        <v>35.42971</v>
      </c>
      <c r="AD220" s="999">
        <v>17.57685</v>
      </c>
      <c r="AE220" s="999">
        <v>17.946183999999999</v>
      </c>
      <c r="AF220" s="999">
        <v>17.544812438999998</v>
      </c>
      <c r="AG220" s="999">
        <v>5.419575</v>
      </c>
      <c r="AH220" s="999">
        <v>10.405305</v>
      </c>
      <c r="AI220" s="999">
        <v>20.003900000000002</v>
      </c>
      <c r="AJ220" s="999">
        <v>412.53344099999998</v>
      </c>
      <c r="AK220" s="999">
        <v>20.844096</v>
      </c>
      <c r="AL220" s="999">
        <v>18.935887999999998</v>
      </c>
      <c r="AM220" s="999">
        <v>187.56315794999998</v>
      </c>
      <c r="AN220" s="999">
        <v>158.57283981600003</v>
      </c>
      <c r="AO220" s="999">
        <v>87.69244930699999</v>
      </c>
      <c r="AP220" s="1000">
        <v>19.355393750000001</v>
      </c>
      <c r="AQ220" s="998">
        <v>42.881370137999994</v>
      </c>
      <c r="AR220" s="999">
        <v>69.084516981999997</v>
      </c>
      <c r="AS220" s="999">
        <v>6.6876499999999997</v>
      </c>
      <c r="AT220" s="999">
        <v>36.80727375</v>
      </c>
      <c r="AU220" s="999">
        <v>219.671696088</v>
      </c>
      <c r="AV220" s="999">
        <v>13.01515</v>
      </c>
      <c r="AW220" s="999">
        <v>28.781251608000002</v>
      </c>
      <c r="AX220" s="1000">
        <v>24.502576000000001</v>
      </c>
      <c r="AY220" s="998">
        <v>41.560712000000002</v>
      </c>
      <c r="AZ220" s="999">
        <v>8.0272349999999992</v>
      </c>
      <c r="BA220" s="999">
        <v>3.6261000000000001</v>
      </c>
      <c r="BB220" s="999">
        <v>7.2317850080000001</v>
      </c>
      <c r="BC220" s="999">
        <v>6.9104999999999999</v>
      </c>
      <c r="BD220" s="999">
        <v>4.1580000000000004</v>
      </c>
      <c r="BE220" s="999">
        <v>1.6301600000000001</v>
      </c>
      <c r="BF220" s="999">
        <v>1.0110399999999999</v>
      </c>
      <c r="BG220" s="999">
        <v>1.2104999999999999</v>
      </c>
      <c r="BH220" s="1000">
        <v>295.49527919999991</v>
      </c>
      <c r="BI220" s="998">
        <v>168.43331294399999</v>
      </c>
      <c r="BJ220" s="999">
        <v>157.266234113</v>
      </c>
      <c r="BK220" s="999">
        <v>156.41028750000001</v>
      </c>
      <c r="BL220" s="999">
        <v>150.18495016200001</v>
      </c>
      <c r="BM220" s="999">
        <v>70.375647255999993</v>
      </c>
      <c r="BN220" s="999">
        <v>80.930751320999988</v>
      </c>
      <c r="BO220" s="999">
        <v>77.398939147999997</v>
      </c>
      <c r="BP220" s="999">
        <v>79.805443560000001</v>
      </c>
      <c r="BQ220" s="999">
        <v>68.468633612999994</v>
      </c>
      <c r="BR220" s="999">
        <v>164.32089999999999</v>
      </c>
      <c r="BS220" s="1000">
        <v>30.649754000000001</v>
      </c>
      <c r="BT220" s="998">
        <v>230.225011905</v>
      </c>
      <c r="BU220" s="999">
        <v>29.59065</v>
      </c>
      <c r="BV220" s="999">
        <v>228.661322111</v>
      </c>
      <c r="BW220" s="999">
        <v>30.861626256000005</v>
      </c>
      <c r="BX220" s="999">
        <v>199.00047204000001</v>
      </c>
      <c r="BY220" s="999">
        <v>78.499592379999996</v>
      </c>
      <c r="BZ220" s="999">
        <v>172.76179194900001</v>
      </c>
      <c r="CA220" s="999">
        <v>77.268465000000006</v>
      </c>
      <c r="CB220" s="999">
        <v>68.155845624999998</v>
      </c>
      <c r="CC220" s="999">
        <v>58.282814785999989</v>
      </c>
      <c r="CD220" s="1000">
        <v>44.205244784999998</v>
      </c>
      <c r="CE220" s="998">
        <v>219.15793199999999</v>
      </c>
      <c r="CF220" s="999">
        <v>343.23342643500001</v>
      </c>
      <c r="CG220" s="999">
        <v>120.74845030800002</v>
      </c>
      <c r="CH220" s="999">
        <v>338.02241013299999</v>
      </c>
      <c r="CI220" s="999">
        <v>100.12286469000001</v>
      </c>
      <c r="CJ220" s="1000">
        <v>82.919109000000006</v>
      </c>
      <c r="CK220" s="1002">
        <v>6331.6882463680013</v>
      </c>
    </row>
    <row r="221" spans="6:89" x14ac:dyDescent="0.25">
      <c r="F221" s="993">
        <v>43160</v>
      </c>
      <c r="G221" s="998">
        <v>8.5190400000000004</v>
      </c>
      <c r="H221" s="999">
        <v>6.1106399999999992</v>
      </c>
      <c r="I221" s="999">
        <v>22.526987999999999</v>
      </c>
      <c r="J221" s="999">
        <v>97.596624708000007</v>
      </c>
      <c r="K221" s="999">
        <v>55.360993710000002</v>
      </c>
      <c r="L221" s="999">
        <v>31.052399999999995</v>
      </c>
      <c r="M221" s="999">
        <v>28.969195497000001</v>
      </c>
      <c r="N221" s="999">
        <v>6.3983999999999996</v>
      </c>
      <c r="O221" s="999">
        <v>11.157069999999999</v>
      </c>
      <c r="P221" s="999">
        <v>3.8664999999999998</v>
      </c>
      <c r="Q221" s="999">
        <v>41.709095791000003</v>
      </c>
      <c r="R221" s="999">
        <v>61.602992</v>
      </c>
      <c r="S221" s="999">
        <v>1.65676</v>
      </c>
      <c r="T221" s="999">
        <v>5.3910999999999998</v>
      </c>
      <c r="U221" s="999">
        <v>2.4281999999999999</v>
      </c>
      <c r="V221" s="999">
        <v>72.067191933000004</v>
      </c>
      <c r="W221" s="999">
        <v>73.004354344999996</v>
      </c>
      <c r="X221" s="999">
        <v>3.2471000000000001</v>
      </c>
      <c r="Y221" s="999">
        <v>299.41618795200003</v>
      </c>
      <c r="Z221" s="1000">
        <v>22.175229999999999</v>
      </c>
      <c r="AA221" s="998">
        <v>67.554475484999998</v>
      </c>
      <c r="AB221" s="999">
        <v>156.63791286</v>
      </c>
      <c r="AC221" s="999">
        <v>42.923476000000001</v>
      </c>
      <c r="AD221" s="999">
        <v>21.567270000000001</v>
      </c>
      <c r="AE221" s="999">
        <v>21.673272000000001</v>
      </c>
      <c r="AF221" s="999">
        <v>21.391997561</v>
      </c>
      <c r="AG221" s="999">
        <v>6.5656499999999998</v>
      </c>
      <c r="AH221" s="999">
        <v>12.866775000000001</v>
      </c>
      <c r="AI221" s="999">
        <v>24.509799999999998</v>
      </c>
      <c r="AJ221" s="999">
        <v>511.65957252100003</v>
      </c>
      <c r="AK221" s="999">
        <v>25.589849999999998</v>
      </c>
      <c r="AL221" s="999">
        <v>23.204671999999999</v>
      </c>
      <c r="AM221" s="999">
        <v>230.63826359000001</v>
      </c>
      <c r="AN221" s="999">
        <v>195.74116227000002</v>
      </c>
      <c r="AO221" s="999">
        <v>108.170649443</v>
      </c>
      <c r="AP221" s="1000">
        <v>24.002825000000001</v>
      </c>
      <c r="AQ221" s="998">
        <v>54.608249862000001</v>
      </c>
      <c r="AR221" s="999">
        <v>87.733329999999995</v>
      </c>
      <c r="AS221" s="999">
        <v>8.4785799999999991</v>
      </c>
      <c r="AT221" s="999">
        <v>46.691580000000002</v>
      </c>
      <c r="AU221" s="999">
        <v>278.01407217600001</v>
      </c>
      <c r="AV221" s="999">
        <v>16.509150000000002</v>
      </c>
      <c r="AW221" s="999">
        <v>36.557734196000006</v>
      </c>
      <c r="AX221" s="1000">
        <v>31.267488</v>
      </c>
      <c r="AY221" s="998">
        <v>51.864063999999999</v>
      </c>
      <c r="AZ221" s="999">
        <v>10.068524999999999</v>
      </c>
      <c r="BA221" s="999">
        <v>4.4523000000000001</v>
      </c>
      <c r="BB221" s="999">
        <v>9.0729050079999993</v>
      </c>
      <c r="BC221" s="999">
        <v>8.6150900000000004</v>
      </c>
      <c r="BD221" s="999">
        <v>5.21136</v>
      </c>
      <c r="BE221" s="999">
        <v>2.0663999999999998</v>
      </c>
      <c r="BF221" s="999">
        <v>1.2816000000000001</v>
      </c>
      <c r="BG221" s="999">
        <v>1.50909</v>
      </c>
      <c r="BH221" s="1000">
        <v>368.38125187199989</v>
      </c>
      <c r="BI221" s="998">
        <v>208.077007944</v>
      </c>
      <c r="BJ221" s="999">
        <v>199.71735811300002</v>
      </c>
      <c r="BK221" s="999">
        <v>195.5579425</v>
      </c>
      <c r="BL221" s="999">
        <v>186.46925027</v>
      </c>
      <c r="BM221" s="999">
        <v>87.128454092999988</v>
      </c>
      <c r="BN221" s="999">
        <v>100.80648132099999</v>
      </c>
      <c r="BO221" s="999">
        <v>96.616069999999993</v>
      </c>
      <c r="BP221" s="999">
        <v>98.979696779999998</v>
      </c>
      <c r="BQ221" s="999">
        <v>86.607739160999998</v>
      </c>
      <c r="BR221" s="999">
        <v>202.67938602500001</v>
      </c>
      <c r="BS221" s="1000">
        <v>39.051608000000002</v>
      </c>
      <c r="BT221" s="998">
        <v>286.56326394500002</v>
      </c>
      <c r="BU221" s="999">
        <v>36.330742499999999</v>
      </c>
      <c r="BV221" s="999">
        <v>288.30789923400005</v>
      </c>
      <c r="BW221" s="999">
        <v>38.0672</v>
      </c>
      <c r="BX221" s="999">
        <v>252.27132796000001</v>
      </c>
      <c r="BY221" s="999">
        <v>98.320645720000002</v>
      </c>
      <c r="BZ221" s="999">
        <v>221.32281540299999</v>
      </c>
      <c r="CA221" s="999">
        <v>102.315735</v>
      </c>
      <c r="CB221" s="999">
        <v>84.847073124999994</v>
      </c>
      <c r="CC221" s="999">
        <v>75.579165214</v>
      </c>
      <c r="CD221" s="1000">
        <v>54.591334784999994</v>
      </c>
      <c r="CE221" s="998">
        <v>273.52612799999991</v>
      </c>
      <c r="CF221" s="999">
        <v>429.76462433999995</v>
      </c>
      <c r="CG221" s="999">
        <v>152.19934687200001</v>
      </c>
      <c r="CH221" s="999">
        <v>420.50438960399998</v>
      </c>
      <c r="CI221" s="999">
        <v>125.497236938</v>
      </c>
      <c r="CJ221" s="1000">
        <v>103.9792985</v>
      </c>
      <c r="CK221" s="1002">
        <v>7917.015679127001</v>
      </c>
    </row>
    <row r="222" spans="6:89" x14ac:dyDescent="0.25">
      <c r="F222" s="993">
        <v>43191</v>
      </c>
      <c r="G222" s="998">
        <v>8.2971900000000005</v>
      </c>
      <c r="H222" s="999">
        <v>5.9615999999999989</v>
      </c>
      <c r="I222" s="999">
        <v>22.072621999999999</v>
      </c>
      <c r="J222" s="999">
        <v>95.033120291999992</v>
      </c>
      <c r="K222" s="999">
        <v>54.346434516000002</v>
      </c>
      <c r="L222" s="999">
        <v>30.374399999999998</v>
      </c>
      <c r="M222" s="999">
        <v>28.227100497000002</v>
      </c>
      <c r="N222" s="999">
        <v>6.2952000000000004</v>
      </c>
      <c r="O222" s="999">
        <v>10.845420000000001</v>
      </c>
      <c r="P222" s="999">
        <v>3.762</v>
      </c>
      <c r="Q222" s="999">
        <v>41.080585612</v>
      </c>
      <c r="R222" s="999">
        <v>60.168775999999994</v>
      </c>
      <c r="S222" s="999">
        <v>1.6140600000000001</v>
      </c>
      <c r="T222" s="999">
        <v>5.2910000000000004</v>
      </c>
      <c r="U222" s="999">
        <v>2.3770799999999999</v>
      </c>
      <c r="V222" s="999">
        <v>70.260346134000002</v>
      </c>
      <c r="W222" s="999">
        <v>71.853543475999999</v>
      </c>
      <c r="X222" s="999">
        <v>3.1787399999999999</v>
      </c>
      <c r="Y222" s="999">
        <v>300.57826499999999</v>
      </c>
      <c r="Z222" s="1000">
        <v>21.769439999999999</v>
      </c>
      <c r="AA222" s="998">
        <v>66.191050485000005</v>
      </c>
      <c r="AB222" s="999">
        <v>153.82154023500001</v>
      </c>
      <c r="AC222" s="999">
        <v>41.598047999999999</v>
      </c>
      <c r="AD222" s="999">
        <v>20.965540000000001</v>
      </c>
      <c r="AE222" s="999">
        <v>20.984016</v>
      </c>
      <c r="AF222" s="999">
        <v>20.842392439000001</v>
      </c>
      <c r="AG222" s="999">
        <v>6.3714000000000004</v>
      </c>
      <c r="AH222" s="999">
        <v>12.60571</v>
      </c>
      <c r="AI222" s="999">
        <v>23.9071</v>
      </c>
      <c r="AJ222" s="999">
        <v>501.13545298600002</v>
      </c>
      <c r="AK222" s="999">
        <v>25.031525999999999</v>
      </c>
      <c r="AL222" s="999">
        <v>22.684756</v>
      </c>
      <c r="AM222" s="999">
        <v>206.09484</v>
      </c>
      <c r="AN222" s="999">
        <v>185.241567546</v>
      </c>
      <c r="AO222" s="999">
        <v>102.17323</v>
      </c>
      <c r="AP222" s="1000">
        <v>23.62889375</v>
      </c>
      <c r="AQ222" s="998">
        <v>53.873310413999995</v>
      </c>
      <c r="AR222" s="999">
        <v>86.422881005999997</v>
      </c>
      <c r="AS222" s="999">
        <v>8.3652300000000004</v>
      </c>
      <c r="AT222" s="999">
        <v>46.095383750000003</v>
      </c>
      <c r="AU222" s="999">
        <v>277.20837457200003</v>
      </c>
      <c r="AV222" s="999">
        <v>16.305336244999999</v>
      </c>
      <c r="AW222" s="999">
        <v>36.059602587999997</v>
      </c>
      <c r="AX222" s="1000">
        <v>30.749600000000001</v>
      </c>
      <c r="AY222" s="998">
        <v>51.024746</v>
      </c>
      <c r="AZ222" s="999">
        <v>9.9030149999999999</v>
      </c>
      <c r="BA222" s="999">
        <v>4.3375500000000002</v>
      </c>
      <c r="BB222" s="999">
        <v>8.9236250080000001</v>
      </c>
      <c r="BC222" s="999">
        <v>8.4308099999999992</v>
      </c>
      <c r="BD222" s="999">
        <v>5.1004800000000001</v>
      </c>
      <c r="BE222" s="999">
        <v>2.0319600000000002</v>
      </c>
      <c r="BF222" s="999">
        <v>1.26024</v>
      </c>
      <c r="BG222" s="999">
        <v>1.47681</v>
      </c>
      <c r="BH222" s="1000">
        <v>362.19364847999998</v>
      </c>
      <c r="BI222" s="998">
        <v>202.02398205599999</v>
      </c>
      <c r="BJ222" s="999">
        <v>199.00079388699999</v>
      </c>
      <c r="BK222" s="999">
        <v>192.60677000000001</v>
      </c>
      <c r="BL222" s="999">
        <v>179.66963070200001</v>
      </c>
      <c r="BM222" s="999">
        <v>85.376057720999981</v>
      </c>
      <c r="BN222" s="999">
        <v>97.408211249999994</v>
      </c>
      <c r="BO222" s="999">
        <v>94.906549147999996</v>
      </c>
      <c r="BP222" s="999">
        <v>95.77884195</v>
      </c>
      <c r="BQ222" s="999">
        <v>86.064812225999987</v>
      </c>
      <c r="BR222" s="999">
        <v>193.59606088499996</v>
      </c>
      <c r="BS222" s="1000">
        <v>38.99926</v>
      </c>
      <c r="BT222" s="998">
        <v>281.93063979499999</v>
      </c>
      <c r="BU222" s="999">
        <v>35.536178749999998</v>
      </c>
      <c r="BV222" s="999">
        <v>299.634557497</v>
      </c>
      <c r="BW222" s="999">
        <v>37.353439999999999</v>
      </c>
      <c r="BX222" s="999">
        <v>258.39438387999996</v>
      </c>
      <c r="BY222" s="999">
        <v>96.605954280000006</v>
      </c>
      <c r="BZ222" s="999">
        <v>227.263845699</v>
      </c>
      <c r="CA222" s="999">
        <v>107.425567116</v>
      </c>
      <c r="CB222" s="999">
        <v>82.953033125000005</v>
      </c>
      <c r="CC222" s="999">
        <v>77.983716020000003</v>
      </c>
      <c r="CD222" s="1000">
        <v>53.275196870999991</v>
      </c>
      <c r="CE222" s="998">
        <v>276.600724872</v>
      </c>
      <c r="CF222" s="999">
        <v>423.16633108499997</v>
      </c>
      <c r="CG222" s="999">
        <v>151.07952515400001</v>
      </c>
      <c r="CH222" s="999">
        <v>423.03973263300003</v>
      </c>
      <c r="CI222" s="999">
        <v>126.184587752</v>
      </c>
      <c r="CJ222" s="1000">
        <v>102.513992</v>
      </c>
      <c r="CK222" s="1002">
        <v>7812.7989663849994</v>
      </c>
    </row>
    <row r="223" spans="6:89" x14ac:dyDescent="0.25">
      <c r="F223" s="993">
        <v>43221</v>
      </c>
      <c r="G223" s="998">
        <v>7.7647500000000003</v>
      </c>
      <c r="H223" s="999">
        <v>5.6138399999999988</v>
      </c>
      <c r="I223" s="999">
        <v>20.637782000000001</v>
      </c>
      <c r="J223" s="999">
        <v>92.037324708</v>
      </c>
      <c r="K223" s="999">
        <v>51.467350968000005</v>
      </c>
      <c r="L223" s="999">
        <v>28.815000000000001</v>
      </c>
      <c r="M223" s="999">
        <v>27.292604999999998</v>
      </c>
      <c r="N223" s="999">
        <v>5.8823999999999996</v>
      </c>
      <c r="O223" s="999">
        <v>10.346780000000001</v>
      </c>
      <c r="P223" s="999">
        <v>3.5320999999999998</v>
      </c>
      <c r="Q223" s="999">
        <v>38.641892806000001</v>
      </c>
      <c r="R223" s="999">
        <v>57.436935999999996</v>
      </c>
      <c r="S223" s="999">
        <v>1.5115799999999999</v>
      </c>
      <c r="T223" s="999">
        <v>4.9621000000000004</v>
      </c>
      <c r="U223" s="999">
        <v>2.2237200000000001</v>
      </c>
      <c r="V223" s="999">
        <v>68.334981932999995</v>
      </c>
      <c r="W223" s="999">
        <v>67.75376739299999</v>
      </c>
      <c r="X223" s="999">
        <v>2.9736600000000002</v>
      </c>
      <c r="Y223" s="999">
        <v>294.29134045200004</v>
      </c>
      <c r="Z223" s="1000">
        <v>20.480460000000001</v>
      </c>
      <c r="AA223" s="998">
        <v>64.989912015000002</v>
      </c>
      <c r="AB223" s="999">
        <v>152.89303095</v>
      </c>
      <c r="AC223" s="999">
        <v>41.649025999999999</v>
      </c>
      <c r="AD223" s="999">
        <v>20.617170000000002</v>
      </c>
      <c r="AE223" s="999">
        <v>20.881903999999999</v>
      </c>
      <c r="AF223" s="999">
        <v>20.715562438999999</v>
      </c>
      <c r="AG223" s="999">
        <v>6.3325500000000003</v>
      </c>
      <c r="AH223" s="999">
        <v>12.493824999999999</v>
      </c>
      <c r="AI223" s="999">
        <v>23.4192</v>
      </c>
      <c r="AJ223" s="999">
        <v>496.420928479</v>
      </c>
      <c r="AK223" s="999">
        <v>24.876436000000002</v>
      </c>
      <c r="AL223" s="999">
        <v>22.684756</v>
      </c>
      <c r="AM223" s="999">
        <v>200.11215077</v>
      </c>
      <c r="AN223" s="999">
        <v>182.96163518399999</v>
      </c>
      <c r="AO223" s="999">
        <v>100.805973193</v>
      </c>
      <c r="AP223" s="1000">
        <v>23.290575</v>
      </c>
      <c r="AQ223" s="998">
        <v>50.006969862000005</v>
      </c>
      <c r="AR223" s="999">
        <v>81.046638994000006</v>
      </c>
      <c r="AS223" s="999">
        <v>7.7304700000000004</v>
      </c>
      <c r="AT223" s="999">
        <v>43.020266249999999</v>
      </c>
      <c r="AU223" s="999">
        <v>262.22736555</v>
      </c>
      <c r="AV223" s="999">
        <v>15.140663755</v>
      </c>
      <c r="AW223" s="999">
        <v>33.568905803999996</v>
      </c>
      <c r="AX223" s="1000">
        <v>28.483840000000001</v>
      </c>
      <c r="AY223" s="998">
        <v>49.288226000000002</v>
      </c>
      <c r="AZ223" s="999">
        <v>9.4892400000000006</v>
      </c>
      <c r="BA223" s="999">
        <v>4.0621499999999999</v>
      </c>
      <c r="BB223" s="999">
        <v>8.5587199999999992</v>
      </c>
      <c r="BC223" s="999">
        <v>7.97011</v>
      </c>
      <c r="BD223" s="999">
        <v>4.79556</v>
      </c>
      <c r="BE223" s="999">
        <v>1.9516</v>
      </c>
      <c r="BF223" s="999">
        <v>1.2103999999999999</v>
      </c>
      <c r="BG223" s="999">
        <v>1.39611</v>
      </c>
      <c r="BH223" s="1000">
        <v>351.79381785599992</v>
      </c>
      <c r="BI223" s="998">
        <v>193.214272056</v>
      </c>
      <c r="BJ223" s="999">
        <v>191.17930862900002</v>
      </c>
      <c r="BK223" s="999">
        <v>184.9579425</v>
      </c>
      <c r="BL223" s="999">
        <v>173.37484994599998</v>
      </c>
      <c r="BM223" s="999">
        <v>81.485775907000004</v>
      </c>
      <c r="BN223" s="999">
        <v>94.838073750000007</v>
      </c>
      <c r="BO223" s="999">
        <v>93.138150851999995</v>
      </c>
      <c r="BP223" s="999">
        <v>94.516998389999998</v>
      </c>
      <c r="BQ223" s="999">
        <v>83.350350000000006</v>
      </c>
      <c r="BR223" s="999">
        <v>186.475117205</v>
      </c>
      <c r="BS223" s="1000">
        <v>37.481167999999997</v>
      </c>
      <c r="BT223" s="998">
        <v>276.10257618999998</v>
      </c>
      <c r="BU223" s="999">
        <v>34.960805000000001</v>
      </c>
      <c r="BV223" s="999">
        <v>311.53950634500001</v>
      </c>
      <c r="BW223" s="999">
        <v>36.911598767999998</v>
      </c>
      <c r="BX223" s="999">
        <v>262.03919747999998</v>
      </c>
      <c r="BY223" s="999">
        <v>92.362739040000008</v>
      </c>
      <c r="BZ223" s="999">
        <v>228.57714819899999</v>
      </c>
      <c r="CA223" s="999">
        <v>109.28643750000001</v>
      </c>
      <c r="CB223" s="999">
        <v>79.431302500000001</v>
      </c>
      <c r="CC223" s="999">
        <v>78.612176019999993</v>
      </c>
      <c r="CD223" s="1000">
        <v>51.816014171999996</v>
      </c>
      <c r="CE223" s="998">
        <v>269.26891200000006</v>
      </c>
      <c r="CF223" s="999">
        <v>404.43983627999995</v>
      </c>
      <c r="CG223" s="999">
        <v>142.66483766600001</v>
      </c>
      <c r="CH223" s="999">
        <v>424.62850262999996</v>
      </c>
      <c r="CI223" s="999">
        <v>119.71209224799999</v>
      </c>
      <c r="CJ223" s="1000">
        <v>97.083738499999995</v>
      </c>
      <c r="CK223" s="1002">
        <v>7622.3354881340001</v>
      </c>
    </row>
    <row r="224" spans="6:89" x14ac:dyDescent="0.25">
      <c r="F224" s="993">
        <v>43252</v>
      </c>
      <c r="G224" s="998">
        <v>6.8773499999999999</v>
      </c>
      <c r="H224" s="999">
        <v>4.9348799999999988</v>
      </c>
      <c r="I224" s="999">
        <v>18.222467999999999</v>
      </c>
      <c r="J224" s="999">
        <v>81.011342646000003</v>
      </c>
      <c r="K224" s="999">
        <v>45.297834516000002</v>
      </c>
      <c r="L224" s="999">
        <v>25.391100000000005</v>
      </c>
      <c r="M224" s="999">
        <v>23.884459502999999</v>
      </c>
      <c r="N224" s="999">
        <v>5.2287999999999997</v>
      </c>
      <c r="O224" s="999">
        <v>9.0378500000000006</v>
      </c>
      <c r="P224" s="999">
        <v>3.1141000000000001</v>
      </c>
      <c r="Q224" s="999">
        <v>34.191908597000001</v>
      </c>
      <c r="R224" s="999">
        <v>50.47074400000001</v>
      </c>
      <c r="S224" s="999">
        <v>1.3322400000000001</v>
      </c>
      <c r="T224" s="999">
        <v>4.3901000000000003</v>
      </c>
      <c r="U224" s="999">
        <v>1.9681200000000001</v>
      </c>
      <c r="V224" s="999">
        <v>60.218918067000004</v>
      </c>
      <c r="W224" s="999">
        <v>59.698130869000003</v>
      </c>
      <c r="X224" s="999">
        <v>2.6318600000000001</v>
      </c>
      <c r="Y224" s="999">
        <v>260.503197048</v>
      </c>
      <c r="Z224" s="1000">
        <v>18.021850000000001</v>
      </c>
      <c r="AA224" s="998">
        <v>56.841850485000002</v>
      </c>
      <c r="AB224" s="999">
        <v>135.06577524000002</v>
      </c>
      <c r="AC224" s="999">
        <v>36.959049999999998</v>
      </c>
      <c r="AD224" s="999">
        <v>18.210249999999998</v>
      </c>
      <c r="AE224" s="999">
        <v>18.431215999999999</v>
      </c>
      <c r="AF224" s="999">
        <v>18.348077561</v>
      </c>
      <c r="AG224" s="999">
        <v>5.5944000000000003</v>
      </c>
      <c r="AH224" s="999">
        <v>10.964729999999999</v>
      </c>
      <c r="AI224" s="999">
        <v>20.664000000000001</v>
      </c>
      <c r="AJ224" s="999">
        <v>438.81279146500003</v>
      </c>
      <c r="AK224" s="999">
        <v>22.022780000000001</v>
      </c>
      <c r="AL224" s="999">
        <v>20.057811999999998</v>
      </c>
      <c r="AM224" s="999">
        <v>178.51633282</v>
      </c>
      <c r="AN224" s="999">
        <v>162.05259763800001</v>
      </c>
      <c r="AO224" s="999">
        <v>89.432675693000007</v>
      </c>
      <c r="AP224" s="1000">
        <v>20.566218750000001</v>
      </c>
      <c r="AQ224" s="998">
        <v>44.095590414</v>
      </c>
      <c r="AR224" s="999">
        <v>71.403028993999996</v>
      </c>
      <c r="AS224" s="999">
        <v>6.89168</v>
      </c>
      <c r="AT224" s="999">
        <v>37.968287500000002</v>
      </c>
      <c r="AU224" s="999">
        <v>232.86210782400002</v>
      </c>
      <c r="AV224" s="999">
        <v>13.364549999999999</v>
      </c>
      <c r="AW224" s="999">
        <v>29.63916</v>
      </c>
      <c r="AX224" s="1000">
        <v>25.052831999999999</v>
      </c>
      <c r="AY224" s="998">
        <v>43.470883999999998</v>
      </c>
      <c r="AZ224" s="999">
        <v>8.3306699999999996</v>
      </c>
      <c r="BA224" s="999">
        <v>3.5802</v>
      </c>
      <c r="BB224" s="999">
        <v>7.5137600000000004</v>
      </c>
      <c r="BC224" s="999">
        <v>7.0026400000000004</v>
      </c>
      <c r="BD224" s="999">
        <v>4.2411599999999998</v>
      </c>
      <c r="BE224" s="999">
        <v>1.6875599999999999</v>
      </c>
      <c r="BF224" s="999">
        <v>1.04664</v>
      </c>
      <c r="BG224" s="999">
        <v>1.22664</v>
      </c>
      <c r="BH224" s="1000">
        <v>310.28165366399992</v>
      </c>
      <c r="BI224" s="998">
        <v>176.823465</v>
      </c>
      <c r="BJ224" s="999">
        <v>168.78943051600001</v>
      </c>
      <c r="BK224" s="999">
        <v>166.25742249999999</v>
      </c>
      <c r="BL224" s="999">
        <v>155.79690897400002</v>
      </c>
      <c r="BM224" s="999">
        <v>74.546317255999995</v>
      </c>
      <c r="BN224" s="999">
        <v>84.443272570999994</v>
      </c>
      <c r="BO224" s="999">
        <v>82.291667712999995</v>
      </c>
      <c r="BP224" s="999">
        <v>83.898851609999994</v>
      </c>
      <c r="BQ224" s="999">
        <v>73.418552226000003</v>
      </c>
      <c r="BR224" s="999">
        <v>169.00488118000001</v>
      </c>
      <c r="BS224" s="1000">
        <v>33.031587999999999</v>
      </c>
      <c r="BT224" s="998">
        <v>243.61477244999995</v>
      </c>
      <c r="BU224" s="999">
        <v>30.87839125</v>
      </c>
      <c r="BV224" s="999">
        <v>275.21549538599999</v>
      </c>
      <c r="BW224" s="999">
        <v>32.527066256000005</v>
      </c>
      <c r="BX224" s="999">
        <v>233.11488815999999</v>
      </c>
      <c r="BY224" s="999">
        <v>81.37683048000001</v>
      </c>
      <c r="BZ224" s="999">
        <v>204.75016360199999</v>
      </c>
      <c r="CA224" s="999">
        <v>98.328209615999995</v>
      </c>
      <c r="CB224" s="999">
        <v>69.961102499999996</v>
      </c>
      <c r="CC224" s="999">
        <v>70.715387582000005</v>
      </c>
      <c r="CD224" s="1000">
        <v>45.635849999999998</v>
      </c>
      <c r="CE224" s="998">
        <v>245.91329287199997</v>
      </c>
      <c r="CF224" s="999">
        <v>357.59251062000004</v>
      </c>
      <c r="CG224" s="999">
        <v>126.95545718000001</v>
      </c>
      <c r="CH224" s="999">
        <v>385.03712999999999</v>
      </c>
      <c r="CI224" s="999">
        <v>108.60003674400001</v>
      </c>
      <c r="CJ224" s="1000">
        <v>85.935916500000005</v>
      </c>
      <c r="CK224" s="1002">
        <v>6783.0817140379977</v>
      </c>
    </row>
    <row r="225" spans="6:89" x14ac:dyDescent="0.25">
      <c r="F225" s="993">
        <v>43282</v>
      </c>
      <c r="G225" s="998">
        <v>7.0991999999999997</v>
      </c>
      <c r="H225" s="999">
        <v>5.1170399999999994</v>
      </c>
      <c r="I225" s="999">
        <v>19.059457999999999</v>
      </c>
      <c r="J225" s="999">
        <v>83.327736177000006</v>
      </c>
      <c r="K225" s="999">
        <v>47.162389032</v>
      </c>
      <c r="L225" s="999">
        <v>26.340299999999999</v>
      </c>
      <c r="M225" s="999">
        <v>24.544099502999998</v>
      </c>
      <c r="N225" s="999">
        <v>5.4695999999999998</v>
      </c>
      <c r="O225" s="999">
        <v>9.3495000000000008</v>
      </c>
      <c r="P225" s="999">
        <v>3.2185999999999999</v>
      </c>
      <c r="Q225" s="999">
        <v>35.675244208999999</v>
      </c>
      <c r="R225" s="999">
        <v>52.24644</v>
      </c>
      <c r="S225" s="999">
        <v>1.3749400000000001</v>
      </c>
      <c r="T225" s="999">
        <v>4.5473999999999997</v>
      </c>
      <c r="U225" s="999">
        <v>2.0448</v>
      </c>
      <c r="V225" s="999">
        <v>61.729550799000002</v>
      </c>
      <c r="W225" s="999">
        <v>62.431301737999988</v>
      </c>
      <c r="X225" s="999">
        <v>2.7343999999999999</v>
      </c>
      <c r="Y225" s="999">
        <v>263.69118590400006</v>
      </c>
      <c r="Z225" s="1000">
        <v>18.857299999999999</v>
      </c>
      <c r="AA225" s="998">
        <v>57.978012014999997</v>
      </c>
      <c r="AB225" s="999">
        <v>136.61332475999998</v>
      </c>
      <c r="AC225" s="999">
        <v>37.417852000000003</v>
      </c>
      <c r="AD225" s="999">
        <v>18.558620000000001</v>
      </c>
      <c r="AE225" s="999">
        <v>18.763079999999999</v>
      </c>
      <c r="AF225" s="999">
        <v>18.601737561</v>
      </c>
      <c r="AG225" s="999">
        <v>5.6915250000000004</v>
      </c>
      <c r="AH225" s="999">
        <v>11.151204999999999</v>
      </c>
      <c r="AI225" s="999">
        <v>21.0945</v>
      </c>
      <c r="AJ225" s="999">
        <v>443.70999501400001</v>
      </c>
      <c r="AK225" s="999">
        <v>22.301942</v>
      </c>
      <c r="AL225" s="999">
        <v>20.276724000000002</v>
      </c>
      <c r="AM225" s="999">
        <v>184.55728718</v>
      </c>
      <c r="AN225" s="999">
        <v>165.292522362</v>
      </c>
      <c r="AO225" s="999">
        <v>91.701070556999994</v>
      </c>
      <c r="AP225" s="1000">
        <v>20.92234375</v>
      </c>
      <c r="AQ225" s="998">
        <v>46.683810414</v>
      </c>
      <c r="AR225" s="999">
        <v>74.998402012</v>
      </c>
      <c r="AS225" s="999">
        <v>7.2544000000000004</v>
      </c>
      <c r="AT225" s="999">
        <v>39.91377</v>
      </c>
      <c r="AU225" s="999">
        <v>241.03897369200001</v>
      </c>
      <c r="AV225" s="999">
        <v>14.121586245</v>
      </c>
      <c r="AW225" s="999">
        <v>31.271948391999999</v>
      </c>
      <c r="AX225" s="1000">
        <v>26.574128000000002</v>
      </c>
      <c r="AY225" s="998">
        <v>44.541738000000002</v>
      </c>
      <c r="AZ225" s="999">
        <v>8.5789349999999995</v>
      </c>
      <c r="BA225" s="999">
        <v>3.69495</v>
      </c>
      <c r="BB225" s="999">
        <v>7.7293850080000004</v>
      </c>
      <c r="BC225" s="999">
        <v>7.23299</v>
      </c>
      <c r="BD225" s="999">
        <v>4.3797600000000001</v>
      </c>
      <c r="BE225" s="999">
        <v>1.7334799999999999</v>
      </c>
      <c r="BF225" s="999">
        <v>1.0751200000000001</v>
      </c>
      <c r="BG225" s="999">
        <v>1.2669900000000001</v>
      </c>
      <c r="BH225" s="1000">
        <v>317.74736678399989</v>
      </c>
      <c r="BI225" s="998">
        <v>183.715462944</v>
      </c>
      <c r="BJ225" s="999">
        <v>185.05949548399997</v>
      </c>
      <c r="BK225" s="999">
        <v>176.58632749999998</v>
      </c>
      <c r="BL225" s="999">
        <v>163.66532108000001</v>
      </c>
      <c r="BM225" s="999">
        <v>78.016076372000001</v>
      </c>
      <c r="BN225" s="999">
        <v>88.584072500000005</v>
      </c>
      <c r="BO225" s="999">
        <v>86.476959148000006</v>
      </c>
      <c r="BP225" s="999">
        <v>86.237893560000003</v>
      </c>
      <c r="BQ225" s="999">
        <v>79.486227774000014</v>
      </c>
      <c r="BR225" s="999">
        <v>175.36632809</v>
      </c>
      <c r="BS225" s="1000">
        <v>36.303337999999997</v>
      </c>
      <c r="BT225" s="998">
        <v>253.95586156499996</v>
      </c>
      <c r="BU225" s="999">
        <v>31.53596125</v>
      </c>
      <c r="BV225" s="999">
        <v>267.42104076599998</v>
      </c>
      <c r="BW225" s="999">
        <v>33.206827488000009</v>
      </c>
      <c r="BX225" s="999">
        <v>230.31565591999998</v>
      </c>
      <c r="BY225" s="999">
        <v>84.225022859999996</v>
      </c>
      <c r="BZ225" s="999">
        <v>203.468030148</v>
      </c>
      <c r="CA225" s="999">
        <v>97.471687500000002</v>
      </c>
      <c r="CB225" s="999">
        <v>72.26946375</v>
      </c>
      <c r="CC225" s="999">
        <v>70.278230805999996</v>
      </c>
      <c r="CD225" s="1000">
        <v>46.808943129000006</v>
      </c>
      <c r="CE225" s="998">
        <v>246.88890487200001</v>
      </c>
      <c r="CF225" s="999">
        <v>369.09216504</v>
      </c>
      <c r="CG225" s="999">
        <v>131.402694846</v>
      </c>
      <c r="CH225" s="999">
        <v>382.53214026300003</v>
      </c>
      <c r="CI225" s="999">
        <v>110.89120612399999</v>
      </c>
      <c r="CJ225" s="1000">
        <v>89.268770500000002</v>
      </c>
      <c r="CK225" s="1002">
        <v>6951.0200693869983</v>
      </c>
    </row>
    <row r="226" spans="6:89" x14ac:dyDescent="0.25">
      <c r="F226" s="993">
        <v>43313</v>
      </c>
      <c r="G226" s="998">
        <v>7.4985299999999997</v>
      </c>
      <c r="H226" s="999">
        <v>5.415119999999999</v>
      </c>
      <c r="I226" s="999">
        <v>20.183416000000001</v>
      </c>
      <c r="J226" s="999">
        <v>88.392870000000002</v>
      </c>
      <c r="K226" s="999">
        <v>50.068919999999999</v>
      </c>
      <c r="L226" s="999">
        <v>27.899699999999999</v>
      </c>
      <c r="M226" s="999">
        <v>26.055779999999999</v>
      </c>
      <c r="N226" s="999">
        <v>5.7792000000000003</v>
      </c>
      <c r="O226" s="999">
        <v>9.9104700000000001</v>
      </c>
      <c r="P226" s="999">
        <v>3.4066999999999998</v>
      </c>
      <c r="Q226" s="999">
        <v>37.837367193999995</v>
      </c>
      <c r="R226" s="999">
        <v>55.456352000000003</v>
      </c>
      <c r="S226" s="999">
        <v>1.46034</v>
      </c>
      <c r="T226" s="999">
        <v>4.8190999999999997</v>
      </c>
      <c r="U226" s="999">
        <v>2.1598199999999999</v>
      </c>
      <c r="V226" s="999">
        <v>65.580279200999996</v>
      </c>
      <c r="W226" s="999">
        <v>66.171407392999996</v>
      </c>
      <c r="X226" s="999">
        <v>2.8882099999999999</v>
      </c>
      <c r="Y226" s="999">
        <v>280.67478749999998</v>
      </c>
      <c r="Z226" s="1000">
        <v>20.02693</v>
      </c>
      <c r="AA226" s="998">
        <v>61.808612984999996</v>
      </c>
      <c r="AB226" s="999">
        <v>144.66033714</v>
      </c>
      <c r="AC226" s="999">
        <v>39.864795999999998</v>
      </c>
      <c r="AD226" s="999">
        <v>19.698740000000001</v>
      </c>
      <c r="AE226" s="999">
        <v>19.886312</v>
      </c>
      <c r="AF226" s="999">
        <v>19.827752439000001</v>
      </c>
      <c r="AG226" s="999">
        <v>6.041175</v>
      </c>
      <c r="AH226" s="999">
        <v>11.897105</v>
      </c>
      <c r="AI226" s="999">
        <v>22.4147</v>
      </c>
      <c r="AJ226" s="999">
        <v>470.56749453500004</v>
      </c>
      <c r="AK226" s="999">
        <v>23.759788</v>
      </c>
      <c r="AL226" s="999">
        <v>21.617560000000001</v>
      </c>
      <c r="AM226" s="999">
        <v>191.59051436000001</v>
      </c>
      <c r="AN226" s="999">
        <v>173.662129908</v>
      </c>
      <c r="AO226" s="999">
        <v>95.709691806999999</v>
      </c>
      <c r="AP226" s="1000">
        <v>22.24000625</v>
      </c>
      <c r="AQ226" s="998">
        <v>49.527660275999992</v>
      </c>
      <c r="AR226" s="999">
        <v>79.635378994000007</v>
      </c>
      <c r="AS226" s="999">
        <v>7.68513</v>
      </c>
      <c r="AT226" s="999">
        <v>42.392691249999999</v>
      </c>
      <c r="AU226" s="999">
        <v>256.22892000000002</v>
      </c>
      <c r="AV226" s="999">
        <v>14.995086245</v>
      </c>
      <c r="AW226" s="999">
        <v>33.12612</v>
      </c>
      <c r="AX226" s="1000">
        <v>28.224896000000001</v>
      </c>
      <c r="AY226" s="998">
        <v>47.435938</v>
      </c>
      <c r="AZ226" s="999">
        <v>9.1306349999999998</v>
      </c>
      <c r="BA226" s="999">
        <v>3.9244500000000002</v>
      </c>
      <c r="BB226" s="999">
        <v>8.2435749919999992</v>
      </c>
      <c r="BC226" s="999">
        <v>7.6936900000000001</v>
      </c>
      <c r="BD226" s="999">
        <v>4.6569599999999998</v>
      </c>
      <c r="BE226" s="999">
        <v>1.8597600000000001</v>
      </c>
      <c r="BF226" s="999">
        <v>1.15344</v>
      </c>
      <c r="BG226" s="999">
        <v>1.3476900000000001</v>
      </c>
      <c r="BH226" s="1000">
        <v>338.1695541119999</v>
      </c>
      <c r="BI226" s="998">
        <v>189.07910205599998</v>
      </c>
      <c r="BJ226" s="999">
        <v>180.01426000000001</v>
      </c>
      <c r="BK226" s="999">
        <v>177.67044250000001</v>
      </c>
      <c r="BL226" s="999">
        <v>166.57523037799999</v>
      </c>
      <c r="BM226" s="999">
        <v>79.768472744000007</v>
      </c>
      <c r="BN226" s="999">
        <v>90.297497500000006</v>
      </c>
      <c r="BO226" s="999">
        <v>88.009653139000008</v>
      </c>
      <c r="BP226" s="999">
        <v>89.592653220000003</v>
      </c>
      <c r="BQ226" s="999">
        <v>78.400431386999998</v>
      </c>
      <c r="BR226" s="999">
        <v>180.87330631999998</v>
      </c>
      <c r="BS226" s="1000">
        <v>35.204030000000003</v>
      </c>
      <c r="BT226" s="998">
        <v>261.27836122499997</v>
      </c>
      <c r="BU226" s="999">
        <v>33.316879999999998</v>
      </c>
      <c r="BV226" s="999">
        <v>282.82731942699996</v>
      </c>
      <c r="BW226" s="999">
        <v>34.974240000000002</v>
      </c>
      <c r="BX226" s="999">
        <v>243.66983728</v>
      </c>
      <c r="BY226" s="999">
        <v>89.311060959999992</v>
      </c>
      <c r="BZ226" s="999">
        <v>214.16216485199999</v>
      </c>
      <c r="CA226" s="999">
        <v>101.2524075</v>
      </c>
      <c r="CB226" s="999">
        <v>76.708619999999996</v>
      </c>
      <c r="CC226" s="999">
        <v>73.693785214000002</v>
      </c>
      <c r="CD226" s="1000">
        <v>49.727339999999998</v>
      </c>
      <c r="CE226" s="998">
        <v>263.592624</v>
      </c>
      <c r="CF226" s="999">
        <v>391.80913573500004</v>
      </c>
      <c r="CG226" s="999">
        <v>139.52937141000001</v>
      </c>
      <c r="CH226" s="999">
        <v>411.736785</v>
      </c>
      <c r="CI226" s="999">
        <v>117.335013682</v>
      </c>
      <c r="CJ226" s="1000">
        <v>94.641560999999996</v>
      </c>
      <c r="CK226" s="1002">
        <v>7297.4151761100002</v>
      </c>
    </row>
    <row r="227" spans="6:89" x14ac:dyDescent="0.25">
      <c r="F227" s="993">
        <v>43344</v>
      </c>
      <c r="G227" s="998">
        <v>7.1435700000000004</v>
      </c>
      <c r="H227" s="999">
        <v>5.1501599999999987</v>
      </c>
      <c r="I227" s="999">
        <v>18.987715999999999</v>
      </c>
      <c r="J227" s="999">
        <v>84.316068530999999</v>
      </c>
      <c r="K227" s="999">
        <v>47.354340000000001</v>
      </c>
      <c r="L227" s="999">
        <v>26.475899999999996</v>
      </c>
      <c r="M227" s="999">
        <v>24.873919503</v>
      </c>
      <c r="N227" s="999">
        <v>5.4352</v>
      </c>
      <c r="O227" s="999">
        <v>9.4118300000000001</v>
      </c>
      <c r="P227" s="999">
        <v>3.2395</v>
      </c>
      <c r="Q227" s="999">
        <v>35.675244208999999</v>
      </c>
      <c r="R227" s="999">
        <v>52.656215999999993</v>
      </c>
      <c r="S227" s="999">
        <v>1.39202</v>
      </c>
      <c r="T227" s="999">
        <v>4.5617000000000001</v>
      </c>
      <c r="U227" s="999">
        <v>2.0575800000000002</v>
      </c>
      <c r="V227" s="999">
        <v>62.618189999999998</v>
      </c>
      <c r="W227" s="999">
        <v>62.57513826200001</v>
      </c>
      <c r="X227" s="999">
        <v>2.75149</v>
      </c>
      <c r="Y227" s="999">
        <v>273.55358545200005</v>
      </c>
      <c r="Z227" s="1000">
        <v>18.857299999999999</v>
      </c>
      <c r="AA227" s="998">
        <v>59.276537984999997</v>
      </c>
      <c r="AB227" s="999">
        <v>140.48209642500001</v>
      </c>
      <c r="AC227" s="999">
        <v>38.233499999999999</v>
      </c>
      <c r="AD227" s="999">
        <v>18.875319999999999</v>
      </c>
      <c r="AE227" s="999">
        <v>19.120471999999999</v>
      </c>
      <c r="AF227" s="999">
        <v>19.0245</v>
      </c>
      <c r="AG227" s="999">
        <v>5.7886499999999996</v>
      </c>
      <c r="AH227" s="999">
        <v>11.449565</v>
      </c>
      <c r="AI227" s="999">
        <v>21.467600000000001</v>
      </c>
      <c r="AJ227" s="999">
        <v>457.67088949299995</v>
      </c>
      <c r="AK227" s="999">
        <v>22.860265999999999</v>
      </c>
      <c r="AL227" s="999">
        <v>20.769276000000001</v>
      </c>
      <c r="AM227" s="999">
        <v>188.73054718</v>
      </c>
      <c r="AN227" s="999">
        <v>169.85225509200001</v>
      </c>
      <c r="AO227" s="999">
        <v>93.814191942999997</v>
      </c>
      <c r="AP227" s="1000">
        <v>21.385306249999999</v>
      </c>
      <c r="AQ227" s="998">
        <v>46.268429862000005</v>
      </c>
      <c r="AR227" s="999">
        <v>74.864003018000005</v>
      </c>
      <c r="AS227" s="999">
        <v>7.1863900000000003</v>
      </c>
      <c r="AT227" s="999">
        <v>39.725497500000003</v>
      </c>
      <c r="AU227" s="999">
        <v>243.54574662599998</v>
      </c>
      <c r="AV227" s="999">
        <v>13.976000000000001</v>
      </c>
      <c r="AW227" s="999">
        <v>31.050545804000002</v>
      </c>
      <c r="AX227" s="1000">
        <v>26.347552</v>
      </c>
      <c r="AY227" s="998">
        <v>45.236345999999998</v>
      </c>
      <c r="AZ227" s="999">
        <v>8.7168600000000005</v>
      </c>
      <c r="BA227" s="999">
        <v>3.74085</v>
      </c>
      <c r="BB227" s="999">
        <v>7.8620799999999997</v>
      </c>
      <c r="BC227" s="999">
        <v>7.3251299999999997</v>
      </c>
      <c r="BD227" s="999">
        <v>4.4074799999999996</v>
      </c>
      <c r="BE227" s="999">
        <v>1.7679199999999999</v>
      </c>
      <c r="BF227" s="999">
        <v>1.0964799999999999</v>
      </c>
      <c r="BG227" s="999">
        <v>1.2831300000000001</v>
      </c>
      <c r="BH227" s="1000">
        <v>323.15075750399996</v>
      </c>
      <c r="BI227" s="998">
        <v>180.95863499999999</v>
      </c>
      <c r="BJ227" s="999">
        <v>175.98409000000001</v>
      </c>
      <c r="BK227" s="999">
        <v>171.64778749999999</v>
      </c>
      <c r="BL227" s="999">
        <v>161.61659989199998</v>
      </c>
      <c r="BM227" s="999">
        <v>76.263679999999994</v>
      </c>
      <c r="BN227" s="999">
        <v>87.927282429000002</v>
      </c>
      <c r="BO227" s="999">
        <v>85.799090425999992</v>
      </c>
      <c r="BP227" s="999">
        <v>87.592093560000009</v>
      </c>
      <c r="BQ227" s="999">
        <v>76.516253613000003</v>
      </c>
      <c r="BR227" s="999">
        <v>174.63844220500002</v>
      </c>
      <c r="BS227" s="1000">
        <v>34.444983999999998</v>
      </c>
      <c r="BT227" s="998">
        <v>253.38795034</v>
      </c>
      <c r="BU227" s="999">
        <v>32.029138750000001</v>
      </c>
      <c r="BV227" s="999">
        <v>289.55638942100001</v>
      </c>
      <c r="BW227" s="999">
        <v>33.818638768</v>
      </c>
      <c r="BX227" s="999">
        <v>243.7281466</v>
      </c>
      <c r="BY227" s="999">
        <v>85.12599238</v>
      </c>
      <c r="BZ227" s="999">
        <v>211.50421569900001</v>
      </c>
      <c r="CA227" s="999">
        <v>99.657416249999997</v>
      </c>
      <c r="CB227" s="999">
        <v>72.890945625000001</v>
      </c>
      <c r="CC227" s="999">
        <v>72.382189194000006</v>
      </c>
      <c r="CD227" s="1000">
        <v>47.495621043</v>
      </c>
      <c r="CE227" s="998">
        <v>254.63473200000004</v>
      </c>
      <c r="CF227" s="999">
        <v>372.32852953500003</v>
      </c>
      <c r="CG227" s="999">
        <v>132.10656797400003</v>
      </c>
      <c r="CH227" s="999">
        <v>403.45792460700005</v>
      </c>
      <c r="CI227" s="999">
        <v>112.208609186</v>
      </c>
      <c r="CJ227" s="1000">
        <v>89.498622499999996</v>
      </c>
      <c r="CK227" s="1002">
        <v>7064.6394081360022</v>
      </c>
    </row>
    <row r="228" spans="6:89" x14ac:dyDescent="0.25">
      <c r="F228" s="993">
        <v>43374</v>
      </c>
      <c r="G228" s="998">
        <v>6.0343200000000001</v>
      </c>
      <c r="H228" s="999">
        <v>4.4380799999999994</v>
      </c>
      <c r="I228" s="999">
        <v>16.165863999999999</v>
      </c>
      <c r="J228" s="999">
        <v>74.494619999999998</v>
      </c>
      <c r="K228" s="999">
        <v>40.636448226000013</v>
      </c>
      <c r="L228" s="999">
        <v>22.780799999999999</v>
      </c>
      <c r="M228" s="999">
        <v>22.015485000000002</v>
      </c>
      <c r="N228" s="999">
        <v>4.6440000000000001</v>
      </c>
      <c r="O228" s="999">
        <v>8.2275600000000004</v>
      </c>
      <c r="P228" s="999">
        <v>2.8006000000000002</v>
      </c>
      <c r="Q228" s="999">
        <v>30.571588596999998</v>
      </c>
      <c r="R228" s="999">
        <v>45.792468</v>
      </c>
      <c r="S228" s="999">
        <v>1.16998</v>
      </c>
      <c r="T228" s="999">
        <v>3.8896000000000002</v>
      </c>
      <c r="U228" s="999">
        <v>1.7380800000000001</v>
      </c>
      <c r="V228" s="999">
        <v>55.568460000000002</v>
      </c>
      <c r="W228" s="999">
        <v>53.188855655000005</v>
      </c>
      <c r="X228" s="999">
        <v>2.3242400000000001</v>
      </c>
      <c r="Y228" s="999">
        <v>235.80248090400002</v>
      </c>
      <c r="Z228" s="1000">
        <v>16.11225</v>
      </c>
      <c r="AA228" s="998">
        <v>52.784025</v>
      </c>
      <c r="AB228" s="999">
        <v>126.15224952</v>
      </c>
      <c r="AC228" s="999">
        <v>34.766995999999999</v>
      </c>
      <c r="AD228" s="999">
        <v>16.943449999999999</v>
      </c>
      <c r="AE228" s="999">
        <v>17.307984000000001</v>
      </c>
      <c r="AF228" s="999">
        <v>17.206607561000002</v>
      </c>
      <c r="AG228" s="999">
        <v>5.2447499999999998</v>
      </c>
      <c r="AH228" s="999">
        <v>10.218830000000001</v>
      </c>
      <c r="AI228" s="999">
        <v>19.142900000000001</v>
      </c>
      <c r="AJ228" s="999">
        <v>408.97488002799997</v>
      </c>
      <c r="AK228" s="999">
        <v>20.533916000000001</v>
      </c>
      <c r="AL228" s="999">
        <v>18.799067999999998</v>
      </c>
      <c r="AM228" s="999">
        <v>167.86424718000001</v>
      </c>
      <c r="AN228" s="999">
        <v>152.093122362</v>
      </c>
      <c r="AO228" s="999">
        <v>84.087822500000001</v>
      </c>
      <c r="AP228" s="1000">
        <v>19.017074999999998</v>
      </c>
      <c r="AQ228" s="998">
        <v>38.855250137999995</v>
      </c>
      <c r="AR228" s="999">
        <v>63.27149</v>
      </c>
      <c r="AS228" s="999">
        <v>6.09823</v>
      </c>
      <c r="AT228" s="999">
        <v>33.606641250000003</v>
      </c>
      <c r="AU228" s="999">
        <v>208.09267955999999</v>
      </c>
      <c r="AV228" s="999">
        <v>11.821363755</v>
      </c>
      <c r="AW228" s="999">
        <v>26.235228391999996</v>
      </c>
      <c r="AX228" s="1000">
        <v>22.042608000000001</v>
      </c>
      <c r="AY228" s="998">
        <v>39.592655999999998</v>
      </c>
      <c r="AZ228" s="999">
        <v>7.5582900000000004</v>
      </c>
      <c r="BA228" s="999">
        <v>3.1441499999999998</v>
      </c>
      <c r="BB228" s="999">
        <v>6.8171200000000001</v>
      </c>
      <c r="BC228" s="999">
        <v>6.2655200000000004</v>
      </c>
      <c r="BD228" s="999">
        <v>3.7699199999999999</v>
      </c>
      <c r="BE228" s="999">
        <v>1.5383199999999999</v>
      </c>
      <c r="BF228" s="999">
        <v>0.95408000000000004</v>
      </c>
      <c r="BG228" s="999">
        <v>1.0975200000000001</v>
      </c>
      <c r="BH228" s="1000">
        <v>283.99144339199995</v>
      </c>
      <c r="BI228" s="998">
        <v>162.91965705600001</v>
      </c>
      <c r="BJ228" s="999">
        <v>154.37042262900002</v>
      </c>
      <c r="BK228" s="999">
        <v>152.73632749999999</v>
      </c>
      <c r="BL228" s="999">
        <v>144.15739946000002</v>
      </c>
      <c r="BM228" s="999">
        <v>68.483116371999998</v>
      </c>
      <c r="BN228" s="999">
        <v>78.332102429000003</v>
      </c>
      <c r="BO228" s="999">
        <v>76.485236435000004</v>
      </c>
      <c r="BP228" s="999">
        <v>78.574408050000002</v>
      </c>
      <c r="BQ228" s="999">
        <v>67.446700839000002</v>
      </c>
      <c r="BR228" s="999">
        <v>156.66187500000001</v>
      </c>
      <c r="BS228" s="1000">
        <v>30.152448</v>
      </c>
      <c r="BT228" s="998">
        <v>225.62228741499999</v>
      </c>
      <c r="BU228" s="999">
        <v>28.68649125</v>
      </c>
      <c r="BV228" s="999">
        <v>258.98702288300001</v>
      </c>
      <c r="BW228" s="999">
        <v>30.283813744</v>
      </c>
      <c r="BX228" s="999">
        <v>216.29082116000001</v>
      </c>
      <c r="BY228" s="999">
        <v>73.326361900000009</v>
      </c>
      <c r="BZ228" s="999">
        <v>191.67965180100001</v>
      </c>
      <c r="CA228" s="999">
        <v>94.222631250000006</v>
      </c>
      <c r="CB228" s="999">
        <v>63.479934374999999</v>
      </c>
      <c r="CC228" s="999">
        <v>66.780725214000014</v>
      </c>
      <c r="CD228" s="1000">
        <v>41.973525828</v>
      </c>
      <c r="CE228" s="998">
        <v>225.041227128</v>
      </c>
      <c r="CF228" s="999">
        <v>323.28177279000005</v>
      </c>
      <c r="CG228" s="999">
        <v>113.805521102</v>
      </c>
      <c r="CH228" s="999">
        <v>361.54508723699996</v>
      </c>
      <c r="CI228" s="999">
        <v>97.115733876000007</v>
      </c>
      <c r="CJ228" s="1000">
        <v>77.086614499999996</v>
      </c>
      <c r="CK228" s="1002">
        <v>6243.815131243</v>
      </c>
    </row>
    <row r="229" spans="6:89" x14ac:dyDescent="0.25">
      <c r="F229" s="993">
        <v>43405</v>
      </c>
      <c r="G229" s="998">
        <v>6.25617</v>
      </c>
      <c r="H229" s="999">
        <v>4.4877599999999989</v>
      </c>
      <c r="I229" s="999">
        <v>16.715886000000001</v>
      </c>
      <c r="J229" s="999">
        <v>73.012121468999993</v>
      </c>
      <c r="K229" s="999">
        <v>41.376774516000005</v>
      </c>
      <c r="L229" s="999">
        <v>23.119800000000001</v>
      </c>
      <c r="M229" s="999">
        <v>21.548245497</v>
      </c>
      <c r="N229" s="999">
        <v>4.8159999999999998</v>
      </c>
      <c r="O229" s="999">
        <v>8.2275600000000004</v>
      </c>
      <c r="P229" s="999">
        <v>2.8214999999999999</v>
      </c>
      <c r="Q229" s="999">
        <v>31.376114208999997</v>
      </c>
      <c r="R229" s="999">
        <v>45.86076400000001</v>
      </c>
      <c r="S229" s="999">
        <v>1.21268</v>
      </c>
      <c r="T229" s="999">
        <v>4.0039999999999996</v>
      </c>
      <c r="U229" s="999">
        <v>1.8019799999999999</v>
      </c>
      <c r="V229" s="999">
        <v>54.117044999999997</v>
      </c>
      <c r="W229" s="999">
        <v>54.627379130999998</v>
      </c>
      <c r="X229" s="999">
        <v>2.4096899999999999</v>
      </c>
      <c r="Y229" s="999">
        <v>232.376127048</v>
      </c>
      <c r="Z229" s="1000">
        <v>16.518039999999999</v>
      </c>
      <c r="AA229" s="998">
        <v>51.095987985000001</v>
      </c>
      <c r="AB229" s="999">
        <v>119.93120667000001</v>
      </c>
      <c r="AC229" s="999">
        <v>32.778854000000003</v>
      </c>
      <c r="AD229" s="999">
        <v>16.24671</v>
      </c>
      <c r="AE229" s="999">
        <v>16.388976</v>
      </c>
      <c r="AF229" s="999">
        <v>16.318797561</v>
      </c>
      <c r="AG229" s="999">
        <v>4.9728000000000003</v>
      </c>
      <c r="AH229" s="999">
        <v>9.8458799999999993</v>
      </c>
      <c r="AI229" s="999">
        <v>18.511500000000002</v>
      </c>
      <c r="AJ229" s="999">
        <v>391.54642952100005</v>
      </c>
      <c r="AK229" s="999">
        <v>19.634394</v>
      </c>
      <c r="AL229" s="999">
        <v>17.841328000000001</v>
      </c>
      <c r="AM229" s="999">
        <v>162.14431281999998</v>
      </c>
      <c r="AN229" s="999">
        <v>145.373439816</v>
      </c>
      <c r="AO229" s="999">
        <v>80.234549306999995</v>
      </c>
      <c r="AP229" s="1000">
        <v>18.465081250000001</v>
      </c>
      <c r="AQ229" s="998">
        <v>40.804409862</v>
      </c>
      <c r="AR229" s="999">
        <v>65.724401006000008</v>
      </c>
      <c r="AS229" s="999">
        <v>6.3929400000000003</v>
      </c>
      <c r="AT229" s="999">
        <v>34.955927500000001</v>
      </c>
      <c r="AU229" s="999">
        <v>212.06185533000001</v>
      </c>
      <c r="AV229" s="999">
        <v>12.403700000000001</v>
      </c>
      <c r="AW229" s="999">
        <v>27.369865804</v>
      </c>
      <c r="AX229" s="1000">
        <v>23.207856</v>
      </c>
      <c r="AY229" s="998">
        <v>39.332177999999999</v>
      </c>
      <c r="AZ229" s="999">
        <v>7.5858749999999997</v>
      </c>
      <c r="BA229" s="999">
        <v>3.2589000000000001</v>
      </c>
      <c r="BB229" s="999">
        <v>6.8337050080000008</v>
      </c>
      <c r="BC229" s="999">
        <v>6.3576600000000001</v>
      </c>
      <c r="BD229" s="999">
        <v>3.8530799999999998</v>
      </c>
      <c r="BE229" s="999">
        <v>1.5383199999999999</v>
      </c>
      <c r="BF229" s="999">
        <v>0.95408000000000004</v>
      </c>
      <c r="BG229" s="999">
        <v>1.1136600000000001</v>
      </c>
      <c r="BH229" s="1000">
        <v>280.09879660799993</v>
      </c>
      <c r="BI229" s="998">
        <v>159.59354205599999</v>
      </c>
      <c r="BJ229" s="999">
        <v>150.42985674200003</v>
      </c>
      <c r="BK229" s="999">
        <v>149.27330749999999</v>
      </c>
      <c r="BL229" s="999">
        <v>140.237940216</v>
      </c>
      <c r="BM229" s="999">
        <v>67.256462744000004</v>
      </c>
      <c r="BN229" s="999">
        <v>75.562042500000004</v>
      </c>
      <c r="BO229" s="999">
        <v>73.272589999999994</v>
      </c>
      <c r="BP229" s="999">
        <v>74.850358049999997</v>
      </c>
      <c r="BQ229" s="999">
        <v>65.307068612999984</v>
      </c>
      <c r="BR229" s="999">
        <v>152.67416882000001</v>
      </c>
      <c r="BS229" s="1000">
        <v>29.367228000000001</v>
      </c>
      <c r="BT229" s="998">
        <v>216.95484999999999</v>
      </c>
      <c r="BU229" s="999">
        <v>27.590541250000001</v>
      </c>
      <c r="BV229" s="999">
        <v>235.20752403500001</v>
      </c>
      <c r="BW229" s="999">
        <v>29.026240000000001</v>
      </c>
      <c r="BX229" s="999">
        <v>202.84927203999999</v>
      </c>
      <c r="BY229" s="999">
        <v>73.907607620000007</v>
      </c>
      <c r="BZ229" s="999">
        <v>179.078251653</v>
      </c>
      <c r="CA229" s="999">
        <v>85.775085000000004</v>
      </c>
      <c r="CB229" s="999">
        <v>63.450339999999997</v>
      </c>
      <c r="CC229" s="999">
        <v>61.916947581999999</v>
      </c>
      <c r="CD229" s="1000">
        <v>41.086585215000007</v>
      </c>
      <c r="CE229" s="998">
        <v>218.62577999999999</v>
      </c>
      <c r="CF229" s="999">
        <v>324.66418937999993</v>
      </c>
      <c r="CG229" s="999">
        <v>115.629302334</v>
      </c>
      <c r="CH229" s="999">
        <v>340.40542460399996</v>
      </c>
      <c r="CI229" s="999">
        <v>97.316240194000002</v>
      </c>
      <c r="CJ229" s="1000">
        <v>78.408263500000004</v>
      </c>
      <c r="CK229" s="1002">
        <v>6071.5801035660006</v>
      </c>
    </row>
    <row r="230" spans="6:89" x14ac:dyDescent="0.25">
      <c r="F230" s="993">
        <v>43435</v>
      </c>
      <c r="G230" s="998">
        <v>6.4780199999999999</v>
      </c>
      <c r="H230" s="999">
        <v>4.7030399999999988</v>
      </c>
      <c r="I230" s="999">
        <v>17.313735999999999</v>
      </c>
      <c r="J230" s="999">
        <v>76.409465291999993</v>
      </c>
      <c r="K230" s="999">
        <v>42.939709031999996</v>
      </c>
      <c r="L230" s="999">
        <v>24.068999999999999</v>
      </c>
      <c r="M230" s="999">
        <v>22.675125000000001</v>
      </c>
      <c r="N230" s="999">
        <v>4.9192</v>
      </c>
      <c r="O230" s="999">
        <v>8.60154</v>
      </c>
      <c r="P230" s="999">
        <v>2.9678</v>
      </c>
      <c r="Q230" s="999">
        <v>32.281194208999999</v>
      </c>
      <c r="R230" s="999">
        <v>47.875495999999991</v>
      </c>
      <c r="S230" s="999">
        <v>1.2639199999999999</v>
      </c>
      <c r="T230" s="999">
        <v>4.1326999999999998</v>
      </c>
      <c r="U230" s="999">
        <v>1.86588</v>
      </c>
      <c r="V230" s="999">
        <v>56.605184999999999</v>
      </c>
      <c r="W230" s="999">
        <v>56.569369999999999</v>
      </c>
      <c r="X230" s="999">
        <v>2.4951400000000001</v>
      </c>
      <c r="Y230" s="999">
        <v>237.679652952</v>
      </c>
      <c r="Z230" s="1000">
        <v>17.162530000000004</v>
      </c>
      <c r="AA230" s="998">
        <v>53.108637014999999</v>
      </c>
      <c r="AB230" s="999">
        <v>124.66659381000001</v>
      </c>
      <c r="AC230" s="999">
        <v>34.308194</v>
      </c>
      <c r="AD230" s="999">
        <v>17.038460000000001</v>
      </c>
      <c r="AE230" s="999">
        <v>17.231400000000001</v>
      </c>
      <c r="AF230" s="999">
        <v>17.037492439000005</v>
      </c>
      <c r="AG230" s="999">
        <v>5.2253249999999998</v>
      </c>
      <c r="AH230" s="999">
        <v>10.181535</v>
      </c>
      <c r="AI230" s="999">
        <v>19.343800000000002</v>
      </c>
      <c r="AJ230" s="999">
        <v>405.20319350700004</v>
      </c>
      <c r="AK230" s="999">
        <v>20.347808000000001</v>
      </c>
      <c r="AL230" s="999">
        <v>18.443335999999999</v>
      </c>
      <c r="AM230" s="999">
        <v>176.70690359</v>
      </c>
      <c r="AN230" s="999">
        <v>153.38296772999999</v>
      </c>
      <c r="AO230" s="999">
        <v>85.020060000000001</v>
      </c>
      <c r="AP230" s="1000">
        <v>18.94585</v>
      </c>
      <c r="AQ230" s="998">
        <v>42.114480552000003</v>
      </c>
      <c r="AR230" s="999">
        <v>67.841291006000006</v>
      </c>
      <c r="AS230" s="999">
        <v>6.5062899999999999</v>
      </c>
      <c r="AT230" s="999">
        <v>36.085562500000002</v>
      </c>
      <c r="AU230" s="999">
        <v>217.82147022000004</v>
      </c>
      <c r="AV230" s="999">
        <v>12.7531</v>
      </c>
      <c r="AW230" s="999">
        <v>28.200091608000001</v>
      </c>
      <c r="AX230" s="1000">
        <v>24.017056</v>
      </c>
      <c r="AY230" s="998">
        <v>40.460915999999997</v>
      </c>
      <c r="AZ230" s="999">
        <v>7.8341399999999997</v>
      </c>
      <c r="BA230" s="999">
        <v>3.3965999999999998</v>
      </c>
      <c r="BB230" s="999">
        <v>7.0493349919999995</v>
      </c>
      <c r="BC230" s="999">
        <v>6.63408</v>
      </c>
      <c r="BD230" s="999">
        <v>3.9916800000000001</v>
      </c>
      <c r="BE230" s="999">
        <v>1.6072</v>
      </c>
      <c r="BF230" s="999">
        <v>0.99680000000000002</v>
      </c>
      <c r="BG230" s="999">
        <v>1.16208</v>
      </c>
      <c r="BH230" s="1000">
        <v>288.52325107199999</v>
      </c>
      <c r="BI230" s="998">
        <v>163.18934205599999</v>
      </c>
      <c r="BJ230" s="999">
        <v>161.29640411299999</v>
      </c>
      <c r="BK230" s="999">
        <v>155.62721250000001</v>
      </c>
      <c r="BL230" s="999">
        <v>147.12667902799998</v>
      </c>
      <c r="BM230" s="999">
        <v>68.728411349000012</v>
      </c>
      <c r="BN230" s="999">
        <v>79.931276249999996</v>
      </c>
      <c r="BO230" s="999">
        <v>77.428442712999995</v>
      </c>
      <c r="BP230" s="999">
        <v>78.543599999999998</v>
      </c>
      <c r="BQ230" s="999">
        <v>69.841845000000006</v>
      </c>
      <c r="BR230" s="999">
        <v>158.49753440999999</v>
      </c>
      <c r="BS230" s="1000">
        <v>31.670539999999999</v>
      </c>
      <c r="BT230" s="998">
        <v>228.521460545</v>
      </c>
      <c r="BU230" s="999">
        <v>28.796086249999998</v>
      </c>
      <c r="BV230" s="999">
        <v>236.72984134500001</v>
      </c>
      <c r="BW230" s="999">
        <v>30.283813744</v>
      </c>
      <c r="BX230" s="999">
        <v>204.27794660000001</v>
      </c>
      <c r="BY230" s="999">
        <v>76.581415239999998</v>
      </c>
      <c r="BZ230" s="999">
        <v>178.546626801</v>
      </c>
      <c r="CA230" s="999">
        <v>82.644176250000001</v>
      </c>
      <c r="CB230" s="999">
        <v>66.025050625000006</v>
      </c>
      <c r="CC230" s="999">
        <v>61.015296020000001</v>
      </c>
      <c r="CD230" s="1000">
        <v>42.831888957000004</v>
      </c>
      <c r="CE230" s="998">
        <v>223.06038000000001</v>
      </c>
      <c r="CF230" s="999">
        <v>334.96989457500001</v>
      </c>
      <c r="CG230" s="999">
        <v>118.92475546199999</v>
      </c>
      <c r="CH230" s="999">
        <v>347.70651552600003</v>
      </c>
      <c r="CI230" s="999">
        <v>99.664630813999992</v>
      </c>
      <c r="CJ230" s="1000">
        <v>80.821709499999997</v>
      </c>
      <c r="CK230" s="1002">
        <v>6275.477459198999</v>
      </c>
    </row>
    <row r="231" spans="6:89" x14ac:dyDescent="0.25">
      <c r="F231" s="993">
        <v>43466</v>
      </c>
      <c r="G231" s="998">
        <v>7.0104600000000001</v>
      </c>
      <c r="H231" s="999">
        <v>5.0507999999999988</v>
      </c>
      <c r="I231" s="999">
        <v>18.605091999999999</v>
      </c>
      <c r="J231" s="999">
        <v>81.381981177</v>
      </c>
      <c r="K231" s="999">
        <v>45.818822742000002</v>
      </c>
      <c r="L231" s="999">
        <v>25.730100000000004</v>
      </c>
      <c r="M231" s="999">
        <v>24.159314999999999</v>
      </c>
      <c r="N231" s="999">
        <v>5.2976000000000001</v>
      </c>
      <c r="O231" s="999">
        <v>9.2248400000000004</v>
      </c>
      <c r="P231" s="999">
        <v>3.1977000000000002</v>
      </c>
      <c r="Q231" s="999">
        <v>34.493594387999998</v>
      </c>
      <c r="R231" s="999">
        <v>51.119555999999996</v>
      </c>
      <c r="S231" s="999">
        <v>1.3664000000000001</v>
      </c>
      <c r="T231" s="999">
        <v>4.4473000000000003</v>
      </c>
      <c r="U231" s="999">
        <v>2.0064600000000001</v>
      </c>
      <c r="V231" s="999">
        <v>60.159658866000001</v>
      </c>
      <c r="W231" s="999">
        <v>60.417392607000011</v>
      </c>
      <c r="X231" s="999">
        <v>2.6831299999999998</v>
      </c>
      <c r="Y231" s="999">
        <v>249.15092090400003</v>
      </c>
      <c r="Z231" s="1000">
        <v>18.379899999999999</v>
      </c>
      <c r="AA231" s="998">
        <v>56.289974999999998</v>
      </c>
      <c r="AB231" s="999">
        <v>131.197003575</v>
      </c>
      <c r="AC231" s="999">
        <v>36.143402000000002</v>
      </c>
      <c r="AD231" s="999">
        <v>18.0519</v>
      </c>
      <c r="AE231" s="999">
        <v>18.278047999999998</v>
      </c>
      <c r="AF231" s="999">
        <v>17.925302438999999</v>
      </c>
      <c r="AG231" s="999">
        <v>5.5167000000000002</v>
      </c>
      <c r="AH231" s="999">
        <v>10.778255</v>
      </c>
      <c r="AI231" s="999">
        <v>20.491800000000001</v>
      </c>
      <c r="AJ231" s="999">
        <v>427.80219697199999</v>
      </c>
      <c r="AK231" s="999">
        <v>21.433437999999999</v>
      </c>
      <c r="AL231" s="999">
        <v>19.401076</v>
      </c>
      <c r="AM231" s="999">
        <v>194.39221641</v>
      </c>
      <c r="AN231" s="999">
        <v>164.33252999999999</v>
      </c>
      <c r="AO231" s="999">
        <v>90.831031942999999</v>
      </c>
      <c r="AP231" s="1000">
        <v>20.014225</v>
      </c>
      <c r="AQ231" s="998">
        <v>45.054209586000006</v>
      </c>
      <c r="AR231" s="999">
        <v>72.478267987999999</v>
      </c>
      <c r="AS231" s="999">
        <v>7.0050299999999996</v>
      </c>
      <c r="AT231" s="999">
        <v>38.564483750000001</v>
      </c>
      <c r="AU231" s="999">
        <v>230.41496347200001</v>
      </c>
      <c r="AV231" s="999">
        <v>13.6266</v>
      </c>
      <c r="AW231" s="999">
        <v>30.164974195999999</v>
      </c>
      <c r="AX231" s="1000">
        <v>25.764928000000001</v>
      </c>
      <c r="AY231" s="998">
        <v>43.094638000000003</v>
      </c>
      <c r="AZ231" s="999">
        <v>8.3306699999999996</v>
      </c>
      <c r="BA231" s="999">
        <v>3.6720000000000002</v>
      </c>
      <c r="BB231" s="999">
        <v>7.5137600000000004</v>
      </c>
      <c r="BC231" s="999">
        <v>7.1408500000000004</v>
      </c>
      <c r="BD231" s="999">
        <v>4.2965999999999998</v>
      </c>
      <c r="BE231" s="999">
        <v>1.71052</v>
      </c>
      <c r="BF231" s="999">
        <v>1.06088</v>
      </c>
      <c r="BG231" s="999">
        <v>1.25085</v>
      </c>
      <c r="BH231" s="1000">
        <v>306.18563750399994</v>
      </c>
      <c r="BI231" s="998">
        <v>173.31755999999999</v>
      </c>
      <c r="BJ231" s="999">
        <v>163.86375674200002</v>
      </c>
      <c r="BK231" s="999">
        <v>161.9209625</v>
      </c>
      <c r="BL231" s="999">
        <v>155.232699892</v>
      </c>
      <c r="BM231" s="999">
        <v>72.163077255999994</v>
      </c>
      <c r="BN231" s="999">
        <v>83.900733678999998</v>
      </c>
      <c r="BO231" s="999">
        <v>80.228493138999994</v>
      </c>
      <c r="BP231" s="999">
        <v>82.66774839</v>
      </c>
      <c r="BQ231" s="999">
        <v>71.278919999999999</v>
      </c>
      <c r="BR231" s="999">
        <v>169.25818602500001</v>
      </c>
      <c r="BS231" s="1000">
        <v>31.984628000000001</v>
      </c>
      <c r="BT231" s="998">
        <v>238.08552313000001</v>
      </c>
      <c r="BU231" s="999">
        <v>30.385213749999998</v>
      </c>
      <c r="BV231" s="999">
        <v>242.02779057300003</v>
      </c>
      <c r="BW231" s="999">
        <v>31.779307488000004</v>
      </c>
      <c r="BX231" s="999">
        <v>210.25532544000001</v>
      </c>
      <c r="BY231" s="999">
        <v>81.60936190000001</v>
      </c>
      <c r="BZ231" s="999">
        <v>183.268211949</v>
      </c>
      <c r="CA231" s="999">
        <v>83.264497884000008</v>
      </c>
      <c r="CB231" s="999">
        <v>70.464206875000002</v>
      </c>
      <c r="CC231" s="999">
        <v>62.190201990000006</v>
      </c>
      <c r="CD231" s="1000">
        <v>45.55002312900001</v>
      </c>
      <c r="CE231" s="998">
        <v>230.303500872</v>
      </c>
      <c r="CF231" s="999">
        <v>356.43001294499999</v>
      </c>
      <c r="CG231" s="999">
        <v>126.25149766599999</v>
      </c>
      <c r="CH231" s="999">
        <v>356.90159565899995</v>
      </c>
      <c r="CI231" s="999">
        <v>104.44739856599999</v>
      </c>
      <c r="CJ231" s="1000">
        <v>86.137037000000007</v>
      </c>
      <c r="CK231" s="1002">
        <v>6595.0774589580005</v>
      </c>
    </row>
    <row r="232" spans="6:89" x14ac:dyDescent="0.25">
      <c r="F232" s="993">
        <v>43497</v>
      </c>
      <c r="G232" s="998">
        <v>7.1435700000000004</v>
      </c>
      <c r="H232" s="999">
        <v>5.1667199999999989</v>
      </c>
      <c r="I232" s="999">
        <v>18.987715999999999</v>
      </c>
      <c r="J232" s="999">
        <v>83.235062646000003</v>
      </c>
      <c r="K232" s="999">
        <v>46.88818629</v>
      </c>
      <c r="L232" s="999">
        <v>26.340299999999999</v>
      </c>
      <c r="M232" s="999">
        <v>24.709009502999997</v>
      </c>
      <c r="N232" s="999">
        <v>5.4008000000000003</v>
      </c>
      <c r="O232" s="999">
        <v>9.4741599999999995</v>
      </c>
      <c r="P232" s="999">
        <v>3.2604000000000002</v>
      </c>
      <c r="Q232" s="999">
        <v>35.272981402999996</v>
      </c>
      <c r="R232" s="999">
        <v>52.280588000000002</v>
      </c>
      <c r="S232" s="999">
        <v>1.39202</v>
      </c>
      <c r="T232" s="999">
        <v>4.5473999999999997</v>
      </c>
      <c r="U232" s="999">
        <v>2.0448</v>
      </c>
      <c r="V232" s="999">
        <v>61.522205799000005</v>
      </c>
      <c r="W232" s="999">
        <v>61.783958262000013</v>
      </c>
      <c r="X232" s="999">
        <v>2.7343999999999999</v>
      </c>
      <c r="Y232" s="999">
        <v>255.616714548</v>
      </c>
      <c r="Z232" s="1000">
        <v>18.76182</v>
      </c>
      <c r="AA232" s="998">
        <v>57.556012500000001</v>
      </c>
      <c r="AB232" s="999">
        <v>134.35399642500002</v>
      </c>
      <c r="AC232" s="999">
        <v>36.857093999999996</v>
      </c>
      <c r="AD232" s="999">
        <v>18.431940000000001</v>
      </c>
      <c r="AE232" s="999">
        <v>18.660968</v>
      </c>
      <c r="AF232" s="999">
        <v>18.390350000000002</v>
      </c>
      <c r="AG232" s="999">
        <v>5.6526750000000003</v>
      </c>
      <c r="AH232" s="999">
        <v>10.964729999999999</v>
      </c>
      <c r="AI232" s="999">
        <v>21.008400000000002</v>
      </c>
      <c r="AJ232" s="999">
        <v>437.59626949299997</v>
      </c>
      <c r="AK232" s="999">
        <v>21.898707999999999</v>
      </c>
      <c r="AL232" s="999">
        <v>19.838899999999999</v>
      </c>
      <c r="AM232" s="999">
        <v>197.33982205000001</v>
      </c>
      <c r="AN232" s="999">
        <v>167.66234263800001</v>
      </c>
      <c r="AO232" s="999">
        <v>92.757631250000003</v>
      </c>
      <c r="AP232" s="1000">
        <v>20.405962500000001</v>
      </c>
      <c r="AQ232" s="998">
        <v>46.172579448</v>
      </c>
      <c r="AR232" s="999">
        <v>74.225548994000007</v>
      </c>
      <c r="AS232" s="999">
        <v>7.1410499999999999</v>
      </c>
      <c r="AT232" s="999">
        <v>39.505846249999998</v>
      </c>
      <c r="AU232" s="999">
        <v>236.11494977999996</v>
      </c>
      <c r="AV232" s="999">
        <v>13.946886245</v>
      </c>
      <c r="AW232" s="999">
        <v>30.912171608000001</v>
      </c>
      <c r="AX232" s="1000">
        <v>26.379919999999998</v>
      </c>
      <c r="AY232" s="998">
        <v>43.876072000000001</v>
      </c>
      <c r="AZ232" s="999">
        <v>8.5237649999999991</v>
      </c>
      <c r="BA232" s="999">
        <v>3.74085</v>
      </c>
      <c r="BB232" s="999">
        <v>7.6796250080000004</v>
      </c>
      <c r="BC232" s="999">
        <v>7.2790600000000003</v>
      </c>
      <c r="BD232" s="999">
        <v>4.3797600000000001</v>
      </c>
      <c r="BE232" s="999">
        <v>1.75644</v>
      </c>
      <c r="BF232" s="999">
        <v>1.0893600000000001</v>
      </c>
      <c r="BG232" s="999">
        <v>1.2750600000000001</v>
      </c>
      <c r="BH232" s="1000">
        <v>312.69282134399992</v>
      </c>
      <c r="BI232" s="998">
        <v>176.25417794400002</v>
      </c>
      <c r="BJ232" s="999">
        <v>169.83431925799999</v>
      </c>
      <c r="BK232" s="999">
        <v>166.07669250000001</v>
      </c>
      <c r="BL232" s="999">
        <v>158.73643956799998</v>
      </c>
      <c r="BM232" s="999">
        <v>73.775279534999996</v>
      </c>
      <c r="BN232" s="999">
        <v>86.099606249999994</v>
      </c>
      <c r="BO232" s="999">
        <v>82.733767287000006</v>
      </c>
      <c r="BP232" s="999">
        <v>84.76059678</v>
      </c>
      <c r="BQ232" s="999">
        <v>73.865655000000004</v>
      </c>
      <c r="BR232" s="999">
        <v>172.35967338499998</v>
      </c>
      <c r="BS232" s="1000">
        <v>33.267153999999998</v>
      </c>
      <c r="BT232" s="998">
        <v>244.84011156499997</v>
      </c>
      <c r="BU232" s="999">
        <v>31.124980000000001</v>
      </c>
      <c r="BV232" s="999">
        <v>248.36072557899999</v>
      </c>
      <c r="BW232" s="999">
        <v>32.561041232000001</v>
      </c>
      <c r="BX232" s="999">
        <v>216.26176272000001</v>
      </c>
      <c r="BY232" s="999">
        <v>83.411245719999997</v>
      </c>
      <c r="BZ232" s="999">
        <v>189.45947014800001</v>
      </c>
      <c r="CA232" s="999">
        <v>87.576787115999991</v>
      </c>
      <c r="CB232" s="999">
        <v>72.091897500000002</v>
      </c>
      <c r="CC232" s="999">
        <v>64.704041990000007</v>
      </c>
      <c r="CD232" s="1000">
        <v>46.608648957</v>
      </c>
      <c r="CE232" s="998">
        <v>235.56595200000004</v>
      </c>
      <c r="CF232" s="999">
        <v>364.25346504000004</v>
      </c>
      <c r="CG232" s="999">
        <v>129.035113744</v>
      </c>
      <c r="CH232" s="999">
        <v>364.84432144800002</v>
      </c>
      <c r="CI232" s="999">
        <v>106.93899693799999</v>
      </c>
      <c r="CJ232" s="1000">
        <v>88.090778999999998</v>
      </c>
      <c r="CK232" s="1002">
        <v>6756.1230821879999</v>
      </c>
    </row>
    <row r="233" spans="6:89" x14ac:dyDescent="0.25">
      <c r="F233" s="993">
        <v>43525</v>
      </c>
      <c r="G233" s="998">
        <v>8.4746699999999997</v>
      </c>
      <c r="H233" s="999">
        <v>6.0940799999999991</v>
      </c>
      <c r="I233" s="999">
        <v>22.455245999999999</v>
      </c>
      <c r="J233" s="999">
        <v>97.534805292000001</v>
      </c>
      <c r="K233" s="999">
        <v>55.251294516000002</v>
      </c>
      <c r="L233" s="999">
        <v>31.052399999999995</v>
      </c>
      <c r="M233" s="999">
        <v>29.024159999999998</v>
      </c>
      <c r="N233" s="999">
        <v>6.3639999999999999</v>
      </c>
      <c r="O233" s="999">
        <v>11.157069999999999</v>
      </c>
      <c r="P233" s="999">
        <v>3.8456000000000001</v>
      </c>
      <c r="Q233" s="999">
        <v>41.507964387999998</v>
      </c>
      <c r="R233" s="999">
        <v>61.568844000000006</v>
      </c>
      <c r="S233" s="999">
        <v>1.64822</v>
      </c>
      <c r="T233" s="999">
        <v>5.3624999999999998</v>
      </c>
      <c r="U233" s="999">
        <v>2.4154200000000001</v>
      </c>
      <c r="V233" s="999">
        <v>72.037583067</v>
      </c>
      <c r="W233" s="999">
        <v>72.932396523999998</v>
      </c>
      <c r="X233" s="999">
        <v>3.23001</v>
      </c>
      <c r="Y233" s="999">
        <v>297.62845045200004</v>
      </c>
      <c r="Z233" s="1000">
        <v>22.175229999999999</v>
      </c>
      <c r="AA233" s="998">
        <v>67.099987499999997</v>
      </c>
      <c r="AB233" s="999">
        <v>156.69980666999999</v>
      </c>
      <c r="AC233" s="999">
        <v>42.719563999999998</v>
      </c>
      <c r="AD233" s="999">
        <v>21.50393</v>
      </c>
      <c r="AE233" s="999">
        <v>21.698799999999999</v>
      </c>
      <c r="AF233" s="999">
        <v>21.30744</v>
      </c>
      <c r="AG233" s="999">
        <v>6.5462249999999997</v>
      </c>
      <c r="AH233" s="999">
        <v>12.75489</v>
      </c>
      <c r="AI233" s="999">
        <v>24.509799999999998</v>
      </c>
      <c r="AJ233" s="999">
        <v>510.95997201400002</v>
      </c>
      <c r="AK233" s="999">
        <v>25.372724000000002</v>
      </c>
      <c r="AL233" s="999">
        <v>22.876304000000001</v>
      </c>
      <c r="AM233" s="999">
        <v>234.75309794999998</v>
      </c>
      <c r="AN233" s="999">
        <v>197.001045</v>
      </c>
      <c r="AO233" s="999">
        <v>109.32035930699999</v>
      </c>
      <c r="AP233" s="1000">
        <v>23.700118750000001</v>
      </c>
      <c r="AQ233" s="998">
        <v>54.544349586000003</v>
      </c>
      <c r="AR233" s="999">
        <v>87.49812</v>
      </c>
      <c r="AS233" s="999">
        <v>8.4332399999999996</v>
      </c>
      <c r="AT233" s="999">
        <v>46.566065000000002</v>
      </c>
      <c r="AU233" s="999">
        <v>276.10405956</v>
      </c>
      <c r="AV233" s="999">
        <v>16.509150000000002</v>
      </c>
      <c r="AW233" s="999">
        <v>36.474705803999996</v>
      </c>
      <c r="AX233" s="1000">
        <v>31.202752</v>
      </c>
      <c r="AY233" s="998">
        <v>51.227339999999998</v>
      </c>
      <c r="AZ233" s="999">
        <v>9.9857700000000005</v>
      </c>
      <c r="BA233" s="999">
        <v>4.4293500000000003</v>
      </c>
      <c r="BB233" s="999">
        <v>9.0231450080000002</v>
      </c>
      <c r="BC233" s="999">
        <v>8.5690200000000001</v>
      </c>
      <c r="BD233" s="999">
        <v>5.1836399999999996</v>
      </c>
      <c r="BE233" s="999">
        <v>2.0778799999999999</v>
      </c>
      <c r="BF233" s="999">
        <v>1.2887200000000001</v>
      </c>
      <c r="BG233" s="999">
        <v>1.50102</v>
      </c>
      <c r="BH233" s="1000">
        <v>364.98250214399991</v>
      </c>
      <c r="BI233" s="998">
        <v>208.58631705599998</v>
      </c>
      <c r="BJ233" s="999">
        <v>200.642819484</v>
      </c>
      <c r="BK233" s="999">
        <v>196.13007749999997</v>
      </c>
      <c r="BL233" s="999">
        <v>187.65691102599999</v>
      </c>
      <c r="BM233" s="999">
        <v>87.233614557999999</v>
      </c>
      <c r="BN233" s="999">
        <v>101.40618007099999</v>
      </c>
      <c r="BO233" s="999">
        <v>97.058169574000004</v>
      </c>
      <c r="BP233" s="999">
        <v>99.472151609999997</v>
      </c>
      <c r="BQ233" s="999">
        <v>86.927057225999988</v>
      </c>
      <c r="BR233" s="999">
        <v>203.85038132</v>
      </c>
      <c r="BS233" s="1000">
        <v>39.261000000000003</v>
      </c>
      <c r="BT233" s="998">
        <v>286.71276224500002</v>
      </c>
      <c r="BU233" s="999">
        <v>36.248546249999997</v>
      </c>
      <c r="BV233" s="999">
        <v>283.71031096499996</v>
      </c>
      <c r="BW233" s="999">
        <v>38.033201232000003</v>
      </c>
      <c r="BX233" s="999">
        <v>248.59745592000002</v>
      </c>
      <c r="BY233" s="999">
        <v>98.117215239999993</v>
      </c>
      <c r="BZ233" s="999">
        <v>217.38290790299999</v>
      </c>
      <c r="CA233" s="999">
        <v>100.3072275</v>
      </c>
      <c r="CB233" s="999">
        <v>84.758290000000002</v>
      </c>
      <c r="CC233" s="999">
        <v>74.212956019999993</v>
      </c>
      <c r="CD233" s="1000">
        <v>54.562725828000005</v>
      </c>
      <c r="CE233" s="998">
        <v>267.31768799999998</v>
      </c>
      <c r="CF233" s="999">
        <v>426.96809767500002</v>
      </c>
      <c r="CG233" s="999">
        <v>151.01551312799998</v>
      </c>
      <c r="CH233" s="999">
        <v>408.07106289299992</v>
      </c>
      <c r="CI233" s="999">
        <v>123.75021062</v>
      </c>
      <c r="CJ233" s="1000">
        <v>103.4621315</v>
      </c>
      <c r="CK233" s="1002">
        <v>7877.6378198760012</v>
      </c>
    </row>
    <row r="234" spans="6:89" x14ac:dyDescent="0.25">
      <c r="F234" s="993">
        <v>43556</v>
      </c>
      <c r="G234" s="998">
        <v>8.5634099999999993</v>
      </c>
      <c r="H234" s="999">
        <v>6.1768799999999988</v>
      </c>
      <c r="I234" s="999">
        <v>22.790042</v>
      </c>
      <c r="J234" s="999">
        <v>98.276082353999996</v>
      </c>
      <c r="K234" s="999">
        <v>56.156154516000001</v>
      </c>
      <c r="L234" s="999">
        <v>31.391399999999997</v>
      </c>
      <c r="M234" s="999">
        <v>29.271525</v>
      </c>
      <c r="N234" s="999">
        <v>6.5015999999999998</v>
      </c>
      <c r="O234" s="999">
        <v>11.28173</v>
      </c>
      <c r="P234" s="999">
        <v>3.9083000000000001</v>
      </c>
      <c r="Q234" s="999">
        <v>42.337628597000005</v>
      </c>
      <c r="R234" s="999">
        <v>62.285952000000002</v>
      </c>
      <c r="S234" s="999">
        <v>1.67384</v>
      </c>
      <c r="T234" s="999">
        <v>5.4482999999999997</v>
      </c>
      <c r="U234" s="999">
        <v>2.4537599999999999</v>
      </c>
      <c r="V234" s="999">
        <v>72.541141134</v>
      </c>
      <c r="W234" s="999">
        <v>74.155125655000006</v>
      </c>
      <c r="X234" s="999">
        <v>3.2812800000000002</v>
      </c>
      <c r="Y234" s="999">
        <v>310.64909090399999</v>
      </c>
      <c r="Z234" s="1000">
        <v>22.461670000000002</v>
      </c>
      <c r="AA234" s="998">
        <v>68.171250000000001</v>
      </c>
      <c r="AB234" s="999">
        <v>158.587772145</v>
      </c>
      <c r="AC234" s="999">
        <v>42.617607999999997</v>
      </c>
      <c r="AD234" s="999">
        <v>21.598939999999999</v>
      </c>
      <c r="AE234" s="999">
        <v>21.698799999999999</v>
      </c>
      <c r="AF234" s="999">
        <v>21.391997561</v>
      </c>
      <c r="AG234" s="999">
        <v>6.5656499999999998</v>
      </c>
      <c r="AH234" s="999">
        <v>12.941364999999999</v>
      </c>
      <c r="AI234" s="999">
        <v>24.624600000000001</v>
      </c>
      <c r="AJ234" s="999">
        <v>515.64405001399996</v>
      </c>
      <c r="AK234" s="999">
        <v>25.682904000000001</v>
      </c>
      <c r="AL234" s="999">
        <v>23.149944000000001</v>
      </c>
      <c r="AM234" s="999">
        <v>215.98803436</v>
      </c>
      <c r="AN234" s="999">
        <v>192.23130981600002</v>
      </c>
      <c r="AO234" s="999">
        <v>106.55474624999999</v>
      </c>
      <c r="AP234" s="1000">
        <v>24.127468749999998</v>
      </c>
      <c r="AQ234" s="998">
        <v>55.470989862000003</v>
      </c>
      <c r="AR234" s="999">
        <v>89.111002012</v>
      </c>
      <c r="AS234" s="999">
        <v>8.6145999999999994</v>
      </c>
      <c r="AT234" s="999">
        <v>47.476048749999997</v>
      </c>
      <c r="AU234" s="999">
        <v>284.90773728599999</v>
      </c>
      <c r="AV234" s="999">
        <v>16.7712</v>
      </c>
      <c r="AW234" s="999">
        <v>37.111211608000005</v>
      </c>
      <c r="AX234" s="1000">
        <v>31.655904</v>
      </c>
      <c r="AY234" s="998">
        <v>52.240310000000001</v>
      </c>
      <c r="AZ234" s="999">
        <v>10.178865</v>
      </c>
      <c r="BA234" s="999">
        <v>4.4981999999999998</v>
      </c>
      <c r="BB234" s="999">
        <v>9.2056000000000004</v>
      </c>
      <c r="BC234" s="999">
        <v>8.7072299999999991</v>
      </c>
      <c r="BD234" s="999">
        <v>5.2667999999999999</v>
      </c>
      <c r="BE234" s="999">
        <v>2.1238000000000001</v>
      </c>
      <c r="BF234" s="999">
        <v>1.3171999999999999</v>
      </c>
      <c r="BG234" s="999">
        <v>1.5252300000000001</v>
      </c>
      <c r="BH234" s="1000">
        <v>371.40252767999993</v>
      </c>
      <c r="BI234" s="998">
        <v>214.01007794400002</v>
      </c>
      <c r="BJ234" s="999">
        <v>215.539402516</v>
      </c>
      <c r="BK234" s="999">
        <v>205.88697999999999</v>
      </c>
      <c r="BL234" s="999">
        <v>190.59656929800002</v>
      </c>
      <c r="BM234" s="999">
        <v>91.018735907000007</v>
      </c>
      <c r="BN234" s="999">
        <v>103.03393382099999</v>
      </c>
      <c r="BO234" s="999">
        <v>100.211938565</v>
      </c>
      <c r="BP234" s="999">
        <v>99.995346780000006</v>
      </c>
      <c r="BQ234" s="999">
        <v>92.643454160999994</v>
      </c>
      <c r="BR234" s="999">
        <v>204.48329529499998</v>
      </c>
      <c r="BS234" s="1000">
        <v>42.297184000000001</v>
      </c>
      <c r="BT234" s="998">
        <v>296.12732652999995</v>
      </c>
      <c r="BU234" s="999">
        <v>36.714325000000002</v>
      </c>
      <c r="BV234" s="999">
        <v>305.05410211699996</v>
      </c>
      <c r="BW234" s="999">
        <v>38.645012512000001</v>
      </c>
      <c r="BX234" s="999">
        <v>263.81772796000001</v>
      </c>
      <c r="BY234" s="999">
        <v>99.890053340000009</v>
      </c>
      <c r="BZ234" s="999">
        <v>228.73351875</v>
      </c>
      <c r="CA234" s="999">
        <v>106.33275</v>
      </c>
      <c r="CB234" s="999">
        <v>85.705309999999997</v>
      </c>
      <c r="CC234" s="999">
        <v>78.010991184000005</v>
      </c>
      <c r="CD234" s="1000">
        <v>55.020532086000003</v>
      </c>
      <c r="CE234" s="998">
        <v>279.67549912800001</v>
      </c>
      <c r="CF234" s="999">
        <v>435.01171062000009</v>
      </c>
      <c r="CG234" s="999">
        <v>155.04688859000001</v>
      </c>
      <c r="CH234" s="999">
        <v>423.284245263</v>
      </c>
      <c r="CI234" s="999">
        <v>128.96260162800002</v>
      </c>
      <c r="CJ234" s="1000">
        <v>105.4733365</v>
      </c>
      <c r="CK234" s="1002">
        <v>8071.9886577489988</v>
      </c>
    </row>
    <row r="235" spans="6:89" x14ac:dyDescent="0.25">
      <c r="F235" s="993">
        <v>43586</v>
      </c>
      <c r="G235" s="998">
        <v>7.3210499999999996</v>
      </c>
      <c r="H235" s="999">
        <v>5.3323199999999993</v>
      </c>
      <c r="I235" s="999">
        <v>19.489909999999998</v>
      </c>
      <c r="J235" s="999">
        <v>87.003045</v>
      </c>
      <c r="K235" s="999">
        <v>48.56082</v>
      </c>
      <c r="L235" s="999">
        <v>27.187799999999999</v>
      </c>
      <c r="M235" s="999">
        <v>25.835905497000002</v>
      </c>
      <c r="N235" s="999">
        <v>5.5728</v>
      </c>
      <c r="O235" s="999">
        <v>9.8481400000000008</v>
      </c>
      <c r="P235" s="999">
        <v>3.3649</v>
      </c>
      <c r="Q235" s="999">
        <v>36.580324208999997</v>
      </c>
      <c r="R235" s="999">
        <v>54.295319999999997</v>
      </c>
      <c r="S235" s="999">
        <v>1.41764</v>
      </c>
      <c r="T235" s="999">
        <v>4.6618000000000004</v>
      </c>
      <c r="U235" s="999">
        <v>2.09592</v>
      </c>
      <c r="V235" s="999">
        <v>64.513903866000007</v>
      </c>
      <c r="W235" s="999">
        <v>63.79786739299999</v>
      </c>
      <c r="X235" s="999">
        <v>2.8027600000000001</v>
      </c>
      <c r="Y235" s="999">
        <v>277.54629454799999</v>
      </c>
      <c r="Z235" s="1000">
        <v>19.310829999999999</v>
      </c>
      <c r="AA235" s="998">
        <v>61.224287984999997</v>
      </c>
      <c r="AB235" s="999">
        <v>144.41265976499997</v>
      </c>
      <c r="AC235" s="999">
        <v>39.100126000000003</v>
      </c>
      <c r="AD235" s="999">
        <v>19.44538</v>
      </c>
      <c r="AE235" s="999">
        <v>19.631032000000001</v>
      </c>
      <c r="AF235" s="999">
        <v>19.489547561000002</v>
      </c>
      <c r="AG235" s="999">
        <v>5.9440499999999998</v>
      </c>
      <c r="AH235" s="999">
        <v>11.747925</v>
      </c>
      <c r="AI235" s="999">
        <v>22.0703</v>
      </c>
      <c r="AJ235" s="999">
        <v>469.56376353499996</v>
      </c>
      <c r="AK235" s="999">
        <v>23.418589999999998</v>
      </c>
      <c r="AL235" s="999">
        <v>21.207100000000001</v>
      </c>
      <c r="AM235" s="999">
        <v>197.13549282</v>
      </c>
      <c r="AN235" s="999">
        <v>176.03195018399998</v>
      </c>
      <c r="AO235" s="999">
        <v>97.574166806999997</v>
      </c>
      <c r="AP235" s="1000">
        <v>21.901687500000001</v>
      </c>
      <c r="AQ235" s="998">
        <v>47.067269586000002</v>
      </c>
      <c r="AR235" s="999">
        <v>76.308851005999998</v>
      </c>
      <c r="AS235" s="999">
        <v>7.3450800000000003</v>
      </c>
      <c r="AT235" s="999">
        <v>40.66686</v>
      </c>
      <c r="AU235" s="999">
        <v>248.38024858199998</v>
      </c>
      <c r="AV235" s="999">
        <v>14.3254</v>
      </c>
      <c r="AW235" s="999">
        <v>31.659388391999997</v>
      </c>
      <c r="AX235" s="1000">
        <v>26.800704</v>
      </c>
      <c r="AY235" s="998">
        <v>46.509793999999999</v>
      </c>
      <c r="AZ235" s="999">
        <v>8.9651250000000005</v>
      </c>
      <c r="BA235" s="999">
        <v>3.8096999999999999</v>
      </c>
      <c r="BB235" s="999">
        <v>8.1108799999999999</v>
      </c>
      <c r="BC235" s="999">
        <v>7.5554800000000002</v>
      </c>
      <c r="BD235" s="999">
        <v>4.5183600000000004</v>
      </c>
      <c r="BE235" s="999">
        <v>1.8482799999999999</v>
      </c>
      <c r="BF235" s="999">
        <v>1.14632</v>
      </c>
      <c r="BG235" s="999">
        <v>1.32348</v>
      </c>
      <c r="BH235" s="1000">
        <v>331.13942044799995</v>
      </c>
      <c r="BI235" s="998">
        <v>192.105615</v>
      </c>
      <c r="BJ235" s="999">
        <v>193.687014742</v>
      </c>
      <c r="BK235" s="999">
        <v>184.77721249999999</v>
      </c>
      <c r="BL235" s="999">
        <v>172.03869967599999</v>
      </c>
      <c r="BM235" s="999">
        <v>81.415708650999989</v>
      </c>
      <c r="BN235" s="999">
        <v>93.410242429000007</v>
      </c>
      <c r="BO235" s="999">
        <v>91.163357286999997</v>
      </c>
      <c r="BP235" s="999">
        <v>91.500856439999993</v>
      </c>
      <c r="BQ235" s="999">
        <v>83.382310547999992</v>
      </c>
      <c r="BR235" s="999">
        <v>184.38629220500002</v>
      </c>
      <c r="BS235" s="1000">
        <v>38.030822000000001</v>
      </c>
      <c r="BT235" s="998">
        <v>267.55473741499998</v>
      </c>
      <c r="BU235" s="999">
        <v>33.125088750000003</v>
      </c>
      <c r="BV235" s="999">
        <v>290.28714922799998</v>
      </c>
      <c r="BW235" s="999">
        <v>34.974240000000002</v>
      </c>
      <c r="BX235" s="999">
        <v>246.78967456000001</v>
      </c>
      <c r="BY235" s="999">
        <v>87.247600000000006</v>
      </c>
      <c r="BZ235" s="999">
        <v>216.35100235199999</v>
      </c>
      <c r="CA235" s="999">
        <v>104.3242425</v>
      </c>
      <c r="CB235" s="999">
        <v>75.021740625000007</v>
      </c>
      <c r="CC235" s="999">
        <v>74.841416019999997</v>
      </c>
      <c r="CD235" s="1000">
        <v>48.868976870999994</v>
      </c>
      <c r="CE235" s="998">
        <v>257.265868872</v>
      </c>
      <c r="CF235" s="999">
        <v>382.06883263499998</v>
      </c>
      <c r="CG235" s="999">
        <v>135.40202110199999</v>
      </c>
      <c r="CH235" s="999">
        <v>401.77781368500001</v>
      </c>
      <c r="CI235" s="999">
        <v>114.786116744</v>
      </c>
      <c r="CJ235" s="1000">
        <v>91.768411</v>
      </c>
      <c r="CK235" s="1002">
        <v>7292.2711145209996</v>
      </c>
    </row>
    <row r="236" spans="6:89" x14ac:dyDescent="0.25">
      <c r="F236" s="993">
        <v>43617</v>
      </c>
      <c r="G236" s="998">
        <v>7.0991999999999997</v>
      </c>
      <c r="H236" s="999">
        <v>5.1335999999999995</v>
      </c>
      <c r="I236" s="999">
        <v>18.868145999999999</v>
      </c>
      <c r="J236" s="999">
        <v>83.729228823</v>
      </c>
      <c r="K236" s="999">
        <v>46.970468226000008</v>
      </c>
      <c r="L236" s="999">
        <v>26.306399999999996</v>
      </c>
      <c r="M236" s="999">
        <v>24.763990497000002</v>
      </c>
      <c r="N236" s="999">
        <v>5.4352</v>
      </c>
      <c r="O236" s="999">
        <v>9.4118300000000001</v>
      </c>
      <c r="P236" s="999">
        <v>3.2395</v>
      </c>
      <c r="Q236" s="999">
        <v>35.549528597000005</v>
      </c>
      <c r="R236" s="999">
        <v>52.348884000000005</v>
      </c>
      <c r="S236" s="999">
        <v>1.3749400000000001</v>
      </c>
      <c r="T236" s="999">
        <v>4.5473999999999997</v>
      </c>
      <c r="U236" s="999">
        <v>2.0320200000000002</v>
      </c>
      <c r="V236" s="999">
        <v>62.114631932999998</v>
      </c>
      <c r="W236" s="999">
        <v>61.81991739299999</v>
      </c>
      <c r="X236" s="999">
        <v>2.7173099999999999</v>
      </c>
      <c r="Y236" s="999">
        <v>268.2798075</v>
      </c>
      <c r="Z236" s="1000">
        <v>18.714079999999999</v>
      </c>
      <c r="AA236" s="998">
        <v>59.049274515</v>
      </c>
      <c r="AB236" s="999">
        <v>140.17252524</v>
      </c>
      <c r="AC236" s="999">
        <v>37.774698000000001</v>
      </c>
      <c r="AD236" s="999">
        <v>18.748640000000002</v>
      </c>
      <c r="AE236" s="999">
        <v>18.814136000000001</v>
      </c>
      <c r="AF236" s="999">
        <v>18.813112439000001</v>
      </c>
      <c r="AG236" s="999">
        <v>5.7303750000000004</v>
      </c>
      <c r="AH236" s="999">
        <v>11.374974999999999</v>
      </c>
      <c r="AI236" s="999">
        <v>21.2667</v>
      </c>
      <c r="AJ236" s="999">
        <v>456.910395972</v>
      </c>
      <c r="AK236" s="999">
        <v>22.705176000000002</v>
      </c>
      <c r="AL236" s="999">
        <v>20.577728</v>
      </c>
      <c r="AM236" s="999">
        <v>189.92714923</v>
      </c>
      <c r="AN236" s="999">
        <v>170.182240092</v>
      </c>
      <c r="AO236" s="999">
        <v>94.280310693000004</v>
      </c>
      <c r="AP236" s="1000">
        <v>21.278468749999998</v>
      </c>
      <c r="AQ236" s="998">
        <v>45.789120275999991</v>
      </c>
      <c r="AR236" s="999">
        <v>74.091149999999999</v>
      </c>
      <c r="AS236" s="999">
        <v>7.1637199999999996</v>
      </c>
      <c r="AT236" s="999">
        <v>39.443088750000001</v>
      </c>
      <c r="AU236" s="999">
        <v>241.54637022000003</v>
      </c>
      <c r="AV236" s="999">
        <v>13.88865</v>
      </c>
      <c r="AW236" s="999">
        <v>30.801480000000002</v>
      </c>
      <c r="AX236" s="1000">
        <v>26.023872000000001</v>
      </c>
      <c r="AY236" s="998">
        <v>45.091636000000001</v>
      </c>
      <c r="AZ236" s="999">
        <v>8.6892750000000003</v>
      </c>
      <c r="BA236" s="999">
        <v>3.69495</v>
      </c>
      <c r="BB236" s="999">
        <v>7.8786650080000005</v>
      </c>
      <c r="BC236" s="999">
        <v>7.2790600000000003</v>
      </c>
      <c r="BD236" s="999">
        <v>4.4074799999999996</v>
      </c>
      <c r="BE236" s="999">
        <v>1.7794000000000001</v>
      </c>
      <c r="BF236" s="999">
        <v>1.1035999999999999</v>
      </c>
      <c r="BG236" s="999">
        <v>1.2750600000000001</v>
      </c>
      <c r="BH236" s="1000">
        <v>321.66906633599996</v>
      </c>
      <c r="BI236" s="998">
        <v>184.91401500000001</v>
      </c>
      <c r="BJ236" s="999">
        <v>181.148618516</v>
      </c>
      <c r="BK236" s="999">
        <v>175.74323000000001</v>
      </c>
      <c r="BL236" s="999">
        <v>164.407640972</v>
      </c>
      <c r="BM236" s="999">
        <v>78.121177255999996</v>
      </c>
      <c r="BN236" s="999">
        <v>89.298022429</v>
      </c>
      <c r="BO236" s="999">
        <v>86.860116435000009</v>
      </c>
      <c r="BP236" s="999">
        <v>88.176904830000012</v>
      </c>
      <c r="BQ236" s="999">
        <v>78.464295000000007</v>
      </c>
      <c r="BR236" s="999">
        <v>177.42354220500002</v>
      </c>
      <c r="BS236" s="1000">
        <v>35.465769999999999</v>
      </c>
      <c r="BT236" s="998">
        <v>255.30079932000001</v>
      </c>
      <c r="BU236" s="999">
        <v>31.892144999999999</v>
      </c>
      <c r="BV236" s="999">
        <v>281.09197268999998</v>
      </c>
      <c r="BW236" s="999">
        <v>33.784640000000003</v>
      </c>
      <c r="BX236" s="999">
        <v>238.94639748</v>
      </c>
      <c r="BY236" s="999">
        <v>84.166931419999997</v>
      </c>
      <c r="BZ236" s="999">
        <v>210.816395403</v>
      </c>
      <c r="CA236" s="999">
        <v>102.286245384</v>
      </c>
      <c r="CB236" s="999">
        <v>72.387841249999994</v>
      </c>
      <c r="CC236" s="999">
        <v>73.065325213999998</v>
      </c>
      <c r="CD236" s="1000">
        <v>47.152282086</v>
      </c>
      <c r="CE236" s="998">
        <v>252.210424872</v>
      </c>
      <c r="CF236" s="999">
        <v>370.88320984500001</v>
      </c>
      <c r="CG236" s="999">
        <v>131.882655462</v>
      </c>
      <c r="CH236" s="999">
        <v>394.35446644800004</v>
      </c>
      <c r="CI236" s="999">
        <v>111.922193682</v>
      </c>
      <c r="CJ236" s="1000">
        <v>89.06765</v>
      </c>
      <c r="CK236" s="1002">
        <v>7050.9125396889995</v>
      </c>
    </row>
    <row r="237" spans="6:89" x14ac:dyDescent="0.25">
      <c r="F237" s="993">
        <v>43647</v>
      </c>
      <c r="G237" s="998">
        <v>7.3210499999999996</v>
      </c>
      <c r="H237" s="999">
        <v>5.299199999999999</v>
      </c>
      <c r="I237" s="999">
        <v>19.585566</v>
      </c>
      <c r="J237" s="999">
        <v>86.169150000000002</v>
      </c>
      <c r="K237" s="999">
        <v>48.505985484</v>
      </c>
      <c r="L237" s="999">
        <v>27.187799999999999</v>
      </c>
      <c r="M237" s="999">
        <v>25.478594999999999</v>
      </c>
      <c r="N237" s="999">
        <v>5.6071999999999997</v>
      </c>
      <c r="O237" s="999">
        <v>9.7234800000000003</v>
      </c>
      <c r="P237" s="999">
        <v>3.3439999999999999</v>
      </c>
      <c r="Q237" s="999">
        <v>36.756294387999993</v>
      </c>
      <c r="R237" s="999">
        <v>54.056284000000005</v>
      </c>
      <c r="S237" s="999">
        <v>1.42618</v>
      </c>
      <c r="T237" s="999">
        <v>4.6904000000000003</v>
      </c>
      <c r="U237" s="999">
        <v>2.1086999999999998</v>
      </c>
      <c r="V237" s="999">
        <v>63.951128066999999</v>
      </c>
      <c r="W237" s="999">
        <v>63.977702607000005</v>
      </c>
      <c r="X237" s="999">
        <v>2.8198500000000002</v>
      </c>
      <c r="Y237" s="999">
        <v>274.14949795200005</v>
      </c>
      <c r="Z237" s="1000">
        <v>19.35857</v>
      </c>
      <c r="AA237" s="998">
        <v>60.542575485</v>
      </c>
      <c r="AB237" s="999">
        <v>142.71047785499999</v>
      </c>
      <c r="AC237" s="999">
        <v>38.692301999999998</v>
      </c>
      <c r="AD237" s="999">
        <v>19.25536</v>
      </c>
      <c r="AE237" s="999">
        <v>19.375751999999999</v>
      </c>
      <c r="AF237" s="999">
        <v>19.320432439000001</v>
      </c>
      <c r="AG237" s="999">
        <v>5.8857749999999998</v>
      </c>
      <c r="AH237" s="999">
        <v>11.636039999999999</v>
      </c>
      <c r="AI237" s="999">
        <v>21.840699999999998</v>
      </c>
      <c r="AJ237" s="999">
        <v>465.12292301399998</v>
      </c>
      <c r="AK237" s="999">
        <v>23.170445999999998</v>
      </c>
      <c r="AL237" s="999">
        <v>21.015552</v>
      </c>
      <c r="AM237" s="999">
        <v>193.57506000000001</v>
      </c>
      <c r="AN237" s="999">
        <v>173.09217981600003</v>
      </c>
      <c r="AO237" s="999">
        <v>95.896139306999999</v>
      </c>
      <c r="AP237" s="1000">
        <v>21.777043750000001</v>
      </c>
      <c r="AQ237" s="998">
        <v>47.674379724000005</v>
      </c>
      <c r="AR237" s="999">
        <v>76.81285899400001</v>
      </c>
      <c r="AS237" s="999">
        <v>7.4357600000000001</v>
      </c>
      <c r="AT237" s="999">
        <v>40.91789</v>
      </c>
      <c r="AU237" s="999">
        <v>249.60382075799996</v>
      </c>
      <c r="AV237" s="999">
        <v>14.412750000000001</v>
      </c>
      <c r="AW237" s="999">
        <v>31.963799999999999</v>
      </c>
      <c r="AX237" s="1000">
        <v>27.124383999999999</v>
      </c>
      <c r="AY237" s="998">
        <v>46.220374</v>
      </c>
      <c r="AZ237" s="999">
        <v>8.9099550000000001</v>
      </c>
      <c r="BA237" s="999">
        <v>3.8326500000000001</v>
      </c>
      <c r="BB237" s="999">
        <v>8.0777050080000006</v>
      </c>
      <c r="BC237" s="999">
        <v>7.5094099999999999</v>
      </c>
      <c r="BD237" s="999">
        <v>4.5460799999999999</v>
      </c>
      <c r="BE237" s="999">
        <v>1.8253200000000001</v>
      </c>
      <c r="BF237" s="999">
        <v>1.13208</v>
      </c>
      <c r="BG237" s="999">
        <v>1.31541</v>
      </c>
      <c r="BH237" s="1000">
        <v>330.00636249599995</v>
      </c>
      <c r="BI237" s="998">
        <v>192.405217056</v>
      </c>
      <c r="BJ237" s="999">
        <v>181.44725411300001</v>
      </c>
      <c r="BK237" s="999">
        <v>179.89882749999998</v>
      </c>
      <c r="BL237" s="999">
        <v>168.53496000000001</v>
      </c>
      <c r="BM237" s="999">
        <v>81.170354093</v>
      </c>
      <c r="BN237" s="999">
        <v>90.697273820999996</v>
      </c>
      <c r="BO237" s="999">
        <v>87.891768564999992</v>
      </c>
      <c r="BP237" s="999">
        <v>89.531104830000018</v>
      </c>
      <c r="BQ237" s="999">
        <v>78.592022225999983</v>
      </c>
      <c r="BR237" s="999">
        <v>183.40510147499998</v>
      </c>
      <c r="BS237" s="1000">
        <v>35.413421999999997</v>
      </c>
      <c r="BT237" s="998">
        <v>259.06669796</v>
      </c>
      <c r="BU237" s="999">
        <v>32.631911250000002</v>
      </c>
      <c r="BV237" s="999">
        <v>281.09197268999998</v>
      </c>
      <c r="BW237" s="999">
        <v>34.430426255999997</v>
      </c>
      <c r="BX237" s="999">
        <v>240.9291068</v>
      </c>
      <c r="BY237" s="999">
        <v>86.782592379999997</v>
      </c>
      <c r="BZ237" s="999">
        <v>213.03640194900001</v>
      </c>
      <c r="CA237" s="999">
        <v>102.75883538400001</v>
      </c>
      <c r="CB237" s="999">
        <v>74.696202499999998</v>
      </c>
      <c r="CC237" s="999">
        <v>73.775736398000006</v>
      </c>
      <c r="CD237" s="1000">
        <v>48.468420000000002</v>
      </c>
      <c r="CE237" s="998">
        <v>258.68494087200003</v>
      </c>
      <c r="CF237" s="999">
        <v>381.94302643499998</v>
      </c>
      <c r="CG237" s="999">
        <v>136.10598061600001</v>
      </c>
      <c r="CH237" s="999">
        <v>401.77781368500001</v>
      </c>
      <c r="CI237" s="999">
        <v>115.015233682</v>
      </c>
      <c r="CJ237" s="1000">
        <v>91.969531500000002</v>
      </c>
      <c r="CK237" s="1002">
        <v>7205.8985181800008</v>
      </c>
    </row>
    <row r="238" spans="6:89" x14ac:dyDescent="0.25">
      <c r="F238" s="993">
        <v>43678</v>
      </c>
      <c r="G238" s="998">
        <v>7.3654200000000003</v>
      </c>
      <c r="H238" s="999">
        <v>5.3323199999999993</v>
      </c>
      <c r="I238" s="999">
        <v>19.729050000000001</v>
      </c>
      <c r="J238" s="999">
        <v>86.354441468999994</v>
      </c>
      <c r="K238" s="999">
        <v>48.972109031999999</v>
      </c>
      <c r="L238" s="999">
        <v>27.357299999999999</v>
      </c>
      <c r="M238" s="999">
        <v>25.588540497</v>
      </c>
      <c r="N238" s="999">
        <v>5.6416000000000004</v>
      </c>
      <c r="O238" s="999">
        <v>9.7858099999999997</v>
      </c>
      <c r="P238" s="999">
        <v>3.3649</v>
      </c>
      <c r="Q238" s="999">
        <v>37.007725612000002</v>
      </c>
      <c r="R238" s="999">
        <v>54.295319999999997</v>
      </c>
      <c r="S238" s="999">
        <v>1.43472</v>
      </c>
      <c r="T238" s="999">
        <v>4.7190000000000003</v>
      </c>
      <c r="U238" s="999">
        <v>2.12148</v>
      </c>
      <c r="V238" s="999">
        <v>64.010345799000007</v>
      </c>
      <c r="W238" s="999">
        <v>64.696964344999998</v>
      </c>
      <c r="X238" s="999">
        <v>2.8369399999999998</v>
      </c>
      <c r="Y238" s="999">
        <v>277.48660795200004</v>
      </c>
      <c r="Z238" s="1000">
        <v>19.573399999999999</v>
      </c>
      <c r="AA238" s="998">
        <v>61.126900485</v>
      </c>
      <c r="AB238" s="999">
        <v>142.40090666999998</v>
      </c>
      <c r="AC238" s="999">
        <v>38.692301999999998</v>
      </c>
      <c r="AD238" s="999">
        <v>19.192019999999999</v>
      </c>
      <c r="AE238" s="999">
        <v>19.248111999999999</v>
      </c>
      <c r="AF238" s="999">
        <v>19.235887561000002</v>
      </c>
      <c r="AG238" s="999">
        <v>5.8663499999999997</v>
      </c>
      <c r="AH238" s="999">
        <v>11.785220000000001</v>
      </c>
      <c r="AI238" s="999">
        <v>21.869399999999999</v>
      </c>
      <c r="AJ238" s="999">
        <v>465.153369521</v>
      </c>
      <c r="AK238" s="999">
        <v>23.263500000000001</v>
      </c>
      <c r="AL238" s="999">
        <v>21.152372</v>
      </c>
      <c r="AM238" s="999">
        <v>192.29097999999999</v>
      </c>
      <c r="AN238" s="999">
        <v>173.06208518399998</v>
      </c>
      <c r="AO238" s="999">
        <v>95.585443193000003</v>
      </c>
      <c r="AP238" s="1000">
        <v>21.95510625</v>
      </c>
      <c r="AQ238" s="998">
        <v>48.217589586000003</v>
      </c>
      <c r="AR238" s="999">
        <v>77.753698994000004</v>
      </c>
      <c r="AS238" s="999">
        <v>7.4584299999999999</v>
      </c>
      <c r="AT238" s="999">
        <v>41.41995</v>
      </c>
      <c r="AU238" s="999">
        <v>252.28963760400001</v>
      </c>
      <c r="AV238" s="999">
        <v>14.616563755000001</v>
      </c>
      <c r="AW238" s="999">
        <v>32.378922588000002</v>
      </c>
      <c r="AX238" s="1000">
        <v>27.480432</v>
      </c>
      <c r="AY238" s="998">
        <v>46.799213999999999</v>
      </c>
      <c r="AZ238" s="999">
        <v>9.0754649999999994</v>
      </c>
      <c r="BA238" s="999">
        <v>3.8555999999999999</v>
      </c>
      <c r="BB238" s="999">
        <v>8.2103999999999999</v>
      </c>
      <c r="BC238" s="999">
        <v>7.6015499999999996</v>
      </c>
      <c r="BD238" s="999">
        <v>4.5738000000000003</v>
      </c>
      <c r="BE238" s="999">
        <v>1.8597600000000001</v>
      </c>
      <c r="BF238" s="999">
        <v>1.15344</v>
      </c>
      <c r="BG238" s="999">
        <v>1.33155</v>
      </c>
      <c r="BH238" s="1000">
        <v>332.91142723199994</v>
      </c>
      <c r="BI238" s="998">
        <v>190.367692944</v>
      </c>
      <c r="BJ238" s="999">
        <v>183.596678113</v>
      </c>
      <c r="BK238" s="999">
        <v>179.62786500000001</v>
      </c>
      <c r="BL238" s="999">
        <v>167.97075091800002</v>
      </c>
      <c r="BM238" s="999">
        <v>80.434349999999995</v>
      </c>
      <c r="BN238" s="999">
        <v>90.697273820999996</v>
      </c>
      <c r="BO238" s="999">
        <v>88.304364574000004</v>
      </c>
      <c r="BP238" s="999">
        <v>89.531104830000018</v>
      </c>
      <c r="BQ238" s="999">
        <v>79.454267225999985</v>
      </c>
      <c r="BR238" s="999">
        <v>181.854357795</v>
      </c>
      <c r="BS238" s="1000">
        <v>35.858379999999997</v>
      </c>
      <c r="BT238" s="998">
        <v>260.20233809500002</v>
      </c>
      <c r="BU238" s="999">
        <v>32.631911250000002</v>
      </c>
      <c r="BV238" s="999">
        <v>284.62393884200003</v>
      </c>
      <c r="BW238" s="999">
        <v>34.430426255999997</v>
      </c>
      <c r="BX238" s="999">
        <v>244.57372796000001</v>
      </c>
      <c r="BY238" s="999">
        <v>87.538222860000005</v>
      </c>
      <c r="BZ238" s="999">
        <v>217.50793430100001</v>
      </c>
      <c r="CA238" s="999">
        <v>106.33275</v>
      </c>
      <c r="CB238" s="999">
        <v>75.051334999999995</v>
      </c>
      <c r="CC238" s="999">
        <v>75.797743601999997</v>
      </c>
      <c r="CD238" s="1000">
        <v>48.611464784999995</v>
      </c>
      <c r="CE238" s="998">
        <v>261.020556</v>
      </c>
      <c r="CF238" s="999">
        <v>385.11648782999998</v>
      </c>
      <c r="CG238" s="999">
        <v>137.545689692</v>
      </c>
      <c r="CH238" s="999">
        <v>408.46818512999994</v>
      </c>
      <c r="CI238" s="999">
        <v>116.04629856599999</v>
      </c>
      <c r="CJ238" s="1000">
        <v>92.774013499999995</v>
      </c>
      <c r="CK238" s="1002">
        <v>7254.5114892189986</v>
      </c>
    </row>
    <row r="239" spans="6:89" x14ac:dyDescent="0.25">
      <c r="F239" s="993">
        <v>43709</v>
      </c>
      <c r="G239" s="998">
        <v>6.8329800000000001</v>
      </c>
      <c r="H239" s="999">
        <v>4.9679999999999991</v>
      </c>
      <c r="I239" s="999">
        <v>18.17464</v>
      </c>
      <c r="J239" s="999">
        <v>81.567272645999992</v>
      </c>
      <c r="K239" s="999">
        <v>45.434950968000003</v>
      </c>
      <c r="L239" s="999">
        <v>25.425000000000001</v>
      </c>
      <c r="M239" s="999">
        <v>24.159314999999999</v>
      </c>
      <c r="N239" s="999">
        <v>5.1943999999999999</v>
      </c>
      <c r="O239" s="999">
        <v>9.2248400000000004</v>
      </c>
      <c r="P239" s="999">
        <v>3.1349999999999998</v>
      </c>
      <c r="Q239" s="999">
        <v>34.367901402999998</v>
      </c>
      <c r="R239" s="999">
        <v>50.846372000000002</v>
      </c>
      <c r="S239" s="999">
        <v>1.3237000000000001</v>
      </c>
      <c r="T239" s="999">
        <v>4.3901000000000003</v>
      </c>
      <c r="U239" s="999">
        <v>1.9553400000000001</v>
      </c>
      <c r="V239" s="999">
        <v>60.515131133999994</v>
      </c>
      <c r="W239" s="999">
        <v>59.770049131</v>
      </c>
      <c r="X239" s="999">
        <v>2.61477</v>
      </c>
      <c r="Y239" s="999">
        <v>264.31703704800003</v>
      </c>
      <c r="Z239" s="1000">
        <v>18.09346</v>
      </c>
      <c r="AA239" s="998">
        <v>58.822049999999997</v>
      </c>
      <c r="AB239" s="999">
        <v>138.06793143000002</v>
      </c>
      <c r="AC239" s="999">
        <v>37.010027999999998</v>
      </c>
      <c r="AD239" s="999">
        <v>18.24192</v>
      </c>
      <c r="AE239" s="999">
        <v>18.175936</v>
      </c>
      <c r="AF239" s="999">
        <v>18.390350000000002</v>
      </c>
      <c r="AG239" s="999">
        <v>5.5555500000000002</v>
      </c>
      <c r="AH239" s="999">
        <v>11.412269999999999</v>
      </c>
      <c r="AI239" s="999">
        <v>20.7501</v>
      </c>
      <c r="AJ239" s="999">
        <v>452.19587146500004</v>
      </c>
      <c r="AK239" s="999">
        <v>22.33296</v>
      </c>
      <c r="AL239" s="999">
        <v>20.358816000000001</v>
      </c>
      <c r="AM239" s="999">
        <v>185.31601794999997</v>
      </c>
      <c r="AN239" s="999">
        <v>168.38236990799999</v>
      </c>
      <c r="AO239" s="999">
        <v>93.565545556999993</v>
      </c>
      <c r="AP239" s="1000">
        <v>21.136018750000002</v>
      </c>
      <c r="AQ239" s="998">
        <v>43.871939447999999</v>
      </c>
      <c r="AR239" s="999">
        <v>71.43661698199999</v>
      </c>
      <c r="AS239" s="999">
        <v>6.8010000000000002</v>
      </c>
      <c r="AT239" s="999">
        <v>38.062423750000001</v>
      </c>
      <c r="AU239" s="999">
        <v>235.96579924200003</v>
      </c>
      <c r="AV239" s="999">
        <v>13.335436244999999</v>
      </c>
      <c r="AW239" s="999">
        <v>29.63916</v>
      </c>
      <c r="AX239" s="1000">
        <v>24.955728000000001</v>
      </c>
      <c r="AY239" s="998">
        <v>44.657505999999998</v>
      </c>
      <c r="AZ239" s="999">
        <v>8.6065199999999997</v>
      </c>
      <c r="BA239" s="999">
        <v>3.5572499999999998</v>
      </c>
      <c r="BB239" s="999">
        <v>7.8620799999999997</v>
      </c>
      <c r="BC239" s="999">
        <v>7.1408500000000004</v>
      </c>
      <c r="BD239" s="999">
        <v>4.2688800000000002</v>
      </c>
      <c r="BE239" s="999">
        <v>1.79088</v>
      </c>
      <c r="BF239" s="999">
        <v>1.1107199999999999</v>
      </c>
      <c r="BG239" s="999">
        <v>1.25085</v>
      </c>
      <c r="BH239" s="1000">
        <v>317.07915311999994</v>
      </c>
      <c r="BI239" s="998">
        <v>181.25823705599998</v>
      </c>
      <c r="BJ239" s="999">
        <v>188.55230948400001</v>
      </c>
      <c r="BK239" s="999">
        <v>177.0983075</v>
      </c>
      <c r="BL239" s="999">
        <v>164.110789622</v>
      </c>
      <c r="BM239" s="999">
        <v>77.034717720999993</v>
      </c>
      <c r="BN239" s="999">
        <v>89.812049929000011</v>
      </c>
      <c r="BO239" s="999">
        <v>88.127537712999995</v>
      </c>
      <c r="BP239" s="999">
        <v>88.176904830000012</v>
      </c>
      <c r="BQ239" s="999">
        <v>81.051029999999997</v>
      </c>
      <c r="BR239" s="999">
        <v>174.38527661500001</v>
      </c>
      <c r="BS239" s="1000">
        <v>37.114731999999997</v>
      </c>
      <c r="BT239" s="998">
        <v>256.645737075</v>
      </c>
      <c r="BU239" s="999">
        <v>31.289372499999999</v>
      </c>
      <c r="BV239" s="999">
        <v>284.31923788900002</v>
      </c>
      <c r="BW239" s="999">
        <v>33.342798768000002</v>
      </c>
      <c r="BX239" s="999">
        <v>239.32531184000001</v>
      </c>
      <c r="BY239" s="999">
        <v>81.783746659999991</v>
      </c>
      <c r="BZ239" s="999">
        <v>212.06700959700001</v>
      </c>
      <c r="CA239" s="999">
        <v>104.590027116</v>
      </c>
      <c r="CB239" s="999">
        <v>70.405018124999998</v>
      </c>
      <c r="CC239" s="999">
        <v>73.885025591999991</v>
      </c>
      <c r="CD239" s="1000">
        <v>45.979188957000005</v>
      </c>
      <c r="CE239" s="998">
        <v>250.20013200000002</v>
      </c>
      <c r="CF239" s="999">
        <v>362.99685464999993</v>
      </c>
      <c r="CG239" s="999">
        <v>129.035113744</v>
      </c>
      <c r="CH239" s="999">
        <v>397.10396881499997</v>
      </c>
      <c r="CI239" s="999">
        <v>109.88882918600001</v>
      </c>
      <c r="CJ239" s="1000">
        <v>86.568009500000002</v>
      </c>
      <c r="CK239" s="1002">
        <v>6989.5640616610008</v>
      </c>
    </row>
    <row r="240" spans="6:89" x14ac:dyDescent="0.25">
      <c r="F240" s="993">
        <v>43739</v>
      </c>
      <c r="G240" s="998">
        <v>6.4780199999999999</v>
      </c>
      <c r="H240" s="999">
        <v>4.7527199999999992</v>
      </c>
      <c r="I240" s="999">
        <v>17.241993999999998</v>
      </c>
      <c r="J240" s="999">
        <v>80.053920000000005</v>
      </c>
      <c r="K240" s="999">
        <v>43.433280000000003</v>
      </c>
      <c r="L240" s="999">
        <v>24.408000000000001</v>
      </c>
      <c r="M240" s="999">
        <v>23.637094503</v>
      </c>
      <c r="N240" s="999">
        <v>4.9192</v>
      </c>
      <c r="O240" s="999">
        <v>8.8508600000000008</v>
      </c>
      <c r="P240" s="999">
        <v>2.9887000000000001</v>
      </c>
      <c r="Q240" s="999">
        <v>32.557741403000001</v>
      </c>
      <c r="R240" s="999">
        <v>49.173119999999997</v>
      </c>
      <c r="S240" s="999">
        <v>1.2553799999999999</v>
      </c>
      <c r="T240" s="999">
        <v>4.1612999999999998</v>
      </c>
      <c r="U240" s="999">
        <v>1.8531</v>
      </c>
      <c r="V240" s="999">
        <v>59.715359999999997</v>
      </c>
      <c r="W240" s="999">
        <v>56.964959999999998</v>
      </c>
      <c r="X240" s="999">
        <v>2.4780500000000001</v>
      </c>
      <c r="Y240" s="999">
        <v>253.94815954800001</v>
      </c>
      <c r="Z240" s="1000">
        <v>17.210270000000001</v>
      </c>
      <c r="AA240" s="998">
        <v>57.198912014999998</v>
      </c>
      <c r="AB240" s="999">
        <v>136.82995309500001</v>
      </c>
      <c r="AC240" s="999">
        <v>37.417852000000003</v>
      </c>
      <c r="AD240" s="999">
        <v>18.17858</v>
      </c>
      <c r="AE240" s="999">
        <v>18.5078</v>
      </c>
      <c r="AF240" s="999">
        <v>18.432622438999999</v>
      </c>
      <c r="AG240" s="999">
        <v>5.6138250000000003</v>
      </c>
      <c r="AH240" s="999">
        <v>11.076615</v>
      </c>
      <c r="AI240" s="999">
        <v>20.5779</v>
      </c>
      <c r="AJ240" s="999">
        <v>444.01412550700002</v>
      </c>
      <c r="AK240" s="999">
        <v>22.177869999999999</v>
      </c>
      <c r="AL240" s="999">
        <v>20.249359999999999</v>
      </c>
      <c r="AM240" s="999">
        <v>179.97552922999998</v>
      </c>
      <c r="AN240" s="999">
        <v>164.572495092</v>
      </c>
      <c r="AO240" s="999">
        <v>90.768833056999995</v>
      </c>
      <c r="AP240" s="1000">
        <v>20.584025</v>
      </c>
      <c r="AQ240" s="998">
        <v>41.379569862000004</v>
      </c>
      <c r="AR240" s="999">
        <v>67.673256981999998</v>
      </c>
      <c r="AS240" s="999">
        <v>6.4382799999999998</v>
      </c>
      <c r="AT240" s="999">
        <v>35.991426250000004</v>
      </c>
      <c r="AU240" s="999">
        <v>223.58108511</v>
      </c>
      <c r="AV240" s="999">
        <v>12.607513755000001</v>
      </c>
      <c r="AW240" s="999">
        <v>27.951025804</v>
      </c>
      <c r="AX240" s="1000">
        <v>23.531535999999999</v>
      </c>
      <c r="AY240" s="998">
        <v>42.747334000000002</v>
      </c>
      <c r="AZ240" s="999">
        <v>8.1927450000000004</v>
      </c>
      <c r="BA240" s="999">
        <v>3.37365</v>
      </c>
      <c r="BB240" s="999">
        <v>7.3976549919999997</v>
      </c>
      <c r="BC240" s="999">
        <v>6.7262199999999996</v>
      </c>
      <c r="BD240" s="999">
        <v>4.0471199999999996</v>
      </c>
      <c r="BE240" s="999">
        <v>1.67608</v>
      </c>
      <c r="BF240" s="999">
        <v>1.03952</v>
      </c>
      <c r="BG240" s="999">
        <v>1.17822</v>
      </c>
      <c r="BH240" s="1000">
        <v>306.50500588799997</v>
      </c>
      <c r="BI240" s="998">
        <v>172.50850500000001</v>
      </c>
      <c r="BJ240" s="999">
        <v>166.998288629</v>
      </c>
      <c r="BK240" s="999">
        <v>163.5772125</v>
      </c>
      <c r="BL240" s="999">
        <v>154.401260756</v>
      </c>
      <c r="BM240" s="999">
        <v>72.513592278999994</v>
      </c>
      <c r="BN240" s="999">
        <v>84.500432429</v>
      </c>
      <c r="BO240" s="999">
        <v>82.881155425999992</v>
      </c>
      <c r="BP240" s="999">
        <v>85.129954830000003</v>
      </c>
      <c r="BQ240" s="999">
        <v>73.067273613000012</v>
      </c>
      <c r="BR240" s="999">
        <v>166.726251615</v>
      </c>
      <c r="BS240" s="1000">
        <v>32.665151999999999</v>
      </c>
      <c r="BT240" s="998">
        <v>244.00328571499998</v>
      </c>
      <c r="BU240" s="999">
        <v>30.90579</v>
      </c>
      <c r="BV240" s="999">
        <v>278.01670173100001</v>
      </c>
      <c r="BW240" s="999">
        <v>32.730987488000004</v>
      </c>
      <c r="BX240" s="999">
        <v>232.12343727999999</v>
      </c>
      <c r="BY240" s="999">
        <v>78.703022860000004</v>
      </c>
      <c r="BZ240" s="999">
        <v>204.59379305100001</v>
      </c>
      <c r="CA240" s="999">
        <v>100.24815375</v>
      </c>
      <c r="CB240" s="999">
        <v>68.18544</v>
      </c>
      <c r="CC240" s="999">
        <v>71.179945214</v>
      </c>
      <c r="CD240" s="1000">
        <v>45.034998956999999</v>
      </c>
      <c r="CE240" s="998">
        <v>242.33616712800003</v>
      </c>
      <c r="CF240" s="999">
        <v>347.50672433999995</v>
      </c>
      <c r="CG240" s="999">
        <v>122.316183436</v>
      </c>
      <c r="CH240" s="999">
        <v>388.73348644800001</v>
      </c>
      <c r="CI240" s="999">
        <v>104.44739856599999</v>
      </c>
      <c r="CJ240" s="1000">
        <v>82.574331000000001</v>
      </c>
      <c r="CK240" s="1002">
        <v>6712.9036965729983</v>
      </c>
    </row>
    <row r="241" spans="6:89" x14ac:dyDescent="0.25">
      <c r="F241" s="993">
        <v>43770</v>
      </c>
      <c r="G241" s="998">
        <v>6.0786899999999999</v>
      </c>
      <c r="H241" s="999">
        <v>4.4049599999999991</v>
      </c>
      <c r="I241" s="999">
        <v>16.237606000000003</v>
      </c>
      <c r="J241" s="999">
        <v>71.838497645999993</v>
      </c>
      <c r="K241" s="999">
        <v>40.334828226000013</v>
      </c>
      <c r="L241" s="999">
        <v>22.577399999999997</v>
      </c>
      <c r="M241" s="999">
        <v>21.218425497000002</v>
      </c>
      <c r="N241" s="999">
        <v>4.6440000000000001</v>
      </c>
      <c r="O241" s="999">
        <v>8.0405700000000007</v>
      </c>
      <c r="P241" s="999">
        <v>2.7797000000000001</v>
      </c>
      <c r="Q241" s="999">
        <v>30.420734388</v>
      </c>
      <c r="R241" s="999">
        <v>44.904620000000001</v>
      </c>
      <c r="S241" s="999">
        <v>1.17852</v>
      </c>
      <c r="T241" s="999">
        <v>3.8896000000000002</v>
      </c>
      <c r="U241" s="999">
        <v>1.7508600000000001</v>
      </c>
      <c r="V241" s="999">
        <v>53.287664999999997</v>
      </c>
      <c r="W241" s="999">
        <v>53.116937392999994</v>
      </c>
      <c r="X241" s="999">
        <v>2.3413300000000001</v>
      </c>
      <c r="Y241" s="999">
        <v>226.74461090400001</v>
      </c>
      <c r="Z241" s="1000">
        <v>16.088380000000001</v>
      </c>
      <c r="AA241" s="998">
        <v>50.251950000000001</v>
      </c>
      <c r="AB241" s="999">
        <v>119.06469333</v>
      </c>
      <c r="AC241" s="999">
        <v>32.472985999999999</v>
      </c>
      <c r="AD241" s="999">
        <v>16.05669</v>
      </c>
      <c r="AE241" s="999">
        <v>16.210280000000001</v>
      </c>
      <c r="AF241" s="999">
        <v>16.149682438999999</v>
      </c>
      <c r="AG241" s="999">
        <v>4.9339500000000003</v>
      </c>
      <c r="AH241" s="999">
        <v>9.6966999999999999</v>
      </c>
      <c r="AI241" s="999">
        <v>18.224499999999999</v>
      </c>
      <c r="AJ241" s="999">
        <v>387.74429649299998</v>
      </c>
      <c r="AK241" s="999">
        <v>19.38625</v>
      </c>
      <c r="AL241" s="999">
        <v>17.595051999999999</v>
      </c>
      <c r="AM241" s="999">
        <v>165.20860922999998</v>
      </c>
      <c r="AN241" s="999">
        <v>145.61340490799998</v>
      </c>
      <c r="AO241" s="999">
        <v>80.545320000000004</v>
      </c>
      <c r="AP241" s="1000">
        <v>18.091149999999999</v>
      </c>
      <c r="AQ241" s="998">
        <v>39.526260552000004</v>
      </c>
      <c r="AR241" s="999">
        <v>63.775497988000005</v>
      </c>
      <c r="AS241" s="999">
        <v>6.1662400000000002</v>
      </c>
      <c r="AT241" s="999">
        <v>33.920428749999999</v>
      </c>
      <c r="AU241" s="999">
        <v>206.39176239599999</v>
      </c>
      <c r="AV241" s="999">
        <v>11.966950000000001</v>
      </c>
      <c r="AW241" s="999">
        <v>26.567322588</v>
      </c>
      <c r="AX241" s="1000">
        <v>22.495760000000001</v>
      </c>
      <c r="AY241" s="998">
        <v>38.49286</v>
      </c>
      <c r="AZ241" s="999">
        <v>7.4203650000000003</v>
      </c>
      <c r="BA241" s="999">
        <v>3.1671</v>
      </c>
      <c r="BB241" s="999">
        <v>6.7010149919999993</v>
      </c>
      <c r="BC241" s="999">
        <v>6.2194500000000001</v>
      </c>
      <c r="BD241" s="999">
        <v>3.7699199999999999</v>
      </c>
      <c r="BE241" s="999">
        <v>1.5038800000000001</v>
      </c>
      <c r="BF241" s="999">
        <v>0.93271999999999999</v>
      </c>
      <c r="BG241" s="999">
        <v>1.08945</v>
      </c>
      <c r="BH241" s="1000">
        <v>274.23077366399997</v>
      </c>
      <c r="BI241" s="998">
        <v>158.15522205599999</v>
      </c>
      <c r="BJ241" s="999">
        <v>148.07140125799998</v>
      </c>
      <c r="BK241" s="999">
        <v>147.0147125</v>
      </c>
      <c r="BL241" s="999">
        <v>139.25813924399998</v>
      </c>
      <c r="BM241" s="999">
        <v>66.450331814000009</v>
      </c>
      <c r="BN241" s="999">
        <v>75.162266179</v>
      </c>
      <c r="BO241" s="999">
        <v>72.653663565000002</v>
      </c>
      <c r="BP241" s="999">
        <v>74.542548390000007</v>
      </c>
      <c r="BQ241" s="999">
        <v>64.380960000000002</v>
      </c>
      <c r="BR241" s="999">
        <v>152.04111559</v>
      </c>
      <c r="BS241" s="1000">
        <v>28.896096</v>
      </c>
      <c r="BT241" s="998">
        <v>214.38457313000001</v>
      </c>
      <c r="BU241" s="999">
        <v>27.179559999999999</v>
      </c>
      <c r="BV241" s="999">
        <v>230.70113230999999</v>
      </c>
      <c r="BW241" s="999">
        <v>28.618373743999999</v>
      </c>
      <c r="BX241" s="999">
        <v>198.56305591999998</v>
      </c>
      <c r="BY241" s="999">
        <v>72.076622860000001</v>
      </c>
      <c r="BZ241" s="999">
        <v>174.95062944899999</v>
      </c>
      <c r="CA241" s="999">
        <v>83.412135000000006</v>
      </c>
      <c r="CB241" s="999">
        <v>62.088998750000002</v>
      </c>
      <c r="CC241" s="999">
        <v>60.441449194</v>
      </c>
      <c r="CD241" s="1000">
        <v>40.399875827999999</v>
      </c>
      <c r="CE241" s="998">
        <v>214.93033912799999</v>
      </c>
      <c r="CF241" s="999">
        <v>316.65202798500007</v>
      </c>
      <c r="CG241" s="999">
        <v>112.653736564</v>
      </c>
      <c r="CH241" s="999">
        <v>336.64779947399995</v>
      </c>
      <c r="CI241" s="999">
        <v>95.025070813999989</v>
      </c>
      <c r="CJ241" s="1000">
        <v>76.253400999999997</v>
      </c>
      <c r="CK241" s="1002">
        <v>5975.0664431299992</v>
      </c>
    </row>
    <row r="242" spans="6:89" ht="15.75" thickBot="1" x14ac:dyDescent="0.3">
      <c r="F242" s="993">
        <v>43800</v>
      </c>
      <c r="G242" s="1003">
        <v>6.3005399999999998</v>
      </c>
      <c r="H242" s="1004">
        <v>4.504319999999999</v>
      </c>
      <c r="I242" s="1004">
        <v>16.811541999999999</v>
      </c>
      <c r="J242" s="1004">
        <v>72.765066176999994</v>
      </c>
      <c r="K242" s="1004">
        <v>41.459026289999997</v>
      </c>
      <c r="L242" s="1004">
        <v>23.187600000000003</v>
      </c>
      <c r="M242" s="1004">
        <v>21.465790497</v>
      </c>
      <c r="N242" s="1004">
        <v>4.8159999999999998</v>
      </c>
      <c r="O242" s="1004">
        <v>8.2275600000000004</v>
      </c>
      <c r="P242" s="1004">
        <v>2.8424</v>
      </c>
      <c r="Q242" s="1004">
        <v>31.350975611999999</v>
      </c>
      <c r="R242" s="1004">
        <v>45.894911999999998</v>
      </c>
      <c r="S242" s="1004">
        <v>1.22122</v>
      </c>
      <c r="T242" s="1004">
        <v>4.0183</v>
      </c>
      <c r="U242" s="1004">
        <v>1.8147599999999999</v>
      </c>
      <c r="V242" s="1004">
        <v>53.820831933000001</v>
      </c>
      <c r="W242" s="1004">
        <v>54.915091737999994</v>
      </c>
      <c r="X242" s="1004">
        <v>2.4267799999999999</v>
      </c>
      <c r="Y242" s="1004">
        <v>229.158199548</v>
      </c>
      <c r="Z242" s="1005">
        <v>16.613519999999998</v>
      </c>
      <c r="AA242" s="1003">
        <v>50.576562015</v>
      </c>
      <c r="AB242" s="1004">
        <v>118.01239642499999</v>
      </c>
      <c r="AC242" s="1004">
        <v>32.422007999999998</v>
      </c>
      <c r="AD242" s="1004">
        <v>16.12003</v>
      </c>
      <c r="AE242" s="1004">
        <v>16.235807999999999</v>
      </c>
      <c r="AF242" s="1004">
        <v>16.149682438999999</v>
      </c>
      <c r="AG242" s="1004">
        <v>4.9339500000000003</v>
      </c>
      <c r="AH242" s="1004">
        <v>9.6966999999999999</v>
      </c>
      <c r="AI242" s="1004">
        <v>18.339300000000001</v>
      </c>
      <c r="AJ242" s="1004">
        <v>385.91951353500002</v>
      </c>
      <c r="AK242" s="1004">
        <v>19.38625</v>
      </c>
      <c r="AL242" s="1004">
        <v>17.64978</v>
      </c>
      <c r="AM242" s="1004">
        <v>168.06857640999999</v>
      </c>
      <c r="AN242" s="1004">
        <v>145.70342481600002</v>
      </c>
      <c r="AO242" s="1004">
        <v>80.514220557000002</v>
      </c>
      <c r="AP242" s="1005">
        <v>18.233599999999999</v>
      </c>
      <c r="AQ242" s="1003">
        <v>41.251740552000001</v>
      </c>
      <c r="AR242" s="1004">
        <v>66.094009999999997</v>
      </c>
      <c r="AS242" s="1004">
        <v>6.3702699999999997</v>
      </c>
      <c r="AT242" s="1004">
        <v>35.206957500000001</v>
      </c>
      <c r="AU242" s="1004">
        <v>212.77803097799998</v>
      </c>
      <c r="AV242" s="1004">
        <v>12.461936244999999</v>
      </c>
      <c r="AW242" s="1004">
        <v>27.618931608000004</v>
      </c>
      <c r="AX242" s="1005">
        <v>23.499168000000001</v>
      </c>
      <c r="AY242" s="1003">
        <v>39.158526000000002</v>
      </c>
      <c r="AZ242" s="1004">
        <v>7.5582900000000004</v>
      </c>
      <c r="BA242" s="1004">
        <v>3.2818499999999999</v>
      </c>
      <c r="BB242" s="1004">
        <v>6.8171200000000001</v>
      </c>
      <c r="BC242" s="1004">
        <v>6.4037300000000004</v>
      </c>
      <c r="BD242" s="1004">
        <v>3.8807999999999998</v>
      </c>
      <c r="BE242" s="1004">
        <v>1.52684</v>
      </c>
      <c r="BF242" s="1004">
        <v>0.94696000000000002</v>
      </c>
      <c r="BG242" s="1004">
        <v>1.1217299999999999</v>
      </c>
      <c r="BH242" s="1005">
        <v>278.12342044799999</v>
      </c>
      <c r="BI242" s="1003">
        <v>160.612447944</v>
      </c>
      <c r="BJ242" s="1004">
        <v>148.967039371</v>
      </c>
      <c r="BK242" s="1004">
        <v>148.82161500000001</v>
      </c>
      <c r="BL242" s="1004">
        <v>140.80214929800002</v>
      </c>
      <c r="BM242" s="1004">
        <v>67.431690465000003</v>
      </c>
      <c r="BN242" s="1004">
        <v>75.533462571000001</v>
      </c>
      <c r="BO242" s="1004">
        <v>72.535714147999997</v>
      </c>
      <c r="BP242" s="1004">
        <v>74.296354829999999</v>
      </c>
      <c r="BQ242" s="1004">
        <v>64.604511387000016</v>
      </c>
      <c r="BR242" s="1004">
        <v>154.12994058999999</v>
      </c>
      <c r="BS242" s="1005">
        <v>29.000792000000001</v>
      </c>
      <c r="BT242" s="1003">
        <v>214.59368843499999</v>
      </c>
      <c r="BU242" s="1004">
        <v>27.206958749999998</v>
      </c>
      <c r="BV242" s="1004">
        <v>226.438643842</v>
      </c>
      <c r="BW242" s="1004">
        <v>28.5504</v>
      </c>
      <c r="BX242" s="1004">
        <v>197.10513047999999</v>
      </c>
      <c r="BY242" s="1004">
        <v>73.762268579999997</v>
      </c>
      <c r="BZ242" s="1004">
        <v>174.66923249999999</v>
      </c>
      <c r="CA242" s="1004">
        <v>82.555612883999999</v>
      </c>
      <c r="CB242" s="1004">
        <v>63.331962500000003</v>
      </c>
      <c r="CC242" s="1004">
        <v>60.168194785999994</v>
      </c>
      <c r="CD242" s="1005">
        <v>40.829073129000008</v>
      </c>
      <c r="CE242" s="1003">
        <v>218.80316400000001</v>
      </c>
      <c r="CF242" s="1004">
        <v>324.09854535000011</v>
      </c>
      <c r="CG242" s="1004">
        <v>115.981238898</v>
      </c>
      <c r="CH242" s="1004">
        <v>338.26692276300003</v>
      </c>
      <c r="CI242" s="1004">
        <v>97.803084689999991</v>
      </c>
      <c r="CJ242" s="1005">
        <v>78.465726500000002</v>
      </c>
      <c r="CK242" s="1006">
        <v>6035.0421150139991</v>
      </c>
    </row>
  </sheetData>
  <mergeCells count="11">
    <mergeCell ref="B11:C11"/>
    <mergeCell ref="F11:N11"/>
    <mergeCell ref="B13:B14"/>
    <mergeCell ref="C13:C14"/>
    <mergeCell ref="G13:Z13"/>
    <mergeCell ref="CE13:CJ13"/>
    <mergeCell ref="AA13:AP13"/>
    <mergeCell ref="AQ13:AX13"/>
    <mergeCell ref="AY13:BH13"/>
    <mergeCell ref="BI13:BS13"/>
    <mergeCell ref="BT13:CD13"/>
  </mergeCells>
  <hyperlinks>
    <hyperlink ref="J1" location="M.2.6.1.b.1!A1" display="Ver Metadato"/>
    <hyperlink ref="A1" location="'C2'!A1" display="REGRESAR"/>
    <hyperlink ref="J1:K1" location="'HM 2.6.1.b.1'!A1" display="Ver Metadato"/>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6" tint="-0.499984740745262"/>
  </sheetPr>
  <dimension ref="A1:J14"/>
  <sheetViews>
    <sheetView showGridLines="0" zoomScale="90" zoomScaleNormal="90" workbookViewId="0">
      <pane ySplit="5" topLeftCell="A6" activePane="bottomLeft" state="frozen"/>
      <selection activeCell="E24" sqref="E24"/>
      <selection pane="bottomLeft" activeCell="A7" sqref="A7"/>
    </sheetView>
  </sheetViews>
  <sheetFormatPr baseColWidth="10" defaultColWidth="11.42578125" defaultRowHeight="15.75" x14ac:dyDescent="0.25"/>
  <cols>
    <col min="1" max="1" width="18.42578125" style="19" customWidth="1"/>
    <col min="2" max="2" width="19.7109375" style="19" customWidth="1"/>
    <col min="3" max="3" width="56.28515625" style="19" customWidth="1"/>
    <col min="4" max="4" width="12" style="19" customWidth="1"/>
    <col min="5" max="6" width="11.42578125" style="19"/>
    <col min="7" max="7" width="7" style="19" customWidth="1"/>
    <col min="8" max="9" width="11.42578125" style="19"/>
    <col min="10" max="10" width="12.42578125" style="19" customWidth="1"/>
    <col min="11" max="16384" width="11.42578125" style="19"/>
  </cols>
  <sheetData>
    <row r="1" spans="1:10" s="194" customFormat="1" ht="15.75" customHeight="1" x14ac:dyDescent="0.25">
      <c r="A1" s="194" t="s">
        <v>296</v>
      </c>
      <c r="B1" s="195"/>
      <c r="F1" s="195"/>
    </row>
    <row r="2" spans="1:10" s="194" customFormat="1" ht="15.75" customHeight="1" x14ac:dyDescent="0.2">
      <c r="B2" s="195"/>
      <c r="C2" s="196" t="s">
        <v>262</v>
      </c>
      <c r="F2" s="195"/>
    </row>
    <row r="3" spans="1:10" s="194" customFormat="1" ht="15.75" customHeight="1" x14ac:dyDescent="0.35">
      <c r="B3" s="195"/>
      <c r="C3" s="197"/>
      <c r="F3" s="195"/>
    </row>
    <row r="4" spans="1:10" s="194" customFormat="1" ht="24" customHeight="1" x14ac:dyDescent="0.2">
      <c r="B4" s="195"/>
      <c r="C4" s="196" t="s">
        <v>3610</v>
      </c>
      <c r="F4" s="195"/>
    </row>
    <row r="5" spans="1:10" s="194" customFormat="1" ht="15.75" customHeight="1" x14ac:dyDescent="0.25">
      <c r="B5" s="195"/>
      <c r="C5" s="198"/>
      <c r="D5" s="195"/>
      <c r="E5" s="199"/>
      <c r="F5" s="195"/>
    </row>
    <row r="6" spans="1:10" s="626" customFormat="1" ht="9" customHeight="1" x14ac:dyDescent="0.25">
      <c r="B6" s="627"/>
      <c r="C6" s="628"/>
      <c r="D6" s="627"/>
      <c r="E6" s="629"/>
      <c r="F6" s="627"/>
    </row>
    <row r="7" spans="1:10" ht="20.100000000000001" customHeight="1" x14ac:dyDescent="0.3">
      <c r="A7" s="23" t="s">
        <v>32</v>
      </c>
    </row>
    <row r="8" spans="1:10" ht="7.5" customHeight="1" x14ac:dyDescent="0.25">
      <c r="A8" s="1372" t="s">
        <v>3735</v>
      </c>
      <c r="B8" s="1372"/>
      <c r="C8" s="1372"/>
      <c r="D8" s="1372"/>
      <c r="E8" s="1372"/>
      <c r="F8" s="1372"/>
      <c r="G8" s="1372"/>
      <c r="H8" s="1372"/>
      <c r="I8" s="1372"/>
      <c r="J8" s="1372"/>
    </row>
    <row r="9" spans="1:10" ht="16.5" customHeight="1" x14ac:dyDescent="0.25">
      <c r="A9" s="1372"/>
      <c r="B9" s="1372"/>
      <c r="C9" s="1372"/>
      <c r="D9" s="1372"/>
      <c r="E9" s="1372"/>
      <c r="F9" s="1372"/>
      <c r="G9" s="1372"/>
      <c r="H9" s="1372"/>
      <c r="I9" s="1372"/>
      <c r="J9" s="1372"/>
    </row>
    <row r="10" spans="1:10" ht="11.1" customHeight="1" x14ac:dyDescent="0.25">
      <c r="A10" s="1372"/>
      <c r="B10" s="1372"/>
      <c r="C10" s="1372"/>
      <c r="D10" s="1372"/>
      <c r="E10" s="1372"/>
      <c r="F10" s="1372"/>
      <c r="G10" s="1372"/>
      <c r="H10" s="1372"/>
      <c r="I10" s="1372"/>
      <c r="J10" s="1372"/>
    </row>
    <row r="11" spans="1:10" ht="10.5" customHeight="1" x14ac:dyDescent="0.25">
      <c r="A11" s="1372"/>
      <c r="B11" s="1372"/>
      <c r="C11" s="1372"/>
      <c r="D11" s="1372"/>
      <c r="E11" s="1372"/>
      <c r="F11" s="1372"/>
      <c r="G11" s="1372"/>
      <c r="H11" s="1372"/>
      <c r="I11" s="1372"/>
      <c r="J11" s="1372"/>
    </row>
    <row r="12" spans="1:10" x14ac:dyDescent="0.25">
      <c r="A12" s="1372"/>
      <c r="B12" s="1372"/>
      <c r="C12" s="1372"/>
      <c r="D12" s="1372"/>
      <c r="E12" s="1372"/>
      <c r="F12" s="1372"/>
      <c r="G12" s="1372"/>
      <c r="H12" s="1372"/>
      <c r="I12" s="1372"/>
      <c r="J12" s="1372"/>
    </row>
    <row r="13" spans="1:10" x14ac:dyDescent="0.25">
      <c r="A13" s="1372"/>
      <c r="B13" s="1372"/>
      <c r="C13" s="1372"/>
      <c r="D13" s="1372"/>
      <c r="E13" s="1372"/>
      <c r="F13" s="1372"/>
      <c r="G13" s="1372"/>
      <c r="H13" s="1372"/>
      <c r="I13" s="1372"/>
      <c r="J13" s="1372"/>
    </row>
    <row r="14" spans="1:10" ht="10.5" customHeight="1" x14ac:dyDescent="0.3"/>
  </sheetData>
  <mergeCells count="1">
    <mergeCell ref="A8:J13"/>
  </mergeCells>
  <hyperlinks>
    <hyperlink ref="A7" location="Introducción!A1" display="Regresar"/>
  </hyperlink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3">
    <tabColor theme="8" tint="-0.499984740745262"/>
    <pageSetUpPr fitToPage="1"/>
  </sheetPr>
  <dimension ref="A1:L576"/>
  <sheetViews>
    <sheetView showGridLines="0" zoomScale="90" zoomScaleNormal="90" workbookViewId="0">
      <selection activeCell="E24" sqref="E24"/>
    </sheetView>
  </sheetViews>
  <sheetFormatPr baseColWidth="10" defaultColWidth="11.42578125" defaultRowHeight="15.75" x14ac:dyDescent="0.25"/>
  <cols>
    <col min="1" max="1" width="13.7109375" style="11" customWidth="1"/>
    <col min="2" max="2" width="30.28515625" style="11" customWidth="1"/>
    <col min="3" max="3" width="37.7109375" style="11" customWidth="1"/>
    <col min="4" max="4" width="34.28515625" style="11" customWidth="1"/>
    <col min="5" max="5" width="25.42578125" style="11" customWidth="1"/>
    <col min="6" max="6" width="24.7109375" style="11" customWidth="1"/>
    <col min="7" max="7" width="21.42578125" style="11" customWidth="1"/>
    <col min="8" max="8" width="16" style="11" customWidth="1"/>
    <col min="9" max="9" width="16.28515625" style="11" customWidth="1"/>
    <col min="10" max="10" width="21.7109375" style="11" customWidth="1"/>
    <col min="11" max="16384" width="11.42578125" style="11"/>
  </cols>
  <sheetData>
    <row r="1" spans="1:7" ht="15.6" x14ac:dyDescent="0.3">
      <c r="A1" s="23" t="s">
        <v>32</v>
      </c>
    </row>
    <row r="2" spans="1:7" ht="42" customHeight="1" x14ac:dyDescent="0.25">
      <c r="F2" s="36" t="s">
        <v>264</v>
      </c>
      <c r="G2" s="37"/>
    </row>
    <row r="3" spans="1:7" ht="45.75" customHeight="1" x14ac:dyDescent="0.25">
      <c r="B3" s="1554" t="s">
        <v>265</v>
      </c>
      <c r="C3" s="1554"/>
      <c r="D3" s="1554"/>
      <c r="E3" s="1554"/>
      <c r="F3" s="1554"/>
      <c r="G3" s="1554"/>
    </row>
    <row r="4" spans="1:7" ht="15.6" x14ac:dyDescent="0.3">
      <c r="B4" s="1555" t="s">
        <v>266</v>
      </c>
      <c r="C4" s="1555"/>
      <c r="D4" s="1555"/>
      <c r="E4" s="1555"/>
      <c r="F4" s="1555"/>
      <c r="G4" s="1555"/>
    </row>
    <row r="5" spans="1:7" ht="15.6" x14ac:dyDescent="0.3">
      <c r="B5" s="1556"/>
      <c r="C5" s="1556"/>
      <c r="D5" s="1556"/>
      <c r="F5" s="33"/>
      <c r="G5" s="33"/>
    </row>
    <row r="6" spans="1:7" x14ac:dyDescent="0.25">
      <c r="B6" s="1557" t="s">
        <v>267</v>
      </c>
      <c r="C6" s="1557"/>
      <c r="D6" s="1557"/>
      <c r="E6" s="1557"/>
      <c r="F6" s="1557"/>
      <c r="G6" s="1557"/>
    </row>
    <row r="7" spans="1:7" ht="15.6" x14ac:dyDescent="0.3">
      <c r="B7" s="1556"/>
      <c r="C7" s="1556"/>
      <c r="D7" s="1556"/>
      <c r="F7" s="33"/>
      <c r="G7" s="33"/>
    </row>
    <row r="8" spans="1:7" ht="15.6" x14ac:dyDescent="0.3">
      <c r="B8" s="543" t="s">
        <v>268</v>
      </c>
      <c r="C8" s="1541" t="s">
        <v>324</v>
      </c>
      <c r="D8" s="1541"/>
      <c r="E8" s="1541"/>
      <c r="F8" s="1541"/>
      <c r="G8" s="1541"/>
    </row>
    <row r="9" spans="1:7" ht="31.5" x14ac:dyDescent="0.25">
      <c r="B9" s="543" t="s">
        <v>270</v>
      </c>
      <c r="C9" s="1542" t="s">
        <v>3977</v>
      </c>
      <c r="D9" s="1542"/>
      <c r="E9" s="1542"/>
      <c r="F9" s="1542"/>
      <c r="G9" s="1542"/>
    </row>
    <row r="10" spans="1:7" ht="31.5" x14ac:dyDescent="0.25">
      <c r="B10" s="1549" t="s">
        <v>271</v>
      </c>
      <c r="C10" s="418" t="s">
        <v>272</v>
      </c>
      <c r="D10" s="418" t="s">
        <v>273</v>
      </c>
      <c r="E10" s="418" t="s">
        <v>274</v>
      </c>
      <c r="F10" s="417" t="s">
        <v>275</v>
      </c>
      <c r="G10" s="417" t="s">
        <v>276</v>
      </c>
    </row>
    <row r="11" spans="1:7" ht="36" customHeight="1" x14ac:dyDescent="0.25">
      <c r="B11" s="1550"/>
      <c r="C11" s="416" t="s">
        <v>277</v>
      </c>
      <c r="D11" s="416" t="s">
        <v>48</v>
      </c>
      <c r="E11" s="416" t="s">
        <v>428</v>
      </c>
      <c r="F11" s="415" t="s">
        <v>90</v>
      </c>
      <c r="G11" s="415" t="s">
        <v>886</v>
      </c>
    </row>
    <row r="12" spans="1:7" ht="17.25" customHeight="1" x14ac:dyDescent="0.25">
      <c r="B12" s="1550"/>
      <c r="C12" s="416"/>
      <c r="D12" s="416"/>
      <c r="E12" s="416"/>
      <c r="F12" s="415" t="s">
        <v>282</v>
      </c>
      <c r="G12" s="415"/>
    </row>
    <row r="13" spans="1:7" ht="17.25" customHeight="1" x14ac:dyDescent="0.25">
      <c r="B13" s="1551"/>
      <c r="C13" s="416"/>
      <c r="D13" s="416"/>
      <c r="E13" s="416"/>
      <c r="F13" s="415" t="s">
        <v>282</v>
      </c>
      <c r="G13" s="415"/>
    </row>
    <row r="14" spans="1:7" x14ac:dyDescent="0.25">
      <c r="B14" s="544" t="s">
        <v>283</v>
      </c>
      <c r="C14" s="1541" t="s">
        <v>2</v>
      </c>
      <c r="D14" s="1541"/>
      <c r="E14" s="1541"/>
      <c r="F14" s="1541"/>
      <c r="G14" s="1541"/>
    </row>
    <row r="15" spans="1:7" ht="63.4" customHeight="1" x14ac:dyDescent="0.25">
      <c r="B15" s="543" t="s">
        <v>284</v>
      </c>
      <c r="C15" s="1552" t="s">
        <v>3978</v>
      </c>
      <c r="D15" s="1552"/>
      <c r="E15" s="1552"/>
      <c r="F15" s="1552"/>
      <c r="G15" s="1552"/>
    </row>
    <row r="16" spans="1:7" ht="22.15" customHeight="1" x14ac:dyDescent="0.25">
      <c r="B16" s="543" t="s">
        <v>285</v>
      </c>
      <c r="C16" s="1569" t="s">
        <v>3979</v>
      </c>
      <c r="D16" s="1569"/>
      <c r="E16" s="1569"/>
      <c r="F16" s="1569"/>
      <c r="G16" s="1569"/>
    </row>
    <row r="17" spans="2:9" x14ac:dyDescent="0.25">
      <c r="B17" s="543" t="s">
        <v>286</v>
      </c>
      <c r="C17" s="1542" t="s">
        <v>329</v>
      </c>
      <c r="D17" s="1542"/>
      <c r="E17" s="1542"/>
      <c r="F17" s="1542"/>
      <c r="G17" s="1542"/>
    </row>
    <row r="18" spans="2:9" ht="15.4" customHeight="1" x14ac:dyDescent="0.25">
      <c r="B18" s="543" t="s">
        <v>288</v>
      </c>
      <c r="C18" s="1552" t="s">
        <v>3969</v>
      </c>
      <c r="D18" s="1552"/>
      <c r="E18" s="1552"/>
      <c r="F18" s="1552"/>
      <c r="G18" s="1552"/>
    </row>
    <row r="19" spans="2:9" ht="36.75" customHeight="1" x14ac:dyDescent="0.25">
      <c r="B19" s="543" t="s">
        <v>289</v>
      </c>
      <c r="C19" s="1548" t="s">
        <v>3571</v>
      </c>
      <c r="D19" s="1548"/>
      <c r="E19" s="1548"/>
      <c r="F19" s="1548"/>
      <c r="G19" s="1548"/>
    </row>
    <row r="20" spans="2:9" ht="46.15" customHeight="1" x14ac:dyDescent="0.25">
      <c r="B20" s="543" t="s">
        <v>290</v>
      </c>
      <c r="C20" s="1569" t="s">
        <v>3980</v>
      </c>
      <c r="D20" s="1569"/>
      <c r="E20" s="1569"/>
      <c r="F20" s="1569"/>
      <c r="G20" s="1569"/>
    </row>
    <row r="21" spans="2:9" ht="43.5" customHeight="1" x14ac:dyDescent="0.25">
      <c r="B21" s="543" t="s">
        <v>291</v>
      </c>
      <c r="C21" s="1540" t="s">
        <v>3971</v>
      </c>
      <c r="D21" s="1540"/>
      <c r="E21" s="1540"/>
      <c r="F21" s="1540"/>
      <c r="G21" s="1540"/>
    </row>
    <row r="22" spans="2:9" ht="36.75" customHeight="1" x14ac:dyDescent="0.25">
      <c r="B22" s="543" t="s">
        <v>293</v>
      </c>
      <c r="C22" s="1548" t="s">
        <v>3572</v>
      </c>
      <c r="D22" s="1548"/>
      <c r="E22" s="1548"/>
      <c r="F22" s="1548"/>
      <c r="G22" s="1548"/>
    </row>
    <row r="23" spans="2:9" ht="51.75" customHeight="1" x14ac:dyDescent="0.25">
      <c r="B23" s="543" t="s">
        <v>294</v>
      </c>
      <c r="C23" s="1542"/>
      <c r="D23" s="1542"/>
      <c r="E23" s="1542"/>
      <c r="F23" s="1542"/>
      <c r="G23" s="1542"/>
    </row>
    <row r="24" spans="2:9" x14ac:dyDescent="0.25">
      <c r="B24" s="1543"/>
      <c r="C24" s="1543"/>
      <c r="D24" s="1543"/>
      <c r="E24" s="545"/>
      <c r="F24" s="546"/>
      <c r="G24" s="546"/>
    </row>
    <row r="25" spans="2:9" x14ac:dyDescent="0.25">
      <c r="B25" s="1544" t="s">
        <v>295</v>
      </c>
      <c r="C25" s="1544"/>
      <c r="D25" s="1544"/>
      <c r="E25" s="1544"/>
      <c r="F25" s="1544"/>
      <c r="G25" s="1544"/>
    </row>
    <row r="26" spans="2:9" x14ac:dyDescent="0.25">
      <c r="B26" s="547"/>
      <c r="C26" s="547"/>
      <c r="D26" s="547"/>
      <c r="E26" s="548"/>
      <c r="F26" s="549"/>
      <c r="G26" s="549"/>
      <c r="I26" s="11" t="s">
        <v>296</v>
      </c>
    </row>
    <row r="27" spans="2:9" x14ac:dyDescent="0.25">
      <c r="B27" s="543" t="s">
        <v>297</v>
      </c>
      <c r="C27" s="1541" t="s">
        <v>3573</v>
      </c>
      <c r="D27" s="1541"/>
      <c r="E27" s="1541"/>
      <c r="F27" s="1541"/>
      <c r="G27" s="1541"/>
    </row>
    <row r="28" spans="2:9" ht="31.5" x14ac:dyDescent="0.25">
      <c r="B28" s="543" t="s">
        <v>298</v>
      </c>
      <c r="C28" s="1541" t="s">
        <v>3581</v>
      </c>
      <c r="D28" s="1541"/>
      <c r="E28" s="1541"/>
      <c r="F28" s="1541"/>
      <c r="G28" s="1541"/>
    </row>
    <row r="29" spans="2:9" x14ac:dyDescent="0.25">
      <c r="B29" s="550" t="s">
        <v>323</v>
      </c>
      <c r="C29" s="1542" t="s">
        <v>365</v>
      </c>
      <c r="D29" s="1542"/>
      <c r="E29" s="1542"/>
      <c r="F29" s="1542"/>
      <c r="G29" s="1542"/>
    </row>
    <row r="30" spans="2:9" x14ac:dyDescent="0.25">
      <c r="B30" s="550" t="s">
        <v>301</v>
      </c>
      <c r="C30" s="1542" t="s">
        <v>302</v>
      </c>
      <c r="D30" s="1542"/>
      <c r="E30" s="1542"/>
      <c r="F30" s="1542"/>
      <c r="G30" s="1542"/>
    </row>
    <row r="31" spans="2:9" x14ac:dyDescent="0.25">
      <c r="B31" s="1545"/>
      <c r="C31" s="1545"/>
      <c r="D31" s="1545"/>
      <c r="E31" s="545"/>
      <c r="F31" s="549"/>
      <c r="G31" s="549"/>
    </row>
    <row r="32" spans="2:9" x14ac:dyDescent="0.25">
      <c r="B32" s="1544" t="s">
        <v>303</v>
      </c>
      <c r="C32" s="1544"/>
      <c r="D32" s="1544"/>
      <c r="E32" s="1544"/>
      <c r="F32" s="1544"/>
      <c r="G32" s="1544"/>
    </row>
    <row r="33" spans="2:10" x14ac:dyDescent="0.25">
      <c r="B33" s="1543"/>
      <c r="C33" s="1543"/>
      <c r="D33" s="1543"/>
      <c r="E33" s="548"/>
      <c r="F33" s="549"/>
      <c r="G33" s="549"/>
    </row>
    <row r="34" spans="2:10" ht="18" customHeight="1" x14ac:dyDescent="0.25">
      <c r="B34" s="543" t="s">
        <v>304</v>
      </c>
      <c r="C34" s="1541" t="s">
        <v>3575</v>
      </c>
      <c r="D34" s="1541"/>
      <c r="E34" s="1541"/>
      <c r="F34" s="1541"/>
      <c r="G34" s="1541"/>
    </row>
    <row r="35" spans="2:10" ht="18" customHeight="1" x14ac:dyDescent="0.25">
      <c r="B35" s="543" t="s">
        <v>305</v>
      </c>
      <c r="C35" s="1541" t="s">
        <v>3573</v>
      </c>
      <c r="D35" s="1541"/>
      <c r="E35" s="1541"/>
      <c r="F35" s="1541"/>
      <c r="G35" s="1541"/>
    </row>
    <row r="36" spans="2:10" ht="18" customHeight="1" x14ac:dyDescent="0.25">
      <c r="B36" s="543" t="s">
        <v>306</v>
      </c>
      <c r="C36" s="1541" t="s">
        <v>3576</v>
      </c>
      <c r="D36" s="1541"/>
      <c r="E36" s="1541"/>
      <c r="F36" s="1541"/>
      <c r="G36" s="1541"/>
    </row>
    <row r="37" spans="2:10" ht="18" customHeight="1" x14ac:dyDescent="0.25">
      <c r="B37" s="543" t="s">
        <v>307</v>
      </c>
      <c r="C37" s="1541" t="s">
        <v>3577</v>
      </c>
      <c r="D37" s="1541"/>
      <c r="E37" s="1541"/>
      <c r="F37" s="1541"/>
      <c r="G37" s="1541"/>
      <c r="J37" s="29"/>
    </row>
    <row r="38" spans="2:10" ht="18" customHeight="1" x14ac:dyDescent="0.25">
      <c r="B38" s="543" t="s">
        <v>308</v>
      </c>
      <c r="C38" s="1541" t="s">
        <v>3578</v>
      </c>
      <c r="D38" s="1541"/>
      <c r="E38" s="1541"/>
      <c r="F38" s="1541"/>
      <c r="G38" s="1541"/>
    </row>
    <row r="39" spans="2:10" ht="18" customHeight="1" x14ac:dyDescent="0.25">
      <c r="B39" s="543" t="s">
        <v>309</v>
      </c>
      <c r="C39" s="1568">
        <v>22225616</v>
      </c>
      <c r="D39" s="1568"/>
      <c r="E39" s="1568"/>
      <c r="F39" s="1568"/>
      <c r="G39" s="1568"/>
    </row>
    <row r="40" spans="2:10" x14ac:dyDescent="0.25">
      <c r="B40" s="1559"/>
      <c r="C40" s="1559"/>
      <c r="D40" s="1559"/>
      <c r="E40" s="548"/>
      <c r="F40" s="546"/>
      <c r="G40" s="546"/>
    </row>
    <row r="41" spans="2:10" x14ac:dyDescent="0.25">
      <c r="B41" s="1560" t="s">
        <v>310</v>
      </c>
      <c r="C41" s="1560"/>
      <c r="D41" s="1560"/>
      <c r="E41" s="1560"/>
      <c r="F41" s="1560"/>
      <c r="G41" s="1560"/>
    </row>
    <row r="42" spans="2:10" x14ac:dyDescent="0.25">
      <c r="B42" s="551"/>
      <c r="C42" s="551"/>
      <c r="D42" s="551"/>
      <c r="E42" s="548"/>
      <c r="F42" s="545"/>
      <c r="G42" s="545"/>
    </row>
    <row r="43" spans="2:10" ht="31.5" x14ac:dyDescent="0.25">
      <c r="B43" s="543" t="s">
        <v>311</v>
      </c>
      <c r="C43" s="1541" t="s">
        <v>3579</v>
      </c>
      <c r="D43" s="1541"/>
      <c r="E43" s="1541"/>
      <c r="F43" s="1541"/>
      <c r="G43" s="1541"/>
    </row>
    <row r="44" spans="2:10" ht="36" customHeight="1" x14ac:dyDescent="0.25">
      <c r="B44" s="543" t="s">
        <v>312</v>
      </c>
      <c r="C44" s="1542" t="s">
        <v>3580</v>
      </c>
      <c r="D44" s="1542"/>
      <c r="E44" s="1542"/>
      <c r="F44" s="1542"/>
      <c r="G44" s="1542"/>
    </row>
    <row r="45" spans="2:10" ht="21" customHeight="1" x14ac:dyDescent="0.25">
      <c r="B45" s="543" t="s">
        <v>313</v>
      </c>
      <c r="C45" s="1541"/>
      <c r="D45" s="1541"/>
      <c r="E45" s="1541"/>
      <c r="F45" s="1541"/>
      <c r="G45" s="1541"/>
    </row>
    <row r="46" spans="2:10" x14ac:dyDescent="0.25">
      <c r="B46" s="552"/>
      <c r="C46" s="553"/>
      <c r="D46" s="554"/>
      <c r="E46" s="545"/>
      <c r="F46" s="549"/>
      <c r="G46" s="549"/>
    </row>
    <row r="47" spans="2:10" x14ac:dyDescent="0.25">
      <c r="B47" s="1546" t="s">
        <v>314</v>
      </c>
      <c r="C47" s="1546"/>
      <c r="D47" s="1546"/>
      <c r="E47" s="1546"/>
      <c r="F47" s="1546"/>
      <c r="G47" s="1546"/>
    </row>
    <row r="48" spans="2:10" x14ac:dyDescent="0.25">
      <c r="B48" s="555"/>
      <c r="C48" s="555"/>
      <c r="D48" s="555"/>
      <c r="E48" s="548"/>
      <c r="F48" s="549"/>
      <c r="G48" s="556"/>
    </row>
    <row r="49" spans="2:7" ht="31.5" x14ac:dyDescent="0.25">
      <c r="B49" s="557" t="s">
        <v>315</v>
      </c>
      <c r="C49" s="1547">
        <v>43831</v>
      </c>
      <c r="D49" s="1539"/>
      <c r="E49" s="1539"/>
      <c r="F49" s="1539"/>
      <c r="G49" s="1539"/>
    </row>
    <row r="50" spans="2:7" ht="31.5" x14ac:dyDescent="0.25">
      <c r="B50" s="557" t="s">
        <v>316</v>
      </c>
      <c r="C50" s="1558" t="s">
        <v>3972</v>
      </c>
      <c r="D50" s="1558"/>
      <c r="E50" s="1558"/>
      <c r="F50" s="1558"/>
      <c r="G50" s="1558"/>
    </row>
    <row r="51" spans="2:7" x14ac:dyDescent="0.25">
      <c r="B51" s="557" t="s">
        <v>317</v>
      </c>
      <c r="C51" s="1539" t="s">
        <v>3973</v>
      </c>
      <c r="D51" s="1539"/>
      <c r="E51" s="1539"/>
      <c r="F51" s="1539"/>
      <c r="G51" s="1539"/>
    </row>
    <row r="52" spans="2:7" ht="15.4" customHeight="1" x14ac:dyDescent="0.25">
      <c r="B52" s="557" t="s">
        <v>318</v>
      </c>
      <c r="C52" s="1540" t="s">
        <v>3974</v>
      </c>
      <c r="D52" s="1540"/>
      <c r="E52" s="1540"/>
      <c r="F52" s="1540"/>
      <c r="G52" s="1540"/>
    </row>
    <row r="53" spans="2:7" x14ac:dyDescent="0.25">
      <c r="B53" s="548"/>
      <c r="C53" s="548"/>
      <c r="D53" s="548"/>
      <c r="E53" s="548"/>
      <c r="F53" s="549"/>
      <c r="G53" s="549"/>
    </row>
    <row r="112" spans="2:6" ht="15.6" hidden="1" x14ac:dyDescent="0.3">
      <c r="B112" s="1553" t="s">
        <v>271</v>
      </c>
      <c r="C112" s="1553"/>
      <c r="D112" s="1553"/>
      <c r="E112" s="1553"/>
      <c r="F112" s="1553"/>
    </row>
    <row r="113" spans="1:12" ht="31.15" hidden="1" x14ac:dyDescent="0.3">
      <c r="A113" s="56" t="s">
        <v>321</v>
      </c>
      <c r="B113" s="56" t="s">
        <v>272</v>
      </c>
      <c r="C113" s="56" t="s">
        <v>273</v>
      </c>
      <c r="D113" s="56" t="s">
        <v>274</v>
      </c>
      <c r="E113" s="57" t="s">
        <v>322</v>
      </c>
      <c r="F113" s="57" t="s">
        <v>276</v>
      </c>
      <c r="G113" s="56" t="s">
        <v>283</v>
      </c>
      <c r="H113" s="56" t="s">
        <v>286</v>
      </c>
      <c r="I113" s="56" t="s">
        <v>323</v>
      </c>
      <c r="J113" s="56" t="s">
        <v>301</v>
      </c>
      <c r="K113" s="31"/>
      <c r="L113" s="31"/>
    </row>
    <row r="114" spans="1:12" ht="15.6" hidden="1" x14ac:dyDescent="0.3">
      <c r="A114" s="11" t="s">
        <v>324</v>
      </c>
      <c r="B114" s="35" t="s">
        <v>325</v>
      </c>
      <c r="C114" s="35" t="s">
        <v>326</v>
      </c>
      <c r="D114" s="35" t="s">
        <v>87</v>
      </c>
      <c r="E114" s="35" t="s">
        <v>327</v>
      </c>
      <c r="F114" s="35" t="s">
        <v>328</v>
      </c>
      <c r="G114" s="11" t="s">
        <v>2</v>
      </c>
      <c r="H114" s="11" t="s">
        <v>329</v>
      </c>
      <c r="I114" s="11" t="s">
        <v>330</v>
      </c>
      <c r="J114" s="11" t="s">
        <v>331</v>
      </c>
    </row>
    <row r="115" spans="1:12" ht="15.6" hidden="1" x14ac:dyDescent="0.3">
      <c r="A115" s="11" t="s">
        <v>269</v>
      </c>
      <c r="B115" s="35" t="s">
        <v>277</v>
      </c>
      <c r="C115" s="35" t="s">
        <v>332</v>
      </c>
      <c r="D115" s="35" t="s">
        <v>333</v>
      </c>
      <c r="E115" s="35" t="s">
        <v>334</v>
      </c>
      <c r="F115" s="35" t="s">
        <v>335</v>
      </c>
      <c r="G115" s="11" t="s">
        <v>0</v>
      </c>
      <c r="H115" s="11" t="s">
        <v>287</v>
      </c>
      <c r="I115" s="11" t="s">
        <v>336</v>
      </c>
      <c r="J115" s="11" t="s">
        <v>302</v>
      </c>
    </row>
    <row r="116" spans="1:12" ht="15.6" hidden="1" x14ac:dyDescent="0.3">
      <c r="B116" s="35" t="s">
        <v>25</v>
      </c>
      <c r="C116" s="35" t="s">
        <v>337</v>
      </c>
      <c r="D116" s="35" t="s">
        <v>338</v>
      </c>
      <c r="E116" s="35" t="s">
        <v>339</v>
      </c>
      <c r="F116" s="35" t="s">
        <v>340</v>
      </c>
      <c r="G116" s="11" t="s">
        <v>341</v>
      </c>
      <c r="H116" s="11" t="s">
        <v>342</v>
      </c>
      <c r="I116" s="11" t="s">
        <v>343</v>
      </c>
    </row>
    <row r="117" spans="1:12" ht="15.6" hidden="1" x14ac:dyDescent="0.3">
      <c r="B117" s="35" t="s">
        <v>344</v>
      </c>
      <c r="C117" s="35" t="s">
        <v>278</v>
      </c>
      <c r="D117" s="35" t="s">
        <v>345</v>
      </c>
      <c r="E117" s="35" t="s">
        <v>88</v>
      </c>
      <c r="F117" s="35" t="s">
        <v>346</v>
      </c>
      <c r="H117" s="11" t="s">
        <v>347</v>
      </c>
      <c r="I117" s="11" t="s">
        <v>348</v>
      </c>
    </row>
    <row r="118" spans="1:12" ht="15.6" hidden="1" x14ac:dyDescent="0.3">
      <c r="B118" s="35" t="s">
        <v>349</v>
      </c>
      <c r="C118" s="35" t="s">
        <v>350</v>
      </c>
      <c r="D118" s="35" t="s">
        <v>351</v>
      </c>
      <c r="E118" s="35" t="s">
        <v>352</v>
      </c>
      <c r="F118" s="35" t="s">
        <v>353</v>
      </c>
      <c r="H118" s="11" t="s">
        <v>354</v>
      </c>
      <c r="I118" s="11" t="s">
        <v>300</v>
      </c>
    </row>
    <row r="119" spans="1:12" ht="15.6" hidden="1" x14ac:dyDescent="0.3">
      <c r="B119" s="35" t="s">
        <v>355</v>
      </c>
      <c r="C119" s="35" t="s">
        <v>356</v>
      </c>
      <c r="D119" s="35" t="s">
        <v>357</v>
      </c>
      <c r="E119" s="35" t="s">
        <v>358</v>
      </c>
      <c r="F119" s="35" t="s">
        <v>359</v>
      </c>
      <c r="I119" s="11" t="s">
        <v>360</v>
      </c>
    </row>
    <row r="120" spans="1:12" ht="15.6" hidden="1" x14ac:dyDescent="0.3">
      <c r="C120" s="35" t="s">
        <v>361</v>
      </c>
      <c r="D120" s="35" t="s">
        <v>362</v>
      </c>
      <c r="E120" s="35" t="s">
        <v>363</v>
      </c>
      <c r="F120" s="35" t="s">
        <v>364</v>
      </c>
      <c r="I120" s="11" t="s">
        <v>365</v>
      </c>
    </row>
    <row r="121" spans="1:12" ht="15.6" hidden="1" x14ac:dyDescent="0.3">
      <c r="C121" s="35" t="s">
        <v>366</v>
      </c>
      <c r="D121" s="35" t="s">
        <v>367</v>
      </c>
      <c r="E121" s="35" t="s">
        <v>368</v>
      </c>
      <c r="F121" s="35" t="s">
        <v>369</v>
      </c>
      <c r="I121" s="11" t="s">
        <v>370</v>
      </c>
    </row>
    <row r="122" spans="1:12" ht="15.6" hidden="1" x14ac:dyDescent="0.3">
      <c r="C122" s="35" t="s">
        <v>48</v>
      </c>
      <c r="D122" s="35" t="s">
        <v>99</v>
      </c>
      <c r="E122" s="35" t="s">
        <v>371</v>
      </c>
      <c r="F122" s="35" t="s">
        <v>372</v>
      </c>
    </row>
    <row r="123" spans="1:12" ht="15.6" hidden="1" x14ac:dyDescent="0.3">
      <c r="C123" s="35" t="s">
        <v>373</v>
      </c>
      <c r="D123" s="35" t="s">
        <v>374</v>
      </c>
      <c r="E123" s="35" t="s">
        <v>375</v>
      </c>
      <c r="F123" s="35" t="s">
        <v>376</v>
      </c>
    </row>
    <row r="124" spans="1:12" ht="15.6" hidden="1" x14ac:dyDescent="0.3">
      <c r="C124" s="35" t="s">
        <v>377</v>
      </c>
      <c r="D124" s="35" t="s">
        <v>378</v>
      </c>
      <c r="E124" s="35" t="s">
        <v>379</v>
      </c>
      <c r="F124" s="35" t="s">
        <v>380</v>
      </c>
    </row>
    <row r="125" spans="1:12" ht="15.6" hidden="1" x14ac:dyDescent="0.3">
      <c r="C125" s="35" t="s">
        <v>381</v>
      </c>
      <c r="D125" s="35" t="s">
        <v>382</v>
      </c>
      <c r="E125" s="35" t="s">
        <v>383</v>
      </c>
      <c r="F125" s="35" t="s">
        <v>384</v>
      </c>
    </row>
    <row r="126" spans="1:12" ht="15.6" hidden="1" x14ac:dyDescent="0.3">
      <c r="C126" s="35" t="s">
        <v>385</v>
      </c>
      <c r="D126" s="35" t="s">
        <v>386</v>
      </c>
      <c r="E126" s="35" t="s">
        <v>387</v>
      </c>
      <c r="F126" s="35" t="s">
        <v>388</v>
      </c>
    </row>
    <row r="127" spans="1:12" ht="15.6" hidden="1" x14ac:dyDescent="0.3">
      <c r="C127" s="35" t="s">
        <v>389</v>
      </c>
      <c r="D127" s="35" t="s">
        <v>279</v>
      </c>
      <c r="E127" s="35" t="s">
        <v>390</v>
      </c>
      <c r="F127" s="35" t="s">
        <v>391</v>
      </c>
    </row>
    <row r="128" spans="1:12" ht="15.6" hidden="1" x14ac:dyDescent="0.3">
      <c r="C128" s="35" t="s">
        <v>392</v>
      </c>
      <c r="D128" s="35" t="s">
        <v>393</v>
      </c>
      <c r="E128" s="35" t="s">
        <v>394</v>
      </c>
      <c r="F128" s="35" t="s">
        <v>395</v>
      </c>
    </row>
    <row r="129" spans="3:6" ht="15.6" hidden="1" x14ac:dyDescent="0.3">
      <c r="C129" s="35" t="s">
        <v>50</v>
      </c>
      <c r="D129" s="35" t="s">
        <v>396</v>
      </c>
      <c r="E129" s="35" t="s">
        <v>397</v>
      </c>
      <c r="F129" s="35" t="s">
        <v>398</v>
      </c>
    </row>
    <row r="130" spans="3:6" ht="15.6" hidden="1" x14ac:dyDescent="0.3">
      <c r="C130" s="35" t="s">
        <v>399</v>
      </c>
      <c r="D130" s="35" t="s">
        <v>400</v>
      </c>
      <c r="E130" s="35" t="s">
        <v>401</v>
      </c>
      <c r="F130" s="35" t="s">
        <v>402</v>
      </c>
    </row>
    <row r="131" spans="3:6" ht="15.6" hidden="1" x14ac:dyDescent="0.3">
      <c r="C131" s="35" t="s">
        <v>403</v>
      </c>
      <c r="D131" s="35" t="s">
        <v>404</v>
      </c>
      <c r="E131" s="35" t="s">
        <v>405</v>
      </c>
      <c r="F131" s="35" t="s">
        <v>406</v>
      </c>
    </row>
    <row r="132" spans="3:6" ht="15.6" hidden="1" x14ac:dyDescent="0.3">
      <c r="C132" s="35" t="s">
        <v>407</v>
      </c>
      <c r="D132" s="35" t="s">
        <v>408</v>
      </c>
      <c r="E132" s="35" t="s">
        <v>409</v>
      </c>
      <c r="F132" s="35" t="s">
        <v>410</v>
      </c>
    </row>
    <row r="133" spans="3:6" ht="15.6" hidden="1" x14ac:dyDescent="0.3">
      <c r="C133" s="35" t="s">
        <v>411</v>
      </c>
      <c r="D133" s="35" t="s">
        <v>412</v>
      </c>
      <c r="E133" s="35" t="s">
        <v>413</v>
      </c>
      <c r="F133" s="35" t="s">
        <v>414</v>
      </c>
    </row>
    <row r="134" spans="3:6" ht="15.6" hidden="1" x14ac:dyDescent="0.3">
      <c r="C134" s="35" t="s">
        <v>415</v>
      </c>
      <c r="D134" s="35" t="s">
        <v>416</v>
      </c>
      <c r="E134" s="35" t="s">
        <v>417</v>
      </c>
      <c r="F134" s="35" t="s">
        <v>418</v>
      </c>
    </row>
    <row r="135" spans="3:6" ht="15.6" hidden="1" x14ac:dyDescent="0.3">
      <c r="D135" s="35" t="s">
        <v>419</v>
      </c>
      <c r="E135" s="35" t="s">
        <v>420</v>
      </c>
      <c r="F135" s="35" t="s">
        <v>421</v>
      </c>
    </row>
    <row r="136" spans="3:6" ht="15.6" hidden="1" x14ac:dyDescent="0.3">
      <c r="D136" s="35" t="s">
        <v>422</v>
      </c>
      <c r="E136" s="35" t="s">
        <v>423</v>
      </c>
      <c r="F136" s="35" t="s">
        <v>424</v>
      </c>
    </row>
    <row r="137" spans="3:6" ht="15.6" hidden="1" x14ac:dyDescent="0.3">
      <c r="D137" s="35" t="s">
        <v>425</v>
      </c>
      <c r="E137" s="35" t="s">
        <v>426</v>
      </c>
      <c r="F137" s="35" t="s">
        <v>427</v>
      </c>
    </row>
    <row r="138" spans="3:6" ht="15.6" hidden="1" x14ac:dyDescent="0.3">
      <c r="D138" s="35" t="s">
        <v>428</v>
      </c>
      <c r="E138" s="35" t="s">
        <v>429</v>
      </c>
      <c r="F138" s="35" t="s">
        <v>430</v>
      </c>
    </row>
    <row r="139" spans="3:6" ht="15.6" hidden="1" x14ac:dyDescent="0.3">
      <c r="D139" s="35" t="s">
        <v>431</v>
      </c>
      <c r="E139" s="35" t="s">
        <v>82</v>
      </c>
      <c r="F139" s="35" t="s">
        <v>432</v>
      </c>
    </row>
    <row r="140" spans="3:6" ht="15.6" hidden="1" x14ac:dyDescent="0.3">
      <c r="D140" s="35" t="s">
        <v>433</v>
      </c>
      <c r="E140" s="35" t="s">
        <v>434</v>
      </c>
      <c r="F140" s="35" t="s">
        <v>435</v>
      </c>
    </row>
    <row r="141" spans="3:6" ht="15.6" hidden="1" x14ac:dyDescent="0.3">
      <c r="D141" s="35" t="s">
        <v>436</v>
      </c>
      <c r="E141" s="35" t="s">
        <v>437</v>
      </c>
      <c r="F141" s="35" t="s">
        <v>438</v>
      </c>
    </row>
    <row r="142" spans="3:6" ht="15.6" hidden="1" x14ac:dyDescent="0.3">
      <c r="D142" s="35" t="s">
        <v>439</v>
      </c>
      <c r="E142" s="35" t="s">
        <v>89</v>
      </c>
      <c r="F142" s="35" t="s">
        <v>440</v>
      </c>
    </row>
    <row r="143" spans="3:6" ht="15.6" hidden="1" x14ac:dyDescent="0.3">
      <c r="D143" s="35" t="s">
        <v>441</v>
      </c>
      <c r="E143" s="35" t="s">
        <v>442</v>
      </c>
      <c r="F143" s="35" t="s">
        <v>443</v>
      </c>
    </row>
    <row r="144" spans="3:6" ht="15.6" hidden="1" x14ac:dyDescent="0.3">
      <c r="D144" s="35" t="s">
        <v>53</v>
      </c>
      <c r="E144" s="35" t="s">
        <v>444</v>
      </c>
      <c r="F144" s="35" t="s">
        <v>445</v>
      </c>
    </row>
    <row r="145" spans="4:6" ht="15.6" hidden="1" x14ac:dyDescent="0.3">
      <c r="D145" s="35" t="s">
        <v>446</v>
      </c>
      <c r="E145" s="35" t="s">
        <v>447</v>
      </c>
      <c r="F145" s="35" t="s">
        <v>448</v>
      </c>
    </row>
    <row r="146" spans="4:6" ht="15.6" hidden="1" x14ac:dyDescent="0.3">
      <c r="D146" s="35" t="s">
        <v>449</v>
      </c>
      <c r="E146" s="35" t="s">
        <v>450</v>
      </c>
      <c r="F146" s="35" t="s">
        <v>451</v>
      </c>
    </row>
    <row r="147" spans="4:6" ht="15.6" hidden="1" x14ac:dyDescent="0.3">
      <c r="D147" s="35" t="s">
        <v>452</v>
      </c>
      <c r="E147" s="35" t="s">
        <v>453</v>
      </c>
      <c r="F147" s="35" t="s">
        <v>454</v>
      </c>
    </row>
    <row r="148" spans="4:6" ht="15.6" hidden="1" x14ac:dyDescent="0.3">
      <c r="D148" s="35" t="s">
        <v>455</v>
      </c>
      <c r="E148" s="35" t="s">
        <v>456</v>
      </c>
      <c r="F148" s="35" t="s">
        <v>457</v>
      </c>
    </row>
    <row r="149" spans="4:6" ht="15.6" hidden="1" x14ac:dyDescent="0.3">
      <c r="D149" s="35" t="s">
        <v>458</v>
      </c>
      <c r="E149" s="35" t="s">
        <v>459</v>
      </c>
      <c r="F149" s="35" t="s">
        <v>460</v>
      </c>
    </row>
    <row r="150" spans="4:6" ht="15.6" hidden="1" x14ac:dyDescent="0.3">
      <c r="D150" s="35" t="s">
        <v>461</v>
      </c>
      <c r="E150" s="35" t="s">
        <v>462</v>
      </c>
      <c r="F150" s="35" t="s">
        <v>463</v>
      </c>
    </row>
    <row r="151" spans="4:6" ht="15.6" hidden="1" x14ac:dyDescent="0.3">
      <c r="D151" s="35" t="s">
        <v>464</v>
      </c>
      <c r="E151" s="35" t="s">
        <v>465</v>
      </c>
      <c r="F151" s="35" t="s">
        <v>466</v>
      </c>
    </row>
    <row r="152" spans="4:6" ht="15.6" hidden="1" x14ac:dyDescent="0.3">
      <c r="D152" s="35" t="s">
        <v>467</v>
      </c>
      <c r="E152" s="35" t="s">
        <v>468</v>
      </c>
      <c r="F152" s="35" t="s">
        <v>469</v>
      </c>
    </row>
    <row r="153" spans="4:6" ht="15.6" hidden="1" x14ac:dyDescent="0.3">
      <c r="D153" s="35" t="s">
        <v>470</v>
      </c>
      <c r="E153" s="35" t="s">
        <v>471</v>
      </c>
      <c r="F153" s="35" t="s">
        <v>472</v>
      </c>
    </row>
    <row r="154" spans="4:6" ht="15.6" hidden="1" x14ac:dyDescent="0.3">
      <c r="D154" s="35" t="s">
        <v>473</v>
      </c>
      <c r="E154" s="35" t="s">
        <v>474</v>
      </c>
      <c r="F154" s="35" t="s">
        <v>475</v>
      </c>
    </row>
    <row r="155" spans="4:6" ht="15.6" hidden="1" x14ac:dyDescent="0.3">
      <c r="D155" s="35" t="s">
        <v>476</v>
      </c>
      <c r="E155" s="35" t="s">
        <v>477</v>
      </c>
      <c r="F155" s="35" t="s">
        <v>478</v>
      </c>
    </row>
    <row r="156" spans="4:6" ht="15.6" hidden="1" x14ac:dyDescent="0.3">
      <c r="D156" s="35" t="s">
        <v>479</v>
      </c>
      <c r="E156" s="35" t="s">
        <v>480</v>
      </c>
      <c r="F156" s="35" t="s">
        <v>481</v>
      </c>
    </row>
    <row r="157" spans="4:6" ht="15.6" hidden="1" x14ac:dyDescent="0.3">
      <c r="D157" s="35" t="s">
        <v>56</v>
      </c>
      <c r="E157" s="35" t="s">
        <v>482</v>
      </c>
      <c r="F157" s="35" t="s">
        <v>483</v>
      </c>
    </row>
    <row r="158" spans="4:6" ht="15.6" hidden="1" x14ac:dyDescent="0.3">
      <c r="D158" s="35" t="s">
        <v>484</v>
      </c>
      <c r="E158" s="35" t="s">
        <v>485</v>
      </c>
      <c r="F158" s="35" t="s">
        <v>486</v>
      </c>
    </row>
    <row r="159" spans="4:6" ht="15.6" hidden="1" x14ac:dyDescent="0.3">
      <c r="D159" s="35" t="s">
        <v>45</v>
      </c>
      <c r="E159" s="35" t="s">
        <v>487</v>
      </c>
      <c r="F159" s="35" t="s">
        <v>488</v>
      </c>
    </row>
    <row r="160" spans="4:6" ht="15.6" hidden="1" x14ac:dyDescent="0.3">
      <c r="D160" s="35" t="s">
        <v>489</v>
      </c>
      <c r="E160" s="35" t="s">
        <v>490</v>
      </c>
      <c r="F160" s="35" t="s">
        <v>491</v>
      </c>
    </row>
    <row r="161" spans="4:6" ht="15.6" hidden="1" x14ac:dyDescent="0.3">
      <c r="D161" s="35" t="s">
        <v>492</v>
      </c>
      <c r="E161" s="35" t="s">
        <v>493</v>
      </c>
      <c r="F161" s="35" t="s">
        <v>494</v>
      </c>
    </row>
    <row r="162" spans="4:6" ht="15.6" hidden="1" x14ac:dyDescent="0.3">
      <c r="D162" s="35" t="s">
        <v>495</v>
      </c>
      <c r="E162" s="35" t="s">
        <v>496</v>
      </c>
      <c r="F162" s="35" t="s">
        <v>497</v>
      </c>
    </row>
    <row r="163" spans="4:6" ht="15.6" hidden="1" x14ac:dyDescent="0.3">
      <c r="D163" s="35" t="s">
        <v>498</v>
      </c>
      <c r="E163" s="35" t="s">
        <v>499</v>
      </c>
      <c r="F163" s="35" t="s">
        <v>500</v>
      </c>
    </row>
    <row r="164" spans="4:6" ht="15.6" hidden="1" x14ac:dyDescent="0.3">
      <c r="D164" s="35" t="s">
        <v>501</v>
      </c>
      <c r="E164" s="35" t="s">
        <v>502</v>
      </c>
      <c r="F164" s="35" t="s">
        <v>503</v>
      </c>
    </row>
    <row r="165" spans="4:6" ht="15.6" hidden="1" x14ac:dyDescent="0.3">
      <c r="D165" s="35" t="s">
        <v>504</v>
      </c>
      <c r="E165" s="35" t="s">
        <v>505</v>
      </c>
      <c r="F165" s="35" t="s">
        <v>506</v>
      </c>
    </row>
    <row r="166" spans="4:6" ht="15.6" hidden="1" x14ac:dyDescent="0.3">
      <c r="D166" s="35" t="s">
        <v>507</v>
      </c>
      <c r="E166" s="35" t="s">
        <v>508</v>
      </c>
      <c r="F166" s="35" t="s">
        <v>509</v>
      </c>
    </row>
    <row r="167" spans="4:6" ht="15.6" hidden="1" x14ac:dyDescent="0.3">
      <c r="D167" s="35" t="s">
        <v>510</v>
      </c>
      <c r="E167" s="35" t="s">
        <v>511</v>
      </c>
      <c r="F167" s="35" t="s">
        <v>512</v>
      </c>
    </row>
    <row r="168" spans="4:6" ht="15.6" hidden="1" x14ac:dyDescent="0.3">
      <c r="D168" s="35" t="s">
        <v>513</v>
      </c>
      <c r="E168" s="35" t="s">
        <v>514</v>
      </c>
      <c r="F168" s="35" t="s">
        <v>515</v>
      </c>
    </row>
    <row r="169" spans="4:6" ht="15.6" hidden="1" x14ac:dyDescent="0.3">
      <c r="D169" s="35" t="s">
        <v>516</v>
      </c>
      <c r="E169" s="35" t="s">
        <v>517</v>
      </c>
      <c r="F169" s="35" t="s">
        <v>518</v>
      </c>
    </row>
    <row r="170" spans="4:6" ht="15.6" hidden="1" x14ac:dyDescent="0.3">
      <c r="D170" s="35" t="s">
        <v>519</v>
      </c>
      <c r="E170" s="35" t="s">
        <v>520</v>
      </c>
      <c r="F170" s="35" t="s">
        <v>521</v>
      </c>
    </row>
    <row r="171" spans="4:6" ht="15.6" hidden="1" x14ac:dyDescent="0.3">
      <c r="D171" s="35" t="s">
        <v>522</v>
      </c>
      <c r="E171" s="35" t="s">
        <v>523</v>
      </c>
      <c r="F171" s="35" t="s">
        <v>524</v>
      </c>
    </row>
    <row r="172" spans="4:6" ht="15.6" hidden="1" x14ac:dyDescent="0.3">
      <c r="D172" s="35" t="s">
        <v>525</v>
      </c>
      <c r="E172" s="35" t="s">
        <v>526</v>
      </c>
      <c r="F172" s="35" t="s">
        <v>527</v>
      </c>
    </row>
    <row r="173" spans="4:6" ht="15.6" hidden="1" x14ac:dyDescent="0.3">
      <c r="D173" s="35" t="s">
        <v>528</v>
      </c>
      <c r="E173" s="35" t="s">
        <v>529</v>
      </c>
      <c r="F173" s="35" t="s">
        <v>530</v>
      </c>
    </row>
    <row r="174" spans="4:6" ht="15.6" hidden="1" x14ac:dyDescent="0.3">
      <c r="E174" s="35" t="s">
        <v>531</v>
      </c>
      <c r="F174" s="35" t="s">
        <v>532</v>
      </c>
    </row>
    <row r="175" spans="4:6" ht="15.6" hidden="1" x14ac:dyDescent="0.3">
      <c r="E175" s="35" t="s">
        <v>533</v>
      </c>
      <c r="F175" s="35" t="s">
        <v>534</v>
      </c>
    </row>
    <row r="176" spans="4:6" ht="15.6" hidden="1" x14ac:dyDescent="0.3">
      <c r="E176" s="35" t="s">
        <v>535</v>
      </c>
      <c r="F176" s="35" t="s">
        <v>536</v>
      </c>
    </row>
    <row r="177" spans="5:6" ht="15.6" hidden="1" x14ac:dyDescent="0.3">
      <c r="E177" s="35" t="s">
        <v>537</v>
      </c>
      <c r="F177" s="35" t="s">
        <v>538</v>
      </c>
    </row>
    <row r="178" spans="5:6" ht="15.6" hidden="1" x14ac:dyDescent="0.3">
      <c r="E178" s="35" t="s">
        <v>539</v>
      </c>
      <c r="F178" s="35" t="s">
        <v>540</v>
      </c>
    </row>
    <row r="179" spans="5:6" ht="15.6" hidden="1" x14ac:dyDescent="0.3">
      <c r="E179" s="35" t="s">
        <v>541</v>
      </c>
      <c r="F179" s="35" t="s">
        <v>542</v>
      </c>
    </row>
    <row r="180" spans="5:6" ht="15.6" hidden="1" x14ac:dyDescent="0.3">
      <c r="E180" s="35" t="s">
        <v>543</v>
      </c>
      <c r="F180" s="35" t="s">
        <v>544</v>
      </c>
    </row>
    <row r="181" spans="5:6" ht="15.6" hidden="1" x14ac:dyDescent="0.3">
      <c r="E181" s="35" t="s">
        <v>545</v>
      </c>
      <c r="F181" s="35" t="s">
        <v>546</v>
      </c>
    </row>
    <row r="182" spans="5:6" ht="15.6" hidden="1" x14ac:dyDescent="0.3">
      <c r="E182" s="35" t="s">
        <v>547</v>
      </c>
      <c r="F182" s="35" t="s">
        <v>548</v>
      </c>
    </row>
    <row r="183" spans="5:6" ht="15.6" hidden="1" x14ac:dyDescent="0.3">
      <c r="E183" s="35" t="s">
        <v>549</v>
      </c>
      <c r="F183" s="35" t="s">
        <v>550</v>
      </c>
    </row>
    <row r="184" spans="5:6" ht="15.6" hidden="1" x14ac:dyDescent="0.3">
      <c r="E184" s="35" t="s">
        <v>551</v>
      </c>
      <c r="F184" s="35" t="s">
        <v>552</v>
      </c>
    </row>
    <row r="185" spans="5:6" ht="15.6" hidden="1" x14ac:dyDescent="0.3">
      <c r="E185" s="35" t="s">
        <v>553</v>
      </c>
      <c r="F185" s="35" t="s">
        <v>554</v>
      </c>
    </row>
    <row r="186" spans="5:6" ht="15.6" hidden="1" x14ac:dyDescent="0.3">
      <c r="E186" s="35" t="s">
        <v>555</v>
      </c>
      <c r="F186" s="35" t="s">
        <v>556</v>
      </c>
    </row>
    <row r="187" spans="5:6" ht="15.6" hidden="1" x14ac:dyDescent="0.3">
      <c r="E187" s="35" t="s">
        <v>557</v>
      </c>
      <c r="F187" s="35" t="s">
        <v>558</v>
      </c>
    </row>
    <row r="188" spans="5:6" ht="15.6" hidden="1" x14ac:dyDescent="0.3">
      <c r="E188" s="35" t="s">
        <v>559</v>
      </c>
      <c r="F188" s="35" t="s">
        <v>560</v>
      </c>
    </row>
    <row r="189" spans="5:6" ht="15.6" hidden="1" x14ac:dyDescent="0.3">
      <c r="E189" s="35" t="s">
        <v>561</v>
      </c>
      <c r="F189" s="35" t="s">
        <v>562</v>
      </c>
    </row>
    <row r="190" spans="5:6" ht="15.6" hidden="1" x14ac:dyDescent="0.3">
      <c r="E190" s="35" t="s">
        <v>563</v>
      </c>
      <c r="F190" s="35" t="s">
        <v>564</v>
      </c>
    </row>
    <row r="191" spans="5:6" ht="15.6" hidden="1" x14ac:dyDescent="0.3">
      <c r="E191" s="35" t="s">
        <v>565</v>
      </c>
      <c r="F191" s="35" t="s">
        <v>566</v>
      </c>
    </row>
    <row r="192" spans="5:6" ht="15.6" hidden="1" x14ac:dyDescent="0.3">
      <c r="E192" s="35" t="s">
        <v>567</v>
      </c>
      <c r="F192" s="35" t="s">
        <v>568</v>
      </c>
    </row>
    <row r="193" spans="5:6" ht="15.6" hidden="1" x14ac:dyDescent="0.3">
      <c r="E193" s="35" t="s">
        <v>569</v>
      </c>
      <c r="F193" s="35" t="s">
        <v>570</v>
      </c>
    </row>
    <row r="194" spans="5:6" ht="15.6" hidden="1" x14ac:dyDescent="0.3">
      <c r="E194" s="35" t="s">
        <v>571</v>
      </c>
      <c r="F194" s="35" t="s">
        <v>572</v>
      </c>
    </row>
    <row r="195" spans="5:6" ht="15.6" hidden="1" x14ac:dyDescent="0.3">
      <c r="E195" s="35" t="s">
        <v>573</v>
      </c>
      <c r="F195" s="35" t="s">
        <v>574</v>
      </c>
    </row>
    <row r="196" spans="5:6" ht="15.6" hidden="1" x14ac:dyDescent="0.3">
      <c r="E196" s="35" t="s">
        <v>575</v>
      </c>
      <c r="F196" s="35" t="s">
        <v>576</v>
      </c>
    </row>
    <row r="197" spans="5:6" ht="15.6" hidden="1" x14ac:dyDescent="0.3">
      <c r="E197" s="35" t="s">
        <v>577</v>
      </c>
      <c r="F197" s="35" t="s">
        <v>578</v>
      </c>
    </row>
    <row r="198" spans="5:6" ht="15.6" hidden="1" x14ac:dyDescent="0.3">
      <c r="E198" s="35" t="s">
        <v>579</v>
      </c>
      <c r="F198" s="35" t="s">
        <v>580</v>
      </c>
    </row>
    <row r="199" spans="5:6" ht="15.6" hidden="1" x14ac:dyDescent="0.3">
      <c r="E199" s="35" t="s">
        <v>581</v>
      </c>
      <c r="F199" s="35" t="s">
        <v>582</v>
      </c>
    </row>
    <row r="200" spans="5:6" ht="15.6" hidden="1" x14ac:dyDescent="0.3">
      <c r="E200" s="35" t="s">
        <v>583</v>
      </c>
      <c r="F200" s="35" t="s">
        <v>584</v>
      </c>
    </row>
    <row r="201" spans="5:6" ht="15.6" hidden="1" x14ac:dyDescent="0.3">
      <c r="E201" s="35" t="s">
        <v>585</v>
      </c>
      <c r="F201" s="35" t="s">
        <v>586</v>
      </c>
    </row>
    <row r="202" spans="5:6" ht="15.6" hidden="1" x14ac:dyDescent="0.3">
      <c r="E202" s="35" t="s">
        <v>587</v>
      </c>
      <c r="F202" s="35" t="s">
        <v>588</v>
      </c>
    </row>
    <row r="203" spans="5:6" ht="15.6" hidden="1" x14ac:dyDescent="0.3">
      <c r="E203" s="35" t="s">
        <v>589</v>
      </c>
      <c r="F203" s="35" t="s">
        <v>590</v>
      </c>
    </row>
    <row r="204" spans="5:6" ht="15.6" hidden="1" x14ac:dyDescent="0.3">
      <c r="E204" s="35" t="s">
        <v>591</v>
      </c>
      <c r="F204" s="35" t="s">
        <v>592</v>
      </c>
    </row>
    <row r="205" spans="5:6" ht="15.6" hidden="1" x14ac:dyDescent="0.3">
      <c r="E205" s="35" t="s">
        <v>593</v>
      </c>
      <c r="F205" s="35" t="s">
        <v>594</v>
      </c>
    </row>
    <row r="206" spans="5:6" ht="15.6" hidden="1" x14ac:dyDescent="0.3">
      <c r="E206" s="35" t="s">
        <v>595</v>
      </c>
      <c r="F206" s="35" t="s">
        <v>596</v>
      </c>
    </row>
    <row r="207" spans="5:6" ht="15.6" hidden="1" x14ac:dyDescent="0.3">
      <c r="E207" s="35" t="s">
        <v>597</v>
      </c>
      <c r="F207" s="35" t="s">
        <v>598</v>
      </c>
    </row>
    <row r="208" spans="5:6" ht="15.6" hidden="1" x14ac:dyDescent="0.3">
      <c r="E208" s="35" t="s">
        <v>599</v>
      </c>
      <c r="F208" s="35" t="s">
        <v>600</v>
      </c>
    </row>
    <row r="209" spans="5:6" ht="15.6" hidden="1" x14ac:dyDescent="0.3">
      <c r="E209" s="35" t="s">
        <v>601</v>
      </c>
      <c r="F209" s="35" t="s">
        <v>602</v>
      </c>
    </row>
    <row r="210" spans="5:6" ht="15.6" hidden="1" x14ac:dyDescent="0.3">
      <c r="E210" s="35" t="s">
        <v>603</v>
      </c>
      <c r="F210" s="35" t="s">
        <v>604</v>
      </c>
    </row>
    <row r="211" spans="5:6" ht="15.6" hidden="1" x14ac:dyDescent="0.3">
      <c r="E211" s="35" t="s">
        <v>605</v>
      </c>
      <c r="F211" s="35" t="s">
        <v>606</v>
      </c>
    </row>
    <row r="212" spans="5:6" ht="15.6" hidden="1" x14ac:dyDescent="0.3">
      <c r="E212" s="35" t="s">
        <v>607</v>
      </c>
      <c r="F212" s="35" t="s">
        <v>608</v>
      </c>
    </row>
    <row r="213" spans="5:6" ht="15.6" hidden="1" x14ac:dyDescent="0.3">
      <c r="E213" s="35" t="s">
        <v>609</v>
      </c>
      <c r="F213" s="35" t="s">
        <v>610</v>
      </c>
    </row>
    <row r="214" spans="5:6" ht="15.6" hidden="1" x14ac:dyDescent="0.3">
      <c r="E214" s="35" t="s">
        <v>100</v>
      </c>
      <c r="F214" s="35" t="s">
        <v>611</v>
      </c>
    </row>
    <row r="215" spans="5:6" ht="15.6" hidden="1" x14ac:dyDescent="0.3">
      <c r="E215" s="35" t="s">
        <v>101</v>
      </c>
      <c r="F215" s="35" t="s">
        <v>612</v>
      </c>
    </row>
    <row r="216" spans="5:6" ht="15.6" hidden="1" x14ac:dyDescent="0.3">
      <c r="E216" s="35" t="s">
        <v>613</v>
      </c>
      <c r="F216" s="35" t="s">
        <v>614</v>
      </c>
    </row>
    <row r="217" spans="5:6" ht="15.6" hidden="1" x14ac:dyDescent="0.3">
      <c r="E217" s="35" t="s">
        <v>615</v>
      </c>
      <c r="F217" s="35" t="s">
        <v>616</v>
      </c>
    </row>
    <row r="218" spans="5:6" ht="15.6" hidden="1" x14ac:dyDescent="0.3">
      <c r="E218" s="35" t="s">
        <v>617</v>
      </c>
      <c r="F218" s="35" t="s">
        <v>618</v>
      </c>
    </row>
    <row r="219" spans="5:6" ht="15.6" hidden="1" x14ac:dyDescent="0.3">
      <c r="E219" s="35" t="s">
        <v>619</v>
      </c>
      <c r="F219" s="35" t="s">
        <v>620</v>
      </c>
    </row>
    <row r="220" spans="5:6" ht="15.6" hidden="1" x14ac:dyDescent="0.3">
      <c r="E220" s="35" t="s">
        <v>621</v>
      </c>
      <c r="F220" s="35" t="s">
        <v>622</v>
      </c>
    </row>
    <row r="221" spans="5:6" ht="15.6" hidden="1" x14ac:dyDescent="0.3">
      <c r="E221" s="35" t="s">
        <v>102</v>
      </c>
      <c r="F221" s="35" t="s">
        <v>623</v>
      </c>
    </row>
    <row r="222" spans="5:6" ht="15.6" hidden="1" x14ac:dyDescent="0.3">
      <c r="E222" s="35" t="s">
        <v>103</v>
      </c>
      <c r="F222" s="35" t="s">
        <v>624</v>
      </c>
    </row>
    <row r="223" spans="5:6" ht="15.6" hidden="1" x14ac:dyDescent="0.3">
      <c r="E223" s="35" t="s">
        <v>104</v>
      </c>
      <c r="F223" s="35" t="s">
        <v>625</v>
      </c>
    </row>
    <row r="224" spans="5:6" ht="15.6" hidden="1" x14ac:dyDescent="0.3">
      <c r="E224" s="35" t="s">
        <v>626</v>
      </c>
      <c r="F224" s="35" t="s">
        <v>627</v>
      </c>
    </row>
    <row r="225" spans="5:6" ht="15.6" hidden="1" x14ac:dyDescent="0.3">
      <c r="E225" s="35" t="s">
        <v>105</v>
      </c>
      <c r="F225" s="35" t="s">
        <v>628</v>
      </c>
    </row>
    <row r="226" spans="5:6" ht="15.6" hidden="1" x14ac:dyDescent="0.3">
      <c r="E226" s="35" t="s">
        <v>629</v>
      </c>
      <c r="F226" s="35" t="s">
        <v>630</v>
      </c>
    </row>
    <row r="227" spans="5:6" ht="15.6" hidden="1" x14ac:dyDescent="0.3">
      <c r="E227" s="35" t="s">
        <v>631</v>
      </c>
      <c r="F227" s="35" t="s">
        <v>632</v>
      </c>
    </row>
    <row r="228" spans="5:6" ht="15.6" hidden="1" x14ac:dyDescent="0.3">
      <c r="E228" s="35" t="s">
        <v>633</v>
      </c>
      <c r="F228" s="35" t="s">
        <v>634</v>
      </c>
    </row>
    <row r="229" spans="5:6" ht="15.6" hidden="1" x14ac:dyDescent="0.3">
      <c r="E229" s="35" t="s">
        <v>635</v>
      </c>
      <c r="F229" s="35" t="s">
        <v>636</v>
      </c>
    </row>
    <row r="230" spans="5:6" ht="15.6" hidden="1" x14ac:dyDescent="0.3">
      <c r="E230" s="35" t="s">
        <v>637</v>
      </c>
      <c r="F230" s="35" t="s">
        <v>638</v>
      </c>
    </row>
    <row r="231" spans="5:6" ht="15.6" hidden="1" x14ac:dyDescent="0.3">
      <c r="E231" s="35" t="s">
        <v>639</v>
      </c>
      <c r="F231" s="35" t="s">
        <v>640</v>
      </c>
    </row>
    <row r="232" spans="5:6" ht="15.6" hidden="1" x14ac:dyDescent="0.3">
      <c r="E232" s="35" t="s">
        <v>641</v>
      </c>
      <c r="F232" s="35" t="s">
        <v>642</v>
      </c>
    </row>
    <row r="233" spans="5:6" ht="15.6" hidden="1" x14ac:dyDescent="0.3">
      <c r="E233" s="35" t="s">
        <v>643</v>
      </c>
      <c r="F233" s="35" t="s">
        <v>644</v>
      </c>
    </row>
    <row r="234" spans="5:6" ht="15.6" hidden="1" x14ac:dyDescent="0.3">
      <c r="E234" s="35" t="s">
        <v>645</v>
      </c>
      <c r="F234" s="35" t="s">
        <v>646</v>
      </c>
    </row>
    <row r="235" spans="5:6" ht="15.6" hidden="1" x14ac:dyDescent="0.3">
      <c r="E235" s="35" t="s">
        <v>647</v>
      </c>
      <c r="F235" s="35" t="s">
        <v>648</v>
      </c>
    </row>
    <row r="236" spans="5:6" ht="15.6" hidden="1" x14ac:dyDescent="0.3">
      <c r="E236" s="35" t="s">
        <v>649</v>
      </c>
      <c r="F236" s="35" t="s">
        <v>650</v>
      </c>
    </row>
    <row r="237" spans="5:6" ht="15.6" hidden="1" x14ac:dyDescent="0.3">
      <c r="E237" s="35" t="s">
        <v>651</v>
      </c>
      <c r="F237" s="35" t="s">
        <v>652</v>
      </c>
    </row>
    <row r="238" spans="5:6" ht="15.6" hidden="1" x14ac:dyDescent="0.3">
      <c r="E238" s="35" t="s">
        <v>653</v>
      </c>
      <c r="F238" s="35" t="s">
        <v>654</v>
      </c>
    </row>
    <row r="239" spans="5:6" ht="15.6" hidden="1" x14ac:dyDescent="0.3">
      <c r="E239" s="35" t="s">
        <v>655</v>
      </c>
      <c r="F239" s="35" t="s">
        <v>656</v>
      </c>
    </row>
    <row r="240" spans="5:6" ht="15.6" hidden="1" x14ac:dyDescent="0.3">
      <c r="E240" s="35" t="s">
        <v>657</v>
      </c>
      <c r="F240" s="35" t="s">
        <v>658</v>
      </c>
    </row>
    <row r="241" spans="5:6" ht="15.6" hidden="1" x14ac:dyDescent="0.3">
      <c r="E241" s="35" t="s">
        <v>659</v>
      </c>
      <c r="F241" s="35" t="s">
        <v>660</v>
      </c>
    </row>
    <row r="242" spans="5:6" ht="15.6" hidden="1" x14ac:dyDescent="0.3">
      <c r="E242" s="35" t="s">
        <v>661</v>
      </c>
      <c r="F242" s="35" t="s">
        <v>662</v>
      </c>
    </row>
    <row r="243" spans="5:6" ht="15.6" hidden="1" x14ac:dyDescent="0.3">
      <c r="E243" s="35" t="s">
        <v>663</v>
      </c>
      <c r="F243" s="35" t="s">
        <v>664</v>
      </c>
    </row>
    <row r="244" spans="5:6" ht="15.6" hidden="1" x14ac:dyDescent="0.3">
      <c r="E244" s="35" t="s">
        <v>665</v>
      </c>
      <c r="F244" s="35" t="s">
        <v>666</v>
      </c>
    </row>
    <row r="245" spans="5:6" ht="15.6" hidden="1" x14ac:dyDescent="0.3">
      <c r="E245" s="35" t="s">
        <v>667</v>
      </c>
      <c r="F245" s="35" t="s">
        <v>668</v>
      </c>
    </row>
    <row r="246" spans="5:6" ht="15.6" hidden="1" x14ac:dyDescent="0.3">
      <c r="E246" s="35" t="s">
        <v>669</v>
      </c>
      <c r="F246" s="35" t="s">
        <v>670</v>
      </c>
    </row>
    <row r="247" spans="5:6" ht="15.6" hidden="1" x14ac:dyDescent="0.3">
      <c r="E247" s="35" t="s">
        <v>671</v>
      </c>
      <c r="F247" s="35" t="s">
        <v>672</v>
      </c>
    </row>
    <row r="248" spans="5:6" ht="15.6" hidden="1" x14ac:dyDescent="0.3">
      <c r="E248" s="35" t="s">
        <v>673</v>
      </c>
      <c r="F248" s="35" t="s">
        <v>674</v>
      </c>
    </row>
    <row r="249" spans="5:6" ht="15.6" hidden="1" x14ac:dyDescent="0.3">
      <c r="E249" s="35" t="s">
        <v>675</v>
      </c>
      <c r="F249" s="35" t="s">
        <v>676</v>
      </c>
    </row>
    <row r="250" spans="5:6" ht="15.6" hidden="1" x14ac:dyDescent="0.3">
      <c r="E250" s="35" t="s">
        <v>677</v>
      </c>
      <c r="F250" s="35" t="s">
        <v>678</v>
      </c>
    </row>
    <row r="251" spans="5:6" ht="15.6" hidden="1" x14ac:dyDescent="0.3">
      <c r="E251" s="35" t="s">
        <v>679</v>
      </c>
      <c r="F251" s="35" t="s">
        <v>680</v>
      </c>
    </row>
    <row r="252" spans="5:6" ht="15.6" hidden="1" x14ac:dyDescent="0.3">
      <c r="E252" s="35" t="s">
        <v>681</v>
      </c>
      <c r="F252" s="35" t="s">
        <v>682</v>
      </c>
    </row>
    <row r="253" spans="5:6" ht="15.6" hidden="1" x14ac:dyDescent="0.3">
      <c r="E253" s="35" t="s">
        <v>683</v>
      </c>
      <c r="F253" s="35" t="s">
        <v>684</v>
      </c>
    </row>
    <row r="254" spans="5:6" ht="15.6" hidden="1" x14ac:dyDescent="0.3">
      <c r="E254" s="35" t="s">
        <v>685</v>
      </c>
      <c r="F254" s="35" t="s">
        <v>686</v>
      </c>
    </row>
    <row r="255" spans="5:6" ht="15.6" hidden="1" x14ac:dyDescent="0.3">
      <c r="E255" s="35" t="s">
        <v>687</v>
      </c>
      <c r="F255" s="35" t="s">
        <v>688</v>
      </c>
    </row>
    <row r="256" spans="5:6" ht="15.6" hidden="1" x14ac:dyDescent="0.3">
      <c r="E256" s="35" t="s">
        <v>689</v>
      </c>
      <c r="F256" s="35" t="s">
        <v>690</v>
      </c>
    </row>
    <row r="257" spans="5:6" ht="15.6" hidden="1" x14ac:dyDescent="0.3">
      <c r="E257" s="35" t="s">
        <v>691</v>
      </c>
      <c r="F257" s="35" t="s">
        <v>692</v>
      </c>
    </row>
    <row r="258" spans="5:6" ht="15.6" hidden="1" x14ac:dyDescent="0.3">
      <c r="E258" s="35" t="s">
        <v>693</v>
      </c>
      <c r="F258" s="35" t="s">
        <v>694</v>
      </c>
    </row>
    <row r="259" spans="5:6" ht="15.6" hidden="1" x14ac:dyDescent="0.3">
      <c r="E259" s="35" t="s">
        <v>695</v>
      </c>
      <c r="F259" s="35" t="s">
        <v>696</v>
      </c>
    </row>
    <row r="260" spans="5:6" ht="15.6" hidden="1" x14ac:dyDescent="0.3">
      <c r="E260" s="35" t="s">
        <v>697</v>
      </c>
      <c r="F260" s="35" t="s">
        <v>698</v>
      </c>
    </row>
    <row r="261" spans="5:6" ht="15.6" hidden="1" x14ac:dyDescent="0.3">
      <c r="E261" s="35" t="s">
        <v>699</v>
      </c>
      <c r="F261" s="35" t="s">
        <v>700</v>
      </c>
    </row>
    <row r="262" spans="5:6" ht="15.6" hidden="1" x14ac:dyDescent="0.3">
      <c r="E262" s="35" t="s">
        <v>701</v>
      </c>
      <c r="F262" s="35" t="s">
        <v>702</v>
      </c>
    </row>
    <row r="263" spans="5:6" ht="15.6" hidden="1" x14ac:dyDescent="0.3">
      <c r="E263" s="35" t="s">
        <v>703</v>
      </c>
      <c r="F263" s="35" t="s">
        <v>704</v>
      </c>
    </row>
    <row r="264" spans="5:6" ht="15.6" hidden="1" x14ac:dyDescent="0.3">
      <c r="E264" s="35" t="s">
        <v>705</v>
      </c>
      <c r="F264" s="35" t="s">
        <v>706</v>
      </c>
    </row>
    <row r="265" spans="5:6" ht="15.6" hidden="1" x14ac:dyDescent="0.3">
      <c r="E265" s="35" t="s">
        <v>707</v>
      </c>
      <c r="F265" s="35" t="s">
        <v>708</v>
      </c>
    </row>
    <row r="266" spans="5:6" ht="15.6" hidden="1" x14ac:dyDescent="0.3">
      <c r="E266" s="35" t="s">
        <v>709</v>
      </c>
      <c r="F266" s="35" t="s">
        <v>710</v>
      </c>
    </row>
    <row r="267" spans="5:6" ht="15.6" hidden="1" x14ac:dyDescent="0.3">
      <c r="E267" s="35" t="s">
        <v>280</v>
      </c>
      <c r="F267" s="35" t="s">
        <v>281</v>
      </c>
    </row>
    <row r="268" spans="5:6" ht="15.6" hidden="1" x14ac:dyDescent="0.3">
      <c r="E268" s="35" t="s">
        <v>711</v>
      </c>
      <c r="F268" s="35" t="s">
        <v>712</v>
      </c>
    </row>
    <row r="269" spans="5:6" ht="15.6" hidden="1" x14ac:dyDescent="0.3">
      <c r="E269" s="35" t="s">
        <v>713</v>
      </c>
      <c r="F269" s="35" t="s">
        <v>714</v>
      </c>
    </row>
    <row r="270" spans="5:6" ht="15.6" hidden="1" x14ac:dyDescent="0.3">
      <c r="E270" s="35" t="s">
        <v>715</v>
      </c>
      <c r="F270" s="35" t="s">
        <v>716</v>
      </c>
    </row>
    <row r="271" spans="5:6" ht="15.6" hidden="1" x14ac:dyDescent="0.3">
      <c r="E271" s="35" t="s">
        <v>717</v>
      </c>
      <c r="F271" s="35" t="s">
        <v>718</v>
      </c>
    </row>
    <row r="272" spans="5:6" ht="15.6" hidden="1" x14ac:dyDescent="0.3">
      <c r="E272" s="35" t="s">
        <v>719</v>
      </c>
      <c r="F272" s="35" t="s">
        <v>720</v>
      </c>
    </row>
    <row r="273" spans="5:6" ht="15.6" hidden="1" x14ac:dyDescent="0.3">
      <c r="E273" s="35" t="s">
        <v>721</v>
      </c>
      <c r="F273" s="35" t="s">
        <v>722</v>
      </c>
    </row>
    <row r="274" spans="5:6" ht="15.6" hidden="1" x14ac:dyDescent="0.3">
      <c r="E274" s="35" t="s">
        <v>723</v>
      </c>
      <c r="F274" s="35" t="s">
        <v>724</v>
      </c>
    </row>
    <row r="275" spans="5:6" ht="15.6" hidden="1" x14ac:dyDescent="0.3">
      <c r="E275" s="35" t="s">
        <v>725</v>
      </c>
      <c r="F275" s="35" t="s">
        <v>726</v>
      </c>
    </row>
    <row r="276" spans="5:6" ht="15.6" hidden="1" x14ac:dyDescent="0.3">
      <c r="E276" s="35" t="s">
        <v>727</v>
      </c>
      <c r="F276" s="35" t="s">
        <v>728</v>
      </c>
    </row>
    <row r="277" spans="5:6" ht="15.6" hidden="1" x14ac:dyDescent="0.3">
      <c r="E277" s="35" t="s">
        <v>729</v>
      </c>
      <c r="F277" s="35" t="s">
        <v>730</v>
      </c>
    </row>
    <row r="278" spans="5:6" ht="15.6" hidden="1" x14ac:dyDescent="0.3">
      <c r="E278" s="35" t="s">
        <v>731</v>
      </c>
      <c r="F278" s="35" t="s">
        <v>732</v>
      </c>
    </row>
    <row r="279" spans="5:6" ht="15.6" hidden="1" x14ac:dyDescent="0.3">
      <c r="E279" s="35" t="s">
        <v>733</v>
      </c>
      <c r="F279" s="35" t="s">
        <v>734</v>
      </c>
    </row>
    <row r="280" spans="5:6" ht="15.6" hidden="1" x14ac:dyDescent="0.3">
      <c r="E280" s="35" t="s">
        <v>735</v>
      </c>
      <c r="F280" s="35" t="s">
        <v>736</v>
      </c>
    </row>
    <row r="281" spans="5:6" ht="15.6" hidden="1" x14ac:dyDescent="0.3">
      <c r="E281" s="35" t="s">
        <v>737</v>
      </c>
      <c r="F281" s="35" t="s">
        <v>738</v>
      </c>
    </row>
    <row r="282" spans="5:6" ht="15.6" hidden="1" x14ac:dyDescent="0.3">
      <c r="E282" s="35" t="s">
        <v>739</v>
      </c>
      <c r="F282" s="35" t="s">
        <v>740</v>
      </c>
    </row>
    <row r="283" spans="5:6" ht="15.6" hidden="1" x14ac:dyDescent="0.3">
      <c r="E283" s="35" t="s">
        <v>741</v>
      </c>
      <c r="F283" s="35" t="s">
        <v>742</v>
      </c>
    </row>
    <row r="284" spans="5:6" ht="15.6" hidden="1" x14ac:dyDescent="0.3">
      <c r="E284" s="35" t="s">
        <v>743</v>
      </c>
      <c r="F284" s="35" t="s">
        <v>744</v>
      </c>
    </row>
    <row r="285" spans="5:6" ht="15.6" hidden="1" x14ac:dyDescent="0.3">
      <c r="E285" s="35" t="s">
        <v>745</v>
      </c>
      <c r="F285" s="35" t="s">
        <v>746</v>
      </c>
    </row>
    <row r="286" spans="5:6" ht="15.6" hidden="1" x14ac:dyDescent="0.3">
      <c r="E286" s="35" t="s">
        <v>747</v>
      </c>
      <c r="F286" s="35" t="s">
        <v>748</v>
      </c>
    </row>
    <row r="287" spans="5:6" ht="15.6" hidden="1" x14ac:dyDescent="0.3">
      <c r="E287" s="35" t="s">
        <v>749</v>
      </c>
      <c r="F287" s="35" t="s">
        <v>750</v>
      </c>
    </row>
    <row r="288" spans="5:6" ht="15.6" hidden="1" x14ac:dyDescent="0.3">
      <c r="E288" s="35" t="s">
        <v>751</v>
      </c>
      <c r="F288" s="35" t="s">
        <v>752</v>
      </c>
    </row>
    <row r="289" spans="5:6" ht="15.6" hidden="1" x14ac:dyDescent="0.3">
      <c r="E289" s="35" t="s">
        <v>753</v>
      </c>
      <c r="F289" s="35" t="s">
        <v>754</v>
      </c>
    </row>
    <row r="290" spans="5:6" ht="15.6" hidden="1" x14ac:dyDescent="0.3">
      <c r="E290" s="35" t="s">
        <v>755</v>
      </c>
      <c r="F290" s="35" t="s">
        <v>756</v>
      </c>
    </row>
    <row r="291" spans="5:6" ht="15.6" hidden="1" x14ac:dyDescent="0.3">
      <c r="E291" s="35" t="s">
        <v>757</v>
      </c>
      <c r="F291" s="35" t="s">
        <v>758</v>
      </c>
    </row>
    <row r="292" spans="5:6" ht="15.6" hidden="1" x14ac:dyDescent="0.3">
      <c r="E292" s="35" t="s">
        <v>759</v>
      </c>
      <c r="F292" s="35" t="s">
        <v>760</v>
      </c>
    </row>
    <row r="293" spans="5:6" ht="15.6" hidden="1" x14ac:dyDescent="0.3">
      <c r="E293" s="35" t="s">
        <v>761</v>
      </c>
      <c r="F293" s="35" t="s">
        <v>762</v>
      </c>
    </row>
    <row r="294" spans="5:6" ht="15.6" hidden="1" x14ac:dyDescent="0.3">
      <c r="E294" s="35" t="s">
        <v>763</v>
      </c>
      <c r="F294" s="35" t="s">
        <v>764</v>
      </c>
    </row>
    <row r="295" spans="5:6" ht="15.6" hidden="1" x14ac:dyDescent="0.3">
      <c r="E295" s="35" t="s">
        <v>765</v>
      </c>
      <c r="F295" s="35" t="s">
        <v>766</v>
      </c>
    </row>
    <row r="296" spans="5:6" ht="15.6" hidden="1" x14ac:dyDescent="0.3">
      <c r="E296" s="35" t="s">
        <v>767</v>
      </c>
      <c r="F296" s="35" t="s">
        <v>768</v>
      </c>
    </row>
    <row r="297" spans="5:6" ht="15.6" hidden="1" x14ac:dyDescent="0.3">
      <c r="E297" s="35" t="s">
        <v>769</v>
      </c>
      <c r="F297" s="35" t="s">
        <v>770</v>
      </c>
    </row>
    <row r="298" spans="5:6" ht="15.6" hidden="1" x14ac:dyDescent="0.3">
      <c r="E298" s="35" t="s">
        <v>771</v>
      </c>
      <c r="F298" s="35" t="s">
        <v>772</v>
      </c>
    </row>
    <row r="299" spans="5:6" ht="15.6" hidden="1" x14ac:dyDescent="0.3">
      <c r="E299" s="35" t="s">
        <v>773</v>
      </c>
      <c r="F299" s="35" t="s">
        <v>774</v>
      </c>
    </row>
    <row r="300" spans="5:6" ht="15.6" hidden="1" x14ac:dyDescent="0.3">
      <c r="E300" s="35" t="s">
        <v>775</v>
      </c>
      <c r="F300" s="35" t="s">
        <v>776</v>
      </c>
    </row>
    <row r="301" spans="5:6" ht="15.6" hidden="1" x14ac:dyDescent="0.3">
      <c r="E301" s="35" t="s">
        <v>777</v>
      </c>
      <c r="F301" s="35" t="s">
        <v>778</v>
      </c>
    </row>
    <row r="302" spans="5:6" ht="15.6" hidden="1" x14ac:dyDescent="0.3">
      <c r="E302" s="35" t="s">
        <v>779</v>
      </c>
      <c r="F302" s="35" t="s">
        <v>780</v>
      </c>
    </row>
    <row r="303" spans="5:6" ht="15.6" hidden="1" x14ac:dyDescent="0.3">
      <c r="E303" s="35" t="s">
        <v>781</v>
      </c>
      <c r="F303" s="35" t="s">
        <v>782</v>
      </c>
    </row>
    <row r="304" spans="5:6" ht="15.6" hidden="1" x14ac:dyDescent="0.3">
      <c r="E304" s="35" t="s">
        <v>783</v>
      </c>
      <c r="F304" s="35" t="s">
        <v>784</v>
      </c>
    </row>
    <row r="305" spans="5:6" ht="15.6" hidden="1" x14ac:dyDescent="0.3">
      <c r="E305" s="35" t="s">
        <v>785</v>
      </c>
      <c r="F305" s="35" t="s">
        <v>786</v>
      </c>
    </row>
    <row r="306" spans="5:6" ht="15.6" hidden="1" x14ac:dyDescent="0.3">
      <c r="E306" s="35" t="s">
        <v>787</v>
      </c>
      <c r="F306" s="35" t="s">
        <v>788</v>
      </c>
    </row>
    <row r="307" spans="5:6" ht="15.6" hidden="1" x14ac:dyDescent="0.3">
      <c r="E307" s="35" t="s">
        <v>789</v>
      </c>
      <c r="F307" s="35" t="s">
        <v>790</v>
      </c>
    </row>
    <row r="308" spans="5:6" ht="15.6" hidden="1" x14ac:dyDescent="0.3">
      <c r="E308" s="35" t="s">
        <v>791</v>
      </c>
      <c r="F308" s="35" t="s">
        <v>792</v>
      </c>
    </row>
    <row r="309" spans="5:6" ht="15.6" hidden="1" x14ac:dyDescent="0.3">
      <c r="E309" s="35" t="s">
        <v>793</v>
      </c>
      <c r="F309" s="35" t="s">
        <v>794</v>
      </c>
    </row>
    <row r="310" spans="5:6" ht="15.6" hidden="1" x14ac:dyDescent="0.3">
      <c r="E310" s="35" t="s">
        <v>795</v>
      </c>
      <c r="F310" s="35" t="s">
        <v>796</v>
      </c>
    </row>
    <row r="311" spans="5:6" ht="15.6" hidden="1" x14ac:dyDescent="0.3">
      <c r="E311" s="35" t="s">
        <v>797</v>
      </c>
      <c r="F311" s="35" t="s">
        <v>798</v>
      </c>
    </row>
    <row r="312" spans="5:6" ht="15.6" hidden="1" x14ac:dyDescent="0.3">
      <c r="E312" s="35" t="s">
        <v>799</v>
      </c>
      <c r="F312" s="35" t="s">
        <v>800</v>
      </c>
    </row>
    <row r="313" spans="5:6" ht="15.6" hidden="1" x14ac:dyDescent="0.3">
      <c r="E313" s="35" t="s">
        <v>801</v>
      </c>
      <c r="F313" s="35" t="s">
        <v>802</v>
      </c>
    </row>
    <row r="314" spans="5:6" ht="15.6" hidden="1" x14ac:dyDescent="0.3">
      <c r="E314" s="35" t="s">
        <v>803</v>
      </c>
      <c r="F314" s="35" t="s">
        <v>804</v>
      </c>
    </row>
    <row r="315" spans="5:6" ht="15.6" hidden="1" x14ac:dyDescent="0.3">
      <c r="E315" s="35" t="s">
        <v>805</v>
      </c>
      <c r="F315" s="35" t="s">
        <v>806</v>
      </c>
    </row>
    <row r="316" spans="5:6" ht="15.6" hidden="1" x14ac:dyDescent="0.3">
      <c r="E316" s="35" t="s">
        <v>807</v>
      </c>
      <c r="F316" s="35" t="s">
        <v>808</v>
      </c>
    </row>
    <row r="317" spans="5:6" ht="15.6" hidden="1" x14ac:dyDescent="0.3">
      <c r="E317" s="35" t="s">
        <v>809</v>
      </c>
      <c r="F317" s="35" t="s">
        <v>810</v>
      </c>
    </row>
    <row r="318" spans="5:6" ht="15.6" hidden="1" x14ac:dyDescent="0.3">
      <c r="E318" s="35" t="s">
        <v>811</v>
      </c>
      <c r="F318" s="35" t="s">
        <v>812</v>
      </c>
    </row>
    <row r="319" spans="5:6" ht="15.6" hidden="1" x14ac:dyDescent="0.3">
      <c r="E319" s="35" t="s">
        <v>813</v>
      </c>
      <c r="F319" s="35" t="s">
        <v>814</v>
      </c>
    </row>
    <row r="320" spans="5:6" ht="15.6" hidden="1" x14ac:dyDescent="0.3">
      <c r="E320" s="35" t="s">
        <v>815</v>
      </c>
      <c r="F320" s="35" t="s">
        <v>816</v>
      </c>
    </row>
    <row r="321" spans="5:6" ht="15.6" hidden="1" x14ac:dyDescent="0.3">
      <c r="E321" s="35" t="s">
        <v>817</v>
      </c>
      <c r="F321" s="35" t="s">
        <v>818</v>
      </c>
    </row>
    <row r="322" spans="5:6" ht="15.6" hidden="1" x14ac:dyDescent="0.3">
      <c r="E322" s="35" t="s">
        <v>819</v>
      </c>
      <c r="F322" s="35" t="s">
        <v>820</v>
      </c>
    </row>
    <row r="323" spans="5:6" ht="15.6" hidden="1" x14ac:dyDescent="0.3">
      <c r="E323" s="35" t="s">
        <v>821</v>
      </c>
      <c r="F323" s="35" t="s">
        <v>822</v>
      </c>
    </row>
    <row r="324" spans="5:6" ht="15.6" hidden="1" x14ac:dyDescent="0.3">
      <c r="E324" s="35" t="s">
        <v>823</v>
      </c>
      <c r="F324" s="35" t="s">
        <v>824</v>
      </c>
    </row>
    <row r="325" spans="5:6" ht="15.6" hidden="1" x14ac:dyDescent="0.3">
      <c r="E325" s="35" t="s">
        <v>825</v>
      </c>
      <c r="F325" s="35" t="s">
        <v>826</v>
      </c>
    </row>
    <row r="326" spans="5:6" ht="15.6" hidden="1" x14ac:dyDescent="0.3">
      <c r="E326" s="35" t="s">
        <v>827</v>
      </c>
      <c r="F326" s="35" t="s">
        <v>828</v>
      </c>
    </row>
    <row r="327" spans="5:6" ht="15.6" hidden="1" x14ac:dyDescent="0.3">
      <c r="E327" s="35" t="s">
        <v>829</v>
      </c>
      <c r="F327" s="35" t="s">
        <v>830</v>
      </c>
    </row>
    <row r="328" spans="5:6" ht="15.6" hidden="1" x14ac:dyDescent="0.3">
      <c r="E328" s="35" t="s">
        <v>831</v>
      </c>
      <c r="F328" s="35" t="s">
        <v>832</v>
      </c>
    </row>
    <row r="329" spans="5:6" ht="15.6" hidden="1" x14ac:dyDescent="0.3">
      <c r="E329" s="35" t="s">
        <v>833</v>
      </c>
      <c r="F329" s="35" t="s">
        <v>834</v>
      </c>
    </row>
    <row r="330" spans="5:6" ht="15.6" hidden="1" x14ac:dyDescent="0.3">
      <c r="E330" s="35" t="s">
        <v>835</v>
      </c>
      <c r="F330" s="35" t="s">
        <v>836</v>
      </c>
    </row>
    <row r="331" spans="5:6" ht="15.6" hidden="1" x14ac:dyDescent="0.3">
      <c r="E331" s="35" t="s">
        <v>837</v>
      </c>
      <c r="F331" s="35" t="s">
        <v>838</v>
      </c>
    </row>
    <row r="332" spans="5:6" ht="15.6" hidden="1" x14ac:dyDescent="0.3">
      <c r="E332" s="35" t="s">
        <v>839</v>
      </c>
      <c r="F332" s="35" t="s">
        <v>840</v>
      </c>
    </row>
    <row r="333" spans="5:6" ht="15.6" hidden="1" x14ac:dyDescent="0.3">
      <c r="E333" s="35" t="s">
        <v>841</v>
      </c>
      <c r="F333" s="35" t="s">
        <v>842</v>
      </c>
    </row>
    <row r="334" spans="5:6" ht="15.6" hidden="1" x14ac:dyDescent="0.3">
      <c r="E334" s="35" t="s">
        <v>843</v>
      </c>
      <c r="F334" s="35" t="s">
        <v>844</v>
      </c>
    </row>
    <row r="335" spans="5:6" ht="15.6" hidden="1" x14ac:dyDescent="0.3">
      <c r="E335" s="35" t="s">
        <v>845</v>
      </c>
      <c r="F335" s="35" t="s">
        <v>846</v>
      </c>
    </row>
    <row r="336" spans="5:6" ht="15.6" hidden="1" x14ac:dyDescent="0.3">
      <c r="E336" s="35" t="s">
        <v>847</v>
      </c>
      <c r="F336" s="35" t="s">
        <v>848</v>
      </c>
    </row>
    <row r="337" spans="5:6" ht="15.6" hidden="1" x14ac:dyDescent="0.3">
      <c r="E337" s="35" t="s">
        <v>849</v>
      </c>
      <c r="F337" s="35" t="s">
        <v>850</v>
      </c>
    </row>
    <row r="338" spans="5:6" ht="15.6" hidden="1" x14ac:dyDescent="0.3">
      <c r="E338" s="35" t="s">
        <v>851</v>
      </c>
      <c r="F338" s="35" t="s">
        <v>852</v>
      </c>
    </row>
    <row r="339" spans="5:6" ht="15.6" hidden="1" x14ac:dyDescent="0.3">
      <c r="E339" s="35" t="s">
        <v>853</v>
      </c>
      <c r="F339" s="35" t="s">
        <v>854</v>
      </c>
    </row>
    <row r="340" spans="5:6" ht="15.6" hidden="1" x14ac:dyDescent="0.3">
      <c r="E340" s="35" t="s">
        <v>855</v>
      </c>
      <c r="F340" s="35" t="s">
        <v>856</v>
      </c>
    </row>
    <row r="341" spans="5:6" ht="15.6" hidden="1" x14ac:dyDescent="0.3">
      <c r="E341" s="35" t="s">
        <v>857</v>
      </c>
      <c r="F341" s="35" t="s">
        <v>858</v>
      </c>
    </row>
    <row r="342" spans="5:6" ht="15.6" hidden="1" x14ac:dyDescent="0.3">
      <c r="E342" s="35" t="s">
        <v>859</v>
      </c>
      <c r="F342" s="35" t="s">
        <v>860</v>
      </c>
    </row>
    <row r="343" spans="5:6" ht="15.6" hidden="1" x14ac:dyDescent="0.3">
      <c r="E343" s="35" t="s">
        <v>861</v>
      </c>
      <c r="F343" s="35" t="s">
        <v>862</v>
      </c>
    </row>
    <row r="344" spans="5:6" ht="15.6" hidden="1" x14ac:dyDescent="0.3">
      <c r="E344" s="35" t="s">
        <v>863</v>
      </c>
      <c r="F344" s="35" t="s">
        <v>864</v>
      </c>
    </row>
    <row r="345" spans="5:6" ht="15.6" hidden="1" x14ac:dyDescent="0.3">
      <c r="E345" s="35" t="s">
        <v>865</v>
      </c>
      <c r="F345" s="35" t="s">
        <v>866</v>
      </c>
    </row>
    <row r="346" spans="5:6" ht="15.6" hidden="1" x14ac:dyDescent="0.3">
      <c r="E346" s="35" t="s">
        <v>867</v>
      </c>
      <c r="F346" s="35" t="s">
        <v>868</v>
      </c>
    </row>
    <row r="347" spans="5:6" ht="15.6" hidden="1" x14ac:dyDescent="0.3">
      <c r="E347" s="35" t="s">
        <v>869</v>
      </c>
      <c r="F347" s="35" t="s">
        <v>870</v>
      </c>
    </row>
    <row r="348" spans="5:6" ht="15.6" hidden="1" x14ac:dyDescent="0.3">
      <c r="E348" s="35" t="s">
        <v>871</v>
      </c>
      <c r="F348" s="35" t="s">
        <v>872</v>
      </c>
    </row>
    <row r="349" spans="5:6" ht="15.6" hidden="1" x14ac:dyDescent="0.3">
      <c r="E349" s="35" t="s">
        <v>873</v>
      </c>
      <c r="F349" s="35" t="s">
        <v>874</v>
      </c>
    </row>
    <row r="350" spans="5:6" ht="15.6" hidden="1" x14ac:dyDescent="0.3">
      <c r="E350" s="35" t="s">
        <v>875</v>
      </c>
      <c r="F350" s="35" t="s">
        <v>876</v>
      </c>
    </row>
    <row r="351" spans="5:6" ht="15.6" hidden="1" x14ac:dyDescent="0.3">
      <c r="E351" s="35" t="s">
        <v>877</v>
      </c>
      <c r="F351" s="35" t="s">
        <v>878</v>
      </c>
    </row>
    <row r="352" spans="5:6" ht="15.6" hidden="1" x14ac:dyDescent="0.3">
      <c r="E352" s="35" t="s">
        <v>879</v>
      </c>
      <c r="F352" s="35" t="s">
        <v>880</v>
      </c>
    </row>
    <row r="353" spans="5:6" ht="15.6" hidden="1" x14ac:dyDescent="0.3">
      <c r="E353" s="35" t="s">
        <v>239</v>
      </c>
      <c r="F353" s="35" t="s">
        <v>881</v>
      </c>
    </row>
    <row r="354" spans="5:6" ht="15.6" hidden="1" x14ac:dyDescent="0.3">
      <c r="E354" s="35" t="s">
        <v>882</v>
      </c>
      <c r="F354" s="35" t="s">
        <v>883</v>
      </c>
    </row>
    <row r="355" spans="5:6" ht="15.6" hidden="1" x14ac:dyDescent="0.3">
      <c r="E355" s="35" t="s">
        <v>884</v>
      </c>
      <c r="F355" s="35" t="s">
        <v>885</v>
      </c>
    </row>
    <row r="356" spans="5:6" ht="15.6" hidden="1" x14ac:dyDescent="0.3">
      <c r="E356" s="35" t="s">
        <v>90</v>
      </c>
      <c r="F356" s="35" t="s">
        <v>886</v>
      </c>
    </row>
    <row r="357" spans="5:6" ht="15.6" hidden="1" x14ac:dyDescent="0.3">
      <c r="E357" s="35" t="s">
        <v>242</v>
      </c>
      <c r="F357" s="35" t="s">
        <v>887</v>
      </c>
    </row>
    <row r="358" spans="5:6" ht="15.6" hidden="1" x14ac:dyDescent="0.3">
      <c r="E358" s="35" t="s">
        <v>888</v>
      </c>
      <c r="F358" s="35" t="s">
        <v>889</v>
      </c>
    </row>
    <row r="359" spans="5:6" ht="15.6" hidden="1" x14ac:dyDescent="0.3">
      <c r="E359" s="35" t="s">
        <v>243</v>
      </c>
      <c r="F359" s="35" t="s">
        <v>890</v>
      </c>
    </row>
    <row r="360" spans="5:6" ht="15.6" hidden="1" x14ac:dyDescent="0.3">
      <c r="E360" s="35" t="s">
        <v>891</v>
      </c>
      <c r="F360" s="35" t="s">
        <v>892</v>
      </c>
    </row>
    <row r="361" spans="5:6" ht="15.6" hidden="1" x14ac:dyDescent="0.3">
      <c r="E361" s="35" t="s">
        <v>893</v>
      </c>
      <c r="F361" s="35" t="s">
        <v>894</v>
      </c>
    </row>
    <row r="362" spans="5:6" ht="15.6" hidden="1" x14ac:dyDescent="0.3">
      <c r="E362" s="35" t="s">
        <v>895</v>
      </c>
      <c r="F362" s="35" t="s">
        <v>896</v>
      </c>
    </row>
    <row r="363" spans="5:6" ht="15.6" hidden="1" x14ac:dyDescent="0.3">
      <c r="E363" s="35" t="s">
        <v>897</v>
      </c>
      <c r="F363" s="35" t="s">
        <v>898</v>
      </c>
    </row>
    <row r="364" spans="5:6" ht="15.6" hidden="1" x14ac:dyDescent="0.3">
      <c r="E364" s="35" t="s">
        <v>899</v>
      </c>
      <c r="F364" s="35" t="s">
        <v>900</v>
      </c>
    </row>
    <row r="365" spans="5:6" ht="15.6" hidden="1" x14ac:dyDescent="0.3">
      <c r="E365" s="35" t="s">
        <v>901</v>
      </c>
      <c r="F365" s="35" t="s">
        <v>902</v>
      </c>
    </row>
    <row r="366" spans="5:6" ht="15.6" hidden="1" x14ac:dyDescent="0.3">
      <c r="E366" s="35" t="s">
        <v>903</v>
      </c>
      <c r="F366" s="35" t="s">
        <v>904</v>
      </c>
    </row>
    <row r="367" spans="5:6" ht="15.6" hidden="1" x14ac:dyDescent="0.3">
      <c r="E367" s="35" t="s">
        <v>905</v>
      </c>
      <c r="F367" s="35" t="s">
        <v>906</v>
      </c>
    </row>
    <row r="368" spans="5:6" ht="15.6" hidden="1" x14ac:dyDescent="0.3">
      <c r="E368" s="35" t="s">
        <v>907</v>
      </c>
      <c r="F368" s="35" t="s">
        <v>908</v>
      </c>
    </row>
    <row r="369" spans="5:6" ht="15.6" hidden="1" x14ac:dyDescent="0.3">
      <c r="E369" s="35" t="s">
        <v>909</v>
      </c>
      <c r="F369" s="35" t="s">
        <v>910</v>
      </c>
    </row>
    <row r="370" spans="5:6" ht="15.6" hidden="1" x14ac:dyDescent="0.3">
      <c r="E370" s="35" t="s">
        <v>911</v>
      </c>
      <c r="F370" s="35" t="s">
        <v>912</v>
      </c>
    </row>
    <row r="371" spans="5:6" ht="15.6" hidden="1" x14ac:dyDescent="0.3">
      <c r="E371" s="35" t="s">
        <v>913</v>
      </c>
      <c r="F371" s="35" t="s">
        <v>914</v>
      </c>
    </row>
    <row r="372" spans="5:6" ht="15.6" hidden="1" x14ac:dyDescent="0.3">
      <c r="E372" s="35" t="s">
        <v>915</v>
      </c>
      <c r="F372" s="35" t="s">
        <v>916</v>
      </c>
    </row>
    <row r="373" spans="5:6" ht="15.6" hidden="1" x14ac:dyDescent="0.3">
      <c r="E373" s="35" t="s">
        <v>917</v>
      </c>
      <c r="F373" s="35" t="s">
        <v>918</v>
      </c>
    </row>
    <row r="374" spans="5:6" ht="15.6" hidden="1" x14ac:dyDescent="0.3">
      <c r="E374" s="35" t="s">
        <v>257</v>
      </c>
      <c r="F374" s="35" t="s">
        <v>919</v>
      </c>
    </row>
    <row r="375" spans="5:6" ht="15.6" hidden="1" x14ac:dyDescent="0.3">
      <c r="E375" s="35" t="s">
        <v>920</v>
      </c>
      <c r="F375" s="35" t="s">
        <v>921</v>
      </c>
    </row>
    <row r="376" spans="5:6" ht="15.6" hidden="1" x14ac:dyDescent="0.3">
      <c r="E376" s="35" t="s">
        <v>922</v>
      </c>
      <c r="F376" s="35" t="s">
        <v>923</v>
      </c>
    </row>
    <row r="377" spans="5:6" ht="15.6" hidden="1" x14ac:dyDescent="0.3">
      <c r="E377" s="35" t="s">
        <v>258</v>
      </c>
      <c r="F377" s="35" t="s">
        <v>924</v>
      </c>
    </row>
    <row r="378" spans="5:6" ht="15.6" hidden="1" x14ac:dyDescent="0.3">
      <c r="E378" s="35" t="s">
        <v>925</v>
      </c>
      <c r="F378" s="35" t="s">
        <v>926</v>
      </c>
    </row>
    <row r="379" spans="5:6" ht="15.6" hidden="1" x14ac:dyDescent="0.3">
      <c r="E379" s="35" t="s">
        <v>927</v>
      </c>
      <c r="F379" s="35" t="s">
        <v>928</v>
      </c>
    </row>
    <row r="380" spans="5:6" ht="15.6" hidden="1" x14ac:dyDescent="0.3">
      <c r="E380" s="35" t="s">
        <v>929</v>
      </c>
      <c r="F380" s="35" t="s">
        <v>930</v>
      </c>
    </row>
    <row r="381" spans="5:6" ht="15.6" hidden="1" x14ac:dyDescent="0.3">
      <c r="E381" s="35" t="s">
        <v>931</v>
      </c>
      <c r="F381" s="35" t="s">
        <v>932</v>
      </c>
    </row>
    <row r="382" spans="5:6" ht="15.6" hidden="1" x14ac:dyDescent="0.3">
      <c r="E382" s="35" t="s">
        <v>933</v>
      </c>
      <c r="F382" s="35" t="s">
        <v>934</v>
      </c>
    </row>
    <row r="383" spans="5:6" ht="15.6" hidden="1" x14ac:dyDescent="0.3">
      <c r="E383" s="35" t="s">
        <v>935</v>
      </c>
      <c r="F383" s="35" t="s">
        <v>936</v>
      </c>
    </row>
    <row r="384" spans="5:6" ht="15.6" hidden="1" x14ac:dyDescent="0.3">
      <c r="E384" s="35" t="s">
        <v>937</v>
      </c>
      <c r="F384" s="35" t="s">
        <v>938</v>
      </c>
    </row>
    <row r="385" spans="5:6" ht="15.6" hidden="1" x14ac:dyDescent="0.3">
      <c r="E385" s="35" t="s">
        <v>939</v>
      </c>
      <c r="F385" s="35" t="s">
        <v>940</v>
      </c>
    </row>
    <row r="386" spans="5:6" ht="15.6" hidden="1" x14ac:dyDescent="0.3">
      <c r="E386" s="35" t="s">
        <v>941</v>
      </c>
      <c r="F386" s="35" t="s">
        <v>942</v>
      </c>
    </row>
    <row r="387" spans="5:6" ht="15.6" hidden="1" x14ac:dyDescent="0.3">
      <c r="E387" s="35" t="s">
        <v>943</v>
      </c>
      <c r="F387" s="35" t="s">
        <v>944</v>
      </c>
    </row>
    <row r="388" spans="5:6" ht="15.6" hidden="1" x14ac:dyDescent="0.3">
      <c r="E388" s="35" t="s">
        <v>945</v>
      </c>
      <c r="F388" s="35" t="s">
        <v>946</v>
      </c>
    </row>
    <row r="389" spans="5:6" ht="15.6" hidden="1" x14ac:dyDescent="0.3">
      <c r="E389" s="35" t="s">
        <v>947</v>
      </c>
      <c r="F389" s="35" t="s">
        <v>948</v>
      </c>
    </row>
    <row r="390" spans="5:6" ht="15.6" hidden="1" x14ac:dyDescent="0.3">
      <c r="E390" s="35" t="s">
        <v>949</v>
      </c>
      <c r="F390" s="35" t="s">
        <v>950</v>
      </c>
    </row>
    <row r="391" spans="5:6" ht="15.6" hidden="1" x14ac:dyDescent="0.3">
      <c r="E391" s="35" t="s">
        <v>951</v>
      </c>
      <c r="F391" s="35" t="s">
        <v>952</v>
      </c>
    </row>
    <row r="392" spans="5:6" ht="15.6" hidden="1" x14ac:dyDescent="0.3">
      <c r="E392" s="35" t="s">
        <v>953</v>
      </c>
      <c r="F392" s="35" t="s">
        <v>954</v>
      </c>
    </row>
    <row r="393" spans="5:6" ht="15.6" hidden="1" x14ac:dyDescent="0.3">
      <c r="E393" s="35" t="s">
        <v>955</v>
      </c>
      <c r="F393" s="35" t="s">
        <v>956</v>
      </c>
    </row>
    <row r="394" spans="5:6" ht="15.6" hidden="1" x14ac:dyDescent="0.3">
      <c r="E394" s="35" t="s">
        <v>957</v>
      </c>
      <c r="F394" s="35" t="s">
        <v>958</v>
      </c>
    </row>
    <row r="395" spans="5:6" ht="15.6" hidden="1" x14ac:dyDescent="0.3">
      <c r="E395" s="35" t="s">
        <v>959</v>
      </c>
      <c r="F395" s="35" t="s">
        <v>960</v>
      </c>
    </row>
    <row r="396" spans="5:6" ht="15.6" hidden="1" x14ac:dyDescent="0.3">
      <c r="E396" s="35" t="s">
        <v>961</v>
      </c>
      <c r="F396" s="35" t="s">
        <v>962</v>
      </c>
    </row>
    <row r="397" spans="5:6" ht="15.6" hidden="1" x14ac:dyDescent="0.3">
      <c r="E397" s="35" t="s">
        <v>963</v>
      </c>
      <c r="F397" s="35" t="s">
        <v>964</v>
      </c>
    </row>
    <row r="398" spans="5:6" ht="15.6" hidden="1" x14ac:dyDescent="0.3">
      <c r="E398" s="35" t="s">
        <v>965</v>
      </c>
      <c r="F398" s="35" t="s">
        <v>966</v>
      </c>
    </row>
    <row r="399" spans="5:6" ht="15.6" hidden="1" x14ac:dyDescent="0.3">
      <c r="E399" s="35" t="s">
        <v>967</v>
      </c>
      <c r="F399" s="35" t="s">
        <v>968</v>
      </c>
    </row>
    <row r="400" spans="5:6" ht="15.6" hidden="1" x14ac:dyDescent="0.3">
      <c r="E400" s="35" t="s">
        <v>969</v>
      </c>
      <c r="F400" s="35" t="s">
        <v>970</v>
      </c>
    </row>
    <row r="401" spans="5:6" ht="15.6" hidden="1" x14ac:dyDescent="0.3">
      <c r="E401" s="35" t="s">
        <v>971</v>
      </c>
      <c r="F401" s="35" t="s">
        <v>972</v>
      </c>
    </row>
    <row r="402" spans="5:6" ht="15.6" hidden="1" x14ac:dyDescent="0.3">
      <c r="E402" s="35" t="s">
        <v>973</v>
      </c>
      <c r="F402" s="35" t="s">
        <v>974</v>
      </c>
    </row>
    <row r="403" spans="5:6" ht="15.6" hidden="1" x14ac:dyDescent="0.3">
      <c r="E403" s="35" t="s">
        <v>975</v>
      </c>
      <c r="F403" s="35" t="s">
        <v>976</v>
      </c>
    </row>
    <row r="404" spans="5:6" ht="15.6" hidden="1" x14ac:dyDescent="0.3">
      <c r="E404" s="35" t="s">
        <v>977</v>
      </c>
      <c r="F404" s="35" t="s">
        <v>978</v>
      </c>
    </row>
    <row r="405" spans="5:6" ht="15.6" hidden="1" x14ac:dyDescent="0.3">
      <c r="E405" s="35" t="s">
        <v>979</v>
      </c>
      <c r="F405" s="35" t="s">
        <v>980</v>
      </c>
    </row>
    <row r="406" spans="5:6" ht="15.6" hidden="1" x14ac:dyDescent="0.3">
      <c r="E406" s="35" t="s">
        <v>57</v>
      </c>
      <c r="F406" s="35" t="s">
        <v>981</v>
      </c>
    </row>
    <row r="407" spans="5:6" ht="15.6" hidden="1" x14ac:dyDescent="0.3">
      <c r="E407" s="35" t="s">
        <v>982</v>
      </c>
      <c r="F407" s="35" t="s">
        <v>983</v>
      </c>
    </row>
    <row r="408" spans="5:6" ht="15.6" hidden="1" x14ac:dyDescent="0.3">
      <c r="E408" s="35" t="s">
        <v>984</v>
      </c>
      <c r="F408" s="35" t="s">
        <v>985</v>
      </c>
    </row>
    <row r="409" spans="5:6" ht="15.6" hidden="1" x14ac:dyDescent="0.3">
      <c r="E409" s="35" t="s">
        <v>986</v>
      </c>
      <c r="F409" s="35" t="s">
        <v>987</v>
      </c>
    </row>
    <row r="410" spans="5:6" ht="15.6" hidden="1" x14ac:dyDescent="0.3">
      <c r="E410" s="35" t="s">
        <v>988</v>
      </c>
      <c r="F410" s="35" t="s">
        <v>989</v>
      </c>
    </row>
    <row r="411" spans="5:6" ht="15.6" hidden="1" x14ac:dyDescent="0.3">
      <c r="E411" s="35" t="s">
        <v>990</v>
      </c>
      <c r="F411" s="35" t="s">
        <v>991</v>
      </c>
    </row>
    <row r="412" spans="5:6" ht="15.6" hidden="1" x14ac:dyDescent="0.3">
      <c r="E412" s="35" t="s">
        <v>992</v>
      </c>
      <c r="F412" s="35" t="s">
        <v>993</v>
      </c>
    </row>
    <row r="413" spans="5:6" ht="15.6" hidden="1" x14ac:dyDescent="0.3">
      <c r="E413" s="35" t="s">
        <v>994</v>
      </c>
      <c r="F413" s="35" t="s">
        <v>995</v>
      </c>
    </row>
    <row r="414" spans="5:6" ht="15.6" hidden="1" x14ac:dyDescent="0.3">
      <c r="E414" s="35" t="s">
        <v>996</v>
      </c>
      <c r="F414" s="35" t="s">
        <v>997</v>
      </c>
    </row>
    <row r="415" spans="5:6" ht="15.6" hidden="1" x14ac:dyDescent="0.3">
      <c r="E415" s="35" t="s">
        <v>998</v>
      </c>
      <c r="F415" s="35" t="s">
        <v>999</v>
      </c>
    </row>
    <row r="416" spans="5:6" ht="15.6" hidden="1" x14ac:dyDescent="0.3">
      <c r="E416" s="35" t="s">
        <v>1000</v>
      </c>
      <c r="F416" s="35" t="s">
        <v>1001</v>
      </c>
    </row>
    <row r="417" spans="5:6" ht="15.6" hidden="1" x14ac:dyDescent="0.3">
      <c r="E417" s="35" t="s">
        <v>1002</v>
      </c>
      <c r="F417" s="35" t="s">
        <v>1003</v>
      </c>
    </row>
    <row r="418" spans="5:6" ht="15.6" hidden="1" x14ac:dyDescent="0.3">
      <c r="E418" s="35" t="s">
        <v>1004</v>
      </c>
      <c r="F418" s="35" t="s">
        <v>1005</v>
      </c>
    </row>
    <row r="419" spans="5:6" ht="15.6" hidden="1" x14ac:dyDescent="0.3">
      <c r="E419" s="35" t="s">
        <v>1006</v>
      </c>
      <c r="F419" s="35" t="s">
        <v>1007</v>
      </c>
    </row>
    <row r="420" spans="5:6" ht="15.6" hidden="1" x14ac:dyDescent="0.3">
      <c r="E420" s="35" t="s">
        <v>1008</v>
      </c>
      <c r="F420" s="35" t="s">
        <v>1009</v>
      </c>
    </row>
    <row r="421" spans="5:6" ht="15.6" hidden="1" x14ac:dyDescent="0.3">
      <c r="E421" s="35" t="s">
        <v>1010</v>
      </c>
      <c r="F421" s="35" t="s">
        <v>1011</v>
      </c>
    </row>
    <row r="422" spans="5:6" ht="15.6" hidden="1" x14ac:dyDescent="0.3">
      <c r="E422" s="35" t="s">
        <v>1012</v>
      </c>
      <c r="F422" s="35" t="s">
        <v>1013</v>
      </c>
    </row>
    <row r="423" spans="5:6" ht="15.6" hidden="1" x14ac:dyDescent="0.3">
      <c r="E423" s="35" t="s">
        <v>1014</v>
      </c>
      <c r="F423" s="35" t="s">
        <v>1015</v>
      </c>
    </row>
    <row r="424" spans="5:6" ht="15.6" hidden="1" x14ac:dyDescent="0.3">
      <c r="E424" s="35" t="s">
        <v>1016</v>
      </c>
      <c r="F424" s="35" t="s">
        <v>1017</v>
      </c>
    </row>
    <row r="425" spans="5:6" ht="15.6" hidden="1" x14ac:dyDescent="0.3">
      <c r="E425" s="35" t="s">
        <v>1018</v>
      </c>
      <c r="F425" s="35" t="s">
        <v>1019</v>
      </c>
    </row>
    <row r="426" spans="5:6" ht="15.6" hidden="1" x14ac:dyDescent="0.3">
      <c r="E426" s="35" t="s">
        <v>1020</v>
      </c>
      <c r="F426" s="35" t="s">
        <v>1021</v>
      </c>
    </row>
    <row r="427" spans="5:6" ht="15.6" hidden="1" x14ac:dyDescent="0.3">
      <c r="E427" s="35" t="s">
        <v>1022</v>
      </c>
      <c r="F427" s="35" t="s">
        <v>1023</v>
      </c>
    </row>
    <row r="428" spans="5:6" ht="15.6" hidden="1" x14ac:dyDescent="0.3">
      <c r="E428" s="35" t="s">
        <v>1024</v>
      </c>
      <c r="F428" s="35" t="s">
        <v>1025</v>
      </c>
    </row>
    <row r="429" spans="5:6" ht="15.6" hidden="1" x14ac:dyDescent="0.3">
      <c r="E429" s="35" t="s">
        <v>1026</v>
      </c>
      <c r="F429" s="35" t="s">
        <v>1027</v>
      </c>
    </row>
    <row r="430" spans="5:6" ht="15.6" hidden="1" x14ac:dyDescent="0.3">
      <c r="E430" s="35" t="s">
        <v>1028</v>
      </c>
      <c r="F430" s="35" t="s">
        <v>1029</v>
      </c>
    </row>
    <row r="431" spans="5:6" ht="15.6" hidden="1" x14ac:dyDescent="0.3">
      <c r="E431" s="35" t="s">
        <v>1030</v>
      </c>
      <c r="F431" s="35" t="s">
        <v>1031</v>
      </c>
    </row>
    <row r="432" spans="5:6" ht="15.6" hidden="1" x14ac:dyDescent="0.3">
      <c r="E432" s="35" t="s">
        <v>1032</v>
      </c>
      <c r="F432" s="35" t="s">
        <v>1033</v>
      </c>
    </row>
    <row r="433" spans="5:6" ht="15.6" hidden="1" x14ac:dyDescent="0.3">
      <c r="E433" s="35" t="s">
        <v>1034</v>
      </c>
      <c r="F433" s="35" t="s">
        <v>1035</v>
      </c>
    </row>
    <row r="434" spans="5:6" ht="15.6" hidden="1" x14ac:dyDescent="0.3">
      <c r="E434" s="35" t="s">
        <v>1036</v>
      </c>
      <c r="F434" s="35" t="s">
        <v>1037</v>
      </c>
    </row>
    <row r="435" spans="5:6" ht="15.6" hidden="1" x14ac:dyDescent="0.3">
      <c r="E435" s="35" t="s">
        <v>58</v>
      </c>
      <c r="F435" s="35" t="s">
        <v>1038</v>
      </c>
    </row>
    <row r="436" spans="5:6" ht="15.6" hidden="1" x14ac:dyDescent="0.3">
      <c r="E436" s="35" t="s">
        <v>1039</v>
      </c>
      <c r="F436" s="35" t="s">
        <v>1040</v>
      </c>
    </row>
    <row r="437" spans="5:6" ht="15.6" hidden="1" x14ac:dyDescent="0.3">
      <c r="E437" s="35" t="s">
        <v>1041</v>
      </c>
      <c r="F437" s="35" t="s">
        <v>1042</v>
      </c>
    </row>
    <row r="438" spans="5:6" ht="15.6" hidden="1" x14ac:dyDescent="0.3">
      <c r="E438" s="35" t="s">
        <v>1043</v>
      </c>
      <c r="F438" s="35" t="s">
        <v>1044</v>
      </c>
    </row>
    <row r="439" spans="5:6" ht="15.6" hidden="1" x14ac:dyDescent="0.3">
      <c r="E439" s="35" t="s">
        <v>1045</v>
      </c>
      <c r="F439" s="35" t="s">
        <v>1046</v>
      </c>
    </row>
    <row r="440" spans="5:6" ht="15.6" hidden="1" x14ac:dyDescent="0.3">
      <c r="E440" s="35" t="s">
        <v>1047</v>
      </c>
      <c r="F440" s="35" t="s">
        <v>1048</v>
      </c>
    </row>
    <row r="441" spans="5:6" ht="15.6" hidden="1" x14ac:dyDescent="0.3">
      <c r="E441" s="35" t="s">
        <v>1049</v>
      </c>
      <c r="F441" s="35" t="s">
        <v>1050</v>
      </c>
    </row>
    <row r="442" spans="5:6" ht="15.6" hidden="1" x14ac:dyDescent="0.3">
      <c r="E442" s="35" t="s">
        <v>1051</v>
      </c>
      <c r="F442" s="35" t="s">
        <v>1052</v>
      </c>
    </row>
    <row r="443" spans="5:6" ht="15.6" hidden="1" x14ac:dyDescent="0.3">
      <c r="E443" s="35" t="s">
        <v>1053</v>
      </c>
      <c r="F443" s="35" t="s">
        <v>1054</v>
      </c>
    </row>
    <row r="444" spans="5:6" ht="15.6" hidden="1" x14ac:dyDescent="0.3">
      <c r="E444" s="35" t="s">
        <v>1055</v>
      </c>
      <c r="F444" s="35" t="s">
        <v>1056</v>
      </c>
    </row>
    <row r="445" spans="5:6" ht="15.6" hidden="1" x14ac:dyDescent="0.3">
      <c r="E445" s="35" t="s">
        <v>1057</v>
      </c>
      <c r="F445" s="35" t="s">
        <v>1058</v>
      </c>
    </row>
    <row r="446" spans="5:6" ht="15.6" hidden="1" x14ac:dyDescent="0.3">
      <c r="E446" s="35" t="s">
        <v>1059</v>
      </c>
      <c r="F446" s="35" t="s">
        <v>1060</v>
      </c>
    </row>
    <row r="447" spans="5:6" ht="15.6" hidden="1" x14ac:dyDescent="0.3">
      <c r="E447" s="35" t="s">
        <v>1061</v>
      </c>
      <c r="F447" s="35" t="s">
        <v>1062</v>
      </c>
    </row>
    <row r="448" spans="5:6" ht="15.6" hidden="1" x14ac:dyDescent="0.3">
      <c r="E448" s="35" t="s">
        <v>1063</v>
      </c>
      <c r="F448" s="35" t="s">
        <v>1064</v>
      </c>
    </row>
    <row r="449" spans="5:6" ht="15.6" hidden="1" x14ac:dyDescent="0.3">
      <c r="E449" s="35" t="s">
        <v>1065</v>
      </c>
      <c r="F449" s="35" t="s">
        <v>1066</v>
      </c>
    </row>
    <row r="450" spans="5:6" ht="15.6" hidden="1" x14ac:dyDescent="0.3">
      <c r="E450" s="35" t="s">
        <v>1067</v>
      </c>
      <c r="F450" s="35" t="s">
        <v>1068</v>
      </c>
    </row>
    <row r="451" spans="5:6" ht="15.6" hidden="1" x14ac:dyDescent="0.3">
      <c r="E451" s="35" t="s">
        <v>1069</v>
      </c>
      <c r="F451" s="35" t="s">
        <v>1070</v>
      </c>
    </row>
    <row r="452" spans="5:6" ht="15.6" hidden="1" x14ac:dyDescent="0.3">
      <c r="E452" s="35" t="s">
        <v>1071</v>
      </c>
      <c r="F452" s="35" t="s">
        <v>1072</v>
      </c>
    </row>
    <row r="453" spans="5:6" ht="15.6" hidden="1" x14ac:dyDescent="0.3">
      <c r="E453" s="35" t="s">
        <v>1073</v>
      </c>
      <c r="F453" s="35" t="s">
        <v>1074</v>
      </c>
    </row>
    <row r="454" spans="5:6" ht="15.6" hidden="1" x14ac:dyDescent="0.3">
      <c r="E454" s="35" t="s">
        <v>1075</v>
      </c>
      <c r="F454" s="35" t="s">
        <v>1076</v>
      </c>
    </row>
    <row r="455" spans="5:6" ht="15.6" hidden="1" x14ac:dyDescent="0.3">
      <c r="E455" s="35" t="s">
        <v>1077</v>
      </c>
      <c r="F455" s="35" t="s">
        <v>1078</v>
      </c>
    </row>
    <row r="456" spans="5:6" ht="15.6" hidden="1" x14ac:dyDescent="0.3">
      <c r="E456" s="35" t="s">
        <v>1079</v>
      </c>
      <c r="F456" s="35" t="s">
        <v>1080</v>
      </c>
    </row>
    <row r="457" spans="5:6" ht="15.6" hidden="1" x14ac:dyDescent="0.3">
      <c r="E457" s="35" t="s">
        <v>1081</v>
      </c>
      <c r="F457" s="35" t="s">
        <v>1082</v>
      </c>
    </row>
    <row r="458" spans="5:6" ht="15.6" hidden="1" x14ac:dyDescent="0.3">
      <c r="E458" s="35" t="s">
        <v>1083</v>
      </c>
      <c r="F458" s="35" t="s">
        <v>1084</v>
      </c>
    </row>
    <row r="459" spans="5:6" ht="15.6" hidden="1" x14ac:dyDescent="0.3">
      <c r="E459" s="35" t="s">
        <v>1085</v>
      </c>
      <c r="F459" s="35" t="s">
        <v>1086</v>
      </c>
    </row>
    <row r="460" spans="5:6" ht="15.6" hidden="1" x14ac:dyDescent="0.3">
      <c r="E460" s="35" t="s">
        <v>1087</v>
      </c>
      <c r="F460" s="35" t="s">
        <v>1088</v>
      </c>
    </row>
    <row r="461" spans="5:6" ht="15.6" hidden="1" x14ac:dyDescent="0.3">
      <c r="E461" s="35" t="s">
        <v>1089</v>
      </c>
      <c r="F461" s="35" t="s">
        <v>1090</v>
      </c>
    </row>
    <row r="462" spans="5:6" ht="15.6" hidden="1" x14ac:dyDescent="0.3">
      <c r="E462" s="35" t="s">
        <v>1091</v>
      </c>
      <c r="F462" s="35" t="s">
        <v>1092</v>
      </c>
    </row>
    <row r="463" spans="5:6" ht="15.6" hidden="1" x14ac:dyDescent="0.3">
      <c r="E463" s="35" t="s">
        <v>1093</v>
      </c>
      <c r="F463" s="35" t="s">
        <v>1094</v>
      </c>
    </row>
    <row r="464" spans="5:6" ht="15.6" hidden="1" x14ac:dyDescent="0.3">
      <c r="E464" s="35" t="s">
        <v>1095</v>
      </c>
      <c r="F464" s="35" t="s">
        <v>1096</v>
      </c>
    </row>
    <row r="465" spans="5:6" ht="15.6" hidden="1" x14ac:dyDescent="0.3">
      <c r="E465" s="35" t="s">
        <v>1097</v>
      </c>
      <c r="F465" s="35" t="s">
        <v>1098</v>
      </c>
    </row>
    <row r="466" spans="5:6" ht="15.6" hidden="1" x14ac:dyDescent="0.3">
      <c r="E466" s="35" t="s">
        <v>1099</v>
      </c>
      <c r="F466" s="35" t="s">
        <v>1100</v>
      </c>
    </row>
    <row r="467" spans="5:6" ht="15.6" hidden="1" x14ac:dyDescent="0.3">
      <c r="E467" s="35" t="s">
        <v>1101</v>
      </c>
      <c r="F467" s="35" t="s">
        <v>1102</v>
      </c>
    </row>
    <row r="468" spans="5:6" ht="15.6" hidden="1" x14ac:dyDescent="0.3">
      <c r="E468" s="35" t="s">
        <v>1103</v>
      </c>
      <c r="F468" s="35" t="s">
        <v>1104</v>
      </c>
    </row>
    <row r="469" spans="5:6" ht="15.6" hidden="1" x14ac:dyDescent="0.3">
      <c r="E469" s="35" t="s">
        <v>1105</v>
      </c>
      <c r="F469" s="35" t="s">
        <v>1106</v>
      </c>
    </row>
    <row r="470" spans="5:6" ht="15.6" hidden="1" x14ac:dyDescent="0.3">
      <c r="E470" s="35" t="s">
        <v>1107</v>
      </c>
      <c r="F470" s="35" t="s">
        <v>1108</v>
      </c>
    </row>
    <row r="471" spans="5:6" ht="15.6" hidden="1" x14ac:dyDescent="0.3">
      <c r="E471" s="35" t="s">
        <v>1109</v>
      </c>
      <c r="F471" s="35" t="s">
        <v>1110</v>
      </c>
    </row>
    <row r="472" spans="5:6" ht="15.6" hidden="1" x14ac:dyDescent="0.3">
      <c r="E472" s="35" t="s">
        <v>1111</v>
      </c>
      <c r="F472" s="35" t="s">
        <v>1112</v>
      </c>
    </row>
    <row r="473" spans="5:6" ht="15.6" hidden="1" x14ac:dyDescent="0.3">
      <c r="E473" s="35" t="s">
        <v>1113</v>
      </c>
      <c r="F473" s="35" t="s">
        <v>1114</v>
      </c>
    </row>
    <row r="474" spans="5:6" ht="15.6" hidden="1" x14ac:dyDescent="0.3">
      <c r="E474" s="35" t="s">
        <v>1115</v>
      </c>
      <c r="F474" s="35" t="s">
        <v>1116</v>
      </c>
    </row>
    <row r="475" spans="5:6" ht="15.6" hidden="1" x14ac:dyDescent="0.3">
      <c r="E475" s="35" t="s">
        <v>1117</v>
      </c>
      <c r="F475" s="35" t="s">
        <v>1118</v>
      </c>
    </row>
    <row r="476" spans="5:6" ht="15.6" hidden="1" x14ac:dyDescent="0.3">
      <c r="E476" s="35" t="s">
        <v>1119</v>
      </c>
      <c r="F476" s="35" t="s">
        <v>1120</v>
      </c>
    </row>
    <row r="477" spans="5:6" ht="15.6" hidden="1" x14ac:dyDescent="0.3">
      <c r="E477" s="35" t="s">
        <v>1121</v>
      </c>
      <c r="F477" s="35" t="s">
        <v>1122</v>
      </c>
    </row>
    <row r="478" spans="5:6" ht="15.6" hidden="1" x14ac:dyDescent="0.3">
      <c r="E478" s="35" t="s">
        <v>1123</v>
      </c>
      <c r="F478" s="35" t="s">
        <v>1124</v>
      </c>
    </row>
    <row r="479" spans="5:6" ht="15.6" hidden="1" x14ac:dyDescent="0.3">
      <c r="E479" s="35" t="s">
        <v>1125</v>
      </c>
      <c r="F479" s="35" t="s">
        <v>1126</v>
      </c>
    </row>
    <row r="480" spans="5:6" ht="15.6" hidden="1" x14ac:dyDescent="0.3">
      <c r="E480" s="35" t="s">
        <v>1127</v>
      </c>
      <c r="F480" s="35" t="s">
        <v>1128</v>
      </c>
    </row>
    <row r="481" spans="5:6" ht="15.6" hidden="1" x14ac:dyDescent="0.3">
      <c r="E481" s="35" t="s">
        <v>1129</v>
      </c>
      <c r="F481" s="35" t="s">
        <v>1130</v>
      </c>
    </row>
    <row r="482" spans="5:6" ht="15.6" hidden="1" x14ac:dyDescent="0.3">
      <c r="E482" s="35" t="s">
        <v>1131</v>
      </c>
      <c r="F482" s="35" t="s">
        <v>1132</v>
      </c>
    </row>
    <row r="483" spans="5:6" ht="15.6" hidden="1" x14ac:dyDescent="0.3">
      <c r="E483" s="35" t="s">
        <v>1133</v>
      </c>
      <c r="F483" s="35" t="s">
        <v>1134</v>
      </c>
    </row>
    <row r="484" spans="5:6" ht="15.6" hidden="1" x14ac:dyDescent="0.3">
      <c r="E484" s="35" t="s">
        <v>1135</v>
      </c>
      <c r="F484" s="35" t="s">
        <v>1136</v>
      </c>
    </row>
    <row r="485" spans="5:6" ht="15.6" hidden="1" x14ac:dyDescent="0.3">
      <c r="E485" s="35" t="s">
        <v>1137</v>
      </c>
      <c r="F485" s="35" t="s">
        <v>1138</v>
      </c>
    </row>
    <row r="486" spans="5:6" ht="15.6" hidden="1" x14ac:dyDescent="0.3">
      <c r="E486" s="35" t="s">
        <v>1139</v>
      </c>
      <c r="F486" s="35" t="s">
        <v>1140</v>
      </c>
    </row>
    <row r="487" spans="5:6" ht="15.6" hidden="1" x14ac:dyDescent="0.3">
      <c r="E487" s="35" t="s">
        <v>1141</v>
      </c>
      <c r="F487" s="35" t="s">
        <v>1142</v>
      </c>
    </row>
    <row r="488" spans="5:6" ht="15.6" hidden="1" x14ac:dyDescent="0.3">
      <c r="E488" s="35" t="s">
        <v>1143</v>
      </c>
      <c r="F488" s="35" t="s">
        <v>1144</v>
      </c>
    </row>
    <row r="489" spans="5:6" ht="15.6" hidden="1" x14ac:dyDescent="0.3">
      <c r="E489" s="35" t="s">
        <v>1145</v>
      </c>
      <c r="F489" s="35" t="s">
        <v>1146</v>
      </c>
    </row>
    <row r="490" spans="5:6" ht="15.6" hidden="1" x14ac:dyDescent="0.3">
      <c r="E490" s="35" t="s">
        <v>1147</v>
      </c>
      <c r="F490" s="35" t="s">
        <v>1148</v>
      </c>
    </row>
    <row r="491" spans="5:6" ht="15.6" hidden="1" x14ac:dyDescent="0.3">
      <c r="E491" s="35" t="s">
        <v>1149</v>
      </c>
      <c r="F491" s="35" t="s">
        <v>1150</v>
      </c>
    </row>
    <row r="492" spans="5:6" ht="15.6" hidden="1" x14ac:dyDescent="0.3">
      <c r="E492" s="35" t="s">
        <v>1151</v>
      </c>
      <c r="F492" s="35" t="s">
        <v>1152</v>
      </c>
    </row>
    <row r="493" spans="5:6" ht="15.6" hidden="1" x14ac:dyDescent="0.3">
      <c r="E493" s="35" t="s">
        <v>1153</v>
      </c>
      <c r="F493" s="35" t="s">
        <v>1154</v>
      </c>
    </row>
    <row r="494" spans="5:6" ht="15.6" hidden="1" x14ac:dyDescent="0.3">
      <c r="E494" s="35" t="s">
        <v>1155</v>
      </c>
      <c r="F494" s="35" t="s">
        <v>1156</v>
      </c>
    </row>
    <row r="495" spans="5:6" ht="15.6" hidden="1" x14ac:dyDescent="0.3">
      <c r="E495" s="35" t="s">
        <v>1157</v>
      </c>
      <c r="F495" s="35" t="s">
        <v>1158</v>
      </c>
    </row>
    <row r="496" spans="5:6" ht="15.6" hidden="1" x14ac:dyDescent="0.3">
      <c r="E496" s="35" t="s">
        <v>1159</v>
      </c>
      <c r="F496" s="35" t="s">
        <v>1160</v>
      </c>
    </row>
    <row r="497" spans="5:6" ht="15.6" hidden="1" x14ac:dyDescent="0.3">
      <c r="E497" s="35" t="s">
        <v>1161</v>
      </c>
      <c r="F497" s="35" t="s">
        <v>1162</v>
      </c>
    </row>
    <row r="498" spans="5:6" ht="15.6" hidden="1" x14ac:dyDescent="0.3">
      <c r="E498" s="35" t="s">
        <v>1163</v>
      </c>
      <c r="F498" s="35" t="s">
        <v>1164</v>
      </c>
    </row>
    <row r="499" spans="5:6" ht="15.6" hidden="1" x14ac:dyDescent="0.3">
      <c r="E499" s="35" t="s">
        <v>1165</v>
      </c>
      <c r="F499" s="35" t="s">
        <v>1166</v>
      </c>
    </row>
    <row r="500" spans="5:6" ht="15.6" hidden="1" x14ac:dyDescent="0.3">
      <c r="E500" s="35" t="s">
        <v>1167</v>
      </c>
      <c r="F500" s="35" t="s">
        <v>1168</v>
      </c>
    </row>
    <row r="501" spans="5:6" ht="15.6" hidden="1" x14ac:dyDescent="0.3">
      <c r="E501" s="35" t="s">
        <v>1169</v>
      </c>
      <c r="F501" s="35" t="s">
        <v>1170</v>
      </c>
    </row>
    <row r="502" spans="5:6" ht="15.6" hidden="1" x14ac:dyDescent="0.3">
      <c r="E502" s="35" t="s">
        <v>1171</v>
      </c>
      <c r="F502" s="35" t="s">
        <v>1172</v>
      </c>
    </row>
    <row r="503" spans="5:6" ht="15.6" hidden="1" x14ac:dyDescent="0.3">
      <c r="E503" s="35" t="s">
        <v>1173</v>
      </c>
      <c r="F503" s="35" t="s">
        <v>1174</v>
      </c>
    </row>
    <row r="504" spans="5:6" ht="15.6" hidden="1" x14ac:dyDescent="0.3">
      <c r="E504" s="35" t="s">
        <v>46</v>
      </c>
      <c r="F504" s="35" t="s">
        <v>1175</v>
      </c>
    </row>
    <row r="505" spans="5:6" ht="15.6" hidden="1" x14ac:dyDescent="0.3">
      <c r="E505" s="35" t="s">
        <v>1176</v>
      </c>
      <c r="F505" s="35" t="s">
        <v>1177</v>
      </c>
    </row>
    <row r="506" spans="5:6" ht="15.6" hidden="1" x14ac:dyDescent="0.3">
      <c r="E506" s="35" t="s">
        <v>1178</v>
      </c>
      <c r="F506" s="35" t="s">
        <v>1179</v>
      </c>
    </row>
    <row r="507" spans="5:6" ht="15.6" hidden="1" x14ac:dyDescent="0.3">
      <c r="E507" s="35" t="s">
        <v>1180</v>
      </c>
      <c r="F507" s="35" t="s">
        <v>1181</v>
      </c>
    </row>
    <row r="508" spans="5:6" ht="15.6" hidden="1" x14ac:dyDescent="0.3">
      <c r="E508" s="35" t="s">
        <v>1182</v>
      </c>
      <c r="F508" s="35" t="s">
        <v>1183</v>
      </c>
    </row>
    <row r="509" spans="5:6" ht="15.6" hidden="1" x14ac:dyDescent="0.3">
      <c r="E509" s="35" t="s">
        <v>1184</v>
      </c>
      <c r="F509" s="35" t="s">
        <v>1185</v>
      </c>
    </row>
    <row r="510" spans="5:6" ht="15.6" hidden="1" x14ac:dyDescent="0.3">
      <c r="E510" s="35" t="s">
        <v>1186</v>
      </c>
      <c r="F510" s="35" t="s">
        <v>1187</v>
      </c>
    </row>
    <row r="511" spans="5:6" ht="15.6" hidden="1" x14ac:dyDescent="0.3">
      <c r="E511" s="35" t="s">
        <v>1188</v>
      </c>
      <c r="F511" s="35" t="s">
        <v>1189</v>
      </c>
    </row>
    <row r="512" spans="5:6" ht="15.6" hidden="1" x14ac:dyDescent="0.3">
      <c r="E512" s="35" t="s">
        <v>1190</v>
      </c>
      <c r="F512" s="35" t="s">
        <v>1191</v>
      </c>
    </row>
    <row r="513" spans="5:6" ht="15.6" hidden="1" x14ac:dyDescent="0.3">
      <c r="E513" s="35" t="s">
        <v>1192</v>
      </c>
      <c r="F513" s="35" t="s">
        <v>1193</v>
      </c>
    </row>
    <row r="514" spans="5:6" ht="15.6" hidden="1" x14ac:dyDescent="0.3">
      <c r="E514" s="35" t="s">
        <v>1194</v>
      </c>
      <c r="F514" s="35" t="s">
        <v>1195</v>
      </c>
    </row>
    <row r="515" spans="5:6" ht="15.6" hidden="1" x14ac:dyDescent="0.3">
      <c r="E515" s="35" t="s">
        <v>1196</v>
      </c>
      <c r="F515" s="35" t="s">
        <v>1197</v>
      </c>
    </row>
    <row r="516" spans="5:6" ht="15.6" hidden="1" x14ac:dyDescent="0.3">
      <c r="E516" s="35" t="s">
        <v>1198</v>
      </c>
      <c r="F516" s="35" t="s">
        <v>1199</v>
      </c>
    </row>
    <row r="517" spans="5:6" ht="15.6" hidden="1" x14ac:dyDescent="0.3">
      <c r="E517" s="35" t="s">
        <v>1200</v>
      </c>
      <c r="F517" s="35" t="s">
        <v>1201</v>
      </c>
    </row>
    <row r="518" spans="5:6" ht="15.6" hidden="1" x14ac:dyDescent="0.3">
      <c r="E518" s="35" t="s">
        <v>1202</v>
      </c>
      <c r="F518" s="35" t="s">
        <v>1203</v>
      </c>
    </row>
    <row r="519" spans="5:6" ht="15.6" hidden="1" x14ac:dyDescent="0.3">
      <c r="E519" s="35" t="s">
        <v>1204</v>
      </c>
      <c r="F519" s="35" t="s">
        <v>1205</v>
      </c>
    </row>
    <row r="520" spans="5:6" ht="15.6" hidden="1" x14ac:dyDescent="0.3">
      <c r="E520" s="35" t="s">
        <v>1206</v>
      </c>
      <c r="F520" s="35" t="s">
        <v>1207</v>
      </c>
    </row>
    <row r="521" spans="5:6" ht="15.6" hidden="1" x14ac:dyDescent="0.3">
      <c r="E521" s="35" t="s">
        <v>1208</v>
      </c>
      <c r="F521" s="35" t="s">
        <v>1209</v>
      </c>
    </row>
    <row r="522" spans="5:6" ht="15.6" hidden="1" x14ac:dyDescent="0.3">
      <c r="E522" s="35" t="s">
        <v>1210</v>
      </c>
      <c r="F522" s="35" t="s">
        <v>1211</v>
      </c>
    </row>
    <row r="523" spans="5:6" ht="15.6" hidden="1" x14ac:dyDescent="0.3">
      <c r="E523" s="35" t="s">
        <v>1212</v>
      </c>
      <c r="F523" s="35" t="s">
        <v>1213</v>
      </c>
    </row>
    <row r="524" spans="5:6" ht="15.6" hidden="1" x14ac:dyDescent="0.3">
      <c r="E524" s="35" t="s">
        <v>1214</v>
      </c>
      <c r="F524" s="35" t="s">
        <v>1215</v>
      </c>
    </row>
    <row r="525" spans="5:6" ht="15.6" hidden="1" x14ac:dyDescent="0.3">
      <c r="E525" s="35" t="s">
        <v>1216</v>
      </c>
      <c r="F525" s="35" t="s">
        <v>1217</v>
      </c>
    </row>
    <row r="526" spans="5:6" ht="15.6" hidden="1" x14ac:dyDescent="0.3">
      <c r="E526" s="35" t="s">
        <v>1218</v>
      </c>
      <c r="F526" s="35" t="s">
        <v>1219</v>
      </c>
    </row>
    <row r="527" spans="5:6" ht="15.6" hidden="1" x14ac:dyDescent="0.3">
      <c r="E527" s="35" t="s">
        <v>1220</v>
      </c>
      <c r="F527" s="35" t="s">
        <v>1221</v>
      </c>
    </row>
    <row r="528" spans="5:6" ht="15.6" hidden="1" x14ac:dyDescent="0.3">
      <c r="E528" s="35" t="s">
        <v>1222</v>
      </c>
      <c r="F528" s="35" t="s">
        <v>1223</v>
      </c>
    </row>
    <row r="529" spans="5:6" ht="15.6" hidden="1" x14ac:dyDescent="0.3">
      <c r="E529" s="35" t="s">
        <v>1224</v>
      </c>
      <c r="F529" s="35" t="s">
        <v>1225</v>
      </c>
    </row>
    <row r="530" spans="5:6" ht="15.6" hidden="1" x14ac:dyDescent="0.3">
      <c r="E530" s="35" t="s">
        <v>1226</v>
      </c>
      <c r="F530" s="35" t="s">
        <v>1227</v>
      </c>
    </row>
    <row r="531" spans="5:6" ht="15.6" hidden="1" x14ac:dyDescent="0.3">
      <c r="E531" s="35" t="s">
        <v>1228</v>
      </c>
      <c r="F531" s="35" t="s">
        <v>1229</v>
      </c>
    </row>
    <row r="532" spans="5:6" ht="15.6" hidden="1" x14ac:dyDescent="0.3">
      <c r="E532" s="35" t="s">
        <v>1230</v>
      </c>
      <c r="F532" s="35" t="s">
        <v>1231</v>
      </c>
    </row>
    <row r="533" spans="5:6" ht="15.6" hidden="1" x14ac:dyDescent="0.3">
      <c r="E533" s="35" t="s">
        <v>1232</v>
      </c>
      <c r="F533" s="35" t="s">
        <v>1233</v>
      </c>
    </row>
    <row r="534" spans="5:6" ht="15.6" hidden="1" x14ac:dyDescent="0.3">
      <c r="E534" s="35" t="s">
        <v>1234</v>
      </c>
      <c r="F534" s="35" t="s">
        <v>1235</v>
      </c>
    </row>
    <row r="535" spans="5:6" ht="15.6" hidden="1" x14ac:dyDescent="0.3">
      <c r="E535" s="35" t="s">
        <v>1236</v>
      </c>
      <c r="F535" s="35" t="s">
        <v>1237</v>
      </c>
    </row>
    <row r="536" spans="5:6" ht="15.6" hidden="1" x14ac:dyDescent="0.3">
      <c r="E536" s="35" t="s">
        <v>1238</v>
      </c>
      <c r="F536" s="35" t="s">
        <v>1239</v>
      </c>
    </row>
    <row r="537" spans="5:6" ht="15.6" hidden="1" x14ac:dyDescent="0.3">
      <c r="E537" s="35" t="s">
        <v>1240</v>
      </c>
      <c r="F537" s="35" t="s">
        <v>1241</v>
      </c>
    </row>
    <row r="538" spans="5:6" ht="15.6" hidden="1" x14ac:dyDescent="0.3">
      <c r="E538" s="35" t="s">
        <v>1242</v>
      </c>
      <c r="F538" s="35" t="s">
        <v>1243</v>
      </c>
    </row>
    <row r="539" spans="5:6" ht="15.6" hidden="1" x14ac:dyDescent="0.3">
      <c r="E539" s="35" t="s">
        <v>1244</v>
      </c>
      <c r="F539" s="35" t="s">
        <v>1245</v>
      </c>
    </row>
    <row r="540" spans="5:6" ht="15.6" hidden="1" x14ac:dyDescent="0.3">
      <c r="E540" s="35" t="s">
        <v>1246</v>
      </c>
      <c r="F540" s="35" t="s">
        <v>1247</v>
      </c>
    </row>
    <row r="541" spans="5:6" ht="15.6" hidden="1" x14ac:dyDescent="0.3">
      <c r="E541" s="35" t="s">
        <v>1248</v>
      </c>
      <c r="F541" s="35" t="s">
        <v>1249</v>
      </c>
    </row>
    <row r="542" spans="5:6" ht="15.6" hidden="1" x14ac:dyDescent="0.3">
      <c r="E542" s="35" t="s">
        <v>1250</v>
      </c>
      <c r="F542" s="35" t="s">
        <v>1251</v>
      </c>
    </row>
    <row r="543" spans="5:6" ht="15.6" hidden="1" x14ac:dyDescent="0.3">
      <c r="E543" s="35" t="s">
        <v>1252</v>
      </c>
      <c r="F543" s="35" t="s">
        <v>1253</v>
      </c>
    </row>
    <row r="544" spans="5:6" ht="15.6" hidden="1" x14ac:dyDescent="0.3">
      <c r="E544" s="35" t="s">
        <v>1254</v>
      </c>
      <c r="F544" s="35" t="s">
        <v>1255</v>
      </c>
    </row>
    <row r="545" spans="5:6" ht="15.6" hidden="1" x14ac:dyDescent="0.3">
      <c r="E545" s="35" t="s">
        <v>1256</v>
      </c>
      <c r="F545" s="35" t="s">
        <v>1257</v>
      </c>
    </row>
    <row r="546" spans="5:6" ht="15.6" hidden="1" x14ac:dyDescent="0.3">
      <c r="E546" s="35" t="s">
        <v>1258</v>
      </c>
      <c r="F546" s="35" t="s">
        <v>1259</v>
      </c>
    </row>
    <row r="547" spans="5:6" ht="15.6" hidden="1" x14ac:dyDescent="0.3">
      <c r="E547" s="35" t="s">
        <v>1260</v>
      </c>
      <c r="F547" s="35" t="s">
        <v>1261</v>
      </c>
    </row>
    <row r="548" spans="5:6" ht="15.6" hidden="1" x14ac:dyDescent="0.3">
      <c r="E548" s="35" t="s">
        <v>1262</v>
      </c>
      <c r="F548" s="35" t="s">
        <v>1263</v>
      </c>
    </row>
    <row r="549" spans="5:6" ht="15.6" hidden="1" x14ac:dyDescent="0.3">
      <c r="E549" s="35" t="s">
        <v>1264</v>
      </c>
      <c r="F549" s="35" t="s">
        <v>1265</v>
      </c>
    </row>
    <row r="550" spans="5:6" ht="15.6" hidden="1" x14ac:dyDescent="0.3">
      <c r="E550" s="35" t="s">
        <v>1266</v>
      </c>
      <c r="F550" s="35" t="s">
        <v>1267</v>
      </c>
    </row>
    <row r="551" spans="5:6" ht="15.6" hidden="1" x14ac:dyDescent="0.3">
      <c r="E551" s="35" t="s">
        <v>1268</v>
      </c>
      <c r="F551" s="35" t="s">
        <v>1269</v>
      </c>
    </row>
    <row r="552" spans="5:6" ht="15.6" hidden="1" x14ac:dyDescent="0.3">
      <c r="E552" s="35" t="s">
        <v>1270</v>
      </c>
      <c r="F552" s="35" t="s">
        <v>1271</v>
      </c>
    </row>
    <row r="553" spans="5:6" ht="15.6" hidden="1" x14ac:dyDescent="0.3">
      <c r="E553" s="35" t="s">
        <v>1272</v>
      </c>
      <c r="F553" s="35" t="s">
        <v>1273</v>
      </c>
    </row>
    <row r="554" spans="5:6" ht="15.6" hidden="1" x14ac:dyDescent="0.3">
      <c r="E554" s="35" t="s">
        <v>1274</v>
      </c>
      <c r="F554" s="35" t="s">
        <v>1275</v>
      </c>
    </row>
    <row r="555" spans="5:6" ht="15.6" hidden="1" x14ac:dyDescent="0.3">
      <c r="E555" s="35" t="s">
        <v>1276</v>
      </c>
      <c r="F555" s="35" t="s">
        <v>1277</v>
      </c>
    </row>
    <row r="556" spans="5:6" ht="15.6" hidden="1" x14ac:dyDescent="0.3">
      <c r="E556" s="35" t="s">
        <v>1278</v>
      </c>
      <c r="F556" s="35" t="s">
        <v>1279</v>
      </c>
    </row>
    <row r="557" spans="5:6" ht="15.6" hidden="1" x14ac:dyDescent="0.3">
      <c r="E557" s="35" t="s">
        <v>1280</v>
      </c>
      <c r="F557" s="35" t="s">
        <v>1281</v>
      </c>
    </row>
    <row r="558" spans="5:6" ht="15.6" hidden="1" x14ac:dyDescent="0.3">
      <c r="E558" s="35" t="s">
        <v>1282</v>
      </c>
      <c r="F558" s="35" t="s">
        <v>1283</v>
      </c>
    </row>
    <row r="559" spans="5:6" ht="15.6" hidden="1" x14ac:dyDescent="0.3">
      <c r="E559" s="35" t="s">
        <v>1284</v>
      </c>
      <c r="F559" s="35" t="s">
        <v>1285</v>
      </c>
    </row>
    <row r="560" spans="5:6" ht="15.6" hidden="1" x14ac:dyDescent="0.3">
      <c r="E560" s="35" t="s">
        <v>1286</v>
      </c>
      <c r="F560" s="35" t="s">
        <v>1287</v>
      </c>
    </row>
    <row r="561" spans="5:6" ht="15.6" hidden="1" x14ac:dyDescent="0.3">
      <c r="E561" s="35" t="s">
        <v>1288</v>
      </c>
      <c r="F561" s="35" t="s">
        <v>1289</v>
      </c>
    </row>
    <row r="562" spans="5:6" ht="15.6" hidden="1" x14ac:dyDescent="0.3">
      <c r="E562" s="35" t="s">
        <v>1290</v>
      </c>
      <c r="F562" s="35" t="s">
        <v>1291</v>
      </c>
    </row>
    <row r="563" spans="5:6" ht="15.6" hidden="1" x14ac:dyDescent="0.3">
      <c r="E563" s="35" t="s">
        <v>1292</v>
      </c>
      <c r="F563" s="35" t="s">
        <v>1293</v>
      </c>
    </row>
    <row r="564" spans="5:6" ht="15.6" hidden="1" x14ac:dyDescent="0.3">
      <c r="E564" s="35" t="s">
        <v>1294</v>
      </c>
      <c r="F564" s="35" t="s">
        <v>1295</v>
      </c>
    </row>
    <row r="565" spans="5:6" ht="15.6" hidden="1" x14ac:dyDescent="0.3">
      <c r="E565" s="35" t="s">
        <v>1296</v>
      </c>
      <c r="F565" s="35" t="s">
        <v>1297</v>
      </c>
    </row>
    <row r="566" spans="5:6" ht="15.6" hidden="1" x14ac:dyDescent="0.3">
      <c r="E566" s="35" t="s">
        <v>1298</v>
      </c>
      <c r="F566" s="35" t="s">
        <v>1299</v>
      </c>
    </row>
    <row r="567" spans="5:6" ht="15.6" hidden="1" x14ac:dyDescent="0.3">
      <c r="E567" s="35" t="s">
        <v>1300</v>
      </c>
      <c r="F567" s="35" t="s">
        <v>1301</v>
      </c>
    </row>
    <row r="568" spans="5:6" ht="15.6" hidden="1" x14ac:dyDescent="0.3">
      <c r="E568" s="35" t="s">
        <v>1302</v>
      </c>
      <c r="F568" s="35" t="s">
        <v>1303</v>
      </c>
    </row>
    <row r="569" spans="5:6" ht="15.6" hidden="1" x14ac:dyDescent="0.3">
      <c r="E569" s="35" t="s">
        <v>1304</v>
      </c>
      <c r="F569" s="35" t="s">
        <v>1305</v>
      </c>
    </row>
    <row r="570" spans="5:6" ht="15.6" hidden="1" x14ac:dyDescent="0.3">
      <c r="E570" s="35" t="s">
        <v>1306</v>
      </c>
      <c r="F570" s="35" t="s">
        <v>1307</v>
      </c>
    </row>
    <row r="571" spans="5:6" ht="15.6" hidden="1" x14ac:dyDescent="0.3">
      <c r="F571" s="35" t="s">
        <v>1308</v>
      </c>
    </row>
    <row r="572" spans="5:6" ht="15.6" hidden="1" x14ac:dyDescent="0.3">
      <c r="F572" s="35" t="s">
        <v>1309</v>
      </c>
    </row>
    <row r="573" spans="5:6" ht="15.6" hidden="1" x14ac:dyDescent="0.3">
      <c r="F573" s="35" t="s">
        <v>1310</v>
      </c>
    </row>
    <row r="574" spans="5:6" ht="15.6" hidden="1" x14ac:dyDescent="0.3">
      <c r="F574" s="35" t="s">
        <v>1311</v>
      </c>
    </row>
    <row r="575" spans="5:6" ht="15.6" hidden="1" x14ac:dyDescent="0.3"/>
    <row r="576" spans="5:6" ht="15.6" hidden="1" x14ac:dyDescent="0.3"/>
  </sheetData>
  <mergeCells count="44">
    <mergeCell ref="C16:G16"/>
    <mergeCell ref="C17:G17"/>
    <mergeCell ref="C18:G18"/>
    <mergeCell ref="C8:G8"/>
    <mergeCell ref="C9:G9"/>
    <mergeCell ref="B10:B13"/>
    <mergeCell ref="C14:G14"/>
    <mergeCell ref="C15:G15"/>
    <mergeCell ref="B3:G3"/>
    <mergeCell ref="B4:G4"/>
    <mergeCell ref="B5:D5"/>
    <mergeCell ref="B6:G6"/>
    <mergeCell ref="B7:D7"/>
    <mergeCell ref="C35:G35"/>
    <mergeCell ref="C36:G36"/>
    <mergeCell ref="C37:G37"/>
    <mergeCell ref="C38:G38"/>
    <mergeCell ref="C22:G22"/>
    <mergeCell ref="C29:G29"/>
    <mergeCell ref="C30:G30"/>
    <mergeCell ref="B31:D31"/>
    <mergeCell ref="B32:G32"/>
    <mergeCell ref="B33:D33"/>
    <mergeCell ref="C34:G34"/>
    <mergeCell ref="C23:G23"/>
    <mergeCell ref="B112:F112"/>
    <mergeCell ref="C50:G50"/>
    <mergeCell ref="C45:G45"/>
    <mergeCell ref="B47:G47"/>
    <mergeCell ref="C49:G49"/>
    <mergeCell ref="C51:G51"/>
    <mergeCell ref="C52:G52"/>
    <mergeCell ref="C19:G19"/>
    <mergeCell ref="B24:D24"/>
    <mergeCell ref="B25:G25"/>
    <mergeCell ref="C27:G27"/>
    <mergeCell ref="C28:G28"/>
    <mergeCell ref="C20:G20"/>
    <mergeCell ref="C21:G21"/>
    <mergeCell ref="C39:G39"/>
    <mergeCell ref="B40:D40"/>
    <mergeCell ref="B41:G41"/>
    <mergeCell ref="C43:G43"/>
    <mergeCell ref="C44:G44"/>
  </mergeCells>
  <dataValidations count="10">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$J$114:$J$115</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$I$114:$I$121</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$H$114:$H$118</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$G$114:$G$116</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G13">
      <formula1>$F$114:$F$574</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F13">
      <formula1>$E$114:$E$570</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E13">
      <formula1>$D$114:$D$173</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D13">
      <formula1>$C$114:$C$134</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C13">
      <formula1>$B$114:$B$119</formula1>
    </dataValidation>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s>
  <hyperlinks>
    <hyperlink ref="A1" location="'2.6.1.b.1'!A1" display="Regresar"/>
  </hyperlinks>
  <printOptions horizontalCentered="1" verticalCentered="1"/>
  <pageMargins left="0.70866141732283472" right="0.70866141732283472" top="0.74803149606299213" bottom="0.74803149606299213" header="0.31496062992125984" footer="0.31496062992125984"/>
  <pageSetup scale="33" orientation="portrait" r:id="rId1"/>
  <drawing r:id="rId2"/>
  <legacyDrawing r:id="rId3"/>
  <tableParts count="10">
    <tablePart r:id="rId4"/>
    <tablePart r:id="rId5"/>
    <tablePart r:id="rId6"/>
    <tablePart r:id="rId7"/>
    <tablePart r:id="rId8"/>
    <tablePart r:id="rId9"/>
    <tablePart r:id="rId10"/>
    <tablePart r:id="rId11"/>
    <tablePart r:id="rId12"/>
    <tablePart r:id="rId1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1:O219"/>
  <sheetViews>
    <sheetView showGridLines="0" zoomScale="90" zoomScaleNormal="90" workbookViewId="0">
      <selection activeCell="E24" sqref="E24"/>
    </sheetView>
  </sheetViews>
  <sheetFormatPr baseColWidth="10" defaultColWidth="11.42578125" defaultRowHeight="15" x14ac:dyDescent="0.25"/>
  <cols>
    <col min="1" max="9" width="11.42578125" style="17"/>
    <col min="10" max="10" width="15.7109375" style="17" customWidth="1"/>
    <col min="11" max="11" width="11.42578125" style="17"/>
    <col min="12" max="12" width="6.28515625" style="17" customWidth="1"/>
    <col min="13" max="13" width="28.42578125" style="17" customWidth="1"/>
    <col min="14" max="14" width="17.7109375" style="17" customWidth="1"/>
    <col min="15" max="16384" width="11.42578125" style="17"/>
  </cols>
  <sheetData>
    <row r="1" spans="1:15" ht="15.6" x14ac:dyDescent="0.3">
      <c r="A1" s="23" t="s">
        <v>32</v>
      </c>
      <c r="J1" s="23" t="s">
        <v>34</v>
      </c>
      <c r="K1" s="352"/>
    </row>
    <row r="2" spans="1:15" ht="15.75" x14ac:dyDescent="0.25">
      <c r="A2" s="88"/>
      <c r="B2" s="85" t="s">
        <v>1535</v>
      </c>
      <c r="C2" s="88"/>
    </row>
    <row r="3" spans="1:15" ht="14.45" x14ac:dyDescent="0.3">
      <c r="A3" s="88"/>
      <c r="B3" s="17" t="s">
        <v>277</v>
      </c>
      <c r="C3" s="89"/>
    </row>
    <row r="4" spans="1:15" x14ac:dyDescent="0.25">
      <c r="A4" s="88"/>
      <c r="B4" s="17" t="s">
        <v>48</v>
      </c>
      <c r="C4" s="89"/>
      <c r="K4" s="71"/>
      <c r="L4" s="86"/>
      <c r="M4" s="86"/>
      <c r="N4" s="86"/>
    </row>
    <row r="5" spans="1:15" x14ac:dyDescent="0.25">
      <c r="B5" s="17" t="s">
        <v>64</v>
      </c>
      <c r="J5" s="10"/>
    </row>
    <row r="6" spans="1:15" x14ac:dyDescent="0.25">
      <c r="B6" s="90" t="s">
        <v>1558</v>
      </c>
      <c r="J6" s="10"/>
    </row>
    <row r="7" spans="1:15" ht="14.45" x14ac:dyDescent="0.3">
      <c r="B7" s="90" t="s">
        <v>1727</v>
      </c>
      <c r="I7" s="86"/>
      <c r="J7" s="86"/>
      <c r="K7" s="86"/>
      <c r="L7" s="86"/>
      <c r="M7" s="86"/>
      <c r="N7" s="86"/>
      <c r="O7" s="86"/>
    </row>
    <row r="9" spans="1:15" x14ac:dyDescent="0.25">
      <c r="B9" s="10" t="s">
        <v>1731</v>
      </c>
      <c r="G9" s="18"/>
    </row>
    <row r="11" spans="1:15" ht="14.45" x14ac:dyDescent="0.3">
      <c r="B11" s="1565" t="s">
        <v>1728</v>
      </c>
      <c r="C11" s="1565"/>
      <c r="D11" s="1565"/>
      <c r="E11" s="1565"/>
      <c r="F11" s="1565"/>
      <c r="G11" s="1565"/>
      <c r="H11" s="1565"/>
      <c r="I11" s="1565"/>
      <c r="J11" s="1565"/>
      <c r="M11" s="183"/>
      <c r="N11" s="183"/>
    </row>
    <row r="12" spans="1:15" s="109" customFormat="1" x14ac:dyDescent="0.25">
      <c r="B12" s="220" t="s">
        <v>1599</v>
      </c>
      <c r="M12" s="220"/>
    </row>
    <row r="13" spans="1:15" s="109" customFormat="1" x14ac:dyDescent="0.25">
      <c r="B13" s="230" t="s">
        <v>1561</v>
      </c>
      <c r="C13" s="231" t="s">
        <v>1732</v>
      </c>
      <c r="D13" s="221"/>
      <c r="E13" s="221"/>
      <c r="F13" s="221"/>
      <c r="G13" s="221"/>
      <c r="H13" s="221"/>
      <c r="I13" s="221"/>
      <c r="J13" s="137"/>
      <c r="K13" s="15"/>
      <c r="M13" s="188"/>
      <c r="N13" s="107"/>
    </row>
    <row r="14" spans="1:15" s="109" customFormat="1" ht="14.45" x14ac:dyDescent="0.3">
      <c r="B14" s="229">
        <v>2012</v>
      </c>
      <c r="C14" s="236">
        <v>39500</v>
      </c>
      <c r="D14" s="223"/>
      <c r="E14" s="223"/>
      <c r="F14" s="223"/>
      <c r="G14" s="223"/>
      <c r="H14" s="223"/>
      <c r="I14" s="223"/>
      <c r="J14" s="94"/>
      <c r="M14" s="218"/>
      <c r="N14" s="148"/>
    </row>
    <row r="15" spans="1:15" s="109" customFormat="1" ht="14.45" x14ac:dyDescent="0.3">
      <c r="B15" s="222">
        <v>2013</v>
      </c>
      <c r="C15" s="236">
        <v>39500</v>
      </c>
      <c r="D15" s="223"/>
      <c r="E15" s="223"/>
      <c r="F15" s="223"/>
      <c r="G15" s="223"/>
      <c r="H15" s="223"/>
      <c r="I15" s="223"/>
      <c r="J15" s="94"/>
      <c r="M15" s="143"/>
      <c r="N15" s="149"/>
    </row>
    <row r="16" spans="1:15" s="109" customFormat="1" ht="14.45" x14ac:dyDescent="0.3">
      <c r="B16" s="222">
        <v>2014</v>
      </c>
      <c r="C16" s="236">
        <v>39500</v>
      </c>
      <c r="D16" s="223"/>
      <c r="E16" s="223"/>
      <c r="F16" s="223"/>
      <c r="G16" s="223"/>
      <c r="H16" s="223"/>
      <c r="I16" s="223"/>
      <c r="J16" s="94"/>
      <c r="M16" s="143"/>
      <c r="N16" s="149"/>
    </row>
    <row r="17" spans="2:14" s="109" customFormat="1" ht="14.45" x14ac:dyDescent="0.3">
      <c r="B17" s="222">
        <v>2015</v>
      </c>
      <c r="C17" s="236">
        <v>39500</v>
      </c>
      <c r="D17" s="223"/>
      <c r="E17" s="223"/>
      <c r="F17" s="223"/>
      <c r="G17" s="223"/>
      <c r="H17" s="223"/>
      <c r="I17" s="223"/>
      <c r="J17" s="94"/>
      <c r="M17" s="143"/>
      <c r="N17" s="149"/>
    </row>
    <row r="18" spans="2:14" s="109" customFormat="1" ht="14.45" x14ac:dyDescent="0.3">
      <c r="B18" s="232">
        <v>2016</v>
      </c>
      <c r="C18" s="237">
        <v>39500</v>
      </c>
      <c r="D18" s="223"/>
      <c r="E18" s="223"/>
      <c r="F18" s="223"/>
      <c r="G18" s="223"/>
      <c r="H18" s="223"/>
      <c r="I18" s="223"/>
      <c r="J18" s="94"/>
      <c r="M18" s="143"/>
      <c r="N18" s="149"/>
    </row>
    <row r="19" spans="2:14" s="109" customFormat="1" x14ac:dyDescent="0.25">
      <c r="B19" s="238" t="s">
        <v>1733</v>
      </c>
      <c r="C19" s="223"/>
      <c r="D19" s="223"/>
      <c r="E19" s="223"/>
      <c r="F19" s="223"/>
      <c r="G19" s="223"/>
      <c r="H19" s="223"/>
      <c r="I19" s="223"/>
      <c r="J19" s="94"/>
      <c r="M19" s="143"/>
      <c r="N19" s="150"/>
    </row>
    <row r="20" spans="2:14" s="109" customFormat="1" ht="14.45" x14ac:dyDescent="0.3">
      <c r="B20" s="222"/>
      <c r="C20" s="223"/>
      <c r="D20" s="223"/>
      <c r="E20" s="223"/>
      <c r="F20" s="223"/>
      <c r="G20" s="223"/>
      <c r="H20" s="223"/>
      <c r="I20" s="223"/>
      <c r="J20" s="94"/>
      <c r="M20" s="143"/>
      <c r="N20" s="150"/>
    </row>
    <row r="21" spans="2:14" s="109" customFormat="1" ht="14.45" x14ac:dyDescent="0.3">
      <c r="B21" s="222"/>
      <c r="C21" s="223"/>
      <c r="D21" s="223"/>
      <c r="E21" s="223"/>
      <c r="F21" s="223"/>
      <c r="G21" s="223"/>
      <c r="H21" s="223"/>
      <c r="I21" s="223"/>
      <c r="J21" s="94"/>
      <c r="M21" s="143"/>
      <c r="N21" s="150"/>
    </row>
    <row r="22" spans="2:14" s="109" customFormat="1" ht="14.45" x14ac:dyDescent="0.3">
      <c r="B22" s="222"/>
      <c r="C22" s="223"/>
      <c r="D22" s="223"/>
      <c r="E22" s="223"/>
      <c r="F22" s="223"/>
      <c r="G22" s="223"/>
      <c r="H22" s="223"/>
      <c r="I22" s="223"/>
      <c r="J22" s="94"/>
      <c r="M22" s="143"/>
      <c r="N22" s="150"/>
    </row>
    <row r="23" spans="2:14" s="109" customFormat="1" ht="14.45" x14ac:dyDescent="0.3">
      <c r="B23" s="222"/>
      <c r="C23" s="223"/>
      <c r="D23" s="223"/>
      <c r="E23" s="223"/>
      <c r="F23" s="223"/>
      <c r="G23" s="223"/>
      <c r="H23" s="223"/>
      <c r="I23" s="223"/>
      <c r="J23" s="94"/>
      <c r="M23" s="143"/>
      <c r="N23" s="150"/>
    </row>
    <row r="24" spans="2:14" s="109" customFormat="1" ht="14.45" x14ac:dyDescent="0.3">
      <c r="B24" s="222"/>
      <c r="C24" s="223"/>
      <c r="D24" s="223"/>
      <c r="E24" s="223"/>
      <c r="F24" s="223"/>
      <c r="G24" s="223"/>
      <c r="H24" s="223"/>
      <c r="I24" s="223"/>
      <c r="J24" s="94"/>
      <c r="K24" s="92"/>
      <c r="M24" s="143"/>
      <c r="N24" s="150"/>
    </row>
    <row r="25" spans="2:14" s="109" customFormat="1" ht="14.45" x14ac:dyDescent="0.3">
      <c r="B25" s="222"/>
      <c r="C25" s="223"/>
      <c r="D25" s="223"/>
      <c r="E25" s="223"/>
      <c r="F25" s="223"/>
      <c r="G25" s="223"/>
      <c r="H25" s="223"/>
      <c r="I25" s="223"/>
      <c r="J25" s="94"/>
      <c r="K25" s="94"/>
      <c r="M25" s="143"/>
      <c r="N25" s="150"/>
    </row>
    <row r="26" spans="2:14" s="109" customFormat="1" ht="14.45" x14ac:dyDescent="0.3">
      <c r="B26" s="222"/>
      <c r="C26" s="223"/>
      <c r="D26" s="223"/>
      <c r="E26" s="223"/>
      <c r="F26" s="223"/>
      <c r="G26" s="223"/>
      <c r="H26" s="223"/>
      <c r="I26" s="223"/>
      <c r="J26" s="94"/>
      <c r="K26" s="92"/>
      <c r="M26" s="143"/>
      <c r="N26" s="150"/>
    </row>
    <row r="27" spans="2:14" s="109" customFormat="1" ht="14.45" x14ac:dyDescent="0.3">
      <c r="B27" s="16"/>
      <c r="C27" s="147"/>
      <c r="D27" s="147"/>
      <c r="E27" s="147"/>
      <c r="F27" s="147"/>
      <c r="G27" s="147"/>
      <c r="H27" s="147"/>
      <c r="I27" s="147"/>
      <c r="J27" s="94"/>
      <c r="K27" s="92"/>
      <c r="M27" s="143"/>
      <c r="N27" s="150"/>
    </row>
    <row r="28" spans="2:14" s="109" customFormat="1" x14ac:dyDescent="0.25">
      <c r="B28" s="16"/>
      <c r="C28" s="147"/>
      <c r="D28" s="147"/>
      <c r="E28" s="147"/>
      <c r="F28" s="147"/>
      <c r="G28" s="147"/>
      <c r="H28" s="147"/>
      <c r="I28" s="147"/>
      <c r="J28" s="94"/>
      <c r="K28" s="92"/>
      <c r="M28" s="143"/>
      <c r="N28" s="150"/>
    </row>
    <row r="29" spans="2:14" s="109" customFormat="1" x14ac:dyDescent="0.25">
      <c r="B29" s="16"/>
      <c r="C29" s="147"/>
      <c r="D29" s="147"/>
      <c r="E29" s="147"/>
      <c r="F29" s="147"/>
      <c r="G29" s="147"/>
      <c r="H29" s="147"/>
      <c r="I29" s="147"/>
      <c r="J29" s="94"/>
      <c r="K29" s="92"/>
      <c r="M29" s="143"/>
      <c r="N29" s="150"/>
    </row>
    <row r="30" spans="2:14" s="109" customFormat="1" x14ac:dyDescent="0.25">
      <c r="B30" s="16"/>
      <c r="C30" s="147"/>
      <c r="D30" s="147"/>
      <c r="E30" s="147"/>
      <c r="F30" s="147"/>
      <c r="G30" s="147"/>
      <c r="H30" s="147"/>
      <c r="I30" s="147"/>
      <c r="J30" s="94"/>
      <c r="K30" s="92"/>
      <c r="M30" s="143"/>
      <c r="N30" s="150"/>
    </row>
    <row r="31" spans="2:14" s="109" customFormat="1" x14ac:dyDescent="0.25">
      <c r="B31" s="16"/>
      <c r="C31" s="147"/>
      <c r="D31" s="147"/>
      <c r="E31" s="147"/>
      <c r="F31" s="147"/>
      <c r="G31" s="147"/>
      <c r="H31" s="147"/>
      <c r="I31" s="147"/>
      <c r="J31" s="94"/>
      <c r="K31" s="92"/>
      <c r="M31" s="143"/>
      <c r="N31" s="150"/>
    </row>
    <row r="32" spans="2:14" s="109" customFormat="1" x14ac:dyDescent="0.25">
      <c r="B32" s="16"/>
      <c r="C32" s="147"/>
      <c r="D32" s="147"/>
      <c r="E32" s="147"/>
      <c r="F32" s="147"/>
      <c r="G32" s="147"/>
      <c r="H32" s="147"/>
      <c r="I32" s="147"/>
      <c r="J32" s="94"/>
      <c r="K32" s="92"/>
      <c r="M32" s="1570"/>
      <c r="N32" s="1570"/>
    </row>
    <row r="33" spans="2:11" s="109" customFormat="1" x14ac:dyDescent="0.25">
      <c r="B33" s="16"/>
      <c r="C33" s="147"/>
      <c r="D33" s="147"/>
      <c r="E33" s="147"/>
      <c r="F33" s="147"/>
      <c r="G33" s="147"/>
      <c r="H33" s="147"/>
      <c r="I33" s="147"/>
      <c r="J33" s="94"/>
      <c r="K33" s="92"/>
    </row>
    <row r="34" spans="2:11" s="109" customFormat="1" x14ac:dyDescent="0.25">
      <c r="B34" s="16"/>
      <c r="C34" s="147"/>
      <c r="D34" s="147"/>
      <c r="E34" s="147"/>
      <c r="F34" s="147"/>
      <c r="G34" s="147"/>
      <c r="H34" s="147"/>
      <c r="I34" s="147"/>
      <c r="J34" s="94"/>
      <c r="K34" s="92"/>
    </row>
    <row r="35" spans="2:11" s="109" customFormat="1" x14ac:dyDescent="0.25">
      <c r="B35" s="16"/>
      <c r="C35" s="147"/>
      <c r="D35" s="147"/>
      <c r="E35" s="147"/>
      <c r="F35" s="147"/>
      <c r="G35" s="147"/>
      <c r="H35" s="147"/>
      <c r="I35" s="147"/>
      <c r="J35" s="94"/>
      <c r="K35" s="92"/>
    </row>
    <row r="36" spans="2:11" s="109" customFormat="1" x14ac:dyDescent="0.25">
      <c r="B36" s="16"/>
      <c r="C36" s="147"/>
      <c r="D36" s="147"/>
      <c r="E36" s="147"/>
      <c r="F36" s="147"/>
      <c r="G36" s="147"/>
      <c r="H36" s="147"/>
      <c r="I36" s="147"/>
      <c r="J36" s="94"/>
      <c r="K36" s="92"/>
    </row>
    <row r="37" spans="2:11" s="109" customFormat="1" x14ac:dyDescent="0.25">
      <c r="B37" s="16"/>
      <c r="C37" s="147"/>
      <c r="D37" s="147"/>
      <c r="E37" s="147"/>
      <c r="F37" s="147"/>
      <c r="G37" s="147"/>
      <c r="H37" s="147"/>
      <c r="I37" s="147"/>
      <c r="J37" s="94"/>
      <c r="K37" s="94"/>
    </row>
    <row r="38" spans="2:11" s="109" customFormat="1" x14ac:dyDescent="0.25">
      <c r="B38" s="16"/>
      <c r="C38" s="147"/>
      <c r="D38" s="147"/>
      <c r="E38" s="147"/>
      <c r="F38" s="147"/>
      <c r="G38" s="147"/>
      <c r="H38" s="147"/>
      <c r="I38" s="147"/>
      <c r="J38" s="94"/>
      <c r="K38" s="92"/>
    </row>
    <row r="39" spans="2:11" s="109" customFormat="1" x14ac:dyDescent="0.25">
      <c r="B39" s="16"/>
      <c r="C39" s="147"/>
      <c r="D39" s="147"/>
      <c r="E39" s="147"/>
      <c r="F39" s="147"/>
      <c r="G39" s="147"/>
      <c r="H39" s="147"/>
      <c r="I39" s="147"/>
      <c r="J39" s="94"/>
      <c r="K39" s="92"/>
    </row>
    <row r="40" spans="2:11" s="109" customFormat="1" x14ac:dyDescent="0.25">
      <c r="B40" s="16"/>
      <c r="C40" s="147"/>
      <c r="D40" s="147"/>
      <c r="E40" s="147"/>
      <c r="F40" s="147"/>
      <c r="G40" s="147"/>
      <c r="H40" s="147"/>
      <c r="I40" s="147"/>
      <c r="J40" s="94"/>
      <c r="K40" s="92"/>
    </row>
    <row r="41" spans="2:11" s="109" customFormat="1" x14ac:dyDescent="0.25">
      <c r="B41" s="16"/>
      <c r="C41" s="147"/>
      <c r="D41" s="147"/>
      <c r="E41" s="147"/>
      <c r="F41" s="147"/>
      <c r="G41" s="147"/>
      <c r="H41" s="147"/>
      <c r="I41" s="147"/>
      <c r="J41" s="94"/>
      <c r="K41" s="92"/>
    </row>
    <row r="42" spans="2:11" s="109" customFormat="1" x14ac:dyDescent="0.25">
      <c r="B42" s="16"/>
      <c r="C42" s="147"/>
      <c r="D42" s="147"/>
      <c r="E42" s="147"/>
      <c r="F42" s="147"/>
      <c r="G42" s="147"/>
      <c r="H42" s="147"/>
      <c r="I42" s="147"/>
      <c r="J42" s="94"/>
      <c r="K42" s="92"/>
    </row>
    <row r="43" spans="2:11" s="109" customFormat="1" x14ac:dyDescent="0.25">
      <c r="B43" s="16"/>
      <c r="C43" s="147"/>
      <c r="D43" s="147"/>
      <c r="E43" s="147"/>
      <c r="F43" s="147"/>
      <c r="G43" s="147"/>
      <c r="H43" s="147"/>
      <c r="I43" s="147"/>
      <c r="J43" s="94"/>
      <c r="K43" s="92"/>
    </row>
    <row r="44" spans="2:11" s="109" customFormat="1" x14ac:dyDescent="0.25">
      <c r="B44" s="16"/>
      <c r="C44" s="147"/>
      <c r="D44" s="147"/>
      <c r="E44" s="147"/>
      <c r="F44" s="147"/>
      <c r="G44" s="147"/>
      <c r="H44" s="147"/>
      <c r="I44" s="147"/>
      <c r="J44" s="94"/>
      <c r="K44" s="92"/>
    </row>
    <row r="45" spans="2:11" s="109" customFormat="1" x14ac:dyDescent="0.25">
      <c r="B45" s="16"/>
      <c r="C45" s="147"/>
      <c r="D45" s="147"/>
      <c r="E45" s="147"/>
      <c r="F45" s="147"/>
      <c r="G45" s="147"/>
      <c r="H45" s="147"/>
      <c r="I45" s="147"/>
      <c r="J45" s="94"/>
      <c r="K45" s="92"/>
    </row>
    <row r="46" spans="2:11" s="109" customFormat="1" x14ac:dyDescent="0.25">
      <c r="B46" s="16"/>
      <c r="C46" s="147"/>
      <c r="D46" s="147"/>
      <c r="E46" s="147"/>
      <c r="F46" s="147"/>
      <c r="G46" s="147"/>
      <c r="H46" s="147"/>
      <c r="I46" s="147"/>
      <c r="J46" s="94"/>
      <c r="K46" s="92"/>
    </row>
    <row r="47" spans="2:11" s="109" customFormat="1" x14ac:dyDescent="0.25">
      <c r="B47" s="16"/>
      <c r="C47" s="147"/>
      <c r="D47" s="147"/>
      <c r="E47" s="147"/>
      <c r="F47" s="147"/>
      <c r="G47" s="147"/>
      <c r="H47" s="147"/>
      <c r="I47" s="147"/>
      <c r="J47" s="94"/>
      <c r="K47" s="92"/>
    </row>
    <row r="48" spans="2:11" s="109" customFormat="1" x14ac:dyDescent="0.25">
      <c r="B48" s="16"/>
      <c r="C48" s="147"/>
      <c r="D48" s="147"/>
      <c r="E48" s="147"/>
      <c r="F48" s="147"/>
      <c r="G48" s="147"/>
      <c r="H48" s="147"/>
      <c r="I48" s="147"/>
      <c r="J48" s="94"/>
      <c r="K48" s="92"/>
    </row>
    <row r="49" spans="2:11" s="109" customFormat="1" x14ac:dyDescent="0.25">
      <c r="B49" s="16"/>
      <c r="C49" s="147"/>
      <c r="D49" s="147"/>
      <c r="E49" s="147"/>
      <c r="F49" s="147"/>
      <c r="G49" s="147"/>
      <c r="H49" s="147"/>
      <c r="I49" s="147"/>
      <c r="J49" s="94"/>
      <c r="K49" s="94"/>
    </row>
    <row r="50" spans="2:11" s="109" customFormat="1" x14ac:dyDescent="0.25">
      <c r="B50" s="16"/>
      <c r="C50" s="147"/>
      <c r="D50" s="147"/>
      <c r="E50" s="147"/>
      <c r="F50" s="147"/>
      <c r="G50" s="147"/>
      <c r="H50" s="147"/>
      <c r="I50" s="147"/>
      <c r="J50" s="94"/>
      <c r="K50" s="92"/>
    </row>
    <row r="51" spans="2:11" s="109" customFormat="1" x14ac:dyDescent="0.25">
      <c r="B51" s="16"/>
      <c r="C51" s="147"/>
      <c r="D51" s="147"/>
      <c r="E51" s="147"/>
      <c r="F51" s="147"/>
      <c r="G51" s="147"/>
      <c r="H51" s="147"/>
      <c r="I51" s="147"/>
      <c r="J51" s="94"/>
      <c r="K51" s="92"/>
    </row>
    <row r="52" spans="2:11" s="109" customFormat="1" x14ac:dyDescent="0.25">
      <c r="B52" s="16"/>
      <c r="C52" s="147"/>
      <c r="D52" s="147"/>
      <c r="E52" s="147"/>
      <c r="F52" s="147"/>
      <c r="G52" s="147"/>
      <c r="H52" s="147"/>
      <c r="I52" s="147"/>
      <c r="J52" s="94"/>
      <c r="K52" s="92"/>
    </row>
    <row r="53" spans="2:11" s="109" customFormat="1" x14ac:dyDescent="0.25">
      <c r="B53" s="16"/>
      <c r="C53" s="147"/>
      <c r="D53" s="147"/>
      <c r="E53" s="147"/>
      <c r="F53" s="147"/>
      <c r="G53" s="147"/>
      <c r="H53" s="147"/>
      <c r="I53" s="147"/>
      <c r="J53" s="94"/>
      <c r="K53" s="92"/>
    </row>
    <row r="54" spans="2:11" s="109" customFormat="1" x14ac:dyDescent="0.25">
      <c r="B54" s="16"/>
      <c r="C54" s="147"/>
      <c r="D54" s="147"/>
      <c r="E54" s="147"/>
      <c r="F54" s="147"/>
      <c r="G54" s="147"/>
      <c r="H54" s="147"/>
      <c r="I54" s="147"/>
      <c r="J54" s="94"/>
      <c r="K54" s="92"/>
    </row>
    <row r="55" spans="2:11" s="109" customFormat="1" x14ac:dyDescent="0.25">
      <c r="B55" s="16"/>
      <c r="C55" s="147"/>
      <c r="D55" s="147"/>
      <c r="E55" s="147"/>
      <c r="F55" s="147"/>
      <c r="G55" s="147"/>
      <c r="H55" s="147"/>
      <c r="I55" s="147"/>
      <c r="J55" s="94"/>
      <c r="K55" s="92"/>
    </row>
    <row r="56" spans="2:11" s="109" customFormat="1" x14ac:dyDescent="0.25">
      <c r="B56" s="16"/>
      <c r="C56" s="147"/>
      <c r="D56" s="147"/>
      <c r="E56" s="147"/>
      <c r="F56" s="147"/>
      <c r="G56" s="147"/>
      <c r="H56" s="147"/>
      <c r="I56" s="147"/>
      <c r="J56" s="94"/>
      <c r="K56" s="92"/>
    </row>
    <row r="57" spans="2:11" s="109" customFormat="1" x14ac:dyDescent="0.25">
      <c r="B57" s="16"/>
      <c r="C57" s="147"/>
      <c r="D57" s="147"/>
      <c r="E57" s="147"/>
      <c r="F57" s="147"/>
      <c r="G57" s="147"/>
      <c r="H57" s="147"/>
      <c r="I57" s="147"/>
      <c r="J57" s="94"/>
      <c r="K57" s="92"/>
    </row>
    <row r="58" spans="2:11" s="109" customFormat="1" x14ac:dyDescent="0.25">
      <c r="B58" s="16"/>
      <c r="C58" s="147"/>
      <c r="D58" s="147"/>
      <c r="E58" s="147"/>
      <c r="F58" s="147"/>
      <c r="G58" s="147"/>
      <c r="H58" s="147"/>
      <c r="I58" s="147"/>
      <c r="J58" s="94"/>
      <c r="K58" s="92"/>
    </row>
    <row r="59" spans="2:11" s="109" customFormat="1" x14ac:dyDescent="0.25">
      <c r="B59" s="16"/>
      <c r="C59" s="147"/>
      <c r="D59" s="147"/>
      <c r="E59" s="147"/>
      <c r="F59" s="147"/>
      <c r="G59" s="147"/>
      <c r="H59" s="147"/>
      <c r="I59" s="147"/>
      <c r="J59" s="94"/>
      <c r="K59" s="92"/>
    </row>
    <row r="60" spans="2:11" s="109" customFormat="1" x14ac:dyDescent="0.25">
      <c r="B60" s="16"/>
      <c r="C60" s="147"/>
      <c r="D60" s="147"/>
      <c r="E60" s="147"/>
      <c r="F60" s="147"/>
      <c r="G60" s="147"/>
      <c r="H60" s="147"/>
      <c r="I60" s="147"/>
      <c r="J60" s="94"/>
      <c r="K60" s="92"/>
    </row>
    <row r="61" spans="2:11" s="109" customFormat="1" x14ac:dyDescent="0.25">
      <c r="B61" s="16"/>
      <c r="C61" s="147"/>
      <c r="D61" s="147"/>
      <c r="E61" s="147"/>
      <c r="F61" s="147"/>
      <c r="G61" s="147"/>
      <c r="H61" s="147"/>
      <c r="I61" s="147"/>
      <c r="J61" s="94"/>
      <c r="K61" s="94"/>
    </row>
    <row r="62" spans="2:11" s="109" customFormat="1" x14ac:dyDescent="0.25">
      <c r="B62" s="16"/>
      <c r="C62" s="147"/>
      <c r="D62" s="147"/>
      <c r="E62" s="147"/>
      <c r="F62" s="147"/>
      <c r="G62" s="147"/>
      <c r="H62" s="147"/>
      <c r="I62" s="147"/>
      <c r="J62" s="94"/>
      <c r="K62" s="92"/>
    </row>
    <row r="63" spans="2:11" s="109" customFormat="1" x14ac:dyDescent="0.25">
      <c r="B63" s="16"/>
      <c r="C63" s="147"/>
      <c r="D63" s="147"/>
      <c r="E63" s="147"/>
      <c r="F63" s="147"/>
      <c r="G63" s="147"/>
      <c r="H63" s="147"/>
      <c r="I63" s="147"/>
      <c r="J63" s="94"/>
      <c r="K63" s="92"/>
    </row>
    <row r="64" spans="2:11" s="109" customFormat="1" x14ac:dyDescent="0.25">
      <c r="B64" s="16"/>
      <c r="C64" s="147"/>
      <c r="D64" s="147"/>
      <c r="E64" s="147"/>
      <c r="F64" s="147"/>
      <c r="G64" s="147"/>
      <c r="H64" s="147"/>
      <c r="I64" s="147"/>
      <c r="J64" s="94"/>
      <c r="K64" s="92"/>
    </row>
    <row r="65" spans="2:11" s="109" customFormat="1" x14ac:dyDescent="0.25">
      <c r="B65" s="16"/>
      <c r="C65" s="147"/>
      <c r="D65" s="147"/>
      <c r="E65" s="147"/>
      <c r="F65" s="147"/>
      <c r="G65" s="147"/>
      <c r="H65" s="147"/>
      <c r="I65" s="147"/>
      <c r="J65" s="94"/>
      <c r="K65" s="92"/>
    </row>
    <row r="66" spans="2:11" s="109" customFormat="1" x14ac:dyDescent="0.25">
      <c r="B66" s="16"/>
      <c r="C66" s="147"/>
      <c r="D66" s="147"/>
      <c r="E66" s="147"/>
      <c r="F66" s="147"/>
      <c r="G66" s="147"/>
      <c r="H66" s="147"/>
      <c r="I66" s="147"/>
      <c r="J66" s="94"/>
      <c r="K66" s="92"/>
    </row>
    <row r="67" spans="2:11" s="109" customFormat="1" x14ac:dyDescent="0.25">
      <c r="B67" s="16"/>
      <c r="C67" s="147"/>
      <c r="D67" s="147"/>
      <c r="E67" s="147"/>
      <c r="F67" s="147"/>
      <c r="G67" s="147"/>
      <c r="H67" s="147"/>
      <c r="I67" s="147"/>
      <c r="J67" s="94"/>
      <c r="K67" s="92"/>
    </row>
    <row r="68" spans="2:11" s="109" customFormat="1" x14ac:dyDescent="0.25">
      <c r="B68" s="16"/>
      <c r="C68" s="147"/>
      <c r="D68" s="147"/>
      <c r="E68" s="147"/>
      <c r="F68" s="147"/>
      <c r="G68" s="147"/>
      <c r="H68" s="147"/>
      <c r="I68" s="147"/>
      <c r="J68" s="94"/>
      <c r="K68" s="92"/>
    </row>
    <row r="69" spans="2:11" s="109" customFormat="1" x14ac:dyDescent="0.25">
      <c r="B69" s="16"/>
      <c r="C69" s="147"/>
      <c r="D69" s="147"/>
      <c r="E69" s="147"/>
      <c r="F69" s="147"/>
      <c r="G69" s="147"/>
      <c r="H69" s="147"/>
      <c r="I69" s="147"/>
      <c r="J69" s="94"/>
      <c r="K69" s="92"/>
    </row>
    <row r="70" spans="2:11" s="109" customFormat="1" x14ac:dyDescent="0.25">
      <c r="B70" s="16"/>
      <c r="C70" s="147"/>
      <c r="D70" s="147"/>
      <c r="E70" s="147"/>
      <c r="F70" s="147"/>
      <c r="G70" s="147"/>
      <c r="H70" s="147"/>
      <c r="I70" s="147"/>
      <c r="J70" s="94"/>
      <c r="K70" s="92"/>
    </row>
    <row r="71" spans="2:11" s="109" customFormat="1" x14ac:dyDescent="0.25">
      <c r="B71" s="16"/>
      <c r="C71" s="147"/>
      <c r="D71" s="147"/>
      <c r="E71" s="147"/>
      <c r="F71" s="147"/>
      <c r="G71" s="147"/>
      <c r="H71" s="147"/>
      <c r="I71" s="147"/>
      <c r="J71" s="94"/>
      <c r="K71" s="92"/>
    </row>
    <row r="72" spans="2:11" s="109" customFormat="1" x14ac:dyDescent="0.25">
      <c r="B72" s="16"/>
      <c r="C72" s="147"/>
      <c r="D72" s="147"/>
      <c r="E72" s="147"/>
      <c r="F72" s="147"/>
      <c r="G72" s="147"/>
      <c r="H72" s="147"/>
      <c r="I72" s="147"/>
      <c r="J72" s="94"/>
      <c r="K72" s="92"/>
    </row>
    <row r="73" spans="2:11" s="109" customFormat="1" x14ac:dyDescent="0.25">
      <c r="B73" s="16"/>
      <c r="C73" s="147"/>
      <c r="D73" s="147"/>
      <c r="E73" s="147"/>
      <c r="F73" s="147"/>
      <c r="G73" s="147"/>
      <c r="H73" s="147"/>
      <c r="I73" s="147"/>
      <c r="J73" s="94"/>
      <c r="K73" s="94"/>
    </row>
    <row r="74" spans="2:11" s="109" customFormat="1" x14ac:dyDescent="0.25">
      <c r="B74" s="16"/>
      <c r="C74" s="147"/>
      <c r="D74" s="147"/>
      <c r="E74" s="147"/>
      <c r="F74" s="147"/>
      <c r="G74" s="147"/>
      <c r="H74" s="147"/>
      <c r="I74" s="147"/>
      <c r="J74" s="94"/>
      <c r="K74" s="92"/>
    </row>
    <row r="75" spans="2:11" s="109" customFormat="1" x14ac:dyDescent="0.25">
      <c r="B75" s="16"/>
      <c r="C75" s="147"/>
      <c r="D75" s="147"/>
      <c r="E75" s="147"/>
      <c r="F75" s="147"/>
      <c r="G75" s="147"/>
      <c r="H75" s="147"/>
      <c r="I75" s="147"/>
      <c r="J75" s="94"/>
      <c r="K75" s="92"/>
    </row>
    <row r="76" spans="2:11" s="109" customFormat="1" x14ac:dyDescent="0.25">
      <c r="B76" s="16"/>
      <c r="C76" s="147"/>
      <c r="D76" s="147"/>
      <c r="E76" s="147"/>
      <c r="F76" s="147"/>
      <c r="G76" s="147"/>
      <c r="H76" s="147"/>
      <c r="I76" s="147"/>
      <c r="J76" s="94"/>
      <c r="K76" s="92"/>
    </row>
    <row r="77" spans="2:11" s="109" customFormat="1" x14ac:dyDescent="0.25">
      <c r="B77" s="16"/>
      <c r="C77" s="147"/>
      <c r="D77" s="147"/>
      <c r="E77" s="147"/>
      <c r="F77" s="147"/>
      <c r="G77" s="147"/>
      <c r="H77" s="147"/>
      <c r="I77" s="147"/>
      <c r="J77" s="94"/>
      <c r="K77" s="92"/>
    </row>
    <row r="78" spans="2:11" s="109" customFormat="1" x14ac:dyDescent="0.25">
      <c r="B78" s="16"/>
      <c r="C78" s="147"/>
      <c r="D78" s="147"/>
      <c r="E78" s="147"/>
      <c r="F78" s="147"/>
      <c r="G78" s="147"/>
      <c r="H78" s="147"/>
      <c r="I78" s="147"/>
      <c r="J78" s="94"/>
      <c r="K78" s="92"/>
    </row>
    <row r="79" spans="2:11" s="109" customFormat="1" x14ac:dyDescent="0.25">
      <c r="B79" s="16"/>
      <c r="C79" s="147"/>
      <c r="D79" s="147"/>
      <c r="E79" s="147"/>
      <c r="F79" s="147"/>
      <c r="G79" s="147"/>
      <c r="H79" s="147"/>
      <c r="I79" s="147"/>
      <c r="J79" s="94"/>
      <c r="K79" s="92"/>
    </row>
    <row r="80" spans="2:11" s="109" customFormat="1" x14ac:dyDescent="0.25">
      <c r="B80" s="16"/>
      <c r="C80" s="147"/>
      <c r="D80" s="147"/>
      <c r="E80" s="147"/>
      <c r="F80" s="147"/>
      <c r="G80" s="147"/>
      <c r="H80" s="147"/>
      <c r="I80" s="147"/>
      <c r="J80" s="94"/>
      <c r="K80" s="92"/>
    </row>
    <row r="81" spans="2:11" s="109" customFormat="1" x14ac:dyDescent="0.25">
      <c r="B81" s="16"/>
      <c r="C81" s="147"/>
      <c r="D81" s="147"/>
      <c r="E81" s="147"/>
      <c r="F81" s="147"/>
      <c r="G81" s="147"/>
      <c r="H81" s="147"/>
      <c r="I81" s="147"/>
      <c r="J81" s="94"/>
      <c r="K81" s="92"/>
    </row>
    <row r="82" spans="2:11" s="109" customFormat="1" x14ac:dyDescent="0.25">
      <c r="B82" s="16"/>
      <c r="C82" s="147"/>
      <c r="D82" s="147"/>
      <c r="E82" s="147"/>
      <c r="F82" s="147"/>
      <c r="G82" s="147"/>
      <c r="H82" s="147"/>
      <c r="I82" s="147"/>
      <c r="J82" s="94"/>
      <c r="K82" s="92"/>
    </row>
    <row r="83" spans="2:11" s="109" customFormat="1" x14ac:dyDescent="0.25">
      <c r="B83" s="16"/>
      <c r="C83" s="147"/>
      <c r="D83" s="147"/>
      <c r="E83" s="147"/>
      <c r="F83" s="147"/>
      <c r="G83" s="147"/>
      <c r="H83" s="147"/>
      <c r="I83" s="147"/>
      <c r="J83" s="94"/>
      <c r="K83" s="92"/>
    </row>
    <row r="84" spans="2:11" s="109" customFormat="1" x14ac:dyDescent="0.25">
      <c r="B84" s="16"/>
      <c r="C84" s="147"/>
      <c r="D84" s="147"/>
      <c r="E84" s="147"/>
      <c r="F84" s="147"/>
      <c r="G84" s="147"/>
      <c r="H84" s="147"/>
      <c r="I84" s="147"/>
      <c r="J84" s="94"/>
      <c r="K84" s="92"/>
    </row>
    <row r="85" spans="2:11" s="109" customFormat="1" x14ac:dyDescent="0.25">
      <c r="B85" s="16"/>
      <c r="C85" s="147"/>
      <c r="D85" s="147"/>
      <c r="E85" s="147"/>
      <c r="F85" s="147"/>
      <c r="G85" s="147"/>
      <c r="H85" s="147"/>
      <c r="I85" s="147"/>
      <c r="J85" s="94"/>
      <c r="K85" s="94"/>
    </row>
    <row r="86" spans="2:11" s="109" customFormat="1" x14ac:dyDescent="0.25">
      <c r="B86" s="16"/>
      <c r="C86" s="147"/>
      <c r="D86" s="147"/>
      <c r="E86" s="147"/>
      <c r="F86" s="147"/>
      <c r="G86" s="147"/>
      <c r="H86" s="147"/>
      <c r="I86" s="147"/>
      <c r="J86" s="94"/>
      <c r="K86" s="92"/>
    </row>
    <row r="87" spans="2:11" s="109" customFormat="1" x14ac:dyDescent="0.25">
      <c r="B87" s="16"/>
      <c r="C87" s="147"/>
      <c r="D87" s="147"/>
      <c r="E87" s="147"/>
      <c r="F87" s="147"/>
      <c r="G87" s="147"/>
      <c r="H87" s="147"/>
      <c r="I87" s="147"/>
      <c r="J87" s="94"/>
      <c r="K87" s="92"/>
    </row>
    <row r="88" spans="2:11" s="109" customFormat="1" x14ac:dyDescent="0.25">
      <c r="B88" s="16"/>
      <c r="C88" s="147"/>
      <c r="D88" s="147"/>
      <c r="E88" s="147"/>
      <c r="F88" s="147"/>
      <c r="G88" s="147"/>
      <c r="H88" s="147"/>
      <c r="I88" s="147"/>
      <c r="J88" s="94"/>
      <c r="K88" s="92"/>
    </row>
    <row r="89" spans="2:11" s="109" customFormat="1" x14ac:dyDescent="0.25">
      <c r="B89" s="16"/>
      <c r="C89" s="147"/>
      <c r="D89" s="147"/>
      <c r="E89" s="147"/>
      <c r="F89" s="147"/>
      <c r="G89" s="147"/>
      <c r="H89" s="147"/>
      <c r="I89" s="147"/>
      <c r="J89" s="94"/>
      <c r="K89" s="92"/>
    </row>
    <row r="90" spans="2:11" s="109" customFormat="1" x14ac:dyDescent="0.25">
      <c r="B90" s="16"/>
      <c r="C90" s="147"/>
      <c r="D90" s="147"/>
      <c r="E90" s="147"/>
      <c r="F90" s="147"/>
      <c r="G90" s="147"/>
      <c r="H90" s="147"/>
      <c r="I90" s="147"/>
      <c r="J90" s="94"/>
      <c r="K90" s="92"/>
    </row>
    <row r="91" spans="2:11" s="109" customFormat="1" x14ac:dyDescent="0.25">
      <c r="B91" s="16"/>
      <c r="C91" s="147"/>
      <c r="D91" s="147"/>
      <c r="E91" s="147"/>
      <c r="F91" s="147"/>
      <c r="G91" s="147"/>
      <c r="H91" s="147"/>
      <c r="I91" s="147"/>
      <c r="J91" s="94"/>
      <c r="K91" s="92"/>
    </row>
    <row r="92" spans="2:11" s="109" customFormat="1" x14ac:dyDescent="0.25">
      <c r="B92" s="16"/>
      <c r="C92" s="147"/>
      <c r="D92" s="147"/>
      <c r="E92" s="147"/>
      <c r="F92" s="147"/>
      <c r="G92" s="147"/>
      <c r="H92" s="147"/>
      <c r="I92" s="147"/>
      <c r="J92" s="94"/>
      <c r="K92" s="92"/>
    </row>
    <row r="93" spans="2:11" s="109" customFormat="1" x14ac:dyDescent="0.25">
      <c r="B93" s="16"/>
      <c r="C93" s="147"/>
      <c r="D93" s="147"/>
      <c r="E93" s="147"/>
      <c r="F93" s="147"/>
      <c r="G93" s="147"/>
      <c r="H93" s="147"/>
      <c r="I93" s="147"/>
      <c r="J93" s="94"/>
      <c r="K93" s="92"/>
    </row>
    <row r="94" spans="2:11" s="109" customFormat="1" x14ac:dyDescent="0.25">
      <c r="B94" s="16"/>
      <c r="C94" s="147"/>
      <c r="D94" s="147"/>
      <c r="E94" s="147"/>
      <c r="F94" s="147"/>
      <c r="G94" s="147"/>
      <c r="H94" s="147"/>
      <c r="I94" s="147"/>
      <c r="J94" s="94"/>
      <c r="K94" s="92"/>
    </row>
    <row r="95" spans="2:11" s="109" customFormat="1" x14ac:dyDescent="0.25">
      <c r="B95" s="16"/>
      <c r="C95" s="147"/>
      <c r="D95" s="147"/>
      <c r="E95" s="147"/>
      <c r="F95" s="147"/>
      <c r="G95" s="147"/>
      <c r="H95" s="147"/>
      <c r="I95" s="147"/>
      <c r="J95" s="94"/>
      <c r="K95" s="92"/>
    </row>
    <row r="96" spans="2:11" s="109" customFormat="1" x14ac:dyDescent="0.25">
      <c r="B96" s="16"/>
      <c r="C96" s="147"/>
      <c r="D96" s="147"/>
      <c r="E96" s="147"/>
      <c r="F96" s="147"/>
      <c r="G96" s="147"/>
      <c r="H96" s="147"/>
      <c r="I96" s="147"/>
      <c r="J96" s="94"/>
      <c r="K96" s="92"/>
    </row>
    <row r="97" spans="2:11" s="109" customFormat="1" x14ac:dyDescent="0.25">
      <c r="B97" s="16"/>
      <c r="C97" s="147"/>
      <c r="D97" s="147"/>
      <c r="E97" s="147"/>
      <c r="F97" s="147"/>
      <c r="G97" s="147"/>
      <c r="H97" s="147"/>
      <c r="I97" s="147"/>
      <c r="J97" s="94"/>
      <c r="K97" s="94"/>
    </row>
    <row r="98" spans="2:11" s="109" customFormat="1" x14ac:dyDescent="0.25">
      <c r="B98" s="16"/>
      <c r="C98" s="147"/>
      <c r="D98" s="147"/>
      <c r="E98" s="147"/>
      <c r="F98" s="147"/>
      <c r="G98" s="147"/>
      <c r="H98" s="147"/>
      <c r="I98" s="147"/>
      <c r="J98" s="94"/>
      <c r="K98" s="92"/>
    </row>
    <row r="99" spans="2:11" s="109" customFormat="1" x14ac:dyDescent="0.25">
      <c r="B99" s="16"/>
      <c r="C99" s="147"/>
      <c r="D99" s="147"/>
      <c r="E99" s="147"/>
      <c r="F99" s="147"/>
      <c r="G99" s="147"/>
      <c r="H99" s="147"/>
      <c r="I99" s="147"/>
      <c r="J99" s="94"/>
      <c r="K99" s="92"/>
    </row>
    <row r="100" spans="2:11" s="109" customFormat="1" x14ac:dyDescent="0.25">
      <c r="B100" s="16"/>
      <c r="C100" s="147"/>
      <c r="D100" s="147"/>
      <c r="E100" s="147"/>
      <c r="F100" s="147"/>
      <c r="G100" s="147"/>
      <c r="H100" s="147"/>
      <c r="I100" s="147"/>
      <c r="J100" s="94"/>
      <c r="K100" s="92"/>
    </row>
    <row r="101" spans="2:11" s="109" customFormat="1" x14ac:dyDescent="0.25">
      <c r="B101" s="16"/>
      <c r="C101" s="147"/>
      <c r="D101" s="147"/>
      <c r="E101" s="147"/>
      <c r="F101" s="147"/>
      <c r="G101" s="147"/>
      <c r="H101" s="147"/>
      <c r="I101" s="147"/>
      <c r="J101" s="94"/>
      <c r="K101" s="92"/>
    </row>
    <row r="102" spans="2:11" s="109" customFormat="1" x14ac:dyDescent="0.25">
      <c r="B102" s="16"/>
      <c r="C102" s="147"/>
      <c r="D102" s="147"/>
      <c r="E102" s="147"/>
      <c r="F102" s="147"/>
      <c r="G102" s="147"/>
      <c r="H102" s="147"/>
      <c r="I102" s="147"/>
      <c r="J102" s="94"/>
      <c r="K102" s="92"/>
    </row>
    <row r="103" spans="2:11" s="109" customFormat="1" x14ac:dyDescent="0.25">
      <c r="B103" s="16"/>
      <c r="C103" s="147"/>
      <c r="D103" s="147"/>
      <c r="E103" s="147"/>
      <c r="F103" s="147"/>
      <c r="G103" s="147"/>
      <c r="H103" s="147"/>
      <c r="I103" s="147"/>
      <c r="J103" s="94"/>
      <c r="K103" s="92"/>
    </row>
    <row r="104" spans="2:11" s="109" customFormat="1" x14ac:dyDescent="0.25">
      <c r="B104" s="16"/>
      <c r="C104" s="147"/>
      <c r="D104" s="147"/>
      <c r="E104" s="147"/>
      <c r="F104" s="147"/>
      <c r="G104" s="147"/>
      <c r="H104" s="147"/>
      <c r="I104" s="147"/>
      <c r="J104" s="94"/>
      <c r="K104" s="92"/>
    </row>
    <row r="105" spans="2:11" s="109" customFormat="1" x14ac:dyDescent="0.25">
      <c r="B105" s="16"/>
      <c r="C105" s="147"/>
      <c r="D105" s="147"/>
      <c r="E105" s="147"/>
      <c r="F105" s="147"/>
      <c r="G105" s="147"/>
      <c r="H105" s="147"/>
      <c r="I105" s="147"/>
      <c r="J105" s="94"/>
      <c r="K105" s="92"/>
    </row>
    <row r="106" spans="2:11" s="109" customFormat="1" x14ac:dyDescent="0.25">
      <c r="B106" s="16"/>
      <c r="C106" s="147"/>
      <c r="D106" s="147"/>
      <c r="E106" s="147"/>
      <c r="F106" s="147"/>
      <c r="G106" s="147"/>
      <c r="H106" s="147"/>
      <c r="I106" s="147"/>
      <c r="J106" s="94"/>
      <c r="K106" s="92"/>
    </row>
    <row r="107" spans="2:11" s="109" customFormat="1" x14ac:dyDescent="0.25">
      <c r="B107" s="16"/>
      <c r="C107" s="147"/>
      <c r="D107" s="147"/>
      <c r="E107" s="147"/>
      <c r="F107" s="147"/>
      <c r="G107" s="147"/>
      <c r="H107" s="147"/>
      <c r="I107" s="147"/>
      <c r="J107" s="94"/>
      <c r="K107" s="92"/>
    </row>
    <row r="108" spans="2:11" s="109" customFormat="1" x14ac:dyDescent="0.25">
      <c r="B108" s="16"/>
      <c r="C108" s="147"/>
      <c r="D108" s="147"/>
      <c r="E108" s="147"/>
      <c r="F108" s="147"/>
      <c r="G108" s="147"/>
      <c r="H108" s="147"/>
      <c r="I108" s="147"/>
      <c r="J108" s="94"/>
      <c r="K108" s="92"/>
    </row>
    <row r="109" spans="2:11" s="109" customFormat="1" x14ac:dyDescent="0.25">
      <c r="B109" s="16"/>
      <c r="C109" s="147"/>
      <c r="D109" s="147"/>
      <c r="E109" s="147"/>
      <c r="F109" s="147"/>
      <c r="G109" s="147"/>
      <c r="H109" s="147"/>
      <c r="I109" s="147"/>
      <c r="J109" s="94"/>
      <c r="K109" s="94"/>
    </row>
    <row r="110" spans="2:11" s="109" customFormat="1" x14ac:dyDescent="0.25">
      <c r="B110" s="16"/>
      <c r="C110" s="147"/>
      <c r="D110" s="147"/>
      <c r="E110" s="147"/>
      <c r="F110" s="147"/>
      <c r="G110" s="147"/>
      <c r="H110" s="147"/>
      <c r="I110" s="147"/>
      <c r="J110" s="94"/>
      <c r="K110" s="92"/>
    </row>
    <row r="111" spans="2:11" s="109" customFormat="1" x14ac:dyDescent="0.25">
      <c r="B111" s="16"/>
      <c r="C111" s="147"/>
      <c r="D111" s="147"/>
      <c r="E111" s="147"/>
      <c r="F111" s="147"/>
      <c r="G111" s="147"/>
      <c r="H111" s="147"/>
      <c r="I111" s="147"/>
      <c r="J111" s="94"/>
      <c r="K111" s="92"/>
    </row>
    <row r="112" spans="2:11" s="109" customFormat="1" x14ac:dyDescent="0.25">
      <c r="B112" s="16"/>
      <c r="C112" s="147"/>
      <c r="D112" s="147"/>
      <c r="E112" s="147"/>
      <c r="F112" s="147"/>
      <c r="G112" s="147"/>
      <c r="H112" s="147"/>
      <c r="I112" s="147"/>
      <c r="J112" s="94"/>
      <c r="K112" s="92"/>
    </row>
    <row r="113" spans="2:11" s="109" customFormat="1" x14ac:dyDescent="0.25">
      <c r="B113" s="16"/>
      <c r="C113" s="147"/>
      <c r="D113" s="147"/>
      <c r="E113" s="147"/>
      <c r="F113" s="147"/>
      <c r="G113" s="147"/>
      <c r="H113" s="147"/>
      <c r="I113" s="147"/>
      <c r="J113" s="94"/>
      <c r="K113" s="92"/>
    </row>
    <row r="114" spans="2:11" s="109" customFormat="1" x14ac:dyDescent="0.25">
      <c r="B114" s="16"/>
      <c r="C114" s="147"/>
      <c r="D114" s="147"/>
      <c r="E114" s="147"/>
      <c r="F114" s="147"/>
      <c r="G114" s="147"/>
      <c r="H114" s="147"/>
      <c r="I114" s="147"/>
      <c r="J114" s="94"/>
      <c r="K114" s="92"/>
    </row>
    <row r="115" spans="2:11" s="109" customFormat="1" x14ac:dyDescent="0.25">
      <c r="B115" s="16"/>
      <c r="C115" s="147"/>
      <c r="D115" s="147"/>
      <c r="E115" s="147"/>
      <c r="F115" s="147"/>
      <c r="G115" s="147"/>
      <c r="H115" s="147"/>
      <c r="I115" s="147"/>
      <c r="J115" s="94"/>
      <c r="K115" s="92"/>
    </row>
    <row r="116" spans="2:11" s="109" customFormat="1" x14ac:dyDescent="0.25">
      <c r="B116" s="16"/>
      <c r="C116" s="147"/>
      <c r="D116" s="147"/>
      <c r="E116" s="147"/>
      <c r="F116" s="147"/>
      <c r="G116" s="147"/>
      <c r="H116" s="147"/>
      <c r="I116" s="147"/>
      <c r="J116" s="94"/>
      <c r="K116" s="92"/>
    </row>
    <row r="117" spans="2:11" s="109" customFormat="1" x14ac:dyDescent="0.25">
      <c r="B117" s="16"/>
      <c r="C117" s="147"/>
      <c r="D117" s="147"/>
      <c r="E117" s="147"/>
      <c r="F117" s="147"/>
      <c r="G117" s="147"/>
      <c r="H117" s="147"/>
      <c r="I117" s="147"/>
      <c r="J117" s="94"/>
      <c r="K117" s="92"/>
    </row>
    <row r="118" spans="2:11" s="109" customFormat="1" x14ac:dyDescent="0.25">
      <c r="B118" s="16"/>
      <c r="C118" s="147"/>
      <c r="D118" s="147"/>
      <c r="E118" s="147"/>
      <c r="F118" s="147"/>
      <c r="G118" s="147"/>
      <c r="H118" s="147"/>
      <c r="I118" s="147"/>
      <c r="J118" s="94"/>
      <c r="K118" s="92"/>
    </row>
    <row r="119" spans="2:11" s="109" customFormat="1" x14ac:dyDescent="0.25">
      <c r="B119" s="16"/>
      <c r="C119" s="147"/>
      <c r="D119" s="147"/>
      <c r="E119" s="147"/>
      <c r="F119" s="147"/>
      <c r="G119" s="147"/>
      <c r="H119" s="147"/>
      <c r="I119" s="147"/>
      <c r="J119" s="94"/>
      <c r="K119" s="92"/>
    </row>
    <row r="120" spans="2:11" s="109" customFormat="1" x14ac:dyDescent="0.25">
      <c r="B120" s="16"/>
      <c r="C120" s="147"/>
      <c r="D120" s="147"/>
      <c r="E120" s="147"/>
      <c r="F120" s="147"/>
      <c r="G120" s="147"/>
      <c r="H120" s="147"/>
      <c r="I120" s="147"/>
      <c r="J120" s="94"/>
      <c r="K120" s="92"/>
    </row>
    <row r="121" spans="2:11" s="109" customFormat="1" x14ac:dyDescent="0.25">
      <c r="B121" s="16"/>
      <c r="C121" s="147"/>
      <c r="D121" s="147"/>
      <c r="E121" s="147"/>
      <c r="F121" s="147"/>
      <c r="G121" s="147"/>
      <c r="H121" s="147"/>
      <c r="I121" s="147"/>
      <c r="J121" s="94"/>
      <c r="K121" s="94"/>
    </row>
    <row r="122" spans="2:11" s="109" customFormat="1" x14ac:dyDescent="0.25">
      <c r="B122" s="16"/>
      <c r="C122" s="147"/>
      <c r="D122" s="147"/>
      <c r="E122" s="147"/>
      <c r="F122" s="147"/>
      <c r="G122" s="147"/>
      <c r="H122" s="147"/>
      <c r="I122" s="147"/>
      <c r="J122" s="94"/>
      <c r="K122" s="92"/>
    </row>
    <row r="123" spans="2:11" s="109" customFormat="1" x14ac:dyDescent="0.25">
      <c r="B123" s="16"/>
      <c r="C123" s="147"/>
      <c r="D123" s="147"/>
      <c r="E123" s="147"/>
      <c r="F123" s="147"/>
      <c r="G123" s="147"/>
      <c r="H123" s="147"/>
      <c r="I123" s="147"/>
      <c r="J123" s="94"/>
      <c r="K123" s="92"/>
    </row>
    <row r="124" spans="2:11" s="109" customFormat="1" x14ac:dyDescent="0.25">
      <c r="B124" s="16"/>
      <c r="C124" s="147"/>
      <c r="D124" s="147"/>
      <c r="E124" s="147"/>
      <c r="F124" s="147"/>
      <c r="G124" s="147"/>
      <c r="H124" s="147"/>
      <c r="I124" s="147"/>
      <c r="J124" s="94"/>
      <c r="K124" s="92"/>
    </row>
    <row r="125" spans="2:11" s="109" customFormat="1" x14ac:dyDescent="0.25">
      <c r="B125" s="16"/>
      <c r="C125" s="147"/>
      <c r="D125" s="147"/>
      <c r="E125" s="147"/>
      <c r="F125" s="147"/>
      <c r="G125" s="147"/>
      <c r="H125" s="147"/>
      <c r="I125" s="147"/>
      <c r="J125" s="94"/>
      <c r="K125" s="92"/>
    </row>
    <row r="126" spans="2:11" s="109" customFormat="1" x14ac:dyDescent="0.25">
      <c r="B126" s="16"/>
      <c r="C126" s="147"/>
      <c r="D126" s="147"/>
      <c r="E126" s="147"/>
      <c r="F126" s="147"/>
      <c r="G126" s="147"/>
      <c r="H126" s="147"/>
      <c r="I126" s="147"/>
      <c r="J126" s="94"/>
      <c r="K126" s="92"/>
    </row>
    <row r="127" spans="2:11" s="109" customFormat="1" x14ac:dyDescent="0.25">
      <c r="B127" s="16"/>
      <c r="C127" s="147"/>
      <c r="D127" s="147"/>
      <c r="E127" s="147"/>
      <c r="F127" s="147"/>
      <c r="G127" s="147"/>
      <c r="H127" s="147"/>
      <c r="I127" s="147"/>
      <c r="J127" s="94"/>
      <c r="K127" s="92"/>
    </row>
    <row r="128" spans="2:11" s="109" customFormat="1" x14ac:dyDescent="0.25">
      <c r="B128" s="16"/>
      <c r="C128" s="147"/>
      <c r="D128" s="147"/>
      <c r="E128" s="147"/>
      <c r="F128" s="147"/>
      <c r="G128" s="147"/>
      <c r="H128" s="147"/>
      <c r="I128" s="147"/>
      <c r="J128" s="94"/>
      <c r="K128" s="92"/>
    </row>
    <row r="129" spans="2:11" s="109" customFormat="1" x14ac:dyDescent="0.25">
      <c r="B129" s="16"/>
      <c r="C129" s="147"/>
      <c r="D129" s="147"/>
      <c r="E129" s="147"/>
      <c r="F129" s="147"/>
      <c r="G129" s="147"/>
      <c r="H129" s="147"/>
      <c r="I129" s="147"/>
      <c r="J129" s="94"/>
      <c r="K129" s="92"/>
    </row>
    <row r="130" spans="2:11" s="109" customFormat="1" x14ac:dyDescent="0.25">
      <c r="B130" s="16"/>
      <c r="C130" s="147"/>
      <c r="D130" s="147"/>
      <c r="E130" s="147"/>
      <c r="F130" s="147"/>
      <c r="G130" s="147"/>
      <c r="H130" s="147"/>
      <c r="I130" s="147"/>
      <c r="J130" s="94"/>
      <c r="K130" s="92"/>
    </row>
    <row r="131" spans="2:11" s="109" customFormat="1" x14ac:dyDescent="0.25">
      <c r="B131" s="16"/>
      <c r="C131" s="147"/>
      <c r="D131" s="147"/>
      <c r="E131" s="147"/>
      <c r="F131" s="147"/>
      <c r="G131" s="147"/>
      <c r="H131" s="147"/>
      <c r="I131" s="147"/>
      <c r="J131" s="94"/>
      <c r="K131" s="92"/>
    </row>
    <row r="132" spans="2:11" s="109" customFormat="1" x14ac:dyDescent="0.25">
      <c r="B132" s="16"/>
      <c r="C132" s="147"/>
      <c r="D132" s="147"/>
      <c r="E132" s="147"/>
      <c r="F132" s="147"/>
      <c r="G132" s="147"/>
      <c r="H132" s="147"/>
      <c r="I132" s="147"/>
      <c r="J132" s="94"/>
      <c r="K132" s="92"/>
    </row>
    <row r="133" spans="2:11" s="109" customFormat="1" x14ac:dyDescent="0.25">
      <c r="B133" s="16"/>
      <c r="C133" s="147"/>
      <c r="D133" s="147"/>
      <c r="E133" s="147"/>
      <c r="F133" s="147"/>
      <c r="G133" s="147"/>
      <c r="H133" s="147"/>
      <c r="I133" s="147"/>
      <c r="J133" s="94"/>
      <c r="K133" s="94"/>
    </row>
    <row r="134" spans="2:11" s="109" customFormat="1" x14ac:dyDescent="0.25">
      <c r="B134" s="16"/>
      <c r="C134" s="147"/>
      <c r="D134" s="147"/>
      <c r="E134" s="147"/>
      <c r="F134" s="147"/>
      <c r="G134" s="147"/>
      <c r="H134" s="147"/>
      <c r="I134" s="147"/>
      <c r="J134" s="94"/>
      <c r="K134" s="92"/>
    </row>
    <row r="135" spans="2:11" s="109" customFormat="1" x14ac:dyDescent="0.25">
      <c r="B135" s="16"/>
      <c r="C135" s="147"/>
      <c r="D135" s="147"/>
      <c r="E135" s="147"/>
      <c r="F135" s="147"/>
      <c r="G135" s="147"/>
      <c r="H135" s="147"/>
      <c r="I135" s="147"/>
      <c r="J135" s="94"/>
      <c r="K135" s="92"/>
    </row>
    <row r="136" spans="2:11" s="109" customFormat="1" x14ac:dyDescent="0.25">
      <c r="B136" s="16"/>
      <c r="C136" s="147"/>
      <c r="D136" s="147"/>
      <c r="E136" s="147"/>
      <c r="F136" s="147"/>
      <c r="G136" s="147"/>
      <c r="H136" s="147"/>
      <c r="I136" s="147"/>
      <c r="J136" s="94"/>
      <c r="K136" s="92"/>
    </row>
    <row r="137" spans="2:11" s="109" customFormat="1" x14ac:dyDescent="0.25">
      <c r="B137" s="16"/>
      <c r="C137" s="147"/>
      <c r="D137" s="147"/>
      <c r="E137" s="147"/>
      <c r="F137" s="147"/>
      <c r="G137" s="147"/>
      <c r="H137" s="147"/>
      <c r="I137" s="147"/>
      <c r="J137" s="94"/>
      <c r="K137" s="92"/>
    </row>
    <row r="138" spans="2:11" s="109" customFormat="1" x14ac:dyDescent="0.25">
      <c r="B138" s="16"/>
      <c r="C138" s="147"/>
      <c r="D138" s="147"/>
      <c r="E138" s="147"/>
      <c r="F138" s="147"/>
      <c r="G138" s="147"/>
      <c r="H138" s="147"/>
      <c r="I138" s="147"/>
      <c r="J138" s="94"/>
      <c r="K138" s="92"/>
    </row>
    <row r="139" spans="2:11" s="109" customFormat="1" x14ac:dyDescent="0.25">
      <c r="B139" s="16"/>
      <c r="C139" s="147"/>
      <c r="D139" s="147"/>
      <c r="E139" s="147"/>
      <c r="F139" s="147"/>
      <c r="G139" s="147"/>
      <c r="H139" s="147"/>
      <c r="I139" s="147"/>
      <c r="J139" s="94"/>
      <c r="K139" s="92"/>
    </row>
    <row r="140" spans="2:11" s="109" customFormat="1" x14ac:dyDescent="0.25">
      <c r="B140" s="16"/>
      <c r="C140" s="147"/>
      <c r="D140" s="147"/>
      <c r="E140" s="147"/>
      <c r="F140" s="147"/>
      <c r="G140" s="147"/>
      <c r="H140" s="147"/>
      <c r="I140" s="147"/>
      <c r="J140" s="94"/>
      <c r="K140" s="92"/>
    </row>
    <row r="141" spans="2:11" s="109" customFormat="1" x14ac:dyDescent="0.25">
      <c r="B141" s="16"/>
      <c r="C141" s="147"/>
      <c r="D141" s="147"/>
      <c r="E141" s="147"/>
      <c r="F141" s="147"/>
      <c r="G141" s="147"/>
      <c r="H141" s="147"/>
      <c r="I141" s="147"/>
      <c r="J141" s="94"/>
      <c r="K141" s="92"/>
    </row>
    <row r="142" spans="2:11" s="109" customFormat="1" x14ac:dyDescent="0.25">
      <c r="B142" s="16"/>
      <c r="C142" s="147"/>
      <c r="D142" s="147"/>
      <c r="E142" s="147"/>
      <c r="F142" s="147"/>
      <c r="G142" s="147"/>
      <c r="H142" s="147"/>
      <c r="I142" s="147"/>
      <c r="J142" s="94"/>
      <c r="K142" s="92"/>
    </row>
    <row r="143" spans="2:11" s="109" customFormat="1" x14ac:dyDescent="0.25">
      <c r="B143" s="16"/>
      <c r="C143" s="147"/>
      <c r="D143" s="147"/>
      <c r="E143" s="147"/>
      <c r="F143" s="147"/>
      <c r="G143" s="147"/>
      <c r="H143" s="147"/>
      <c r="I143" s="147"/>
      <c r="J143" s="94"/>
      <c r="K143" s="92"/>
    </row>
    <row r="144" spans="2:11" s="109" customFormat="1" x14ac:dyDescent="0.25">
      <c r="B144" s="16"/>
      <c r="C144" s="147"/>
      <c r="D144" s="147"/>
      <c r="E144" s="147"/>
      <c r="F144" s="147"/>
      <c r="G144" s="147"/>
      <c r="H144" s="147"/>
      <c r="I144" s="147"/>
      <c r="J144" s="94"/>
      <c r="K144" s="92"/>
    </row>
    <row r="145" spans="2:11" s="109" customFormat="1" x14ac:dyDescent="0.25">
      <c r="B145" s="16"/>
      <c r="C145" s="147"/>
      <c r="D145" s="147"/>
      <c r="E145" s="147"/>
      <c r="F145" s="147"/>
      <c r="G145" s="147"/>
      <c r="H145" s="147"/>
      <c r="I145" s="147"/>
      <c r="J145" s="94"/>
      <c r="K145" s="94"/>
    </row>
    <row r="146" spans="2:11" s="109" customFormat="1" x14ac:dyDescent="0.25">
      <c r="B146" s="16"/>
      <c r="C146" s="147"/>
      <c r="D146" s="147"/>
      <c r="E146" s="147"/>
      <c r="F146" s="147"/>
      <c r="G146" s="147"/>
      <c r="H146" s="147"/>
      <c r="I146" s="147"/>
      <c r="J146" s="94"/>
      <c r="K146" s="92"/>
    </row>
    <row r="147" spans="2:11" s="109" customFormat="1" x14ac:dyDescent="0.25">
      <c r="B147" s="16"/>
      <c r="C147" s="147"/>
      <c r="D147" s="147"/>
      <c r="E147" s="147"/>
      <c r="F147" s="147"/>
      <c r="G147" s="147"/>
      <c r="H147" s="147"/>
      <c r="I147" s="147"/>
      <c r="J147" s="94"/>
      <c r="K147" s="92"/>
    </row>
    <row r="148" spans="2:11" s="109" customFormat="1" x14ac:dyDescent="0.25">
      <c r="B148" s="16"/>
      <c r="C148" s="147"/>
      <c r="D148" s="147"/>
      <c r="E148" s="147"/>
      <c r="F148" s="147"/>
      <c r="G148" s="147"/>
      <c r="H148" s="147"/>
      <c r="I148" s="147"/>
      <c r="J148" s="94"/>
      <c r="K148" s="92"/>
    </row>
    <row r="149" spans="2:11" s="109" customFormat="1" x14ac:dyDescent="0.25">
      <c r="B149" s="16"/>
      <c r="C149" s="147"/>
      <c r="D149" s="147"/>
      <c r="E149" s="147"/>
      <c r="F149" s="147"/>
      <c r="G149" s="147"/>
      <c r="H149" s="147"/>
      <c r="I149" s="147"/>
      <c r="J149" s="94"/>
      <c r="K149" s="92"/>
    </row>
    <row r="150" spans="2:11" s="109" customFormat="1" x14ac:dyDescent="0.25">
      <c r="B150" s="16"/>
      <c r="C150" s="147"/>
      <c r="D150" s="147"/>
      <c r="E150" s="147"/>
      <c r="F150" s="147"/>
      <c r="G150" s="147"/>
      <c r="H150" s="147"/>
      <c r="I150" s="147"/>
      <c r="J150" s="94"/>
      <c r="K150" s="92"/>
    </row>
    <row r="151" spans="2:11" s="109" customFormat="1" x14ac:dyDescent="0.25">
      <c r="B151" s="16"/>
      <c r="C151" s="147"/>
      <c r="D151" s="147"/>
      <c r="E151" s="147"/>
      <c r="F151" s="147"/>
      <c r="G151" s="147"/>
      <c r="H151" s="147"/>
      <c r="I151" s="147"/>
      <c r="J151" s="94"/>
      <c r="K151" s="92"/>
    </row>
    <row r="152" spans="2:11" s="109" customFormat="1" x14ac:dyDescent="0.25">
      <c r="B152" s="16"/>
      <c r="C152" s="147"/>
      <c r="D152" s="147"/>
      <c r="E152" s="147"/>
      <c r="F152" s="147"/>
      <c r="G152" s="147"/>
      <c r="H152" s="147"/>
      <c r="I152" s="147"/>
      <c r="J152" s="94"/>
      <c r="K152" s="92"/>
    </row>
    <row r="153" spans="2:11" s="109" customFormat="1" x14ac:dyDescent="0.25">
      <c r="B153" s="16"/>
      <c r="C153" s="147"/>
      <c r="D153" s="147"/>
      <c r="E153" s="147"/>
      <c r="F153" s="147"/>
      <c r="G153" s="147"/>
      <c r="H153" s="147"/>
      <c r="I153" s="147"/>
      <c r="J153" s="94"/>
      <c r="K153" s="92"/>
    </row>
    <row r="154" spans="2:11" s="109" customFormat="1" x14ac:dyDescent="0.25">
      <c r="B154" s="16"/>
      <c r="C154" s="147"/>
      <c r="D154" s="147"/>
      <c r="E154" s="147"/>
      <c r="F154" s="147"/>
      <c r="G154" s="147"/>
      <c r="H154" s="147"/>
      <c r="I154" s="147"/>
      <c r="J154" s="94"/>
      <c r="K154" s="92"/>
    </row>
    <row r="155" spans="2:11" s="109" customFormat="1" x14ac:dyDescent="0.25">
      <c r="B155" s="16"/>
      <c r="C155" s="147"/>
      <c r="D155" s="147"/>
      <c r="E155" s="147"/>
      <c r="F155" s="147"/>
      <c r="G155" s="147"/>
      <c r="H155" s="147"/>
      <c r="I155" s="147"/>
      <c r="J155" s="94"/>
      <c r="K155" s="92"/>
    </row>
    <row r="156" spans="2:11" s="109" customFormat="1" x14ac:dyDescent="0.25">
      <c r="B156" s="16"/>
      <c r="C156" s="147"/>
      <c r="D156" s="147"/>
      <c r="E156" s="147"/>
      <c r="F156" s="147"/>
      <c r="G156" s="147"/>
      <c r="H156" s="147"/>
      <c r="I156" s="147"/>
      <c r="J156" s="94"/>
      <c r="K156" s="92"/>
    </row>
    <row r="157" spans="2:11" s="109" customFormat="1" x14ac:dyDescent="0.25">
      <c r="B157" s="16"/>
      <c r="C157" s="147"/>
      <c r="D157" s="147"/>
      <c r="E157" s="147"/>
      <c r="F157" s="147"/>
      <c r="G157" s="147"/>
      <c r="H157" s="147"/>
      <c r="I157" s="147"/>
      <c r="J157" s="94"/>
      <c r="K157" s="94"/>
    </row>
    <row r="158" spans="2:11" s="109" customFormat="1" x14ac:dyDescent="0.25">
      <c r="B158" s="16"/>
      <c r="C158" s="147"/>
      <c r="D158" s="147"/>
      <c r="E158" s="147"/>
      <c r="F158" s="147"/>
      <c r="G158" s="147"/>
      <c r="H158" s="147"/>
      <c r="I158" s="147"/>
      <c r="J158" s="94"/>
      <c r="K158" s="92"/>
    </row>
    <row r="159" spans="2:11" s="109" customFormat="1" x14ac:dyDescent="0.25">
      <c r="B159" s="16"/>
      <c r="C159" s="147"/>
      <c r="D159" s="147"/>
      <c r="E159" s="147"/>
      <c r="F159" s="147"/>
      <c r="G159" s="147"/>
      <c r="H159" s="147"/>
      <c r="I159" s="147"/>
      <c r="J159" s="94"/>
      <c r="K159" s="92"/>
    </row>
    <row r="160" spans="2:11" s="109" customFormat="1" x14ac:dyDescent="0.25">
      <c r="B160" s="16"/>
      <c r="C160" s="147"/>
      <c r="D160" s="147"/>
      <c r="E160" s="147"/>
      <c r="F160" s="147"/>
      <c r="G160" s="147"/>
      <c r="H160" s="147"/>
      <c r="I160" s="147"/>
      <c r="J160" s="94"/>
      <c r="K160" s="92"/>
    </row>
    <row r="161" spans="2:11" s="109" customFormat="1" x14ac:dyDescent="0.25">
      <c r="B161" s="16"/>
      <c r="C161" s="147"/>
      <c r="D161" s="147"/>
      <c r="E161" s="147"/>
      <c r="F161" s="147"/>
      <c r="G161" s="147"/>
      <c r="H161" s="147"/>
      <c r="I161" s="147"/>
      <c r="J161" s="94"/>
      <c r="K161" s="92"/>
    </row>
    <row r="162" spans="2:11" s="109" customFormat="1" x14ac:dyDescent="0.25">
      <c r="B162" s="16"/>
      <c r="C162" s="147"/>
      <c r="D162" s="147"/>
      <c r="E162" s="147"/>
      <c r="F162" s="147"/>
      <c r="G162" s="147"/>
      <c r="H162" s="147"/>
      <c r="I162" s="147"/>
      <c r="J162" s="94"/>
      <c r="K162" s="92"/>
    </row>
    <row r="163" spans="2:11" s="109" customFormat="1" x14ac:dyDescent="0.25">
      <c r="B163" s="16"/>
      <c r="C163" s="147"/>
      <c r="D163" s="147"/>
      <c r="E163" s="147"/>
      <c r="F163" s="147"/>
      <c r="G163" s="147"/>
      <c r="H163" s="147"/>
      <c r="I163" s="147"/>
      <c r="J163" s="94"/>
      <c r="K163" s="92"/>
    </row>
    <row r="164" spans="2:11" s="109" customFormat="1" x14ac:dyDescent="0.25">
      <c r="B164" s="16"/>
      <c r="C164" s="147"/>
      <c r="D164" s="147"/>
      <c r="E164" s="147"/>
      <c r="F164" s="147"/>
      <c r="G164" s="147"/>
      <c r="H164" s="147"/>
      <c r="I164" s="147"/>
      <c r="J164" s="94"/>
      <c r="K164" s="92"/>
    </row>
    <row r="165" spans="2:11" s="109" customFormat="1" x14ac:dyDescent="0.25">
      <c r="B165" s="16"/>
      <c r="C165" s="147"/>
      <c r="D165" s="147"/>
      <c r="E165" s="147"/>
      <c r="F165" s="147"/>
      <c r="G165" s="147"/>
      <c r="H165" s="147"/>
      <c r="I165" s="147"/>
      <c r="J165" s="94"/>
      <c r="K165" s="92"/>
    </row>
    <row r="166" spans="2:11" s="109" customFormat="1" x14ac:dyDescent="0.25">
      <c r="B166" s="16"/>
      <c r="C166" s="147"/>
      <c r="D166" s="147"/>
      <c r="E166" s="147"/>
      <c r="F166" s="147"/>
      <c r="G166" s="147"/>
      <c r="H166" s="147"/>
      <c r="I166" s="147"/>
      <c r="J166" s="94"/>
      <c r="K166" s="92"/>
    </row>
    <row r="167" spans="2:11" s="109" customFormat="1" x14ac:dyDescent="0.25">
      <c r="B167" s="16"/>
      <c r="C167" s="147"/>
      <c r="D167" s="147"/>
      <c r="E167" s="147"/>
      <c r="F167" s="147"/>
      <c r="G167" s="147"/>
      <c r="H167" s="147"/>
      <c r="I167" s="147"/>
      <c r="J167" s="94"/>
      <c r="K167" s="92"/>
    </row>
    <row r="168" spans="2:11" s="109" customFormat="1" x14ac:dyDescent="0.25">
      <c r="B168" s="16"/>
      <c r="C168" s="147"/>
      <c r="D168" s="147"/>
      <c r="E168" s="147"/>
      <c r="F168" s="147"/>
      <c r="G168" s="147"/>
      <c r="H168" s="147"/>
      <c r="I168" s="147"/>
      <c r="J168" s="94"/>
      <c r="K168" s="92"/>
    </row>
    <row r="169" spans="2:11" s="109" customFormat="1" x14ac:dyDescent="0.25">
      <c r="B169" s="16"/>
      <c r="C169" s="147"/>
      <c r="D169" s="147"/>
      <c r="E169" s="147"/>
      <c r="F169" s="147"/>
      <c r="G169" s="147"/>
      <c r="H169" s="147"/>
      <c r="I169" s="147"/>
      <c r="J169" s="94"/>
      <c r="K169" s="94"/>
    </row>
    <row r="170" spans="2:11" s="109" customFormat="1" x14ac:dyDescent="0.25">
      <c r="B170" s="16"/>
      <c r="C170" s="147"/>
      <c r="D170" s="147"/>
      <c r="E170" s="147"/>
      <c r="F170" s="147"/>
      <c r="G170" s="147"/>
      <c r="H170" s="147"/>
      <c r="I170" s="147"/>
      <c r="J170" s="94"/>
      <c r="K170" s="92"/>
    </row>
    <row r="171" spans="2:11" s="109" customFormat="1" x14ac:dyDescent="0.25">
      <c r="B171" s="16"/>
      <c r="C171" s="147"/>
      <c r="D171" s="147"/>
      <c r="E171" s="147"/>
      <c r="F171" s="147"/>
      <c r="G171" s="147"/>
      <c r="H171" s="147"/>
      <c r="I171" s="147"/>
      <c r="J171" s="94"/>
      <c r="K171" s="92"/>
    </row>
    <row r="172" spans="2:11" s="109" customFormat="1" x14ac:dyDescent="0.25">
      <c r="B172" s="16"/>
      <c r="C172" s="147"/>
      <c r="D172" s="147"/>
      <c r="E172" s="147"/>
      <c r="F172" s="147"/>
      <c r="G172" s="147"/>
      <c r="H172" s="147"/>
      <c r="I172" s="147"/>
      <c r="J172" s="94"/>
      <c r="K172" s="92"/>
    </row>
    <row r="173" spans="2:11" s="109" customFormat="1" x14ac:dyDescent="0.25">
      <c r="B173" s="16"/>
      <c r="C173" s="147"/>
      <c r="D173" s="147"/>
      <c r="E173" s="147"/>
      <c r="F173" s="147"/>
      <c r="G173" s="147"/>
      <c r="H173" s="147"/>
      <c r="I173" s="147"/>
      <c r="J173" s="94"/>
      <c r="K173" s="92"/>
    </row>
    <row r="174" spans="2:11" s="109" customFormat="1" x14ac:dyDescent="0.25">
      <c r="B174" s="16"/>
      <c r="C174" s="147"/>
      <c r="D174" s="147"/>
      <c r="E174" s="147"/>
      <c r="F174" s="147"/>
      <c r="G174" s="147"/>
      <c r="H174" s="147"/>
      <c r="I174" s="147"/>
      <c r="J174" s="94"/>
      <c r="K174" s="92"/>
    </row>
    <row r="175" spans="2:11" s="109" customFormat="1" x14ac:dyDescent="0.25">
      <c r="B175" s="16"/>
      <c r="C175" s="147"/>
      <c r="D175" s="147"/>
      <c r="E175" s="147"/>
      <c r="F175" s="147"/>
      <c r="G175" s="147"/>
      <c r="H175" s="147"/>
      <c r="I175" s="147"/>
      <c r="J175" s="94"/>
      <c r="K175" s="92"/>
    </row>
    <row r="176" spans="2:11" s="109" customFormat="1" x14ac:dyDescent="0.25">
      <c r="B176" s="16"/>
      <c r="C176" s="147"/>
      <c r="D176" s="147"/>
      <c r="E176" s="147"/>
      <c r="F176" s="147"/>
      <c r="G176" s="147"/>
      <c r="H176" s="147"/>
      <c r="I176" s="147"/>
      <c r="J176" s="94"/>
      <c r="K176" s="92"/>
    </row>
    <row r="177" spans="2:11" s="109" customFormat="1" x14ac:dyDescent="0.25">
      <c r="B177" s="16"/>
      <c r="C177" s="147"/>
      <c r="D177" s="147"/>
      <c r="E177" s="147"/>
      <c r="F177" s="147"/>
      <c r="G177" s="147"/>
      <c r="H177" s="147"/>
      <c r="I177" s="147"/>
      <c r="J177" s="94"/>
      <c r="K177" s="92"/>
    </row>
    <row r="178" spans="2:11" s="109" customFormat="1" x14ac:dyDescent="0.25">
      <c r="B178" s="16"/>
      <c r="C178" s="147"/>
      <c r="D178" s="147"/>
      <c r="E178" s="147"/>
      <c r="F178" s="147"/>
      <c r="G178" s="147"/>
      <c r="H178" s="147"/>
      <c r="I178" s="147"/>
      <c r="J178" s="94"/>
      <c r="K178" s="92"/>
    </row>
    <row r="179" spans="2:11" s="109" customFormat="1" x14ac:dyDescent="0.25">
      <c r="B179" s="16"/>
      <c r="C179" s="147"/>
      <c r="D179" s="147"/>
      <c r="E179" s="147"/>
      <c r="F179" s="147"/>
      <c r="G179" s="147"/>
      <c r="H179" s="147"/>
      <c r="I179" s="147"/>
      <c r="J179" s="94"/>
      <c r="K179" s="92"/>
    </row>
    <row r="180" spans="2:11" s="109" customFormat="1" x14ac:dyDescent="0.25">
      <c r="B180" s="16"/>
      <c r="C180" s="147"/>
      <c r="D180" s="147"/>
      <c r="E180" s="147"/>
      <c r="F180" s="147"/>
      <c r="G180" s="147"/>
      <c r="H180" s="147"/>
      <c r="I180" s="147"/>
      <c r="J180" s="94"/>
      <c r="K180" s="92"/>
    </row>
    <row r="181" spans="2:11" s="109" customFormat="1" x14ac:dyDescent="0.25">
      <c r="B181" s="16"/>
      <c r="C181" s="147"/>
      <c r="D181" s="147"/>
      <c r="E181" s="147"/>
      <c r="F181" s="147"/>
      <c r="G181" s="147"/>
      <c r="H181" s="147"/>
      <c r="I181" s="147"/>
      <c r="J181" s="94"/>
      <c r="K181" s="93"/>
    </row>
    <row r="182" spans="2:11" s="109" customFormat="1" x14ac:dyDescent="0.25">
      <c r="B182" s="16"/>
      <c r="C182" s="147"/>
      <c r="D182" s="147"/>
      <c r="E182" s="147"/>
      <c r="F182" s="147"/>
      <c r="G182" s="147"/>
      <c r="H182" s="147"/>
      <c r="I182" s="147"/>
      <c r="J182" s="94"/>
    </row>
    <row r="183" spans="2:11" s="109" customFormat="1" x14ac:dyDescent="0.25">
      <c r="B183" s="16"/>
      <c r="C183" s="147"/>
      <c r="D183" s="147"/>
      <c r="E183" s="147"/>
      <c r="F183" s="147"/>
      <c r="G183" s="147"/>
      <c r="H183" s="147"/>
      <c r="I183" s="147"/>
      <c r="J183" s="94"/>
    </row>
    <row r="184" spans="2:11" s="109" customFormat="1" x14ac:dyDescent="0.25">
      <c r="B184" s="16"/>
      <c r="C184" s="147"/>
      <c r="D184" s="147"/>
      <c r="E184" s="147"/>
      <c r="F184" s="147"/>
      <c r="G184" s="147"/>
      <c r="H184" s="147"/>
      <c r="I184" s="147"/>
      <c r="J184" s="94"/>
    </row>
    <row r="185" spans="2:11" s="109" customFormat="1" x14ac:dyDescent="0.25">
      <c r="B185" s="16"/>
      <c r="C185" s="147"/>
      <c r="D185" s="147"/>
      <c r="E185" s="147"/>
      <c r="F185" s="147"/>
      <c r="G185" s="147"/>
      <c r="H185" s="147"/>
      <c r="I185" s="147"/>
      <c r="J185" s="94"/>
    </row>
    <row r="186" spans="2:11" s="109" customFormat="1" x14ac:dyDescent="0.25">
      <c r="B186" s="16"/>
      <c r="C186" s="147"/>
      <c r="D186" s="147"/>
      <c r="E186" s="147"/>
      <c r="F186" s="147"/>
      <c r="G186" s="147"/>
      <c r="H186" s="147"/>
      <c r="I186" s="147"/>
      <c r="J186" s="94"/>
    </row>
    <row r="187" spans="2:11" s="109" customFormat="1" x14ac:dyDescent="0.25">
      <c r="B187" s="16"/>
      <c r="C187" s="147"/>
      <c r="D187" s="147"/>
      <c r="E187" s="147"/>
      <c r="F187" s="147"/>
      <c r="G187" s="147"/>
      <c r="H187" s="147"/>
      <c r="I187" s="147"/>
      <c r="J187" s="94"/>
    </row>
    <row r="188" spans="2:11" s="109" customFormat="1" x14ac:dyDescent="0.25">
      <c r="B188" s="16"/>
      <c r="C188" s="147"/>
      <c r="D188" s="147"/>
      <c r="E188" s="147"/>
      <c r="F188" s="147"/>
      <c r="G188" s="147"/>
      <c r="H188" s="147"/>
      <c r="I188" s="147"/>
      <c r="J188" s="94"/>
    </row>
    <row r="189" spans="2:11" s="109" customFormat="1" x14ac:dyDescent="0.25">
      <c r="B189" s="16"/>
      <c r="C189" s="147"/>
      <c r="D189" s="147"/>
      <c r="E189" s="147"/>
      <c r="F189" s="147"/>
      <c r="G189" s="147"/>
      <c r="H189" s="147"/>
      <c r="I189" s="147"/>
      <c r="J189" s="94"/>
    </row>
    <row r="190" spans="2:11" s="109" customFormat="1" x14ac:dyDescent="0.25">
      <c r="B190" s="16"/>
      <c r="C190" s="147"/>
      <c r="D190" s="147"/>
      <c r="E190" s="147"/>
      <c r="F190" s="147"/>
      <c r="G190" s="147"/>
      <c r="H190" s="147"/>
      <c r="I190" s="147"/>
      <c r="J190" s="94"/>
    </row>
    <row r="191" spans="2:11" s="109" customFormat="1" x14ac:dyDescent="0.25">
      <c r="B191" s="16"/>
      <c r="C191" s="147"/>
      <c r="D191" s="147"/>
      <c r="E191" s="147"/>
      <c r="F191" s="147"/>
      <c r="G191" s="147"/>
      <c r="H191" s="147"/>
      <c r="I191" s="147"/>
      <c r="J191" s="94"/>
    </row>
    <row r="192" spans="2:11" s="109" customFormat="1" x14ac:dyDescent="0.25">
      <c r="B192" s="16"/>
      <c r="C192" s="147"/>
      <c r="D192" s="147"/>
      <c r="E192" s="147"/>
      <c r="F192" s="147"/>
      <c r="G192" s="147"/>
      <c r="H192" s="147"/>
      <c r="I192" s="147"/>
      <c r="J192" s="94"/>
    </row>
    <row r="193" spans="2:11" s="109" customFormat="1" x14ac:dyDescent="0.25">
      <c r="B193" s="16"/>
      <c r="C193" s="147"/>
      <c r="D193" s="147"/>
      <c r="E193" s="147"/>
      <c r="F193" s="147"/>
      <c r="G193" s="147"/>
      <c r="H193" s="147"/>
      <c r="I193" s="147"/>
      <c r="J193" s="94"/>
      <c r="K193" s="93"/>
    </row>
    <row r="194" spans="2:11" s="109" customFormat="1" x14ac:dyDescent="0.25">
      <c r="B194" s="16"/>
      <c r="C194" s="147"/>
      <c r="D194" s="147"/>
      <c r="E194" s="147"/>
      <c r="F194" s="147"/>
      <c r="G194" s="147"/>
      <c r="H194" s="147"/>
      <c r="I194" s="147"/>
      <c r="J194" s="94"/>
    </row>
    <row r="195" spans="2:11" s="109" customFormat="1" x14ac:dyDescent="0.25">
      <c r="B195" s="16"/>
      <c r="C195" s="147"/>
      <c r="D195" s="147"/>
      <c r="E195" s="147"/>
      <c r="F195" s="147"/>
      <c r="G195" s="147"/>
      <c r="H195" s="147"/>
      <c r="I195" s="147"/>
      <c r="J195" s="94"/>
    </row>
    <row r="196" spans="2:11" s="109" customFormat="1" x14ac:dyDescent="0.25">
      <c r="B196" s="16"/>
      <c r="C196" s="147"/>
      <c r="D196" s="147"/>
      <c r="E196" s="147"/>
      <c r="F196" s="147"/>
      <c r="G196" s="147"/>
      <c r="H196" s="147"/>
      <c r="I196" s="147"/>
      <c r="J196" s="94"/>
    </row>
    <row r="197" spans="2:11" s="109" customFormat="1" x14ac:dyDescent="0.25">
      <c r="B197" s="16"/>
      <c r="C197" s="147"/>
      <c r="D197" s="147"/>
      <c r="E197" s="147"/>
      <c r="F197" s="147"/>
      <c r="G197" s="147"/>
      <c r="H197" s="147"/>
      <c r="I197" s="147"/>
      <c r="J197" s="94"/>
    </row>
    <row r="198" spans="2:11" s="109" customFormat="1" x14ac:dyDescent="0.25">
      <c r="B198" s="16"/>
      <c r="C198" s="147"/>
      <c r="D198" s="147"/>
      <c r="E198" s="147"/>
      <c r="F198" s="147"/>
      <c r="G198" s="147"/>
      <c r="H198" s="147"/>
      <c r="I198" s="147"/>
      <c r="J198" s="94"/>
    </row>
    <row r="199" spans="2:11" s="109" customFormat="1" x14ac:dyDescent="0.25">
      <c r="B199" s="16"/>
      <c r="C199" s="147"/>
      <c r="D199" s="147"/>
      <c r="E199" s="147"/>
      <c r="F199" s="147"/>
      <c r="G199" s="147"/>
      <c r="H199" s="147"/>
      <c r="I199" s="147"/>
      <c r="J199" s="94"/>
    </row>
    <row r="200" spans="2:11" s="109" customFormat="1" x14ac:dyDescent="0.25">
      <c r="B200" s="16"/>
      <c r="C200" s="147"/>
      <c r="D200" s="147"/>
      <c r="E200" s="147"/>
      <c r="F200" s="147"/>
      <c r="G200" s="147"/>
      <c r="H200" s="147"/>
      <c r="I200" s="147"/>
      <c r="J200" s="94"/>
    </row>
    <row r="201" spans="2:11" s="109" customFormat="1" x14ac:dyDescent="0.25">
      <c r="B201" s="16"/>
      <c r="C201" s="147"/>
      <c r="D201" s="147"/>
      <c r="E201" s="147"/>
      <c r="F201" s="147"/>
      <c r="G201" s="147"/>
      <c r="H201" s="147"/>
      <c r="I201" s="147"/>
      <c r="J201" s="94"/>
    </row>
    <row r="202" spans="2:11" s="109" customFormat="1" x14ac:dyDescent="0.25">
      <c r="B202" s="16"/>
      <c r="C202" s="147"/>
      <c r="D202" s="147"/>
      <c r="E202" s="147"/>
      <c r="F202" s="147"/>
      <c r="G202" s="147"/>
      <c r="H202" s="147"/>
      <c r="I202" s="147"/>
      <c r="J202" s="94"/>
    </row>
    <row r="203" spans="2:11" s="109" customFormat="1" x14ac:dyDescent="0.25">
      <c r="B203" s="16"/>
      <c r="C203" s="147"/>
      <c r="D203" s="147"/>
      <c r="E203" s="147"/>
      <c r="F203" s="147"/>
      <c r="G203" s="147"/>
      <c r="H203" s="147"/>
      <c r="I203" s="147"/>
      <c r="J203" s="94"/>
    </row>
    <row r="204" spans="2:11" s="109" customFormat="1" x14ac:dyDescent="0.25">
      <c r="B204" s="16"/>
      <c r="C204" s="147"/>
      <c r="D204" s="147"/>
      <c r="E204" s="147"/>
      <c r="F204" s="147"/>
      <c r="G204" s="147"/>
      <c r="H204" s="147"/>
      <c r="I204" s="147"/>
      <c r="J204" s="94"/>
    </row>
    <row r="205" spans="2:11" s="109" customFormat="1" x14ac:dyDescent="0.25">
      <c r="B205" s="16"/>
      <c r="C205" s="147"/>
      <c r="D205" s="147"/>
      <c r="E205" s="147"/>
      <c r="F205" s="147"/>
      <c r="G205" s="147"/>
      <c r="H205" s="147"/>
      <c r="I205" s="147"/>
      <c r="J205" s="94"/>
      <c r="K205" s="93"/>
    </row>
    <row r="206" spans="2:11" s="109" customFormat="1" x14ac:dyDescent="0.25">
      <c r="B206" s="16"/>
      <c r="C206" s="147"/>
      <c r="D206" s="147"/>
      <c r="E206" s="147"/>
      <c r="F206" s="147"/>
      <c r="G206" s="147"/>
      <c r="H206" s="147"/>
      <c r="I206" s="147"/>
      <c r="J206" s="94"/>
    </row>
    <row r="207" spans="2:11" s="109" customFormat="1" x14ac:dyDescent="0.25">
      <c r="B207" s="16"/>
      <c r="C207" s="147"/>
      <c r="D207" s="147"/>
      <c r="E207" s="147"/>
      <c r="F207" s="147"/>
      <c r="G207" s="147"/>
      <c r="H207" s="147"/>
      <c r="I207" s="147"/>
      <c r="J207" s="94"/>
    </row>
    <row r="208" spans="2:11" s="109" customFormat="1" x14ac:dyDescent="0.25">
      <c r="B208" s="16"/>
      <c r="C208" s="147"/>
      <c r="D208" s="147"/>
      <c r="E208" s="147"/>
      <c r="F208" s="147"/>
      <c r="G208" s="147"/>
      <c r="H208" s="147"/>
      <c r="I208" s="147"/>
      <c r="J208" s="94"/>
    </row>
    <row r="209" spans="2:11" s="109" customFormat="1" x14ac:dyDescent="0.25">
      <c r="B209" s="16"/>
      <c r="C209" s="147"/>
      <c r="D209" s="147"/>
      <c r="E209" s="147"/>
      <c r="F209" s="147"/>
      <c r="G209" s="147"/>
      <c r="H209" s="147"/>
      <c r="I209" s="147"/>
      <c r="J209" s="94"/>
    </row>
    <row r="210" spans="2:11" s="109" customFormat="1" x14ac:dyDescent="0.25">
      <c r="B210" s="16"/>
      <c r="C210" s="147"/>
      <c r="D210" s="147"/>
      <c r="E210" s="147"/>
      <c r="F210" s="147"/>
      <c r="G210" s="147"/>
      <c r="H210" s="147"/>
      <c r="I210" s="147"/>
      <c r="J210" s="94"/>
    </row>
    <row r="211" spans="2:11" s="109" customFormat="1" x14ac:dyDescent="0.25">
      <c r="B211" s="16"/>
      <c r="C211" s="147"/>
      <c r="D211" s="147"/>
      <c r="E211" s="147"/>
      <c r="F211" s="147"/>
      <c r="G211" s="147"/>
      <c r="H211" s="147"/>
      <c r="I211" s="147"/>
      <c r="J211" s="94"/>
    </row>
    <row r="212" spans="2:11" s="109" customFormat="1" x14ac:dyDescent="0.25">
      <c r="B212" s="16"/>
      <c r="C212" s="147"/>
      <c r="D212" s="147"/>
      <c r="E212" s="147"/>
      <c r="F212" s="147"/>
      <c r="G212" s="147"/>
      <c r="H212" s="147"/>
      <c r="I212" s="147"/>
      <c r="J212" s="94"/>
    </row>
    <row r="213" spans="2:11" s="109" customFormat="1" x14ac:dyDescent="0.25">
      <c r="B213" s="16"/>
      <c r="C213" s="147"/>
      <c r="D213" s="147"/>
      <c r="E213" s="147"/>
      <c r="F213" s="147"/>
      <c r="G213" s="147"/>
      <c r="H213" s="147"/>
      <c r="I213" s="147"/>
      <c r="J213" s="94"/>
    </row>
    <row r="214" spans="2:11" s="109" customFormat="1" x14ac:dyDescent="0.25">
      <c r="B214" s="16"/>
      <c r="C214" s="147"/>
      <c r="D214" s="147"/>
      <c r="E214" s="147"/>
      <c r="F214" s="147"/>
      <c r="G214" s="147"/>
      <c r="H214" s="147"/>
      <c r="I214" s="147"/>
      <c r="J214" s="94"/>
    </row>
    <row r="215" spans="2:11" s="109" customFormat="1" x14ac:dyDescent="0.25">
      <c r="B215" s="16"/>
      <c r="C215" s="147"/>
      <c r="D215" s="147"/>
      <c r="E215" s="147"/>
      <c r="F215" s="147"/>
      <c r="G215" s="147"/>
      <c r="H215" s="147"/>
      <c r="I215" s="147"/>
      <c r="J215" s="94"/>
    </row>
    <row r="216" spans="2:11" s="109" customFormat="1" x14ac:dyDescent="0.25">
      <c r="B216" s="16"/>
      <c r="C216" s="147"/>
      <c r="D216" s="147"/>
      <c r="E216" s="147"/>
      <c r="F216" s="147"/>
      <c r="G216" s="147"/>
      <c r="H216" s="147"/>
      <c r="I216" s="147"/>
      <c r="J216" s="94"/>
    </row>
    <row r="217" spans="2:11" s="109" customFormat="1" x14ac:dyDescent="0.25">
      <c r="B217" s="16"/>
      <c r="C217" s="147"/>
      <c r="D217" s="147"/>
      <c r="E217" s="147"/>
      <c r="F217" s="147"/>
      <c r="G217" s="147"/>
      <c r="H217" s="147"/>
      <c r="I217" s="147"/>
      <c r="J217" s="94"/>
      <c r="K217" s="93"/>
    </row>
    <row r="218" spans="2:11" s="109" customFormat="1" x14ac:dyDescent="0.25">
      <c r="B218" s="1570"/>
      <c r="C218" s="1570"/>
      <c r="D218" s="1570"/>
      <c r="E218" s="1570"/>
      <c r="F218" s="1570"/>
      <c r="G218" s="1570"/>
      <c r="H218" s="1570"/>
      <c r="I218" s="1570"/>
      <c r="J218" s="1570"/>
    </row>
    <row r="219" spans="2:11" s="109" customFormat="1" x14ac:dyDescent="0.25"/>
  </sheetData>
  <mergeCells count="3">
    <mergeCell ref="M32:N32"/>
    <mergeCell ref="B218:J218"/>
    <mergeCell ref="B11:J11"/>
  </mergeCells>
  <hyperlinks>
    <hyperlink ref="J1" location="M.2.6.1.b.1!A1" display="Ver Metadato"/>
    <hyperlink ref="A1" location="'C2'!A1" display="REGRESAR"/>
    <hyperlink ref="J1:K1" location="'HM 2.6.1.b.2'!A1" display="Ver Metadato"/>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5">
    <tabColor theme="8" tint="-0.499984740745262"/>
    <pageSetUpPr fitToPage="1"/>
  </sheetPr>
  <dimension ref="A1:L576"/>
  <sheetViews>
    <sheetView showGridLines="0" topLeftCell="B2" zoomScale="90" zoomScaleNormal="90" workbookViewId="0">
      <selection activeCell="E24" sqref="E24"/>
    </sheetView>
  </sheetViews>
  <sheetFormatPr baseColWidth="10" defaultColWidth="11.42578125" defaultRowHeight="15.75" x14ac:dyDescent="0.25"/>
  <cols>
    <col min="1" max="1" width="13.7109375" style="11" customWidth="1"/>
    <col min="2" max="2" width="30.28515625" style="11" customWidth="1"/>
    <col min="3" max="3" width="37.7109375" style="11" customWidth="1"/>
    <col min="4" max="4" width="34.28515625" style="11" customWidth="1"/>
    <col min="5" max="5" width="25.42578125" style="11" customWidth="1"/>
    <col min="6" max="6" width="24.7109375" style="11" customWidth="1"/>
    <col min="7" max="7" width="29" style="11" customWidth="1"/>
    <col min="8" max="8" width="16" style="11" customWidth="1"/>
    <col min="9" max="9" width="16.28515625" style="11" customWidth="1"/>
    <col min="10" max="10" width="21.7109375" style="11" customWidth="1"/>
    <col min="11" max="16384" width="11.42578125" style="11"/>
  </cols>
  <sheetData>
    <row r="1" spans="1:7" ht="15.6" x14ac:dyDescent="0.3">
      <c r="A1" s="23" t="s">
        <v>32</v>
      </c>
    </row>
    <row r="2" spans="1:7" ht="42" customHeight="1" x14ac:dyDescent="0.25">
      <c r="F2" s="36" t="s">
        <v>264</v>
      </c>
      <c r="G2" s="37"/>
    </row>
    <row r="3" spans="1:7" ht="45.75" customHeight="1" x14ac:dyDescent="0.25">
      <c r="B3" s="1554" t="s">
        <v>265</v>
      </c>
      <c r="C3" s="1554"/>
      <c r="D3" s="1554"/>
      <c r="E3" s="1554"/>
      <c r="F3" s="1554"/>
      <c r="G3" s="1554"/>
    </row>
    <row r="4" spans="1:7" ht="15.6" x14ac:dyDescent="0.3">
      <c r="B4" s="1555" t="s">
        <v>266</v>
      </c>
      <c r="C4" s="1555"/>
      <c r="D4" s="1555"/>
      <c r="E4" s="1555"/>
      <c r="F4" s="1555"/>
      <c r="G4" s="1555"/>
    </row>
    <row r="5" spans="1:7" ht="15.6" x14ac:dyDescent="0.3">
      <c r="B5" s="1556"/>
      <c r="C5" s="1556"/>
      <c r="D5" s="1556"/>
      <c r="F5" s="33"/>
      <c r="G5" s="33"/>
    </row>
    <row r="6" spans="1:7" x14ac:dyDescent="0.25">
      <c r="B6" s="1557" t="s">
        <v>267</v>
      </c>
      <c r="C6" s="1557"/>
      <c r="D6" s="1557"/>
      <c r="E6" s="1557"/>
      <c r="F6" s="1557"/>
      <c r="G6" s="1557"/>
    </row>
    <row r="7" spans="1:7" ht="15.6" x14ac:dyDescent="0.3">
      <c r="B7" s="1556"/>
      <c r="C7" s="1556"/>
      <c r="D7" s="1556"/>
      <c r="F7" s="33"/>
      <c r="G7" s="33"/>
    </row>
    <row r="8" spans="1:7" x14ac:dyDescent="0.25">
      <c r="B8" s="38" t="s">
        <v>268</v>
      </c>
      <c r="C8" s="1572" t="s">
        <v>269</v>
      </c>
      <c r="D8" s="1572"/>
      <c r="E8" s="1572"/>
      <c r="F8" s="1572"/>
      <c r="G8" s="1572"/>
    </row>
    <row r="9" spans="1:7" ht="31.5" x14ac:dyDescent="0.25">
      <c r="B9" s="38" t="s">
        <v>270</v>
      </c>
      <c r="C9" s="1571" t="s">
        <v>240</v>
      </c>
      <c r="D9" s="1571"/>
      <c r="E9" s="1571"/>
      <c r="F9" s="1571"/>
      <c r="G9" s="1571"/>
    </row>
    <row r="10" spans="1:7" x14ac:dyDescent="0.25">
      <c r="B10" s="1573" t="s">
        <v>271</v>
      </c>
      <c r="C10" s="39" t="s">
        <v>272</v>
      </c>
      <c r="D10" s="39" t="s">
        <v>273</v>
      </c>
      <c r="E10" s="39" t="s">
        <v>274</v>
      </c>
      <c r="F10" s="40" t="s">
        <v>275</v>
      </c>
      <c r="G10" s="40" t="s">
        <v>276</v>
      </c>
    </row>
    <row r="11" spans="1:7" ht="36" customHeight="1" x14ac:dyDescent="0.25">
      <c r="B11" s="1550"/>
      <c r="C11" s="41" t="s">
        <v>277</v>
      </c>
      <c r="D11" s="41" t="s">
        <v>48</v>
      </c>
      <c r="E11" s="41" t="s">
        <v>428</v>
      </c>
      <c r="F11" s="42" t="s">
        <v>242</v>
      </c>
      <c r="G11" s="42" t="s">
        <v>887</v>
      </c>
    </row>
    <row r="12" spans="1:7" ht="17.25" customHeight="1" x14ac:dyDescent="0.25">
      <c r="B12" s="1550"/>
      <c r="C12" s="41"/>
      <c r="D12" s="41"/>
      <c r="E12" s="41"/>
      <c r="F12" s="42" t="s">
        <v>282</v>
      </c>
      <c r="G12" s="42"/>
    </row>
    <row r="13" spans="1:7" ht="17.25" customHeight="1" x14ac:dyDescent="0.25">
      <c r="B13" s="1551"/>
      <c r="C13" s="41"/>
      <c r="D13" s="41"/>
      <c r="E13" s="41"/>
      <c r="F13" s="42" t="s">
        <v>282</v>
      </c>
      <c r="G13" s="42"/>
    </row>
    <row r="14" spans="1:7" x14ac:dyDescent="0.25">
      <c r="B14" s="43" t="s">
        <v>283</v>
      </c>
      <c r="C14" s="1572" t="s">
        <v>2</v>
      </c>
      <c r="D14" s="1572"/>
      <c r="E14" s="1572"/>
      <c r="F14" s="1572"/>
      <c r="G14" s="1572"/>
    </row>
    <row r="15" spans="1:7" ht="48" customHeight="1" x14ac:dyDescent="0.25">
      <c r="B15" s="38" t="s">
        <v>284</v>
      </c>
      <c r="C15" s="1571" t="s">
        <v>3621</v>
      </c>
      <c r="D15" s="1571"/>
      <c r="E15" s="1571"/>
      <c r="F15" s="1571"/>
      <c r="G15" s="1571"/>
    </row>
    <row r="16" spans="1:7" x14ac:dyDescent="0.25">
      <c r="B16" s="38" t="s">
        <v>285</v>
      </c>
      <c r="C16" s="1572" t="s">
        <v>3622</v>
      </c>
      <c r="D16" s="1572"/>
      <c r="E16" s="1572"/>
      <c r="F16" s="1572"/>
      <c r="G16" s="1572"/>
    </row>
    <row r="17" spans="2:9" ht="15.6" x14ac:dyDescent="0.3">
      <c r="B17" s="38" t="s">
        <v>286</v>
      </c>
      <c r="C17" s="1571"/>
      <c r="D17" s="1571"/>
      <c r="E17" s="1571"/>
      <c r="F17" s="1571"/>
      <c r="G17" s="1571"/>
    </row>
    <row r="18" spans="2:9" x14ac:dyDescent="0.25">
      <c r="B18" s="38" t="s">
        <v>288</v>
      </c>
      <c r="C18" s="1571" t="s">
        <v>3623</v>
      </c>
      <c r="D18" s="1571"/>
      <c r="E18" s="1571"/>
      <c r="F18" s="1571"/>
      <c r="G18" s="1571"/>
    </row>
    <row r="19" spans="2:9" ht="36.75" customHeight="1" x14ac:dyDescent="0.25">
      <c r="B19" s="38" t="s">
        <v>289</v>
      </c>
      <c r="C19" s="1571" t="s">
        <v>3212</v>
      </c>
      <c r="D19" s="1571"/>
      <c r="E19" s="1571"/>
      <c r="F19" s="1571"/>
      <c r="G19" s="1571"/>
    </row>
    <row r="20" spans="2:9" ht="37.5" customHeight="1" x14ac:dyDescent="0.25">
      <c r="B20" s="38" t="s">
        <v>290</v>
      </c>
      <c r="C20" s="1572" t="s">
        <v>3624</v>
      </c>
      <c r="D20" s="1572"/>
      <c r="E20" s="1572"/>
      <c r="F20" s="1572"/>
      <c r="G20" s="1572"/>
    </row>
    <row r="21" spans="2:9" ht="43.5" customHeight="1" x14ac:dyDescent="0.25">
      <c r="B21" s="38" t="s">
        <v>291</v>
      </c>
      <c r="C21" s="189" t="s">
        <v>3618</v>
      </c>
      <c r="D21" s="45" t="s">
        <v>3625</v>
      </c>
      <c r="E21" s="1575" t="s">
        <v>292</v>
      </c>
      <c r="F21" s="1576"/>
      <c r="G21" s="1577"/>
    </row>
    <row r="22" spans="2:9" ht="36.75" customHeight="1" x14ac:dyDescent="0.25">
      <c r="B22" s="38" t="s">
        <v>293</v>
      </c>
      <c r="C22" s="1571" t="s">
        <v>1759</v>
      </c>
      <c r="D22" s="1571"/>
      <c r="E22" s="1571"/>
      <c r="F22" s="1571"/>
      <c r="G22" s="1571"/>
    </row>
    <row r="23" spans="2:9" ht="55.5" customHeight="1" x14ac:dyDescent="0.25">
      <c r="B23" s="38" t="s">
        <v>294</v>
      </c>
      <c r="C23" s="1571" t="s">
        <v>1742</v>
      </c>
      <c r="D23" s="1571"/>
      <c r="E23" s="1571"/>
      <c r="F23" s="1571"/>
      <c r="G23" s="1571"/>
    </row>
    <row r="24" spans="2:9" x14ac:dyDescent="0.25">
      <c r="B24" s="1578"/>
      <c r="C24" s="1578"/>
      <c r="D24" s="1578"/>
      <c r="E24" s="29"/>
      <c r="F24" s="34"/>
      <c r="G24" s="34"/>
    </row>
    <row r="25" spans="2:9" x14ac:dyDescent="0.25">
      <c r="B25" s="1579" t="s">
        <v>295</v>
      </c>
      <c r="C25" s="1579"/>
      <c r="D25" s="1579"/>
      <c r="E25" s="1579"/>
      <c r="F25" s="1579"/>
      <c r="G25" s="1579"/>
    </row>
    <row r="26" spans="2:9" x14ac:dyDescent="0.25">
      <c r="B26" s="46"/>
      <c r="C26" s="46"/>
      <c r="D26" s="46"/>
      <c r="E26" s="29"/>
      <c r="F26" s="47"/>
      <c r="G26" s="47"/>
      <c r="I26" s="11" t="s">
        <v>296</v>
      </c>
    </row>
    <row r="27" spans="2:9" x14ac:dyDescent="0.25">
      <c r="B27" s="38" t="s">
        <v>297</v>
      </c>
      <c r="C27" s="1572" t="s">
        <v>1950</v>
      </c>
      <c r="D27" s="1572"/>
      <c r="E27" s="1572"/>
      <c r="F27" s="1572"/>
      <c r="G27" s="1572"/>
    </row>
    <row r="28" spans="2:9" ht="31.5" x14ac:dyDescent="0.25">
      <c r="B28" s="38" t="s">
        <v>298</v>
      </c>
      <c r="C28" s="1572" t="s">
        <v>3629</v>
      </c>
      <c r="D28" s="1572"/>
      <c r="E28" s="1572"/>
      <c r="F28" s="1572"/>
      <c r="G28" s="1572"/>
    </row>
    <row r="29" spans="2:9" x14ac:dyDescent="0.25">
      <c r="B29" s="190" t="s">
        <v>299</v>
      </c>
      <c r="C29" s="1571" t="s">
        <v>370</v>
      </c>
      <c r="D29" s="1571"/>
      <c r="E29" s="1571"/>
      <c r="F29" s="1571"/>
      <c r="G29" s="1571"/>
    </row>
    <row r="30" spans="2:9" x14ac:dyDescent="0.25">
      <c r="B30" s="190" t="s">
        <v>301</v>
      </c>
      <c r="C30" s="1574" t="s">
        <v>302</v>
      </c>
      <c r="D30" s="1574"/>
      <c r="E30" s="1574"/>
      <c r="F30" s="1574"/>
      <c r="G30" s="1574"/>
    </row>
    <row r="31" spans="2:9" x14ac:dyDescent="0.25">
      <c r="B31" s="1580"/>
      <c r="C31" s="1580"/>
      <c r="D31" s="1580"/>
      <c r="E31" s="29"/>
      <c r="F31" s="47"/>
      <c r="G31" s="47"/>
    </row>
    <row r="32" spans="2:9" x14ac:dyDescent="0.25">
      <c r="B32" s="1579" t="s">
        <v>303</v>
      </c>
      <c r="C32" s="1579"/>
      <c r="D32" s="1579"/>
      <c r="E32" s="1579"/>
      <c r="F32" s="1579"/>
      <c r="G32" s="1579"/>
    </row>
    <row r="33" spans="2:10" x14ac:dyDescent="0.25">
      <c r="B33" s="1578"/>
      <c r="C33" s="1578"/>
      <c r="D33" s="1578"/>
      <c r="E33" s="29"/>
      <c r="F33" s="47"/>
      <c r="G33" s="47"/>
    </row>
    <row r="34" spans="2:10" ht="18" customHeight="1" x14ac:dyDescent="0.25">
      <c r="B34" s="647" t="s">
        <v>304</v>
      </c>
      <c r="C34" s="1581" t="s">
        <v>3630</v>
      </c>
      <c r="D34" s="1582"/>
      <c r="E34" s="1582"/>
      <c r="F34" s="1582"/>
      <c r="G34" s="1583"/>
    </row>
    <row r="35" spans="2:10" ht="18" customHeight="1" x14ac:dyDescent="0.25">
      <c r="B35" s="647" t="s">
        <v>305</v>
      </c>
      <c r="C35" s="1581" t="s">
        <v>1950</v>
      </c>
      <c r="D35" s="1582"/>
      <c r="E35" s="1582"/>
      <c r="F35" s="1582"/>
      <c r="G35" s="1583"/>
    </row>
    <row r="36" spans="2:10" ht="18" customHeight="1" x14ac:dyDescent="0.25">
      <c r="B36" s="647" t="s">
        <v>306</v>
      </c>
      <c r="C36" s="1581" t="s">
        <v>1954</v>
      </c>
      <c r="D36" s="1582"/>
      <c r="E36" s="1582"/>
      <c r="F36" s="1582"/>
      <c r="G36" s="1583"/>
    </row>
    <row r="37" spans="2:10" ht="18" customHeight="1" x14ac:dyDescent="0.25">
      <c r="B37" s="647" t="s">
        <v>307</v>
      </c>
      <c r="C37" s="1581"/>
      <c r="D37" s="1582"/>
      <c r="E37" s="1582"/>
      <c r="F37" s="1582"/>
      <c r="G37" s="1583"/>
      <c r="J37" s="29"/>
    </row>
    <row r="38" spans="2:10" ht="18" customHeight="1" x14ac:dyDescent="0.25">
      <c r="B38" s="647" t="s">
        <v>308</v>
      </c>
      <c r="C38" s="1584" t="s">
        <v>1959</v>
      </c>
      <c r="D38" s="1585"/>
      <c r="E38" s="1585"/>
      <c r="F38" s="1585"/>
      <c r="G38" s="1586"/>
    </row>
    <row r="39" spans="2:10" ht="18" customHeight="1" x14ac:dyDescent="0.25">
      <c r="B39" s="647" t="s">
        <v>309</v>
      </c>
      <c r="C39" s="1581" t="s">
        <v>3631</v>
      </c>
      <c r="D39" s="1582"/>
      <c r="E39" s="1582"/>
      <c r="F39" s="1582"/>
      <c r="G39" s="1583"/>
    </row>
    <row r="40" spans="2:10" x14ac:dyDescent="0.25">
      <c r="B40" s="1587"/>
      <c r="C40" s="1587"/>
      <c r="D40" s="1587"/>
      <c r="E40" s="399"/>
      <c r="F40" s="409"/>
      <c r="G40" s="409"/>
    </row>
    <row r="41" spans="2:10" x14ac:dyDescent="0.25">
      <c r="B41" s="1579" t="s">
        <v>310</v>
      </c>
      <c r="C41" s="1579"/>
      <c r="D41" s="1579"/>
      <c r="E41" s="1579"/>
      <c r="F41" s="1579"/>
      <c r="G41" s="1579"/>
    </row>
    <row r="42" spans="2:10" x14ac:dyDescent="0.25">
      <c r="B42" s="49"/>
      <c r="C42" s="49"/>
      <c r="D42" s="49"/>
      <c r="E42" s="29"/>
      <c r="F42" s="29"/>
      <c r="G42" s="29"/>
    </row>
    <row r="43" spans="2:10" ht="31.5" x14ac:dyDescent="0.25">
      <c r="B43" s="38" t="s">
        <v>311</v>
      </c>
      <c r="C43" s="1572" t="s">
        <v>3788</v>
      </c>
      <c r="D43" s="1572"/>
      <c r="E43" s="1572"/>
      <c r="F43" s="1572"/>
      <c r="G43" s="1572"/>
    </row>
    <row r="44" spans="2:10" ht="36" customHeight="1" x14ac:dyDescent="0.25">
      <c r="B44" s="38" t="s">
        <v>312</v>
      </c>
      <c r="C44" s="1571"/>
      <c r="D44" s="1571"/>
      <c r="E44" s="1571"/>
      <c r="F44" s="1571"/>
      <c r="G44" s="1571"/>
    </row>
    <row r="45" spans="2:10" ht="21" customHeight="1" x14ac:dyDescent="0.25">
      <c r="B45" s="38" t="s">
        <v>313</v>
      </c>
      <c r="C45" s="1572"/>
      <c r="D45" s="1572"/>
      <c r="E45" s="1572"/>
      <c r="F45" s="1572"/>
      <c r="G45" s="1572"/>
    </row>
    <row r="46" spans="2:10" x14ac:dyDescent="0.25">
      <c r="B46" s="50"/>
      <c r="C46" s="51"/>
      <c r="D46" s="52"/>
      <c r="E46" s="29"/>
      <c r="F46" s="47"/>
      <c r="G46" s="47"/>
    </row>
    <row r="47" spans="2:10" x14ac:dyDescent="0.25">
      <c r="B47" s="1589" t="s">
        <v>314</v>
      </c>
      <c r="C47" s="1589"/>
      <c r="D47" s="1589"/>
      <c r="E47" s="1589"/>
      <c r="F47" s="1589"/>
      <c r="G47" s="1589"/>
    </row>
    <row r="48" spans="2:10" x14ac:dyDescent="0.25">
      <c r="B48" s="53"/>
      <c r="C48" s="53"/>
      <c r="D48" s="53"/>
      <c r="E48" s="29"/>
      <c r="F48" s="47"/>
      <c r="G48" s="54"/>
    </row>
    <row r="49" spans="2:7" ht="31.5" x14ac:dyDescent="0.25">
      <c r="B49" s="58" t="s">
        <v>315</v>
      </c>
      <c r="C49" s="1590">
        <v>43831</v>
      </c>
      <c r="D49" s="1588"/>
      <c r="E49" s="1588"/>
      <c r="F49" s="1588"/>
      <c r="G49" s="1588"/>
    </row>
    <row r="50" spans="2:7" ht="31.5" x14ac:dyDescent="0.25">
      <c r="B50" s="55" t="s">
        <v>316</v>
      </c>
      <c r="C50" s="1591"/>
      <c r="D50" s="1591"/>
      <c r="E50" s="1591"/>
      <c r="F50" s="1591"/>
      <c r="G50" s="1591"/>
    </row>
    <row r="51" spans="2:7" x14ac:dyDescent="0.25">
      <c r="B51" s="55" t="s">
        <v>317</v>
      </c>
      <c r="C51" s="1588" t="s">
        <v>3737</v>
      </c>
      <c r="D51" s="1588"/>
      <c r="E51" s="1588"/>
      <c r="F51" s="1588"/>
      <c r="G51" s="1588"/>
    </row>
    <row r="52" spans="2:7" ht="31.5" x14ac:dyDescent="0.25">
      <c r="B52" s="55" t="s">
        <v>318</v>
      </c>
      <c r="C52" s="1588" t="s">
        <v>3738</v>
      </c>
      <c r="D52" s="1588"/>
      <c r="E52" s="1588"/>
      <c r="F52" s="1588"/>
      <c r="G52" s="1588"/>
    </row>
    <row r="53" spans="2:7" x14ac:dyDescent="0.25">
      <c r="B53" s="29"/>
      <c r="C53" s="29"/>
      <c r="D53" s="29"/>
      <c r="E53" s="29"/>
      <c r="F53" s="47"/>
      <c r="G53" s="47"/>
    </row>
    <row r="112" spans="2:6" ht="15.6" hidden="1" x14ac:dyDescent="0.3">
      <c r="B112" s="1553" t="s">
        <v>271</v>
      </c>
      <c r="C112" s="1553"/>
      <c r="D112" s="1553"/>
      <c r="E112" s="1553"/>
      <c r="F112" s="1553"/>
    </row>
    <row r="113" spans="1:12" ht="31.15" hidden="1" x14ac:dyDescent="0.3">
      <c r="A113" s="56" t="s">
        <v>321</v>
      </c>
      <c r="B113" s="56" t="s">
        <v>272</v>
      </c>
      <c r="C113" s="56" t="s">
        <v>273</v>
      </c>
      <c r="D113" s="56" t="s">
        <v>274</v>
      </c>
      <c r="E113" s="57" t="s">
        <v>322</v>
      </c>
      <c r="F113" s="57" t="s">
        <v>276</v>
      </c>
      <c r="G113" s="56" t="s">
        <v>283</v>
      </c>
      <c r="H113" s="56" t="s">
        <v>286</v>
      </c>
      <c r="I113" s="56" t="s">
        <v>323</v>
      </c>
      <c r="J113" s="56" t="s">
        <v>301</v>
      </c>
      <c r="K113" s="31"/>
      <c r="L113" s="31"/>
    </row>
    <row r="114" spans="1:12" ht="15.6" hidden="1" x14ac:dyDescent="0.3">
      <c r="A114" s="11" t="s">
        <v>324</v>
      </c>
      <c r="B114" s="35" t="s">
        <v>325</v>
      </c>
      <c r="C114" s="35" t="s">
        <v>326</v>
      </c>
      <c r="D114" s="35" t="s">
        <v>87</v>
      </c>
      <c r="E114" s="35" t="s">
        <v>327</v>
      </c>
      <c r="F114" s="35" t="s">
        <v>328</v>
      </c>
      <c r="G114" s="11" t="s">
        <v>2</v>
      </c>
      <c r="H114" s="11" t="s">
        <v>329</v>
      </c>
      <c r="I114" s="11" t="s">
        <v>330</v>
      </c>
      <c r="J114" s="11" t="s">
        <v>331</v>
      </c>
    </row>
    <row r="115" spans="1:12" ht="15.6" hidden="1" x14ac:dyDescent="0.3">
      <c r="A115" s="11" t="s">
        <v>269</v>
      </c>
      <c r="B115" s="35" t="s">
        <v>277</v>
      </c>
      <c r="C115" s="35" t="s">
        <v>332</v>
      </c>
      <c r="D115" s="35" t="s">
        <v>333</v>
      </c>
      <c r="E115" s="35" t="s">
        <v>334</v>
      </c>
      <c r="F115" s="35" t="s">
        <v>335</v>
      </c>
      <c r="G115" s="11" t="s">
        <v>0</v>
      </c>
      <c r="H115" s="11" t="s">
        <v>287</v>
      </c>
      <c r="I115" s="11" t="s">
        <v>336</v>
      </c>
      <c r="J115" s="11" t="s">
        <v>302</v>
      </c>
    </row>
    <row r="116" spans="1:12" ht="15.6" hidden="1" x14ac:dyDescent="0.3">
      <c r="B116" s="35" t="s">
        <v>25</v>
      </c>
      <c r="C116" s="35" t="s">
        <v>337</v>
      </c>
      <c r="D116" s="35" t="s">
        <v>338</v>
      </c>
      <c r="E116" s="35" t="s">
        <v>339</v>
      </c>
      <c r="F116" s="35" t="s">
        <v>340</v>
      </c>
      <c r="G116" s="11" t="s">
        <v>341</v>
      </c>
      <c r="H116" s="11" t="s">
        <v>342</v>
      </c>
      <c r="I116" s="11" t="s">
        <v>343</v>
      </c>
    </row>
    <row r="117" spans="1:12" ht="15.6" hidden="1" x14ac:dyDescent="0.3">
      <c r="B117" s="35" t="s">
        <v>344</v>
      </c>
      <c r="C117" s="35" t="s">
        <v>278</v>
      </c>
      <c r="D117" s="35" t="s">
        <v>345</v>
      </c>
      <c r="E117" s="35" t="s">
        <v>88</v>
      </c>
      <c r="F117" s="35" t="s">
        <v>346</v>
      </c>
      <c r="H117" s="11" t="s">
        <v>347</v>
      </c>
      <c r="I117" s="11" t="s">
        <v>348</v>
      </c>
    </row>
    <row r="118" spans="1:12" ht="15.6" hidden="1" x14ac:dyDescent="0.3">
      <c r="B118" s="35" t="s">
        <v>349</v>
      </c>
      <c r="C118" s="35" t="s">
        <v>350</v>
      </c>
      <c r="D118" s="35" t="s">
        <v>351</v>
      </c>
      <c r="E118" s="35" t="s">
        <v>352</v>
      </c>
      <c r="F118" s="35" t="s">
        <v>353</v>
      </c>
      <c r="H118" s="11" t="s">
        <v>354</v>
      </c>
      <c r="I118" s="11" t="s">
        <v>300</v>
      </c>
    </row>
    <row r="119" spans="1:12" ht="15.6" hidden="1" x14ac:dyDescent="0.3">
      <c r="B119" s="35" t="s">
        <v>355</v>
      </c>
      <c r="C119" s="35" t="s">
        <v>356</v>
      </c>
      <c r="D119" s="35" t="s">
        <v>357</v>
      </c>
      <c r="E119" s="35" t="s">
        <v>358</v>
      </c>
      <c r="F119" s="35" t="s">
        <v>359</v>
      </c>
      <c r="I119" s="11" t="s">
        <v>360</v>
      </c>
    </row>
    <row r="120" spans="1:12" ht="15.6" hidden="1" x14ac:dyDescent="0.3">
      <c r="C120" s="35" t="s">
        <v>361</v>
      </c>
      <c r="D120" s="35" t="s">
        <v>362</v>
      </c>
      <c r="E120" s="35" t="s">
        <v>363</v>
      </c>
      <c r="F120" s="35" t="s">
        <v>364</v>
      </c>
      <c r="I120" s="11" t="s">
        <v>365</v>
      </c>
    </row>
    <row r="121" spans="1:12" ht="15.6" hidden="1" x14ac:dyDescent="0.3">
      <c r="C121" s="35" t="s">
        <v>366</v>
      </c>
      <c r="D121" s="35" t="s">
        <v>367</v>
      </c>
      <c r="E121" s="35" t="s">
        <v>368</v>
      </c>
      <c r="F121" s="35" t="s">
        <v>369</v>
      </c>
      <c r="I121" s="11" t="s">
        <v>370</v>
      </c>
    </row>
    <row r="122" spans="1:12" ht="15.6" hidden="1" x14ac:dyDescent="0.3">
      <c r="C122" s="35" t="s">
        <v>48</v>
      </c>
      <c r="D122" s="35" t="s">
        <v>99</v>
      </c>
      <c r="E122" s="35" t="s">
        <v>371</v>
      </c>
      <c r="F122" s="35" t="s">
        <v>372</v>
      </c>
    </row>
    <row r="123" spans="1:12" ht="15.6" hidden="1" x14ac:dyDescent="0.3">
      <c r="C123" s="35" t="s">
        <v>373</v>
      </c>
      <c r="D123" s="35" t="s">
        <v>374</v>
      </c>
      <c r="E123" s="35" t="s">
        <v>375</v>
      </c>
      <c r="F123" s="35" t="s">
        <v>376</v>
      </c>
    </row>
    <row r="124" spans="1:12" ht="15.6" hidden="1" x14ac:dyDescent="0.3">
      <c r="C124" s="35" t="s">
        <v>377</v>
      </c>
      <c r="D124" s="35" t="s">
        <v>378</v>
      </c>
      <c r="E124" s="35" t="s">
        <v>379</v>
      </c>
      <c r="F124" s="35" t="s">
        <v>380</v>
      </c>
    </row>
    <row r="125" spans="1:12" ht="15.6" hidden="1" x14ac:dyDescent="0.3">
      <c r="C125" s="35" t="s">
        <v>381</v>
      </c>
      <c r="D125" s="35" t="s">
        <v>382</v>
      </c>
      <c r="E125" s="35" t="s">
        <v>383</v>
      </c>
      <c r="F125" s="35" t="s">
        <v>384</v>
      </c>
    </row>
    <row r="126" spans="1:12" ht="15.6" hidden="1" x14ac:dyDescent="0.3">
      <c r="C126" s="35" t="s">
        <v>385</v>
      </c>
      <c r="D126" s="35" t="s">
        <v>386</v>
      </c>
      <c r="E126" s="35" t="s">
        <v>387</v>
      </c>
      <c r="F126" s="35" t="s">
        <v>388</v>
      </c>
    </row>
    <row r="127" spans="1:12" ht="15.6" hidden="1" x14ac:dyDescent="0.3">
      <c r="C127" s="35" t="s">
        <v>389</v>
      </c>
      <c r="D127" s="35" t="s">
        <v>279</v>
      </c>
      <c r="E127" s="35" t="s">
        <v>390</v>
      </c>
      <c r="F127" s="35" t="s">
        <v>391</v>
      </c>
    </row>
    <row r="128" spans="1:12" ht="15.6" hidden="1" x14ac:dyDescent="0.3">
      <c r="C128" s="35" t="s">
        <v>392</v>
      </c>
      <c r="D128" s="35" t="s">
        <v>393</v>
      </c>
      <c r="E128" s="35" t="s">
        <v>394</v>
      </c>
      <c r="F128" s="35" t="s">
        <v>395</v>
      </c>
    </row>
    <row r="129" spans="3:6" ht="15.6" hidden="1" x14ac:dyDescent="0.3">
      <c r="C129" s="35" t="s">
        <v>50</v>
      </c>
      <c r="D129" s="35" t="s">
        <v>396</v>
      </c>
      <c r="E129" s="35" t="s">
        <v>397</v>
      </c>
      <c r="F129" s="35" t="s">
        <v>398</v>
      </c>
    </row>
    <row r="130" spans="3:6" ht="15.6" hidden="1" x14ac:dyDescent="0.3">
      <c r="C130" s="35" t="s">
        <v>399</v>
      </c>
      <c r="D130" s="35" t="s">
        <v>400</v>
      </c>
      <c r="E130" s="35" t="s">
        <v>401</v>
      </c>
      <c r="F130" s="35" t="s">
        <v>402</v>
      </c>
    </row>
    <row r="131" spans="3:6" ht="15.6" hidden="1" x14ac:dyDescent="0.3">
      <c r="C131" s="35" t="s">
        <v>403</v>
      </c>
      <c r="D131" s="35" t="s">
        <v>404</v>
      </c>
      <c r="E131" s="35" t="s">
        <v>405</v>
      </c>
      <c r="F131" s="35" t="s">
        <v>406</v>
      </c>
    </row>
    <row r="132" spans="3:6" ht="15.6" hidden="1" x14ac:dyDescent="0.3">
      <c r="C132" s="35" t="s">
        <v>407</v>
      </c>
      <c r="D132" s="35" t="s">
        <v>408</v>
      </c>
      <c r="E132" s="35" t="s">
        <v>409</v>
      </c>
      <c r="F132" s="35" t="s">
        <v>410</v>
      </c>
    </row>
    <row r="133" spans="3:6" ht="15.6" hidden="1" x14ac:dyDescent="0.3">
      <c r="C133" s="35" t="s">
        <v>411</v>
      </c>
      <c r="D133" s="35" t="s">
        <v>412</v>
      </c>
      <c r="E133" s="35" t="s">
        <v>413</v>
      </c>
      <c r="F133" s="35" t="s">
        <v>414</v>
      </c>
    </row>
    <row r="134" spans="3:6" ht="15.6" hidden="1" x14ac:dyDescent="0.3">
      <c r="C134" s="35" t="s">
        <v>415</v>
      </c>
      <c r="D134" s="35" t="s">
        <v>416</v>
      </c>
      <c r="E134" s="35" t="s">
        <v>417</v>
      </c>
      <c r="F134" s="35" t="s">
        <v>418</v>
      </c>
    </row>
    <row r="135" spans="3:6" ht="15.6" hidden="1" x14ac:dyDescent="0.3">
      <c r="D135" s="35" t="s">
        <v>419</v>
      </c>
      <c r="E135" s="35" t="s">
        <v>420</v>
      </c>
      <c r="F135" s="35" t="s">
        <v>421</v>
      </c>
    </row>
    <row r="136" spans="3:6" ht="15.6" hidden="1" x14ac:dyDescent="0.3">
      <c r="D136" s="35" t="s">
        <v>422</v>
      </c>
      <c r="E136" s="35" t="s">
        <v>423</v>
      </c>
      <c r="F136" s="35" t="s">
        <v>424</v>
      </c>
    </row>
    <row r="137" spans="3:6" ht="15.6" hidden="1" x14ac:dyDescent="0.3">
      <c r="D137" s="35" t="s">
        <v>425</v>
      </c>
      <c r="E137" s="35" t="s">
        <v>426</v>
      </c>
      <c r="F137" s="35" t="s">
        <v>427</v>
      </c>
    </row>
    <row r="138" spans="3:6" ht="15.6" hidden="1" x14ac:dyDescent="0.3">
      <c r="D138" s="35" t="s">
        <v>428</v>
      </c>
      <c r="E138" s="35" t="s">
        <v>429</v>
      </c>
      <c r="F138" s="35" t="s">
        <v>430</v>
      </c>
    </row>
    <row r="139" spans="3:6" ht="15.6" hidden="1" x14ac:dyDescent="0.3">
      <c r="D139" s="35" t="s">
        <v>431</v>
      </c>
      <c r="E139" s="35" t="s">
        <v>82</v>
      </c>
      <c r="F139" s="35" t="s">
        <v>432</v>
      </c>
    </row>
    <row r="140" spans="3:6" ht="15.6" hidden="1" x14ac:dyDescent="0.3">
      <c r="D140" s="35" t="s">
        <v>433</v>
      </c>
      <c r="E140" s="35" t="s">
        <v>434</v>
      </c>
      <c r="F140" s="35" t="s">
        <v>435</v>
      </c>
    </row>
    <row r="141" spans="3:6" ht="15.6" hidden="1" x14ac:dyDescent="0.3">
      <c r="D141" s="35" t="s">
        <v>436</v>
      </c>
      <c r="E141" s="35" t="s">
        <v>437</v>
      </c>
      <c r="F141" s="35" t="s">
        <v>438</v>
      </c>
    </row>
    <row r="142" spans="3:6" ht="15.6" hidden="1" x14ac:dyDescent="0.3">
      <c r="D142" s="35" t="s">
        <v>439</v>
      </c>
      <c r="E142" s="35" t="s">
        <v>89</v>
      </c>
      <c r="F142" s="35" t="s">
        <v>440</v>
      </c>
    </row>
    <row r="143" spans="3:6" ht="15.6" hidden="1" x14ac:dyDescent="0.3">
      <c r="D143" s="35" t="s">
        <v>441</v>
      </c>
      <c r="E143" s="35" t="s">
        <v>442</v>
      </c>
      <c r="F143" s="35" t="s">
        <v>443</v>
      </c>
    </row>
    <row r="144" spans="3:6" ht="15.6" hidden="1" x14ac:dyDescent="0.3">
      <c r="D144" s="35" t="s">
        <v>53</v>
      </c>
      <c r="E144" s="35" t="s">
        <v>444</v>
      </c>
      <c r="F144" s="35" t="s">
        <v>445</v>
      </c>
    </row>
    <row r="145" spans="4:6" ht="15.6" hidden="1" x14ac:dyDescent="0.3">
      <c r="D145" s="35" t="s">
        <v>446</v>
      </c>
      <c r="E145" s="35" t="s">
        <v>447</v>
      </c>
      <c r="F145" s="35" t="s">
        <v>448</v>
      </c>
    </row>
    <row r="146" spans="4:6" ht="15.6" hidden="1" x14ac:dyDescent="0.3">
      <c r="D146" s="35" t="s">
        <v>449</v>
      </c>
      <c r="E146" s="35" t="s">
        <v>450</v>
      </c>
      <c r="F146" s="35" t="s">
        <v>451</v>
      </c>
    </row>
    <row r="147" spans="4:6" ht="15.6" hidden="1" x14ac:dyDescent="0.3">
      <c r="D147" s="35" t="s">
        <v>452</v>
      </c>
      <c r="E147" s="35" t="s">
        <v>453</v>
      </c>
      <c r="F147" s="35" t="s">
        <v>454</v>
      </c>
    </row>
    <row r="148" spans="4:6" ht="15.6" hidden="1" x14ac:dyDescent="0.3">
      <c r="D148" s="35" t="s">
        <v>455</v>
      </c>
      <c r="E148" s="35" t="s">
        <v>456</v>
      </c>
      <c r="F148" s="35" t="s">
        <v>457</v>
      </c>
    </row>
    <row r="149" spans="4:6" ht="15.6" hidden="1" x14ac:dyDescent="0.3">
      <c r="D149" s="35" t="s">
        <v>458</v>
      </c>
      <c r="E149" s="35" t="s">
        <v>459</v>
      </c>
      <c r="F149" s="35" t="s">
        <v>460</v>
      </c>
    </row>
    <row r="150" spans="4:6" ht="15.6" hidden="1" x14ac:dyDescent="0.3">
      <c r="D150" s="35" t="s">
        <v>461</v>
      </c>
      <c r="E150" s="35" t="s">
        <v>462</v>
      </c>
      <c r="F150" s="35" t="s">
        <v>463</v>
      </c>
    </row>
    <row r="151" spans="4:6" ht="15.6" hidden="1" x14ac:dyDescent="0.3">
      <c r="D151" s="35" t="s">
        <v>464</v>
      </c>
      <c r="E151" s="35" t="s">
        <v>465</v>
      </c>
      <c r="F151" s="35" t="s">
        <v>466</v>
      </c>
    </row>
    <row r="152" spans="4:6" ht="15.6" hidden="1" x14ac:dyDescent="0.3">
      <c r="D152" s="35" t="s">
        <v>467</v>
      </c>
      <c r="E152" s="35" t="s">
        <v>468</v>
      </c>
      <c r="F152" s="35" t="s">
        <v>469</v>
      </c>
    </row>
    <row r="153" spans="4:6" ht="15.6" hidden="1" x14ac:dyDescent="0.3">
      <c r="D153" s="35" t="s">
        <v>470</v>
      </c>
      <c r="E153" s="35" t="s">
        <v>471</v>
      </c>
      <c r="F153" s="35" t="s">
        <v>472</v>
      </c>
    </row>
    <row r="154" spans="4:6" ht="15.6" hidden="1" x14ac:dyDescent="0.3">
      <c r="D154" s="35" t="s">
        <v>473</v>
      </c>
      <c r="E154" s="35" t="s">
        <v>474</v>
      </c>
      <c r="F154" s="35" t="s">
        <v>475</v>
      </c>
    </row>
    <row r="155" spans="4:6" ht="15.6" hidden="1" x14ac:dyDescent="0.3">
      <c r="D155" s="35" t="s">
        <v>476</v>
      </c>
      <c r="E155" s="35" t="s">
        <v>477</v>
      </c>
      <c r="F155" s="35" t="s">
        <v>478</v>
      </c>
    </row>
    <row r="156" spans="4:6" ht="15.6" hidden="1" x14ac:dyDescent="0.3">
      <c r="D156" s="35" t="s">
        <v>479</v>
      </c>
      <c r="E156" s="35" t="s">
        <v>480</v>
      </c>
      <c r="F156" s="35" t="s">
        <v>481</v>
      </c>
    </row>
    <row r="157" spans="4:6" ht="15.6" hidden="1" x14ac:dyDescent="0.3">
      <c r="D157" s="35" t="s">
        <v>56</v>
      </c>
      <c r="E157" s="35" t="s">
        <v>482</v>
      </c>
      <c r="F157" s="35" t="s">
        <v>483</v>
      </c>
    </row>
    <row r="158" spans="4:6" ht="15.6" hidden="1" x14ac:dyDescent="0.3">
      <c r="D158" s="35" t="s">
        <v>484</v>
      </c>
      <c r="E158" s="35" t="s">
        <v>485</v>
      </c>
      <c r="F158" s="35" t="s">
        <v>486</v>
      </c>
    </row>
    <row r="159" spans="4:6" ht="15.6" hidden="1" x14ac:dyDescent="0.3">
      <c r="D159" s="35" t="s">
        <v>45</v>
      </c>
      <c r="E159" s="35" t="s">
        <v>487</v>
      </c>
      <c r="F159" s="35" t="s">
        <v>488</v>
      </c>
    </row>
    <row r="160" spans="4:6" ht="15.6" hidden="1" x14ac:dyDescent="0.3">
      <c r="D160" s="35" t="s">
        <v>489</v>
      </c>
      <c r="E160" s="35" t="s">
        <v>490</v>
      </c>
      <c r="F160" s="35" t="s">
        <v>491</v>
      </c>
    </row>
    <row r="161" spans="4:6" ht="15.6" hidden="1" x14ac:dyDescent="0.3">
      <c r="D161" s="35" t="s">
        <v>492</v>
      </c>
      <c r="E161" s="35" t="s">
        <v>493</v>
      </c>
      <c r="F161" s="35" t="s">
        <v>494</v>
      </c>
    </row>
    <row r="162" spans="4:6" ht="15.6" hidden="1" x14ac:dyDescent="0.3">
      <c r="D162" s="35" t="s">
        <v>495</v>
      </c>
      <c r="E162" s="35" t="s">
        <v>496</v>
      </c>
      <c r="F162" s="35" t="s">
        <v>497</v>
      </c>
    </row>
    <row r="163" spans="4:6" ht="15.6" hidden="1" x14ac:dyDescent="0.3">
      <c r="D163" s="35" t="s">
        <v>498</v>
      </c>
      <c r="E163" s="35" t="s">
        <v>499</v>
      </c>
      <c r="F163" s="35" t="s">
        <v>500</v>
      </c>
    </row>
    <row r="164" spans="4:6" ht="15.6" hidden="1" x14ac:dyDescent="0.3">
      <c r="D164" s="35" t="s">
        <v>501</v>
      </c>
      <c r="E164" s="35" t="s">
        <v>502</v>
      </c>
      <c r="F164" s="35" t="s">
        <v>503</v>
      </c>
    </row>
    <row r="165" spans="4:6" ht="15.6" hidden="1" x14ac:dyDescent="0.3">
      <c r="D165" s="35" t="s">
        <v>504</v>
      </c>
      <c r="E165" s="35" t="s">
        <v>505</v>
      </c>
      <c r="F165" s="35" t="s">
        <v>506</v>
      </c>
    </row>
    <row r="166" spans="4:6" ht="15.6" hidden="1" x14ac:dyDescent="0.3">
      <c r="D166" s="35" t="s">
        <v>507</v>
      </c>
      <c r="E166" s="35" t="s">
        <v>508</v>
      </c>
      <c r="F166" s="35" t="s">
        <v>509</v>
      </c>
    </row>
    <row r="167" spans="4:6" ht="15.6" hidden="1" x14ac:dyDescent="0.3">
      <c r="D167" s="35" t="s">
        <v>510</v>
      </c>
      <c r="E167" s="35" t="s">
        <v>511</v>
      </c>
      <c r="F167" s="35" t="s">
        <v>512</v>
      </c>
    </row>
    <row r="168" spans="4:6" ht="15.6" hidden="1" x14ac:dyDescent="0.3">
      <c r="D168" s="35" t="s">
        <v>513</v>
      </c>
      <c r="E168" s="35" t="s">
        <v>514</v>
      </c>
      <c r="F168" s="35" t="s">
        <v>515</v>
      </c>
    </row>
    <row r="169" spans="4:6" ht="15.6" hidden="1" x14ac:dyDescent="0.3">
      <c r="D169" s="35" t="s">
        <v>516</v>
      </c>
      <c r="E169" s="35" t="s">
        <v>517</v>
      </c>
      <c r="F169" s="35" t="s">
        <v>518</v>
      </c>
    </row>
    <row r="170" spans="4:6" ht="15.6" hidden="1" x14ac:dyDescent="0.3">
      <c r="D170" s="35" t="s">
        <v>519</v>
      </c>
      <c r="E170" s="35" t="s">
        <v>520</v>
      </c>
      <c r="F170" s="35" t="s">
        <v>521</v>
      </c>
    </row>
    <row r="171" spans="4:6" ht="15.6" hidden="1" x14ac:dyDescent="0.3">
      <c r="D171" s="35" t="s">
        <v>522</v>
      </c>
      <c r="E171" s="35" t="s">
        <v>523</v>
      </c>
      <c r="F171" s="35" t="s">
        <v>524</v>
      </c>
    </row>
    <row r="172" spans="4:6" ht="15.6" hidden="1" x14ac:dyDescent="0.3">
      <c r="D172" s="35" t="s">
        <v>525</v>
      </c>
      <c r="E172" s="35" t="s">
        <v>526</v>
      </c>
      <c r="F172" s="35" t="s">
        <v>527</v>
      </c>
    </row>
    <row r="173" spans="4:6" ht="15.6" hidden="1" x14ac:dyDescent="0.3">
      <c r="D173" s="35" t="s">
        <v>528</v>
      </c>
      <c r="E173" s="35" t="s">
        <v>529</v>
      </c>
      <c r="F173" s="35" t="s">
        <v>530</v>
      </c>
    </row>
    <row r="174" spans="4:6" ht="15.6" hidden="1" x14ac:dyDescent="0.3">
      <c r="E174" s="35" t="s">
        <v>531</v>
      </c>
      <c r="F174" s="35" t="s">
        <v>532</v>
      </c>
    </row>
    <row r="175" spans="4:6" ht="15.6" hidden="1" x14ac:dyDescent="0.3">
      <c r="E175" s="35" t="s">
        <v>533</v>
      </c>
      <c r="F175" s="35" t="s">
        <v>534</v>
      </c>
    </row>
    <row r="176" spans="4:6" ht="15.6" hidden="1" x14ac:dyDescent="0.3">
      <c r="E176" s="35" t="s">
        <v>535</v>
      </c>
      <c r="F176" s="35" t="s">
        <v>536</v>
      </c>
    </row>
    <row r="177" spans="5:6" ht="15.6" hidden="1" x14ac:dyDescent="0.3">
      <c r="E177" s="35" t="s">
        <v>537</v>
      </c>
      <c r="F177" s="35" t="s">
        <v>538</v>
      </c>
    </row>
    <row r="178" spans="5:6" ht="15.6" hidden="1" x14ac:dyDescent="0.3">
      <c r="E178" s="35" t="s">
        <v>539</v>
      </c>
      <c r="F178" s="35" t="s">
        <v>540</v>
      </c>
    </row>
    <row r="179" spans="5:6" ht="15.6" hidden="1" x14ac:dyDescent="0.3">
      <c r="E179" s="35" t="s">
        <v>541</v>
      </c>
      <c r="F179" s="35" t="s">
        <v>542</v>
      </c>
    </row>
    <row r="180" spans="5:6" ht="15.6" hidden="1" x14ac:dyDescent="0.3">
      <c r="E180" s="35" t="s">
        <v>543</v>
      </c>
      <c r="F180" s="35" t="s">
        <v>544</v>
      </c>
    </row>
    <row r="181" spans="5:6" ht="15.6" hidden="1" x14ac:dyDescent="0.3">
      <c r="E181" s="35" t="s">
        <v>545</v>
      </c>
      <c r="F181" s="35" t="s">
        <v>546</v>
      </c>
    </row>
    <row r="182" spans="5:6" ht="15.6" hidden="1" x14ac:dyDescent="0.3">
      <c r="E182" s="35" t="s">
        <v>547</v>
      </c>
      <c r="F182" s="35" t="s">
        <v>548</v>
      </c>
    </row>
    <row r="183" spans="5:6" ht="15.6" hidden="1" x14ac:dyDescent="0.3">
      <c r="E183" s="35" t="s">
        <v>549</v>
      </c>
      <c r="F183" s="35" t="s">
        <v>550</v>
      </c>
    </row>
    <row r="184" spans="5:6" ht="15.6" hidden="1" x14ac:dyDescent="0.3">
      <c r="E184" s="35" t="s">
        <v>551</v>
      </c>
      <c r="F184" s="35" t="s">
        <v>552</v>
      </c>
    </row>
    <row r="185" spans="5:6" ht="15.6" hidden="1" x14ac:dyDescent="0.3">
      <c r="E185" s="35" t="s">
        <v>553</v>
      </c>
      <c r="F185" s="35" t="s">
        <v>554</v>
      </c>
    </row>
    <row r="186" spans="5:6" ht="15.6" hidden="1" x14ac:dyDescent="0.3">
      <c r="E186" s="35" t="s">
        <v>555</v>
      </c>
      <c r="F186" s="35" t="s">
        <v>556</v>
      </c>
    </row>
    <row r="187" spans="5:6" ht="15.6" hidden="1" x14ac:dyDescent="0.3">
      <c r="E187" s="35" t="s">
        <v>557</v>
      </c>
      <c r="F187" s="35" t="s">
        <v>558</v>
      </c>
    </row>
    <row r="188" spans="5:6" ht="15.6" hidden="1" x14ac:dyDescent="0.3">
      <c r="E188" s="35" t="s">
        <v>559</v>
      </c>
      <c r="F188" s="35" t="s">
        <v>560</v>
      </c>
    </row>
    <row r="189" spans="5:6" ht="15.6" hidden="1" x14ac:dyDescent="0.3">
      <c r="E189" s="35" t="s">
        <v>561</v>
      </c>
      <c r="F189" s="35" t="s">
        <v>562</v>
      </c>
    </row>
    <row r="190" spans="5:6" ht="15.6" hidden="1" x14ac:dyDescent="0.3">
      <c r="E190" s="35" t="s">
        <v>563</v>
      </c>
      <c r="F190" s="35" t="s">
        <v>564</v>
      </c>
    </row>
    <row r="191" spans="5:6" ht="15.6" hidden="1" x14ac:dyDescent="0.3">
      <c r="E191" s="35" t="s">
        <v>565</v>
      </c>
      <c r="F191" s="35" t="s">
        <v>566</v>
      </c>
    </row>
    <row r="192" spans="5:6" ht="15.6" hidden="1" x14ac:dyDescent="0.3">
      <c r="E192" s="35" t="s">
        <v>567</v>
      </c>
      <c r="F192" s="35" t="s">
        <v>568</v>
      </c>
    </row>
    <row r="193" spans="5:6" ht="15.6" hidden="1" x14ac:dyDescent="0.3">
      <c r="E193" s="35" t="s">
        <v>569</v>
      </c>
      <c r="F193" s="35" t="s">
        <v>570</v>
      </c>
    </row>
    <row r="194" spans="5:6" ht="15.6" hidden="1" x14ac:dyDescent="0.3">
      <c r="E194" s="35" t="s">
        <v>571</v>
      </c>
      <c r="F194" s="35" t="s">
        <v>572</v>
      </c>
    </row>
    <row r="195" spans="5:6" ht="15.6" hidden="1" x14ac:dyDescent="0.3">
      <c r="E195" s="35" t="s">
        <v>573</v>
      </c>
      <c r="F195" s="35" t="s">
        <v>574</v>
      </c>
    </row>
    <row r="196" spans="5:6" ht="15.6" hidden="1" x14ac:dyDescent="0.3">
      <c r="E196" s="35" t="s">
        <v>575</v>
      </c>
      <c r="F196" s="35" t="s">
        <v>576</v>
      </c>
    </row>
    <row r="197" spans="5:6" ht="15.6" hidden="1" x14ac:dyDescent="0.3">
      <c r="E197" s="35" t="s">
        <v>577</v>
      </c>
      <c r="F197" s="35" t="s">
        <v>578</v>
      </c>
    </row>
    <row r="198" spans="5:6" ht="15.6" hidden="1" x14ac:dyDescent="0.3">
      <c r="E198" s="35" t="s">
        <v>579</v>
      </c>
      <c r="F198" s="35" t="s">
        <v>580</v>
      </c>
    </row>
    <row r="199" spans="5:6" ht="15.6" hidden="1" x14ac:dyDescent="0.3">
      <c r="E199" s="35" t="s">
        <v>581</v>
      </c>
      <c r="F199" s="35" t="s">
        <v>582</v>
      </c>
    </row>
    <row r="200" spans="5:6" ht="15.6" hidden="1" x14ac:dyDescent="0.3">
      <c r="E200" s="35" t="s">
        <v>583</v>
      </c>
      <c r="F200" s="35" t="s">
        <v>584</v>
      </c>
    </row>
    <row r="201" spans="5:6" ht="15.6" hidden="1" x14ac:dyDescent="0.3">
      <c r="E201" s="35" t="s">
        <v>585</v>
      </c>
      <c r="F201" s="35" t="s">
        <v>586</v>
      </c>
    </row>
    <row r="202" spans="5:6" ht="15.6" hidden="1" x14ac:dyDescent="0.3">
      <c r="E202" s="35" t="s">
        <v>587</v>
      </c>
      <c r="F202" s="35" t="s">
        <v>588</v>
      </c>
    </row>
    <row r="203" spans="5:6" ht="15.6" hidden="1" x14ac:dyDescent="0.3">
      <c r="E203" s="35" t="s">
        <v>589</v>
      </c>
      <c r="F203" s="35" t="s">
        <v>590</v>
      </c>
    </row>
    <row r="204" spans="5:6" ht="15.6" hidden="1" x14ac:dyDescent="0.3">
      <c r="E204" s="35" t="s">
        <v>591</v>
      </c>
      <c r="F204" s="35" t="s">
        <v>592</v>
      </c>
    </row>
    <row r="205" spans="5:6" ht="15.6" hidden="1" x14ac:dyDescent="0.3">
      <c r="E205" s="35" t="s">
        <v>593</v>
      </c>
      <c r="F205" s="35" t="s">
        <v>594</v>
      </c>
    </row>
    <row r="206" spans="5:6" ht="15.6" hidden="1" x14ac:dyDescent="0.3">
      <c r="E206" s="35" t="s">
        <v>595</v>
      </c>
      <c r="F206" s="35" t="s">
        <v>596</v>
      </c>
    </row>
    <row r="207" spans="5:6" ht="15.6" hidden="1" x14ac:dyDescent="0.3">
      <c r="E207" s="35" t="s">
        <v>597</v>
      </c>
      <c r="F207" s="35" t="s">
        <v>598</v>
      </c>
    </row>
    <row r="208" spans="5:6" ht="15.6" hidden="1" x14ac:dyDescent="0.3">
      <c r="E208" s="35" t="s">
        <v>599</v>
      </c>
      <c r="F208" s="35" t="s">
        <v>600</v>
      </c>
    </row>
    <row r="209" spans="5:6" ht="15.6" hidden="1" x14ac:dyDescent="0.3">
      <c r="E209" s="35" t="s">
        <v>601</v>
      </c>
      <c r="F209" s="35" t="s">
        <v>602</v>
      </c>
    </row>
    <row r="210" spans="5:6" ht="15.6" hidden="1" x14ac:dyDescent="0.3">
      <c r="E210" s="35" t="s">
        <v>603</v>
      </c>
      <c r="F210" s="35" t="s">
        <v>604</v>
      </c>
    </row>
    <row r="211" spans="5:6" ht="15.6" hidden="1" x14ac:dyDescent="0.3">
      <c r="E211" s="35" t="s">
        <v>605</v>
      </c>
      <c r="F211" s="35" t="s">
        <v>606</v>
      </c>
    </row>
    <row r="212" spans="5:6" ht="15.6" hidden="1" x14ac:dyDescent="0.3">
      <c r="E212" s="35" t="s">
        <v>607</v>
      </c>
      <c r="F212" s="35" t="s">
        <v>608</v>
      </c>
    </row>
    <row r="213" spans="5:6" ht="15.6" hidden="1" x14ac:dyDescent="0.3">
      <c r="E213" s="35" t="s">
        <v>609</v>
      </c>
      <c r="F213" s="35" t="s">
        <v>610</v>
      </c>
    </row>
    <row r="214" spans="5:6" ht="15.6" hidden="1" x14ac:dyDescent="0.3">
      <c r="E214" s="35" t="s">
        <v>100</v>
      </c>
      <c r="F214" s="35" t="s">
        <v>611</v>
      </c>
    </row>
    <row r="215" spans="5:6" ht="15.6" hidden="1" x14ac:dyDescent="0.3">
      <c r="E215" s="35" t="s">
        <v>101</v>
      </c>
      <c r="F215" s="35" t="s">
        <v>612</v>
      </c>
    </row>
    <row r="216" spans="5:6" ht="15.6" hidden="1" x14ac:dyDescent="0.3">
      <c r="E216" s="35" t="s">
        <v>613</v>
      </c>
      <c r="F216" s="35" t="s">
        <v>614</v>
      </c>
    </row>
    <row r="217" spans="5:6" ht="15.6" hidden="1" x14ac:dyDescent="0.3">
      <c r="E217" s="35" t="s">
        <v>615</v>
      </c>
      <c r="F217" s="35" t="s">
        <v>616</v>
      </c>
    </row>
    <row r="218" spans="5:6" ht="15.6" hidden="1" x14ac:dyDescent="0.3">
      <c r="E218" s="35" t="s">
        <v>617</v>
      </c>
      <c r="F218" s="35" t="s">
        <v>618</v>
      </c>
    </row>
    <row r="219" spans="5:6" ht="15.6" hidden="1" x14ac:dyDescent="0.3">
      <c r="E219" s="35" t="s">
        <v>619</v>
      </c>
      <c r="F219" s="35" t="s">
        <v>620</v>
      </c>
    </row>
    <row r="220" spans="5:6" ht="15.6" hidden="1" x14ac:dyDescent="0.3">
      <c r="E220" s="35" t="s">
        <v>621</v>
      </c>
      <c r="F220" s="35" t="s">
        <v>622</v>
      </c>
    </row>
    <row r="221" spans="5:6" ht="15.6" hidden="1" x14ac:dyDescent="0.3">
      <c r="E221" s="35" t="s">
        <v>102</v>
      </c>
      <c r="F221" s="35" t="s">
        <v>623</v>
      </c>
    </row>
    <row r="222" spans="5:6" ht="15.6" hidden="1" x14ac:dyDescent="0.3">
      <c r="E222" s="35" t="s">
        <v>103</v>
      </c>
      <c r="F222" s="35" t="s">
        <v>624</v>
      </c>
    </row>
    <row r="223" spans="5:6" ht="15.6" hidden="1" x14ac:dyDescent="0.3">
      <c r="E223" s="35" t="s">
        <v>104</v>
      </c>
      <c r="F223" s="35" t="s">
        <v>625</v>
      </c>
    </row>
    <row r="224" spans="5:6" ht="15.6" hidden="1" x14ac:dyDescent="0.3">
      <c r="E224" s="35" t="s">
        <v>626</v>
      </c>
      <c r="F224" s="35" t="s">
        <v>627</v>
      </c>
    </row>
    <row r="225" spans="5:6" ht="15.6" hidden="1" x14ac:dyDescent="0.3">
      <c r="E225" s="35" t="s">
        <v>105</v>
      </c>
      <c r="F225" s="35" t="s">
        <v>628</v>
      </c>
    </row>
    <row r="226" spans="5:6" ht="15.6" hidden="1" x14ac:dyDescent="0.3">
      <c r="E226" s="35" t="s">
        <v>629</v>
      </c>
      <c r="F226" s="35" t="s">
        <v>630</v>
      </c>
    </row>
    <row r="227" spans="5:6" ht="15.6" hidden="1" x14ac:dyDescent="0.3">
      <c r="E227" s="35" t="s">
        <v>631</v>
      </c>
      <c r="F227" s="35" t="s">
        <v>632</v>
      </c>
    </row>
    <row r="228" spans="5:6" ht="15.6" hidden="1" x14ac:dyDescent="0.3">
      <c r="E228" s="35" t="s">
        <v>633</v>
      </c>
      <c r="F228" s="35" t="s">
        <v>634</v>
      </c>
    </row>
    <row r="229" spans="5:6" ht="15.6" hidden="1" x14ac:dyDescent="0.3">
      <c r="E229" s="35" t="s">
        <v>635</v>
      </c>
      <c r="F229" s="35" t="s">
        <v>636</v>
      </c>
    </row>
    <row r="230" spans="5:6" ht="15.6" hidden="1" x14ac:dyDescent="0.3">
      <c r="E230" s="35" t="s">
        <v>637</v>
      </c>
      <c r="F230" s="35" t="s">
        <v>638</v>
      </c>
    </row>
    <row r="231" spans="5:6" ht="15.6" hidden="1" x14ac:dyDescent="0.3">
      <c r="E231" s="35" t="s">
        <v>639</v>
      </c>
      <c r="F231" s="35" t="s">
        <v>640</v>
      </c>
    </row>
    <row r="232" spans="5:6" ht="15.6" hidden="1" x14ac:dyDescent="0.3">
      <c r="E232" s="35" t="s">
        <v>641</v>
      </c>
      <c r="F232" s="35" t="s">
        <v>642</v>
      </c>
    </row>
    <row r="233" spans="5:6" ht="15.6" hidden="1" x14ac:dyDescent="0.3">
      <c r="E233" s="35" t="s">
        <v>643</v>
      </c>
      <c r="F233" s="35" t="s">
        <v>644</v>
      </c>
    </row>
    <row r="234" spans="5:6" ht="15.6" hidden="1" x14ac:dyDescent="0.3">
      <c r="E234" s="35" t="s">
        <v>645</v>
      </c>
      <c r="F234" s="35" t="s">
        <v>646</v>
      </c>
    </row>
    <row r="235" spans="5:6" ht="15.6" hidden="1" x14ac:dyDescent="0.3">
      <c r="E235" s="35" t="s">
        <v>647</v>
      </c>
      <c r="F235" s="35" t="s">
        <v>648</v>
      </c>
    </row>
    <row r="236" spans="5:6" ht="15.6" hidden="1" x14ac:dyDescent="0.3">
      <c r="E236" s="35" t="s">
        <v>649</v>
      </c>
      <c r="F236" s="35" t="s">
        <v>650</v>
      </c>
    </row>
    <row r="237" spans="5:6" ht="15.6" hidden="1" x14ac:dyDescent="0.3">
      <c r="E237" s="35" t="s">
        <v>651</v>
      </c>
      <c r="F237" s="35" t="s">
        <v>652</v>
      </c>
    </row>
    <row r="238" spans="5:6" ht="15.6" hidden="1" x14ac:dyDescent="0.3">
      <c r="E238" s="35" t="s">
        <v>653</v>
      </c>
      <c r="F238" s="35" t="s">
        <v>654</v>
      </c>
    </row>
    <row r="239" spans="5:6" ht="15.6" hidden="1" x14ac:dyDescent="0.3">
      <c r="E239" s="35" t="s">
        <v>655</v>
      </c>
      <c r="F239" s="35" t="s">
        <v>656</v>
      </c>
    </row>
    <row r="240" spans="5:6" ht="15.6" hidden="1" x14ac:dyDescent="0.3">
      <c r="E240" s="35" t="s">
        <v>657</v>
      </c>
      <c r="F240" s="35" t="s">
        <v>658</v>
      </c>
    </row>
    <row r="241" spans="5:6" ht="15.6" hidden="1" x14ac:dyDescent="0.3">
      <c r="E241" s="35" t="s">
        <v>659</v>
      </c>
      <c r="F241" s="35" t="s">
        <v>660</v>
      </c>
    </row>
    <row r="242" spans="5:6" ht="15.6" hidden="1" x14ac:dyDescent="0.3">
      <c r="E242" s="35" t="s">
        <v>661</v>
      </c>
      <c r="F242" s="35" t="s">
        <v>662</v>
      </c>
    </row>
    <row r="243" spans="5:6" ht="15.6" hidden="1" x14ac:dyDescent="0.3">
      <c r="E243" s="35" t="s">
        <v>663</v>
      </c>
      <c r="F243" s="35" t="s">
        <v>664</v>
      </c>
    </row>
    <row r="244" spans="5:6" ht="15.6" hidden="1" x14ac:dyDescent="0.3">
      <c r="E244" s="35" t="s">
        <v>665</v>
      </c>
      <c r="F244" s="35" t="s">
        <v>666</v>
      </c>
    </row>
    <row r="245" spans="5:6" ht="15.6" hidden="1" x14ac:dyDescent="0.3">
      <c r="E245" s="35" t="s">
        <v>667</v>
      </c>
      <c r="F245" s="35" t="s">
        <v>668</v>
      </c>
    </row>
    <row r="246" spans="5:6" ht="15.6" hidden="1" x14ac:dyDescent="0.3">
      <c r="E246" s="35" t="s">
        <v>669</v>
      </c>
      <c r="F246" s="35" t="s">
        <v>670</v>
      </c>
    </row>
    <row r="247" spans="5:6" ht="15.6" hidden="1" x14ac:dyDescent="0.3">
      <c r="E247" s="35" t="s">
        <v>671</v>
      </c>
      <c r="F247" s="35" t="s">
        <v>672</v>
      </c>
    </row>
    <row r="248" spans="5:6" ht="15.6" hidden="1" x14ac:dyDescent="0.3">
      <c r="E248" s="35" t="s">
        <v>673</v>
      </c>
      <c r="F248" s="35" t="s">
        <v>674</v>
      </c>
    </row>
    <row r="249" spans="5:6" ht="15.6" hidden="1" x14ac:dyDescent="0.3">
      <c r="E249" s="35" t="s">
        <v>675</v>
      </c>
      <c r="F249" s="35" t="s">
        <v>676</v>
      </c>
    </row>
    <row r="250" spans="5:6" ht="15.6" hidden="1" x14ac:dyDescent="0.3">
      <c r="E250" s="35" t="s">
        <v>677</v>
      </c>
      <c r="F250" s="35" t="s">
        <v>678</v>
      </c>
    </row>
    <row r="251" spans="5:6" ht="15.6" hidden="1" x14ac:dyDescent="0.3">
      <c r="E251" s="35" t="s">
        <v>679</v>
      </c>
      <c r="F251" s="35" t="s">
        <v>680</v>
      </c>
    </row>
    <row r="252" spans="5:6" ht="15.6" hidden="1" x14ac:dyDescent="0.3">
      <c r="E252" s="35" t="s">
        <v>681</v>
      </c>
      <c r="F252" s="35" t="s">
        <v>682</v>
      </c>
    </row>
    <row r="253" spans="5:6" ht="15.6" hidden="1" x14ac:dyDescent="0.3">
      <c r="E253" s="35" t="s">
        <v>683</v>
      </c>
      <c r="F253" s="35" t="s">
        <v>684</v>
      </c>
    </row>
    <row r="254" spans="5:6" ht="15.6" hidden="1" x14ac:dyDescent="0.3">
      <c r="E254" s="35" t="s">
        <v>685</v>
      </c>
      <c r="F254" s="35" t="s">
        <v>686</v>
      </c>
    </row>
    <row r="255" spans="5:6" ht="15.6" hidden="1" x14ac:dyDescent="0.3">
      <c r="E255" s="35" t="s">
        <v>687</v>
      </c>
      <c r="F255" s="35" t="s">
        <v>688</v>
      </c>
    </row>
    <row r="256" spans="5:6" ht="15.6" hidden="1" x14ac:dyDescent="0.3">
      <c r="E256" s="35" t="s">
        <v>689</v>
      </c>
      <c r="F256" s="35" t="s">
        <v>690</v>
      </c>
    </row>
    <row r="257" spans="5:6" ht="15.6" hidden="1" x14ac:dyDescent="0.3">
      <c r="E257" s="35" t="s">
        <v>691</v>
      </c>
      <c r="F257" s="35" t="s">
        <v>692</v>
      </c>
    </row>
    <row r="258" spans="5:6" ht="15.6" hidden="1" x14ac:dyDescent="0.3">
      <c r="E258" s="35" t="s">
        <v>693</v>
      </c>
      <c r="F258" s="35" t="s">
        <v>694</v>
      </c>
    </row>
    <row r="259" spans="5:6" ht="15.6" hidden="1" x14ac:dyDescent="0.3">
      <c r="E259" s="35" t="s">
        <v>695</v>
      </c>
      <c r="F259" s="35" t="s">
        <v>696</v>
      </c>
    </row>
    <row r="260" spans="5:6" ht="15.6" hidden="1" x14ac:dyDescent="0.3">
      <c r="E260" s="35" t="s">
        <v>697</v>
      </c>
      <c r="F260" s="35" t="s">
        <v>698</v>
      </c>
    </row>
    <row r="261" spans="5:6" ht="15.6" hidden="1" x14ac:dyDescent="0.3">
      <c r="E261" s="35" t="s">
        <v>699</v>
      </c>
      <c r="F261" s="35" t="s">
        <v>700</v>
      </c>
    </row>
    <row r="262" spans="5:6" ht="15.6" hidden="1" x14ac:dyDescent="0.3">
      <c r="E262" s="35" t="s">
        <v>701</v>
      </c>
      <c r="F262" s="35" t="s">
        <v>702</v>
      </c>
    </row>
    <row r="263" spans="5:6" ht="15.6" hidden="1" x14ac:dyDescent="0.3">
      <c r="E263" s="35" t="s">
        <v>703</v>
      </c>
      <c r="F263" s="35" t="s">
        <v>704</v>
      </c>
    </row>
    <row r="264" spans="5:6" ht="15.6" hidden="1" x14ac:dyDescent="0.3">
      <c r="E264" s="35" t="s">
        <v>705</v>
      </c>
      <c r="F264" s="35" t="s">
        <v>706</v>
      </c>
    </row>
    <row r="265" spans="5:6" ht="15.6" hidden="1" x14ac:dyDescent="0.3">
      <c r="E265" s="35" t="s">
        <v>707</v>
      </c>
      <c r="F265" s="35" t="s">
        <v>708</v>
      </c>
    </row>
    <row r="266" spans="5:6" ht="15.6" hidden="1" x14ac:dyDescent="0.3">
      <c r="E266" s="35" t="s">
        <v>709</v>
      </c>
      <c r="F266" s="35" t="s">
        <v>710</v>
      </c>
    </row>
    <row r="267" spans="5:6" ht="15.6" hidden="1" x14ac:dyDescent="0.3">
      <c r="E267" s="35" t="s">
        <v>280</v>
      </c>
      <c r="F267" s="35" t="s">
        <v>281</v>
      </c>
    </row>
    <row r="268" spans="5:6" ht="15.6" hidden="1" x14ac:dyDescent="0.3">
      <c r="E268" s="35" t="s">
        <v>711</v>
      </c>
      <c r="F268" s="35" t="s">
        <v>712</v>
      </c>
    </row>
    <row r="269" spans="5:6" ht="15.6" hidden="1" x14ac:dyDescent="0.3">
      <c r="E269" s="35" t="s">
        <v>713</v>
      </c>
      <c r="F269" s="35" t="s">
        <v>714</v>
      </c>
    </row>
    <row r="270" spans="5:6" ht="15.6" hidden="1" x14ac:dyDescent="0.3">
      <c r="E270" s="35" t="s">
        <v>715</v>
      </c>
      <c r="F270" s="35" t="s">
        <v>716</v>
      </c>
    </row>
    <row r="271" spans="5:6" ht="15.6" hidden="1" x14ac:dyDescent="0.3">
      <c r="E271" s="35" t="s">
        <v>717</v>
      </c>
      <c r="F271" s="35" t="s">
        <v>718</v>
      </c>
    </row>
    <row r="272" spans="5:6" ht="15.6" hidden="1" x14ac:dyDescent="0.3">
      <c r="E272" s="35" t="s">
        <v>719</v>
      </c>
      <c r="F272" s="35" t="s">
        <v>720</v>
      </c>
    </row>
    <row r="273" spans="5:6" ht="15.6" hidden="1" x14ac:dyDescent="0.3">
      <c r="E273" s="35" t="s">
        <v>721</v>
      </c>
      <c r="F273" s="35" t="s">
        <v>722</v>
      </c>
    </row>
    <row r="274" spans="5:6" ht="15.6" hidden="1" x14ac:dyDescent="0.3">
      <c r="E274" s="35" t="s">
        <v>723</v>
      </c>
      <c r="F274" s="35" t="s">
        <v>724</v>
      </c>
    </row>
    <row r="275" spans="5:6" ht="15.6" hidden="1" x14ac:dyDescent="0.3">
      <c r="E275" s="35" t="s">
        <v>725</v>
      </c>
      <c r="F275" s="35" t="s">
        <v>726</v>
      </c>
    </row>
    <row r="276" spans="5:6" ht="15.6" hidden="1" x14ac:dyDescent="0.3">
      <c r="E276" s="35" t="s">
        <v>727</v>
      </c>
      <c r="F276" s="35" t="s">
        <v>728</v>
      </c>
    </row>
    <row r="277" spans="5:6" ht="15.6" hidden="1" x14ac:dyDescent="0.3">
      <c r="E277" s="35" t="s">
        <v>729</v>
      </c>
      <c r="F277" s="35" t="s">
        <v>730</v>
      </c>
    </row>
    <row r="278" spans="5:6" ht="15.6" hidden="1" x14ac:dyDescent="0.3">
      <c r="E278" s="35" t="s">
        <v>731</v>
      </c>
      <c r="F278" s="35" t="s">
        <v>732</v>
      </c>
    </row>
    <row r="279" spans="5:6" ht="15.6" hidden="1" x14ac:dyDescent="0.3">
      <c r="E279" s="35" t="s">
        <v>733</v>
      </c>
      <c r="F279" s="35" t="s">
        <v>734</v>
      </c>
    </row>
    <row r="280" spans="5:6" ht="15.6" hidden="1" x14ac:dyDescent="0.3">
      <c r="E280" s="35" t="s">
        <v>735</v>
      </c>
      <c r="F280" s="35" t="s">
        <v>736</v>
      </c>
    </row>
    <row r="281" spans="5:6" ht="15.6" hidden="1" x14ac:dyDescent="0.3">
      <c r="E281" s="35" t="s">
        <v>737</v>
      </c>
      <c r="F281" s="35" t="s">
        <v>738</v>
      </c>
    </row>
    <row r="282" spans="5:6" ht="15.6" hidden="1" x14ac:dyDescent="0.3">
      <c r="E282" s="35" t="s">
        <v>739</v>
      </c>
      <c r="F282" s="35" t="s">
        <v>740</v>
      </c>
    </row>
    <row r="283" spans="5:6" ht="15.6" hidden="1" x14ac:dyDescent="0.3">
      <c r="E283" s="35" t="s">
        <v>741</v>
      </c>
      <c r="F283" s="35" t="s">
        <v>742</v>
      </c>
    </row>
    <row r="284" spans="5:6" ht="15.6" hidden="1" x14ac:dyDescent="0.3">
      <c r="E284" s="35" t="s">
        <v>743</v>
      </c>
      <c r="F284" s="35" t="s">
        <v>744</v>
      </c>
    </row>
    <row r="285" spans="5:6" ht="15.6" hidden="1" x14ac:dyDescent="0.3">
      <c r="E285" s="35" t="s">
        <v>745</v>
      </c>
      <c r="F285" s="35" t="s">
        <v>746</v>
      </c>
    </row>
    <row r="286" spans="5:6" ht="15.6" hidden="1" x14ac:dyDescent="0.3">
      <c r="E286" s="35" t="s">
        <v>747</v>
      </c>
      <c r="F286" s="35" t="s">
        <v>748</v>
      </c>
    </row>
    <row r="287" spans="5:6" ht="15.6" hidden="1" x14ac:dyDescent="0.3">
      <c r="E287" s="35" t="s">
        <v>749</v>
      </c>
      <c r="F287" s="35" t="s">
        <v>750</v>
      </c>
    </row>
    <row r="288" spans="5:6" ht="15.6" hidden="1" x14ac:dyDescent="0.3">
      <c r="E288" s="35" t="s">
        <v>751</v>
      </c>
      <c r="F288" s="35" t="s">
        <v>752</v>
      </c>
    </row>
    <row r="289" spans="5:6" ht="15.6" hidden="1" x14ac:dyDescent="0.3">
      <c r="E289" s="35" t="s">
        <v>753</v>
      </c>
      <c r="F289" s="35" t="s">
        <v>754</v>
      </c>
    </row>
    <row r="290" spans="5:6" ht="15.6" hidden="1" x14ac:dyDescent="0.3">
      <c r="E290" s="35" t="s">
        <v>755</v>
      </c>
      <c r="F290" s="35" t="s">
        <v>756</v>
      </c>
    </row>
    <row r="291" spans="5:6" ht="15.6" hidden="1" x14ac:dyDescent="0.3">
      <c r="E291" s="35" t="s">
        <v>757</v>
      </c>
      <c r="F291" s="35" t="s">
        <v>758</v>
      </c>
    </row>
    <row r="292" spans="5:6" ht="15.6" hidden="1" x14ac:dyDescent="0.3">
      <c r="E292" s="35" t="s">
        <v>759</v>
      </c>
      <c r="F292" s="35" t="s">
        <v>760</v>
      </c>
    </row>
    <row r="293" spans="5:6" ht="15.6" hidden="1" x14ac:dyDescent="0.3">
      <c r="E293" s="35" t="s">
        <v>761</v>
      </c>
      <c r="F293" s="35" t="s">
        <v>762</v>
      </c>
    </row>
    <row r="294" spans="5:6" ht="15.6" hidden="1" x14ac:dyDescent="0.3">
      <c r="E294" s="35" t="s">
        <v>763</v>
      </c>
      <c r="F294" s="35" t="s">
        <v>764</v>
      </c>
    </row>
    <row r="295" spans="5:6" ht="15.6" hidden="1" x14ac:dyDescent="0.3">
      <c r="E295" s="35" t="s">
        <v>765</v>
      </c>
      <c r="F295" s="35" t="s">
        <v>766</v>
      </c>
    </row>
    <row r="296" spans="5:6" ht="15.6" hidden="1" x14ac:dyDescent="0.3">
      <c r="E296" s="35" t="s">
        <v>767</v>
      </c>
      <c r="F296" s="35" t="s">
        <v>768</v>
      </c>
    </row>
    <row r="297" spans="5:6" ht="15.6" hidden="1" x14ac:dyDescent="0.3">
      <c r="E297" s="35" t="s">
        <v>769</v>
      </c>
      <c r="F297" s="35" t="s">
        <v>770</v>
      </c>
    </row>
    <row r="298" spans="5:6" ht="15.6" hidden="1" x14ac:dyDescent="0.3">
      <c r="E298" s="35" t="s">
        <v>771</v>
      </c>
      <c r="F298" s="35" t="s">
        <v>772</v>
      </c>
    </row>
    <row r="299" spans="5:6" ht="15.6" hidden="1" x14ac:dyDescent="0.3">
      <c r="E299" s="35" t="s">
        <v>773</v>
      </c>
      <c r="F299" s="35" t="s">
        <v>774</v>
      </c>
    </row>
    <row r="300" spans="5:6" ht="15.6" hidden="1" x14ac:dyDescent="0.3">
      <c r="E300" s="35" t="s">
        <v>775</v>
      </c>
      <c r="F300" s="35" t="s">
        <v>776</v>
      </c>
    </row>
    <row r="301" spans="5:6" ht="15.6" hidden="1" x14ac:dyDescent="0.3">
      <c r="E301" s="35" t="s">
        <v>777</v>
      </c>
      <c r="F301" s="35" t="s">
        <v>778</v>
      </c>
    </row>
    <row r="302" spans="5:6" ht="15.6" hidden="1" x14ac:dyDescent="0.3">
      <c r="E302" s="35" t="s">
        <v>779</v>
      </c>
      <c r="F302" s="35" t="s">
        <v>780</v>
      </c>
    </row>
    <row r="303" spans="5:6" ht="15.6" hidden="1" x14ac:dyDescent="0.3">
      <c r="E303" s="35" t="s">
        <v>781</v>
      </c>
      <c r="F303" s="35" t="s">
        <v>782</v>
      </c>
    </row>
    <row r="304" spans="5:6" ht="15.6" hidden="1" x14ac:dyDescent="0.3">
      <c r="E304" s="35" t="s">
        <v>783</v>
      </c>
      <c r="F304" s="35" t="s">
        <v>784</v>
      </c>
    </row>
    <row r="305" spans="5:6" ht="15.6" hidden="1" x14ac:dyDescent="0.3">
      <c r="E305" s="35" t="s">
        <v>785</v>
      </c>
      <c r="F305" s="35" t="s">
        <v>786</v>
      </c>
    </row>
    <row r="306" spans="5:6" ht="15.6" hidden="1" x14ac:dyDescent="0.3">
      <c r="E306" s="35" t="s">
        <v>787</v>
      </c>
      <c r="F306" s="35" t="s">
        <v>788</v>
      </c>
    </row>
    <row r="307" spans="5:6" ht="15.6" hidden="1" x14ac:dyDescent="0.3">
      <c r="E307" s="35" t="s">
        <v>789</v>
      </c>
      <c r="F307" s="35" t="s">
        <v>790</v>
      </c>
    </row>
    <row r="308" spans="5:6" ht="15.6" hidden="1" x14ac:dyDescent="0.3">
      <c r="E308" s="35" t="s">
        <v>791</v>
      </c>
      <c r="F308" s="35" t="s">
        <v>792</v>
      </c>
    </row>
    <row r="309" spans="5:6" ht="15.6" hidden="1" x14ac:dyDescent="0.3">
      <c r="E309" s="35" t="s">
        <v>793</v>
      </c>
      <c r="F309" s="35" t="s">
        <v>794</v>
      </c>
    </row>
    <row r="310" spans="5:6" ht="15.6" hidden="1" x14ac:dyDescent="0.3">
      <c r="E310" s="35" t="s">
        <v>795</v>
      </c>
      <c r="F310" s="35" t="s">
        <v>796</v>
      </c>
    </row>
    <row r="311" spans="5:6" ht="15.6" hidden="1" x14ac:dyDescent="0.3">
      <c r="E311" s="35" t="s">
        <v>797</v>
      </c>
      <c r="F311" s="35" t="s">
        <v>798</v>
      </c>
    </row>
    <row r="312" spans="5:6" ht="15.6" hidden="1" x14ac:dyDescent="0.3">
      <c r="E312" s="35" t="s">
        <v>799</v>
      </c>
      <c r="F312" s="35" t="s">
        <v>800</v>
      </c>
    </row>
    <row r="313" spans="5:6" ht="15.6" hidden="1" x14ac:dyDescent="0.3">
      <c r="E313" s="35" t="s">
        <v>801</v>
      </c>
      <c r="F313" s="35" t="s">
        <v>802</v>
      </c>
    </row>
    <row r="314" spans="5:6" ht="15.6" hidden="1" x14ac:dyDescent="0.3">
      <c r="E314" s="35" t="s">
        <v>803</v>
      </c>
      <c r="F314" s="35" t="s">
        <v>804</v>
      </c>
    </row>
    <row r="315" spans="5:6" ht="15.6" hidden="1" x14ac:dyDescent="0.3">
      <c r="E315" s="35" t="s">
        <v>805</v>
      </c>
      <c r="F315" s="35" t="s">
        <v>806</v>
      </c>
    </row>
    <row r="316" spans="5:6" ht="15.6" hidden="1" x14ac:dyDescent="0.3">
      <c r="E316" s="35" t="s">
        <v>807</v>
      </c>
      <c r="F316" s="35" t="s">
        <v>808</v>
      </c>
    </row>
    <row r="317" spans="5:6" ht="15.6" hidden="1" x14ac:dyDescent="0.3">
      <c r="E317" s="35" t="s">
        <v>809</v>
      </c>
      <c r="F317" s="35" t="s">
        <v>810</v>
      </c>
    </row>
    <row r="318" spans="5:6" ht="15.6" hidden="1" x14ac:dyDescent="0.3">
      <c r="E318" s="35" t="s">
        <v>811</v>
      </c>
      <c r="F318" s="35" t="s">
        <v>812</v>
      </c>
    </row>
    <row r="319" spans="5:6" ht="15.6" hidden="1" x14ac:dyDescent="0.3">
      <c r="E319" s="35" t="s">
        <v>813</v>
      </c>
      <c r="F319" s="35" t="s">
        <v>814</v>
      </c>
    </row>
    <row r="320" spans="5:6" ht="15.6" hidden="1" x14ac:dyDescent="0.3">
      <c r="E320" s="35" t="s">
        <v>815</v>
      </c>
      <c r="F320" s="35" t="s">
        <v>816</v>
      </c>
    </row>
    <row r="321" spans="5:6" ht="15.6" hidden="1" x14ac:dyDescent="0.3">
      <c r="E321" s="35" t="s">
        <v>817</v>
      </c>
      <c r="F321" s="35" t="s">
        <v>818</v>
      </c>
    </row>
    <row r="322" spans="5:6" ht="15.6" hidden="1" x14ac:dyDescent="0.3">
      <c r="E322" s="35" t="s">
        <v>819</v>
      </c>
      <c r="F322" s="35" t="s">
        <v>820</v>
      </c>
    </row>
    <row r="323" spans="5:6" ht="15.6" hidden="1" x14ac:dyDescent="0.3">
      <c r="E323" s="35" t="s">
        <v>821</v>
      </c>
      <c r="F323" s="35" t="s">
        <v>822</v>
      </c>
    </row>
    <row r="324" spans="5:6" ht="15.6" hidden="1" x14ac:dyDescent="0.3">
      <c r="E324" s="35" t="s">
        <v>823</v>
      </c>
      <c r="F324" s="35" t="s">
        <v>824</v>
      </c>
    </row>
    <row r="325" spans="5:6" ht="15.6" hidden="1" x14ac:dyDescent="0.3">
      <c r="E325" s="35" t="s">
        <v>825</v>
      </c>
      <c r="F325" s="35" t="s">
        <v>826</v>
      </c>
    </row>
    <row r="326" spans="5:6" ht="15.6" hidden="1" x14ac:dyDescent="0.3">
      <c r="E326" s="35" t="s">
        <v>827</v>
      </c>
      <c r="F326" s="35" t="s">
        <v>828</v>
      </c>
    </row>
    <row r="327" spans="5:6" ht="15.6" hidden="1" x14ac:dyDescent="0.3">
      <c r="E327" s="35" t="s">
        <v>829</v>
      </c>
      <c r="F327" s="35" t="s">
        <v>830</v>
      </c>
    </row>
    <row r="328" spans="5:6" ht="15.6" hidden="1" x14ac:dyDescent="0.3">
      <c r="E328" s="35" t="s">
        <v>831</v>
      </c>
      <c r="F328" s="35" t="s">
        <v>832</v>
      </c>
    </row>
    <row r="329" spans="5:6" ht="15.6" hidden="1" x14ac:dyDescent="0.3">
      <c r="E329" s="35" t="s">
        <v>833</v>
      </c>
      <c r="F329" s="35" t="s">
        <v>834</v>
      </c>
    </row>
    <row r="330" spans="5:6" ht="15.6" hidden="1" x14ac:dyDescent="0.3">
      <c r="E330" s="35" t="s">
        <v>835</v>
      </c>
      <c r="F330" s="35" t="s">
        <v>836</v>
      </c>
    </row>
    <row r="331" spans="5:6" ht="15.6" hidden="1" x14ac:dyDescent="0.3">
      <c r="E331" s="35" t="s">
        <v>837</v>
      </c>
      <c r="F331" s="35" t="s">
        <v>838</v>
      </c>
    </row>
    <row r="332" spans="5:6" ht="15.6" hidden="1" x14ac:dyDescent="0.3">
      <c r="E332" s="35" t="s">
        <v>839</v>
      </c>
      <c r="F332" s="35" t="s">
        <v>840</v>
      </c>
    </row>
    <row r="333" spans="5:6" ht="15.6" hidden="1" x14ac:dyDescent="0.3">
      <c r="E333" s="35" t="s">
        <v>841</v>
      </c>
      <c r="F333" s="35" t="s">
        <v>842</v>
      </c>
    </row>
    <row r="334" spans="5:6" ht="15.6" hidden="1" x14ac:dyDescent="0.3">
      <c r="E334" s="35" t="s">
        <v>843</v>
      </c>
      <c r="F334" s="35" t="s">
        <v>844</v>
      </c>
    </row>
    <row r="335" spans="5:6" ht="15.6" hidden="1" x14ac:dyDescent="0.3">
      <c r="E335" s="35" t="s">
        <v>845</v>
      </c>
      <c r="F335" s="35" t="s">
        <v>846</v>
      </c>
    </row>
    <row r="336" spans="5:6" ht="15.6" hidden="1" x14ac:dyDescent="0.3">
      <c r="E336" s="35" t="s">
        <v>847</v>
      </c>
      <c r="F336" s="35" t="s">
        <v>848</v>
      </c>
    </row>
    <row r="337" spans="5:6" ht="15.6" hidden="1" x14ac:dyDescent="0.3">
      <c r="E337" s="35" t="s">
        <v>849</v>
      </c>
      <c r="F337" s="35" t="s">
        <v>850</v>
      </c>
    </row>
    <row r="338" spans="5:6" ht="15.6" hidden="1" x14ac:dyDescent="0.3">
      <c r="E338" s="35" t="s">
        <v>851</v>
      </c>
      <c r="F338" s="35" t="s">
        <v>852</v>
      </c>
    </row>
    <row r="339" spans="5:6" ht="15.6" hidden="1" x14ac:dyDescent="0.3">
      <c r="E339" s="35" t="s">
        <v>853</v>
      </c>
      <c r="F339" s="35" t="s">
        <v>854</v>
      </c>
    </row>
    <row r="340" spans="5:6" ht="15.6" hidden="1" x14ac:dyDescent="0.3">
      <c r="E340" s="35" t="s">
        <v>855</v>
      </c>
      <c r="F340" s="35" t="s">
        <v>856</v>
      </c>
    </row>
    <row r="341" spans="5:6" ht="15.6" hidden="1" x14ac:dyDescent="0.3">
      <c r="E341" s="35" t="s">
        <v>857</v>
      </c>
      <c r="F341" s="35" t="s">
        <v>858</v>
      </c>
    </row>
    <row r="342" spans="5:6" ht="15.6" hidden="1" x14ac:dyDescent="0.3">
      <c r="E342" s="35" t="s">
        <v>859</v>
      </c>
      <c r="F342" s="35" t="s">
        <v>860</v>
      </c>
    </row>
    <row r="343" spans="5:6" ht="15.6" hidden="1" x14ac:dyDescent="0.3">
      <c r="E343" s="35" t="s">
        <v>861</v>
      </c>
      <c r="F343" s="35" t="s">
        <v>862</v>
      </c>
    </row>
    <row r="344" spans="5:6" ht="15.6" hidden="1" x14ac:dyDescent="0.3">
      <c r="E344" s="35" t="s">
        <v>863</v>
      </c>
      <c r="F344" s="35" t="s">
        <v>864</v>
      </c>
    </row>
    <row r="345" spans="5:6" ht="15.6" hidden="1" x14ac:dyDescent="0.3">
      <c r="E345" s="35" t="s">
        <v>865</v>
      </c>
      <c r="F345" s="35" t="s">
        <v>866</v>
      </c>
    </row>
    <row r="346" spans="5:6" ht="15.6" hidden="1" x14ac:dyDescent="0.3">
      <c r="E346" s="35" t="s">
        <v>867</v>
      </c>
      <c r="F346" s="35" t="s">
        <v>868</v>
      </c>
    </row>
    <row r="347" spans="5:6" ht="15.6" hidden="1" x14ac:dyDescent="0.3">
      <c r="E347" s="35" t="s">
        <v>869</v>
      </c>
      <c r="F347" s="35" t="s">
        <v>870</v>
      </c>
    </row>
    <row r="348" spans="5:6" ht="15.6" hidden="1" x14ac:dyDescent="0.3">
      <c r="E348" s="35" t="s">
        <v>871</v>
      </c>
      <c r="F348" s="35" t="s">
        <v>872</v>
      </c>
    </row>
    <row r="349" spans="5:6" ht="15.6" hidden="1" x14ac:dyDescent="0.3">
      <c r="E349" s="35" t="s">
        <v>873</v>
      </c>
      <c r="F349" s="35" t="s">
        <v>874</v>
      </c>
    </row>
    <row r="350" spans="5:6" ht="15.6" hidden="1" x14ac:dyDescent="0.3">
      <c r="E350" s="35" t="s">
        <v>875</v>
      </c>
      <c r="F350" s="35" t="s">
        <v>876</v>
      </c>
    </row>
    <row r="351" spans="5:6" ht="15.6" hidden="1" x14ac:dyDescent="0.3">
      <c r="E351" s="35" t="s">
        <v>877</v>
      </c>
      <c r="F351" s="35" t="s">
        <v>878</v>
      </c>
    </row>
    <row r="352" spans="5:6" ht="15.6" hidden="1" x14ac:dyDescent="0.3">
      <c r="E352" s="35" t="s">
        <v>879</v>
      </c>
      <c r="F352" s="35" t="s">
        <v>880</v>
      </c>
    </row>
    <row r="353" spans="5:6" ht="15.6" hidden="1" x14ac:dyDescent="0.3">
      <c r="E353" s="35" t="s">
        <v>239</v>
      </c>
      <c r="F353" s="35" t="s">
        <v>881</v>
      </c>
    </row>
    <row r="354" spans="5:6" ht="15.6" hidden="1" x14ac:dyDescent="0.3">
      <c r="E354" s="35" t="s">
        <v>882</v>
      </c>
      <c r="F354" s="35" t="s">
        <v>883</v>
      </c>
    </row>
    <row r="355" spans="5:6" ht="15.6" hidden="1" x14ac:dyDescent="0.3">
      <c r="E355" s="35" t="s">
        <v>884</v>
      </c>
      <c r="F355" s="35" t="s">
        <v>885</v>
      </c>
    </row>
    <row r="356" spans="5:6" ht="15.6" hidden="1" x14ac:dyDescent="0.3">
      <c r="E356" s="35" t="s">
        <v>90</v>
      </c>
      <c r="F356" s="35" t="s">
        <v>886</v>
      </c>
    </row>
    <row r="357" spans="5:6" ht="15.6" hidden="1" x14ac:dyDescent="0.3">
      <c r="E357" s="35" t="s">
        <v>242</v>
      </c>
      <c r="F357" s="35" t="s">
        <v>887</v>
      </c>
    </row>
    <row r="358" spans="5:6" ht="15.6" hidden="1" x14ac:dyDescent="0.3">
      <c r="E358" s="35" t="s">
        <v>888</v>
      </c>
      <c r="F358" s="35" t="s">
        <v>889</v>
      </c>
    </row>
    <row r="359" spans="5:6" ht="15.6" hidden="1" x14ac:dyDescent="0.3">
      <c r="E359" s="35" t="s">
        <v>243</v>
      </c>
      <c r="F359" s="35" t="s">
        <v>890</v>
      </c>
    </row>
    <row r="360" spans="5:6" ht="15.6" hidden="1" x14ac:dyDescent="0.3">
      <c r="E360" s="35" t="s">
        <v>891</v>
      </c>
      <c r="F360" s="35" t="s">
        <v>892</v>
      </c>
    </row>
    <row r="361" spans="5:6" ht="15.6" hidden="1" x14ac:dyDescent="0.3">
      <c r="E361" s="35" t="s">
        <v>893</v>
      </c>
      <c r="F361" s="35" t="s">
        <v>894</v>
      </c>
    </row>
    <row r="362" spans="5:6" ht="15.6" hidden="1" x14ac:dyDescent="0.3">
      <c r="E362" s="35" t="s">
        <v>895</v>
      </c>
      <c r="F362" s="35" t="s">
        <v>896</v>
      </c>
    </row>
    <row r="363" spans="5:6" ht="15.6" hidden="1" x14ac:dyDescent="0.3">
      <c r="E363" s="35" t="s">
        <v>897</v>
      </c>
      <c r="F363" s="35" t="s">
        <v>898</v>
      </c>
    </row>
    <row r="364" spans="5:6" ht="15.6" hidden="1" x14ac:dyDescent="0.3">
      <c r="E364" s="35" t="s">
        <v>899</v>
      </c>
      <c r="F364" s="35" t="s">
        <v>900</v>
      </c>
    </row>
    <row r="365" spans="5:6" ht="15.6" hidden="1" x14ac:dyDescent="0.3">
      <c r="E365" s="35" t="s">
        <v>901</v>
      </c>
      <c r="F365" s="35" t="s">
        <v>902</v>
      </c>
    </row>
    <row r="366" spans="5:6" ht="15.6" hidden="1" x14ac:dyDescent="0.3">
      <c r="E366" s="35" t="s">
        <v>903</v>
      </c>
      <c r="F366" s="35" t="s">
        <v>904</v>
      </c>
    </row>
    <row r="367" spans="5:6" ht="15.6" hidden="1" x14ac:dyDescent="0.3">
      <c r="E367" s="35" t="s">
        <v>905</v>
      </c>
      <c r="F367" s="35" t="s">
        <v>906</v>
      </c>
    </row>
    <row r="368" spans="5:6" ht="15.6" hidden="1" x14ac:dyDescent="0.3">
      <c r="E368" s="35" t="s">
        <v>907</v>
      </c>
      <c r="F368" s="35" t="s">
        <v>908</v>
      </c>
    </row>
    <row r="369" spans="5:6" ht="15.6" hidden="1" x14ac:dyDescent="0.3">
      <c r="E369" s="35" t="s">
        <v>909</v>
      </c>
      <c r="F369" s="35" t="s">
        <v>910</v>
      </c>
    </row>
    <row r="370" spans="5:6" ht="15.6" hidden="1" x14ac:dyDescent="0.3">
      <c r="E370" s="35" t="s">
        <v>911</v>
      </c>
      <c r="F370" s="35" t="s">
        <v>912</v>
      </c>
    </row>
    <row r="371" spans="5:6" ht="15.6" hidden="1" x14ac:dyDescent="0.3">
      <c r="E371" s="35" t="s">
        <v>913</v>
      </c>
      <c r="F371" s="35" t="s">
        <v>914</v>
      </c>
    </row>
    <row r="372" spans="5:6" ht="15.6" hidden="1" x14ac:dyDescent="0.3">
      <c r="E372" s="35" t="s">
        <v>915</v>
      </c>
      <c r="F372" s="35" t="s">
        <v>916</v>
      </c>
    </row>
    <row r="373" spans="5:6" ht="15.6" hidden="1" x14ac:dyDescent="0.3">
      <c r="E373" s="35" t="s">
        <v>917</v>
      </c>
      <c r="F373" s="35" t="s">
        <v>918</v>
      </c>
    </row>
    <row r="374" spans="5:6" ht="15.6" hidden="1" x14ac:dyDescent="0.3">
      <c r="E374" s="35" t="s">
        <v>257</v>
      </c>
      <c r="F374" s="35" t="s">
        <v>919</v>
      </c>
    </row>
    <row r="375" spans="5:6" ht="15.6" hidden="1" x14ac:dyDescent="0.3">
      <c r="E375" s="35" t="s">
        <v>920</v>
      </c>
      <c r="F375" s="35" t="s">
        <v>921</v>
      </c>
    </row>
    <row r="376" spans="5:6" ht="15.6" hidden="1" x14ac:dyDescent="0.3">
      <c r="E376" s="35" t="s">
        <v>922</v>
      </c>
      <c r="F376" s="35" t="s">
        <v>923</v>
      </c>
    </row>
    <row r="377" spans="5:6" ht="15.6" hidden="1" x14ac:dyDescent="0.3">
      <c r="E377" s="35" t="s">
        <v>258</v>
      </c>
      <c r="F377" s="35" t="s">
        <v>924</v>
      </c>
    </row>
    <row r="378" spans="5:6" ht="15.6" hidden="1" x14ac:dyDescent="0.3">
      <c r="E378" s="35" t="s">
        <v>925</v>
      </c>
      <c r="F378" s="35" t="s">
        <v>926</v>
      </c>
    </row>
    <row r="379" spans="5:6" ht="15.6" hidden="1" x14ac:dyDescent="0.3">
      <c r="E379" s="35" t="s">
        <v>927</v>
      </c>
      <c r="F379" s="35" t="s">
        <v>928</v>
      </c>
    </row>
    <row r="380" spans="5:6" ht="15.6" hidden="1" x14ac:dyDescent="0.3">
      <c r="E380" s="35" t="s">
        <v>929</v>
      </c>
      <c r="F380" s="35" t="s">
        <v>930</v>
      </c>
    </row>
    <row r="381" spans="5:6" ht="15.6" hidden="1" x14ac:dyDescent="0.3">
      <c r="E381" s="35" t="s">
        <v>931</v>
      </c>
      <c r="F381" s="35" t="s">
        <v>932</v>
      </c>
    </row>
    <row r="382" spans="5:6" ht="15.6" hidden="1" x14ac:dyDescent="0.3">
      <c r="E382" s="35" t="s">
        <v>933</v>
      </c>
      <c r="F382" s="35" t="s">
        <v>934</v>
      </c>
    </row>
    <row r="383" spans="5:6" ht="15.6" hidden="1" x14ac:dyDescent="0.3">
      <c r="E383" s="35" t="s">
        <v>935</v>
      </c>
      <c r="F383" s="35" t="s">
        <v>936</v>
      </c>
    </row>
    <row r="384" spans="5:6" ht="15.6" hidden="1" x14ac:dyDescent="0.3">
      <c r="E384" s="35" t="s">
        <v>937</v>
      </c>
      <c r="F384" s="35" t="s">
        <v>938</v>
      </c>
    </row>
    <row r="385" spans="5:6" ht="15.6" hidden="1" x14ac:dyDescent="0.3">
      <c r="E385" s="35" t="s">
        <v>939</v>
      </c>
      <c r="F385" s="35" t="s">
        <v>940</v>
      </c>
    </row>
    <row r="386" spans="5:6" ht="15.6" hidden="1" x14ac:dyDescent="0.3">
      <c r="E386" s="35" t="s">
        <v>941</v>
      </c>
      <c r="F386" s="35" t="s">
        <v>942</v>
      </c>
    </row>
    <row r="387" spans="5:6" ht="15.6" hidden="1" x14ac:dyDescent="0.3">
      <c r="E387" s="35" t="s">
        <v>943</v>
      </c>
      <c r="F387" s="35" t="s">
        <v>944</v>
      </c>
    </row>
    <row r="388" spans="5:6" ht="15.6" hidden="1" x14ac:dyDescent="0.3">
      <c r="E388" s="35" t="s">
        <v>945</v>
      </c>
      <c r="F388" s="35" t="s">
        <v>946</v>
      </c>
    </row>
    <row r="389" spans="5:6" ht="15.6" hidden="1" x14ac:dyDescent="0.3">
      <c r="E389" s="35" t="s">
        <v>947</v>
      </c>
      <c r="F389" s="35" t="s">
        <v>948</v>
      </c>
    </row>
    <row r="390" spans="5:6" ht="15.6" hidden="1" x14ac:dyDescent="0.3">
      <c r="E390" s="35" t="s">
        <v>949</v>
      </c>
      <c r="F390" s="35" t="s">
        <v>950</v>
      </c>
    </row>
    <row r="391" spans="5:6" ht="15.6" hidden="1" x14ac:dyDescent="0.3">
      <c r="E391" s="35" t="s">
        <v>951</v>
      </c>
      <c r="F391" s="35" t="s">
        <v>952</v>
      </c>
    </row>
    <row r="392" spans="5:6" ht="15.6" hidden="1" x14ac:dyDescent="0.3">
      <c r="E392" s="35" t="s">
        <v>953</v>
      </c>
      <c r="F392" s="35" t="s">
        <v>954</v>
      </c>
    </row>
    <row r="393" spans="5:6" ht="15.6" hidden="1" x14ac:dyDescent="0.3">
      <c r="E393" s="35" t="s">
        <v>955</v>
      </c>
      <c r="F393" s="35" t="s">
        <v>956</v>
      </c>
    </row>
    <row r="394" spans="5:6" ht="15.6" hidden="1" x14ac:dyDescent="0.3">
      <c r="E394" s="35" t="s">
        <v>957</v>
      </c>
      <c r="F394" s="35" t="s">
        <v>958</v>
      </c>
    </row>
    <row r="395" spans="5:6" ht="15.6" hidden="1" x14ac:dyDescent="0.3">
      <c r="E395" s="35" t="s">
        <v>959</v>
      </c>
      <c r="F395" s="35" t="s">
        <v>960</v>
      </c>
    </row>
    <row r="396" spans="5:6" ht="15.6" hidden="1" x14ac:dyDescent="0.3">
      <c r="E396" s="35" t="s">
        <v>961</v>
      </c>
      <c r="F396" s="35" t="s">
        <v>962</v>
      </c>
    </row>
    <row r="397" spans="5:6" ht="15.6" hidden="1" x14ac:dyDescent="0.3">
      <c r="E397" s="35" t="s">
        <v>963</v>
      </c>
      <c r="F397" s="35" t="s">
        <v>964</v>
      </c>
    </row>
    <row r="398" spans="5:6" ht="15.6" hidden="1" x14ac:dyDescent="0.3">
      <c r="E398" s="35" t="s">
        <v>965</v>
      </c>
      <c r="F398" s="35" t="s">
        <v>966</v>
      </c>
    </row>
    <row r="399" spans="5:6" ht="15.6" hidden="1" x14ac:dyDescent="0.3">
      <c r="E399" s="35" t="s">
        <v>967</v>
      </c>
      <c r="F399" s="35" t="s">
        <v>968</v>
      </c>
    </row>
    <row r="400" spans="5:6" ht="15.6" hidden="1" x14ac:dyDescent="0.3">
      <c r="E400" s="35" t="s">
        <v>969</v>
      </c>
      <c r="F400" s="35" t="s">
        <v>970</v>
      </c>
    </row>
    <row r="401" spans="5:6" ht="15.6" hidden="1" x14ac:dyDescent="0.3">
      <c r="E401" s="35" t="s">
        <v>971</v>
      </c>
      <c r="F401" s="35" t="s">
        <v>972</v>
      </c>
    </row>
    <row r="402" spans="5:6" ht="15.6" hidden="1" x14ac:dyDescent="0.3">
      <c r="E402" s="35" t="s">
        <v>973</v>
      </c>
      <c r="F402" s="35" t="s">
        <v>974</v>
      </c>
    </row>
    <row r="403" spans="5:6" ht="15.6" hidden="1" x14ac:dyDescent="0.3">
      <c r="E403" s="35" t="s">
        <v>975</v>
      </c>
      <c r="F403" s="35" t="s">
        <v>976</v>
      </c>
    </row>
    <row r="404" spans="5:6" ht="15.6" hidden="1" x14ac:dyDescent="0.3">
      <c r="E404" s="35" t="s">
        <v>977</v>
      </c>
      <c r="F404" s="35" t="s">
        <v>978</v>
      </c>
    </row>
    <row r="405" spans="5:6" ht="15.6" hidden="1" x14ac:dyDescent="0.3">
      <c r="E405" s="35" t="s">
        <v>979</v>
      </c>
      <c r="F405" s="35" t="s">
        <v>980</v>
      </c>
    </row>
    <row r="406" spans="5:6" ht="15.6" hidden="1" x14ac:dyDescent="0.3">
      <c r="E406" s="35" t="s">
        <v>57</v>
      </c>
      <c r="F406" s="35" t="s">
        <v>981</v>
      </c>
    </row>
    <row r="407" spans="5:6" ht="15.6" hidden="1" x14ac:dyDescent="0.3">
      <c r="E407" s="35" t="s">
        <v>982</v>
      </c>
      <c r="F407" s="35" t="s">
        <v>983</v>
      </c>
    </row>
    <row r="408" spans="5:6" ht="15.6" hidden="1" x14ac:dyDescent="0.3">
      <c r="E408" s="35" t="s">
        <v>984</v>
      </c>
      <c r="F408" s="35" t="s">
        <v>985</v>
      </c>
    </row>
    <row r="409" spans="5:6" ht="15.6" hidden="1" x14ac:dyDescent="0.3">
      <c r="E409" s="35" t="s">
        <v>986</v>
      </c>
      <c r="F409" s="35" t="s">
        <v>987</v>
      </c>
    </row>
    <row r="410" spans="5:6" ht="15.6" hidden="1" x14ac:dyDescent="0.3">
      <c r="E410" s="35" t="s">
        <v>988</v>
      </c>
      <c r="F410" s="35" t="s">
        <v>989</v>
      </c>
    </row>
    <row r="411" spans="5:6" ht="15.6" hidden="1" x14ac:dyDescent="0.3">
      <c r="E411" s="35" t="s">
        <v>990</v>
      </c>
      <c r="F411" s="35" t="s">
        <v>991</v>
      </c>
    </row>
    <row r="412" spans="5:6" ht="15.6" hidden="1" x14ac:dyDescent="0.3">
      <c r="E412" s="35" t="s">
        <v>992</v>
      </c>
      <c r="F412" s="35" t="s">
        <v>993</v>
      </c>
    </row>
    <row r="413" spans="5:6" ht="15.6" hidden="1" x14ac:dyDescent="0.3">
      <c r="E413" s="35" t="s">
        <v>994</v>
      </c>
      <c r="F413" s="35" t="s">
        <v>995</v>
      </c>
    </row>
    <row r="414" spans="5:6" ht="15.6" hidden="1" x14ac:dyDescent="0.3">
      <c r="E414" s="35" t="s">
        <v>996</v>
      </c>
      <c r="F414" s="35" t="s">
        <v>997</v>
      </c>
    </row>
    <row r="415" spans="5:6" ht="15.6" hidden="1" x14ac:dyDescent="0.3">
      <c r="E415" s="35" t="s">
        <v>998</v>
      </c>
      <c r="F415" s="35" t="s">
        <v>999</v>
      </c>
    </row>
    <row r="416" spans="5:6" ht="15.6" hidden="1" x14ac:dyDescent="0.3">
      <c r="E416" s="35" t="s">
        <v>1000</v>
      </c>
      <c r="F416" s="35" t="s">
        <v>1001</v>
      </c>
    </row>
    <row r="417" spans="5:6" ht="15.6" hidden="1" x14ac:dyDescent="0.3">
      <c r="E417" s="35" t="s">
        <v>1002</v>
      </c>
      <c r="F417" s="35" t="s">
        <v>1003</v>
      </c>
    </row>
    <row r="418" spans="5:6" ht="15.6" hidden="1" x14ac:dyDescent="0.3">
      <c r="E418" s="35" t="s">
        <v>1004</v>
      </c>
      <c r="F418" s="35" t="s">
        <v>1005</v>
      </c>
    </row>
    <row r="419" spans="5:6" ht="15.6" hidden="1" x14ac:dyDescent="0.3">
      <c r="E419" s="35" t="s">
        <v>1006</v>
      </c>
      <c r="F419" s="35" t="s">
        <v>1007</v>
      </c>
    </row>
    <row r="420" spans="5:6" ht="15.6" hidden="1" x14ac:dyDescent="0.3">
      <c r="E420" s="35" t="s">
        <v>1008</v>
      </c>
      <c r="F420" s="35" t="s">
        <v>1009</v>
      </c>
    </row>
    <row r="421" spans="5:6" ht="15.6" hidden="1" x14ac:dyDescent="0.3">
      <c r="E421" s="35" t="s">
        <v>1010</v>
      </c>
      <c r="F421" s="35" t="s">
        <v>1011</v>
      </c>
    </row>
    <row r="422" spans="5:6" ht="15.6" hidden="1" x14ac:dyDescent="0.3">
      <c r="E422" s="35" t="s">
        <v>1012</v>
      </c>
      <c r="F422" s="35" t="s">
        <v>1013</v>
      </c>
    </row>
    <row r="423" spans="5:6" ht="15.6" hidden="1" x14ac:dyDescent="0.3">
      <c r="E423" s="35" t="s">
        <v>1014</v>
      </c>
      <c r="F423" s="35" t="s">
        <v>1015</v>
      </c>
    </row>
    <row r="424" spans="5:6" ht="15.6" hidden="1" x14ac:dyDescent="0.3">
      <c r="E424" s="35" t="s">
        <v>1016</v>
      </c>
      <c r="F424" s="35" t="s">
        <v>1017</v>
      </c>
    </row>
    <row r="425" spans="5:6" ht="15.6" hidden="1" x14ac:dyDescent="0.3">
      <c r="E425" s="35" t="s">
        <v>1018</v>
      </c>
      <c r="F425" s="35" t="s">
        <v>1019</v>
      </c>
    </row>
    <row r="426" spans="5:6" ht="15.6" hidden="1" x14ac:dyDescent="0.3">
      <c r="E426" s="35" t="s">
        <v>1020</v>
      </c>
      <c r="F426" s="35" t="s">
        <v>1021</v>
      </c>
    </row>
    <row r="427" spans="5:6" ht="15.6" hidden="1" x14ac:dyDescent="0.3">
      <c r="E427" s="35" t="s">
        <v>1022</v>
      </c>
      <c r="F427" s="35" t="s">
        <v>1023</v>
      </c>
    </row>
    <row r="428" spans="5:6" ht="15.6" hidden="1" x14ac:dyDescent="0.3">
      <c r="E428" s="35" t="s">
        <v>1024</v>
      </c>
      <c r="F428" s="35" t="s">
        <v>1025</v>
      </c>
    </row>
    <row r="429" spans="5:6" ht="15.6" hidden="1" x14ac:dyDescent="0.3">
      <c r="E429" s="35" t="s">
        <v>1026</v>
      </c>
      <c r="F429" s="35" t="s">
        <v>1027</v>
      </c>
    </row>
    <row r="430" spans="5:6" ht="15.6" hidden="1" x14ac:dyDescent="0.3">
      <c r="E430" s="35" t="s">
        <v>1028</v>
      </c>
      <c r="F430" s="35" t="s">
        <v>1029</v>
      </c>
    </row>
    <row r="431" spans="5:6" ht="15.6" hidden="1" x14ac:dyDescent="0.3">
      <c r="E431" s="35" t="s">
        <v>1030</v>
      </c>
      <c r="F431" s="35" t="s">
        <v>1031</v>
      </c>
    </row>
    <row r="432" spans="5:6" ht="15.6" hidden="1" x14ac:dyDescent="0.3">
      <c r="E432" s="35" t="s">
        <v>1032</v>
      </c>
      <c r="F432" s="35" t="s">
        <v>1033</v>
      </c>
    </row>
    <row r="433" spans="5:6" ht="15.6" hidden="1" x14ac:dyDescent="0.3">
      <c r="E433" s="35" t="s">
        <v>1034</v>
      </c>
      <c r="F433" s="35" t="s">
        <v>1035</v>
      </c>
    </row>
    <row r="434" spans="5:6" ht="15.6" hidden="1" x14ac:dyDescent="0.3">
      <c r="E434" s="35" t="s">
        <v>1036</v>
      </c>
      <c r="F434" s="35" t="s">
        <v>1037</v>
      </c>
    </row>
    <row r="435" spans="5:6" ht="15.6" hidden="1" x14ac:dyDescent="0.3">
      <c r="E435" s="35" t="s">
        <v>58</v>
      </c>
      <c r="F435" s="35" t="s">
        <v>1038</v>
      </c>
    </row>
    <row r="436" spans="5:6" ht="15.6" hidden="1" x14ac:dyDescent="0.3">
      <c r="E436" s="35" t="s">
        <v>1039</v>
      </c>
      <c r="F436" s="35" t="s">
        <v>1040</v>
      </c>
    </row>
    <row r="437" spans="5:6" ht="15.6" hidden="1" x14ac:dyDescent="0.3">
      <c r="E437" s="35" t="s">
        <v>1041</v>
      </c>
      <c r="F437" s="35" t="s">
        <v>1042</v>
      </c>
    </row>
    <row r="438" spans="5:6" ht="15.6" hidden="1" x14ac:dyDescent="0.3">
      <c r="E438" s="35" t="s">
        <v>1043</v>
      </c>
      <c r="F438" s="35" t="s">
        <v>1044</v>
      </c>
    </row>
    <row r="439" spans="5:6" ht="15.6" hidden="1" x14ac:dyDescent="0.3">
      <c r="E439" s="35" t="s">
        <v>1045</v>
      </c>
      <c r="F439" s="35" t="s">
        <v>1046</v>
      </c>
    </row>
    <row r="440" spans="5:6" ht="15.6" hidden="1" x14ac:dyDescent="0.3">
      <c r="E440" s="35" t="s">
        <v>1047</v>
      </c>
      <c r="F440" s="35" t="s">
        <v>1048</v>
      </c>
    </row>
    <row r="441" spans="5:6" ht="15.6" hidden="1" x14ac:dyDescent="0.3">
      <c r="E441" s="35" t="s">
        <v>1049</v>
      </c>
      <c r="F441" s="35" t="s">
        <v>1050</v>
      </c>
    </row>
    <row r="442" spans="5:6" ht="15.6" hidden="1" x14ac:dyDescent="0.3">
      <c r="E442" s="35" t="s">
        <v>1051</v>
      </c>
      <c r="F442" s="35" t="s">
        <v>1052</v>
      </c>
    </row>
    <row r="443" spans="5:6" ht="15.6" hidden="1" x14ac:dyDescent="0.3">
      <c r="E443" s="35" t="s">
        <v>1053</v>
      </c>
      <c r="F443" s="35" t="s">
        <v>1054</v>
      </c>
    </row>
    <row r="444" spans="5:6" ht="15.6" hidden="1" x14ac:dyDescent="0.3">
      <c r="E444" s="35" t="s">
        <v>1055</v>
      </c>
      <c r="F444" s="35" t="s">
        <v>1056</v>
      </c>
    </row>
    <row r="445" spans="5:6" ht="15.6" hidden="1" x14ac:dyDescent="0.3">
      <c r="E445" s="35" t="s">
        <v>1057</v>
      </c>
      <c r="F445" s="35" t="s">
        <v>1058</v>
      </c>
    </row>
    <row r="446" spans="5:6" ht="15.6" hidden="1" x14ac:dyDescent="0.3">
      <c r="E446" s="35" t="s">
        <v>1059</v>
      </c>
      <c r="F446" s="35" t="s">
        <v>1060</v>
      </c>
    </row>
    <row r="447" spans="5:6" ht="15.6" hidden="1" x14ac:dyDescent="0.3">
      <c r="E447" s="35" t="s">
        <v>1061</v>
      </c>
      <c r="F447" s="35" t="s">
        <v>1062</v>
      </c>
    </row>
    <row r="448" spans="5:6" ht="15.6" hidden="1" x14ac:dyDescent="0.3">
      <c r="E448" s="35" t="s">
        <v>1063</v>
      </c>
      <c r="F448" s="35" t="s">
        <v>1064</v>
      </c>
    </row>
    <row r="449" spans="5:6" ht="15.6" hidden="1" x14ac:dyDescent="0.3">
      <c r="E449" s="35" t="s">
        <v>1065</v>
      </c>
      <c r="F449" s="35" t="s">
        <v>1066</v>
      </c>
    </row>
    <row r="450" spans="5:6" ht="15.6" hidden="1" x14ac:dyDescent="0.3">
      <c r="E450" s="35" t="s">
        <v>1067</v>
      </c>
      <c r="F450" s="35" t="s">
        <v>1068</v>
      </c>
    </row>
    <row r="451" spans="5:6" ht="15.6" hidden="1" x14ac:dyDescent="0.3">
      <c r="E451" s="35" t="s">
        <v>1069</v>
      </c>
      <c r="F451" s="35" t="s">
        <v>1070</v>
      </c>
    </row>
    <row r="452" spans="5:6" ht="15.6" hidden="1" x14ac:dyDescent="0.3">
      <c r="E452" s="35" t="s">
        <v>1071</v>
      </c>
      <c r="F452" s="35" t="s">
        <v>1072</v>
      </c>
    </row>
    <row r="453" spans="5:6" ht="15.6" hidden="1" x14ac:dyDescent="0.3">
      <c r="E453" s="35" t="s">
        <v>1073</v>
      </c>
      <c r="F453" s="35" t="s">
        <v>1074</v>
      </c>
    </row>
    <row r="454" spans="5:6" ht="15.6" hidden="1" x14ac:dyDescent="0.3">
      <c r="E454" s="35" t="s">
        <v>1075</v>
      </c>
      <c r="F454" s="35" t="s">
        <v>1076</v>
      </c>
    </row>
    <row r="455" spans="5:6" ht="15.6" hidden="1" x14ac:dyDescent="0.3">
      <c r="E455" s="35" t="s">
        <v>1077</v>
      </c>
      <c r="F455" s="35" t="s">
        <v>1078</v>
      </c>
    </row>
    <row r="456" spans="5:6" ht="15.6" hidden="1" x14ac:dyDescent="0.3">
      <c r="E456" s="35" t="s">
        <v>1079</v>
      </c>
      <c r="F456" s="35" t="s">
        <v>1080</v>
      </c>
    </row>
    <row r="457" spans="5:6" ht="15.6" hidden="1" x14ac:dyDescent="0.3">
      <c r="E457" s="35" t="s">
        <v>1081</v>
      </c>
      <c r="F457" s="35" t="s">
        <v>1082</v>
      </c>
    </row>
    <row r="458" spans="5:6" ht="15.6" hidden="1" x14ac:dyDescent="0.3">
      <c r="E458" s="35" t="s">
        <v>1083</v>
      </c>
      <c r="F458" s="35" t="s">
        <v>1084</v>
      </c>
    </row>
    <row r="459" spans="5:6" ht="15.6" hidden="1" x14ac:dyDescent="0.3">
      <c r="E459" s="35" t="s">
        <v>1085</v>
      </c>
      <c r="F459" s="35" t="s">
        <v>1086</v>
      </c>
    </row>
    <row r="460" spans="5:6" ht="15.6" hidden="1" x14ac:dyDescent="0.3">
      <c r="E460" s="35" t="s">
        <v>1087</v>
      </c>
      <c r="F460" s="35" t="s">
        <v>1088</v>
      </c>
    </row>
    <row r="461" spans="5:6" ht="15.6" hidden="1" x14ac:dyDescent="0.3">
      <c r="E461" s="35" t="s">
        <v>1089</v>
      </c>
      <c r="F461" s="35" t="s">
        <v>1090</v>
      </c>
    </row>
    <row r="462" spans="5:6" ht="15.6" hidden="1" x14ac:dyDescent="0.3">
      <c r="E462" s="35" t="s">
        <v>1091</v>
      </c>
      <c r="F462" s="35" t="s">
        <v>1092</v>
      </c>
    </row>
    <row r="463" spans="5:6" ht="15.6" hidden="1" x14ac:dyDescent="0.3">
      <c r="E463" s="35" t="s">
        <v>1093</v>
      </c>
      <c r="F463" s="35" t="s">
        <v>1094</v>
      </c>
    </row>
    <row r="464" spans="5:6" ht="15.6" hidden="1" x14ac:dyDescent="0.3">
      <c r="E464" s="35" t="s">
        <v>1095</v>
      </c>
      <c r="F464" s="35" t="s">
        <v>1096</v>
      </c>
    </row>
    <row r="465" spans="5:6" ht="15.6" hidden="1" x14ac:dyDescent="0.3">
      <c r="E465" s="35" t="s">
        <v>1097</v>
      </c>
      <c r="F465" s="35" t="s">
        <v>1098</v>
      </c>
    </row>
    <row r="466" spans="5:6" ht="15.6" hidden="1" x14ac:dyDescent="0.3">
      <c r="E466" s="35" t="s">
        <v>1099</v>
      </c>
      <c r="F466" s="35" t="s">
        <v>1100</v>
      </c>
    </row>
    <row r="467" spans="5:6" ht="15.6" hidden="1" x14ac:dyDescent="0.3">
      <c r="E467" s="35" t="s">
        <v>1101</v>
      </c>
      <c r="F467" s="35" t="s">
        <v>1102</v>
      </c>
    </row>
    <row r="468" spans="5:6" ht="15.6" hidden="1" x14ac:dyDescent="0.3">
      <c r="E468" s="35" t="s">
        <v>1103</v>
      </c>
      <c r="F468" s="35" t="s">
        <v>1104</v>
      </c>
    </row>
    <row r="469" spans="5:6" ht="15.6" hidden="1" x14ac:dyDescent="0.3">
      <c r="E469" s="35" t="s">
        <v>1105</v>
      </c>
      <c r="F469" s="35" t="s">
        <v>1106</v>
      </c>
    </row>
    <row r="470" spans="5:6" ht="15.6" hidden="1" x14ac:dyDescent="0.3">
      <c r="E470" s="35" t="s">
        <v>1107</v>
      </c>
      <c r="F470" s="35" t="s">
        <v>1108</v>
      </c>
    </row>
    <row r="471" spans="5:6" ht="15.6" hidden="1" x14ac:dyDescent="0.3">
      <c r="E471" s="35" t="s">
        <v>1109</v>
      </c>
      <c r="F471" s="35" t="s">
        <v>1110</v>
      </c>
    </row>
    <row r="472" spans="5:6" ht="15.6" hidden="1" x14ac:dyDescent="0.3">
      <c r="E472" s="35" t="s">
        <v>1111</v>
      </c>
      <c r="F472" s="35" t="s">
        <v>1112</v>
      </c>
    </row>
    <row r="473" spans="5:6" ht="15.6" hidden="1" x14ac:dyDescent="0.3">
      <c r="E473" s="35" t="s">
        <v>1113</v>
      </c>
      <c r="F473" s="35" t="s">
        <v>1114</v>
      </c>
    </row>
    <row r="474" spans="5:6" ht="15.6" hidden="1" x14ac:dyDescent="0.3">
      <c r="E474" s="35" t="s">
        <v>1115</v>
      </c>
      <c r="F474" s="35" t="s">
        <v>1116</v>
      </c>
    </row>
    <row r="475" spans="5:6" ht="15.6" hidden="1" x14ac:dyDescent="0.3">
      <c r="E475" s="35" t="s">
        <v>1117</v>
      </c>
      <c r="F475" s="35" t="s">
        <v>1118</v>
      </c>
    </row>
    <row r="476" spans="5:6" ht="15.6" hidden="1" x14ac:dyDescent="0.3">
      <c r="E476" s="35" t="s">
        <v>1119</v>
      </c>
      <c r="F476" s="35" t="s">
        <v>1120</v>
      </c>
    </row>
    <row r="477" spans="5:6" ht="15.6" hidden="1" x14ac:dyDescent="0.3">
      <c r="E477" s="35" t="s">
        <v>1121</v>
      </c>
      <c r="F477" s="35" t="s">
        <v>1122</v>
      </c>
    </row>
    <row r="478" spans="5:6" ht="15.6" hidden="1" x14ac:dyDescent="0.3">
      <c r="E478" s="35" t="s">
        <v>1123</v>
      </c>
      <c r="F478" s="35" t="s">
        <v>1124</v>
      </c>
    </row>
    <row r="479" spans="5:6" ht="15.6" hidden="1" x14ac:dyDescent="0.3">
      <c r="E479" s="35" t="s">
        <v>1125</v>
      </c>
      <c r="F479" s="35" t="s">
        <v>1126</v>
      </c>
    </row>
    <row r="480" spans="5:6" ht="15.6" hidden="1" x14ac:dyDescent="0.3">
      <c r="E480" s="35" t="s">
        <v>1127</v>
      </c>
      <c r="F480" s="35" t="s">
        <v>1128</v>
      </c>
    </row>
    <row r="481" spans="5:6" ht="15.6" hidden="1" x14ac:dyDescent="0.3">
      <c r="E481" s="35" t="s">
        <v>1129</v>
      </c>
      <c r="F481" s="35" t="s">
        <v>1130</v>
      </c>
    </row>
    <row r="482" spans="5:6" ht="15.6" hidden="1" x14ac:dyDescent="0.3">
      <c r="E482" s="35" t="s">
        <v>1131</v>
      </c>
      <c r="F482" s="35" t="s">
        <v>1132</v>
      </c>
    </row>
    <row r="483" spans="5:6" ht="15.6" hidden="1" x14ac:dyDescent="0.3">
      <c r="E483" s="35" t="s">
        <v>1133</v>
      </c>
      <c r="F483" s="35" t="s">
        <v>1134</v>
      </c>
    </row>
    <row r="484" spans="5:6" ht="15.6" hidden="1" x14ac:dyDescent="0.3">
      <c r="E484" s="35" t="s">
        <v>1135</v>
      </c>
      <c r="F484" s="35" t="s">
        <v>1136</v>
      </c>
    </row>
    <row r="485" spans="5:6" ht="15.6" hidden="1" x14ac:dyDescent="0.3">
      <c r="E485" s="35" t="s">
        <v>1137</v>
      </c>
      <c r="F485" s="35" t="s">
        <v>1138</v>
      </c>
    </row>
    <row r="486" spans="5:6" ht="15.6" hidden="1" x14ac:dyDescent="0.3">
      <c r="E486" s="35" t="s">
        <v>1139</v>
      </c>
      <c r="F486" s="35" t="s">
        <v>1140</v>
      </c>
    </row>
    <row r="487" spans="5:6" ht="15.6" hidden="1" x14ac:dyDescent="0.3">
      <c r="E487" s="35" t="s">
        <v>1141</v>
      </c>
      <c r="F487" s="35" t="s">
        <v>1142</v>
      </c>
    </row>
    <row r="488" spans="5:6" ht="15.6" hidden="1" x14ac:dyDescent="0.3">
      <c r="E488" s="35" t="s">
        <v>1143</v>
      </c>
      <c r="F488" s="35" t="s">
        <v>1144</v>
      </c>
    </row>
    <row r="489" spans="5:6" ht="15.6" hidden="1" x14ac:dyDescent="0.3">
      <c r="E489" s="35" t="s">
        <v>1145</v>
      </c>
      <c r="F489" s="35" t="s">
        <v>1146</v>
      </c>
    </row>
    <row r="490" spans="5:6" ht="15.6" hidden="1" x14ac:dyDescent="0.3">
      <c r="E490" s="35" t="s">
        <v>1147</v>
      </c>
      <c r="F490" s="35" t="s">
        <v>1148</v>
      </c>
    </row>
    <row r="491" spans="5:6" ht="15.6" hidden="1" x14ac:dyDescent="0.3">
      <c r="E491" s="35" t="s">
        <v>1149</v>
      </c>
      <c r="F491" s="35" t="s">
        <v>1150</v>
      </c>
    </row>
    <row r="492" spans="5:6" ht="15.6" hidden="1" x14ac:dyDescent="0.3">
      <c r="E492" s="35" t="s">
        <v>1151</v>
      </c>
      <c r="F492" s="35" t="s">
        <v>1152</v>
      </c>
    </row>
    <row r="493" spans="5:6" ht="15.6" hidden="1" x14ac:dyDescent="0.3">
      <c r="E493" s="35" t="s">
        <v>1153</v>
      </c>
      <c r="F493" s="35" t="s">
        <v>1154</v>
      </c>
    </row>
    <row r="494" spans="5:6" ht="15.6" hidden="1" x14ac:dyDescent="0.3">
      <c r="E494" s="35" t="s">
        <v>1155</v>
      </c>
      <c r="F494" s="35" t="s">
        <v>1156</v>
      </c>
    </row>
    <row r="495" spans="5:6" ht="15.6" hidden="1" x14ac:dyDescent="0.3">
      <c r="E495" s="35" t="s">
        <v>1157</v>
      </c>
      <c r="F495" s="35" t="s">
        <v>1158</v>
      </c>
    </row>
    <row r="496" spans="5:6" ht="15.6" hidden="1" x14ac:dyDescent="0.3">
      <c r="E496" s="35" t="s">
        <v>1159</v>
      </c>
      <c r="F496" s="35" t="s">
        <v>1160</v>
      </c>
    </row>
    <row r="497" spans="5:6" ht="15.6" hidden="1" x14ac:dyDescent="0.3">
      <c r="E497" s="35" t="s">
        <v>1161</v>
      </c>
      <c r="F497" s="35" t="s">
        <v>1162</v>
      </c>
    </row>
    <row r="498" spans="5:6" ht="15.6" hidden="1" x14ac:dyDescent="0.3">
      <c r="E498" s="35" t="s">
        <v>1163</v>
      </c>
      <c r="F498" s="35" t="s">
        <v>1164</v>
      </c>
    </row>
    <row r="499" spans="5:6" ht="15.6" hidden="1" x14ac:dyDescent="0.3">
      <c r="E499" s="35" t="s">
        <v>1165</v>
      </c>
      <c r="F499" s="35" t="s">
        <v>1166</v>
      </c>
    </row>
    <row r="500" spans="5:6" ht="15.6" hidden="1" x14ac:dyDescent="0.3">
      <c r="E500" s="35" t="s">
        <v>1167</v>
      </c>
      <c r="F500" s="35" t="s">
        <v>1168</v>
      </c>
    </row>
    <row r="501" spans="5:6" ht="15.6" hidden="1" x14ac:dyDescent="0.3">
      <c r="E501" s="35" t="s">
        <v>1169</v>
      </c>
      <c r="F501" s="35" t="s">
        <v>1170</v>
      </c>
    </row>
    <row r="502" spans="5:6" ht="15.6" hidden="1" x14ac:dyDescent="0.3">
      <c r="E502" s="35" t="s">
        <v>1171</v>
      </c>
      <c r="F502" s="35" t="s">
        <v>1172</v>
      </c>
    </row>
    <row r="503" spans="5:6" ht="15.6" hidden="1" x14ac:dyDescent="0.3">
      <c r="E503" s="35" t="s">
        <v>1173</v>
      </c>
      <c r="F503" s="35" t="s">
        <v>1174</v>
      </c>
    </row>
    <row r="504" spans="5:6" ht="15.6" hidden="1" x14ac:dyDescent="0.3">
      <c r="E504" s="35" t="s">
        <v>46</v>
      </c>
      <c r="F504" s="35" t="s">
        <v>1175</v>
      </c>
    </row>
    <row r="505" spans="5:6" ht="15.6" hidden="1" x14ac:dyDescent="0.3">
      <c r="E505" s="35" t="s">
        <v>1176</v>
      </c>
      <c r="F505" s="35" t="s">
        <v>1177</v>
      </c>
    </row>
    <row r="506" spans="5:6" ht="15.6" hidden="1" x14ac:dyDescent="0.3">
      <c r="E506" s="35" t="s">
        <v>1178</v>
      </c>
      <c r="F506" s="35" t="s">
        <v>1179</v>
      </c>
    </row>
    <row r="507" spans="5:6" ht="15.6" hidden="1" x14ac:dyDescent="0.3">
      <c r="E507" s="35" t="s">
        <v>1180</v>
      </c>
      <c r="F507" s="35" t="s">
        <v>1181</v>
      </c>
    </row>
    <row r="508" spans="5:6" ht="15.6" hidden="1" x14ac:dyDescent="0.3">
      <c r="E508" s="35" t="s">
        <v>1182</v>
      </c>
      <c r="F508" s="35" t="s">
        <v>1183</v>
      </c>
    </row>
    <row r="509" spans="5:6" ht="15.6" hidden="1" x14ac:dyDescent="0.3">
      <c r="E509" s="35" t="s">
        <v>1184</v>
      </c>
      <c r="F509" s="35" t="s">
        <v>1185</v>
      </c>
    </row>
    <row r="510" spans="5:6" ht="15.6" hidden="1" x14ac:dyDescent="0.3">
      <c r="E510" s="35" t="s">
        <v>1186</v>
      </c>
      <c r="F510" s="35" t="s">
        <v>1187</v>
      </c>
    </row>
    <row r="511" spans="5:6" ht="15.6" hidden="1" x14ac:dyDescent="0.3">
      <c r="E511" s="35" t="s">
        <v>1188</v>
      </c>
      <c r="F511" s="35" t="s">
        <v>1189</v>
      </c>
    </row>
    <row r="512" spans="5:6" ht="15.6" hidden="1" x14ac:dyDescent="0.3">
      <c r="E512" s="35" t="s">
        <v>1190</v>
      </c>
      <c r="F512" s="35" t="s">
        <v>1191</v>
      </c>
    </row>
    <row r="513" spans="5:6" ht="15.6" hidden="1" x14ac:dyDescent="0.3">
      <c r="E513" s="35" t="s">
        <v>1192</v>
      </c>
      <c r="F513" s="35" t="s">
        <v>1193</v>
      </c>
    </row>
    <row r="514" spans="5:6" ht="15.6" hidden="1" x14ac:dyDescent="0.3">
      <c r="E514" s="35" t="s">
        <v>1194</v>
      </c>
      <c r="F514" s="35" t="s">
        <v>1195</v>
      </c>
    </row>
    <row r="515" spans="5:6" ht="15.6" hidden="1" x14ac:dyDescent="0.3">
      <c r="E515" s="35" t="s">
        <v>1196</v>
      </c>
      <c r="F515" s="35" t="s">
        <v>1197</v>
      </c>
    </row>
    <row r="516" spans="5:6" ht="15.6" hidden="1" x14ac:dyDescent="0.3">
      <c r="E516" s="35" t="s">
        <v>1198</v>
      </c>
      <c r="F516" s="35" t="s">
        <v>1199</v>
      </c>
    </row>
    <row r="517" spans="5:6" ht="15.6" hidden="1" x14ac:dyDescent="0.3">
      <c r="E517" s="35" t="s">
        <v>1200</v>
      </c>
      <c r="F517" s="35" t="s">
        <v>1201</v>
      </c>
    </row>
    <row r="518" spans="5:6" ht="15.6" hidden="1" x14ac:dyDescent="0.3">
      <c r="E518" s="35" t="s">
        <v>1202</v>
      </c>
      <c r="F518" s="35" t="s">
        <v>1203</v>
      </c>
    </row>
    <row r="519" spans="5:6" ht="15.6" hidden="1" x14ac:dyDescent="0.3">
      <c r="E519" s="35" t="s">
        <v>1204</v>
      </c>
      <c r="F519" s="35" t="s">
        <v>1205</v>
      </c>
    </row>
    <row r="520" spans="5:6" ht="15.6" hidden="1" x14ac:dyDescent="0.3">
      <c r="E520" s="35" t="s">
        <v>1206</v>
      </c>
      <c r="F520" s="35" t="s">
        <v>1207</v>
      </c>
    </row>
    <row r="521" spans="5:6" ht="15.6" hidden="1" x14ac:dyDescent="0.3">
      <c r="E521" s="35" t="s">
        <v>1208</v>
      </c>
      <c r="F521" s="35" t="s">
        <v>1209</v>
      </c>
    </row>
    <row r="522" spans="5:6" ht="15.6" hidden="1" x14ac:dyDescent="0.3">
      <c r="E522" s="35" t="s">
        <v>1210</v>
      </c>
      <c r="F522" s="35" t="s">
        <v>1211</v>
      </c>
    </row>
    <row r="523" spans="5:6" ht="15.6" hidden="1" x14ac:dyDescent="0.3">
      <c r="E523" s="35" t="s">
        <v>1212</v>
      </c>
      <c r="F523" s="35" t="s">
        <v>1213</v>
      </c>
    </row>
    <row r="524" spans="5:6" ht="15.6" hidden="1" x14ac:dyDescent="0.3">
      <c r="E524" s="35" t="s">
        <v>1214</v>
      </c>
      <c r="F524" s="35" t="s">
        <v>1215</v>
      </c>
    </row>
    <row r="525" spans="5:6" ht="15.6" hidden="1" x14ac:dyDescent="0.3">
      <c r="E525" s="35" t="s">
        <v>1216</v>
      </c>
      <c r="F525" s="35" t="s">
        <v>1217</v>
      </c>
    </row>
    <row r="526" spans="5:6" ht="15.6" hidden="1" x14ac:dyDescent="0.3">
      <c r="E526" s="35" t="s">
        <v>1218</v>
      </c>
      <c r="F526" s="35" t="s">
        <v>1219</v>
      </c>
    </row>
    <row r="527" spans="5:6" ht="15.6" hidden="1" x14ac:dyDescent="0.3">
      <c r="E527" s="35" t="s">
        <v>1220</v>
      </c>
      <c r="F527" s="35" t="s">
        <v>1221</v>
      </c>
    </row>
    <row r="528" spans="5:6" ht="15.6" hidden="1" x14ac:dyDescent="0.3">
      <c r="E528" s="35" t="s">
        <v>1222</v>
      </c>
      <c r="F528" s="35" t="s">
        <v>1223</v>
      </c>
    </row>
    <row r="529" spans="5:6" ht="15.6" hidden="1" x14ac:dyDescent="0.3">
      <c r="E529" s="35" t="s">
        <v>1224</v>
      </c>
      <c r="F529" s="35" t="s">
        <v>1225</v>
      </c>
    </row>
    <row r="530" spans="5:6" ht="15.6" hidden="1" x14ac:dyDescent="0.3">
      <c r="E530" s="35" t="s">
        <v>1226</v>
      </c>
      <c r="F530" s="35" t="s">
        <v>1227</v>
      </c>
    </row>
    <row r="531" spans="5:6" ht="15.6" hidden="1" x14ac:dyDescent="0.3">
      <c r="E531" s="35" t="s">
        <v>1228</v>
      </c>
      <c r="F531" s="35" t="s">
        <v>1229</v>
      </c>
    </row>
    <row r="532" spans="5:6" ht="15.6" hidden="1" x14ac:dyDescent="0.3">
      <c r="E532" s="35" t="s">
        <v>1230</v>
      </c>
      <c r="F532" s="35" t="s">
        <v>1231</v>
      </c>
    </row>
    <row r="533" spans="5:6" ht="15.6" hidden="1" x14ac:dyDescent="0.3">
      <c r="E533" s="35" t="s">
        <v>1232</v>
      </c>
      <c r="F533" s="35" t="s">
        <v>1233</v>
      </c>
    </row>
    <row r="534" spans="5:6" ht="15.6" hidden="1" x14ac:dyDescent="0.3">
      <c r="E534" s="35" t="s">
        <v>1234</v>
      </c>
      <c r="F534" s="35" t="s">
        <v>1235</v>
      </c>
    </row>
    <row r="535" spans="5:6" ht="15.6" hidden="1" x14ac:dyDescent="0.3">
      <c r="E535" s="35" t="s">
        <v>1236</v>
      </c>
      <c r="F535" s="35" t="s">
        <v>1237</v>
      </c>
    </row>
    <row r="536" spans="5:6" ht="15.6" hidden="1" x14ac:dyDescent="0.3">
      <c r="E536" s="35" t="s">
        <v>1238</v>
      </c>
      <c r="F536" s="35" t="s">
        <v>1239</v>
      </c>
    </row>
    <row r="537" spans="5:6" ht="15.6" hidden="1" x14ac:dyDescent="0.3">
      <c r="E537" s="35" t="s">
        <v>1240</v>
      </c>
      <c r="F537" s="35" t="s">
        <v>1241</v>
      </c>
    </row>
    <row r="538" spans="5:6" ht="15.6" hidden="1" x14ac:dyDescent="0.3">
      <c r="E538" s="35" t="s">
        <v>1242</v>
      </c>
      <c r="F538" s="35" t="s">
        <v>1243</v>
      </c>
    </row>
    <row r="539" spans="5:6" ht="15.6" hidden="1" x14ac:dyDescent="0.3">
      <c r="E539" s="35" t="s">
        <v>1244</v>
      </c>
      <c r="F539" s="35" t="s">
        <v>1245</v>
      </c>
    </row>
    <row r="540" spans="5:6" ht="15.6" hidden="1" x14ac:dyDescent="0.3">
      <c r="E540" s="35" t="s">
        <v>1246</v>
      </c>
      <c r="F540" s="35" t="s">
        <v>1247</v>
      </c>
    </row>
    <row r="541" spans="5:6" ht="15.6" hidden="1" x14ac:dyDescent="0.3">
      <c r="E541" s="35" t="s">
        <v>1248</v>
      </c>
      <c r="F541" s="35" t="s">
        <v>1249</v>
      </c>
    </row>
    <row r="542" spans="5:6" ht="15.6" hidden="1" x14ac:dyDescent="0.3">
      <c r="E542" s="35" t="s">
        <v>1250</v>
      </c>
      <c r="F542" s="35" t="s">
        <v>1251</v>
      </c>
    </row>
    <row r="543" spans="5:6" ht="15.6" hidden="1" x14ac:dyDescent="0.3">
      <c r="E543" s="35" t="s">
        <v>1252</v>
      </c>
      <c r="F543" s="35" t="s">
        <v>1253</v>
      </c>
    </row>
    <row r="544" spans="5:6" ht="15.6" hidden="1" x14ac:dyDescent="0.3">
      <c r="E544" s="35" t="s">
        <v>1254</v>
      </c>
      <c r="F544" s="35" t="s">
        <v>1255</v>
      </c>
    </row>
    <row r="545" spans="5:6" ht="15.6" hidden="1" x14ac:dyDescent="0.3">
      <c r="E545" s="35" t="s">
        <v>1256</v>
      </c>
      <c r="F545" s="35" t="s">
        <v>1257</v>
      </c>
    </row>
    <row r="546" spans="5:6" ht="15.6" hidden="1" x14ac:dyDescent="0.3">
      <c r="E546" s="35" t="s">
        <v>1258</v>
      </c>
      <c r="F546" s="35" t="s">
        <v>1259</v>
      </c>
    </row>
    <row r="547" spans="5:6" ht="15.6" hidden="1" x14ac:dyDescent="0.3">
      <c r="E547" s="35" t="s">
        <v>1260</v>
      </c>
      <c r="F547" s="35" t="s">
        <v>1261</v>
      </c>
    </row>
    <row r="548" spans="5:6" ht="15.6" hidden="1" x14ac:dyDescent="0.3">
      <c r="E548" s="35" t="s">
        <v>1262</v>
      </c>
      <c r="F548" s="35" t="s">
        <v>1263</v>
      </c>
    </row>
    <row r="549" spans="5:6" ht="15.6" hidden="1" x14ac:dyDescent="0.3">
      <c r="E549" s="35" t="s">
        <v>1264</v>
      </c>
      <c r="F549" s="35" t="s">
        <v>1265</v>
      </c>
    </row>
    <row r="550" spans="5:6" ht="15.6" hidden="1" x14ac:dyDescent="0.3">
      <c r="E550" s="35" t="s">
        <v>1266</v>
      </c>
      <c r="F550" s="35" t="s">
        <v>1267</v>
      </c>
    </row>
    <row r="551" spans="5:6" ht="15.6" hidden="1" x14ac:dyDescent="0.3">
      <c r="E551" s="35" t="s">
        <v>1268</v>
      </c>
      <c r="F551" s="35" t="s">
        <v>1269</v>
      </c>
    </row>
    <row r="552" spans="5:6" ht="15.6" hidden="1" x14ac:dyDescent="0.3">
      <c r="E552" s="35" t="s">
        <v>1270</v>
      </c>
      <c r="F552" s="35" t="s">
        <v>1271</v>
      </c>
    </row>
    <row r="553" spans="5:6" ht="15.6" hidden="1" x14ac:dyDescent="0.3">
      <c r="E553" s="35" t="s">
        <v>1272</v>
      </c>
      <c r="F553" s="35" t="s">
        <v>1273</v>
      </c>
    </row>
    <row r="554" spans="5:6" ht="15.6" hidden="1" x14ac:dyDescent="0.3">
      <c r="E554" s="35" t="s">
        <v>1274</v>
      </c>
      <c r="F554" s="35" t="s">
        <v>1275</v>
      </c>
    </row>
    <row r="555" spans="5:6" ht="15.6" hidden="1" x14ac:dyDescent="0.3">
      <c r="E555" s="35" t="s">
        <v>1276</v>
      </c>
      <c r="F555" s="35" t="s">
        <v>1277</v>
      </c>
    </row>
    <row r="556" spans="5:6" ht="15.6" hidden="1" x14ac:dyDescent="0.3">
      <c r="E556" s="35" t="s">
        <v>1278</v>
      </c>
      <c r="F556" s="35" t="s">
        <v>1279</v>
      </c>
    </row>
    <row r="557" spans="5:6" ht="15.6" hidden="1" x14ac:dyDescent="0.3">
      <c r="E557" s="35" t="s">
        <v>1280</v>
      </c>
      <c r="F557" s="35" t="s">
        <v>1281</v>
      </c>
    </row>
    <row r="558" spans="5:6" ht="15.6" hidden="1" x14ac:dyDescent="0.3">
      <c r="E558" s="35" t="s">
        <v>1282</v>
      </c>
      <c r="F558" s="35" t="s">
        <v>1283</v>
      </c>
    </row>
    <row r="559" spans="5:6" ht="15.6" hidden="1" x14ac:dyDescent="0.3">
      <c r="E559" s="35" t="s">
        <v>1284</v>
      </c>
      <c r="F559" s="35" t="s">
        <v>1285</v>
      </c>
    </row>
    <row r="560" spans="5:6" ht="15.6" hidden="1" x14ac:dyDescent="0.3">
      <c r="E560" s="35" t="s">
        <v>1286</v>
      </c>
      <c r="F560" s="35" t="s">
        <v>1287</v>
      </c>
    </row>
    <row r="561" spans="5:6" ht="15.6" hidden="1" x14ac:dyDescent="0.3">
      <c r="E561" s="35" t="s">
        <v>1288</v>
      </c>
      <c r="F561" s="35" t="s">
        <v>1289</v>
      </c>
    </row>
    <row r="562" spans="5:6" ht="15.6" hidden="1" x14ac:dyDescent="0.3">
      <c r="E562" s="35" t="s">
        <v>1290</v>
      </c>
      <c r="F562" s="35" t="s">
        <v>1291</v>
      </c>
    </row>
    <row r="563" spans="5:6" ht="15.6" hidden="1" x14ac:dyDescent="0.3">
      <c r="E563" s="35" t="s">
        <v>1292</v>
      </c>
      <c r="F563" s="35" t="s">
        <v>1293</v>
      </c>
    </row>
    <row r="564" spans="5:6" ht="15.6" hidden="1" x14ac:dyDescent="0.3">
      <c r="E564" s="35" t="s">
        <v>1294</v>
      </c>
      <c r="F564" s="35" t="s">
        <v>1295</v>
      </c>
    </row>
    <row r="565" spans="5:6" ht="15.6" hidden="1" x14ac:dyDescent="0.3">
      <c r="E565" s="35" t="s">
        <v>1296</v>
      </c>
      <c r="F565" s="35" t="s">
        <v>1297</v>
      </c>
    </row>
    <row r="566" spans="5:6" ht="15.6" hidden="1" x14ac:dyDescent="0.3">
      <c r="E566" s="35" t="s">
        <v>1298</v>
      </c>
      <c r="F566" s="35" t="s">
        <v>1299</v>
      </c>
    </row>
    <row r="567" spans="5:6" ht="15.6" hidden="1" x14ac:dyDescent="0.3">
      <c r="E567" s="35" t="s">
        <v>1300</v>
      </c>
      <c r="F567" s="35" t="s">
        <v>1301</v>
      </c>
    </row>
    <row r="568" spans="5:6" ht="15.6" hidden="1" x14ac:dyDescent="0.3">
      <c r="E568" s="35" t="s">
        <v>1302</v>
      </c>
      <c r="F568" s="35" t="s">
        <v>1303</v>
      </c>
    </row>
    <row r="569" spans="5:6" ht="15.6" hidden="1" x14ac:dyDescent="0.3">
      <c r="E569" s="35" t="s">
        <v>1304</v>
      </c>
      <c r="F569" s="35" t="s">
        <v>1305</v>
      </c>
    </row>
    <row r="570" spans="5:6" ht="15.6" hidden="1" x14ac:dyDescent="0.3">
      <c r="E570" s="35" t="s">
        <v>1306</v>
      </c>
      <c r="F570" s="35" t="s">
        <v>1307</v>
      </c>
    </row>
    <row r="571" spans="5:6" ht="15.6" hidden="1" x14ac:dyDescent="0.3">
      <c r="F571" s="35" t="s">
        <v>1308</v>
      </c>
    </row>
    <row r="572" spans="5:6" ht="15.6" hidden="1" x14ac:dyDescent="0.3">
      <c r="F572" s="35" t="s">
        <v>1309</v>
      </c>
    </row>
    <row r="573" spans="5:6" ht="15.6" hidden="1" x14ac:dyDescent="0.3">
      <c r="F573" s="35" t="s">
        <v>1310</v>
      </c>
    </row>
    <row r="574" spans="5:6" ht="15.6" hidden="1" x14ac:dyDescent="0.3">
      <c r="F574" s="35" t="s">
        <v>1311</v>
      </c>
    </row>
    <row r="575" spans="5:6" ht="15.6" hidden="1" x14ac:dyDescent="0.3"/>
    <row r="576" spans="5:6" ht="15.6" hidden="1" x14ac:dyDescent="0.3"/>
  </sheetData>
  <mergeCells count="44">
    <mergeCell ref="C52:G52"/>
    <mergeCell ref="B112:F112"/>
    <mergeCell ref="C44:G44"/>
    <mergeCell ref="C45:G45"/>
    <mergeCell ref="B47:G47"/>
    <mergeCell ref="C49:G49"/>
    <mergeCell ref="C50:G50"/>
    <mergeCell ref="C51:G51"/>
    <mergeCell ref="C43:G43"/>
    <mergeCell ref="B31:D31"/>
    <mergeCell ref="B32:G32"/>
    <mergeCell ref="B33:D33"/>
    <mergeCell ref="C34:G34"/>
    <mergeCell ref="C35:G35"/>
    <mergeCell ref="C36:G36"/>
    <mergeCell ref="C37:G37"/>
    <mergeCell ref="C38:G38"/>
    <mergeCell ref="C39:G39"/>
    <mergeCell ref="B40:D40"/>
    <mergeCell ref="B41:G41"/>
    <mergeCell ref="C30:G30"/>
    <mergeCell ref="C18:G18"/>
    <mergeCell ref="C19:G19"/>
    <mergeCell ref="C20:G20"/>
    <mergeCell ref="E21:G21"/>
    <mergeCell ref="C22:G22"/>
    <mergeCell ref="C23:G23"/>
    <mergeCell ref="B24:D24"/>
    <mergeCell ref="B25:G25"/>
    <mergeCell ref="C27:G27"/>
    <mergeCell ref="C28:G28"/>
    <mergeCell ref="C29:G29"/>
    <mergeCell ref="C17:G17"/>
    <mergeCell ref="B3:G3"/>
    <mergeCell ref="B4:G4"/>
    <mergeCell ref="B5:D5"/>
    <mergeCell ref="B6:G6"/>
    <mergeCell ref="B7:D7"/>
    <mergeCell ref="C8:G8"/>
    <mergeCell ref="C9:G9"/>
    <mergeCell ref="B10:B13"/>
    <mergeCell ref="C14:G14"/>
    <mergeCell ref="C15:G15"/>
    <mergeCell ref="C16:G16"/>
  </mergeCells>
  <dataValidations count="10">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C13">
      <formula1>$B$114:$B$119</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D13">
      <formula1>$C$114:$C$134</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E13">
      <formula1>$D$114:$D$173</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F13">
      <formula1>$E$114:$E$570</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G13">
      <formula1>$F$114:$F$574</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$G$114:$G$116</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$H$114:$H$118</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$I$114:$I$121</formula1>
    </dataValidation>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$J$114:$J$115</formula1>
    </dataValidation>
  </dataValidations>
  <hyperlinks>
    <hyperlink ref="A1" location="'2.6.1.b.2'!A1" display="Regresar"/>
    <hyperlink ref="C38" r:id="rId1"/>
  </hyperlinks>
  <printOptions horizontalCentered="1" verticalCentered="1"/>
  <pageMargins left="0.70866141732283472" right="0.70866141732283472" top="0.74803149606299213" bottom="0.74803149606299213" header="0.31496062992125984" footer="0.31496062992125984"/>
  <pageSetup scale="33" orientation="portrait" r:id="rId2"/>
  <drawing r:id="rId3"/>
  <legacyDrawing r:id="rId4"/>
  <tableParts count="10">
    <tablePart r:id="rId5"/>
    <tablePart r:id="rId6"/>
    <tablePart r:id="rId7"/>
    <tablePart r:id="rId8"/>
    <tablePart r:id="rId9"/>
    <tablePart r:id="rId10"/>
    <tablePart r:id="rId11"/>
    <tablePart r:id="rId12"/>
    <tablePart r:id="rId13"/>
    <tablePart r:id="rId14"/>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1:O218"/>
  <sheetViews>
    <sheetView showGridLines="0" zoomScale="90" zoomScaleNormal="90" workbookViewId="0">
      <selection activeCell="E24" sqref="E24"/>
    </sheetView>
  </sheetViews>
  <sheetFormatPr baseColWidth="10" defaultColWidth="11.42578125" defaultRowHeight="15" x14ac:dyDescent="0.25"/>
  <cols>
    <col min="1" max="9" width="11.42578125" style="17"/>
    <col min="10" max="10" width="14.42578125" style="17" customWidth="1"/>
    <col min="11" max="11" width="11.42578125" style="17"/>
    <col min="12" max="12" width="6.28515625" style="17" customWidth="1"/>
    <col min="13" max="13" width="28.42578125" style="17" customWidth="1"/>
    <col min="14" max="14" width="17.7109375" style="17" customWidth="1"/>
    <col min="15" max="16384" width="11.42578125" style="17"/>
  </cols>
  <sheetData>
    <row r="1" spans="1:15" ht="15.6" x14ac:dyDescent="0.3">
      <c r="A1" s="23" t="s">
        <v>32</v>
      </c>
      <c r="J1" s="23" t="s">
        <v>34</v>
      </c>
      <c r="K1" s="352"/>
    </row>
    <row r="2" spans="1:15" ht="15.75" x14ac:dyDescent="0.25">
      <c r="A2" s="88"/>
      <c r="B2" s="85" t="s">
        <v>1535</v>
      </c>
      <c r="C2" s="88"/>
    </row>
    <row r="3" spans="1:15" ht="14.45" x14ac:dyDescent="0.3">
      <c r="A3" s="88"/>
      <c r="B3" s="17" t="s">
        <v>277</v>
      </c>
      <c r="C3" s="89"/>
    </row>
    <row r="4" spans="1:15" x14ac:dyDescent="0.25">
      <c r="A4" s="88"/>
      <c r="B4" s="17" t="s">
        <v>48</v>
      </c>
      <c r="C4" s="89"/>
      <c r="K4" s="71"/>
      <c r="L4" s="86"/>
      <c r="M4" s="86"/>
      <c r="N4" s="86"/>
    </row>
    <row r="5" spans="1:15" x14ac:dyDescent="0.25">
      <c r="B5" s="17" t="s">
        <v>64</v>
      </c>
      <c r="J5" s="10"/>
    </row>
    <row r="6" spans="1:15" x14ac:dyDescent="0.25">
      <c r="B6" s="90" t="s">
        <v>1558</v>
      </c>
      <c r="J6" s="10"/>
    </row>
    <row r="7" spans="1:15" ht="14.45" x14ac:dyDescent="0.3">
      <c r="B7" s="90" t="s">
        <v>1729</v>
      </c>
      <c r="I7" s="86"/>
      <c r="J7" s="86"/>
      <c r="K7" s="86"/>
      <c r="L7" s="86"/>
      <c r="M7" s="86"/>
      <c r="N7" s="86"/>
      <c r="O7" s="86"/>
    </row>
    <row r="9" spans="1:15" x14ac:dyDescent="0.25">
      <c r="B9" s="10" t="s">
        <v>1730</v>
      </c>
      <c r="G9" s="18"/>
    </row>
    <row r="11" spans="1:15" ht="14.45" x14ac:dyDescent="0.3">
      <c r="A11" s="109"/>
      <c r="B11" s="1565" t="s">
        <v>3633</v>
      </c>
      <c r="C11" s="1565"/>
      <c r="D11" s="1565"/>
      <c r="E11" s="1565"/>
      <c r="F11" s="1565"/>
      <c r="G11" s="1565"/>
      <c r="H11" s="1565"/>
      <c r="I11" s="1565"/>
      <c r="J11" s="1565"/>
      <c r="K11" s="109"/>
      <c r="L11" s="109"/>
      <c r="M11" s="1564"/>
      <c r="N11" s="1564"/>
      <c r="O11" s="109"/>
    </row>
    <row r="12" spans="1:15" x14ac:dyDescent="0.25">
      <c r="A12" s="109"/>
      <c r="B12" s="220" t="s">
        <v>1599</v>
      </c>
      <c r="C12" s="225"/>
      <c r="D12" s="225"/>
      <c r="E12" s="225"/>
      <c r="F12" s="225"/>
      <c r="G12" s="225"/>
      <c r="H12" s="225"/>
      <c r="I12" s="225"/>
      <c r="J12" s="225"/>
      <c r="K12" s="225"/>
      <c r="L12" s="225"/>
      <c r="M12" s="224"/>
      <c r="N12" s="109"/>
      <c r="O12" s="109"/>
    </row>
    <row r="13" spans="1:15" x14ac:dyDescent="0.25">
      <c r="A13" s="109"/>
      <c r="B13" s="230" t="s">
        <v>1561</v>
      </c>
      <c r="C13" s="231" t="s">
        <v>1732</v>
      </c>
      <c r="D13" s="223"/>
      <c r="E13" s="223"/>
      <c r="F13" s="223"/>
      <c r="G13" s="223"/>
      <c r="H13" s="223"/>
      <c r="I13" s="223"/>
      <c r="J13" s="226"/>
      <c r="K13" s="225"/>
      <c r="L13" s="225"/>
      <c r="M13" s="227"/>
      <c r="N13" s="148"/>
      <c r="O13" s="109"/>
    </row>
    <row r="14" spans="1:15" ht="14.45" x14ac:dyDescent="0.3">
      <c r="A14" s="109"/>
      <c r="B14" s="229">
        <v>2012</v>
      </c>
      <c r="C14" s="234">
        <v>61672.584886571989</v>
      </c>
      <c r="D14" s="223"/>
      <c r="E14" s="223"/>
      <c r="F14" s="223"/>
      <c r="G14" s="223"/>
      <c r="H14" s="223"/>
      <c r="I14" s="223"/>
      <c r="J14" s="226"/>
      <c r="K14" s="225"/>
      <c r="L14" s="225"/>
      <c r="M14" s="228"/>
      <c r="N14" s="149"/>
      <c r="O14" s="109"/>
    </row>
    <row r="15" spans="1:15" ht="14.45" x14ac:dyDescent="0.3">
      <c r="A15" s="109"/>
      <c r="B15" s="222">
        <v>2013</v>
      </c>
      <c r="C15" s="234">
        <v>56795.875485271798</v>
      </c>
      <c r="D15" s="223"/>
      <c r="E15" s="223"/>
      <c r="F15" s="223"/>
      <c r="G15" s="223"/>
      <c r="H15" s="223"/>
      <c r="I15" s="223"/>
      <c r="J15" s="226"/>
      <c r="K15" s="225"/>
      <c r="L15" s="225"/>
      <c r="M15" s="228"/>
      <c r="N15" s="149"/>
      <c r="O15" s="109"/>
    </row>
    <row r="16" spans="1:15" ht="14.45" x14ac:dyDescent="0.3">
      <c r="A16" s="109"/>
      <c r="B16" s="222">
        <v>2014</v>
      </c>
      <c r="C16" s="234">
        <v>77350.831723844138</v>
      </c>
      <c r="D16" s="223"/>
      <c r="E16" s="223"/>
      <c r="F16" s="223"/>
      <c r="G16" s="223"/>
      <c r="H16" s="223"/>
      <c r="I16" s="223"/>
      <c r="J16" s="226"/>
      <c r="K16" s="225"/>
      <c r="L16" s="225"/>
      <c r="M16" s="228"/>
      <c r="N16" s="149"/>
      <c r="O16" s="109"/>
    </row>
    <row r="17" spans="1:15" ht="14.45" x14ac:dyDescent="0.3">
      <c r="A17" s="109"/>
      <c r="B17" s="222">
        <v>2015</v>
      </c>
      <c r="C17" s="234">
        <v>69808.653845866502</v>
      </c>
      <c r="D17" s="223"/>
      <c r="E17" s="223"/>
      <c r="F17" s="223"/>
      <c r="G17" s="223"/>
      <c r="H17" s="223"/>
      <c r="I17" s="223"/>
      <c r="J17" s="226"/>
      <c r="K17" s="225"/>
      <c r="L17" s="225"/>
      <c r="M17" s="228"/>
      <c r="N17" s="149"/>
      <c r="O17" s="109"/>
    </row>
    <row r="18" spans="1:15" ht="14.45" x14ac:dyDescent="0.3">
      <c r="A18" s="109"/>
      <c r="B18" s="232">
        <v>2016</v>
      </c>
      <c r="C18" s="235">
        <v>62431.792604621281</v>
      </c>
      <c r="D18" s="223"/>
      <c r="E18" s="223"/>
      <c r="F18" s="223"/>
      <c r="G18" s="223"/>
      <c r="H18" s="223"/>
      <c r="I18" s="223"/>
      <c r="J18" s="226"/>
      <c r="K18" s="225"/>
      <c r="L18" s="225"/>
      <c r="M18" s="228"/>
      <c r="N18" s="150"/>
      <c r="O18" s="109"/>
    </row>
    <row r="19" spans="1:15" x14ac:dyDescent="0.25">
      <c r="A19" s="109"/>
      <c r="B19" s="238" t="s">
        <v>1733</v>
      </c>
      <c r="C19" s="223"/>
      <c r="D19" s="223"/>
      <c r="E19" s="223"/>
      <c r="F19" s="223"/>
      <c r="G19" s="223"/>
      <c r="H19" s="223"/>
      <c r="I19" s="223"/>
      <c r="J19" s="226"/>
      <c r="K19" s="225"/>
      <c r="L19" s="225"/>
      <c r="M19" s="228"/>
      <c r="N19" s="150"/>
      <c r="O19" s="109"/>
    </row>
    <row r="20" spans="1:15" ht="14.45" x14ac:dyDescent="0.3">
      <c r="A20" s="109"/>
      <c r="B20" s="222"/>
      <c r="C20" s="223"/>
      <c r="D20" s="223"/>
      <c r="E20" s="223"/>
      <c r="F20" s="223"/>
      <c r="G20" s="223"/>
      <c r="H20" s="223"/>
      <c r="I20" s="223"/>
      <c r="J20" s="226"/>
      <c r="K20" s="225"/>
      <c r="L20" s="225"/>
      <c r="M20" s="228"/>
      <c r="N20" s="150"/>
      <c r="O20" s="109"/>
    </row>
    <row r="21" spans="1:15" ht="14.45" x14ac:dyDescent="0.3">
      <c r="A21" s="109"/>
      <c r="B21" s="222"/>
      <c r="C21" s="223"/>
      <c r="D21" s="223"/>
      <c r="E21" s="223"/>
      <c r="F21" s="223"/>
      <c r="G21" s="223"/>
      <c r="H21" s="223"/>
      <c r="I21" s="223"/>
      <c r="J21" s="226"/>
      <c r="K21" s="225"/>
      <c r="L21" s="225"/>
      <c r="M21" s="228"/>
      <c r="N21" s="150"/>
      <c r="O21" s="109"/>
    </row>
    <row r="22" spans="1:15" ht="14.45" x14ac:dyDescent="0.3">
      <c r="A22" s="109"/>
      <c r="B22" s="222"/>
      <c r="C22" s="223"/>
      <c r="D22" s="223"/>
      <c r="E22" s="223"/>
      <c r="F22" s="223"/>
      <c r="G22" s="223"/>
      <c r="H22" s="223"/>
      <c r="I22" s="223"/>
      <c r="J22" s="226"/>
      <c r="K22" s="225"/>
      <c r="L22" s="225"/>
      <c r="M22" s="228"/>
      <c r="N22" s="150"/>
      <c r="O22" s="109"/>
    </row>
    <row r="23" spans="1:15" ht="14.45" x14ac:dyDescent="0.3">
      <c r="A23" s="109"/>
      <c r="B23" s="222"/>
      <c r="C23" s="223"/>
      <c r="D23" s="223"/>
      <c r="E23" s="223"/>
      <c r="F23" s="223"/>
      <c r="G23" s="223"/>
      <c r="H23" s="223"/>
      <c r="I23" s="223"/>
      <c r="J23" s="226"/>
      <c r="K23" s="226"/>
      <c r="L23" s="225"/>
      <c r="M23" s="228"/>
      <c r="N23" s="150"/>
      <c r="O23" s="109"/>
    </row>
    <row r="24" spans="1:15" ht="14.45" x14ac:dyDescent="0.3">
      <c r="A24" s="109"/>
      <c r="B24" s="222"/>
      <c r="C24" s="223"/>
      <c r="D24" s="223"/>
      <c r="E24" s="223"/>
      <c r="F24" s="223"/>
      <c r="G24" s="223"/>
      <c r="H24" s="223"/>
      <c r="I24" s="223"/>
      <c r="J24" s="226"/>
      <c r="K24" s="226"/>
      <c r="L24" s="225"/>
      <c r="M24" s="228"/>
      <c r="N24" s="150"/>
      <c r="O24" s="109"/>
    </row>
    <row r="25" spans="1:15" ht="14.45" x14ac:dyDescent="0.3">
      <c r="A25" s="109"/>
      <c r="B25" s="222"/>
      <c r="C25" s="223"/>
      <c r="D25" s="223"/>
      <c r="E25" s="223"/>
      <c r="F25" s="223"/>
      <c r="G25" s="223"/>
      <c r="H25" s="223"/>
      <c r="I25" s="223"/>
      <c r="J25" s="226"/>
      <c r="K25" s="226"/>
      <c r="L25" s="225"/>
      <c r="M25" s="228"/>
      <c r="N25" s="150"/>
      <c r="O25" s="109"/>
    </row>
    <row r="26" spans="1:15" ht="14.45" x14ac:dyDescent="0.3">
      <c r="A26" s="109"/>
      <c r="B26" s="222"/>
      <c r="C26" s="223"/>
      <c r="D26" s="223"/>
      <c r="E26" s="223"/>
      <c r="F26" s="223"/>
      <c r="G26" s="223"/>
      <c r="H26" s="223"/>
      <c r="I26" s="223"/>
      <c r="J26" s="226"/>
      <c r="K26" s="226"/>
      <c r="L26" s="225"/>
      <c r="M26" s="228"/>
      <c r="N26" s="150"/>
      <c r="O26" s="109"/>
    </row>
    <row r="27" spans="1:15" ht="14.45" x14ac:dyDescent="0.3">
      <c r="A27" s="109"/>
      <c r="B27" s="222"/>
      <c r="C27" s="223"/>
      <c r="D27" s="223"/>
      <c r="E27" s="223"/>
      <c r="F27" s="223"/>
      <c r="G27" s="223"/>
      <c r="H27" s="223"/>
      <c r="I27" s="223"/>
      <c r="J27" s="226"/>
      <c r="K27" s="226"/>
      <c r="L27" s="225"/>
      <c r="M27" s="228"/>
      <c r="N27" s="150"/>
      <c r="O27" s="109"/>
    </row>
    <row r="28" spans="1:15" x14ac:dyDescent="0.25">
      <c r="A28" s="109"/>
      <c r="B28" s="222"/>
      <c r="C28" s="223"/>
      <c r="D28" s="223"/>
      <c r="E28" s="223"/>
      <c r="F28" s="223"/>
      <c r="G28" s="223"/>
      <c r="H28" s="223"/>
      <c r="I28" s="223"/>
      <c r="J28" s="226"/>
      <c r="K28" s="226"/>
      <c r="L28" s="225"/>
      <c r="M28" s="228"/>
      <c r="N28" s="150"/>
      <c r="O28" s="109"/>
    </row>
    <row r="29" spans="1:15" x14ac:dyDescent="0.25">
      <c r="A29" s="109"/>
      <c r="B29" s="222"/>
      <c r="C29" s="223"/>
      <c r="D29" s="223"/>
      <c r="E29" s="223"/>
      <c r="F29" s="223"/>
      <c r="G29" s="223"/>
      <c r="H29" s="223"/>
      <c r="I29" s="223"/>
      <c r="J29" s="226"/>
      <c r="K29" s="226"/>
      <c r="L29" s="225"/>
      <c r="M29" s="228"/>
      <c r="N29" s="150"/>
      <c r="O29" s="109"/>
    </row>
    <row r="30" spans="1:15" x14ac:dyDescent="0.25">
      <c r="A30" s="109"/>
      <c r="B30" s="222"/>
      <c r="C30" s="223"/>
      <c r="D30" s="223"/>
      <c r="E30" s="223"/>
      <c r="F30" s="223"/>
      <c r="G30" s="223"/>
      <c r="H30" s="223"/>
      <c r="I30" s="223"/>
      <c r="J30" s="226"/>
      <c r="K30" s="226"/>
      <c r="L30" s="225"/>
      <c r="M30" s="228"/>
      <c r="N30" s="150"/>
      <c r="O30" s="109"/>
    </row>
    <row r="31" spans="1:15" x14ac:dyDescent="0.25">
      <c r="A31" s="109"/>
      <c r="B31" s="16"/>
      <c r="C31" s="147"/>
      <c r="D31" s="147"/>
      <c r="E31" s="147"/>
      <c r="F31" s="147"/>
      <c r="G31" s="147"/>
      <c r="H31" s="147"/>
      <c r="I31" s="147"/>
      <c r="J31" s="94"/>
      <c r="K31" s="92"/>
      <c r="L31" s="109"/>
      <c r="M31" s="1570"/>
      <c r="N31" s="1570"/>
      <c r="O31" s="109"/>
    </row>
    <row r="32" spans="1:15" x14ac:dyDescent="0.25">
      <c r="A32" s="109"/>
      <c r="B32" s="16"/>
      <c r="C32" s="147"/>
      <c r="D32" s="147"/>
      <c r="E32" s="147"/>
      <c r="F32" s="147"/>
      <c r="G32" s="147"/>
      <c r="H32" s="147"/>
      <c r="I32" s="147"/>
      <c r="J32" s="94"/>
      <c r="K32" s="92"/>
      <c r="L32" s="109"/>
      <c r="M32" s="109"/>
      <c r="N32" s="109"/>
      <c r="O32" s="109"/>
    </row>
    <row r="33" spans="1:15" x14ac:dyDescent="0.25">
      <c r="A33" s="109"/>
      <c r="B33" s="16"/>
      <c r="C33" s="147"/>
      <c r="D33" s="147"/>
      <c r="E33" s="147"/>
      <c r="F33" s="147"/>
      <c r="G33" s="147"/>
      <c r="H33" s="147"/>
      <c r="I33" s="147"/>
      <c r="J33" s="94"/>
      <c r="K33" s="92"/>
      <c r="L33" s="109"/>
      <c r="M33" s="109"/>
      <c r="N33" s="109"/>
      <c r="O33" s="109"/>
    </row>
    <row r="34" spans="1:15" x14ac:dyDescent="0.25">
      <c r="A34" s="109"/>
      <c r="B34" s="16"/>
      <c r="C34" s="147"/>
      <c r="D34" s="147"/>
      <c r="E34" s="147"/>
      <c r="F34" s="147"/>
      <c r="G34" s="147"/>
      <c r="H34" s="147"/>
      <c r="I34" s="147"/>
      <c r="J34" s="94"/>
      <c r="K34" s="92"/>
      <c r="L34" s="109"/>
      <c r="M34" s="109"/>
      <c r="N34" s="109"/>
      <c r="O34" s="109"/>
    </row>
    <row r="35" spans="1:15" x14ac:dyDescent="0.25">
      <c r="A35" s="109"/>
      <c r="B35" s="16"/>
      <c r="C35" s="147"/>
      <c r="D35" s="147"/>
      <c r="E35" s="147"/>
      <c r="F35" s="147"/>
      <c r="G35" s="147"/>
      <c r="H35" s="147"/>
      <c r="I35" s="147"/>
      <c r="J35" s="94"/>
      <c r="K35" s="92"/>
      <c r="L35" s="109"/>
      <c r="M35" s="109"/>
      <c r="N35" s="109"/>
      <c r="O35" s="109"/>
    </row>
    <row r="36" spans="1:15" x14ac:dyDescent="0.25">
      <c r="A36" s="109"/>
      <c r="B36" s="16"/>
      <c r="C36" s="147"/>
      <c r="D36" s="147"/>
      <c r="E36" s="147"/>
      <c r="F36" s="147"/>
      <c r="G36" s="147"/>
      <c r="H36" s="147"/>
      <c r="I36" s="147"/>
      <c r="J36" s="94"/>
      <c r="K36" s="94"/>
      <c r="L36" s="109"/>
      <c r="M36" s="109"/>
      <c r="N36" s="109"/>
      <c r="O36" s="109"/>
    </row>
    <row r="37" spans="1:15" x14ac:dyDescent="0.25">
      <c r="A37" s="109"/>
      <c r="B37" s="16"/>
      <c r="C37" s="147"/>
      <c r="D37" s="147"/>
      <c r="E37" s="147"/>
      <c r="F37" s="147"/>
      <c r="G37" s="147"/>
      <c r="H37" s="147"/>
      <c r="I37" s="147"/>
      <c r="J37" s="94"/>
      <c r="K37" s="92"/>
      <c r="L37" s="109"/>
      <c r="M37" s="109"/>
      <c r="N37" s="109"/>
      <c r="O37" s="109"/>
    </row>
    <row r="38" spans="1:15" x14ac:dyDescent="0.25">
      <c r="A38" s="109"/>
      <c r="B38" s="16"/>
      <c r="C38" s="147"/>
      <c r="D38" s="147"/>
      <c r="E38" s="147"/>
      <c r="F38" s="147"/>
      <c r="G38" s="147"/>
      <c r="H38" s="147"/>
      <c r="I38" s="147"/>
      <c r="J38" s="94"/>
      <c r="K38" s="92"/>
      <c r="L38" s="109"/>
      <c r="M38" s="109"/>
      <c r="N38" s="109"/>
      <c r="O38" s="109"/>
    </row>
    <row r="39" spans="1:15" x14ac:dyDescent="0.25">
      <c r="A39" s="109"/>
      <c r="B39" s="16"/>
      <c r="C39" s="147"/>
      <c r="D39" s="147"/>
      <c r="E39" s="147"/>
      <c r="F39" s="147"/>
      <c r="G39" s="147"/>
      <c r="H39" s="147"/>
      <c r="I39" s="147"/>
      <c r="J39" s="94"/>
      <c r="K39" s="92"/>
      <c r="L39" s="109"/>
      <c r="M39" s="109"/>
      <c r="N39" s="109"/>
      <c r="O39" s="109"/>
    </row>
    <row r="40" spans="1:15" x14ac:dyDescent="0.25">
      <c r="A40" s="109"/>
      <c r="B40" s="16"/>
      <c r="C40" s="147"/>
      <c r="D40" s="147"/>
      <c r="E40" s="147"/>
      <c r="F40" s="147"/>
      <c r="G40" s="147"/>
      <c r="H40" s="147"/>
      <c r="I40" s="147"/>
      <c r="J40" s="94"/>
      <c r="K40" s="92"/>
      <c r="L40" s="109"/>
      <c r="M40" s="109"/>
      <c r="N40" s="109"/>
      <c r="O40" s="109"/>
    </row>
    <row r="41" spans="1:15" x14ac:dyDescent="0.25">
      <c r="A41" s="109"/>
      <c r="B41" s="16"/>
      <c r="C41" s="147"/>
      <c r="D41" s="147"/>
      <c r="E41" s="147"/>
      <c r="F41" s="147"/>
      <c r="G41" s="147"/>
      <c r="H41" s="147"/>
      <c r="I41" s="147"/>
      <c r="J41" s="94"/>
      <c r="K41" s="92"/>
      <c r="L41" s="109"/>
      <c r="M41" s="109"/>
      <c r="N41" s="109"/>
      <c r="O41" s="109"/>
    </row>
    <row r="42" spans="1:15" x14ac:dyDescent="0.25">
      <c r="A42" s="109"/>
      <c r="B42" s="16"/>
      <c r="C42" s="147"/>
      <c r="D42" s="147"/>
      <c r="E42" s="147"/>
      <c r="F42" s="147"/>
      <c r="G42" s="147"/>
      <c r="H42" s="147"/>
      <c r="I42" s="147"/>
      <c r="J42" s="94"/>
      <c r="K42" s="92"/>
      <c r="L42" s="109"/>
      <c r="M42" s="109"/>
      <c r="N42" s="109"/>
      <c r="O42" s="109"/>
    </row>
    <row r="43" spans="1:15" x14ac:dyDescent="0.25">
      <c r="A43" s="109"/>
      <c r="B43" s="16"/>
      <c r="C43" s="147"/>
      <c r="D43" s="147"/>
      <c r="E43" s="147"/>
      <c r="F43" s="147"/>
      <c r="G43" s="147"/>
      <c r="H43" s="147"/>
      <c r="I43" s="147"/>
      <c r="J43" s="94"/>
      <c r="K43" s="92"/>
      <c r="L43" s="109"/>
      <c r="M43" s="109"/>
      <c r="N43" s="109"/>
      <c r="O43" s="109"/>
    </row>
    <row r="44" spans="1:15" x14ac:dyDescent="0.25">
      <c r="A44" s="109"/>
      <c r="B44" s="16"/>
      <c r="C44" s="147"/>
      <c r="D44" s="147"/>
      <c r="E44" s="147"/>
      <c r="F44" s="147"/>
      <c r="G44" s="147"/>
      <c r="H44" s="147"/>
      <c r="I44" s="147"/>
      <c r="J44" s="94"/>
      <c r="K44" s="92"/>
      <c r="L44" s="109"/>
      <c r="M44" s="109"/>
      <c r="N44" s="109"/>
      <c r="O44" s="109"/>
    </row>
    <row r="45" spans="1:15" x14ac:dyDescent="0.25">
      <c r="A45" s="109"/>
      <c r="B45" s="16"/>
      <c r="C45" s="147"/>
      <c r="D45" s="147"/>
      <c r="E45" s="147"/>
      <c r="F45" s="147"/>
      <c r="G45" s="147"/>
      <c r="H45" s="147"/>
      <c r="I45" s="147"/>
      <c r="J45" s="94"/>
      <c r="K45" s="92"/>
      <c r="L45" s="109"/>
      <c r="M45" s="109"/>
      <c r="N45" s="109"/>
      <c r="O45" s="109"/>
    </row>
    <row r="46" spans="1:15" x14ac:dyDescent="0.25">
      <c r="A46" s="109"/>
      <c r="B46" s="16"/>
      <c r="C46" s="147"/>
      <c r="D46" s="147"/>
      <c r="E46" s="147"/>
      <c r="F46" s="147"/>
      <c r="G46" s="147"/>
      <c r="H46" s="147"/>
      <c r="I46" s="147"/>
      <c r="J46" s="94"/>
      <c r="K46" s="92"/>
      <c r="L46" s="109"/>
      <c r="M46" s="109"/>
      <c r="N46" s="109"/>
      <c r="O46" s="109"/>
    </row>
    <row r="47" spans="1:15" x14ac:dyDescent="0.25">
      <c r="A47" s="109"/>
      <c r="B47" s="16"/>
      <c r="C47" s="147"/>
      <c r="D47" s="147"/>
      <c r="E47" s="147"/>
      <c r="F47" s="147"/>
      <c r="G47" s="147"/>
      <c r="H47" s="147"/>
      <c r="I47" s="147"/>
      <c r="J47" s="94"/>
      <c r="K47" s="92"/>
      <c r="L47" s="109"/>
      <c r="M47" s="109"/>
      <c r="N47" s="109"/>
      <c r="O47" s="109"/>
    </row>
    <row r="48" spans="1:15" x14ac:dyDescent="0.25">
      <c r="A48" s="109"/>
      <c r="B48" s="16"/>
      <c r="C48" s="147"/>
      <c r="D48" s="147"/>
      <c r="E48" s="147"/>
      <c r="F48" s="147"/>
      <c r="G48" s="147"/>
      <c r="H48" s="147"/>
      <c r="I48" s="147"/>
      <c r="J48" s="94"/>
      <c r="K48" s="94"/>
      <c r="L48" s="109"/>
      <c r="M48" s="109"/>
      <c r="N48" s="109"/>
      <c r="O48" s="109"/>
    </row>
    <row r="49" spans="1:15" x14ac:dyDescent="0.25">
      <c r="A49" s="109"/>
      <c r="B49" s="16"/>
      <c r="C49" s="147"/>
      <c r="D49" s="147"/>
      <c r="E49" s="147"/>
      <c r="F49" s="147"/>
      <c r="G49" s="147"/>
      <c r="H49" s="147"/>
      <c r="I49" s="147"/>
      <c r="J49" s="94"/>
      <c r="K49" s="92"/>
      <c r="L49" s="109"/>
      <c r="M49" s="109"/>
      <c r="N49" s="109"/>
      <c r="O49" s="109"/>
    </row>
    <row r="50" spans="1:15" x14ac:dyDescent="0.25">
      <c r="A50" s="109"/>
      <c r="B50" s="16"/>
      <c r="C50" s="147"/>
      <c r="D50" s="147"/>
      <c r="E50" s="147"/>
      <c r="F50" s="147"/>
      <c r="G50" s="147"/>
      <c r="H50" s="147"/>
      <c r="I50" s="147"/>
      <c r="J50" s="94"/>
      <c r="K50" s="92"/>
      <c r="L50" s="109"/>
      <c r="M50" s="109"/>
      <c r="N50" s="109"/>
      <c r="O50" s="109"/>
    </row>
    <row r="51" spans="1:15" x14ac:dyDescent="0.25">
      <c r="A51" s="109"/>
      <c r="B51" s="16"/>
      <c r="C51" s="147"/>
      <c r="D51" s="147"/>
      <c r="E51" s="147"/>
      <c r="F51" s="147"/>
      <c r="G51" s="147"/>
      <c r="H51" s="147"/>
      <c r="I51" s="147"/>
      <c r="J51" s="94"/>
      <c r="K51" s="92"/>
      <c r="L51" s="109"/>
      <c r="M51" s="109"/>
      <c r="N51" s="109"/>
      <c r="O51" s="109"/>
    </row>
    <row r="52" spans="1:15" x14ac:dyDescent="0.25">
      <c r="A52" s="109"/>
      <c r="B52" s="16"/>
      <c r="C52" s="147"/>
      <c r="D52" s="147"/>
      <c r="E52" s="147"/>
      <c r="F52" s="147"/>
      <c r="G52" s="147"/>
      <c r="H52" s="147"/>
      <c r="I52" s="147"/>
      <c r="J52" s="94"/>
      <c r="K52" s="92"/>
      <c r="L52" s="109"/>
      <c r="M52" s="109"/>
      <c r="N52" s="109"/>
      <c r="O52" s="109"/>
    </row>
    <row r="53" spans="1:15" x14ac:dyDescent="0.25">
      <c r="A53" s="109"/>
      <c r="B53" s="16"/>
      <c r="C53" s="147"/>
      <c r="D53" s="147"/>
      <c r="E53" s="147"/>
      <c r="F53" s="147"/>
      <c r="G53" s="147"/>
      <c r="H53" s="147"/>
      <c r="I53" s="147"/>
      <c r="J53" s="94"/>
      <c r="K53" s="92"/>
      <c r="L53" s="109"/>
      <c r="M53" s="109"/>
      <c r="N53" s="109"/>
      <c r="O53" s="109"/>
    </row>
    <row r="54" spans="1:15" x14ac:dyDescent="0.25">
      <c r="A54" s="109"/>
      <c r="B54" s="16"/>
      <c r="C54" s="147"/>
      <c r="D54" s="147"/>
      <c r="E54" s="147"/>
      <c r="F54" s="147"/>
      <c r="G54" s="147"/>
      <c r="H54" s="147"/>
      <c r="I54" s="147"/>
      <c r="J54" s="94"/>
      <c r="K54" s="92"/>
      <c r="L54" s="109"/>
      <c r="M54" s="109"/>
      <c r="N54" s="109"/>
      <c r="O54" s="109"/>
    </row>
    <row r="55" spans="1:15" x14ac:dyDescent="0.25">
      <c r="A55" s="109"/>
      <c r="B55" s="16"/>
      <c r="C55" s="147"/>
      <c r="D55" s="147"/>
      <c r="E55" s="147"/>
      <c r="F55" s="147"/>
      <c r="G55" s="147"/>
      <c r="H55" s="147"/>
      <c r="I55" s="147"/>
      <c r="J55" s="94"/>
      <c r="K55" s="92"/>
      <c r="L55" s="109"/>
      <c r="M55" s="109"/>
      <c r="N55" s="109"/>
      <c r="O55" s="109"/>
    </row>
    <row r="56" spans="1:15" x14ac:dyDescent="0.25">
      <c r="A56" s="109"/>
      <c r="B56" s="16"/>
      <c r="C56" s="147"/>
      <c r="D56" s="147"/>
      <c r="E56" s="147"/>
      <c r="F56" s="147"/>
      <c r="G56" s="147"/>
      <c r="H56" s="147"/>
      <c r="I56" s="147"/>
      <c r="J56" s="94"/>
      <c r="K56" s="92"/>
      <c r="L56" s="109"/>
      <c r="M56" s="109"/>
      <c r="N56" s="109"/>
      <c r="O56" s="109"/>
    </row>
    <row r="57" spans="1:15" x14ac:dyDescent="0.25">
      <c r="A57" s="109"/>
      <c r="B57" s="16"/>
      <c r="C57" s="147"/>
      <c r="D57" s="147"/>
      <c r="E57" s="147"/>
      <c r="F57" s="147"/>
      <c r="G57" s="147"/>
      <c r="H57" s="147"/>
      <c r="I57" s="147"/>
      <c r="J57" s="94"/>
      <c r="K57" s="92"/>
      <c r="L57" s="109"/>
      <c r="M57" s="109"/>
      <c r="N57" s="109"/>
      <c r="O57" s="109"/>
    </row>
    <row r="58" spans="1:15" x14ac:dyDescent="0.25">
      <c r="A58" s="109"/>
      <c r="B58" s="16"/>
      <c r="C58" s="147"/>
      <c r="D58" s="147"/>
      <c r="E58" s="147"/>
      <c r="F58" s="147"/>
      <c r="G58" s="147"/>
      <c r="H58" s="147"/>
      <c r="I58" s="147"/>
      <c r="J58" s="94"/>
      <c r="K58" s="92"/>
      <c r="L58" s="109"/>
      <c r="M58" s="109"/>
      <c r="N58" s="109"/>
      <c r="O58" s="109"/>
    </row>
    <row r="59" spans="1:15" x14ac:dyDescent="0.25">
      <c r="A59" s="109"/>
      <c r="B59" s="16"/>
      <c r="C59" s="147"/>
      <c r="D59" s="147"/>
      <c r="E59" s="147"/>
      <c r="F59" s="147"/>
      <c r="G59" s="147"/>
      <c r="H59" s="147"/>
      <c r="I59" s="147"/>
      <c r="J59" s="94"/>
      <c r="K59" s="92"/>
      <c r="L59" s="109"/>
      <c r="M59" s="109"/>
      <c r="N59" s="109"/>
      <c r="O59" s="109"/>
    </row>
    <row r="60" spans="1:15" x14ac:dyDescent="0.25">
      <c r="A60" s="109"/>
      <c r="B60" s="16"/>
      <c r="C60" s="147"/>
      <c r="D60" s="147"/>
      <c r="E60" s="147"/>
      <c r="F60" s="147"/>
      <c r="G60" s="147"/>
      <c r="H60" s="147"/>
      <c r="I60" s="147"/>
      <c r="J60" s="94"/>
      <c r="K60" s="94"/>
      <c r="L60" s="109"/>
      <c r="M60" s="109"/>
      <c r="N60" s="109"/>
      <c r="O60" s="109"/>
    </row>
    <row r="61" spans="1:15" x14ac:dyDescent="0.25">
      <c r="A61" s="109"/>
      <c r="B61" s="16"/>
      <c r="C61" s="147"/>
      <c r="D61" s="147"/>
      <c r="E61" s="147"/>
      <c r="F61" s="147"/>
      <c r="G61" s="147"/>
      <c r="H61" s="147"/>
      <c r="I61" s="147"/>
      <c r="J61" s="94"/>
      <c r="K61" s="92"/>
      <c r="L61" s="109"/>
      <c r="M61" s="109"/>
      <c r="N61" s="109"/>
      <c r="O61" s="109"/>
    </row>
    <row r="62" spans="1:15" x14ac:dyDescent="0.25">
      <c r="A62" s="109"/>
      <c r="B62" s="16"/>
      <c r="C62" s="147"/>
      <c r="D62" s="147"/>
      <c r="E62" s="147"/>
      <c r="F62" s="147"/>
      <c r="G62" s="147"/>
      <c r="H62" s="147"/>
      <c r="I62" s="147"/>
      <c r="J62" s="94"/>
      <c r="K62" s="92"/>
      <c r="L62" s="109"/>
      <c r="M62" s="109"/>
      <c r="N62" s="109"/>
      <c r="O62" s="109"/>
    </row>
    <row r="63" spans="1:15" x14ac:dyDescent="0.25">
      <c r="A63" s="109"/>
      <c r="B63" s="16"/>
      <c r="C63" s="147"/>
      <c r="D63" s="147"/>
      <c r="E63" s="147"/>
      <c r="F63" s="147"/>
      <c r="G63" s="147"/>
      <c r="H63" s="147"/>
      <c r="I63" s="147"/>
      <c r="J63" s="94"/>
      <c r="K63" s="92"/>
      <c r="L63" s="109"/>
      <c r="M63" s="109"/>
      <c r="N63" s="109"/>
      <c r="O63" s="109"/>
    </row>
    <row r="64" spans="1:15" x14ac:dyDescent="0.25">
      <c r="A64" s="109"/>
      <c r="B64" s="16"/>
      <c r="C64" s="147"/>
      <c r="D64" s="147"/>
      <c r="E64" s="147"/>
      <c r="F64" s="147"/>
      <c r="G64" s="147"/>
      <c r="H64" s="147"/>
      <c r="I64" s="147"/>
      <c r="J64" s="94"/>
      <c r="K64" s="92"/>
      <c r="L64" s="109"/>
      <c r="M64" s="109"/>
      <c r="N64" s="109"/>
      <c r="O64" s="109"/>
    </row>
    <row r="65" spans="1:15" x14ac:dyDescent="0.25">
      <c r="A65" s="109"/>
      <c r="B65" s="16"/>
      <c r="C65" s="147"/>
      <c r="D65" s="147"/>
      <c r="E65" s="147"/>
      <c r="F65" s="147"/>
      <c r="G65" s="147"/>
      <c r="H65" s="147"/>
      <c r="I65" s="147"/>
      <c r="J65" s="94"/>
      <c r="K65" s="92"/>
      <c r="L65" s="109"/>
      <c r="M65" s="109"/>
      <c r="N65" s="109"/>
      <c r="O65" s="109"/>
    </row>
    <row r="66" spans="1:15" x14ac:dyDescent="0.25">
      <c r="A66" s="109"/>
      <c r="B66" s="16"/>
      <c r="C66" s="147"/>
      <c r="D66" s="147"/>
      <c r="E66" s="147"/>
      <c r="F66" s="147"/>
      <c r="G66" s="147"/>
      <c r="H66" s="147"/>
      <c r="I66" s="147"/>
      <c r="J66" s="94"/>
      <c r="K66" s="92"/>
      <c r="L66" s="109"/>
      <c r="M66" s="109"/>
      <c r="N66" s="109"/>
      <c r="O66" s="109"/>
    </row>
    <row r="67" spans="1:15" x14ac:dyDescent="0.25">
      <c r="A67" s="109"/>
      <c r="B67" s="16"/>
      <c r="C67" s="147"/>
      <c r="D67" s="147"/>
      <c r="E67" s="147"/>
      <c r="F67" s="147"/>
      <c r="G67" s="147"/>
      <c r="H67" s="147"/>
      <c r="I67" s="147"/>
      <c r="J67" s="94"/>
      <c r="K67" s="92"/>
      <c r="L67" s="109"/>
      <c r="M67" s="109"/>
      <c r="N67" s="109"/>
      <c r="O67" s="109"/>
    </row>
    <row r="68" spans="1:15" x14ac:dyDescent="0.25">
      <c r="A68" s="109"/>
      <c r="B68" s="16"/>
      <c r="C68" s="147"/>
      <c r="D68" s="147"/>
      <c r="E68" s="147"/>
      <c r="F68" s="147"/>
      <c r="G68" s="147"/>
      <c r="H68" s="147"/>
      <c r="I68" s="147"/>
      <c r="J68" s="94"/>
      <c r="K68" s="92"/>
      <c r="L68" s="109"/>
      <c r="M68" s="109"/>
      <c r="N68" s="109"/>
      <c r="O68" s="109"/>
    </row>
    <row r="69" spans="1:15" x14ac:dyDescent="0.25">
      <c r="A69" s="109"/>
      <c r="B69" s="16"/>
      <c r="C69" s="147"/>
      <c r="D69" s="147"/>
      <c r="E69" s="147"/>
      <c r="F69" s="147"/>
      <c r="G69" s="147"/>
      <c r="H69" s="147"/>
      <c r="I69" s="147"/>
      <c r="J69" s="94"/>
      <c r="K69" s="92"/>
      <c r="L69" s="109"/>
      <c r="M69" s="109"/>
      <c r="N69" s="109"/>
      <c r="O69" s="109"/>
    </row>
    <row r="70" spans="1:15" x14ac:dyDescent="0.25">
      <c r="A70" s="109"/>
      <c r="B70" s="16"/>
      <c r="C70" s="147"/>
      <c r="D70" s="147"/>
      <c r="E70" s="147"/>
      <c r="F70" s="147"/>
      <c r="G70" s="147"/>
      <c r="H70" s="147"/>
      <c r="I70" s="147"/>
      <c r="J70" s="94"/>
      <c r="K70" s="92"/>
      <c r="L70" s="109"/>
      <c r="M70" s="109"/>
      <c r="N70" s="109"/>
      <c r="O70" s="109"/>
    </row>
    <row r="71" spans="1:15" x14ac:dyDescent="0.25">
      <c r="A71" s="109"/>
      <c r="B71" s="16"/>
      <c r="C71" s="147"/>
      <c r="D71" s="147"/>
      <c r="E71" s="147"/>
      <c r="F71" s="147"/>
      <c r="G71" s="147"/>
      <c r="H71" s="147"/>
      <c r="I71" s="147"/>
      <c r="J71" s="94"/>
      <c r="K71" s="92"/>
      <c r="L71" s="109"/>
      <c r="M71" s="109"/>
      <c r="N71" s="109"/>
      <c r="O71" s="109"/>
    </row>
    <row r="72" spans="1:15" x14ac:dyDescent="0.25">
      <c r="A72" s="109"/>
      <c r="B72" s="16"/>
      <c r="C72" s="147"/>
      <c r="D72" s="147"/>
      <c r="E72" s="147"/>
      <c r="F72" s="147"/>
      <c r="G72" s="147"/>
      <c r="H72" s="147"/>
      <c r="I72" s="147"/>
      <c r="J72" s="94"/>
      <c r="K72" s="94"/>
      <c r="L72" s="109"/>
      <c r="M72" s="109"/>
      <c r="N72" s="109"/>
      <c r="O72" s="109"/>
    </row>
    <row r="73" spans="1:15" x14ac:dyDescent="0.25">
      <c r="A73" s="109"/>
      <c r="B73" s="16"/>
      <c r="C73" s="147"/>
      <c r="D73" s="147"/>
      <c r="E73" s="147"/>
      <c r="F73" s="147"/>
      <c r="G73" s="147"/>
      <c r="H73" s="147"/>
      <c r="I73" s="147"/>
      <c r="J73" s="94"/>
      <c r="K73" s="92"/>
      <c r="L73" s="109"/>
      <c r="M73" s="109"/>
      <c r="N73" s="109"/>
      <c r="O73" s="109"/>
    </row>
    <row r="74" spans="1:15" x14ac:dyDescent="0.25">
      <c r="A74" s="109"/>
      <c r="B74" s="16"/>
      <c r="C74" s="147"/>
      <c r="D74" s="147"/>
      <c r="E74" s="147"/>
      <c r="F74" s="147"/>
      <c r="G74" s="147"/>
      <c r="H74" s="147"/>
      <c r="I74" s="147"/>
      <c r="J74" s="94"/>
      <c r="K74" s="92"/>
      <c r="L74" s="109"/>
      <c r="M74" s="109"/>
      <c r="N74" s="109"/>
      <c r="O74" s="109"/>
    </row>
    <row r="75" spans="1:15" x14ac:dyDescent="0.25">
      <c r="A75" s="109"/>
      <c r="B75" s="16"/>
      <c r="C75" s="147"/>
      <c r="D75" s="147"/>
      <c r="E75" s="147"/>
      <c r="F75" s="147"/>
      <c r="G75" s="147"/>
      <c r="H75" s="147"/>
      <c r="I75" s="147"/>
      <c r="J75" s="94"/>
      <c r="K75" s="92"/>
      <c r="L75" s="109"/>
      <c r="M75" s="109"/>
      <c r="N75" s="109"/>
      <c r="O75" s="109"/>
    </row>
    <row r="76" spans="1:15" x14ac:dyDescent="0.25">
      <c r="A76" s="109"/>
      <c r="B76" s="16"/>
      <c r="C76" s="147"/>
      <c r="D76" s="147"/>
      <c r="E76" s="147"/>
      <c r="F76" s="147"/>
      <c r="G76" s="147"/>
      <c r="H76" s="147"/>
      <c r="I76" s="147"/>
      <c r="J76" s="94"/>
      <c r="K76" s="92"/>
      <c r="L76" s="109"/>
      <c r="M76" s="109"/>
      <c r="N76" s="109"/>
      <c r="O76" s="109"/>
    </row>
    <row r="77" spans="1:15" x14ac:dyDescent="0.25">
      <c r="A77" s="109"/>
      <c r="B77" s="16"/>
      <c r="C77" s="147"/>
      <c r="D77" s="147"/>
      <c r="E77" s="147"/>
      <c r="F77" s="147"/>
      <c r="G77" s="147"/>
      <c r="H77" s="147"/>
      <c r="I77" s="147"/>
      <c r="J77" s="94"/>
      <c r="K77" s="92"/>
      <c r="L77" s="109"/>
      <c r="M77" s="109"/>
      <c r="N77" s="109"/>
      <c r="O77" s="109"/>
    </row>
    <row r="78" spans="1:15" x14ac:dyDescent="0.25">
      <c r="A78" s="109"/>
      <c r="B78" s="16"/>
      <c r="C78" s="147"/>
      <c r="D78" s="147"/>
      <c r="E78" s="147"/>
      <c r="F78" s="147"/>
      <c r="G78" s="147"/>
      <c r="H78" s="147"/>
      <c r="I78" s="147"/>
      <c r="J78" s="94"/>
      <c r="K78" s="92"/>
      <c r="L78" s="109"/>
      <c r="M78" s="109"/>
      <c r="N78" s="109"/>
      <c r="O78" s="109"/>
    </row>
    <row r="79" spans="1:15" x14ac:dyDescent="0.25">
      <c r="A79" s="109"/>
      <c r="B79" s="16"/>
      <c r="C79" s="147"/>
      <c r="D79" s="147"/>
      <c r="E79" s="147"/>
      <c r="F79" s="147"/>
      <c r="G79" s="147"/>
      <c r="H79" s="147"/>
      <c r="I79" s="147"/>
      <c r="J79" s="94"/>
      <c r="K79" s="92"/>
      <c r="L79" s="109"/>
      <c r="M79" s="109"/>
      <c r="N79" s="109"/>
      <c r="O79" s="109"/>
    </row>
    <row r="80" spans="1:15" x14ac:dyDescent="0.25">
      <c r="A80" s="109"/>
      <c r="B80" s="16"/>
      <c r="C80" s="147"/>
      <c r="D80" s="147"/>
      <c r="E80" s="147"/>
      <c r="F80" s="147"/>
      <c r="G80" s="147"/>
      <c r="H80" s="147"/>
      <c r="I80" s="147"/>
      <c r="J80" s="94"/>
      <c r="K80" s="92"/>
      <c r="L80" s="109"/>
      <c r="M80" s="109"/>
      <c r="N80" s="109"/>
      <c r="O80" s="109"/>
    </row>
    <row r="81" spans="1:15" x14ac:dyDescent="0.25">
      <c r="A81" s="109"/>
      <c r="B81" s="16"/>
      <c r="C81" s="147"/>
      <c r="D81" s="147"/>
      <c r="E81" s="147"/>
      <c r="F81" s="147"/>
      <c r="G81" s="147"/>
      <c r="H81" s="147"/>
      <c r="I81" s="147"/>
      <c r="J81" s="94"/>
      <c r="K81" s="92"/>
      <c r="L81" s="109"/>
      <c r="M81" s="109"/>
      <c r="N81" s="109"/>
      <c r="O81" s="109"/>
    </row>
    <row r="82" spans="1:15" x14ac:dyDescent="0.25">
      <c r="A82" s="109"/>
      <c r="B82" s="16"/>
      <c r="C82" s="147"/>
      <c r="D82" s="147"/>
      <c r="E82" s="147"/>
      <c r="F82" s="147"/>
      <c r="G82" s="147"/>
      <c r="H82" s="147"/>
      <c r="I82" s="147"/>
      <c r="J82" s="94"/>
      <c r="K82" s="92"/>
      <c r="L82" s="109"/>
      <c r="M82" s="109"/>
      <c r="N82" s="109"/>
      <c r="O82" s="109"/>
    </row>
    <row r="83" spans="1:15" x14ac:dyDescent="0.25">
      <c r="A83" s="109"/>
      <c r="B83" s="16"/>
      <c r="C83" s="147"/>
      <c r="D83" s="147"/>
      <c r="E83" s="147"/>
      <c r="F83" s="147"/>
      <c r="G83" s="147"/>
      <c r="H83" s="147"/>
      <c r="I83" s="147"/>
      <c r="J83" s="94"/>
      <c r="K83" s="92"/>
      <c r="L83" s="109"/>
      <c r="M83" s="109"/>
      <c r="N83" s="109"/>
      <c r="O83" s="109"/>
    </row>
    <row r="84" spans="1:15" x14ac:dyDescent="0.25">
      <c r="A84" s="109"/>
      <c r="B84" s="16"/>
      <c r="C84" s="147"/>
      <c r="D84" s="147"/>
      <c r="E84" s="147"/>
      <c r="F84" s="147"/>
      <c r="G84" s="147"/>
      <c r="H84" s="147"/>
      <c r="I84" s="147"/>
      <c r="J84" s="94"/>
      <c r="K84" s="94"/>
      <c r="L84" s="109"/>
      <c r="M84" s="109"/>
      <c r="N84" s="109"/>
      <c r="O84" s="109"/>
    </row>
    <row r="85" spans="1:15" x14ac:dyDescent="0.25">
      <c r="A85" s="109"/>
      <c r="B85" s="16"/>
      <c r="C85" s="147"/>
      <c r="D85" s="147"/>
      <c r="E85" s="147"/>
      <c r="F85" s="147"/>
      <c r="G85" s="147"/>
      <c r="H85" s="147"/>
      <c r="I85" s="147"/>
      <c r="J85" s="94"/>
      <c r="K85" s="92"/>
      <c r="L85" s="109"/>
      <c r="M85" s="109"/>
      <c r="N85" s="109"/>
      <c r="O85" s="109"/>
    </row>
    <row r="86" spans="1:15" x14ac:dyDescent="0.25">
      <c r="A86" s="109"/>
      <c r="B86" s="16"/>
      <c r="C86" s="147"/>
      <c r="D86" s="147"/>
      <c r="E86" s="147"/>
      <c r="F86" s="147"/>
      <c r="G86" s="147"/>
      <c r="H86" s="147"/>
      <c r="I86" s="147"/>
      <c r="J86" s="94"/>
      <c r="K86" s="92"/>
      <c r="L86" s="109"/>
      <c r="M86" s="109"/>
      <c r="N86" s="109"/>
      <c r="O86" s="109"/>
    </row>
    <row r="87" spans="1:15" x14ac:dyDescent="0.25">
      <c r="A87" s="109"/>
      <c r="B87" s="16"/>
      <c r="C87" s="147"/>
      <c r="D87" s="147"/>
      <c r="E87" s="147"/>
      <c r="F87" s="147"/>
      <c r="G87" s="147"/>
      <c r="H87" s="147"/>
      <c r="I87" s="147"/>
      <c r="J87" s="94"/>
      <c r="K87" s="92"/>
      <c r="L87" s="109"/>
      <c r="M87" s="109"/>
      <c r="N87" s="109"/>
      <c r="O87" s="109"/>
    </row>
    <row r="88" spans="1:15" x14ac:dyDescent="0.25">
      <c r="A88" s="109"/>
      <c r="B88" s="16"/>
      <c r="C88" s="147"/>
      <c r="D88" s="147"/>
      <c r="E88" s="147"/>
      <c r="F88" s="147"/>
      <c r="G88" s="147"/>
      <c r="H88" s="147"/>
      <c r="I88" s="147"/>
      <c r="J88" s="94"/>
      <c r="K88" s="92"/>
      <c r="L88" s="109"/>
      <c r="M88" s="109"/>
      <c r="N88" s="109"/>
      <c r="O88" s="109"/>
    </row>
    <row r="89" spans="1:15" x14ac:dyDescent="0.25">
      <c r="A89" s="109"/>
      <c r="B89" s="16"/>
      <c r="C89" s="147"/>
      <c r="D89" s="147"/>
      <c r="E89" s="147"/>
      <c r="F89" s="147"/>
      <c r="G89" s="147"/>
      <c r="H89" s="147"/>
      <c r="I89" s="147"/>
      <c r="J89" s="94"/>
      <c r="K89" s="92"/>
      <c r="L89" s="109"/>
      <c r="M89" s="109"/>
      <c r="N89" s="109"/>
      <c r="O89" s="109"/>
    </row>
    <row r="90" spans="1:15" x14ac:dyDescent="0.25">
      <c r="A90" s="109"/>
      <c r="B90" s="16"/>
      <c r="C90" s="147"/>
      <c r="D90" s="147"/>
      <c r="E90" s="147"/>
      <c r="F90" s="147"/>
      <c r="G90" s="147"/>
      <c r="H90" s="147"/>
      <c r="I90" s="147"/>
      <c r="J90" s="94"/>
      <c r="K90" s="92"/>
      <c r="L90" s="109"/>
      <c r="M90" s="109"/>
      <c r="N90" s="109"/>
      <c r="O90" s="109"/>
    </row>
    <row r="91" spans="1:15" x14ac:dyDescent="0.25">
      <c r="A91" s="109"/>
      <c r="B91" s="16"/>
      <c r="C91" s="147"/>
      <c r="D91" s="147"/>
      <c r="E91" s="147"/>
      <c r="F91" s="147"/>
      <c r="G91" s="147"/>
      <c r="H91" s="147"/>
      <c r="I91" s="147"/>
      <c r="J91" s="94"/>
      <c r="K91" s="92"/>
      <c r="L91" s="109"/>
      <c r="M91" s="109"/>
      <c r="N91" s="109"/>
      <c r="O91" s="109"/>
    </row>
    <row r="92" spans="1:15" x14ac:dyDescent="0.25">
      <c r="A92" s="109"/>
      <c r="B92" s="16"/>
      <c r="C92" s="147"/>
      <c r="D92" s="147"/>
      <c r="E92" s="147"/>
      <c r="F92" s="147"/>
      <c r="G92" s="147"/>
      <c r="H92" s="147"/>
      <c r="I92" s="147"/>
      <c r="J92" s="94"/>
      <c r="K92" s="92"/>
      <c r="L92" s="109"/>
      <c r="M92" s="109"/>
      <c r="N92" s="109"/>
      <c r="O92" s="109"/>
    </row>
    <row r="93" spans="1:15" x14ac:dyDescent="0.25">
      <c r="A93" s="109"/>
      <c r="B93" s="16"/>
      <c r="C93" s="147"/>
      <c r="D93" s="147"/>
      <c r="E93" s="147"/>
      <c r="F93" s="147"/>
      <c r="G93" s="147"/>
      <c r="H93" s="147"/>
      <c r="I93" s="147"/>
      <c r="J93" s="94"/>
      <c r="K93" s="92"/>
      <c r="L93" s="109"/>
      <c r="M93" s="109"/>
      <c r="N93" s="109"/>
      <c r="O93" s="109"/>
    </row>
    <row r="94" spans="1:15" x14ac:dyDescent="0.25">
      <c r="A94" s="109"/>
      <c r="B94" s="16"/>
      <c r="C94" s="147"/>
      <c r="D94" s="147"/>
      <c r="E94" s="147"/>
      <c r="F94" s="147"/>
      <c r="G94" s="147"/>
      <c r="H94" s="147"/>
      <c r="I94" s="147"/>
      <c r="J94" s="94"/>
      <c r="K94" s="92"/>
      <c r="L94" s="109"/>
      <c r="M94" s="109"/>
      <c r="N94" s="109"/>
      <c r="O94" s="109"/>
    </row>
    <row r="95" spans="1:15" x14ac:dyDescent="0.25">
      <c r="A95" s="109"/>
      <c r="B95" s="16"/>
      <c r="C95" s="147"/>
      <c r="D95" s="147"/>
      <c r="E95" s="147"/>
      <c r="F95" s="147"/>
      <c r="G95" s="147"/>
      <c r="H95" s="147"/>
      <c r="I95" s="147"/>
      <c r="J95" s="94"/>
      <c r="K95" s="92"/>
      <c r="L95" s="109"/>
      <c r="M95" s="109"/>
      <c r="N95" s="109"/>
      <c r="O95" s="109"/>
    </row>
    <row r="96" spans="1:15" x14ac:dyDescent="0.25">
      <c r="A96" s="109"/>
      <c r="B96" s="16"/>
      <c r="C96" s="147"/>
      <c r="D96" s="147"/>
      <c r="E96" s="147"/>
      <c r="F96" s="147"/>
      <c r="G96" s="147"/>
      <c r="H96" s="147"/>
      <c r="I96" s="147"/>
      <c r="J96" s="94"/>
      <c r="K96" s="94"/>
      <c r="L96" s="109"/>
      <c r="M96" s="109"/>
      <c r="N96" s="109"/>
      <c r="O96" s="109"/>
    </row>
    <row r="97" spans="1:15" x14ac:dyDescent="0.25">
      <c r="A97" s="109"/>
      <c r="B97" s="16"/>
      <c r="C97" s="147"/>
      <c r="D97" s="147"/>
      <c r="E97" s="147"/>
      <c r="F97" s="147"/>
      <c r="G97" s="147"/>
      <c r="H97" s="147"/>
      <c r="I97" s="147"/>
      <c r="J97" s="94"/>
      <c r="K97" s="92"/>
      <c r="L97" s="109"/>
      <c r="M97" s="109"/>
      <c r="N97" s="109"/>
      <c r="O97" s="109"/>
    </row>
    <row r="98" spans="1:15" x14ac:dyDescent="0.25">
      <c r="A98" s="109"/>
      <c r="B98" s="16"/>
      <c r="C98" s="147"/>
      <c r="D98" s="147"/>
      <c r="E98" s="147"/>
      <c r="F98" s="147"/>
      <c r="G98" s="147"/>
      <c r="H98" s="147"/>
      <c r="I98" s="147"/>
      <c r="J98" s="94"/>
      <c r="K98" s="92"/>
      <c r="L98" s="109"/>
      <c r="M98" s="109"/>
      <c r="N98" s="109"/>
      <c r="O98" s="109"/>
    </row>
    <row r="99" spans="1:15" x14ac:dyDescent="0.25">
      <c r="A99" s="109"/>
      <c r="B99" s="16"/>
      <c r="C99" s="147"/>
      <c r="D99" s="147"/>
      <c r="E99" s="147"/>
      <c r="F99" s="147"/>
      <c r="G99" s="147"/>
      <c r="H99" s="147"/>
      <c r="I99" s="147"/>
      <c r="J99" s="94"/>
      <c r="K99" s="92"/>
      <c r="L99" s="109"/>
      <c r="M99" s="109"/>
      <c r="N99" s="109"/>
      <c r="O99" s="109"/>
    </row>
    <row r="100" spans="1:15" x14ac:dyDescent="0.25">
      <c r="A100" s="109"/>
      <c r="B100" s="16"/>
      <c r="C100" s="147"/>
      <c r="D100" s="147"/>
      <c r="E100" s="147"/>
      <c r="F100" s="147"/>
      <c r="G100" s="147"/>
      <c r="H100" s="147"/>
      <c r="I100" s="147"/>
      <c r="J100" s="94"/>
      <c r="K100" s="92"/>
      <c r="L100" s="109"/>
      <c r="M100" s="109"/>
      <c r="N100" s="109"/>
      <c r="O100" s="109"/>
    </row>
    <row r="101" spans="1:15" x14ac:dyDescent="0.25">
      <c r="A101" s="109"/>
      <c r="B101" s="16"/>
      <c r="C101" s="147"/>
      <c r="D101" s="147"/>
      <c r="E101" s="147"/>
      <c r="F101" s="147"/>
      <c r="G101" s="147"/>
      <c r="H101" s="147"/>
      <c r="I101" s="147"/>
      <c r="J101" s="94"/>
      <c r="K101" s="92"/>
      <c r="L101" s="109"/>
      <c r="M101" s="109"/>
      <c r="N101" s="109"/>
      <c r="O101" s="109"/>
    </row>
    <row r="102" spans="1:15" x14ac:dyDescent="0.25">
      <c r="A102" s="109"/>
      <c r="B102" s="16"/>
      <c r="C102" s="147"/>
      <c r="D102" s="147"/>
      <c r="E102" s="147"/>
      <c r="F102" s="147"/>
      <c r="G102" s="147"/>
      <c r="H102" s="147"/>
      <c r="I102" s="147"/>
      <c r="J102" s="94"/>
      <c r="K102" s="92"/>
      <c r="L102" s="109"/>
      <c r="M102" s="109"/>
      <c r="N102" s="109"/>
      <c r="O102" s="109"/>
    </row>
    <row r="103" spans="1:15" x14ac:dyDescent="0.25">
      <c r="A103" s="109"/>
      <c r="B103" s="16"/>
      <c r="C103" s="147"/>
      <c r="D103" s="147"/>
      <c r="E103" s="147"/>
      <c r="F103" s="147"/>
      <c r="G103" s="147"/>
      <c r="H103" s="147"/>
      <c r="I103" s="147"/>
      <c r="J103" s="94"/>
      <c r="K103" s="92"/>
      <c r="L103" s="109"/>
      <c r="M103" s="109"/>
      <c r="N103" s="109"/>
      <c r="O103" s="109"/>
    </row>
    <row r="104" spans="1:15" x14ac:dyDescent="0.25">
      <c r="A104" s="109"/>
      <c r="B104" s="16"/>
      <c r="C104" s="147"/>
      <c r="D104" s="147"/>
      <c r="E104" s="147"/>
      <c r="F104" s="147"/>
      <c r="G104" s="147"/>
      <c r="H104" s="147"/>
      <c r="I104" s="147"/>
      <c r="J104" s="94"/>
      <c r="K104" s="92"/>
      <c r="L104" s="109"/>
      <c r="M104" s="109"/>
      <c r="N104" s="109"/>
      <c r="O104" s="109"/>
    </row>
    <row r="105" spans="1:15" x14ac:dyDescent="0.25">
      <c r="A105" s="109"/>
      <c r="B105" s="16"/>
      <c r="C105" s="147"/>
      <c r="D105" s="147"/>
      <c r="E105" s="147"/>
      <c r="F105" s="147"/>
      <c r="G105" s="147"/>
      <c r="H105" s="147"/>
      <c r="I105" s="147"/>
      <c r="J105" s="94"/>
      <c r="K105" s="92"/>
      <c r="L105" s="109"/>
      <c r="M105" s="109"/>
      <c r="N105" s="109"/>
      <c r="O105" s="109"/>
    </row>
    <row r="106" spans="1:15" x14ac:dyDescent="0.25">
      <c r="A106" s="109"/>
      <c r="B106" s="16"/>
      <c r="C106" s="147"/>
      <c r="D106" s="147"/>
      <c r="E106" s="147"/>
      <c r="F106" s="147"/>
      <c r="G106" s="147"/>
      <c r="H106" s="147"/>
      <c r="I106" s="147"/>
      <c r="J106" s="94"/>
      <c r="K106" s="92"/>
      <c r="L106" s="109"/>
      <c r="M106" s="109"/>
      <c r="N106" s="109"/>
      <c r="O106" s="109"/>
    </row>
    <row r="107" spans="1:15" x14ac:dyDescent="0.25">
      <c r="A107" s="109"/>
      <c r="B107" s="16"/>
      <c r="C107" s="147"/>
      <c r="D107" s="147"/>
      <c r="E107" s="147"/>
      <c r="F107" s="147"/>
      <c r="G107" s="147"/>
      <c r="H107" s="147"/>
      <c r="I107" s="147"/>
      <c r="J107" s="94"/>
      <c r="K107" s="92"/>
      <c r="L107" s="109"/>
      <c r="M107" s="109"/>
      <c r="N107" s="109"/>
      <c r="O107" s="109"/>
    </row>
    <row r="108" spans="1:15" x14ac:dyDescent="0.25">
      <c r="A108" s="109"/>
      <c r="B108" s="16"/>
      <c r="C108" s="147"/>
      <c r="D108" s="147"/>
      <c r="E108" s="147"/>
      <c r="F108" s="147"/>
      <c r="G108" s="147"/>
      <c r="H108" s="147"/>
      <c r="I108" s="147"/>
      <c r="J108" s="94"/>
      <c r="K108" s="94"/>
      <c r="L108" s="109"/>
      <c r="M108" s="109"/>
      <c r="N108" s="109"/>
      <c r="O108" s="109"/>
    </row>
    <row r="109" spans="1:15" x14ac:dyDescent="0.25">
      <c r="A109" s="109"/>
      <c r="B109" s="16"/>
      <c r="C109" s="147"/>
      <c r="D109" s="147"/>
      <c r="E109" s="147"/>
      <c r="F109" s="147"/>
      <c r="G109" s="147"/>
      <c r="H109" s="147"/>
      <c r="I109" s="147"/>
      <c r="J109" s="94"/>
      <c r="K109" s="92"/>
      <c r="L109" s="109"/>
      <c r="M109" s="109"/>
      <c r="N109" s="109"/>
      <c r="O109" s="109"/>
    </row>
    <row r="110" spans="1:15" x14ac:dyDescent="0.25">
      <c r="A110" s="109"/>
      <c r="B110" s="16"/>
      <c r="C110" s="147"/>
      <c r="D110" s="147"/>
      <c r="E110" s="147"/>
      <c r="F110" s="147"/>
      <c r="G110" s="147"/>
      <c r="H110" s="147"/>
      <c r="I110" s="147"/>
      <c r="J110" s="94"/>
      <c r="K110" s="92"/>
      <c r="L110" s="109"/>
      <c r="M110" s="109"/>
      <c r="N110" s="109"/>
      <c r="O110" s="109"/>
    </row>
    <row r="111" spans="1:15" x14ac:dyDescent="0.25">
      <c r="A111" s="109"/>
      <c r="B111" s="16"/>
      <c r="C111" s="147"/>
      <c r="D111" s="147"/>
      <c r="E111" s="147"/>
      <c r="F111" s="147"/>
      <c r="G111" s="147"/>
      <c r="H111" s="147"/>
      <c r="I111" s="147"/>
      <c r="J111" s="94"/>
      <c r="K111" s="92"/>
      <c r="L111" s="109"/>
      <c r="M111" s="109"/>
      <c r="N111" s="109"/>
      <c r="O111" s="109"/>
    </row>
    <row r="112" spans="1:15" x14ac:dyDescent="0.25">
      <c r="A112" s="109"/>
      <c r="B112" s="16"/>
      <c r="C112" s="147"/>
      <c r="D112" s="147"/>
      <c r="E112" s="147"/>
      <c r="F112" s="147"/>
      <c r="G112" s="147"/>
      <c r="H112" s="147"/>
      <c r="I112" s="147"/>
      <c r="J112" s="94"/>
      <c r="K112" s="92"/>
      <c r="L112" s="109"/>
      <c r="M112" s="109"/>
      <c r="N112" s="109"/>
      <c r="O112" s="109"/>
    </row>
    <row r="113" spans="1:15" x14ac:dyDescent="0.25">
      <c r="A113" s="109"/>
      <c r="B113" s="16"/>
      <c r="C113" s="147"/>
      <c r="D113" s="147"/>
      <c r="E113" s="147"/>
      <c r="F113" s="147"/>
      <c r="G113" s="147"/>
      <c r="H113" s="147"/>
      <c r="I113" s="147"/>
      <c r="J113" s="94"/>
      <c r="K113" s="92"/>
      <c r="L113" s="109"/>
      <c r="M113" s="109"/>
      <c r="N113" s="109"/>
      <c r="O113" s="109"/>
    </row>
    <row r="114" spans="1:15" x14ac:dyDescent="0.25">
      <c r="A114" s="109"/>
      <c r="B114" s="16"/>
      <c r="C114" s="147"/>
      <c r="D114" s="147"/>
      <c r="E114" s="147"/>
      <c r="F114" s="147"/>
      <c r="G114" s="147"/>
      <c r="H114" s="147"/>
      <c r="I114" s="147"/>
      <c r="J114" s="94"/>
      <c r="K114" s="92"/>
      <c r="L114" s="109"/>
      <c r="M114" s="109"/>
      <c r="N114" s="109"/>
      <c r="O114" s="109"/>
    </row>
    <row r="115" spans="1:15" x14ac:dyDescent="0.25">
      <c r="A115" s="109"/>
      <c r="B115" s="16"/>
      <c r="C115" s="147"/>
      <c r="D115" s="147"/>
      <c r="E115" s="147"/>
      <c r="F115" s="147"/>
      <c r="G115" s="147"/>
      <c r="H115" s="147"/>
      <c r="I115" s="147"/>
      <c r="J115" s="94"/>
      <c r="K115" s="92"/>
      <c r="L115" s="109"/>
      <c r="M115" s="109"/>
      <c r="N115" s="109"/>
      <c r="O115" s="109"/>
    </row>
    <row r="116" spans="1:15" x14ac:dyDescent="0.25">
      <c r="A116" s="109"/>
      <c r="B116" s="16"/>
      <c r="C116" s="147"/>
      <c r="D116" s="147"/>
      <c r="E116" s="147"/>
      <c r="F116" s="147"/>
      <c r="G116" s="147"/>
      <c r="H116" s="147"/>
      <c r="I116" s="147"/>
      <c r="J116" s="94"/>
      <c r="K116" s="92"/>
      <c r="L116" s="109"/>
      <c r="M116" s="109"/>
      <c r="N116" s="109"/>
      <c r="O116" s="109"/>
    </row>
    <row r="117" spans="1:15" x14ac:dyDescent="0.25">
      <c r="A117" s="109"/>
      <c r="B117" s="16"/>
      <c r="C117" s="147"/>
      <c r="D117" s="147"/>
      <c r="E117" s="147"/>
      <c r="F117" s="147"/>
      <c r="G117" s="147"/>
      <c r="H117" s="147"/>
      <c r="I117" s="147"/>
      <c r="J117" s="94"/>
      <c r="K117" s="92"/>
      <c r="L117" s="109"/>
      <c r="M117" s="109"/>
      <c r="N117" s="109"/>
      <c r="O117" s="109"/>
    </row>
    <row r="118" spans="1:15" x14ac:dyDescent="0.25">
      <c r="A118" s="109"/>
      <c r="B118" s="16"/>
      <c r="C118" s="147"/>
      <c r="D118" s="147"/>
      <c r="E118" s="147"/>
      <c r="F118" s="147"/>
      <c r="G118" s="147"/>
      <c r="H118" s="147"/>
      <c r="I118" s="147"/>
      <c r="J118" s="94"/>
      <c r="K118" s="92"/>
      <c r="L118" s="109"/>
      <c r="M118" s="109"/>
      <c r="N118" s="109"/>
      <c r="O118" s="109"/>
    </row>
    <row r="119" spans="1:15" x14ac:dyDescent="0.25">
      <c r="A119" s="109"/>
      <c r="B119" s="16"/>
      <c r="C119" s="147"/>
      <c r="D119" s="147"/>
      <c r="E119" s="147"/>
      <c r="F119" s="147"/>
      <c r="G119" s="147"/>
      <c r="H119" s="147"/>
      <c r="I119" s="147"/>
      <c r="J119" s="94"/>
      <c r="K119" s="92"/>
      <c r="L119" s="109"/>
      <c r="M119" s="109"/>
      <c r="N119" s="109"/>
      <c r="O119" s="109"/>
    </row>
    <row r="120" spans="1:15" x14ac:dyDescent="0.25">
      <c r="A120" s="109"/>
      <c r="B120" s="16"/>
      <c r="C120" s="147"/>
      <c r="D120" s="147"/>
      <c r="E120" s="147"/>
      <c r="F120" s="147"/>
      <c r="G120" s="147"/>
      <c r="H120" s="147"/>
      <c r="I120" s="147"/>
      <c r="J120" s="94"/>
      <c r="K120" s="94"/>
      <c r="L120" s="109"/>
      <c r="M120" s="109"/>
      <c r="N120" s="109"/>
      <c r="O120" s="109"/>
    </row>
    <row r="121" spans="1:15" x14ac:dyDescent="0.25">
      <c r="A121" s="109"/>
      <c r="B121" s="16"/>
      <c r="C121" s="147"/>
      <c r="D121" s="147"/>
      <c r="E121" s="147"/>
      <c r="F121" s="147"/>
      <c r="G121" s="147"/>
      <c r="H121" s="147"/>
      <c r="I121" s="147"/>
      <c r="J121" s="94"/>
      <c r="K121" s="92"/>
      <c r="L121" s="109"/>
      <c r="M121" s="109"/>
      <c r="N121" s="109"/>
      <c r="O121" s="109"/>
    </row>
    <row r="122" spans="1:15" x14ac:dyDescent="0.25">
      <c r="A122" s="109"/>
      <c r="B122" s="16"/>
      <c r="C122" s="147"/>
      <c r="D122" s="147"/>
      <c r="E122" s="147"/>
      <c r="F122" s="147"/>
      <c r="G122" s="147"/>
      <c r="H122" s="147"/>
      <c r="I122" s="147"/>
      <c r="J122" s="94"/>
      <c r="K122" s="92"/>
      <c r="L122" s="109"/>
      <c r="M122" s="109"/>
      <c r="N122" s="109"/>
      <c r="O122" s="109"/>
    </row>
    <row r="123" spans="1:15" x14ac:dyDescent="0.25">
      <c r="A123" s="109"/>
      <c r="B123" s="16"/>
      <c r="C123" s="147"/>
      <c r="D123" s="147"/>
      <c r="E123" s="147"/>
      <c r="F123" s="147"/>
      <c r="G123" s="147"/>
      <c r="H123" s="147"/>
      <c r="I123" s="147"/>
      <c r="J123" s="94"/>
      <c r="K123" s="92"/>
      <c r="L123" s="109"/>
      <c r="M123" s="109"/>
      <c r="N123" s="109"/>
      <c r="O123" s="109"/>
    </row>
    <row r="124" spans="1:15" x14ac:dyDescent="0.25">
      <c r="A124" s="109"/>
      <c r="B124" s="16"/>
      <c r="C124" s="147"/>
      <c r="D124" s="147"/>
      <c r="E124" s="147"/>
      <c r="F124" s="147"/>
      <c r="G124" s="147"/>
      <c r="H124" s="147"/>
      <c r="I124" s="147"/>
      <c r="J124" s="94"/>
      <c r="K124" s="92"/>
      <c r="L124" s="109"/>
      <c r="M124" s="109"/>
      <c r="N124" s="109"/>
      <c r="O124" s="109"/>
    </row>
    <row r="125" spans="1:15" x14ac:dyDescent="0.25">
      <c r="A125" s="109"/>
      <c r="B125" s="16"/>
      <c r="C125" s="147"/>
      <c r="D125" s="147"/>
      <c r="E125" s="147"/>
      <c r="F125" s="147"/>
      <c r="G125" s="147"/>
      <c r="H125" s="147"/>
      <c r="I125" s="147"/>
      <c r="J125" s="94"/>
      <c r="K125" s="92"/>
      <c r="L125" s="109"/>
      <c r="M125" s="109"/>
      <c r="N125" s="109"/>
      <c r="O125" s="109"/>
    </row>
    <row r="126" spans="1:15" x14ac:dyDescent="0.25">
      <c r="A126" s="109"/>
      <c r="B126" s="16"/>
      <c r="C126" s="147"/>
      <c r="D126" s="147"/>
      <c r="E126" s="147"/>
      <c r="F126" s="147"/>
      <c r="G126" s="147"/>
      <c r="H126" s="147"/>
      <c r="I126" s="147"/>
      <c r="J126" s="94"/>
      <c r="K126" s="92"/>
      <c r="L126" s="109"/>
      <c r="M126" s="109"/>
      <c r="N126" s="109"/>
      <c r="O126" s="109"/>
    </row>
    <row r="127" spans="1:15" x14ac:dyDescent="0.25">
      <c r="A127" s="109"/>
      <c r="B127" s="16"/>
      <c r="C127" s="147"/>
      <c r="D127" s="147"/>
      <c r="E127" s="147"/>
      <c r="F127" s="147"/>
      <c r="G127" s="147"/>
      <c r="H127" s="147"/>
      <c r="I127" s="147"/>
      <c r="J127" s="94"/>
      <c r="K127" s="92"/>
      <c r="L127" s="109"/>
      <c r="M127" s="109"/>
      <c r="N127" s="109"/>
      <c r="O127" s="109"/>
    </row>
    <row r="128" spans="1:15" x14ac:dyDescent="0.25">
      <c r="A128" s="109"/>
      <c r="B128" s="16"/>
      <c r="C128" s="147"/>
      <c r="D128" s="147"/>
      <c r="E128" s="147"/>
      <c r="F128" s="147"/>
      <c r="G128" s="147"/>
      <c r="H128" s="147"/>
      <c r="I128" s="147"/>
      <c r="J128" s="94"/>
      <c r="K128" s="92"/>
      <c r="L128" s="109"/>
      <c r="M128" s="109"/>
      <c r="N128" s="109"/>
      <c r="O128" s="109"/>
    </row>
    <row r="129" spans="1:15" x14ac:dyDescent="0.25">
      <c r="A129" s="109"/>
      <c r="B129" s="16"/>
      <c r="C129" s="147"/>
      <c r="D129" s="147"/>
      <c r="E129" s="147"/>
      <c r="F129" s="147"/>
      <c r="G129" s="147"/>
      <c r="H129" s="147"/>
      <c r="I129" s="147"/>
      <c r="J129" s="94"/>
      <c r="K129" s="92"/>
      <c r="L129" s="109"/>
      <c r="M129" s="109"/>
      <c r="N129" s="109"/>
      <c r="O129" s="109"/>
    </row>
    <row r="130" spans="1:15" x14ac:dyDescent="0.25">
      <c r="A130" s="109"/>
      <c r="B130" s="16"/>
      <c r="C130" s="147"/>
      <c r="D130" s="147"/>
      <c r="E130" s="147"/>
      <c r="F130" s="147"/>
      <c r="G130" s="147"/>
      <c r="H130" s="147"/>
      <c r="I130" s="147"/>
      <c r="J130" s="94"/>
      <c r="K130" s="92"/>
      <c r="L130" s="109"/>
      <c r="M130" s="109"/>
      <c r="N130" s="109"/>
      <c r="O130" s="109"/>
    </row>
    <row r="131" spans="1:15" x14ac:dyDescent="0.25">
      <c r="A131" s="109"/>
      <c r="B131" s="16"/>
      <c r="C131" s="147"/>
      <c r="D131" s="147"/>
      <c r="E131" s="147"/>
      <c r="F131" s="147"/>
      <c r="G131" s="147"/>
      <c r="H131" s="147"/>
      <c r="I131" s="147"/>
      <c r="J131" s="94"/>
      <c r="K131" s="92"/>
      <c r="L131" s="109"/>
      <c r="M131" s="109"/>
      <c r="N131" s="109"/>
      <c r="O131" s="109"/>
    </row>
    <row r="132" spans="1:15" x14ac:dyDescent="0.25">
      <c r="A132" s="109"/>
      <c r="B132" s="16"/>
      <c r="C132" s="147"/>
      <c r="D132" s="147"/>
      <c r="E132" s="147"/>
      <c r="F132" s="147"/>
      <c r="G132" s="147"/>
      <c r="H132" s="147"/>
      <c r="I132" s="147"/>
      <c r="J132" s="94"/>
      <c r="K132" s="94"/>
      <c r="L132" s="109"/>
      <c r="M132" s="109"/>
      <c r="N132" s="109"/>
      <c r="O132" s="109"/>
    </row>
    <row r="133" spans="1:15" x14ac:dyDescent="0.25">
      <c r="A133" s="109"/>
      <c r="B133" s="16"/>
      <c r="C133" s="147"/>
      <c r="D133" s="147"/>
      <c r="E133" s="147"/>
      <c r="F133" s="147"/>
      <c r="G133" s="147"/>
      <c r="H133" s="147"/>
      <c r="I133" s="147"/>
      <c r="J133" s="94"/>
      <c r="K133" s="92"/>
      <c r="L133" s="109"/>
      <c r="M133" s="109"/>
      <c r="N133" s="109"/>
      <c r="O133" s="109"/>
    </row>
    <row r="134" spans="1:15" x14ac:dyDescent="0.25">
      <c r="A134" s="109"/>
      <c r="B134" s="16"/>
      <c r="C134" s="147"/>
      <c r="D134" s="147"/>
      <c r="E134" s="147"/>
      <c r="F134" s="147"/>
      <c r="G134" s="147"/>
      <c r="H134" s="147"/>
      <c r="I134" s="147"/>
      <c r="J134" s="94"/>
      <c r="K134" s="92"/>
      <c r="L134" s="109"/>
      <c r="M134" s="109"/>
      <c r="N134" s="109"/>
      <c r="O134" s="109"/>
    </row>
    <row r="135" spans="1:15" x14ac:dyDescent="0.25">
      <c r="A135" s="109"/>
      <c r="B135" s="16"/>
      <c r="C135" s="147"/>
      <c r="D135" s="147"/>
      <c r="E135" s="147"/>
      <c r="F135" s="147"/>
      <c r="G135" s="147"/>
      <c r="H135" s="147"/>
      <c r="I135" s="147"/>
      <c r="J135" s="94"/>
      <c r="K135" s="92"/>
      <c r="L135" s="109"/>
      <c r="M135" s="109"/>
      <c r="N135" s="109"/>
      <c r="O135" s="109"/>
    </row>
    <row r="136" spans="1:15" x14ac:dyDescent="0.25">
      <c r="A136" s="109"/>
      <c r="B136" s="16"/>
      <c r="C136" s="147"/>
      <c r="D136" s="147"/>
      <c r="E136" s="147"/>
      <c r="F136" s="147"/>
      <c r="G136" s="147"/>
      <c r="H136" s="147"/>
      <c r="I136" s="147"/>
      <c r="J136" s="94"/>
      <c r="K136" s="92"/>
      <c r="L136" s="109"/>
      <c r="M136" s="109"/>
      <c r="N136" s="109"/>
      <c r="O136" s="109"/>
    </row>
    <row r="137" spans="1:15" x14ac:dyDescent="0.25">
      <c r="A137" s="109"/>
      <c r="B137" s="16"/>
      <c r="C137" s="147"/>
      <c r="D137" s="147"/>
      <c r="E137" s="147"/>
      <c r="F137" s="147"/>
      <c r="G137" s="147"/>
      <c r="H137" s="147"/>
      <c r="I137" s="147"/>
      <c r="J137" s="94"/>
      <c r="K137" s="92"/>
      <c r="L137" s="109"/>
      <c r="M137" s="109"/>
      <c r="N137" s="109"/>
      <c r="O137" s="109"/>
    </row>
    <row r="138" spans="1:15" x14ac:dyDescent="0.25">
      <c r="A138" s="109"/>
      <c r="B138" s="16"/>
      <c r="C138" s="147"/>
      <c r="D138" s="147"/>
      <c r="E138" s="147"/>
      <c r="F138" s="147"/>
      <c r="G138" s="147"/>
      <c r="H138" s="147"/>
      <c r="I138" s="147"/>
      <c r="J138" s="94"/>
      <c r="K138" s="92"/>
      <c r="L138" s="109"/>
      <c r="M138" s="109"/>
      <c r="N138" s="109"/>
      <c r="O138" s="109"/>
    </row>
    <row r="139" spans="1:15" x14ac:dyDescent="0.25">
      <c r="A139" s="109"/>
      <c r="B139" s="16"/>
      <c r="C139" s="147"/>
      <c r="D139" s="147"/>
      <c r="E139" s="147"/>
      <c r="F139" s="147"/>
      <c r="G139" s="147"/>
      <c r="H139" s="147"/>
      <c r="I139" s="147"/>
      <c r="J139" s="94"/>
      <c r="K139" s="92"/>
      <c r="L139" s="109"/>
      <c r="M139" s="109"/>
      <c r="N139" s="109"/>
      <c r="O139" s="109"/>
    </row>
    <row r="140" spans="1:15" x14ac:dyDescent="0.25">
      <c r="A140" s="109"/>
      <c r="B140" s="16"/>
      <c r="C140" s="147"/>
      <c r="D140" s="147"/>
      <c r="E140" s="147"/>
      <c r="F140" s="147"/>
      <c r="G140" s="147"/>
      <c r="H140" s="147"/>
      <c r="I140" s="147"/>
      <c r="J140" s="94"/>
      <c r="K140" s="92"/>
      <c r="L140" s="109"/>
      <c r="M140" s="109"/>
      <c r="N140" s="109"/>
      <c r="O140" s="109"/>
    </row>
    <row r="141" spans="1:15" x14ac:dyDescent="0.25">
      <c r="A141" s="109"/>
      <c r="B141" s="16"/>
      <c r="C141" s="147"/>
      <c r="D141" s="147"/>
      <c r="E141" s="147"/>
      <c r="F141" s="147"/>
      <c r="G141" s="147"/>
      <c r="H141" s="147"/>
      <c r="I141" s="147"/>
      <c r="J141" s="94"/>
      <c r="K141" s="92"/>
      <c r="L141" s="109"/>
      <c r="M141" s="109"/>
      <c r="N141" s="109"/>
      <c r="O141" s="109"/>
    </row>
    <row r="142" spans="1:15" x14ac:dyDescent="0.25">
      <c r="A142" s="109"/>
      <c r="B142" s="16"/>
      <c r="C142" s="147"/>
      <c r="D142" s="147"/>
      <c r="E142" s="147"/>
      <c r="F142" s="147"/>
      <c r="G142" s="147"/>
      <c r="H142" s="147"/>
      <c r="I142" s="147"/>
      <c r="J142" s="94"/>
      <c r="K142" s="92"/>
      <c r="L142" s="109"/>
      <c r="M142" s="109"/>
      <c r="N142" s="109"/>
      <c r="O142" s="109"/>
    </row>
    <row r="143" spans="1:15" x14ac:dyDescent="0.25">
      <c r="A143" s="109"/>
      <c r="B143" s="16"/>
      <c r="C143" s="147"/>
      <c r="D143" s="147"/>
      <c r="E143" s="147"/>
      <c r="F143" s="147"/>
      <c r="G143" s="147"/>
      <c r="H143" s="147"/>
      <c r="I143" s="147"/>
      <c r="J143" s="94"/>
      <c r="K143" s="92"/>
      <c r="L143" s="109"/>
      <c r="M143" s="109"/>
      <c r="N143" s="109"/>
      <c r="O143" s="109"/>
    </row>
    <row r="144" spans="1:15" x14ac:dyDescent="0.25">
      <c r="A144" s="109"/>
      <c r="B144" s="16"/>
      <c r="C144" s="147"/>
      <c r="D144" s="147"/>
      <c r="E144" s="147"/>
      <c r="F144" s="147"/>
      <c r="G144" s="147"/>
      <c r="H144" s="147"/>
      <c r="I144" s="147"/>
      <c r="J144" s="94"/>
      <c r="K144" s="94"/>
      <c r="L144" s="109"/>
      <c r="M144" s="109"/>
      <c r="N144" s="109"/>
      <c r="O144" s="109"/>
    </row>
    <row r="145" spans="1:15" x14ac:dyDescent="0.25">
      <c r="A145" s="109"/>
      <c r="B145" s="16"/>
      <c r="C145" s="147"/>
      <c r="D145" s="147"/>
      <c r="E145" s="147"/>
      <c r="F145" s="147"/>
      <c r="G145" s="147"/>
      <c r="H145" s="147"/>
      <c r="I145" s="147"/>
      <c r="J145" s="94"/>
      <c r="K145" s="92"/>
      <c r="L145" s="109"/>
      <c r="M145" s="109"/>
      <c r="N145" s="109"/>
      <c r="O145" s="109"/>
    </row>
    <row r="146" spans="1:15" x14ac:dyDescent="0.25">
      <c r="A146" s="109"/>
      <c r="B146" s="16"/>
      <c r="C146" s="147"/>
      <c r="D146" s="147"/>
      <c r="E146" s="147"/>
      <c r="F146" s="147"/>
      <c r="G146" s="147"/>
      <c r="H146" s="147"/>
      <c r="I146" s="147"/>
      <c r="J146" s="94"/>
      <c r="K146" s="92"/>
      <c r="L146" s="109"/>
      <c r="M146" s="109"/>
      <c r="N146" s="109"/>
      <c r="O146" s="109"/>
    </row>
    <row r="147" spans="1:15" x14ac:dyDescent="0.25">
      <c r="A147" s="109"/>
      <c r="B147" s="16"/>
      <c r="C147" s="147"/>
      <c r="D147" s="147"/>
      <c r="E147" s="147"/>
      <c r="F147" s="147"/>
      <c r="G147" s="147"/>
      <c r="H147" s="147"/>
      <c r="I147" s="147"/>
      <c r="J147" s="94"/>
      <c r="K147" s="92"/>
      <c r="L147" s="109"/>
      <c r="M147" s="109"/>
      <c r="N147" s="109"/>
      <c r="O147" s="109"/>
    </row>
    <row r="148" spans="1:15" x14ac:dyDescent="0.25">
      <c r="A148" s="109"/>
      <c r="B148" s="16"/>
      <c r="C148" s="147"/>
      <c r="D148" s="147"/>
      <c r="E148" s="147"/>
      <c r="F148" s="147"/>
      <c r="G148" s="147"/>
      <c r="H148" s="147"/>
      <c r="I148" s="147"/>
      <c r="J148" s="94"/>
      <c r="K148" s="92"/>
      <c r="L148" s="109"/>
      <c r="M148" s="109"/>
      <c r="N148" s="109"/>
      <c r="O148" s="109"/>
    </row>
    <row r="149" spans="1:15" x14ac:dyDescent="0.25">
      <c r="A149" s="109"/>
      <c r="B149" s="16"/>
      <c r="C149" s="147"/>
      <c r="D149" s="147"/>
      <c r="E149" s="147"/>
      <c r="F149" s="147"/>
      <c r="G149" s="147"/>
      <c r="H149" s="147"/>
      <c r="I149" s="147"/>
      <c r="J149" s="94"/>
      <c r="K149" s="92"/>
      <c r="L149" s="109"/>
      <c r="M149" s="109"/>
      <c r="N149" s="109"/>
      <c r="O149" s="109"/>
    </row>
    <row r="150" spans="1:15" x14ac:dyDescent="0.25">
      <c r="A150" s="109"/>
      <c r="B150" s="16"/>
      <c r="C150" s="147"/>
      <c r="D150" s="147"/>
      <c r="E150" s="147"/>
      <c r="F150" s="147"/>
      <c r="G150" s="147"/>
      <c r="H150" s="147"/>
      <c r="I150" s="147"/>
      <c r="J150" s="94"/>
      <c r="K150" s="92"/>
      <c r="L150" s="109"/>
      <c r="M150" s="109"/>
      <c r="N150" s="109"/>
      <c r="O150" s="109"/>
    </row>
    <row r="151" spans="1:15" x14ac:dyDescent="0.25">
      <c r="A151" s="109"/>
      <c r="B151" s="16"/>
      <c r="C151" s="147"/>
      <c r="D151" s="147"/>
      <c r="E151" s="147"/>
      <c r="F151" s="147"/>
      <c r="G151" s="147"/>
      <c r="H151" s="147"/>
      <c r="I151" s="147"/>
      <c r="J151" s="94"/>
      <c r="K151" s="92"/>
      <c r="L151" s="109"/>
      <c r="M151" s="109"/>
      <c r="N151" s="109"/>
      <c r="O151" s="109"/>
    </row>
    <row r="152" spans="1:15" x14ac:dyDescent="0.25">
      <c r="A152" s="109"/>
      <c r="B152" s="16"/>
      <c r="C152" s="147"/>
      <c r="D152" s="147"/>
      <c r="E152" s="147"/>
      <c r="F152" s="147"/>
      <c r="G152" s="147"/>
      <c r="H152" s="147"/>
      <c r="I152" s="147"/>
      <c r="J152" s="94"/>
      <c r="K152" s="92"/>
      <c r="L152" s="109"/>
      <c r="M152" s="109"/>
      <c r="N152" s="109"/>
      <c r="O152" s="109"/>
    </row>
    <row r="153" spans="1:15" x14ac:dyDescent="0.25">
      <c r="A153" s="109"/>
      <c r="B153" s="16"/>
      <c r="C153" s="147"/>
      <c r="D153" s="147"/>
      <c r="E153" s="147"/>
      <c r="F153" s="147"/>
      <c r="G153" s="147"/>
      <c r="H153" s="147"/>
      <c r="I153" s="147"/>
      <c r="J153" s="94"/>
      <c r="K153" s="92"/>
      <c r="L153" s="109"/>
      <c r="M153" s="109"/>
      <c r="N153" s="109"/>
      <c r="O153" s="109"/>
    </row>
    <row r="154" spans="1:15" x14ac:dyDescent="0.25">
      <c r="A154" s="109"/>
      <c r="B154" s="16"/>
      <c r="C154" s="147"/>
      <c r="D154" s="147"/>
      <c r="E154" s="147"/>
      <c r="F154" s="147"/>
      <c r="G154" s="147"/>
      <c r="H154" s="147"/>
      <c r="I154" s="147"/>
      <c r="J154" s="94"/>
      <c r="K154" s="92"/>
      <c r="L154" s="109"/>
      <c r="M154" s="109"/>
      <c r="N154" s="109"/>
      <c r="O154" s="109"/>
    </row>
    <row r="155" spans="1:15" x14ac:dyDescent="0.25">
      <c r="A155" s="109"/>
      <c r="B155" s="16"/>
      <c r="C155" s="147"/>
      <c r="D155" s="147"/>
      <c r="E155" s="147"/>
      <c r="F155" s="147"/>
      <c r="G155" s="147"/>
      <c r="H155" s="147"/>
      <c r="I155" s="147"/>
      <c r="J155" s="94"/>
      <c r="K155" s="92"/>
      <c r="L155" s="109"/>
      <c r="M155" s="109"/>
      <c r="N155" s="109"/>
      <c r="O155" s="109"/>
    </row>
    <row r="156" spans="1:15" x14ac:dyDescent="0.25">
      <c r="A156" s="109"/>
      <c r="B156" s="16"/>
      <c r="C156" s="147"/>
      <c r="D156" s="147"/>
      <c r="E156" s="147"/>
      <c r="F156" s="147"/>
      <c r="G156" s="147"/>
      <c r="H156" s="147"/>
      <c r="I156" s="147"/>
      <c r="J156" s="94"/>
      <c r="K156" s="94"/>
      <c r="L156" s="109"/>
      <c r="M156" s="109"/>
      <c r="N156" s="109"/>
      <c r="O156" s="109"/>
    </row>
    <row r="157" spans="1:15" x14ac:dyDescent="0.25">
      <c r="A157" s="109"/>
      <c r="B157" s="16"/>
      <c r="C157" s="147"/>
      <c r="D157" s="147"/>
      <c r="E157" s="147"/>
      <c r="F157" s="147"/>
      <c r="G157" s="147"/>
      <c r="H157" s="147"/>
      <c r="I157" s="147"/>
      <c r="J157" s="94"/>
      <c r="K157" s="92"/>
      <c r="L157" s="109"/>
      <c r="M157" s="109"/>
      <c r="N157" s="109"/>
      <c r="O157" s="109"/>
    </row>
    <row r="158" spans="1:15" x14ac:dyDescent="0.25">
      <c r="A158" s="109"/>
      <c r="B158" s="16"/>
      <c r="C158" s="147"/>
      <c r="D158" s="147"/>
      <c r="E158" s="147"/>
      <c r="F158" s="147"/>
      <c r="G158" s="147"/>
      <c r="H158" s="147"/>
      <c r="I158" s="147"/>
      <c r="J158" s="94"/>
      <c r="K158" s="92"/>
      <c r="L158" s="109"/>
      <c r="M158" s="109"/>
      <c r="N158" s="109"/>
      <c r="O158" s="109"/>
    </row>
    <row r="159" spans="1:15" x14ac:dyDescent="0.25">
      <c r="A159" s="109"/>
      <c r="B159" s="16"/>
      <c r="C159" s="147"/>
      <c r="D159" s="147"/>
      <c r="E159" s="147"/>
      <c r="F159" s="147"/>
      <c r="G159" s="147"/>
      <c r="H159" s="147"/>
      <c r="I159" s="147"/>
      <c r="J159" s="94"/>
      <c r="K159" s="92"/>
      <c r="L159" s="109"/>
      <c r="M159" s="109"/>
      <c r="N159" s="109"/>
      <c r="O159" s="109"/>
    </row>
    <row r="160" spans="1:15" x14ac:dyDescent="0.25">
      <c r="A160" s="109"/>
      <c r="B160" s="16"/>
      <c r="C160" s="147"/>
      <c r="D160" s="147"/>
      <c r="E160" s="147"/>
      <c r="F160" s="147"/>
      <c r="G160" s="147"/>
      <c r="H160" s="147"/>
      <c r="I160" s="147"/>
      <c r="J160" s="94"/>
      <c r="K160" s="92"/>
      <c r="L160" s="109"/>
      <c r="M160" s="109"/>
      <c r="N160" s="109"/>
      <c r="O160" s="109"/>
    </row>
    <row r="161" spans="1:15" x14ac:dyDescent="0.25">
      <c r="A161" s="109"/>
      <c r="B161" s="16"/>
      <c r="C161" s="147"/>
      <c r="D161" s="147"/>
      <c r="E161" s="147"/>
      <c r="F161" s="147"/>
      <c r="G161" s="147"/>
      <c r="H161" s="147"/>
      <c r="I161" s="147"/>
      <c r="J161" s="94"/>
      <c r="K161" s="92"/>
      <c r="L161" s="109"/>
      <c r="M161" s="109"/>
      <c r="N161" s="109"/>
      <c r="O161" s="109"/>
    </row>
    <row r="162" spans="1:15" x14ac:dyDescent="0.25">
      <c r="A162" s="109"/>
      <c r="B162" s="16"/>
      <c r="C162" s="147"/>
      <c r="D162" s="147"/>
      <c r="E162" s="147"/>
      <c r="F162" s="147"/>
      <c r="G162" s="147"/>
      <c r="H162" s="147"/>
      <c r="I162" s="147"/>
      <c r="J162" s="94"/>
      <c r="K162" s="92"/>
      <c r="L162" s="109"/>
      <c r="M162" s="109"/>
      <c r="N162" s="109"/>
      <c r="O162" s="109"/>
    </row>
    <row r="163" spans="1:15" x14ac:dyDescent="0.25">
      <c r="A163" s="109"/>
      <c r="B163" s="16"/>
      <c r="C163" s="147"/>
      <c r="D163" s="147"/>
      <c r="E163" s="147"/>
      <c r="F163" s="147"/>
      <c r="G163" s="147"/>
      <c r="H163" s="147"/>
      <c r="I163" s="147"/>
      <c r="J163" s="94"/>
      <c r="K163" s="92"/>
      <c r="L163" s="109"/>
      <c r="M163" s="109"/>
      <c r="N163" s="109"/>
      <c r="O163" s="109"/>
    </row>
    <row r="164" spans="1:15" x14ac:dyDescent="0.25">
      <c r="A164" s="109"/>
      <c r="B164" s="16"/>
      <c r="C164" s="147"/>
      <c r="D164" s="147"/>
      <c r="E164" s="147"/>
      <c r="F164" s="147"/>
      <c r="G164" s="147"/>
      <c r="H164" s="147"/>
      <c r="I164" s="147"/>
      <c r="J164" s="94"/>
      <c r="K164" s="92"/>
      <c r="L164" s="109"/>
      <c r="M164" s="109"/>
      <c r="N164" s="109"/>
      <c r="O164" s="109"/>
    </row>
    <row r="165" spans="1:15" x14ac:dyDescent="0.25">
      <c r="A165" s="109"/>
      <c r="B165" s="16"/>
      <c r="C165" s="147"/>
      <c r="D165" s="147"/>
      <c r="E165" s="147"/>
      <c r="F165" s="147"/>
      <c r="G165" s="147"/>
      <c r="H165" s="147"/>
      <c r="I165" s="147"/>
      <c r="J165" s="94"/>
      <c r="K165" s="92"/>
      <c r="L165" s="109"/>
      <c r="M165" s="109"/>
      <c r="N165" s="109"/>
      <c r="O165" s="109"/>
    </row>
    <row r="166" spans="1:15" x14ac:dyDescent="0.25">
      <c r="A166" s="109"/>
      <c r="B166" s="16"/>
      <c r="C166" s="147"/>
      <c r="D166" s="147"/>
      <c r="E166" s="147"/>
      <c r="F166" s="147"/>
      <c r="G166" s="147"/>
      <c r="H166" s="147"/>
      <c r="I166" s="147"/>
      <c r="J166" s="94"/>
      <c r="K166" s="92"/>
      <c r="L166" s="109"/>
      <c r="M166" s="109"/>
      <c r="N166" s="109"/>
      <c r="O166" s="109"/>
    </row>
    <row r="167" spans="1:15" x14ac:dyDescent="0.25">
      <c r="A167" s="109"/>
      <c r="B167" s="16"/>
      <c r="C167" s="147"/>
      <c r="D167" s="147"/>
      <c r="E167" s="147"/>
      <c r="F167" s="147"/>
      <c r="G167" s="147"/>
      <c r="H167" s="147"/>
      <c r="I167" s="147"/>
      <c r="J167" s="94"/>
      <c r="K167" s="92"/>
      <c r="L167" s="109"/>
      <c r="M167" s="109"/>
      <c r="N167" s="109"/>
      <c r="O167" s="109"/>
    </row>
    <row r="168" spans="1:15" x14ac:dyDescent="0.25">
      <c r="A168" s="109"/>
      <c r="B168" s="16"/>
      <c r="C168" s="147"/>
      <c r="D168" s="147"/>
      <c r="E168" s="147"/>
      <c r="F168" s="147"/>
      <c r="G168" s="147"/>
      <c r="H168" s="147"/>
      <c r="I168" s="147"/>
      <c r="J168" s="94"/>
      <c r="K168" s="94"/>
      <c r="L168" s="109"/>
      <c r="M168" s="109"/>
      <c r="N168" s="109"/>
      <c r="O168" s="109"/>
    </row>
    <row r="169" spans="1:15" x14ac:dyDescent="0.25">
      <c r="A169" s="109"/>
      <c r="B169" s="16"/>
      <c r="C169" s="147"/>
      <c r="D169" s="147"/>
      <c r="E169" s="147"/>
      <c r="F169" s="147"/>
      <c r="G169" s="147"/>
      <c r="H169" s="147"/>
      <c r="I169" s="147"/>
      <c r="J169" s="94"/>
      <c r="K169" s="92"/>
      <c r="L169" s="109"/>
      <c r="M169" s="109"/>
      <c r="N169" s="109"/>
      <c r="O169" s="109"/>
    </row>
    <row r="170" spans="1:15" x14ac:dyDescent="0.25">
      <c r="A170" s="109"/>
      <c r="B170" s="16"/>
      <c r="C170" s="147"/>
      <c r="D170" s="147"/>
      <c r="E170" s="147"/>
      <c r="F170" s="147"/>
      <c r="G170" s="147"/>
      <c r="H170" s="147"/>
      <c r="I170" s="147"/>
      <c r="J170" s="94"/>
      <c r="K170" s="92"/>
      <c r="L170" s="109"/>
      <c r="M170" s="109"/>
      <c r="N170" s="109"/>
      <c r="O170" s="109"/>
    </row>
    <row r="171" spans="1:15" x14ac:dyDescent="0.25">
      <c r="A171" s="109"/>
      <c r="B171" s="16"/>
      <c r="C171" s="147"/>
      <c r="D171" s="147"/>
      <c r="E171" s="147"/>
      <c r="F171" s="147"/>
      <c r="G171" s="147"/>
      <c r="H171" s="147"/>
      <c r="I171" s="147"/>
      <c r="J171" s="94"/>
      <c r="K171" s="92"/>
      <c r="L171" s="109"/>
      <c r="M171" s="109"/>
      <c r="N171" s="109"/>
      <c r="O171" s="109"/>
    </row>
    <row r="172" spans="1:15" x14ac:dyDescent="0.25">
      <c r="A172" s="109"/>
      <c r="B172" s="16"/>
      <c r="C172" s="147"/>
      <c r="D172" s="147"/>
      <c r="E172" s="147"/>
      <c r="F172" s="147"/>
      <c r="G172" s="147"/>
      <c r="H172" s="147"/>
      <c r="I172" s="147"/>
      <c r="J172" s="94"/>
      <c r="K172" s="92"/>
      <c r="L172" s="109"/>
      <c r="M172" s="109"/>
      <c r="N172" s="109"/>
      <c r="O172" s="109"/>
    </row>
    <row r="173" spans="1:15" x14ac:dyDescent="0.25">
      <c r="A173" s="109"/>
      <c r="B173" s="16"/>
      <c r="C173" s="147"/>
      <c r="D173" s="147"/>
      <c r="E173" s="147"/>
      <c r="F173" s="147"/>
      <c r="G173" s="147"/>
      <c r="H173" s="147"/>
      <c r="I173" s="147"/>
      <c r="J173" s="94"/>
      <c r="K173" s="92"/>
      <c r="L173" s="109"/>
      <c r="M173" s="109"/>
      <c r="N173" s="109"/>
      <c r="O173" s="109"/>
    </row>
    <row r="174" spans="1:15" x14ac:dyDescent="0.25">
      <c r="A174" s="109"/>
      <c r="B174" s="16"/>
      <c r="C174" s="147"/>
      <c r="D174" s="147"/>
      <c r="E174" s="147"/>
      <c r="F174" s="147"/>
      <c r="G174" s="147"/>
      <c r="H174" s="147"/>
      <c r="I174" s="147"/>
      <c r="J174" s="94"/>
      <c r="K174" s="92"/>
      <c r="L174" s="109"/>
      <c r="M174" s="109"/>
      <c r="N174" s="109"/>
      <c r="O174" s="109"/>
    </row>
    <row r="175" spans="1:15" x14ac:dyDescent="0.25">
      <c r="A175" s="109"/>
      <c r="B175" s="16"/>
      <c r="C175" s="147"/>
      <c r="D175" s="147"/>
      <c r="E175" s="147"/>
      <c r="F175" s="147"/>
      <c r="G175" s="147"/>
      <c r="H175" s="147"/>
      <c r="I175" s="147"/>
      <c r="J175" s="94"/>
      <c r="K175" s="92"/>
      <c r="L175" s="109"/>
      <c r="M175" s="109"/>
      <c r="N175" s="109"/>
      <c r="O175" s="109"/>
    </row>
    <row r="176" spans="1:15" x14ac:dyDescent="0.25">
      <c r="A176" s="109"/>
      <c r="B176" s="16"/>
      <c r="C176" s="147"/>
      <c r="D176" s="147"/>
      <c r="E176" s="147"/>
      <c r="F176" s="147"/>
      <c r="G176" s="147"/>
      <c r="H176" s="147"/>
      <c r="I176" s="147"/>
      <c r="J176" s="94"/>
      <c r="K176" s="92"/>
      <c r="L176" s="109"/>
      <c r="M176" s="109"/>
      <c r="N176" s="109"/>
      <c r="O176" s="109"/>
    </row>
    <row r="177" spans="1:15" x14ac:dyDescent="0.25">
      <c r="A177" s="109"/>
      <c r="B177" s="16"/>
      <c r="C177" s="147"/>
      <c r="D177" s="147"/>
      <c r="E177" s="147"/>
      <c r="F177" s="147"/>
      <c r="G177" s="147"/>
      <c r="H177" s="147"/>
      <c r="I177" s="147"/>
      <c r="J177" s="94"/>
      <c r="K177" s="92"/>
      <c r="L177" s="109"/>
      <c r="M177" s="109"/>
      <c r="N177" s="109"/>
      <c r="O177" s="109"/>
    </row>
    <row r="178" spans="1:15" x14ac:dyDescent="0.25">
      <c r="A178" s="109"/>
      <c r="B178" s="16"/>
      <c r="C178" s="147"/>
      <c r="D178" s="147"/>
      <c r="E178" s="147"/>
      <c r="F178" s="147"/>
      <c r="G178" s="147"/>
      <c r="H178" s="147"/>
      <c r="I178" s="147"/>
      <c r="J178" s="94"/>
      <c r="K178" s="92"/>
      <c r="L178" s="109"/>
      <c r="M178" s="109"/>
      <c r="N178" s="109"/>
      <c r="O178" s="109"/>
    </row>
    <row r="179" spans="1:15" x14ac:dyDescent="0.25">
      <c r="A179" s="109"/>
      <c r="B179" s="16"/>
      <c r="C179" s="147"/>
      <c r="D179" s="147"/>
      <c r="E179" s="147"/>
      <c r="F179" s="147"/>
      <c r="G179" s="147"/>
      <c r="H179" s="147"/>
      <c r="I179" s="147"/>
      <c r="J179" s="94"/>
      <c r="K179" s="92"/>
      <c r="L179" s="109"/>
      <c r="M179" s="109"/>
      <c r="N179" s="109"/>
      <c r="O179" s="109"/>
    </row>
    <row r="180" spans="1:15" x14ac:dyDescent="0.25">
      <c r="A180" s="109"/>
      <c r="B180" s="16"/>
      <c r="C180" s="147"/>
      <c r="D180" s="147"/>
      <c r="E180" s="147"/>
      <c r="F180" s="147"/>
      <c r="G180" s="147"/>
      <c r="H180" s="147"/>
      <c r="I180" s="147"/>
      <c r="J180" s="94"/>
      <c r="K180" s="93"/>
      <c r="L180" s="109"/>
      <c r="M180" s="109"/>
      <c r="N180" s="109"/>
      <c r="O180" s="109"/>
    </row>
    <row r="181" spans="1:15" x14ac:dyDescent="0.25">
      <c r="A181" s="109"/>
      <c r="B181" s="16"/>
      <c r="C181" s="147"/>
      <c r="D181" s="147"/>
      <c r="E181" s="147"/>
      <c r="F181" s="147"/>
      <c r="G181" s="147"/>
      <c r="H181" s="147"/>
      <c r="I181" s="147"/>
      <c r="J181" s="94"/>
      <c r="K181" s="109"/>
      <c r="L181" s="109"/>
      <c r="M181" s="109"/>
      <c r="N181" s="109"/>
      <c r="O181" s="109"/>
    </row>
    <row r="182" spans="1:15" x14ac:dyDescent="0.25">
      <c r="A182" s="109"/>
      <c r="B182" s="16"/>
      <c r="C182" s="147"/>
      <c r="D182" s="147"/>
      <c r="E182" s="147"/>
      <c r="F182" s="147"/>
      <c r="G182" s="147"/>
      <c r="H182" s="147"/>
      <c r="I182" s="147"/>
      <c r="J182" s="94"/>
      <c r="K182" s="109"/>
      <c r="L182" s="109"/>
      <c r="M182" s="109"/>
      <c r="N182" s="109"/>
      <c r="O182" s="109"/>
    </row>
    <row r="183" spans="1:15" x14ac:dyDescent="0.25">
      <c r="A183" s="109"/>
      <c r="B183" s="16"/>
      <c r="C183" s="147"/>
      <c r="D183" s="147"/>
      <c r="E183" s="147"/>
      <c r="F183" s="147"/>
      <c r="G183" s="147"/>
      <c r="H183" s="147"/>
      <c r="I183" s="147"/>
      <c r="J183" s="94"/>
      <c r="K183" s="109"/>
      <c r="L183" s="109"/>
      <c r="M183" s="109"/>
      <c r="N183" s="109"/>
      <c r="O183" s="109"/>
    </row>
    <row r="184" spans="1:15" x14ac:dyDescent="0.25">
      <c r="A184" s="109"/>
      <c r="B184" s="16"/>
      <c r="C184" s="147"/>
      <c r="D184" s="147"/>
      <c r="E184" s="147"/>
      <c r="F184" s="147"/>
      <c r="G184" s="147"/>
      <c r="H184" s="147"/>
      <c r="I184" s="147"/>
      <c r="J184" s="94"/>
      <c r="K184" s="109"/>
      <c r="L184" s="109"/>
      <c r="M184" s="109"/>
      <c r="N184" s="109"/>
      <c r="O184" s="109"/>
    </row>
    <row r="185" spans="1:15" x14ac:dyDescent="0.25">
      <c r="A185" s="109"/>
      <c r="B185" s="16"/>
      <c r="C185" s="147"/>
      <c r="D185" s="147"/>
      <c r="E185" s="147"/>
      <c r="F185" s="147"/>
      <c r="G185" s="147"/>
      <c r="H185" s="147"/>
      <c r="I185" s="147"/>
      <c r="J185" s="94"/>
      <c r="K185" s="109"/>
      <c r="L185" s="109"/>
      <c r="M185" s="109"/>
      <c r="N185" s="109"/>
      <c r="O185" s="109"/>
    </row>
    <row r="186" spans="1:15" x14ac:dyDescent="0.25">
      <c r="A186" s="109"/>
      <c r="B186" s="16"/>
      <c r="C186" s="147"/>
      <c r="D186" s="147"/>
      <c r="E186" s="147"/>
      <c r="F186" s="147"/>
      <c r="G186" s="147"/>
      <c r="H186" s="147"/>
      <c r="I186" s="147"/>
      <c r="J186" s="94"/>
      <c r="K186" s="109"/>
      <c r="L186" s="109"/>
      <c r="M186" s="109"/>
      <c r="N186" s="109"/>
      <c r="O186" s="109"/>
    </row>
    <row r="187" spans="1:15" x14ac:dyDescent="0.25">
      <c r="A187" s="109"/>
      <c r="B187" s="16"/>
      <c r="C187" s="147"/>
      <c r="D187" s="147"/>
      <c r="E187" s="147"/>
      <c r="F187" s="147"/>
      <c r="G187" s="147"/>
      <c r="H187" s="147"/>
      <c r="I187" s="147"/>
      <c r="J187" s="94"/>
      <c r="K187" s="109"/>
      <c r="L187" s="109"/>
      <c r="M187" s="109"/>
      <c r="N187" s="109"/>
      <c r="O187" s="109"/>
    </row>
    <row r="188" spans="1:15" x14ac:dyDescent="0.25">
      <c r="A188" s="109"/>
      <c r="B188" s="16"/>
      <c r="C188" s="147"/>
      <c r="D188" s="147"/>
      <c r="E188" s="147"/>
      <c r="F188" s="147"/>
      <c r="G188" s="147"/>
      <c r="H188" s="147"/>
      <c r="I188" s="147"/>
      <c r="J188" s="94"/>
      <c r="K188" s="109"/>
      <c r="L188" s="109"/>
      <c r="M188" s="109"/>
      <c r="N188" s="109"/>
      <c r="O188" s="109"/>
    </row>
    <row r="189" spans="1:15" x14ac:dyDescent="0.25">
      <c r="A189" s="109"/>
      <c r="B189" s="16"/>
      <c r="C189" s="147"/>
      <c r="D189" s="147"/>
      <c r="E189" s="147"/>
      <c r="F189" s="147"/>
      <c r="G189" s="147"/>
      <c r="H189" s="147"/>
      <c r="I189" s="147"/>
      <c r="J189" s="94"/>
      <c r="K189" s="109"/>
      <c r="L189" s="109"/>
      <c r="M189" s="109"/>
      <c r="N189" s="109"/>
      <c r="O189" s="109"/>
    </row>
    <row r="190" spans="1:15" x14ac:dyDescent="0.25">
      <c r="A190" s="109"/>
      <c r="B190" s="16"/>
      <c r="C190" s="147"/>
      <c r="D190" s="147"/>
      <c r="E190" s="147"/>
      <c r="F190" s="147"/>
      <c r="G190" s="147"/>
      <c r="H190" s="147"/>
      <c r="I190" s="147"/>
      <c r="J190" s="94"/>
      <c r="K190" s="109"/>
      <c r="L190" s="109"/>
      <c r="M190" s="109"/>
      <c r="N190" s="109"/>
      <c r="O190" s="109"/>
    </row>
    <row r="191" spans="1:15" x14ac:dyDescent="0.25">
      <c r="A191" s="109"/>
      <c r="B191" s="16"/>
      <c r="C191" s="147"/>
      <c r="D191" s="147"/>
      <c r="E191" s="147"/>
      <c r="F191" s="147"/>
      <c r="G191" s="147"/>
      <c r="H191" s="147"/>
      <c r="I191" s="147"/>
      <c r="J191" s="94"/>
      <c r="K191" s="109"/>
      <c r="L191" s="109"/>
      <c r="M191" s="109"/>
      <c r="N191" s="109"/>
      <c r="O191" s="109"/>
    </row>
    <row r="192" spans="1:15" x14ac:dyDescent="0.25">
      <c r="A192" s="109"/>
      <c r="B192" s="16"/>
      <c r="C192" s="147"/>
      <c r="D192" s="147"/>
      <c r="E192" s="147"/>
      <c r="F192" s="147"/>
      <c r="G192" s="147"/>
      <c r="H192" s="147"/>
      <c r="I192" s="147"/>
      <c r="J192" s="94"/>
      <c r="K192" s="93"/>
      <c r="L192" s="109"/>
      <c r="M192" s="109"/>
      <c r="N192" s="109"/>
      <c r="O192" s="109"/>
    </row>
    <row r="193" spans="1:15" x14ac:dyDescent="0.25">
      <c r="A193" s="109"/>
      <c r="B193" s="16"/>
      <c r="C193" s="147"/>
      <c r="D193" s="147"/>
      <c r="E193" s="147"/>
      <c r="F193" s="147"/>
      <c r="G193" s="147"/>
      <c r="H193" s="147"/>
      <c r="I193" s="147"/>
      <c r="J193" s="94"/>
      <c r="K193" s="109"/>
      <c r="L193" s="109"/>
      <c r="M193" s="109"/>
      <c r="N193" s="109"/>
      <c r="O193" s="109"/>
    </row>
    <row r="194" spans="1:15" x14ac:dyDescent="0.25">
      <c r="A194" s="109"/>
      <c r="B194" s="16"/>
      <c r="C194" s="147"/>
      <c r="D194" s="147"/>
      <c r="E194" s="147"/>
      <c r="F194" s="147"/>
      <c r="G194" s="147"/>
      <c r="H194" s="147"/>
      <c r="I194" s="147"/>
      <c r="J194" s="94"/>
      <c r="K194" s="109"/>
      <c r="L194" s="109"/>
      <c r="M194" s="109"/>
      <c r="N194" s="109"/>
      <c r="O194" s="109"/>
    </row>
    <row r="195" spans="1:15" x14ac:dyDescent="0.25">
      <c r="A195" s="109"/>
      <c r="B195" s="16"/>
      <c r="C195" s="147"/>
      <c r="D195" s="147"/>
      <c r="E195" s="147"/>
      <c r="F195" s="147"/>
      <c r="G195" s="147"/>
      <c r="H195" s="147"/>
      <c r="I195" s="147"/>
      <c r="J195" s="94"/>
      <c r="K195" s="109"/>
      <c r="L195" s="109"/>
      <c r="M195" s="109"/>
      <c r="N195" s="109"/>
      <c r="O195" s="109"/>
    </row>
    <row r="196" spans="1:15" x14ac:dyDescent="0.25">
      <c r="A196" s="109"/>
      <c r="B196" s="16"/>
      <c r="C196" s="147"/>
      <c r="D196" s="147"/>
      <c r="E196" s="147"/>
      <c r="F196" s="147"/>
      <c r="G196" s="147"/>
      <c r="H196" s="147"/>
      <c r="I196" s="147"/>
      <c r="J196" s="94"/>
      <c r="K196" s="109"/>
      <c r="L196" s="109"/>
      <c r="M196" s="109"/>
      <c r="N196" s="109"/>
      <c r="O196" s="109"/>
    </row>
    <row r="197" spans="1:15" x14ac:dyDescent="0.25">
      <c r="A197" s="109"/>
      <c r="B197" s="16"/>
      <c r="C197" s="147"/>
      <c r="D197" s="147"/>
      <c r="E197" s="147"/>
      <c r="F197" s="147"/>
      <c r="G197" s="147"/>
      <c r="H197" s="147"/>
      <c r="I197" s="147"/>
      <c r="J197" s="94"/>
      <c r="K197" s="109"/>
      <c r="L197" s="109"/>
      <c r="M197" s="109"/>
      <c r="N197" s="109"/>
      <c r="O197" s="109"/>
    </row>
    <row r="198" spans="1:15" x14ac:dyDescent="0.25">
      <c r="A198" s="109"/>
      <c r="B198" s="16"/>
      <c r="C198" s="147"/>
      <c r="D198" s="147"/>
      <c r="E198" s="147"/>
      <c r="F198" s="147"/>
      <c r="G198" s="147"/>
      <c r="H198" s="147"/>
      <c r="I198" s="147"/>
      <c r="J198" s="94"/>
      <c r="K198" s="109"/>
      <c r="L198" s="109"/>
      <c r="M198" s="109"/>
      <c r="N198" s="109"/>
      <c r="O198" s="109"/>
    </row>
    <row r="199" spans="1:15" x14ac:dyDescent="0.25">
      <c r="A199" s="109"/>
      <c r="B199" s="16"/>
      <c r="C199" s="147"/>
      <c r="D199" s="147"/>
      <c r="E199" s="147"/>
      <c r="F199" s="147"/>
      <c r="G199" s="147"/>
      <c r="H199" s="147"/>
      <c r="I199" s="147"/>
      <c r="J199" s="94"/>
      <c r="K199" s="109"/>
      <c r="L199" s="109"/>
      <c r="M199" s="109"/>
      <c r="N199" s="109"/>
      <c r="O199" s="109"/>
    </row>
    <row r="200" spans="1:15" x14ac:dyDescent="0.25">
      <c r="A200" s="109"/>
      <c r="B200" s="16"/>
      <c r="C200" s="147"/>
      <c r="D200" s="147"/>
      <c r="E200" s="147"/>
      <c r="F200" s="147"/>
      <c r="G200" s="147"/>
      <c r="H200" s="147"/>
      <c r="I200" s="147"/>
      <c r="J200" s="94"/>
      <c r="K200" s="109"/>
      <c r="L200" s="109"/>
      <c r="M200" s="109"/>
      <c r="N200" s="109"/>
      <c r="O200" s="109"/>
    </row>
    <row r="201" spans="1:15" x14ac:dyDescent="0.25">
      <c r="A201" s="109"/>
      <c r="B201" s="16"/>
      <c r="C201" s="147"/>
      <c r="D201" s="147"/>
      <c r="E201" s="147"/>
      <c r="F201" s="147"/>
      <c r="G201" s="147"/>
      <c r="H201" s="147"/>
      <c r="I201" s="147"/>
      <c r="J201" s="94"/>
      <c r="K201" s="109"/>
      <c r="L201" s="109"/>
      <c r="M201" s="109"/>
      <c r="N201" s="109"/>
      <c r="O201" s="109"/>
    </row>
    <row r="202" spans="1:15" x14ac:dyDescent="0.25">
      <c r="A202" s="109"/>
      <c r="B202" s="16"/>
      <c r="C202" s="147"/>
      <c r="D202" s="147"/>
      <c r="E202" s="147"/>
      <c r="F202" s="147"/>
      <c r="G202" s="147"/>
      <c r="H202" s="147"/>
      <c r="I202" s="147"/>
      <c r="J202" s="94"/>
      <c r="K202" s="109"/>
      <c r="L202" s="109"/>
      <c r="M202" s="109"/>
      <c r="N202" s="109"/>
      <c r="O202" s="109"/>
    </row>
    <row r="203" spans="1:15" x14ac:dyDescent="0.25">
      <c r="A203" s="109"/>
      <c r="B203" s="16"/>
      <c r="C203" s="147"/>
      <c r="D203" s="147"/>
      <c r="E203" s="147"/>
      <c r="F203" s="147"/>
      <c r="G203" s="147"/>
      <c r="H203" s="147"/>
      <c r="I203" s="147"/>
      <c r="J203" s="94"/>
      <c r="K203" s="109"/>
      <c r="L203" s="109"/>
      <c r="M203" s="109"/>
      <c r="N203" s="109"/>
      <c r="O203" s="109"/>
    </row>
    <row r="204" spans="1:15" x14ac:dyDescent="0.25">
      <c r="A204" s="109"/>
      <c r="B204" s="16"/>
      <c r="C204" s="147"/>
      <c r="D204" s="147"/>
      <c r="E204" s="147"/>
      <c r="F204" s="147"/>
      <c r="G204" s="147"/>
      <c r="H204" s="147"/>
      <c r="I204" s="147"/>
      <c r="J204" s="94"/>
      <c r="K204" s="93"/>
      <c r="L204" s="109"/>
      <c r="M204" s="109"/>
      <c r="N204" s="109"/>
      <c r="O204" s="109"/>
    </row>
    <row r="205" spans="1:15" x14ac:dyDescent="0.25">
      <c r="A205" s="109"/>
      <c r="B205" s="16"/>
      <c r="C205" s="147"/>
      <c r="D205" s="147"/>
      <c r="E205" s="147"/>
      <c r="F205" s="147"/>
      <c r="G205" s="147"/>
      <c r="H205" s="147"/>
      <c r="I205" s="147"/>
      <c r="J205" s="94"/>
      <c r="K205" s="109"/>
      <c r="L205" s="109"/>
      <c r="M205" s="109"/>
      <c r="N205" s="109"/>
      <c r="O205" s="109"/>
    </row>
    <row r="206" spans="1:15" x14ac:dyDescent="0.25">
      <c r="A206" s="109"/>
      <c r="B206" s="16"/>
      <c r="C206" s="147"/>
      <c r="D206" s="147"/>
      <c r="E206" s="147"/>
      <c r="F206" s="147"/>
      <c r="G206" s="147"/>
      <c r="H206" s="147"/>
      <c r="I206" s="147"/>
      <c r="J206" s="94"/>
      <c r="K206" s="109"/>
      <c r="L206" s="109"/>
      <c r="M206" s="109"/>
      <c r="N206" s="109"/>
      <c r="O206" s="109"/>
    </row>
    <row r="207" spans="1:15" x14ac:dyDescent="0.25">
      <c r="A207" s="109"/>
      <c r="B207" s="16"/>
      <c r="C207" s="147"/>
      <c r="D207" s="147"/>
      <c r="E207" s="147"/>
      <c r="F207" s="147"/>
      <c r="G207" s="147"/>
      <c r="H207" s="147"/>
      <c r="I207" s="147"/>
      <c r="J207" s="94"/>
      <c r="K207" s="109"/>
      <c r="L207" s="109"/>
      <c r="M207" s="109"/>
      <c r="N207" s="109"/>
      <c r="O207" s="109"/>
    </row>
    <row r="208" spans="1:15" x14ac:dyDescent="0.25">
      <c r="A208" s="109"/>
      <c r="B208" s="16"/>
      <c r="C208" s="147"/>
      <c r="D208" s="147"/>
      <c r="E208" s="147"/>
      <c r="F208" s="147"/>
      <c r="G208" s="147"/>
      <c r="H208" s="147"/>
      <c r="I208" s="147"/>
      <c r="J208" s="94"/>
      <c r="K208" s="109"/>
      <c r="L208" s="109"/>
      <c r="M208" s="109"/>
      <c r="N208" s="109"/>
      <c r="O208" s="109"/>
    </row>
    <row r="209" spans="1:15" x14ac:dyDescent="0.25">
      <c r="A209" s="109"/>
      <c r="B209" s="16"/>
      <c r="C209" s="147"/>
      <c r="D209" s="147"/>
      <c r="E209" s="147"/>
      <c r="F209" s="147"/>
      <c r="G209" s="147"/>
      <c r="H209" s="147"/>
      <c r="I209" s="147"/>
      <c r="J209" s="94"/>
      <c r="K209" s="109"/>
      <c r="L209" s="109"/>
      <c r="M209" s="109"/>
      <c r="N209" s="109"/>
      <c r="O209" s="109"/>
    </row>
    <row r="210" spans="1:15" x14ac:dyDescent="0.25">
      <c r="A210" s="109"/>
      <c r="B210" s="16"/>
      <c r="C210" s="147"/>
      <c r="D210" s="147"/>
      <c r="E210" s="147"/>
      <c r="F210" s="147"/>
      <c r="G210" s="147"/>
      <c r="H210" s="147"/>
      <c r="I210" s="147"/>
      <c r="J210" s="94"/>
      <c r="K210" s="109"/>
      <c r="L210" s="109"/>
      <c r="M210" s="109"/>
      <c r="N210" s="109"/>
      <c r="O210" s="109"/>
    </row>
    <row r="211" spans="1:15" x14ac:dyDescent="0.25">
      <c r="A211" s="109"/>
      <c r="B211" s="16"/>
      <c r="C211" s="147"/>
      <c r="D211" s="147"/>
      <c r="E211" s="147"/>
      <c r="F211" s="147"/>
      <c r="G211" s="147"/>
      <c r="H211" s="147"/>
      <c r="I211" s="147"/>
      <c r="J211" s="94"/>
      <c r="K211" s="109"/>
      <c r="L211" s="109"/>
      <c r="M211" s="109"/>
      <c r="N211" s="109"/>
      <c r="O211" s="109"/>
    </row>
    <row r="212" spans="1:15" x14ac:dyDescent="0.25">
      <c r="A212" s="109"/>
      <c r="B212" s="16"/>
      <c r="C212" s="147"/>
      <c r="D212" s="147"/>
      <c r="E212" s="147"/>
      <c r="F212" s="147"/>
      <c r="G212" s="147"/>
      <c r="H212" s="147"/>
      <c r="I212" s="147"/>
      <c r="J212" s="94"/>
      <c r="K212" s="109"/>
      <c r="L212" s="109"/>
      <c r="M212" s="109"/>
      <c r="N212" s="109"/>
      <c r="O212" s="109"/>
    </row>
    <row r="213" spans="1:15" x14ac:dyDescent="0.25">
      <c r="A213" s="109"/>
      <c r="B213" s="16"/>
      <c r="C213" s="147"/>
      <c r="D213" s="147"/>
      <c r="E213" s="147"/>
      <c r="F213" s="147"/>
      <c r="G213" s="147"/>
      <c r="H213" s="147"/>
      <c r="I213" s="147"/>
      <c r="J213" s="94"/>
      <c r="K213" s="109"/>
      <c r="L213" s="109"/>
      <c r="M213" s="109"/>
      <c r="N213" s="109"/>
      <c r="O213" s="109"/>
    </row>
    <row r="214" spans="1:15" x14ac:dyDescent="0.25">
      <c r="A214" s="109"/>
      <c r="B214" s="16"/>
      <c r="C214" s="147"/>
      <c r="D214" s="147"/>
      <c r="E214" s="147"/>
      <c r="F214" s="147"/>
      <c r="G214" s="147"/>
      <c r="H214" s="147"/>
      <c r="I214" s="147"/>
      <c r="J214" s="94"/>
      <c r="K214" s="109"/>
      <c r="L214" s="109"/>
      <c r="M214" s="109"/>
      <c r="N214" s="109"/>
      <c r="O214" s="109"/>
    </row>
    <row r="215" spans="1:15" x14ac:dyDescent="0.25">
      <c r="A215" s="109"/>
      <c r="B215" s="16"/>
      <c r="C215" s="147"/>
      <c r="D215" s="147"/>
      <c r="E215" s="147"/>
      <c r="F215" s="147"/>
      <c r="G215" s="147"/>
      <c r="H215" s="147"/>
      <c r="I215" s="147"/>
      <c r="J215" s="94"/>
      <c r="K215" s="109"/>
      <c r="L215" s="109"/>
      <c r="M215" s="109"/>
      <c r="N215" s="109"/>
      <c r="O215" s="109"/>
    </row>
    <row r="216" spans="1:15" x14ac:dyDescent="0.25">
      <c r="A216" s="109"/>
      <c r="B216" s="16"/>
      <c r="C216" s="147"/>
      <c r="D216" s="147"/>
      <c r="E216" s="147"/>
      <c r="F216" s="147"/>
      <c r="G216" s="147"/>
      <c r="H216" s="147"/>
      <c r="I216" s="147"/>
      <c r="J216" s="94"/>
      <c r="K216" s="93"/>
      <c r="L216" s="109"/>
      <c r="M216" s="109"/>
      <c r="N216" s="109"/>
      <c r="O216" s="109"/>
    </row>
    <row r="217" spans="1:15" x14ac:dyDescent="0.25">
      <c r="A217" s="109"/>
      <c r="B217" s="1570"/>
      <c r="C217" s="1570"/>
      <c r="D217" s="1570"/>
      <c r="E217" s="1570"/>
      <c r="F217" s="1570"/>
      <c r="G217" s="1570"/>
      <c r="H217" s="1570"/>
      <c r="I217" s="1570"/>
      <c r="J217" s="1570"/>
      <c r="K217" s="109"/>
      <c r="L217" s="109"/>
      <c r="M217" s="109"/>
      <c r="N217" s="109"/>
      <c r="O217" s="109"/>
    </row>
    <row r="218" spans="1:15" x14ac:dyDescent="0.25">
      <c r="A218" s="109"/>
      <c r="B218" s="109"/>
      <c r="C218" s="109"/>
      <c r="D218" s="109"/>
      <c r="E218" s="109"/>
      <c r="F218" s="109"/>
      <c r="G218" s="109"/>
      <c r="H218" s="109"/>
      <c r="I218" s="109"/>
      <c r="J218" s="109"/>
      <c r="K218" s="109"/>
      <c r="L218" s="109"/>
      <c r="M218" s="109"/>
      <c r="N218" s="109"/>
      <c r="O218" s="109"/>
    </row>
  </sheetData>
  <mergeCells count="4">
    <mergeCell ref="M31:N31"/>
    <mergeCell ref="B217:J217"/>
    <mergeCell ref="B11:J11"/>
    <mergeCell ref="M11:N11"/>
  </mergeCells>
  <hyperlinks>
    <hyperlink ref="J1" location="M.2.6.1.b.1!A1" display="Ver Metadato"/>
    <hyperlink ref="A1" location="'C2'!A1" display="REGRESAR"/>
    <hyperlink ref="J1:K1" location="'HM 2.6.1.b.4'!A1" display="Ver Metadato"/>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7">
    <tabColor theme="8" tint="-0.499984740745262"/>
    <pageSetUpPr fitToPage="1"/>
  </sheetPr>
  <dimension ref="A1:L576"/>
  <sheetViews>
    <sheetView showGridLines="0" zoomScale="90" zoomScaleNormal="90" workbookViewId="0">
      <selection activeCell="E24" sqref="E24"/>
    </sheetView>
  </sheetViews>
  <sheetFormatPr baseColWidth="10" defaultColWidth="11.42578125" defaultRowHeight="15.75" x14ac:dyDescent="0.25"/>
  <cols>
    <col min="1" max="1" width="13.7109375" style="11" customWidth="1"/>
    <col min="2" max="2" width="30.28515625" style="11" customWidth="1"/>
    <col min="3" max="3" width="37.7109375" style="11" customWidth="1"/>
    <col min="4" max="4" width="34.28515625" style="11" customWidth="1"/>
    <col min="5" max="5" width="25.42578125" style="11" customWidth="1"/>
    <col min="6" max="7" width="25.7109375" style="11" customWidth="1"/>
    <col min="8" max="8" width="16" style="11" customWidth="1"/>
    <col min="9" max="9" width="16.28515625" style="11" customWidth="1"/>
    <col min="10" max="10" width="21.7109375" style="11" customWidth="1"/>
    <col min="11" max="16384" width="11.42578125" style="11"/>
  </cols>
  <sheetData>
    <row r="1" spans="1:7" ht="15.6" x14ac:dyDescent="0.3">
      <c r="A1" s="23" t="s">
        <v>32</v>
      </c>
    </row>
    <row r="2" spans="1:7" ht="42" customHeight="1" x14ac:dyDescent="0.25">
      <c r="F2" s="36" t="s">
        <v>264</v>
      </c>
      <c r="G2" s="37"/>
    </row>
    <row r="3" spans="1:7" ht="45.75" customHeight="1" x14ac:dyDescent="0.25">
      <c r="B3" s="1554" t="s">
        <v>265</v>
      </c>
      <c r="C3" s="1554"/>
      <c r="D3" s="1554"/>
      <c r="E3" s="1554"/>
      <c r="F3" s="1554"/>
      <c r="G3" s="1554"/>
    </row>
    <row r="4" spans="1:7" ht="15.6" x14ac:dyDescent="0.3">
      <c r="B4" s="1555" t="s">
        <v>266</v>
      </c>
      <c r="C4" s="1555"/>
      <c r="D4" s="1555"/>
      <c r="E4" s="1555"/>
      <c r="F4" s="1555"/>
      <c r="G4" s="1555"/>
    </row>
    <row r="5" spans="1:7" ht="15.6" x14ac:dyDescent="0.3">
      <c r="B5" s="1556"/>
      <c r="C5" s="1556"/>
      <c r="D5" s="1556"/>
      <c r="F5" s="33"/>
      <c r="G5" s="33"/>
    </row>
    <row r="6" spans="1:7" x14ac:dyDescent="0.25">
      <c r="B6" s="1557" t="s">
        <v>267</v>
      </c>
      <c r="C6" s="1557"/>
      <c r="D6" s="1557"/>
      <c r="E6" s="1557"/>
      <c r="F6" s="1557"/>
      <c r="G6" s="1557"/>
    </row>
    <row r="7" spans="1:7" ht="15.6" x14ac:dyDescent="0.3">
      <c r="B7" s="1556"/>
      <c r="C7" s="1556"/>
      <c r="D7" s="1556"/>
      <c r="F7" s="33"/>
      <c r="G7" s="33"/>
    </row>
    <row r="8" spans="1:7" ht="15.6" x14ac:dyDescent="0.3">
      <c r="B8" s="38" t="s">
        <v>268</v>
      </c>
      <c r="C8" s="1572" t="s">
        <v>324</v>
      </c>
      <c r="D8" s="1572"/>
      <c r="E8" s="1572"/>
      <c r="F8" s="1572"/>
      <c r="G8" s="1572"/>
    </row>
    <row r="9" spans="1:7" ht="31.5" x14ac:dyDescent="0.25">
      <c r="B9" s="38" t="s">
        <v>270</v>
      </c>
      <c r="C9" s="1571" t="s">
        <v>241</v>
      </c>
      <c r="D9" s="1571"/>
      <c r="E9" s="1571"/>
      <c r="F9" s="1571"/>
      <c r="G9" s="1571"/>
    </row>
    <row r="10" spans="1:7" ht="15.75" customHeight="1" x14ac:dyDescent="0.25">
      <c r="B10" s="1573" t="s">
        <v>271</v>
      </c>
      <c r="C10" s="39" t="s">
        <v>272</v>
      </c>
      <c r="D10" s="39" t="s">
        <v>273</v>
      </c>
      <c r="E10" s="39" t="s">
        <v>274</v>
      </c>
      <c r="F10" s="40" t="s">
        <v>275</v>
      </c>
      <c r="G10" s="40" t="s">
        <v>276</v>
      </c>
    </row>
    <row r="11" spans="1:7" ht="78.75" x14ac:dyDescent="0.25">
      <c r="B11" s="1550"/>
      <c r="C11" s="41" t="s">
        <v>277</v>
      </c>
      <c r="D11" s="41" t="s">
        <v>48</v>
      </c>
      <c r="E11" s="41" t="s">
        <v>428</v>
      </c>
      <c r="F11" s="42" t="s">
        <v>243</v>
      </c>
      <c r="G11" s="42" t="s">
        <v>890</v>
      </c>
    </row>
    <row r="12" spans="1:7" ht="15.75" customHeight="1" x14ac:dyDescent="0.25">
      <c r="B12" s="1550"/>
      <c r="C12" s="41"/>
      <c r="D12" s="41"/>
      <c r="E12" s="41"/>
      <c r="F12" s="42" t="s">
        <v>282</v>
      </c>
      <c r="G12" s="42"/>
    </row>
    <row r="13" spans="1:7" ht="15.75" customHeight="1" x14ac:dyDescent="0.25">
      <c r="B13" s="1551"/>
      <c r="C13" s="41"/>
      <c r="D13" s="41"/>
      <c r="E13" s="41"/>
      <c r="F13" s="42" t="s">
        <v>282</v>
      </c>
      <c r="G13" s="42"/>
    </row>
    <row r="14" spans="1:7" x14ac:dyDescent="0.25">
      <c r="B14" s="43" t="s">
        <v>283</v>
      </c>
      <c r="C14" s="1572" t="s">
        <v>2</v>
      </c>
      <c r="D14" s="1572"/>
      <c r="E14" s="1572"/>
      <c r="F14" s="1572"/>
      <c r="G14" s="1572"/>
    </row>
    <row r="15" spans="1:7" ht="57" customHeight="1" x14ac:dyDescent="0.25">
      <c r="B15" s="38" t="s">
        <v>284</v>
      </c>
      <c r="C15" s="1571" t="s">
        <v>3632</v>
      </c>
      <c r="D15" s="1571"/>
      <c r="E15" s="1571"/>
      <c r="F15" s="1571"/>
      <c r="G15" s="1571"/>
    </row>
    <row r="16" spans="1:7" x14ac:dyDescent="0.25">
      <c r="B16" s="38" t="s">
        <v>285</v>
      </c>
      <c r="C16" s="1572" t="s">
        <v>3635</v>
      </c>
      <c r="D16" s="1572"/>
      <c r="E16" s="1572"/>
      <c r="F16" s="1572"/>
      <c r="G16" s="1572"/>
    </row>
    <row r="17" spans="2:9" x14ac:dyDescent="0.25">
      <c r="B17" s="38" t="s">
        <v>286</v>
      </c>
      <c r="C17" s="1571" t="s">
        <v>342</v>
      </c>
      <c r="D17" s="1571"/>
      <c r="E17" s="1571"/>
      <c r="F17" s="1571"/>
      <c r="G17" s="1571"/>
    </row>
    <row r="18" spans="2:9" x14ac:dyDescent="0.25">
      <c r="B18" s="38" t="s">
        <v>288</v>
      </c>
      <c r="C18" s="1571" t="s">
        <v>1828</v>
      </c>
      <c r="D18" s="1571"/>
      <c r="E18" s="1571"/>
      <c r="F18" s="1571"/>
      <c r="G18" s="1571"/>
    </row>
    <row r="19" spans="2:9" ht="31.5" x14ac:dyDescent="0.25">
      <c r="B19" s="38" t="s">
        <v>289</v>
      </c>
      <c r="C19" s="1571" t="s">
        <v>3634</v>
      </c>
      <c r="D19" s="1571"/>
      <c r="E19" s="1571"/>
      <c r="F19" s="1571"/>
      <c r="G19" s="1571"/>
    </row>
    <row r="20" spans="2:9" ht="34.5" customHeight="1" x14ac:dyDescent="0.25">
      <c r="B20" s="38" t="s">
        <v>290</v>
      </c>
      <c r="C20" s="1572" t="s">
        <v>3636</v>
      </c>
      <c r="D20" s="1572"/>
      <c r="E20" s="1572"/>
      <c r="F20" s="1572"/>
      <c r="G20" s="1572"/>
    </row>
    <row r="21" spans="2:9" ht="31.5" x14ac:dyDescent="0.25">
      <c r="B21" s="38" t="s">
        <v>291</v>
      </c>
      <c r="C21" s="189" t="s">
        <v>3618</v>
      </c>
      <c r="D21" s="45" t="s">
        <v>3625</v>
      </c>
      <c r="E21" s="1575" t="s">
        <v>292</v>
      </c>
      <c r="F21" s="1576"/>
      <c r="G21" s="1577"/>
    </row>
    <row r="22" spans="2:9" ht="33.75" customHeight="1" x14ac:dyDescent="0.25">
      <c r="B22" s="38" t="s">
        <v>293</v>
      </c>
      <c r="C22" s="1571" t="s">
        <v>1759</v>
      </c>
      <c r="D22" s="1571"/>
      <c r="E22" s="1571"/>
      <c r="F22" s="1571"/>
      <c r="G22" s="1571"/>
    </row>
    <row r="23" spans="2:9" x14ac:dyDescent="0.25">
      <c r="B23" s="38" t="s">
        <v>294</v>
      </c>
      <c r="C23" s="1571" t="s">
        <v>1743</v>
      </c>
      <c r="D23" s="1571"/>
      <c r="E23" s="1571"/>
      <c r="F23" s="1571"/>
      <c r="G23" s="1571"/>
    </row>
    <row r="24" spans="2:9" x14ac:dyDescent="0.25">
      <c r="B24" s="1578"/>
      <c r="C24" s="1578"/>
      <c r="D24" s="1578"/>
      <c r="E24" s="29"/>
      <c r="F24" s="34"/>
      <c r="G24" s="34"/>
    </row>
    <row r="25" spans="2:9" x14ac:dyDescent="0.25">
      <c r="B25" s="1579" t="s">
        <v>295</v>
      </c>
      <c r="C25" s="1579"/>
      <c r="D25" s="1579"/>
      <c r="E25" s="1579"/>
      <c r="F25" s="1579"/>
      <c r="G25" s="1579"/>
    </row>
    <row r="26" spans="2:9" x14ac:dyDescent="0.25">
      <c r="B26" s="46"/>
      <c r="C26" s="46"/>
      <c r="D26" s="46"/>
      <c r="E26" s="29"/>
      <c r="F26" s="47"/>
      <c r="G26" s="47"/>
      <c r="I26" s="11" t="s">
        <v>296</v>
      </c>
    </row>
    <row r="27" spans="2:9" x14ac:dyDescent="0.25">
      <c r="B27" s="647" t="s">
        <v>297</v>
      </c>
      <c r="C27" s="1572" t="s">
        <v>1950</v>
      </c>
      <c r="D27" s="1572"/>
      <c r="E27" s="1572"/>
      <c r="F27" s="1572"/>
      <c r="G27" s="1572"/>
    </row>
    <row r="28" spans="2:9" ht="31.5" x14ac:dyDescent="0.25">
      <c r="B28" s="647" t="s">
        <v>298</v>
      </c>
      <c r="C28" s="1572" t="s">
        <v>3629</v>
      </c>
      <c r="D28" s="1572"/>
      <c r="E28" s="1572"/>
      <c r="F28" s="1572"/>
      <c r="G28" s="1572"/>
    </row>
    <row r="29" spans="2:9" x14ac:dyDescent="0.25">
      <c r="B29" s="646" t="s">
        <v>299</v>
      </c>
      <c r="C29" s="1571" t="s">
        <v>370</v>
      </c>
      <c r="D29" s="1571"/>
      <c r="E29" s="1571"/>
      <c r="F29" s="1571"/>
      <c r="G29" s="1571"/>
    </row>
    <row r="30" spans="2:9" x14ac:dyDescent="0.25">
      <c r="B30" s="646" t="s">
        <v>301</v>
      </c>
      <c r="C30" s="1574" t="s">
        <v>302</v>
      </c>
      <c r="D30" s="1574"/>
      <c r="E30" s="1574"/>
      <c r="F30" s="1574"/>
      <c r="G30" s="1574"/>
    </row>
    <row r="31" spans="2:9" x14ac:dyDescent="0.25">
      <c r="B31" s="1580"/>
      <c r="C31" s="1580"/>
      <c r="D31" s="1580"/>
      <c r="E31" s="29"/>
      <c r="F31" s="47"/>
      <c r="G31" s="47"/>
    </row>
    <row r="32" spans="2:9" x14ac:dyDescent="0.25">
      <c r="B32" s="1579" t="s">
        <v>303</v>
      </c>
      <c r="C32" s="1579"/>
      <c r="D32" s="1579"/>
      <c r="E32" s="1579"/>
      <c r="F32" s="1579"/>
      <c r="G32" s="1579"/>
    </row>
    <row r="33" spans="2:10" x14ac:dyDescent="0.25">
      <c r="B33" s="1578"/>
      <c r="C33" s="1578"/>
      <c r="D33" s="1578"/>
      <c r="E33" s="29"/>
      <c r="F33" s="47"/>
      <c r="G33" s="47"/>
    </row>
    <row r="34" spans="2:10" x14ac:dyDescent="0.25">
      <c r="B34" s="647" t="s">
        <v>304</v>
      </c>
      <c r="C34" s="1581" t="s">
        <v>3630</v>
      </c>
      <c r="D34" s="1582"/>
      <c r="E34" s="1582"/>
      <c r="F34" s="1582"/>
      <c r="G34" s="1583"/>
    </row>
    <row r="35" spans="2:10" x14ac:dyDescent="0.25">
      <c r="B35" s="647" t="s">
        <v>305</v>
      </c>
      <c r="C35" s="1581" t="s">
        <v>1950</v>
      </c>
      <c r="D35" s="1582"/>
      <c r="E35" s="1582"/>
      <c r="F35" s="1582"/>
      <c r="G35" s="1583"/>
    </row>
    <row r="36" spans="2:10" x14ac:dyDescent="0.25">
      <c r="B36" s="647" t="s">
        <v>306</v>
      </c>
      <c r="C36" s="1581" t="s">
        <v>1954</v>
      </c>
      <c r="D36" s="1582"/>
      <c r="E36" s="1582"/>
      <c r="F36" s="1582"/>
      <c r="G36" s="1583"/>
    </row>
    <row r="37" spans="2:10" x14ac:dyDescent="0.25">
      <c r="B37" s="647" t="s">
        <v>307</v>
      </c>
      <c r="C37" s="1581"/>
      <c r="D37" s="1582"/>
      <c r="E37" s="1582"/>
      <c r="F37" s="1582"/>
      <c r="G37" s="1583"/>
      <c r="J37" s="29"/>
    </row>
    <row r="38" spans="2:10" x14ac:dyDescent="0.25">
      <c r="B38" s="647" t="s">
        <v>308</v>
      </c>
      <c r="C38" s="1584" t="s">
        <v>1959</v>
      </c>
      <c r="D38" s="1585"/>
      <c r="E38" s="1585"/>
      <c r="F38" s="1585"/>
      <c r="G38" s="1586"/>
    </row>
    <row r="39" spans="2:10" x14ac:dyDescent="0.25">
      <c r="B39" s="647" t="s">
        <v>309</v>
      </c>
      <c r="C39" s="1581" t="s">
        <v>3631</v>
      </c>
      <c r="D39" s="1582"/>
      <c r="E39" s="1582"/>
      <c r="F39" s="1582"/>
      <c r="G39" s="1583"/>
    </row>
    <row r="40" spans="2:10" x14ac:dyDescent="0.25">
      <c r="B40" s="1592"/>
      <c r="C40" s="1592"/>
      <c r="D40" s="1592"/>
      <c r="E40" s="29"/>
      <c r="F40" s="34"/>
      <c r="G40" s="34"/>
    </row>
    <row r="41" spans="2:10" x14ac:dyDescent="0.25">
      <c r="B41" s="1579" t="s">
        <v>310</v>
      </c>
      <c r="C41" s="1579"/>
      <c r="D41" s="1579"/>
      <c r="E41" s="1579"/>
      <c r="F41" s="1579"/>
      <c r="G41" s="1579"/>
    </row>
    <row r="42" spans="2:10" x14ac:dyDescent="0.25">
      <c r="B42" s="49"/>
      <c r="C42" s="49"/>
      <c r="D42" s="49"/>
      <c r="E42" s="29"/>
      <c r="F42" s="29"/>
      <c r="G42" s="29"/>
    </row>
    <row r="43" spans="2:10" ht="31.5" x14ac:dyDescent="0.25">
      <c r="B43" s="38" t="s">
        <v>311</v>
      </c>
      <c r="C43" s="1572" t="s">
        <v>3789</v>
      </c>
      <c r="D43" s="1572"/>
      <c r="E43" s="1572"/>
      <c r="F43" s="1572"/>
      <c r="G43" s="1572"/>
    </row>
    <row r="44" spans="2:10" ht="31.5" x14ac:dyDescent="0.25">
      <c r="B44" s="38" t="s">
        <v>312</v>
      </c>
      <c r="C44" s="1571"/>
      <c r="D44" s="1571"/>
      <c r="E44" s="1571"/>
      <c r="F44" s="1571"/>
      <c r="G44" s="1571"/>
    </row>
    <row r="45" spans="2:10" x14ac:dyDescent="0.25">
      <c r="B45" s="38" t="s">
        <v>313</v>
      </c>
      <c r="C45" s="1572"/>
      <c r="D45" s="1572"/>
      <c r="E45" s="1572"/>
      <c r="F45" s="1572"/>
      <c r="G45" s="1572"/>
    </row>
    <row r="46" spans="2:10" x14ac:dyDescent="0.25">
      <c r="B46" s="50"/>
      <c r="C46" s="51"/>
      <c r="D46" s="52"/>
      <c r="E46" s="29"/>
      <c r="F46" s="47"/>
      <c r="G46" s="47"/>
    </row>
    <row r="47" spans="2:10" x14ac:dyDescent="0.25">
      <c r="B47" s="1589" t="s">
        <v>314</v>
      </c>
      <c r="C47" s="1589"/>
      <c r="D47" s="1589"/>
      <c r="E47" s="1589"/>
      <c r="F47" s="1589"/>
      <c r="G47" s="1589"/>
    </row>
    <row r="48" spans="2:10" x14ac:dyDescent="0.25">
      <c r="B48" s="53"/>
      <c r="C48" s="53"/>
      <c r="D48" s="53"/>
      <c r="E48" s="29"/>
      <c r="F48" s="47"/>
      <c r="G48" s="54"/>
    </row>
    <row r="49" spans="2:7" ht="31.5" x14ac:dyDescent="0.25">
      <c r="B49" s="58" t="s">
        <v>315</v>
      </c>
      <c r="C49" s="1590">
        <v>43831</v>
      </c>
      <c r="D49" s="1588"/>
      <c r="E49" s="1588"/>
      <c r="F49" s="1588"/>
      <c r="G49" s="1588"/>
    </row>
    <row r="50" spans="2:7" ht="31.5" x14ac:dyDescent="0.25">
      <c r="B50" s="55" t="s">
        <v>316</v>
      </c>
      <c r="C50" s="1591"/>
      <c r="D50" s="1591"/>
      <c r="E50" s="1591"/>
      <c r="F50" s="1591"/>
      <c r="G50" s="1591"/>
    </row>
    <row r="51" spans="2:7" x14ac:dyDescent="0.25">
      <c r="B51" s="55" t="s">
        <v>317</v>
      </c>
      <c r="C51" s="1588"/>
      <c r="D51" s="1588"/>
      <c r="E51" s="1588"/>
      <c r="F51" s="1588"/>
      <c r="G51" s="1588"/>
    </row>
    <row r="52" spans="2:7" ht="31.5" x14ac:dyDescent="0.25">
      <c r="B52" s="55" t="s">
        <v>318</v>
      </c>
      <c r="C52" s="1588" t="s">
        <v>3738</v>
      </c>
      <c r="D52" s="1588"/>
      <c r="E52" s="1588"/>
      <c r="F52" s="1588"/>
      <c r="G52" s="1588"/>
    </row>
    <row r="53" spans="2:7" x14ac:dyDescent="0.25">
      <c r="B53" s="29"/>
      <c r="C53" s="29"/>
      <c r="D53" s="29"/>
      <c r="E53" s="29"/>
      <c r="F53" s="47"/>
      <c r="G53" s="47"/>
    </row>
    <row r="112" spans="2:6" ht="15.6" hidden="1" x14ac:dyDescent="0.3">
      <c r="B112" s="1553" t="s">
        <v>271</v>
      </c>
      <c r="C112" s="1553"/>
      <c r="D112" s="1553"/>
      <c r="E112" s="1553"/>
      <c r="F112" s="1553"/>
    </row>
    <row r="113" spans="1:12" ht="31.15" hidden="1" x14ac:dyDescent="0.3">
      <c r="A113" s="56" t="s">
        <v>321</v>
      </c>
      <c r="B113" s="56" t="s">
        <v>272</v>
      </c>
      <c r="C113" s="56" t="s">
        <v>273</v>
      </c>
      <c r="D113" s="56" t="s">
        <v>274</v>
      </c>
      <c r="E113" s="57" t="s">
        <v>322</v>
      </c>
      <c r="F113" s="57" t="s">
        <v>276</v>
      </c>
      <c r="G113" s="56" t="s">
        <v>283</v>
      </c>
      <c r="H113" s="56" t="s">
        <v>286</v>
      </c>
      <c r="I113" s="56" t="s">
        <v>323</v>
      </c>
      <c r="J113" s="56" t="s">
        <v>301</v>
      </c>
      <c r="K113" s="31"/>
      <c r="L113" s="31"/>
    </row>
    <row r="114" spans="1:12" ht="15.6" hidden="1" x14ac:dyDescent="0.3">
      <c r="A114" s="11" t="s">
        <v>324</v>
      </c>
      <c r="B114" s="35" t="s">
        <v>325</v>
      </c>
      <c r="C114" s="35" t="s">
        <v>326</v>
      </c>
      <c r="D114" s="35" t="s">
        <v>87</v>
      </c>
      <c r="E114" s="35" t="s">
        <v>327</v>
      </c>
      <c r="F114" s="35" t="s">
        <v>328</v>
      </c>
      <c r="G114" s="11" t="s">
        <v>2</v>
      </c>
      <c r="H114" s="11" t="s">
        <v>329</v>
      </c>
      <c r="I114" s="11" t="s">
        <v>330</v>
      </c>
      <c r="J114" s="11" t="s">
        <v>331</v>
      </c>
    </row>
    <row r="115" spans="1:12" ht="15.6" hidden="1" x14ac:dyDescent="0.3">
      <c r="A115" s="11" t="s">
        <v>269</v>
      </c>
      <c r="B115" s="35" t="s">
        <v>277</v>
      </c>
      <c r="C115" s="35" t="s">
        <v>332</v>
      </c>
      <c r="D115" s="35" t="s">
        <v>333</v>
      </c>
      <c r="E115" s="35" t="s">
        <v>334</v>
      </c>
      <c r="F115" s="35" t="s">
        <v>335</v>
      </c>
      <c r="G115" s="11" t="s">
        <v>0</v>
      </c>
      <c r="H115" s="11" t="s">
        <v>287</v>
      </c>
      <c r="I115" s="11" t="s">
        <v>336</v>
      </c>
      <c r="J115" s="11" t="s">
        <v>302</v>
      </c>
    </row>
    <row r="116" spans="1:12" ht="15.6" hidden="1" x14ac:dyDescent="0.3">
      <c r="B116" s="35" t="s">
        <v>25</v>
      </c>
      <c r="C116" s="35" t="s">
        <v>337</v>
      </c>
      <c r="D116" s="35" t="s">
        <v>338</v>
      </c>
      <c r="E116" s="35" t="s">
        <v>339</v>
      </c>
      <c r="F116" s="35" t="s">
        <v>340</v>
      </c>
      <c r="G116" s="11" t="s">
        <v>341</v>
      </c>
      <c r="H116" s="11" t="s">
        <v>342</v>
      </c>
      <c r="I116" s="11" t="s">
        <v>343</v>
      </c>
    </row>
    <row r="117" spans="1:12" ht="15.6" hidden="1" x14ac:dyDescent="0.3">
      <c r="B117" s="35" t="s">
        <v>344</v>
      </c>
      <c r="C117" s="35" t="s">
        <v>278</v>
      </c>
      <c r="D117" s="35" t="s">
        <v>345</v>
      </c>
      <c r="E117" s="35" t="s">
        <v>88</v>
      </c>
      <c r="F117" s="35" t="s">
        <v>346</v>
      </c>
      <c r="H117" s="11" t="s">
        <v>347</v>
      </c>
      <c r="I117" s="11" t="s">
        <v>348</v>
      </c>
    </row>
    <row r="118" spans="1:12" ht="15.6" hidden="1" x14ac:dyDescent="0.3">
      <c r="B118" s="35" t="s">
        <v>349</v>
      </c>
      <c r="C118" s="35" t="s">
        <v>350</v>
      </c>
      <c r="D118" s="35" t="s">
        <v>351</v>
      </c>
      <c r="E118" s="35" t="s">
        <v>352</v>
      </c>
      <c r="F118" s="35" t="s">
        <v>353</v>
      </c>
      <c r="H118" s="11" t="s">
        <v>354</v>
      </c>
      <c r="I118" s="11" t="s">
        <v>300</v>
      </c>
    </row>
    <row r="119" spans="1:12" ht="15.6" hidden="1" x14ac:dyDescent="0.3">
      <c r="B119" s="35" t="s">
        <v>355</v>
      </c>
      <c r="C119" s="35" t="s">
        <v>356</v>
      </c>
      <c r="D119" s="35" t="s">
        <v>357</v>
      </c>
      <c r="E119" s="35" t="s">
        <v>358</v>
      </c>
      <c r="F119" s="35" t="s">
        <v>359</v>
      </c>
      <c r="I119" s="11" t="s">
        <v>360</v>
      </c>
    </row>
    <row r="120" spans="1:12" ht="15.6" hidden="1" x14ac:dyDescent="0.3">
      <c r="C120" s="35" t="s">
        <v>361</v>
      </c>
      <c r="D120" s="35" t="s">
        <v>362</v>
      </c>
      <c r="E120" s="35" t="s">
        <v>363</v>
      </c>
      <c r="F120" s="35" t="s">
        <v>364</v>
      </c>
      <c r="I120" s="11" t="s">
        <v>365</v>
      </c>
    </row>
    <row r="121" spans="1:12" ht="15.6" hidden="1" x14ac:dyDescent="0.3">
      <c r="C121" s="35" t="s">
        <v>366</v>
      </c>
      <c r="D121" s="35" t="s">
        <v>367</v>
      </c>
      <c r="E121" s="35" t="s">
        <v>368</v>
      </c>
      <c r="F121" s="35" t="s">
        <v>369</v>
      </c>
      <c r="I121" s="11" t="s">
        <v>370</v>
      </c>
    </row>
    <row r="122" spans="1:12" ht="15.6" hidden="1" x14ac:dyDescent="0.3">
      <c r="C122" s="35" t="s">
        <v>48</v>
      </c>
      <c r="D122" s="35" t="s">
        <v>99</v>
      </c>
      <c r="E122" s="35" t="s">
        <v>371</v>
      </c>
      <c r="F122" s="35" t="s">
        <v>372</v>
      </c>
    </row>
    <row r="123" spans="1:12" ht="15.6" hidden="1" x14ac:dyDescent="0.3">
      <c r="C123" s="35" t="s">
        <v>373</v>
      </c>
      <c r="D123" s="35" t="s">
        <v>374</v>
      </c>
      <c r="E123" s="35" t="s">
        <v>375</v>
      </c>
      <c r="F123" s="35" t="s">
        <v>376</v>
      </c>
    </row>
    <row r="124" spans="1:12" ht="15.6" hidden="1" x14ac:dyDescent="0.3">
      <c r="C124" s="35" t="s">
        <v>377</v>
      </c>
      <c r="D124" s="35" t="s">
        <v>378</v>
      </c>
      <c r="E124" s="35" t="s">
        <v>379</v>
      </c>
      <c r="F124" s="35" t="s">
        <v>380</v>
      </c>
    </row>
    <row r="125" spans="1:12" ht="15.6" hidden="1" x14ac:dyDescent="0.3">
      <c r="C125" s="35" t="s">
        <v>381</v>
      </c>
      <c r="D125" s="35" t="s">
        <v>382</v>
      </c>
      <c r="E125" s="35" t="s">
        <v>383</v>
      </c>
      <c r="F125" s="35" t="s">
        <v>384</v>
      </c>
    </row>
    <row r="126" spans="1:12" ht="15.6" hidden="1" x14ac:dyDescent="0.3">
      <c r="C126" s="35" t="s">
        <v>385</v>
      </c>
      <c r="D126" s="35" t="s">
        <v>386</v>
      </c>
      <c r="E126" s="35" t="s">
        <v>387</v>
      </c>
      <c r="F126" s="35" t="s">
        <v>388</v>
      </c>
    </row>
    <row r="127" spans="1:12" ht="15.6" hidden="1" x14ac:dyDescent="0.3">
      <c r="C127" s="35" t="s">
        <v>389</v>
      </c>
      <c r="D127" s="35" t="s">
        <v>279</v>
      </c>
      <c r="E127" s="35" t="s">
        <v>390</v>
      </c>
      <c r="F127" s="35" t="s">
        <v>391</v>
      </c>
    </row>
    <row r="128" spans="1:12" ht="15.6" hidden="1" x14ac:dyDescent="0.3">
      <c r="C128" s="35" t="s">
        <v>392</v>
      </c>
      <c r="D128" s="35" t="s">
        <v>393</v>
      </c>
      <c r="E128" s="35" t="s">
        <v>394</v>
      </c>
      <c r="F128" s="35" t="s">
        <v>395</v>
      </c>
    </row>
    <row r="129" spans="3:6" ht="15.6" hidden="1" x14ac:dyDescent="0.3">
      <c r="C129" s="35" t="s">
        <v>50</v>
      </c>
      <c r="D129" s="35" t="s">
        <v>396</v>
      </c>
      <c r="E129" s="35" t="s">
        <v>397</v>
      </c>
      <c r="F129" s="35" t="s">
        <v>398</v>
      </c>
    </row>
    <row r="130" spans="3:6" ht="15.6" hidden="1" x14ac:dyDescent="0.3">
      <c r="C130" s="35" t="s">
        <v>399</v>
      </c>
      <c r="D130" s="35" t="s">
        <v>400</v>
      </c>
      <c r="E130" s="35" t="s">
        <v>401</v>
      </c>
      <c r="F130" s="35" t="s">
        <v>402</v>
      </c>
    </row>
    <row r="131" spans="3:6" ht="15.6" hidden="1" x14ac:dyDescent="0.3">
      <c r="C131" s="35" t="s">
        <v>403</v>
      </c>
      <c r="D131" s="35" t="s">
        <v>404</v>
      </c>
      <c r="E131" s="35" t="s">
        <v>405</v>
      </c>
      <c r="F131" s="35" t="s">
        <v>406</v>
      </c>
    </row>
    <row r="132" spans="3:6" ht="15.6" hidden="1" x14ac:dyDescent="0.3">
      <c r="C132" s="35" t="s">
        <v>407</v>
      </c>
      <c r="D132" s="35" t="s">
        <v>408</v>
      </c>
      <c r="E132" s="35" t="s">
        <v>409</v>
      </c>
      <c r="F132" s="35" t="s">
        <v>410</v>
      </c>
    </row>
    <row r="133" spans="3:6" ht="15.6" hidden="1" x14ac:dyDescent="0.3">
      <c r="C133" s="35" t="s">
        <v>411</v>
      </c>
      <c r="D133" s="35" t="s">
        <v>412</v>
      </c>
      <c r="E133" s="35" t="s">
        <v>413</v>
      </c>
      <c r="F133" s="35" t="s">
        <v>414</v>
      </c>
    </row>
    <row r="134" spans="3:6" ht="15.6" hidden="1" x14ac:dyDescent="0.3">
      <c r="C134" s="35" t="s">
        <v>415</v>
      </c>
      <c r="D134" s="35" t="s">
        <v>416</v>
      </c>
      <c r="E134" s="35" t="s">
        <v>417</v>
      </c>
      <c r="F134" s="35" t="s">
        <v>418</v>
      </c>
    </row>
    <row r="135" spans="3:6" ht="15.6" hidden="1" x14ac:dyDescent="0.3">
      <c r="D135" s="35" t="s">
        <v>419</v>
      </c>
      <c r="E135" s="35" t="s">
        <v>420</v>
      </c>
      <c r="F135" s="35" t="s">
        <v>421</v>
      </c>
    </row>
    <row r="136" spans="3:6" ht="15.6" hidden="1" x14ac:dyDescent="0.3">
      <c r="D136" s="35" t="s">
        <v>422</v>
      </c>
      <c r="E136" s="35" t="s">
        <v>423</v>
      </c>
      <c r="F136" s="35" t="s">
        <v>424</v>
      </c>
    </row>
    <row r="137" spans="3:6" ht="15.6" hidden="1" x14ac:dyDescent="0.3">
      <c r="D137" s="35" t="s">
        <v>425</v>
      </c>
      <c r="E137" s="35" t="s">
        <v>426</v>
      </c>
      <c r="F137" s="35" t="s">
        <v>427</v>
      </c>
    </row>
    <row r="138" spans="3:6" ht="15.6" hidden="1" x14ac:dyDescent="0.3">
      <c r="D138" s="35" t="s">
        <v>428</v>
      </c>
      <c r="E138" s="35" t="s">
        <v>429</v>
      </c>
      <c r="F138" s="35" t="s">
        <v>430</v>
      </c>
    </row>
    <row r="139" spans="3:6" ht="15.6" hidden="1" x14ac:dyDescent="0.3">
      <c r="D139" s="35" t="s">
        <v>431</v>
      </c>
      <c r="E139" s="35" t="s">
        <v>82</v>
      </c>
      <c r="F139" s="35" t="s">
        <v>432</v>
      </c>
    </row>
    <row r="140" spans="3:6" ht="15.6" hidden="1" x14ac:dyDescent="0.3">
      <c r="D140" s="35" t="s">
        <v>433</v>
      </c>
      <c r="E140" s="35" t="s">
        <v>434</v>
      </c>
      <c r="F140" s="35" t="s">
        <v>435</v>
      </c>
    </row>
    <row r="141" spans="3:6" ht="15.6" hidden="1" x14ac:dyDescent="0.3">
      <c r="D141" s="35" t="s">
        <v>436</v>
      </c>
      <c r="E141" s="35" t="s">
        <v>437</v>
      </c>
      <c r="F141" s="35" t="s">
        <v>438</v>
      </c>
    </row>
    <row r="142" spans="3:6" ht="15.6" hidden="1" x14ac:dyDescent="0.3">
      <c r="D142" s="35" t="s">
        <v>439</v>
      </c>
      <c r="E142" s="35" t="s">
        <v>89</v>
      </c>
      <c r="F142" s="35" t="s">
        <v>440</v>
      </c>
    </row>
    <row r="143" spans="3:6" ht="15.6" hidden="1" x14ac:dyDescent="0.3">
      <c r="D143" s="35" t="s">
        <v>441</v>
      </c>
      <c r="E143" s="35" t="s">
        <v>442</v>
      </c>
      <c r="F143" s="35" t="s">
        <v>443</v>
      </c>
    </row>
    <row r="144" spans="3:6" ht="15.6" hidden="1" x14ac:dyDescent="0.3">
      <c r="D144" s="35" t="s">
        <v>53</v>
      </c>
      <c r="E144" s="35" t="s">
        <v>444</v>
      </c>
      <c r="F144" s="35" t="s">
        <v>445</v>
      </c>
    </row>
    <row r="145" spans="4:6" ht="15.6" hidden="1" x14ac:dyDescent="0.3">
      <c r="D145" s="35" t="s">
        <v>446</v>
      </c>
      <c r="E145" s="35" t="s">
        <v>447</v>
      </c>
      <c r="F145" s="35" t="s">
        <v>448</v>
      </c>
    </row>
    <row r="146" spans="4:6" ht="15.6" hidden="1" x14ac:dyDescent="0.3">
      <c r="D146" s="35" t="s">
        <v>449</v>
      </c>
      <c r="E146" s="35" t="s">
        <v>450</v>
      </c>
      <c r="F146" s="35" t="s">
        <v>451</v>
      </c>
    </row>
    <row r="147" spans="4:6" ht="15.6" hidden="1" x14ac:dyDescent="0.3">
      <c r="D147" s="35" t="s">
        <v>452</v>
      </c>
      <c r="E147" s="35" t="s">
        <v>453</v>
      </c>
      <c r="F147" s="35" t="s">
        <v>454</v>
      </c>
    </row>
    <row r="148" spans="4:6" ht="15.6" hidden="1" x14ac:dyDescent="0.3">
      <c r="D148" s="35" t="s">
        <v>455</v>
      </c>
      <c r="E148" s="35" t="s">
        <v>456</v>
      </c>
      <c r="F148" s="35" t="s">
        <v>457</v>
      </c>
    </row>
    <row r="149" spans="4:6" ht="15.6" hidden="1" x14ac:dyDescent="0.3">
      <c r="D149" s="35" t="s">
        <v>458</v>
      </c>
      <c r="E149" s="35" t="s">
        <v>459</v>
      </c>
      <c r="F149" s="35" t="s">
        <v>460</v>
      </c>
    </row>
    <row r="150" spans="4:6" ht="15.6" hidden="1" x14ac:dyDescent="0.3">
      <c r="D150" s="35" t="s">
        <v>461</v>
      </c>
      <c r="E150" s="35" t="s">
        <v>462</v>
      </c>
      <c r="F150" s="35" t="s">
        <v>463</v>
      </c>
    </row>
    <row r="151" spans="4:6" ht="15.6" hidden="1" x14ac:dyDescent="0.3">
      <c r="D151" s="35" t="s">
        <v>464</v>
      </c>
      <c r="E151" s="35" t="s">
        <v>465</v>
      </c>
      <c r="F151" s="35" t="s">
        <v>466</v>
      </c>
    </row>
    <row r="152" spans="4:6" ht="15.6" hidden="1" x14ac:dyDescent="0.3">
      <c r="D152" s="35" t="s">
        <v>467</v>
      </c>
      <c r="E152" s="35" t="s">
        <v>468</v>
      </c>
      <c r="F152" s="35" t="s">
        <v>469</v>
      </c>
    </row>
    <row r="153" spans="4:6" ht="15.6" hidden="1" x14ac:dyDescent="0.3">
      <c r="D153" s="35" t="s">
        <v>470</v>
      </c>
      <c r="E153" s="35" t="s">
        <v>471</v>
      </c>
      <c r="F153" s="35" t="s">
        <v>472</v>
      </c>
    </row>
    <row r="154" spans="4:6" ht="15.6" hidden="1" x14ac:dyDescent="0.3">
      <c r="D154" s="35" t="s">
        <v>473</v>
      </c>
      <c r="E154" s="35" t="s">
        <v>474</v>
      </c>
      <c r="F154" s="35" t="s">
        <v>475</v>
      </c>
    </row>
    <row r="155" spans="4:6" ht="15.6" hidden="1" x14ac:dyDescent="0.3">
      <c r="D155" s="35" t="s">
        <v>476</v>
      </c>
      <c r="E155" s="35" t="s">
        <v>477</v>
      </c>
      <c r="F155" s="35" t="s">
        <v>478</v>
      </c>
    </row>
    <row r="156" spans="4:6" ht="15.6" hidden="1" x14ac:dyDescent="0.3">
      <c r="D156" s="35" t="s">
        <v>479</v>
      </c>
      <c r="E156" s="35" t="s">
        <v>480</v>
      </c>
      <c r="F156" s="35" t="s">
        <v>481</v>
      </c>
    </row>
    <row r="157" spans="4:6" ht="15.6" hidden="1" x14ac:dyDescent="0.3">
      <c r="D157" s="35" t="s">
        <v>56</v>
      </c>
      <c r="E157" s="35" t="s">
        <v>482</v>
      </c>
      <c r="F157" s="35" t="s">
        <v>483</v>
      </c>
    </row>
    <row r="158" spans="4:6" ht="15.6" hidden="1" x14ac:dyDescent="0.3">
      <c r="D158" s="35" t="s">
        <v>484</v>
      </c>
      <c r="E158" s="35" t="s">
        <v>485</v>
      </c>
      <c r="F158" s="35" t="s">
        <v>486</v>
      </c>
    </row>
    <row r="159" spans="4:6" ht="15.6" hidden="1" x14ac:dyDescent="0.3">
      <c r="D159" s="35" t="s">
        <v>45</v>
      </c>
      <c r="E159" s="35" t="s">
        <v>487</v>
      </c>
      <c r="F159" s="35" t="s">
        <v>488</v>
      </c>
    </row>
    <row r="160" spans="4:6" ht="15.6" hidden="1" x14ac:dyDescent="0.3">
      <c r="D160" s="35" t="s">
        <v>489</v>
      </c>
      <c r="E160" s="35" t="s">
        <v>490</v>
      </c>
      <c r="F160" s="35" t="s">
        <v>491</v>
      </c>
    </row>
    <row r="161" spans="4:6" ht="15.6" hidden="1" x14ac:dyDescent="0.3">
      <c r="D161" s="35" t="s">
        <v>492</v>
      </c>
      <c r="E161" s="35" t="s">
        <v>493</v>
      </c>
      <c r="F161" s="35" t="s">
        <v>494</v>
      </c>
    </row>
    <row r="162" spans="4:6" ht="15.6" hidden="1" x14ac:dyDescent="0.3">
      <c r="D162" s="35" t="s">
        <v>495</v>
      </c>
      <c r="E162" s="35" t="s">
        <v>496</v>
      </c>
      <c r="F162" s="35" t="s">
        <v>497</v>
      </c>
    </row>
    <row r="163" spans="4:6" ht="15.6" hidden="1" x14ac:dyDescent="0.3">
      <c r="D163" s="35" t="s">
        <v>498</v>
      </c>
      <c r="E163" s="35" t="s">
        <v>499</v>
      </c>
      <c r="F163" s="35" t="s">
        <v>500</v>
      </c>
    </row>
    <row r="164" spans="4:6" ht="15.6" hidden="1" x14ac:dyDescent="0.3">
      <c r="D164" s="35" t="s">
        <v>501</v>
      </c>
      <c r="E164" s="35" t="s">
        <v>502</v>
      </c>
      <c r="F164" s="35" t="s">
        <v>503</v>
      </c>
    </row>
    <row r="165" spans="4:6" ht="15.6" hidden="1" x14ac:dyDescent="0.3">
      <c r="D165" s="35" t="s">
        <v>504</v>
      </c>
      <c r="E165" s="35" t="s">
        <v>505</v>
      </c>
      <c r="F165" s="35" t="s">
        <v>506</v>
      </c>
    </row>
    <row r="166" spans="4:6" ht="15.6" hidden="1" x14ac:dyDescent="0.3">
      <c r="D166" s="35" t="s">
        <v>507</v>
      </c>
      <c r="E166" s="35" t="s">
        <v>508</v>
      </c>
      <c r="F166" s="35" t="s">
        <v>509</v>
      </c>
    </row>
    <row r="167" spans="4:6" ht="15.6" hidden="1" x14ac:dyDescent="0.3">
      <c r="D167" s="35" t="s">
        <v>510</v>
      </c>
      <c r="E167" s="35" t="s">
        <v>511</v>
      </c>
      <c r="F167" s="35" t="s">
        <v>512</v>
      </c>
    </row>
    <row r="168" spans="4:6" ht="15.6" hidden="1" x14ac:dyDescent="0.3">
      <c r="D168" s="35" t="s">
        <v>513</v>
      </c>
      <c r="E168" s="35" t="s">
        <v>514</v>
      </c>
      <c r="F168" s="35" t="s">
        <v>515</v>
      </c>
    </row>
    <row r="169" spans="4:6" ht="15.6" hidden="1" x14ac:dyDescent="0.3">
      <c r="D169" s="35" t="s">
        <v>516</v>
      </c>
      <c r="E169" s="35" t="s">
        <v>517</v>
      </c>
      <c r="F169" s="35" t="s">
        <v>518</v>
      </c>
    </row>
    <row r="170" spans="4:6" ht="15.6" hidden="1" x14ac:dyDescent="0.3">
      <c r="D170" s="35" t="s">
        <v>519</v>
      </c>
      <c r="E170" s="35" t="s">
        <v>520</v>
      </c>
      <c r="F170" s="35" t="s">
        <v>521</v>
      </c>
    </row>
    <row r="171" spans="4:6" ht="15.6" hidden="1" x14ac:dyDescent="0.3">
      <c r="D171" s="35" t="s">
        <v>522</v>
      </c>
      <c r="E171" s="35" t="s">
        <v>523</v>
      </c>
      <c r="F171" s="35" t="s">
        <v>524</v>
      </c>
    </row>
    <row r="172" spans="4:6" ht="15.6" hidden="1" x14ac:dyDescent="0.3">
      <c r="D172" s="35" t="s">
        <v>525</v>
      </c>
      <c r="E172" s="35" t="s">
        <v>526</v>
      </c>
      <c r="F172" s="35" t="s">
        <v>527</v>
      </c>
    </row>
    <row r="173" spans="4:6" ht="15.6" hidden="1" x14ac:dyDescent="0.3">
      <c r="D173" s="35" t="s">
        <v>528</v>
      </c>
      <c r="E173" s="35" t="s">
        <v>529</v>
      </c>
      <c r="F173" s="35" t="s">
        <v>530</v>
      </c>
    </row>
    <row r="174" spans="4:6" ht="15.6" hidden="1" x14ac:dyDescent="0.3">
      <c r="E174" s="35" t="s">
        <v>531</v>
      </c>
      <c r="F174" s="35" t="s">
        <v>532</v>
      </c>
    </row>
    <row r="175" spans="4:6" ht="15.6" hidden="1" x14ac:dyDescent="0.3">
      <c r="E175" s="35" t="s">
        <v>533</v>
      </c>
      <c r="F175" s="35" t="s">
        <v>534</v>
      </c>
    </row>
    <row r="176" spans="4:6" ht="15.6" hidden="1" x14ac:dyDescent="0.3">
      <c r="E176" s="35" t="s">
        <v>535</v>
      </c>
      <c r="F176" s="35" t="s">
        <v>536</v>
      </c>
    </row>
    <row r="177" spans="5:6" ht="15.6" hidden="1" x14ac:dyDescent="0.3">
      <c r="E177" s="35" t="s">
        <v>537</v>
      </c>
      <c r="F177" s="35" t="s">
        <v>538</v>
      </c>
    </row>
    <row r="178" spans="5:6" ht="15.6" hidden="1" x14ac:dyDescent="0.3">
      <c r="E178" s="35" t="s">
        <v>539</v>
      </c>
      <c r="F178" s="35" t="s">
        <v>540</v>
      </c>
    </row>
    <row r="179" spans="5:6" ht="15.6" hidden="1" x14ac:dyDescent="0.3">
      <c r="E179" s="35" t="s">
        <v>541</v>
      </c>
      <c r="F179" s="35" t="s">
        <v>542</v>
      </c>
    </row>
    <row r="180" spans="5:6" ht="15.6" hidden="1" x14ac:dyDescent="0.3">
      <c r="E180" s="35" t="s">
        <v>543</v>
      </c>
      <c r="F180" s="35" t="s">
        <v>544</v>
      </c>
    </row>
    <row r="181" spans="5:6" ht="15.6" hidden="1" x14ac:dyDescent="0.3">
      <c r="E181" s="35" t="s">
        <v>545</v>
      </c>
      <c r="F181" s="35" t="s">
        <v>546</v>
      </c>
    </row>
    <row r="182" spans="5:6" ht="15.6" hidden="1" x14ac:dyDescent="0.3">
      <c r="E182" s="35" t="s">
        <v>547</v>
      </c>
      <c r="F182" s="35" t="s">
        <v>548</v>
      </c>
    </row>
    <row r="183" spans="5:6" ht="15.6" hidden="1" x14ac:dyDescent="0.3">
      <c r="E183" s="35" t="s">
        <v>549</v>
      </c>
      <c r="F183" s="35" t="s">
        <v>550</v>
      </c>
    </row>
    <row r="184" spans="5:6" ht="15.6" hidden="1" x14ac:dyDescent="0.3">
      <c r="E184" s="35" t="s">
        <v>551</v>
      </c>
      <c r="F184" s="35" t="s">
        <v>552</v>
      </c>
    </row>
    <row r="185" spans="5:6" ht="15.6" hidden="1" x14ac:dyDescent="0.3">
      <c r="E185" s="35" t="s">
        <v>553</v>
      </c>
      <c r="F185" s="35" t="s">
        <v>554</v>
      </c>
    </row>
    <row r="186" spans="5:6" ht="15.6" hidden="1" x14ac:dyDescent="0.3">
      <c r="E186" s="35" t="s">
        <v>555</v>
      </c>
      <c r="F186" s="35" t="s">
        <v>556</v>
      </c>
    </row>
    <row r="187" spans="5:6" ht="15.6" hidden="1" x14ac:dyDescent="0.3">
      <c r="E187" s="35" t="s">
        <v>557</v>
      </c>
      <c r="F187" s="35" t="s">
        <v>558</v>
      </c>
    </row>
    <row r="188" spans="5:6" ht="15.6" hidden="1" x14ac:dyDescent="0.3">
      <c r="E188" s="35" t="s">
        <v>559</v>
      </c>
      <c r="F188" s="35" t="s">
        <v>560</v>
      </c>
    </row>
    <row r="189" spans="5:6" ht="15.6" hidden="1" x14ac:dyDescent="0.3">
      <c r="E189" s="35" t="s">
        <v>561</v>
      </c>
      <c r="F189" s="35" t="s">
        <v>562</v>
      </c>
    </row>
    <row r="190" spans="5:6" ht="15.6" hidden="1" x14ac:dyDescent="0.3">
      <c r="E190" s="35" t="s">
        <v>563</v>
      </c>
      <c r="F190" s="35" t="s">
        <v>564</v>
      </c>
    </row>
    <row r="191" spans="5:6" ht="15.6" hidden="1" x14ac:dyDescent="0.3">
      <c r="E191" s="35" t="s">
        <v>565</v>
      </c>
      <c r="F191" s="35" t="s">
        <v>566</v>
      </c>
    </row>
    <row r="192" spans="5:6" ht="15.6" hidden="1" x14ac:dyDescent="0.3">
      <c r="E192" s="35" t="s">
        <v>567</v>
      </c>
      <c r="F192" s="35" t="s">
        <v>568</v>
      </c>
    </row>
    <row r="193" spans="5:6" ht="15.6" hidden="1" x14ac:dyDescent="0.3">
      <c r="E193" s="35" t="s">
        <v>569</v>
      </c>
      <c r="F193" s="35" t="s">
        <v>570</v>
      </c>
    </row>
    <row r="194" spans="5:6" ht="15.6" hidden="1" x14ac:dyDescent="0.3">
      <c r="E194" s="35" t="s">
        <v>571</v>
      </c>
      <c r="F194" s="35" t="s">
        <v>572</v>
      </c>
    </row>
    <row r="195" spans="5:6" ht="15.6" hidden="1" x14ac:dyDescent="0.3">
      <c r="E195" s="35" t="s">
        <v>573</v>
      </c>
      <c r="F195" s="35" t="s">
        <v>574</v>
      </c>
    </row>
    <row r="196" spans="5:6" ht="15.6" hidden="1" x14ac:dyDescent="0.3">
      <c r="E196" s="35" t="s">
        <v>575</v>
      </c>
      <c r="F196" s="35" t="s">
        <v>576</v>
      </c>
    </row>
    <row r="197" spans="5:6" ht="15.6" hidden="1" x14ac:dyDescent="0.3">
      <c r="E197" s="35" t="s">
        <v>577</v>
      </c>
      <c r="F197" s="35" t="s">
        <v>578</v>
      </c>
    </row>
    <row r="198" spans="5:6" ht="15.6" hidden="1" x14ac:dyDescent="0.3">
      <c r="E198" s="35" t="s">
        <v>579</v>
      </c>
      <c r="F198" s="35" t="s">
        <v>580</v>
      </c>
    </row>
    <row r="199" spans="5:6" ht="15.6" hidden="1" x14ac:dyDescent="0.3">
      <c r="E199" s="35" t="s">
        <v>581</v>
      </c>
      <c r="F199" s="35" t="s">
        <v>582</v>
      </c>
    </row>
    <row r="200" spans="5:6" ht="15.6" hidden="1" x14ac:dyDescent="0.3">
      <c r="E200" s="35" t="s">
        <v>583</v>
      </c>
      <c r="F200" s="35" t="s">
        <v>584</v>
      </c>
    </row>
    <row r="201" spans="5:6" ht="15.6" hidden="1" x14ac:dyDescent="0.3">
      <c r="E201" s="35" t="s">
        <v>585</v>
      </c>
      <c r="F201" s="35" t="s">
        <v>586</v>
      </c>
    </row>
    <row r="202" spans="5:6" ht="15.6" hidden="1" x14ac:dyDescent="0.3">
      <c r="E202" s="35" t="s">
        <v>587</v>
      </c>
      <c r="F202" s="35" t="s">
        <v>588</v>
      </c>
    </row>
    <row r="203" spans="5:6" ht="15.6" hidden="1" x14ac:dyDescent="0.3">
      <c r="E203" s="35" t="s">
        <v>589</v>
      </c>
      <c r="F203" s="35" t="s">
        <v>590</v>
      </c>
    </row>
    <row r="204" spans="5:6" ht="15.6" hidden="1" x14ac:dyDescent="0.3">
      <c r="E204" s="35" t="s">
        <v>591</v>
      </c>
      <c r="F204" s="35" t="s">
        <v>592</v>
      </c>
    </row>
    <row r="205" spans="5:6" ht="15.6" hidden="1" x14ac:dyDescent="0.3">
      <c r="E205" s="35" t="s">
        <v>593</v>
      </c>
      <c r="F205" s="35" t="s">
        <v>594</v>
      </c>
    </row>
    <row r="206" spans="5:6" ht="15.6" hidden="1" x14ac:dyDescent="0.3">
      <c r="E206" s="35" t="s">
        <v>595</v>
      </c>
      <c r="F206" s="35" t="s">
        <v>596</v>
      </c>
    </row>
    <row r="207" spans="5:6" ht="15.6" hidden="1" x14ac:dyDescent="0.3">
      <c r="E207" s="35" t="s">
        <v>597</v>
      </c>
      <c r="F207" s="35" t="s">
        <v>598</v>
      </c>
    </row>
    <row r="208" spans="5:6" ht="15.6" hidden="1" x14ac:dyDescent="0.3">
      <c r="E208" s="35" t="s">
        <v>599</v>
      </c>
      <c r="F208" s="35" t="s">
        <v>600</v>
      </c>
    </row>
    <row r="209" spans="5:6" ht="15.6" hidden="1" x14ac:dyDescent="0.3">
      <c r="E209" s="35" t="s">
        <v>601</v>
      </c>
      <c r="F209" s="35" t="s">
        <v>602</v>
      </c>
    </row>
    <row r="210" spans="5:6" ht="15.6" hidden="1" x14ac:dyDescent="0.3">
      <c r="E210" s="35" t="s">
        <v>603</v>
      </c>
      <c r="F210" s="35" t="s">
        <v>604</v>
      </c>
    </row>
    <row r="211" spans="5:6" ht="15.6" hidden="1" x14ac:dyDescent="0.3">
      <c r="E211" s="35" t="s">
        <v>605</v>
      </c>
      <c r="F211" s="35" t="s">
        <v>606</v>
      </c>
    </row>
    <row r="212" spans="5:6" ht="15.6" hidden="1" x14ac:dyDescent="0.3">
      <c r="E212" s="35" t="s">
        <v>607</v>
      </c>
      <c r="F212" s="35" t="s">
        <v>608</v>
      </c>
    </row>
    <row r="213" spans="5:6" ht="15.6" hidden="1" x14ac:dyDescent="0.3">
      <c r="E213" s="35" t="s">
        <v>609</v>
      </c>
      <c r="F213" s="35" t="s">
        <v>610</v>
      </c>
    </row>
    <row r="214" spans="5:6" ht="15.6" hidden="1" x14ac:dyDescent="0.3">
      <c r="E214" s="35" t="s">
        <v>100</v>
      </c>
      <c r="F214" s="35" t="s">
        <v>611</v>
      </c>
    </row>
    <row r="215" spans="5:6" ht="15.6" hidden="1" x14ac:dyDescent="0.3">
      <c r="E215" s="35" t="s">
        <v>101</v>
      </c>
      <c r="F215" s="35" t="s">
        <v>612</v>
      </c>
    </row>
    <row r="216" spans="5:6" ht="15.6" hidden="1" x14ac:dyDescent="0.3">
      <c r="E216" s="35" t="s">
        <v>613</v>
      </c>
      <c r="F216" s="35" t="s">
        <v>614</v>
      </c>
    </row>
    <row r="217" spans="5:6" ht="15.6" hidden="1" x14ac:dyDescent="0.3">
      <c r="E217" s="35" t="s">
        <v>615</v>
      </c>
      <c r="F217" s="35" t="s">
        <v>616</v>
      </c>
    </row>
    <row r="218" spans="5:6" ht="15.6" hidden="1" x14ac:dyDescent="0.3">
      <c r="E218" s="35" t="s">
        <v>617</v>
      </c>
      <c r="F218" s="35" t="s">
        <v>618</v>
      </c>
    </row>
    <row r="219" spans="5:6" ht="15.6" hidden="1" x14ac:dyDescent="0.3">
      <c r="E219" s="35" t="s">
        <v>619</v>
      </c>
      <c r="F219" s="35" t="s">
        <v>620</v>
      </c>
    </row>
    <row r="220" spans="5:6" ht="15.6" hidden="1" x14ac:dyDescent="0.3">
      <c r="E220" s="35" t="s">
        <v>621</v>
      </c>
      <c r="F220" s="35" t="s">
        <v>622</v>
      </c>
    </row>
    <row r="221" spans="5:6" ht="15.6" hidden="1" x14ac:dyDescent="0.3">
      <c r="E221" s="35" t="s">
        <v>102</v>
      </c>
      <c r="F221" s="35" t="s">
        <v>623</v>
      </c>
    </row>
    <row r="222" spans="5:6" ht="15.6" hidden="1" x14ac:dyDescent="0.3">
      <c r="E222" s="35" t="s">
        <v>103</v>
      </c>
      <c r="F222" s="35" t="s">
        <v>624</v>
      </c>
    </row>
    <row r="223" spans="5:6" ht="15.6" hidden="1" x14ac:dyDescent="0.3">
      <c r="E223" s="35" t="s">
        <v>104</v>
      </c>
      <c r="F223" s="35" t="s">
        <v>625</v>
      </c>
    </row>
    <row r="224" spans="5:6" ht="15.6" hidden="1" x14ac:dyDescent="0.3">
      <c r="E224" s="35" t="s">
        <v>626</v>
      </c>
      <c r="F224" s="35" t="s">
        <v>627</v>
      </c>
    </row>
    <row r="225" spans="5:6" ht="15.6" hidden="1" x14ac:dyDescent="0.3">
      <c r="E225" s="35" t="s">
        <v>105</v>
      </c>
      <c r="F225" s="35" t="s">
        <v>628</v>
      </c>
    </row>
    <row r="226" spans="5:6" ht="15.6" hidden="1" x14ac:dyDescent="0.3">
      <c r="E226" s="35" t="s">
        <v>629</v>
      </c>
      <c r="F226" s="35" t="s">
        <v>630</v>
      </c>
    </row>
    <row r="227" spans="5:6" ht="15.6" hidden="1" x14ac:dyDescent="0.3">
      <c r="E227" s="35" t="s">
        <v>631</v>
      </c>
      <c r="F227" s="35" t="s">
        <v>632</v>
      </c>
    </row>
    <row r="228" spans="5:6" ht="15.6" hidden="1" x14ac:dyDescent="0.3">
      <c r="E228" s="35" t="s">
        <v>633</v>
      </c>
      <c r="F228" s="35" t="s">
        <v>634</v>
      </c>
    </row>
    <row r="229" spans="5:6" ht="15.6" hidden="1" x14ac:dyDescent="0.3">
      <c r="E229" s="35" t="s">
        <v>635</v>
      </c>
      <c r="F229" s="35" t="s">
        <v>636</v>
      </c>
    </row>
    <row r="230" spans="5:6" ht="15.6" hidden="1" x14ac:dyDescent="0.3">
      <c r="E230" s="35" t="s">
        <v>637</v>
      </c>
      <c r="F230" s="35" t="s">
        <v>638</v>
      </c>
    </row>
    <row r="231" spans="5:6" ht="15.6" hidden="1" x14ac:dyDescent="0.3">
      <c r="E231" s="35" t="s">
        <v>639</v>
      </c>
      <c r="F231" s="35" t="s">
        <v>640</v>
      </c>
    </row>
    <row r="232" spans="5:6" ht="15.6" hidden="1" x14ac:dyDescent="0.3">
      <c r="E232" s="35" t="s">
        <v>641</v>
      </c>
      <c r="F232" s="35" t="s">
        <v>642</v>
      </c>
    </row>
    <row r="233" spans="5:6" ht="15.6" hidden="1" x14ac:dyDescent="0.3">
      <c r="E233" s="35" t="s">
        <v>643</v>
      </c>
      <c r="F233" s="35" t="s">
        <v>644</v>
      </c>
    </row>
    <row r="234" spans="5:6" ht="15.6" hidden="1" x14ac:dyDescent="0.3">
      <c r="E234" s="35" t="s">
        <v>645</v>
      </c>
      <c r="F234" s="35" t="s">
        <v>646</v>
      </c>
    </row>
    <row r="235" spans="5:6" ht="15.6" hidden="1" x14ac:dyDescent="0.3">
      <c r="E235" s="35" t="s">
        <v>647</v>
      </c>
      <c r="F235" s="35" t="s">
        <v>648</v>
      </c>
    </row>
    <row r="236" spans="5:6" ht="15.6" hidden="1" x14ac:dyDescent="0.3">
      <c r="E236" s="35" t="s">
        <v>649</v>
      </c>
      <c r="F236" s="35" t="s">
        <v>650</v>
      </c>
    </row>
    <row r="237" spans="5:6" ht="15.6" hidden="1" x14ac:dyDescent="0.3">
      <c r="E237" s="35" t="s">
        <v>651</v>
      </c>
      <c r="F237" s="35" t="s">
        <v>652</v>
      </c>
    </row>
    <row r="238" spans="5:6" ht="15.6" hidden="1" x14ac:dyDescent="0.3">
      <c r="E238" s="35" t="s">
        <v>653</v>
      </c>
      <c r="F238" s="35" t="s">
        <v>654</v>
      </c>
    </row>
    <row r="239" spans="5:6" ht="15.6" hidden="1" x14ac:dyDescent="0.3">
      <c r="E239" s="35" t="s">
        <v>655</v>
      </c>
      <c r="F239" s="35" t="s">
        <v>656</v>
      </c>
    </row>
    <row r="240" spans="5:6" ht="15.6" hidden="1" x14ac:dyDescent="0.3">
      <c r="E240" s="35" t="s">
        <v>657</v>
      </c>
      <c r="F240" s="35" t="s">
        <v>658</v>
      </c>
    </row>
    <row r="241" spans="5:6" ht="15.6" hidden="1" x14ac:dyDescent="0.3">
      <c r="E241" s="35" t="s">
        <v>659</v>
      </c>
      <c r="F241" s="35" t="s">
        <v>660</v>
      </c>
    </row>
    <row r="242" spans="5:6" ht="15.6" hidden="1" x14ac:dyDescent="0.3">
      <c r="E242" s="35" t="s">
        <v>661</v>
      </c>
      <c r="F242" s="35" t="s">
        <v>662</v>
      </c>
    </row>
    <row r="243" spans="5:6" ht="15.6" hidden="1" x14ac:dyDescent="0.3">
      <c r="E243" s="35" t="s">
        <v>663</v>
      </c>
      <c r="F243" s="35" t="s">
        <v>664</v>
      </c>
    </row>
    <row r="244" spans="5:6" ht="15.6" hidden="1" x14ac:dyDescent="0.3">
      <c r="E244" s="35" t="s">
        <v>665</v>
      </c>
      <c r="F244" s="35" t="s">
        <v>666</v>
      </c>
    </row>
    <row r="245" spans="5:6" ht="15.6" hidden="1" x14ac:dyDescent="0.3">
      <c r="E245" s="35" t="s">
        <v>667</v>
      </c>
      <c r="F245" s="35" t="s">
        <v>668</v>
      </c>
    </row>
    <row r="246" spans="5:6" ht="15.6" hidden="1" x14ac:dyDescent="0.3">
      <c r="E246" s="35" t="s">
        <v>669</v>
      </c>
      <c r="F246" s="35" t="s">
        <v>670</v>
      </c>
    </row>
    <row r="247" spans="5:6" ht="15.6" hidden="1" x14ac:dyDescent="0.3">
      <c r="E247" s="35" t="s">
        <v>671</v>
      </c>
      <c r="F247" s="35" t="s">
        <v>672</v>
      </c>
    </row>
    <row r="248" spans="5:6" ht="15.6" hidden="1" x14ac:dyDescent="0.3">
      <c r="E248" s="35" t="s">
        <v>673</v>
      </c>
      <c r="F248" s="35" t="s">
        <v>674</v>
      </c>
    </row>
    <row r="249" spans="5:6" ht="15.6" hidden="1" x14ac:dyDescent="0.3">
      <c r="E249" s="35" t="s">
        <v>675</v>
      </c>
      <c r="F249" s="35" t="s">
        <v>676</v>
      </c>
    </row>
    <row r="250" spans="5:6" ht="15.6" hidden="1" x14ac:dyDescent="0.3">
      <c r="E250" s="35" t="s">
        <v>677</v>
      </c>
      <c r="F250" s="35" t="s">
        <v>678</v>
      </c>
    </row>
    <row r="251" spans="5:6" ht="15.6" hidden="1" x14ac:dyDescent="0.3">
      <c r="E251" s="35" t="s">
        <v>679</v>
      </c>
      <c r="F251" s="35" t="s">
        <v>680</v>
      </c>
    </row>
    <row r="252" spans="5:6" ht="15.6" hidden="1" x14ac:dyDescent="0.3">
      <c r="E252" s="35" t="s">
        <v>681</v>
      </c>
      <c r="F252" s="35" t="s">
        <v>682</v>
      </c>
    </row>
    <row r="253" spans="5:6" ht="15.6" hidden="1" x14ac:dyDescent="0.3">
      <c r="E253" s="35" t="s">
        <v>683</v>
      </c>
      <c r="F253" s="35" t="s">
        <v>684</v>
      </c>
    </row>
    <row r="254" spans="5:6" ht="15.6" hidden="1" x14ac:dyDescent="0.3">
      <c r="E254" s="35" t="s">
        <v>685</v>
      </c>
      <c r="F254" s="35" t="s">
        <v>686</v>
      </c>
    </row>
    <row r="255" spans="5:6" ht="15.6" hidden="1" x14ac:dyDescent="0.3">
      <c r="E255" s="35" t="s">
        <v>687</v>
      </c>
      <c r="F255" s="35" t="s">
        <v>688</v>
      </c>
    </row>
    <row r="256" spans="5:6" ht="15.6" hidden="1" x14ac:dyDescent="0.3">
      <c r="E256" s="35" t="s">
        <v>689</v>
      </c>
      <c r="F256" s="35" t="s">
        <v>690</v>
      </c>
    </row>
    <row r="257" spans="5:6" ht="15.6" hidden="1" x14ac:dyDescent="0.3">
      <c r="E257" s="35" t="s">
        <v>691</v>
      </c>
      <c r="F257" s="35" t="s">
        <v>692</v>
      </c>
    </row>
    <row r="258" spans="5:6" ht="15.6" hidden="1" x14ac:dyDescent="0.3">
      <c r="E258" s="35" t="s">
        <v>693</v>
      </c>
      <c r="F258" s="35" t="s">
        <v>694</v>
      </c>
    </row>
    <row r="259" spans="5:6" ht="15.6" hidden="1" x14ac:dyDescent="0.3">
      <c r="E259" s="35" t="s">
        <v>695</v>
      </c>
      <c r="F259" s="35" t="s">
        <v>696</v>
      </c>
    </row>
    <row r="260" spans="5:6" ht="15.6" hidden="1" x14ac:dyDescent="0.3">
      <c r="E260" s="35" t="s">
        <v>697</v>
      </c>
      <c r="F260" s="35" t="s">
        <v>698</v>
      </c>
    </row>
    <row r="261" spans="5:6" ht="15.6" hidden="1" x14ac:dyDescent="0.3">
      <c r="E261" s="35" t="s">
        <v>699</v>
      </c>
      <c r="F261" s="35" t="s">
        <v>700</v>
      </c>
    </row>
    <row r="262" spans="5:6" ht="15.6" hidden="1" x14ac:dyDescent="0.3">
      <c r="E262" s="35" t="s">
        <v>701</v>
      </c>
      <c r="F262" s="35" t="s">
        <v>702</v>
      </c>
    </row>
    <row r="263" spans="5:6" ht="15.6" hidden="1" x14ac:dyDescent="0.3">
      <c r="E263" s="35" t="s">
        <v>703</v>
      </c>
      <c r="F263" s="35" t="s">
        <v>704</v>
      </c>
    </row>
    <row r="264" spans="5:6" ht="15.6" hidden="1" x14ac:dyDescent="0.3">
      <c r="E264" s="35" t="s">
        <v>705</v>
      </c>
      <c r="F264" s="35" t="s">
        <v>706</v>
      </c>
    </row>
    <row r="265" spans="5:6" ht="15.6" hidden="1" x14ac:dyDescent="0.3">
      <c r="E265" s="35" t="s">
        <v>707</v>
      </c>
      <c r="F265" s="35" t="s">
        <v>708</v>
      </c>
    </row>
    <row r="266" spans="5:6" ht="15.6" hidden="1" x14ac:dyDescent="0.3">
      <c r="E266" s="35" t="s">
        <v>709</v>
      </c>
      <c r="F266" s="35" t="s">
        <v>710</v>
      </c>
    </row>
    <row r="267" spans="5:6" ht="15.6" hidden="1" x14ac:dyDescent="0.3">
      <c r="E267" s="35" t="s">
        <v>280</v>
      </c>
      <c r="F267" s="35" t="s">
        <v>281</v>
      </c>
    </row>
    <row r="268" spans="5:6" ht="15.6" hidden="1" x14ac:dyDescent="0.3">
      <c r="E268" s="35" t="s">
        <v>711</v>
      </c>
      <c r="F268" s="35" t="s">
        <v>712</v>
      </c>
    </row>
    <row r="269" spans="5:6" ht="15.6" hidden="1" x14ac:dyDescent="0.3">
      <c r="E269" s="35" t="s">
        <v>713</v>
      </c>
      <c r="F269" s="35" t="s">
        <v>714</v>
      </c>
    </row>
    <row r="270" spans="5:6" ht="15.6" hidden="1" x14ac:dyDescent="0.3">
      <c r="E270" s="35" t="s">
        <v>715</v>
      </c>
      <c r="F270" s="35" t="s">
        <v>716</v>
      </c>
    </row>
    <row r="271" spans="5:6" ht="15.6" hidden="1" x14ac:dyDescent="0.3">
      <c r="E271" s="35" t="s">
        <v>717</v>
      </c>
      <c r="F271" s="35" t="s">
        <v>718</v>
      </c>
    </row>
    <row r="272" spans="5:6" ht="15.6" hidden="1" x14ac:dyDescent="0.3">
      <c r="E272" s="35" t="s">
        <v>719</v>
      </c>
      <c r="F272" s="35" t="s">
        <v>720</v>
      </c>
    </row>
    <row r="273" spans="5:6" ht="15.6" hidden="1" x14ac:dyDescent="0.3">
      <c r="E273" s="35" t="s">
        <v>721</v>
      </c>
      <c r="F273" s="35" t="s">
        <v>722</v>
      </c>
    </row>
    <row r="274" spans="5:6" ht="15.6" hidden="1" x14ac:dyDescent="0.3">
      <c r="E274" s="35" t="s">
        <v>723</v>
      </c>
      <c r="F274" s="35" t="s">
        <v>724</v>
      </c>
    </row>
    <row r="275" spans="5:6" ht="15.6" hidden="1" x14ac:dyDescent="0.3">
      <c r="E275" s="35" t="s">
        <v>725</v>
      </c>
      <c r="F275" s="35" t="s">
        <v>726</v>
      </c>
    </row>
    <row r="276" spans="5:6" ht="15.6" hidden="1" x14ac:dyDescent="0.3">
      <c r="E276" s="35" t="s">
        <v>727</v>
      </c>
      <c r="F276" s="35" t="s">
        <v>728</v>
      </c>
    </row>
    <row r="277" spans="5:6" ht="15.6" hidden="1" x14ac:dyDescent="0.3">
      <c r="E277" s="35" t="s">
        <v>729</v>
      </c>
      <c r="F277" s="35" t="s">
        <v>730</v>
      </c>
    </row>
    <row r="278" spans="5:6" ht="15.6" hidden="1" x14ac:dyDescent="0.3">
      <c r="E278" s="35" t="s">
        <v>731</v>
      </c>
      <c r="F278" s="35" t="s">
        <v>732</v>
      </c>
    </row>
    <row r="279" spans="5:6" ht="15.6" hidden="1" x14ac:dyDescent="0.3">
      <c r="E279" s="35" t="s">
        <v>733</v>
      </c>
      <c r="F279" s="35" t="s">
        <v>734</v>
      </c>
    </row>
    <row r="280" spans="5:6" ht="15.6" hidden="1" x14ac:dyDescent="0.3">
      <c r="E280" s="35" t="s">
        <v>735</v>
      </c>
      <c r="F280" s="35" t="s">
        <v>736</v>
      </c>
    </row>
    <row r="281" spans="5:6" ht="15.6" hidden="1" x14ac:dyDescent="0.3">
      <c r="E281" s="35" t="s">
        <v>737</v>
      </c>
      <c r="F281" s="35" t="s">
        <v>738</v>
      </c>
    </row>
    <row r="282" spans="5:6" ht="15.6" hidden="1" x14ac:dyDescent="0.3">
      <c r="E282" s="35" t="s">
        <v>739</v>
      </c>
      <c r="F282" s="35" t="s">
        <v>740</v>
      </c>
    </row>
    <row r="283" spans="5:6" ht="15.6" hidden="1" x14ac:dyDescent="0.3">
      <c r="E283" s="35" t="s">
        <v>741</v>
      </c>
      <c r="F283" s="35" t="s">
        <v>742</v>
      </c>
    </row>
    <row r="284" spans="5:6" ht="15.6" hidden="1" x14ac:dyDescent="0.3">
      <c r="E284" s="35" t="s">
        <v>743</v>
      </c>
      <c r="F284" s="35" t="s">
        <v>744</v>
      </c>
    </row>
    <row r="285" spans="5:6" ht="15.6" hidden="1" x14ac:dyDescent="0.3">
      <c r="E285" s="35" t="s">
        <v>745</v>
      </c>
      <c r="F285" s="35" t="s">
        <v>746</v>
      </c>
    </row>
    <row r="286" spans="5:6" ht="15.6" hidden="1" x14ac:dyDescent="0.3">
      <c r="E286" s="35" t="s">
        <v>747</v>
      </c>
      <c r="F286" s="35" t="s">
        <v>748</v>
      </c>
    </row>
    <row r="287" spans="5:6" ht="15.6" hidden="1" x14ac:dyDescent="0.3">
      <c r="E287" s="35" t="s">
        <v>749</v>
      </c>
      <c r="F287" s="35" t="s">
        <v>750</v>
      </c>
    </row>
    <row r="288" spans="5:6" ht="15.6" hidden="1" x14ac:dyDescent="0.3">
      <c r="E288" s="35" t="s">
        <v>751</v>
      </c>
      <c r="F288" s="35" t="s">
        <v>752</v>
      </c>
    </row>
    <row r="289" spans="5:6" ht="15.6" hidden="1" x14ac:dyDescent="0.3">
      <c r="E289" s="35" t="s">
        <v>753</v>
      </c>
      <c r="F289" s="35" t="s">
        <v>754</v>
      </c>
    </row>
    <row r="290" spans="5:6" ht="15.6" hidden="1" x14ac:dyDescent="0.3">
      <c r="E290" s="35" t="s">
        <v>755</v>
      </c>
      <c r="F290" s="35" t="s">
        <v>756</v>
      </c>
    </row>
    <row r="291" spans="5:6" ht="15.6" hidden="1" x14ac:dyDescent="0.3">
      <c r="E291" s="35" t="s">
        <v>757</v>
      </c>
      <c r="F291" s="35" t="s">
        <v>758</v>
      </c>
    </row>
    <row r="292" spans="5:6" ht="15.6" hidden="1" x14ac:dyDescent="0.3">
      <c r="E292" s="35" t="s">
        <v>759</v>
      </c>
      <c r="F292" s="35" t="s">
        <v>760</v>
      </c>
    </row>
    <row r="293" spans="5:6" ht="15.6" hidden="1" x14ac:dyDescent="0.3">
      <c r="E293" s="35" t="s">
        <v>761</v>
      </c>
      <c r="F293" s="35" t="s">
        <v>762</v>
      </c>
    </row>
    <row r="294" spans="5:6" ht="15.6" hidden="1" x14ac:dyDescent="0.3">
      <c r="E294" s="35" t="s">
        <v>763</v>
      </c>
      <c r="F294" s="35" t="s">
        <v>764</v>
      </c>
    </row>
    <row r="295" spans="5:6" ht="15.6" hidden="1" x14ac:dyDescent="0.3">
      <c r="E295" s="35" t="s">
        <v>765</v>
      </c>
      <c r="F295" s="35" t="s">
        <v>766</v>
      </c>
    </row>
    <row r="296" spans="5:6" ht="15.6" hidden="1" x14ac:dyDescent="0.3">
      <c r="E296" s="35" t="s">
        <v>767</v>
      </c>
      <c r="F296" s="35" t="s">
        <v>768</v>
      </c>
    </row>
    <row r="297" spans="5:6" ht="15.6" hidden="1" x14ac:dyDescent="0.3">
      <c r="E297" s="35" t="s">
        <v>769</v>
      </c>
      <c r="F297" s="35" t="s">
        <v>770</v>
      </c>
    </row>
    <row r="298" spans="5:6" ht="15.6" hidden="1" x14ac:dyDescent="0.3">
      <c r="E298" s="35" t="s">
        <v>771</v>
      </c>
      <c r="F298" s="35" t="s">
        <v>772</v>
      </c>
    </row>
    <row r="299" spans="5:6" ht="15.6" hidden="1" x14ac:dyDescent="0.3">
      <c r="E299" s="35" t="s">
        <v>773</v>
      </c>
      <c r="F299" s="35" t="s">
        <v>774</v>
      </c>
    </row>
    <row r="300" spans="5:6" ht="15.6" hidden="1" x14ac:dyDescent="0.3">
      <c r="E300" s="35" t="s">
        <v>775</v>
      </c>
      <c r="F300" s="35" t="s">
        <v>776</v>
      </c>
    </row>
    <row r="301" spans="5:6" ht="15.6" hidden="1" x14ac:dyDescent="0.3">
      <c r="E301" s="35" t="s">
        <v>777</v>
      </c>
      <c r="F301" s="35" t="s">
        <v>778</v>
      </c>
    </row>
    <row r="302" spans="5:6" ht="15.6" hidden="1" x14ac:dyDescent="0.3">
      <c r="E302" s="35" t="s">
        <v>779</v>
      </c>
      <c r="F302" s="35" t="s">
        <v>780</v>
      </c>
    </row>
    <row r="303" spans="5:6" ht="15.6" hidden="1" x14ac:dyDescent="0.3">
      <c r="E303" s="35" t="s">
        <v>781</v>
      </c>
      <c r="F303" s="35" t="s">
        <v>782</v>
      </c>
    </row>
    <row r="304" spans="5:6" ht="15.6" hidden="1" x14ac:dyDescent="0.3">
      <c r="E304" s="35" t="s">
        <v>783</v>
      </c>
      <c r="F304" s="35" t="s">
        <v>784</v>
      </c>
    </row>
    <row r="305" spans="5:6" ht="15.6" hidden="1" x14ac:dyDescent="0.3">
      <c r="E305" s="35" t="s">
        <v>785</v>
      </c>
      <c r="F305" s="35" t="s">
        <v>786</v>
      </c>
    </row>
    <row r="306" spans="5:6" ht="15.6" hidden="1" x14ac:dyDescent="0.3">
      <c r="E306" s="35" t="s">
        <v>787</v>
      </c>
      <c r="F306" s="35" t="s">
        <v>788</v>
      </c>
    </row>
    <row r="307" spans="5:6" ht="15.6" hidden="1" x14ac:dyDescent="0.3">
      <c r="E307" s="35" t="s">
        <v>789</v>
      </c>
      <c r="F307" s="35" t="s">
        <v>790</v>
      </c>
    </row>
    <row r="308" spans="5:6" ht="15.6" hidden="1" x14ac:dyDescent="0.3">
      <c r="E308" s="35" t="s">
        <v>791</v>
      </c>
      <c r="F308" s="35" t="s">
        <v>792</v>
      </c>
    </row>
    <row r="309" spans="5:6" ht="15.6" hidden="1" x14ac:dyDescent="0.3">
      <c r="E309" s="35" t="s">
        <v>793</v>
      </c>
      <c r="F309" s="35" t="s">
        <v>794</v>
      </c>
    </row>
    <row r="310" spans="5:6" ht="15.6" hidden="1" x14ac:dyDescent="0.3">
      <c r="E310" s="35" t="s">
        <v>795</v>
      </c>
      <c r="F310" s="35" t="s">
        <v>796</v>
      </c>
    </row>
    <row r="311" spans="5:6" ht="15.6" hidden="1" x14ac:dyDescent="0.3">
      <c r="E311" s="35" t="s">
        <v>797</v>
      </c>
      <c r="F311" s="35" t="s">
        <v>798</v>
      </c>
    </row>
    <row r="312" spans="5:6" ht="15.6" hidden="1" x14ac:dyDescent="0.3">
      <c r="E312" s="35" t="s">
        <v>799</v>
      </c>
      <c r="F312" s="35" t="s">
        <v>800</v>
      </c>
    </row>
    <row r="313" spans="5:6" ht="15.6" hidden="1" x14ac:dyDescent="0.3">
      <c r="E313" s="35" t="s">
        <v>801</v>
      </c>
      <c r="F313" s="35" t="s">
        <v>802</v>
      </c>
    </row>
    <row r="314" spans="5:6" ht="15.6" hidden="1" x14ac:dyDescent="0.3">
      <c r="E314" s="35" t="s">
        <v>803</v>
      </c>
      <c r="F314" s="35" t="s">
        <v>804</v>
      </c>
    </row>
    <row r="315" spans="5:6" ht="15.6" hidden="1" x14ac:dyDescent="0.3">
      <c r="E315" s="35" t="s">
        <v>805</v>
      </c>
      <c r="F315" s="35" t="s">
        <v>806</v>
      </c>
    </row>
    <row r="316" spans="5:6" ht="15.6" hidden="1" x14ac:dyDescent="0.3">
      <c r="E316" s="35" t="s">
        <v>807</v>
      </c>
      <c r="F316" s="35" t="s">
        <v>808</v>
      </c>
    </row>
    <row r="317" spans="5:6" ht="15.6" hidden="1" x14ac:dyDescent="0.3">
      <c r="E317" s="35" t="s">
        <v>809</v>
      </c>
      <c r="F317" s="35" t="s">
        <v>810</v>
      </c>
    </row>
    <row r="318" spans="5:6" ht="15.6" hidden="1" x14ac:dyDescent="0.3">
      <c r="E318" s="35" t="s">
        <v>811</v>
      </c>
      <c r="F318" s="35" t="s">
        <v>812</v>
      </c>
    </row>
    <row r="319" spans="5:6" ht="15.6" hidden="1" x14ac:dyDescent="0.3">
      <c r="E319" s="35" t="s">
        <v>813</v>
      </c>
      <c r="F319" s="35" t="s">
        <v>814</v>
      </c>
    </row>
    <row r="320" spans="5:6" ht="15.6" hidden="1" x14ac:dyDescent="0.3">
      <c r="E320" s="35" t="s">
        <v>815</v>
      </c>
      <c r="F320" s="35" t="s">
        <v>816</v>
      </c>
    </row>
    <row r="321" spans="5:6" ht="15.6" hidden="1" x14ac:dyDescent="0.3">
      <c r="E321" s="35" t="s">
        <v>817</v>
      </c>
      <c r="F321" s="35" t="s">
        <v>818</v>
      </c>
    </row>
    <row r="322" spans="5:6" ht="15.6" hidden="1" x14ac:dyDescent="0.3">
      <c r="E322" s="35" t="s">
        <v>819</v>
      </c>
      <c r="F322" s="35" t="s">
        <v>820</v>
      </c>
    </row>
    <row r="323" spans="5:6" ht="15.6" hidden="1" x14ac:dyDescent="0.3">
      <c r="E323" s="35" t="s">
        <v>821</v>
      </c>
      <c r="F323" s="35" t="s">
        <v>822</v>
      </c>
    </row>
    <row r="324" spans="5:6" ht="15.6" hidden="1" x14ac:dyDescent="0.3">
      <c r="E324" s="35" t="s">
        <v>823</v>
      </c>
      <c r="F324" s="35" t="s">
        <v>824</v>
      </c>
    </row>
    <row r="325" spans="5:6" ht="15.6" hidden="1" x14ac:dyDescent="0.3">
      <c r="E325" s="35" t="s">
        <v>825</v>
      </c>
      <c r="F325" s="35" t="s">
        <v>826</v>
      </c>
    </row>
    <row r="326" spans="5:6" ht="15.6" hidden="1" x14ac:dyDescent="0.3">
      <c r="E326" s="35" t="s">
        <v>827</v>
      </c>
      <c r="F326" s="35" t="s">
        <v>828</v>
      </c>
    </row>
    <row r="327" spans="5:6" ht="15.6" hidden="1" x14ac:dyDescent="0.3">
      <c r="E327" s="35" t="s">
        <v>829</v>
      </c>
      <c r="F327" s="35" t="s">
        <v>830</v>
      </c>
    </row>
    <row r="328" spans="5:6" ht="15.6" hidden="1" x14ac:dyDescent="0.3">
      <c r="E328" s="35" t="s">
        <v>831</v>
      </c>
      <c r="F328" s="35" t="s">
        <v>832</v>
      </c>
    </row>
    <row r="329" spans="5:6" ht="15.6" hidden="1" x14ac:dyDescent="0.3">
      <c r="E329" s="35" t="s">
        <v>833</v>
      </c>
      <c r="F329" s="35" t="s">
        <v>834</v>
      </c>
    </row>
    <row r="330" spans="5:6" ht="15.6" hidden="1" x14ac:dyDescent="0.3">
      <c r="E330" s="35" t="s">
        <v>835</v>
      </c>
      <c r="F330" s="35" t="s">
        <v>836</v>
      </c>
    </row>
    <row r="331" spans="5:6" ht="15.6" hidden="1" x14ac:dyDescent="0.3">
      <c r="E331" s="35" t="s">
        <v>837</v>
      </c>
      <c r="F331" s="35" t="s">
        <v>838</v>
      </c>
    </row>
    <row r="332" spans="5:6" ht="15.6" hidden="1" x14ac:dyDescent="0.3">
      <c r="E332" s="35" t="s">
        <v>839</v>
      </c>
      <c r="F332" s="35" t="s">
        <v>840</v>
      </c>
    </row>
    <row r="333" spans="5:6" ht="15.6" hidden="1" x14ac:dyDescent="0.3">
      <c r="E333" s="35" t="s">
        <v>841</v>
      </c>
      <c r="F333" s="35" t="s">
        <v>842</v>
      </c>
    </row>
    <row r="334" spans="5:6" ht="15.6" hidden="1" x14ac:dyDescent="0.3">
      <c r="E334" s="35" t="s">
        <v>843</v>
      </c>
      <c r="F334" s="35" t="s">
        <v>844</v>
      </c>
    </row>
    <row r="335" spans="5:6" ht="15.6" hidden="1" x14ac:dyDescent="0.3">
      <c r="E335" s="35" t="s">
        <v>845</v>
      </c>
      <c r="F335" s="35" t="s">
        <v>846</v>
      </c>
    </row>
    <row r="336" spans="5:6" ht="15.6" hidden="1" x14ac:dyDescent="0.3">
      <c r="E336" s="35" t="s">
        <v>847</v>
      </c>
      <c r="F336" s="35" t="s">
        <v>848</v>
      </c>
    </row>
    <row r="337" spans="5:6" ht="15.6" hidden="1" x14ac:dyDescent="0.3">
      <c r="E337" s="35" t="s">
        <v>849</v>
      </c>
      <c r="F337" s="35" t="s">
        <v>850</v>
      </c>
    </row>
    <row r="338" spans="5:6" ht="15.6" hidden="1" x14ac:dyDescent="0.3">
      <c r="E338" s="35" t="s">
        <v>851</v>
      </c>
      <c r="F338" s="35" t="s">
        <v>852</v>
      </c>
    </row>
    <row r="339" spans="5:6" ht="15.6" hidden="1" x14ac:dyDescent="0.3">
      <c r="E339" s="35" t="s">
        <v>853</v>
      </c>
      <c r="F339" s="35" t="s">
        <v>854</v>
      </c>
    </row>
    <row r="340" spans="5:6" ht="15.6" hidden="1" x14ac:dyDescent="0.3">
      <c r="E340" s="35" t="s">
        <v>855</v>
      </c>
      <c r="F340" s="35" t="s">
        <v>856</v>
      </c>
    </row>
    <row r="341" spans="5:6" ht="15.6" hidden="1" x14ac:dyDescent="0.3">
      <c r="E341" s="35" t="s">
        <v>857</v>
      </c>
      <c r="F341" s="35" t="s">
        <v>858</v>
      </c>
    </row>
    <row r="342" spans="5:6" ht="15.6" hidden="1" x14ac:dyDescent="0.3">
      <c r="E342" s="35" t="s">
        <v>859</v>
      </c>
      <c r="F342" s="35" t="s">
        <v>860</v>
      </c>
    </row>
    <row r="343" spans="5:6" ht="15.6" hidden="1" x14ac:dyDescent="0.3">
      <c r="E343" s="35" t="s">
        <v>861</v>
      </c>
      <c r="F343" s="35" t="s">
        <v>862</v>
      </c>
    </row>
    <row r="344" spans="5:6" ht="15.6" hidden="1" x14ac:dyDescent="0.3">
      <c r="E344" s="35" t="s">
        <v>863</v>
      </c>
      <c r="F344" s="35" t="s">
        <v>864</v>
      </c>
    </row>
    <row r="345" spans="5:6" ht="15.6" hidden="1" x14ac:dyDescent="0.3">
      <c r="E345" s="35" t="s">
        <v>865</v>
      </c>
      <c r="F345" s="35" t="s">
        <v>866</v>
      </c>
    </row>
    <row r="346" spans="5:6" ht="15.6" hidden="1" x14ac:dyDescent="0.3">
      <c r="E346" s="35" t="s">
        <v>867</v>
      </c>
      <c r="F346" s="35" t="s">
        <v>868</v>
      </c>
    </row>
    <row r="347" spans="5:6" ht="15.6" hidden="1" x14ac:dyDescent="0.3">
      <c r="E347" s="35" t="s">
        <v>869</v>
      </c>
      <c r="F347" s="35" t="s">
        <v>870</v>
      </c>
    </row>
    <row r="348" spans="5:6" ht="15.6" hidden="1" x14ac:dyDescent="0.3">
      <c r="E348" s="35" t="s">
        <v>871</v>
      </c>
      <c r="F348" s="35" t="s">
        <v>872</v>
      </c>
    </row>
    <row r="349" spans="5:6" ht="15.6" hidden="1" x14ac:dyDescent="0.3">
      <c r="E349" s="35" t="s">
        <v>873</v>
      </c>
      <c r="F349" s="35" t="s">
        <v>874</v>
      </c>
    </row>
    <row r="350" spans="5:6" ht="15.6" hidden="1" x14ac:dyDescent="0.3">
      <c r="E350" s="35" t="s">
        <v>875</v>
      </c>
      <c r="F350" s="35" t="s">
        <v>876</v>
      </c>
    </row>
    <row r="351" spans="5:6" ht="15.6" hidden="1" x14ac:dyDescent="0.3">
      <c r="E351" s="35" t="s">
        <v>877</v>
      </c>
      <c r="F351" s="35" t="s">
        <v>878</v>
      </c>
    </row>
    <row r="352" spans="5:6" ht="15.6" hidden="1" x14ac:dyDescent="0.3">
      <c r="E352" s="35" t="s">
        <v>879</v>
      </c>
      <c r="F352" s="35" t="s">
        <v>880</v>
      </c>
    </row>
    <row r="353" spans="5:6" ht="15.6" hidden="1" x14ac:dyDescent="0.3">
      <c r="E353" s="35" t="s">
        <v>239</v>
      </c>
      <c r="F353" s="35" t="s">
        <v>881</v>
      </c>
    </row>
    <row r="354" spans="5:6" ht="15.6" hidden="1" x14ac:dyDescent="0.3">
      <c r="E354" s="35" t="s">
        <v>882</v>
      </c>
      <c r="F354" s="35" t="s">
        <v>883</v>
      </c>
    </row>
    <row r="355" spans="5:6" ht="15.6" hidden="1" x14ac:dyDescent="0.3">
      <c r="E355" s="35" t="s">
        <v>884</v>
      </c>
      <c r="F355" s="35" t="s">
        <v>885</v>
      </c>
    </row>
    <row r="356" spans="5:6" ht="15.6" hidden="1" x14ac:dyDescent="0.3">
      <c r="E356" s="35" t="s">
        <v>90</v>
      </c>
      <c r="F356" s="35" t="s">
        <v>886</v>
      </c>
    </row>
    <row r="357" spans="5:6" ht="15.6" hidden="1" x14ac:dyDescent="0.3">
      <c r="E357" s="35" t="s">
        <v>242</v>
      </c>
      <c r="F357" s="35" t="s">
        <v>887</v>
      </c>
    </row>
    <row r="358" spans="5:6" ht="15.6" hidden="1" x14ac:dyDescent="0.3">
      <c r="E358" s="35" t="s">
        <v>888</v>
      </c>
      <c r="F358" s="35" t="s">
        <v>889</v>
      </c>
    </row>
    <row r="359" spans="5:6" ht="15.6" hidden="1" x14ac:dyDescent="0.3">
      <c r="E359" s="35" t="s">
        <v>243</v>
      </c>
      <c r="F359" s="35" t="s">
        <v>890</v>
      </c>
    </row>
    <row r="360" spans="5:6" ht="15.6" hidden="1" x14ac:dyDescent="0.3">
      <c r="E360" s="35" t="s">
        <v>891</v>
      </c>
      <c r="F360" s="35" t="s">
        <v>892</v>
      </c>
    </row>
    <row r="361" spans="5:6" ht="15.6" hidden="1" x14ac:dyDescent="0.3">
      <c r="E361" s="35" t="s">
        <v>893</v>
      </c>
      <c r="F361" s="35" t="s">
        <v>894</v>
      </c>
    </row>
    <row r="362" spans="5:6" ht="15.6" hidden="1" x14ac:dyDescent="0.3">
      <c r="E362" s="35" t="s">
        <v>895</v>
      </c>
      <c r="F362" s="35" t="s">
        <v>896</v>
      </c>
    </row>
    <row r="363" spans="5:6" ht="15.6" hidden="1" x14ac:dyDescent="0.3">
      <c r="E363" s="35" t="s">
        <v>897</v>
      </c>
      <c r="F363" s="35" t="s">
        <v>898</v>
      </c>
    </row>
    <row r="364" spans="5:6" ht="15.6" hidden="1" x14ac:dyDescent="0.3">
      <c r="E364" s="35" t="s">
        <v>899</v>
      </c>
      <c r="F364" s="35" t="s">
        <v>900</v>
      </c>
    </row>
    <row r="365" spans="5:6" ht="15.6" hidden="1" x14ac:dyDescent="0.3">
      <c r="E365" s="35" t="s">
        <v>901</v>
      </c>
      <c r="F365" s="35" t="s">
        <v>902</v>
      </c>
    </row>
    <row r="366" spans="5:6" ht="15.6" hidden="1" x14ac:dyDescent="0.3">
      <c r="E366" s="35" t="s">
        <v>903</v>
      </c>
      <c r="F366" s="35" t="s">
        <v>904</v>
      </c>
    </row>
    <row r="367" spans="5:6" ht="15.6" hidden="1" x14ac:dyDescent="0.3">
      <c r="E367" s="35" t="s">
        <v>905</v>
      </c>
      <c r="F367" s="35" t="s">
        <v>906</v>
      </c>
    </row>
    <row r="368" spans="5:6" ht="15.6" hidden="1" x14ac:dyDescent="0.3">
      <c r="E368" s="35" t="s">
        <v>907</v>
      </c>
      <c r="F368" s="35" t="s">
        <v>908</v>
      </c>
    </row>
    <row r="369" spans="5:6" ht="15.6" hidden="1" x14ac:dyDescent="0.3">
      <c r="E369" s="35" t="s">
        <v>909</v>
      </c>
      <c r="F369" s="35" t="s">
        <v>910</v>
      </c>
    </row>
    <row r="370" spans="5:6" ht="15.6" hidden="1" x14ac:dyDescent="0.3">
      <c r="E370" s="35" t="s">
        <v>911</v>
      </c>
      <c r="F370" s="35" t="s">
        <v>912</v>
      </c>
    </row>
    <row r="371" spans="5:6" ht="15.6" hidden="1" x14ac:dyDescent="0.3">
      <c r="E371" s="35" t="s">
        <v>913</v>
      </c>
      <c r="F371" s="35" t="s">
        <v>914</v>
      </c>
    </row>
    <row r="372" spans="5:6" ht="15.6" hidden="1" x14ac:dyDescent="0.3">
      <c r="E372" s="35" t="s">
        <v>915</v>
      </c>
      <c r="F372" s="35" t="s">
        <v>916</v>
      </c>
    </row>
    <row r="373" spans="5:6" ht="15.6" hidden="1" x14ac:dyDescent="0.3">
      <c r="E373" s="35" t="s">
        <v>917</v>
      </c>
      <c r="F373" s="35" t="s">
        <v>918</v>
      </c>
    </row>
    <row r="374" spans="5:6" ht="15.6" hidden="1" x14ac:dyDescent="0.3">
      <c r="E374" s="35" t="s">
        <v>257</v>
      </c>
      <c r="F374" s="35" t="s">
        <v>919</v>
      </c>
    </row>
    <row r="375" spans="5:6" ht="15.6" hidden="1" x14ac:dyDescent="0.3">
      <c r="E375" s="35" t="s">
        <v>920</v>
      </c>
      <c r="F375" s="35" t="s">
        <v>921</v>
      </c>
    </row>
    <row r="376" spans="5:6" ht="15.6" hidden="1" x14ac:dyDescent="0.3">
      <c r="E376" s="35" t="s">
        <v>922</v>
      </c>
      <c r="F376" s="35" t="s">
        <v>923</v>
      </c>
    </row>
    <row r="377" spans="5:6" ht="15.6" hidden="1" x14ac:dyDescent="0.3">
      <c r="E377" s="35" t="s">
        <v>258</v>
      </c>
      <c r="F377" s="35" t="s">
        <v>924</v>
      </c>
    </row>
    <row r="378" spans="5:6" ht="15.6" hidden="1" x14ac:dyDescent="0.3">
      <c r="E378" s="35" t="s">
        <v>925</v>
      </c>
      <c r="F378" s="35" t="s">
        <v>926</v>
      </c>
    </row>
    <row r="379" spans="5:6" ht="15.6" hidden="1" x14ac:dyDescent="0.3">
      <c r="E379" s="35" t="s">
        <v>927</v>
      </c>
      <c r="F379" s="35" t="s">
        <v>928</v>
      </c>
    </row>
    <row r="380" spans="5:6" ht="15.6" hidden="1" x14ac:dyDescent="0.3">
      <c r="E380" s="35" t="s">
        <v>929</v>
      </c>
      <c r="F380" s="35" t="s">
        <v>930</v>
      </c>
    </row>
    <row r="381" spans="5:6" ht="15.6" hidden="1" x14ac:dyDescent="0.3">
      <c r="E381" s="35" t="s">
        <v>931</v>
      </c>
      <c r="F381" s="35" t="s">
        <v>932</v>
      </c>
    </row>
    <row r="382" spans="5:6" ht="15.6" hidden="1" x14ac:dyDescent="0.3">
      <c r="E382" s="35" t="s">
        <v>933</v>
      </c>
      <c r="F382" s="35" t="s">
        <v>934</v>
      </c>
    </row>
    <row r="383" spans="5:6" ht="15.6" hidden="1" x14ac:dyDescent="0.3">
      <c r="E383" s="35" t="s">
        <v>935</v>
      </c>
      <c r="F383" s="35" t="s">
        <v>936</v>
      </c>
    </row>
    <row r="384" spans="5:6" ht="15.6" hidden="1" x14ac:dyDescent="0.3">
      <c r="E384" s="35" t="s">
        <v>937</v>
      </c>
      <c r="F384" s="35" t="s">
        <v>938</v>
      </c>
    </row>
    <row r="385" spans="5:6" ht="15.6" hidden="1" x14ac:dyDescent="0.3">
      <c r="E385" s="35" t="s">
        <v>939</v>
      </c>
      <c r="F385" s="35" t="s">
        <v>940</v>
      </c>
    </row>
    <row r="386" spans="5:6" ht="15.6" hidden="1" x14ac:dyDescent="0.3">
      <c r="E386" s="35" t="s">
        <v>941</v>
      </c>
      <c r="F386" s="35" t="s">
        <v>942</v>
      </c>
    </row>
    <row r="387" spans="5:6" ht="15.6" hidden="1" x14ac:dyDescent="0.3">
      <c r="E387" s="35" t="s">
        <v>943</v>
      </c>
      <c r="F387" s="35" t="s">
        <v>944</v>
      </c>
    </row>
    <row r="388" spans="5:6" ht="15.6" hidden="1" x14ac:dyDescent="0.3">
      <c r="E388" s="35" t="s">
        <v>945</v>
      </c>
      <c r="F388" s="35" t="s">
        <v>946</v>
      </c>
    </row>
    <row r="389" spans="5:6" ht="15.6" hidden="1" x14ac:dyDescent="0.3">
      <c r="E389" s="35" t="s">
        <v>947</v>
      </c>
      <c r="F389" s="35" t="s">
        <v>948</v>
      </c>
    </row>
    <row r="390" spans="5:6" ht="15.6" hidden="1" x14ac:dyDescent="0.3">
      <c r="E390" s="35" t="s">
        <v>949</v>
      </c>
      <c r="F390" s="35" t="s">
        <v>950</v>
      </c>
    </row>
    <row r="391" spans="5:6" ht="15.6" hidden="1" x14ac:dyDescent="0.3">
      <c r="E391" s="35" t="s">
        <v>951</v>
      </c>
      <c r="F391" s="35" t="s">
        <v>952</v>
      </c>
    </row>
    <row r="392" spans="5:6" ht="15.6" hidden="1" x14ac:dyDescent="0.3">
      <c r="E392" s="35" t="s">
        <v>953</v>
      </c>
      <c r="F392" s="35" t="s">
        <v>954</v>
      </c>
    </row>
    <row r="393" spans="5:6" ht="15.6" hidden="1" x14ac:dyDescent="0.3">
      <c r="E393" s="35" t="s">
        <v>955</v>
      </c>
      <c r="F393" s="35" t="s">
        <v>956</v>
      </c>
    </row>
    <row r="394" spans="5:6" ht="15.6" hidden="1" x14ac:dyDescent="0.3">
      <c r="E394" s="35" t="s">
        <v>957</v>
      </c>
      <c r="F394" s="35" t="s">
        <v>958</v>
      </c>
    </row>
    <row r="395" spans="5:6" ht="15.6" hidden="1" x14ac:dyDescent="0.3">
      <c r="E395" s="35" t="s">
        <v>959</v>
      </c>
      <c r="F395" s="35" t="s">
        <v>960</v>
      </c>
    </row>
    <row r="396" spans="5:6" ht="15.6" hidden="1" x14ac:dyDescent="0.3">
      <c r="E396" s="35" t="s">
        <v>961</v>
      </c>
      <c r="F396" s="35" t="s">
        <v>962</v>
      </c>
    </row>
    <row r="397" spans="5:6" ht="15.6" hidden="1" x14ac:dyDescent="0.3">
      <c r="E397" s="35" t="s">
        <v>963</v>
      </c>
      <c r="F397" s="35" t="s">
        <v>964</v>
      </c>
    </row>
    <row r="398" spans="5:6" ht="15.6" hidden="1" x14ac:dyDescent="0.3">
      <c r="E398" s="35" t="s">
        <v>965</v>
      </c>
      <c r="F398" s="35" t="s">
        <v>966</v>
      </c>
    </row>
    <row r="399" spans="5:6" ht="15.6" hidden="1" x14ac:dyDescent="0.3">
      <c r="E399" s="35" t="s">
        <v>967</v>
      </c>
      <c r="F399" s="35" t="s">
        <v>968</v>
      </c>
    </row>
    <row r="400" spans="5:6" ht="15.6" hidden="1" x14ac:dyDescent="0.3">
      <c r="E400" s="35" t="s">
        <v>969</v>
      </c>
      <c r="F400" s="35" t="s">
        <v>970</v>
      </c>
    </row>
    <row r="401" spans="5:6" ht="15.6" hidden="1" x14ac:dyDescent="0.3">
      <c r="E401" s="35" t="s">
        <v>971</v>
      </c>
      <c r="F401" s="35" t="s">
        <v>972</v>
      </c>
    </row>
    <row r="402" spans="5:6" ht="15.6" hidden="1" x14ac:dyDescent="0.3">
      <c r="E402" s="35" t="s">
        <v>973</v>
      </c>
      <c r="F402" s="35" t="s">
        <v>974</v>
      </c>
    </row>
    <row r="403" spans="5:6" ht="15.6" hidden="1" x14ac:dyDescent="0.3">
      <c r="E403" s="35" t="s">
        <v>975</v>
      </c>
      <c r="F403" s="35" t="s">
        <v>976</v>
      </c>
    </row>
    <row r="404" spans="5:6" ht="15.6" hidden="1" x14ac:dyDescent="0.3">
      <c r="E404" s="35" t="s">
        <v>977</v>
      </c>
      <c r="F404" s="35" t="s">
        <v>978</v>
      </c>
    </row>
    <row r="405" spans="5:6" ht="15.6" hidden="1" x14ac:dyDescent="0.3">
      <c r="E405" s="35" t="s">
        <v>979</v>
      </c>
      <c r="F405" s="35" t="s">
        <v>980</v>
      </c>
    </row>
    <row r="406" spans="5:6" ht="15.6" hidden="1" x14ac:dyDescent="0.3">
      <c r="E406" s="35" t="s">
        <v>57</v>
      </c>
      <c r="F406" s="35" t="s">
        <v>981</v>
      </c>
    </row>
    <row r="407" spans="5:6" ht="15.6" hidden="1" x14ac:dyDescent="0.3">
      <c r="E407" s="35" t="s">
        <v>982</v>
      </c>
      <c r="F407" s="35" t="s">
        <v>983</v>
      </c>
    </row>
    <row r="408" spans="5:6" ht="15.6" hidden="1" x14ac:dyDescent="0.3">
      <c r="E408" s="35" t="s">
        <v>984</v>
      </c>
      <c r="F408" s="35" t="s">
        <v>985</v>
      </c>
    </row>
    <row r="409" spans="5:6" ht="15.6" hidden="1" x14ac:dyDescent="0.3">
      <c r="E409" s="35" t="s">
        <v>986</v>
      </c>
      <c r="F409" s="35" t="s">
        <v>987</v>
      </c>
    </row>
    <row r="410" spans="5:6" ht="15.6" hidden="1" x14ac:dyDescent="0.3">
      <c r="E410" s="35" t="s">
        <v>988</v>
      </c>
      <c r="F410" s="35" t="s">
        <v>989</v>
      </c>
    </row>
    <row r="411" spans="5:6" ht="15.6" hidden="1" x14ac:dyDescent="0.3">
      <c r="E411" s="35" t="s">
        <v>990</v>
      </c>
      <c r="F411" s="35" t="s">
        <v>991</v>
      </c>
    </row>
    <row r="412" spans="5:6" ht="15.6" hidden="1" x14ac:dyDescent="0.3">
      <c r="E412" s="35" t="s">
        <v>992</v>
      </c>
      <c r="F412" s="35" t="s">
        <v>993</v>
      </c>
    </row>
    <row r="413" spans="5:6" ht="15.6" hidden="1" x14ac:dyDescent="0.3">
      <c r="E413" s="35" t="s">
        <v>994</v>
      </c>
      <c r="F413" s="35" t="s">
        <v>995</v>
      </c>
    </row>
    <row r="414" spans="5:6" ht="15.6" hidden="1" x14ac:dyDescent="0.3">
      <c r="E414" s="35" t="s">
        <v>996</v>
      </c>
      <c r="F414" s="35" t="s">
        <v>997</v>
      </c>
    </row>
    <row r="415" spans="5:6" ht="15.6" hidden="1" x14ac:dyDescent="0.3">
      <c r="E415" s="35" t="s">
        <v>998</v>
      </c>
      <c r="F415" s="35" t="s">
        <v>999</v>
      </c>
    </row>
    <row r="416" spans="5:6" ht="15.6" hidden="1" x14ac:dyDescent="0.3">
      <c r="E416" s="35" t="s">
        <v>1000</v>
      </c>
      <c r="F416" s="35" t="s">
        <v>1001</v>
      </c>
    </row>
    <row r="417" spans="5:6" ht="15.6" hidden="1" x14ac:dyDescent="0.3">
      <c r="E417" s="35" t="s">
        <v>1002</v>
      </c>
      <c r="F417" s="35" t="s">
        <v>1003</v>
      </c>
    </row>
    <row r="418" spans="5:6" ht="15.6" hidden="1" x14ac:dyDescent="0.3">
      <c r="E418" s="35" t="s">
        <v>1004</v>
      </c>
      <c r="F418" s="35" t="s">
        <v>1005</v>
      </c>
    </row>
    <row r="419" spans="5:6" ht="15.6" hidden="1" x14ac:dyDescent="0.3">
      <c r="E419" s="35" t="s">
        <v>1006</v>
      </c>
      <c r="F419" s="35" t="s">
        <v>1007</v>
      </c>
    </row>
    <row r="420" spans="5:6" ht="15.6" hidden="1" x14ac:dyDescent="0.3">
      <c r="E420" s="35" t="s">
        <v>1008</v>
      </c>
      <c r="F420" s="35" t="s">
        <v>1009</v>
      </c>
    </row>
    <row r="421" spans="5:6" ht="15.6" hidden="1" x14ac:dyDescent="0.3">
      <c r="E421" s="35" t="s">
        <v>1010</v>
      </c>
      <c r="F421" s="35" t="s">
        <v>1011</v>
      </c>
    </row>
    <row r="422" spans="5:6" ht="15.6" hidden="1" x14ac:dyDescent="0.3">
      <c r="E422" s="35" t="s">
        <v>1012</v>
      </c>
      <c r="F422" s="35" t="s">
        <v>1013</v>
      </c>
    </row>
    <row r="423" spans="5:6" ht="15.6" hidden="1" x14ac:dyDescent="0.3">
      <c r="E423" s="35" t="s">
        <v>1014</v>
      </c>
      <c r="F423" s="35" t="s">
        <v>1015</v>
      </c>
    </row>
    <row r="424" spans="5:6" ht="15.6" hidden="1" x14ac:dyDescent="0.3">
      <c r="E424" s="35" t="s">
        <v>1016</v>
      </c>
      <c r="F424" s="35" t="s">
        <v>1017</v>
      </c>
    </row>
    <row r="425" spans="5:6" ht="15.6" hidden="1" x14ac:dyDescent="0.3">
      <c r="E425" s="35" t="s">
        <v>1018</v>
      </c>
      <c r="F425" s="35" t="s">
        <v>1019</v>
      </c>
    </row>
    <row r="426" spans="5:6" ht="15.6" hidden="1" x14ac:dyDescent="0.3">
      <c r="E426" s="35" t="s">
        <v>1020</v>
      </c>
      <c r="F426" s="35" t="s">
        <v>1021</v>
      </c>
    </row>
    <row r="427" spans="5:6" ht="15.6" hidden="1" x14ac:dyDescent="0.3">
      <c r="E427" s="35" t="s">
        <v>1022</v>
      </c>
      <c r="F427" s="35" t="s">
        <v>1023</v>
      </c>
    </row>
    <row r="428" spans="5:6" ht="15.6" hidden="1" x14ac:dyDescent="0.3">
      <c r="E428" s="35" t="s">
        <v>1024</v>
      </c>
      <c r="F428" s="35" t="s">
        <v>1025</v>
      </c>
    </row>
    <row r="429" spans="5:6" ht="15.6" hidden="1" x14ac:dyDescent="0.3">
      <c r="E429" s="35" t="s">
        <v>1026</v>
      </c>
      <c r="F429" s="35" t="s">
        <v>1027</v>
      </c>
    </row>
    <row r="430" spans="5:6" ht="15.6" hidden="1" x14ac:dyDescent="0.3">
      <c r="E430" s="35" t="s">
        <v>1028</v>
      </c>
      <c r="F430" s="35" t="s">
        <v>1029</v>
      </c>
    </row>
    <row r="431" spans="5:6" ht="15.6" hidden="1" x14ac:dyDescent="0.3">
      <c r="E431" s="35" t="s">
        <v>1030</v>
      </c>
      <c r="F431" s="35" t="s">
        <v>1031</v>
      </c>
    </row>
    <row r="432" spans="5:6" ht="15.6" hidden="1" x14ac:dyDescent="0.3">
      <c r="E432" s="35" t="s">
        <v>1032</v>
      </c>
      <c r="F432" s="35" t="s">
        <v>1033</v>
      </c>
    </row>
    <row r="433" spans="5:6" ht="15.6" hidden="1" x14ac:dyDescent="0.3">
      <c r="E433" s="35" t="s">
        <v>1034</v>
      </c>
      <c r="F433" s="35" t="s">
        <v>1035</v>
      </c>
    </row>
    <row r="434" spans="5:6" ht="15.6" hidden="1" x14ac:dyDescent="0.3">
      <c r="E434" s="35" t="s">
        <v>1036</v>
      </c>
      <c r="F434" s="35" t="s">
        <v>1037</v>
      </c>
    </row>
    <row r="435" spans="5:6" ht="15.6" hidden="1" x14ac:dyDescent="0.3">
      <c r="E435" s="35" t="s">
        <v>58</v>
      </c>
      <c r="F435" s="35" t="s">
        <v>1038</v>
      </c>
    </row>
    <row r="436" spans="5:6" ht="15.6" hidden="1" x14ac:dyDescent="0.3">
      <c r="E436" s="35" t="s">
        <v>1039</v>
      </c>
      <c r="F436" s="35" t="s">
        <v>1040</v>
      </c>
    </row>
    <row r="437" spans="5:6" ht="15.6" hidden="1" x14ac:dyDescent="0.3">
      <c r="E437" s="35" t="s">
        <v>1041</v>
      </c>
      <c r="F437" s="35" t="s">
        <v>1042</v>
      </c>
    </row>
    <row r="438" spans="5:6" ht="15.6" hidden="1" x14ac:dyDescent="0.3">
      <c r="E438" s="35" t="s">
        <v>1043</v>
      </c>
      <c r="F438" s="35" t="s">
        <v>1044</v>
      </c>
    </row>
    <row r="439" spans="5:6" ht="15.6" hidden="1" x14ac:dyDescent="0.3">
      <c r="E439" s="35" t="s">
        <v>1045</v>
      </c>
      <c r="F439" s="35" t="s">
        <v>1046</v>
      </c>
    </row>
    <row r="440" spans="5:6" ht="15.6" hidden="1" x14ac:dyDescent="0.3">
      <c r="E440" s="35" t="s">
        <v>1047</v>
      </c>
      <c r="F440" s="35" t="s">
        <v>1048</v>
      </c>
    </row>
    <row r="441" spans="5:6" ht="15.6" hidden="1" x14ac:dyDescent="0.3">
      <c r="E441" s="35" t="s">
        <v>1049</v>
      </c>
      <c r="F441" s="35" t="s">
        <v>1050</v>
      </c>
    </row>
    <row r="442" spans="5:6" ht="15.6" hidden="1" x14ac:dyDescent="0.3">
      <c r="E442" s="35" t="s">
        <v>1051</v>
      </c>
      <c r="F442" s="35" t="s">
        <v>1052</v>
      </c>
    </row>
    <row r="443" spans="5:6" ht="15.6" hidden="1" x14ac:dyDescent="0.3">
      <c r="E443" s="35" t="s">
        <v>1053</v>
      </c>
      <c r="F443" s="35" t="s">
        <v>1054</v>
      </c>
    </row>
    <row r="444" spans="5:6" ht="15.6" hidden="1" x14ac:dyDescent="0.3">
      <c r="E444" s="35" t="s">
        <v>1055</v>
      </c>
      <c r="F444" s="35" t="s">
        <v>1056</v>
      </c>
    </row>
    <row r="445" spans="5:6" ht="15.6" hidden="1" x14ac:dyDescent="0.3">
      <c r="E445" s="35" t="s">
        <v>1057</v>
      </c>
      <c r="F445" s="35" t="s">
        <v>1058</v>
      </c>
    </row>
    <row r="446" spans="5:6" ht="15.6" hidden="1" x14ac:dyDescent="0.3">
      <c r="E446" s="35" t="s">
        <v>1059</v>
      </c>
      <c r="F446" s="35" t="s">
        <v>1060</v>
      </c>
    </row>
    <row r="447" spans="5:6" ht="15.6" hidden="1" x14ac:dyDescent="0.3">
      <c r="E447" s="35" t="s">
        <v>1061</v>
      </c>
      <c r="F447" s="35" t="s">
        <v>1062</v>
      </c>
    </row>
    <row r="448" spans="5:6" ht="15.6" hidden="1" x14ac:dyDescent="0.3">
      <c r="E448" s="35" t="s">
        <v>1063</v>
      </c>
      <c r="F448" s="35" t="s">
        <v>1064</v>
      </c>
    </row>
    <row r="449" spans="5:6" ht="15.6" hidden="1" x14ac:dyDescent="0.3">
      <c r="E449" s="35" t="s">
        <v>1065</v>
      </c>
      <c r="F449" s="35" t="s">
        <v>1066</v>
      </c>
    </row>
    <row r="450" spans="5:6" ht="15.6" hidden="1" x14ac:dyDescent="0.3">
      <c r="E450" s="35" t="s">
        <v>1067</v>
      </c>
      <c r="F450" s="35" t="s">
        <v>1068</v>
      </c>
    </row>
    <row r="451" spans="5:6" ht="15.6" hidden="1" x14ac:dyDescent="0.3">
      <c r="E451" s="35" t="s">
        <v>1069</v>
      </c>
      <c r="F451" s="35" t="s">
        <v>1070</v>
      </c>
    </row>
    <row r="452" spans="5:6" ht="15.6" hidden="1" x14ac:dyDescent="0.3">
      <c r="E452" s="35" t="s">
        <v>1071</v>
      </c>
      <c r="F452" s="35" t="s">
        <v>1072</v>
      </c>
    </row>
    <row r="453" spans="5:6" ht="15.6" hidden="1" x14ac:dyDescent="0.3">
      <c r="E453" s="35" t="s">
        <v>1073</v>
      </c>
      <c r="F453" s="35" t="s">
        <v>1074</v>
      </c>
    </row>
    <row r="454" spans="5:6" ht="15.6" hidden="1" x14ac:dyDescent="0.3">
      <c r="E454" s="35" t="s">
        <v>1075</v>
      </c>
      <c r="F454" s="35" t="s">
        <v>1076</v>
      </c>
    </row>
    <row r="455" spans="5:6" ht="15.6" hidden="1" x14ac:dyDescent="0.3">
      <c r="E455" s="35" t="s">
        <v>1077</v>
      </c>
      <c r="F455" s="35" t="s">
        <v>1078</v>
      </c>
    </row>
    <row r="456" spans="5:6" ht="15.6" hidden="1" x14ac:dyDescent="0.3">
      <c r="E456" s="35" t="s">
        <v>1079</v>
      </c>
      <c r="F456" s="35" t="s">
        <v>1080</v>
      </c>
    </row>
    <row r="457" spans="5:6" ht="15.6" hidden="1" x14ac:dyDescent="0.3">
      <c r="E457" s="35" t="s">
        <v>1081</v>
      </c>
      <c r="F457" s="35" t="s">
        <v>1082</v>
      </c>
    </row>
    <row r="458" spans="5:6" ht="15.6" hidden="1" x14ac:dyDescent="0.3">
      <c r="E458" s="35" t="s">
        <v>1083</v>
      </c>
      <c r="F458" s="35" t="s">
        <v>1084</v>
      </c>
    </row>
    <row r="459" spans="5:6" ht="15.6" hidden="1" x14ac:dyDescent="0.3">
      <c r="E459" s="35" t="s">
        <v>1085</v>
      </c>
      <c r="F459" s="35" t="s">
        <v>1086</v>
      </c>
    </row>
    <row r="460" spans="5:6" ht="15.6" hidden="1" x14ac:dyDescent="0.3">
      <c r="E460" s="35" t="s">
        <v>1087</v>
      </c>
      <c r="F460" s="35" t="s">
        <v>1088</v>
      </c>
    </row>
    <row r="461" spans="5:6" ht="15.6" hidden="1" x14ac:dyDescent="0.3">
      <c r="E461" s="35" t="s">
        <v>1089</v>
      </c>
      <c r="F461" s="35" t="s">
        <v>1090</v>
      </c>
    </row>
    <row r="462" spans="5:6" ht="15.6" hidden="1" x14ac:dyDescent="0.3">
      <c r="E462" s="35" t="s">
        <v>1091</v>
      </c>
      <c r="F462" s="35" t="s">
        <v>1092</v>
      </c>
    </row>
    <row r="463" spans="5:6" ht="15.6" hidden="1" x14ac:dyDescent="0.3">
      <c r="E463" s="35" t="s">
        <v>1093</v>
      </c>
      <c r="F463" s="35" t="s">
        <v>1094</v>
      </c>
    </row>
    <row r="464" spans="5:6" ht="15.6" hidden="1" x14ac:dyDescent="0.3">
      <c r="E464" s="35" t="s">
        <v>1095</v>
      </c>
      <c r="F464" s="35" t="s">
        <v>1096</v>
      </c>
    </row>
    <row r="465" spans="5:6" ht="15.6" hidden="1" x14ac:dyDescent="0.3">
      <c r="E465" s="35" t="s">
        <v>1097</v>
      </c>
      <c r="F465" s="35" t="s">
        <v>1098</v>
      </c>
    </row>
    <row r="466" spans="5:6" ht="15.6" hidden="1" x14ac:dyDescent="0.3">
      <c r="E466" s="35" t="s">
        <v>1099</v>
      </c>
      <c r="F466" s="35" t="s">
        <v>1100</v>
      </c>
    </row>
    <row r="467" spans="5:6" ht="15.6" hidden="1" x14ac:dyDescent="0.3">
      <c r="E467" s="35" t="s">
        <v>1101</v>
      </c>
      <c r="F467" s="35" t="s">
        <v>1102</v>
      </c>
    </row>
    <row r="468" spans="5:6" ht="15.6" hidden="1" x14ac:dyDescent="0.3">
      <c r="E468" s="35" t="s">
        <v>1103</v>
      </c>
      <c r="F468" s="35" t="s">
        <v>1104</v>
      </c>
    </row>
    <row r="469" spans="5:6" ht="15.6" hidden="1" x14ac:dyDescent="0.3">
      <c r="E469" s="35" t="s">
        <v>1105</v>
      </c>
      <c r="F469" s="35" t="s">
        <v>1106</v>
      </c>
    </row>
    <row r="470" spans="5:6" ht="15.6" hidden="1" x14ac:dyDescent="0.3">
      <c r="E470" s="35" t="s">
        <v>1107</v>
      </c>
      <c r="F470" s="35" t="s">
        <v>1108</v>
      </c>
    </row>
    <row r="471" spans="5:6" ht="15.6" hidden="1" x14ac:dyDescent="0.3">
      <c r="E471" s="35" t="s">
        <v>1109</v>
      </c>
      <c r="F471" s="35" t="s">
        <v>1110</v>
      </c>
    </row>
    <row r="472" spans="5:6" ht="15.6" hidden="1" x14ac:dyDescent="0.3">
      <c r="E472" s="35" t="s">
        <v>1111</v>
      </c>
      <c r="F472" s="35" t="s">
        <v>1112</v>
      </c>
    </row>
    <row r="473" spans="5:6" ht="15.6" hidden="1" x14ac:dyDescent="0.3">
      <c r="E473" s="35" t="s">
        <v>1113</v>
      </c>
      <c r="F473" s="35" t="s">
        <v>1114</v>
      </c>
    </row>
    <row r="474" spans="5:6" ht="15.6" hidden="1" x14ac:dyDescent="0.3">
      <c r="E474" s="35" t="s">
        <v>1115</v>
      </c>
      <c r="F474" s="35" t="s">
        <v>1116</v>
      </c>
    </row>
    <row r="475" spans="5:6" ht="15.6" hidden="1" x14ac:dyDescent="0.3">
      <c r="E475" s="35" t="s">
        <v>1117</v>
      </c>
      <c r="F475" s="35" t="s">
        <v>1118</v>
      </c>
    </row>
    <row r="476" spans="5:6" ht="15.6" hidden="1" x14ac:dyDescent="0.3">
      <c r="E476" s="35" t="s">
        <v>1119</v>
      </c>
      <c r="F476" s="35" t="s">
        <v>1120</v>
      </c>
    </row>
    <row r="477" spans="5:6" ht="15.6" hidden="1" x14ac:dyDescent="0.3">
      <c r="E477" s="35" t="s">
        <v>1121</v>
      </c>
      <c r="F477" s="35" t="s">
        <v>1122</v>
      </c>
    </row>
    <row r="478" spans="5:6" ht="15.6" hidden="1" x14ac:dyDescent="0.3">
      <c r="E478" s="35" t="s">
        <v>1123</v>
      </c>
      <c r="F478" s="35" t="s">
        <v>1124</v>
      </c>
    </row>
    <row r="479" spans="5:6" ht="15.6" hidden="1" x14ac:dyDescent="0.3">
      <c r="E479" s="35" t="s">
        <v>1125</v>
      </c>
      <c r="F479" s="35" t="s">
        <v>1126</v>
      </c>
    </row>
    <row r="480" spans="5:6" ht="15.6" hidden="1" x14ac:dyDescent="0.3">
      <c r="E480" s="35" t="s">
        <v>1127</v>
      </c>
      <c r="F480" s="35" t="s">
        <v>1128</v>
      </c>
    </row>
    <row r="481" spans="5:6" ht="15.6" hidden="1" x14ac:dyDescent="0.3">
      <c r="E481" s="35" t="s">
        <v>1129</v>
      </c>
      <c r="F481" s="35" t="s">
        <v>1130</v>
      </c>
    </row>
    <row r="482" spans="5:6" ht="15.6" hidden="1" x14ac:dyDescent="0.3">
      <c r="E482" s="35" t="s">
        <v>1131</v>
      </c>
      <c r="F482" s="35" t="s">
        <v>1132</v>
      </c>
    </row>
    <row r="483" spans="5:6" ht="15.6" hidden="1" x14ac:dyDescent="0.3">
      <c r="E483" s="35" t="s">
        <v>1133</v>
      </c>
      <c r="F483" s="35" t="s">
        <v>1134</v>
      </c>
    </row>
    <row r="484" spans="5:6" ht="15.6" hidden="1" x14ac:dyDescent="0.3">
      <c r="E484" s="35" t="s">
        <v>1135</v>
      </c>
      <c r="F484" s="35" t="s">
        <v>1136</v>
      </c>
    </row>
    <row r="485" spans="5:6" ht="15.6" hidden="1" x14ac:dyDescent="0.3">
      <c r="E485" s="35" t="s">
        <v>1137</v>
      </c>
      <c r="F485" s="35" t="s">
        <v>1138</v>
      </c>
    </row>
    <row r="486" spans="5:6" ht="15.6" hidden="1" x14ac:dyDescent="0.3">
      <c r="E486" s="35" t="s">
        <v>1139</v>
      </c>
      <c r="F486" s="35" t="s">
        <v>1140</v>
      </c>
    </row>
    <row r="487" spans="5:6" ht="15.6" hidden="1" x14ac:dyDescent="0.3">
      <c r="E487" s="35" t="s">
        <v>1141</v>
      </c>
      <c r="F487" s="35" t="s">
        <v>1142</v>
      </c>
    </row>
    <row r="488" spans="5:6" ht="15.6" hidden="1" x14ac:dyDescent="0.3">
      <c r="E488" s="35" t="s">
        <v>1143</v>
      </c>
      <c r="F488" s="35" t="s">
        <v>1144</v>
      </c>
    </row>
    <row r="489" spans="5:6" ht="15.6" hidden="1" x14ac:dyDescent="0.3">
      <c r="E489" s="35" t="s">
        <v>1145</v>
      </c>
      <c r="F489" s="35" t="s">
        <v>1146</v>
      </c>
    </row>
    <row r="490" spans="5:6" ht="15.6" hidden="1" x14ac:dyDescent="0.3">
      <c r="E490" s="35" t="s">
        <v>1147</v>
      </c>
      <c r="F490" s="35" t="s">
        <v>1148</v>
      </c>
    </row>
    <row r="491" spans="5:6" ht="15.6" hidden="1" x14ac:dyDescent="0.3">
      <c r="E491" s="35" t="s">
        <v>1149</v>
      </c>
      <c r="F491" s="35" t="s">
        <v>1150</v>
      </c>
    </row>
    <row r="492" spans="5:6" ht="15.6" hidden="1" x14ac:dyDescent="0.3">
      <c r="E492" s="35" t="s">
        <v>1151</v>
      </c>
      <c r="F492" s="35" t="s">
        <v>1152</v>
      </c>
    </row>
    <row r="493" spans="5:6" ht="15.6" hidden="1" x14ac:dyDescent="0.3">
      <c r="E493" s="35" t="s">
        <v>1153</v>
      </c>
      <c r="F493" s="35" t="s">
        <v>1154</v>
      </c>
    </row>
    <row r="494" spans="5:6" ht="15.6" hidden="1" x14ac:dyDescent="0.3">
      <c r="E494" s="35" t="s">
        <v>1155</v>
      </c>
      <c r="F494" s="35" t="s">
        <v>1156</v>
      </c>
    </row>
    <row r="495" spans="5:6" ht="15.6" hidden="1" x14ac:dyDescent="0.3">
      <c r="E495" s="35" t="s">
        <v>1157</v>
      </c>
      <c r="F495" s="35" t="s">
        <v>1158</v>
      </c>
    </row>
    <row r="496" spans="5:6" ht="15.6" hidden="1" x14ac:dyDescent="0.3">
      <c r="E496" s="35" t="s">
        <v>1159</v>
      </c>
      <c r="F496" s="35" t="s">
        <v>1160</v>
      </c>
    </row>
    <row r="497" spans="5:6" ht="15.6" hidden="1" x14ac:dyDescent="0.3">
      <c r="E497" s="35" t="s">
        <v>1161</v>
      </c>
      <c r="F497" s="35" t="s">
        <v>1162</v>
      </c>
    </row>
    <row r="498" spans="5:6" ht="15.6" hidden="1" x14ac:dyDescent="0.3">
      <c r="E498" s="35" t="s">
        <v>1163</v>
      </c>
      <c r="F498" s="35" t="s">
        <v>1164</v>
      </c>
    </row>
    <row r="499" spans="5:6" ht="15.6" hidden="1" x14ac:dyDescent="0.3">
      <c r="E499" s="35" t="s">
        <v>1165</v>
      </c>
      <c r="F499" s="35" t="s">
        <v>1166</v>
      </c>
    </row>
    <row r="500" spans="5:6" ht="15.6" hidden="1" x14ac:dyDescent="0.3">
      <c r="E500" s="35" t="s">
        <v>1167</v>
      </c>
      <c r="F500" s="35" t="s">
        <v>1168</v>
      </c>
    </row>
    <row r="501" spans="5:6" ht="15.6" hidden="1" x14ac:dyDescent="0.3">
      <c r="E501" s="35" t="s">
        <v>1169</v>
      </c>
      <c r="F501" s="35" t="s">
        <v>1170</v>
      </c>
    </row>
    <row r="502" spans="5:6" ht="15.6" hidden="1" x14ac:dyDescent="0.3">
      <c r="E502" s="35" t="s">
        <v>1171</v>
      </c>
      <c r="F502" s="35" t="s">
        <v>1172</v>
      </c>
    </row>
    <row r="503" spans="5:6" ht="15.6" hidden="1" x14ac:dyDescent="0.3">
      <c r="E503" s="35" t="s">
        <v>1173</v>
      </c>
      <c r="F503" s="35" t="s">
        <v>1174</v>
      </c>
    </row>
    <row r="504" spans="5:6" ht="15.6" hidden="1" x14ac:dyDescent="0.3">
      <c r="E504" s="35" t="s">
        <v>46</v>
      </c>
      <c r="F504" s="35" t="s">
        <v>1175</v>
      </c>
    </row>
    <row r="505" spans="5:6" ht="15.6" hidden="1" x14ac:dyDescent="0.3">
      <c r="E505" s="35" t="s">
        <v>1176</v>
      </c>
      <c r="F505" s="35" t="s">
        <v>1177</v>
      </c>
    </row>
    <row r="506" spans="5:6" ht="15.6" hidden="1" x14ac:dyDescent="0.3">
      <c r="E506" s="35" t="s">
        <v>1178</v>
      </c>
      <c r="F506" s="35" t="s">
        <v>1179</v>
      </c>
    </row>
    <row r="507" spans="5:6" ht="15.6" hidden="1" x14ac:dyDescent="0.3">
      <c r="E507" s="35" t="s">
        <v>1180</v>
      </c>
      <c r="F507" s="35" t="s">
        <v>1181</v>
      </c>
    </row>
    <row r="508" spans="5:6" ht="15.6" hidden="1" x14ac:dyDescent="0.3">
      <c r="E508" s="35" t="s">
        <v>1182</v>
      </c>
      <c r="F508" s="35" t="s">
        <v>1183</v>
      </c>
    </row>
    <row r="509" spans="5:6" ht="15.6" hidden="1" x14ac:dyDescent="0.3">
      <c r="E509" s="35" t="s">
        <v>1184</v>
      </c>
      <c r="F509" s="35" t="s">
        <v>1185</v>
      </c>
    </row>
    <row r="510" spans="5:6" ht="15.6" hidden="1" x14ac:dyDescent="0.3">
      <c r="E510" s="35" t="s">
        <v>1186</v>
      </c>
      <c r="F510" s="35" t="s">
        <v>1187</v>
      </c>
    </row>
    <row r="511" spans="5:6" ht="15.6" hidden="1" x14ac:dyDescent="0.3">
      <c r="E511" s="35" t="s">
        <v>1188</v>
      </c>
      <c r="F511" s="35" t="s">
        <v>1189</v>
      </c>
    </row>
    <row r="512" spans="5:6" ht="15.6" hidden="1" x14ac:dyDescent="0.3">
      <c r="E512" s="35" t="s">
        <v>1190</v>
      </c>
      <c r="F512" s="35" t="s">
        <v>1191</v>
      </c>
    </row>
    <row r="513" spans="5:6" ht="15.6" hidden="1" x14ac:dyDescent="0.3">
      <c r="E513" s="35" t="s">
        <v>1192</v>
      </c>
      <c r="F513" s="35" t="s">
        <v>1193</v>
      </c>
    </row>
    <row r="514" spans="5:6" ht="15.6" hidden="1" x14ac:dyDescent="0.3">
      <c r="E514" s="35" t="s">
        <v>1194</v>
      </c>
      <c r="F514" s="35" t="s">
        <v>1195</v>
      </c>
    </row>
    <row r="515" spans="5:6" ht="15.6" hidden="1" x14ac:dyDescent="0.3">
      <c r="E515" s="35" t="s">
        <v>1196</v>
      </c>
      <c r="F515" s="35" t="s">
        <v>1197</v>
      </c>
    </row>
    <row r="516" spans="5:6" ht="15.6" hidden="1" x14ac:dyDescent="0.3">
      <c r="E516" s="35" t="s">
        <v>1198</v>
      </c>
      <c r="F516" s="35" t="s">
        <v>1199</v>
      </c>
    </row>
    <row r="517" spans="5:6" ht="15.6" hidden="1" x14ac:dyDescent="0.3">
      <c r="E517" s="35" t="s">
        <v>1200</v>
      </c>
      <c r="F517" s="35" t="s">
        <v>1201</v>
      </c>
    </row>
    <row r="518" spans="5:6" ht="15.6" hidden="1" x14ac:dyDescent="0.3">
      <c r="E518" s="35" t="s">
        <v>1202</v>
      </c>
      <c r="F518" s="35" t="s">
        <v>1203</v>
      </c>
    </row>
    <row r="519" spans="5:6" ht="15.6" hidden="1" x14ac:dyDescent="0.3">
      <c r="E519" s="35" t="s">
        <v>1204</v>
      </c>
      <c r="F519" s="35" t="s">
        <v>1205</v>
      </c>
    </row>
    <row r="520" spans="5:6" ht="15.6" hidden="1" x14ac:dyDescent="0.3">
      <c r="E520" s="35" t="s">
        <v>1206</v>
      </c>
      <c r="F520" s="35" t="s">
        <v>1207</v>
      </c>
    </row>
    <row r="521" spans="5:6" ht="15.6" hidden="1" x14ac:dyDescent="0.3">
      <c r="E521" s="35" t="s">
        <v>1208</v>
      </c>
      <c r="F521" s="35" t="s">
        <v>1209</v>
      </c>
    </row>
    <row r="522" spans="5:6" ht="15.6" hidden="1" x14ac:dyDescent="0.3">
      <c r="E522" s="35" t="s">
        <v>1210</v>
      </c>
      <c r="F522" s="35" t="s">
        <v>1211</v>
      </c>
    </row>
    <row r="523" spans="5:6" ht="15.6" hidden="1" x14ac:dyDescent="0.3">
      <c r="E523" s="35" t="s">
        <v>1212</v>
      </c>
      <c r="F523" s="35" t="s">
        <v>1213</v>
      </c>
    </row>
    <row r="524" spans="5:6" ht="15.6" hidden="1" x14ac:dyDescent="0.3">
      <c r="E524" s="35" t="s">
        <v>1214</v>
      </c>
      <c r="F524" s="35" t="s">
        <v>1215</v>
      </c>
    </row>
    <row r="525" spans="5:6" ht="15.6" hidden="1" x14ac:dyDescent="0.3">
      <c r="E525" s="35" t="s">
        <v>1216</v>
      </c>
      <c r="F525" s="35" t="s">
        <v>1217</v>
      </c>
    </row>
    <row r="526" spans="5:6" ht="15.6" hidden="1" x14ac:dyDescent="0.3">
      <c r="E526" s="35" t="s">
        <v>1218</v>
      </c>
      <c r="F526" s="35" t="s">
        <v>1219</v>
      </c>
    </row>
    <row r="527" spans="5:6" ht="15.6" hidden="1" x14ac:dyDescent="0.3">
      <c r="E527" s="35" t="s">
        <v>1220</v>
      </c>
      <c r="F527" s="35" t="s">
        <v>1221</v>
      </c>
    </row>
    <row r="528" spans="5:6" ht="15.6" hidden="1" x14ac:dyDescent="0.3">
      <c r="E528" s="35" t="s">
        <v>1222</v>
      </c>
      <c r="F528" s="35" t="s">
        <v>1223</v>
      </c>
    </row>
    <row r="529" spans="5:6" ht="15.6" hidden="1" x14ac:dyDescent="0.3">
      <c r="E529" s="35" t="s">
        <v>1224</v>
      </c>
      <c r="F529" s="35" t="s">
        <v>1225</v>
      </c>
    </row>
    <row r="530" spans="5:6" ht="15.6" hidden="1" x14ac:dyDescent="0.3">
      <c r="E530" s="35" t="s">
        <v>1226</v>
      </c>
      <c r="F530" s="35" t="s">
        <v>1227</v>
      </c>
    </row>
    <row r="531" spans="5:6" ht="15.6" hidden="1" x14ac:dyDescent="0.3">
      <c r="E531" s="35" t="s">
        <v>1228</v>
      </c>
      <c r="F531" s="35" t="s">
        <v>1229</v>
      </c>
    </row>
    <row r="532" spans="5:6" ht="15.6" hidden="1" x14ac:dyDescent="0.3">
      <c r="E532" s="35" t="s">
        <v>1230</v>
      </c>
      <c r="F532" s="35" t="s">
        <v>1231</v>
      </c>
    </row>
    <row r="533" spans="5:6" ht="15.6" hidden="1" x14ac:dyDescent="0.3">
      <c r="E533" s="35" t="s">
        <v>1232</v>
      </c>
      <c r="F533" s="35" t="s">
        <v>1233</v>
      </c>
    </row>
    <row r="534" spans="5:6" ht="15.6" hidden="1" x14ac:dyDescent="0.3">
      <c r="E534" s="35" t="s">
        <v>1234</v>
      </c>
      <c r="F534" s="35" t="s">
        <v>1235</v>
      </c>
    </row>
    <row r="535" spans="5:6" ht="15.6" hidden="1" x14ac:dyDescent="0.3">
      <c r="E535" s="35" t="s">
        <v>1236</v>
      </c>
      <c r="F535" s="35" t="s">
        <v>1237</v>
      </c>
    </row>
    <row r="536" spans="5:6" ht="15.6" hidden="1" x14ac:dyDescent="0.3">
      <c r="E536" s="35" t="s">
        <v>1238</v>
      </c>
      <c r="F536" s="35" t="s">
        <v>1239</v>
      </c>
    </row>
    <row r="537" spans="5:6" ht="15.6" hidden="1" x14ac:dyDescent="0.3">
      <c r="E537" s="35" t="s">
        <v>1240</v>
      </c>
      <c r="F537" s="35" t="s">
        <v>1241</v>
      </c>
    </row>
    <row r="538" spans="5:6" ht="15.6" hidden="1" x14ac:dyDescent="0.3">
      <c r="E538" s="35" t="s">
        <v>1242</v>
      </c>
      <c r="F538" s="35" t="s">
        <v>1243</v>
      </c>
    </row>
    <row r="539" spans="5:6" ht="15.6" hidden="1" x14ac:dyDescent="0.3">
      <c r="E539" s="35" t="s">
        <v>1244</v>
      </c>
      <c r="F539" s="35" t="s">
        <v>1245</v>
      </c>
    </row>
    <row r="540" spans="5:6" ht="15.6" hidden="1" x14ac:dyDescent="0.3">
      <c r="E540" s="35" t="s">
        <v>1246</v>
      </c>
      <c r="F540" s="35" t="s">
        <v>1247</v>
      </c>
    </row>
    <row r="541" spans="5:6" ht="15.6" hidden="1" x14ac:dyDescent="0.3">
      <c r="E541" s="35" t="s">
        <v>1248</v>
      </c>
      <c r="F541" s="35" t="s">
        <v>1249</v>
      </c>
    </row>
    <row r="542" spans="5:6" ht="15.6" hidden="1" x14ac:dyDescent="0.3">
      <c r="E542" s="35" t="s">
        <v>1250</v>
      </c>
      <c r="F542" s="35" t="s">
        <v>1251</v>
      </c>
    </row>
    <row r="543" spans="5:6" ht="15.6" hidden="1" x14ac:dyDescent="0.3">
      <c r="E543" s="35" t="s">
        <v>1252</v>
      </c>
      <c r="F543" s="35" t="s">
        <v>1253</v>
      </c>
    </row>
    <row r="544" spans="5:6" ht="15.6" hidden="1" x14ac:dyDescent="0.3">
      <c r="E544" s="35" t="s">
        <v>1254</v>
      </c>
      <c r="F544" s="35" t="s">
        <v>1255</v>
      </c>
    </row>
    <row r="545" spans="5:6" ht="15.6" hidden="1" x14ac:dyDescent="0.3">
      <c r="E545" s="35" t="s">
        <v>1256</v>
      </c>
      <c r="F545" s="35" t="s">
        <v>1257</v>
      </c>
    </row>
    <row r="546" spans="5:6" ht="15.6" hidden="1" x14ac:dyDescent="0.3">
      <c r="E546" s="35" t="s">
        <v>1258</v>
      </c>
      <c r="F546" s="35" t="s">
        <v>1259</v>
      </c>
    </row>
    <row r="547" spans="5:6" ht="15.6" hidden="1" x14ac:dyDescent="0.3">
      <c r="E547" s="35" t="s">
        <v>1260</v>
      </c>
      <c r="F547" s="35" t="s">
        <v>1261</v>
      </c>
    </row>
    <row r="548" spans="5:6" ht="15.6" hidden="1" x14ac:dyDescent="0.3">
      <c r="E548" s="35" t="s">
        <v>1262</v>
      </c>
      <c r="F548" s="35" t="s">
        <v>1263</v>
      </c>
    </row>
    <row r="549" spans="5:6" ht="15.6" hidden="1" x14ac:dyDescent="0.3">
      <c r="E549" s="35" t="s">
        <v>1264</v>
      </c>
      <c r="F549" s="35" t="s">
        <v>1265</v>
      </c>
    </row>
    <row r="550" spans="5:6" ht="15.6" hidden="1" x14ac:dyDescent="0.3">
      <c r="E550" s="35" t="s">
        <v>1266</v>
      </c>
      <c r="F550" s="35" t="s">
        <v>1267</v>
      </c>
    </row>
    <row r="551" spans="5:6" ht="15.6" hidden="1" x14ac:dyDescent="0.3">
      <c r="E551" s="35" t="s">
        <v>1268</v>
      </c>
      <c r="F551" s="35" t="s">
        <v>1269</v>
      </c>
    </row>
    <row r="552" spans="5:6" ht="15.6" hidden="1" x14ac:dyDescent="0.3">
      <c r="E552" s="35" t="s">
        <v>1270</v>
      </c>
      <c r="F552" s="35" t="s">
        <v>1271</v>
      </c>
    </row>
    <row r="553" spans="5:6" ht="15.6" hidden="1" x14ac:dyDescent="0.3">
      <c r="E553" s="35" t="s">
        <v>1272</v>
      </c>
      <c r="F553" s="35" t="s">
        <v>1273</v>
      </c>
    </row>
    <row r="554" spans="5:6" ht="15.6" hidden="1" x14ac:dyDescent="0.3">
      <c r="E554" s="35" t="s">
        <v>1274</v>
      </c>
      <c r="F554" s="35" t="s">
        <v>1275</v>
      </c>
    </row>
    <row r="555" spans="5:6" ht="15.6" hidden="1" x14ac:dyDescent="0.3">
      <c r="E555" s="35" t="s">
        <v>1276</v>
      </c>
      <c r="F555" s="35" t="s">
        <v>1277</v>
      </c>
    </row>
    <row r="556" spans="5:6" ht="15.6" hidden="1" x14ac:dyDescent="0.3">
      <c r="E556" s="35" t="s">
        <v>1278</v>
      </c>
      <c r="F556" s="35" t="s">
        <v>1279</v>
      </c>
    </row>
    <row r="557" spans="5:6" ht="15.6" hidden="1" x14ac:dyDescent="0.3">
      <c r="E557" s="35" t="s">
        <v>1280</v>
      </c>
      <c r="F557" s="35" t="s">
        <v>1281</v>
      </c>
    </row>
    <row r="558" spans="5:6" ht="15.6" hidden="1" x14ac:dyDescent="0.3">
      <c r="E558" s="35" t="s">
        <v>1282</v>
      </c>
      <c r="F558" s="35" t="s">
        <v>1283</v>
      </c>
    </row>
    <row r="559" spans="5:6" ht="15.6" hidden="1" x14ac:dyDescent="0.3">
      <c r="E559" s="35" t="s">
        <v>1284</v>
      </c>
      <c r="F559" s="35" t="s">
        <v>1285</v>
      </c>
    </row>
    <row r="560" spans="5:6" ht="15.6" hidden="1" x14ac:dyDescent="0.3">
      <c r="E560" s="35" t="s">
        <v>1286</v>
      </c>
      <c r="F560" s="35" t="s">
        <v>1287</v>
      </c>
    </row>
    <row r="561" spans="5:6" ht="15.6" hidden="1" x14ac:dyDescent="0.3">
      <c r="E561" s="35" t="s">
        <v>1288</v>
      </c>
      <c r="F561" s="35" t="s">
        <v>1289</v>
      </c>
    </row>
    <row r="562" spans="5:6" ht="15.6" hidden="1" x14ac:dyDescent="0.3">
      <c r="E562" s="35" t="s">
        <v>1290</v>
      </c>
      <c r="F562" s="35" t="s">
        <v>1291</v>
      </c>
    </row>
    <row r="563" spans="5:6" ht="15.6" hidden="1" x14ac:dyDescent="0.3">
      <c r="E563" s="35" t="s">
        <v>1292</v>
      </c>
      <c r="F563" s="35" t="s">
        <v>1293</v>
      </c>
    </row>
    <row r="564" spans="5:6" ht="15.6" hidden="1" x14ac:dyDescent="0.3">
      <c r="E564" s="35" t="s">
        <v>1294</v>
      </c>
      <c r="F564" s="35" t="s">
        <v>1295</v>
      </c>
    </row>
    <row r="565" spans="5:6" ht="15.6" hidden="1" x14ac:dyDescent="0.3">
      <c r="E565" s="35" t="s">
        <v>1296</v>
      </c>
      <c r="F565" s="35" t="s">
        <v>1297</v>
      </c>
    </row>
    <row r="566" spans="5:6" ht="15.6" hidden="1" x14ac:dyDescent="0.3">
      <c r="E566" s="35" t="s">
        <v>1298</v>
      </c>
      <c r="F566" s="35" t="s">
        <v>1299</v>
      </c>
    </row>
    <row r="567" spans="5:6" ht="15.6" hidden="1" x14ac:dyDescent="0.3">
      <c r="E567" s="35" t="s">
        <v>1300</v>
      </c>
      <c r="F567" s="35" t="s">
        <v>1301</v>
      </c>
    </row>
    <row r="568" spans="5:6" ht="15.6" hidden="1" x14ac:dyDescent="0.3">
      <c r="E568" s="35" t="s">
        <v>1302</v>
      </c>
      <c r="F568" s="35" t="s">
        <v>1303</v>
      </c>
    </row>
    <row r="569" spans="5:6" ht="15.6" hidden="1" x14ac:dyDescent="0.3">
      <c r="E569" s="35" t="s">
        <v>1304</v>
      </c>
      <c r="F569" s="35" t="s">
        <v>1305</v>
      </c>
    </row>
    <row r="570" spans="5:6" ht="15.6" hidden="1" x14ac:dyDescent="0.3">
      <c r="E570" s="35" t="s">
        <v>1306</v>
      </c>
      <c r="F570" s="35" t="s">
        <v>1307</v>
      </c>
    </row>
    <row r="571" spans="5:6" ht="15.6" hidden="1" x14ac:dyDescent="0.3">
      <c r="F571" s="35" t="s">
        <v>1308</v>
      </c>
    </row>
    <row r="572" spans="5:6" ht="15.6" hidden="1" x14ac:dyDescent="0.3">
      <c r="F572" s="35" t="s">
        <v>1309</v>
      </c>
    </row>
    <row r="573" spans="5:6" ht="15.6" hidden="1" x14ac:dyDescent="0.3">
      <c r="F573" s="35" t="s">
        <v>1310</v>
      </c>
    </row>
    <row r="574" spans="5:6" ht="15.6" hidden="1" x14ac:dyDescent="0.3">
      <c r="F574" s="35" t="s">
        <v>1311</v>
      </c>
    </row>
    <row r="575" spans="5:6" ht="15.6" hidden="1" x14ac:dyDescent="0.3"/>
    <row r="576" spans="5:6" ht="15.6" hidden="1" x14ac:dyDescent="0.3"/>
  </sheetData>
  <mergeCells count="44">
    <mergeCell ref="C52:G52"/>
    <mergeCell ref="B112:F112"/>
    <mergeCell ref="C44:G44"/>
    <mergeCell ref="C45:G45"/>
    <mergeCell ref="B47:G47"/>
    <mergeCell ref="C49:G49"/>
    <mergeCell ref="C50:G50"/>
    <mergeCell ref="C51:G51"/>
    <mergeCell ref="C43:G43"/>
    <mergeCell ref="B31:D31"/>
    <mergeCell ref="B32:G32"/>
    <mergeCell ref="B33:D33"/>
    <mergeCell ref="C34:G34"/>
    <mergeCell ref="C35:G35"/>
    <mergeCell ref="C36:G36"/>
    <mergeCell ref="C37:G37"/>
    <mergeCell ref="C38:G38"/>
    <mergeCell ref="C39:G39"/>
    <mergeCell ref="B40:D40"/>
    <mergeCell ref="B41:G41"/>
    <mergeCell ref="C30:G30"/>
    <mergeCell ref="C18:G18"/>
    <mergeCell ref="C19:G19"/>
    <mergeCell ref="C20:G20"/>
    <mergeCell ref="E21:G21"/>
    <mergeCell ref="C22:G22"/>
    <mergeCell ref="C23:G23"/>
    <mergeCell ref="B24:D24"/>
    <mergeCell ref="B25:G25"/>
    <mergeCell ref="C27:G27"/>
    <mergeCell ref="C28:G28"/>
    <mergeCell ref="C29:G29"/>
    <mergeCell ref="C17:G17"/>
    <mergeCell ref="B3:G3"/>
    <mergeCell ref="B4:G4"/>
    <mergeCell ref="B5:D5"/>
    <mergeCell ref="B6:G6"/>
    <mergeCell ref="B7:D7"/>
    <mergeCell ref="C8:G8"/>
    <mergeCell ref="C9:G9"/>
    <mergeCell ref="B10:B13"/>
    <mergeCell ref="C14:G14"/>
    <mergeCell ref="C15:G15"/>
    <mergeCell ref="C16:G16"/>
  </mergeCells>
  <dataValidations count="10">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$J$114:$J$115</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$I$114:$I$121</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$H$114:$H$118</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$G$114:$G$116</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G13">
      <formula1>$F$114:$F$574</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F13">
      <formula1>$E$114:$E$570</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E13">
      <formula1>$D$114:$D$173</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D13">
      <formula1>$C$114:$C$134</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C13">
      <formula1>$B$114:$B$119</formula1>
    </dataValidation>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s>
  <hyperlinks>
    <hyperlink ref="A1" location="'2.6.1.b.4'!A1" display="Regresar"/>
    <hyperlink ref="C38" r:id="rId1"/>
  </hyperlinks>
  <printOptions horizontalCentered="1" verticalCentered="1"/>
  <pageMargins left="0.70866141732283472" right="0.70866141732283472" top="0.74803149606299213" bottom="0.74803149606299213" header="0.31496062992125984" footer="0.31496062992125984"/>
  <pageSetup scale="33" orientation="portrait" r:id="rId2"/>
  <drawing r:id="rId3"/>
  <legacyDrawing r:id="rId4"/>
  <tableParts count="10">
    <tablePart r:id="rId5"/>
    <tablePart r:id="rId6"/>
    <tablePart r:id="rId7"/>
    <tablePart r:id="rId8"/>
    <tablePart r:id="rId9"/>
    <tablePart r:id="rId10"/>
    <tablePart r:id="rId11"/>
    <tablePart r:id="rId12"/>
    <tablePart r:id="rId13"/>
    <tablePart r:id="rId14"/>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1:AE31"/>
  <sheetViews>
    <sheetView showGridLines="0" zoomScale="90" zoomScaleNormal="90" zoomScaleSheetLayoutView="90" workbookViewId="0">
      <selection activeCell="E24" sqref="E24"/>
    </sheetView>
  </sheetViews>
  <sheetFormatPr baseColWidth="10" defaultColWidth="11.42578125" defaultRowHeight="15" x14ac:dyDescent="0.25"/>
  <cols>
    <col min="1" max="1" width="11.42578125" style="95"/>
    <col min="2" max="2" width="12.28515625" style="95" customWidth="1"/>
    <col min="3" max="3" width="19.7109375" style="95" customWidth="1"/>
    <col min="4" max="5" width="11.42578125" style="95"/>
    <col min="6" max="6" width="17.7109375" style="95" customWidth="1"/>
    <col min="7" max="16384" width="11.42578125" style="95"/>
  </cols>
  <sheetData>
    <row r="1" spans="1:31" ht="15.6" x14ac:dyDescent="0.3">
      <c r="A1" s="23" t="s">
        <v>32</v>
      </c>
      <c r="F1" s="23" t="s">
        <v>60</v>
      </c>
    </row>
    <row r="2" spans="1:31" ht="15.75" x14ac:dyDescent="0.25">
      <c r="A2" s="18"/>
      <c r="B2" s="85" t="s">
        <v>1535</v>
      </c>
    </row>
    <row r="3" spans="1:31" ht="14.45" x14ac:dyDescent="0.3">
      <c r="B3" s="96" t="s">
        <v>47</v>
      </c>
    </row>
    <row r="4" spans="1:31" x14ac:dyDescent="0.25">
      <c r="B4" s="86" t="s">
        <v>48</v>
      </c>
    </row>
    <row r="5" spans="1:31" x14ac:dyDescent="0.25">
      <c r="B5" s="86" t="s">
        <v>49</v>
      </c>
    </row>
    <row r="6" spans="1:31" x14ac:dyDescent="0.25">
      <c r="B6" s="71" t="s">
        <v>1563</v>
      </c>
    </row>
    <row r="8" spans="1:31" x14ac:dyDescent="0.25">
      <c r="B8" s="14" t="s">
        <v>1567</v>
      </c>
      <c r="C8" s="80"/>
    </row>
    <row r="9" spans="1:31" ht="14.45" x14ac:dyDescent="0.3">
      <c r="B9" s="14"/>
      <c r="C9" s="80"/>
    </row>
    <row r="10" spans="1:31" x14ac:dyDescent="0.25">
      <c r="B10" s="80" t="s">
        <v>1734</v>
      </c>
      <c r="C10" s="80"/>
    </row>
    <row r="11" spans="1:31" s="155" customFormat="1" x14ac:dyDescent="0.25">
      <c r="B11" s="220" t="s">
        <v>1599</v>
      </c>
      <c r="C11" s="92"/>
    </row>
    <row r="12" spans="1:31" s="155" customFormat="1" ht="30" x14ac:dyDescent="0.25">
      <c r="B12" s="153" t="s">
        <v>1561</v>
      </c>
      <c r="C12" s="139" t="s">
        <v>1562</v>
      </c>
      <c r="D12" s="95"/>
      <c r="E12" s="95"/>
      <c r="F12" s="95"/>
      <c r="G12" s="95"/>
      <c r="H12" s="95"/>
      <c r="I12" s="95"/>
      <c r="J12" s="95"/>
      <c r="K12" s="95"/>
      <c r="L12" s="95"/>
      <c r="M12" s="95"/>
      <c r="N12" s="95"/>
      <c r="O12" s="95"/>
      <c r="P12" s="95"/>
      <c r="Q12" s="95"/>
      <c r="R12" s="95"/>
      <c r="S12" s="95"/>
      <c r="T12" s="95"/>
      <c r="U12" s="95"/>
      <c r="V12" s="95"/>
      <c r="W12" s="95"/>
      <c r="X12" s="95"/>
      <c r="Y12" s="95"/>
      <c r="Z12" s="95"/>
      <c r="AA12" s="95"/>
      <c r="AB12" s="95"/>
      <c r="AC12" s="95"/>
      <c r="AD12" s="95"/>
      <c r="AE12" s="95"/>
    </row>
    <row r="13" spans="1:31" s="155" customFormat="1" ht="14.45" x14ac:dyDescent="0.3">
      <c r="B13" s="928">
        <v>2012</v>
      </c>
      <c r="C13" s="934">
        <v>2338.3212053904763</v>
      </c>
      <c r="D13" s="95"/>
      <c r="E13" s="95"/>
      <c r="F13" s="95"/>
      <c r="G13" s="95"/>
      <c r="H13" s="95"/>
      <c r="I13" s="95"/>
      <c r="J13" s="95"/>
      <c r="K13" s="95"/>
      <c r="L13" s="95"/>
      <c r="M13" s="95"/>
      <c r="N13" s="95"/>
      <c r="O13" s="95"/>
      <c r="P13" s="95"/>
      <c r="Q13" s="95"/>
      <c r="R13" s="95"/>
      <c r="S13" s="95"/>
      <c r="T13" s="95"/>
      <c r="U13" s="95"/>
      <c r="V13" s="95"/>
      <c r="W13" s="95"/>
      <c r="X13" s="95"/>
      <c r="Y13" s="95"/>
      <c r="Z13" s="95"/>
      <c r="AA13" s="95"/>
      <c r="AB13" s="95"/>
      <c r="AC13" s="95"/>
      <c r="AD13" s="95"/>
      <c r="AE13" s="95"/>
    </row>
    <row r="14" spans="1:31" s="155" customFormat="1" ht="14.45" x14ac:dyDescent="0.3">
      <c r="B14" s="928">
        <v>2013</v>
      </c>
      <c r="C14" s="934">
        <v>2466.1210444279768</v>
      </c>
      <c r="D14" s="95"/>
      <c r="E14" s="95"/>
      <c r="F14" s="95"/>
      <c r="G14" s="95"/>
      <c r="H14" s="95"/>
      <c r="I14" s="95"/>
      <c r="J14" s="95"/>
      <c r="K14" s="95"/>
      <c r="L14" s="95"/>
      <c r="M14" s="95"/>
      <c r="N14" s="95"/>
      <c r="O14" s="95"/>
      <c r="P14" s="95"/>
      <c r="Q14" s="95"/>
      <c r="R14" s="95"/>
      <c r="S14" s="95"/>
      <c r="T14" s="95"/>
      <c r="U14" s="95"/>
      <c r="V14" s="95"/>
      <c r="W14" s="95"/>
      <c r="X14" s="95"/>
      <c r="Y14" s="95"/>
      <c r="Z14" s="95"/>
      <c r="AA14" s="95"/>
      <c r="AB14" s="95"/>
      <c r="AC14" s="95"/>
      <c r="AD14" s="95"/>
      <c r="AE14" s="95"/>
    </row>
    <row r="15" spans="1:31" s="155" customFormat="1" ht="14.45" x14ac:dyDescent="0.3">
      <c r="B15" s="928">
        <v>2014</v>
      </c>
      <c r="C15" s="934">
        <v>2743.6898928841874</v>
      </c>
      <c r="D15" s="95"/>
      <c r="E15" s="95"/>
      <c r="F15" s="95"/>
      <c r="G15" s="95"/>
      <c r="H15" s="95"/>
      <c r="I15" s="95"/>
      <c r="J15" s="95"/>
      <c r="K15" s="95"/>
      <c r="L15" s="95"/>
      <c r="M15" s="95"/>
      <c r="N15" s="95"/>
      <c r="O15" s="95"/>
      <c r="P15" s="95"/>
      <c r="Q15" s="95"/>
      <c r="R15" s="95"/>
      <c r="S15" s="95"/>
      <c r="T15" s="95"/>
      <c r="U15" s="95"/>
      <c r="V15" s="95"/>
      <c r="W15" s="95"/>
      <c r="X15" s="95"/>
      <c r="Y15" s="95"/>
      <c r="Z15" s="95"/>
      <c r="AA15" s="95"/>
      <c r="AB15" s="95"/>
      <c r="AC15" s="95"/>
      <c r="AD15" s="95"/>
      <c r="AE15" s="95"/>
    </row>
    <row r="16" spans="1:31" s="155" customFormat="1" ht="14.45" x14ac:dyDescent="0.3">
      <c r="B16" s="928">
        <v>2015</v>
      </c>
      <c r="C16" s="934">
        <v>3194.0183735485666</v>
      </c>
      <c r="D16" s="95"/>
      <c r="E16" s="95"/>
      <c r="F16" s="95"/>
      <c r="G16" s="95"/>
      <c r="H16" s="95"/>
      <c r="I16" s="95"/>
      <c r="J16" s="95"/>
      <c r="K16" s="95"/>
      <c r="L16" s="95"/>
      <c r="M16" s="95"/>
      <c r="N16" s="95"/>
      <c r="O16" s="95"/>
      <c r="P16" s="95"/>
      <c r="Q16" s="95"/>
      <c r="R16" s="95"/>
      <c r="S16" s="95"/>
      <c r="T16" s="95"/>
      <c r="U16" s="95"/>
      <c r="V16" s="95"/>
      <c r="W16" s="95"/>
      <c r="X16" s="95"/>
      <c r="Y16" s="95"/>
      <c r="Z16" s="95"/>
      <c r="AA16" s="95"/>
      <c r="AB16" s="95"/>
      <c r="AC16" s="95"/>
      <c r="AD16" s="95"/>
      <c r="AE16" s="95"/>
    </row>
    <row r="17" spans="2:31" s="155" customFormat="1" ht="14.45" x14ac:dyDescent="0.3">
      <c r="B17" s="928">
        <v>2016</v>
      </c>
      <c r="C17" s="935">
        <v>2922.7116456853828</v>
      </c>
      <c r="D17" s="95"/>
      <c r="E17" s="95"/>
      <c r="F17" s="945"/>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row>
    <row r="18" spans="2:31" s="155" customFormat="1" ht="14.45" x14ac:dyDescent="0.3">
      <c r="B18" s="928">
        <v>2017</v>
      </c>
      <c r="C18" s="935">
        <v>2833.1466842053001</v>
      </c>
      <c r="D18" s="95"/>
      <c r="E18" s="95"/>
      <c r="F18" s="94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row>
    <row r="19" spans="2:31" s="155" customFormat="1" ht="14.45" x14ac:dyDescent="0.3">
      <c r="B19" s="929">
        <v>2018</v>
      </c>
      <c r="C19" s="936">
        <v>3053.5348016162447</v>
      </c>
      <c r="D19" s="95"/>
      <c r="E19" s="95"/>
      <c r="F19" s="94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row>
    <row r="20" spans="2:31" s="155" customFormat="1" ht="14.45" x14ac:dyDescent="0.3">
      <c r="B20" s="95" t="s">
        <v>3617</v>
      </c>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row>
    <row r="21" spans="2:31" s="155" customFormat="1" ht="15" customHeight="1" x14ac:dyDescent="0.3">
      <c r="B21" s="95"/>
      <c r="C21" s="92"/>
      <c r="D21" s="157"/>
      <c r="E21" s="157"/>
      <c r="F21" s="157"/>
      <c r="G21" s="157"/>
      <c r="H21" s="157"/>
      <c r="I21" s="157"/>
      <c r="J21" s="157"/>
      <c r="K21" s="157"/>
      <c r="L21" s="157"/>
      <c r="M21" s="157"/>
      <c r="N21" s="157"/>
      <c r="O21" s="157"/>
      <c r="P21" s="157"/>
      <c r="Q21" s="157"/>
      <c r="R21" s="158"/>
      <c r="S21" s="158"/>
      <c r="T21" s="158"/>
      <c r="U21" s="158"/>
      <c r="V21" s="158"/>
      <c r="W21" s="158"/>
      <c r="X21" s="158"/>
      <c r="Y21" s="158"/>
      <c r="Z21" s="158"/>
      <c r="AA21" s="158"/>
      <c r="AB21" s="158"/>
      <c r="AC21" s="158"/>
      <c r="AD21" s="158"/>
      <c r="AE21" s="158"/>
    </row>
    <row r="22" spans="2:31" s="155" customFormat="1" ht="14.45" x14ac:dyDescent="0.3"/>
    <row r="23" spans="2:31" s="155" customFormat="1" ht="14.45" x14ac:dyDescent="0.3"/>
    <row r="24" spans="2:31" s="155" customFormat="1" ht="14.45" x14ac:dyDescent="0.3"/>
    <row r="25" spans="2:31" s="155" customFormat="1" ht="14.45" x14ac:dyDescent="0.3"/>
    <row r="26" spans="2:31" s="155" customFormat="1" ht="14.45" x14ac:dyDescent="0.3"/>
    <row r="27" spans="2:31" s="155" customFormat="1" x14ac:dyDescent="0.25"/>
    <row r="28" spans="2:31" s="155" customFormat="1" x14ac:dyDescent="0.25"/>
    <row r="29" spans="2:31" s="155" customFormat="1" x14ac:dyDescent="0.25"/>
    <row r="30" spans="2:31" s="155" customFormat="1" x14ac:dyDescent="0.25"/>
    <row r="31" spans="2:31" s="155" customFormat="1" x14ac:dyDescent="0.25"/>
  </sheetData>
  <hyperlinks>
    <hyperlink ref="A1" location="'C2'!A1" display="Regresar"/>
    <hyperlink ref="F1" location="M2.6.2.a.1.a!A1" display="Ver metadato "/>
    <hyperlink ref="F1:G1" location="'HM 2.6.2.a'!A1" display="Ver metadato "/>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9">
    <tabColor theme="8" tint="-0.499984740745262"/>
    <pageSetUpPr fitToPage="1"/>
  </sheetPr>
  <dimension ref="A1:L576"/>
  <sheetViews>
    <sheetView showGridLines="0" zoomScale="90" zoomScaleNormal="90" workbookViewId="0">
      <selection activeCell="E24" sqref="E24"/>
    </sheetView>
  </sheetViews>
  <sheetFormatPr baseColWidth="10" defaultColWidth="11.42578125" defaultRowHeight="15.75" x14ac:dyDescent="0.25"/>
  <cols>
    <col min="1" max="1" width="13.7109375" style="20" customWidth="1"/>
    <col min="2" max="2" width="30.28515625" style="20" customWidth="1"/>
    <col min="3" max="3" width="37.7109375" style="20" customWidth="1"/>
    <col min="4" max="4" width="34.28515625" style="20" customWidth="1"/>
    <col min="5" max="5" width="25.42578125" style="20" customWidth="1"/>
    <col min="6" max="6" width="24.7109375" style="20" customWidth="1"/>
    <col min="7" max="7" width="21.42578125" style="20" customWidth="1"/>
    <col min="8" max="8" width="16" style="20" customWidth="1"/>
    <col min="9" max="9" width="16.28515625" style="20" customWidth="1"/>
    <col min="10" max="10" width="21.7109375" style="20" customWidth="1"/>
    <col min="11" max="16384" width="11.42578125" style="20"/>
  </cols>
  <sheetData>
    <row r="1" spans="1:7" ht="15.6" x14ac:dyDescent="0.3">
      <c r="A1" s="23" t="s">
        <v>32</v>
      </c>
    </row>
    <row r="2" spans="1:7" ht="42" customHeight="1" x14ac:dyDescent="0.25">
      <c r="F2" s="421" t="s">
        <v>264</v>
      </c>
      <c r="G2" s="632"/>
    </row>
    <row r="3" spans="1:7" ht="45.75" customHeight="1" x14ac:dyDescent="0.25">
      <c r="B3" s="1599" t="s">
        <v>265</v>
      </c>
      <c r="C3" s="1599"/>
      <c r="D3" s="1599"/>
      <c r="E3" s="1599"/>
      <c r="F3" s="1599"/>
      <c r="G3" s="1599"/>
    </row>
    <row r="4" spans="1:7" ht="15.6" x14ac:dyDescent="0.3">
      <c r="B4" s="1600" t="s">
        <v>266</v>
      </c>
      <c r="C4" s="1600"/>
      <c r="D4" s="1600"/>
      <c r="E4" s="1600"/>
      <c r="F4" s="1600"/>
      <c r="G4" s="1600"/>
    </row>
    <row r="5" spans="1:7" ht="15.6" x14ac:dyDescent="0.3">
      <c r="B5" s="1601"/>
      <c r="C5" s="1601"/>
      <c r="D5" s="1601"/>
      <c r="F5" s="633"/>
      <c r="G5" s="633"/>
    </row>
    <row r="6" spans="1:7" x14ac:dyDescent="0.25">
      <c r="B6" s="1602" t="s">
        <v>267</v>
      </c>
      <c r="C6" s="1602"/>
      <c r="D6" s="1602"/>
      <c r="E6" s="1602"/>
      <c r="F6" s="1602"/>
      <c r="G6" s="1602"/>
    </row>
    <row r="7" spans="1:7" ht="15.6" x14ac:dyDescent="0.3">
      <c r="B7" s="1601"/>
      <c r="C7" s="1601"/>
      <c r="D7" s="1601"/>
      <c r="F7" s="633"/>
      <c r="G7" s="633"/>
    </row>
    <row r="8" spans="1:7" ht="15.6" x14ac:dyDescent="0.3">
      <c r="B8" s="38" t="s">
        <v>268</v>
      </c>
      <c r="C8" s="1572" t="s">
        <v>324</v>
      </c>
      <c r="D8" s="1572"/>
      <c r="E8" s="1572"/>
      <c r="F8" s="1572"/>
      <c r="G8" s="1572"/>
    </row>
    <row r="9" spans="1:7" ht="31.5" x14ac:dyDescent="0.25">
      <c r="B9" s="38" t="s">
        <v>270</v>
      </c>
      <c r="C9" s="1572" t="s">
        <v>3616</v>
      </c>
      <c r="D9" s="1572"/>
      <c r="E9" s="1572"/>
      <c r="F9" s="1572"/>
      <c r="G9" s="1572"/>
    </row>
    <row r="10" spans="1:7" ht="31.5" x14ac:dyDescent="0.25">
      <c r="B10" s="1573" t="s">
        <v>271</v>
      </c>
      <c r="C10" s="634" t="s">
        <v>272</v>
      </c>
      <c r="D10" s="634" t="s">
        <v>273</v>
      </c>
      <c r="E10" s="634" t="s">
        <v>274</v>
      </c>
      <c r="F10" s="635" t="s">
        <v>275</v>
      </c>
      <c r="G10" s="635" t="s">
        <v>276</v>
      </c>
    </row>
    <row r="11" spans="1:7" ht="36" customHeight="1" x14ac:dyDescent="0.25">
      <c r="B11" s="1550"/>
      <c r="C11" s="636" t="s">
        <v>277</v>
      </c>
      <c r="D11" s="636" t="s">
        <v>48</v>
      </c>
      <c r="E11" s="636" t="s">
        <v>431</v>
      </c>
      <c r="F11" s="637" t="s">
        <v>903</v>
      </c>
      <c r="G11" s="637" t="s">
        <v>904</v>
      </c>
    </row>
    <row r="12" spans="1:7" ht="17.25" customHeight="1" x14ac:dyDescent="0.25">
      <c r="B12" s="1550"/>
      <c r="C12" s="636"/>
      <c r="D12" s="636"/>
      <c r="E12" s="636"/>
      <c r="F12" s="637" t="s">
        <v>282</v>
      </c>
      <c r="G12" s="637"/>
    </row>
    <row r="13" spans="1:7" ht="17.25" customHeight="1" x14ac:dyDescent="0.25">
      <c r="B13" s="1551"/>
      <c r="C13" s="636"/>
      <c r="D13" s="636"/>
      <c r="E13" s="636"/>
      <c r="F13" s="637" t="s">
        <v>282</v>
      </c>
      <c r="G13" s="637"/>
    </row>
    <row r="14" spans="1:7" x14ac:dyDescent="0.25">
      <c r="B14" s="43" t="s">
        <v>283</v>
      </c>
      <c r="C14" s="1572" t="s">
        <v>2</v>
      </c>
      <c r="D14" s="1572"/>
      <c r="E14" s="1572"/>
      <c r="F14" s="1572"/>
      <c r="G14" s="1572"/>
    </row>
    <row r="15" spans="1:7" ht="105" customHeight="1" x14ac:dyDescent="0.25">
      <c r="B15" s="38" t="s">
        <v>284</v>
      </c>
      <c r="C15" s="1603" t="s">
        <v>3779</v>
      </c>
      <c r="D15" s="1603"/>
      <c r="E15" s="1603"/>
      <c r="F15" s="1603"/>
      <c r="G15" s="1603"/>
    </row>
    <row r="16" spans="1:7" ht="36.6" customHeight="1" x14ac:dyDescent="0.25">
      <c r="B16" s="38" t="s">
        <v>285</v>
      </c>
      <c r="C16" s="1603" t="s">
        <v>3778</v>
      </c>
      <c r="D16" s="1603"/>
      <c r="E16" s="1603"/>
      <c r="F16" s="1603"/>
      <c r="G16" s="1603"/>
    </row>
    <row r="17" spans="2:9" ht="20.25" customHeight="1" x14ac:dyDescent="0.25">
      <c r="B17" s="38" t="s">
        <v>286</v>
      </c>
      <c r="C17" s="1572" t="s">
        <v>287</v>
      </c>
      <c r="D17" s="1572"/>
      <c r="E17" s="1572"/>
      <c r="F17" s="1572"/>
      <c r="G17" s="1572"/>
    </row>
    <row r="18" spans="2:9" x14ac:dyDescent="0.25">
      <c r="B18" s="38" t="s">
        <v>288</v>
      </c>
      <c r="C18" s="1572" t="s">
        <v>1828</v>
      </c>
      <c r="D18" s="1572"/>
      <c r="E18" s="1572"/>
      <c r="F18" s="1572"/>
      <c r="G18" s="1572"/>
    </row>
    <row r="19" spans="2:9" ht="36.75" customHeight="1" x14ac:dyDescent="0.25">
      <c r="B19" s="38" t="s">
        <v>289</v>
      </c>
      <c r="C19" s="1572" t="s">
        <v>3297</v>
      </c>
      <c r="D19" s="1572"/>
      <c r="E19" s="1572"/>
      <c r="F19" s="1572"/>
      <c r="G19" s="1572"/>
    </row>
    <row r="20" spans="2:9" ht="38.25" customHeight="1" x14ac:dyDescent="0.25">
      <c r="B20" s="38" t="s">
        <v>290</v>
      </c>
      <c r="C20" s="1572" t="s">
        <v>3619</v>
      </c>
      <c r="D20" s="1572"/>
      <c r="E20" s="1572"/>
      <c r="F20" s="1572"/>
      <c r="G20" s="1572"/>
    </row>
    <row r="21" spans="2:9" ht="43.5" customHeight="1" x14ac:dyDescent="0.25">
      <c r="B21" s="38" t="s">
        <v>291</v>
      </c>
      <c r="C21" s="640" t="s">
        <v>3618</v>
      </c>
      <c r="D21" s="45" t="s">
        <v>1758</v>
      </c>
      <c r="E21" s="1575" t="s">
        <v>292</v>
      </c>
      <c r="F21" s="1576"/>
      <c r="G21" s="1577"/>
    </row>
    <row r="22" spans="2:9" ht="36.75" customHeight="1" x14ac:dyDescent="0.25">
      <c r="B22" s="38" t="s">
        <v>293</v>
      </c>
      <c r="C22" s="1572" t="s">
        <v>1759</v>
      </c>
      <c r="D22" s="1572"/>
      <c r="E22" s="1572"/>
      <c r="F22" s="1572"/>
      <c r="G22" s="1572"/>
    </row>
    <row r="23" spans="2:9" ht="67.150000000000006" customHeight="1" x14ac:dyDescent="0.25">
      <c r="B23" s="38" t="s">
        <v>294</v>
      </c>
      <c r="C23" s="1572" t="s">
        <v>3739</v>
      </c>
      <c r="D23" s="1572"/>
      <c r="E23" s="1572"/>
      <c r="F23" s="1572"/>
      <c r="G23" s="1572"/>
    </row>
    <row r="24" spans="2:9" x14ac:dyDescent="0.25">
      <c r="B24" s="1578"/>
      <c r="C24" s="1578"/>
      <c r="D24" s="1578"/>
      <c r="E24" s="395"/>
      <c r="F24" s="605"/>
      <c r="G24" s="605"/>
    </row>
    <row r="25" spans="2:9" x14ac:dyDescent="0.25">
      <c r="B25" s="1579" t="s">
        <v>295</v>
      </c>
      <c r="C25" s="1579"/>
      <c r="D25" s="1579"/>
      <c r="E25" s="1579"/>
      <c r="F25" s="1579"/>
      <c r="G25" s="1579"/>
    </row>
    <row r="26" spans="2:9" x14ac:dyDescent="0.25">
      <c r="B26" s="46"/>
      <c r="C26" s="46"/>
      <c r="D26" s="46"/>
      <c r="E26" s="395"/>
      <c r="F26" s="395"/>
      <c r="G26" s="395"/>
      <c r="I26" s="20" t="s">
        <v>296</v>
      </c>
    </row>
    <row r="27" spans="2:9" x14ac:dyDescent="0.25">
      <c r="B27" s="38" t="s">
        <v>297</v>
      </c>
      <c r="C27" s="1572" t="s">
        <v>3217</v>
      </c>
      <c r="D27" s="1572"/>
      <c r="E27" s="1572"/>
      <c r="F27" s="1572"/>
      <c r="G27" s="1572"/>
    </row>
    <row r="28" spans="2:9" ht="31.5" x14ac:dyDescent="0.25">
      <c r="B28" s="38" t="s">
        <v>298</v>
      </c>
      <c r="C28" s="1572" t="s">
        <v>3740</v>
      </c>
      <c r="D28" s="1572"/>
      <c r="E28" s="1572"/>
      <c r="F28" s="1572"/>
      <c r="G28" s="1572"/>
    </row>
    <row r="29" spans="2:9" x14ac:dyDescent="0.25">
      <c r="B29" s="38" t="s">
        <v>299</v>
      </c>
      <c r="C29" s="1572" t="s">
        <v>300</v>
      </c>
      <c r="D29" s="1572"/>
      <c r="E29" s="1572"/>
      <c r="F29" s="1572"/>
      <c r="G29" s="1572"/>
    </row>
    <row r="30" spans="2:9" x14ac:dyDescent="0.25">
      <c r="B30" s="38" t="s">
        <v>301</v>
      </c>
      <c r="C30" s="1598" t="s">
        <v>302</v>
      </c>
      <c r="D30" s="1598"/>
      <c r="E30" s="1598"/>
      <c r="F30" s="1598"/>
      <c r="G30" s="1598"/>
    </row>
    <row r="31" spans="2:9" x14ac:dyDescent="0.25">
      <c r="B31" s="1595"/>
      <c r="C31" s="1595"/>
      <c r="D31" s="1595"/>
      <c r="E31" s="395"/>
      <c r="F31" s="395"/>
      <c r="G31" s="395"/>
    </row>
    <row r="32" spans="2:9" x14ac:dyDescent="0.25">
      <c r="B32" s="1579" t="s">
        <v>303</v>
      </c>
      <c r="C32" s="1579"/>
      <c r="D32" s="1579"/>
      <c r="E32" s="1579"/>
      <c r="F32" s="1579"/>
      <c r="G32" s="1579"/>
    </row>
    <row r="33" spans="2:10" x14ac:dyDescent="0.25">
      <c r="B33" s="1578"/>
      <c r="C33" s="1578"/>
      <c r="D33" s="1578"/>
      <c r="E33" s="395"/>
      <c r="F33" s="395"/>
      <c r="G33" s="395"/>
    </row>
    <row r="34" spans="2:10" ht="18" customHeight="1" x14ac:dyDescent="0.25">
      <c r="B34" s="38" t="s">
        <v>304</v>
      </c>
      <c r="C34" s="1572" t="s">
        <v>1914</v>
      </c>
      <c r="D34" s="1572"/>
      <c r="E34" s="1572"/>
      <c r="F34" s="1572"/>
      <c r="G34" s="1572"/>
    </row>
    <row r="35" spans="2:10" ht="18" customHeight="1" x14ac:dyDescent="0.25">
      <c r="B35" s="38" t="s">
        <v>305</v>
      </c>
      <c r="C35" s="1572" t="s">
        <v>3217</v>
      </c>
      <c r="D35" s="1572"/>
      <c r="E35" s="1572"/>
      <c r="F35" s="1572"/>
      <c r="G35" s="1572"/>
    </row>
    <row r="36" spans="2:10" ht="18" customHeight="1" x14ac:dyDescent="0.25">
      <c r="B36" s="38" t="s">
        <v>306</v>
      </c>
      <c r="C36" s="1572" t="s">
        <v>3741</v>
      </c>
      <c r="D36" s="1572"/>
      <c r="E36" s="1572"/>
      <c r="F36" s="1572"/>
      <c r="G36" s="1572"/>
    </row>
    <row r="37" spans="2:10" ht="18" customHeight="1" x14ac:dyDescent="0.25">
      <c r="B37" s="38" t="s">
        <v>307</v>
      </c>
      <c r="C37" s="1572" t="s">
        <v>3742</v>
      </c>
      <c r="D37" s="1572"/>
      <c r="E37" s="1572"/>
      <c r="F37" s="1572"/>
      <c r="G37" s="1572"/>
      <c r="J37" s="395"/>
    </row>
    <row r="38" spans="2:10" ht="18" customHeight="1" x14ac:dyDescent="0.25">
      <c r="B38" s="38" t="s">
        <v>308</v>
      </c>
      <c r="C38" s="1596" t="s">
        <v>1918</v>
      </c>
      <c r="D38" s="1572"/>
      <c r="E38" s="1572"/>
      <c r="F38" s="1572"/>
      <c r="G38" s="1572"/>
    </row>
    <row r="39" spans="2:10" ht="18" customHeight="1" x14ac:dyDescent="0.25">
      <c r="B39" s="38" t="s">
        <v>309</v>
      </c>
      <c r="C39" s="1597">
        <v>50621032603</v>
      </c>
      <c r="D39" s="1572"/>
      <c r="E39" s="1572"/>
      <c r="F39" s="1572"/>
      <c r="G39" s="1572"/>
    </row>
    <row r="40" spans="2:10" x14ac:dyDescent="0.25">
      <c r="B40" s="1595"/>
      <c r="C40" s="1595"/>
      <c r="D40" s="1595"/>
      <c r="E40" s="395"/>
      <c r="F40" s="605"/>
      <c r="G40" s="605"/>
    </row>
    <row r="41" spans="2:10" x14ac:dyDescent="0.25">
      <c r="B41" s="1579" t="s">
        <v>310</v>
      </c>
      <c r="C41" s="1579"/>
      <c r="D41" s="1579"/>
      <c r="E41" s="1579"/>
      <c r="F41" s="1579"/>
      <c r="G41" s="1579"/>
    </row>
    <row r="42" spans="2:10" x14ac:dyDescent="0.25">
      <c r="B42" s="408"/>
      <c r="C42" s="408"/>
      <c r="D42" s="408"/>
      <c r="E42" s="395"/>
      <c r="F42" s="395"/>
      <c r="G42" s="395"/>
    </row>
    <row r="43" spans="2:10" ht="31.5" x14ac:dyDescent="0.25">
      <c r="B43" s="38" t="s">
        <v>311</v>
      </c>
      <c r="C43" s="1572" t="s">
        <v>3743</v>
      </c>
      <c r="D43" s="1572"/>
      <c r="E43" s="1572"/>
      <c r="F43" s="1572"/>
      <c r="G43" s="1572"/>
    </row>
    <row r="44" spans="2:10" ht="36" customHeight="1" x14ac:dyDescent="0.25">
      <c r="B44" s="38" t="s">
        <v>312</v>
      </c>
      <c r="C44" s="1572" t="s">
        <v>3608</v>
      </c>
      <c r="D44" s="1572"/>
      <c r="E44" s="1572"/>
      <c r="F44" s="1572"/>
      <c r="G44" s="1572"/>
    </row>
    <row r="45" spans="2:10" ht="21" customHeight="1" x14ac:dyDescent="0.25">
      <c r="B45" s="38" t="s">
        <v>313</v>
      </c>
      <c r="C45" s="1572"/>
      <c r="D45" s="1572"/>
      <c r="E45" s="1572"/>
      <c r="F45" s="1572"/>
      <c r="G45" s="1572"/>
    </row>
    <row r="46" spans="2:10" x14ac:dyDescent="0.25">
      <c r="B46" s="406"/>
      <c r="C46" s="606"/>
      <c r="D46" s="607"/>
      <c r="E46" s="395"/>
      <c r="F46" s="395"/>
      <c r="G46" s="395"/>
    </row>
    <row r="47" spans="2:10" x14ac:dyDescent="0.25">
      <c r="B47" s="1579" t="s">
        <v>314</v>
      </c>
      <c r="C47" s="1579"/>
      <c r="D47" s="1579"/>
      <c r="E47" s="1579"/>
      <c r="F47" s="1579"/>
      <c r="G47" s="1579"/>
    </row>
    <row r="48" spans="2:10" x14ac:dyDescent="0.25">
      <c r="B48" s="403"/>
      <c r="C48" s="403"/>
      <c r="D48" s="403"/>
      <c r="E48" s="395"/>
      <c r="F48" s="395"/>
      <c r="G48" s="608"/>
    </row>
    <row r="49" spans="2:7" ht="31.5" x14ac:dyDescent="0.25">
      <c r="B49" s="58" t="s">
        <v>315</v>
      </c>
      <c r="C49" s="1594">
        <v>43831</v>
      </c>
      <c r="D49" s="1591"/>
      <c r="E49" s="1591"/>
      <c r="F49" s="1591"/>
      <c r="G49" s="1591"/>
    </row>
    <row r="50" spans="2:7" ht="31.5" x14ac:dyDescent="0.25">
      <c r="B50" s="58" t="s">
        <v>316</v>
      </c>
      <c r="C50" s="1591"/>
      <c r="D50" s="1591"/>
      <c r="E50" s="1591"/>
      <c r="F50" s="1591"/>
      <c r="G50" s="1591"/>
    </row>
    <row r="51" spans="2:7" x14ac:dyDescent="0.25">
      <c r="B51" s="58" t="s">
        <v>317</v>
      </c>
      <c r="C51" s="1591"/>
      <c r="D51" s="1591"/>
      <c r="E51" s="1591"/>
      <c r="F51" s="1591"/>
      <c r="G51" s="1591"/>
    </row>
    <row r="52" spans="2:7" ht="31.5" x14ac:dyDescent="0.25">
      <c r="B52" s="58" t="s">
        <v>318</v>
      </c>
      <c r="C52" s="1591" t="s">
        <v>3228</v>
      </c>
      <c r="D52" s="1591"/>
      <c r="E52" s="1591"/>
      <c r="F52" s="1591"/>
      <c r="G52" s="1591"/>
    </row>
    <row r="53" spans="2:7" x14ac:dyDescent="0.25">
      <c r="B53" s="395"/>
      <c r="C53" s="395"/>
      <c r="D53" s="395"/>
      <c r="E53" s="395"/>
      <c r="F53" s="395"/>
      <c r="G53" s="395"/>
    </row>
    <row r="112" spans="2:6" ht="15.6" hidden="1" x14ac:dyDescent="0.3">
      <c r="B112" s="1593" t="s">
        <v>271</v>
      </c>
      <c r="C112" s="1593"/>
      <c r="D112" s="1593"/>
      <c r="E112" s="1593"/>
      <c r="F112" s="1593"/>
    </row>
    <row r="113" spans="1:12" ht="31.15" hidden="1" x14ac:dyDescent="0.3">
      <c r="A113" s="396" t="s">
        <v>321</v>
      </c>
      <c r="B113" s="396" t="s">
        <v>272</v>
      </c>
      <c r="C113" s="396" t="s">
        <v>273</v>
      </c>
      <c r="D113" s="396" t="s">
        <v>274</v>
      </c>
      <c r="E113" s="397" t="s">
        <v>322</v>
      </c>
      <c r="F113" s="397" t="s">
        <v>276</v>
      </c>
      <c r="G113" s="396" t="s">
        <v>283</v>
      </c>
      <c r="H113" s="396" t="s">
        <v>286</v>
      </c>
      <c r="I113" s="396" t="s">
        <v>323</v>
      </c>
      <c r="J113" s="396" t="s">
        <v>301</v>
      </c>
      <c r="K113" s="395"/>
      <c r="L113" s="395"/>
    </row>
    <row r="114" spans="1:12" ht="15.6" hidden="1" x14ac:dyDescent="0.3">
      <c r="A114" s="20" t="s">
        <v>324</v>
      </c>
      <c r="B114" s="214" t="s">
        <v>325</v>
      </c>
      <c r="C114" s="214" t="s">
        <v>326</v>
      </c>
      <c r="D114" s="214" t="s">
        <v>87</v>
      </c>
      <c r="E114" s="214" t="s">
        <v>327</v>
      </c>
      <c r="F114" s="214" t="s">
        <v>328</v>
      </c>
      <c r="G114" s="20" t="s">
        <v>2</v>
      </c>
      <c r="H114" s="20" t="s">
        <v>329</v>
      </c>
      <c r="I114" s="20" t="s">
        <v>330</v>
      </c>
      <c r="J114" s="20" t="s">
        <v>331</v>
      </c>
    </row>
    <row r="115" spans="1:12" ht="15.6" hidden="1" x14ac:dyDescent="0.3">
      <c r="A115" s="20" t="s">
        <v>269</v>
      </c>
      <c r="B115" s="214" t="s">
        <v>277</v>
      </c>
      <c r="C115" s="214" t="s">
        <v>332</v>
      </c>
      <c r="D115" s="214" t="s">
        <v>333</v>
      </c>
      <c r="E115" s="214" t="s">
        <v>334</v>
      </c>
      <c r="F115" s="214" t="s">
        <v>335</v>
      </c>
      <c r="G115" s="20" t="s">
        <v>0</v>
      </c>
      <c r="H115" s="20" t="s">
        <v>287</v>
      </c>
      <c r="I115" s="20" t="s">
        <v>336</v>
      </c>
      <c r="J115" s="20" t="s">
        <v>302</v>
      </c>
    </row>
    <row r="116" spans="1:12" ht="15.6" hidden="1" x14ac:dyDescent="0.3">
      <c r="B116" s="214" t="s">
        <v>25</v>
      </c>
      <c r="C116" s="214" t="s">
        <v>337</v>
      </c>
      <c r="D116" s="214" t="s">
        <v>338</v>
      </c>
      <c r="E116" s="214" t="s">
        <v>339</v>
      </c>
      <c r="F116" s="214" t="s">
        <v>340</v>
      </c>
      <c r="G116" s="20" t="s">
        <v>341</v>
      </c>
      <c r="H116" s="20" t="s">
        <v>342</v>
      </c>
      <c r="I116" s="20" t="s">
        <v>343</v>
      </c>
    </row>
    <row r="117" spans="1:12" ht="15.6" hidden="1" x14ac:dyDescent="0.3">
      <c r="B117" s="214" t="s">
        <v>344</v>
      </c>
      <c r="C117" s="214" t="s">
        <v>278</v>
      </c>
      <c r="D117" s="214" t="s">
        <v>345</v>
      </c>
      <c r="E117" s="214" t="s">
        <v>88</v>
      </c>
      <c r="F117" s="214" t="s">
        <v>346</v>
      </c>
      <c r="H117" s="20" t="s">
        <v>347</v>
      </c>
      <c r="I117" s="20" t="s">
        <v>348</v>
      </c>
    </row>
    <row r="118" spans="1:12" ht="15.6" hidden="1" x14ac:dyDescent="0.3">
      <c r="B118" s="214" t="s">
        <v>349</v>
      </c>
      <c r="C118" s="214" t="s">
        <v>350</v>
      </c>
      <c r="D118" s="214" t="s">
        <v>351</v>
      </c>
      <c r="E118" s="214" t="s">
        <v>352</v>
      </c>
      <c r="F118" s="214" t="s">
        <v>353</v>
      </c>
      <c r="H118" s="20" t="s">
        <v>354</v>
      </c>
      <c r="I118" s="20" t="s">
        <v>300</v>
      </c>
    </row>
    <row r="119" spans="1:12" ht="15.6" hidden="1" x14ac:dyDescent="0.3">
      <c r="B119" s="214" t="s">
        <v>355</v>
      </c>
      <c r="C119" s="214" t="s">
        <v>356</v>
      </c>
      <c r="D119" s="214" t="s">
        <v>357</v>
      </c>
      <c r="E119" s="214" t="s">
        <v>358</v>
      </c>
      <c r="F119" s="214" t="s">
        <v>359</v>
      </c>
      <c r="I119" s="20" t="s">
        <v>360</v>
      </c>
    </row>
    <row r="120" spans="1:12" ht="15.6" hidden="1" x14ac:dyDescent="0.3">
      <c r="C120" s="214" t="s">
        <v>361</v>
      </c>
      <c r="D120" s="214" t="s">
        <v>362</v>
      </c>
      <c r="E120" s="214" t="s">
        <v>363</v>
      </c>
      <c r="F120" s="214" t="s">
        <v>364</v>
      </c>
      <c r="I120" s="20" t="s">
        <v>365</v>
      </c>
    </row>
    <row r="121" spans="1:12" ht="15.6" hidden="1" x14ac:dyDescent="0.3">
      <c r="C121" s="214" t="s">
        <v>366</v>
      </c>
      <c r="D121" s="214" t="s">
        <v>367</v>
      </c>
      <c r="E121" s="214" t="s">
        <v>368</v>
      </c>
      <c r="F121" s="214" t="s">
        <v>369</v>
      </c>
      <c r="I121" s="20" t="s">
        <v>370</v>
      </c>
    </row>
    <row r="122" spans="1:12" ht="15.6" hidden="1" x14ac:dyDescent="0.3">
      <c r="C122" s="214" t="s">
        <v>48</v>
      </c>
      <c r="D122" s="214" t="s">
        <v>99</v>
      </c>
      <c r="E122" s="214" t="s">
        <v>371</v>
      </c>
      <c r="F122" s="214" t="s">
        <v>372</v>
      </c>
    </row>
    <row r="123" spans="1:12" ht="15.6" hidden="1" x14ac:dyDescent="0.3">
      <c r="C123" s="214" t="s">
        <v>373</v>
      </c>
      <c r="D123" s="214" t="s">
        <v>374</v>
      </c>
      <c r="E123" s="214" t="s">
        <v>375</v>
      </c>
      <c r="F123" s="214" t="s">
        <v>376</v>
      </c>
    </row>
    <row r="124" spans="1:12" ht="15.6" hidden="1" x14ac:dyDescent="0.3">
      <c r="C124" s="214" t="s">
        <v>377</v>
      </c>
      <c r="D124" s="214" t="s">
        <v>378</v>
      </c>
      <c r="E124" s="214" t="s">
        <v>379</v>
      </c>
      <c r="F124" s="214" t="s">
        <v>380</v>
      </c>
    </row>
    <row r="125" spans="1:12" ht="15.6" hidden="1" x14ac:dyDescent="0.3">
      <c r="C125" s="214" t="s">
        <v>381</v>
      </c>
      <c r="D125" s="214" t="s">
        <v>382</v>
      </c>
      <c r="E125" s="214" t="s">
        <v>383</v>
      </c>
      <c r="F125" s="214" t="s">
        <v>384</v>
      </c>
    </row>
    <row r="126" spans="1:12" ht="15.6" hidden="1" x14ac:dyDescent="0.3">
      <c r="C126" s="214" t="s">
        <v>385</v>
      </c>
      <c r="D126" s="214" t="s">
        <v>386</v>
      </c>
      <c r="E126" s="214" t="s">
        <v>387</v>
      </c>
      <c r="F126" s="214" t="s">
        <v>388</v>
      </c>
    </row>
    <row r="127" spans="1:12" ht="15.6" hidden="1" x14ac:dyDescent="0.3">
      <c r="C127" s="214" t="s">
        <v>389</v>
      </c>
      <c r="D127" s="214" t="s">
        <v>279</v>
      </c>
      <c r="E127" s="214" t="s">
        <v>390</v>
      </c>
      <c r="F127" s="214" t="s">
        <v>391</v>
      </c>
    </row>
    <row r="128" spans="1:12" ht="15.6" hidden="1" x14ac:dyDescent="0.3">
      <c r="C128" s="214" t="s">
        <v>392</v>
      </c>
      <c r="D128" s="214" t="s">
        <v>393</v>
      </c>
      <c r="E128" s="214" t="s">
        <v>394</v>
      </c>
      <c r="F128" s="214" t="s">
        <v>395</v>
      </c>
    </row>
    <row r="129" spans="3:6" ht="15.6" hidden="1" x14ac:dyDescent="0.3">
      <c r="C129" s="214" t="s">
        <v>50</v>
      </c>
      <c r="D129" s="214" t="s">
        <v>396</v>
      </c>
      <c r="E129" s="214" t="s">
        <v>397</v>
      </c>
      <c r="F129" s="214" t="s">
        <v>398</v>
      </c>
    </row>
    <row r="130" spans="3:6" ht="15.6" hidden="1" x14ac:dyDescent="0.3">
      <c r="C130" s="214" t="s">
        <v>399</v>
      </c>
      <c r="D130" s="214" t="s">
        <v>400</v>
      </c>
      <c r="E130" s="214" t="s">
        <v>401</v>
      </c>
      <c r="F130" s="214" t="s">
        <v>402</v>
      </c>
    </row>
    <row r="131" spans="3:6" ht="15.6" hidden="1" x14ac:dyDescent="0.3">
      <c r="C131" s="214" t="s">
        <v>403</v>
      </c>
      <c r="D131" s="214" t="s">
        <v>404</v>
      </c>
      <c r="E131" s="214" t="s">
        <v>405</v>
      </c>
      <c r="F131" s="214" t="s">
        <v>406</v>
      </c>
    </row>
    <row r="132" spans="3:6" ht="15.6" hidden="1" x14ac:dyDescent="0.3">
      <c r="C132" s="214" t="s">
        <v>407</v>
      </c>
      <c r="D132" s="214" t="s">
        <v>408</v>
      </c>
      <c r="E132" s="214" t="s">
        <v>409</v>
      </c>
      <c r="F132" s="214" t="s">
        <v>410</v>
      </c>
    </row>
    <row r="133" spans="3:6" ht="15.6" hidden="1" x14ac:dyDescent="0.3">
      <c r="C133" s="214" t="s">
        <v>411</v>
      </c>
      <c r="D133" s="214" t="s">
        <v>412</v>
      </c>
      <c r="E133" s="214" t="s">
        <v>413</v>
      </c>
      <c r="F133" s="214" t="s">
        <v>414</v>
      </c>
    </row>
    <row r="134" spans="3:6" ht="15.6" hidden="1" x14ac:dyDescent="0.3">
      <c r="C134" s="214" t="s">
        <v>415</v>
      </c>
      <c r="D134" s="214" t="s">
        <v>416</v>
      </c>
      <c r="E134" s="214" t="s">
        <v>417</v>
      </c>
      <c r="F134" s="214" t="s">
        <v>418</v>
      </c>
    </row>
    <row r="135" spans="3:6" ht="15.6" hidden="1" x14ac:dyDescent="0.3">
      <c r="D135" s="214" t="s">
        <v>419</v>
      </c>
      <c r="E135" s="214" t="s">
        <v>420</v>
      </c>
      <c r="F135" s="214" t="s">
        <v>421</v>
      </c>
    </row>
    <row r="136" spans="3:6" ht="15.6" hidden="1" x14ac:dyDescent="0.3">
      <c r="D136" s="214" t="s">
        <v>422</v>
      </c>
      <c r="E136" s="214" t="s">
        <v>423</v>
      </c>
      <c r="F136" s="214" t="s">
        <v>424</v>
      </c>
    </row>
    <row r="137" spans="3:6" ht="15.6" hidden="1" x14ac:dyDescent="0.3">
      <c r="D137" s="214" t="s">
        <v>425</v>
      </c>
      <c r="E137" s="214" t="s">
        <v>426</v>
      </c>
      <c r="F137" s="214" t="s">
        <v>427</v>
      </c>
    </row>
    <row r="138" spans="3:6" ht="15.6" hidden="1" x14ac:dyDescent="0.3">
      <c r="D138" s="214" t="s">
        <v>428</v>
      </c>
      <c r="E138" s="214" t="s">
        <v>429</v>
      </c>
      <c r="F138" s="214" t="s">
        <v>430</v>
      </c>
    </row>
    <row r="139" spans="3:6" ht="15.6" hidden="1" x14ac:dyDescent="0.3">
      <c r="D139" s="214" t="s">
        <v>431</v>
      </c>
      <c r="E139" s="214" t="s">
        <v>82</v>
      </c>
      <c r="F139" s="214" t="s">
        <v>432</v>
      </c>
    </row>
    <row r="140" spans="3:6" ht="15.6" hidden="1" x14ac:dyDescent="0.3">
      <c r="D140" s="214" t="s">
        <v>433</v>
      </c>
      <c r="E140" s="214" t="s">
        <v>434</v>
      </c>
      <c r="F140" s="214" t="s">
        <v>435</v>
      </c>
    </row>
    <row r="141" spans="3:6" ht="15.6" hidden="1" x14ac:dyDescent="0.3">
      <c r="D141" s="214" t="s">
        <v>436</v>
      </c>
      <c r="E141" s="214" t="s">
        <v>437</v>
      </c>
      <c r="F141" s="214" t="s">
        <v>438</v>
      </c>
    </row>
    <row r="142" spans="3:6" ht="15.6" hidden="1" x14ac:dyDescent="0.3">
      <c r="D142" s="214" t="s">
        <v>439</v>
      </c>
      <c r="E142" s="214" t="s">
        <v>89</v>
      </c>
      <c r="F142" s="214" t="s">
        <v>440</v>
      </c>
    </row>
    <row r="143" spans="3:6" ht="15.6" hidden="1" x14ac:dyDescent="0.3">
      <c r="D143" s="214" t="s">
        <v>441</v>
      </c>
      <c r="E143" s="214" t="s">
        <v>442</v>
      </c>
      <c r="F143" s="214" t="s">
        <v>443</v>
      </c>
    </row>
    <row r="144" spans="3:6" ht="15.6" hidden="1" x14ac:dyDescent="0.3">
      <c r="D144" s="214" t="s">
        <v>53</v>
      </c>
      <c r="E144" s="214" t="s">
        <v>444</v>
      </c>
      <c r="F144" s="214" t="s">
        <v>445</v>
      </c>
    </row>
    <row r="145" spans="4:6" ht="15.6" hidden="1" x14ac:dyDescent="0.3">
      <c r="D145" s="214" t="s">
        <v>446</v>
      </c>
      <c r="E145" s="214" t="s">
        <v>447</v>
      </c>
      <c r="F145" s="214" t="s">
        <v>448</v>
      </c>
    </row>
    <row r="146" spans="4:6" ht="15.6" hidden="1" x14ac:dyDescent="0.3">
      <c r="D146" s="214" t="s">
        <v>449</v>
      </c>
      <c r="E146" s="214" t="s">
        <v>450</v>
      </c>
      <c r="F146" s="214" t="s">
        <v>451</v>
      </c>
    </row>
    <row r="147" spans="4:6" ht="15.6" hidden="1" x14ac:dyDescent="0.3">
      <c r="D147" s="214" t="s">
        <v>452</v>
      </c>
      <c r="E147" s="214" t="s">
        <v>453</v>
      </c>
      <c r="F147" s="214" t="s">
        <v>454</v>
      </c>
    </row>
    <row r="148" spans="4:6" ht="15.6" hidden="1" x14ac:dyDescent="0.3">
      <c r="D148" s="214" t="s">
        <v>455</v>
      </c>
      <c r="E148" s="214" t="s">
        <v>456</v>
      </c>
      <c r="F148" s="214" t="s">
        <v>457</v>
      </c>
    </row>
    <row r="149" spans="4:6" ht="15.6" hidden="1" x14ac:dyDescent="0.3">
      <c r="D149" s="214" t="s">
        <v>458</v>
      </c>
      <c r="E149" s="214" t="s">
        <v>459</v>
      </c>
      <c r="F149" s="214" t="s">
        <v>460</v>
      </c>
    </row>
    <row r="150" spans="4:6" ht="15.6" hidden="1" x14ac:dyDescent="0.3">
      <c r="D150" s="214" t="s">
        <v>461</v>
      </c>
      <c r="E150" s="214" t="s">
        <v>462</v>
      </c>
      <c r="F150" s="214" t="s">
        <v>463</v>
      </c>
    </row>
    <row r="151" spans="4:6" ht="15.6" hidden="1" x14ac:dyDescent="0.3">
      <c r="D151" s="214" t="s">
        <v>464</v>
      </c>
      <c r="E151" s="214" t="s">
        <v>465</v>
      </c>
      <c r="F151" s="214" t="s">
        <v>466</v>
      </c>
    </row>
    <row r="152" spans="4:6" ht="15.6" hidden="1" x14ac:dyDescent="0.3">
      <c r="D152" s="214" t="s">
        <v>467</v>
      </c>
      <c r="E152" s="214" t="s">
        <v>468</v>
      </c>
      <c r="F152" s="214" t="s">
        <v>469</v>
      </c>
    </row>
    <row r="153" spans="4:6" ht="15.6" hidden="1" x14ac:dyDescent="0.3">
      <c r="D153" s="214" t="s">
        <v>470</v>
      </c>
      <c r="E153" s="214" t="s">
        <v>471</v>
      </c>
      <c r="F153" s="214" t="s">
        <v>472</v>
      </c>
    </row>
    <row r="154" spans="4:6" ht="15.6" hidden="1" x14ac:dyDescent="0.3">
      <c r="D154" s="214" t="s">
        <v>473</v>
      </c>
      <c r="E154" s="214" t="s">
        <v>474</v>
      </c>
      <c r="F154" s="214" t="s">
        <v>475</v>
      </c>
    </row>
    <row r="155" spans="4:6" ht="15.6" hidden="1" x14ac:dyDescent="0.3">
      <c r="D155" s="214" t="s">
        <v>476</v>
      </c>
      <c r="E155" s="214" t="s">
        <v>477</v>
      </c>
      <c r="F155" s="214" t="s">
        <v>478</v>
      </c>
    </row>
    <row r="156" spans="4:6" ht="15.6" hidden="1" x14ac:dyDescent="0.3">
      <c r="D156" s="214" t="s">
        <v>479</v>
      </c>
      <c r="E156" s="214" t="s">
        <v>480</v>
      </c>
      <c r="F156" s="214" t="s">
        <v>481</v>
      </c>
    </row>
    <row r="157" spans="4:6" ht="15.6" hidden="1" x14ac:dyDescent="0.3">
      <c r="D157" s="214" t="s">
        <v>56</v>
      </c>
      <c r="E157" s="214" t="s">
        <v>482</v>
      </c>
      <c r="F157" s="214" t="s">
        <v>483</v>
      </c>
    </row>
    <row r="158" spans="4:6" ht="15.6" hidden="1" x14ac:dyDescent="0.3">
      <c r="D158" s="214" t="s">
        <v>484</v>
      </c>
      <c r="E158" s="214" t="s">
        <v>485</v>
      </c>
      <c r="F158" s="214" t="s">
        <v>486</v>
      </c>
    </row>
    <row r="159" spans="4:6" ht="15.6" hidden="1" x14ac:dyDescent="0.3">
      <c r="D159" s="214" t="s">
        <v>45</v>
      </c>
      <c r="E159" s="214" t="s">
        <v>487</v>
      </c>
      <c r="F159" s="214" t="s">
        <v>488</v>
      </c>
    </row>
    <row r="160" spans="4:6" ht="15.6" hidden="1" x14ac:dyDescent="0.3">
      <c r="D160" s="214" t="s">
        <v>489</v>
      </c>
      <c r="E160" s="214" t="s">
        <v>490</v>
      </c>
      <c r="F160" s="214" t="s">
        <v>491</v>
      </c>
    </row>
    <row r="161" spans="4:6" ht="15.6" hidden="1" x14ac:dyDescent="0.3">
      <c r="D161" s="214" t="s">
        <v>492</v>
      </c>
      <c r="E161" s="214" t="s">
        <v>493</v>
      </c>
      <c r="F161" s="214" t="s">
        <v>494</v>
      </c>
    </row>
    <row r="162" spans="4:6" ht="15.6" hidden="1" x14ac:dyDescent="0.3">
      <c r="D162" s="214" t="s">
        <v>495</v>
      </c>
      <c r="E162" s="214" t="s">
        <v>496</v>
      </c>
      <c r="F162" s="214" t="s">
        <v>497</v>
      </c>
    </row>
    <row r="163" spans="4:6" ht="15.6" hidden="1" x14ac:dyDescent="0.3">
      <c r="D163" s="214" t="s">
        <v>498</v>
      </c>
      <c r="E163" s="214" t="s">
        <v>499</v>
      </c>
      <c r="F163" s="214" t="s">
        <v>500</v>
      </c>
    </row>
    <row r="164" spans="4:6" ht="15.6" hidden="1" x14ac:dyDescent="0.3">
      <c r="D164" s="214" t="s">
        <v>501</v>
      </c>
      <c r="E164" s="214" t="s">
        <v>502</v>
      </c>
      <c r="F164" s="214" t="s">
        <v>503</v>
      </c>
    </row>
    <row r="165" spans="4:6" ht="15.6" hidden="1" x14ac:dyDescent="0.3">
      <c r="D165" s="214" t="s">
        <v>504</v>
      </c>
      <c r="E165" s="214" t="s">
        <v>505</v>
      </c>
      <c r="F165" s="214" t="s">
        <v>506</v>
      </c>
    </row>
    <row r="166" spans="4:6" ht="15.6" hidden="1" x14ac:dyDescent="0.3">
      <c r="D166" s="214" t="s">
        <v>507</v>
      </c>
      <c r="E166" s="214" t="s">
        <v>508</v>
      </c>
      <c r="F166" s="214" t="s">
        <v>509</v>
      </c>
    </row>
    <row r="167" spans="4:6" ht="15.6" hidden="1" x14ac:dyDescent="0.3">
      <c r="D167" s="214" t="s">
        <v>510</v>
      </c>
      <c r="E167" s="214" t="s">
        <v>511</v>
      </c>
      <c r="F167" s="214" t="s">
        <v>512</v>
      </c>
    </row>
    <row r="168" spans="4:6" ht="15.6" hidden="1" x14ac:dyDescent="0.3">
      <c r="D168" s="214" t="s">
        <v>513</v>
      </c>
      <c r="E168" s="214" t="s">
        <v>514</v>
      </c>
      <c r="F168" s="214" t="s">
        <v>515</v>
      </c>
    </row>
    <row r="169" spans="4:6" ht="15.6" hidden="1" x14ac:dyDescent="0.3">
      <c r="D169" s="214" t="s">
        <v>516</v>
      </c>
      <c r="E169" s="214" t="s">
        <v>517</v>
      </c>
      <c r="F169" s="214" t="s">
        <v>518</v>
      </c>
    </row>
    <row r="170" spans="4:6" ht="15.6" hidden="1" x14ac:dyDescent="0.3">
      <c r="D170" s="214" t="s">
        <v>519</v>
      </c>
      <c r="E170" s="214" t="s">
        <v>520</v>
      </c>
      <c r="F170" s="214" t="s">
        <v>521</v>
      </c>
    </row>
    <row r="171" spans="4:6" ht="15.6" hidden="1" x14ac:dyDescent="0.3">
      <c r="D171" s="214" t="s">
        <v>522</v>
      </c>
      <c r="E171" s="214" t="s">
        <v>523</v>
      </c>
      <c r="F171" s="214" t="s">
        <v>524</v>
      </c>
    </row>
    <row r="172" spans="4:6" ht="15.6" hidden="1" x14ac:dyDescent="0.3">
      <c r="D172" s="214" t="s">
        <v>525</v>
      </c>
      <c r="E172" s="214" t="s">
        <v>526</v>
      </c>
      <c r="F172" s="214" t="s">
        <v>527</v>
      </c>
    </row>
    <row r="173" spans="4:6" ht="15.6" hidden="1" x14ac:dyDescent="0.3">
      <c r="D173" s="214" t="s">
        <v>528</v>
      </c>
      <c r="E173" s="214" t="s">
        <v>529</v>
      </c>
      <c r="F173" s="214" t="s">
        <v>530</v>
      </c>
    </row>
    <row r="174" spans="4:6" ht="15.6" hidden="1" x14ac:dyDescent="0.3">
      <c r="E174" s="214" t="s">
        <v>531</v>
      </c>
      <c r="F174" s="214" t="s">
        <v>532</v>
      </c>
    </row>
    <row r="175" spans="4:6" ht="15.6" hidden="1" x14ac:dyDescent="0.3">
      <c r="E175" s="214" t="s">
        <v>533</v>
      </c>
      <c r="F175" s="214" t="s">
        <v>534</v>
      </c>
    </row>
    <row r="176" spans="4:6" ht="15.6" hidden="1" x14ac:dyDescent="0.3">
      <c r="E176" s="214" t="s">
        <v>535</v>
      </c>
      <c r="F176" s="214" t="s">
        <v>536</v>
      </c>
    </row>
    <row r="177" spans="5:6" ht="15.6" hidden="1" x14ac:dyDescent="0.3">
      <c r="E177" s="214" t="s">
        <v>537</v>
      </c>
      <c r="F177" s="214" t="s">
        <v>538</v>
      </c>
    </row>
    <row r="178" spans="5:6" ht="15.6" hidden="1" x14ac:dyDescent="0.3">
      <c r="E178" s="214" t="s">
        <v>539</v>
      </c>
      <c r="F178" s="214" t="s">
        <v>540</v>
      </c>
    </row>
    <row r="179" spans="5:6" ht="15.6" hidden="1" x14ac:dyDescent="0.3">
      <c r="E179" s="214" t="s">
        <v>541</v>
      </c>
      <c r="F179" s="214" t="s">
        <v>542</v>
      </c>
    </row>
    <row r="180" spans="5:6" ht="15.6" hidden="1" x14ac:dyDescent="0.3">
      <c r="E180" s="214" t="s">
        <v>543</v>
      </c>
      <c r="F180" s="214" t="s">
        <v>544</v>
      </c>
    </row>
    <row r="181" spans="5:6" ht="15.6" hidden="1" x14ac:dyDescent="0.3">
      <c r="E181" s="214" t="s">
        <v>545</v>
      </c>
      <c r="F181" s="214" t="s">
        <v>546</v>
      </c>
    </row>
    <row r="182" spans="5:6" ht="15.6" hidden="1" x14ac:dyDescent="0.3">
      <c r="E182" s="214" t="s">
        <v>547</v>
      </c>
      <c r="F182" s="214" t="s">
        <v>548</v>
      </c>
    </row>
    <row r="183" spans="5:6" ht="15.6" hidden="1" x14ac:dyDescent="0.3">
      <c r="E183" s="214" t="s">
        <v>549</v>
      </c>
      <c r="F183" s="214" t="s">
        <v>550</v>
      </c>
    </row>
    <row r="184" spans="5:6" ht="15.6" hidden="1" x14ac:dyDescent="0.3">
      <c r="E184" s="214" t="s">
        <v>551</v>
      </c>
      <c r="F184" s="214" t="s">
        <v>552</v>
      </c>
    </row>
    <row r="185" spans="5:6" ht="15.6" hidden="1" x14ac:dyDescent="0.3">
      <c r="E185" s="214" t="s">
        <v>553</v>
      </c>
      <c r="F185" s="214" t="s">
        <v>554</v>
      </c>
    </row>
    <row r="186" spans="5:6" ht="15.6" hidden="1" x14ac:dyDescent="0.3">
      <c r="E186" s="214" t="s">
        <v>555</v>
      </c>
      <c r="F186" s="214" t="s">
        <v>556</v>
      </c>
    </row>
    <row r="187" spans="5:6" ht="15.6" hidden="1" x14ac:dyDescent="0.3">
      <c r="E187" s="214" t="s">
        <v>557</v>
      </c>
      <c r="F187" s="214" t="s">
        <v>558</v>
      </c>
    </row>
    <row r="188" spans="5:6" ht="15.6" hidden="1" x14ac:dyDescent="0.3">
      <c r="E188" s="214" t="s">
        <v>559</v>
      </c>
      <c r="F188" s="214" t="s">
        <v>560</v>
      </c>
    </row>
    <row r="189" spans="5:6" ht="15.6" hidden="1" x14ac:dyDescent="0.3">
      <c r="E189" s="214" t="s">
        <v>561</v>
      </c>
      <c r="F189" s="214" t="s">
        <v>562</v>
      </c>
    </row>
    <row r="190" spans="5:6" ht="15.6" hidden="1" x14ac:dyDescent="0.3">
      <c r="E190" s="214" t="s">
        <v>563</v>
      </c>
      <c r="F190" s="214" t="s">
        <v>564</v>
      </c>
    </row>
    <row r="191" spans="5:6" ht="15.6" hidden="1" x14ac:dyDescent="0.3">
      <c r="E191" s="214" t="s">
        <v>565</v>
      </c>
      <c r="F191" s="214" t="s">
        <v>566</v>
      </c>
    </row>
    <row r="192" spans="5:6" ht="15.6" hidden="1" x14ac:dyDescent="0.3">
      <c r="E192" s="214" t="s">
        <v>567</v>
      </c>
      <c r="F192" s="214" t="s">
        <v>568</v>
      </c>
    </row>
    <row r="193" spans="5:6" ht="15.6" hidden="1" x14ac:dyDescent="0.3">
      <c r="E193" s="214" t="s">
        <v>569</v>
      </c>
      <c r="F193" s="214" t="s">
        <v>570</v>
      </c>
    </row>
    <row r="194" spans="5:6" ht="15.6" hidden="1" x14ac:dyDescent="0.3">
      <c r="E194" s="214" t="s">
        <v>571</v>
      </c>
      <c r="F194" s="214" t="s">
        <v>572</v>
      </c>
    </row>
    <row r="195" spans="5:6" ht="15.6" hidden="1" x14ac:dyDescent="0.3">
      <c r="E195" s="214" t="s">
        <v>573</v>
      </c>
      <c r="F195" s="214" t="s">
        <v>574</v>
      </c>
    </row>
    <row r="196" spans="5:6" ht="15.6" hidden="1" x14ac:dyDescent="0.3">
      <c r="E196" s="214" t="s">
        <v>575</v>
      </c>
      <c r="F196" s="214" t="s">
        <v>576</v>
      </c>
    </row>
    <row r="197" spans="5:6" ht="15.6" hidden="1" x14ac:dyDescent="0.3">
      <c r="E197" s="214" t="s">
        <v>577</v>
      </c>
      <c r="F197" s="214" t="s">
        <v>578</v>
      </c>
    </row>
    <row r="198" spans="5:6" ht="15.6" hidden="1" x14ac:dyDescent="0.3">
      <c r="E198" s="214" t="s">
        <v>579</v>
      </c>
      <c r="F198" s="214" t="s">
        <v>580</v>
      </c>
    </row>
    <row r="199" spans="5:6" ht="15.6" hidden="1" x14ac:dyDescent="0.3">
      <c r="E199" s="214" t="s">
        <v>581</v>
      </c>
      <c r="F199" s="214" t="s">
        <v>582</v>
      </c>
    </row>
    <row r="200" spans="5:6" ht="15.6" hidden="1" x14ac:dyDescent="0.3">
      <c r="E200" s="214" t="s">
        <v>583</v>
      </c>
      <c r="F200" s="214" t="s">
        <v>584</v>
      </c>
    </row>
    <row r="201" spans="5:6" ht="15.6" hidden="1" x14ac:dyDescent="0.3">
      <c r="E201" s="214" t="s">
        <v>585</v>
      </c>
      <c r="F201" s="214" t="s">
        <v>586</v>
      </c>
    </row>
    <row r="202" spans="5:6" ht="15.6" hidden="1" x14ac:dyDescent="0.3">
      <c r="E202" s="214" t="s">
        <v>587</v>
      </c>
      <c r="F202" s="214" t="s">
        <v>588</v>
      </c>
    </row>
    <row r="203" spans="5:6" ht="15.6" hidden="1" x14ac:dyDescent="0.3">
      <c r="E203" s="214" t="s">
        <v>589</v>
      </c>
      <c r="F203" s="214" t="s">
        <v>590</v>
      </c>
    </row>
    <row r="204" spans="5:6" ht="15.6" hidden="1" x14ac:dyDescent="0.3">
      <c r="E204" s="214" t="s">
        <v>591</v>
      </c>
      <c r="F204" s="214" t="s">
        <v>592</v>
      </c>
    </row>
    <row r="205" spans="5:6" ht="15.6" hidden="1" x14ac:dyDescent="0.3">
      <c r="E205" s="214" t="s">
        <v>593</v>
      </c>
      <c r="F205" s="214" t="s">
        <v>594</v>
      </c>
    </row>
    <row r="206" spans="5:6" ht="15.6" hidden="1" x14ac:dyDescent="0.3">
      <c r="E206" s="214" t="s">
        <v>595</v>
      </c>
      <c r="F206" s="214" t="s">
        <v>596</v>
      </c>
    </row>
    <row r="207" spans="5:6" ht="15.6" hidden="1" x14ac:dyDescent="0.3">
      <c r="E207" s="214" t="s">
        <v>597</v>
      </c>
      <c r="F207" s="214" t="s">
        <v>598</v>
      </c>
    </row>
    <row r="208" spans="5:6" ht="15.6" hidden="1" x14ac:dyDescent="0.3">
      <c r="E208" s="214" t="s">
        <v>599</v>
      </c>
      <c r="F208" s="214" t="s">
        <v>600</v>
      </c>
    </row>
    <row r="209" spans="5:6" ht="15.6" hidden="1" x14ac:dyDescent="0.3">
      <c r="E209" s="214" t="s">
        <v>601</v>
      </c>
      <c r="F209" s="214" t="s">
        <v>602</v>
      </c>
    </row>
    <row r="210" spans="5:6" ht="15.6" hidden="1" x14ac:dyDescent="0.3">
      <c r="E210" s="214" t="s">
        <v>603</v>
      </c>
      <c r="F210" s="214" t="s">
        <v>604</v>
      </c>
    </row>
    <row r="211" spans="5:6" ht="15.6" hidden="1" x14ac:dyDescent="0.3">
      <c r="E211" s="214" t="s">
        <v>605</v>
      </c>
      <c r="F211" s="214" t="s">
        <v>606</v>
      </c>
    </row>
    <row r="212" spans="5:6" ht="15.6" hidden="1" x14ac:dyDescent="0.3">
      <c r="E212" s="214" t="s">
        <v>607</v>
      </c>
      <c r="F212" s="214" t="s">
        <v>608</v>
      </c>
    </row>
    <row r="213" spans="5:6" ht="15.6" hidden="1" x14ac:dyDescent="0.3">
      <c r="E213" s="214" t="s">
        <v>609</v>
      </c>
      <c r="F213" s="214" t="s">
        <v>610</v>
      </c>
    </row>
    <row r="214" spans="5:6" ht="15.6" hidden="1" x14ac:dyDescent="0.3">
      <c r="E214" s="214" t="s">
        <v>100</v>
      </c>
      <c r="F214" s="214" t="s">
        <v>611</v>
      </c>
    </row>
    <row r="215" spans="5:6" ht="15.6" hidden="1" x14ac:dyDescent="0.3">
      <c r="E215" s="214" t="s">
        <v>101</v>
      </c>
      <c r="F215" s="214" t="s">
        <v>612</v>
      </c>
    </row>
    <row r="216" spans="5:6" ht="15.6" hidden="1" x14ac:dyDescent="0.3">
      <c r="E216" s="214" t="s">
        <v>613</v>
      </c>
      <c r="F216" s="214" t="s">
        <v>614</v>
      </c>
    </row>
    <row r="217" spans="5:6" ht="15.6" hidden="1" x14ac:dyDescent="0.3">
      <c r="E217" s="214" t="s">
        <v>615</v>
      </c>
      <c r="F217" s="214" t="s">
        <v>616</v>
      </c>
    </row>
    <row r="218" spans="5:6" ht="15.6" hidden="1" x14ac:dyDescent="0.3">
      <c r="E218" s="214" t="s">
        <v>617</v>
      </c>
      <c r="F218" s="214" t="s">
        <v>618</v>
      </c>
    </row>
    <row r="219" spans="5:6" ht="15.6" hidden="1" x14ac:dyDescent="0.3">
      <c r="E219" s="214" t="s">
        <v>619</v>
      </c>
      <c r="F219" s="214" t="s">
        <v>620</v>
      </c>
    </row>
    <row r="220" spans="5:6" ht="15.6" hidden="1" x14ac:dyDescent="0.3">
      <c r="E220" s="214" t="s">
        <v>621</v>
      </c>
      <c r="F220" s="214" t="s">
        <v>622</v>
      </c>
    </row>
    <row r="221" spans="5:6" ht="15.6" hidden="1" x14ac:dyDescent="0.3">
      <c r="E221" s="214" t="s">
        <v>102</v>
      </c>
      <c r="F221" s="214" t="s">
        <v>623</v>
      </c>
    </row>
    <row r="222" spans="5:6" ht="15.6" hidden="1" x14ac:dyDescent="0.3">
      <c r="E222" s="214" t="s">
        <v>103</v>
      </c>
      <c r="F222" s="214" t="s">
        <v>624</v>
      </c>
    </row>
    <row r="223" spans="5:6" ht="15.6" hidden="1" x14ac:dyDescent="0.3">
      <c r="E223" s="214" t="s">
        <v>104</v>
      </c>
      <c r="F223" s="214" t="s">
        <v>625</v>
      </c>
    </row>
    <row r="224" spans="5:6" ht="15.6" hidden="1" x14ac:dyDescent="0.3">
      <c r="E224" s="214" t="s">
        <v>626</v>
      </c>
      <c r="F224" s="214" t="s">
        <v>627</v>
      </c>
    </row>
    <row r="225" spans="5:6" ht="15.6" hidden="1" x14ac:dyDescent="0.3">
      <c r="E225" s="214" t="s">
        <v>105</v>
      </c>
      <c r="F225" s="214" t="s">
        <v>628</v>
      </c>
    </row>
    <row r="226" spans="5:6" ht="15.6" hidden="1" x14ac:dyDescent="0.3">
      <c r="E226" s="214" t="s">
        <v>629</v>
      </c>
      <c r="F226" s="214" t="s">
        <v>630</v>
      </c>
    </row>
    <row r="227" spans="5:6" ht="15.6" hidden="1" x14ac:dyDescent="0.3">
      <c r="E227" s="214" t="s">
        <v>631</v>
      </c>
      <c r="F227" s="214" t="s">
        <v>632</v>
      </c>
    </row>
    <row r="228" spans="5:6" ht="15.6" hidden="1" x14ac:dyDescent="0.3">
      <c r="E228" s="214" t="s">
        <v>633</v>
      </c>
      <c r="F228" s="214" t="s">
        <v>634</v>
      </c>
    </row>
    <row r="229" spans="5:6" ht="15.6" hidden="1" x14ac:dyDescent="0.3">
      <c r="E229" s="214" t="s">
        <v>635</v>
      </c>
      <c r="F229" s="214" t="s">
        <v>636</v>
      </c>
    </row>
    <row r="230" spans="5:6" ht="15.6" hidden="1" x14ac:dyDescent="0.3">
      <c r="E230" s="214" t="s">
        <v>637</v>
      </c>
      <c r="F230" s="214" t="s">
        <v>638</v>
      </c>
    </row>
    <row r="231" spans="5:6" ht="15.6" hidden="1" x14ac:dyDescent="0.3">
      <c r="E231" s="214" t="s">
        <v>639</v>
      </c>
      <c r="F231" s="214" t="s">
        <v>640</v>
      </c>
    </row>
    <row r="232" spans="5:6" ht="15.6" hidden="1" x14ac:dyDescent="0.3">
      <c r="E232" s="214" t="s">
        <v>641</v>
      </c>
      <c r="F232" s="214" t="s">
        <v>642</v>
      </c>
    </row>
    <row r="233" spans="5:6" ht="15.6" hidden="1" x14ac:dyDescent="0.3">
      <c r="E233" s="214" t="s">
        <v>643</v>
      </c>
      <c r="F233" s="214" t="s">
        <v>644</v>
      </c>
    </row>
    <row r="234" spans="5:6" ht="15.6" hidden="1" x14ac:dyDescent="0.3">
      <c r="E234" s="214" t="s">
        <v>645</v>
      </c>
      <c r="F234" s="214" t="s">
        <v>646</v>
      </c>
    </row>
    <row r="235" spans="5:6" ht="15.6" hidden="1" x14ac:dyDescent="0.3">
      <c r="E235" s="214" t="s">
        <v>647</v>
      </c>
      <c r="F235" s="214" t="s">
        <v>648</v>
      </c>
    </row>
    <row r="236" spans="5:6" ht="15.6" hidden="1" x14ac:dyDescent="0.3">
      <c r="E236" s="214" t="s">
        <v>649</v>
      </c>
      <c r="F236" s="214" t="s">
        <v>650</v>
      </c>
    </row>
    <row r="237" spans="5:6" ht="15.6" hidden="1" x14ac:dyDescent="0.3">
      <c r="E237" s="214" t="s">
        <v>651</v>
      </c>
      <c r="F237" s="214" t="s">
        <v>652</v>
      </c>
    </row>
    <row r="238" spans="5:6" ht="15.6" hidden="1" x14ac:dyDescent="0.3">
      <c r="E238" s="214" t="s">
        <v>653</v>
      </c>
      <c r="F238" s="214" t="s">
        <v>654</v>
      </c>
    </row>
    <row r="239" spans="5:6" ht="15.6" hidden="1" x14ac:dyDescent="0.3">
      <c r="E239" s="214" t="s">
        <v>655</v>
      </c>
      <c r="F239" s="214" t="s">
        <v>656</v>
      </c>
    </row>
    <row r="240" spans="5:6" ht="15.6" hidden="1" x14ac:dyDescent="0.3">
      <c r="E240" s="214" t="s">
        <v>657</v>
      </c>
      <c r="F240" s="214" t="s">
        <v>658</v>
      </c>
    </row>
    <row r="241" spans="5:6" ht="15.6" hidden="1" x14ac:dyDescent="0.3">
      <c r="E241" s="214" t="s">
        <v>659</v>
      </c>
      <c r="F241" s="214" t="s">
        <v>660</v>
      </c>
    </row>
    <row r="242" spans="5:6" ht="15.6" hidden="1" x14ac:dyDescent="0.3">
      <c r="E242" s="214" t="s">
        <v>661</v>
      </c>
      <c r="F242" s="214" t="s">
        <v>662</v>
      </c>
    </row>
    <row r="243" spans="5:6" ht="15.6" hidden="1" x14ac:dyDescent="0.3">
      <c r="E243" s="214" t="s">
        <v>663</v>
      </c>
      <c r="F243" s="214" t="s">
        <v>664</v>
      </c>
    </row>
    <row r="244" spans="5:6" ht="15.6" hidden="1" x14ac:dyDescent="0.3">
      <c r="E244" s="214" t="s">
        <v>665</v>
      </c>
      <c r="F244" s="214" t="s">
        <v>666</v>
      </c>
    </row>
    <row r="245" spans="5:6" ht="15.6" hidden="1" x14ac:dyDescent="0.3">
      <c r="E245" s="214" t="s">
        <v>667</v>
      </c>
      <c r="F245" s="214" t="s">
        <v>668</v>
      </c>
    </row>
    <row r="246" spans="5:6" ht="15.6" hidden="1" x14ac:dyDescent="0.3">
      <c r="E246" s="214" t="s">
        <v>669</v>
      </c>
      <c r="F246" s="214" t="s">
        <v>670</v>
      </c>
    </row>
    <row r="247" spans="5:6" ht="15.6" hidden="1" x14ac:dyDescent="0.3">
      <c r="E247" s="214" t="s">
        <v>671</v>
      </c>
      <c r="F247" s="214" t="s">
        <v>672</v>
      </c>
    </row>
    <row r="248" spans="5:6" ht="15.6" hidden="1" x14ac:dyDescent="0.3">
      <c r="E248" s="214" t="s">
        <v>673</v>
      </c>
      <c r="F248" s="214" t="s">
        <v>674</v>
      </c>
    </row>
    <row r="249" spans="5:6" ht="15.6" hidden="1" x14ac:dyDescent="0.3">
      <c r="E249" s="214" t="s">
        <v>675</v>
      </c>
      <c r="F249" s="214" t="s">
        <v>676</v>
      </c>
    </row>
    <row r="250" spans="5:6" ht="15.6" hidden="1" x14ac:dyDescent="0.3">
      <c r="E250" s="214" t="s">
        <v>677</v>
      </c>
      <c r="F250" s="214" t="s">
        <v>678</v>
      </c>
    </row>
    <row r="251" spans="5:6" ht="15.6" hidden="1" x14ac:dyDescent="0.3">
      <c r="E251" s="214" t="s">
        <v>679</v>
      </c>
      <c r="F251" s="214" t="s">
        <v>680</v>
      </c>
    </row>
    <row r="252" spans="5:6" ht="15.6" hidden="1" x14ac:dyDescent="0.3">
      <c r="E252" s="214" t="s">
        <v>681</v>
      </c>
      <c r="F252" s="214" t="s">
        <v>682</v>
      </c>
    </row>
    <row r="253" spans="5:6" ht="15.6" hidden="1" x14ac:dyDescent="0.3">
      <c r="E253" s="214" t="s">
        <v>683</v>
      </c>
      <c r="F253" s="214" t="s">
        <v>684</v>
      </c>
    </row>
    <row r="254" spans="5:6" ht="15.6" hidden="1" x14ac:dyDescent="0.3">
      <c r="E254" s="214" t="s">
        <v>685</v>
      </c>
      <c r="F254" s="214" t="s">
        <v>686</v>
      </c>
    </row>
    <row r="255" spans="5:6" ht="15.6" hidden="1" x14ac:dyDescent="0.3">
      <c r="E255" s="214" t="s">
        <v>687</v>
      </c>
      <c r="F255" s="214" t="s">
        <v>688</v>
      </c>
    </row>
    <row r="256" spans="5:6" ht="15.6" hidden="1" x14ac:dyDescent="0.3">
      <c r="E256" s="214" t="s">
        <v>689</v>
      </c>
      <c r="F256" s="214" t="s">
        <v>690</v>
      </c>
    </row>
    <row r="257" spans="5:6" ht="15.6" hidden="1" x14ac:dyDescent="0.3">
      <c r="E257" s="214" t="s">
        <v>691</v>
      </c>
      <c r="F257" s="214" t="s">
        <v>692</v>
      </c>
    </row>
    <row r="258" spans="5:6" ht="15.6" hidden="1" x14ac:dyDescent="0.3">
      <c r="E258" s="214" t="s">
        <v>693</v>
      </c>
      <c r="F258" s="214" t="s">
        <v>694</v>
      </c>
    </row>
    <row r="259" spans="5:6" ht="15.6" hidden="1" x14ac:dyDescent="0.3">
      <c r="E259" s="214" t="s">
        <v>695</v>
      </c>
      <c r="F259" s="214" t="s">
        <v>696</v>
      </c>
    </row>
    <row r="260" spans="5:6" ht="15.6" hidden="1" x14ac:dyDescent="0.3">
      <c r="E260" s="214" t="s">
        <v>697</v>
      </c>
      <c r="F260" s="214" t="s">
        <v>698</v>
      </c>
    </row>
    <row r="261" spans="5:6" ht="15.6" hidden="1" x14ac:dyDescent="0.3">
      <c r="E261" s="214" t="s">
        <v>699</v>
      </c>
      <c r="F261" s="214" t="s">
        <v>700</v>
      </c>
    </row>
    <row r="262" spans="5:6" ht="15.6" hidden="1" x14ac:dyDescent="0.3">
      <c r="E262" s="214" t="s">
        <v>701</v>
      </c>
      <c r="F262" s="214" t="s">
        <v>702</v>
      </c>
    </row>
    <row r="263" spans="5:6" ht="15.6" hidden="1" x14ac:dyDescent="0.3">
      <c r="E263" s="214" t="s">
        <v>703</v>
      </c>
      <c r="F263" s="214" t="s">
        <v>704</v>
      </c>
    </row>
    <row r="264" spans="5:6" ht="15.6" hidden="1" x14ac:dyDescent="0.3">
      <c r="E264" s="214" t="s">
        <v>705</v>
      </c>
      <c r="F264" s="214" t="s">
        <v>706</v>
      </c>
    </row>
    <row r="265" spans="5:6" ht="15.6" hidden="1" x14ac:dyDescent="0.3">
      <c r="E265" s="214" t="s">
        <v>707</v>
      </c>
      <c r="F265" s="214" t="s">
        <v>708</v>
      </c>
    </row>
    <row r="266" spans="5:6" ht="15.6" hidden="1" x14ac:dyDescent="0.3">
      <c r="E266" s="214" t="s">
        <v>709</v>
      </c>
      <c r="F266" s="214" t="s">
        <v>710</v>
      </c>
    </row>
    <row r="267" spans="5:6" ht="15.6" hidden="1" x14ac:dyDescent="0.3">
      <c r="E267" s="214" t="s">
        <v>280</v>
      </c>
      <c r="F267" s="214" t="s">
        <v>281</v>
      </c>
    </row>
    <row r="268" spans="5:6" ht="15.6" hidden="1" x14ac:dyDescent="0.3">
      <c r="E268" s="214" t="s">
        <v>711</v>
      </c>
      <c r="F268" s="214" t="s">
        <v>712</v>
      </c>
    </row>
    <row r="269" spans="5:6" ht="15.6" hidden="1" x14ac:dyDescent="0.3">
      <c r="E269" s="214" t="s">
        <v>713</v>
      </c>
      <c r="F269" s="214" t="s">
        <v>714</v>
      </c>
    </row>
    <row r="270" spans="5:6" ht="15.6" hidden="1" x14ac:dyDescent="0.3">
      <c r="E270" s="214" t="s">
        <v>715</v>
      </c>
      <c r="F270" s="214" t="s">
        <v>716</v>
      </c>
    </row>
    <row r="271" spans="5:6" ht="15.6" hidden="1" x14ac:dyDescent="0.3">
      <c r="E271" s="214" t="s">
        <v>717</v>
      </c>
      <c r="F271" s="214" t="s">
        <v>718</v>
      </c>
    </row>
    <row r="272" spans="5:6" ht="15.6" hidden="1" x14ac:dyDescent="0.3">
      <c r="E272" s="214" t="s">
        <v>719</v>
      </c>
      <c r="F272" s="214" t="s">
        <v>720</v>
      </c>
    </row>
    <row r="273" spans="5:6" ht="15.6" hidden="1" x14ac:dyDescent="0.3">
      <c r="E273" s="214" t="s">
        <v>721</v>
      </c>
      <c r="F273" s="214" t="s">
        <v>722</v>
      </c>
    </row>
    <row r="274" spans="5:6" ht="15.6" hidden="1" x14ac:dyDescent="0.3">
      <c r="E274" s="214" t="s">
        <v>723</v>
      </c>
      <c r="F274" s="214" t="s">
        <v>724</v>
      </c>
    </row>
    <row r="275" spans="5:6" ht="15.6" hidden="1" x14ac:dyDescent="0.3">
      <c r="E275" s="214" t="s">
        <v>725</v>
      </c>
      <c r="F275" s="214" t="s">
        <v>726</v>
      </c>
    </row>
    <row r="276" spans="5:6" ht="15.6" hidden="1" x14ac:dyDescent="0.3">
      <c r="E276" s="214" t="s">
        <v>727</v>
      </c>
      <c r="F276" s="214" t="s">
        <v>728</v>
      </c>
    </row>
    <row r="277" spans="5:6" ht="15.6" hidden="1" x14ac:dyDescent="0.3">
      <c r="E277" s="214" t="s">
        <v>729</v>
      </c>
      <c r="F277" s="214" t="s">
        <v>730</v>
      </c>
    </row>
    <row r="278" spans="5:6" ht="15.6" hidden="1" x14ac:dyDescent="0.3">
      <c r="E278" s="214" t="s">
        <v>731</v>
      </c>
      <c r="F278" s="214" t="s">
        <v>732</v>
      </c>
    </row>
    <row r="279" spans="5:6" ht="15.6" hidden="1" x14ac:dyDescent="0.3">
      <c r="E279" s="214" t="s">
        <v>733</v>
      </c>
      <c r="F279" s="214" t="s">
        <v>734</v>
      </c>
    </row>
    <row r="280" spans="5:6" ht="15.6" hidden="1" x14ac:dyDescent="0.3">
      <c r="E280" s="214" t="s">
        <v>735</v>
      </c>
      <c r="F280" s="214" t="s">
        <v>736</v>
      </c>
    </row>
    <row r="281" spans="5:6" ht="15.6" hidden="1" x14ac:dyDescent="0.3">
      <c r="E281" s="214" t="s">
        <v>737</v>
      </c>
      <c r="F281" s="214" t="s">
        <v>738</v>
      </c>
    </row>
    <row r="282" spans="5:6" ht="15.6" hidden="1" x14ac:dyDescent="0.3">
      <c r="E282" s="214" t="s">
        <v>739</v>
      </c>
      <c r="F282" s="214" t="s">
        <v>740</v>
      </c>
    </row>
    <row r="283" spans="5:6" ht="15.6" hidden="1" x14ac:dyDescent="0.3">
      <c r="E283" s="214" t="s">
        <v>741</v>
      </c>
      <c r="F283" s="214" t="s">
        <v>742</v>
      </c>
    </row>
    <row r="284" spans="5:6" ht="15.6" hidden="1" x14ac:dyDescent="0.3">
      <c r="E284" s="214" t="s">
        <v>743</v>
      </c>
      <c r="F284" s="214" t="s">
        <v>744</v>
      </c>
    </row>
    <row r="285" spans="5:6" ht="15.6" hidden="1" x14ac:dyDescent="0.3">
      <c r="E285" s="214" t="s">
        <v>745</v>
      </c>
      <c r="F285" s="214" t="s">
        <v>746</v>
      </c>
    </row>
    <row r="286" spans="5:6" ht="15.6" hidden="1" x14ac:dyDescent="0.3">
      <c r="E286" s="214" t="s">
        <v>747</v>
      </c>
      <c r="F286" s="214" t="s">
        <v>748</v>
      </c>
    </row>
    <row r="287" spans="5:6" ht="15.6" hidden="1" x14ac:dyDescent="0.3">
      <c r="E287" s="214" t="s">
        <v>749</v>
      </c>
      <c r="F287" s="214" t="s">
        <v>750</v>
      </c>
    </row>
    <row r="288" spans="5:6" ht="15.6" hidden="1" x14ac:dyDescent="0.3">
      <c r="E288" s="214" t="s">
        <v>751</v>
      </c>
      <c r="F288" s="214" t="s">
        <v>752</v>
      </c>
    </row>
    <row r="289" spans="5:6" ht="15.6" hidden="1" x14ac:dyDescent="0.3">
      <c r="E289" s="214" t="s">
        <v>753</v>
      </c>
      <c r="F289" s="214" t="s">
        <v>754</v>
      </c>
    </row>
    <row r="290" spans="5:6" ht="15.6" hidden="1" x14ac:dyDescent="0.3">
      <c r="E290" s="214" t="s">
        <v>755</v>
      </c>
      <c r="F290" s="214" t="s">
        <v>756</v>
      </c>
    </row>
    <row r="291" spans="5:6" ht="15.6" hidden="1" x14ac:dyDescent="0.3">
      <c r="E291" s="214" t="s">
        <v>757</v>
      </c>
      <c r="F291" s="214" t="s">
        <v>758</v>
      </c>
    </row>
    <row r="292" spans="5:6" ht="15.6" hidden="1" x14ac:dyDescent="0.3">
      <c r="E292" s="214" t="s">
        <v>759</v>
      </c>
      <c r="F292" s="214" t="s">
        <v>760</v>
      </c>
    </row>
    <row r="293" spans="5:6" ht="15.6" hidden="1" x14ac:dyDescent="0.3">
      <c r="E293" s="214" t="s">
        <v>761</v>
      </c>
      <c r="F293" s="214" t="s">
        <v>762</v>
      </c>
    </row>
    <row r="294" spans="5:6" ht="15.6" hidden="1" x14ac:dyDescent="0.3">
      <c r="E294" s="214" t="s">
        <v>763</v>
      </c>
      <c r="F294" s="214" t="s">
        <v>764</v>
      </c>
    </row>
    <row r="295" spans="5:6" ht="15.6" hidden="1" x14ac:dyDescent="0.3">
      <c r="E295" s="214" t="s">
        <v>765</v>
      </c>
      <c r="F295" s="214" t="s">
        <v>766</v>
      </c>
    </row>
    <row r="296" spans="5:6" ht="15.6" hidden="1" x14ac:dyDescent="0.3">
      <c r="E296" s="214" t="s">
        <v>767</v>
      </c>
      <c r="F296" s="214" t="s">
        <v>768</v>
      </c>
    </row>
    <row r="297" spans="5:6" ht="15.6" hidden="1" x14ac:dyDescent="0.3">
      <c r="E297" s="214" t="s">
        <v>769</v>
      </c>
      <c r="F297" s="214" t="s">
        <v>770</v>
      </c>
    </row>
    <row r="298" spans="5:6" ht="15.6" hidden="1" x14ac:dyDescent="0.3">
      <c r="E298" s="214" t="s">
        <v>771</v>
      </c>
      <c r="F298" s="214" t="s">
        <v>772</v>
      </c>
    </row>
    <row r="299" spans="5:6" ht="15.6" hidden="1" x14ac:dyDescent="0.3">
      <c r="E299" s="214" t="s">
        <v>773</v>
      </c>
      <c r="F299" s="214" t="s">
        <v>774</v>
      </c>
    </row>
    <row r="300" spans="5:6" ht="15.6" hidden="1" x14ac:dyDescent="0.3">
      <c r="E300" s="214" t="s">
        <v>775</v>
      </c>
      <c r="F300" s="214" t="s">
        <v>776</v>
      </c>
    </row>
    <row r="301" spans="5:6" ht="15.6" hidden="1" x14ac:dyDescent="0.3">
      <c r="E301" s="214" t="s">
        <v>777</v>
      </c>
      <c r="F301" s="214" t="s">
        <v>778</v>
      </c>
    </row>
    <row r="302" spans="5:6" ht="15.6" hidden="1" x14ac:dyDescent="0.3">
      <c r="E302" s="214" t="s">
        <v>779</v>
      </c>
      <c r="F302" s="214" t="s">
        <v>780</v>
      </c>
    </row>
    <row r="303" spans="5:6" ht="15.6" hidden="1" x14ac:dyDescent="0.3">
      <c r="E303" s="214" t="s">
        <v>781</v>
      </c>
      <c r="F303" s="214" t="s">
        <v>782</v>
      </c>
    </row>
    <row r="304" spans="5:6" ht="15.6" hidden="1" x14ac:dyDescent="0.3">
      <c r="E304" s="214" t="s">
        <v>783</v>
      </c>
      <c r="F304" s="214" t="s">
        <v>784</v>
      </c>
    </row>
    <row r="305" spans="5:6" ht="15.6" hidden="1" x14ac:dyDescent="0.3">
      <c r="E305" s="214" t="s">
        <v>785</v>
      </c>
      <c r="F305" s="214" t="s">
        <v>786</v>
      </c>
    </row>
    <row r="306" spans="5:6" ht="15.6" hidden="1" x14ac:dyDescent="0.3">
      <c r="E306" s="214" t="s">
        <v>787</v>
      </c>
      <c r="F306" s="214" t="s">
        <v>788</v>
      </c>
    </row>
    <row r="307" spans="5:6" ht="15.6" hidden="1" x14ac:dyDescent="0.3">
      <c r="E307" s="214" t="s">
        <v>789</v>
      </c>
      <c r="F307" s="214" t="s">
        <v>790</v>
      </c>
    </row>
    <row r="308" spans="5:6" ht="15.6" hidden="1" x14ac:dyDescent="0.3">
      <c r="E308" s="214" t="s">
        <v>791</v>
      </c>
      <c r="F308" s="214" t="s">
        <v>792</v>
      </c>
    </row>
    <row r="309" spans="5:6" ht="15.6" hidden="1" x14ac:dyDescent="0.3">
      <c r="E309" s="214" t="s">
        <v>793</v>
      </c>
      <c r="F309" s="214" t="s">
        <v>794</v>
      </c>
    </row>
    <row r="310" spans="5:6" ht="15.6" hidden="1" x14ac:dyDescent="0.3">
      <c r="E310" s="214" t="s">
        <v>795</v>
      </c>
      <c r="F310" s="214" t="s">
        <v>796</v>
      </c>
    </row>
    <row r="311" spans="5:6" ht="15.6" hidden="1" x14ac:dyDescent="0.3">
      <c r="E311" s="214" t="s">
        <v>797</v>
      </c>
      <c r="F311" s="214" t="s">
        <v>798</v>
      </c>
    </row>
    <row r="312" spans="5:6" ht="15.6" hidden="1" x14ac:dyDescent="0.3">
      <c r="E312" s="214" t="s">
        <v>799</v>
      </c>
      <c r="F312" s="214" t="s">
        <v>800</v>
      </c>
    </row>
    <row r="313" spans="5:6" ht="15.6" hidden="1" x14ac:dyDescent="0.3">
      <c r="E313" s="214" t="s">
        <v>801</v>
      </c>
      <c r="F313" s="214" t="s">
        <v>802</v>
      </c>
    </row>
    <row r="314" spans="5:6" ht="15.6" hidden="1" x14ac:dyDescent="0.3">
      <c r="E314" s="214" t="s">
        <v>803</v>
      </c>
      <c r="F314" s="214" t="s">
        <v>804</v>
      </c>
    </row>
    <row r="315" spans="5:6" ht="15.6" hidden="1" x14ac:dyDescent="0.3">
      <c r="E315" s="214" t="s">
        <v>805</v>
      </c>
      <c r="F315" s="214" t="s">
        <v>806</v>
      </c>
    </row>
    <row r="316" spans="5:6" ht="15.6" hidden="1" x14ac:dyDescent="0.3">
      <c r="E316" s="214" t="s">
        <v>807</v>
      </c>
      <c r="F316" s="214" t="s">
        <v>808</v>
      </c>
    </row>
    <row r="317" spans="5:6" ht="15.6" hidden="1" x14ac:dyDescent="0.3">
      <c r="E317" s="214" t="s">
        <v>809</v>
      </c>
      <c r="F317" s="214" t="s">
        <v>810</v>
      </c>
    </row>
    <row r="318" spans="5:6" ht="15.6" hidden="1" x14ac:dyDescent="0.3">
      <c r="E318" s="214" t="s">
        <v>811</v>
      </c>
      <c r="F318" s="214" t="s">
        <v>812</v>
      </c>
    </row>
    <row r="319" spans="5:6" ht="15.6" hidden="1" x14ac:dyDescent="0.3">
      <c r="E319" s="214" t="s">
        <v>813</v>
      </c>
      <c r="F319" s="214" t="s">
        <v>814</v>
      </c>
    </row>
    <row r="320" spans="5:6" ht="15.6" hidden="1" x14ac:dyDescent="0.3">
      <c r="E320" s="214" t="s">
        <v>815</v>
      </c>
      <c r="F320" s="214" t="s">
        <v>816</v>
      </c>
    </row>
    <row r="321" spans="5:6" ht="15.6" hidden="1" x14ac:dyDescent="0.3">
      <c r="E321" s="214" t="s">
        <v>817</v>
      </c>
      <c r="F321" s="214" t="s">
        <v>818</v>
      </c>
    </row>
    <row r="322" spans="5:6" ht="15.6" hidden="1" x14ac:dyDescent="0.3">
      <c r="E322" s="214" t="s">
        <v>819</v>
      </c>
      <c r="F322" s="214" t="s">
        <v>820</v>
      </c>
    </row>
    <row r="323" spans="5:6" ht="15.6" hidden="1" x14ac:dyDescent="0.3">
      <c r="E323" s="214" t="s">
        <v>821</v>
      </c>
      <c r="F323" s="214" t="s">
        <v>822</v>
      </c>
    </row>
    <row r="324" spans="5:6" ht="15.6" hidden="1" x14ac:dyDescent="0.3">
      <c r="E324" s="214" t="s">
        <v>823</v>
      </c>
      <c r="F324" s="214" t="s">
        <v>824</v>
      </c>
    </row>
    <row r="325" spans="5:6" ht="15.6" hidden="1" x14ac:dyDescent="0.3">
      <c r="E325" s="214" t="s">
        <v>825</v>
      </c>
      <c r="F325" s="214" t="s">
        <v>826</v>
      </c>
    </row>
    <row r="326" spans="5:6" ht="15.6" hidden="1" x14ac:dyDescent="0.3">
      <c r="E326" s="214" t="s">
        <v>827</v>
      </c>
      <c r="F326" s="214" t="s">
        <v>828</v>
      </c>
    </row>
    <row r="327" spans="5:6" ht="15.6" hidden="1" x14ac:dyDescent="0.3">
      <c r="E327" s="214" t="s">
        <v>829</v>
      </c>
      <c r="F327" s="214" t="s">
        <v>830</v>
      </c>
    </row>
    <row r="328" spans="5:6" ht="15.6" hidden="1" x14ac:dyDescent="0.3">
      <c r="E328" s="214" t="s">
        <v>831</v>
      </c>
      <c r="F328" s="214" t="s">
        <v>832</v>
      </c>
    </row>
    <row r="329" spans="5:6" ht="15.6" hidden="1" x14ac:dyDescent="0.3">
      <c r="E329" s="214" t="s">
        <v>833</v>
      </c>
      <c r="F329" s="214" t="s">
        <v>834</v>
      </c>
    </row>
    <row r="330" spans="5:6" ht="15.6" hidden="1" x14ac:dyDescent="0.3">
      <c r="E330" s="214" t="s">
        <v>835</v>
      </c>
      <c r="F330" s="214" t="s">
        <v>836</v>
      </c>
    </row>
    <row r="331" spans="5:6" ht="15.6" hidden="1" x14ac:dyDescent="0.3">
      <c r="E331" s="214" t="s">
        <v>837</v>
      </c>
      <c r="F331" s="214" t="s">
        <v>838</v>
      </c>
    </row>
    <row r="332" spans="5:6" ht="15.6" hidden="1" x14ac:dyDescent="0.3">
      <c r="E332" s="214" t="s">
        <v>839</v>
      </c>
      <c r="F332" s="214" t="s">
        <v>840</v>
      </c>
    </row>
    <row r="333" spans="5:6" ht="15.6" hidden="1" x14ac:dyDescent="0.3">
      <c r="E333" s="214" t="s">
        <v>841</v>
      </c>
      <c r="F333" s="214" t="s">
        <v>842</v>
      </c>
    </row>
    <row r="334" spans="5:6" ht="15.6" hidden="1" x14ac:dyDescent="0.3">
      <c r="E334" s="214" t="s">
        <v>843</v>
      </c>
      <c r="F334" s="214" t="s">
        <v>844</v>
      </c>
    </row>
    <row r="335" spans="5:6" ht="15.6" hidden="1" x14ac:dyDescent="0.3">
      <c r="E335" s="214" t="s">
        <v>845</v>
      </c>
      <c r="F335" s="214" t="s">
        <v>846</v>
      </c>
    </row>
    <row r="336" spans="5:6" ht="15.6" hidden="1" x14ac:dyDescent="0.3">
      <c r="E336" s="214" t="s">
        <v>847</v>
      </c>
      <c r="F336" s="214" t="s">
        <v>848</v>
      </c>
    </row>
    <row r="337" spans="5:6" ht="15.6" hidden="1" x14ac:dyDescent="0.3">
      <c r="E337" s="214" t="s">
        <v>849</v>
      </c>
      <c r="F337" s="214" t="s">
        <v>850</v>
      </c>
    </row>
    <row r="338" spans="5:6" ht="15.6" hidden="1" x14ac:dyDescent="0.3">
      <c r="E338" s="214" t="s">
        <v>851</v>
      </c>
      <c r="F338" s="214" t="s">
        <v>852</v>
      </c>
    </row>
    <row r="339" spans="5:6" ht="15.6" hidden="1" x14ac:dyDescent="0.3">
      <c r="E339" s="214" t="s">
        <v>853</v>
      </c>
      <c r="F339" s="214" t="s">
        <v>854</v>
      </c>
    </row>
    <row r="340" spans="5:6" ht="15.6" hidden="1" x14ac:dyDescent="0.3">
      <c r="E340" s="214" t="s">
        <v>855</v>
      </c>
      <c r="F340" s="214" t="s">
        <v>856</v>
      </c>
    </row>
    <row r="341" spans="5:6" ht="15.6" hidden="1" x14ac:dyDescent="0.3">
      <c r="E341" s="214" t="s">
        <v>857</v>
      </c>
      <c r="F341" s="214" t="s">
        <v>858</v>
      </c>
    </row>
    <row r="342" spans="5:6" ht="15.6" hidden="1" x14ac:dyDescent="0.3">
      <c r="E342" s="214" t="s">
        <v>859</v>
      </c>
      <c r="F342" s="214" t="s">
        <v>860</v>
      </c>
    </row>
    <row r="343" spans="5:6" ht="15.6" hidden="1" x14ac:dyDescent="0.3">
      <c r="E343" s="214" t="s">
        <v>861</v>
      </c>
      <c r="F343" s="214" t="s">
        <v>862</v>
      </c>
    </row>
    <row r="344" spans="5:6" ht="15.6" hidden="1" x14ac:dyDescent="0.3">
      <c r="E344" s="214" t="s">
        <v>863</v>
      </c>
      <c r="F344" s="214" t="s">
        <v>864</v>
      </c>
    </row>
    <row r="345" spans="5:6" ht="15.6" hidden="1" x14ac:dyDescent="0.3">
      <c r="E345" s="214" t="s">
        <v>865</v>
      </c>
      <c r="F345" s="214" t="s">
        <v>866</v>
      </c>
    </row>
    <row r="346" spans="5:6" ht="15.6" hidden="1" x14ac:dyDescent="0.3">
      <c r="E346" s="214" t="s">
        <v>867</v>
      </c>
      <c r="F346" s="214" t="s">
        <v>868</v>
      </c>
    </row>
    <row r="347" spans="5:6" ht="15.6" hidden="1" x14ac:dyDescent="0.3">
      <c r="E347" s="214" t="s">
        <v>869</v>
      </c>
      <c r="F347" s="214" t="s">
        <v>870</v>
      </c>
    </row>
    <row r="348" spans="5:6" ht="15.6" hidden="1" x14ac:dyDescent="0.3">
      <c r="E348" s="214" t="s">
        <v>871</v>
      </c>
      <c r="F348" s="214" t="s">
        <v>872</v>
      </c>
    </row>
    <row r="349" spans="5:6" ht="15.6" hidden="1" x14ac:dyDescent="0.3">
      <c r="E349" s="214" t="s">
        <v>873</v>
      </c>
      <c r="F349" s="214" t="s">
        <v>874</v>
      </c>
    </row>
    <row r="350" spans="5:6" ht="15.6" hidden="1" x14ac:dyDescent="0.3">
      <c r="E350" s="214" t="s">
        <v>875</v>
      </c>
      <c r="F350" s="214" t="s">
        <v>876</v>
      </c>
    </row>
    <row r="351" spans="5:6" ht="15.6" hidden="1" x14ac:dyDescent="0.3">
      <c r="E351" s="214" t="s">
        <v>877</v>
      </c>
      <c r="F351" s="214" t="s">
        <v>878</v>
      </c>
    </row>
    <row r="352" spans="5:6" ht="15.6" hidden="1" x14ac:dyDescent="0.3">
      <c r="E352" s="214" t="s">
        <v>879</v>
      </c>
      <c r="F352" s="214" t="s">
        <v>880</v>
      </c>
    </row>
    <row r="353" spans="5:6" ht="15.6" hidden="1" x14ac:dyDescent="0.3">
      <c r="E353" s="214" t="s">
        <v>239</v>
      </c>
      <c r="F353" s="214" t="s">
        <v>881</v>
      </c>
    </row>
    <row r="354" spans="5:6" ht="15.6" hidden="1" x14ac:dyDescent="0.3">
      <c r="E354" s="214" t="s">
        <v>882</v>
      </c>
      <c r="F354" s="214" t="s">
        <v>883</v>
      </c>
    </row>
    <row r="355" spans="5:6" ht="15.6" hidden="1" x14ac:dyDescent="0.3">
      <c r="E355" s="214" t="s">
        <v>884</v>
      </c>
      <c r="F355" s="214" t="s">
        <v>885</v>
      </c>
    </row>
    <row r="356" spans="5:6" ht="15.6" hidden="1" x14ac:dyDescent="0.3">
      <c r="E356" s="214" t="s">
        <v>90</v>
      </c>
      <c r="F356" s="214" t="s">
        <v>886</v>
      </c>
    </row>
    <row r="357" spans="5:6" ht="15.6" hidden="1" x14ac:dyDescent="0.3">
      <c r="E357" s="214" t="s">
        <v>242</v>
      </c>
      <c r="F357" s="214" t="s">
        <v>887</v>
      </c>
    </row>
    <row r="358" spans="5:6" ht="15.6" hidden="1" x14ac:dyDescent="0.3">
      <c r="E358" s="214" t="s">
        <v>888</v>
      </c>
      <c r="F358" s="214" t="s">
        <v>889</v>
      </c>
    </row>
    <row r="359" spans="5:6" ht="15.6" hidden="1" x14ac:dyDescent="0.3">
      <c r="E359" s="214" t="s">
        <v>243</v>
      </c>
      <c r="F359" s="214" t="s">
        <v>890</v>
      </c>
    </row>
    <row r="360" spans="5:6" ht="15.6" hidden="1" x14ac:dyDescent="0.3">
      <c r="E360" s="214" t="s">
        <v>891</v>
      </c>
      <c r="F360" s="214" t="s">
        <v>892</v>
      </c>
    </row>
    <row r="361" spans="5:6" ht="15.6" hidden="1" x14ac:dyDescent="0.3">
      <c r="E361" s="214" t="s">
        <v>893</v>
      </c>
      <c r="F361" s="214" t="s">
        <v>894</v>
      </c>
    </row>
    <row r="362" spans="5:6" ht="15.6" hidden="1" x14ac:dyDescent="0.3">
      <c r="E362" s="214" t="s">
        <v>895</v>
      </c>
      <c r="F362" s="214" t="s">
        <v>896</v>
      </c>
    </row>
    <row r="363" spans="5:6" ht="15.6" hidden="1" x14ac:dyDescent="0.3">
      <c r="E363" s="214" t="s">
        <v>897</v>
      </c>
      <c r="F363" s="214" t="s">
        <v>898</v>
      </c>
    </row>
    <row r="364" spans="5:6" ht="15.6" hidden="1" x14ac:dyDescent="0.3">
      <c r="E364" s="214" t="s">
        <v>899</v>
      </c>
      <c r="F364" s="214" t="s">
        <v>900</v>
      </c>
    </row>
    <row r="365" spans="5:6" ht="15.6" hidden="1" x14ac:dyDescent="0.3">
      <c r="E365" s="214" t="s">
        <v>901</v>
      </c>
      <c r="F365" s="214" t="s">
        <v>902</v>
      </c>
    </row>
    <row r="366" spans="5:6" ht="15.6" hidden="1" x14ac:dyDescent="0.3">
      <c r="E366" s="214" t="s">
        <v>903</v>
      </c>
      <c r="F366" s="214" t="s">
        <v>904</v>
      </c>
    </row>
    <row r="367" spans="5:6" ht="15.6" hidden="1" x14ac:dyDescent="0.3">
      <c r="E367" s="214" t="s">
        <v>905</v>
      </c>
      <c r="F367" s="214" t="s">
        <v>906</v>
      </c>
    </row>
    <row r="368" spans="5:6" ht="15.6" hidden="1" x14ac:dyDescent="0.3">
      <c r="E368" s="214" t="s">
        <v>907</v>
      </c>
      <c r="F368" s="214" t="s">
        <v>908</v>
      </c>
    </row>
    <row r="369" spans="5:6" ht="15.6" hidden="1" x14ac:dyDescent="0.3">
      <c r="E369" s="214" t="s">
        <v>909</v>
      </c>
      <c r="F369" s="214" t="s">
        <v>910</v>
      </c>
    </row>
    <row r="370" spans="5:6" ht="15.6" hidden="1" x14ac:dyDescent="0.3">
      <c r="E370" s="214" t="s">
        <v>911</v>
      </c>
      <c r="F370" s="214" t="s">
        <v>912</v>
      </c>
    </row>
    <row r="371" spans="5:6" ht="15.6" hidden="1" x14ac:dyDescent="0.3">
      <c r="E371" s="214" t="s">
        <v>913</v>
      </c>
      <c r="F371" s="214" t="s">
        <v>914</v>
      </c>
    </row>
    <row r="372" spans="5:6" ht="15.6" hidden="1" x14ac:dyDescent="0.3">
      <c r="E372" s="214" t="s">
        <v>915</v>
      </c>
      <c r="F372" s="214" t="s">
        <v>916</v>
      </c>
    </row>
    <row r="373" spans="5:6" ht="15.6" hidden="1" x14ac:dyDescent="0.3">
      <c r="E373" s="214" t="s">
        <v>917</v>
      </c>
      <c r="F373" s="214" t="s">
        <v>918</v>
      </c>
    </row>
    <row r="374" spans="5:6" ht="15.6" hidden="1" x14ac:dyDescent="0.3">
      <c r="E374" s="214" t="s">
        <v>257</v>
      </c>
      <c r="F374" s="214" t="s">
        <v>919</v>
      </c>
    </row>
    <row r="375" spans="5:6" ht="15.6" hidden="1" x14ac:dyDescent="0.3">
      <c r="E375" s="214" t="s">
        <v>920</v>
      </c>
      <c r="F375" s="214" t="s">
        <v>921</v>
      </c>
    </row>
    <row r="376" spans="5:6" ht="15.6" hidden="1" x14ac:dyDescent="0.3">
      <c r="E376" s="214" t="s">
        <v>922</v>
      </c>
      <c r="F376" s="214" t="s">
        <v>923</v>
      </c>
    </row>
    <row r="377" spans="5:6" ht="15.6" hidden="1" x14ac:dyDescent="0.3">
      <c r="E377" s="214" t="s">
        <v>258</v>
      </c>
      <c r="F377" s="214" t="s">
        <v>924</v>
      </c>
    </row>
    <row r="378" spans="5:6" ht="15.6" hidden="1" x14ac:dyDescent="0.3">
      <c r="E378" s="214" t="s">
        <v>925</v>
      </c>
      <c r="F378" s="214" t="s">
        <v>926</v>
      </c>
    </row>
    <row r="379" spans="5:6" ht="15.6" hidden="1" x14ac:dyDescent="0.3">
      <c r="E379" s="214" t="s">
        <v>927</v>
      </c>
      <c r="F379" s="214" t="s">
        <v>928</v>
      </c>
    </row>
    <row r="380" spans="5:6" ht="15.6" hidden="1" x14ac:dyDescent="0.3">
      <c r="E380" s="214" t="s">
        <v>929</v>
      </c>
      <c r="F380" s="214" t="s">
        <v>930</v>
      </c>
    </row>
    <row r="381" spans="5:6" ht="15.6" hidden="1" x14ac:dyDescent="0.3">
      <c r="E381" s="214" t="s">
        <v>931</v>
      </c>
      <c r="F381" s="214" t="s">
        <v>932</v>
      </c>
    </row>
    <row r="382" spans="5:6" ht="15.6" hidden="1" x14ac:dyDescent="0.3">
      <c r="E382" s="214" t="s">
        <v>933</v>
      </c>
      <c r="F382" s="214" t="s">
        <v>934</v>
      </c>
    </row>
    <row r="383" spans="5:6" ht="15.6" hidden="1" x14ac:dyDescent="0.3">
      <c r="E383" s="214" t="s">
        <v>935</v>
      </c>
      <c r="F383" s="214" t="s">
        <v>936</v>
      </c>
    </row>
    <row r="384" spans="5:6" ht="15.6" hidden="1" x14ac:dyDescent="0.3">
      <c r="E384" s="214" t="s">
        <v>937</v>
      </c>
      <c r="F384" s="214" t="s">
        <v>938</v>
      </c>
    </row>
    <row r="385" spans="5:6" ht="15.6" hidden="1" x14ac:dyDescent="0.3">
      <c r="E385" s="214" t="s">
        <v>939</v>
      </c>
      <c r="F385" s="214" t="s">
        <v>940</v>
      </c>
    </row>
    <row r="386" spans="5:6" ht="15.6" hidden="1" x14ac:dyDescent="0.3">
      <c r="E386" s="214" t="s">
        <v>941</v>
      </c>
      <c r="F386" s="214" t="s">
        <v>942</v>
      </c>
    </row>
    <row r="387" spans="5:6" ht="15.6" hidden="1" x14ac:dyDescent="0.3">
      <c r="E387" s="214" t="s">
        <v>943</v>
      </c>
      <c r="F387" s="214" t="s">
        <v>944</v>
      </c>
    </row>
    <row r="388" spans="5:6" ht="15.6" hidden="1" x14ac:dyDescent="0.3">
      <c r="E388" s="214" t="s">
        <v>945</v>
      </c>
      <c r="F388" s="214" t="s">
        <v>946</v>
      </c>
    </row>
    <row r="389" spans="5:6" ht="15.6" hidden="1" x14ac:dyDescent="0.3">
      <c r="E389" s="214" t="s">
        <v>947</v>
      </c>
      <c r="F389" s="214" t="s">
        <v>948</v>
      </c>
    </row>
    <row r="390" spans="5:6" ht="15.6" hidden="1" x14ac:dyDescent="0.3">
      <c r="E390" s="214" t="s">
        <v>949</v>
      </c>
      <c r="F390" s="214" t="s">
        <v>950</v>
      </c>
    </row>
    <row r="391" spans="5:6" ht="15.6" hidden="1" x14ac:dyDescent="0.3">
      <c r="E391" s="214" t="s">
        <v>951</v>
      </c>
      <c r="F391" s="214" t="s">
        <v>952</v>
      </c>
    </row>
    <row r="392" spans="5:6" ht="15.6" hidden="1" x14ac:dyDescent="0.3">
      <c r="E392" s="214" t="s">
        <v>953</v>
      </c>
      <c r="F392" s="214" t="s">
        <v>954</v>
      </c>
    </row>
    <row r="393" spans="5:6" ht="15.6" hidden="1" x14ac:dyDescent="0.3">
      <c r="E393" s="214" t="s">
        <v>955</v>
      </c>
      <c r="F393" s="214" t="s">
        <v>956</v>
      </c>
    </row>
    <row r="394" spans="5:6" ht="15.6" hidden="1" x14ac:dyDescent="0.3">
      <c r="E394" s="214" t="s">
        <v>957</v>
      </c>
      <c r="F394" s="214" t="s">
        <v>958</v>
      </c>
    </row>
    <row r="395" spans="5:6" ht="15.6" hidden="1" x14ac:dyDescent="0.3">
      <c r="E395" s="214" t="s">
        <v>959</v>
      </c>
      <c r="F395" s="214" t="s">
        <v>960</v>
      </c>
    </row>
    <row r="396" spans="5:6" ht="15.6" hidden="1" x14ac:dyDescent="0.3">
      <c r="E396" s="214" t="s">
        <v>961</v>
      </c>
      <c r="F396" s="214" t="s">
        <v>962</v>
      </c>
    </row>
    <row r="397" spans="5:6" ht="15.6" hidden="1" x14ac:dyDescent="0.3">
      <c r="E397" s="214" t="s">
        <v>963</v>
      </c>
      <c r="F397" s="214" t="s">
        <v>964</v>
      </c>
    </row>
    <row r="398" spans="5:6" ht="15.6" hidden="1" x14ac:dyDescent="0.3">
      <c r="E398" s="214" t="s">
        <v>965</v>
      </c>
      <c r="F398" s="214" t="s">
        <v>966</v>
      </c>
    </row>
    <row r="399" spans="5:6" ht="15.6" hidden="1" x14ac:dyDescent="0.3">
      <c r="E399" s="214" t="s">
        <v>967</v>
      </c>
      <c r="F399" s="214" t="s">
        <v>968</v>
      </c>
    </row>
    <row r="400" spans="5:6" ht="15.6" hidden="1" x14ac:dyDescent="0.3">
      <c r="E400" s="214" t="s">
        <v>969</v>
      </c>
      <c r="F400" s="214" t="s">
        <v>970</v>
      </c>
    </row>
    <row r="401" spans="5:6" ht="15.6" hidden="1" x14ac:dyDescent="0.3">
      <c r="E401" s="214" t="s">
        <v>971</v>
      </c>
      <c r="F401" s="214" t="s">
        <v>972</v>
      </c>
    </row>
    <row r="402" spans="5:6" ht="15.6" hidden="1" x14ac:dyDescent="0.3">
      <c r="E402" s="214" t="s">
        <v>973</v>
      </c>
      <c r="F402" s="214" t="s">
        <v>974</v>
      </c>
    </row>
    <row r="403" spans="5:6" ht="15.6" hidden="1" x14ac:dyDescent="0.3">
      <c r="E403" s="214" t="s">
        <v>975</v>
      </c>
      <c r="F403" s="214" t="s">
        <v>976</v>
      </c>
    </row>
    <row r="404" spans="5:6" ht="15.6" hidden="1" x14ac:dyDescent="0.3">
      <c r="E404" s="214" t="s">
        <v>977</v>
      </c>
      <c r="F404" s="214" t="s">
        <v>978</v>
      </c>
    </row>
    <row r="405" spans="5:6" ht="15.6" hidden="1" x14ac:dyDescent="0.3">
      <c r="E405" s="214" t="s">
        <v>979</v>
      </c>
      <c r="F405" s="214" t="s">
        <v>980</v>
      </c>
    </row>
    <row r="406" spans="5:6" ht="15.6" hidden="1" x14ac:dyDescent="0.3">
      <c r="E406" s="214" t="s">
        <v>57</v>
      </c>
      <c r="F406" s="214" t="s">
        <v>981</v>
      </c>
    </row>
    <row r="407" spans="5:6" ht="15.6" hidden="1" x14ac:dyDescent="0.3">
      <c r="E407" s="214" t="s">
        <v>982</v>
      </c>
      <c r="F407" s="214" t="s">
        <v>983</v>
      </c>
    </row>
    <row r="408" spans="5:6" ht="15.6" hidden="1" x14ac:dyDescent="0.3">
      <c r="E408" s="214" t="s">
        <v>984</v>
      </c>
      <c r="F408" s="214" t="s">
        <v>985</v>
      </c>
    </row>
    <row r="409" spans="5:6" ht="15.6" hidden="1" x14ac:dyDescent="0.3">
      <c r="E409" s="214" t="s">
        <v>986</v>
      </c>
      <c r="F409" s="214" t="s">
        <v>987</v>
      </c>
    </row>
    <row r="410" spans="5:6" ht="15.6" hidden="1" x14ac:dyDescent="0.3">
      <c r="E410" s="214" t="s">
        <v>988</v>
      </c>
      <c r="F410" s="214" t="s">
        <v>989</v>
      </c>
    </row>
    <row r="411" spans="5:6" ht="15.6" hidden="1" x14ac:dyDescent="0.3">
      <c r="E411" s="214" t="s">
        <v>990</v>
      </c>
      <c r="F411" s="214" t="s">
        <v>991</v>
      </c>
    </row>
    <row r="412" spans="5:6" ht="15.6" hidden="1" x14ac:dyDescent="0.3">
      <c r="E412" s="214" t="s">
        <v>992</v>
      </c>
      <c r="F412" s="214" t="s">
        <v>993</v>
      </c>
    </row>
    <row r="413" spans="5:6" ht="15.6" hidden="1" x14ac:dyDescent="0.3">
      <c r="E413" s="214" t="s">
        <v>994</v>
      </c>
      <c r="F413" s="214" t="s">
        <v>995</v>
      </c>
    </row>
    <row r="414" spans="5:6" ht="15.6" hidden="1" x14ac:dyDescent="0.3">
      <c r="E414" s="214" t="s">
        <v>996</v>
      </c>
      <c r="F414" s="214" t="s">
        <v>997</v>
      </c>
    </row>
    <row r="415" spans="5:6" ht="15.6" hidden="1" x14ac:dyDescent="0.3">
      <c r="E415" s="214" t="s">
        <v>998</v>
      </c>
      <c r="F415" s="214" t="s">
        <v>999</v>
      </c>
    </row>
    <row r="416" spans="5:6" ht="15.6" hidden="1" x14ac:dyDescent="0.3">
      <c r="E416" s="214" t="s">
        <v>1000</v>
      </c>
      <c r="F416" s="214" t="s">
        <v>1001</v>
      </c>
    </row>
    <row r="417" spans="5:6" ht="15.6" hidden="1" x14ac:dyDescent="0.3">
      <c r="E417" s="214" t="s">
        <v>1002</v>
      </c>
      <c r="F417" s="214" t="s">
        <v>1003</v>
      </c>
    </row>
    <row r="418" spans="5:6" ht="15.6" hidden="1" x14ac:dyDescent="0.3">
      <c r="E418" s="214" t="s">
        <v>1004</v>
      </c>
      <c r="F418" s="214" t="s">
        <v>1005</v>
      </c>
    </row>
    <row r="419" spans="5:6" ht="15.6" hidden="1" x14ac:dyDescent="0.3">
      <c r="E419" s="214" t="s">
        <v>1006</v>
      </c>
      <c r="F419" s="214" t="s">
        <v>1007</v>
      </c>
    </row>
    <row r="420" spans="5:6" ht="15.6" hidden="1" x14ac:dyDescent="0.3">
      <c r="E420" s="214" t="s">
        <v>1008</v>
      </c>
      <c r="F420" s="214" t="s">
        <v>1009</v>
      </c>
    </row>
    <row r="421" spans="5:6" ht="15.6" hidden="1" x14ac:dyDescent="0.3">
      <c r="E421" s="214" t="s">
        <v>1010</v>
      </c>
      <c r="F421" s="214" t="s">
        <v>1011</v>
      </c>
    </row>
    <row r="422" spans="5:6" ht="15.6" hidden="1" x14ac:dyDescent="0.3">
      <c r="E422" s="214" t="s">
        <v>1012</v>
      </c>
      <c r="F422" s="214" t="s">
        <v>1013</v>
      </c>
    </row>
    <row r="423" spans="5:6" ht="15.6" hidden="1" x14ac:dyDescent="0.3">
      <c r="E423" s="214" t="s">
        <v>1014</v>
      </c>
      <c r="F423" s="214" t="s">
        <v>1015</v>
      </c>
    </row>
    <row r="424" spans="5:6" ht="15.6" hidden="1" x14ac:dyDescent="0.3">
      <c r="E424" s="214" t="s">
        <v>1016</v>
      </c>
      <c r="F424" s="214" t="s">
        <v>1017</v>
      </c>
    </row>
    <row r="425" spans="5:6" ht="15.6" hidden="1" x14ac:dyDescent="0.3">
      <c r="E425" s="214" t="s">
        <v>1018</v>
      </c>
      <c r="F425" s="214" t="s">
        <v>1019</v>
      </c>
    </row>
    <row r="426" spans="5:6" ht="15.6" hidden="1" x14ac:dyDescent="0.3">
      <c r="E426" s="214" t="s">
        <v>1020</v>
      </c>
      <c r="F426" s="214" t="s">
        <v>1021</v>
      </c>
    </row>
    <row r="427" spans="5:6" ht="15.6" hidden="1" x14ac:dyDescent="0.3">
      <c r="E427" s="214" t="s">
        <v>1022</v>
      </c>
      <c r="F427" s="214" t="s">
        <v>1023</v>
      </c>
    </row>
    <row r="428" spans="5:6" ht="15.6" hidden="1" x14ac:dyDescent="0.3">
      <c r="E428" s="214" t="s">
        <v>1024</v>
      </c>
      <c r="F428" s="214" t="s">
        <v>1025</v>
      </c>
    </row>
    <row r="429" spans="5:6" ht="15.6" hidden="1" x14ac:dyDescent="0.3">
      <c r="E429" s="214" t="s">
        <v>1026</v>
      </c>
      <c r="F429" s="214" t="s">
        <v>1027</v>
      </c>
    </row>
    <row r="430" spans="5:6" ht="15.6" hidden="1" x14ac:dyDescent="0.3">
      <c r="E430" s="214" t="s">
        <v>1028</v>
      </c>
      <c r="F430" s="214" t="s">
        <v>1029</v>
      </c>
    </row>
    <row r="431" spans="5:6" ht="15.6" hidden="1" x14ac:dyDescent="0.3">
      <c r="E431" s="214" t="s">
        <v>1030</v>
      </c>
      <c r="F431" s="214" t="s">
        <v>1031</v>
      </c>
    </row>
    <row r="432" spans="5:6" ht="15.6" hidden="1" x14ac:dyDescent="0.3">
      <c r="E432" s="214" t="s">
        <v>1032</v>
      </c>
      <c r="F432" s="214" t="s">
        <v>1033</v>
      </c>
    </row>
    <row r="433" spans="5:6" ht="15.6" hidden="1" x14ac:dyDescent="0.3">
      <c r="E433" s="214" t="s">
        <v>1034</v>
      </c>
      <c r="F433" s="214" t="s">
        <v>1035</v>
      </c>
    </row>
    <row r="434" spans="5:6" ht="15.6" hidden="1" x14ac:dyDescent="0.3">
      <c r="E434" s="214" t="s">
        <v>1036</v>
      </c>
      <c r="F434" s="214" t="s">
        <v>1037</v>
      </c>
    </row>
    <row r="435" spans="5:6" ht="15.6" hidden="1" x14ac:dyDescent="0.3">
      <c r="E435" s="214" t="s">
        <v>58</v>
      </c>
      <c r="F435" s="214" t="s">
        <v>1038</v>
      </c>
    </row>
    <row r="436" spans="5:6" ht="15.6" hidden="1" x14ac:dyDescent="0.3">
      <c r="E436" s="214" t="s">
        <v>1039</v>
      </c>
      <c r="F436" s="214" t="s">
        <v>1040</v>
      </c>
    </row>
    <row r="437" spans="5:6" ht="15.6" hidden="1" x14ac:dyDescent="0.3">
      <c r="E437" s="214" t="s">
        <v>1041</v>
      </c>
      <c r="F437" s="214" t="s">
        <v>1042</v>
      </c>
    </row>
    <row r="438" spans="5:6" ht="15.6" hidden="1" x14ac:dyDescent="0.3">
      <c r="E438" s="214" t="s">
        <v>1043</v>
      </c>
      <c r="F438" s="214" t="s">
        <v>1044</v>
      </c>
    </row>
    <row r="439" spans="5:6" ht="15.6" hidden="1" x14ac:dyDescent="0.3">
      <c r="E439" s="214" t="s">
        <v>1045</v>
      </c>
      <c r="F439" s="214" t="s">
        <v>1046</v>
      </c>
    </row>
    <row r="440" spans="5:6" ht="15.6" hidden="1" x14ac:dyDescent="0.3">
      <c r="E440" s="214" t="s">
        <v>1047</v>
      </c>
      <c r="F440" s="214" t="s">
        <v>1048</v>
      </c>
    </row>
    <row r="441" spans="5:6" ht="15.6" hidden="1" x14ac:dyDescent="0.3">
      <c r="E441" s="214" t="s">
        <v>1049</v>
      </c>
      <c r="F441" s="214" t="s">
        <v>1050</v>
      </c>
    </row>
    <row r="442" spans="5:6" ht="15.6" hidden="1" x14ac:dyDescent="0.3">
      <c r="E442" s="214" t="s">
        <v>1051</v>
      </c>
      <c r="F442" s="214" t="s">
        <v>1052</v>
      </c>
    </row>
    <row r="443" spans="5:6" ht="15.6" hidden="1" x14ac:dyDescent="0.3">
      <c r="E443" s="214" t="s">
        <v>1053</v>
      </c>
      <c r="F443" s="214" t="s">
        <v>1054</v>
      </c>
    </row>
    <row r="444" spans="5:6" ht="15.6" hidden="1" x14ac:dyDescent="0.3">
      <c r="E444" s="214" t="s">
        <v>1055</v>
      </c>
      <c r="F444" s="214" t="s">
        <v>1056</v>
      </c>
    </row>
    <row r="445" spans="5:6" ht="15.6" hidden="1" x14ac:dyDescent="0.3">
      <c r="E445" s="214" t="s">
        <v>1057</v>
      </c>
      <c r="F445" s="214" t="s">
        <v>1058</v>
      </c>
    </row>
    <row r="446" spans="5:6" ht="15.6" hidden="1" x14ac:dyDescent="0.3">
      <c r="E446" s="214" t="s">
        <v>1059</v>
      </c>
      <c r="F446" s="214" t="s">
        <v>1060</v>
      </c>
    </row>
    <row r="447" spans="5:6" ht="15.6" hidden="1" x14ac:dyDescent="0.3">
      <c r="E447" s="214" t="s">
        <v>1061</v>
      </c>
      <c r="F447" s="214" t="s">
        <v>1062</v>
      </c>
    </row>
    <row r="448" spans="5:6" ht="15.6" hidden="1" x14ac:dyDescent="0.3">
      <c r="E448" s="214" t="s">
        <v>1063</v>
      </c>
      <c r="F448" s="214" t="s">
        <v>1064</v>
      </c>
    </row>
    <row r="449" spans="5:6" ht="15.6" hidden="1" x14ac:dyDescent="0.3">
      <c r="E449" s="214" t="s">
        <v>1065</v>
      </c>
      <c r="F449" s="214" t="s">
        <v>1066</v>
      </c>
    </row>
    <row r="450" spans="5:6" ht="15.6" hidden="1" x14ac:dyDescent="0.3">
      <c r="E450" s="214" t="s">
        <v>1067</v>
      </c>
      <c r="F450" s="214" t="s">
        <v>1068</v>
      </c>
    </row>
    <row r="451" spans="5:6" ht="15.6" hidden="1" x14ac:dyDescent="0.3">
      <c r="E451" s="214" t="s">
        <v>1069</v>
      </c>
      <c r="F451" s="214" t="s">
        <v>1070</v>
      </c>
    </row>
    <row r="452" spans="5:6" ht="15.6" hidden="1" x14ac:dyDescent="0.3">
      <c r="E452" s="214" t="s">
        <v>1071</v>
      </c>
      <c r="F452" s="214" t="s">
        <v>1072</v>
      </c>
    </row>
    <row r="453" spans="5:6" ht="15.6" hidden="1" x14ac:dyDescent="0.3">
      <c r="E453" s="214" t="s">
        <v>1073</v>
      </c>
      <c r="F453" s="214" t="s">
        <v>1074</v>
      </c>
    </row>
    <row r="454" spans="5:6" ht="15.6" hidden="1" x14ac:dyDescent="0.3">
      <c r="E454" s="214" t="s">
        <v>1075</v>
      </c>
      <c r="F454" s="214" t="s">
        <v>1076</v>
      </c>
    </row>
    <row r="455" spans="5:6" ht="15.6" hidden="1" x14ac:dyDescent="0.3">
      <c r="E455" s="214" t="s">
        <v>1077</v>
      </c>
      <c r="F455" s="214" t="s">
        <v>1078</v>
      </c>
    </row>
    <row r="456" spans="5:6" ht="15.6" hidden="1" x14ac:dyDescent="0.3">
      <c r="E456" s="214" t="s">
        <v>1079</v>
      </c>
      <c r="F456" s="214" t="s">
        <v>1080</v>
      </c>
    </row>
    <row r="457" spans="5:6" ht="15.6" hidden="1" x14ac:dyDescent="0.3">
      <c r="E457" s="214" t="s">
        <v>1081</v>
      </c>
      <c r="F457" s="214" t="s">
        <v>1082</v>
      </c>
    </row>
    <row r="458" spans="5:6" ht="15.6" hidden="1" x14ac:dyDescent="0.3">
      <c r="E458" s="214" t="s">
        <v>1083</v>
      </c>
      <c r="F458" s="214" t="s">
        <v>1084</v>
      </c>
    </row>
    <row r="459" spans="5:6" ht="15.6" hidden="1" x14ac:dyDescent="0.3">
      <c r="E459" s="214" t="s">
        <v>1085</v>
      </c>
      <c r="F459" s="214" t="s">
        <v>1086</v>
      </c>
    </row>
    <row r="460" spans="5:6" ht="15.6" hidden="1" x14ac:dyDescent="0.3">
      <c r="E460" s="214" t="s">
        <v>1087</v>
      </c>
      <c r="F460" s="214" t="s">
        <v>1088</v>
      </c>
    </row>
    <row r="461" spans="5:6" ht="15.6" hidden="1" x14ac:dyDescent="0.3">
      <c r="E461" s="214" t="s">
        <v>1089</v>
      </c>
      <c r="F461" s="214" t="s">
        <v>1090</v>
      </c>
    </row>
    <row r="462" spans="5:6" ht="15.6" hidden="1" x14ac:dyDescent="0.3">
      <c r="E462" s="214" t="s">
        <v>1091</v>
      </c>
      <c r="F462" s="214" t="s">
        <v>1092</v>
      </c>
    </row>
    <row r="463" spans="5:6" ht="15.6" hidden="1" x14ac:dyDescent="0.3">
      <c r="E463" s="214" t="s">
        <v>1093</v>
      </c>
      <c r="F463" s="214" t="s">
        <v>1094</v>
      </c>
    </row>
    <row r="464" spans="5:6" ht="15.6" hidden="1" x14ac:dyDescent="0.3">
      <c r="E464" s="214" t="s">
        <v>1095</v>
      </c>
      <c r="F464" s="214" t="s">
        <v>1096</v>
      </c>
    </row>
    <row r="465" spans="5:6" ht="15.6" hidden="1" x14ac:dyDescent="0.3">
      <c r="E465" s="214" t="s">
        <v>1097</v>
      </c>
      <c r="F465" s="214" t="s">
        <v>1098</v>
      </c>
    </row>
    <row r="466" spans="5:6" ht="15.6" hidden="1" x14ac:dyDescent="0.3">
      <c r="E466" s="214" t="s">
        <v>1099</v>
      </c>
      <c r="F466" s="214" t="s">
        <v>1100</v>
      </c>
    </row>
    <row r="467" spans="5:6" ht="15.6" hidden="1" x14ac:dyDescent="0.3">
      <c r="E467" s="214" t="s">
        <v>1101</v>
      </c>
      <c r="F467" s="214" t="s">
        <v>1102</v>
      </c>
    </row>
    <row r="468" spans="5:6" ht="15.6" hidden="1" x14ac:dyDescent="0.3">
      <c r="E468" s="214" t="s">
        <v>1103</v>
      </c>
      <c r="F468" s="214" t="s">
        <v>1104</v>
      </c>
    </row>
    <row r="469" spans="5:6" ht="15.6" hidden="1" x14ac:dyDescent="0.3">
      <c r="E469" s="214" t="s">
        <v>1105</v>
      </c>
      <c r="F469" s="214" t="s">
        <v>1106</v>
      </c>
    </row>
    <row r="470" spans="5:6" ht="15.6" hidden="1" x14ac:dyDescent="0.3">
      <c r="E470" s="214" t="s">
        <v>1107</v>
      </c>
      <c r="F470" s="214" t="s">
        <v>1108</v>
      </c>
    </row>
    <row r="471" spans="5:6" ht="15.6" hidden="1" x14ac:dyDescent="0.3">
      <c r="E471" s="214" t="s">
        <v>1109</v>
      </c>
      <c r="F471" s="214" t="s">
        <v>1110</v>
      </c>
    </row>
    <row r="472" spans="5:6" ht="15.6" hidden="1" x14ac:dyDescent="0.3">
      <c r="E472" s="214" t="s">
        <v>1111</v>
      </c>
      <c r="F472" s="214" t="s">
        <v>1112</v>
      </c>
    </row>
    <row r="473" spans="5:6" ht="15.6" hidden="1" x14ac:dyDescent="0.3">
      <c r="E473" s="214" t="s">
        <v>1113</v>
      </c>
      <c r="F473" s="214" t="s">
        <v>1114</v>
      </c>
    </row>
    <row r="474" spans="5:6" ht="15.6" hidden="1" x14ac:dyDescent="0.3">
      <c r="E474" s="214" t="s">
        <v>1115</v>
      </c>
      <c r="F474" s="214" t="s">
        <v>1116</v>
      </c>
    </row>
    <row r="475" spans="5:6" ht="15.6" hidden="1" x14ac:dyDescent="0.3">
      <c r="E475" s="214" t="s">
        <v>1117</v>
      </c>
      <c r="F475" s="214" t="s">
        <v>1118</v>
      </c>
    </row>
    <row r="476" spans="5:6" ht="15.6" hidden="1" x14ac:dyDescent="0.3">
      <c r="E476" s="214" t="s">
        <v>1119</v>
      </c>
      <c r="F476" s="214" t="s">
        <v>1120</v>
      </c>
    </row>
    <row r="477" spans="5:6" ht="15.6" hidden="1" x14ac:dyDescent="0.3">
      <c r="E477" s="214" t="s">
        <v>1121</v>
      </c>
      <c r="F477" s="214" t="s">
        <v>1122</v>
      </c>
    </row>
    <row r="478" spans="5:6" ht="15.6" hidden="1" x14ac:dyDescent="0.3">
      <c r="E478" s="214" t="s">
        <v>1123</v>
      </c>
      <c r="F478" s="214" t="s">
        <v>1124</v>
      </c>
    </row>
    <row r="479" spans="5:6" ht="15.6" hidden="1" x14ac:dyDescent="0.3">
      <c r="E479" s="214" t="s">
        <v>1125</v>
      </c>
      <c r="F479" s="214" t="s">
        <v>1126</v>
      </c>
    </row>
    <row r="480" spans="5:6" ht="15.6" hidden="1" x14ac:dyDescent="0.3">
      <c r="E480" s="214" t="s">
        <v>1127</v>
      </c>
      <c r="F480" s="214" t="s">
        <v>1128</v>
      </c>
    </row>
    <row r="481" spans="5:6" ht="15.6" hidden="1" x14ac:dyDescent="0.3">
      <c r="E481" s="214" t="s">
        <v>1129</v>
      </c>
      <c r="F481" s="214" t="s">
        <v>1130</v>
      </c>
    </row>
    <row r="482" spans="5:6" ht="15.6" hidden="1" x14ac:dyDescent="0.3">
      <c r="E482" s="214" t="s">
        <v>1131</v>
      </c>
      <c r="F482" s="214" t="s">
        <v>1132</v>
      </c>
    </row>
    <row r="483" spans="5:6" ht="15.6" hidden="1" x14ac:dyDescent="0.3">
      <c r="E483" s="214" t="s">
        <v>1133</v>
      </c>
      <c r="F483" s="214" t="s">
        <v>1134</v>
      </c>
    </row>
    <row r="484" spans="5:6" ht="15.6" hidden="1" x14ac:dyDescent="0.3">
      <c r="E484" s="214" t="s">
        <v>1135</v>
      </c>
      <c r="F484" s="214" t="s">
        <v>1136</v>
      </c>
    </row>
    <row r="485" spans="5:6" ht="15.6" hidden="1" x14ac:dyDescent="0.3">
      <c r="E485" s="214" t="s">
        <v>1137</v>
      </c>
      <c r="F485" s="214" t="s">
        <v>1138</v>
      </c>
    </row>
    <row r="486" spans="5:6" ht="15.6" hidden="1" x14ac:dyDescent="0.3">
      <c r="E486" s="214" t="s">
        <v>1139</v>
      </c>
      <c r="F486" s="214" t="s">
        <v>1140</v>
      </c>
    </row>
    <row r="487" spans="5:6" ht="15.6" hidden="1" x14ac:dyDescent="0.3">
      <c r="E487" s="214" t="s">
        <v>1141</v>
      </c>
      <c r="F487" s="214" t="s">
        <v>1142</v>
      </c>
    </row>
    <row r="488" spans="5:6" ht="15.6" hidden="1" x14ac:dyDescent="0.3">
      <c r="E488" s="214" t="s">
        <v>1143</v>
      </c>
      <c r="F488" s="214" t="s">
        <v>1144</v>
      </c>
    </row>
    <row r="489" spans="5:6" ht="15.6" hidden="1" x14ac:dyDescent="0.3">
      <c r="E489" s="214" t="s">
        <v>1145</v>
      </c>
      <c r="F489" s="214" t="s">
        <v>1146</v>
      </c>
    </row>
    <row r="490" spans="5:6" ht="15.6" hidden="1" x14ac:dyDescent="0.3">
      <c r="E490" s="214" t="s">
        <v>1147</v>
      </c>
      <c r="F490" s="214" t="s">
        <v>1148</v>
      </c>
    </row>
    <row r="491" spans="5:6" ht="15.6" hidden="1" x14ac:dyDescent="0.3">
      <c r="E491" s="214" t="s">
        <v>1149</v>
      </c>
      <c r="F491" s="214" t="s">
        <v>1150</v>
      </c>
    </row>
    <row r="492" spans="5:6" ht="15.6" hidden="1" x14ac:dyDescent="0.3">
      <c r="E492" s="214" t="s">
        <v>1151</v>
      </c>
      <c r="F492" s="214" t="s">
        <v>1152</v>
      </c>
    </row>
    <row r="493" spans="5:6" ht="15.6" hidden="1" x14ac:dyDescent="0.3">
      <c r="E493" s="214" t="s">
        <v>1153</v>
      </c>
      <c r="F493" s="214" t="s">
        <v>1154</v>
      </c>
    </row>
    <row r="494" spans="5:6" ht="15.6" hidden="1" x14ac:dyDescent="0.3">
      <c r="E494" s="214" t="s">
        <v>1155</v>
      </c>
      <c r="F494" s="214" t="s">
        <v>1156</v>
      </c>
    </row>
    <row r="495" spans="5:6" ht="15.6" hidden="1" x14ac:dyDescent="0.3">
      <c r="E495" s="214" t="s">
        <v>1157</v>
      </c>
      <c r="F495" s="214" t="s">
        <v>1158</v>
      </c>
    </row>
    <row r="496" spans="5:6" ht="15.6" hidden="1" x14ac:dyDescent="0.3">
      <c r="E496" s="214" t="s">
        <v>1159</v>
      </c>
      <c r="F496" s="214" t="s">
        <v>1160</v>
      </c>
    </row>
    <row r="497" spans="5:6" ht="15.6" hidden="1" x14ac:dyDescent="0.3">
      <c r="E497" s="214" t="s">
        <v>1161</v>
      </c>
      <c r="F497" s="214" t="s">
        <v>1162</v>
      </c>
    </row>
    <row r="498" spans="5:6" ht="15.6" hidden="1" x14ac:dyDescent="0.3">
      <c r="E498" s="214" t="s">
        <v>1163</v>
      </c>
      <c r="F498" s="214" t="s">
        <v>1164</v>
      </c>
    </row>
    <row r="499" spans="5:6" ht="15.6" hidden="1" x14ac:dyDescent="0.3">
      <c r="E499" s="214" t="s">
        <v>1165</v>
      </c>
      <c r="F499" s="214" t="s">
        <v>1166</v>
      </c>
    </row>
    <row r="500" spans="5:6" ht="15.6" hidden="1" x14ac:dyDescent="0.3">
      <c r="E500" s="214" t="s">
        <v>1167</v>
      </c>
      <c r="F500" s="214" t="s">
        <v>1168</v>
      </c>
    </row>
    <row r="501" spans="5:6" ht="15.6" hidden="1" x14ac:dyDescent="0.3">
      <c r="E501" s="214" t="s">
        <v>1169</v>
      </c>
      <c r="F501" s="214" t="s">
        <v>1170</v>
      </c>
    </row>
    <row r="502" spans="5:6" ht="15.6" hidden="1" x14ac:dyDescent="0.3">
      <c r="E502" s="214" t="s">
        <v>1171</v>
      </c>
      <c r="F502" s="214" t="s">
        <v>1172</v>
      </c>
    </row>
    <row r="503" spans="5:6" ht="15.6" hidden="1" x14ac:dyDescent="0.3">
      <c r="E503" s="214" t="s">
        <v>1173</v>
      </c>
      <c r="F503" s="214" t="s">
        <v>1174</v>
      </c>
    </row>
    <row r="504" spans="5:6" ht="15.6" hidden="1" x14ac:dyDescent="0.3">
      <c r="E504" s="214" t="s">
        <v>46</v>
      </c>
      <c r="F504" s="214" t="s">
        <v>1175</v>
      </c>
    </row>
    <row r="505" spans="5:6" ht="15.6" hidden="1" x14ac:dyDescent="0.3">
      <c r="E505" s="214" t="s">
        <v>1176</v>
      </c>
      <c r="F505" s="214" t="s">
        <v>1177</v>
      </c>
    </row>
    <row r="506" spans="5:6" ht="15.6" hidden="1" x14ac:dyDescent="0.3">
      <c r="E506" s="214" t="s">
        <v>1178</v>
      </c>
      <c r="F506" s="214" t="s">
        <v>1179</v>
      </c>
    </row>
    <row r="507" spans="5:6" ht="15.6" hidden="1" x14ac:dyDescent="0.3">
      <c r="E507" s="214" t="s">
        <v>1180</v>
      </c>
      <c r="F507" s="214" t="s">
        <v>1181</v>
      </c>
    </row>
    <row r="508" spans="5:6" ht="15.6" hidden="1" x14ac:dyDescent="0.3">
      <c r="E508" s="214" t="s">
        <v>1182</v>
      </c>
      <c r="F508" s="214" t="s">
        <v>1183</v>
      </c>
    </row>
    <row r="509" spans="5:6" ht="15.6" hidden="1" x14ac:dyDescent="0.3">
      <c r="E509" s="214" t="s">
        <v>1184</v>
      </c>
      <c r="F509" s="214" t="s">
        <v>1185</v>
      </c>
    </row>
    <row r="510" spans="5:6" ht="15.6" hidden="1" x14ac:dyDescent="0.3">
      <c r="E510" s="214" t="s">
        <v>1186</v>
      </c>
      <c r="F510" s="214" t="s">
        <v>1187</v>
      </c>
    </row>
    <row r="511" spans="5:6" ht="15.6" hidden="1" x14ac:dyDescent="0.3">
      <c r="E511" s="214" t="s">
        <v>1188</v>
      </c>
      <c r="F511" s="214" t="s">
        <v>1189</v>
      </c>
    </row>
    <row r="512" spans="5:6" ht="15.6" hidden="1" x14ac:dyDescent="0.3">
      <c r="E512" s="214" t="s">
        <v>1190</v>
      </c>
      <c r="F512" s="214" t="s">
        <v>1191</v>
      </c>
    </row>
    <row r="513" spans="5:6" ht="15.6" hidden="1" x14ac:dyDescent="0.3">
      <c r="E513" s="214" t="s">
        <v>1192</v>
      </c>
      <c r="F513" s="214" t="s">
        <v>1193</v>
      </c>
    </row>
    <row r="514" spans="5:6" ht="15.6" hidden="1" x14ac:dyDescent="0.3">
      <c r="E514" s="214" t="s">
        <v>1194</v>
      </c>
      <c r="F514" s="214" t="s">
        <v>1195</v>
      </c>
    </row>
    <row r="515" spans="5:6" ht="15.6" hidden="1" x14ac:dyDescent="0.3">
      <c r="E515" s="214" t="s">
        <v>1196</v>
      </c>
      <c r="F515" s="214" t="s">
        <v>1197</v>
      </c>
    </row>
    <row r="516" spans="5:6" ht="15.6" hidden="1" x14ac:dyDescent="0.3">
      <c r="E516" s="214" t="s">
        <v>1198</v>
      </c>
      <c r="F516" s="214" t="s">
        <v>1199</v>
      </c>
    </row>
    <row r="517" spans="5:6" ht="15.6" hidden="1" x14ac:dyDescent="0.3">
      <c r="E517" s="214" t="s">
        <v>1200</v>
      </c>
      <c r="F517" s="214" t="s">
        <v>1201</v>
      </c>
    </row>
    <row r="518" spans="5:6" ht="15.6" hidden="1" x14ac:dyDescent="0.3">
      <c r="E518" s="214" t="s">
        <v>1202</v>
      </c>
      <c r="F518" s="214" t="s">
        <v>1203</v>
      </c>
    </row>
    <row r="519" spans="5:6" ht="15.6" hidden="1" x14ac:dyDescent="0.3">
      <c r="E519" s="214" t="s">
        <v>1204</v>
      </c>
      <c r="F519" s="214" t="s">
        <v>1205</v>
      </c>
    </row>
    <row r="520" spans="5:6" ht="15.6" hidden="1" x14ac:dyDescent="0.3">
      <c r="E520" s="214" t="s">
        <v>1206</v>
      </c>
      <c r="F520" s="214" t="s">
        <v>1207</v>
      </c>
    </row>
    <row r="521" spans="5:6" ht="15.6" hidden="1" x14ac:dyDescent="0.3">
      <c r="E521" s="214" t="s">
        <v>1208</v>
      </c>
      <c r="F521" s="214" t="s">
        <v>1209</v>
      </c>
    </row>
    <row r="522" spans="5:6" ht="15.6" hidden="1" x14ac:dyDescent="0.3">
      <c r="E522" s="214" t="s">
        <v>1210</v>
      </c>
      <c r="F522" s="214" t="s">
        <v>1211</v>
      </c>
    </row>
    <row r="523" spans="5:6" ht="15.6" hidden="1" x14ac:dyDescent="0.3">
      <c r="E523" s="214" t="s">
        <v>1212</v>
      </c>
      <c r="F523" s="214" t="s">
        <v>1213</v>
      </c>
    </row>
    <row r="524" spans="5:6" ht="15.6" hidden="1" x14ac:dyDescent="0.3">
      <c r="E524" s="214" t="s">
        <v>1214</v>
      </c>
      <c r="F524" s="214" t="s">
        <v>1215</v>
      </c>
    </row>
    <row r="525" spans="5:6" ht="15.6" hidden="1" x14ac:dyDescent="0.3">
      <c r="E525" s="214" t="s">
        <v>1216</v>
      </c>
      <c r="F525" s="214" t="s">
        <v>1217</v>
      </c>
    </row>
    <row r="526" spans="5:6" ht="15.6" hidden="1" x14ac:dyDescent="0.3">
      <c r="E526" s="214" t="s">
        <v>1218</v>
      </c>
      <c r="F526" s="214" t="s">
        <v>1219</v>
      </c>
    </row>
    <row r="527" spans="5:6" ht="15.6" hidden="1" x14ac:dyDescent="0.3">
      <c r="E527" s="214" t="s">
        <v>1220</v>
      </c>
      <c r="F527" s="214" t="s">
        <v>1221</v>
      </c>
    </row>
    <row r="528" spans="5:6" ht="15.6" hidden="1" x14ac:dyDescent="0.3">
      <c r="E528" s="214" t="s">
        <v>1222</v>
      </c>
      <c r="F528" s="214" t="s">
        <v>1223</v>
      </c>
    </row>
    <row r="529" spans="5:6" ht="15.6" hidden="1" x14ac:dyDescent="0.3">
      <c r="E529" s="214" t="s">
        <v>1224</v>
      </c>
      <c r="F529" s="214" t="s">
        <v>1225</v>
      </c>
    </row>
    <row r="530" spans="5:6" ht="15.6" hidden="1" x14ac:dyDescent="0.3">
      <c r="E530" s="214" t="s">
        <v>1226</v>
      </c>
      <c r="F530" s="214" t="s">
        <v>1227</v>
      </c>
    </row>
    <row r="531" spans="5:6" ht="15.6" hidden="1" x14ac:dyDescent="0.3">
      <c r="E531" s="214" t="s">
        <v>1228</v>
      </c>
      <c r="F531" s="214" t="s">
        <v>1229</v>
      </c>
    </row>
    <row r="532" spans="5:6" ht="15.6" hidden="1" x14ac:dyDescent="0.3">
      <c r="E532" s="214" t="s">
        <v>1230</v>
      </c>
      <c r="F532" s="214" t="s">
        <v>1231</v>
      </c>
    </row>
    <row r="533" spans="5:6" ht="15.6" hidden="1" x14ac:dyDescent="0.3">
      <c r="E533" s="214" t="s">
        <v>1232</v>
      </c>
      <c r="F533" s="214" t="s">
        <v>1233</v>
      </c>
    </row>
    <row r="534" spans="5:6" ht="15.6" hidden="1" x14ac:dyDescent="0.3">
      <c r="E534" s="214" t="s">
        <v>1234</v>
      </c>
      <c r="F534" s="214" t="s">
        <v>1235</v>
      </c>
    </row>
    <row r="535" spans="5:6" ht="15.6" hidden="1" x14ac:dyDescent="0.3">
      <c r="E535" s="214" t="s">
        <v>1236</v>
      </c>
      <c r="F535" s="214" t="s">
        <v>1237</v>
      </c>
    </row>
    <row r="536" spans="5:6" ht="15.6" hidden="1" x14ac:dyDescent="0.3">
      <c r="E536" s="214" t="s">
        <v>1238</v>
      </c>
      <c r="F536" s="214" t="s">
        <v>1239</v>
      </c>
    </row>
    <row r="537" spans="5:6" ht="15.6" hidden="1" x14ac:dyDescent="0.3">
      <c r="E537" s="214" t="s">
        <v>1240</v>
      </c>
      <c r="F537" s="214" t="s">
        <v>1241</v>
      </c>
    </row>
    <row r="538" spans="5:6" ht="15.6" hidden="1" x14ac:dyDescent="0.3">
      <c r="E538" s="214" t="s">
        <v>1242</v>
      </c>
      <c r="F538" s="214" t="s">
        <v>1243</v>
      </c>
    </row>
    <row r="539" spans="5:6" ht="15.6" hidden="1" x14ac:dyDescent="0.3">
      <c r="E539" s="214" t="s">
        <v>1244</v>
      </c>
      <c r="F539" s="214" t="s">
        <v>1245</v>
      </c>
    </row>
    <row r="540" spans="5:6" ht="15.6" hidden="1" x14ac:dyDescent="0.3">
      <c r="E540" s="214" t="s">
        <v>1246</v>
      </c>
      <c r="F540" s="214" t="s">
        <v>1247</v>
      </c>
    </row>
    <row r="541" spans="5:6" ht="15.6" hidden="1" x14ac:dyDescent="0.3">
      <c r="E541" s="214" t="s">
        <v>1248</v>
      </c>
      <c r="F541" s="214" t="s">
        <v>1249</v>
      </c>
    </row>
    <row r="542" spans="5:6" ht="15.6" hidden="1" x14ac:dyDescent="0.3">
      <c r="E542" s="214" t="s">
        <v>1250</v>
      </c>
      <c r="F542" s="214" t="s">
        <v>1251</v>
      </c>
    </row>
    <row r="543" spans="5:6" ht="15.6" hidden="1" x14ac:dyDescent="0.3">
      <c r="E543" s="214" t="s">
        <v>1252</v>
      </c>
      <c r="F543" s="214" t="s">
        <v>1253</v>
      </c>
    </row>
    <row r="544" spans="5:6" ht="15.6" hidden="1" x14ac:dyDescent="0.3">
      <c r="E544" s="214" t="s">
        <v>1254</v>
      </c>
      <c r="F544" s="214" t="s">
        <v>1255</v>
      </c>
    </row>
    <row r="545" spans="5:6" ht="15.6" hidden="1" x14ac:dyDescent="0.3">
      <c r="E545" s="214" t="s">
        <v>1256</v>
      </c>
      <c r="F545" s="214" t="s">
        <v>1257</v>
      </c>
    </row>
    <row r="546" spans="5:6" ht="15.6" hidden="1" x14ac:dyDescent="0.3">
      <c r="E546" s="214" t="s">
        <v>1258</v>
      </c>
      <c r="F546" s="214" t="s">
        <v>1259</v>
      </c>
    </row>
    <row r="547" spans="5:6" ht="15.6" hidden="1" x14ac:dyDescent="0.3">
      <c r="E547" s="214" t="s">
        <v>1260</v>
      </c>
      <c r="F547" s="214" t="s">
        <v>1261</v>
      </c>
    </row>
    <row r="548" spans="5:6" ht="15.6" hidden="1" x14ac:dyDescent="0.3">
      <c r="E548" s="214" t="s">
        <v>1262</v>
      </c>
      <c r="F548" s="214" t="s">
        <v>1263</v>
      </c>
    </row>
    <row r="549" spans="5:6" ht="15.6" hidden="1" x14ac:dyDescent="0.3">
      <c r="E549" s="214" t="s">
        <v>1264</v>
      </c>
      <c r="F549" s="214" t="s">
        <v>1265</v>
      </c>
    </row>
    <row r="550" spans="5:6" ht="15.6" hidden="1" x14ac:dyDescent="0.3">
      <c r="E550" s="214" t="s">
        <v>1266</v>
      </c>
      <c r="F550" s="214" t="s">
        <v>1267</v>
      </c>
    </row>
    <row r="551" spans="5:6" ht="15.6" hidden="1" x14ac:dyDescent="0.3">
      <c r="E551" s="214" t="s">
        <v>1268</v>
      </c>
      <c r="F551" s="214" t="s">
        <v>1269</v>
      </c>
    </row>
    <row r="552" spans="5:6" ht="15.6" hidden="1" x14ac:dyDescent="0.3">
      <c r="E552" s="214" t="s">
        <v>1270</v>
      </c>
      <c r="F552" s="214" t="s">
        <v>1271</v>
      </c>
    </row>
    <row r="553" spans="5:6" ht="15.6" hidden="1" x14ac:dyDescent="0.3">
      <c r="E553" s="214" t="s">
        <v>1272</v>
      </c>
      <c r="F553" s="214" t="s">
        <v>1273</v>
      </c>
    </row>
    <row r="554" spans="5:6" ht="15.6" hidden="1" x14ac:dyDescent="0.3">
      <c r="E554" s="214" t="s">
        <v>1274</v>
      </c>
      <c r="F554" s="214" t="s">
        <v>1275</v>
      </c>
    </row>
    <row r="555" spans="5:6" ht="15.6" hidden="1" x14ac:dyDescent="0.3">
      <c r="E555" s="214" t="s">
        <v>1276</v>
      </c>
      <c r="F555" s="214" t="s">
        <v>1277</v>
      </c>
    </row>
    <row r="556" spans="5:6" ht="15.6" hidden="1" x14ac:dyDescent="0.3">
      <c r="E556" s="214" t="s">
        <v>1278</v>
      </c>
      <c r="F556" s="214" t="s">
        <v>1279</v>
      </c>
    </row>
    <row r="557" spans="5:6" ht="15.6" hidden="1" x14ac:dyDescent="0.3">
      <c r="E557" s="214" t="s">
        <v>1280</v>
      </c>
      <c r="F557" s="214" t="s">
        <v>1281</v>
      </c>
    </row>
    <row r="558" spans="5:6" ht="15.6" hidden="1" x14ac:dyDescent="0.3">
      <c r="E558" s="214" t="s">
        <v>1282</v>
      </c>
      <c r="F558" s="214" t="s">
        <v>1283</v>
      </c>
    </row>
    <row r="559" spans="5:6" ht="15.6" hidden="1" x14ac:dyDescent="0.3">
      <c r="E559" s="214" t="s">
        <v>1284</v>
      </c>
      <c r="F559" s="214" t="s">
        <v>1285</v>
      </c>
    </row>
    <row r="560" spans="5:6" ht="15.6" hidden="1" x14ac:dyDescent="0.3">
      <c r="E560" s="214" t="s">
        <v>1286</v>
      </c>
      <c r="F560" s="214" t="s">
        <v>1287</v>
      </c>
    </row>
    <row r="561" spans="5:6" ht="15.6" hidden="1" x14ac:dyDescent="0.3">
      <c r="E561" s="214" t="s">
        <v>1288</v>
      </c>
      <c r="F561" s="214" t="s">
        <v>1289</v>
      </c>
    </row>
    <row r="562" spans="5:6" ht="15.6" hidden="1" x14ac:dyDescent="0.3">
      <c r="E562" s="214" t="s">
        <v>1290</v>
      </c>
      <c r="F562" s="214" t="s">
        <v>1291</v>
      </c>
    </row>
    <row r="563" spans="5:6" ht="15.6" hidden="1" x14ac:dyDescent="0.3">
      <c r="E563" s="214" t="s">
        <v>1292</v>
      </c>
      <c r="F563" s="214" t="s">
        <v>1293</v>
      </c>
    </row>
    <row r="564" spans="5:6" ht="15.6" hidden="1" x14ac:dyDescent="0.3">
      <c r="E564" s="214" t="s">
        <v>1294</v>
      </c>
      <c r="F564" s="214" t="s">
        <v>1295</v>
      </c>
    </row>
    <row r="565" spans="5:6" ht="15.6" hidden="1" x14ac:dyDescent="0.3">
      <c r="E565" s="214" t="s">
        <v>1296</v>
      </c>
      <c r="F565" s="214" t="s">
        <v>1297</v>
      </c>
    </row>
    <row r="566" spans="5:6" ht="15.6" hidden="1" x14ac:dyDescent="0.3">
      <c r="E566" s="214" t="s">
        <v>1298</v>
      </c>
      <c r="F566" s="214" t="s">
        <v>1299</v>
      </c>
    </row>
    <row r="567" spans="5:6" ht="15.6" hidden="1" x14ac:dyDescent="0.3">
      <c r="E567" s="214" t="s">
        <v>1300</v>
      </c>
      <c r="F567" s="214" t="s">
        <v>1301</v>
      </c>
    </row>
    <row r="568" spans="5:6" ht="15.6" hidden="1" x14ac:dyDescent="0.3">
      <c r="E568" s="214" t="s">
        <v>1302</v>
      </c>
      <c r="F568" s="214" t="s">
        <v>1303</v>
      </c>
    </row>
    <row r="569" spans="5:6" ht="15.6" hidden="1" x14ac:dyDescent="0.3">
      <c r="E569" s="214" t="s">
        <v>1304</v>
      </c>
      <c r="F569" s="214" t="s">
        <v>1305</v>
      </c>
    </row>
    <row r="570" spans="5:6" ht="15.6" hidden="1" x14ac:dyDescent="0.3">
      <c r="E570" s="214" t="s">
        <v>1306</v>
      </c>
      <c r="F570" s="214" t="s">
        <v>1307</v>
      </c>
    </row>
    <row r="571" spans="5:6" ht="15.6" hidden="1" x14ac:dyDescent="0.3">
      <c r="F571" s="214" t="s">
        <v>1308</v>
      </c>
    </row>
    <row r="572" spans="5:6" ht="15.6" hidden="1" x14ac:dyDescent="0.3">
      <c r="F572" s="214" t="s">
        <v>1309</v>
      </c>
    </row>
    <row r="573" spans="5:6" ht="15.6" hidden="1" x14ac:dyDescent="0.3">
      <c r="F573" s="214" t="s">
        <v>1310</v>
      </c>
    </row>
    <row r="574" spans="5:6" ht="15.6" hidden="1" x14ac:dyDescent="0.3">
      <c r="F574" s="214" t="s">
        <v>1311</v>
      </c>
    </row>
    <row r="575" spans="5:6" ht="15.6" hidden="1" x14ac:dyDescent="0.3"/>
    <row r="576" spans="5:6" ht="15.6" hidden="1" x14ac:dyDescent="0.3"/>
  </sheetData>
  <mergeCells count="44">
    <mergeCell ref="C17:G17"/>
    <mergeCell ref="B3:G3"/>
    <mergeCell ref="B4:G4"/>
    <mergeCell ref="B5:D5"/>
    <mergeCell ref="B6:G6"/>
    <mergeCell ref="B7:D7"/>
    <mergeCell ref="C8:G8"/>
    <mergeCell ref="C9:G9"/>
    <mergeCell ref="B10:B13"/>
    <mergeCell ref="C14:G14"/>
    <mergeCell ref="C15:G15"/>
    <mergeCell ref="C16:G16"/>
    <mergeCell ref="C30:G30"/>
    <mergeCell ref="C18:G18"/>
    <mergeCell ref="C19:G19"/>
    <mergeCell ref="C20:G20"/>
    <mergeCell ref="E21:G21"/>
    <mergeCell ref="C22:G22"/>
    <mergeCell ref="C23:G23"/>
    <mergeCell ref="B24:D24"/>
    <mergeCell ref="B25:G25"/>
    <mergeCell ref="C27:G27"/>
    <mergeCell ref="C28:G28"/>
    <mergeCell ref="C29:G29"/>
    <mergeCell ref="C43:G43"/>
    <mergeCell ref="B31:D31"/>
    <mergeCell ref="B32:G32"/>
    <mergeCell ref="B33:D33"/>
    <mergeCell ref="C34:G34"/>
    <mergeCell ref="C35:G35"/>
    <mergeCell ref="C36:G36"/>
    <mergeCell ref="C37:G37"/>
    <mergeCell ref="C38:G38"/>
    <mergeCell ref="C39:G39"/>
    <mergeCell ref="B40:D40"/>
    <mergeCell ref="B41:G41"/>
    <mergeCell ref="C52:G52"/>
    <mergeCell ref="B112:F112"/>
    <mergeCell ref="C44:G44"/>
    <mergeCell ref="C45:G45"/>
    <mergeCell ref="B47:G47"/>
    <mergeCell ref="C49:G49"/>
    <mergeCell ref="C50:G50"/>
    <mergeCell ref="C51:G51"/>
  </mergeCells>
  <dataValidations count="10">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C13">
      <formula1>$B$114:$B$119</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D13">
      <formula1>$C$114:$C$134</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E13">
      <formula1>$D$114:$D$173</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F13">
      <formula1>$E$114:$E$570</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G13">
      <formula1>$F$114:$F$574</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$G$114:$G$116</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$H$114:$H$118</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$I$114:$I$121</formula1>
    </dataValidation>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$J$114:$J$115</formula1>
    </dataValidation>
  </dataValidations>
  <hyperlinks>
    <hyperlink ref="A1" location="'2.6.2.a'!A1" display="Regresar"/>
    <hyperlink ref="C38" r:id="rId1"/>
  </hyperlinks>
  <printOptions horizontalCentered="1" verticalCentered="1"/>
  <pageMargins left="0.70866141732283472" right="0.70866141732283472" top="0.74803149606299213" bottom="0.74803149606299213" header="0.31496062992125984" footer="0.31496062992125984"/>
  <pageSetup scale="32" orientation="portrait" r:id="rId2"/>
  <drawing r:id="rId3"/>
  <legacyDrawing r:id="rId4"/>
  <tableParts count="10">
    <tablePart r:id="rId5"/>
    <tablePart r:id="rId6"/>
    <tablePart r:id="rId7"/>
    <tablePart r:id="rId8"/>
    <tablePart r:id="rId9"/>
    <tablePart r:id="rId10"/>
    <tablePart r:id="rId11"/>
    <tablePart r:id="rId12"/>
    <tablePart r:id="rId13"/>
    <tablePart r:id="rId14"/>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1:AE20"/>
  <sheetViews>
    <sheetView showGridLines="0" zoomScale="90" zoomScaleNormal="90" workbookViewId="0">
      <selection activeCell="E24" sqref="E24"/>
    </sheetView>
  </sheetViews>
  <sheetFormatPr baseColWidth="10" defaultColWidth="11.42578125" defaultRowHeight="15" x14ac:dyDescent="0.25"/>
  <cols>
    <col min="1" max="1" width="11.42578125" style="95"/>
    <col min="2" max="2" width="12.28515625" style="95" customWidth="1"/>
    <col min="3" max="3" width="19.7109375" style="95" customWidth="1"/>
    <col min="4" max="5" width="11.42578125" style="95"/>
    <col min="6" max="6" width="13.7109375" style="95" bestFit="1" customWidth="1"/>
    <col min="7" max="16384" width="11.42578125" style="95"/>
  </cols>
  <sheetData>
    <row r="1" spans="1:6" ht="15.6" x14ac:dyDescent="0.3">
      <c r="A1" s="23" t="s">
        <v>32</v>
      </c>
      <c r="F1" s="23" t="s">
        <v>60</v>
      </c>
    </row>
    <row r="2" spans="1:6" ht="15.75" x14ac:dyDescent="0.25">
      <c r="A2" s="18"/>
      <c r="B2" s="85" t="s">
        <v>1535</v>
      </c>
    </row>
    <row r="3" spans="1:6" ht="14.45" x14ac:dyDescent="0.3">
      <c r="B3" s="96" t="s">
        <v>47</v>
      </c>
    </row>
    <row r="4" spans="1:6" x14ac:dyDescent="0.25">
      <c r="B4" s="86" t="s">
        <v>48</v>
      </c>
    </row>
    <row r="5" spans="1:6" x14ac:dyDescent="0.25">
      <c r="B5" s="86" t="s">
        <v>49</v>
      </c>
    </row>
    <row r="6" spans="1:6" x14ac:dyDescent="0.25">
      <c r="B6" s="71" t="s">
        <v>1564</v>
      </c>
    </row>
    <row r="8" spans="1:6" x14ac:dyDescent="0.25">
      <c r="B8" s="14" t="s">
        <v>1568</v>
      </c>
      <c r="C8" s="80"/>
    </row>
    <row r="9" spans="1:6" ht="14.45" x14ac:dyDescent="0.3">
      <c r="C9" s="92"/>
    </row>
    <row r="10" spans="1:6" x14ac:dyDescent="0.25">
      <c r="B10" s="80" t="s">
        <v>1712</v>
      </c>
      <c r="C10" s="92"/>
    </row>
    <row r="11" spans="1:6" x14ac:dyDescent="0.25">
      <c r="B11" s="220" t="s">
        <v>1599</v>
      </c>
      <c r="C11" s="92"/>
    </row>
    <row r="12" spans="1:6" ht="30" x14ac:dyDescent="0.25">
      <c r="B12" s="153" t="s">
        <v>1561</v>
      </c>
      <c r="C12" s="139" t="s">
        <v>250</v>
      </c>
    </row>
    <row r="13" spans="1:6" ht="14.45" x14ac:dyDescent="0.3">
      <c r="B13" s="928">
        <v>2012</v>
      </c>
      <c r="C13" s="934">
        <v>2025.707939126994</v>
      </c>
    </row>
    <row r="14" spans="1:6" ht="14.45" x14ac:dyDescent="0.3">
      <c r="B14" s="928">
        <v>2013</v>
      </c>
      <c r="C14" s="934">
        <v>2120.4520660273274</v>
      </c>
    </row>
    <row r="15" spans="1:6" ht="14.45" x14ac:dyDescent="0.3">
      <c r="B15" s="928">
        <v>2014</v>
      </c>
      <c r="C15" s="934">
        <v>2348.2328478975378</v>
      </c>
    </row>
    <row r="16" spans="1:6" ht="14.45" x14ac:dyDescent="0.3">
      <c r="B16" s="928">
        <v>2015</v>
      </c>
      <c r="C16" s="934">
        <v>2785.4299981548943</v>
      </c>
    </row>
    <row r="17" spans="2:31" ht="14.45" x14ac:dyDescent="0.3">
      <c r="B17" s="928">
        <v>2016</v>
      </c>
      <c r="C17" s="935">
        <v>2557.79695857856</v>
      </c>
    </row>
    <row r="18" spans="2:31" ht="14.45" x14ac:dyDescent="0.3">
      <c r="B18" s="928">
        <v>2017</v>
      </c>
      <c r="C18" s="935">
        <v>2450.831881277561</v>
      </c>
    </row>
    <row r="19" spans="2:31" ht="14.45" x14ac:dyDescent="0.3">
      <c r="B19" s="929">
        <v>2018</v>
      </c>
      <c r="C19" s="540">
        <v>2653.0694611763802</v>
      </c>
      <c r="F19" s="157"/>
      <c r="G19" s="157"/>
      <c r="H19" s="157"/>
      <c r="I19" s="157"/>
      <c r="J19" s="157"/>
      <c r="K19" s="157"/>
      <c r="L19" s="157"/>
      <c r="M19" s="157"/>
      <c r="N19" s="157"/>
      <c r="O19" s="157"/>
    </row>
    <row r="20" spans="2:31" s="155" customFormat="1" ht="15" customHeight="1" x14ac:dyDescent="0.3">
      <c r="B20" s="95" t="s">
        <v>3617</v>
      </c>
      <c r="D20" s="156"/>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row>
  </sheetData>
  <hyperlinks>
    <hyperlink ref="A1" location="'C2'!A1" display="Regresar"/>
    <hyperlink ref="F1" location="M2.6.2.a.1.a!A1" display="Ver metadato "/>
    <hyperlink ref="F1:G1" location="'HM 2.6.2.b'!A1" display="Ver metadato "/>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1">
    <tabColor theme="8" tint="-0.499984740745262"/>
    <pageSetUpPr fitToPage="1"/>
  </sheetPr>
  <dimension ref="A1:L576"/>
  <sheetViews>
    <sheetView showGridLines="0" zoomScale="90" zoomScaleNormal="90" workbookViewId="0">
      <selection activeCell="E24" sqref="E24"/>
    </sheetView>
  </sheetViews>
  <sheetFormatPr baseColWidth="10" defaultColWidth="11.42578125" defaultRowHeight="15.75" x14ac:dyDescent="0.25"/>
  <cols>
    <col min="1" max="1" width="13.7109375" style="11" customWidth="1"/>
    <col min="2" max="2" width="30.28515625" style="11" customWidth="1"/>
    <col min="3" max="3" width="37.7109375" style="11" customWidth="1"/>
    <col min="4" max="4" width="34.28515625" style="11" customWidth="1"/>
    <col min="5" max="5" width="25.42578125" style="11" customWidth="1"/>
    <col min="6" max="6" width="24.7109375" style="11" customWidth="1"/>
    <col min="7" max="7" width="21.42578125" style="11" customWidth="1"/>
    <col min="8" max="8" width="16" style="11" customWidth="1"/>
    <col min="9" max="9" width="16.28515625" style="11" customWidth="1"/>
    <col min="10" max="10" width="21.7109375" style="11" customWidth="1"/>
    <col min="11" max="16384" width="11.42578125" style="11"/>
  </cols>
  <sheetData>
    <row r="1" spans="1:7" ht="15.6" x14ac:dyDescent="0.3">
      <c r="A1" s="23" t="s">
        <v>32</v>
      </c>
    </row>
    <row r="2" spans="1:7" ht="42" customHeight="1" x14ac:dyDescent="0.25">
      <c r="F2" s="36" t="s">
        <v>264</v>
      </c>
      <c r="G2" s="37"/>
    </row>
    <row r="3" spans="1:7" ht="45.75" customHeight="1" x14ac:dyDescent="0.25">
      <c r="B3" s="1554" t="s">
        <v>265</v>
      </c>
      <c r="C3" s="1554"/>
      <c r="D3" s="1554"/>
      <c r="E3" s="1554"/>
      <c r="F3" s="1554"/>
      <c r="G3" s="1554"/>
    </row>
    <row r="4" spans="1:7" ht="15.6" x14ac:dyDescent="0.3">
      <c r="B4" s="1555" t="s">
        <v>266</v>
      </c>
      <c r="C4" s="1555"/>
      <c r="D4" s="1555"/>
      <c r="E4" s="1555"/>
      <c r="F4" s="1555"/>
      <c r="G4" s="1555"/>
    </row>
    <row r="5" spans="1:7" ht="15.6" x14ac:dyDescent="0.3">
      <c r="B5" s="1556"/>
      <c r="C5" s="1556"/>
      <c r="D5" s="1556"/>
      <c r="F5" s="33"/>
      <c r="G5" s="33"/>
    </row>
    <row r="6" spans="1:7" x14ac:dyDescent="0.25">
      <c r="B6" s="1557" t="s">
        <v>267</v>
      </c>
      <c r="C6" s="1557"/>
      <c r="D6" s="1557"/>
      <c r="E6" s="1557"/>
      <c r="F6" s="1557"/>
      <c r="G6" s="1557"/>
    </row>
    <row r="7" spans="1:7" ht="15.6" x14ac:dyDescent="0.3">
      <c r="B7" s="1556"/>
      <c r="C7" s="1556"/>
      <c r="D7" s="1556"/>
      <c r="F7" s="33"/>
      <c r="G7" s="33"/>
    </row>
    <row r="8" spans="1:7" ht="15.6" x14ac:dyDescent="0.3">
      <c r="B8" s="790" t="s">
        <v>268</v>
      </c>
      <c r="C8" s="1572" t="s">
        <v>324</v>
      </c>
      <c r="D8" s="1572"/>
      <c r="E8" s="1572"/>
      <c r="F8" s="1572"/>
      <c r="G8" s="1572"/>
    </row>
    <row r="9" spans="1:7" ht="31.5" x14ac:dyDescent="0.25">
      <c r="B9" s="790" t="s">
        <v>270</v>
      </c>
      <c r="C9" s="1572" t="s">
        <v>3744</v>
      </c>
      <c r="D9" s="1572"/>
      <c r="E9" s="1572"/>
      <c r="F9" s="1572"/>
      <c r="G9" s="1572"/>
    </row>
    <row r="10" spans="1:7" ht="31.5" x14ac:dyDescent="0.25">
      <c r="B10" s="1573" t="s">
        <v>271</v>
      </c>
      <c r="C10" s="634" t="s">
        <v>272</v>
      </c>
      <c r="D10" s="634" t="s">
        <v>273</v>
      </c>
      <c r="E10" s="634" t="s">
        <v>274</v>
      </c>
      <c r="F10" s="635" t="s">
        <v>275</v>
      </c>
      <c r="G10" s="635" t="s">
        <v>276</v>
      </c>
    </row>
    <row r="11" spans="1:7" ht="36" customHeight="1" x14ac:dyDescent="0.25">
      <c r="B11" s="1550"/>
      <c r="C11" s="636" t="s">
        <v>277</v>
      </c>
      <c r="D11" s="636" t="s">
        <v>48</v>
      </c>
      <c r="E11" s="636" t="s">
        <v>431</v>
      </c>
      <c r="F11" s="637" t="s">
        <v>905</v>
      </c>
      <c r="G11" s="637" t="s">
        <v>906</v>
      </c>
    </row>
    <row r="12" spans="1:7" ht="17.25" customHeight="1" x14ac:dyDescent="0.25">
      <c r="B12" s="1550"/>
      <c r="C12" s="636"/>
      <c r="D12" s="636"/>
      <c r="E12" s="636"/>
      <c r="F12" s="637" t="s">
        <v>282</v>
      </c>
      <c r="G12" s="637"/>
    </row>
    <row r="13" spans="1:7" ht="17.25" customHeight="1" x14ac:dyDescent="0.25">
      <c r="B13" s="1551"/>
      <c r="C13" s="636"/>
      <c r="D13" s="636"/>
      <c r="E13" s="636"/>
      <c r="F13" s="637" t="s">
        <v>282</v>
      </c>
      <c r="G13" s="637"/>
    </row>
    <row r="14" spans="1:7" x14ac:dyDescent="0.25">
      <c r="B14" s="43" t="s">
        <v>283</v>
      </c>
      <c r="C14" s="1572" t="s">
        <v>2</v>
      </c>
      <c r="D14" s="1572"/>
      <c r="E14" s="1572"/>
      <c r="F14" s="1572"/>
      <c r="G14" s="1572"/>
    </row>
    <row r="15" spans="1:7" ht="120" customHeight="1" x14ac:dyDescent="0.25">
      <c r="B15" s="790" t="s">
        <v>284</v>
      </c>
      <c r="C15" s="1572" t="s">
        <v>3780</v>
      </c>
      <c r="D15" s="1572"/>
      <c r="E15" s="1572"/>
      <c r="F15" s="1572"/>
      <c r="G15" s="1572"/>
    </row>
    <row r="16" spans="1:7" ht="39.6" customHeight="1" x14ac:dyDescent="0.25">
      <c r="B16" s="790" t="s">
        <v>285</v>
      </c>
      <c r="C16" s="1572" t="s">
        <v>3745</v>
      </c>
      <c r="D16" s="1572"/>
      <c r="E16" s="1572"/>
      <c r="F16" s="1572"/>
      <c r="G16" s="1572"/>
    </row>
    <row r="17" spans="2:9" ht="19.5" customHeight="1" x14ac:dyDescent="0.25">
      <c r="B17" s="790" t="s">
        <v>286</v>
      </c>
      <c r="C17" s="1572" t="s">
        <v>287</v>
      </c>
      <c r="D17" s="1572"/>
      <c r="E17" s="1572"/>
      <c r="F17" s="1572"/>
      <c r="G17" s="1572"/>
    </row>
    <row r="18" spans="2:9" x14ac:dyDescent="0.25">
      <c r="B18" s="790" t="s">
        <v>288</v>
      </c>
      <c r="C18" s="1572" t="s">
        <v>1828</v>
      </c>
      <c r="D18" s="1572"/>
      <c r="E18" s="1572"/>
      <c r="F18" s="1572"/>
      <c r="G18" s="1572"/>
    </row>
    <row r="19" spans="2:9" ht="36.75" customHeight="1" x14ac:dyDescent="0.25">
      <c r="B19" s="790" t="s">
        <v>289</v>
      </c>
      <c r="C19" s="1572" t="s">
        <v>3297</v>
      </c>
      <c r="D19" s="1572"/>
      <c r="E19" s="1572"/>
      <c r="F19" s="1572"/>
      <c r="G19" s="1572"/>
    </row>
    <row r="20" spans="2:9" ht="34.15" customHeight="1" x14ac:dyDescent="0.25">
      <c r="B20" s="790" t="s">
        <v>290</v>
      </c>
      <c r="C20" s="1572" t="s">
        <v>3619</v>
      </c>
      <c r="D20" s="1572"/>
      <c r="E20" s="1572"/>
      <c r="F20" s="1572"/>
      <c r="G20" s="1572"/>
    </row>
    <row r="21" spans="2:9" ht="43.5" customHeight="1" x14ac:dyDescent="0.25">
      <c r="B21" s="790" t="s">
        <v>291</v>
      </c>
      <c r="C21" s="640" t="s">
        <v>3618</v>
      </c>
      <c r="D21" s="45" t="s">
        <v>1758</v>
      </c>
      <c r="E21" s="1575" t="s">
        <v>292</v>
      </c>
      <c r="F21" s="1576"/>
      <c r="G21" s="1577"/>
    </row>
    <row r="22" spans="2:9" ht="36.75" customHeight="1" x14ac:dyDescent="0.25">
      <c r="B22" s="790" t="s">
        <v>293</v>
      </c>
      <c r="C22" s="1572" t="s">
        <v>1759</v>
      </c>
      <c r="D22" s="1572"/>
      <c r="E22" s="1572"/>
      <c r="F22" s="1572"/>
      <c r="G22" s="1572"/>
    </row>
    <row r="23" spans="2:9" ht="117" customHeight="1" x14ac:dyDescent="0.25">
      <c r="B23" s="790" t="s">
        <v>294</v>
      </c>
      <c r="C23" s="1572" t="s">
        <v>3746</v>
      </c>
      <c r="D23" s="1572"/>
      <c r="E23" s="1572"/>
      <c r="F23" s="1572"/>
      <c r="G23" s="1572"/>
    </row>
    <row r="24" spans="2:9" x14ac:dyDescent="0.25">
      <c r="B24" s="1578"/>
      <c r="C24" s="1578"/>
      <c r="D24" s="1578"/>
      <c r="E24" s="395"/>
      <c r="F24" s="605"/>
      <c r="G24" s="605"/>
    </row>
    <row r="25" spans="2:9" x14ac:dyDescent="0.25">
      <c r="B25" s="1579" t="s">
        <v>295</v>
      </c>
      <c r="C25" s="1579"/>
      <c r="D25" s="1579"/>
      <c r="E25" s="1579"/>
      <c r="F25" s="1579"/>
      <c r="G25" s="1579"/>
    </row>
    <row r="26" spans="2:9" x14ac:dyDescent="0.25">
      <c r="B26" s="46"/>
      <c r="C26" s="46"/>
      <c r="D26" s="46"/>
      <c r="E26" s="395"/>
      <c r="F26" s="395"/>
      <c r="G26" s="395"/>
      <c r="I26" s="11" t="s">
        <v>296</v>
      </c>
    </row>
    <row r="27" spans="2:9" x14ac:dyDescent="0.25">
      <c r="B27" s="790" t="s">
        <v>297</v>
      </c>
      <c r="C27" s="1572" t="s">
        <v>3217</v>
      </c>
      <c r="D27" s="1572"/>
      <c r="E27" s="1572"/>
      <c r="F27" s="1572"/>
      <c r="G27" s="1572"/>
    </row>
    <row r="28" spans="2:9" ht="31.5" x14ac:dyDescent="0.25">
      <c r="B28" s="790" t="s">
        <v>298</v>
      </c>
      <c r="C28" s="1572" t="s">
        <v>3740</v>
      </c>
      <c r="D28" s="1572"/>
      <c r="E28" s="1572"/>
      <c r="F28" s="1572"/>
      <c r="G28" s="1572"/>
    </row>
    <row r="29" spans="2:9" x14ac:dyDescent="0.25">
      <c r="B29" s="790" t="s">
        <v>299</v>
      </c>
      <c r="C29" s="1572" t="s">
        <v>300</v>
      </c>
      <c r="D29" s="1572"/>
      <c r="E29" s="1572"/>
      <c r="F29" s="1572"/>
      <c r="G29" s="1572"/>
    </row>
    <row r="30" spans="2:9" x14ac:dyDescent="0.25">
      <c r="B30" s="790" t="s">
        <v>301</v>
      </c>
      <c r="C30" s="1598" t="s">
        <v>302</v>
      </c>
      <c r="D30" s="1598"/>
      <c r="E30" s="1598"/>
      <c r="F30" s="1598"/>
      <c r="G30" s="1598"/>
    </row>
    <row r="31" spans="2:9" x14ac:dyDescent="0.25">
      <c r="B31" s="1595"/>
      <c r="C31" s="1595"/>
      <c r="D31" s="1595"/>
      <c r="E31" s="395"/>
      <c r="F31" s="395"/>
      <c r="G31" s="395"/>
    </row>
    <row r="32" spans="2:9" x14ac:dyDescent="0.25">
      <c r="B32" s="1579" t="s">
        <v>303</v>
      </c>
      <c r="C32" s="1579"/>
      <c r="D32" s="1579"/>
      <c r="E32" s="1579"/>
      <c r="F32" s="1579"/>
      <c r="G32" s="1579"/>
    </row>
    <row r="33" spans="2:10" x14ac:dyDescent="0.25">
      <c r="B33" s="1578"/>
      <c r="C33" s="1578"/>
      <c r="D33" s="1578"/>
      <c r="E33" s="395"/>
      <c r="F33" s="395"/>
      <c r="G33" s="395"/>
    </row>
    <row r="34" spans="2:10" ht="18" customHeight="1" x14ac:dyDescent="0.25">
      <c r="B34" s="790" t="s">
        <v>304</v>
      </c>
      <c r="C34" s="1572" t="s">
        <v>1914</v>
      </c>
      <c r="D34" s="1572"/>
      <c r="E34" s="1572"/>
      <c r="F34" s="1572"/>
      <c r="G34" s="1572"/>
    </row>
    <row r="35" spans="2:10" ht="18" customHeight="1" x14ac:dyDescent="0.25">
      <c r="B35" s="790" t="s">
        <v>305</v>
      </c>
      <c r="C35" s="1572" t="s">
        <v>3217</v>
      </c>
      <c r="D35" s="1572"/>
      <c r="E35" s="1572"/>
      <c r="F35" s="1572"/>
      <c r="G35" s="1572"/>
    </row>
    <row r="36" spans="2:10" ht="18" customHeight="1" x14ac:dyDescent="0.25">
      <c r="B36" s="790" t="s">
        <v>306</v>
      </c>
      <c r="C36" s="1572" t="s">
        <v>3741</v>
      </c>
      <c r="D36" s="1572"/>
      <c r="E36" s="1572"/>
      <c r="F36" s="1572"/>
      <c r="G36" s="1572"/>
    </row>
    <row r="37" spans="2:10" ht="18" customHeight="1" x14ac:dyDescent="0.25">
      <c r="B37" s="790" t="s">
        <v>307</v>
      </c>
      <c r="C37" s="1572" t="s">
        <v>3742</v>
      </c>
      <c r="D37" s="1572"/>
      <c r="E37" s="1572"/>
      <c r="F37" s="1572"/>
      <c r="G37" s="1572"/>
      <c r="J37" s="29"/>
    </row>
    <row r="38" spans="2:10" ht="18" customHeight="1" x14ac:dyDescent="0.25">
      <c r="B38" s="790" t="s">
        <v>308</v>
      </c>
      <c r="C38" s="1596" t="s">
        <v>1918</v>
      </c>
      <c r="D38" s="1572"/>
      <c r="E38" s="1572"/>
      <c r="F38" s="1572"/>
      <c r="G38" s="1572"/>
    </row>
    <row r="39" spans="2:10" ht="18" customHeight="1" x14ac:dyDescent="0.25">
      <c r="B39" s="790" t="s">
        <v>309</v>
      </c>
      <c r="C39" s="1597">
        <v>50621032603</v>
      </c>
      <c r="D39" s="1572"/>
      <c r="E39" s="1572"/>
      <c r="F39" s="1572"/>
      <c r="G39" s="1572"/>
    </row>
    <row r="40" spans="2:10" x14ac:dyDescent="0.25">
      <c r="B40" s="1595"/>
      <c r="C40" s="1595"/>
      <c r="D40" s="1595"/>
      <c r="E40" s="395"/>
      <c r="F40" s="605"/>
      <c r="G40" s="605"/>
    </row>
    <row r="41" spans="2:10" x14ac:dyDescent="0.25">
      <c r="B41" s="1579" t="s">
        <v>310</v>
      </c>
      <c r="C41" s="1579"/>
      <c r="D41" s="1579"/>
      <c r="E41" s="1579"/>
      <c r="F41" s="1579"/>
      <c r="G41" s="1579"/>
    </row>
    <row r="42" spans="2:10" x14ac:dyDescent="0.25">
      <c r="B42" s="408"/>
      <c r="C42" s="408"/>
      <c r="D42" s="408"/>
      <c r="E42" s="395"/>
      <c r="F42" s="395"/>
      <c r="G42" s="395"/>
    </row>
    <row r="43" spans="2:10" ht="49.5" customHeight="1" x14ac:dyDescent="0.25">
      <c r="B43" s="790" t="s">
        <v>311</v>
      </c>
      <c r="C43" s="1572" t="s">
        <v>3790</v>
      </c>
      <c r="D43" s="1572"/>
      <c r="E43" s="1572"/>
      <c r="F43" s="1572"/>
      <c r="G43" s="1572"/>
    </row>
    <row r="44" spans="2:10" ht="36" customHeight="1" x14ac:dyDescent="0.25">
      <c r="B44" s="790" t="s">
        <v>312</v>
      </c>
      <c r="C44" s="1572" t="s">
        <v>3608</v>
      </c>
      <c r="D44" s="1572"/>
      <c r="E44" s="1572"/>
      <c r="F44" s="1572"/>
      <c r="G44" s="1572"/>
    </row>
    <row r="45" spans="2:10" ht="21" customHeight="1" x14ac:dyDescent="0.25">
      <c r="B45" s="790" t="s">
        <v>313</v>
      </c>
      <c r="C45" s="1572"/>
      <c r="D45" s="1572"/>
      <c r="E45" s="1572"/>
      <c r="F45" s="1572"/>
      <c r="G45" s="1572"/>
    </row>
    <row r="46" spans="2:10" x14ac:dyDescent="0.25">
      <c r="B46" s="406"/>
      <c r="C46" s="606"/>
      <c r="D46" s="607"/>
      <c r="E46" s="395"/>
      <c r="F46" s="395"/>
      <c r="G46" s="395"/>
    </row>
    <row r="47" spans="2:10" x14ac:dyDescent="0.25">
      <c r="B47" s="1579" t="s">
        <v>314</v>
      </c>
      <c r="C47" s="1579"/>
      <c r="D47" s="1579"/>
      <c r="E47" s="1579"/>
      <c r="F47" s="1579"/>
      <c r="G47" s="1579"/>
    </row>
    <row r="48" spans="2:10" x14ac:dyDescent="0.25">
      <c r="B48" s="403"/>
      <c r="C48" s="403"/>
      <c r="D48" s="403"/>
      <c r="E48" s="395"/>
      <c r="F48" s="395"/>
      <c r="G48" s="608"/>
    </row>
    <row r="49" spans="2:7" ht="31.5" x14ac:dyDescent="0.25">
      <c r="B49" s="58" t="s">
        <v>315</v>
      </c>
      <c r="C49" s="1594">
        <v>43831</v>
      </c>
      <c r="D49" s="1591"/>
      <c r="E49" s="1591"/>
      <c r="F49" s="1591"/>
      <c r="G49" s="1591"/>
    </row>
    <row r="50" spans="2:7" ht="31.5" x14ac:dyDescent="0.25">
      <c r="B50" s="58" t="s">
        <v>316</v>
      </c>
      <c r="C50" s="1591"/>
      <c r="D50" s="1591"/>
      <c r="E50" s="1591"/>
      <c r="F50" s="1591"/>
      <c r="G50" s="1591"/>
    </row>
    <row r="51" spans="2:7" x14ac:dyDescent="0.25">
      <c r="B51" s="58" t="s">
        <v>317</v>
      </c>
      <c r="C51" s="1591"/>
      <c r="D51" s="1591"/>
      <c r="E51" s="1591"/>
      <c r="F51" s="1591"/>
      <c r="G51" s="1591"/>
    </row>
    <row r="52" spans="2:7" ht="31.5" x14ac:dyDescent="0.25">
      <c r="B52" s="58" t="s">
        <v>318</v>
      </c>
      <c r="C52" s="1591" t="s">
        <v>3228</v>
      </c>
      <c r="D52" s="1591"/>
      <c r="E52" s="1591"/>
      <c r="F52" s="1591"/>
      <c r="G52" s="1591"/>
    </row>
    <row r="53" spans="2:7" x14ac:dyDescent="0.25">
      <c r="B53" s="29"/>
      <c r="C53" s="29"/>
      <c r="D53" s="29"/>
      <c r="E53" s="29"/>
      <c r="F53" s="47"/>
      <c r="G53" s="47"/>
    </row>
    <row r="112" spans="2:6" ht="15.6" hidden="1" x14ac:dyDescent="0.3">
      <c r="B112" s="1553" t="s">
        <v>271</v>
      </c>
      <c r="C112" s="1553"/>
      <c r="D112" s="1553"/>
      <c r="E112" s="1553"/>
      <c r="F112" s="1553"/>
    </row>
    <row r="113" spans="1:12" ht="31.15" hidden="1" x14ac:dyDescent="0.3">
      <c r="A113" s="56" t="s">
        <v>321</v>
      </c>
      <c r="B113" s="56" t="s">
        <v>272</v>
      </c>
      <c r="C113" s="56" t="s">
        <v>273</v>
      </c>
      <c r="D113" s="56" t="s">
        <v>274</v>
      </c>
      <c r="E113" s="57" t="s">
        <v>322</v>
      </c>
      <c r="F113" s="57" t="s">
        <v>276</v>
      </c>
      <c r="G113" s="56" t="s">
        <v>283</v>
      </c>
      <c r="H113" s="56" t="s">
        <v>286</v>
      </c>
      <c r="I113" s="56" t="s">
        <v>323</v>
      </c>
      <c r="J113" s="56" t="s">
        <v>301</v>
      </c>
      <c r="K113" s="31"/>
      <c r="L113" s="31"/>
    </row>
    <row r="114" spans="1:12" ht="15.6" hidden="1" x14ac:dyDescent="0.3">
      <c r="A114" s="11" t="s">
        <v>324</v>
      </c>
      <c r="B114" s="35" t="s">
        <v>325</v>
      </c>
      <c r="C114" s="35" t="s">
        <v>326</v>
      </c>
      <c r="D114" s="35" t="s">
        <v>87</v>
      </c>
      <c r="E114" s="35" t="s">
        <v>327</v>
      </c>
      <c r="F114" s="35" t="s">
        <v>328</v>
      </c>
      <c r="G114" s="11" t="s">
        <v>2</v>
      </c>
      <c r="H114" s="11" t="s">
        <v>329</v>
      </c>
      <c r="I114" s="11" t="s">
        <v>330</v>
      </c>
      <c r="J114" s="11" t="s">
        <v>331</v>
      </c>
    </row>
    <row r="115" spans="1:12" ht="15.6" hidden="1" x14ac:dyDescent="0.3">
      <c r="A115" s="11" t="s">
        <v>269</v>
      </c>
      <c r="B115" s="35" t="s">
        <v>277</v>
      </c>
      <c r="C115" s="35" t="s">
        <v>332</v>
      </c>
      <c r="D115" s="35" t="s">
        <v>333</v>
      </c>
      <c r="E115" s="35" t="s">
        <v>334</v>
      </c>
      <c r="F115" s="35" t="s">
        <v>335</v>
      </c>
      <c r="G115" s="11" t="s">
        <v>0</v>
      </c>
      <c r="H115" s="11" t="s">
        <v>287</v>
      </c>
      <c r="I115" s="11" t="s">
        <v>336</v>
      </c>
      <c r="J115" s="11" t="s">
        <v>302</v>
      </c>
    </row>
    <row r="116" spans="1:12" ht="15.6" hidden="1" x14ac:dyDescent="0.3">
      <c r="B116" s="35" t="s">
        <v>25</v>
      </c>
      <c r="C116" s="35" t="s">
        <v>337</v>
      </c>
      <c r="D116" s="35" t="s">
        <v>338</v>
      </c>
      <c r="E116" s="35" t="s">
        <v>339</v>
      </c>
      <c r="F116" s="35" t="s">
        <v>340</v>
      </c>
      <c r="G116" s="11" t="s">
        <v>341</v>
      </c>
      <c r="H116" s="11" t="s">
        <v>342</v>
      </c>
      <c r="I116" s="11" t="s">
        <v>343</v>
      </c>
    </row>
    <row r="117" spans="1:12" ht="15.6" hidden="1" x14ac:dyDescent="0.3">
      <c r="B117" s="35" t="s">
        <v>344</v>
      </c>
      <c r="C117" s="35" t="s">
        <v>278</v>
      </c>
      <c r="D117" s="35" t="s">
        <v>345</v>
      </c>
      <c r="E117" s="35" t="s">
        <v>88</v>
      </c>
      <c r="F117" s="35" t="s">
        <v>346</v>
      </c>
      <c r="H117" s="11" t="s">
        <v>347</v>
      </c>
      <c r="I117" s="11" t="s">
        <v>348</v>
      </c>
    </row>
    <row r="118" spans="1:12" ht="15.6" hidden="1" x14ac:dyDescent="0.3">
      <c r="B118" s="35" t="s">
        <v>349</v>
      </c>
      <c r="C118" s="35" t="s">
        <v>350</v>
      </c>
      <c r="D118" s="35" t="s">
        <v>351</v>
      </c>
      <c r="E118" s="35" t="s">
        <v>352</v>
      </c>
      <c r="F118" s="35" t="s">
        <v>353</v>
      </c>
      <c r="H118" s="11" t="s">
        <v>354</v>
      </c>
      <c r="I118" s="11" t="s">
        <v>300</v>
      </c>
    </row>
    <row r="119" spans="1:12" ht="15.6" hidden="1" x14ac:dyDescent="0.3">
      <c r="B119" s="35" t="s">
        <v>355</v>
      </c>
      <c r="C119" s="35" t="s">
        <v>356</v>
      </c>
      <c r="D119" s="35" t="s">
        <v>357</v>
      </c>
      <c r="E119" s="35" t="s">
        <v>358</v>
      </c>
      <c r="F119" s="35" t="s">
        <v>359</v>
      </c>
      <c r="I119" s="11" t="s">
        <v>360</v>
      </c>
    </row>
    <row r="120" spans="1:12" ht="15.6" hidden="1" x14ac:dyDescent="0.3">
      <c r="C120" s="35" t="s">
        <v>361</v>
      </c>
      <c r="D120" s="35" t="s">
        <v>362</v>
      </c>
      <c r="E120" s="35" t="s">
        <v>363</v>
      </c>
      <c r="F120" s="35" t="s">
        <v>364</v>
      </c>
      <c r="I120" s="11" t="s">
        <v>365</v>
      </c>
    </row>
    <row r="121" spans="1:12" ht="15.6" hidden="1" x14ac:dyDescent="0.3">
      <c r="C121" s="35" t="s">
        <v>366</v>
      </c>
      <c r="D121" s="35" t="s">
        <v>367</v>
      </c>
      <c r="E121" s="35" t="s">
        <v>368</v>
      </c>
      <c r="F121" s="35" t="s">
        <v>369</v>
      </c>
      <c r="I121" s="11" t="s">
        <v>370</v>
      </c>
    </row>
    <row r="122" spans="1:12" ht="15.6" hidden="1" x14ac:dyDescent="0.3">
      <c r="C122" s="35" t="s">
        <v>48</v>
      </c>
      <c r="D122" s="35" t="s">
        <v>99</v>
      </c>
      <c r="E122" s="35" t="s">
        <v>371</v>
      </c>
      <c r="F122" s="35" t="s">
        <v>372</v>
      </c>
    </row>
    <row r="123" spans="1:12" ht="15.6" hidden="1" x14ac:dyDescent="0.3">
      <c r="C123" s="35" t="s">
        <v>373</v>
      </c>
      <c r="D123" s="35" t="s">
        <v>374</v>
      </c>
      <c r="E123" s="35" t="s">
        <v>375</v>
      </c>
      <c r="F123" s="35" t="s">
        <v>376</v>
      </c>
    </row>
    <row r="124" spans="1:12" ht="15.6" hidden="1" x14ac:dyDescent="0.3">
      <c r="C124" s="35" t="s">
        <v>377</v>
      </c>
      <c r="D124" s="35" t="s">
        <v>378</v>
      </c>
      <c r="E124" s="35" t="s">
        <v>379</v>
      </c>
      <c r="F124" s="35" t="s">
        <v>380</v>
      </c>
    </row>
    <row r="125" spans="1:12" ht="15.6" hidden="1" x14ac:dyDescent="0.3">
      <c r="C125" s="35" t="s">
        <v>381</v>
      </c>
      <c r="D125" s="35" t="s">
        <v>382</v>
      </c>
      <c r="E125" s="35" t="s">
        <v>383</v>
      </c>
      <c r="F125" s="35" t="s">
        <v>384</v>
      </c>
    </row>
    <row r="126" spans="1:12" ht="15.6" hidden="1" x14ac:dyDescent="0.3">
      <c r="C126" s="35" t="s">
        <v>385</v>
      </c>
      <c r="D126" s="35" t="s">
        <v>386</v>
      </c>
      <c r="E126" s="35" t="s">
        <v>387</v>
      </c>
      <c r="F126" s="35" t="s">
        <v>388</v>
      </c>
    </row>
    <row r="127" spans="1:12" ht="15.6" hidden="1" x14ac:dyDescent="0.3">
      <c r="C127" s="35" t="s">
        <v>389</v>
      </c>
      <c r="D127" s="35" t="s">
        <v>279</v>
      </c>
      <c r="E127" s="35" t="s">
        <v>390</v>
      </c>
      <c r="F127" s="35" t="s">
        <v>391</v>
      </c>
    </row>
    <row r="128" spans="1:12" ht="15.6" hidden="1" x14ac:dyDescent="0.3">
      <c r="C128" s="35" t="s">
        <v>392</v>
      </c>
      <c r="D128" s="35" t="s">
        <v>393</v>
      </c>
      <c r="E128" s="35" t="s">
        <v>394</v>
      </c>
      <c r="F128" s="35" t="s">
        <v>395</v>
      </c>
    </row>
    <row r="129" spans="3:6" ht="15.6" hidden="1" x14ac:dyDescent="0.3">
      <c r="C129" s="35" t="s">
        <v>50</v>
      </c>
      <c r="D129" s="35" t="s">
        <v>396</v>
      </c>
      <c r="E129" s="35" t="s">
        <v>397</v>
      </c>
      <c r="F129" s="35" t="s">
        <v>398</v>
      </c>
    </row>
    <row r="130" spans="3:6" ht="15.6" hidden="1" x14ac:dyDescent="0.3">
      <c r="C130" s="35" t="s">
        <v>399</v>
      </c>
      <c r="D130" s="35" t="s">
        <v>400</v>
      </c>
      <c r="E130" s="35" t="s">
        <v>401</v>
      </c>
      <c r="F130" s="35" t="s">
        <v>402</v>
      </c>
    </row>
    <row r="131" spans="3:6" ht="15.6" hidden="1" x14ac:dyDescent="0.3">
      <c r="C131" s="35" t="s">
        <v>403</v>
      </c>
      <c r="D131" s="35" t="s">
        <v>404</v>
      </c>
      <c r="E131" s="35" t="s">
        <v>405</v>
      </c>
      <c r="F131" s="35" t="s">
        <v>406</v>
      </c>
    </row>
    <row r="132" spans="3:6" ht="15.6" hidden="1" x14ac:dyDescent="0.3">
      <c r="C132" s="35" t="s">
        <v>407</v>
      </c>
      <c r="D132" s="35" t="s">
        <v>408</v>
      </c>
      <c r="E132" s="35" t="s">
        <v>409</v>
      </c>
      <c r="F132" s="35" t="s">
        <v>410</v>
      </c>
    </row>
    <row r="133" spans="3:6" ht="15.6" hidden="1" x14ac:dyDescent="0.3">
      <c r="C133" s="35" t="s">
        <v>411</v>
      </c>
      <c r="D133" s="35" t="s">
        <v>412</v>
      </c>
      <c r="E133" s="35" t="s">
        <v>413</v>
      </c>
      <c r="F133" s="35" t="s">
        <v>414</v>
      </c>
    </row>
    <row r="134" spans="3:6" ht="15.6" hidden="1" x14ac:dyDescent="0.3">
      <c r="C134" s="35" t="s">
        <v>415</v>
      </c>
      <c r="D134" s="35" t="s">
        <v>416</v>
      </c>
      <c r="E134" s="35" t="s">
        <v>417</v>
      </c>
      <c r="F134" s="35" t="s">
        <v>418</v>
      </c>
    </row>
    <row r="135" spans="3:6" ht="15.6" hidden="1" x14ac:dyDescent="0.3">
      <c r="D135" s="35" t="s">
        <v>419</v>
      </c>
      <c r="E135" s="35" t="s">
        <v>420</v>
      </c>
      <c r="F135" s="35" t="s">
        <v>421</v>
      </c>
    </row>
    <row r="136" spans="3:6" ht="15.6" hidden="1" x14ac:dyDescent="0.3">
      <c r="D136" s="35" t="s">
        <v>422</v>
      </c>
      <c r="E136" s="35" t="s">
        <v>423</v>
      </c>
      <c r="F136" s="35" t="s">
        <v>424</v>
      </c>
    </row>
    <row r="137" spans="3:6" ht="15.6" hidden="1" x14ac:dyDescent="0.3">
      <c r="D137" s="35" t="s">
        <v>425</v>
      </c>
      <c r="E137" s="35" t="s">
        <v>426</v>
      </c>
      <c r="F137" s="35" t="s">
        <v>427</v>
      </c>
    </row>
    <row r="138" spans="3:6" ht="15.6" hidden="1" x14ac:dyDescent="0.3">
      <c r="D138" s="35" t="s">
        <v>428</v>
      </c>
      <c r="E138" s="35" t="s">
        <v>429</v>
      </c>
      <c r="F138" s="35" t="s">
        <v>430</v>
      </c>
    </row>
    <row r="139" spans="3:6" ht="15.6" hidden="1" x14ac:dyDescent="0.3">
      <c r="D139" s="35" t="s">
        <v>431</v>
      </c>
      <c r="E139" s="35" t="s">
        <v>82</v>
      </c>
      <c r="F139" s="35" t="s">
        <v>432</v>
      </c>
    </row>
    <row r="140" spans="3:6" ht="15.6" hidden="1" x14ac:dyDescent="0.3">
      <c r="D140" s="35" t="s">
        <v>433</v>
      </c>
      <c r="E140" s="35" t="s">
        <v>434</v>
      </c>
      <c r="F140" s="35" t="s">
        <v>435</v>
      </c>
    </row>
    <row r="141" spans="3:6" ht="15.6" hidden="1" x14ac:dyDescent="0.3">
      <c r="D141" s="35" t="s">
        <v>436</v>
      </c>
      <c r="E141" s="35" t="s">
        <v>437</v>
      </c>
      <c r="F141" s="35" t="s">
        <v>438</v>
      </c>
    </row>
    <row r="142" spans="3:6" ht="15.6" hidden="1" x14ac:dyDescent="0.3">
      <c r="D142" s="35" t="s">
        <v>439</v>
      </c>
      <c r="E142" s="35" t="s">
        <v>89</v>
      </c>
      <c r="F142" s="35" t="s">
        <v>440</v>
      </c>
    </row>
    <row r="143" spans="3:6" ht="15.6" hidden="1" x14ac:dyDescent="0.3">
      <c r="D143" s="35" t="s">
        <v>441</v>
      </c>
      <c r="E143" s="35" t="s">
        <v>442</v>
      </c>
      <c r="F143" s="35" t="s">
        <v>443</v>
      </c>
    </row>
    <row r="144" spans="3:6" ht="15.6" hidden="1" x14ac:dyDescent="0.3">
      <c r="D144" s="35" t="s">
        <v>53</v>
      </c>
      <c r="E144" s="35" t="s">
        <v>444</v>
      </c>
      <c r="F144" s="35" t="s">
        <v>445</v>
      </c>
    </row>
    <row r="145" spans="4:6" ht="15.6" hidden="1" x14ac:dyDescent="0.3">
      <c r="D145" s="35" t="s">
        <v>446</v>
      </c>
      <c r="E145" s="35" t="s">
        <v>447</v>
      </c>
      <c r="F145" s="35" t="s">
        <v>448</v>
      </c>
    </row>
    <row r="146" spans="4:6" ht="15.6" hidden="1" x14ac:dyDescent="0.3">
      <c r="D146" s="35" t="s">
        <v>449</v>
      </c>
      <c r="E146" s="35" t="s">
        <v>450</v>
      </c>
      <c r="F146" s="35" t="s">
        <v>451</v>
      </c>
    </row>
    <row r="147" spans="4:6" ht="15.6" hidden="1" x14ac:dyDescent="0.3">
      <c r="D147" s="35" t="s">
        <v>452</v>
      </c>
      <c r="E147" s="35" t="s">
        <v>453</v>
      </c>
      <c r="F147" s="35" t="s">
        <v>454</v>
      </c>
    </row>
    <row r="148" spans="4:6" ht="15.6" hidden="1" x14ac:dyDescent="0.3">
      <c r="D148" s="35" t="s">
        <v>455</v>
      </c>
      <c r="E148" s="35" t="s">
        <v>456</v>
      </c>
      <c r="F148" s="35" t="s">
        <v>457</v>
      </c>
    </row>
    <row r="149" spans="4:6" ht="15.6" hidden="1" x14ac:dyDescent="0.3">
      <c r="D149" s="35" t="s">
        <v>458</v>
      </c>
      <c r="E149" s="35" t="s">
        <v>459</v>
      </c>
      <c r="F149" s="35" t="s">
        <v>460</v>
      </c>
    </row>
    <row r="150" spans="4:6" ht="15.6" hidden="1" x14ac:dyDescent="0.3">
      <c r="D150" s="35" t="s">
        <v>461</v>
      </c>
      <c r="E150" s="35" t="s">
        <v>462</v>
      </c>
      <c r="F150" s="35" t="s">
        <v>463</v>
      </c>
    </row>
    <row r="151" spans="4:6" ht="15.6" hidden="1" x14ac:dyDescent="0.3">
      <c r="D151" s="35" t="s">
        <v>464</v>
      </c>
      <c r="E151" s="35" t="s">
        <v>465</v>
      </c>
      <c r="F151" s="35" t="s">
        <v>466</v>
      </c>
    </row>
    <row r="152" spans="4:6" ht="15.6" hidden="1" x14ac:dyDescent="0.3">
      <c r="D152" s="35" t="s">
        <v>467</v>
      </c>
      <c r="E152" s="35" t="s">
        <v>468</v>
      </c>
      <c r="F152" s="35" t="s">
        <v>469</v>
      </c>
    </row>
    <row r="153" spans="4:6" ht="15.6" hidden="1" x14ac:dyDescent="0.3">
      <c r="D153" s="35" t="s">
        <v>470</v>
      </c>
      <c r="E153" s="35" t="s">
        <v>471</v>
      </c>
      <c r="F153" s="35" t="s">
        <v>472</v>
      </c>
    </row>
    <row r="154" spans="4:6" ht="15.6" hidden="1" x14ac:dyDescent="0.3">
      <c r="D154" s="35" t="s">
        <v>473</v>
      </c>
      <c r="E154" s="35" t="s">
        <v>474</v>
      </c>
      <c r="F154" s="35" t="s">
        <v>475</v>
      </c>
    </row>
    <row r="155" spans="4:6" ht="15.6" hidden="1" x14ac:dyDescent="0.3">
      <c r="D155" s="35" t="s">
        <v>476</v>
      </c>
      <c r="E155" s="35" t="s">
        <v>477</v>
      </c>
      <c r="F155" s="35" t="s">
        <v>478</v>
      </c>
    </row>
    <row r="156" spans="4:6" ht="15.6" hidden="1" x14ac:dyDescent="0.3">
      <c r="D156" s="35" t="s">
        <v>479</v>
      </c>
      <c r="E156" s="35" t="s">
        <v>480</v>
      </c>
      <c r="F156" s="35" t="s">
        <v>481</v>
      </c>
    </row>
    <row r="157" spans="4:6" ht="15.6" hidden="1" x14ac:dyDescent="0.3">
      <c r="D157" s="35" t="s">
        <v>56</v>
      </c>
      <c r="E157" s="35" t="s">
        <v>482</v>
      </c>
      <c r="F157" s="35" t="s">
        <v>483</v>
      </c>
    </row>
    <row r="158" spans="4:6" ht="15.6" hidden="1" x14ac:dyDescent="0.3">
      <c r="D158" s="35" t="s">
        <v>484</v>
      </c>
      <c r="E158" s="35" t="s">
        <v>485</v>
      </c>
      <c r="F158" s="35" t="s">
        <v>486</v>
      </c>
    </row>
    <row r="159" spans="4:6" ht="15.6" hidden="1" x14ac:dyDescent="0.3">
      <c r="D159" s="35" t="s">
        <v>45</v>
      </c>
      <c r="E159" s="35" t="s">
        <v>487</v>
      </c>
      <c r="F159" s="35" t="s">
        <v>488</v>
      </c>
    </row>
    <row r="160" spans="4:6" ht="15.6" hidden="1" x14ac:dyDescent="0.3">
      <c r="D160" s="35" t="s">
        <v>489</v>
      </c>
      <c r="E160" s="35" t="s">
        <v>490</v>
      </c>
      <c r="F160" s="35" t="s">
        <v>491</v>
      </c>
    </row>
    <row r="161" spans="4:6" ht="15.6" hidden="1" x14ac:dyDescent="0.3">
      <c r="D161" s="35" t="s">
        <v>492</v>
      </c>
      <c r="E161" s="35" t="s">
        <v>493</v>
      </c>
      <c r="F161" s="35" t="s">
        <v>494</v>
      </c>
    </row>
    <row r="162" spans="4:6" ht="15.6" hidden="1" x14ac:dyDescent="0.3">
      <c r="D162" s="35" t="s">
        <v>495</v>
      </c>
      <c r="E162" s="35" t="s">
        <v>496</v>
      </c>
      <c r="F162" s="35" t="s">
        <v>497</v>
      </c>
    </row>
    <row r="163" spans="4:6" ht="15.6" hidden="1" x14ac:dyDescent="0.3">
      <c r="D163" s="35" t="s">
        <v>498</v>
      </c>
      <c r="E163" s="35" t="s">
        <v>499</v>
      </c>
      <c r="F163" s="35" t="s">
        <v>500</v>
      </c>
    </row>
    <row r="164" spans="4:6" ht="15.6" hidden="1" x14ac:dyDescent="0.3">
      <c r="D164" s="35" t="s">
        <v>501</v>
      </c>
      <c r="E164" s="35" t="s">
        <v>502</v>
      </c>
      <c r="F164" s="35" t="s">
        <v>503</v>
      </c>
    </row>
    <row r="165" spans="4:6" ht="15.6" hidden="1" x14ac:dyDescent="0.3">
      <c r="D165" s="35" t="s">
        <v>504</v>
      </c>
      <c r="E165" s="35" t="s">
        <v>505</v>
      </c>
      <c r="F165" s="35" t="s">
        <v>506</v>
      </c>
    </row>
    <row r="166" spans="4:6" ht="15.6" hidden="1" x14ac:dyDescent="0.3">
      <c r="D166" s="35" t="s">
        <v>507</v>
      </c>
      <c r="E166" s="35" t="s">
        <v>508</v>
      </c>
      <c r="F166" s="35" t="s">
        <v>509</v>
      </c>
    </row>
    <row r="167" spans="4:6" ht="15.6" hidden="1" x14ac:dyDescent="0.3">
      <c r="D167" s="35" t="s">
        <v>510</v>
      </c>
      <c r="E167" s="35" t="s">
        <v>511</v>
      </c>
      <c r="F167" s="35" t="s">
        <v>512</v>
      </c>
    </row>
    <row r="168" spans="4:6" ht="15.6" hidden="1" x14ac:dyDescent="0.3">
      <c r="D168" s="35" t="s">
        <v>513</v>
      </c>
      <c r="E168" s="35" t="s">
        <v>514</v>
      </c>
      <c r="F168" s="35" t="s">
        <v>515</v>
      </c>
    </row>
    <row r="169" spans="4:6" ht="15.6" hidden="1" x14ac:dyDescent="0.3">
      <c r="D169" s="35" t="s">
        <v>516</v>
      </c>
      <c r="E169" s="35" t="s">
        <v>517</v>
      </c>
      <c r="F169" s="35" t="s">
        <v>518</v>
      </c>
    </row>
    <row r="170" spans="4:6" ht="15.6" hidden="1" x14ac:dyDescent="0.3">
      <c r="D170" s="35" t="s">
        <v>519</v>
      </c>
      <c r="E170" s="35" t="s">
        <v>520</v>
      </c>
      <c r="F170" s="35" t="s">
        <v>521</v>
      </c>
    </row>
    <row r="171" spans="4:6" ht="15.6" hidden="1" x14ac:dyDescent="0.3">
      <c r="D171" s="35" t="s">
        <v>522</v>
      </c>
      <c r="E171" s="35" t="s">
        <v>523</v>
      </c>
      <c r="F171" s="35" t="s">
        <v>524</v>
      </c>
    </row>
    <row r="172" spans="4:6" ht="15.6" hidden="1" x14ac:dyDescent="0.3">
      <c r="D172" s="35" t="s">
        <v>525</v>
      </c>
      <c r="E172" s="35" t="s">
        <v>526</v>
      </c>
      <c r="F172" s="35" t="s">
        <v>527</v>
      </c>
    </row>
    <row r="173" spans="4:6" ht="15.6" hidden="1" x14ac:dyDescent="0.3">
      <c r="D173" s="35" t="s">
        <v>528</v>
      </c>
      <c r="E173" s="35" t="s">
        <v>529</v>
      </c>
      <c r="F173" s="35" t="s">
        <v>530</v>
      </c>
    </row>
    <row r="174" spans="4:6" ht="15.6" hidden="1" x14ac:dyDescent="0.3">
      <c r="E174" s="35" t="s">
        <v>531</v>
      </c>
      <c r="F174" s="35" t="s">
        <v>532</v>
      </c>
    </row>
    <row r="175" spans="4:6" ht="15.6" hidden="1" x14ac:dyDescent="0.3">
      <c r="E175" s="35" t="s">
        <v>533</v>
      </c>
      <c r="F175" s="35" t="s">
        <v>534</v>
      </c>
    </row>
    <row r="176" spans="4:6" ht="15.6" hidden="1" x14ac:dyDescent="0.3">
      <c r="E176" s="35" t="s">
        <v>535</v>
      </c>
      <c r="F176" s="35" t="s">
        <v>536</v>
      </c>
    </row>
    <row r="177" spans="5:6" ht="15.6" hidden="1" x14ac:dyDescent="0.3">
      <c r="E177" s="35" t="s">
        <v>537</v>
      </c>
      <c r="F177" s="35" t="s">
        <v>538</v>
      </c>
    </row>
    <row r="178" spans="5:6" ht="15.6" hidden="1" x14ac:dyDescent="0.3">
      <c r="E178" s="35" t="s">
        <v>539</v>
      </c>
      <c r="F178" s="35" t="s">
        <v>540</v>
      </c>
    </row>
    <row r="179" spans="5:6" ht="15.6" hidden="1" x14ac:dyDescent="0.3">
      <c r="E179" s="35" t="s">
        <v>541</v>
      </c>
      <c r="F179" s="35" t="s">
        <v>542</v>
      </c>
    </row>
    <row r="180" spans="5:6" ht="15.6" hidden="1" x14ac:dyDescent="0.3">
      <c r="E180" s="35" t="s">
        <v>543</v>
      </c>
      <c r="F180" s="35" t="s">
        <v>544</v>
      </c>
    </row>
    <row r="181" spans="5:6" ht="15.6" hidden="1" x14ac:dyDescent="0.3">
      <c r="E181" s="35" t="s">
        <v>545</v>
      </c>
      <c r="F181" s="35" t="s">
        <v>546</v>
      </c>
    </row>
    <row r="182" spans="5:6" ht="15.6" hidden="1" x14ac:dyDescent="0.3">
      <c r="E182" s="35" t="s">
        <v>547</v>
      </c>
      <c r="F182" s="35" t="s">
        <v>548</v>
      </c>
    </row>
    <row r="183" spans="5:6" ht="15.6" hidden="1" x14ac:dyDescent="0.3">
      <c r="E183" s="35" t="s">
        <v>549</v>
      </c>
      <c r="F183" s="35" t="s">
        <v>550</v>
      </c>
    </row>
    <row r="184" spans="5:6" ht="15.6" hidden="1" x14ac:dyDescent="0.3">
      <c r="E184" s="35" t="s">
        <v>551</v>
      </c>
      <c r="F184" s="35" t="s">
        <v>552</v>
      </c>
    </row>
    <row r="185" spans="5:6" ht="15.6" hidden="1" x14ac:dyDescent="0.3">
      <c r="E185" s="35" t="s">
        <v>553</v>
      </c>
      <c r="F185" s="35" t="s">
        <v>554</v>
      </c>
    </row>
    <row r="186" spans="5:6" ht="15.6" hidden="1" x14ac:dyDescent="0.3">
      <c r="E186" s="35" t="s">
        <v>555</v>
      </c>
      <c r="F186" s="35" t="s">
        <v>556</v>
      </c>
    </row>
    <row r="187" spans="5:6" ht="15.6" hidden="1" x14ac:dyDescent="0.3">
      <c r="E187" s="35" t="s">
        <v>557</v>
      </c>
      <c r="F187" s="35" t="s">
        <v>558</v>
      </c>
    </row>
    <row r="188" spans="5:6" ht="15.6" hidden="1" x14ac:dyDescent="0.3">
      <c r="E188" s="35" t="s">
        <v>559</v>
      </c>
      <c r="F188" s="35" t="s">
        <v>560</v>
      </c>
    </row>
    <row r="189" spans="5:6" ht="15.6" hidden="1" x14ac:dyDescent="0.3">
      <c r="E189" s="35" t="s">
        <v>561</v>
      </c>
      <c r="F189" s="35" t="s">
        <v>562</v>
      </c>
    </row>
    <row r="190" spans="5:6" ht="15.6" hidden="1" x14ac:dyDescent="0.3">
      <c r="E190" s="35" t="s">
        <v>563</v>
      </c>
      <c r="F190" s="35" t="s">
        <v>564</v>
      </c>
    </row>
    <row r="191" spans="5:6" ht="15.6" hidden="1" x14ac:dyDescent="0.3">
      <c r="E191" s="35" t="s">
        <v>565</v>
      </c>
      <c r="F191" s="35" t="s">
        <v>566</v>
      </c>
    </row>
    <row r="192" spans="5:6" ht="15.6" hidden="1" x14ac:dyDescent="0.3">
      <c r="E192" s="35" t="s">
        <v>567</v>
      </c>
      <c r="F192" s="35" t="s">
        <v>568</v>
      </c>
    </row>
    <row r="193" spans="5:6" ht="15.6" hidden="1" x14ac:dyDescent="0.3">
      <c r="E193" s="35" t="s">
        <v>569</v>
      </c>
      <c r="F193" s="35" t="s">
        <v>570</v>
      </c>
    </row>
    <row r="194" spans="5:6" ht="15.6" hidden="1" x14ac:dyDescent="0.3">
      <c r="E194" s="35" t="s">
        <v>571</v>
      </c>
      <c r="F194" s="35" t="s">
        <v>572</v>
      </c>
    </row>
    <row r="195" spans="5:6" ht="15.6" hidden="1" x14ac:dyDescent="0.3">
      <c r="E195" s="35" t="s">
        <v>573</v>
      </c>
      <c r="F195" s="35" t="s">
        <v>574</v>
      </c>
    </row>
    <row r="196" spans="5:6" ht="15.6" hidden="1" x14ac:dyDescent="0.3">
      <c r="E196" s="35" t="s">
        <v>575</v>
      </c>
      <c r="F196" s="35" t="s">
        <v>576</v>
      </c>
    </row>
    <row r="197" spans="5:6" ht="15.6" hidden="1" x14ac:dyDescent="0.3">
      <c r="E197" s="35" t="s">
        <v>577</v>
      </c>
      <c r="F197" s="35" t="s">
        <v>578</v>
      </c>
    </row>
    <row r="198" spans="5:6" ht="15.6" hidden="1" x14ac:dyDescent="0.3">
      <c r="E198" s="35" t="s">
        <v>579</v>
      </c>
      <c r="F198" s="35" t="s">
        <v>580</v>
      </c>
    </row>
    <row r="199" spans="5:6" ht="15.6" hidden="1" x14ac:dyDescent="0.3">
      <c r="E199" s="35" t="s">
        <v>581</v>
      </c>
      <c r="F199" s="35" t="s">
        <v>582</v>
      </c>
    </row>
    <row r="200" spans="5:6" ht="15.6" hidden="1" x14ac:dyDescent="0.3">
      <c r="E200" s="35" t="s">
        <v>583</v>
      </c>
      <c r="F200" s="35" t="s">
        <v>584</v>
      </c>
    </row>
    <row r="201" spans="5:6" ht="15.6" hidden="1" x14ac:dyDescent="0.3">
      <c r="E201" s="35" t="s">
        <v>585</v>
      </c>
      <c r="F201" s="35" t="s">
        <v>586</v>
      </c>
    </row>
    <row r="202" spans="5:6" ht="15.6" hidden="1" x14ac:dyDescent="0.3">
      <c r="E202" s="35" t="s">
        <v>587</v>
      </c>
      <c r="F202" s="35" t="s">
        <v>588</v>
      </c>
    </row>
    <row r="203" spans="5:6" ht="15.6" hidden="1" x14ac:dyDescent="0.3">
      <c r="E203" s="35" t="s">
        <v>589</v>
      </c>
      <c r="F203" s="35" t="s">
        <v>590</v>
      </c>
    </row>
    <row r="204" spans="5:6" ht="15.6" hidden="1" x14ac:dyDescent="0.3">
      <c r="E204" s="35" t="s">
        <v>591</v>
      </c>
      <c r="F204" s="35" t="s">
        <v>592</v>
      </c>
    </row>
    <row r="205" spans="5:6" ht="15.6" hidden="1" x14ac:dyDescent="0.3">
      <c r="E205" s="35" t="s">
        <v>593</v>
      </c>
      <c r="F205" s="35" t="s">
        <v>594</v>
      </c>
    </row>
    <row r="206" spans="5:6" ht="15.6" hidden="1" x14ac:dyDescent="0.3">
      <c r="E206" s="35" t="s">
        <v>595</v>
      </c>
      <c r="F206" s="35" t="s">
        <v>596</v>
      </c>
    </row>
    <row r="207" spans="5:6" ht="15.6" hidden="1" x14ac:dyDescent="0.3">
      <c r="E207" s="35" t="s">
        <v>597</v>
      </c>
      <c r="F207" s="35" t="s">
        <v>598</v>
      </c>
    </row>
    <row r="208" spans="5:6" ht="15.6" hidden="1" x14ac:dyDescent="0.3">
      <c r="E208" s="35" t="s">
        <v>599</v>
      </c>
      <c r="F208" s="35" t="s">
        <v>600</v>
      </c>
    </row>
    <row r="209" spans="5:6" ht="15.6" hidden="1" x14ac:dyDescent="0.3">
      <c r="E209" s="35" t="s">
        <v>601</v>
      </c>
      <c r="F209" s="35" t="s">
        <v>602</v>
      </c>
    </row>
    <row r="210" spans="5:6" ht="15.6" hidden="1" x14ac:dyDescent="0.3">
      <c r="E210" s="35" t="s">
        <v>603</v>
      </c>
      <c r="F210" s="35" t="s">
        <v>604</v>
      </c>
    </row>
    <row r="211" spans="5:6" ht="15.6" hidden="1" x14ac:dyDescent="0.3">
      <c r="E211" s="35" t="s">
        <v>605</v>
      </c>
      <c r="F211" s="35" t="s">
        <v>606</v>
      </c>
    </row>
    <row r="212" spans="5:6" ht="15.6" hidden="1" x14ac:dyDescent="0.3">
      <c r="E212" s="35" t="s">
        <v>607</v>
      </c>
      <c r="F212" s="35" t="s">
        <v>608</v>
      </c>
    </row>
    <row r="213" spans="5:6" ht="15.6" hidden="1" x14ac:dyDescent="0.3">
      <c r="E213" s="35" t="s">
        <v>609</v>
      </c>
      <c r="F213" s="35" t="s">
        <v>610</v>
      </c>
    </row>
    <row r="214" spans="5:6" ht="15.6" hidden="1" x14ac:dyDescent="0.3">
      <c r="E214" s="35" t="s">
        <v>100</v>
      </c>
      <c r="F214" s="35" t="s">
        <v>611</v>
      </c>
    </row>
    <row r="215" spans="5:6" ht="15.6" hidden="1" x14ac:dyDescent="0.3">
      <c r="E215" s="35" t="s">
        <v>101</v>
      </c>
      <c r="F215" s="35" t="s">
        <v>612</v>
      </c>
    </row>
    <row r="216" spans="5:6" ht="15.6" hidden="1" x14ac:dyDescent="0.3">
      <c r="E216" s="35" t="s">
        <v>613</v>
      </c>
      <c r="F216" s="35" t="s">
        <v>614</v>
      </c>
    </row>
    <row r="217" spans="5:6" ht="15.6" hidden="1" x14ac:dyDescent="0.3">
      <c r="E217" s="35" t="s">
        <v>615</v>
      </c>
      <c r="F217" s="35" t="s">
        <v>616</v>
      </c>
    </row>
    <row r="218" spans="5:6" ht="15.6" hidden="1" x14ac:dyDescent="0.3">
      <c r="E218" s="35" t="s">
        <v>617</v>
      </c>
      <c r="F218" s="35" t="s">
        <v>618</v>
      </c>
    </row>
    <row r="219" spans="5:6" ht="15.6" hidden="1" x14ac:dyDescent="0.3">
      <c r="E219" s="35" t="s">
        <v>619</v>
      </c>
      <c r="F219" s="35" t="s">
        <v>620</v>
      </c>
    </row>
    <row r="220" spans="5:6" ht="15.6" hidden="1" x14ac:dyDescent="0.3">
      <c r="E220" s="35" t="s">
        <v>621</v>
      </c>
      <c r="F220" s="35" t="s">
        <v>622</v>
      </c>
    </row>
    <row r="221" spans="5:6" ht="15.6" hidden="1" x14ac:dyDescent="0.3">
      <c r="E221" s="35" t="s">
        <v>102</v>
      </c>
      <c r="F221" s="35" t="s">
        <v>623</v>
      </c>
    </row>
    <row r="222" spans="5:6" ht="15.6" hidden="1" x14ac:dyDescent="0.3">
      <c r="E222" s="35" t="s">
        <v>103</v>
      </c>
      <c r="F222" s="35" t="s">
        <v>624</v>
      </c>
    </row>
    <row r="223" spans="5:6" ht="15.6" hidden="1" x14ac:dyDescent="0.3">
      <c r="E223" s="35" t="s">
        <v>104</v>
      </c>
      <c r="F223" s="35" t="s">
        <v>625</v>
      </c>
    </row>
    <row r="224" spans="5:6" ht="15.6" hidden="1" x14ac:dyDescent="0.3">
      <c r="E224" s="35" t="s">
        <v>626</v>
      </c>
      <c r="F224" s="35" t="s">
        <v>627</v>
      </c>
    </row>
    <row r="225" spans="5:6" ht="15.6" hidden="1" x14ac:dyDescent="0.3">
      <c r="E225" s="35" t="s">
        <v>105</v>
      </c>
      <c r="F225" s="35" t="s">
        <v>628</v>
      </c>
    </row>
    <row r="226" spans="5:6" ht="15.6" hidden="1" x14ac:dyDescent="0.3">
      <c r="E226" s="35" t="s">
        <v>629</v>
      </c>
      <c r="F226" s="35" t="s">
        <v>630</v>
      </c>
    </row>
    <row r="227" spans="5:6" ht="15.6" hidden="1" x14ac:dyDescent="0.3">
      <c r="E227" s="35" t="s">
        <v>631</v>
      </c>
      <c r="F227" s="35" t="s">
        <v>632</v>
      </c>
    </row>
    <row r="228" spans="5:6" ht="15.6" hidden="1" x14ac:dyDescent="0.3">
      <c r="E228" s="35" t="s">
        <v>633</v>
      </c>
      <c r="F228" s="35" t="s">
        <v>634</v>
      </c>
    </row>
    <row r="229" spans="5:6" ht="15.6" hidden="1" x14ac:dyDescent="0.3">
      <c r="E229" s="35" t="s">
        <v>635</v>
      </c>
      <c r="F229" s="35" t="s">
        <v>636</v>
      </c>
    </row>
    <row r="230" spans="5:6" ht="15.6" hidden="1" x14ac:dyDescent="0.3">
      <c r="E230" s="35" t="s">
        <v>637</v>
      </c>
      <c r="F230" s="35" t="s">
        <v>638</v>
      </c>
    </row>
    <row r="231" spans="5:6" ht="15.6" hidden="1" x14ac:dyDescent="0.3">
      <c r="E231" s="35" t="s">
        <v>639</v>
      </c>
      <c r="F231" s="35" t="s">
        <v>640</v>
      </c>
    </row>
    <row r="232" spans="5:6" ht="15.6" hidden="1" x14ac:dyDescent="0.3">
      <c r="E232" s="35" t="s">
        <v>641</v>
      </c>
      <c r="F232" s="35" t="s">
        <v>642</v>
      </c>
    </row>
    <row r="233" spans="5:6" ht="15.6" hidden="1" x14ac:dyDescent="0.3">
      <c r="E233" s="35" t="s">
        <v>643</v>
      </c>
      <c r="F233" s="35" t="s">
        <v>644</v>
      </c>
    </row>
    <row r="234" spans="5:6" ht="15.6" hidden="1" x14ac:dyDescent="0.3">
      <c r="E234" s="35" t="s">
        <v>645</v>
      </c>
      <c r="F234" s="35" t="s">
        <v>646</v>
      </c>
    </row>
    <row r="235" spans="5:6" ht="15.6" hidden="1" x14ac:dyDescent="0.3">
      <c r="E235" s="35" t="s">
        <v>647</v>
      </c>
      <c r="F235" s="35" t="s">
        <v>648</v>
      </c>
    </row>
    <row r="236" spans="5:6" ht="15.6" hidden="1" x14ac:dyDescent="0.3">
      <c r="E236" s="35" t="s">
        <v>649</v>
      </c>
      <c r="F236" s="35" t="s">
        <v>650</v>
      </c>
    </row>
    <row r="237" spans="5:6" ht="15.6" hidden="1" x14ac:dyDescent="0.3">
      <c r="E237" s="35" t="s">
        <v>651</v>
      </c>
      <c r="F237" s="35" t="s">
        <v>652</v>
      </c>
    </row>
    <row r="238" spans="5:6" ht="15.6" hidden="1" x14ac:dyDescent="0.3">
      <c r="E238" s="35" t="s">
        <v>653</v>
      </c>
      <c r="F238" s="35" t="s">
        <v>654</v>
      </c>
    </row>
    <row r="239" spans="5:6" ht="15.6" hidden="1" x14ac:dyDescent="0.3">
      <c r="E239" s="35" t="s">
        <v>655</v>
      </c>
      <c r="F239" s="35" t="s">
        <v>656</v>
      </c>
    </row>
    <row r="240" spans="5:6" ht="15.6" hidden="1" x14ac:dyDescent="0.3">
      <c r="E240" s="35" t="s">
        <v>657</v>
      </c>
      <c r="F240" s="35" t="s">
        <v>658</v>
      </c>
    </row>
    <row r="241" spans="5:6" ht="15.6" hidden="1" x14ac:dyDescent="0.3">
      <c r="E241" s="35" t="s">
        <v>659</v>
      </c>
      <c r="F241" s="35" t="s">
        <v>660</v>
      </c>
    </row>
    <row r="242" spans="5:6" ht="15.6" hidden="1" x14ac:dyDescent="0.3">
      <c r="E242" s="35" t="s">
        <v>661</v>
      </c>
      <c r="F242" s="35" t="s">
        <v>662</v>
      </c>
    </row>
    <row r="243" spans="5:6" ht="15.6" hidden="1" x14ac:dyDescent="0.3">
      <c r="E243" s="35" t="s">
        <v>663</v>
      </c>
      <c r="F243" s="35" t="s">
        <v>664</v>
      </c>
    </row>
    <row r="244" spans="5:6" ht="15.6" hidden="1" x14ac:dyDescent="0.3">
      <c r="E244" s="35" t="s">
        <v>665</v>
      </c>
      <c r="F244" s="35" t="s">
        <v>666</v>
      </c>
    </row>
    <row r="245" spans="5:6" ht="15.6" hidden="1" x14ac:dyDescent="0.3">
      <c r="E245" s="35" t="s">
        <v>667</v>
      </c>
      <c r="F245" s="35" t="s">
        <v>668</v>
      </c>
    </row>
    <row r="246" spans="5:6" ht="15.6" hidden="1" x14ac:dyDescent="0.3">
      <c r="E246" s="35" t="s">
        <v>669</v>
      </c>
      <c r="F246" s="35" t="s">
        <v>670</v>
      </c>
    </row>
    <row r="247" spans="5:6" ht="15.6" hidden="1" x14ac:dyDescent="0.3">
      <c r="E247" s="35" t="s">
        <v>671</v>
      </c>
      <c r="F247" s="35" t="s">
        <v>672</v>
      </c>
    </row>
    <row r="248" spans="5:6" ht="15.6" hidden="1" x14ac:dyDescent="0.3">
      <c r="E248" s="35" t="s">
        <v>673</v>
      </c>
      <c r="F248" s="35" t="s">
        <v>674</v>
      </c>
    </row>
    <row r="249" spans="5:6" ht="15.6" hidden="1" x14ac:dyDescent="0.3">
      <c r="E249" s="35" t="s">
        <v>675</v>
      </c>
      <c r="F249" s="35" t="s">
        <v>676</v>
      </c>
    </row>
    <row r="250" spans="5:6" ht="15.6" hidden="1" x14ac:dyDescent="0.3">
      <c r="E250" s="35" t="s">
        <v>677</v>
      </c>
      <c r="F250" s="35" t="s">
        <v>678</v>
      </c>
    </row>
    <row r="251" spans="5:6" ht="15.6" hidden="1" x14ac:dyDescent="0.3">
      <c r="E251" s="35" t="s">
        <v>679</v>
      </c>
      <c r="F251" s="35" t="s">
        <v>680</v>
      </c>
    </row>
    <row r="252" spans="5:6" ht="15.6" hidden="1" x14ac:dyDescent="0.3">
      <c r="E252" s="35" t="s">
        <v>681</v>
      </c>
      <c r="F252" s="35" t="s">
        <v>682</v>
      </c>
    </row>
    <row r="253" spans="5:6" ht="15.6" hidden="1" x14ac:dyDescent="0.3">
      <c r="E253" s="35" t="s">
        <v>683</v>
      </c>
      <c r="F253" s="35" t="s">
        <v>684</v>
      </c>
    </row>
    <row r="254" spans="5:6" ht="15.6" hidden="1" x14ac:dyDescent="0.3">
      <c r="E254" s="35" t="s">
        <v>685</v>
      </c>
      <c r="F254" s="35" t="s">
        <v>686</v>
      </c>
    </row>
    <row r="255" spans="5:6" ht="15.6" hidden="1" x14ac:dyDescent="0.3">
      <c r="E255" s="35" t="s">
        <v>687</v>
      </c>
      <c r="F255" s="35" t="s">
        <v>688</v>
      </c>
    </row>
    <row r="256" spans="5:6" ht="15.6" hidden="1" x14ac:dyDescent="0.3">
      <c r="E256" s="35" t="s">
        <v>689</v>
      </c>
      <c r="F256" s="35" t="s">
        <v>690</v>
      </c>
    </row>
    <row r="257" spans="5:6" ht="15.6" hidden="1" x14ac:dyDescent="0.3">
      <c r="E257" s="35" t="s">
        <v>691</v>
      </c>
      <c r="F257" s="35" t="s">
        <v>692</v>
      </c>
    </row>
    <row r="258" spans="5:6" ht="15.6" hidden="1" x14ac:dyDescent="0.3">
      <c r="E258" s="35" t="s">
        <v>693</v>
      </c>
      <c r="F258" s="35" t="s">
        <v>694</v>
      </c>
    </row>
    <row r="259" spans="5:6" ht="15.6" hidden="1" x14ac:dyDescent="0.3">
      <c r="E259" s="35" t="s">
        <v>695</v>
      </c>
      <c r="F259" s="35" t="s">
        <v>696</v>
      </c>
    </row>
    <row r="260" spans="5:6" ht="15.6" hidden="1" x14ac:dyDescent="0.3">
      <c r="E260" s="35" t="s">
        <v>697</v>
      </c>
      <c r="F260" s="35" t="s">
        <v>698</v>
      </c>
    </row>
    <row r="261" spans="5:6" ht="15.6" hidden="1" x14ac:dyDescent="0.3">
      <c r="E261" s="35" t="s">
        <v>699</v>
      </c>
      <c r="F261" s="35" t="s">
        <v>700</v>
      </c>
    </row>
    <row r="262" spans="5:6" ht="15.6" hidden="1" x14ac:dyDescent="0.3">
      <c r="E262" s="35" t="s">
        <v>701</v>
      </c>
      <c r="F262" s="35" t="s">
        <v>702</v>
      </c>
    </row>
    <row r="263" spans="5:6" ht="15.6" hidden="1" x14ac:dyDescent="0.3">
      <c r="E263" s="35" t="s">
        <v>703</v>
      </c>
      <c r="F263" s="35" t="s">
        <v>704</v>
      </c>
    </row>
    <row r="264" spans="5:6" ht="15.6" hidden="1" x14ac:dyDescent="0.3">
      <c r="E264" s="35" t="s">
        <v>705</v>
      </c>
      <c r="F264" s="35" t="s">
        <v>706</v>
      </c>
    </row>
    <row r="265" spans="5:6" ht="15.6" hidden="1" x14ac:dyDescent="0.3">
      <c r="E265" s="35" t="s">
        <v>707</v>
      </c>
      <c r="F265" s="35" t="s">
        <v>708</v>
      </c>
    </row>
    <row r="266" spans="5:6" ht="15.6" hidden="1" x14ac:dyDescent="0.3">
      <c r="E266" s="35" t="s">
        <v>709</v>
      </c>
      <c r="F266" s="35" t="s">
        <v>710</v>
      </c>
    </row>
    <row r="267" spans="5:6" ht="15.6" hidden="1" x14ac:dyDescent="0.3">
      <c r="E267" s="35" t="s">
        <v>280</v>
      </c>
      <c r="F267" s="35" t="s">
        <v>281</v>
      </c>
    </row>
    <row r="268" spans="5:6" ht="15.6" hidden="1" x14ac:dyDescent="0.3">
      <c r="E268" s="35" t="s">
        <v>711</v>
      </c>
      <c r="F268" s="35" t="s">
        <v>712</v>
      </c>
    </row>
    <row r="269" spans="5:6" ht="15.6" hidden="1" x14ac:dyDescent="0.3">
      <c r="E269" s="35" t="s">
        <v>713</v>
      </c>
      <c r="F269" s="35" t="s">
        <v>714</v>
      </c>
    </row>
    <row r="270" spans="5:6" ht="15.6" hidden="1" x14ac:dyDescent="0.3">
      <c r="E270" s="35" t="s">
        <v>715</v>
      </c>
      <c r="F270" s="35" t="s">
        <v>716</v>
      </c>
    </row>
    <row r="271" spans="5:6" ht="15.6" hidden="1" x14ac:dyDescent="0.3">
      <c r="E271" s="35" t="s">
        <v>717</v>
      </c>
      <c r="F271" s="35" t="s">
        <v>718</v>
      </c>
    </row>
    <row r="272" spans="5:6" ht="15.6" hidden="1" x14ac:dyDescent="0.3">
      <c r="E272" s="35" t="s">
        <v>719</v>
      </c>
      <c r="F272" s="35" t="s">
        <v>720</v>
      </c>
    </row>
    <row r="273" spans="5:6" ht="15.6" hidden="1" x14ac:dyDescent="0.3">
      <c r="E273" s="35" t="s">
        <v>721</v>
      </c>
      <c r="F273" s="35" t="s">
        <v>722</v>
      </c>
    </row>
    <row r="274" spans="5:6" ht="15.6" hidden="1" x14ac:dyDescent="0.3">
      <c r="E274" s="35" t="s">
        <v>723</v>
      </c>
      <c r="F274" s="35" t="s">
        <v>724</v>
      </c>
    </row>
    <row r="275" spans="5:6" ht="15.6" hidden="1" x14ac:dyDescent="0.3">
      <c r="E275" s="35" t="s">
        <v>725</v>
      </c>
      <c r="F275" s="35" t="s">
        <v>726</v>
      </c>
    </row>
    <row r="276" spans="5:6" ht="15.6" hidden="1" x14ac:dyDescent="0.3">
      <c r="E276" s="35" t="s">
        <v>727</v>
      </c>
      <c r="F276" s="35" t="s">
        <v>728</v>
      </c>
    </row>
    <row r="277" spans="5:6" ht="15.6" hidden="1" x14ac:dyDescent="0.3">
      <c r="E277" s="35" t="s">
        <v>729</v>
      </c>
      <c r="F277" s="35" t="s">
        <v>730</v>
      </c>
    </row>
    <row r="278" spans="5:6" ht="15.6" hidden="1" x14ac:dyDescent="0.3">
      <c r="E278" s="35" t="s">
        <v>731</v>
      </c>
      <c r="F278" s="35" t="s">
        <v>732</v>
      </c>
    </row>
    <row r="279" spans="5:6" ht="15.6" hidden="1" x14ac:dyDescent="0.3">
      <c r="E279" s="35" t="s">
        <v>733</v>
      </c>
      <c r="F279" s="35" t="s">
        <v>734</v>
      </c>
    </row>
    <row r="280" spans="5:6" ht="15.6" hidden="1" x14ac:dyDescent="0.3">
      <c r="E280" s="35" t="s">
        <v>735</v>
      </c>
      <c r="F280" s="35" t="s">
        <v>736</v>
      </c>
    </row>
    <row r="281" spans="5:6" ht="15.6" hidden="1" x14ac:dyDescent="0.3">
      <c r="E281" s="35" t="s">
        <v>737</v>
      </c>
      <c r="F281" s="35" t="s">
        <v>738</v>
      </c>
    </row>
    <row r="282" spans="5:6" ht="15.6" hidden="1" x14ac:dyDescent="0.3">
      <c r="E282" s="35" t="s">
        <v>739</v>
      </c>
      <c r="F282" s="35" t="s">
        <v>740</v>
      </c>
    </row>
    <row r="283" spans="5:6" ht="15.6" hidden="1" x14ac:dyDescent="0.3">
      <c r="E283" s="35" t="s">
        <v>741</v>
      </c>
      <c r="F283" s="35" t="s">
        <v>742</v>
      </c>
    </row>
    <row r="284" spans="5:6" ht="15.6" hidden="1" x14ac:dyDescent="0.3">
      <c r="E284" s="35" t="s">
        <v>743</v>
      </c>
      <c r="F284" s="35" t="s">
        <v>744</v>
      </c>
    </row>
    <row r="285" spans="5:6" ht="15.6" hidden="1" x14ac:dyDescent="0.3">
      <c r="E285" s="35" t="s">
        <v>745</v>
      </c>
      <c r="F285" s="35" t="s">
        <v>746</v>
      </c>
    </row>
    <row r="286" spans="5:6" ht="15.6" hidden="1" x14ac:dyDescent="0.3">
      <c r="E286" s="35" t="s">
        <v>747</v>
      </c>
      <c r="F286" s="35" t="s">
        <v>748</v>
      </c>
    </row>
    <row r="287" spans="5:6" ht="15.6" hidden="1" x14ac:dyDescent="0.3">
      <c r="E287" s="35" t="s">
        <v>749</v>
      </c>
      <c r="F287" s="35" t="s">
        <v>750</v>
      </c>
    </row>
    <row r="288" spans="5:6" ht="15.6" hidden="1" x14ac:dyDescent="0.3">
      <c r="E288" s="35" t="s">
        <v>751</v>
      </c>
      <c r="F288" s="35" t="s">
        <v>752</v>
      </c>
    </row>
    <row r="289" spans="5:6" ht="15.6" hidden="1" x14ac:dyDescent="0.3">
      <c r="E289" s="35" t="s">
        <v>753</v>
      </c>
      <c r="F289" s="35" t="s">
        <v>754</v>
      </c>
    </row>
    <row r="290" spans="5:6" ht="15.6" hidden="1" x14ac:dyDescent="0.3">
      <c r="E290" s="35" t="s">
        <v>755</v>
      </c>
      <c r="F290" s="35" t="s">
        <v>756</v>
      </c>
    </row>
    <row r="291" spans="5:6" ht="15.6" hidden="1" x14ac:dyDescent="0.3">
      <c r="E291" s="35" t="s">
        <v>757</v>
      </c>
      <c r="F291" s="35" t="s">
        <v>758</v>
      </c>
    </row>
    <row r="292" spans="5:6" ht="15.6" hidden="1" x14ac:dyDescent="0.3">
      <c r="E292" s="35" t="s">
        <v>759</v>
      </c>
      <c r="F292" s="35" t="s">
        <v>760</v>
      </c>
    </row>
    <row r="293" spans="5:6" ht="15.6" hidden="1" x14ac:dyDescent="0.3">
      <c r="E293" s="35" t="s">
        <v>761</v>
      </c>
      <c r="F293" s="35" t="s">
        <v>762</v>
      </c>
    </row>
    <row r="294" spans="5:6" ht="15.6" hidden="1" x14ac:dyDescent="0.3">
      <c r="E294" s="35" t="s">
        <v>763</v>
      </c>
      <c r="F294" s="35" t="s">
        <v>764</v>
      </c>
    </row>
    <row r="295" spans="5:6" ht="15.6" hidden="1" x14ac:dyDescent="0.3">
      <c r="E295" s="35" t="s">
        <v>765</v>
      </c>
      <c r="F295" s="35" t="s">
        <v>766</v>
      </c>
    </row>
    <row r="296" spans="5:6" ht="15.6" hidden="1" x14ac:dyDescent="0.3">
      <c r="E296" s="35" t="s">
        <v>767</v>
      </c>
      <c r="F296" s="35" t="s">
        <v>768</v>
      </c>
    </row>
    <row r="297" spans="5:6" ht="15.6" hidden="1" x14ac:dyDescent="0.3">
      <c r="E297" s="35" t="s">
        <v>769</v>
      </c>
      <c r="F297" s="35" t="s">
        <v>770</v>
      </c>
    </row>
    <row r="298" spans="5:6" ht="15.6" hidden="1" x14ac:dyDescent="0.3">
      <c r="E298" s="35" t="s">
        <v>771</v>
      </c>
      <c r="F298" s="35" t="s">
        <v>772</v>
      </c>
    </row>
    <row r="299" spans="5:6" ht="15.6" hidden="1" x14ac:dyDescent="0.3">
      <c r="E299" s="35" t="s">
        <v>773</v>
      </c>
      <c r="F299" s="35" t="s">
        <v>774</v>
      </c>
    </row>
    <row r="300" spans="5:6" ht="15.6" hidden="1" x14ac:dyDescent="0.3">
      <c r="E300" s="35" t="s">
        <v>775</v>
      </c>
      <c r="F300" s="35" t="s">
        <v>776</v>
      </c>
    </row>
    <row r="301" spans="5:6" ht="15.6" hidden="1" x14ac:dyDescent="0.3">
      <c r="E301" s="35" t="s">
        <v>777</v>
      </c>
      <c r="F301" s="35" t="s">
        <v>778</v>
      </c>
    </row>
    <row r="302" spans="5:6" ht="15.6" hidden="1" x14ac:dyDescent="0.3">
      <c r="E302" s="35" t="s">
        <v>779</v>
      </c>
      <c r="F302" s="35" t="s">
        <v>780</v>
      </c>
    </row>
    <row r="303" spans="5:6" ht="15.6" hidden="1" x14ac:dyDescent="0.3">
      <c r="E303" s="35" t="s">
        <v>781</v>
      </c>
      <c r="F303" s="35" t="s">
        <v>782</v>
      </c>
    </row>
    <row r="304" spans="5:6" ht="15.6" hidden="1" x14ac:dyDescent="0.3">
      <c r="E304" s="35" t="s">
        <v>783</v>
      </c>
      <c r="F304" s="35" t="s">
        <v>784</v>
      </c>
    </row>
    <row r="305" spans="5:6" ht="15.6" hidden="1" x14ac:dyDescent="0.3">
      <c r="E305" s="35" t="s">
        <v>785</v>
      </c>
      <c r="F305" s="35" t="s">
        <v>786</v>
      </c>
    </row>
    <row r="306" spans="5:6" ht="15.6" hidden="1" x14ac:dyDescent="0.3">
      <c r="E306" s="35" t="s">
        <v>787</v>
      </c>
      <c r="F306" s="35" t="s">
        <v>788</v>
      </c>
    </row>
    <row r="307" spans="5:6" ht="15.6" hidden="1" x14ac:dyDescent="0.3">
      <c r="E307" s="35" t="s">
        <v>789</v>
      </c>
      <c r="F307" s="35" t="s">
        <v>790</v>
      </c>
    </row>
    <row r="308" spans="5:6" ht="15.6" hidden="1" x14ac:dyDescent="0.3">
      <c r="E308" s="35" t="s">
        <v>791</v>
      </c>
      <c r="F308" s="35" t="s">
        <v>792</v>
      </c>
    </row>
    <row r="309" spans="5:6" ht="15.6" hidden="1" x14ac:dyDescent="0.3">
      <c r="E309" s="35" t="s">
        <v>793</v>
      </c>
      <c r="F309" s="35" t="s">
        <v>794</v>
      </c>
    </row>
    <row r="310" spans="5:6" ht="15.6" hidden="1" x14ac:dyDescent="0.3">
      <c r="E310" s="35" t="s">
        <v>795</v>
      </c>
      <c r="F310" s="35" t="s">
        <v>796</v>
      </c>
    </row>
    <row r="311" spans="5:6" ht="15.6" hidden="1" x14ac:dyDescent="0.3">
      <c r="E311" s="35" t="s">
        <v>797</v>
      </c>
      <c r="F311" s="35" t="s">
        <v>798</v>
      </c>
    </row>
    <row r="312" spans="5:6" ht="15.6" hidden="1" x14ac:dyDescent="0.3">
      <c r="E312" s="35" t="s">
        <v>799</v>
      </c>
      <c r="F312" s="35" t="s">
        <v>800</v>
      </c>
    </row>
    <row r="313" spans="5:6" ht="15.6" hidden="1" x14ac:dyDescent="0.3">
      <c r="E313" s="35" t="s">
        <v>801</v>
      </c>
      <c r="F313" s="35" t="s">
        <v>802</v>
      </c>
    </row>
    <row r="314" spans="5:6" ht="15.6" hidden="1" x14ac:dyDescent="0.3">
      <c r="E314" s="35" t="s">
        <v>803</v>
      </c>
      <c r="F314" s="35" t="s">
        <v>804</v>
      </c>
    </row>
    <row r="315" spans="5:6" ht="15.6" hidden="1" x14ac:dyDescent="0.3">
      <c r="E315" s="35" t="s">
        <v>805</v>
      </c>
      <c r="F315" s="35" t="s">
        <v>806</v>
      </c>
    </row>
    <row r="316" spans="5:6" ht="15.6" hidden="1" x14ac:dyDescent="0.3">
      <c r="E316" s="35" t="s">
        <v>807</v>
      </c>
      <c r="F316" s="35" t="s">
        <v>808</v>
      </c>
    </row>
    <row r="317" spans="5:6" ht="15.6" hidden="1" x14ac:dyDescent="0.3">
      <c r="E317" s="35" t="s">
        <v>809</v>
      </c>
      <c r="F317" s="35" t="s">
        <v>810</v>
      </c>
    </row>
    <row r="318" spans="5:6" ht="15.6" hidden="1" x14ac:dyDescent="0.3">
      <c r="E318" s="35" t="s">
        <v>811</v>
      </c>
      <c r="F318" s="35" t="s">
        <v>812</v>
      </c>
    </row>
    <row r="319" spans="5:6" ht="15.6" hidden="1" x14ac:dyDescent="0.3">
      <c r="E319" s="35" t="s">
        <v>813</v>
      </c>
      <c r="F319" s="35" t="s">
        <v>814</v>
      </c>
    </row>
    <row r="320" spans="5:6" ht="15.6" hidden="1" x14ac:dyDescent="0.3">
      <c r="E320" s="35" t="s">
        <v>815</v>
      </c>
      <c r="F320" s="35" t="s">
        <v>816</v>
      </c>
    </row>
    <row r="321" spans="5:6" ht="15.6" hidden="1" x14ac:dyDescent="0.3">
      <c r="E321" s="35" t="s">
        <v>817</v>
      </c>
      <c r="F321" s="35" t="s">
        <v>818</v>
      </c>
    </row>
    <row r="322" spans="5:6" ht="15.6" hidden="1" x14ac:dyDescent="0.3">
      <c r="E322" s="35" t="s">
        <v>819</v>
      </c>
      <c r="F322" s="35" t="s">
        <v>820</v>
      </c>
    </row>
    <row r="323" spans="5:6" ht="15.6" hidden="1" x14ac:dyDescent="0.3">
      <c r="E323" s="35" t="s">
        <v>821</v>
      </c>
      <c r="F323" s="35" t="s">
        <v>822</v>
      </c>
    </row>
    <row r="324" spans="5:6" ht="15.6" hidden="1" x14ac:dyDescent="0.3">
      <c r="E324" s="35" t="s">
        <v>823</v>
      </c>
      <c r="F324" s="35" t="s">
        <v>824</v>
      </c>
    </row>
    <row r="325" spans="5:6" ht="15.6" hidden="1" x14ac:dyDescent="0.3">
      <c r="E325" s="35" t="s">
        <v>825</v>
      </c>
      <c r="F325" s="35" t="s">
        <v>826</v>
      </c>
    </row>
    <row r="326" spans="5:6" ht="15.6" hidden="1" x14ac:dyDescent="0.3">
      <c r="E326" s="35" t="s">
        <v>827</v>
      </c>
      <c r="F326" s="35" t="s">
        <v>828</v>
      </c>
    </row>
    <row r="327" spans="5:6" ht="15.6" hidden="1" x14ac:dyDescent="0.3">
      <c r="E327" s="35" t="s">
        <v>829</v>
      </c>
      <c r="F327" s="35" t="s">
        <v>830</v>
      </c>
    </row>
    <row r="328" spans="5:6" ht="15.6" hidden="1" x14ac:dyDescent="0.3">
      <c r="E328" s="35" t="s">
        <v>831</v>
      </c>
      <c r="F328" s="35" t="s">
        <v>832</v>
      </c>
    </row>
    <row r="329" spans="5:6" ht="15.6" hidden="1" x14ac:dyDescent="0.3">
      <c r="E329" s="35" t="s">
        <v>833</v>
      </c>
      <c r="F329" s="35" t="s">
        <v>834</v>
      </c>
    </row>
    <row r="330" spans="5:6" ht="15.6" hidden="1" x14ac:dyDescent="0.3">
      <c r="E330" s="35" t="s">
        <v>835</v>
      </c>
      <c r="F330" s="35" t="s">
        <v>836</v>
      </c>
    </row>
    <row r="331" spans="5:6" ht="15.6" hidden="1" x14ac:dyDescent="0.3">
      <c r="E331" s="35" t="s">
        <v>837</v>
      </c>
      <c r="F331" s="35" t="s">
        <v>838</v>
      </c>
    </row>
    <row r="332" spans="5:6" ht="15.6" hidden="1" x14ac:dyDescent="0.3">
      <c r="E332" s="35" t="s">
        <v>839</v>
      </c>
      <c r="F332" s="35" t="s">
        <v>840</v>
      </c>
    </row>
    <row r="333" spans="5:6" ht="15.6" hidden="1" x14ac:dyDescent="0.3">
      <c r="E333" s="35" t="s">
        <v>841</v>
      </c>
      <c r="F333" s="35" t="s">
        <v>842</v>
      </c>
    </row>
    <row r="334" spans="5:6" ht="15.6" hidden="1" x14ac:dyDescent="0.3">
      <c r="E334" s="35" t="s">
        <v>843</v>
      </c>
      <c r="F334" s="35" t="s">
        <v>844</v>
      </c>
    </row>
    <row r="335" spans="5:6" ht="15.6" hidden="1" x14ac:dyDescent="0.3">
      <c r="E335" s="35" t="s">
        <v>845</v>
      </c>
      <c r="F335" s="35" t="s">
        <v>846</v>
      </c>
    </row>
    <row r="336" spans="5:6" ht="15.6" hidden="1" x14ac:dyDescent="0.3">
      <c r="E336" s="35" t="s">
        <v>847</v>
      </c>
      <c r="F336" s="35" t="s">
        <v>848</v>
      </c>
    </row>
    <row r="337" spans="5:6" ht="15.6" hidden="1" x14ac:dyDescent="0.3">
      <c r="E337" s="35" t="s">
        <v>849</v>
      </c>
      <c r="F337" s="35" t="s">
        <v>850</v>
      </c>
    </row>
    <row r="338" spans="5:6" ht="15.6" hidden="1" x14ac:dyDescent="0.3">
      <c r="E338" s="35" t="s">
        <v>851</v>
      </c>
      <c r="F338" s="35" t="s">
        <v>852</v>
      </c>
    </row>
    <row r="339" spans="5:6" ht="15.6" hidden="1" x14ac:dyDescent="0.3">
      <c r="E339" s="35" t="s">
        <v>853</v>
      </c>
      <c r="F339" s="35" t="s">
        <v>854</v>
      </c>
    </row>
    <row r="340" spans="5:6" ht="15.6" hidden="1" x14ac:dyDescent="0.3">
      <c r="E340" s="35" t="s">
        <v>855</v>
      </c>
      <c r="F340" s="35" t="s">
        <v>856</v>
      </c>
    </row>
    <row r="341" spans="5:6" ht="15.6" hidden="1" x14ac:dyDescent="0.3">
      <c r="E341" s="35" t="s">
        <v>857</v>
      </c>
      <c r="F341" s="35" t="s">
        <v>858</v>
      </c>
    </row>
    <row r="342" spans="5:6" ht="15.6" hidden="1" x14ac:dyDescent="0.3">
      <c r="E342" s="35" t="s">
        <v>859</v>
      </c>
      <c r="F342" s="35" t="s">
        <v>860</v>
      </c>
    </row>
    <row r="343" spans="5:6" ht="15.6" hidden="1" x14ac:dyDescent="0.3">
      <c r="E343" s="35" t="s">
        <v>861</v>
      </c>
      <c r="F343" s="35" t="s">
        <v>862</v>
      </c>
    </row>
    <row r="344" spans="5:6" ht="15.6" hidden="1" x14ac:dyDescent="0.3">
      <c r="E344" s="35" t="s">
        <v>863</v>
      </c>
      <c r="F344" s="35" t="s">
        <v>864</v>
      </c>
    </row>
    <row r="345" spans="5:6" ht="15.6" hidden="1" x14ac:dyDescent="0.3">
      <c r="E345" s="35" t="s">
        <v>865</v>
      </c>
      <c r="F345" s="35" t="s">
        <v>866</v>
      </c>
    </row>
    <row r="346" spans="5:6" ht="15.6" hidden="1" x14ac:dyDescent="0.3">
      <c r="E346" s="35" t="s">
        <v>867</v>
      </c>
      <c r="F346" s="35" t="s">
        <v>868</v>
      </c>
    </row>
    <row r="347" spans="5:6" ht="15.6" hidden="1" x14ac:dyDescent="0.3">
      <c r="E347" s="35" t="s">
        <v>869</v>
      </c>
      <c r="F347" s="35" t="s">
        <v>870</v>
      </c>
    </row>
    <row r="348" spans="5:6" ht="15.6" hidden="1" x14ac:dyDescent="0.3">
      <c r="E348" s="35" t="s">
        <v>871</v>
      </c>
      <c r="F348" s="35" t="s">
        <v>872</v>
      </c>
    </row>
    <row r="349" spans="5:6" ht="15.6" hidden="1" x14ac:dyDescent="0.3">
      <c r="E349" s="35" t="s">
        <v>873</v>
      </c>
      <c r="F349" s="35" t="s">
        <v>874</v>
      </c>
    </row>
    <row r="350" spans="5:6" ht="15.6" hidden="1" x14ac:dyDescent="0.3">
      <c r="E350" s="35" t="s">
        <v>875</v>
      </c>
      <c r="F350" s="35" t="s">
        <v>876</v>
      </c>
    </row>
    <row r="351" spans="5:6" ht="15.6" hidden="1" x14ac:dyDescent="0.3">
      <c r="E351" s="35" t="s">
        <v>877</v>
      </c>
      <c r="F351" s="35" t="s">
        <v>878</v>
      </c>
    </row>
    <row r="352" spans="5:6" ht="15.6" hidden="1" x14ac:dyDescent="0.3">
      <c r="E352" s="35" t="s">
        <v>879</v>
      </c>
      <c r="F352" s="35" t="s">
        <v>880</v>
      </c>
    </row>
    <row r="353" spans="5:6" ht="15.6" hidden="1" x14ac:dyDescent="0.3">
      <c r="E353" s="35" t="s">
        <v>239</v>
      </c>
      <c r="F353" s="35" t="s">
        <v>881</v>
      </c>
    </row>
    <row r="354" spans="5:6" ht="15.6" hidden="1" x14ac:dyDescent="0.3">
      <c r="E354" s="35" t="s">
        <v>882</v>
      </c>
      <c r="F354" s="35" t="s">
        <v>883</v>
      </c>
    </row>
    <row r="355" spans="5:6" ht="15.6" hidden="1" x14ac:dyDescent="0.3">
      <c r="E355" s="35" t="s">
        <v>884</v>
      </c>
      <c r="F355" s="35" t="s">
        <v>885</v>
      </c>
    </row>
    <row r="356" spans="5:6" ht="15.6" hidden="1" x14ac:dyDescent="0.3">
      <c r="E356" s="35" t="s">
        <v>90</v>
      </c>
      <c r="F356" s="35" t="s">
        <v>886</v>
      </c>
    </row>
    <row r="357" spans="5:6" ht="15.6" hidden="1" x14ac:dyDescent="0.3">
      <c r="E357" s="35" t="s">
        <v>242</v>
      </c>
      <c r="F357" s="35" t="s">
        <v>887</v>
      </c>
    </row>
    <row r="358" spans="5:6" ht="15.6" hidden="1" x14ac:dyDescent="0.3">
      <c r="E358" s="35" t="s">
        <v>888</v>
      </c>
      <c r="F358" s="35" t="s">
        <v>889</v>
      </c>
    </row>
    <row r="359" spans="5:6" ht="15.6" hidden="1" x14ac:dyDescent="0.3">
      <c r="E359" s="35" t="s">
        <v>243</v>
      </c>
      <c r="F359" s="35" t="s">
        <v>890</v>
      </c>
    </row>
    <row r="360" spans="5:6" ht="15.6" hidden="1" x14ac:dyDescent="0.3">
      <c r="E360" s="35" t="s">
        <v>891</v>
      </c>
      <c r="F360" s="35" t="s">
        <v>892</v>
      </c>
    </row>
    <row r="361" spans="5:6" ht="15.6" hidden="1" x14ac:dyDescent="0.3">
      <c r="E361" s="35" t="s">
        <v>893</v>
      </c>
      <c r="F361" s="35" t="s">
        <v>894</v>
      </c>
    </row>
    <row r="362" spans="5:6" ht="15.6" hidden="1" x14ac:dyDescent="0.3">
      <c r="E362" s="35" t="s">
        <v>895</v>
      </c>
      <c r="F362" s="35" t="s">
        <v>896</v>
      </c>
    </row>
    <row r="363" spans="5:6" ht="15.6" hidden="1" x14ac:dyDescent="0.3">
      <c r="E363" s="35" t="s">
        <v>897</v>
      </c>
      <c r="F363" s="35" t="s">
        <v>898</v>
      </c>
    </row>
    <row r="364" spans="5:6" ht="15.6" hidden="1" x14ac:dyDescent="0.3">
      <c r="E364" s="35" t="s">
        <v>899</v>
      </c>
      <c r="F364" s="35" t="s">
        <v>900</v>
      </c>
    </row>
    <row r="365" spans="5:6" ht="15.6" hidden="1" x14ac:dyDescent="0.3">
      <c r="E365" s="35" t="s">
        <v>901</v>
      </c>
      <c r="F365" s="35" t="s">
        <v>902</v>
      </c>
    </row>
    <row r="366" spans="5:6" ht="15.6" hidden="1" x14ac:dyDescent="0.3">
      <c r="E366" s="35" t="s">
        <v>903</v>
      </c>
      <c r="F366" s="35" t="s">
        <v>904</v>
      </c>
    </row>
    <row r="367" spans="5:6" ht="15.6" hidden="1" x14ac:dyDescent="0.3">
      <c r="E367" s="35" t="s">
        <v>905</v>
      </c>
      <c r="F367" s="35" t="s">
        <v>906</v>
      </c>
    </row>
    <row r="368" spans="5:6" ht="15.6" hidden="1" x14ac:dyDescent="0.3">
      <c r="E368" s="35" t="s">
        <v>907</v>
      </c>
      <c r="F368" s="35" t="s">
        <v>908</v>
      </c>
    </row>
    <row r="369" spans="5:6" ht="15.6" hidden="1" x14ac:dyDescent="0.3">
      <c r="E369" s="35" t="s">
        <v>909</v>
      </c>
      <c r="F369" s="35" t="s">
        <v>910</v>
      </c>
    </row>
    <row r="370" spans="5:6" ht="15.6" hidden="1" x14ac:dyDescent="0.3">
      <c r="E370" s="35" t="s">
        <v>911</v>
      </c>
      <c r="F370" s="35" t="s">
        <v>912</v>
      </c>
    </row>
    <row r="371" spans="5:6" ht="15.6" hidden="1" x14ac:dyDescent="0.3">
      <c r="E371" s="35" t="s">
        <v>913</v>
      </c>
      <c r="F371" s="35" t="s">
        <v>914</v>
      </c>
    </row>
    <row r="372" spans="5:6" ht="15.6" hidden="1" x14ac:dyDescent="0.3">
      <c r="E372" s="35" t="s">
        <v>915</v>
      </c>
      <c r="F372" s="35" t="s">
        <v>916</v>
      </c>
    </row>
    <row r="373" spans="5:6" ht="15.6" hidden="1" x14ac:dyDescent="0.3">
      <c r="E373" s="35" t="s">
        <v>917</v>
      </c>
      <c r="F373" s="35" t="s">
        <v>918</v>
      </c>
    </row>
    <row r="374" spans="5:6" ht="15.6" hidden="1" x14ac:dyDescent="0.3">
      <c r="E374" s="35" t="s">
        <v>257</v>
      </c>
      <c r="F374" s="35" t="s">
        <v>919</v>
      </c>
    </row>
    <row r="375" spans="5:6" ht="15.6" hidden="1" x14ac:dyDescent="0.3">
      <c r="E375" s="35" t="s">
        <v>920</v>
      </c>
      <c r="F375" s="35" t="s">
        <v>921</v>
      </c>
    </row>
    <row r="376" spans="5:6" ht="15.6" hidden="1" x14ac:dyDescent="0.3">
      <c r="E376" s="35" t="s">
        <v>922</v>
      </c>
      <c r="F376" s="35" t="s">
        <v>923</v>
      </c>
    </row>
    <row r="377" spans="5:6" ht="15.6" hidden="1" x14ac:dyDescent="0.3">
      <c r="E377" s="35" t="s">
        <v>258</v>
      </c>
      <c r="F377" s="35" t="s">
        <v>924</v>
      </c>
    </row>
    <row r="378" spans="5:6" ht="15.6" hidden="1" x14ac:dyDescent="0.3">
      <c r="E378" s="35" t="s">
        <v>925</v>
      </c>
      <c r="F378" s="35" t="s">
        <v>926</v>
      </c>
    </row>
    <row r="379" spans="5:6" ht="15.6" hidden="1" x14ac:dyDescent="0.3">
      <c r="E379" s="35" t="s">
        <v>927</v>
      </c>
      <c r="F379" s="35" t="s">
        <v>928</v>
      </c>
    </row>
    <row r="380" spans="5:6" ht="15.6" hidden="1" x14ac:dyDescent="0.3">
      <c r="E380" s="35" t="s">
        <v>929</v>
      </c>
      <c r="F380" s="35" t="s">
        <v>930</v>
      </c>
    </row>
    <row r="381" spans="5:6" ht="15.6" hidden="1" x14ac:dyDescent="0.3">
      <c r="E381" s="35" t="s">
        <v>931</v>
      </c>
      <c r="F381" s="35" t="s">
        <v>932</v>
      </c>
    </row>
    <row r="382" spans="5:6" ht="15.6" hidden="1" x14ac:dyDescent="0.3">
      <c r="E382" s="35" t="s">
        <v>933</v>
      </c>
      <c r="F382" s="35" t="s">
        <v>934</v>
      </c>
    </row>
    <row r="383" spans="5:6" ht="15.6" hidden="1" x14ac:dyDescent="0.3">
      <c r="E383" s="35" t="s">
        <v>935</v>
      </c>
      <c r="F383" s="35" t="s">
        <v>936</v>
      </c>
    </row>
    <row r="384" spans="5:6" ht="15.6" hidden="1" x14ac:dyDescent="0.3">
      <c r="E384" s="35" t="s">
        <v>937</v>
      </c>
      <c r="F384" s="35" t="s">
        <v>938</v>
      </c>
    </row>
    <row r="385" spans="5:6" ht="15.6" hidden="1" x14ac:dyDescent="0.3">
      <c r="E385" s="35" t="s">
        <v>939</v>
      </c>
      <c r="F385" s="35" t="s">
        <v>940</v>
      </c>
    </row>
    <row r="386" spans="5:6" ht="15.6" hidden="1" x14ac:dyDescent="0.3">
      <c r="E386" s="35" t="s">
        <v>941</v>
      </c>
      <c r="F386" s="35" t="s">
        <v>942</v>
      </c>
    </row>
    <row r="387" spans="5:6" ht="15.6" hidden="1" x14ac:dyDescent="0.3">
      <c r="E387" s="35" t="s">
        <v>943</v>
      </c>
      <c r="F387" s="35" t="s">
        <v>944</v>
      </c>
    </row>
    <row r="388" spans="5:6" ht="15.6" hidden="1" x14ac:dyDescent="0.3">
      <c r="E388" s="35" t="s">
        <v>945</v>
      </c>
      <c r="F388" s="35" t="s">
        <v>946</v>
      </c>
    </row>
    <row r="389" spans="5:6" ht="15.6" hidden="1" x14ac:dyDescent="0.3">
      <c r="E389" s="35" t="s">
        <v>947</v>
      </c>
      <c r="F389" s="35" t="s">
        <v>948</v>
      </c>
    </row>
    <row r="390" spans="5:6" ht="15.6" hidden="1" x14ac:dyDescent="0.3">
      <c r="E390" s="35" t="s">
        <v>949</v>
      </c>
      <c r="F390" s="35" t="s">
        <v>950</v>
      </c>
    </row>
    <row r="391" spans="5:6" ht="15.6" hidden="1" x14ac:dyDescent="0.3">
      <c r="E391" s="35" t="s">
        <v>951</v>
      </c>
      <c r="F391" s="35" t="s">
        <v>952</v>
      </c>
    </row>
    <row r="392" spans="5:6" ht="15.6" hidden="1" x14ac:dyDescent="0.3">
      <c r="E392" s="35" t="s">
        <v>953</v>
      </c>
      <c r="F392" s="35" t="s">
        <v>954</v>
      </c>
    </row>
    <row r="393" spans="5:6" ht="15.6" hidden="1" x14ac:dyDescent="0.3">
      <c r="E393" s="35" t="s">
        <v>955</v>
      </c>
      <c r="F393" s="35" t="s">
        <v>956</v>
      </c>
    </row>
    <row r="394" spans="5:6" ht="15.6" hidden="1" x14ac:dyDescent="0.3">
      <c r="E394" s="35" t="s">
        <v>957</v>
      </c>
      <c r="F394" s="35" t="s">
        <v>958</v>
      </c>
    </row>
    <row r="395" spans="5:6" ht="15.6" hidden="1" x14ac:dyDescent="0.3">
      <c r="E395" s="35" t="s">
        <v>959</v>
      </c>
      <c r="F395" s="35" t="s">
        <v>960</v>
      </c>
    </row>
    <row r="396" spans="5:6" ht="15.6" hidden="1" x14ac:dyDescent="0.3">
      <c r="E396" s="35" t="s">
        <v>961</v>
      </c>
      <c r="F396" s="35" t="s">
        <v>962</v>
      </c>
    </row>
    <row r="397" spans="5:6" ht="15.6" hidden="1" x14ac:dyDescent="0.3">
      <c r="E397" s="35" t="s">
        <v>963</v>
      </c>
      <c r="F397" s="35" t="s">
        <v>964</v>
      </c>
    </row>
    <row r="398" spans="5:6" ht="15.6" hidden="1" x14ac:dyDescent="0.3">
      <c r="E398" s="35" t="s">
        <v>965</v>
      </c>
      <c r="F398" s="35" t="s">
        <v>966</v>
      </c>
    </row>
    <row r="399" spans="5:6" ht="15.6" hidden="1" x14ac:dyDescent="0.3">
      <c r="E399" s="35" t="s">
        <v>967</v>
      </c>
      <c r="F399" s="35" t="s">
        <v>968</v>
      </c>
    </row>
    <row r="400" spans="5:6" ht="15.6" hidden="1" x14ac:dyDescent="0.3">
      <c r="E400" s="35" t="s">
        <v>969</v>
      </c>
      <c r="F400" s="35" t="s">
        <v>970</v>
      </c>
    </row>
    <row r="401" spans="5:6" ht="15.6" hidden="1" x14ac:dyDescent="0.3">
      <c r="E401" s="35" t="s">
        <v>971</v>
      </c>
      <c r="F401" s="35" t="s">
        <v>972</v>
      </c>
    </row>
    <row r="402" spans="5:6" ht="15.6" hidden="1" x14ac:dyDescent="0.3">
      <c r="E402" s="35" t="s">
        <v>973</v>
      </c>
      <c r="F402" s="35" t="s">
        <v>974</v>
      </c>
    </row>
    <row r="403" spans="5:6" ht="15.6" hidden="1" x14ac:dyDescent="0.3">
      <c r="E403" s="35" t="s">
        <v>975</v>
      </c>
      <c r="F403" s="35" t="s">
        <v>976</v>
      </c>
    </row>
    <row r="404" spans="5:6" ht="15.6" hidden="1" x14ac:dyDescent="0.3">
      <c r="E404" s="35" t="s">
        <v>977</v>
      </c>
      <c r="F404" s="35" t="s">
        <v>978</v>
      </c>
    </row>
    <row r="405" spans="5:6" ht="15.6" hidden="1" x14ac:dyDescent="0.3">
      <c r="E405" s="35" t="s">
        <v>979</v>
      </c>
      <c r="F405" s="35" t="s">
        <v>980</v>
      </c>
    </row>
    <row r="406" spans="5:6" ht="15.6" hidden="1" x14ac:dyDescent="0.3">
      <c r="E406" s="35" t="s">
        <v>57</v>
      </c>
      <c r="F406" s="35" t="s">
        <v>981</v>
      </c>
    </row>
    <row r="407" spans="5:6" ht="15.6" hidden="1" x14ac:dyDescent="0.3">
      <c r="E407" s="35" t="s">
        <v>982</v>
      </c>
      <c r="F407" s="35" t="s">
        <v>983</v>
      </c>
    </row>
    <row r="408" spans="5:6" ht="15.6" hidden="1" x14ac:dyDescent="0.3">
      <c r="E408" s="35" t="s">
        <v>984</v>
      </c>
      <c r="F408" s="35" t="s">
        <v>985</v>
      </c>
    </row>
    <row r="409" spans="5:6" ht="15.6" hidden="1" x14ac:dyDescent="0.3">
      <c r="E409" s="35" t="s">
        <v>986</v>
      </c>
      <c r="F409" s="35" t="s">
        <v>987</v>
      </c>
    </row>
    <row r="410" spans="5:6" ht="15.6" hidden="1" x14ac:dyDescent="0.3">
      <c r="E410" s="35" t="s">
        <v>988</v>
      </c>
      <c r="F410" s="35" t="s">
        <v>989</v>
      </c>
    </row>
    <row r="411" spans="5:6" ht="15.6" hidden="1" x14ac:dyDescent="0.3">
      <c r="E411" s="35" t="s">
        <v>990</v>
      </c>
      <c r="F411" s="35" t="s">
        <v>991</v>
      </c>
    </row>
    <row r="412" spans="5:6" ht="15.6" hidden="1" x14ac:dyDescent="0.3">
      <c r="E412" s="35" t="s">
        <v>992</v>
      </c>
      <c r="F412" s="35" t="s">
        <v>993</v>
      </c>
    </row>
    <row r="413" spans="5:6" ht="15.6" hidden="1" x14ac:dyDescent="0.3">
      <c r="E413" s="35" t="s">
        <v>994</v>
      </c>
      <c r="F413" s="35" t="s">
        <v>995</v>
      </c>
    </row>
    <row r="414" spans="5:6" ht="15.6" hidden="1" x14ac:dyDescent="0.3">
      <c r="E414" s="35" t="s">
        <v>996</v>
      </c>
      <c r="F414" s="35" t="s">
        <v>997</v>
      </c>
    </row>
    <row r="415" spans="5:6" ht="15.6" hidden="1" x14ac:dyDescent="0.3">
      <c r="E415" s="35" t="s">
        <v>998</v>
      </c>
      <c r="F415" s="35" t="s">
        <v>999</v>
      </c>
    </row>
    <row r="416" spans="5:6" ht="15.6" hidden="1" x14ac:dyDescent="0.3">
      <c r="E416" s="35" t="s">
        <v>1000</v>
      </c>
      <c r="F416" s="35" t="s">
        <v>1001</v>
      </c>
    </row>
    <row r="417" spans="5:6" ht="15.6" hidden="1" x14ac:dyDescent="0.3">
      <c r="E417" s="35" t="s">
        <v>1002</v>
      </c>
      <c r="F417" s="35" t="s">
        <v>1003</v>
      </c>
    </row>
    <row r="418" spans="5:6" ht="15.6" hidden="1" x14ac:dyDescent="0.3">
      <c r="E418" s="35" t="s">
        <v>1004</v>
      </c>
      <c r="F418" s="35" t="s">
        <v>1005</v>
      </c>
    </row>
    <row r="419" spans="5:6" ht="15.6" hidden="1" x14ac:dyDescent="0.3">
      <c r="E419" s="35" t="s">
        <v>1006</v>
      </c>
      <c r="F419" s="35" t="s">
        <v>1007</v>
      </c>
    </row>
    <row r="420" spans="5:6" ht="15.6" hidden="1" x14ac:dyDescent="0.3">
      <c r="E420" s="35" t="s">
        <v>1008</v>
      </c>
      <c r="F420" s="35" t="s">
        <v>1009</v>
      </c>
    </row>
    <row r="421" spans="5:6" ht="15.6" hidden="1" x14ac:dyDescent="0.3">
      <c r="E421" s="35" t="s">
        <v>1010</v>
      </c>
      <c r="F421" s="35" t="s">
        <v>1011</v>
      </c>
    </row>
    <row r="422" spans="5:6" ht="15.6" hidden="1" x14ac:dyDescent="0.3">
      <c r="E422" s="35" t="s">
        <v>1012</v>
      </c>
      <c r="F422" s="35" t="s">
        <v>1013</v>
      </c>
    </row>
    <row r="423" spans="5:6" ht="15.6" hidden="1" x14ac:dyDescent="0.3">
      <c r="E423" s="35" t="s">
        <v>1014</v>
      </c>
      <c r="F423" s="35" t="s">
        <v>1015</v>
      </c>
    </row>
    <row r="424" spans="5:6" ht="15.6" hidden="1" x14ac:dyDescent="0.3">
      <c r="E424" s="35" t="s">
        <v>1016</v>
      </c>
      <c r="F424" s="35" t="s">
        <v>1017</v>
      </c>
    </row>
    <row r="425" spans="5:6" ht="15.6" hidden="1" x14ac:dyDescent="0.3">
      <c r="E425" s="35" t="s">
        <v>1018</v>
      </c>
      <c r="F425" s="35" t="s">
        <v>1019</v>
      </c>
    </row>
    <row r="426" spans="5:6" ht="15.6" hidden="1" x14ac:dyDescent="0.3">
      <c r="E426" s="35" t="s">
        <v>1020</v>
      </c>
      <c r="F426" s="35" t="s">
        <v>1021</v>
      </c>
    </row>
    <row r="427" spans="5:6" ht="15.6" hidden="1" x14ac:dyDescent="0.3">
      <c r="E427" s="35" t="s">
        <v>1022</v>
      </c>
      <c r="F427" s="35" t="s">
        <v>1023</v>
      </c>
    </row>
    <row r="428" spans="5:6" ht="15.6" hidden="1" x14ac:dyDescent="0.3">
      <c r="E428" s="35" t="s">
        <v>1024</v>
      </c>
      <c r="F428" s="35" t="s">
        <v>1025</v>
      </c>
    </row>
    <row r="429" spans="5:6" ht="15.6" hidden="1" x14ac:dyDescent="0.3">
      <c r="E429" s="35" t="s">
        <v>1026</v>
      </c>
      <c r="F429" s="35" t="s">
        <v>1027</v>
      </c>
    </row>
    <row r="430" spans="5:6" ht="15.6" hidden="1" x14ac:dyDescent="0.3">
      <c r="E430" s="35" t="s">
        <v>1028</v>
      </c>
      <c r="F430" s="35" t="s">
        <v>1029</v>
      </c>
    </row>
    <row r="431" spans="5:6" ht="15.6" hidden="1" x14ac:dyDescent="0.3">
      <c r="E431" s="35" t="s">
        <v>1030</v>
      </c>
      <c r="F431" s="35" t="s">
        <v>1031</v>
      </c>
    </row>
    <row r="432" spans="5:6" ht="15.6" hidden="1" x14ac:dyDescent="0.3">
      <c r="E432" s="35" t="s">
        <v>1032</v>
      </c>
      <c r="F432" s="35" t="s">
        <v>1033</v>
      </c>
    </row>
    <row r="433" spans="5:6" ht="15.6" hidden="1" x14ac:dyDescent="0.3">
      <c r="E433" s="35" t="s">
        <v>1034</v>
      </c>
      <c r="F433" s="35" t="s">
        <v>1035</v>
      </c>
    </row>
    <row r="434" spans="5:6" ht="15.6" hidden="1" x14ac:dyDescent="0.3">
      <c r="E434" s="35" t="s">
        <v>1036</v>
      </c>
      <c r="F434" s="35" t="s">
        <v>1037</v>
      </c>
    </row>
    <row r="435" spans="5:6" ht="15.6" hidden="1" x14ac:dyDescent="0.3">
      <c r="E435" s="35" t="s">
        <v>58</v>
      </c>
      <c r="F435" s="35" t="s">
        <v>1038</v>
      </c>
    </row>
    <row r="436" spans="5:6" ht="15.6" hidden="1" x14ac:dyDescent="0.3">
      <c r="E436" s="35" t="s">
        <v>1039</v>
      </c>
      <c r="F436" s="35" t="s">
        <v>1040</v>
      </c>
    </row>
    <row r="437" spans="5:6" ht="15.6" hidden="1" x14ac:dyDescent="0.3">
      <c r="E437" s="35" t="s">
        <v>1041</v>
      </c>
      <c r="F437" s="35" t="s">
        <v>1042</v>
      </c>
    </row>
    <row r="438" spans="5:6" ht="15.6" hidden="1" x14ac:dyDescent="0.3">
      <c r="E438" s="35" t="s">
        <v>1043</v>
      </c>
      <c r="F438" s="35" t="s">
        <v>1044</v>
      </c>
    </row>
    <row r="439" spans="5:6" ht="15.6" hidden="1" x14ac:dyDescent="0.3">
      <c r="E439" s="35" t="s">
        <v>1045</v>
      </c>
      <c r="F439" s="35" t="s">
        <v>1046</v>
      </c>
    </row>
    <row r="440" spans="5:6" ht="15.6" hidden="1" x14ac:dyDescent="0.3">
      <c r="E440" s="35" t="s">
        <v>1047</v>
      </c>
      <c r="F440" s="35" t="s">
        <v>1048</v>
      </c>
    </row>
    <row r="441" spans="5:6" ht="15.6" hidden="1" x14ac:dyDescent="0.3">
      <c r="E441" s="35" t="s">
        <v>1049</v>
      </c>
      <c r="F441" s="35" t="s">
        <v>1050</v>
      </c>
    </row>
    <row r="442" spans="5:6" ht="15.6" hidden="1" x14ac:dyDescent="0.3">
      <c r="E442" s="35" t="s">
        <v>1051</v>
      </c>
      <c r="F442" s="35" t="s">
        <v>1052</v>
      </c>
    </row>
    <row r="443" spans="5:6" ht="15.6" hidden="1" x14ac:dyDescent="0.3">
      <c r="E443" s="35" t="s">
        <v>1053</v>
      </c>
      <c r="F443" s="35" t="s">
        <v>1054</v>
      </c>
    </row>
    <row r="444" spans="5:6" ht="15.6" hidden="1" x14ac:dyDescent="0.3">
      <c r="E444" s="35" t="s">
        <v>1055</v>
      </c>
      <c r="F444" s="35" t="s">
        <v>1056</v>
      </c>
    </row>
    <row r="445" spans="5:6" ht="15.6" hidden="1" x14ac:dyDescent="0.3">
      <c r="E445" s="35" t="s">
        <v>1057</v>
      </c>
      <c r="F445" s="35" t="s">
        <v>1058</v>
      </c>
    </row>
    <row r="446" spans="5:6" ht="15.6" hidden="1" x14ac:dyDescent="0.3">
      <c r="E446" s="35" t="s">
        <v>1059</v>
      </c>
      <c r="F446" s="35" t="s">
        <v>1060</v>
      </c>
    </row>
    <row r="447" spans="5:6" ht="15.6" hidden="1" x14ac:dyDescent="0.3">
      <c r="E447" s="35" t="s">
        <v>1061</v>
      </c>
      <c r="F447" s="35" t="s">
        <v>1062</v>
      </c>
    </row>
    <row r="448" spans="5:6" ht="15.6" hidden="1" x14ac:dyDescent="0.3">
      <c r="E448" s="35" t="s">
        <v>1063</v>
      </c>
      <c r="F448" s="35" t="s">
        <v>1064</v>
      </c>
    </row>
    <row r="449" spans="5:6" ht="15.6" hidden="1" x14ac:dyDescent="0.3">
      <c r="E449" s="35" t="s">
        <v>1065</v>
      </c>
      <c r="F449" s="35" t="s">
        <v>1066</v>
      </c>
    </row>
    <row r="450" spans="5:6" ht="15.6" hidden="1" x14ac:dyDescent="0.3">
      <c r="E450" s="35" t="s">
        <v>1067</v>
      </c>
      <c r="F450" s="35" t="s">
        <v>1068</v>
      </c>
    </row>
    <row r="451" spans="5:6" ht="15.6" hidden="1" x14ac:dyDescent="0.3">
      <c r="E451" s="35" t="s">
        <v>1069</v>
      </c>
      <c r="F451" s="35" t="s">
        <v>1070</v>
      </c>
    </row>
    <row r="452" spans="5:6" ht="15.6" hidden="1" x14ac:dyDescent="0.3">
      <c r="E452" s="35" t="s">
        <v>1071</v>
      </c>
      <c r="F452" s="35" t="s">
        <v>1072</v>
      </c>
    </row>
    <row r="453" spans="5:6" ht="15.6" hidden="1" x14ac:dyDescent="0.3">
      <c r="E453" s="35" t="s">
        <v>1073</v>
      </c>
      <c r="F453" s="35" t="s">
        <v>1074</v>
      </c>
    </row>
    <row r="454" spans="5:6" ht="15.6" hidden="1" x14ac:dyDescent="0.3">
      <c r="E454" s="35" t="s">
        <v>1075</v>
      </c>
      <c r="F454" s="35" t="s">
        <v>1076</v>
      </c>
    </row>
    <row r="455" spans="5:6" ht="15.6" hidden="1" x14ac:dyDescent="0.3">
      <c r="E455" s="35" t="s">
        <v>1077</v>
      </c>
      <c r="F455" s="35" t="s">
        <v>1078</v>
      </c>
    </row>
    <row r="456" spans="5:6" ht="15.6" hidden="1" x14ac:dyDescent="0.3">
      <c r="E456" s="35" t="s">
        <v>1079</v>
      </c>
      <c r="F456" s="35" t="s">
        <v>1080</v>
      </c>
    </row>
    <row r="457" spans="5:6" ht="15.6" hidden="1" x14ac:dyDescent="0.3">
      <c r="E457" s="35" t="s">
        <v>1081</v>
      </c>
      <c r="F457" s="35" t="s">
        <v>1082</v>
      </c>
    </row>
    <row r="458" spans="5:6" ht="15.6" hidden="1" x14ac:dyDescent="0.3">
      <c r="E458" s="35" t="s">
        <v>1083</v>
      </c>
      <c r="F458" s="35" t="s">
        <v>1084</v>
      </c>
    </row>
    <row r="459" spans="5:6" ht="15.6" hidden="1" x14ac:dyDescent="0.3">
      <c r="E459" s="35" t="s">
        <v>1085</v>
      </c>
      <c r="F459" s="35" t="s">
        <v>1086</v>
      </c>
    </row>
    <row r="460" spans="5:6" ht="15.6" hidden="1" x14ac:dyDescent="0.3">
      <c r="E460" s="35" t="s">
        <v>1087</v>
      </c>
      <c r="F460" s="35" t="s">
        <v>1088</v>
      </c>
    </row>
    <row r="461" spans="5:6" ht="15.6" hidden="1" x14ac:dyDescent="0.3">
      <c r="E461" s="35" t="s">
        <v>1089</v>
      </c>
      <c r="F461" s="35" t="s">
        <v>1090</v>
      </c>
    </row>
    <row r="462" spans="5:6" ht="15.6" hidden="1" x14ac:dyDescent="0.3">
      <c r="E462" s="35" t="s">
        <v>1091</v>
      </c>
      <c r="F462" s="35" t="s">
        <v>1092</v>
      </c>
    </row>
    <row r="463" spans="5:6" ht="15.6" hidden="1" x14ac:dyDescent="0.3">
      <c r="E463" s="35" t="s">
        <v>1093</v>
      </c>
      <c r="F463" s="35" t="s">
        <v>1094</v>
      </c>
    </row>
    <row r="464" spans="5:6" ht="15.6" hidden="1" x14ac:dyDescent="0.3">
      <c r="E464" s="35" t="s">
        <v>1095</v>
      </c>
      <c r="F464" s="35" t="s">
        <v>1096</v>
      </c>
    </row>
    <row r="465" spans="5:6" ht="15.6" hidden="1" x14ac:dyDescent="0.3">
      <c r="E465" s="35" t="s">
        <v>1097</v>
      </c>
      <c r="F465" s="35" t="s">
        <v>1098</v>
      </c>
    </row>
    <row r="466" spans="5:6" ht="15.6" hidden="1" x14ac:dyDescent="0.3">
      <c r="E466" s="35" t="s">
        <v>1099</v>
      </c>
      <c r="F466" s="35" t="s">
        <v>1100</v>
      </c>
    </row>
    <row r="467" spans="5:6" ht="15.6" hidden="1" x14ac:dyDescent="0.3">
      <c r="E467" s="35" t="s">
        <v>1101</v>
      </c>
      <c r="F467" s="35" t="s">
        <v>1102</v>
      </c>
    </row>
    <row r="468" spans="5:6" ht="15.6" hidden="1" x14ac:dyDescent="0.3">
      <c r="E468" s="35" t="s">
        <v>1103</v>
      </c>
      <c r="F468" s="35" t="s">
        <v>1104</v>
      </c>
    </row>
    <row r="469" spans="5:6" ht="15.6" hidden="1" x14ac:dyDescent="0.3">
      <c r="E469" s="35" t="s">
        <v>1105</v>
      </c>
      <c r="F469" s="35" t="s">
        <v>1106</v>
      </c>
    </row>
    <row r="470" spans="5:6" ht="15.6" hidden="1" x14ac:dyDescent="0.3">
      <c r="E470" s="35" t="s">
        <v>1107</v>
      </c>
      <c r="F470" s="35" t="s">
        <v>1108</v>
      </c>
    </row>
    <row r="471" spans="5:6" ht="15.6" hidden="1" x14ac:dyDescent="0.3">
      <c r="E471" s="35" t="s">
        <v>1109</v>
      </c>
      <c r="F471" s="35" t="s">
        <v>1110</v>
      </c>
    </row>
    <row r="472" spans="5:6" ht="15.6" hidden="1" x14ac:dyDescent="0.3">
      <c r="E472" s="35" t="s">
        <v>1111</v>
      </c>
      <c r="F472" s="35" t="s">
        <v>1112</v>
      </c>
    </row>
    <row r="473" spans="5:6" ht="15.6" hidden="1" x14ac:dyDescent="0.3">
      <c r="E473" s="35" t="s">
        <v>1113</v>
      </c>
      <c r="F473" s="35" t="s">
        <v>1114</v>
      </c>
    </row>
    <row r="474" spans="5:6" ht="15.6" hidden="1" x14ac:dyDescent="0.3">
      <c r="E474" s="35" t="s">
        <v>1115</v>
      </c>
      <c r="F474" s="35" t="s">
        <v>1116</v>
      </c>
    </row>
    <row r="475" spans="5:6" ht="15.6" hidden="1" x14ac:dyDescent="0.3">
      <c r="E475" s="35" t="s">
        <v>1117</v>
      </c>
      <c r="F475" s="35" t="s">
        <v>1118</v>
      </c>
    </row>
    <row r="476" spans="5:6" ht="15.6" hidden="1" x14ac:dyDescent="0.3">
      <c r="E476" s="35" t="s">
        <v>1119</v>
      </c>
      <c r="F476" s="35" t="s">
        <v>1120</v>
      </c>
    </row>
    <row r="477" spans="5:6" ht="15.6" hidden="1" x14ac:dyDescent="0.3">
      <c r="E477" s="35" t="s">
        <v>1121</v>
      </c>
      <c r="F477" s="35" t="s">
        <v>1122</v>
      </c>
    </row>
    <row r="478" spans="5:6" ht="15.6" hidden="1" x14ac:dyDescent="0.3">
      <c r="E478" s="35" t="s">
        <v>1123</v>
      </c>
      <c r="F478" s="35" t="s">
        <v>1124</v>
      </c>
    </row>
    <row r="479" spans="5:6" ht="15.6" hidden="1" x14ac:dyDescent="0.3">
      <c r="E479" s="35" t="s">
        <v>1125</v>
      </c>
      <c r="F479" s="35" t="s">
        <v>1126</v>
      </c>
    </row>
    <row r="480" spans="5:6" ht="15.6" hidden="1" x14ac:dyDescent="0.3">
      <c r="E480" s="35" t="s">
        <v>1127</v>
      </c>
      <c r="F480" s="35" t="s">
        <v>1128</v>
      </c>
    </row>
    <row r="481" spans="5:6" ht="15.6" hidden="1" x14ac:dyDescent="0.3">
      <c r="E481" s="35" t="s">
        <v>1129</v>
      </c>
      <c r="F481" s="35" t="s">
        <v>1130</v>
      </c>
    </row>
    <row r="482" spans="5:6" ht="15.6" hidden="1" x14ac:dyDescent="0.3">
      <c r="E482" s="35" t="s">
        <v>1131</v>
      </c>
      <c r="F482" s="35" t="s">
        <v>1132</v>
      </c>
    </row>
    <row r="483" spans="5:6" ht="15.6" hidden="1" x14ac:dyDescent="0.3">
      <c r="E483" s="35" t="s">
        <v>1133</v>
      </c>
      <c r="F483" s="35" t="s">
        <v>1134</v>
      </c>
    </row>
    <row r="484" spans="5:6" ht="15.6" hidden="1" x14ac:dyDescent="0.3">
      <c r="E484" s="35" t="s">
        <v>1135</v>
      </c>
      <c r="F484" s="35" t="s">
        <v>1136</v>
      </c>
    </row>
    <row r="485" spans="5:6" ht="15.6" hidden="1" x14ac:dyDescent="0.3">
      <c r="E485" s="35" t="s">
        <v>1137</v>
      </c>
      <c r="F485" s="35" t="s">
        <v>1138</v>
      </c>
    </row>
    <row r="486" spans="5:6" ht="15.6" hidden="1" x14ac:dyDescent="0.3">
      <c r="E486" s="35" t="s">
        <v>1139</v>
      </c>
      <c r="F486" s="35" t="s">
        <v>1140</v>
      </c>
    </row>
    <row r="487" spans="5:6" ht="15.6" hidden="1" x14ac:dyDescent="0.3">
      <c r="E487" s="35" t="s">
        <v>1141</v>
      </c>
      <c r="F487" s="35" t="s">
        <v>1142</v>
      </c>
    </row>
    <row r="488" spans="5:6" ht="15.6" hidden="1" x14ac:dyDescent="0.3">
      <c r="E488" s="35" t="s">
        <v>1143</v>
      </c>
      <c r="F488" s="35" t="s">
        <v>1144</v>
      </c>
    </row>
    <row r="489" spans="5:6" ht="15.6" hidden="1" x14ac:dyDescent="0.3">
      <c r="E489" s="35" t="s">
        <v>1145</v>
      </c>
      <c r="F489" s="35" t="s">
        <v>1146</v>
      </c>
    </row>
    <row r="490" spans="5:6" ht="15.6" hidden="1" x14ac:dyDescent="0.3">
      <c r="E490" s="35" t="s">
        <v>1147</v>
      </c>
      <c r="F490" s="35" t="s">
        <v>1148</v>
      </c>
    </row>
    <row r="491" spans="5:6" ht="15.6" hidden="1" x14ac:dyDescent="0.3">
      <c r="E491" s="35" t="s">
        <v>1149</v>
      </c>
      <c r="F491" s="35" t="s">
        <v>1150</v>
      </c>
    </row>
    <row r="492" spans="5:6" ht="15.6" hidden="1" x14ac:dyDescent="0.3">
      <c r="E492" s="35" t="s">
        <v>1151</v>
      </c>
      <c r="F492" s="35" t="s">
        <v>1152</v>
      </c>
    </row>
    <row r="493" spans="5:6" ht="15.6" hidden="1" x14ac:dyDescent="0.3">
      <c r="E493" s="35" t="s">
        <v>1153</v>
      </c>
      <c r="F493" s="35" t="s">
        <v>1154</v>
      </c>
    </row>
    <row r="494" spans="5:6" ht="15.6" hidden="1" x14ac:dyDescent="0.3">
      <c r="E494" s="35" t="s">
        <v>1155</v>
      </c>
      <c r="F494" s="35" t="s">
        <v>1156</v>
      </c>
    </row>
    <row r="495" spans="5:6" ht="15.6" hidden="1" x14ac:dyDescent="0.3">
      <c r="E495" s="35" t="s">
        <v>1157</v>
      </c>
      <c r="F495" s="35" t="s">
        <v>1158</v>
      </c>
    </row>
    <row r="496" spans="5:6" ht="15.6" hidden="1" x14ac:dyDescent="0.3">
      <c r="E496" s="35" t="s">
        <v>1159</v>
      </c>
      <c r="F496" s="35" t="s">
        <v>1160</v>
      </c>
    </row>
    <row r="497" spans="5:6" ht="15.6" hidden="1" x14ac:dyDescent="0.3">
      <c r="E497" s="35" t="s">
        <v>1161</v>
      </c>
      <c r="F497" s="35" t="s">
        <v>1162</v>
      </c>
    </row>
    <row r="498" spans="5:6" ht="15.6" hidden="1" x14ac:dyDescent="0.3">
      <c r="E498" s="35" t="s">
        <v>1163</v>
      </c>
      <c r="F498" s="35" t="s">
        <v>1164</v>
      </c>
    </row>
    <row r="499" spans="5:6" ht="15.6" hidden="1" x14ac:dyDescent="0.3">
      <c r="E499" s="35" t="s">
        <v>1165</v>
      </c>
      <c r="F499" s="35" t="s">
        <v>1166</v>
      </c>
    </row>
    <row r="500" spans="5:6" ht="15.6" hidden="1" x14ac:dyDescent="0.3">
      <c r="E500" s="35" t="s">
        <v>1167</v>
      </c>
      <c r="F500" s="35" t="s">
        <v>1168</v>
      </c>
    </row>
    <row r="501" spans="5:6" ht="15.6" hidden="1" x14ac:dyDescent="0.3">
      <c r="E501" s="35" t="s">
        <v>1169</v>
      </c>
      <c r="F501" s="35" t="s">
        <v>1170</v>
      </c>
    </row>
    <row r="502" spans="5:6" ht="15.6" hidden="1" x14ac:dyDescent="0.3">
      <c r="E502" s="35" t="s">
        <v>1171</v>
      </c>
      <c r="F502" s="35" t="s">
        <v>1172</v>
      </c>
    </row>
    <row r="503" spans="5:6" ht="15.6" hidden="1" x14ac:dyDescent="0.3">
      <c r="E503" s="35" t="s">
        <v>1173</v>
      </c>
      <c r="F503" s="35" t="s">
        <v>1174</v>
      </c>
    </row>
    <row r="504" spans="5:6" ht="15.6" hidden="1" x14ac:dyDescent="0.3">
      <c r="E504" s="35" t="s">
        <v>46</v>
      </c>
      <c r="F504" s="35" t="s">
        <v>1175</v>
      </c>
    </row>
    <row r="505" spans="5:6" ht="15.6" hidden="1" x14ac:dyDescent="0.3">
      <c r="E505" s="35" t="s">
        <v>1176</v>
      </c>
      <c r="F505" s="35" t="s">
        <v>1177</v>
      </c>
    </row>
    <row r="506" spans="5:6" ht="15.6" hidden="1" x14ac:dyDescent="0.3">
      <c r="E506" s="35" t="s">
        <v>1178</v>
      </c>
      <c r="F506" s="35" t="s">
        <v>1179</v>
      </c>
    </row>
    <row r="507" spans="5:6" ht="15.6" hidden="1" x14ac:dyDescent="0.3">
      <c r="E507" s="35" t="s">
        <v>1180</v>
      </c>
      <c r="F507" s="35" t="s">
        <v>1181</v>
      </c>
    </row>
    <row r="508" spans="5:6" ht="15.6" hidden="1" x14ac:dyDescent="0.3">
      <c r="E508" s="35" t="s">
        <v>1182</v>
      </c>
      <c r="F508" s="35" t="s">
        <v>1183</v>
      </c>
    </row>
    <row r="509" spans="5:6" ht="15.6" hidden="1" x14ac:dyDescent="0.3">
      <c r="E509" s="35" t="s">
        <v>1184</v>
      </c>
      <c r="F509" s="35" t="s">
        <v>1185</v>
      </c>
    </row>
    <row r="510" spans="5:6" ht="15.6" hidden="1" x14ac:dyDescent="0.3">
      <c r="E510" s="35" t="s">
        <v>1186</v>
      </c>
      <c r="F510" s="35" t="s">
        <v>1187</v>
      </c>
    </row>
    <row r="511" spans="5:6" ht="15.6" hidden="1" x14ac:dyDescent="0.3">
      <c r="E511" s="35" t="s">
        <v>1188</v>
      </c>
      <c r="F511" s="35" t="s">
        <v>1189</v>
      </c>
    </row>
    <row r="512" spans="5:6" ht="15.6" hidden="1" x14ac:dyDescent="0.3">
      <c r="E512" s="35" t="s">
        <v>1190</v>
      </c>
      <c r="F512" s="35" t="s">
        <v>1191</v>
      </c>
    </row>
    <row r="513" spans="5:6" ht="15.6" hidden="1" x14ac:dyDescent="0.3">
      <c r="E513" s="35" t="s">
        <v>1192</v>
      </c>
      <c r="F513" s="35" t="s">
        <v>1193</v>
      </c>
    </row>
    <row r="514" spans="5:6" ht="15.6" hidden="1" x14ac:dyDescent="0.3">
      <c r="E514" s="35" t="s">
        <v>1194</v>
      </c>
      <c r="F514" s="35" t="s">
        <v>1195</v>
      </c>
    </row>
    <row r="515" spans="5:6" ht="15.6" hidden="1" x14ac:dyDescent="0.3">
      <c r="E515" s="35" t="s">
        <v>1196</v>
      </c>
      <c r="F515" s="35" t="s">
        <v>1197</v>
      </c>
    </row>
    <row r="516" spans="5:6" ht="15.6" hidden="1" x14ac:dyDescent="0.3">
      <c r="E516" s="35" t="s">
        <v>1198</v>
      </c>
      <c r="F516" s="35" t="s">
        <v>1199</v>
      </c>
    </row>
    <row r="517" spans="5:6" ht="15.6" hidden="1" x14ac:dyDescent="0.3">
      <c r="E517" s="35" t="s">
        <v>1200</v>
      </c>
      <c r="F517" s="35" t="s">
        <v>1201</v>
      </c>
    </row>
    <row r="518" spans="5:6" ht="15.6" hidden="1" x14ac:dyDescent="0.3">
      <c r="E518" s="35" t="s">
        <v>1202</v>
      </c>
      <c r="F518" s="35" t="s">
        <v>1203</v>
      </c>
    </row>
    <row r="519" spans="5:6" ht="15.6" hidden="1" x14ac:dyDescent="0.3">
      <c r="E519" s="35" t="s">
        <v>1204</v>
      </c>
      <c r="F519" s="35" t="s">
        <v>1205</v>
      </c>
    </row>
    <row r="520" spans="5:6" ht="15.6" hidden="1" x14ac:dyDescent="0.3">
      <c r="E520" s="35" t="s">
        <v>1206</v>
      </c>
      <c r="F520" s="35" t="s">
        <v>1207</v>
      </c>
    </row>
    <row r="521" spans="5:6" ht="15.6" hidden="1" x14ac:dyDescent="0.3">
      <c r="E521" s="35" t="s">
        <v>1208</v>
      </c>
      <c r="F521" s="35" t="s">
        <v>1209</v>
      </c>
    </row>
    <row r="522" spans="5:6" ht="15.6" hidden="1" x14ac:dyDescent="0.3">
      <c r="E522" s="35" t="s">
        <v>1210</v>
      </c>
      <c r="F522" s="35" t="s">
        <v>1211</v>
      </c>
    </row>
    <row r="523" spans="5:6" ht="15.6" hidden="1" x14ac:dyDescent="0.3">
      <c r="E523" s="35" t="s">
        <v>1212</v>
      </c>
      <c r="F523" s="35" t="s">
        <v>1213</v>
      </c>
    </row>
    <row r="524" spans="5:6" ht="15.6" hidden="1" x14ac:dyDescent="0.3">
      <c r="E524" s="35" t="s">
        <v>1214</v>
      </c>
      <c r="F524" s="35" t="s">
        <v>1215</v>
      </c>
    </row>
    <row r="525" spans="5:6" ht="15.6" hidden="1" x14ac:dyDescent="0.3">
      <c r="E525" s="35" t="s">
        <v>1216</v>
      </c>
      <c r="F525" s="35" t="s">
        <v>1217</v>
      </c>
    </row>
    <row r="526" spans="5:6" ht="15.6" hidden="1" x14ac:dyDescent="0.3">
      <c r="E526" s="35" t="s">
        <v>1218</v>
      </c>
      <c r="F526" s="35" t="s">
        <v>1219</v>
      </c>
    </row>
    <row r="527" spans="5:6" ht="15.6" hidden="1" x14ac:dyDescent="0.3">
      <c r="E527" s="35" t="s">
        <v>1220</v>
      </c>
      <c r="F527" s="35" t="s">
        <v>1221</v>
      </c>
    </row>
    <row r="528" spans="5:6" ht="15.6" hidden="1" x14ac:dyDescent="0.3">
      <c r="E528" s="35" t="s">
        <v>1222</v>
      </c>
      <c r="F528" s="35" t="s">
        <v>1223</v>
      </c>
    </row>
    <row r="529" spans="5:6" ht="15.6" hidden="1" x14ac:dyDescent="0.3">
      <c r="E529" s="35" t="s">
        <v>1224</v>
      </c>
      <c r="F529" s="35" t="s">
        <v>1225</v>
      </c>
    </row>
    <row r="530" spans="5:6" ht="15.6" hidden="1" x14ac:dyDescent="0.3">
      <c r="E530" s="35" t="s">
        <v>1226</v>
      </c>
      <c r="F530" s="35" t="s">
        <v>1227</v>
      </c>
    </row>
    <row r="531" spans="5:6" ht="15.6" hidden="1" x14ac:dyDescent="0.3">
      <c r="E531" s="35" t="s">
        <v>1228</v>
      </c>
      <c r="F531" s="35" t="s">
        <v>1229</v>
      </c>
    </row>
    <row r="532" spans="5:6" ht="15.6" hidden="1" x14ac:dyDescent="0.3">
      <c r="E532" s="35" t="s">
        <v>1230</v>
      </c>
      <c r="F532" s="35" t="s">
        <v>1231</v>
      </c>
    </row>
    <row r="533" spans="5:6" ht="15.6" hidden="1" x14ac:dyDescent="0.3">
      <c r="E533" s="35" t="s">
        <v>1232</v>
      </c>
      <c r="F533" s="35" t="s">
        <v>1233</v>
      </c>
    </row>
    <row r="534" spans="5:6" ht="15.6" hidden="1" x14ac:dyDescent="0.3">
      <c r="E534" s="35" t="s">
        <v>1234</v>
      </c>
      <c r="F534" s="35" t="s">
        <v>1235</v>
      </c>
    </row>
    <row r="535" spans="5:6" ht="15.6" hidden="1" x14ac:dyDescent="0.3">
      <c r="E535" s="35" t="s">
        <v>1236</v>
      </c>
      <c r="F535" s="35" t="s">
        <v>1237</v>
      </c>
    </row>
    <row r="536" spans="5:6" ht="15.6" hidden="1" x14ac:dyDescent="0.3">
      <c r="E536" s="35" t="s">
        <v>1238</v>
      </c>
      <c r="F536" s="35" t="s">
        <v>1239</v>
      </c>
    </row>
    <row r="537" spans="5:6" ht="15.6" hidden="1" x14ac:dyDescent="0.3">
      <c r="E537" s="35" t="s">
        <v>1240</v>
      </c>
      <c r="F537" s="35" t="s">
        <v>1241</v>
      </c>
    </row>
    <row r="538" spans="5:6" ht="15.6" hidden="1" x14ac:dyDescent="0.3">
      <c r="E538" s="35" t="s">
        <v>1242</v>
      </c>
      <c r="F538" s="35" t="s">
        <v>1243</v>
      </c>
    </row>
    <row r="539" spans="5:6" ht="15.6" hidden="1" x14ac:dyDescent="0.3">
      <c r="E539" s="35" t="s">
        <v>1244</v>
      </c>
      <c r="F539" s="35" t="s">
        <v>1245</v>
      </c>
    </row>
    <row r="540" spans="5:6" ht="15.6" hidden="1" x14ac:dyDescent="0.3">
      <c r="E540" s="35" t="s">
        <v>1246</v>
      </c>
      <c r="F540" s="35" t="s">
        <v>1247</v>
      </c>
    </row>
    <row r="541" spans="5:6" ht="15.6" hidden="1" x14ac:dyDescent="0.3">
      <c r="E541" s="35" t="s">
        <v>1248</v>
      </c>
      <c r="F541" s="35" t="s">
        <v>1249</v>
      </c>
    </row>
    <row r="542" spans="5:6" ht="15.6" hidden="1" x14ac:dyDescent="0.3">
      <c r="E542" s="35" t="s">
        <v>1250</v>
      </c>
      <c r="F542" s="35" t="s">
        <v>1251</v>
      </c>
    </row>
    <row r="543" spans="5:6" ht="15.6" hidden="1" x14ac:dyDescent="0.3">
      <c r="E543" s="35" t="s">
        <v>1252</v>
      </c>
      <c r="F543" s="35" t="s">
        <v>1253</v>
      </c>
    </row>
    <row r="544" spans="5:6" ht="15.6" hidden="1" x14ac:dyDescent="0.3">
      <c r="E544" s="35" t="s">
        <v>1254</v>
      </c>
      <c r="F544" s="35" t="s">
        <v>1255</v>
      </c>
    </row>
    <row r="545" spans="5:6" ht="15.6" hidden="1" x14ac:dyDescent="0.3">
      <c r="E545" s="35" t="s">
        <v>1256</v>
      </c>
      <c r="F545" s="35" t="s">
        <v>1257</v>
      </c>
    </row>
    <row r="546" spans="5:6" ht="15.6" hidden="1" x14ac:dyDescent="0.3">
      <c r="E546" s="35" t="s">
        <v>1258</v>
      </c>
      <c r="F546" s="35" t="s">
        <v>1259</v>
      </c>
    </row>
    <row r="547" spans="5:6" ht="15.6" hidden="1" x14ac:dyDescent="0.3">
      <c r="E547" s="35" t="s">
        <v>1260</v>
      </c>
      <c r="F547" s="35" t="s">
        <v>1261</v>
      </c>
    </row>
    <row r="548" spans="5:6" ht="15.6" hidden="1" x14ac:dyDescent="0.3">
      <c r="E548" s="35" t="s">
        <v>1262</v>
      </c>
      <c r="F548" s="35" t="s">
        <v>1263</v>
      </c>
    </row>
    <row r="549" spans="5:6" ht="15.6" hidden="1" x14ac:dyDescent="0.3">
      <c r="E549" s="35" t="s">
        <v>1264</v>
      </c>
      <c r="F549" s="35" t="s">
        <v>1265</v>
      </c>
    </row>
    <row r="550" spans="5:6" ht="15.6" hidden="1" x14ac:dyDescent="0.3">
      <c r="E550" s="35" t="s">
        <v>1266</v>
      </c>
      <c r="F550" s="35" t="s">
        <v>1267</v>
      </c>
    </row>
    <row r="551" spans="5:6" ht="15.6" hidden="1" x14ac:dyDescent="0.3">
      <c r="E551" s="35" t="s">
        <v>1268</v>
      </c>
      <c r="F551" s="35" t="s">
        <v>1269</v>
      </c>
    </row>
    <row r="552" spans="5:6" ht="15.6" hidden="1" x14ac:dyDescent="0.3">
      <c r="E552" s="35" t="s">
        <v>1270</v>
      </c>
      <c r="F552" s="35" t="s">
        <v>1271</v>
      </c>
    </row>
    <row r="553" spans="5:6" ht="15.6" hidden="1" x14ac:dyDescent="0.3">
      <c r="E553" s="35" t="s">
        <v>1272</v>
      </c>
      <c r="F553" s="35" t="s">
        <v>1273</v>
      </c>
    </row>
    <row r="554" spans="5:6" ht="15.6" hidden="1" x14ac:dyDescent="0.3">
      <c r="E554" s="35" t="s">
        <v>1274</v>
      </c>
      <c r="F554" s="35" t="s">
        <v>1275</v>
      </c>
    </row>
    <row r="555" spans="5:6" ht="15.6" hidden="1" x14ac:dyDescent="0.3">
      <c r="E555" s="35" t="s">
        <v>1276</v>
      </c>
      <c r="F555" s="35" t="s">
        <v>1277</v>
      </c>
    </row>
    <row r="556" spans="5:6" ht="15.6" hidden="1" x14ac:dyDescent="0.3">
      <c r="E556" s="35" t="s">
        <v>1278</v>
      </c>
      <c r="F556" s="35" t="s">
        <v>1279</v>
      </c>
    </row>
    <row r="557" spans="5:6" ht="15.6" hidden="1" x14ac:dyDescent="0.3">
      <c r="E557" s="35" t="s">
        <v>1280</v>
      </c>
      <c r="F557" s="35" t="s">
        <v>1281</v>
      </c>
    </row>
    <row r="558" spans="5:6" ht="15.6" hidden="1" x14ac:dyDescent="0.3">
      <c r="E558" s="35" t="s">
        <v>1282</v>
      </c>
      <c r="F558" s="35" t="s">
        <v>1283</v>
      </c>
    </row>
    <row r="559" spans="5:6" ht="15.6" hidden="1" x14ac:dyDescent="0.3">
      <c r="E559" s="35" t="s">
        <v>1284</v>
      </c>
      <c r="F559" s="35" t="s">
        <v>1285</v>
      </c>
    </row>
    <row r="560" spans="5:6" ht="15.6" hidden="1" x14ac:dyDescent="0.3">
      <c r="E560" s="35" t="s">
        <v>1286</v>
      </c>
      <c r="F560" s="35" t="s">
        <v>1287</v>
      </c>
    </row>
    <row r="561" spans="5:6" ht="15.6" hidden="1" x14ac:dyDescent="0.3">
      <c r="E561" s="35" t="s">
        <v>1288</v>
      </c>
      <c r="F561" s="35" t="s">
        <v>1289</v>
      </c>
    </row>
    <row r="562" spans="5:6" ht="15.6" hidden="1" x14ac:dyDescent="0.3">
      <c r="E562" s="35" t="s">
        <v>1290</v>
      </c>
      <c r="F562" s="35" t="s">
        <v>1291</v>
      </c>
    </row>
    <row r="563" spans="5:6" ht="15.6" hidden="1" x14ac:dyDescent="0.3">
      <c r="E563" s="35" t="s">
        <v>1292</v>
      </c>
      <c r="F563" s="35" t="s">
        <v>1293</v>
      </c>
    </row>
    <row r="564" spans="5:6" ht="15.6" hidden="1" x14ac:dyDescent="0.3">
      <c r="E564" s="35" t="s">
        <v>1294</v>
      </c>
      <c r="F564" s="35" t="s">
        <v>1295</v>
      </c>
    </row>
    <row r="565" spans="5:6" ht="15.6" hidden="1" x14ac:dyDescent="0.3">
      <c r="E565" s="35" t="s">
        <v>1296</v>
      </c>
      <c r="F565" s="35" t="s">
        <v>1297</v>
      </c>
    </row>
    <row r="566" spans="5:6" ht="15.6" hidden="1" x14ac:dyDescent="0.3">
      <c r="E566" s="35" t="s">
        <v>1298</v>
      </c>
      <c r="F566" s="35" t="s">
        <v>1299</v>
      </c>
    </row>
    <row r="567" spans="5:6" ht="15.6" hidden="1" x14ac:dyDescent="0.3">
      <c r="E567" s="35" t="s">
        <v>1300</v>
      </c>
      <c r="F567" s="35" t="s">
        <v>1301</v>
      </c>
    </row>
    <row r="568" spans="5:6" ht="15.6" hidden="1" x14ac:dyDescent="0.3">
      <c r="E568" s="35" t="s">
        <v>1302</v>
      </c>
      <c r="F568" s="35" t="s">
        <v>1303</v>
      </c>
    </row>
    <row r="569" spans="5:6" ht="15.6" hidden="1" x14ac:dyDescent="0.3">
      <c r="E569" s="35" t="s">
        <v>1304</v>
      </c>
      <c r="F569" s="35" t="s">
        <v>1305</v>
      </c>
    </row>
    <row r="570" spans="5:6" ht="15.6" hidden="1" x14ac:dyDescent="0.3">
      <c r="E570" s="35" t="s">
        <v>1306</v>
      </c>
      <c r="F570" s="35" t="s">
        <v>1307</v>
      </c>
    </row>
    <row r="571" spans="5:6" ht="15.6" hidden="1" x14ac:dyDescent="0.3">
      <c r="F571" s="35" t="s">
        <v>1308</v>
      </c>
    </row>
    <row r="572" spans="5:6" ht="15.6" hidden="1" x14ac:dyDescent="0.3">
      <c r="F572" s="35" t="s">
        <v>1309</v>
      </c>
    </row>
    <row r="573" spans="5:6" ht="15.6" hidden="1" x14ac:dyDescent="0.3">
      <c r="F573" s="35" t="s">
        <v>1310</v>
      </c>
    </row>
    <row r="574" spans="5:6" ht="15.6" hidden="1" x14ac:dyDescent="0.3">
      <c r="F574" s="35" t="s">
        <v>1311</v>
      </c>
    </row>
    <row r="575" spans="5:6" ht="15.6" hidden="1" x14ac:dyDescent="0.3"/>
    <row r="576" spans="5:6" ht="15.6" hidden="1" x14ac:dyDescent="0.3"/>
  </sheetData>
  <mergeCells count="44">
    <mergeCell ref="C52:G52"/>
    <mergeCell ref="B112:F112"/>
    <mergeCell ref="C44:G44"/>
    <mergeCell ref="C45:G45"/>
    <mergeCell ref="B47:G47"/>
    <mergeCell ref="C49:G49"/>
    <mergeCell ref="C50:G50"/>
    <mergeCell ref="C51:G51"/>
    <mergeCell ref="C43:G43"/>
    <mergeCell ref="B31:D31"/>
    <mergeCell ref="B32:G32"/>
    <mergeCell ref="B33:D33"/>
    <mergeCell ref="C34:G34"/>
    <mergeCell ref="C35:G35"/>
    <mergeCell ref="C36:G36"/>
    <mergeCell ref="C37:G37"/>
    <mergeCell ref="C38:G38"/>
    <mergeCell ref="C39:G39"/>
    <mergeCell ref="B40:D40"/>
    <mergeCell ref="B41:G41"/>
    <mergeCell ref="C30:G30"/>
    <mergeCell ref="C18:G18"/>
    <mergeCell ref="C19:G19"/>
    <mergeCell ref="C20:G20"/>
    <mergeCell ref="E21:G21"/>
    <mergeCell ref="C22:G22"/>
    <mergeCell ref="C23:G23"/>
    <mergeCell ref="B24:D24"/>
    <mergeCell ref="B25:G25"/>
    <mergeCell ref="C27:G27"/>
    <mergeCell ref="C28:G28"/>
    <mergeCell ref="C29:G29"/>
    <mergeCell ref="C17:G17"/>
    <mergeCell ref="B3:G3"/>
    <mergeCell ref="B4:G4"/>
    <mergeCell ref="B5:D5"/>
    <mergeCell ref="B6:G6"/>
    <mergeCell ref="B7:D7"/>
    <mergeCell ref="C8:G8"/>
    <mergeCell ref="C9:G9"/>
    <mergeCell ref="B10:B13"/>
    <mergeCell ref="C14:G14"/>
    <mergeCell ref="C15:G15"/>
    <mergeCell ref="C16:G16"/>
  </mergeCells>
  <dataValidations count="10">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$J$111:$J$112</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$I$111:$I$118</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$H$111:$H$115</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$G$111:$G$113</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G13">
      <formula1>$F$111:$F$571</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F13">
      <formula1>$E$111:$E$567</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E13">
      <formula1>$D$111:$D$170</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D13">
      <formula1>$C$111:$C$131</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C13">
      <formula1>$B$111:$B$116</formula1>
    </dataValidation>
  </dataValidations>
  <hyperlinks>
    <hyperlink ref="A1" location="'2.6.2.b'!A1" display="Regresar"/>
    <hyperlink ref="C38" r:id="rId1"/>
  </hyperlinks>
  <printOptions horizontalCentered="1" verticalCentered="1"/>
  <pageMargins left="0.70866141732283472" right="0.70866141732283472" top="0.74803149606299213" bottom="0.74803149606299213" header="0.31496062992125984" footer="0.31496062992125984"/>
  <pageSetup scale="31" orientation="portrait" r:id="rId2"/>
  <drawing r:id="rId3"/>
  <legacyDrawing r:id="rId4"/>
  <tableParts count="10">
    <tablePart r:id="rId5"/>
    <tablePart r:id="rId6"/>
    <tablePart r:id="rId7"/>
    <tablePart r:id="rId8"/>
    <tablePart r:id="rId9"/>
    <tablePart r:id="rId10"/>
    <tablePart r:id="rId11"/>
    <tablePart r:id="rId12"/>
    <tablePart r:id="rId13"/>
    <tablePart r:id="rId14"/>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A1:AF20"/>
  <sheetViews>
    <sheetView showGridLines="0" zoomScale="90" zoomScaleNormal="90" workbookViewId="0">
      <selection activeCell="E24" sqref="E24"/>
    </sheetView>
  </sheetViews>
  <sheetFormatPr baseColWidth="10" defaultColWidth="11.42578125" defaultRowHeight="15" x14ac:dyDescent="0.25"/>
  <cols>
    <col min="1" max="1" width="11.42578125" style="95"/>
    <col min="2" max="2" width="12.28515625" style="95" customWidth="1"/>
    <col min="3" max="3" width="19.7109375" style="95" customWidth="1"/>
    <col min="4" max="5" width="11.42578125" style="95"/>
    <col min="6" max="6" width="15" style="95" customWidth="1"/>
    <col min="7" max="16384" width="11.42578125" style="95"/>
  </cols>
  <sheetData>
    <row r="1" spans="1:6" ht="15.6" x14ac:dyDescent="0.3">
      <c r="A1" s="23" t="s">
        <v>32</v>
      </c>
      <c r="F1" s="23" t="s">
        <v>60</v>
      </c>
    </row>
    <row r="2" spans="1:6" ht="15.75" x14ac:dyDescent="0.25">
      <c r="A2" s="18"/>
      <c r="B2" s="85" t="s">
        <v>1535</v>
      </c>
    </row>
    <row r="3" spans="1:6" ht="14.45" x14ac:dyDescent="0.3">
      <c r="B3" s="96" t="s">
        <v>47</v>
      </c>
    </row>
    <row r="4" spans="1:6" x14ac:dyDescent="0.25">
      <c r="B4" s="86" t="s">
        <v>48</v>
      </c>
    </row>
    <row r="5" spans="1:6" x14ac:dyDescent="0.25">
      <c r="B5" s="86" t="s">
        <v>49</v>
      </c>
    </row>
    <row r="6" spans="1:6" x14ac:dyDescent="0.25">
      <c r="B6" s="71" t="s">
        <v>1566</v>
      </c>
    </row>
    <row r="7" spans="1:6" ht="14.45" x14ac:dyDescent="0.3">
      <c r="B7" s="86"/>
    </row>
    <row r="8" spans="1:6" x14ac:dyDescent="0.25">
      <c r="B8" s="14" t="s">
        <v>1569</v>
      </c>
      <c r="C8" s="80"/>
    </row>
    <row r="9" spans="1:6" ht="14.45" x14ac:dyDescent="0.3">
      <c r="C9" s="92"/>
    </row>
    <row r="10" spans="1:6" x14ac:dyDescent="0.25">
      <c r="B10" s="80" t="s">
        <v>1713</v>
      </c>
    </row>
    <row r="11" spans="1:6" x14ac:dyDescent="0.25">
      <c r="B11" s="220" t="s">
        <v>1599</v>
      </c>
      <c r="C11" s="92"/>
    </row>
    <row r="12" spans="1:6" ht="30" x14ac:dyDescent="0.25">
      <c r="B12" s="153" t="s">
        <v>1561</v>
      </c>
      <c r="C12" s="139" t="s">
        <v>1565</v>
      </c>
    </row>
    <row r="13" spans="1:6" ht="14.45" x14ac:dyDescent="0.3">
      <c r="B13" s="777">
        <v>2012</v>
      </c>
      <c r="C13" s="934">
        <v>312.61326626348182</v>
      </c>
    </row>
    <row r="14" spans="1:6" ht="14.45" x14ac:dyDescent="0.3">
      <c r="B14" s="777">
        <v>2013</v>
      </c>
      <c r="C14" s="934">
        <v>345.66897840064951</v>
      </c>
    </row>
    <row r="15" spans="1:6" ht="14.45" x14ac:dyDescent="0.3">
      <c r="B15" s="777">
        <v>2014</v>
      </c>
      <c r="C15" s="934">
        <v>395.45704498664958</v>
      </c>
    </row>
    <row r="16" spans="1:6" ht="14.45" x14ac:dyDescent="0.3">
      <c r="B16" s="777">
        <v>2015</v>
      </c>
      <c r="C16" s="934">
        <v>408.58837539367261</v>
      </c>
    </row>
    <row r="17" spans="2:32" ht="14.45" x14ac:dyDescent="0.3">
      <c r="B17" s="777">
        <v>2016</v>
      </c>
      <c r="C17" s="935">
        <v>364.9146871068225</v>
      </c>
    </row>
    <row r="18" spans="2:32" ht="14.45" x14ac:dyDescent="0.3">
      <c r="B18" s="928">
        <v>2017</v>
      </c>
      <c r="C18" s="935">
        <v>382.31480292773881</v>
      </c>
    </row>
    <row r="19" spans="2:32" ht="14.45" x14ac:dyDescent="0.3">
      <c r="B19" s="927">
        <v>2018</v>
      </c>
      <c r="C19" s="540">
        <v>400.46534043986441</v>
      </c>
      <c r="F19" s="157"/>
      <c r="G19" s="157"/>
      <c r="H19" s="157"/>
      <c r="I19" s="157"/>
      <c r="J19" s="157"/>
      <c r="K19" s="157"/>
      <c r="L19" s="157"/>
      <c r="M19" s="157"/>
      <c r="N19" s="157"/>
      <c r="O19" s="157"/>
    </row>
    <row r="20" spans="2:32" s="155" customFormat="1" ht="15" customHeight="1" x14ac:dyDescent="0.3">
      <c r="B20" s="95" t="s">
        <v>3617</v>
      </c>
      <c r="D20" s="156"/>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row>
  </sheetData>
  <hyperlinks>
    <hyperlink ref="A1" location="'C2'!A1" display="Regresar"/>
    <hyperlink ref="F1" location="M2.6.2.a.1.a!A1" display="Ver metadato "/>
    <hyperlink ref="F1:G1" location="'HM 2.6.2.c'!A1" display="Ver metadato "/>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499984740745262"/>
  </sheetPr>
  <dimension ref="A1:J12"/>
  <sheetViews>
    <sheetView showGridLines="0" zoomScale="90" zoomScaleNormal="90" workbookViewId="0">
      <pane ySplit="5" topLeftCell="A6" activePane="bottomLeft" state="frozen"/>
      <selection activeCell="E24" sqref="E24"/>
      <selection pane="bottomLeft" activeCell="E24" sqref="E24"/>
    </sheetView>
  </sheetViews>
  <sheetFormatPr baseColWidth="10" defaultColWidth="11.42578125" defaultRowHeight="15.75" x14ac:dyDescent="0.25"/>
  <cols>
    <col min="1" max="1" width="18.42578125" style="19" customWidth="1"/>
    <col min="2" max="2" width="20" style="19" customWidth="1"/>
    <col min="3" max="3" width="65.28515625" style="19" customWidth="1"/>
    <col min="4" max="4" width="12" style="19" customWidth="1"/>
    <col min="5" max="7" width="11.42578125" style="19"/>
    <col min="8" max="8" width="8.28515625" style="19" customWidth="1"/>
    <col min="9" max="16384" width="11.42578125" style="19"/>
  </cols>
  <sheetData>
    <row r="1" spans="1:10" s="194" customFormat="1" ht="15.75" customHeight="1" x14ac:dyDescent="0.25">
      <c r="B1" s="195"/>
      <c r="F1" s="195"/>
    </row>
    <row r="2" spans="1:10" s="194" customFormat="1" ht="15.75" customHeight="1" x14ac:dyDescent="0.2">
      <c r="B2" s="195"/>
      <c r="C2" s="196" t="s">
        <v>262</v>
      </c>
      <c r="F2" s="195"/>
    </row>
    <row r="3" spans="1:10" s="194" customFormat="1" ht="15.75" customHeight="1" x14ac:dyDescent="0.35">
      <c r="B3" s="195"/>
      <c r="C3" s="197"/>
      <c r="F3" s="195"/>
    </row>
    <row r="4" spans="1:10" s="194" customFormat="1" ht="15.75" customHeight="1" x14ac:dyDescent="0.2">
      <c r="B4" s="195"/>
      <c r="C4" s="196" t="s">
        <v>263</v>
      </c>
      <c r="F4" s="195"/>
    </row>
    <row r="5" spans="1:10" s="194" customFormat="1" ht="15.75" customHeight="1" x14ac:dyDescent="0.25">
      <c r="B5" s="195"/>
      <c r="C5" s="198"/>
      <c r="D5" s="195"/>
      <c r="E5" s="199"/>
      <c r="F5" s="195"/>
    </row>
    <row r="6" spans="1:10" ht="18.600000000000001" customHeight="1" x14ac:dyDescent="0.25">
      <c r="A6" s="1374" t="s">
        <v>3614</v>
      </c>
      <c r="B6" s="1374"/>
    </row>
    <row r="7" spans="1:10" ht="5.65" customHeight="1" x14ac:dyDescent="0.3"/>
    <row r="8" spans="1:10" ht="10.5" customHeight="1" x14ac:dyDescent="0.25">
      <c r="A8" s="1373" t="s">
        <v>3615</v>
      </c>
      <c r="B8" s="1373"/>
      <c r="C8" s="1373"/>
      <c r="D8" s="1373"/>
      <c r="E8" s="1373"/>
      <c r="F8" s="1373"/>
      <c r="G8" s="1373"/>
      <c r="H8" s="1373"/>
      <c r="I8" s="1373"/>
      <c r="J8" s="1373"/>
    </row>
    <row r="9" spans="1:10" x14ac:dyDescent="0.25">
      <c r="A9" s="1373"/>
      <c r="B9" s="1373"/>
      <c r="C9" s="1373"/>
      <c r="D9" s="1373"/>
      <c r="E9" s="1373"/>
      <c r="F9" s="1373"/>
      <c r="G9" s="1373"/>
      <c r="H9" s="1373"/>
      <c r="I9" s="1373"/>
      <c r="J9" s="1373"/>
    </row>
    <row r="10" spans="1:10" x14ac:dyDescent="0.25">
      <c r="A10" s="1373"/>
      <c r="B10" s="1373"/>
      <c r="C10" s="1373"/>
      <c r="D10" s="1373"/>
      <c r="E10" s="1373"/>
      <c r="F10" s="1373"/>
      <c r="G10" s="1373"/>
      <c r="H10" s="1373"/>
      <c r="I10" s="1373"/>
      <c r="J10" s="1373"/>
    </row>
    <row r="11" spans="1:10" x14ac:dyDescent="0.25">
      <c r="A11" s="1373"/>
      <c r="B11" s="1373"/>
      <c r="C11" s="1373"/>
      <c r="D11" s="1373"/>
      <c r="E11" s="1373"/>
      <c r="F11" s="1373"/>
      <c r="G11" s="1373"/>
      <c r="H11" s="1373"/>
      <c r="I11" s="1373"/>
      <c r="J11" s="1373"/>
    </row>
    <row r="12" spans="1:10" ht="17.100000000000001" customHeight="1" x14ac:dyDescent="0.3"/>
  </sheetData>
  <mergeCells count="2">
    <mergeCell ref="A8:J11"/>
    <mergeCell ref="A6:B6"/>
  </mergeCells>
  <hyperlinks>
    <hyperlink ref="A6" location="'Indice de Contenido'!A1" display="Índice de contenido "/>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3">
    <tabColor theme="8" tint="-0.499984740745262"/>
    <pageSetUpPr fitToPage="1"/>
  </sheetPr>
  <dimension ref="A1:L576"/>
  <sheetViews>
    <sheetView showGridLines="0" zoomScale="80" zoomScaleNormal="80" workbookViewId="0">
      <selection activeCell="E24" sqref="E24"/>
    </sheetView>
  </sheetViews>
  <sheetFormatPr baseColWidth="10" defaultColWidth="11.42578125" defaultRowHeight="15.75" x14ac:dyDescent="0.25"/>
  <cols>
    <col min="1" max="1" width="13.7109375" style="11" customWidth="1"/>
    <col min="2" max="2" width="30.28515625" style="11" customWidth="1"/>
    <col min="3" max="3" width="37.7109375" style="11" customWidth="1"/>
    <col min="4" max="4" width="34.28515625" style="11" customWidth="1"/>
    <col min="5" max="5" width="25.42578125" style="11" customWidth="1"/>
    <col min="6" max="6" width="24.7109375" style="11" customWidth="1"/>
    <col min="7" max="7" width="21.42578125" style="11" customWidth="1"/>
    <col min="8" max="8" width="16" style="11" customWidth="1"/>
    <col min="9" max="9" width="16.28515625" style="11" customWidth="1"/>
    <col min="10" max="10" width="21.7109375" style="11" customWidth="1"/>
    <col min="11" max="16384" width="11.42578125" style="11"/>
  </cols>
  <sheetData>
    <row r="1" spans="1:7" ht="15.6" x14ac:dyDescent="0.3">
      <c r="A1" s="23" t="s">
        <v>32</v>
      </c>
    </row>
    <row r="2" spans="1:7" ht="42" customHeight="1" x14ac:dyDescent="0.25">
      <c r="F2" s="36" t="s">
        <v>264</v>
      </c>
      <c r="G2" s="37"/>
    </row>
    <row r="3" spans="1:7" ht="45.75" customHeight="1" x14ac:dyDescent="0.25">
      <c r="B3" s="1554" t="s">
        <v>265</v>
      </c>
      <c r="C3" s="1554"/>
      <c r="D3" s="1554"/>
      <c r="E3" s="1554"/>
      <c r="F3" s="1554"/>
      <c r="G3" s="1554"/>
    </row>
    <row r="4" spans="1:7" ht="15.6" x14ac:dyDescent="0.3">
      <c r="B4" s="1555" t="s">
        <v>266</v>
      </c>
      <c r="C4" s="1555"/>
      <c r="D4" s="1555"/>
      <c r="E4" s="1555"/>
      <c r="F4" s="1555"/>
      <c r="G4" s="1555"/>
    </row>
    <row r="5" spans="1:7" ht="15.6" x14ac:dyDescent="0.3">
      <c r="B5" s="1556"/>
      <c r="C5" s="1556"/>
      <c r="D5" s="1556"/>
      <c r="F5" s="33"/>
      <c r="G5" s="33"/>
    </row>
    <row r="6" spans="1:7" x14ac:dyDescent="0.25">
      <c r="B6" s="1557" t="s">
        <v>267</v>
      </c>
      <c r="C6" s="1557"/>
      <c r="D6" s="1557"/>
      <c r="E6" s="1557"/>
      <c r="F6" s="1557"/>
      <c r="G6" s="1557"/>
    </row>
    <row r="7" spans="1:7" ht="15.6" x14ac:dyDescent="0.3">
      <c r="B7" s="1556"/>
      <c r="C7" s="1556"/>
      <c r="D7" s="1556"/>
      <c r="F7" s="33"/>
      <c r="G7" s="33"/>
    </row>
    <row r="8" spans="1:7" ht="15.6" x14ac:dyDescent="0.3">
      <c r="B8" s="790" t="s">
        <v>268</v>
      </c>
      <c r="C8" s="1572" t="s">
        <v>324</v>
      </c>
      <c r="D8" s="1572"/>
      <c r="E8" s="1572"/>
      <c r="F8" s="1572"/>
      <c r="G8" s="1572"/>
    </row>
    <row r="9" spans="1:7" ht="31.5" x14ac:dyDescent="0.25">
      <c r="B9" s="790" t="s">
        <v>270</v>
      </c>
      <c r="C9" s="1572" t="s">
        <v>3747</v>
      </c>
      <c r="D9" s="1572"/>
      <c r="E9" s="1572"/>
      <c r="F9" s="1572"/>
      <c r="G9" s="1572"/>
    </row>
    <row r="10" spans="1:7" ht="31.5" x14ac:dyDescent="0.25">
      <c r="B10" s="1573" t="s">
        <v>271</v>
      </c>
      <c r="C10" s="634" t="s">
        <v>272</v>
      </c>
      <c r="D10" s="634" t="s">
        <v>273</v>
      </c>
      <c r="E10" s="634" t="s">
        <v>274</v>
      </c>
      <c r="F10" s="635" t="s">
        <v>275</v>
      </c>
      <c r="G10" s="635" t="s">
        <v>276</v>
      </c>
    </row>
    <row r="11" spans="1:7" ht="36" customHeight="1" x14ac:dyDescent="0.25">
      <c r="B11" s="1550"/>
      <c r="C11" s="636" t="s">
        <v>277</v>
      </c>
      <c r="D11" s="636" t="s">
        <v>48</v>
      </c>
      <c r="E11" s="636" t="s">
        <v>431</v>
      </c>
      <c r="F11" s="637" t="s">
        <v>907</v>
      </c>
      <c r="G11" s="637" t="s">
        <v>908</v>
      </c>
    </row>
    <row r="12" spans="1:7" ht="17.25" customHeight="1" x14ac:dyDescent="0.25">
      <c r="B12" s="1550"/>
      <c r="C12" s="636"/>
      <c r="D12" s="636"/>
      <c r="E12" s="636"/>
      <c r="F12" s="637" t="s">
        <v>282</v>
      </c>
      <c r="G12" s="637"/>
    </row>
    <row r="13" spans="1:7" ht="17.25" customHeight="1" x14ac:dyDescent="0.25">
      <c r="B13" s="1551"/>
      <c r="C13" s="636"/>
      <c r="D13" s="636"/>
      <c r="E13" s="636"/>
      <c r="F13" s="637" t="s">
        <v>282</v>
      </c>
      <c r="G13" s="637"/>
    </row>
    <row r="14" spans="1:7" ht="15.75" customHeight="1" x14ac:dyDescent="0.25">
      <c r="B14" s="43" t="s">
        <v>283</v>
      </c>
      <c r="C14" s="1581" t="s">
        <v>2</v>
      </c>
      <c r="D14" s="1582"/>
      <c r="E14" s="1582"/>
      <c r="F14" s="1582"/>
      <c r="G14" s="1583"/>
    </row>
    <row r="15" spans="1:7" ht="118.5" customHeight="1" x14ac:dyDescent="0.25">
      <c r="B15" s="790" t="s">
        <v>284</v>
      </c>
      <c r="C15" s="1603" t="s">
        <v>3781</v>
      </c>
      <c r="D15" s="1603"/>
      <c r="E15" s="1603"/>
      <c r="F15" s="1603"/>
      <c r="G15" s="1603"/>
    </row>
    <row r="16" spans="1:7" ht="41.65" customHeight="1" x14ac:dyDescent="0.25">
      <c r="B16" s="790" t="s">
        <v>285</v>
      </c>
      <c r="C16" s="1603" t="s">
        <v>3782</v>
      </c>
      <c r="D16" s="1603"/>
      <c r="E16" s="1603"/>
      <c r="F16" s="1603"/>
      <c r="G16" s="1603"/>
    </row>
    <row r="17" spans="2:9" ht="15.75" customHeight="1" x14ac:dyDescent="0.25">
      <c r="B17" s="790" t="s">
        <v>286</v>
      </c>
      <c r="C17" s="1603" t="s">
        <v>287</v>
      </c>
      <c r="D17" s="1603"/>
      <c r="E17" s="1603"/>
      <c r="F17" s="1603"/>
      <c r="G17" s="1603"/>
    </row>
    <row r="18" spans="2:9" x14ac:dyDescent="0.25">
      <c r="B18" s="790" t="s">
        <v>288</v>
      </c>
      <c r="C18" s="1603" t="s">
        <v>1828</v>
      </c>
      <c r="D18" s="1603"/>
      <c r="E18" s="1603"/>
      <c r="F18" s="1603"/>
      <c r="G18" s="1603"/>
    </row>
    <row r="19" spans="2:9" ht="36.75" customHeight="1" x14ac:dyDescent="0.25">
      <c r="B19" s="790" t="s">
        <v>289</v>
      </c>
      <c r="C19" s="1603" t="s">
        <v>3297</v>
      </c>
      <c r="D19" s="1603"/>
      <c r="E19" s="1603"/>
      <c r="F19" s="1603"/>
      <c r="G19" s="1603"/>
    </row>
    <row r="20" spans="2:9" ht="44.1" customHeight="1" x14ac:dyDescent="0.25">
      <c r="B20" s="790" t="s">
        <v>290</v>
      </c>
      <c r="C20" s="1603" t="s">
        <v>3619</v>
      </c>
      <c r="D20" s="1603"/>
      <c r="E20" s="1603"/>
      <c r="F20" s="1603"/>
      <c r="G20" s="1603"/>
    </row>
    <row r="21" spans="2:9" ht="43.5" customHeight="1" x14ac:dyDescent="0.25">
      <c r="B21" s="790" t="s">
        <v>291</v>
      </c>
      <c r="C21" s="640" t="s">
        <v>3618</v>
      </c>
      <c r="D21" s="45" t="s">
        <v>1758</v>
      </c>
      <c r="E21" s="1575" t="s">
        <v>292</v>
      </c>
      <c r="F21" s="1576"/>
      <c r="G21" s="1577"/>
    </row>
    <row r="22" spans="2:9" ht="36.75" customHeight="1" x14ac:dyDescent="0.25">
      <c r="B22" s="790" t="s">
        <v>293</v>
      </c>
      <c r="C22" s="1572" t="s">
        <v>1759</v>
      </c>
      <c r="D22" s="1572"/>
      <c r="E22" s="1572"/>
      <c r="F22" s="1572"/>
      <c r="G22" s="1572"/>
    </row>
    <row r="23" spans="2:9" ht="102" customHeight="1" x14ac:dyDescent="0.25">
      <c r="B23" s="790" t="s">
        <v>294</v>
      </c>
      <c r="C23" s="1572" t="s">
        <v>3748</v>
      </c>
      <c r="D23" s="1572"/>
      <c r="E23" s="1572"/>
      <c r="F23" s="1572"/>
      <c r="G23" s="1572"/>
    </row>
    <row r="24" spans="2:9" x14ac:dyDescent="0.25">
      <c r="B24" s="1578"/>
      <c r="C24" s="1578"/>
      <c r="D24" s="1578"/>
      <c r="E24" s="395"/>
      <c r="F24" s="605"/>
      <c r="G24" s="605"/>
    </row>
    <row r="25" spans="2:9" x14ac:dyDescent="0.25">
      <c r="B25" s="1579" t="s">
        <v>295</v>
      </c>
      <c r="C25" s="1579"/>
      <c r="D25" s="1579"/>
      <c r="E25" s="1579"/>
      <c r="F25" s="1579"/>
      <c r="G25" s="1579"/>
    </row>
    <row r="26" spans="2:9" x14ac:dyDescent="0.25">
      <c r="B26" s="46"/>
      <c r="C26" s="46"/>
      <c r="D26" s="46"/>
      <c r="E26" s="395"/>
      <c r="F26" s="395"/>
      <c r="G26" s="395"/>
      <c r="I26" s="11" t="s">
        <v>296</v>
      </c>
    </row>
    <row r="27" spans="2:9" x14ac:dyDescent="0.25">
      <c r="B27" s="790" t="s">
        <v>297</v>
      </c>
      <c r="C27" s="1572" t="s">
        <v>3217</v>
      </c>
      <c r="D27" s="1572"/>
      <c r="E27" s="1572"/>
      <c r="F27" s="1572"/>
      <c r="G27" s="1572"/>
    </row>
    <row r="28" spans="2:9" ht="31.5" x14ac:dyDescent="0.25">
      <c r="B28" s="790" t="s">
        <v>298</v>
      </c>
      <c r="C28" s="1572" t="s">
        <v>3740</v>
      </c>
      <c r="D28" s="1572"/>
      <c r="E28" s="1572"/>
      <c r="F28" s="1572"/>
      <c r="G28" s="1572"/>
    </row>
    <row r="29" spans="2:9" x14ac:dyDescent="0.25">
      <c r="B29" s="790" t="s">
        <v>299</v>
      </c>
      <c r="C29" s="1572" t="s">
        <v>300</v>
      </c>
      <c r="D29" s="1572"/>
      <c r="E29" s="1572"/>
      <c r="F29" s="1572"/>
      <c r="G29" s="1572"/>
    </row>
    <row r="30" spans="2:9" x14ac:dyDescent="0.25">
      <c r="B30" s="790" t="s">
        <v>301</v>
      </c>
      <c r="C30" s="1598" t="s">
        <v>302</v>
      </c>
      <c r="D30" s="1598"/>
      <c r="E30" s="1598"/>
      <c r="F30" s="1598"/>
      <c r="G30" s="1598"/>
    </row>
    <row r="31" spans="2:9" x14ac:dyDescent="0.25">
      <c r="B31" s="1595"/>
      <c r="C31" s="1595"/>
      <c r="D31" s="1595"/>
      <c r="E31" s="395"/>
      <c r="F31" s="395"/>
      <c r="G31" s="395"/>
    </row>
    <row r="32" spans="2:9" x14ac:dyDescent="0.25">
      <c r="B32" s="1579" t="s">
        <v>303</v>
      </c>
      <c r="C32" s="1579"/>
      <c r="D32" s="1579"/>
      <c r="E32" s="1579"/>
      <c r="F32" s="1579"/>
      <c r="G32" s="1579"/>
    </row>
    <row r="33" spans="2:10" x14ac:dyDescent="0.25">
      <c r="B33" s="1578"/>
      <c r="C33" s="1578"/>
      <c r="D33" s="1578"/>
      <c r="E33" s="395"/>
      <c r="F33" s="395"/>
      <c r="G33" s="395"/>
    </row>
    <row r="34" spans="2:10" ht="18" customHeight="1" x14ac:dyDescent="0.25">
      <c r="B34" s="790" t="s">
        <v>304</v>
      </c>
      <c r="C34" s="1572" t="s">
        <v>1914</v>
      </c>
      <c r="D34" s="1572"/>
      <c r="E34" s="1572"/>
      <c r="F34" s="1572"/>
      <c r="G34" s="1572"/>
    </row>
    <row r="35" spans="2:10" ht="18" customHeight="1" x14ac:dyDescent="0.25">
      <c r="B35" s="790" t="s">
        <v>305</v>
      </c>
      <c r="C35" s="1572" t="s">
        <v>3217</v>
      </c>
      <c r="D35" s="1572"/>
      <c r="E35" s="1572"/>
      <c r="F35" s="1572"/>
      <c r="G35" s="1572"/>
    </row>
    <row r="36" spans="2:10" ht="18" customHeight="1" x14ac:dyDescent="0.25">
      <c r="B36" s="790" t="s">
        <v>306</v>
      </c>
      <c r="C36" s="1572" t="s">
        <v>3741</v>
      </c>
      <c r="D36" s="1572"/>
      <c r="E36" s="1572"/>
      <c r="F36" s="1572"/>
      <c r="G36" s="1572"/>
    </row>
    <row r="37" spans="2:10" ht="18" customHeight="1" x14ac:dyDescent="0.25">
      <c r="B37" s="790" t="s">
        <v>307</v>
      </c>
      <c r="C37" s="1572" t="s">
        <v>3742</v>
      </c>
      <c r="D37" s="1572"/>
      <c r="E37" s="1572"/>
      <c r="F37" s="1572"/>
      <c r="G37" s="1572"/>
      <c r="J37" s="29"/>
    </row>
    <row r="38" spans="2:10" ht="18" customHeight="1" x14ac:dyDescent="0.25">
      <c r="B38" s="790" t="s">
        <v>308</v>
      </c>
      <c r="C38" s="1596" t="s">
        <v>1918</v>
      </c>
      <c r="D38" s="1572"/>
      <c r="E38" s="1572"/>
      <c r="F38" s="1572"/>
      <c r="G38" s="1572"/>
    </row>
    <row r="39" spans="2:10" ht="18" customHeight="1" x14ac:dyDescent="0.25">
      <c r="B39" s="790" t="s">
        <v>309</v>
      </c>
      <c r="C39" s="1597">
        <v>50621032603</v>
      </c>
      <c r="D39" s="1572"/>
      <c r="E39" s="1572"/>
      <c r="F39" s="1572"/>
      <c r="G39" s="1572"/>
    </row>
    <row r="40" spans="2:10" x14ac:dyDescent="0.25">
      <c r="B40" s="1595"/>
      <c r="C40" s="1595"/>
      <c r="D40" s="1595"/>
      <c r="E40" s="395"/>
      <c r="F40" s="605"/>
      <c r="G40" s="605"/>
    </row>
    <row r="41" spans="2:10" x14ac:dyDescent="0.25">
      <c r="B41" s="1579" t="s">
        <v>310</v>
      </c>
      <c r="C41" s="1579"/>
      <c r="D41" s="1579"/>
      <c r="E41" s="1579"/>
      <c r="F41" s="1579"/>
      <c r="G41" s="1579"/>
    </row>
    <row r="42" spans="2:10" x14ac:dyDescent="0.25">
      <c r="B42" s="408"/>
      <c r="C42" s="408"/>
      <c r="D42" s="408"/>
      <c r="E42" s="395"/>
      <c r="F42" s="395"/>
      <c r="G42" s="395"/>
    </row>
    <row r="43" spans="2:10" ht="58.5" customHeight="1" x14ac:dyDescent="0.25">
      <c r="B43" s="790" t="s">
        <v>311</v>
      </c>
      <c r="C43" s="1572" t="s">
        <v>3791</v>
      </c>
      <c r="D43" s="1572"/>
      <c r="E43" s="1572"/>
      <c r="F43" s="1572"/>
      <c r="G43" s="1572"/>
    </row>
    <row r="44" spans="2:10" ht="36" customHeight="1" x14ac:dyDescent="0.25">
      <c r="B44" s="790" t="s">
        <v>312</v>
      </c>
      <c r="C44" s="1572" t="s">
        <v>3608</v>
      </c>
      <c r="D44" s="1572"/>
      <c r="E44" s="1572"/>
      <c r="F44" s="1572"/>
      <c r="G44" s="1572"/>
    </row>
    <row r="45" spans="2:10" ht="21" customHeight="1" x14ac:dyDescent="0.25">
      <c r="B45" s="790" t="s">
        <v>313</v>
      </c>
      <c r="C45" s="1572"/>
      <c r="D45" s="1572"/>
      <c r="E45" s="1572"/>
      <c r="F45" s="1572"/>
      <c r="G45" s="1572"/>
    </row>
    <row r="46" spans="2:10" x14ac:dyDescent="0.25">
      <c r="B46" s="406"/>
      <c r="C46" s="606"/>
      <c r="D46" s="607"/>
      <c r="E46" s="395"/>
      <c r="F46" s="395"/>
      <c r="G46" s="395"/>
    </row>
    <row r="47" spans="2:10" x14ac:dyDescent="0.25">
      <c r="B47" s="1579" t="s">
        <v>314</v>
      </c>
      <c r="C47" s="1579"/>
      <c r="D47" s="1579"/>
      <c r="E47" s="1579"/>
      <c r="F47" s="1579"/>
      <c r="G47" s="1579"/>
    </row>
    <row r="48" spans="2:10" x14ac:dyDescent="0.25">
      <c r="B48" s="403"/>
      <c r="C48" s="403"/>
      <c r="D48" s="403"/>
      <c r="E48" s="395"/>
      <c r="F48" s="395"/>
      <c r="G48" s="608"/>
    </row>
    <row r="49" spans="2:7" ht="31.5" x14ac:dyDescent="0.25">
      <c r="B49" s="58" t="s">
        <v>315</v>
      </c>
      <c r="C49" s="1594">
        <v>43831</v>
      </c>
      <c r="D49" s="1591"/>
      <c r="E49" s="1591"/>
      <c r="F49" s="1591"/>
      <c r="G49" s="1591"/>
    </row>
    <row r="50" spans="2:7" ht="31.5" x14ac:dyDescent="0.25">
      <c r="B50" s="58" t="s">
        <v>316</v>
      </c>
      <c r="C50" s="1591"/>
      <c r="D50" s="1591"/>
      <c r="E50" s="1591"/>
      <c r="F50" s="1591"/>
      <c r="G50" s="1591"/>
    </row>
    <row r="51" spans="2:7" x14ac:dyDescent="0.25">
      <c r="B51" s="58" t="s">
        <v>317</v>
      </c>
      <c r="C51" s="1591"/>
      <c r="D51" s="1591"/>
      <c r="E51" s="1591"/>
      <c r="F51" s="1591"/>
      <c r="G51" s="1591"/>
    </row>
    <row r="52" spans="2:7" ht="31.5" x14ac:dyDescent="0.25">
      <c r="B52" s="58" t="s">
        <v>318</v>
      </c>
      <c r="C52" s="1591" t="s">
        <v>3228</v>
      </c>
      <c r="D52" s="1591"/>
      <c r="E52" s="1591"/>
      <c r="F52" s="1591"/>
      <c r="G52" s="1591"/>
    </row>
    <row r="53" spans="2:7" x14ac:dyDescent="0.25">
      <c r="B53" s="29"/>
      <c r="C53" s="29"/>
      <c r="D53" s="29"/>
      <c r="E53" s="29"/>
      <c r="F53" s="47"/>
      <c r="G53" s="47"/>
    </row>
    <row r="112" spans="2:6" ht="15.6" hidden="1" x14ac:dyDescent="0.3">
      <c r="B112" s="1553" t="s">
        <v>271</v>
      </c>
      <c r="C112" s="1553"/>
      <c r="D112" s="1553"/>
      <c r="E112" s="1553"/>
      <c r="F112" s="1553"/>
    </row>
    <row r="113" spans="1:12" ht="31.15" hidden="1" x14ac:dyDescent="0.3">
      <c r="A113" s="56" t="s">
        <v>321</v>
      </c>
      <c r="B113" s="56" t="s">
        <v>272</v>
      </c>
      <c r="C113" s="56" t="s">
        <v>273</v>
      </c>
      <c r="D113" s="56" t="s">
        <v>274</v>
      </c>
      <c r="E113" s="57" t="s">
        <v>322</v>
      </c>
      <c r="F113" s="57" t="s">
        <v>276</v>
      </c>
      <c r="G113" s="56" t="s">
        <v>283</v>
      </c>
      <c r="H113" s="56" t="s">
        <v>286</v>
      </c>
      <c r="I113" s="56" t="s">
        <v>323</v>
      </c>
      <c r="J113" s="56" t="s">
        <v>301</v>
      </c>
      <c r="K113" s="31"/>
      <c r="L113" s="31"/>
    </row>
    <row r="114" spans="1:12" ht="15.6" hidden="1" x14ac:dyDescent="0.3">
      <c r="A114" s="11" t="s">
        <v>324</v>
      </c>
      <c r="B114" s="35" t="s">
        <v>325</v>
      </c>
      <c r="C114" s="35" t="s">
        <v>326</v>
      </c>
      <c r="D114" s="35" t="s">
        <v>87</v>
      </c>
      <c r="E114" s="35" t="s">
        <v>327</v>
      </c>
      <c r="F114" s="35" t="s">
        <v>328</v>
      </c>
      <c r="G114" s="11" t="s">
        <v>2</v>
      </c>
      <c r="H114" s="11" t="s">
        <v>329</v>
      </c>
      <c r="I114" s="11" t="s">
        <v>330</v>
      </c>
      <c r="J114" s="11" t="s">
        <v>331</v>
      </c>
    </row>
    <row r="115" spans="1:12" ht="15.6" hidden="1" x14ac:dyDescent="0.3">
      <c r="A115" s="11" t="s">
        <v>269</v>
      </c>
      <c r="B115" s="35" t="s">
        <v>277</v>
      </c>
      <c r="C115" s="35" t="s">
        <v>332</v>
      </c>
      <c r="D115" s="35" t="s">
        <v>333</v>
      </c>
      <c r="E115" s="35" t="s">
        <v>334</v>
      </c>
      <c r="F115" s="35" t="s">
        <v>335</v>
      </c>
      <c r="G115" s="11" t="s">
        <v>0</v>
      </c>
      <c r="H115" s="11" t="s">
        <v>287</v>
      </c>
      <c r="I115" s="11" t="s">
        <v>336</v>
      </c>
      <c r="J115" s="11" t="s">
        <v>302</v>
      </c>
    </row>
    <row r="116" spans="1:12" ht="15.6" hidden="1" x14ac:dyDescent="0.3">
      <c r="B116" s="35" t="s">
        <v>25</v>
      </c>
      <c r="C116" s="35" t="s">
        <v>337</v>
      </c>
      <c r="D116" s="35" t="s">
        <v>338</v>
      </c>
      <c r="E116" s="35" t="s">
        <v>339</v>
      </c>
      <c r="F116" s="35" t="s">
        <v>340</v>
      </c>
      <c r="G116" s="11" t="s">
        <v>341</v>
      </c>
      <c r="H116" s="11" t="s">
        <v>342</v>
      </c>
      <c r="I116" s="11" t="s">
        <v>343</v>
      </c>
    </row>
    <row r="117" spans="1:12" ht="15.6" hidden="1" x14ac:dyDescent="0.3">
      <c r="B117" s="35" t="s">
        <v>344</v>
      </c>
      <c r="C117" s="35" t="s">
        <v>278</v>
      </c>
      <c r="D117" s="35" t="s">
        <v>345</v>
      </c>
      <c r="E117" s="35" t="s">
        <v>88</v>
      </c>
      <c r="F117" s="35" t="s">
        <v>346</v>
      </c>
      <c r="H117" s="11" t="s">
        <v>347</v>
      </c>
      <c r="I117" s="11" t="s">
        <v>348</v>
      </c>
    </row>
    <row r="118" spans="1:12" ht="15.6" hidden="1" x14ac:dyDescent="0.3">
      <c r="B118" s="35" t="s">
        <v>349</v>
      </c>
      <c r="C118" s="35" t="s">
        <v>350</v>
      </c>
      <c r="D118" s="35" t="s">
        <v>351</v>
      </c>
      <c r="E118" s="35" t="s">
        <v>352</v>
      </c>
      <c r="F118" s="35" t="s">
        <v>353</v>
      </c>
      <c r="H118" s="11" t="s">
        <v>354</v>
      </c>
      <c r="I118" s="11" t="s">
        <v>300</v>
      </c>
    </row>
    <row r="119" spans="1:12" ht="15.6" hidden="1" x14ac:dyDescent="0.3">
      <c r="B119" s="35" t="s">
        <v>355</v>
      </c>
      <c r="C119" s="35" t="s">
        <v>356</v>
      </c>
      <c r="D119" s="35" t="s">
        <v>357</v>
      </c>
      <c r="E119" s="35" t="s">
        <v>358</v>
      </c>
      <c r="F119" s="35" t="s">
        <v>359</v>
      </c>
      <c r="I119" s="11" t="s">
        <v>360</v>
      </c>
    </row>
    <row r="120" spans="1:12" ht="15.6" hidden="1" x14ac:dyDescent="0.3">
      <c r="C120" s="35" t="s">
        <v>361</v>
      </c>
      <c r="D120" s="35" t="s">
        <v>362</v>
      </c>
      <c r="E120" s="35" t="s">
        <v>363</v>
      </c>
      <c r="F120" s="35" t="s">
        <v>364</v>
      </c>
      <c r="I120" s="11" t="s">
        <v>365</v>
      </c>
    </row>
    <row r="121" spans="1:12" ht="15.6" hidden="1" x14ac:dyDescent="0.3">
      <c r="C121" s="35" t="s">
        <v>366</v>
      </c>
      <c r="D121" s="35" t="s">
        <v>367</v>
      </c>
      <c r="E121" s="35" t="s">
        <v>368</v>
      </c>
      <c r="F121" s="35" t="s">
        <v>369</v>
      </c>
      <c r="I121" s="11" t="s">
        <v>370</v>
      </c>
    </row>
    <row r="122" spans="1:12" ht="15.6" hidden="1" x14ac:dyDescent="0.3">
      <c r="C122" s="35" t="s">
        <v>48</v>
      </c>
      <c r="D122" s="35" t="s">
        <v>99</v>
      </c>
      <c r="E122" s="35" t="s">
        <v>371</v>
      </c>
      <c r="F122" s="35" t="s">
        <v>372</v>
      </c>
    </row>
    <row r="123" spans="1:12" ht="15.6" hidden="1" x14ac:dyDescent="0.3">
      <c r="C123" s="35" t="s">
        <v>373</v>
      </c>
      <c r="D123" s="35" t="s">
        <v>374</v>
      </c>
      <c r="E123" s="35" t="s">
        <v>375</v>
      </c>
      <c r="F123" s="35" t="s">
        <v>376</v>
      </c>
    </row>
    <row r="124" spans="1:12" ht="15.6" hidden="1" x14ac:dyDescent="0.3">
      <c r="C124" s="35" t="s">
        <v>377</v>
      </c>
      <c r="D124" s="35" t="s">
        <v>378</v>
      </c>
      <c r="E124" s="35" t="s">
        <v>379</v>
      </c>
      <c r="F124" s="35" t="s">
        <v>380</v>
      </c>
    </row>
    <row r="125" spans="1:12" ht="15.6" hidden="1" x14ac:dyDescent="0.3">
      <c r="C125" s="35" t="s">
        <v>381</v>
      </c>
      <c r="D125" s="35" t="s">
        <v>382</v>
      </c>
      <c r="E125" s="35" t="s">
        <v>383</v>
      </c>
      <c r="F125" s="35" t="s">
        <v>384</v>
      </c>
    </row>
    <row r="126" spans="1:12" ht="15.6" hidden="1" x14ac:dyDescent="0.3">
      <c r="C126" s="35" t="s">
        <v>385</v>
      </c>
      <c r="D126" s="35" t="s">
        <v>386</v>
      </c>
      <c r="E126" s="35" t="s">
        <v>387</v>
      </c>
      <c r="F126" s="35" t="s">
        <v>388</v>
      </c>
    </row>
    <row r="127" spans="1:12" ht="15.6" hidden="1" x14ac:dyDescent="0.3">
      <c r="C127" s="35" t="s">
        <v>389</v>
      </c>
      <c r="D127" s="35" t="s">
        <v>279</v>
      </c>
      <c r="E127" s="35" t="s">
        <v>390</v>
      </c>
      <c r="F127" s="35" t="s">
        <v>391</v>
      </c>
    </row>
    <row r="128" spans="1:12" ht="15.6" hidden="1" x14ac:dyDescent="0.3">
      <c r="C128" s="35" t="s">
        <v>392</v>
      </c>
      <c r="D128" s="35" t="s">
        <v>393</v>
      </c>
      <c r="E128" s="35" t="s">
        <v>394</v>
      </c>
      <c r="F128" s="35" t="s">
        <v>395</v>
      </c>
    </row>
    <row r="129" spans="3:6" ht="15.6" hidden="1" x14ac:dyDescent="0.3">
      <c r="C129" s="35" t="s">
        <v>50</v>
      </c>
      <c r="D129" s="35" t="s">
        <v>396</v>
      </c>
      <c r="E129" s="35" t="s">
        <v>397</v>
      </c>
      <c r="F129" s="35" t="s">
        <v>398</v>
      </c>
    </row>
    <row r="130" spans="3:6" ht="15.6" hidden="1" x14ac:dyDescent="0.3">
      <c r="C130" s="35" t="s">
        <v>399</v>
      </c>
      <c r="D130" s="35" t="s">
        <v>400</v>
      </c>
      <c r="E130" s="35" t="s">
        <v>401</v>
      </c>
      <c r="F130" s="35" t="s">
        <v>402</v>
      </c>
    </row>
    <row r="131" spans="3:6" ht="15.6" hidden="1" x14ac:dyDescent="0.3">
      <c r="C131" s="35" t="s">
        <v>403</v>
      </c>
      <c r="D131" s="35" t="s">
        <v>404</v>
      </c>
      <c r="E131" s="35" t="s">
        <v>405</v>
      </c>
      <c r="F131" s="35" t="s">
        <v>406</v>
      </c>
    </row>
    <row r="132" spans="3:6" ht="15.6" hidden="1" x14ac:dyDescent="0.3">
      <c r="C132" s="35" t="s">
        <v>407</v>
      </c>
      <c r="D132" s="35" t="s">
        <v>408</v>
      </c>
      <c r="E132" s="35" t="s">
        <v>409</v>
      </c>
      <c r="F132" s="35" t="s">
        <v>410</v>
      </c>
    </row>
    <row r="133" spans="3:6" ht="15.6" hidden="1" x14ac:dyDescent="0.3">
      <c r="C133" s="35" t="s">
        <v>411</v>
      </c>
      <c r="D133" s="35" t="s">
        <v>412</v>
      </c>
      <c r="E133" s="35" t="s">
        <v>413</v>
      </c>
      <c r="F133" s="35" t="s">
        <v>414</v>
      </c>
    </row>
    <row r="134" spans="3:6" ht="15.6" hidden="1" x14ac:dyDescent="0.3">
      <c r="C134" s="35" t="s">
        <v>415</v>
      </c>
      <c r="D134" s="35" t="s">
        <v>416</v>
      </c>
      <c r="E134" s="35" t="s">
        <v>417</v>
      </c>
      <c r="F134" s="35" t="s">
        <v>418</v>
      </c>
    </row>
    <row r="135" spans="3:6" ht="15.6" hidden="1" x14ac:dyDescent="0.3">
      <c r="D135" s="35" t="s">
        <v>419</v>
      </c>
      <c r="E135" s="35" t="s">
        <v>420</v>
      </c>
      <c r="F135" s="35" t="s">
        <v>421</v>
      </c>
    </row>
    <row r="136" spans="3:6" ht="15.6" hidden="1" x14ac:dyDescent="0.3">
      <c r="D136" s="35" t="s">
        <v>422</v>
      </c>
      <c r="E136" s="35" t="s">
        <v>423</v>
      </c>
      <c r="F136" s="35" t="s">
        <v>424</v>
      </c>
    </row>
    <row r="137" spans="3:6" ht="15.6" hidden="1" x14ac:dyDescent="0.3">
      <c r="D137" s="35" t="s">
        <v>425</v>
      </c>
      <c r="E137" s="35" t="s">
        <v>426</v>
      </c>
      <c r="F137" s="35" t="s">
        <v>427</v>
      </c>
    </row>
    <row r="138" spans="3:6" ht="15.6" hidden="1" x14ac:dyDescent="0.3">
      <c r="D138" s="35" t="s">
        <v>428</v>
      </c>
      <c r="E138" s="35" t="s">
        <v>429</v>
      </c>
      <c r="F138" s="35" t="s">
        <v>430</v>
      </c>
    </row>
    <row r="139" spans="3:6" ht="15.6" hidden="1" x14ac:dyDescent="0.3">
      <c r="D139" s="35" t="s">
        <v>431</v>
      </c>
      <c r="E139" s="35" t="s">
        <v>82</v>
      </c>
      <c r="F139" s="35" t="s">
        <v>432</v>
      </c>
    </row>
    <row r="140" spans="3:6" ht="15.6" hidden="1" x14ac:dyDescent="0.3">
      <c r="D140" s="35" t="s">
        <v>433</v>
      </c>
      <c r="E140" s="35" t="s">
        <v>434</v>
      </c>
      <c r="F140" s="35" t="s">
        <v>435</v>
      </c>
    </row>
    <row r="141" spans="3:6" ht="15.6" hidden="1" x14ac:dyDescent="0.3">
      <c r="D141" s="35" t="s">
        <v>436</v>
      </c>
      <c r="E141" s="35" t="s">
        <v>437</v>
      </c>
      <c r="F141" s="35" t="s">
        <v>438</v>
      </c>
    </row>
    <row r="142" spans="3:6" ht="15.6" hidden="1" x14ac:dyDescent="0.3">
      <c r="D142" s="35" t="s">
        <v>439</v>
      </c>
      <c r="E142" s="35" t="s">
        <v>89</v>
      </c>
      <c r="F142" s="35" t="s">
        <v>440</v>
      </c>
    </row>
    <row r="143" spans="3:6" ht="15.6" hidden="1" x14ac:dyDescent="0.3">
      <c r="D143" s="35" t="s">
        <v>441</v>
      </c>
      <c r="E143" s="35" t="s">
        <v>442</v>
      </c>
      <c r="F143" s="35" t="s">
        <v>443</v>
      </c>
    </row>
    <row r="144" spans="3:6" ht="15.6" hidden="1" x14ac:dyDescent="0.3">
      <c r="D144" s="35" t="s">
        <v>53</v>
      </c>
      <c r="E144" s="35" t="s">
        <v>444</v>
      </c>
      <c r="F144" s="35" t="s">
        <v>445</v>
      </c>
    </row>
    <row r="145" spans="4:6" ht="15.6" hidden="1" x14ac:dyDescent="0.3">
      <c r="D145" s="35" t="s">
        <v>446</v>
      </c>
      <c r="E145" s="35" t="s">
        <v>447</v>
      </c>
      <c r="F145" s="35" t="s">
        <v>448</v>
      </c>
    </row>
    <row r="146" spans="4:6" ht="15.6" hidden="1" x14ac:dyDescent="0.3">
      <c r="D146" s="35" t="s">
        <v>449</v>
      </c>
      <c r="E146" s="35" t="s">
        <v>450</v>
      </c>
      <c r="F146" s="35" t="s">
        <v>451</v>
      </c>
    </row>
    <row r="147" spans="4:6" ht="15.6" hidden="1" x14ac:dyDescent="0.3">
      <c r="D147" s="35" t="s">
        <v>452</v>
      </c>
      <c r="E147" s="35" t="s">
        <v>453</v>
      </c>
      <c r="F147" s="35" t="s">
        <v>454</v>
      </c>
    </row>
    <row r="148" spans="4:6" ht="15.6" hidden="1" x14ac:dyDescent="0.3">
      <c r="D148" s="35" t="s">
        <v>455</v>
      </c>
      <c r="E148" s="35" t="s">
        <v>456</v>
      </c>
      <c r="F148" s="35" t="s">
        <v>457</v>
      </c>
    </row>
    <row r="149" spans="4:6" ht="15.6" hidden="1" x14ac:dyDescent="0.3">
      <c r="D149" s="35" t="s">
        <v>458</v>
      </c>
      <c r="E149" s="35" t="s">
        <v>459</v>
      </c>
      <c r="F149" s="35" t="s">
        <v>460</v>
      </c>
    </row>
    <row r="150" spans="4:6" ht="15.6" hidden="1" x14ac:dyDescent="0.3">
      <c r="D150" s="35" t="s">
        <v>461</v>
      </c>
      <c r="E150" s="35" t="s">
        <v>462</v>
      </c>
      <c r="F150" s="35" t="s">
        <v>463</v>
      </c>
    </row>
    <row r="151" spans="4:6" ht="15.6" hidden="1" x14ac:dyDescent="0.3">
      <c r="D151" s="35" t="s">
        <v>464</v>
      </c>
      <c r="E151" s="35" t="s">
        <v>465</v>
      </c>
      <c r="F151" s="35" t="s">
        <v>466</v>
      </c>
    </row>
    <row r="152" spans="4:6" ht="15.6" hidden="1" x14ac:dyDescent="0.3">
      <c r="D152" s="35" t="s">
        <v>467</v>
      </c>
      <c r="E152" s="35" t="s">
        <v>468</v>
      </c>
      <c r="F152" s="35" t="s">
        <v>469</v>
      </c>
    </row>
    <row r="153" spans="4:6" ht="15.6" hidden="1" x14ac:dyDescent="0.3">
      <c r="D153" s="35" t="s">
        <v>470</v>
      </c>
      <c r="E153" s="35" t="s">
        <v>471</v>
      </c>
      <c r="F153" s="35" t="s">
        <v>472</v>
      </c>
    </row>
    <row r="154" spans="4:6" ht="15.6" hidden="1" x14ac:dyDescent="0.3">
      <c r="D154" s="35" t="s">
        <v>473</v>
      </c>
      <c r="E154" s="35" t="s">
        <v>474</v>
      </c>
      <c r="F154" s="35" t="s">
        <v>475</v>
      </c>
    </row>
    <row r="155" spans="4:6" ht="15.6" hidden="1" x14ac:dyDescent="0.3">
      <c r="D155" s="35" t="s">
        <v>476</v>
      </c>
      <c r="E155" s="35" t="s">
        <v>477</v>
      </c>
      <c r="F155" s="35" t="s">
        <v>478</v>
      </c>
    </row>
    <row r="156" spans="4:6" ht="15.6" hidden="1" x14ac:dyDescent="0.3">
      <c r="D156" s="35" t="s">
        <v>479</v>
      </c>
      <c r="E156" s="35" t="s">
        <v>480</v>
      </c>
      <c r="F156" s="35" t="s">
        <v>481</v>
      </c>
    </row>
    <row r="157" spans="4:6" ht="15.6" hidden="1" x14ac:dyDescent="0.3">
      <c r="D157" s="35" t="s">
        <v>56</v>
      </c>
      <c r="E157" s="35" t="s">
        <v>482</v>
      </c>
      <c r="F157" s="35" t="s">
        <v>483</v>
      </c>
    </row>
    <row r="158" spans="4:6" ht="15.6" hidden="1" x14ac:dyDescent="0.3">
      <c r="D158" s="35" t="s">
        <v>484</v>
      </c>
      <c r="E158" s="35" t="s">
        <v>485</v>
      </c>
      <c r="F158" s="35" t="s">
        <v>486</v>
      </c>
    </row>
    <row r="159" spans="4:6" ht="15.6" hidden="1" x14ac:dyDescent="0.3">
      <c r="D159" s="35" t="s">
        <v>45</v>
      </c>
      <c r="E159" s="35" t="s">
        <v>487</v>
      </c>
      <c r="F159" s="35" t="s">
        <v>488</v>
      </c>
    </row>
    <row r="160" spans="4:6" ht="15.6" hidden="1" x14ac:dyDescent="0.3">
      <c r="D160" s="35" t="s">
        <v>489</v>
      </c>
      <c r="E160" s="35" t="s">
        <v>490</v>
      </c>
      <c r="F160" s="35" t="s">
        <v>491</v>
      </c>
    </row>
    <row r="161" spans="4:6" ht="15.6" hidden="1" x14ac:dyDescent="0.3">
      <c r="D161" s="35" t="s">
        <v>492</v>
      </c>
      <c r="E161" s="35" t="s">
        <v>493</v>
      </c>
      <c r="F161" s="35" t="s">
        <v>494</v>
      </c>
    </row>
    <row r="162" spans="4:6" ht="15.6" hidden="1" x14ac:dyDescent="0.3">
      <c r="D162" s="35" t="s">
        <v>495</v>
      </c>
      <c r="E162" s="35" t="s">
        <v>496</v>
      </c>
      <c r="F162" s="35" t="s">
        <v>497</v>
      </c>
    </row>
    <row r="163" spans="4:6" ht="15.6" hidden="1" x14ac:dyDescent="0.3">
      <c r="D163" s="35" t="s">
        <v>498</v>
      </c>
      <c r="E163" s="35" t="s">
        <v>499</v>
      </c>
      <c r="F163" s="35" t="s">
        <v>500</v>
      </c>
    </row>
    <row r="164" spans="4:6" ht="15.6" hidden="1" x14ac:dyDescent="0.3">
      <c r="D164" s="35" t="s">
        <v>501</v>
      </c>
      <c r="E164" s="35" t="s">
        <v>502</v>
      </c>
      <c r="F164" s="35" t="s">
        <v>503</v>
      </c>
    </row>
    <row r="165" spans="4:6" ht="15.6" hidden="1" x14ac:dyDescent="0.3">
      <c r="D165" s="35" t="s">
        <v>504</v>
      </c>
      <c r="E165" s="35" t="s">
        <v>505</v>
      </c>
      <c r="F165" s="35" t="s">
        <v>506</v>
      </c>
    </row>
    <row r="166" spans="4:6" ht="15.6" hidden="1" x14ac:dyDescent="0.3">
      <c r="D166" s="35" t="s">
        <v>507</v>
      </c>
      <c r="E166" s="35" t="s">
        <v>508</v>
      </c>
      <c r="F166" s="35" t="s">
        <v>509</v>
      </c>
    </row>
    <row r="167" spans="4:6" ht="15.6" hidden="1" x14ac:dyDescent="0.3">
      <c r="D167" s="35" t="s">
        <v>510</v>
      </c>
      <c r="E167" s="35" t="s">
        <v>511</v>
      </c>
      <c r="F167" s="35" t="s">
        <v>512</v>
      </c>
    </row>
    <row r="168" spans="4:6" ht="15.6" hidden="1" x14ac:dyDescent="0.3">
      <c r="D168" s="35" t="s">
        <v>513</v>
      </c>
      <c r="E168" s="35" t="s">
        <v>514</v>
      </c>
      <c r="F168" s="35" t="s">
        <v>515</v>
      </c>
    </row>
    <row r="169" spans="4:6" ht="15.6" hidden="1" x14ac:dyDescent="0.3">
      <c r="D169" s="35" t="s">
        <v>516</v>
      </c>
      <c r="E169" s="35" t="s">
        <v>517</v>
      </c>
      <c r="F169" s="35" t="s">
        <v>518</v>
      </c>
    </row>
    <row r="170" spans="4:6" ht="15.6" hidden="1" x14ac:dyDescent="0.3">
      <c r="D170" s="35" t="s">
        <v>519</v>
      </c>
      <c r="E170" s="35" t="s">
        <v>520</v>
      </c>
      <c r="F170" s="35" t="s">
        <v>521</v>
      </c>
    </row>
    <row r="171" spans="4:6" ht="15.6" hidden="1" x14ac:dyDescent="0.3">
      <c r="D171" s="35" t="s">
        <v>522</v>
      </c>
      <c r="E171" s="35" t="s">
        <v>523</v>
      </c>
      <c r="F171" s="35" t="s">
        <v>524</v>
      </c>
    </row>
    <row r="172" spans="4:6" ht="15.6" hidden="1" x14ac:dyDescent="0.3">
      <c r="D172" s="35" t="s">
        <v>525</v>
      </c>
      <c r="E172" s="35" t="s">
        <v>526</v>
      </c>
      <c r="F172" s="35" t="s">
        <v>527</v>
      </c>
    </row>
    <row r="173" spans="4:6" ht="15.6" hidden="1" x14ac:dyDescent="0.3">
      <c r="D173" s="35" t="s">
        <v>528</v>
      </c>
      <c r="E173" s="35" t="s">
        <v>529</v>
      </c>
      <c r="F173" s="35" t="s">
        <v>530</v>
      </c>
    </row>
    <row r="174" spans="4:6" ht="15.6" hidden="1" x14ac:dyDescent="0.3">
      <c r="E174" s="35" t="s">
        <v>531</v>
      </c>
      <c r="F174" s="35" t="s">
        <v>532</v>
      </c>
    </row>
    <row r="175" spans="4:6" ht="15.6" hidden="1" x14ac:dyDescent="0.3">
      <c r="E175" s="35" t="s">
        <v>533</v>
      </c>
      <c r="F175" s="35" t="s">
        <v>534</v>
      </c>
    </row>
    <row r="176" spans="4:6" ht="15.6" hidden="1" x14ac:dyDescent="0.3">
      <c r="E176" s="35" t="s">
        <v>535</v>
      </c>
      <c r="F176" s="35" t="s">
        <v>536</v>
      </c>
    </row>
    <row r="177" spans="5:6" ht="15.6" hidden="1" x14ac:dyDescent="0.3">
      <c r="E177" s="35" t="s">
        <v>537</v>
      </c>
      <c r="F177" s="35" t="s">
        <v>538</v>
      </c>
    </row>
    <row r="178" spans="5:6" ht="15.6" hidden="1" x14ac:dyDescent="0.3">
      <c r="E178" s="35" t="s">
        <v>539</v>
      </c>
      <c r="F178" s="35" t="s">
        <v>540</v>
      </c>
    </row>
    <row r="179" spans="5:6" ht="15.6" hidden="1" x14ac:dyDescent="0.3">
      <c r="E179" s="35" t="s">
        <v>541</v>
      </c>
      <c r="F179" s="35" t="s">
        <v>542</v>
      </c>
    </row>
    <row r="180" spans="5:6" ht="15.6" hidden="1" x14ac:dyDescent="0.3">
      <c r="E180" s="35" t="s">
        <v>543</v>
      </c>
      <c r="F180" s="35" t="s">
        <v>544</v>
      </c>
    </row>
    <row r="181" spans="5:6" ht="15.6" hidden="1" x14ac:dyDescent="0.3">
      <c r="E181" s="35" t="s">
        <v>545</v>
      </c>
      <c r="F181" s="35" t="s">
        <v>546</v>
      </c>
    </row>
    <row r="182" spans="5:6" ht="15.6" hidden="1" x14ac:dyDescent="0.3">
      <c r="E182" s="35" t="s">
        <v>547</v>
      </c>
      <c r="F182" s="35" t="s">
        <v>548</v>
      </c>
    </row>
    <row r="183" spans="5:6" ht="15.6" hidden="1" x14ac:dyDescent="0.3">
      <c r="E183" s="35" t="s">
        <v>549</v>
      </c>
      <c r="F183" s="35" t="s">
        <v>550</v>
      </c>
    </row>
    <row r="184" spans="5:6" ht="15.6" hidden="1" x14ac:dyDescent="0.3">
      <c r="E184" s="35" t="s">
        <v>551</v>
      </c>
      <c r="F184" s="35" t="s">
        <v>552</v>
      </c>
    </row>
    <row r="185" spans="5:6" ht="15.6" hidden="1" x14ac:dyDescent="0.3">
      <c r="E185" s="35" t="s">
        <v>553</v>
      </c>
      <c r="F185" s="35" t="s">
        <v>554</v>
      </c>
    </row>
    <row r="186" spans="5:6" ht="15.6" hidden="1" x14ac:dyDescent="0.3">
      <c r="E186" s="35" t="s">
        <v>555</v>
      </c>
      <c r="F186" s="35" t="s">
        <v>556</v>
      </c>
    </row>
    <row r="187" spans="5:6" ht="15.6" hidden="1" x14ac:dyDescent="0.3">
      <c r="E187" s="35" t="s">
        <v>557</v>
      </c>
      <c r="F187" s="35" t="s">
        <v>558</v>
      </c>
    </row>
    <row r="188" spans="5:6" ht="15.6" hidden="1" x14ac:dyDescent="0.3">
      <c r="E188" s="35" t="s">
        <v>559</v>
      </c>
      <c r="F188" s="35" t="s">
        <v>560</v>
      </c>
    </row>
    <row r="189" spans="5:6" ht="15.6" hidden="1" x14ac:dyDescent="0.3">
      <c r="E189" s="35" t="s">
        <v>561</v>
      </c>
      <c r="F189" s="35" t="s">
        <v>562</v>
      </c>
    </row>
    <row r="190" spans="5:6" ht="15.6" hidden="1" x14ac:dyDescent="0.3">
      <c r="E190" s="35" t="s">
        <v>563</v>
      </c>
      <c r="F190" s="35" t="s">
        <v>564</v>
      </c>
    </row>
    <row r="191" spans="5:6" ht="15.6" hidden="1" x14ac:dyDescent="0.3">
      <c r="E191" s="35" t="s">
        <v>565</v>
      </c>
      <c r="F191" s="35" t="s">
        <v>566</v>
      </c>
    </row>
    <row r="192" spans="5:6" ht="15.6" hidden="1" x14ac:dyDescent="0.3">
      <c r="E192" s="35" t="s">
        <v>567</v>
      </c>
      <c r="F192" s="35" t="s">
        <v>568</v>
      </c>
    </row>
    <row r="193" spans="5:6" ht="15.6" hidden="1" x14ac:dyDescent="0.3">
      <c r="E193" s="35" t="s">
        <v>569</v>
      </c>
      <c r="F193" s="35" t="s">
        <v>570</v>
      </c>
    </row>
    <row r="194" spans="5:6" ht="15.6" hidden="1" x14ac:dyDescent="0.3">
      <c r="E194" s="35" t="s">
        <v>571</v>
      </c>
      <c r="F194" s="35" t="s">
        <v>572</v>
      </c>
    </row>
    <row r="195" spans="5:6" ht="15.6" hidden="1" x14ac:dyDescent="0.3">
      <c r="E195" s="35" t="s">
        <v>573</v>
      </c>
      <c r="F195" s="35" t="s">
        <v>574</v>
      </c>
    </row>
    <row r="196" spans="5:6" ht="15.6" hidden="1" x14ac:dyDescent="0.3">
      <c r="E196" s="35" t="s">
        <v>575</v>
      </c>
      <c r="F196" s="35" t="s">
        <v>576</v>
      </c>
    </row>
    <row r="197" spans="5:6" ht="15.6" hidden="1" x14ac:dyDescent="0.3">
      <c r="E197" s="35" t="s">
        <v>577</v>
      </c>
      <c r="F197" s="35" t="s">
        <v>578</v>
      </c>
    </row>
    <row r="198" spans="5:6" ht="15.6" hidden="1" x14ac:dyDescent="0.3">
      <c r="E198" s="35" t="s">
        <v>579</v>
      </c>
      <c r="F198" s="35" t="s">
        <v>580</v>
      </c>
    </row>
    <row r="199" spans="5:6" ht="15.6" hidden="1" x14ac:dyDescent="0.3">
      <c r="E199" s="35" t="s">
        <v>581</v>
      </c>
      <c r="F199" s="35" t="s">
        <v>582</v>
      </c>
    </row>
    <row r="200" spans="5:6" ht="15.6" hidden="1" x14ac:dyDescent="0.3">
      <c r="E200" s="35" t="s">
        <v>583</v>
      </c>
      <c r="F200" s="35" t="s">
        <v>584</v>
      </c>
    </row>
    <row r="201" spans="5:6" ht="15.6" hidden="1" x14ac:dyDescent="0.3">
      <c r="E201" s="35" t="s">
        <v>585</v>
      </c>
      <c r="F201" s="35" t="s">
        <v>586</v>
      </c>
    </row>
    <row r="202" spans="5:6" ht="15.6" hidden="1" x14ac:dyDescent="0.3">
      <c r="E202" s="35" t="s">
        <v>587</v>
      </c>
      <c r="F202" s="35" t="s">
        <v>588</v>
      </c>
    </row>
    <row r="203" spans="5:6" ht="15.6" hidden="1" x14ac:dyDescent="0.3">
      <c r="E203" s="35" t="s">
        <v>589</v>
      </c>
      <c r="F203" s="35" t="s">
        <v>590</v>
      </c>
    </row>
    <row r="204" spans="5:6" ht="15.6" hidden="1" x14ac:dyDescent="0.3">
      <c r="E204" s="35" t="s">
        <v>591</v>
      </c>
      <c r="F204" s="35" t="s">
        <v>592</v>
      </c>
    </row>
    <row r="205" spans="5:6" ht="15.6" hidden="1" x14ac:dyDescent="0.3">
      <c r="E205" s="35" t="s">
        <v>593</v>
      </c>
      <c r="F205" s="35" t="s">
        <v>594</v>
      </c>
    </row>
    <row r="206" spans="5:6" ht="15.6" hidden="1" x14ac:dyDescent="0.3">
      <c r="E206" s="35" t="s">
        <v>595</v>
      </c>
      <c r="F206" s="35" t="s">
        <v>596</v>
      </c>
    </row>
    <row r="207" spans="5:6" ht="15.6" hidden="1" x14ac:dyDescent="0.3">
      <c r="E207" s="35" t="s">
        <v>597</v>
      </c>
      <c r="F207" s="35" t="s">
        <v>598</v>
      </c>
    </row>
    <row r="208" spans="5:6" ht="15.6" hidden="1" x14ac:dyDescent="0.3">
      <c r="E208" s="35" t="s">
        <v>599</v>
      </c>
      <c r="F208" s="35" t="s">
        <v>600</v>
      </c>
    </row>
    <row r="209" spans="5:6" ht="15.6" hidden="1" x14ac:dyDescent="0.3">
      <c r="E209" s="35" t="s">
        <v>601</v>
      </c>
      <c r="F209" s="35" t="s">
        <v>602</v>
      </c>
    </row>
    <row r="210" spans="5:6" ht="15.6" hidden="1" x14ac:dyDescent="0.3">
      <c r="E210" s="35" t="s">
        <v>603</v>
      </c>
      <c r="F210" s="35" t="s">
        <v>604</v>
      </c>
    </row>
    <row r="211" spans="5:6" ht="15.6" hidden="1" x14ac:dyDescent="0.3">
      <c r="E211" s="35" t="s">
        <v>605</v>
      </c>
      <c r="F211" s="35" t="s">
        <v>606</v>
      </c>
    </row>
    <row r="212" spans="5:6" ht="15.6" hidden="1" x14ac:dyDescent="0.3">
      <c r="E212" s="35" t="s">
        <v>607</v>
      </c>
      <c r="F212" s="35" t="s">
        <v>608</v>
      </c>
    </row>
    <row r="213" spans="5:6" ht="15.6" hidden="1" x14ac:dyDescent="0.3">
      <c r="E213" s="35" t="s">
        <v>609</v>
      </c>
      <c r="F213" s="35" t="s">
        <v>610</v>
      </c>
    </row>
    <row r="214" spans="5:6" ht="15.6" hidden="1" x14ac:dyDescent="0.3">
      <c r="E214" s="35" t="s">
        <v>100</v>
      </c>
      <c r="F214" s="35" t="s">
        <v>611</v>
      </c>
    </row>
    <row r="215" spans="5:6" ht="15.6" hidden="1" x14ac:dyDescent="0.3">
      <c r="E215" s="35" t="s">
        <v>101</v>
      </c>
      <c r="F215" s="35" t="s">
        <v>612</v>
      </c>
    </row>
    <row r="216" spans="5:6" ht="15.6" hidden="1" x14ac:dyDescent="0.3">
      <c r="E216" s="35" t="s">
        <v>613</v>
      </c>
      <c r="F216" s="35" t="s">
        <v>614</v>
      </c>
    </row>
    <row r="217" spans="5:6" ht="15.6" hidden="1" x14ac:dyDescent="0.3">
      <c r="E217" s="35" t="s">
        <v>615</v>
      </c>
      <c r="F217" s="35" t="s">
        <v>616</v>
      </c>
    </row>
    <row r="218" spans="5:6" ht="15.6" hidden="1" x14ac:dyDescent="0.3">
      <c r="E218" s="35" t="s">
        <v>617</v>
      </c>
      <c r="F218" s="35" t="s">
        <v>618</v>
      </c>
    </row>
    <row r="219" spans="5:6" ht="15.6" hidden="1" x14ac:dyDescent="0.3">
      <c r="E219" s="35" t="s">
        <v>619</v>
      </c>
      <c r="F219" s="35" t="s">
        <v>620</v>
      </c>
    </row>
    <row r="220" spans="5:6" ht="15.6" hidden="1" x14ac:dyDescent="0.3">
      <c r="E220" s="35" t="s">
        <v>621</v>
      </c>
      <c r="F220" s="35" t="s">
        <v>622</v>
      </c>
    </row>
    <row r="221" spans="5:6" ht="15.6" hidden="1" x14ac:dyDescent="0.3">
      <c r="E221" s="35" t="s">
        <v>102</v>
      </c>
      <c r="F221" s="35" t="s">
        <v>623</v>
      </c>
    </row>
    <row r="222" spans="5:6" ht="15.6" hidden="1" x14ac:dyDescent="0.3">
      <c r="E222" s="35" t="s">
        <v>103</v>
      </c>
      <c r="F222" s="35" t="s">
        <v>624</v>
      </c>
    </row>
    <row r="223" spans="5:6" ht="15.6" hidden="1" x14ac:dyDescent="0.3">
      <c r="E223" s="35" t="s">
        <v>104</v>
      </c>
      <c r="F223" s="35" t="s">
        <v>625</v>
      </c>
    </row>
    <row r="224" spans="5:6" ht="15.6" hidden="1" x14ac:dyDescent="0.3">
      <c r="E224" s="35" t="s">
        <v>626</v>
      </c>
      <c r="F224" s="35" t="s">
        <v>627</v>
      </c>
    </row>
    <row r="225" spans="5:6" ht="15.6" hidden="1" x14ac:dyDescent="0.3">
      <c r="E225" s="35" t="s">
        <v>105</v>
      </c>
      <c r="F225" s="35" t="s">
        <v>628</v>
      </c>
    </row>
    <row r="226" spans="5:6" ht="15.6" hidden="1" x14ac:dyDescent="0.3">
      <c r="E226" s="35" t="s">
        <v>629</v>
      </c>
      <c r="F226" s="35" t="s">
        <v>630</v>
      </c>
    </row>
    <row r="227" spans="5:6" ht="15.6" hidden="1" x14ac:dyDescent="0.3">
      <c r="E227" s="35" t="s">
        <v>631</v>
      </c>
      <c r="F227" s="35" t="s">
        <v>632</v>
      </c>
    </row>
    <row r="228" spans="5:6" ht="15.6" hidden="1" x14ac:dyDescent="0.3">
      <c r="E228" s="35" t="s">
        <v>633</v>
      </c>
      <c r="F228" s="35" t="s">
        <v>634</v>
      </c>
    </row>
    <row r="229" spans="5:6" ht="15.6" hidden="1" x14ac:dyDescent="0.3">
      <c r="E229" s="35" t="s">
        <v>635</v>
      </c>
      <c r="F229" s="35" t="s">
        <v>636</v>
      </c>
    </row>
    <row r="230" spans="5:6" ht="15.6" hidden="1" x14ac:dyDescent="0.3">
      <c r="E230" s="35" t="s">
        <v>637</v>
      </c>
      <c r="F230" s="35" t="s">
        <v>638</v>
      </c>
    </row>
    <row r="231" spans="5:6" ht="15.6" hidden="1" x14ac:dyDescent="0.3">
      <c r="E231" s="35" t="s">
        <v>639</v>
      </c>
      <c r="F231" s="35" t="s">
        <v>640</v>
      </c>
    </row>
    <row r="232" spans="5:6" ht="15.6" hidden="1" x14ac:dyDescent="0.3">
      <c r="E232" s="35" t="s">
        <v>641</v>
      </c>
      <c r="F232" s="35" t="s">
        <v>642</v>
      </c>
    </row>
    <row r="233" spans="5:6" ht="15.6" hidden="1" x14ac:dyDescent="0.3">
      <c r="E233" s="35" t="s">
        <v>643</v>
      </c>
      <c r="F233" s="35" t="s">
        <v>644</v>
      </c>
    </row>
    <row r="234" spans="5:6" ht="15.6" hidden="1" x14ac:dyDescent="0.3">
      <c r="E234" s="35" t="s">
        <v>645</v>
      </c>
      <c r="F234" s="35" t="s">
        <v>646</v>
      </c>
    </row>
    <row r="235" spans="5:6" ht="15.6" hidden="1" x14ac:dyDescent="0.3">
      <c r="E235" s="35" t="s">
        <v>647</v>
      </c>
      <c r="F235" s="35" t="s">
        <v>648</v>
      </c>
    </row>
    <row r="236" spans="5:6" ht="15.6" hidden="1" x14ac:dyDescent="0.3">
      <c r="E236" s="35" t="s">
        <v>649</v>
      </c>
      <c r="F236" s="35" t="s">
        <v>650</v>
      </c>
    </row>
    <row r="237" spans="5:6" ht="15.6" hidden="1" x14ac:dyDescent="0.3">
      <c r="E237" s="35" t="s">
        <v>651</v>
      </c>
      <c r="F237" s="35" t="s">
        <v>652</v>
      </c>
    </row>
    <row r="238" spans="5:6" ht="15.6" hidden="1" x14ac:dyDescent="0.3">
      <c r="E238" s="35" t="s">
        <v>653</v>
      </c>
      <c r="F238" s="35" t="s">
        <v>654</v>
      </c>
    </row>
    <row r="239" spans="5:6" ht="15.6" hidden="1" x14ac:dyDescent="0.3">
      <c r="E239" s="35" t="s">
        <v>655</v>
      </c>
      <c r="F239" s="35" t="s">
        <v>656</v>
      </c>
    </row>
    <row r="240" spans="5:6" ht="15.6" hidden="1" x14ac:dyDescent="0.3">
      <c r="E240" s="35" t="s">
        <v>657</v>
      </c>
      <c r="F240" s="35" t="s">
        <v>658</v>
      </c>
    </row>
    <row r="241" spans="5:6" ht="15.6" hidden="1" x14ac:dyDescent="0.3">
      <c r="E241" s="35" t="s">
        <v>659</v>
      </c>
      <c r="F241" s="35" t="s">
        <v>660</v>
      </c>
    </row>
    <row r="242" spans="5:6" ht="15.6" hidden="1" x14ac:dyDescent="0.3">
      <c r="E242" s="35" t="s">
        <v>661</v>
      </c>
      <c r="F242" s="35" t="s">
        <v>662</v>
      </c>
    </row>
    <row r="243" spans="5:6" ht="15.6" hidden="1" x14ac:dyDescent="0.3">
      <c r="E243" s="35" t="s">
        <v>663</v>
      </c>
      <c r="F243" s="35" t="s">
        <v>664</v>
      </c>
    </row>
    <row r="244" spans="5:6" ht="15.6" hidden="1" x14ac:dyDescent="0.3">
      <c r="E244" s="35" t="s">
        <v>665</v>
      </c>
      <c r="F244" s="35" t="s">
        <v>666</v>
      </c>
    </row>
    <row r="245" spans="5:6" ht="15.6" hidden="1" x14ac:dyDescent="0.3">
      <c r="E245" s="35" t="s">
        <v>667</v>
      </c>
      <c r="F245" s="35" t="s">
        <v>668</v>
      </c>
    </row>
    <row r="246" spans="5:6" ht="15.6" hidden="1" x14ac:dyDescent="0.3">
      <c r="E246" s="35" t="s">
        <v>669</v>
      </c>
      <c r="F246" s="35" t="s">
        <v>670</v>
      </c>
    </row>
    <row r="247" spans="5:6" ht="15.6" hidden="1" x14ac:dyDescent="0.3">
      <c r="E247" s="35" t="s">
        <v>671</v>
      </c>
      <c r="F247" s="35" t="s">
        <v>672</v>
      </c>
    </row>
    <row r="248" spans="5:6" ht="15.6" hidden="1" x14ac:dyDescent="0.3">
      <c r="E248" s="35" t="s">
        <v>673</v>
      </c>
      <c r="F248" s="35" t="s">
        <v>674</v>
      </c>
    </row>
    <row r="249" spans="5:6" ht="15.6" hidden="1" x14ac:dyDescent="0.3">
      <c r="E249" s="35" t="s">
        <v>675</v>
      </c>
      <c r="F249" s="35" t="s">
        <v>676</v>
      </c>
    </row>
    <row r="250" spans="5:6" ht="15.6" hidden="1" x14ac:dyDescent="0.3">
      <c r="E250" s="35" t="s">
        <v>677</v>
      </c>
      <c r="F250" s="35" t="s">
        <v>678</v>
      </c>
    </row>
    <row r="251" spans="5:6" ht="15.6" hidden="1" x14ac:dyDescent="0.3">
      <c r="E251" s="35" t="s">
        <v>679</v>
      </c>
      <c r="F251" s="35" t="s">
        <v>680</v>
      </c>
    </row>
    <row r="252" spans="5:6" ht="15.6" hidden="1" x14ac:dyDescent="0.3">
      <c r="E252" s="35" t="s">
        <v>681</v>
      </c>
      <c r="F252" s="35" t="s">
        <v>682</v>
      </c>
    </row>
    <row r="253" spans="5:6" ht="15.6" hidden="1" x14ac:dyDescent="0.3">
      <c r="E253" s="35" t="s">
        <v>683</v>
      </c>
      <c r="F253" s="35" t="s">
        <v>684</v>
      </c>
    </row>
    <row r="254" spans="5:6" ht="15.6" hidden="1" x14ac:dyDescent="0.3">
      <c r="E254" s="35" t="s">
        <v>685</v>
      </c>
      <c r="F254" s="35" t="s">
        <v>686</v>
      </c>
    </row>
    <row r="255" spans="5:6" ht="15.6" hidden="1" x14ac:dyDescent="0.3">
      <c r="E255" s="35" t="s">
        <v>687</v>
      </c>
      <c r="F255" s="35" t="s">
        <v>688</v>
      </c>
    </row>
    <row r="256" spans="5:6" ht="15.6" hidden="1" x14ac:dyDescent="0.3">
      <c r="E256" s="35" t="s">
        <v>689</v>
      </c>
      <c r="F256" s="35" t="s">
        <v>690</v>
      </c>
    </row>
    <row r="257" spans="5:6" ht="15.6" hidden="1" x14ac:dyDescent="0.3">
      <c r="E257" s="35" t="s">
        <v>691</v>
      </c>
      <c r="F257" s="35" t="s">
        <v>692</v>
      </c>
    </row>
    <row r="258" spans="5:6" ht="15.6" hidden="1" x14ac:dyDescent="0.3">
      <c r="E258" s="35" t="s">
        <v>693</v>
      </c>
      <c r="F258" s="35" t="s">
        <v>694</v>
      </c>
    </row>
    <row r="259" spans="5:6" ht="15.6" hidden="1" x14ac:dyDescent="0.3">
      <c r="E259" s="35" t="s">
        <v>695</v>
      </c>
      <c r="F259" s="35" t="s">
        <v>696</v>
      </c>
    </row>
    <row r="260" spans="5:6" ht="15.6" hidden="1" x14ac:dyDescent="0.3">
      <c r="E260" s="35" t="s">
        <v>697</v>
      </c>
      <c r="F260" s="35" t="s">
        <v>698</v>
      </c>
    </row>
    <row r="261" spans="5:6" ht="15.6" hidden="1" x14ac:dyDescent="0.3">
      <c r="E261" s="35" t="s">
        <v>699</v>
      </c>
      <c r="F261" s="35" t="s">
        <v>700</v>
      </c>
    </row>
    <row r="262" spans="5:6" ht="15.6" hidden="1" x14ac:dyDescent="0.3">
      <c r="E262" s="35" t="s">
        <v>701</v>
      </c>
      <c r="F262" s="35" t="s">
        <v>702</v>
      </c>
    </row>
    <row r="263" spans="5:6" ht="15.6" hidden="1" x14ac:dyDescent="0.3">
      <c r="E263" s="35" t="s">
        <v>703</v>
      </c>
      <c r="F263" s="35" t="s">
        <v>704</v>
      </c>
    </row>
    <row r="264" spans="5:6" ht="15.6" hidden="1" x14ac:dyDescent="0.3">
      <c r="E264" s="35" t="s">
        <v>705</v>
      </c>
      <c r="F264" s="35" t="s">
        <v>706</v>
      </c>
    </row>
    <row r="265" spans="5:6" ht="15.6" hidden="1" x14ac:dyDescent="0.3">
      <c r="E265" s="35" t="s">
        <v>707</v>
      </c>
      <c r="F265" s="35" t="s">
        <v>708</v>
      </c>
    </row>
    <row r="266" spans="5:6" ht="15.6" hidden="1" x14ac:dyDescent="0.3">
      <c r="E266" s="35" t="s">
        <v>709</v>
      </c>
      <c r="F266" s="35" t="s">
        <v>710</v>
      </c>
    </row>
    <row r="267" spans="5:6" ht="15.6" hidden="1" x14ac:dyDescent="0.3">
      <c r="E267" s="35" t="s">
        <v>280</v>
      </c>
      <c r="F267" s="35" t="s">
        <v>281</v>
      </c>
    </row>
    <row r="268" spans="5:6" ht="15.6" hidden="1" x14ac:dyDescent="0.3">
      <c r="E268" s="35" t="s">
        <v>711</v>
      </c>
      <c r="F268" s="35" t="s">
        <v>712</v>
      </c>
    </row>
    <row r="269" spans="5:6" ht="15.6" hidden="1" x14ac:dyDescent="0.3">
      <c r="E269" s="35" t="s">
        <v>713</v>
      </c>
      <c r="F269" s="35" t="s">
        <v>714</v>
      </c>
    </row>
    <row r="270" spans="5:6" ht="15.6" hidden="1" x14ac:dyDescent="0.3">
      <c r="E270" s="35" t="s">
        <v>715</v>
      </c>
      <c r="F270" s="35" t="s">
        <v>716</v>
      </c>
    </row>
    <row r="271" spans="5:6" ht="15.6" hidden="1" x14ac:dyDescent="0.3">
      <c r="E271" s="35" t="s">
        <v>717</v>
      </c>
      <c r="F271" s="35" t="s">
        <v>718</v>
      </c>
    </row>
    <row r="272" spans="5:6" ht="15.6" hidden="1" x14ac:dyDescent="0.3">
      <c r="E272" s="35" t="s">
        <v>719</v>
      </c>
      <c r="F272" s="35" t="s">
        <v>720</v>
      </c>
    </row>
    <row r="273" spans="5:6" ht="15.6" hidden="1" x14ac:dyDescent="0.3">
      <c r="E273" s="35" t="s">
        <v>721</v>
      </c>
      <c r="F273" s="35" t="s">
        <v>722</v>
      </c>
    </row>
    <row r="274" spans="5:6" ht="15.6" hidden="1" x14ac:dyDescent="0.3">
      <c r="E274" s="35" t="s">
        <v>723</v>
      </c>
      <c r="F274" s="35" t="s">
        <v>724</v>
      </c>
    </row>
    <row r="275" spans="5:6" ht="15.6" hidden="1" x14ac:dyDescent="0.3">
      <c r="E275" s="35" t="s">
        <v>725</v>
      </c>
      <c r="F275" s="35" t="s">
        <v>726</v>
      </c>
    </row>
    <row r="276" spans="5:6" ht="15.6" hidden="1" x14ac:dyDescent="0.3">
      <c r="E276" s="35" t="s">
        <v>727</v>
      </c>
      <c r="F276" s="35" t="s">
        <v>728</v>
      </c>
    </row>
    <row r="277" spans="5:6" ht="15.6" hidden="1" x14ac:dyDescent="0.3">
      <c r="E277" s="35" t="s">
        <v>729</v>
      </c>
      <c r="F277" s="35" t="s">
        <v>730</v>
      </c>
    </row>
    <row r="278" spans="5:6" ht="15.6" hidden="1" x14ac:dyDescent="0.3">
      <c r="E278" s="35" t="s">
        <v>731</v>
      </c>
      <c r="F278" s="35" t="s">
        <v>732</v>
      </c>
    </row>
    <row r="279" spans="5:6" ht="15.6" hidden="1" x14ac:dyDescent="0.3">
      <c r="E279" s="35" t="s">
        <v>733</v>
      </c>
      <c r="F279" s="35" t="s">
        <v>734</v>
      </c>
    </row>
    <row r="280" spans="5:6" ht="15.6" hidden="1" x14ac:dyDescent="0.3">
      <c r="E280" s="35" t="s">
        <v>735</v>
      </c>
      <c r="F280" s="35" t="s">
        <v>736</v>
      </c>
    </row>
    <row r="281" spans="5:6" ht="15.6" hidden="1" x14ac:dyDescent="0.3">
      <c r="E281" s="35" t="s">
        <v>737</v>
      </c>
      <c r="F281" s="35" t="s">
        <v>738</v>
      </c>
    </row>
    <row r="282" spans="5:6" ht="15.6" hidden="1" x14ac:dyDescent="0.3">
      <c r="E282" s="35" t="s">
        <v>739</v>
      </c>
      <c r="F282" s="35" t="s">
        <v>740</v>
      </c>
    </row>
    <row r="283" spans="5:6" ht="15.6" hidden="1" x14ac:dyDescent="0.3">
      <c r="E283" s="35" t="s">
        <v>741</v>
      </c>
      <c r="F283" s="35" t="s">
        <v>742</v>
      </c>
    </row>
    <row r="284" spans="5:6" ht="15.6" hidden="1" x14ac:dyDescent="0.3">
      <c r="E284" s="35" t="s">
        <v>743</v>
      </c>
      <c r="F284" s="35" t="s">
        <v>744</v>
      </c>
    </row>
    <row r="285" spans="5:6" ht="15.6" hidden="1" x14ac:dyDescent="0.3">
      <c r="E285" s="35" t="s">
        <v>745</v>
      </c>
      <c r="F285" s="35" t="s">
        <v>746</v>
      </c>
    </row>
    <row r="286" spans="5:6" ht="15.6" hidden="1" x14ac:dyDescent="0.3">
      <c r="E286" s="35" t="s">
        <v>747</v>
      </c>
      <c r="F286" s="35" t="s">
        <v>748</v>
      </c>
    </row>
    <row r="287" spans="5:6" ht="15.6" hidden="1" x14ac:dyDescent="0.3">
      <c r="E287" s="35" t="s">
        <v>749</v>
      </c>
      <c r="F287" s="35" t="s">
        <v>750</v>
      </c>
    </row>
    <row r="288" spans="5:6" ht="15.6" hidden="1" x14ac:dyDescent="0.3">
      <c r="E288" s="35" t="s">
        <v>751</v>
      </c>
      <c r="F288" s="35" t="s">
        <v>752</v>
      </c>
    </row>
    <row r="289" spans="5:6" ht="15.6" hidden="1" x14ac:dyDescent="0.3">
      <c r="E289" s="35" t="s">
        <v>753</v>
      </c>
      <c r="F289" s="35" t="s">
        <v>754</v>
      </c>
    </row>
    <row r="290" spans="5:6" ht="15.6" hidden="1" x14ac:dyDescent="0.3">
      <c r="E290" s="35" t="s">
        <v>755</v>
      </c>
      <c r="F290" s="35" t="s">
        <v>756</v>
      </c>
    </row>
    <row r="291" spans="5:6" ht="15.6" hidden="1" x14ac:dyDescent="0.3">
      <c r="E291" s="35" t="s">
        <v>757</v>
      </c>
      <c r="F291" s="35" t="s">
        <v>758</v>
      </c>
    </row>
    <row r="292" spans="5:6" ht="15.6" hidden="1" x14ac:dyDescent="0.3">
      <c r="E292" s="35" t="s">
        <v>759</v>
      </c>
      <c r="F292" s="35" t="s">
        <v>760</v>
      </c>
    </row>
    <row r="293" spans="5:6" ht="15.6" hidden="1" x14ac:dyDescent="0.3">
      <c r="E293" s="35" t="s">
        <v>761</v>
      </c>
      <c r="F293" s="35" t="s">
        <v>762</v>
      </c>
    </row>
    <row r="294" spans="5:6" ht="15.6" hidden="1" x14ac:dyDescent="0.3">
      <c r="E294" s="35" t="s">
        <v>763</v>
      </c>
      <c r="F294" s="35" t="s">
        <v>764</v>
      </c>
    </row>
    <row r="295" spans="5:6" ht="15.6" hidden="1" x14ac:dyDescent="0.3">
      <c r="E295" s="35" t="s">
        <v>765</v>
      </c>
      <c r="F295" s="35" t="s">
        <v>766</v>
      </c>
    </row>
    <row r="296" spans="5:6" ht="15.6" hidden="1" x14ac:dyDescent="0.3">
      <c r="E296" s="35" t="s">
        <v>767</v>
      </c>
      <c r="F296" s="35" t="s">
        <v>768</v>
      </c>
    </row>
    <row r="297" spans="5:6" ht="15.6" hidden="1" x14ac:dyDescent="0.3">
      <c r="E297" s="35" t="s">
        <v>769</v>
      </c>
      <c r="F297" s="35" t="s">
        <v>770</v>
      </c>
    </row>
    <row r="298" spans="5:6" ht="15.6" hidden="1" x14ac:dyDescent="0.3">
      <c r="E298" s="35" t="s">
        <v>771</v>
      </c>
      <c r="F298" s="35" t="s">
        <v>772</v>
      </c>
    </row>
    <row r="299" spans="5:6" ht="15.6" hidden="1" x14ac:dyDescent="0.3">
      <c r="E299" s="35" t="s">
        <v>773</v>
      </c>
      <c r="F299" s="35" t="s">
        <v>774</v>
      </c>
    </row>
    <row r="300" spans="5:6" ht="15.6" hidden="1" x14ac:dyDescent="0.3">
      <c r="E300" s="35" t="s">
        <v>775</v>
      </c>
      <c r="F300" s="35" t="s">
        <v>776</v>
      </c>
    </row>
    <row r="301" spans="5:6" ht="15.6" hidden="1" x14ac:dyDescent="0.3">
      <c r="E301" s="35" t="s">
        <v>777</v>
      </c>
      <c r="F301" s="35" t="s">
        <v>778</v>
      </c>
    </row>
    <row r="302" spans="5:6" ht="15.6" hidden="1" x14ac:dyDescent="0.3">
      <c r="E302" s="35" t="s">
        <v>779</v>
      </c>
      <c r="F302" s="35" t="s">
        <v>780</v>
      </c>
    </row>
    <row r="303" spans="5:6" ht="15.6" hidden="1" x14ac:dyDescent="0.3">
      <c r="E303" s="35" t="s">
        <v>781</v>
      </c>
      <c r="F303" s="35" t="s">
        <v>782</v>
      </c>
    </row>
    <row r="304" spans="5:6" ht="15.6" hidden="1" x14ac:dyDescent="0.3">
      <c r="E304" s="35" t="s">
        <v>783</v>
      </c>
      <c r="F304" s="35" t="s">
        <v>784</v>
      </c>
    </row>
    <row r="305" spans="5:6" ht="15.6" hidden="1" x14ac:dyDescent="0.3">
      <c r="E305" s="35" t="s">
        <v>785</v>
      </c>
      <c r="F305" s="35" t="s">
        <v>786</v>
      </c>
    </row>
    <row r="306" spans="5:6" ht="15.6" hidden="1" x14ac:dyDescent="0.3">
      <c r="E306" s="35" t="s">
        <v>787</v>
      </c>
      <c r="F306" s="35" t="s">
        <v>788</v>
      </c>
    </row>
    <row r="307" spans="5:6" ht="15.6" hidden="1" x14ac:dyDescent="0.3">
      <c r="E307" s="35" t="s">
        <v>789</v>
      </c>
      <c r="F307" s="35" t="s">
        <v>790</v>
      </c>
    </row>
    <row r="308" spans="5:6" ht="15.6" hidden="1" x14ac:dyDescent="0.3">
      <c r="E308" s="35" t="s">
        <v>791</v>
      </c>
      <c r="F308" s="35" t="s">
        <v>792</v>
      </c>
    </row>
    <row r="309" spans="5:6" ht="15.6" hidden="1" x14ac:dyDescent="0.3">
      <c r="E309" s="35" t="s">
        <v>793</v>
      </c>
      <c r="F309" s="35" t="s">
        <v>794</v>
      </c>
    </row>
    <row r="310" spans="5:6" ht="15.6" hidden="1" x14ac:dyDescent="0.3">
      <c r="E310" s="35" t="s">
        <v>795</v>
      </c>
      <c r="F310" s="35" t="s">
        <v>796</v>
      </c>
    </row>
    <row r="311" spans="5:6" ht="15.6" hidden="1" x14ac:dyDescent="0.3">
      <c r="E311" s="35" t="s">
        <v>797</v>
      </c>
      <c r="F311" s="35" t="s">
        <v>798</v>
      </c>
    </row>
    <row r="312" spans="5:6" ht="15.6" hidden="1" x14ac:dyDescent="0.3">
      <c r="E312" s="35" t="s">
        <v>799</v>
      </c>
      <c r="F312" s="35" t="s">
        <v>800</v>
      </c>
    </row>
    <row r="313" spans="5:6" ht="15.6" hidden="1" x14ac:dyDescent="0.3">
      <c r="E313" s="35" t="s">
        <v>801</v>
      </c>
      <c r="F313" s="35" t="s">
        <v>802</v>
      </c>
    </row>
    <row r="314" spans="5:6" ht="15.6" hidden="1" x14ac:dyDescent="0.3">
      <c r="E314" s="35" t="s">
        <v>803</v>
      </c>
      <c r="F314" s="35" t="s">
        <v>804</v>
      </c>
    </row>
    <row r="315" spans="5:6" ht="15.6" hidden="1" x14ac:dyDescent="0.3">
      <c r="E315" s="35" t="s">
        <v>805</v>
      </c>
      <c r="F315" s="35" t="s">
        <v>806</v>
      </c>
    </row>
    <row r="316" spans="5:6" ht="15.6" hidden="1" x14ac:dyDescent="0.3">
      <c r="E316" s="35" t="s">
        <v>807</v>
      </c>
      <c r="F316" s="35" t="s">
        <v>808</v>
      </c>
    </row>
    <row r="317" spans="5:6" ht="15.6" hidden="1" x14ac:dyDescent="0.3">
      <c r="E317" s="35" t="s">
        <v>809</v>
      </c>
      <c r="F317" s="35" t="s">
        <v>810</v>
      </c>
    </row>
    <row r="318" spans="5:6" ht="15.6" hidden="1" x14ac:dyDescent="0.3">
      <c r="E318" s="35" t="s">
        <v>811</v>
      </c>
      <c r="F318" s="35" t="s">
        <v>812</v>
      </c>
    </row>
    <row r="319" spans="5:6" ht="15.6" hidden="1" x14ac:dyDescent="0.3">
      <c r="E319" s="35" t="s">
        <v>813</v>
      </c>
      <c r="F319" s="35" t="s">
        <v>814</v>
      </c>
    </row>
    <row r="320" spans="5:6" ht="15.6" hidden="1" x14ac:dyDescent="0.3">
      <c r="E320" s="35" t="s">
        <v>815</v>
      </c>
      <c r="F320" s="35" t="s">
        <v>816</v>
      </c>
    </row>
    <row r="321" spans="5:6" ht="15.6" hidden="1" x14ac:dyDescent="0.3">
      <c r="E321" s="35" t="s">
        <v>817</v>
      </c>
      <c r="F321" s="35" t="s">
        <v>818</v>
      </c>
    </row>
    <row r="322" spans="5:6" ht="15.6" hidden="1" x14ac:dyDescent="0.3">
      <c r="E322" s="35" t="s">
        <v>819</v>
      </c>
      <c r="F322" s="35" t="s">
        <v>820</v>
      </c>
    </row>
    <row r="323" spans="5:6" ht="15.6" hidden="1" x14ac:dyDescent="0.3">
      <c r="E323" s="35" t="s">
        <v>821</v>
      </c>
      <c r="F323" s="35" t="s">
        <v>822</v>
      </c>
    </row>
    <row r="324" spans="5:6" ht="15.6" hidden="1" x14ac:dyDescent="0.3">
      <c r="E324" s="35" t="s">
        <v>823</v>
      </c>
      <c r="F324" s="35" t="s">
        <v>824</v>
      </c>
    </row>
    <row r="325" spans="5:6" ht="15.6" hidden="1" x14ac:dyDescent="0.3">
      <c r="E325" s="35" t="s">
        <v>825</v>
      </c>
      <c r="F325" s="35" t="s">
        <v>826</v>
      </c>
    </row>
    <row r="326" spans="5:6" ht="15.6" hidden="1" x14ac:dyDescent="0.3">
      <c r="E326" s="35" t="s">
        <v>827</v>
      </c>
      <c r="F326" s="35" t="s">
        <v>828</v>
      </c>
    </row>
    <row r="327" spans="5:6" ht="15.6" hidden="1" x14ac:dyDescent="0.3">
      <c r="E327" s="35" t="s">
        <v>829</v>
      </c>
      <c r="F327" s="35" t="s">
        <v>830</v>
      </c>
    </row>
    <row r="328" spans="5:6" ht="15.6" hidden="1" x14ac:dyDescent="0.3">
      <c r="E328" s="35" t="s">
        <v>831</v>
      </c>
      <c r="F328" s="35" t="s">
        <v>832</v>
      </c>
    </row>
    <row r="329" spans="5:6" ht="15.6" hidden="1" x14ac:dyDescent="0.3">
      <c r="E329" s="35" t="s">
        <v>833</v>
      </c>
      <c r="F329" s="35" t="s">
        <v>834</v>
      </c>
    </row>
    <row r="330" spans="5:6" ht="15.6" hidden="1" x14ac:dyDescent="0.3">
      <c r="E330" s="35" t="s">
        <v>835</v>
      </c>
      <c r="F330" s="35" t="s">
        <v>836</v>
      </c>
    </row>
    <row r="331" spans="5:6" ht="15.6" hidden="1" x14ac:dyDescent="0.3">
      <c r="E331" s="35" t="s">
        <v>837</v>
      </c>
      <c r="F331" s="35" t="s">
        <v>838</v>
      </c>
    </row>
    <row r="332" spans="5:6" ht="15.6" hidden="1" x14ac:dyDescent="0.3">
      <c r="E332" s="35" t="s">
        <v>839</v>
      </c>
      <c r="F332" s="35" t="s">
        <v>840</v>
      </c>
    </row>
    <row r="333" spans="5:6" ht="15.6" hidden="1" x14ac:dyDescent="0.3">
      <c r="E333" s="35" t="s">
        <v>841</v>
      </c>
      <c r="F333" s="35" t="s">
        <v>842</v>
      </c>
    </row>
    <row r="334" spans="5:6" ht="15.6" hidden="1" x14ac:dyDescent="0.3">
      <c r="E334" s="35" t="s">
        <v>843</v>
      </c>
      <c r="F334" s="35" t="s">
        <v>844</v>
      </c>
    </row>
    <row r="335" spans="5:6" ht="15.6" hidden="1" x14ac:dyDescent="0.3">
      <c r="E335" s="35" t="s">
        <v>845</v>
      </c>
      <c r="F335" s="35" t="s">
        <v>846</v>
      </c>
    </row>
    <row r="336" spans="5:6" ht="15.6" hidden="1" x14ac:dyDescent="0.3">
      <c r="E336" s="35" t="s">
        <v>847</v>
      </c>
      <c r="F336" s="35" t="s">
        <v>848</v>
      </c>
    </row>
    <row r="337" spans="5:6" ht="15.6" hidden="1" x14ac:dyDescent="0.3">
      <c r="E337" s="35" t="s">
        <v>849</v>
      </c>
      <c r="F337" s="35" t="s">
        <v>850</v>
      </c>
    </row>
    <row r="338" spans="5:6" ht="15.6" hidden="1" x14ac:dyDescent="0.3">
      <c r="E338" s="35" t="s">
        <v>851</v>
      </c>
      <c r="F338" s="35" t="s">
        <v>852</v>
      </c>
    </row>
    <row r="339" spans="5:6" ht="15.6" hidden="1" x14ac:dyDescent="0.3">
      <c r="E339" s="35" t="s">
        <v>853</v>
      </c>
      <c r="F339" s="35" t="s">
        <v>854</v>
      </c>
    </row>
    <row r="340" spans="5:6" ht="15.6" hidden="1" x14ac:dyDescent="0.3">
      <c r="E340" s="35" t="s">
        <v>855</v>
      </c>
      <c r="F340" s="35" t="s">
        <v>856</v>
      </c>
    </row>
    <row r="341" spans="5:6" ht="15.6" hidden="1" x14ac:dyDescent="0.3">
      <c r="E341" s="35" t="s">
        <v>857</v>
      </c>
      <c r="F341" s="35" t="s">
        <v>858</v>
      </c>
    </row>
    <row r="342" spans="5:6" ht="15.6" hidden="1" x14ac:dyDescent="0.3">
      <c r="E342" s="35" t="s">
        <v>859</v>
      </c>
      <c r="F342" s="35" t="s">
        <v>860</v>
      </c>
    </row>
    <row r="343" spans="5:6" ht="15.6" hidden="1" x14ac:dyDescent="0.3">
      <c r="E343" s="35" t="s">
        <v>861</v>
      </c>
      <c r="F343" s="35" t="s">
        <v>862</v>
      </c>
    </row>
    <row r="344" spans="5:6" ht="15.6" hidden="1" x14ac:dyDescent="0.3">
      <c r="E344" s="35" t="s">
        <v>863</v>
      </c>
      <c r="F344" s="35" t="s">
        <v>864</v>
      </c>
    </row>
    <row r="345" spans="5:6" ht="15.6" hidden="1" x14ac:dyDescent="0.3">
      <c r="E345" s="35" t="s">
        <v>865</v>
      </c>
      <c r="F345" s="35" t="s">
        <v>866</v>
      </c>
    </row>
    <row r="346" spans="5:6" ht="15.6" hidden="1" x14ac:dyDescent="0.3">
      <c r="E346" s="35" t="s">
        <v>867</v>
      </c>
      <c r="F346" s="35" t="s">
        <v>868</v>
      </c>
    </row>
    <row r="347" spans="5:6" ht="15.6" hidden="1" x14ac:dyDescent="0.3">
      <c r="E347" s="35" t="s">
        <v>869</v>
      </c>
      <c r="F347" s="35" t="s">
        <v>870</v>
      </c>
    </row>
    <row r="348" spans="5:6" ht="15.6" hidden="1" x14ac:dyDescent="0.3">
      <c r="E348" s="35" t="s">
        <v>871</v>
      </c>
      <c r="F348" s="35" t="s">
        <v>872</v>
      </c>
    </row>
    <row r="349" spans="5:6" ht="15.6" hidden="1" x14ac:dyDescent="0.3">
      <c r="E349" s="35" t="s">
        <v>873</v>
      </c>
      <c r="F349" s="35" t="s">
        <v>874</v>
      </c>
    </row>
    <row r="350" spans="5:6" ht="15.6" hidden="1" x14ac:dyDescent="0.3">
      <c r="E350" s="35" t="s">
        <v>875</v>
      </c>
      <c r="F350" s="35" t="s">
        <v>876</v>
      </c>
    </row>
    <row r="351" spans="5:6" ht="15.6" hidden="1" x14ac:dyDescent="0.3">
      <c r="E351" s="35" t="s">
        <v>877</v>
      </c>
      <c r="F351" s="35" t="s">
        <v>878</v>
      </c>
    </row>
    <row r="352" spans="5:6" ht="15.6" hidden="1" x14ac:dyDescent="0.3">
      <c r="E352" s="35" t="s">
        <v>879</v>
      </c>
      <c r="F352" s="35" t="s">
        <v>880</v>
      </c>
    </row>
    <row r="353" spans="5:6" ht="15.6" hidden="1" x14ac:dyDescent="0.3">
      <c r="E353" s="35" t="s">
        <v>239</v>
      </c>
      <c r="F353" s="35" t="s">
        <v>881</v>
      </c>
    </row>
    <row r="354" spans="5:6" ht="15.6" hidden="1" x14ac:dyDescent="0.3">
      <c r="E354" s="35" t="s">
        <v>882</v>
      </c>
      <c r="F354" s="35" t="s">
        <v>883</v>
      </c>
    </row>
    <row r="355" spans="5:6" ht="15.6" hidden="1" x14ac:dyDescent="0.3">
      <c r="E355" s="35" t="s">
        <v>884</v>
      </c>
      <c r="F355" s="35" t="s">
        <v>885</v>
      </c>
    </row>
    <row r="356" spans="5:6" ht="15.6" hidden="1" x14ac:dyDescent="0.3">
      <c r="E356" s="35" t="s">
        <v>90</v>
      </c>
      <c r="F356" s="35" t="s">
        <v>886</v>
      </c>
    </row>
    <row r="357" spans="5:6" ht="15.6" hidden="1" x14ac:dyDescent="0.3">
      <c r="E357" s="35" t="s">
        <v>242</v>
      </c>
      <c r="F357" s="35" t="s">
        <v>887</v>
      </c>
    </row>
    <row r="358" spans="5:6" ht="15.6" hidden="1" x14ac:dyDescent="0.3">
      <c r="E358" s="35" t="s">
        <v>888</v>
      </c>
      <c r="F358" s="35" t="s">
        <v>889</v>
      </c>
    </row>
    <row r="359" spans="5:6" ht="15.6" hidden="1" x14ac:dyDescent="0.3">
      <c r="E359" s="35" t="s">
        <v>243</v>
      </c>
      <c r="F359" s="35" t="s">
        <v>890</v>
      </c>
    </row>
    <row r="360" spans="5:6" ht="15.6" hidden="1" x14ac:dyDescent="0.3">
      <c r="E360" s="35" t="s">
        <v>891</v>
      </c>
      <c r="F360" s="35" t="s">
        <v>892</v>
      </c>
    </row>
    <row r="361" spans="5:6" ht="15.6" hidden="1" x14ac:dyDescent="0.3">
      <c r="E361" s="35" t="s">
        <v>893</v>
      </c>
      <c r="F361" s="35" t="s">
        <v>894</v>
      </c>
    </row>
    <row r="362" spans="5:6" ht="15.6" hidden="1" x14ac:dyDescent="0.3">
      <c r="E362" s="35" t="s">
        <v>895</v>
      </c>
      <c r="F362" s="35" t="s">
        <v>896</v>
      </c>
    </row>
    <row r="363" spans="5:6" ht="15.6" hidden="1" x14ac:dyDescent="0.3">
      <c r="E363" s="35" t="s">
        <v>897</v>
      </c>
      <c r="F363" s="35" t="s">
        <v>898</v>
      </c>
    </row>
    <row r="364" spans="5:6" ht="15.6" hidden="1" x14ac:dyDescent="0.3">
      <c r="E364" s="35" t="s">
        <v>899</v>
      </c>
      <c r="F364" s="35" t="s">
        <v>900</v>
      </c>
    </row>
    <row r="365" spans="5:6" ht="15.6" hidden="1" x14ac:dyDescent="0.3">
      <c r="E365" s="35" t="s">
        <v>901</v>
      </c>
      <c r="F365" s="35" t="s">
        <v>902</v>
      </c>
    </row>
    <row r="366" spans="5:6" ht="15.6" hidden="1" x14ac:dyDescent="0.3">
      <c r="E366" s="35" t="s">
        <v>903</v>
      </c>
      <c r="F366" s="35" t="s">
        <v>904</v>
      </c>
    </row>
    <row r="367" spans="5:6" ht="15.6" hidden="1" x14ac:dyDescent="0.3">
      <c r="E367" s="35" t="s">
        <v>905</v>
      </c>
      <c r="F367" s="35" t="s">
        <v>906</v>
      </c>
    </row>
    <row r="368" spans="5:6" ht="15.6" hidden="1" x14ac:dyDescent="0.3">
      <c r="E368" s="35" t="s">
        <v>907</v>
      </c>
      <c r="F368" s="35" t="s">
        <v>908</v>
      </c>
    </row>
    <row r="369" spans="5:6" ht="15.6" hidden="1" x14ac:dyDescent="0.3">
      <c r="E369" s="35" t="s">
        <v>909</v>
      </c>
      <c r="F369" s="35" t="s">
        <v>910</v>
      </c>
    </row>
    <row r="370" spans="5:6" ht="15.6" hidden="1" x14ac:dyDescent="0.3">
      <c r="E370" s="35" t="s">
        <v>911</v>
      </c>
      <c r="F370" s="35" t="s">
        <v>912</v>
      </c>
    </row>
    <row r="371" spans="5:6" ht="15.6" hidden="1" x14ac:dyDescent="0.3">
      <c r="E371" s="35" t="s">
        <v>913</v>
      </c>
      <c r="F371" s="35" t="s">
        <v>914</v>
      </c>
    </row>
    <row r="372" spans="5:6" ht="15.6" hidden="1" x14ac:dyDescent="0.3">
      <c r="E372" s="35" t="s">
        <v>915</v>
      </c>
      <c r="F372" s="35" t="s">
        <v>916</v>
      </c>
    </row>
    <row r="373" spans="5:6" ht="15.6" hidden="1" x14ac:dyDescent="0.3">
      <c r="E373" s="35" t="s">
        <v>917</v>
      </c>
      <c r="F373" s="35" t="s">
        <v>918</v>
      </c>
    </row>
    <row r="374" spans="5:6" ht="15.6" hidden="1" x14ac:dyDescent="0.3">
      <c r="E374" s="35" t="s">
        <v>257</v>
      </c>
      <c r="F374" s="35" t="s">
        <v>919</v>
      </c>
    </row>
    <row r="375" spans="5:6" ht="15.6" hidden="1" x14ac:dyDescent="0.3">
      <c r="E375" s="35" t="s">
        <v>920</v>
      </c>
      <c r="F375" s="35" t="s">
        <v>921</v>
      </c>
    </row>
    <row r="376" spans="5:6" ht="15.6" hidden="1" x14ac:dyDescent="0.3">
      <c r="E376" s="35" t="s">
        <v>922</v>
      </c>
      <c r="F376" s="35" t="s">
        <v>923</v>
      </c>
    </row>
    <row r="377" spans="5:6" ht="15.6" hidden="1" x14ac:dyDescent="0.3">
      <c r="E377" s="35" t="s">
        <v>258</v>
      </c>
      <c r="F377" s="35" t="s">
        <v>924</v>
      </c>
    </row>
    <row r="378" spans="5:6" ht="15.6" hidden="1" x14ac:dyDescent="0.3">
      <c r="E378" s="35" t="s">
        <v>925</v>
      </c>
      <c r="F378" s="35" t="s">
        <v>926</v>
      </c>
    </row>
    <row r="379" spans="5:6" ht="15.6" hidden="1" x14ac:dyDescent="0.3">
      <c r="E379" s="35" t="s">
        <v>927</v>
      </c>
      <c r="F379" s="35" t="s">
        <v>928</v>
      </c>
    </row>
    <row r="380" spans="5:6" ht="15.6" hidden="1" x14ac:dyDescent="0.3">
      <c r="E380" s="35" t="s">
        <v>929</v>
      </c>
      <c r="F380" s="35" t="s">
        <v>930</v>
      </c>
    </row>
    <row r="381" spans="5:6" ht="15.6" hidden="1" x14ac:dyDescent="0.3">
      <c r="E381" s="35" t="s">
        <v>931</v>
      </c>
      <c r="F381" s="35" t="s">
        <v>932</v>
      </c>
    </row>
    <row r="382" spans="5:6" ht="15.6" hidden="1" x14ac:dyDescent="0.3">
      <c r="E382" s="35" t="s">
        <v>933</v>
      </c>
      <c r="F382" s="35" t="s">
        <v>934</v>
      </c>
    </row>
    <row r="383" spans="5:6" ht="15.6" hidden="1" x14ac:dyDescent="0.3">
      <c r="E383" s="35" t="s">
        <v>935</v>
      </c>
      <c r="F383" s="35" t="s">
        <v>936</v>
      </c>
    </row>
    <row r="384" spans="5:6" ht="15.6" hidden="1" x14ac:dyDescent="0.3">
      <c r="E384" s="35" t="s">
        <v>937</v>
      </c>
      <c r="F384" s="35" t="s">
        <v>938</v>
      </c>
    </row>
    <row r="385" spans="5:6" ht="15.6" hidden="1" x14ac:dyDescent="0.3">
      <c r="E385" s="35" t="s">
        <v>939</v>
      </c>
      <c r="F385" s="35" t="s">
        <v>940</v>
      </c>
    </row>
    <row r="386" spans="5:6" ht="15.6" hidden="1" x14ac:dyDescent="0.3">
      <c r="E386" s="35" t="s">
        <v>941</v>
      </c>
      <c r="F386" s="35" t="s">
        <v>942</v>
      </c>
    </row>
    <row r="387" spans="5:6" ht="15.6" hidden="1" x14ac:dyDescent="0.3">
      <c r="E387" s="35" t="s">
        <v>943</v>
      </c>
      <c r="F387" s="35" t="s">
        <v>944</v>
      </c>
    </row>
    <row r="388" spans="5:6" ht="15.6" hidden="1" x14ac:dyDescent="0.3">
      <c r="E388" s="35" t="s">
        <v>945</v>
      </c>
      <c r="F388" s="35" t="s">
        <v>946</v>
      </c>
    </row>
    <row r="389" spans="5:6" ht="15.6" hidden="1" x14ac:dyDescent="0.3">
      <c r="E389" s="35" t="s">
        <v>947</v>
      </c>
      <c r="F389" s="35" t="s">
        <v>948</v>
      </c>
    </row>
    <row r="390" spans="5:6" ht="15.6" hidden="1" x14ac:dyDescent="0.3">
      <c r="E390" s="35" t="s">
        <v>949</v>
      </c>
      <c r="F390" s="35" t="s">
        <v>950</v>
      </c>
    </row>
    <row r="391" spans="5:6" ht="15.6" hidden="1" x14ac:dyDescent="0.3">
      <c r="E391" s="35" t="s">
        <v>951</v>
      </c>
      <c r="F391" s="35" t="s">
        <v>952</v>
      </c>
    </row>
    <row r="392" spans="5:6" ht="15.6" hidden="1" x14ac:dyDescent="0.3">
      <c r="E392" s="35" t="s">
        <v>953</v>
      </c>
      <c r="F392" s="35" t="s">
        <v>954</v>
      </c>
    </row>
    <row r="393" spans="5:6" ht="15.6" hidden="1" x14ac:dyDescent="0.3">
      <c r="E393" s="35" t="s">
        <v>955</v>
      </c>
      <c r="F393" s="35" t="s">
        <v>956</v>
      </c>
    </row>
    <row r="394" spans="5:6" ht="15.6" hidden="1" x14ac:dyDescent="0.3">
      <c r="E394" s="35" t="s">
        <v>957</v>
      </c>
      <c r="F394" s="35" t="s">
        <v>958</v>
      </c>
    </row>
    <row r="395" spans="5:6" ht="15.6" hidden="1" x14ac:dyDescent="0.3">
      <c r="E395" s="35" t="s">
        <v>959</v>
      </c>
      <c r="F395" s="35" t="s">
        <v>960</v>
      </c>
    </row>
    <row r="396" spans="5:6" ht="15.6" hidden="1" x14ac:dyDescent="0.3">
      <c r="E396" s="35" t="s">
        <v>961</v>
      </c>
      <c r="F396" s="35" t="s">
        <v>962</v>
      </c>
    </row>
    <row r="397" spans="5:6" ht="15.6" hidden="1" x14ac:dyDescent="0.3">
      <c r="E397" s="35" t="s">
        <v>963</v>
      </c>
      <c r="F397" s="35" t="s">
        <v>964</v>
      </c>
    </row>
    <row r="398" spans="5:6" ht="15.6" hidden="1" x14ac:dyDescent="0.3">
      <c r="E398" s="35" t="s">
        <v>965</v>
      </c>
      <c r="F398" s="35" t="s">
        <v>966</v>
      </c>
    </row>
    <row r="399" spans="5:6" ht="15.6" hidden="1" x14ac:dyDescent="0.3">
      <c r="E399" s="35" t="s">
        <v>967</v>
      </c>
      <c r="F399" s="35" t="s">
        <v>968</v>
      </c>
    </row>
    <row r="400" spans="5:6" ht="15.6" hidden="1" x14ac:dyDescent="0.3">
      <c r="E400" s="35" t="s">
        <v>969</v>
      </c>
      <c r="F400" s="35" t="s">
        <v>970</v>
      </c>
    </row>
    <row r="401" spans="5:6" ht="15.6" hidden="1" x14ac:dyDescent="0.3">
      <c r="E401" s="35" t="s">
        <v>971</v>
      </c>
      <c r="F401" s="35" t="s">
        <v>972</v>
      </c>
    </row>
    <row r="402" spans="5:6" ht="15.6" hidden="1" x14ac:dyDescent="0.3">
      <c r="E402" s="35" t="s">
        <v>973</v>
      </c>
      <c r="F402" s="35" t="s">
        <v>974</v>
      </c>
    </row>
    <row r="403" spans="5:6" ht="15.6" hidden="1" x14ac:dyDescent="0.3">
      <c r="E403" s="35" t="s">
        <v>975</v>
      </c>
      <c r="F403" s="35" t="s">
        <v>976</v>
      </c>
    </row>
    <row r="404" spans="5:6" ht="15.6" hidden="1" x14ac:dyDescent="0.3">
      <c r="E404" s="35" t="s">
        <v>977</v>
      </c>
      <c r="F404" s="35" t="s">
        <v>978</v>
      </c>
    </row>
    <row r="405" spans="5:6" ht="15.6" hidden="1" x14ac:dyDescent="0.3">
      <c r="E405" s="35" t="s">
        <v>979</v>
      </c>
      <c r="F405" s="35" t="s">
        <v>980</v>
      </c>
    </row>
    <row r="406" spans="5:6" ht="15.6" hidden="1" x14ac:dyDescent="0.3">
      <c r="E406" s="35" t="s">
        <v>57</v>
      </c>
      <c r="F406" s="35" t="s">
        <v>981</v>
      </c>
    </row>
    <row r="407" spans="5:6" ht="15.6" hidden="1" x14ac:dyDescent="0.3">
      <c r="E407" s="35" t="s">
        <v>982</v>
      </c>
      <c r="F407" s="35" t="s">
        <v>983</v>
      </c>
    </row>
    <row r="408" spans="5:6" ht="15.6" hidden="1" x14ac:dyDescent="0.3">
      <c r="E408" s="35" t="s">
        <v>984</v>
      </c>
      <c r="F408" s="35" t="s">
        <v>985</v>
      </c>
    </row>
    <row r="409" spans="5:6" ht="15.6" hidden="1" x14ac:dyDescent="0.3">
      <c r="E409" s="35" t="s">
        <v>986</v>
      </c>
      <c r="F409" s="35" t="s">
        <v>987</v>
      </c>
    </row>
    <row r="410" spans="5:6" ht="15.6" hidden="1" x14ac:dyDescent="0.3">
      <c r="E410" s="35" t="s">
        <v>988</v>
      </c>
      <c r="F410" s="35" t="s">
        <v>989</v>
      </c>
    </row>
    <row r="411" spans="5:6" ht="15.6" hidden="1" x14ac:dyDescent="0.3">
      <c r="E411" s="35" t="s">
        <v>990</v>
      </c>
      <c r="F411" s="35" t="s">
        <v>991</v>
      </c>
    </row>
    <row r="412" spans="5:6" ht="15.6" hidden="1" x14ac:dyDescent="0.3">
      <c r="E412" s="35" t="s">
        <v>992</v>
      </c>
      <c r="F412" s="35" t="s">
        <v>993</v>
      </c>
    </row>
    <row r="413" spans="5:6" ht="15.6" hidden="1" x14ac:dyDescent="0.3">
      <c r="E413" s="35" t="s">
        <v>994</v>
      </c>
      <c r="F413" s="35" t="s">
        <v>995</v>
      </c>
    </row>
    <row r="414" spans="5:6" ht="15.6" hidden="1" x14ac:dyDescent="0.3">
      <c r="E414" s="35" t="s">
        <v>996</v>
      </c>
      <c r="F414" s="35" t="s">
        <v>997</v>
      </c>
    </row>
    <row r="415" spans="5:6" ht="15.6" hidden="1" x14ac:dyDescent="0.3">
      <c r="E415" s="35" t="s">
        <v>998</v>
      </c>
      <c r="F415" s="35" t="s">
        <v>999</v>
      </c>
    </row>
    <row r="416" spans="5:6" ht="15.6" hidden="1" x14ac:dyDescent="0.3">
      <c r="E416" s="35" t="s">
        <v>1000</v>
      </c>
      <c r="F416" s="35" t="s">
        <v>1001</v>
      </c>
    </row>
    <row r="417" spans="5:6" ht="15.6" hidden="1" x14ac:dyDescent="0.3">
      <c r="E417" s="35" t="s">
        <v>1002</v>
      </c>
      <c r="F417" s="35" t="s">
        <v>1003</v>
      </c>
    </row>
    <row r="418" spans="5:6" ht="15.6" hidden="1" x14ac:dyDescent="0.3">
      <c r="E418" s="35" t="s">
        <v>1004</v>
      </c>
      <c r="F418" s="35" t="s">
        <v>1005</v>
      </c>
    </row>
    <row r="419" spans="5:6" ht="15.6" hidden="1" x14ac:dyDescent="0.3">
      <c r="E419" s="35" t="s">
        <v>1006</v>
      </c>
      <c r="F419" s="35" t="s">
        <v>1007</v>
      </c>
    </row>
    <row r="420" spans="5:6" ht="15.6" hidden="1" x14ac:dyDescent="0.3">
      <c r="E420" s="35" t="s">
        <v>1008</v>
      </c>
      <c r="F420" s="35" t="s">
        <v>1009</v>
      </c>
    </row>
    <row r="421" spans="5:6" ht="15.6" hidden="1" x14ac:dyDescent="0.3">
      <c r="E421" s="35" t="s">
        <v>1010</v>
      </c>
      <c r="F421" s="35" t="s">
        <v>1011</v>
      </c>
    </row>
    <row r="422" spans="5:6" ht="15.6" hidden="1" x14ac:dyDescent="0.3">
      <c r="E422" s="35" t="s">
        <v>1012</v>
      </c>
      <c r="F422" s="35" t="s">
        <v>1013</v>
      </c>
    </row>
    <row r="423" spans="5:6" ht="15.6" hidden="1" x14ac:dyDescent="0.3">
      <c r="E423" s="35" t="s">
        <v>1014</v>
      </c>
      <c r="F423" s="35" t="s">
        <v>1015</v>
      </c>
    </row>
    <row r="424" spans="5:6" ht="15.6" hidden="1" x14ac:dyDescent="0.3">
      <c r="E424" s="35" t="s">
        <v>1016</v>
      </c>
      <c r="F424" s="35" t="s">
        <v>1017</v>
      </c>
    </row>
    <row r="425" spans="5:6" ht="15.6" hidden="1" x14ac:dyDescent="0.3">
      <c r="E425" s="35" t="s">
        <v>1018</v>
      </c>
      <c r="F425" s="35" t="s">
        <v>1019</v>
      </c>
    </row>
    <row r="426" spans="5:6" ht="15.6" hidden="1" x14ac:dyDescent="0.3">
      <c r="E426" s="35" t="s">
        <v>1020</v>
      </c>
      <c r="F426" s="35" t="s">
        <v>1021</v>
      </c>
    </row>
    <row r="427" spans="5:6" ht="15.6" hidden="1" x14ac:dyDescent="0.3">
      <c r="E427" s="35" t="s">
        <v>1022</v>
      </c>
      <c r="F427" s="35" t="s">
        <v>1023</v>
      </c>
    </row>
    <row r="428" spans="5:6" ht="15.6" hidden="1" x14ac:dyDescent="0.3">
      <c r="E428" s="35" t="s">
        <v>1024</v>
      </c>
      <c r="F428" s="35" t="s">
        <v>1025</v>
      </c>
    </row>
    <row r="429" spans="5:6" ht="15.6" hidden="1" x14ac:dyDescent="0.3">
      <c r="E429" s="35" t="s">
        <v>1026</v>
      </c>
      <c r="F429" s="35" t="s">
        <v>1027</v>
      </c>
    </row>
    <row r="430" spans="5:6" ht="15.6" hidden="1" x14ac:dyDescent="0.3">
      <c r="E430" s="35" t="s">
        <v>1028</v>
      </c>
      <c r="F430" s="35" t="s">
        <v>1029</v>
      </c>
    </row>
    <row r="431" spans="5:6" ht="15.6" hidden="1" x14ac:dyDescent="0.3">
      <c r="E431" s="35" t="s">
        <v>1030</v>
      </c>
      <c r="F431" s="35" t="s">
        <v>1031</v>
      </c>
    </row>
    <row r="432" spans="5:6" ht="15.6" hidden="1" x14ac:dyDescent="0.3">
      <c r="E432" s="35" t="s">
        <v>1032</v>
      </c>
      <c r="F432" s="35" t="s">
        <v>1033</v>
      </c>
    </row>
    <row r="433" spans="5:6" ht="15.6" hidden="1" x14ac:dyDescent="0.3">
      <c r="E433" s="35" t="s">
        <v>1034</v>
      </c>
      <c r="F433" s="35" t="s">
        <v>1035</v>
      </c>
    </row>
    <row r="434" spans="5:6" ht="15.6" hidden="1" x14ac:dyDescent="0.3">
      <c r="E434" s="35" t="s">
        <v>1036</v>
      </c>
      <c r="F434" s="35" t="s">
        <v>1037</v>
      </c>
    </row>
    <row r="435" spans="5:6" ht="15.6" hidden="1" x14ac:dyDescent="0.3">
      <c r="E435" s="35" t="s">
        <v>58</v>
      </c>
      <c r="F435" s="35" t="s">
        <v>1038</v>
      </c>
    </row>
    <row r="436" spans="5:6" ht="15.6" hidden="1" x14ac:dyDescent="0.3">
      <c r="E436" s="35" t="s">
        <v>1039</v>
      </c>
      <c r="F436" s="35" t="s">
        <v>1040</v>
      </c>
    </row>
    <row r="437" spans="5:6" ht="15.6" hidden="1" x14ac:dyDescent="0.3">
      <c r="E437" s="35" t="s">
        <v>1041</v>
      </c>
      <c r="F437" s="35" t="s">
        <v>1042</v>
      </c>
    </row>
    <row r="438" spans="5:6" ht="15.6" hidden="1" x14ac:dyDescent="0.3">
      <c r="E438" s="35" t="s">
        <v>1043</v>
      </c>
      <c r="F438" s="35" t="s">
        <v>1044</v>
      </c>
    </row>
    <row r="439" spans="5:6" ht="15.6" hidden="1" x14ac:dyDescent="0.3">
      <c r="E439" s="35" t="s">
        <v>1045</v>
      </c>
      <c r="F439" s="35" t="s">
        <v>1046</v>
      </c>
    </row>
    <row r="440" spans="5:6" ht="15.6" hidden="1" x14ac:dyDescent="0.3">
      <c r="E440" s="35" t="s">
        <v>1047</v>
      </c>
      <c r="F440" s="35" t="s">
        <v>1048</v>
      </c>
    </row>
    <row r="441" spans="5:6" ht="15.6" hidden="1" x14ac:dyDescent="0.3">
      <c r="E441" s="35" t="s">
        <v>1049</v>
      </c>
      <c r="F441" s="35" t="s">
        <v>1050</v>
      </c>
    </row>
    <row r="442" spans="5:6" ht="15.6" hidden="1" x14ac:dyDescent="0.3">
      <c r="E442" s="35" t="s">
        <v>1051</v>
      </c>
      <c r="F442" s="35" t="s">
        <v>1052</v>
      </c>
    </row>
    <row r="443" spans="5:6" ht="15.6" hidden="1" x14ac:dyDescent="0.3">
      <c r="E443" s="35" t="s">
        <v>1053</v>
      </c>
      <c r="F443" s="35" t="s">
        <v>1054</v>
      </c>
    </row>
    <row r="444" spans="5:6" ht="15.6" hidden="1" x14ac:dyDescent="0.3">
      <c r="E444" s="35" t="s">
        <v>1055</v>
      </c>
      <c r="F444" s="35" t="s">
        <v>1056</v>
      </c>
    </row>
    <row r="445" spans="5:6" ht="15.6" hidden="1" x14ac:dyDescent="0.3">
      <c r="E445" s="35" t="s">
        <v>1057</v>
      </c>
      <c r="F445" s="35" t="s">
        <v>1058</v>
      </c>
    </row>
    <row r="446" spans="5:6" ht="15.6" hidden="1" x14ac:dyDescent="0.3">
      <c r="E446" s="35" t="s">
        <v>1059</v>
      </c>
      <c r="F446" s="35" t="s">
        <v>1060</v>
      </c>
    </row>
    <row r="447" spans="5:6" ht="15.6" hidden="1" x14ac:dyDescent="0.3">
      <c r="E447" s="35" t="s">
        <v>1061</v>
      </c>
      <c r="F447" s="35" t="s">
        <v>1062</v>
      </c>
    </row>
    <row r="448" spans="5:6" ht="15.6" hidden="1" x14ac:dyDescent="0.3">
      <c r="E448" s="35" t="s">
        <v>1063</v>
      </c>
      <c r="F448" s="35" t="s">
        <v>1064</v>
      </c>
    </row>
    <row r="449" spans="5:6" ht="15.6" hidden="1" x14ac:dyDescent="0.3">
      <c r="E449" s="35" t="s">
        <v>1065</v>
      </c>
      <c r="F449" s="35" t="s">
        <v>1066</v>
      </c>
    </row>
    <row r="450" spans="5:6" ht="15.6" hidden="1" x14ac:dyDescent="0.3">
      <c r="E450" s="35" t="s">
        <v>1067</v>
      </c>
      <c r="F450" s="35" t="s">
        <v>1068</v>
      </c>
    </row>
    <row r="451" spans="5:6" ht="15.6" hidden="1" x14ac:dyDescent="0.3">
      <c r="E451" s="35" t="s">
        <v>1069</v>
      </c>
      <c r="F451" s="35" t="s">
        <v>1070</v>
      </c>
    </row>
    <row r="452" spans="5:6" ht="15.6" hidden="1" x14ac:dyDescent="0.3">
      <c r="E452" s="35" t="s">
        <v>1071</v>
      </c>
      <c r="F452" s="35" t="s">
        <v>1072</v>
      </c>
    </row>
    <row r="453" spans="5:6" ht="15.6" hidden="1" x14ac:dyDescent="0.3">
      <c r="E453" s="35" t="s">
        <v>1073</v>
      </c>
      <c r="F453" s="35" t="s">
        <v>1074</v>
      </c>
    </row>
    <row r="454" spans="5:6" ht="15.6" hidden="1" x14ac:dyDescent="0.3">
      <c r="E454" s="35" t="s">
        <v>1075</v>
      </c>
      <c r="F454" s="35" t="s">
        <v>1076</v>
      </c>
    </row>
    <row r="455" spans="5:6" ht="15.6" hidden="1" x14ac:dyDescent="0.3">
      <c r="E455" s="35" t="s">
        <v>1077</v>
      </c>
      <c r="F455" s="35" t="s">
        <v>1078</v>
      </c>
    </row>
    <row r="456" spans="5:6" ht="15.6" hidden="1" x14ac:dyDescent="0.3">
      <c r="E456" s="35" t="s">
        <v>1079</v>
      </c>
      <c r="F456" s="35" t="s">
        <v>1080</v>
      </c>
    </row>
    <row r="457" spans="5:6" ht="15.6" hidden="1" x14ac:dyDescent="0.3">
      <c r="E457" s="35" t="s">
        <v>1081</v>
      </c>
      <c r="F457" s="35" t="s">
        <v>1082</v>
      </c>
    </row>
    <row r="458" spans="5:6" ht="15.6" hidden="1" x14ac:dyDescent="0.3">
      <c r="E458" s="35" t="s">
        <v>1083</v>
      </c>
      <c r="F458" s="35" t="s">
        <v>1084</v>
      </c>
    </row>
    <row r="459" spans="5:6" ht="15.6" hidden="1" x14ac:dyDescent="0.3">
      <c r="E459" s="35" t="s">
        <v>1085</v>
      </c>
      <c r="F459" s="35" t="s">
        <v>1086</v>
      </c>
    </row>
    <row r="460" spans="5:6" ht="15.6" hidden="1" x14ac:dyDescent="0.3">
      <c r="E460" s="35" t="s">
        <v>1087</v>
      </c>
      <c r="F460" s="35" t="s">
        <v>1088</v>
      </c>
    </row>
    <row r="461" spans="5:6" ht="15.6" hidden="1" x14ac:dyDescent="0.3">
      <c r="E461" s="35" t="s">
        <v>1089</v>
      </c>
      <c r="F461" s="35" t="s">
        <v>1090</v>
      </c>
    </row>
    <row r="462" spans="5:6" ht="15.6" hidden="1" x14ac:dyDescent="0.3">
      <c r="E462" s="35" t="s">
        <v>1091</v>
      </c>
      <c r="F462" s="35" t="s">
        <v>1092</v>
      </c>
    </row>
    <row r="463" spans="5:6" ht="15.6" hidden="1" x14ac:dyDescent="0.3">
      <c r="E463" s="35" t="s">
        <v>1093</v>
      </c>
      <c r="F463" s="35" t="s">
        <v>1094</v>
      </c>
    </row>
    <row r="464" spans="5:6" ht="15.6" hidden="1" x14ac:dyDescent="0.3">
      <c r="E464" s="35" t="s">
        <v>1095</v>
      </c>
      <c r="F464" s="35" t="s">
        <v>1096</v>
      </c>
    </row>
    <row r="465" spans="5:6" ht="15.6" hidden="1" x14ac:dyDescent="0.3">
      <c r="E465" s="35" t="s">
        <v>1097</v>
      </c>
      <c r="F465" s="35" t="s">
        <v>1098</v>
      </c>
    </row>
    <row r="466" spans="5:6" ht="15.6" hidden="1" x14ac:dyDescent="0.3">
      <c r="E466" s="35" t="s">
        <v>1099</v>
      </c>
      <c r="F466" s="35" t="s">
        <v>1100</v>
      </c>
    </row>
    <row r="467" spans="5:6" ht="15.6" hidden="1" x14ac:dyDescent="0.3">
      <c r="E467" s="35" t="s">
        <v>1101</v>
      </c>
      <c r="F467" s="35" t="s">
        <v>1102</v>
      </c>
    </row>
    <row r="468" spans="5:6" ht="15.6" hidden="1" x14ac:dyDescent="0.3">
      <c r="E468" s="35" t="s">
        <v>1103</v>
      </c>
      <c r="F468" s="35" t="s">
        <v>1104</v>
      </c>
    </row>
    <row r="469" spans="5:6" ht="15.6" hidden="1" x14ac:dyDescent="0.3">
      <c r="E469" s="35" t="s">
        <v>1105</v>
      </c>
      <c r="F469" s="35" t="s">
        <v>1106</v>
      </c>
    </row>
    <row r="470" spans="5:6" ht="15.6" hidden="1" x14ac:dyDescent="0.3">
      <c r="E470" s="35" t="s">
        <v>1107</v>
      </c>
      <c r="F470" s="35" t="s">
        <v>1108</v>
      </c>
    </row>
    <row r="471" spans="5:6" ht="15.6" hidden="1" x14ac:dyDescent="0.3">
      <c r="E471" s="35" t="s">
        <v>1109</v>
      </c>
      <c r="F471" s="35" t="s">
        <v>1110</v>
      </c>
    </row>
    <row r="472" spans="5:6" ht="15.6" hidden="1" x14ac:dyDescent="0.3">
      <c r="E472" s="35" t="s">
        <v>1111</v>
      </c>
      <c r="F472" s="35" t="s">
        <v>1112</v>
      </c>
    </row>
    <row r="473" spans="5:6" ht="15.6" hidden="1" x14ac:dyDescent="0.3">
      <c r="E473" s="35" t="s">
        <v>1113</v>
      </c>
      <c r="F473" s="35" t="s">
        <v>1114</v>
      </c>
    </row>
    <row r="474" spans="5:6" ht="15.6" hidden="1" x14ac:dyDescent="0.3">
      <c r="E474" s="35" t="s">
        <v>1115</v>
      </c>
      <c r="F474" s="35" t="s">
        <v>1116</v>
      </c>
    </row>
    <row r="475" spans="5:6" ht="15.6" hidden="1" x14ac:dyDescent="0.3">
      <c r="E475" s="35" t="s">
        <v>1117</v>
      </c>
      <c r="F475" s="35" t="s">
        <v>1118</v>
      </c>
    </row>
    <row r="476" spans="5:6" ht="15.6" hidden="1" x14ac:dyDescent="0.3">
      <c r="E476" s="35" t="s">
        <v>1119</v>
      </c>
      <c r="F476" s="35" t="s">
        <v>1120</v>
      </c>
    </row>
    <row r="477" spans="5:6" ht="15.6" hidden="1" x14ac:dyDescent="0.3">
      <c r="E477" s="35" t="s">
        <v>1121</v>
      </c>
      <c r="F477" s="35" t="s">
        <v>1122</v>
      </c>
    </row>
    <row r="478" spans="5:6" ht="15.6" hidden="1" x14ac:dyDescent="0.3">
      <c r="E478" s="35" t="s">
        <v>1123</v>
      </c>
      <c r="F478" s="35" t="s">
        <v>1124</v>
      </c>
    </row>
    <row r="479" spans="5:6" ht="15.6" hidden="1" x14ac:dyDescent="0.3">
      <c r="E479" s="35" t="s">
        <v>1125</v>
      </c>
      <c r="F479" s="35" t="s">
        <v>1126</v>
      </c>
    </row>
    <row r="480" spans="5:6" ht="15.6" hidden="1" x14ac:dyDescent="0.3">
      <c r="E480" s="35" t="s">
        <v>1127</v>
      </c>
      <c r="F480" s="35" t="s">
        <v>1128</v>
      </c>
    </row>
    <row r="481" spans="5:6" ht="15.6" hidden="1" x14ac:dyDescent="0.3">
      <c r="E481" s="35" t="s">
        <v>1129</v>
      </c>
      <c r="F481" s="35" t="s">
        <v>1130</v>
      </c>
    </row>
    <row r="482" spans="5:6" ht="15.6" hidden="1" x14ac:dyDescent="0.3">
      <c r="E482" s="35" t="s">
        <v>1131</v>
      </c>
      <c r="F482" s="35" t="s">
        <v>1132</v>
      </c>
    </row>
    <row r="483" spans="5:6" ht="15.6" hidden="1" x14ac:dyDescent="0.3">
      <c r="E483" s="35" t="s">
        <v>1133</v>
      </c>
      <c r="F483" s="35" t="s">
        <v>1134</v>
      </c>
    </row>
    <row r="484" spans="5:6" ht="15.6" hidden="1" x14ac:dyDescent="0.3">
      <c r="E484" s="35" t="s">
        <v>1135</v>
      </c>
      <c r="F484" s="35" t="s">
        <v>1136</v>
      </c>
    </row>
    <row r="485" spans="5:6" ht="15.6" hidden="1" x14ac:dyDescent="0.3">
      <c r="E485" s="35" t="s">
        <v>1137</v>
      </c>
      <c r="F485" s="35" t="s">
        <v>1138</v>
      </c>
    </row>
    <row r="486" spans="5:6" ht="15.6" hidden="1" x14ac:dyDescent="0.3">
      <c r="E486" s="35" t="s">
        <v>1139</v>
      </c>
      <c r="F486" s="35" t="s">
        <v>1140</v>
      </c>
    </row>
    <row r="487" spans="5:6" ht="15.6" hidden="1" x14ac:dyDescent="0.3">
      <c r="E487" s="35" t="s">
        <v>1141</v>
      </c>
      <c r="F487" s="35" t="s">
        <v>1142</v>
      </c>
    </row>
    <row r="488" spans="5:6" ht="15.6" hidden="1" x14ac:dyDescent="0.3">
      <c r="E488" s="35" t="s">
        <v>1143</v>
      </c>
      <c r="F488" s="35" t="s">
        <v>1144</v>
      </c>
    </row>
    <row r="489" spans="5:6" ht="15.6" hidden="1" x14ac:dyDescent="0.3">
      <c r="E489" s="35" t="s">
        <v>1145</v>
      </c>
      <c r="F489" s="35" t="s">
        <v>1146</v>
      </c>
    </row>
    <row r="490" spans="5:6" ht="15.6" hidden="1" x14ac:dyDescent="0.3">
      <c r="E490" s="35" t="s">
        <v>1147</v>
      </c>
      <c r="F490" s="35" t="s">
        <v>1148</v>
      </c>
    </row>
    <row r="491" spans="5:6" ht="15.6" hidden="1" x14ac:dyDescent="0.3">
      <c r="E491" s="35" t="s">
        <v>1149</v>
      </c>
      <c r="F491" s="35" t="s">
        <v>1150</v>
      </c>
    </row>
    <row r="492" spans="5:6" ht="15.6" hidden="1" x14ac:dyDescent="0.3">
      <c r="E492" s="35" t="s">
        <v>1151</v>
      </c>
      <c r="F492" s="35" t="s">
        <v>1152</v>
      </c>
    </row>
    <row r="493" spans="5:6" ht="15.6" hidden="1" x14ac:dyDescent="0.3">
      <c r="E493" s="35" t="s">
        <v>1153</v>
      </c>
      <c r="F493" s="35" t="s">
        <v>1154</v>
      </c>
    </row>
    <row r="494" spans="5:6" ht="15.6" hidden="1" x14ac:dyDescent="0.3">
      <c r="E494" s="35" t="s">
        <v>1155</v>
      </c>
      <c r="F494" s="35" t="s">
        <v>1156</v>
      </c>
    </row>
    <row r="495" spans="5:6" ht="15.6" hidden="1" x14ac:dyDescent="0.3">
      <c r="E495" s="35" t="s">
        <v>1157</v>
      </c>
      <c r="F495" s="35" t="s">
        <v>1158</v>
      </c>
    </row>
    <row r="496" spans="5:6" ht="15.6" hidden="1" x14ac:dyDescent="0.3">
      <c r="E496" s="35" t="s">
        <v>1159</v>
      </c>
      <c r="F496" s="35" t="s">
        <v>1160</v>
      </c>
    </row>
    <row r="497" spans="5:6" ht="15.6" hidden="1" x14ac:dyDescent="0.3">
      <c r="E497" s="35" t="s">
        <v>1161</v>
      </c>
      <c r="F497" s="35" t="s">
        <v>1162</v>
      </c>
    </row>
    <row r="498" spans="5:6" ht="15.6" hidden="1" x14ac:dyDescent="0.3">
      <c r="E498" s="35" t="s">
        <v>1163</v>
      </c>
      <c r="F498" s="35" t="s">
        <v>1164</v>
      </c>
    </row>
    <row r="499" spans="5:6" ht="15.6" hidden="1" x14ac:dyDescent="0.3">
      <c r="E499" s="35" t="s">
        <v>1165</v>
      </c>
      <c r="F499" s="35" t="s">
        <v>1166</v>
      </c>
    </row>
    <row r="500" spans="5:6" ht="15.6" hidden="1" x14ac:dyDescent="0.3">
      <c r="E500" s="35" t="s">
        <v>1167</v>
      </c>
      <c r="F500" s="35" t="s">
        <v>1168</v>
      </c>
    </row>
    <row r="501" spans="5:6" ht="15.6" hidden="1" x14ac:dyDescent="0.3">
      <c r="E501" s="35" t="s">
        <v>1169</v>
      </c>
      <c r="F501" s="35" t="s">
        <v>1170</v>
      </c>
    </row>
    <row r="502" spans="5:6" ht="15.6" hidden="1" x14ac:dyDescent="0.3">
      <c r="E502" s="35" t="s">
        <v>1171</v>
      </c>
      <c r="F502" s="35" t="s">
        <v>1172</v>
      </c>
    </row>
    <row r="503" spans="5:6" ht="15.6" hidden="1" x14ac:dyDescent="0.3">
      <c r="E503" s="35" t="s">
        <v>1173</v>
      </c>
      <c r="F503" s="35" t="s">
        <v>1174</v>
      </c>
    </row>
    <row r="504" spans="5:6" ht="15.6" hidden="1" x14ac:dyDescent="0.3">
      <c r="E504" s="35" t="s">
        <v>46</v>
      </c>
      <c r="F504" s="35" t="s">
        <v>1175</v>
      </c>
    </row>
    <row r="505" spans="5:6" ht="15.6" hidden="1" x14ac:dyDescent="0.3">
      <c r="E505" s="35" t="s">
        <v>1176</v>
      </c>
      <c r="F505" s="35" t="s">
        <v>1177</v>
      </c>
    </row>
    <row r="506" spans="5:6" ht="15.6" hidden="1" x14ac:dyDescent="0.3">
      <c r="E506" s="35" t="s">
        <v>1178</v>
      </c>
      <c r="F506" s="35" t="s">
        <v>1179</v>
      </c>
    </row>
    <row r="507" spans="5:6" ht="15.6" hidden="1" x14ac:dyDescent="0.3">
      <c r="E507" s="35" t="s">
        <v>1180</v>
      </c>
      <c r="F507" s="35" t="s">
        <v>1181</v>
      </c>
    </row>
    <row r="508" spans="5:6" ht="15.6" hidden="1" x14ac:dyDescent="0.3">
      <c r="E508" s="35" t="s">
        <v>1182</v>
      </c>
      <c r="F508" s="35" t="s">
        <v>1183</v>
      </c>
    </row>
    <row r="509" spans="5:6" ht="15.6" hidden="1" x14ac:dyDescent="0.3">
      <c r="E509" s="35" t="s">
        <v>1184</v>
      </c>
      <c r="F509" s="35" t="s">
        <v>1185</v>
      </c>
    </row>
    <row r="510" spans="5:6" ht="15.6" hidden="1" x14ac:dyDescent="0.3">
      <c r="E510" s="35" t="s">
        <v>1186</v>
      </c>
      <c r="F510" s="35" t="s">
        <v>1187</v>
      </c>
    </row>
    <row r="511" spans="5:6" ht="15.6" hidden="1" x14ac:dyDescent="0.3">
      <c r="E511" s="35" t="s">
        <v>1188</v>
      </c>
      <c r="F511" s="35" t="s">
        <v>1189</v>
      </c>
    </row>
    <row r="512" spans="5:6" ht="15.6" hidden="1" x14ac:dyDescent="0.3">
      <c r="E512" s="35" t="s">
        <v>1190</v>
      </c>
      <c r="F512" s="35" t="s">
        <v>1191</v>
      </c>
    </row>
    <row r="513" spans="5:6" ht="15.6" hidden="1" x14ac:dyDescent="0.3">
      <c r="E513" s="35" t="s">
        <v>1192</v>
      </c>
      <c r="F513" s="35" t="s">
        <v>1193</v>
      </c>
    </row>
    <row r="514" spans="5:6" ht="15.6" hidden="1" x14ac:dyDescent="0.3">
      <c r="E514" s="35" t="s">
        <v>1194</v>
      </c>
      <c r="F514" s="35" t="s">
        <v>1195</v>
      </c>
    </row>
    <row r="515" spans="5:6" ht="15.6" hidden="1" x14ac:dyDescent="0.3">
      <c r="E515" s="35" t="s">
        <v>1196</v>
      </c>
      <c r="F515" s="35" t="s">
        <v>1197</v>
      </c>
    </row>
    <row r="516" spans="5:6" ht="15.6" hidden="1" x14ac:dyDescent="0.3">
      <c r="E516" s="35" t="s">
        <v>1198</v>
      </c>
      <c r="F516" s="35" t="s">
        <v>1199</v>
      </c>
    </row>
    <row r="517" spans="5:6" ht="15.6" hidden="1" x14ac:dyDescent="0.3">
      <c r="E517" s="35" t="s">
        <v>1200</v>
      </c>
      <c r="F517" s="35" t="s">
        <v>1201</v>
      </c>
    </row>
    <row r="518" spans="5:6" ht="15.6" hidden="1" x14ac:dyDescent="0.3">
      <c r="E518" s="35" t="s">
        <v>1202</v>
      </c>
      <c r="F518" s="35" t="s">
        <v>1203</v>
      </c>
    </row>
    <row r="519" spans="5:6" ht="15.6" hidden="1" x14ac:dyDescent="0.3">
      <c r="E519" s="35" t="s">
        <v>1204</v>
      </c>
      <c r="F519" s="35" t="s">
        <v>1205</v>
      </c>
    </row>
    <row r="520" spans="5:6" ht="15.6" hidden="1" x14ac:dyDescent="0.3">
      <c r="E520" s="35" t="s">
        <v>1206</v>
      </c>
      <c r="F520" s="35" t="s">
        <v>1207</v>
      </c>
    </row>
    <row r="521" spans="5:6" ht="15.6" hidden="1" x14ac:dyDescent="0.3">
      <c r="E521" s="35" t="s">
        <v>1208</v>
      </c>
      <c r="F521" s="35" t="s">
        <v>1209</v>
      </c>
    </row>
    <row r="522" spans="5:6" ht="15.6" hidden="1" x14ac:dyDescent="0.3">
      <c r="E522" s="35" t="s">
        <v>1210</v>
      </c>
      <c r="F522" s="35" t="s">
        <v>1211</v>
      </c>
    </row>
    <row r="523" spans="5:6" ht="15.6" hidden="1" x14ac:dyDescent="0.3">
      <c r="E523" s="35" t="s">
        <v>1212</v>
      </c>
      <c r="F523" s="35" t="s">
        <v>1213</v>
      </c>
    </row>
    <row r="524" spans="5:6" ht="15.6" hidden="1" x14ac:dyDescent="0.3">
      <c r="E524" s="35" t="s">
        <v>1214</v>
      </c>
      <c r="F524" s="35" t="s">
        <v>1215</v>
      </c>
    </row>
    <row r="525" spans="5:6" ht="15.6" hidden="1" x14ac:dyDescent="0.3">
      <c r="E525" s="35" t="s">
        <v>1216</v>
      </c>
      <c r="F525" s="35" t="s">
        <v>1217</v>
      </c>
    </row>
    <row r="526" spans="5:6" ht="15.6" hidden="1" x14ac:dyDescent="0.3">
      <c r="E526" s="35" t="s">
        <v>1218</v>
      </c>
      <c r="F526" s="35" t="s">
        <v>1219</v>
      </c>
    </row>
    <row r="527" spans="5:6" ht="15.6" hidden="1" x14ac:dyDescent="0.3">
      <c r="E527" s="35" t="s">
        <v>1220</v>
      </c>
      <c r="F527" s="35" t="s">
        <v>1221</v>
      </c>
    </row>
    <row r="528" spans="5:6" ht="15.6" hidden="1" x14ac:dyDescent="0.3">
      <c r="E528" s="35" t="s">
        <v>1222</v>
      </c>
      <c r="F528" s="35" t="s">
        <v>1223</v>
      </c>
    </row>
    <row r="529" spans="5:6" ht="15.6" hidden="1" x14ac:dyDescent="0.3">
      <c r="E529" s="35" t="s">
        <v>1224</v>
      </c>
      <c r="F529" s="35" t="s">
        <v>1225</v>
      </c>
    </row>
    <row r="530" spans="5:6" ht="15.6" hidden="1" x14ac:dyDescent="0.3">
      <c r="E530" s="35" t="s">
        <v>1226</v>
      </c>
      <c r="F530" s="35" t="s">
        <v>1227</v>
      </c>
    </row>
    <row r="531" spans="5:6" ht="15.6" hidden="1" x14ac:dyDescent="0.3">
      <c r="E531" s="35" t="s">
        <v>1228</v>
      </c>
      <c r="F531" s="35" t="s">
        <v>1229</v>
      </c>
    </row>
    <row r="532" spans="5:6" ht="15.6" hidden="1" x14ac:dyDescent="0.3">
      <c r="E532" s="35" t="s">
        <v>1230</v>
      </c>
      <c r="F532" s="35" t="s">
        <v>1231</v>
      </c>
    </row>
    <row r="533" spans="5:6" ht="15.6" hidden="1" x14ac:dyDescent="0.3">
      <c r="E533" s="35" t="s">
        <v>1232</v>
      </c>
      <c r="F533" s="35" t="s">
        <v>1233</v>
      </c>
    </row>
    <row r="534" spans="5:6" ht="15.6" hidden="1" x14ac:dyDescent="0.3">
      <c r="E534" s="35" t="s">
        <v>1234</v>
      </c>
      <c r="F534" s="35" t="s">
        <v>1235</v>
      </c>
    </row>
    <row r="535" spans="5:6" ht="15.6" hidden="1" x14ac:dyDescent="0.3">
      <c r="E535" s="35" t="s">
        <v>1236</v>
      </c>
      <c r="F535" s="35" t="s">
        <v>1237</v>
      </c>
    </row>
    <row r="536" spans="5:6" ht="15.6" hidden="1" x14ac:dyDescent="0.3">
      <c r="E536" s="35" t="s">
        <v>1238</v>
      </c>
      <c r="F536" s="35" t="s">
        <v>1239</v>
      </c>
    </row>
    <row r="537" spans="5:6" ht="15.6" hidden="1" x14ac:dyDescent="0.3">
      <c r="E537" s="35" t="s">
        <v>1240</v>
      </c>
      <c r="F537" s="35" t="s">
        <v>1241</v>
      </c>
    </row>
    <row r="538" spans="5:6" ht="15.6" hidden="1" x14ac:dyDescent="0.3">
      <c r="E538" s="35" t="s">
        <v>1242</v>
      </c>
      <c r="F538" s="35" t="s">
        <v>1243</v>
      </c>
    </row>
    <row r="539" spans="5:6" ht="15.6" hidden="1" x14ac:dyDescent="0.3">
      <c r="E539" s="35" t="s">
        <v>1244</v>
      </c>
      <c r="F539" s="35" t="s">
        <v>1245</v>
      </c>
    </row>
    <row r="540" spans="5:6" ht="15.6" hidden="1" x14ac:dyDescent="0.3">
      <c r="E540" s="35" t="s">
        <v>1246</v>
      </c>
      <c r="F540" s="35" t="s">
        <v>1247</v>
      </c>
    </row>
    <row r="541" spans="5:6" ht="15.6" hidden="1" x14ac:dyDescent="0.3">
      <c r="E541" s="35" t="s">
        <v>1248</v>
      </c>
      <c r="F541" s="35" t="s">
        <v>1249</v>
      </c>
    </row>
    <row r="542" spans="5:6" ht="15.6" hidden="1" x14ac:dyDescent="0.3">
      <c r="E542" s="35" t="s">
        <v>1250</v>
      </c>
      <c r="F542" s="35" t="s">
        <v>1251</v>
      </c>
    </row>
    <row r="543" spans="5:6" ht="15.6" hidden="1" x14ac:dyDescent="0.3">
      <c r="E543" s="35" t="s">
        <v>1252</v>
      </c>
      <c r="F543" s="35" t="s">
        <v>1253</v>
      </c>
    </row>
    <row r="544" spans="5:6" ht="15.6" hidden="1" x14ac:dyDescent="0.3">
      <c r="E544" s="35" t="s">
        <v>1254</v>
      </c>
      <c r="F544" s="35" t="s">
        <v>1255</v>
      </c>
    </row>
    <row r="545" spans="5:6" ht="15.6" hidden="1" x14ac:dyDescent="0.3">
      <c r="E545" s="35" t="s">
        <v>1256</v>
      </c>
      <c r="F545" s="35" t="s">
        <v>1257</v>
      </c>
    </row>
    <row r="546" spans="5:6" ht="15.6" hidden="1" x14ac:dyDescent="0.3">
      <c r="E546" s="35" t="s">
        <v>1258</v>
      </c>
      <c r="F546" s="35" t="s">
        <v>1259</v>
      </c>
    </row>
    <row r="547" spans="5:6" ht="15.6" hidden="1" x14ac:dyDescent="0.3">
      <c r="E547" s="35" t="s">
        <v>1260</v>
      </c>
      <c r="F547" s="35" t="s">
        <v>1261</v>
      </c>
    </row>
    <row r="548" spans="5:6" ht="15.6" hidden="1" x14ac:dyDescent="0.3">
      <c r="E548" s="35" t="s">
        <v>1262</v>
      </c>
      <c r="F548" s="35" t="s">
        <v>1263</v>
      </c>
    </row>
    <row r="549" spans="5:6" ht="15.6" hidden="1" x14ac:dyDescent="0.3">
      <c r="E549" s="35" t="s">
        <v>1264</v>
      </c>
      <c r="F549" s="35" t="s">
        <v>1265</v>
      </c>
    </row>
    <row r="550" spans="5:6" ht="15.6" hidden="1" x14ac:dyDescent="0.3">
      <c r="E550" s="35" t="s">
        <v>1266</v>
      </c>
      <c r="F550" s="35" t="s">
        <v>1267</v>
      </c>
    </row>
    <row r="551" spans="5:6" ht="15.6" hidden="1" x14ac:dyDescent="0.3">
      <c r="E551" s="35" t="s">
        <v>1268</v>
      </c>
      <c r="F551" s="35" t="s">
        <v>1269</v>
      </c>
    </row>
    <row r="552" spans="5:6" ht="15.6" hidden="1" x14ac:dyDescent="0.3">
      <c r="E552" s="35" t="s">
        <v>1270</v>
      </c>
      <c r="F552" s="35" t="s">
        <v>1271</v>
      </c>
    </row>
    <row r="553" spans="5:6" ht="15.6" hidden="1" x14ac:dyDescent="0.3">
      <c r="E553" s="35" t="s">
        <v>1272</v>
      </c>
      <c r="F553" s="35" t="s">
        <v>1273</v>
      </c>
    </row>
    <row r="554" spans="5:6" ht="15.6" hidden="1" x14ac:dyDescent="0.3">
      <c r="E554" s="35" t="s">
        <v>1274</v>
      </c>
      <c r="F554" s="35" t="s">
        <v>1275</v>
      </c>
    </row>
    <row r="555" spans="5:6" ht="15.6" hidden="1" x14ac:dyDescent="0.3">
      <c r="E555" s="35" t="s">
        <v>1276</v>
      </c>
      <c r="F555" s="35" t="s">
        <v>1277</v>
      </c>
    </row>
    <row r="556" spans="5:6" ht="15.6" hidden="1" x14ac:dyDescent="0.3">
      <c r="E556" s="35" t="s">
        <v>1278</v>
      </c>
      <c r="F556" s="35" t="s">
        <v>1279</v>
      </c>
    </row>
    <row r="557" spans="5:6" ht="15.6" hidden="1" x14ac:dyDescent="0.3">
      <c r="E557" s="35" t="s">
        <v>1280</v>
      </c>
      <c r="F557" s="35" t="s">
        <v>1281</v>
      </c>
    </row>
    <row r="558" spans="5:6" ht="15.6" hidden="1" x14ac:dyDescent="0.3">
      <c r="E558" s="35" t="s">
        <v>1282</v>
      </c>
      <c r="F558" s="35" t="s">
        <v>1283</v>
      </c>
    </row>
    <row r="559" spans="5:6" ht="15.6" hidden="1" x14ac:dyDescent="0.3">
      <c r="E559" s="35" t="s">
        <v>1284</v>
      </c>
      <c r="F559" s="35" t="s">
        <v>1285</v>
      </c>
    </row>
    <row r="560" spans="5:6" ht="15.6" hidden="1" x14ac:dyDescent="0.3">
      <c r="E560" s="35" t="s">
        <v>1286</v>
      </c>
      <c r="F560" s="35" t="s">
        <v>1287</v>
      </c>
    </row>
    <row r="561" spans="5:6" ht="15.6" hidden="1" x14ac:dyDescent="0.3">
      <c r="E561" s="35" t="s">
        <v>1288</v>
      </c>
      <c r="F561" s="35" t="s">
        <v>1289</v>
      </c>
    </row>
    <row r="562" spans="5:6" ht="15.6" hidden="1" x14ac:dyDescent="0.3">
      <c r="E562" s="35" t="s">
        <v>1290</v>
      </c>
      <c r="F562" s="35" t="s">
        <v>1291</v>
      </c>
    </row>
    <row r="563" spans="5:6" ht="15.6" hidden="1" x14ac:dyDescent="0.3">
      <c r="E563" s="35" t="s">
        <v>1292</v>
      </c>
      <c r="F563" s="35" t="s">
        <v>1293</v>
      </c>
    </row>
    <row r="564" spans="5:6" ht="15.6" hidden="1" x14ac:dyDescent="0.3">
      <c r="E564" s="35" t="s">
        <v>1294</v>
      </c>
      <c r="F564" s="35" t="s">
        <v>1295</v>
      </c>
    </row>
    <row r="565" spans="5:6" ht="15.6" hidden="1" x14ac:dyDescent="0.3">
      <c r="E565" s="35" t="s">
        <v>1296</v>
      </c>
      <c r="F565" s="35" t="s">
        <v>1297</v>
      </c>
    </row>
    <row r="566" spans="5:6" ht="15.6" hidden="1" x14ac:dyDescent="0.3">
      <c r="E566" s="35" t="s">
        <v>1298</v>
      </c>
      <c r="F566" s="35" t="s">
        <v>1299</v>
      </c>
    </row>
    <row r="567" spans="5:6" ht="15.6" hidden="1" x14ac:dyDescent="0.3">
      <c r="E567" s="35" t="s">
        <v>1300</v>
      </c>
      <c r="F567" s="35" t="s">
        <v>1301</v>
      </c>
    </row>
    <row r="568" spans="5:6" ht="15.6" hidden="1" x14ac:dyDescent="0.3">
      <c r="E568" s="35" t="s">
        <v>1302</v>
      </c>
      <c r="F568" s="35" t="s">
        <v>1303</v>
      </c>
    </row>
    <row r="569" spans="5:6" ht="15.6" hidden="1" x14ac:dyDescent="0.3">
      <c r="E569" s="35" t="s">
        <v>1304</v>
      </c>
      <c r="F569" s="35" t="s">
        <v>1305</v>
      </c>
    </row>
    <row r="570" spans="5:6" ht="15.6" hidden="1" x14ac:dyDescent="0.3">
      <c r="E570" s="35" t="s">
        <v>1306</v>
      </c>
      <c r="F570" s="35" t="s">
        <v>1307</v>
      </c>
    </row>
    <row r="571" spans="5:6" ht="15.6" hidden="1" x14ac:dyDescent="0.3">
      <c r="F571" s="35" t="s">
        <v>1308</v>
      </c>
    </row>
    <row r="572" spans="5:6" ht="15.6" hidden="1" x14ac:dyDescent="0.3">
      <c r="F572" s="35" t="s">
        <v>1309</v>
      </c>
    </row>
    <row r="573" spans="5:6" ht="15.6" hidden="1" x14ac:dyDescent="0.3">
      <c r="F573" s="35" t="s">
        <v>1310</v>
      </c>
    </row>
    <row r="574" spans="5:6" ht="15.6" hidden="1" x14ac:dyDescent="0.3">
      <c r="F574" s="35" t="s">
        <v>1311</v>
      </c>
    </row>
    <row r="575" spans="5:6" ht="15.6" hidden="1" x14ac:dyDescent="0.3"/>
    <row r="576" spans="5:6" ht="15.6" hidden="1" x14ac:dyDescent="0.3"/>
  </sheetData>
  <mergeCells count="44">
    <mergeCell ref="C52:G52"/>
    <mergeCell ref="B112:F112"/>
    <mergeCell ref="C44:G44"/>
    <mergeCell ref="C45:G45"/>
    <mergeCell ref="B47:G47"/>
    <mergeCell ref="C49:G49"/>
    <mergeCell ref="C50:G50"/>
    <mergeCell ref="C51:G51"/>
    <mergeCell ref="C43:G43"/>
    <mergeCell ref="B31:D31"/>
    <mergeCell ref="B32:G32"/>
    <mergeCell ref="B33:D33"/>
    <mergeCell ref="C34:G34"/>
    <mergeCell ref="C35:G35"/>
    <mergeCell ref="C36:G36"/>
    <mergeCell ref="C37:G37"/>
    <mergeCell ref="C38:G38"/>
    <mergeCell ref="C39:G39"/>
    <mergeCell ref="B40:D40"/>
    <mergeCell ref="B41:G41"/>
    <mergeCell ref="C30:G30"/>
    <mergeCell ref="C18:G18"/>
    <mergeCell ref="C19:G19"/>
    <mergeCell ref="C20:G20"/>
    <mergeCell ref="E21:G21"/>
    <mergeCell ref="C22:G22"/>
    <mergeCell ref="C23:G23"/>
    <mergeCell ref="B24:D24"/>
    <mergeCell ref="B25:G25"/>
    <mergeCell ref="C27:G27"/>
    <mergeCell ref="C28:G28"/>
    <mergeCell ref="C29:G29"/>
    <mergeCell ref="C17:G17"/>
    <mergeCell ref="B3:G3"/>
    <mergeCell ref="B4:G4"/>
    <mergeCell ref="B5:D5"/>
    <mergeCell ref="B6:G6"/>
    <mergeCell ref="B7:D7"/>
    <mergeCell ref="C8:G8"/>
    <mergeCell ref="C9:G9"/>
    <mergeCell ref="B10:B13"/>
    <mergeCell ref="C14:G14"/>
    <mergeCell ref="C15:G15"/>
    <mergeCell ref="C16:G16"/>
  </mergeCells>
  <dataValidations count="10">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C13">
      <formula1>$B$108:$B$113</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D13">
      <formula1>$C$108:$C$128</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E13">
      <formula1>$D$108:$D$167</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F13">
      <formula1>$E$108:$E$564</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G13">
      <formula1>$F$108:$F$568</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$G$108:$G$110</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$H$108:$H$112</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$I$108:$I$115</formula1>
    </dataValidation>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$J$108:$J$109</formula1>
    </dataValidation>
  </dataValidations>
  <hyperlinks>
    <hyperlink ref="A1" location="'2.6.2.c'!A1" display="Regresar"/>
    <hyperlink ref="C38" r:id="rId1"/>
  </hyperlinks>
  <printOptions horizontalCentered="1" verticalCentered="1"/>
  <pageMargins left="0.70866141732283472" right="0.70866141732283472" top="0.74803149606299213" bottom="0.74803149606299213" header="0.31496062992125984" footer="0.31496062992125984"/>
  <pageSetup scale="31" orientation="portrait" r:id="rId2"/>
  <drawing r:id="rId3"/>
  <legacyDrawing r:id="rId4"/>
  <tableParts count="10">
    <tablePart r:id="rId5"/>
    <tablePart r:id="rId6"/>
    <tablePart r:id="rId7"/>
    <tablePart r:id="rId8"/>
    <tablePart r:id="rId9"/>
    <tablePart r:id="rId10"/>
    <tablePart r:id="rId11"/>
    <tablePart r:id="rId12"/>
    <tablePart r:id="rId13"/>
    <tablePart r:id="rId14"/>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dimension ref="A1:N25"/>
  <sheetViews>
    <sheetView showGridLines="0" zoomScale="90" zoomScaleNormal="90" workbookViewId="0">
      <selection activeCell="E24" sqref="E24"/>
    </sheetView>
  </sheetViews>
  <sheetFormatPr baseColWidth="10" defaultColWidth="11.42578125" defaultRowHeight="15" x14ac:dyDescent="0.25"/>
  <cols>
    <col min="1" max="1" width="11.42578125" style="95" customWidth="1"/>
    <col min="2" max="2" width="19.28515625" style="95" customWidth="1"/>
    <col min="3" max="3" width="29.5703125" style="95" customWidth="1"/>
    <col min="4" max="4" width="13.7109375" style="95" customWidth="1"/>
    <col min="5" max="5" width="12.28515625" style="95" customWidth="1"/>
    <col min="6" max="6" width="31.28515625" style="95" customWidth="1"/>
    <col min="7" max="7" width="13" style="95" customWidth="1"/>
    <col min="8" max="9" width="8" style="95" bestFit="1" customWidth="1"/>
    <col min="10" max="10" width="8.28515625" style="95" bestFit="1" customWidth="1"/>
    <col min="11" max="11" width="8" style="95" bestFit="1" customWidth="1"/>
    <col min="12" max="15" width="9.5703125" style="95" bestFit="1" customWidth="1"/>
    <col min="16" max="16384" width="11.42578125" style="95"/>
  </cols>
  <sheetData>
    <row r="1" spans="1:14" ht="15.6" x14ac:dyDescent="0.3">
      <c r="A1" s="23" t="s">
        <v>32</v>
      </c>
      <c r="F1" s="788" t="s">
        <v>60</v>
      </c>
      <c r="G1" s="392"/>
    </row>
    <row r="2" spans="1:14" ht="15.75" x14ac:dyDescent="0.25">
      <c r="A2" s="18"/>
      <c r="B2" s="85" t="s">
        <v>1535</v>
      </c>
    </row>
    <row r="3" spans="1:14" ht="14.45" x14ac:dyDescent="0.3">
      <c r="B3" s="96" t="s">
        <v>47</v>
      </c>
      <c r="H3" s="96"/>
      <c r="I3" s="96"/>
      <c r="J3" s="96"/>
      <c r="K3" s="96"/>
      <c r="L3" s="96"/>
      <c r="M3" s="96"/>
    </row>
    <row r="4" spans="1:14" x14ac:dyDescent="0.25">
      <c r="B4" s="86" t="s">
        <v>48</v>
      </c>
    </row>
    <row r="5" spans="1:14" ht="15" customHeight="1" x14ac:dyDescent="0.25">
      <c r="B5" s="86" t="s">
        <v>49</v>
      </c>
      <c r="G5" s="245"/>
      <c r="H5" s="245"/>
      <c r="I5" s="245"/>
      <c r="J5" s="245"/>
      <c r="K5" s="245"/>
      <c r="L5" s="245"/>
      <c r="M5" s="245"/>
      <c r="N5" s="245"/>
    </row>
    <row r="6" spans="1:14" x14ac:dyDescent="0.25">
      <c r="B6" s="71" t="s">
        <v>1735</v>
      </c>
      <c r="G6" s="245"/>
      <c r="H6" s="245"/>
      <c r="I6" s="245"/>
      <c r="J6" s="245"/>
      <c r="K6" s="245"/>
      <c r="L6" s="245"/>
      <c r="M6" s="245"/>
      <c r="N6" s="245"/>
    </row>
    <row r="7" spans="1:14" ht="14.45" x14ac:dyDescent="0.3">
      <c r="B7" s="86"/>
      <c r="G7" s="245"/>
      <c r="H7" s="245"/>
      <c r="I7" s="245"/>
      <c r="J7" s="245"/>
      <c r="K7" s="245"/>
      <c r="L7" s="245"/>
      <c r="M7" s="245"/>
      <c r="N7" s="245"/>
    </row>
    <row r="8" spans="1:14" x14ac:dyDescent="0.25">
      <c r="B8" s="14" t="s">
        <v>1737</v>
      </c>
      <c r="C8" s="80"/>
      <c r="G8" s="245"/>
      <c r="H8" s="245"/>
      <c r="I8" s="245"/>
      <c r="J8" s="245"/>
      <c r="K8" s="245"/>
      <c r="L8" s="245"/>
      <c r="M8" s="245"/>
      <c r="N8" s="245"/>
    </row>
    <row r="9" spans="1:14" ht="14.45" x14ac:dyDescent="0.3">
      <c r="C9" s="92"/>
      <c r="G9" s="245"/>
      <c r="H9" s="245"/>
      <c r="I9" s="245"/>
      <c r="J9" s="245"/>
      <c r="K9" s="245"/>
      <c r="L9" s="245"/>
      <c r="M9" s="245"/>
      <c r="N9" s="245"/>
    </row>
    <row r="10" spans="1:14" x14ac:dyDescent="0.25">
      <c r="B10" s="80" t="s">
        <v>1739</v>
      </c>
      <c r="C10" s="155"/>
      <c r="D10" s="155"/>
      <c r="E10" s="155"/>
      <c r="G10" s="245"/>
      <c r="H10" s="245"/>
      <c r="I10" s="245"/>
      <c r="J10" s="245"/>
      <c r="K10" s="245"/>
      <c r="L10" s="245"/>
      <c r="M10" s="245"/>
      <c r="N10" s="245"/>
    </row>
    <row r="11" spans="1:14" x14ac:dyDescent="0.25">
      <c r="B11" s="220" t="s">
        <v>1599</v>
      </c>
      <c r="C11" s="92"/>
      <c r="D11" s="155"/>
      <c r="E11" s="155"/>
    </row>
    <row r="12" spans="1:14" ht="45" x14ac:dyDescent="0.25">
      <c r="B12" s="567" t="s">
        <v>3582</v>
      </c>
      <c r="C12" s="568" t="s">
        <v>261</v>
      </c>
      <c r="D12" s="566" t="s">
        <v>3583</v>
      </c>
      <c r="E12" s="567" t="s">
        <v>260</v>
      </c>
      <c r="F12" s="567" t="s">
        <v>3584</v>
      </c>
      <c r="G12" s="933" t="s">
        <v>3876</v>
      </c>
    </row>
    <row r="13" spans="1:14" ht="14.45" x14ac:dyDescent="0.3">
      <c r="B13" s="569">
        <v>2012</v>
      </c>
      <c r="C13" s="947">
        <v>616.85223062399973</v>
      </c>
      <c r="D13" s="948">
        <v>586.2510163799999</v>
      </c>
      <c r="E13" s="949">
        <v>0.54602899999999999</v>
      </c>
      <c r="F13" s="950">
        <v>85.925842848000002</v>
      </c>
      <c r="G13" s="932"/>
    </row>
    <row r="14" spans="1:14" ht="14.45" x14ac:dyDescent="0.3">
      <c r="B14" s="569">
        <v>2013</v>
      </c>
      <c r="C14" s="947">
        <v>724.81104611999945</v>
      </c>
      <c r="D14" s="948">
        <v>688.77303930000005</v>
      </c>
      <c r="E14" s="949">
        <v>0.84281399999999995</v>
      </c>
      <c r="F14" s="950">
        <v>138.83718124800001</v>
      </c>
      <c r="G14" s="932"/>
    </row>
    <row r="15" spans="1:14" ht="14.45" x14ac:dyDescent="0.3">
      <c r="B15" s="569">
        <v>2014</v>
      </c>
      <c r="C15" s="947">
        <v>861.80308235999951</v>
      </c>
      <c r="D15" s="948">
        <v>812.75093949999996</v>
      </c>
      <c r="E15" s="949">
        <v>0.94996700000000001</v>
      </c>
      <c r="F15" s="950">
        <v>173.77739308800005</v>
      </c>
      <c r="G15" s="932"/>
    </row>
    <row r="16" spans="1:14" ht="14.45" x14ac:dyDescent="0.3">
      <c r="B16" s="569">
        <v>2015</v>
      </c>
      <c r="C16" s="947">
        <v>1007.4935485439999</v>
      </c>
      <c r="D16" s="948">
        <v>953.34262547999992</v>
      </c>
      <c r="E16" s="949">
        <v>0.94996700000000001</v>
      </c>
      <c r="F16" s="950">
        <v>240.26932756800005</v>
      </c>
      <c r="G16" s="932"/>
    </row>
    <row r="17" spans="2:10" ht="14.45" x14ac:dyDescent="0.3">
      <c r="B17" s="569">
        <v>2016</v>
      </c>
      <c r="C17" s="941">
        <v>956.4316680103999</v>
      </c>
      <c r="D17" s="948">
        <v>902.08640341519992</v>
      </c>
      <c r="E17" s="949">
        <v>1.3078857239999926</v>
      </c>
      <c r="F17" s="941">
        <v>260.21452762799993</v>
      </c>
      <c r="G17" s="932">
        <v>35.356512924000185</v>
      </c>
      <c r="H17" s="946"/>
      <c r="I17" s="946"/>
      <c r="J17" s="946"/>
    </row>
    <row r="18" spans="2:10" ht="14.45" x14ac:dyDescent="0.3">
      <c r="B18" s="569">
        <v>2017</v>
      </c>
      <c r="C18" s="951">
        <v>1001.2726591132019</v>
      </c>
      <c r="D18" s="948">
        <v>946.64646120280202</v>
      </c>
      <c r="E18" s="949">
        <v>1.3247627687999921</v>
      </c>
      <c r="F18" s="952">
        <v>263.85029832239991</v>
      </c>
      <c r="G18" s="932">
        <v>37.075302568800161</v>
      </c>
      <c r="H18" s="946"/>
      <c r="I18" s="946"/>
      <c r="J18" s="946"/>
    </row>
    <row r="19" spans="2:10" ht="14.45" x14ac:dyDescent="0.3">
      <c r="B19" s="570">
        <v>2018</v>
      </c>
      <c r="C19" s="953">
        <v>971.42200191040092</v>
      </c>
      <c r="D19" s="954">
        <v>916.42300823200094</v>
      </c>
      <c r="E19" s="955">
        <v>1.3817347415999914</v>
      </c>
      <c r="F19" s="956">
        <v>264.2232412727999</v>
      </c>
      <c r="G19" s="956">
        <v>38.412260200800226</v>
      </c>
      <c r="H19" s="946"/>
      <c r="I19" s="946"/>
      <c r="J19" s="946"/>
    </row>
    <row r="20" spans="2:10" ht="14.45" x14ac:dyDescent="0.3">
      <c r="B20" s="95" t="s">
        <v>3620</v>
      </c>
    </row>
    <row r="22" spans="2:10" ht="14.45" x14ac:dyDescent="0.3">
      <c r="C22" s="248"/>
      <c r="D22" s="248"/>
      <c r="E22" s="940"/>
      <c r="F22" s="248"/>
      <c r="G22" s="248"/>
    </row>
    <row r="23" spans="2:10" ht="14.45" x14ac:dyDescent="0.3">
      <c r="C23" s="248"/>
      <c r="D23" s="248"/>
      <c r="E23" s="940"/>
      <c r="F23" s="248"/>
      <c r="G23" s="248"/>
    </row>
    <row r="24" spans="2:10" ht="14.45" x14ac:dyDescent="0.3">
      <c r="G24" s="248"/>
    </row>
    <row r="25" spans="2:10" ht="14.45" x14ac:dyDescent="0.3">
      <c r="G25" s="248"/>
    </row>
  </sheetData>
  <hyperlinks>
    <hyperlink ref="A1" location="'C2'!A1" display="Regresar"/>
    <hyperlink ref="F1" location="'HM 2.6.2.d'!A1" display="Ver metadato "/>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1">
    <tabColor theme="8" tint="-0.499984740745262"/>
    <pageSetUpPr fitToPage="1"/>
  </sheetPr>
  <dimension ref="A1:L576"/>
  <sheetViews>
    <sheetView showGridLines="0" zoomScale="80" zoomScaleNormal="80" workbookViewId="0">
      <selection activeCell="E24" sqref="E24"/>
    </sheetView>
  </sheetViews>
  <sheetFormatPr baseColWidth="10" defaultColWidth="11.42578125" defaultRowHeight="15.75" x14ac:dyDescent="0.25"/>
  <cols>
    <col min="1" max="1" width="13.7109375" style="11" customWidth="1"/>
    <col min="2" max="2" width="30.28515625" style="11" customWidth="1"/>
    <col min="3" max="3" width="37.7109375" style="11" customWidth="1"/>
    <col min="4" max="4" width="34.28515625" style="11" customWidth="1"/>
    <col min="5" max="5" width="25.42578125" style="11" customWidth="1"/>
    <col min="6" max="6" width="24.7109375" style="11" customWidth="1"/>
    <col min="7" max="7" width="21.42578125" style="11" customWidth="1"/>
    <col min="8" max="8" width="16" style="11" customWidth="1"/>
    <col min="9" max="9" width="16.28515625" style="11" customWidth="1"/>
    <col min="10" max="10" width="21.7109375" style="11" customWidth="1"/>
    <col min="11" max="16384" width="11.42578125" style="11"/>
  </cols>
  <sheetData>
    <row r="1" spans="1:7" ht="18.600000000000001" customHeight="1" x14ac:dyDescent="0.3">
      <c r="A1" s="788" t="s">
        <v>32</v>
      </c>
    </row>
    <row r="2" spans="1:7" ht="42" customHeight="1" x14ac:dyDescent="0.25">
      <c r="F2" s="36" t="s">
        <v>264</v>
      </c>
      <c r="G2" s="37"/>
    </row>
    <row r="3" spans="1:7" ht="45.75" customHeight="1" x14ac:dyDescent="0.25">
      <c r="B3" s="1554" t="s">
        <v>265</v>
      </c>
      <c r="C3" s="1554"/>
      <c r="D3" s="1554"/>
      <c r="E3" s="1554"/>
      <c r="F3" s="1554"/>
      <c r="G3" s="1554"/>
    </row>
    <row r="4" spans="1:7" ht="15.6" x14ac:dyDescent="0.3">
      <c r="B4" s="1555" t="s">
        <v>266</v>
      </c>
      <c r="C4" s="1555"/>
      <c r="D4" s="1555"/>
      <c r="E4" s="1555"/>
      <c r="F4" s="1555"/>
      <c r="G4" s="1555"/>
    </row>
    <row r="5" spans="1:7" ht="15.6" x14ac:dyDescent="0.3">
      <c r="B5" s="1556"/>
      <c r="C5" s="1556"/>
      <c r="D5" s="1556"/>
      <c r="F5" s="33"/>
      <c r="G5" s="33"/>
    </row>
    <row r="6" spans="1:7" x14ac:dyDescent="0.25">
      <c r="B6" s="1557" t="s">
        <v>267</v>
      </c>
      <c r="C6" s="1557"/>
      <c r="D6" s="1557"/>
      <c r="E6" s="1557"/>
      <c r="F6" s="1557"/>
      <c r="G6" s="1557"/>
    </row>
    <row r="7" spans="1:7" ht="15.6" x14ac:dyDescent="0.3">
      <c r="B7" s="1556"/>
      <c r="C7" s="1556"/>
      <c r="D7" s="1556"/>
      <c r="F7" s="33"/>
      <c r="G7" s="33"/>
    </row>
    <row r="8" spans="1:7" ht="15.6" x14ac:dyDescent="0.3">
      <c r="B8" s="38" t="s">
        <v>268</v>
      </c>
      <c r="C8" s="1572"/>
      <c r="D8" s="1572"/>
      <c r="E8" s="1572"/>
      <c r="F8" s="1572"/>
      <c r="G8" s="1572"/>
    </row>
    <row r="9" spans="1:7" ht="31.5" x14ac:dyDescent="0.25">
      <c r="B9" s="38" t="s">
        <v>270</v>
      </c>
      <c r="C9" s="1571" t="s">
        <v>3749</v>
      </c>
      <c r="D9" s="1571"/>
      <c r="E9" s="1571"/>
      <c r="F9" s="1571"/>
      <c r="G9" s="1571"/>
    </row>
    <row r="10" spans="1:7" ht="31.5" x14ac:dyDescent="0.25">
      <c r="B10" s="1573" t="s">
        <v>271</v>
      </c>
      <c r="C10" s="634" t="s">
        <v>272</v>
      </c>
      <c r="D10" s="634" t="s">
        <v>273</v>
      </c>
      <c r="E10" s="634" t="s">
        <v>274</v>
      </c>
      <c r="F10" s="635" t="s">
        <v>275</v>
      </c>
      <c r="G10" s="635" t="s">
        <v>276</v>
      </c>
    </row>
    <row r="11" spans="1:7" ht="36" customHeight="1" x14ac:dyDescent="0.25">
      <c r="B11" s="1550"/>
      <c r="C11" s="636" t="s">
        <v>277</v>
      </c>
      <c r="D11" s="636" t="s">
        <v>48</v>
      </c>
      <c r="E11" s="636" t="s">
        <v>431</v>
      </c>
      <c r="F11" s="637" t="s">
        <v>911</v>
      </c>
      <c r="G11" s="637" t="s">
        <v>912</v>
      </c>
    </row>
    <row r="12" spans="1:7" ht="17.25" customHeight="1" x14ac:dyDescent="0.25">
      <c r="B12" s="1550"/>
      <c r="C12" s="636"/>
      <c r="D12" s="636"/>
      <c r="E12" s="636"/>
      <c r="F12" s="637" t="s">
        <v>282</v>
      </c>
      <c r="G12" s="637"/>
    </row>
    <row r="13" spans="1:7" ht="17.25" customHeight="1" x14ac:dyDescent="0.25">
      <c r="B13" s="1551"/>
      <c r="C13" s="636"/>
      <c r="D13" s="636"/>
      <c r="E13" s="636"/>
      <c r="F13" s="637" t="s">
        <v>282</v>
      </c>
      <c r="G13" s="637"/>
    </row>
    <row r="14" spans="1:7" x14ac:dyDescent="0.25">
      <c r="B14" s="43" t="s">
        <v>283</v>
      </c>
      <c r="C14" s="1572" t="s">
        <v>2</v>
      </c>
      <c r="D14" s="1572"/>
      <c r="E14" s="1572"/>
      <c r="F14" s="1572"/>
      <c r="G14" s="1572"/>
    </row>
    <row r="15" spans="1:7" ht="51" customHeight="1" x14ac:dyDescent="0.25">
      <c r="B15" s="790" t="s">
        <v>284</v>
      </c>
      <c r="C15" s="1572" t="s">
        <v>3783</v>
      </c>
      <c r="D15" s="1572"/>
      <c r="E15" s="1572"/>
      <c r="F15" s="1572"/>
      <c r="G15" s="1572"/>
    </row>
    <row r="16" spans="1:7" ht="43.5" customHeight="1" x14ac:dyDescent="0.25">
      <c r="B16" s="790" t="s">
        <v>285</v>
      </c>
      <c r="C16" s="1572" t="s">
        <v>3773</v>
      </c>
      <c r="D16" s="1572"/>
      <c r="E16" s="1572"/>
      <c r="F16" s="1572"/>
      <c r="G16" s="1572"/>
    </row>
    <row r="17" spans="2:9" x14ac:dyDescent="0.25">
      <c r="B17" s="790" t="s">
        <v>286</v>
      </c>
      <c r="C17" s="1572" t="s">
        <v>287</v>
      </c>
      <c r="D17" s="1572"/>
      <c r="E17" s="1572"/>
      <c r="F17" s="1572"/>
      <c r="G17" s="1572"/>
    </row>
    <row r="18" spans="2:9" x14ac:dyDescent="0.25">
      <c r="B18" s="790" t="s">
        <v>288</v>
      </c>
      <c r="C18" s="1572" t="s">
        <v>1828</v>
      </c>
      <c r="D18" s="1572"/>
      <c r="E18" s="1572"/>
      <c r="F18" s="1572"/>
      <c r="G18" s="1572"/>
    </row>
    <row r="19" spans="2:9" ht="36.75" customHeight="1" x14ac:dyDescent="0.25">
      <c r="B19" s="790" t="s">
        <v>289</v>
      </c>
      <c r="C19" s="1572" t="s">
        <v>3297</v>
      </c>
      <c r="D19" s="1572"/>
      <c r="E19" s="1572"/>
      <c r="F19" s="1572"/>
      <c r="G19" s="1572"/>
    </row>
    <row r="20" spans="2:9" ht="37.5" customHeight="1" x14ac:dyDescent="0.25">
      <c r="B20" s="790" t="s">
        <v>290</v>
      </c>
      <c r="C20" s="1572" t="s">
        <v>3796</v>
      </c>
      <c r="D20" s="1572"/>
      <c r="E20" s="1572"/>
      <c r="F20" s="1572"/>
      <c r="G20" s="1572"/>
    </row>
    <row r="21" spans="2:9" ht="43.5" customHeight="1" x14ac:dyDescent="0.25">
      <c r="B21" s="790" t="s">
        <v>291</v>
      </c>
      <c r="C21" s="640" t="s">
        <v>3618</v>
      </c>
      <c r="D21" s="45" t="s">
        <v>1758</v>
      </c>
      <c r="E21" s="1575" t="s">
        <v>292</v>
      </c>
      <c r="F21" s="1576"/>
      <c r="G21" s="1577"/>
    </row>
    <row r="22" spans="2:9" ht="36.75" customHeight="1" x14ac:dyDescent="0.25">
      <c r="B22" s="790" t="s">
        <v>293</v>
      </c>
      <c r="C22" s="1572" t="s">
        <v>1759</v>
      </c>
      <c r="D22" s="1572"/>
      <c r="E22" s="1572"/>
      <c r="F22" s="1572"/>
      <c r="G22" s="1572"/>
    </row>
    <row r="23" spans="2:9" ht="90" customHeight="1" x14ac:dyDescent="0.25">
      <c r="B23" s="790" t="s">
        <v>294</v>
      </c>
      <c r="C23" s="1572" t="s">
        <v>3784</v>
      </c>
      <c r="D23" s="1572"/>
      <c r="E23" s="1572"/>
      <c r="F23" s="1572"/>
      <c r="G23" s="1572"/>
    </row>
    <row r="24" spans="2:9" x14ac:dyDescent="0.25">
      <c r="B24" s="1578"/>
      <c r="C24" s="1578"/>
      <c r="D24" s="1578"/>
      <c r="E24" s="395"/>
      <c r="F24" s="605"/>
      <c r="G24" s="605"/>
    </row>
    <row r="25" spans="2:9" x14ac:dyDescent="0.25">
      <c r="B25" s="1579" t="s">
        <v>295</v>
      </c>
      <c r="C25" s="1579"/>
      <c r="D25" s="1579"/>
      <c r="E25" s="1579"/>
      <c r="F25" s="1579"/>
      <c r="G25" s="1579"/>
    </row>
    <row r="26" spans="2:9" x14ac:dyDescent="0.25">
      <c r="B26" s="46"/>
      <c r="C26" s="46"/>
      <c r="D26" s="46"/>
      <c r="E26" s="395"/>
      <c r="F26" s="395"/>
      <c r="G26" s="395"/>
      <c r="I26" s="11" t="s">
        <v>296</v>
      </c>
    </row>
    <row r="27" spans="2:9" x14ac:dyDescent="0.25">
      <c r="B27" s="790" t="s">
        <v>297</v>
      </c>
      <c r="C27" s="1572" t="s">
        <v>3217</v>
      </c>
      <c r="D27" s="1572"/>
      <c r="E27" s="1572"/>
      <c r="F27" s="1572"/>
      <c r="G27" s="1572"/>
    </row>
    <row r="28" spans="2:9" ht="31.5" x14ac:dyDescent="0.25">
      <c r="B28" s="790" t="s">
        <v>298</v>
      </c>
      <c r="C28" s="1572" t="s">
        <v>3740</v>
      </c>
      <c r="D28" s="1572"/>
      <c r="E28" s="1572"/>
      <c r="F28" s="1572"/>
      <c r="G28" s="1572"/>
    </row>
    <row r="29" spans="2:9" x14ac:dyDescent="0.25">
      <c r="B29" s="790" t="s">
        <v>299</v>
      </c>
      <c r="C29" s="1572" t="s">
        <v>300</v>
      </c>
      <c r="D29" s="1572"/>
      <c r="E29" s="1572"/>
      <c r="F29" s="1572"/>
      <c r="G29" s="1572"/>
    </row>
    <row r="30" spans="2:9" x14ac:dyDescent="0.25">
      <c r="B30" s="790" t="s">
        <v>301</v>
      </c>
      <c r="C30" s="1598" t="s">
        <v>302</v>
      </c>
      <c r="D30" s="1598"/>
      <c r="E30" s="1598"/>
      <c r="F30" s="1598"/>
      <c r="G30" s="1598"/>
    </row>
    <row r="31" spans="2:9" x14ac:dyDescent="0.25">
      <c r="B31" s="1595"/>
      <c r="C31" s="1595"/>
      <c r="D31" s="1595"/>
      <c r="E31" s="395"/>
      <c r="F31" s="395"/>
      <c r="G31" s="395"/>
    </row>
    <row r="32" spans="2:9" x14ac:dyDescent="0.25">
      <c r="B32" s="1579" t="s">
        <v>303</v>
      </c>
      <c r="C32" s="1579"/>
      <c r="D32" s="1579"/>
      <c r="E32" s="1579"/>
      <c r="F32" s="1579"/>
      <c r="G32" s="1579"/>
    </row>
    <row r="33" spans="2:10" x14ac:dyDescent="0.25">
      <c r="B33" s="1578"/>
      <c r="C33" s="1578"/>
      <c r="D33" s="1578"/>
      <c r="E33" s="395"/>
      <c r="F33" s="395"/>
      <c r="G33" s="395"/>
    </row>
    <row r="34" spans="2:10" ht="18" customHeight="1" x14ac:dyDescent="0.25">
      <c r="B34" s="790" t="s">
        <v>304</v>
      </c>
      <c r="C34" s="1572" t="s">
        <v>1914</v>
      </c>
      <c r="D34" s="1572"/>
      <c r="E34" s="1572"/>
      <c r="F34" s="1572"/>
      <c r="G34" s="1572"/>
    </row>
    <row r="35" spans="2:10" ht="18" customHeight="1" x14ac:dyDescent="0.25">
      <c r="B35" s="790" t="s">
        <v>305</v>
      </c>
      <c r="C35" s="1572" t="s">
        <v>3217</v>
      </c>
      <c r="D35" s="1572"/>
      <c r="E35" s="1572"/>
      <c r="F35" s="1572"/>
      <c r="G35" s="1572"/>
    </row>
    <row r="36" spans="2:10" ht="18" customHeight="1" x14ac:dyDescent="0.25">
      <c r="B36" s="790" t="s">
        <v>306</v>
      </c>
      <c r="C36" s="1572" t="s">
        <v>3741</v>
      </c>
      <c r="D36" s="1572"/>
      <c r="E36" s="1572"/>
      <c r="F36" s="1572"/>
      <c r="G36" s="1572"/>
    </row>
    <row r="37" spans="2:10" ht="18" customHeight="1" x14ac:dyDescent="0.25">
      <c r="B37" s="790" t="s">
        <v>307</v>
      </c>
      <c r="C37" s="1572" t="s">
        <v>3742</v>
      </c>
      <c r="D37" s="1572"/>
      <c r="E37" s="1572"/>
      <c r="F37" s="1572"/>
      <c r="G37" s="1572"/>
      <c r="J37" s="29"/>
    </row>
    <row r="38" spans="2:10" ht="18" customHeight="1" x14ac:dyDescent="0.25">
      <c r="B38" s="790" t="s">
        <v>308</v>
      </c>
      <c r="C38" s="1596" t="s">
        <v>1918</v>
      </c>
      <c r="D38" s="1572"/>
      <c r="E38" s="1572"/>
      <c r="F38" s="1572"/>
      <c r="G38" s="1572"/>
    </row>
    <row r="39" spans="2:10" ht="18" customHeight="1" x14ac:dyDescent="0.25">
      <c r="B39" s="790" t="s">
        <v>309</v>
      </c>
      <c r="C39" s="1597">
        <v>50621032603</v>
      </c>
      <c r="D39" s="1572"/>
      <c r="E39" s="1572"/>
      <c r="F39" s="1572"/>
      <c r="G39" s="1572"/>
    </row>
    <row r="40" spans="2:10" x14ac:dyDescent="0.25">
      <c r="B40" s="1595"/>
      <c r="C40" s="1595"/>
      <c r="D40" s="1595"/>
      <c r="E40" s="395"/>
      <c r="F40" s="605"/>
      <c r="G40" s="605"/>
    </row>
    <row r="41" spans="2:10" x14ac:dyDescent="0.25">
      <c r="B41" s="1579" t="s">
        <v>310</v>
      </c>
      <c r="C41" s="1579"/>
      <c r="D41" s="1579"/>
      <c r="E41" s="1579"/>
      <c r="F41" s="1579"/>
      <c r="G41" s="1579"/>
    </row>
    <row r="42" spans="2:10" x14ac:dyDescent="0.25">
      <c r="B42" s="408"/>
      <c r="C42" s="408"/>
      <c r="D42" s="408"/>
      <c r="E42" s="395"/>
      <c r="F42" s="395"/>
      <c r="G42" s="395"/>
    </row>
    <row r="43" spans="2:10" ht="31.5" x14ac:dyDescent="0.25">
      <c r="B43" s="790" t="s">
        <v>311</v>
      </c>
      <c r="C43" s="1572" t="s">
        <v>3743</v>
      </c>
      <c r="D43" s="1572"/>
      <c r="E43" s="1572"/>
      <c r="F43" s="1572"/>
      <c r="G43" s="1572"/>
    </row>
    <row r="44" spans="2:10" ht="36" customHeight="1" x14ac:dyDescent="0.25">
      <c r="B44" s="790" t="s">
        <v>312</v>
      </c>
      <c r="C44" s="1572" t="s">
        <v>3608</v>
      </c>
      <c r="D44" s="1572"/>
      <c r="E44" s="1572"/>
      <c r="F44" s="1572"/>
      <c r="G44" s="1572"/>
    </row>
    <row r="45" spans="2:10" ht="21" customHeight="1" x14ac:dyDescent="0.25">
      <c r="B45" s="790" t="s">
        <v>313</v>
      </c>
      <c r="C45" s="1572"/>
      <c r="D45" s="1572"/>
      <c r="E45" s="1572"/>
      <c r="F45" s="1572"/>
      <c r="G45" s="1572"/>
    </row>
    <row r="46" spans="2:10" x14ac:dyDescent="0.25">
      <c r="B46" s="406"/>
      <c r="C46" s="606"/>
      <c r="D46" s="607"/>
      <c r="E46" s="395"/>
      <c r="F46" s="395"/>
      <c r="G46" s="395"/>
    </row>
    <row r="47" spans="2:10" x14ac:dyDescent="0.25">
      <c r="B47" s="1579" t="s">
        <v>314</v>
      </c>
      <c r="C47" s="1579"/>
      <c r="D47" s="1579"/>
      <c r="E47" s="1579"/>
      <c r="F47" s="1579"/>
      <c r="G47" s="1579"/>
    </row>
    <row r="48" spans="2:10" x14ac:dyDescent="0.25">
      <c r="B48" s="403"/>
      <c r="C48" s="403"/>
      <c r="D48" s="403"/>
      <c r="E48" s="395"/>
      <c r="F48" s="395"/>
      <c r="G48" s="608"/>
    </row>
    <row r="49" spans="2:7" ht="31.5" x14ac:dyDescent="0.25">
      <c r="B49" s="58" t="s">
        <v>315</v>
      </c>
      <c r="C49" s="1594">
        <v>43831</v>
      </c>
      <c r="D49" s="1591"/>
      <c r="E49" s="1591"/>
      <c r="F49" s="1591"/>
      <c r="G49" s="1591"/>
    </row>
    <row r="50" spans="2:7" ht="31.5" x14ac:dyDescent="0.25">
      <c r="B50" s="58" t="s">
        <v>316</v>
      </c>
      <c r="C50" s="1591"/>
      <c r="D50" s="1591"/>
      <c r="E50" s="1591"/>
      <c r="F50" s="1591"/>
      <c r="G50" s="1591"/>
    </row>
    <row r="51" spans="2:7" x14ac:dyDescent="0.25">
      <c r="B51" s="58" t="s">
        <v>317</v>
      </c>
      <c r="C51" s="1591"/>
      <c r="D51" s="1591"/>
      <c r="E51" s="1591"/>
      <c r="F51" s="1591"/>
      <c r="G51" s="1591"/>
    </row>
    <row r="52" spans="2:7" ht="31.5" x14ac:dyDescent="0.25">
      <c r="B52" s="58" t="s">
        <v>318</v>
      </c>
      <c r="C52" s="1591" t="s">
        <v>3228</v>
      </c>
      <c r="D52" s="1591"/>
      <c r="E52" s="1591"/>
      <c r="F52" s="1591"/>
      <c r="G52" s="1591"/>
    </row>
    <row r="53" spans="2:7" x14ac:dyDescent="0.25">
      <c r="B53" s="29"/>
      <c r="C53" s="29"/>
      <c r="D53" s="29"/>
      <c r="E53" s="29"/>
      <c r="F53" s="47"/>
      <c r="G53" s="47"/>
    </row>
    <row r="112" spans="2:6" ht="15.6" hidden="1" x14ac:dyDescent="0.3">
      <c r="B112" s="1553" t="s">
        <v>271</v>
      </c>
      <c r="C112" s="1553"/>
      <c r="D112" s="1553"/>
      <c r="E112" s="1553"/>
      <c r="F112" s="1553"/>
    </row>
    <row r="113" spans="1:12" ht="31.15" hidden="1" x14ac:dyDescent="0.3">
      <c r="A113" s="56" t="s">
        <v>321</v>
      </c>
      <c r="B113" s="56" t="s">
        <v>272</v>
      </c>
      <c r="C113" s="56" t="s">
        <v>273</v>
      </c>
      <c r="D113" s="56" t="s">
        <v>274</v>
      </c>
      <c r="E113" s="57" t="s">
        <v>322</v>
      </c>
      <c r="F113" s="57" t="s">
        <v>276</v>
      </c>
      <c r="G113" s="56" t="s">
        <v>283</v>
      </c>
      <c r="H113" s="56" t="s">
        <v>286</v>
      </c>
      <c r="I113" s="56" t="s">
        <v>323</v>
      </c>
      <c r="J113" s="56" t="s">
        <v>301</v>
      </c>
      <c r="K113" s="31"/>
      <c r="L113" s="31"/>
    </row>
    <row r="114" spans="1:12" ht="15.6" hidden="1" x14ac:dyDescent="0.3">
      <c r="A114" s="11" t="s">
        <v>324</v>
      </c>
      <c r="B114" s="35" t="s">
        <v>325</v>
      </c>
      <c r="C114" s="35" t="s">
        <v>326</v>
      </c>
      <c r="D114" s="35" t="s">
        <v>87</v>
      </c>
      <c r="E114" s="35" t="s">
        <v>327</v>
      </c>
      <c r="F114" s="35" t="s">
        <v>328</v>
      </c>
      <c r="G114" s="11" t="s">
        <v>2</v>
      </c>
      <c r="H114" s="11" t="s">
        <v>329</v>
      </c>
      <c r="I114" s="11" t="s">
        <v>330</v>
      </c>
      <c r="J114" s="11" t="s">
        <v>331</v>
      </c>
    </row>
    <row r="115" spans="1:12" ht="15.6" hidden="1" x14ac:dyDescent="0.3">
      <c r="A115" s="11" t="s">
        <v>269</v>
      </c>
      <c r="B115" s="35" t="s">
        <v>277</v>
      </c>
      <c r="C115" s="35" t="s">
        <v>332</v>
      </c>
      <c r="D115" s="35" t="s">
        <v>333</v>
      </c>
      <c r="E115" s="35" t="s">
        <v>334</v>
      </c>
      <c r="F115" s="35" t="s">
        <v>335</v>
      </c>
      <c r="G115" s="11" t="s">
        <v>0</v>
      </c>
      <c r="H115" s="11" t="s">
        <v>287</v>
      </c>
      <c r="I115" s="11" t="s">
        <v>336</v>
      </c>
      <c r="J115" s="11" t="s">
        <v>302</v>
      </c>
    </row>
    <row r="116" spans="1:12" ht="15.6" hidden="1" x14ac:dyDescent="0.3">
      <c r="B116" s="35" t="s">
        <v>25</v>
      </c>
      <c r="C116" s="35" t="s">
        <v>337</v>
      </c>
      <c r="D116" s="35" t="s">
        <v>338</v>
      </c>
      <c r="E116" s="35" t="s">
        <v>339</v>
      </c>
      <c r="F116" s="35" t="s">
        <v>340</v>
      </c>
      <c r="G116" s="11" t="s">
        <v>341</v>
      </c>
      <c r="H116" s="11" t="s">
        <v>342</v>
      </c>
      <c r="I116" s="11" t="s">
        <v>343</v>
      </c>
    </row>
    <row r="117" spans="1:12" ht="15.6" hidden="1" x14ac:dyDescent="0.3">
      <c r="B117" s="35" t="s">
        <v>344</v>
      </c>
      <c r="C117" s="35" t="s">
        <v>278</v>
      </c>
      <c r="D117" s="35" t="s">
        <v>345</v>
      </c>
      <c r="E117" s="35" t="s">
        <v>88</v>
      </c>
      <c r="F117" s="35" t="s">
        <v>346</v>
      </c>
      <c r="H117" s="11" t="s">
        <v>347</v>
      </c>
      <c r="I117" s="11" t="s">
        <v>348</v>
      </c>
    </row>
    <row r="118" spans="1:12" ht="15.6" hidden="1" x14ac:dyDescent="0.3">
      <c r="B118" s="35" t="s">
        <v>349</v>
      </c>
      <c r="C118" s="35" t="s">
        <v>350</v>
      </c>
      <c r="D118" s="35" t="s">
        <v>351</v>
      </c>
      <c r="E118" s="35" t="s">
        <v>352</v>
      </c>
      <c r="F118" s="35" t="s">
        <v>353</v>
      </c>
      <c r="H118" s="11" t="s">
        <v>354</v>
      </c>
      <c r="I118" s="11" t="s">
        <v>300</v>
      </c>
    </row>
    <row r="119" spans="1:12" ht="15.6" hidden="1" x14ac:dyDescent="0.3">
      <c r="B119" s="35" t="s">
        <v>355</v>
      </c>
      <c r="C119" s="35" t="s">
        <v>356</v>
      </c>
      <c r="D119" s="35" t="s">
        <v>357</v>
      </c>
      <c r="E119" s="35" t="s">
        <v>358</v>
      </c>
      <c r="F119" s="35" t="s">
        <v>359</v>
      </c>
      <c r="I119" s="11" t="s">
        <v>360</v>
      </c>
    </row>
    <row r="120" spans="1:12" ht="15.6" hidden="1" x14ac:dyDescent="0.3">
      <c r="C120" s="35" t="s">
        <v>361</v>
      </c>
      <c r="D120" s="35" t="s">
        <v>362</v>
      </c>
      <c r="E120" s="35" t="s">
        <v>363</v>
      </c>
      <c r="F120" s="35" t="s">
        <v>364</v>
      </c>
      <c r="I120" s="11" t="s">
        <v>365</v>
      </c>
    </row>
    <row r="121" spans="1:12" ht="15.6" hidden="1" x14ac:dyDescent="0.3">
      <c r="C121" s="35" t="s">
        <v>366</v>
      </c>
      <c r="D121" s="35" t="s">
        <v>367</v>
      </c>
      <c r="E121" s="35" t="s">
        <v>368</v>
      </c>
      <c r="F121" s="35" t="s">
        <v>369</v>
      </c>
      <c r="I121" s="11" t="s">
        <v>370</v>
      </c>
    </row>
    <row r="122" spans="1:12" ht="15.6" hidden="1" x14ac:dyDescent="0.3">
      <c r="C122" s="35" t="s">
        <v>48</v>
      </c>
      <c r="D122" s="35" t="s">
        <v>99</v>
      </c>
      <c r="E122" s="35" t="s">
        <v>371</v>
      </c>
      <c r="F122" s="35" t="s">
        <v>372</v>
      </c>
    </row>
    <row r="123" spans="1:12" ht="15.6" hidden="1" x14ac:dyDescent="0.3">
      <c r="C123" s="35" t="s">
        <v>373</v>
      </c>
      <c r="D123" s="35" t="s">
        <v>374</v>
      </c>
      <c r="E123" s="35" t="s">
        <v>375</v>
      </c>
      <c r="F123" s="35" t="s">
        <v>376</v>
      </c>
    </row>
    <row r="124" spans="1:12" ht="15.6" hidden="1" x14ac:dyDescent="0.3">
      <c r="C124" s="35" t="s">
        <v>377</v>
      </c>
      <c r="D124" s="35" t="s">
        <v>378</v>
      </c>
      <c r="E124" s="35" t="s">
        <v>379</v>
      </c>
      <c r="F124" s="35" t="s">
        <v>380</v>
      </c>
    </row>
    <row r="125" spans="1:12" ht="15.6" hidden="1" x14ac:dyDescent="0.3">
      <c r="C125" s="35" t="s">
        <v>381</v>
      </c>
      <c r="D125" s="35" t="s">
        <v>382</v>
      </c>
      <c r="E125" s="35" t="s">
        <v>383</v>
      </c>
      <c r="F125" s="35" t="s">
        <v>384</v>
      </c>
    </row>
    <row r="126" spans="1:12" ht="15.6" hidden="1" x14ac:dyDescent="0.3">
      <c r="C126" s="35" t="s">
        <v>385</v>
      </c>
      <c r="D126" s="35" t="s">
        <v>386</v>
      </c>
      <c r="E126" s="35" t="s">
        <v>387</v>
      </c>
      <c r="F126" s="35" t="s">
        <v>388</v>
      </c>
    </row>
    <row r="127" spans="1:12" ht="15.6" hidden="1" x14ac:dyDescent="0.3">
      <c r="C127" s="35" t="s">
        <v>389</v>
      </c>
      <c r="D127" s="35" t="s">
        <v>279</v>
      </c>
      <c r="E127" s="35" t="s">
        <v>390</v>
      </c>
      <c r="F127" s="35" t="s">
        <v>391</v>
      </c>
    </row>
    <row r="128" spans="1:12" ht="15.6" hidden="1" x14ac:dyDescent="0.3">
      <c r="C128" s="35" t="s">
        <v>392</v>
      </c>
      <c r="D128" s="35" t="s">
        <v>393</v>
      </c>
      <c r="E128" s="35" t="s">
        <v>394</v>
      </c>
      <c r="F128" s="35" t="s">
        <v>395</v>
      </c>
    </row>
    <row r="129" spans="3:6" ht="15.6" hidden="1" x14ac:dyDescent="0.3">
      <c r="C129" s="35" t="s">
        <v>50</v>
      </c>
      <c r="D129" s="35" t="s">
        <v>396</v>
      </c>
      <c r="E129" s="35" t="s">
        <v>397</v>
      </c>
      <c r="F129" s="35" t="s">
        <v>398</v>
      </c>
    </row>
    <row r="130" spans="3:6" ht="15.6" hidden="1" x14ac:dyDescent="0.3">
      <c r="C130" s="35" t="s">
        <v>399</v>
      </c>
      <c r="D130" s="35" t="s">
        <v>400</v>
      </c>
      <c r="E130" s="35" t="s">
        <v>401</v>
      </c>
      <c r="F130" s="35" t="s">
        <v>402</v>
      </c>
    </row>
    <row r="131" spans="3:6" ht="15.6" hidden="1" x14ac:dyDescent="0.3">
      <c r="C131" s="35" t="s">
        <v>403</v>
      </c>
      <c r="D131" s="35" t="s">
        <v>404</v>
      </c>
      <c r="E131" s="35" t="s">
        <v>405</v>
      </c>
      <c r="F131" s="35" t="s">
        <v>406</v>
      </c>
    </row>
    <row r="132" spans="3:6" ht="15.6" hidden="1" x14ac:dyDescent="0.3">
      <c r="C132" s="35" t="s">
        <v>407</v>
      </c>
      <c r="D132" s="35" t="s">
        <v>408</v>
      </c>
      <c r="E132" s="35" t="s">
        <v>409</v>
      </c>
      <c r="F132" s="35" t="s">
        <v>410</v>
      </c>
    </row>
    <row r="133" spans="3:6" ht="15.6" hidden="1" x14ac:dyDescent="0.3">
      <c r="C133" s="35" t="s">
        <v>411</v>
      </c>
      <c r="D133" s="35" t="s">
        <v>412</v>
      </c>
      <c r="E133" s="35" t="s">
        <v>413</v>
      </c>
      <c r="F133" s="35" t="s">
        <v>414</v>
      </c>
    </row>
    <row r="134" spans="3:6" ht="15.6" hidden="1" x14ac:dyDescent="0.3">
      <c r="C134" s="35" t="s">
        <v>415</v>
      </c>
      <c r="D134" s="35" t="s">
        <v>416</v>
      </c>
      <c r="E134" s="35" t="s">
        <v>417</v>
      </c>
      <c r="F134" s="35" t="s">
        <v>418</v>
      </c>
    </row>
    <row r="135" spans="3:6" ht="15.6" hidden="1" x14ac:dyDescent="0.3">
      <c r="D135" s="35" t="s">
        <v>419</v>
      </c>
      <c r="E135" s="35" t="s">
        <v>420</v>
      </c>
      <c r="F135" s="35" t="s">
        <v>421</v>
      </c>
    </row>
    <row r="136" spans="3:6" ht="15.6" hidden="1" x14ac:dyDescent="0.3">
      <c r="D136" s="35" t="s">
        <v>422</v>
      </c>
      <c r="E136" s="35" t="s">
        <v>423</v>
      </c>
      <c r="F136" s="35" t="s">
        <v>424</v>
      </c>
    </row>
    <row r="137" spans="3:6" ht="15.6" hidden="1" x14ac:dyDescent="0.3">
      <c r="D137" s="35" t="s">
        <v>425</v>
      </c>
      <c r="E137" s="35" t="s">
        <v>426</v>
      </c>
      <c r="F137" s="35" t="s">
        <v>427</v>
      </c>
    </row>
    <row r="138" spans="3:6" ht="15.6" hidden="1" x14ac:dyDescent="0.3">
      <c r="D138" s="35" t="s">
        <v>428</v>
      </c>
      <c r="E138" s="35" t="s">
        <v>429</v>
      </c>
      <c r="F138" s="35" t="s">
        <v>430</v>
      </c>
    </row>
    <row r="139" spans="3:6" ht="15.6" hidden="1" x14ac:dyDescent="0.3">
      <c r="D139" s="35" t="s">
        <v>431</v>
      </c>
      <c r="E139" s="35" t="s">
        <v>82</v>
      </c>
      <c r="F139" s="35" t="s">
        <v>432</v>
      </c>
    </row>
    <row r="140" spans="3:6" ht="15.6" hidden="1" x14ac:dyDescent="0.3">
      <c r="D140" s="35" t="s">
        <v>433</v>
      </c>
      <c r="E140" s="35" t="s">
        <v>434</v>
      </c>
      <c r="F140" s="35" t="s">
        <v>435</v>
      </c>
    </row>
    <row r="141" spans="3:6" ht="15.6" hidden="1" x14ac:dyDescent="0.3">
      <c r="D141" s="35" t="s">
        <v>436</v>
      </c>
      <c r="E141" s="35" t="s">
        <v>437</v>
      </c>
      <c r="F141" s="35" t="s">
        <v>438</v>
      </c>
    </row>
    <row r="142" spans="3:6" ht="15.6" hidden="1" x14ac:dyDescent="0.3">
      <c r="D142" s="35" t="s">
        <v>439</v>
      </c>
      <c r="E142" s="35" t="s">
        <v>89</v>
      </c>
      <c r="F142" s="35" t="s">
        <v>440</v>
      </c>
    </row>
    <row r="143" spans="3:6" ht="15.6" hidden="1" x14ac:dyDescent="0.3">
      <c r="D143" s="35" t="s">
        <v>441</v>
      </c>
      <c r="E143" s="35" t="s">
        <v>442</v>
      </c>
      <c r="F143" s="35" t="s">
        <v>443</v>
      </c>
    </row>
    <row r="144" spans="3:6" ht="15.6" hidden="1" x14ac:dyDescent="0.3">
      <c r="D144" s="35" t="s">
        <v>53</v>
      </c>
      <c r="E144" s="35" t="s">
        <v>444</v>
      </c>
      <c r="F144" s="35" t="s">
        <v>445</v>
      </c>
    </row>
    <row r="145" spans="4:6" ht="15.6" hidden="1" x14ac:dyDescent="0.3">
      <c r="D145" s="35" t="s">
        <v>446</v>
      </c>
      <c r="E145" s="35" t="s">
        <v>447</v>
      </c>
      <c r="F145" s="35" t="s">
        <v>448</v>
      </c>
    </row>
    <row r="146" spans="4:6" ht="15.6" hidden="1" x14ac:dyDescent="0.3">
      <c r="D146" s="35" t="s">
        <v>449</v>
      </c>
      <c r="E146" s="35" t="s">
        <v>450</v>
      </c>
      <c r="F146" s="35" t="s">
        <v>451</v>
      </c>
    </row>
    <row r="147" spans="4:6" ht="15.6" hidden="1" x14ac:dyDescent="0.3">
      <c r="D147" s="35" t="s">
        <v>452</v>
      </c>
      <c r="E147" s="35" t="s">
        <v>453</v>
      </c>
      <c r="F147" s="35" t="s">
        <v>454</v>
      </c>
    </row>
    <row r="148" spans="4:6" ht="15.6" hidden="1" x14ac:dyDescent="0.3">
      <c r="D148" s="35" t="s">
        <v>455</v>
      </c>
      <c r="E148" s="35" t="s">
        <v>456</v>
      </c>
      <c r="F148" s="35" t="s">
        <v>457</v>
      </c>
    </row>
    <row r="149" spans="4:6" ht="15.6" hidden="1" x14ac:dyDescent="0.3">
      <c r="D149" s="35" t="s">
        <v>458</v>
      </c>
      <c r="E149" s="35" t="s">
        <v>459</v>
      </c>
      <c r="F149" s="35" t="s">
        <v>460</v>
      </c>
    </row>
    <row r="150" spans="4:6" ht="15.6" hidden="1" x14ac:dyDescent="0.3">
      <c r="D150" s="35" t="s">
        <v>461</v>
      </c>
      <c r="E150" s="35" t="s">
        <v>462</v>
      </c>
      <c r="F150" s="35" t="s">
        <v>463</v>
      </c>
    </row>
    <row r="151" spans="4:6" ht="15.6" hidden="1" x14ac:dyDescent="0.3">
      <c r="D151" s="35" t="s">
        <v>464</v>
      </c>
      <c r="E151" s="35" t="s">
        <v>465</v>
      </c>
      <c r="F151" s="35" t="s">
        <v>466</v>
      </c>
    </row>
    <row r="152" spans="4:6" ht="15.6" hidden="1" x14ac:dyDescent="0.3">
      <c r="D152" s="35" t="s">
        <v>467</v>
      </c>
      <c r="E152" s="35" t="s">
        <v>468</v>
      </c>
      <c r="F152" s="35" t="s">
        <v>469</v>
      </c>
    </row>
    <row r="153" spans="4:6" ht="15.6" hidden="1" x14ac:dyDescent="0.3">
      <c r="D153" s="35" t="s">
        <v>470</v>
      </c>
      <c r="E153" s="35" t="s">
        <v>471</v>
      </c>
      <c r="F153" s="35" t="s">
        <v>472</v>
      </c>
    </row>
    <row r="154" spans="4:6" ht="15.6" hidden="1" x14ac:dyDescent="0.3">
      <c r="D154" s="35" t="s">
        <v>473</v>
      </c>
      <c r="E154" s="35" t="s">
        <v>474</v>
      </c>
      <c r="F154" s="35" t="s">
        <v>475</v>
      </c>
    </row>
    <row r="155" spans="4:6" ht="15.6" hidden="1" x14ac:dyDescent="0.3">
      <c r="D155" s="35" t="s">
        <v>476</v>
      </c>
      <c r="E155" s="35" t="s">
        <v>477</v>
      </c>
      <c r="F155" s="35" t="s">
        <v>478</v>
      </c>
    </row>
    <row r="156" spans="4:6" ht="15.6" hidden="1" x14ac:dyDescent="0.3">
      <c r="D156" s="35" t="s">
        <v>479</v>
      </c>
      <c r="E156" s="35" t="s">
        <v>480</v>
      </c>
      <c r="F156" s="35" t="s">
        <v>481</v>
      </c>
    </row>
    <row r="157" spans="4:6" ht="15.6" hidden="1" x14ac:dyDescent="0.3">
      <c r="D157" s="35" t="s">
        <v>56</v>
      </c>
      <c r="E157" s="35" t="s">
        <v>482</v>
      </c>
      <c r="F157" s="35" t="s">
        <v>483</v>
      </c>
    </row>
    <row r="158" spans="4:6" ht="15.6" hidden="1" x14ac:dyDescent="0.3">
      <c r="D158" s="35" t="s">
        <v>484</v>
      </c>
      <c r="E158" s="35" t="s">
        <v>485</v>
      </c>
      <c r="F158" s="35" t="s">
        <v>486</v>
      </c>
    </row>
    <row r="159" spans="4:6" ht="15.6" hidden="1" x14ac:dyDescent="0.3">
      <c r="D159" s="35" t="s">
        <v>45</v>
      </c>
      <c r="E159" s="35" t="s">
        <v>487</v>
      </c>
      <c r="F159" s="35" t="s">
        <v>488</v>
      </c>
    </row>
    <row r="160" spans="4:6" ht="15.6" hidden="1" x14ac:dyDescent="0.3">
      <c r="D160" s="35" t="s">
        <v>489</v>
      </c>
      <c r="E160" s="35" t="s">
        <v>490</v>
      </c>
      <c r="F160" s="35" t="s">
        <v>491</v>
      </c>
    </row>
    <row r="161" spans="4:6" ht="15.6" hidden="1" x14ac:dyDescent="0.3">
      <c r="D161" s="35" t="s">
        <v>492</v>
      </c>
      <c r="E161" s="35" t="s">
        <v>493</v>
      </c>
      <c r="F161" s="35" t="s">
        <v>494</v>
      </c>
    </row>
    <row r="162" spans="4:6" ht="15.6" hidden="1" x14ac:dyDescent="0.3">
      <c r="D162" s="35" t="s">
        <v>495</v>
      </c>
      <c r="E162" s="35" t="s">
        <v>496</v>
      </c>
      <c r="F162" s="35" t="s">
        <v>497</v>
      </c>
    </row>
    <row r="163" spans="4:6" ht="15.6" hidden="1" x14ac:dyDescent="0.3">
      <c r="D163" s="35" t="s">
        <v>498</v>
      </c>
      <c r="E163" s="35" t="s">
        <v>499</v>
      </c>
      <c r="F163" s="35" t="s">
        <v>500</v>
      </c>
    </row>
    <row r="164" spans="4:6" ht="15.6" hidden="1" x14ac:dyDescent="0.3">
      <c r="D164" s="35" t="s">
        <v>501</v>
      </c>
      <c r="E164" s="35" t="s">
        <v>502</v>
      </c>
      <c r="F164" s="35" t="s">
        <v>503</v>
      </c>
    </row>
    <row r="165" spans="4:6" ht="15.6" hidden="1" x14ac:dyDescent="0.3">
      <c r="D165" s="35" t="s">
        <v>504</v>
      </c>
      <c r="E165" s="35" t="s">
        <v>505</v>
      </c>
      <c r="F165" s="35" t="s">
        <v>506</v>
      </c>
    </row>
    <row r="166" spans="4:6" ht="15.6" hidden="1" x14ac:dyDescent="0.3">
      <c r="D166" s="35" t="s">
        <v>507</v>
      </c>
      <c r="E166" s="35" t="s">
        <v>508</v>
      </c>
      <c r="F166" s="35" t="s">
        <v>509</v>
      </c>
    </row>
    <row r="167" spans="4:6" ht="15.6" hidden="1" x14ac:dyDescent="0.3">
      <c r="D167" s="35" t="s">
        <v>510</v>
      </c>
      <c r="E167" s="35" t="s">
        <v>511</v>
      </c>
      <c r="F167" s="35" t="s">
        <v>512</v>
      </c>
    </row>
    <row r="168" spans="4:6" ht="15.6" hidden="1" x14ac:dyDescent="0.3">
      <c r="D168" s="35" t="s">
        <v>513</v>
      </c>
      <c r="E168" s="35" t="s">
        <v>514</v>
      </c>
      <c r="F168" s="35" t="s">
        <v>515</v>
      </c>
    </row>
    <row r="169" spans="4:6" ht="15.6" hidden="1" x14ac:dyDescent="0.3">
      <c r="D169" s="35" t="s">
        <v>516</v>
      </c>
      <c r="E169" s="35" t="s">
        <v>517</v>
      </c>
      <c r="F169" s="35" t="s">
        <v>518</v>
      </c>
    </row>
    <row r="170" spans="4:6" ht="15.6" hidden="1" x14ac:dyDescent="0.3">
      <c r="D170" s="35" t="s">
        <v>519</v>
      </c>
      <c r="E170" s="35" t="s">
        <v>520</v>
      </c>
      <c r="F170" s="35" t="s">
        <v>521</v>
      </c>
    </row>
    <row r="171" spans="4:6" ht="15.6" hidden="1" x14ac:dyDescent="0.3">
      <c r="D171" s="35" t="s">
        <v>522</v>
      </c>
      <c r="E171" s="35" t="s">
        <v>523</v>
      </c>
      <c r="F171" s="35" t="s">
        <v>524</v>
      </c>
    </row>
    <row r="172" spans="4:6" ht="15.6" hidden="1" x14ac:dyDescent="0.3">
      <c r="D172" s="35" t="s">
        <v>525</v>
      </c>
      <c r="E172" s="35" t="s">
        <v>526</v>
      </c>
      <c r="F172" s="35" t="s">
        <v>527</v>
      </c>
    </row>
    <row r="173" spans="4:6" ht="15.6" hidden="1" x14ac:dyDescent="0.3">
      <c r="D173" s="35" t="s">
        <v>528</v>
      </c>
      <c r="E173" s="35" t="s">
        <v>529</v>
      </c>
      <c r="F173" s="35" t="s">
        <v>530</v>
      </c>
    </row>
    <row r="174" spans="4:6" ht="15.6" hidden="1" x14ac:dyDescent="0.3">
      <c r="E174" s="35" t="s">
        <v>531</v>
      </c>
      <c r="F174" s="35" t="s">
        <v>532</v>
      </c>
    </row>
    <row r="175" spans="4:6" ht="15.6" hidden="1" x14ac:dyDescent="0.3">
      <c r="E175" s="35" t="s">
        <v>533</v>
      </c>
      <c r="F175" s="35" t="s">
        <v>534</v>
      </c>
    </row>
    <row r="176" spans="4:6" ht="15.6" hidden="1" x14ac:dyDescent="0.3">
      <c r="E176" s="35" t="s">
        <v>535</v>
      </c>
      <c r="F176" s="35" t="s">
        <v>536</v>
      </c>
    </row>
    <row r="177" spans="5:6" ht="15.6" hidden="1" x14ac:dyDescent="0.3">
      <c r="E177" s="35" t="s">
        <v>537</v>
      </c>
      <c r="F177" s="35" t="s">
        <v>538</v>
      </c>
    </row>
    <row r="178" spans="5:6" ht="15.6" hidden="1" x14ac:dyDescent="0.3">
      <c r="E178" s="35" t="s">
        <v>539</v>
      </c>
      <c r="F178" s="35" t="s">
        <v>540</v>
      </c>
    </row>
    <row r="179" spans="5:6" ht="15.6" hidden="1" x14ac:dyDescent="0.3">
      <c r="E179" s="35" t="s">
        <v>541</v>
      </c>
      <c r="F179" s="35" t="s">
        <v>542</v>
      </c>
    </row>
    <row r="180" spans="5:6" ht="15.6" hidden="1" x14ac:dyDescent="0.3">
      <c r="E180" s="35" t="s">
        <v>543</v>
      </c>
      <c r="F180" s="35" t="s">
        <v>544</v>
      </c>
    </row>
    <row r="181" spans="5:6" ht="15.6" hidden="1" x14ac:dyDescent="0.3">
      <c r="E181" s="35" t="s">
        <v>545</v>
      </c>
      <c r="F181" s="35" t="s">
        <v>546</v>
      </c>
    </row>
    <row r="182" spans="5:6" ht="15.6" hidden="1" x14ac:dyDescent="0.3">
      <c r="E182" s="35" t="s">
        <v>547</v>
      </c>
      <c r="F182" s="35" t="s">
        <v>548</v>
      </c>
    </row>
    <row r="183" spans="5:6" ht="15.6" hidden="1" x14ac:dyDescent="0.3">
      <c r="E183" s="35" t="s">
        <v>549</v>
      </c>
      <c r="F183" s="35" t="s">
        <v>550</v>
      </c>
    </row>
    <row r="184" spans="5:6" ht="15.6" hidden="1" x14ac:dyDescent="0.3">
      <c r="E184" s="35" t="s">
        <v>551</v>
      </c>
      <c r="F184" s="35" t="s">
        <v>552</v>
      </c>
    </row>
    <row r="185" spans="5:6" ht="15.6" hidden="1" x14ac:dyDescent="0.3">
      <c r="E185" s="35" t="s">
        <v>553</v>
      </c>
      <c r="F185" s="35" t="s">
        <v>554</v>
      </c>
    </row>
    <row r="186" spans="5:6" ht="15.6" hidden="1" x14ac:dyDescent="0.3">
      <c r="E186" s="35" t="s">
        <v>555</v>
      </c>
      <c r="F186" s="35" t="s">
        <v>556</v>
      </c>
    </row>
    <row r="187" spans="5:6" ht="15.6" hidden="1" x14ac:dyDescent="0.3">
      <c r="E187" s="35" t="s">
        <v>557</v>
      </c>
      <c r="F187" s="35" t="s">
        <v>558</v>
      </c>
    </row>
    <row r="188" spans="5:6" ht="15.6" hidden="1" x14ac:dyDescent="0.3">
      <c r="E188" s="35" t="s">
        <v>559</v>
      </c>
      <c r="F188" s="35" t="s">
        <v>560</v>
      </c>
    </row>
    <row r="189" spans="5:6" ht="15.6" hidden="1" x14ac:dyDescent="0.3">
      <c r="E189" s="35" t="s">
        <v>561</v>
      </c>
      <c r="F189" s="35" t="s">
        <v>562</v>
      </c>
    </row>
    <row r="190" spans="5:6" ht="15.6" hidden="1" x14ac:dyDescent="0.3">
      <c r="E190" s="35" t="s">
        <v>563</v>
      </c>
      <c r="F190" s="35" t="s">
        <v>564</v>
      </c>
    </row>
    <row r="191" spans="5:6" ht="15.6" hidden="1" x14ac:dyDescent="0.3">
      <c r="E191" s="35" t="s">
        <v>565</v>
      </c>
      <c r="F191" s="35" t="s">
        <v>566</v>
      </c>
    </row>
    <row r="192" spans="5:6" ht="15.6" hidden="1" x14ac:dyDescent="0.3">
      <c r="E192" s="35" t="s">
        <v>567</v>
      </c>
      <c r="F192" s="35" t="s">
        <v>568</v>
      </c>
    </row>
    <row r="193" spans="5:6" ht="15.6" hidden="1" x14ac:dyDescent="0.3">
      <c r="E193" s="35" t="s">
        <v>569</v>
      </c>
      <c r="F193" s="35" t="s">
        <v>570</v>
      </c>
    </row>
    <row r="194" spans="5:6" ht="15.6" hidden="1" x14ac:dyDescent="0.3">
      <c r="E194" s="35" t="s">
        <v>571</v>
      </c>
      <c r="F194" s="35" t="s">
        <v>572</v>
      </c>
    </row>
    <row r="195" spans="5:6" ht="15.6" hidden="1" x14ac:dyDescent="0.3">
      <c r="E195" s="35" t="s">
        <v>573</v>
      </c>
      <c r="F195" s="35" t="s">
        <v>574</v>
      </c>
    </row>
    <row r="196" spans="5:6" ht="15.6" hidden="1" x14ac:dyDescent="0.3">
      <c r="E196" s="35" t="s">
        <v>575</v>
      </c>
      <c r="F196" s="35" t="s">
        <v>576</v>
      </c>
    </row>
    <row r="197" spans="5:6" ht="15.6" hidden="1" x14ac:dyDescent="0.3">
      <c r="E197" s="35" t="s">
        <v>577</v>
      </c>
      <c r="F197" s="35" t="s">
        <v>578</v>
      </c>
    </row>
    <row r="198" spans="5:6" ht="15.6" hidden="1" x14ac:dyDescent="0.3">
      <c r="E198" s="35" t="s">
        <v>579</v>
      </c>
      <c r="F198" s="35" t="s">
        <v>580</v>
      </c>
    </row>
    <row r="199" spans="5:6" ht="15.6" hidden="1" x14ac:dyDescent="0.3">
      <c r="E199" s="35" t="s">
        <v>581</v>
      </c>
      <c r="F199" s="35" t="s">
        <v>582</v>
      </c>
    </row>
    <row r="200" spans="5:6" ht="15.6" hidden="1" x14ac:dyDescent="0.3">
      <c r="E200" s="35" t="s">
        <v>583</v>
      </c>
      <c r="F200" s="35" t="s">
        <v>584</v>
      </c>
    </row>
    <row r="201" spans="5:6" ht="15.6" hidden="1" x14ac:dyDescent="0.3">
      <c r="E201" s="35" t="s">
        <v>585</v>
      </c>
      <c r="F201" s="35" t="s">
        <v>586</v>
      </c>
    </row>
    <row r="202" spans="5:6" ht="15.6" hidden="1" x14ac:dyDescent="0.3">
      <c r="E202" s="35" t="s">
        <v>587</v>
      </c>
      <c r="F202" s="35" t="s">
        <v>588</v>
      </c>
    </row>
    <row r="203" spans="5:6" ht="15.6" hidden="1" x14ac:dyDescent="0.3">
      <c r="E203" s="35" t="s">
        <v>589</v>
      </c>
      <c r="F203" s="35" t="s">
        <v>590</v>
      </c>
    </row>
    <row r="204" spans="5:6" ht="15.6" hidden="1" x14ac:dyDescent="0.3">
      <c r="E204" s="35" t="s">
        <v>591</v>
      </c>
      <c r="F204" s="35" t="s">
        <v>592</v>
      </c>
    </row>
    <row r="205" spans="5:6" ht="15.6" hidden="1" x14ac:dyDescent="0.3">
      <c r="E205" s="35" t="s">
        <v>593</v>
      </c>
      <c r="F205" s="35" t="s">
        <v>594</v>
      </c>
    </row>
    <row r="206" spans="5:6" ht="15.6" hidden="1" x14ac:dyDescent="0.3">
      <c r="E206" s="35" t="s">
        <v>595</v>
      </c>
      <c r="F206" s="35" t="s">
        <v>596</v>
      </c>
    </row>
    <row r="207" spans="5:6" ht="15.6" hidden="1" x14ac:dyDescent="0.3">
      <c r="E207" s="35" t="s">
        <v>597</v>
      </c>
      <c r="F207" s="35" t="s">
        <v>598</v>
      </c>
    </row>
    <row r="208" spans="5:6" ht="15.6" hidden="1" x14ac:dyDescent="0.3">
      <c r="E208" s="35" t="s">
        <v>599</v>
      </c>
      <c r="F208" s="35" t="s">
        <v>600</v>
      </c>
    </row>
    <row r="209" spans="5:6" ht="15.6" hidden="1" x14ac:dyDescent="0.3">
      <c r="E209" s="35" t="s">
        <v>601</v>
      </c>
      <c r="F209" s="35" t="s">
        <v>602</v>
      </c>
    </row>
    <row r="210" spans="5:6" ht="15.6" hidden="1" x14ac:dyDescent="0.3">
      <c r="E210" s="35" t="s">
        <v>603</v>
      </c>
      <c r="F210" s="35" t="s">
        <v>604</v>
      </c>
    </row>
    <row r="211" spans="5:6" ht="15.6" hidden="1" x14ac:dyDescent="0.3">
      <c r="E211" s="35" t="s">
        <v>605</v>
      </c>
      <c r="F211" s="35" t="s">
        <v>606</v>
      </c>
    </row>
    <row r="212" spans="5:6" ht="15.6" hidden="1" x14ac:dyDescent="0.3">
      <c r="E212" s="35" t="s">
        <v>607</v>
      </c>
      <c r="F212" s="35" t="s">
        <v>608</v>
      </c>
    </row>
    <row r="213" spans="5:6" ht="15.6" hidden="1" x14ac:dyDescent="0.3">
      <c r="E213" s="35" t="s">
        <v>609</v>
      </c>
      <c r="F213" s="35" t="s">
        <v>610</v>
      </c>
    </row>
    <row r="214" spans="5:6" ht="15.6" hidden="1" x14ac:dyDescent="0.3">
      <c r="E214" s="35" t="s">
        <v>100</v>
      </c>
      <c r="F214" s="35" t="s">
        <v>611</v>
      </c>
    </row>
    <row r="215" spans="5:6" ht="15.6" hidden="1" x14ac:dyDescent="0.3">
      <c r="E215" s="35" t="s">
        <v>101</v>
      </c>
      <c r="F215" s="35" t="s">
        <v>612</v>
      </c>
    </row>
    <row r="216" spans="5:6" ht="15.6" hidden="1" x14ac:dyDescent="0.3">
      <c r="E216" s="35" t="s">
        <v>613</v>
      </c>
      <c r="F216" s="35" t="s">
        <v>614</v>
      </c>
    </row>
    <row r="217" spans="5:6" ht="15.6" hidden="1" x14ac:dyDescent="0.3">
      <c r="E217" s="35" t="s">
        <v>615</v>
      </c>
      <c r="F217" s="35" t="s">
        <v>616</v>
      </c>
    </row>
    <row r="218" spans="5:6" ht="15.6" hidden="1" x14ac:dyDescent="0.3">
      <c r="E218" s="35" t="s">
        <v>617</v>
      </c>
      <c r="F218" s="35" t="s">
        <v>618</v>
      </c>
    </row>
    <row r="219" spans="5:6" ht="15.6" hidden="1" x14ac:dyDescent="0.3">
      <c r="E219" s="35" t="s">
        <v>619</v>
      </c>
      <c r="F219" s="35" t="s">
        <v>620</v>
      </c>
    </row>
    <row r="220" spans="5:6" ht="15.6" hidden="1" x14ac:dyDescent="0.3">
      <c r="E220" s="35" t="s">
        <v>621</v>
      </c>
      <c r="F220" s="35" t="s">
        <v>622</v>
      </c>
    </row>
    <row r="221" spans="5:6" ht="15.6" hidden="1" x14ac:dyDescent="0.3">
      <c r="E221" s="35" t="s">
        <v>102</v>
      </c>
      <c r="F221" s="35" t="s">
        <v>623</v>
      </c>
    </row>
    <row r="222" spans="5:6" ht="15.6" hidden="1" x14ac:dyDescent="0.3">
      <c r="E222" s="35" t="s">
        <v>103</v>
      </c>
      <c r="F222" s="35" t="s">
        <v>624</v>
      </c>
    </row>
    <row r="223" spans="5:6" ht="15.6" hidden="1" x14ac:dyDescent="0.3">
      <c r="E223" s="35" t="s">
        <v>104</v>
      </c>
      <c r="F223" s="35" t="s">
        <v>625</v>
      </c>
    </row>
    <row r="224" spans="5:6" ht="15.6" hidden="1" x14ac:dyDescent="0.3">
      <c r="E224" s="35" t="s">
        <v>626</v>
      </c>
      <c r="F224" s="35" t="s">
        <v>627</v>
      </c>
    </row>
    <row r="225" spans="5:6" ht="15.6" hidden="1" x14ac:dyDescent="0.3">
      <c r="E225" s="35" t="s">
        <v>105</v>
      </c>
      <c r="F225" s="35" t="s">
        <v>628</v>
      </c>
    </row>
    <row r="226" spans="5:6" ht="15.6" hidden="1" x14ac:dyDescent="0.3">
      <c r="E226" s="35" t="s">
        <v>629</v>
      </c>
      <c r="F226" s="35" t="s">
        <v>630</v>
      </c>
    </row>
    <row r="227" spans="5:6" ht="15.6" hidden="1" x14ac:dyDescent="0.3">
      <c r="E227" s="35" t="s">
        <v>631</v>
      </c>
      <c r="F227" s="35" t="s">
        <v>632</v>
      </c>
    </row>
    <row r="228" spans="5:6" ht="15.6" hidden="1" x14ac:dyDescent="0.3">
      <c r="E228" s="35" t="s">
        <v>633</v>
      </c>
      <c r="F228" s="35" t="s">
        <v>634</v>
      </c>
    </row>
    <row r="229" spans="5:6" ht="15.6" hidden="1" x14ac:dyDescent="0.3">
      <c r="E229" s="35" t="s">
        <v>635</v>
      </c>
      <c r="F229" s="35" t="s">
        <v>636</v>
      </c>
    </row>
    <row r="230" spans="5:6" ht="15.6" hidden="1" x14ac:dyDescent="0.3">
      <c r="E230" s="35" t="s">
        <v>637</v>
      </c>
      <c r="F230" s="35" t="s">
        <v>638</v>
      </c>
    </row>
    <row r="231" spans="5:6" ht="15.6" hidden="1" x14ac:dyDescent="0.3">
      <c r="E231" s="35" t="s">
        <v>639</v>
      </c>
      <c r="F231" s="35" t="s">
        <v>640</v>
      </c>
    </row>
    <row r="232" spans="5:6" ht="15.6" hidden="1" x14ac:dyDescent="0.3">
      <c r="E232" s="35" t="s">
        <v>641</v>
      </c>
      <c r="F232" s="35" t="s">
        <v>642</v>
      </c>
    </row>
    <row r="233" spans="5:6" ht="15.6" hidden="1" x14ac:dyDescent="0.3">
      <c r="E233" s="35" t="s">
        <v>643</v>
      </c>
      <c r="F233" s="35" t="s">
        <v>644</v>
      </c>
    </row>
    <row r="234" spans="5:6" ht="15.6" hidden="1" x14ac:dyDescent="0.3">
      <c r="E234" s="35" t="s">
        <v>645</v>
      </c>
      <c r="F234" s="35" t="s">
        <v>646</v>
      </c>
    </row>
    <row r="235" spans="5:6" ht="15.6" hidden="1" x14ac:dyDescent="0.3">
      <c r="E235" s="35" t="s">
        <v>647</v>
      </c>
      <c r="F235" s="35" t="s">
        <v>648</v>
      </c>
    </row>
    <row r="236" spans="5:6" ht="15.6" hidden="1" x14ac:dyDescent="0.3">
      <c r="E236" s="35" t="s">
        <v>649</v>
      </c>
      <c r="F236" s="35" t="s">
        <v>650</v>
      </c>
    </row>
    <row r="237" spans="5:6" ht="15.6" hidden="1" x14ac:dyDescent="0.3">
      <c r="E237" s="35" t="s">
        <v>651</v>
      </c>
      <c r="F237" s="35" t="s">
        <v>652</v>
      </c>
    </row>
    <row r="238" spans="5:6" ht="15.6" hidden="1" x14ac:dyDescent="0.3">
      <c r="E238" s="35" t="s">
        <v>653</v>
      </c>
      <c r="F238" s="35" t="s">
        <v>654</v>
      </c>
    </row>
    <row r="239" spans="5:6" ht="15.6" hidden="1" x14ac:dyDescent="0.3">
      <c r="E239" s="35" t="s">
        <v>655</v>
      </c>
      <c r="F239" s="35" t="s">
        <v>656</v>
      </c>
    </row>
    <row r="240" spans="5:6" ht="15.6" hidden="1" x14ac:dyDescent="0.3">
      <c r="E240" s="35" t="s">
        <v>657</v>
      </c>
      <c r="F240" s="35" t="s">
        <v>658</v>
      </c>
    </row>
    <row r="241" spans="5:6" ht="15.6" hidden="1" x14ac:dyDescent="0.3">
      <c r="E241" s="35" t="s">
        <v>659</v>
      </c>
      <c r="F241" s="35" t="s">
        <v>660</v>
      </c>
    </row>
    <row r="242" spans="5:6" ht="15.6" hidden="1" x14ac:dyDescent="0.3">
      <c r="E242" s="35" t="s">
        <v>661</v>
      </c>
      <c r="F242" s="35" t="s">
        <v>662</v>
      </c>
    </row>
    <row r="243" spans="5:6" ht="15.6" hidden="1" x14ac:dyDescent="0.3">
      <c r="E243" s="35" t="s">
        <v>663</v>
      </c>
      <c r="F243" s="35" t="s">
        <v>664</v>
      </c>
    </row>
    <row r="244" spans="5:6" ht="15.6" hidden="1" x14ac:dyDescent="0.3">
      <c r="E244" s="35" t="s">
        <v>665</v>
      </c>
      <c r="F244" s="35" t="s">
        <v>666</v>
      </c>
    </row>
    <row r="245" spans="5:6" ht="15.6" hidden="1" x14ac:dyDescent="0.3">
      <c r="E245" s="35" t="s">
        <v>667</v>
      </c>
      <c r="F245" s="35" t="s">
        <v>668</v>
      </c>
    </row>
    <row r="246" spans="5:6" ht="15.6" hidden="1" x14ac:dyDescent="0.3">
      <c r="E246" s="35" t="s">
        <v>669</v>
      </c>
      <c r="F246" s="35" t="s">
        <v>670</v>
      </c>
    </row>
    <row r="247" spans="5:6" ht="15.6" hidden="1" x14ac:dyDescent="0.3">
      <c r="E247" s="35" t="s">
        <v>671</v>
      </c>
      <c r="F247" s="35" t="s">
        <v>672</v>
      </c>
    </row>
    <row r="248" spans="5:6" ht="15.6" hidden="1" x14ac:dyDescent="0.3">
      <c r="E248" s="35" t="s">
        <v>673</v>
      </c>
      <c r="F248" s="35" t="s">
        <v>674</v>
      </c>
    </row>
    <row r="249" spans="5:6" ht="15.6" hidden="1" x14ac:dyDescent="0.3">
      <c r="E249" s="35" t="s">
        <v>675</v>
      </c>
      <c r="F249" s="35" t="s">
        <v>676</v>
      </c>
    </row>
    <row r="250" spans="5:6" ht="15.6" hidden="1" x14ac:dyDescent="0.3">
      <c r="E250" s="35" t="s">
        <v>677</v>
      </c>
      <c r="F250" s="35" t="s">
        <v>678</v>
      </c>
    </row>
    <row r="251" spans="5:6" ht="15.6" hidden="1" x14ac:dyDescent="0.3">
      <c r="E251" s="35" t="s">
        <v>679</v>
      </c>
      <c r="F251" s="35" t="s">
        <v>680</v>
      </c>
    </row>
    <row r="252" spans="5:6" ht="15.6" hidden="1" x14ac:dyDescent="0.3">
      <c r="E252" s="35" t="s">
        <v>681</v>
      </c>
      <c r="F252" s="35" t="s">
        <v>682</v>
      </c>
    </row>
    <row r="253" spans="5:6" ht="15.6" hidden="1" x14ac:dyDescent="0.3">
      <c r="E253" s="35" t="s">
        <v>683</v>
      </c>
      <c r="F253" s="35" t="s">
        <v>684</v>
      </c>
    </row>
    <row r="254" spans="5:6" ht="15.6" hidden="1" x14ac:dyDescent="0.3">
      <c r="E254" s="35" t="s">
        <v>685</v>
      </c>
      <c r="F254" s="35" t="s">
        <v>686</v>
      </c>
    </row>
    <row r="255" spans="5:6" ht="15.6" hidden="1" x14ac:dyDescent="0.3">
      <c r="E255" s="35" t="s">
        <v>687</v>
      </c>
      <c r="F255" s="35" t="s">
        <v>688</v>
      </c>
    </row>
    <row r="256" spans="5:6" ht="15.6" hidden="1" x14ac:dyDescent="0.3">
      <c r="E256" s="35" t="s">
        <v>689</v>
      </c>
      <c r="F256" s="35" t="s">
        <v>690</v>
      </c>
    </row>
    <row r="257" spans="5:6" ht="15.6" hidden="1" x14ac:dyDescent="0.3">
      <c r="E257" s="35" t="s">
        <v>691</v>
      </c>
      <c r="F257" s="35" t="s">
        <v>692</v>
      </c>
    </row>
    <row r="258" spans="5:6" ht="15.6" hidden="1" x14ac:dyDescent="0.3">
      <c r="E258" s="35" t="s">
        <v>693</v>
      </c>
      <c r="F258" s="35" t="s">
        <v>694</v>
      </c>
    </row>
    <row r="259" spans="5:6" ht="15.6" hidden="1" x14ac:dyDescent="0.3">
      <c r="E259" s="35" t="s">
        <v>695</v>
      </c>
      <c r="F259" s="35" t="s">
        <v>696</v>
      </c>
    </row>
    <row r="260" spans="5:6" ht="15.6" hidden="1" x14ac:dyDescent="0.3">
      <c r="E260" s="35" t="s">
        <v>697</v>
      </c>
      <c r="F260" s="35" t="s">
        <v>698</v>
      </c>
    </row>
    <row r="261" spans="5:6" ht="15.6" hidden="1" x14ac:dyDescent="0.3">
      <c r="E261" s="35" t="s">
        <v>699</v>
      </c>
      <c r="F261" s="35" t="s">
        <v>700</v>
      </c>
    </row>
    <row r="262" spans="5:6" ht="15.6" hidden="1" x14ac:dyDescent="0.3">
      <c r="E262" s="35" t="s">
        <v>701</v>
      </c>
      <c r="F262" s="35" t="s">
        <v>702</v>
      </c>
    </row>
    <row r="263" spans="5:6" ht="15.6" hidden="1" x14ac:dyDescent="0.3">
      <c r="E263" s="35" t="s">
        <v>703</v>
      </c>
      <c r="F263" s="35" t="s">
        <v>704</v>
      </c>
    </row>
    <row r="264" spans="5:6" ht="15.6" hidden="1" x14ac:dyDescent="0.3">
      <c r="E264" s="35" t="s">
        <v>705</v>
      </c>
      <c r="F264" s="35" t="s">
        <v>706</v>
      </c>
    </row>
    <row r="265" spans="5:6" ht="15.6" hidden="1" x14ac:dyDescent="0.3">
      <c r="E265" s="35" t="s">
        <v>707</v>
      </c>
      <c r="F265" s="35" t="s">
        <v>708</v>
      </c>
    </row>
    <row r="266" spans="5:6" ht="15.6" hidden="1" x14ac:dyDescent="0.3">
      <c r="E266" s="35" t="s">
        <v>709</v>
      </c>
      <c r="F266" s="35" t="s">
        <v>710</v>
      </c>
    </row>
    <row r="267" spans="5:6" ht="15.6" hidden="1" x14ac:dyDescent="0.3">
      <c r="E267" s="35" t="s">
        <v>280</v>
      </c>
      <c r="F267" s="35" t="s">
        <v>281</v>
      </c>
    </row>
    <row r="268" spans="5:6" ht="15.6" hidden="1" x14ac:dyDescent="0.3">
      <c r="E268" s="35" t="s">
        <v>711</v>
      </c>
      <c r="F268" s="35" t="s">
        <v>712</v>
      </c>
    </row>
    <row r="269" spans="5:6" ht="15.6" hidden="1" x14ac:dyDescent="0.3">
      <c r="E269" s="35" t="s">
        <v>713</v>
      </c>
      <c r="F269" s="35" t="s">
        <v>714</v>
      </c>
    </row>
    <row r="270" spans="5:6" ht="15.6" hidden="1" x14ac:dyDescent="0.3">
      <c r="E270" s="35" t="s">
        <v>715</v>
      </c>
      <c r="F270" s="35" t="s">
        <v>716</v>
      </c>
    </row>
    <row r="271" spans="5:6" ht="15.6" hidden="1" x14ac:dyDescent="0.3">
      <c r="E271" s="35" t="s">
        <v>717</v>
      </c>
      <c r="F271" s="35" t="s">
        <v>718</v>
      </c>
    </row>
    <row r="272" spans="5:6" ht="15.6" hidden="1" x14ac:dyDescent="0.3">
      <c r="E272" s="35" t="s">
        <v>719</v>
      </c>
      <c r="F272" s="35" t="s">
        <v>720</v>
      </c>
    </row>
    <row r="273" spans="5:6" ht="15.6" hidden="1" x14ac:dyDescent="0.3">
      <c r="E273" s="35" t="s">
        <v>721</v>
      </c>
      <c r="F273" s="35" t="s">
        <v>722</v>
      </c>
    </row>
    <row r="274" spans="5:6" ht="15.6" hidden="1" x14ac:dyDescent="0.3">
      <c r="E274" s="35" t="s">
        <v>723</v>
      </c>
      <c r="F274" s="35" t="s">
        <v>724</v>
      </c>
    </row>
    <row r="275" spans="5:6" ht="15.6" hidden="1" x14ac:dyDescent="0.3">
      <c r="E275" s="35" t="s">
        <v>725</v>
      </c>
      <c r="F275" s="35" t="s">
        <v>726</v>
      </c>
    </row>
    <row r="276" spans="5:6" ht="15.6" hidden="1" x14ac:dyDescent="0.3">
      <c r="E276" s="35" t="s">
        <v>727</v>
      </c>
      <c r="F276" s="35" t="s">
        <v>728</v>
      </c>
    </row>
    <row r="277" spans="5:6" ht="15.6" hidden="1" x14ac:dyDescent="0.3">
      <c r="E277" s="35" t="s">
        <v>729</v>
      </c>
      <c r="F277" s="35" t="s">
        <v>730</v>
      </c>
    </row>
    <row r="278" spans="5:6" ht="15.6" hidden="1" x14ac:dyDescent="0.3">
      <c r="E278" s="35" t="s">
        <v>731</v>
      </c>
      <c r="F278" s="35" t="s">
        <v>732</v>
      </c>
    </row>
    <row r="279" spans="5:6" ht="15.6" hidden="1" x14ac:dyDescent="0.3">
      <c r="E279" s="35" t="s">
        <v>733</v>
      </c>
      <c r="F279" s="35" t="s">
        <v>734</v>
      </c>
    </row>
    <row r="280" spans="5:6" ht="15.6" hidden="1" x14ac:dyDescent="0.3">
      <c r="E280" s="35" t="s">
        <v>735</v>
      </c>
      <c r="F280" s="35" t="s">
        <v>736</v>
      </c>
    </row>
    <row r="281" spans="5:6" ht="15.6" hidden="1" x14ac:dyDescent="0.3">
      <c r="E281" s="35" t="s">
        <v>737</v>
      </c>
      <c r="F281" s="35" t="s">
        <v>738</v>
      </c>
    </row>
    <row r="282" spans="5:6" ht="15.6" hidden="1" x14ac:dyDescent="0.3">
      <c r="E282" s="35" t="s">
        <v>739</v>
      </c>
      <c r="F282" s="35" t="s">
        <v>740</v>
      </c>
    </row>
    <row r="283" spans="5:6" ht="15.6" hidden="1" x14ac:dyDescent="0.3">
      <c r="E283" s="35" t="s">
        <v>741</v>
      </c>
      <c r="F283" s="35" t="s">
        <v>742</v>
      </c>
    </row>
    <row r="284" spans="5:6" ht="15.6" hidden="1" x14ac:dyDescent="0.3">
      <c r="E284" s="35" t="s">
        <v>743</v>
      </c>
      <c r="F284" s="35" t="s">
        <v>744</v>
      </c>
    </row>
    <row r="285" spans="5:6" ht="15.6" hidden="1" x14ac:dyDescent="0.3">
      <c r="E285" s="35" t="s">
        <v>745</v>
      </c>
      <c r="F285" s="35" t="s">
        <v>746</v>
      </c>
    </row>
    <row r="286" spans="5:6" ht="15.6" hidden="1" x14ac:dyDescent="0.3">
      <c r="E286" s="35" t="s">
        <v>747</v>
      </c>
      <c r="F286" s="35" t="s">
        <v>748</v>
      </c>
    </row>
    <row r="287" spans="5:6" ht="15.6" hidden="1" x14ac:dyDescent="0.3">
      <c r="E287" s="35" t="s">
        <v>749</v>
      </c>
      <c r="F287" s="35" t="s">
        <v>750</v>
      </c>
    </row>
    <row r="288" spans="5:6" ht="15.6" hidden="1" x14ac:dyDescent="0.3">
      <c r="E288" s="35" t="s">
        <v>751</v>
      </c>
      <c r="F288" s="35" t="s">
        <v>752</v>
      </c>
    </row>
    <row r="289" spans="5:6" ht="15.6" hidden="1" x14ac:dyDescent="0.3">
      <c r="E289" s="35" t="s">
        <v>753</v>
      </c>
      <c r="F289" s="35" t="s">
        <v>754</v>
      </c>
    </row>
    <row r="290" spans="5:6" ht="15.6" hidden="1" x14ac:dyDescent="0.3">
      <c r="E290" s="35" t="s">
        <v>755</v>
      </c>
      <c r="F290" s="35" t="s">
        <v>756</v>
      </c>
    </row>
    <row r="291" spans="5:6" ht="15.6" hidden="1" x14ac:dyDescent="0.3">
      <c r="E291" s="35" t="s">
        <v>757</v>
      </c>
      <c r="F291" s="35" t="s">
        <v>758</v>
      </c>
    </row>
    <row r="292" spans="5:6" ht="15.6" hidden="1" x14ac:dyDescent="0.3">
      <c r="E292" s="35" t="s">
        <v>759</v>
      </c>
      <c r="F292" s="35" t="s">
        <v>760</v>
      </c>
    </row>
    <row r="293" spans="5:6" ht="15.6" hidden="1" x14ac:dyDescent="0.3">
      <c r="E293" s="35" t="s">
        <v>761</v>
      </c>
      <c r="F293" s="35" t="s">
        <v>762</v>
      </c>
    </row>
    <row r="294" spans="5:6" ht="15.6" hidden="1" x14ac:dyDescent="0.3">
      <c r="E294" s="35" t="s">
        <v>763</v>
      </c>
      <c r="F294" s="35" t="s">
        <v>764</v>
      </c>
    </row>
    <row r="295" spans="5:6" ht="15.6" hidden="1" x14ac:dyDescent="0.3">
      <c r="E295" s="35" t="s">
        <v>765</v>
      </c>
      <c r="F295" s="35" t="s">
        <v>766</v>
      </c>
    </row>
    <row r="296" spans="5:6" ht="15.6" hidden="1" x14ac:dyDescent="0.3">
      <c r="E296" s="35" t="s">
        <v>767</v>
      </c>
      <c r="F296" s="35" t="s">
        <v>768</v>
      </c>
    </row>
    <row r="297" spans="5:6" ht="15.6" hidden="1" x14ac:dyDescent="0.3">
      <c r="E297" s="35" t="s">
        <v>769</v>
      </c>
      <c r="F297" s="35" t="s">
        <v>770</v>
      </c>
    </row>
    <row r="298" spans="5:6" ht="15.6" hidden="1" x14ac:dyDescent="0.3">
      <c r="E298" s="35" t="s">
        <v>771</v>
      </c>
      <c r="F298" s="35" t="s">
        <v>772</v>
      </c>
    </row>
    <row r="299" spans="5:6" ht="15.6" hidden="1" x14ac:dyDescent="0.3">
      <c r="E299" s="35" t="s">
        <v>773</v>
      </c>
      <c r="F299" s="35" t="s">
        <v>774</v>
      </c>
    </row>
    <row r="300" spans="5:6" ht="15.6" hidden="1" x14ac:dyDescent="0.3">
      <c r="E300" s="35" t="s">
        <v>775</v>
      </c>
      <c r="F300" s="35" t="s">
        <v>776</v>
      </c>
    </row>
    <row r="301" spans="5:6" ht="15.6" hidden="1" x14ac:dyDescent="0.3">
      <c r="E301" s="35" t="s">
        <v>777</v>
      </c>
      <c r="F301" s="35" t="s">
        <v>778</v>
      </c>
    </row>
    <row r="302" spans="5:6" ht="15.6" hidden="1" x14ac:dyDescent="0.3">
      <c r="E302" s="35" t="s">
        <v>779</v>
      </c>
      <c r="F302" s="35" t="s">
        <v>780</v>
      </c>
    </row>
    <row r="303" spans="5:6" ht="15.6" hidden="1" x14ac:dyDescent="0.3">
      <c r="E303" s="35" t="s">
        <v>781</v>
      </c>
      <c r="F303" s="35" t="s">
        <v>782</v>
      </c>
    </row>
    <row r="304" spans="5:6" ht="15.6" hidden="1" x14ac:dyDescent="0.3">
      <c r="E304" s="35" t="s">
        <v>783</v>
      </c>
      <c r="F304" s="35" t="s">
        <v>784</v>
      </c>
    </row>
    <row r="305" spans="5:6" ht="15.6" hidden="1" x14ac:dyDescent="0.3">
      <c r="E305" s="35" t="s">
        <v>785</v>
      </c>
      <c r="F305" s="35" t="s">
        <v>786</v>
      </c>
    </row>
    <row r="306" spans="5:6" ht="15.6" hidden="1" x14ac:dyDescent="0.3">
      <c r="E306" s="35" t="s">
        <v>787</v>
      </c>
      <c r="F306" s="35" t="s">
        <v>788</v>
      </c>
    </row>
    <row r="307" spans="5:6" ht="15.6" hidden="1" x14ac:dyDescent="0.3">
      <c r="E307" s="35" t="s">
        <v>789</v>
      </c>
      <c r="F307" s="35" t="s">
        <v>790</v>
      </c>
    </row>
    <row r="308" spans="5:6" ht="15.6" hidden="1" x14ac:dyDescent="0.3">
      <c r="E308" s="35" t="s">
        <v>791</v>
      </c>
      <c r="F308" s="35" t="s">
        <v>792</v>
      </c>
    </row>
    <row r="309" spans="5:6" ht="15.6" hidden="1" x14ac:dyDescent="0.3">
      <c r="E309" s="35" t="s">
        <v>793</v>
      </c>
      <c r="F309" s="35" t="s">
        <v>794</v>
      </c>
    </row>
    <row r="310" spans="5:6" ht="15.6" hidden="1" x14ac:dyDescent="0.3">
      <c r="E310" s="35" t="s">
        <v>795</v>
      </c>
      <c r="F310" s="35" t="s">
        <v>796</v>
      </c>
    </row>
    <row r="311" spans="5:6" ht="15.6" hidden="1" x14ac:dyDescent="0.3">
      <c r="E311" s="35" t="s">
        <v>797</v>
      </c>
      <c r="F311" s="35" t="s">
        <v>798</v>
      </c>
    </row>
    <row r="312" spans="5:6" ht="15.6" hidden="1" x14ac:dyDescent="0.3">
      <c r="E312" s="35" t="s">
        <v>799</v>
      </c>
      <c r="F312" s="35" t="s">
        <v>800</v>
      </c>
    </row>
    <row r="313" spans="5:6" ht="15.6" hidden="1" x14ac:dyDescent="0.3">
      <c r="E313" s="35" t="s">
        <v>801</v>
      </c>
      <c r="F313" s="35" t="s">
        <v>802</v>
      </c>
    </row>
    <row r="314" spans="5:6" ht="15.6" hidden="1" x14ac:dyDescent="0.3">
      <c r="E314" s="35" t="s">
        <v>803</v>
      </c>
      <c r="F314" s="35" t="s">
        <v>804</v>
      </c>
    </row>
    <row r="315" spans="5:6" ht="15.6" hidden="1" x14ac:dyDescent="0.3">
      <c r="E315" s="35" t="s">
        <v>805</v>
      </c>
      <c r="F315" s="35" t="s">
        <v>806</v>
      </c>
    </row>
    <row r="316" spans="5:6" ht="15.6" hidden="1" x14ac:dyDescent="0.3">
      <c r="E316" s="35" t="s">
        <v>807</v>
      </c>
      <c r="F316" s="35" t="s">
        <v>808</v>
      </c>
    </row>
    <row r="317" spans="5:6" ht="15.6" hidden="1" x14ac:dyDescent="0.3">
      <c r="E317" s="35" t="s">
        <v>809</v>
      </c>
      <c r="F317" s="35" t="s">
        <v>810</v>
      </c>
    </row>
    <row r="318" spans="5:6" ht="15.6" hidden="1" x14ac:dyDescent="0.3">
      <c r="E318" s="35" t="s">
        <v>811</v>
      </c>
      <c r="F318" s="35" t="s">
        <v>812</v>
      </c>
    </row>
    <row r="319" spans="5:6" ht="15.6" hidden="1" x14ac:dyDescent="0.3">
      <c r="E319" s="35" t="s">
        <v>813</v>
      </c>
      <c r="F319" s="35" t="s">
        <v>814</v>
      </c>
    </row>
    <row r="320" spans="5:6" ht="15.6" hidden="1" x14ac:dyDescent="0.3">
      <c r="E320" s="35" t="s">
        <v>815</v>
      </c>
      <c r="F320" s="35" t="s">
        <v>816</v>
      </c>
    </row>
    <row r="321" spans="5:6" ht="15.6" hidden="1" x14ac:dyDescent="0.3">
      <c r="E321" s="35" t="s">
        <v>817</v>
      </c>
      <c r="F321" s="35" t="s">
        <v>818</v>
      </c>
    </row>
    <row r="322" spans="5:6" ht="15.6" hidden="1" x14ac:dyDescent="0.3">
      <c r="E322" s="35" t="s">
        <v>819</v>
      </c>
      <c r="F322" s="35" t="s">
        <v>820</v>
      </c>
    </row>
    <row r="323" spans="5:6" ht="15.6" hidden="1" x14ac:dyDescent="0.3">
      <c r="E323" s="35" t="s">
        <v>821</v>
      </c>
      <c r="F323" s="35" t="s">
        <v>822</v>
      </c>
    </row>
    <row r="324" spans="5:6" ht="15.6" hidden="1" x14ac:dyDescent="0.3">
      <c r="E324" s="35" t="s">
        <v>823</v>
      </c>
      <c r="F324" s="35" t="s">
        <v>824</v>
      </c>
    </row>
    <row r="325" spans="5:6" ht="15.6" hidden="1" x14ac:dyDescent="0.3">
      <c r="E325" s="35" t="s">
        <v>825</v>
      </c>
      <c r="F325" s="35" t="s">
        <v>826</v>
      </c>
    </row>
    <row r="326" spans="5:6" ht="15.6" hidden="1" x14ac:dyDescent="0.3">
      <c r="E326" s="35" t="s">
        <v>827</v>
      </c>
      <c r="F326" s="35" t="s">
        <v>828</v>
      </c>
    </row>
    <row r="327" spans="5:6" ht="15.6" hidden="1" x14ac:dyDescent="0.3">
      <c r="E327" s="35" t="s">
        <v>829</v>
      </c>
      <c r="F327" s="35" t="s">
        <v>830</v>
      </c>
    </row>
    <row r="328" spans="5:6" ht="15.6" hidden="1" x14ac:dyDescent="0.3">
      <c r="E328" s="35" t="s">
        <v>831</v>
      </c>
      <c r="F328" s="35" t="s">
        <v>832</v>
      </c>
    </row>
    <row r="329" spans="5:6" ht="15.6" hidden="1" x14ac:dyDescent="0.3">
      <c r="E329" s="35" t="s">
        <v>833</v>
      </c>
      <c r="F329" s="35" t="s">
        <v>834</v>
      </c>
    </row>
    <row r="330" spans="5:6" ht="15.6" hidden="1" x14ac:dyDescent="0.3">
      <c r="E330" s="35" t="s">
        <v>835</v>
      </c>
      <c r="F330" s="35" t="s">
        <v>836</v>
      </c>
    </row>
    <row r="331" spans="5:6" ht="15.6" hidden="1" x14ac:dyDescent="0.3">
      <c r="E331" s="35" t="s">
        <v>837</v>
      </c>
      <c r="F331" s="35" t="s">
        <v>838</v>
      </c>
    </row>
    <row r="332" spans="5:6" ht="15.6" hidden="1" x14ac:dyDescent="0.3">
      <c r="E332" s="35" t="s">
        <v>839</v>
      </c>
      <c r="F332" s="35" t="s">
        <v>840</v>
      </c>
    </row>
    <row r="333" spans="5:6" ht="15.6" hidden="1" x14ac:dyDescent="0.3">
      <c r="E333" s="35" t="s">
        <v>841</v>
      </c>
      <c r="F333" s="35" t="s">
        <v>842</v>
      </c>
    </row>
    <row r="334" spans="5:6" ht="15.6" hidden="1" x14ac:dyDescent="0.3">
      <c r="E334" s="35" t="s">
        <v>843</v>
      </c>
      <c r="F334" s="35" t="s">
        <v>844</v>
      </c>
    </row>
    <row r="335" spans="5:6" ht="15.6" hidden="1" x14ac:dyDescent="0.3">
      <c r="E335" s="35" t="s">
        <v>845</v>
      </c>
      <c r="F335" s="35" t="s">
        <v>846</v>
      </c>
    </row>
    <row r="336" spans="5:6" ht="15.6" hidden="1" x14ac:dyDescent="0.3">
      <c r="E336" s="35" t="s">
        <v>847</v>
      </c>
      <c r="F336" s="35" t="s">
        <v>848</v>
      </c>
    </row>
    <row r="337" spans="5:6" ht="15.6" hidden="1" x14ac:dyDescent="0.3">
      <c r="E337" s="35" t="s">
        <v>849</v>
      </c>
      <c r="F337" s="35" t="s">
        <v>850</v>
      </c>
    </row>
    <row r="338" spans="5:6" ht="15.6" hidden="1" x14ac:dyDescent="0.3">
      <c r="E338" s="35" t="s">
        <v>851</v>
      </c>
      <c r="F338" s="35" t="s">
        <v>852</v>
      </c>
    </row>
    <row r="339" spans="5:6" ht="15.6" hidden="1" x14ac:dyDescent="0.3">
      <c r="E339" s="35" t="s">
        <v>853</v>
      </c>
      <c r="F339" s="35" t="s">
        <v>854</v>
      </c>
    </row>
    <row r="340" spans="5:6" ht="15.6" hidden="1" x14ac:dyDescent="0.3">
      <c r="E340" s="35" t="s">
        <v>855</v>
      </c>
      <c r="F340" s="35" t="s">
        <v>856</v>
      </c>
    </row>
    <row r="341" spans="5:6" ht="15.6" hidden="1" x14ac:dyDescent="0.3">
      <c r="E341" s="35" t="s">
        <v>857</v>
      </c>
      <c r="F341" s="35" t="s">
        <v>858</v>
      </c>
    </row>
    <row r="342" spans="5:6" ht="15.6" hidden="1" x14ac:dyDescent="0.3">
      <c r="E342" s="35" t="s">
        <v>859</v>
      </c>
      <c r="F342" s="35" t="s">
        <v>860</v>
      </c>
    </row>
    <row r="343" spans="5:6" ht="15.6" hidden="1" x14ac:dyDescent="0.3">
      <c r="E343" s="35" t="s">
        <v>861</v>
      </c>
      <c r="F343" s="35" t="s">
        <v>862</v>
      </c>
    </row>
    <row r="344" spans="5:6" ht="15.6" hidden="1" x14ac:dyDescent="0.3">
      <c r="E344" s="35" t="s">
        <v>863</v>
      </c>
      <c r="F344" s="35" t="s">
        <v>864</v>
      </c>
    </row>
    <row r="345" spans="5:6" ht="15.6" hidden="1" x14ac:dyDescent="0.3">
      <c r="E345" s="35" t="s">
        <v>865</v>
      </c>
      <c r="F345" s="35" t="s">
        <v>866</v>
      </c>
    </row>
    <row r="346" spans="5:6" ht="15.6" hidden="1" x14ac:dyDescent="0.3">
      <c r="E346" s="35" t="s">
        <v>867</v>
      </c>
      <c r="F346" s="35" t="s">
        <v>868</v>
      </c>
    </row>
    <row r="347" spans="5:6" ht="15.6" hidden="1" x14ac:dyDescent="0.3">
      <c r="E347" s="35" t="s">
        <v>869</v>
      </c>
      <c r="F347" s="35" t="s">
        <v>870</v>
      </c>
    </row>
    <row r="348" spans="5:6" ht="15.6" hidden="1" x14ac:dyDescent="0.3">
      <c r="E348" s="35" t="s">
        <v>871</v>
      </c>
      <c r="F348" s="35" t="s">
        <v>872</v>
      </c>
    </row>
    <row r="349" spans="5:6" ht="15.6" hidden="1" x14ac:dyDescent="0.3">
      <c r="E349" s="35" t="s">
        <v>873</v>
      </c>
      <c r="F349" s="35" t="s">
        <v>874</v>
      </c>
    </row>
    <row r="350" spans="5:6" ht="15.6" hidden="1" x14ac:dyDescent="0.3">
      <c r="E350" s="35" t="s">
        <v>875</v>
      </c>
      <c r="F350" s="35" t="s">
        <v>876</v>
      </c>
    </row>
    <row r="351" spans="5:6" ht="15.6" hidden="1" x14ac:dyDescent="0.3">
      <c r="E351" s="35" t="s">
        <v>877</v>
      </c>
      <c r="F351" s="35" t="s">
        <v>878</v>
      </c>
    </row>
    <row r="352" spans="5:6" ht="15.6" hidden="1" x14ac:dyDescent="0.3">
      <c r="E352" s="35" t="s">
        <v>879</v>
      </c>
      <c r="F352" s="35" t="s">
        <v>880</v>
      </c>
    </row>
    <row r="353" spans="5:6" ht="15.6" hidden="1" x14ac:dyDescent="0.3">
      <c r="E353" s="35" t="s">
        <v>239</v>
      </c>
      <c r="F353" s="35" t="s">
        <v>881</v>
      </c>
    </row>
    <row r="354" spans="5:6" ht="15.6" hidden="1" x14ac:dyDescent="0.3">
      <c r="E354" s="35" t="s">
        <v>882</v>
      </c>
      <c r="F354" s="35" t="s">
        <v>883</v>
      </c>
    </row>
    <row r="355" spans="5:6" ht="15.6" hidden="1" x14ac:dyDescent="0.3">
      <c r="E355" s="35" t="s">
        <v>884</v>
      </c>
      <c r="F355" s="35" t="s">
        <v>885</v>
      </c>
    </row>
    <row r="356" spans="5:6" ht="15.6" hidden="1" x14ac:dyDescent="0.3">
      <c r="E356" s="35" t="s">
        <v>90</v>
      </c>
      <c r="F356" s="35" t="s">
        <v>886</v>
      </c>
    </row>
    <row r="357" spans="5:6" ht="15.6" hidden="1" x14ac:dyDescent="0.3">
      <c r="E357" s="35" t="s">
        <v>242</v>
      </c>
      <c r="F357" s="35" t="s">
        <v>887</v>
      </c>
    </row>
    <row r="358" spans="5:6" ht="15.6" hidden="1" x14ac:dyDescent="0.3">
      <c r="E358" s="35" t="s">
        <v>888</v>
      </c>
      <c r="F358" s="35" t="s">
        <v>889</v>
      </c>
    </row>
    <row r="359" spans="5:6" ht="15.6" hidden="1" x14ac:dyDescent="0.3">
      <c r="E359" s="35" t="s">
        <v>243</v>
      </c>
      <c r="F359" s="35" t="s">
        <v>890</v>
      </c>
    </row>
    <row r="360" spans="5:6" ht="15.6" hidden="1" x14ac:dyDescent="0.3">
      <c r="E360" s="35" t="s">
        <v>891</v>
      </c>
      <c r="F360" s="35" t="s">
        <v>892</v>
      </c>
    </row>
    <row r="361" spans="5:6" ht="15.6" hidden="1" x14ac:dyDescent="0.3">
      <c r="E361" s="35" t="s">
        <v>893</v>
      </c>
      <c r="F361" s="35" t="s">
        <v>894</v>
      </c>
    </row>
    <row r="362" spans="5:6" ht="15.6" hidden="1" x14ac:dyDescent="0.3">
      <c r="E362" s="35" t="s">
        <v>895</v>
      </c>
      <c r="F362" s="35" t="s">
        <v>896</v>
      </c>
    </row>
    <row r="363" spans="5:6" ht="15.6" hidden="1" x14ac:dyDescent="0.3">
      <c r="E363" s="35" t="s">
        <v>897</v>
      </c>
      <c r="F363" s="35" t="s">
        <v>898</v>
      </c>
    </row>
    <row r="364" spans="5:6" ht="15.6" hidden="1" x14ac:dyDescent="0.3">
      <c r="E364" s="35" t="s">
        <v>899</v>
      </c>
      <c r="F364" s="35" t="s">
        <v>900</v>
      </c>
    </row>
    <row r="365" spans="5:6" ht="15.6" hidden="1" x14ac:dyDescent="0.3">
      <c r="E365" s="35" t="s">
        <v>901</v>
      </c>
      <c r="F365" s="35" t="s">
        <v>902</v>
      </c>
    </row>
    <row r="366" spans="5:6" ht="15.6" hidden="1" x14ac:dyDescent="0.3">
      <c r="E366" s="35" t="s">
        <v>903</v>
      </c>
      <c r="F366" s="35" t="s">
        <v>904</v>
      </c>
    </row>
    <row r="367" spans="5:6" ht="15.6" hidden="1" x14ac:dyDescent="0.3">
      <c r="E367" s="35" t="s">
        <v>905</v>
      </c>
      <c r="F367" s="35" t="s">
        <v>906</v>
      </c>
    </row>
    <row r="368" spans="5:6" ht="15.6" hidden="1" x14ac:dyDescent="0.3">
      <c r="E368" s="35" t="s">
        <v>907</v>
      </c>
      <c r="F368" s="35" t="s">
        <v>908</v>
      </c>
    </row>
    <row r="369" spans="5:6" ht="15.6" hidden="1" x14ac:dyDescent="0.3">
      <c r="E369" s="35" t="s">
        <v>909</v>
      </c>
      <c r="F369" s="35" t="s">
        <v>910</v>
      </c>
    </row>
    <row r="370" spans="5:6" ht="15.6" hidden="1" x14ac:dyDescent="0.3">
      <c r="E370" s="35" t="s">
        <v>911</v>
      </c>
      <c r="F370" s="35" t="s">
        <v>912</v>
      </c>
    </row>
    <row r="371" spans="5:6" ht="15.6" hidden="1" x14ac:dyDescent="0.3">
      <c r="E371" s="35" t="s">
        <v>913</v>
      </c>
      <c r="F371" s="35" t="s">
        <v>914</v>
      </c>
    </row>
    <row r="372" spans="5:6" ht="15.6" hidden="1" x14ac:dyDescent="0.3">
      <c r="E372" s="35" t="s">
        <v>915</v>
      </c>
      <c r="F372" s="35" t="s">
        <v>916</v>
      </c>
    </row>
    <row r="373" spans="5:6" ht="15.6" hidden="1" x14ac:dyDescent="0.3">
      <c r="E373" s="35" t="s">
        <v>917</v>
      </c>
      <c r="F373" s="35" t="s">
        <v>918</v>
      </c>
    </row>
    <row r="374" spans="5:6" ht="15.6" hidden="1" x14ac:dyDescent="0.3">
      <c r="E374" s="35" t="s">
        <v>257</v>
      </c>
      <c r="F374" s="35" t="s">
        <v>919</v>
      </c>
    </row>
    <row r="375" spans="5:6" ht="15.6" hidden="1" x14ac:dyDescent="0.3">
      <c r="E375" s="35" t="s">
        <v>920</v>
      </c>
      <c r="F375" s="35" t="s">
        <v>921</v>
      </c>
    </row>
    <row r="376" spans="5:6" ht="15.6" hidden="1" x14ac:dyDescent="0.3">
      <c r="E376" s="35" t="s">
        <v>922</v>
      </c>
      <c r="F376" s="35" t="s">
        <v>923</v>
      </c>
    </row>
    <row r="377" spans="5:6" ht="15.6" hidden="1" x14ac:dyDescent="0.3">
      <c r="E377" s="35" t="s">
        <v>258</v>
      </c>
      <c r="F377" s="35" t="s">
        <v>924</v>
      </c>
    </row>
    <row r="378" spans="5:6" ht="15.6" hidden="1" x14ac:dyDescent="0.3">
      <c r="E378" s="35" t="s">
        <v>925</v>
      </c>
      <c r="F378" s="35" t="s">
        <v>926</v>
      </c>
    </row>
    <row r="379" spans="5:6" ht="15.6" hidden="1" x14ac:dyDescent="0.3">
      <c r="E379" s="35" t="s">
        <v>927</v>
      </c>
      <c r="F379" s="35" t="s">
        <v>928</v>
      </c>
    </row>
    <row r="380" spans="5:6" ht="15.6" hidden="1" x14ac:dyDescent="0.3">
      <c r="E380" s="35" t="s">
        <v>929</v>
      </c>
      <c r="F380" s="35" t="s">
        <v>930</v>
      </c>
    </row>
    <row r="381" spans="5:6" ht="15.6" hidden="1" x14ac:dyDescent="0.3">
      <c r="E381" s="35" t="s">
        <v>931</v>
      </c>
      <c r="F381" s="35" t="s">
        <v>932</v>
      </c>
    </row>
    <row r="382" spans="5:6" ht="15.6" hidden="1" x14ac:dyDescent="0.3">
      <c r="E382" s="35" t="s">
        <v>933</v>
      </c>
      <c r="F382" s="35" t="s">
        <v>934</v>
      </c>
    </row>
    <row r="383" spans="5:6" ht="15.6" hidden="1" x14ac:dyDescent="0.3">
      <c r="E383" s="35" t="s">
        <v>935</v>
      </c>
      <c r="F383" s="35" t="s">
        <v>936</v>
      </c>
    </row>
    <row r="384" spans="5:6" ht="15.6" hidden="1" x14ac:dyDescent="0.3">
      <c r="E384" s="35" t="s">
        <v>937</v>
      </c>
      <c r="F384" s="35" t="s">
        <v>938</v>
      </c>
    </row>
    <row r="385" spans="5:6" ht="15.6" hidden="1" x14ac:dyDescent="0.3">
      <c r="E385" s="35" t="s">
        <v>939</v>
      </c>
      <c r="F385" s="35" t="s">
        <v>940</v>
      </c>
    </row>
    <row r="386" spans="5:6" ht="15.6" hidden="1" x14ac:dyDescent="0.3">
      <c r="E386" s="35" t="s">
        <v>941</v>
      </c>
      <c r="F386" s="35" t="s">
        <v>942</v>
      </c>
    </row>
    <row r="387" spans="5:6" ht="15.6" hidden="1" x14ac:dyDescent="0.3">
      <c r="E387" s="35" t="s">
        <v>943</v>
      </c>
      <c r="F387" s="35" t="s">
        <v>944</v>
      </c>
    </row>
    <row r="388" spans="5:6" ht="15.6" hidden="1" x14ac:dyDescent="0.3">
      <c r="E388" s="35" t="s">
        <v>945</v>
      </c>
      <c r="F388" s="35" t="s">
        <v>946</v>
      </c>
    </row>
    <row r="389" spans="5:6" ht="15.6" hidden="1" x14ac:dyDescent="0.3">
      <c r="E389" s="35" t="s">
        <v>947</v>
      </c>
      <c r="F389" s="35" t="s">
        <v>948</v>
      </c>
    </row>
    <row r="390" spans="5:6" ht="15.6" hidden="1" x14ac:dyDescent="0.3">
      <c r="E390" s="35" t="s">
        <v>949</v>
      </c>
      <c r="F390" s="35" t="s">
        <v>950</v>
      </c>
    </row>
    <row r="391" spans="5:6" ht="15.6" hidden="1" x14ac:dyDescent="0.3">
      <c r="E391" s="35" t="s">
        <v>951</v>
      </c>
      <c r="F391" s="35" t="s">
        <v>952</v>
      </c>
    </row>
    <row r="392" spans="5:6" ht="15.6" hidden="1" x14ac:dyDescent="0.3">
      <c r="E392" s="35" t="s">
        <v>953</v>
      </c>
      <c r="F392" s="35" t="s">
        <v>954</v>
      </c>
    </row>
    <row r="393" spans="5:6" ht="15.6" hidden="1" x14ac:dyDescent="0.3">
      <c r="E393" s="35" t="s">
        <v>955</v>
      </c>
      <c r="F393" s="35" t="s">
        <v>956</v>
      </c>
    </row>
    <row r="394" spans="5:6" ht="15.6" hidden="1" x14ac:dyDescent="0.3">
      <c r="E394" s="35" t="s">
        <v>957</v>
      </c>
      <c r="F394" s="35" t="s">
        <v>958</v>
      </c>
    </row>
    <row r="395" spans="5:6" ht="15.6" hidden="1" x14ac:dyDescent="0.3">
      <c r="E395" s="35" t="s">
        <v>959</v>
      </c>
      <c r="F395" s="35" t="s">
        <v>960</v>
      </c>
    </row>
    <row r="396" spans="5:6" ht="15.6" hidden="1" x14ac:dyDescent="0.3">
      <c r="E396" s="35" t="s">
        <v>961</v>
      </c>
      <c r="F396" s="35" t="s">
        <v>962</v>
      </c>
    </row>
    <row r="397" spans="5:6" ht="15.6" hidden="1" x14ac:dyDescent="0.3">
      <c r="E397" s="35" t="s">
        <v>963</v>
      </c>
      <c r="F397" s="35" t="s">
        <v>964</v>
      </c>
    </row>
    <row r="398" spans="5:6" ht="15.6" hidden="1" x14ac:dyDescent="0.3">
      <c r="E398" s="35" t="s">
        <v>965</v>
      </c>
      <c r="F398" s="35" t="s">
        <v>966</v>
      </c>
    </row>
    <row r="399" spans="5:6" ht="15.6" hidden="1" x14ac:dyDescent="0.3">
      <c r="E399" s="35" t="s">
        <v>967</v>
      </c>
      <c r="F399" s="35" t="s">
        <v>968</v>
      </c>
    </row>
    <row r="400" spans="5:6" ht="15.6" hidden="1" x14ac:dyDescent="0.3">
      <c r="E400" s="35" t="s">
        <v>969</v>
      </c>
      <c r="F400" s="35" t="s">
        <v>970</v>
      </c>
    </row>
    <row r="401" spans="5:6" ht="15.6" hidden="1" x14ac:dyDescent="0.3">
      <c r="E401" s="35" t="s">
        <v>971</v>
      </c>
      <c r="F401" s="35" t="s">
        <v>972</v>
      </c>
    </row>
    <row r="402" spans="5:6" ht="15.6" hidden="1" x14ac:dyDescent="0.3">
      <c r="E402" s="35" t="s">
        <v>973</v>
      </c>
      <c r="F402" s="35" t="s">
        <v>974</v>
      </c>
    </row>
    <row r="403" spans="5:6" ht="15.6" hidden="1" x14ac:dyDescent="0.3">
      <c r="E403" s="35" t="s">
        <v>975</v>
      </c>
      <c r="F403" s="35" t="s">
        <v>976</v>
      </c>
    </row>
    <row r="404" spans="5:6" ht="15.6" hidden="1" x14ac:dyDescent="0.3">
      <c r="E404" s="35" t="s">
        <v>977</v>
      </c>
      <c r="F404" s="35" t="s">
        <v>978</v>
      </c>
    </row>
    <row r="405" spans="5:6" ht="15.6" hidden="1" x14ac:dyDescent="0.3">
      <c r="E405" s="35" t="s">
        <v>979</v>
      </c>
      <c r="F405" s="35" t="s">
        <v>980</v>
      </c>
    </row>
    <row r="406" spans="5:6" ht="15.6" hidden="1" x14ac:dyDescent="0.3">
      <c r="E406" s="35" t="s">
        <v>57</v>
      </c>
      <c r="F406" s="35" t="s">
        <v>981</v>
      </c>
    </row>
    <row r="407" spans="5:6" ht="15.6" hidden="1" x14ac:dyDescent="0.3">
      <c r="E407" s="35" t="s">
        <v>982</v>
      </c>
      <c r="F407" s="35" t="s">
        <v>983</v>
      </c>
    </row>
    <row r="408" spans="5:6" ht="15.6" hidden="1" x14ac:dyDescent="0.3">
      <c r="E408" s="35" t="s">
        <v>984</v>
      </c>
      <c r="F408" s="35" t="s">
        <v>985</v>
      </c>
    </row>
    <row r="409" spans="5:6" ht="15.6" hidden="1" x14ac:dyDescent="0.3">
      <c r="E409" s="35" t="s">
        <v>986</v>
      </c>
      <c r="F409" s="35" t="s">
        <v>987</v>
      </c>
    </row>
    <row r="410" spans="5:6" ht="15.6" hidden="1" x14ac:dyDescent="0.3">
      <c r="E410" s="35" t="s">
        <v>988</v>
      </c>
      <c r="F410" s="35" t="s">
        <v>989</v>
      </c>
    </row>
    <row r="411" spans="5:6" ht="15.6" hidden="1" x14ac:dyDescent="0.3">
      <c r="E411" s="35" t="s">
        <v>990</v>
      </c>
      <c r="F411" s="35" t="s">
        <v>991</v>
      </c>
    </row>
    <row r="412" spans="5:6" ht="15.6" hidden="1" x14ac:dyDescent="0.3">
      <c r="E412" s="35" t="s">
        <v>992</v>
      </c>
      <c r="F412" s="35" t="s">
        <v>993</v>
      </c>
    </row>
    <row r="413" spans="5:6" ht="15.6" hidden="1" x14ac:dyDescent="0.3">
      <c r="E413" s="35" t="s">
        <v>994</v>
      </c>
      <c r="F413" s="35" t="s">
        <v>995</v>
      </c>
    </row>
    <row r="414" spans="5:6" ht="15.6" hidden="1" x14ac:dyDescent="0.3">
      <c r="E414" s="35" t="s">
        <v>996</v>
      </c>
      <c r="F414" s="35" t="s">
        <v>997</v>
      </c>
    </row>
    <row r="415" spans="5:6" ht="15.6" hidden="1" x14ac:dyDescent="0.3">
      <c r="E415" s="35" t="s">
        <v>998</v>
      </c>
      <c r="F415" s="35" t="s">
        <v>999</v>
      </c>
    </row>
    <row r="416" spans="5:6" ht="15.6" hidden="1" x14ac:dyDescent="0.3">
      <c r="E416" s="35" t="s">
        <v>1000</v>
      </c>
      <c r="F416" s="35" t="s">
        <v>1001</v>
      </c>
    </row>
    <row r="417" spans="5:6" ht="15.6" hidden="1" x14ac:dyDescent="0.3">
      <c r="E417" s="35" t="s">
        <v>1002</v>
      </c>
      <c r="F417" s="35" t="s">
        <v>1003</v>
      </c>
    </row>
    <row r="418" spans="5:6" ht="15.6" hidden="1" x14ac:dyDescent="0.3">
      <c r="E418" s="35" t="s">
        <v>1004</v>
      </c>
      <c r="F418" s="35" t="s">
        <v>1005</v>
      </c>
    </row>
    <row r="419" spans="5:6" ht="15.6" hidden="1" x14ac:dyDescent="0.3">
      <c r="E419" s="35" t="s">
        <v>1006</v>
      </c>
      <c r="F419" s="35" t="s">
        <v>1007</v>
      </c>
    </row>
    <row r="420" spans="5:6" ht="15.6" hidden="1" x14ac:dyDescent="0.3">
      <c r="E420" s="35" t="s">
        <v>1008</v>
      </c>
      <c r="F420" s="35" t="s">
        <v>1009</v>
      </c>
    </row>
    <row r="421" spans="5:6" ht="15.6" hidden="1" x14ac:dyDescent="0.3">
      <c r="E421" s="35" t="s">
        <v>1010</v>
      </c>
      <c r="F421" s="35" t="s">
        <v>1011</v>
      </c>
    </row>
    <row r="422" spans="5:6" ht="15.6" hidden="1" x14ac:dyDescent="0.3">
      <c r="E422" s="35" t="s">
        <v>1012</v>
      </c>
      <c r="F422" s="35" t="s">
        <v>1013</v>
      </c>
    </row>
    <row r="423" spans="5:6" ht="15.6" hidden="1" x14ac:dyDescent="0.3">
      <c r="E423" s="35" t="s">
        <v>1014</v>
      </c>
      <c r="F423" s="35" t="s">
        <v>1015</v>
      </c>
    </row>
    <row r="424" spans="5:6" ht="15.6" hidden="1" x14ac:dyDescent="0.3">
      <c r="E424" s="35" t="s">
        <v>1016</v>
      </c>
      <c r="F424" s="35" t="s">
        <v>1017</v>
      </c>
    </row>
    <row r="425" spans="5:6" ht="15.6" hidden="1" x14ac:dyDescent="0.3">
      <c r="E425" s="35" t="s">
        <v>1018</v>
      </c>
      <c r="F425" s="35" t="s">
        <v>1019</v>
      </c>
    </row>
    <row r="426" spans="5:6" ht="15.6" hidden="1" x14ac:dyDescent="0.3">
      <c r="E426" s="35" t="s">
        <v>1020</v>
      </c>
      <c r="F426" s="35" t="s">
        <v>1021</v>
      </c>
    </row>
    <row r="427" spans="5:6" ht="15.6" hidden="1" x14ac:dyDescent="0.3">
      <c r="E427" s="35" t="s">
        <v>1022</v>
      </c>
      <c r="F427" s="35" t="s">
        <v>1023</v>
      </c>
    </row>
    <row r="428" spans="5:6" ht="15.6" hidden="1" x14ac:dyDescent="0.3">
      <c r="E428" s="35" t="s">
        <v>1024</v>
      </c>
      <c r="F428" s="35" t="s">
        <v>1025</v>
      </c>
    </row>
    <row r="429" spans="5:6" ht="15.6" hidden="1" x14ac:dyDescent="0.3">
      <c r="E429" s="35" t="s">
        <v>1026</v>
      </c>
      <c r="F429" s="35" t="s">
        <v>1027</v>
      </c>
    </row>
    <row r="430" spans="5:6" ht="15.6" hidden="1" x14ac:dyDescent="0.3">
      <c r="E430" s="35" t="s">
        <v>1028</v>
      </c>
      <c r="F430" s="35" t="s">
        <v>1029</v>
      </c>
    </row>
    <row r="431" spans="5:6" ht="15.6" hidden="1" x14ac:dyDescent="0.3">
      <c r="E431" s="35" t="s">
        <v>1030</v>
      </c>
      <c r="F431" s="35" t="s">
        <v>1031</v>
      </c>
    </row>
    <row r="432" spans="5:6" ht="15.6" hidden="1" x14ac:dyDescent="0.3">
      <c r="E432" s="35" t="s">
        <v>1032</v>
      </c>
      <c r="F432" s="35" t="s">
        <v>1033</v>
      </c>
    </row>
    <row r="433" spans="5:6" ht="15.6" hidden="1" x14ac:dyDescent="0.3">
      <c r="E433" s="35" t="s">
        <v>1034</v>
      </c>
      <c r="F433" s="35" t="s">
        <v>1035</v>
      </c>
    </row>
    <row r="434" spans="5:6" ht="15.6" hidden="1" x14ac:dyDescent="0.3">
      <c r="E434" s="35" t="s">
        <v>1036</v>
      </c>
      <c r="F434" s="35" t="s">
        <v>1037</v>
      </c>
    </row>
    <row r="435" spans="5:6" ht="15.6" hidden="1" x14ac:dyDescent="0.3">
      <c r="E435" s="35" t="s">
        <v>58</v>
      </c>
      <c r="F435" s="35" t="s">
        <v>1038</v>
      </c>
    </row>
    <row r="436" spans="5:6" ht="15.6" hidden="1" x14ac:dyDescent="0.3">
      <c r="E436" s="35" t="s">
        <v>1039</v>
      </c>
      <c r="F436" s="35" t="s">
        <v>1040</v>
      </c>
    </row>
    <row r="437" spans="5:6" ht="15.6" hidden="1" x14ac:dyDescent="0.3">
      <c r="E437" s="35" t="s">
        <v>1041</v>
      </c>
      <c r="F437" s="35" t="s">
        <v>1042</v>
      </c>
    </row>
    <row r="438" spans="5:6" ht="15.6" hidden="1" x14ac:dyDescent="0.3">
      <c r="E438" s="35" t="s">
        <v>1043</v>
      </c>
      <c r="F438" s="35" t="s">
        <v>1044</v>
      </c>
    </row>
    <row r="439" spans="5:6" ht="15.6" hidden="1" x14ac:dyDescent="0.3">
      <c r="E439" s="35" t="s">
        <v>1045</v>
      </c>
      <c r="F439" s="35" t="s">
        <v>1046</v>
      </c>
    </row>
    <row r="440" spans="5:6" ht="15.6" hidden="1" x14ac:dyDescent="0.3">
      <c r="E440" s="35" t="s">
        <v>1047</v>
      </c>
      <c r="F440" s="35" t="s">
        <v>1048</v>
      </c>
    </row>
    <row r="441" spans="5:6" ht="15.6" hidden="1" x14ac:dyDescent="0.3">
      <c r="E441" s="35" t="s">
        <v>1049</v>
      </c>
      <c r="F441" s="35" t="s">
        <v>1050</v>
      </c>
    </row>
    <row r="442" spans="5:6" ht="15.6" hidden="1" x14ac:dyDescent="0.3">
      <c r="E442" s="35" t="s">
        <v>1051</v>
      </c>
      <c r="F442" s="35" t="s">
        <v>1052</v>
      </c>
    </row>
    <row r="443" spans="5:6" ht="15.6" hidden="1" x14ac:dyDescent="0.3">
      <c r="E443" s="35" t="s">
        <v>1053</v>
      </c>
      <c r="F443" s="35" t="s">
        <v>1054</v>
      </c>
    </row>
    <row r="444" spans="5:6" ht="15.6" hidden="1" x14ac:dyDescent="0.3">
      <c r="E444" s="35" t="s">
        <v>1055</v>
      </c>
      <c r="F444" s="35" t="s">
        <v>1056</v>
      </c>
    </row>
    <row r="445" spans="5:6" ht="15.6" hidden="1" x14ac:dyDescent="0.3">
      <c r="E445" s="35" t="s">
        <v>1057</v>
      </c>
      <c r="F445" s="35" t="s">
        <v>1058</v>
      </c>
    </row>
    <row r="446" spans="5:6" ht="15.6" hidden="1" x14ac:dyDescent="0.3">
      <c r="E446" s="35" t="s">
        <v>1059</v>
      </c>
      <c r="F446" s="35" t="s">
        <v>1060</v>
      </c>
    </row>
    <row r="447" spans="5:6" ht="15.6" hidden="1" x14ac:dyDescent="0.3">
      <c r="E447" s="35" t="s">
        <v>1061</v>
      </c>
      <c r="F447" s="35" t="s">
        <v>1062</v>
      </c>
    </row>
    <row r="448" spans="5:6" ht="15.6" hidden="1" x14ac:dyDescent="0.3">
      <c r="E448" s="35" t="s">
        <v>1063</v>
      </c>
      <c r="F448" s="35" t="s">
        <v>1064</v>
      </c>
    </row>
    <row r="449" spans="5:6" ht="15.6" hidden="1" x14ac:dyDescent="0.3">
      <c r="E449" s="35" t="s">
        <v>1065</v>
      </c>
      <c r="F449" s="35" t="s">
        <v>1066</v>
      </c>
    </row>
    <row r="450" spans="5:6" ht="15.6" hidden="1" x14ac:dyDescent="0.3">
      <c r="E450" s="35" t="s">
        <v>1067</v>
      </c>
      <c r="F450" s="35" t="s">
        <v>1068</v>
      </c>
    </row>
    <row r="451" spans="5:6" ht="15.6" hidden="1" x14ac:dyDescent="0.3">
      <c r="E451" s="35" t="s">
        <v>1069</v>
      </c>
      <c r="F451" s="35" t="s">
        <v>1070</v>
      </c>
    </row>
    <row r="452" spans="5:6" ht="15.6" hidden="1" x14ac:dyDescent="0.3">
      <c r="E452" s="35" t="s">
        <v>1071</v>
      </c>
      <c r="F452" s="35" t="s">
        <v>1072</v>
      </c>
    </row>
    <row r="453" spans="5:6" ht="15.6" hidden="1" x14ac:dyDescent="0.3">
      <c r="E453" s="35" t="s">
        <v>1073</v>
      </c>
      <c r="F453" s="35" t="s">
        <v>1074</v>
      </c>
    </row>
    <row r="454" spans="5:6" ht="15.6" hidden="1" x14ac:dyDescent="0.3">
      <c r="E454" s="35" t="s">
        <v>1075</v>
      </c>
      <c r="F454" s="35" t="s">
        <v>1076</v>
      </c>
    </row>
    <row r="455" spans="5:6" ht="15.6" hidden="1" x14ac:dyDescent="0.3">
      <c r="E455" s="35" t="s">
        <v>1077</v>
      </c>
      <c r="F455" s="35" t="s">
        <v>1078</v>
      </c>
    </row>
    <row r="456" spans="5:6" ht="15.6" hidden="1" x14ac:dyDescent="0.3">
      <c r="E456" s="35" t="s">
        <v>1079</v>
      </c>
      <c r="F456" s="35" t="s">
        <v>1080</v>
      </c>
    </row>
    <row r="457" spans="5:6" ht="15.6" hidden="1" x14ac:dyDescent="0.3">
      <c r="E457" s="35" t="s">
        <v>1081</v>
      </c>
      <c r="F457" s="35" t="s">
        <v>1082</v>
      </c>
    </row>
    <row r="458" spans="5:6" ht="15.6" hidden="1" x14ac:dyDescent="0.3">
      <c r="E458" s="35" t="s">
        <v>1083</v>
      </c>
      <c r="F458" s="35" t="s">
        <v>1084</v>
      </c>
    </row>
    <row r="459" spans="5:6" ht="15.6" hidden="1" x14ac:dyDescent="0.3">
      <c r="E459" s="35" t="s">
        <v>1085</v>
      </c>
      <c r="F459" s="35" t="s">
        <v>1086</v>
      </c>
    </row>
    <row r="460" spans="5:6" ht="15.6" hidden="1" x14ac:dyDescent="0.3">
      <c r="E460" s="35" t="s">
        <v>1087</v>
      </c>
      <c r="F460" s="35" t="s">
        <v>1088</v>
      </c>
    </row>
    <row r="461" spans="5:6" ht="15.6" hidden="1" x14ac:dyDescent="0.3">
      <c r="E461" s="35" t="s">
        <v>1089</v>
      </c>
      <c r="F461" s="35" t="s">
        <v>1090</v>
      </c>
    </row>
    <row r="462" spans="5:6" ht="15.6" hidden="1" x14ac:dyDescent="0.3">
      <c r="E462" s="35" t="s">
        <v>1091</v>
      </c>
      <c r="F462" s="35" t="s">
        <v>1092</v>
      </c>
    </row>
    <row r="463" spans="5:6" ht="15.6" hidden="1" x14ac:dyDescent="0.3">
      <c r="E463" s="35" t="s">
        <v>1093</v>
      </c>
      <c r="F463" s="35" t="s">
        <v>1094</v>
      </c>
    </row>
    <row r="464" spans="5:6" ht="15.6" hidden="1" x14ac:dyDescent="0.3">
      <c r="E464" s="35" t="s">
        <v>1095</v>
      </c>
      <c r="F464" s="35" t="s">
        <v>1096</v>
      </c>
    </row>
    <row r="465" spans="5:6" ht="15.6" hidden="1" x14ac:dyDescent="0.3">
      <c r="E465" s="35" t="s">
        <v>1097</v>
      </c>
      <c r="F465" s="35" t="s">
        <v>1098</v>
      </c>
    </row>
    <row r="466" spans="5:6" ht="15.6" hidden="1" x14ac:dyDescent="0.3">
      <c r="E466" s="35" t="s">
        <v>1099</v>
      </c>
      <c r="F466" s="35" t="s">
        <v>1100</v>
      </c>
    </row>
    <row r="467" spans="5:6" ht="15.6" hidden="1" x14ac:dyDescent="0.3">
      <c r="E467" s="35" t="s">
        <v>1101</v>
      </c>
      <c r="F467" s="35" t="s">
        <v>1102</v>
      </c>
    </row>
    <row r="468" spans="5:6" ht="15.6" hidden="1" x14ac:dyDescent="0.3">
      <c r="E468" s="35" t="s">
        <v>1103</v>
      </c>
      <c r="F468" s="35" t="s">
        <v>1104</v>
      </c>
    </row>
    <row r="469" spans="5:6" ht="15.6" hidden="1" x14ac:dyDescent="0.3">
      <c r="E469" s="35" t="s">
        <v>1105</v>
      </c>
      <c r="F469" s="35" t="s">
        <v>1106</v>
      </c>
    </row>
    <row r="470" spans="5:6" ht="15.6" hidden="1" x14ac:dyDescent="0.3">
      <c r="E470" s="35" t="s">
        <v>1107</v>
      </c>
      <c r="F470" s="35" t="s">
        <v>1108</v>
      </c>
    </row>
    <row r="471" spans="5:6" ht="15.6" hidden="1" x14ac:dyDescent="0.3">
      <c r="E471" s="35" t="s">
        <v>1109</v>
      </c>
      <c r="F471" s="35" t="s">
        <v>1110</v>
      </c>
    </row>
    <row r="472" spans="5:6" ht="15.6" hidden="1" x14ac:dyDescent="0.3">
      <c r="E472" s="35" t="s">
        <v>1111</v>
      </c>
      <c r="F472" s="35" t="s">
        <v>1112</v>
      </c>
    </row>
    <row r="473" spans="5:6" ht="15.6" hidden="1" x14ac:dyDescent="0.3">
      <c r="E473" s="35" t="s">
        <v>1113</v>
      </c>
      <c r="F473" s="35" t="s">
        <v>1114</v>
      </c>
    </row>
    <row r="474" spans="5:6" ht="15.6" hidden="1" x14ac:dyDescent="0.3">
      <c r="E474" s="35" t="s">
        <v>1115</v>
      </c>
      <c r="F474" s="35" t="s">
        <v>1116</v>
      </c>
    </row>
    <row r="475" spans="5:6" ht="15.6" hidden="1" x14ac:dyDescent="0.3">
      <c r="E475" s="35" t="s">
        <v>1117</v>
      </c>
      <c r="F475" s="35" t="s">
        <v>1118</v>
      </c>
    </row>
    <row r="476" spans="5:6" ht="15.6" hidden="1" x14ac:dyDescent="0.3">
      <c r="E476" s="35" t="s">
        <v>1119</v>
      </c>
      <c r="F476" s="35" t="s">
        <v>1120</v>
      </c>
    </row>
    <row r="477" spans="5:6" ht="15.6" hidden="1" x14ac:dyDescent="0.3">
      <c r="E477" s="35" t="s">
        <v>1121</v>
      </c>
      <c r="F477" s="35" t="s">
        <v>1122</v>
      </c>
    </row>
    <row r="478" spans="5:6" ht="15.6" hidden="1" x14ac:dyDescent="0.3">
      <c r="E478" s="35" t="s">
        <v>1123</v>
      </c>
      <c r="F478" s="35" t="s">
        <v>1124</v>
      </c>
    </row>
    <row r="479" spans="5:6" ht="15.6" hidden="1" x14ac:dyDescent="0.3">
      <c r="E479" s="35" t="s">
        <v>1125</v>
      </c>
      <c r="F479" s="35" t="s">
        <v>1126</v>
      </c>
    </row>
    <row r="480" spans="5:6" ht="15.6" hidden="1" x14ac:dyDescent="0.3">
      <c r="E480" s="35" t="s">
        <v>1127</v>
      </c>
      <c r="F480" s="35" t="s">
        <v>1128</v>
      </c>
    </row>
    <row r="481" spans="5:6" ht="15.6" hidden="1" x14ac:dyDescent="0.3">
      <c r="E481" s="35" t="s">
        <v>1129</v>
      </c>
      <c r="F481" s="35" t="s">
        <v>1130</v>
      </c>
    </row>
    <row r="482" spans="5:6" ht="15.6" hidden="1" x14ac:dyDescent="0.3">
      <c r="E482" s="35" t="s">
        <v>1131</v>
      </c>
      <c r="F482" s="35" t="s">
        <v>1132</v>
      </c>
    </row>
    <row r="483" spans="5:6" ht="15.6" hidden="1" x14ac:dyDescent="0.3">
      <c r="E483" s="35" t="s">
        <v>1133</v>
      </c>
      <c r="F483" s="35" t="s">
        <v>1134</v>
      </c>
    </row>
    <row r="484" spans="5:6" ht="15.6" hidden="1" x14ac:dyDescent="0.3">
      <c r="E484" s="35" t="s">
        <v>1135</v>
      </c>
      <c r="F484" s="35" t="s">
        <v>1136</v>
      </c>
    </row>
    <row r="485" spans="5:6" ht="15.6" hidden="1" x14ac:dyDescent="0.3">
      <c r="E485" s="35" t="s">
        <v>1137</v>
      </c>
      <c r="F485" s="35" t="s">
        <v>1138</v>
      </c>
    </row>
    <row r="486" spans="5:6" ht="15.6" hidden="1" x14ac:dyDescent="0.3">
      <c r="E486" s="35" t="s">
        <v>1139</v>
      </c>
      <c r="F486" s="35" t="s">
        <v>1140</v>
      </c>
    </row>
    <row r="487" spans="5:6" ht="15.6" hidden="1" x14ac:dyDescent="0.3">
      <c r="E487" s="35" t="s">
        <v>1141</v>
      </c>
      <c r="F487" s="35" t="s">
        <v>1142</v>
      </c>
    </row>
    <row r="488" spans="5:6" ht="15.6" hidden="1" x14ac:dyDescent="0.3">
      <c r="E488" s="35" t="s">
        <v>1143</v>
      </c>
      <c r="F488" s="35" t="s">
        <v>1144</v>
      </c>
    </row>
    <row r="489" spans="5:6" ht="15.6" hidden="1" x14ac:dyDescent="0.3">
      <c r="E489" s="35" t="s">
        <v>1145</v>
      </c>
      <c r="F489" s="35" t="s">
        <v>1146</v>
      </c>
    </row>
    <row r="490" spans="5:6" ht="15.6" hidden="1" x14ac:dyDescent="0.3">
      <c r="E490" s="35" t="s">
        <v>1147</v>
      </c>
      <c r="F490" s="35" t="s">
        <v>1148</v>
      </c>
    </row>
    <row r="491" spans="5:6" ht="15.6" hidden="1" x14ac:dyDescent="0.3">
      <c r="E491" s="35" t="s">
        <v>1149</v>
      </c>
      <c r="F491" s="35" t="s">
        <v>1150</v>
      </c>
    </row>
    <row r="492" spans="5:6" ht="15.6" hidden="1" x14ac:dyDescent="0.3">
      <c r="E492" s="35" t="s">
        <v>1151</v>
      </c>
      <c r="F492" s="35" t="s">
        <v>1152</v>
      </c>
    </row>
    <row r="493" spans="5:6" ht="15.6" hidden="1" x14ac:dyDescent="0.3">
      <c r="E493" s="35" t="s">
        <v>1153</v>
      </c>
      <c r="F493" s="35" t="s">
        <v>1154</v>
      </c>
    </row>
    <row r="494" spans="5:6" ht="15.6" hidden="1" x14ac:dyDescent="0.3">
      <c r="E494" s="35" t="s">
        <v>1155</v>
      </c>
      <c r="F494" s="35" t="s">
        <v>1156</v>
      </c>
    </row>
    <row r="495" spans="5:6" ht="15.6" hidden="1" x14ac:dyDescent="0.3">
      <c r="E495" s="35" t="s">
        <v>1157</v>
      </c>
      <c r="F495" s="35" t="s">
        <v>1158</v>
      </c>
    </row>
    <row r="496" spans="5:6" ht="15.6" hidden="1" x14ac:dyDescent="0.3">
      <c r="E496" s="35" t="s">
        <v>1159</v>
      </c>
      <c r="F496" s="35" t="s">
        <v>1160</v>
      </c>
    </row>
    <row r="497" spans="5:6" ht="15.6" hidden="1" x14ac:dyDescent="0.3">
      <c r="E497" s="35" t="s">
        <v>1161</v>
      </c>
      <c r="F497" s="35" t="s">
        <v>1162</v>
      </c>
    </row>
    <row r="498" spans="5:6" ht="15.6" hidden="1" x14ac:dyDescent="0.3">
      <c r="E498" s="35" t="s">
        <v>1163</v>
      </c>
      <c r="F498" s="35" t="s">
        <v>1164</v>
      </c>
    </row>
    <row r="499" spans="5:6" ht="15.6" hidden="1" x14ac:dyDescent="0.3">
      <c r="E499" s="35" t="s">
        <v>1165</v>
      </c>
      <c r="F499" s="35" t="s">
        <v>1166</v>
      </c>
    </row>
    <row r="500" spans="5:6" ht="15.6" hidden="1" x14ac:dyDescent="0.3">
      <c r="E500" s="35" t="s">
        <v>1167</v>
      </c>
      <c r="F500" s="35" t="s">
        <v>1168</v>
      </c>
    </row>
    <row r="501" spans="5:6" ht="15.6" hidden="1" x14ac:dyDescent="0.3">
      <c r="E501" s="35" t="s">
        <v>1169</v>
      </c>
      <c r="F501" s="35" t="s">
        <v>1170</v>
      </c>
    </row>
    <row r="502" spans="5:6" ht="15.6" hidden="1" x14ac:dyDescent="0.3">
      <c r="E502" s="35" t="s">
        <v>1171</v>
      </c>
      <c r="F502" s="35" t="s">
        <v>1172</v>
      </c>
    </row>
    <row r="503" spans="5:6" ht="15.6" hidden="1" x14ac:dyDescent="0.3">
      <c r="E503" s="35" t="s">
        <v>1173</v>
      </c>
      <c r="F503" s="35" t="s">
        <v>1174</v>
      </c>
    </row>
    <row r="504" spans="5:6" ht="15.6" hidden="1" x14ac:dyDescent="0.3">
      <c r="E504" s="35" t="s">
        <v>46</v>
      </c>
      <c r="F504" s="35" t="s">
        <v>1175</v>
      </c>
    </row>
    <row r="505" spans="5:6" ht="15.6" hidden="1" x14ac:dyDescent="0.3">
      <c r="E505" s="35" t="s">
        <v>1176</v>
      </c>
      <c r="F505" s="35" t="s">
        <v>1177</v>
      </c>
    </row>
    <row r="506" spans="5:6" ht="15.6" hidden="1" x14ac:dyDescent="0.3">
      <c r="E506" s="35" t="s">
        <v>1178</v>
      </c>
      <c r="F506" s="35" t="s">
        <v>1179</v>
      </c>
    </row>
    <row r="507" spans="5:6" ht="15.6" hidden="1" x14ac:dyDescent="0.3">
      <c r="E507" s="35" t="s">
        <v>1180</v>
      </c>
      <c r="F507" s="35" t="s">
        <v>1181</v>
      </c>
    </row>
    <row r="508" spans="5:6" ht="15.6" hidden="1" x14ac:dyDescent="0.3">
      <c r="E508" s="35" t="s">
        <v>1182</v>
      </c>
      <c r="F508" s="35" t="s">
        <v>1183</v>
      </c>
    </row>
    <row r="509" spans="5:6" ht="15.6" hidden="1" x14ac:dyDescent="0.3">
      <c r="E509" s="35" t="s">
        <v>1184</v>
      </c>
      <c r="F509" s="35" t="s">
        <v>1185</v>
      </c>
    </row>
    <row r="510" spans="5:6" ht="15.6" hidden="1" x14ac:dyDescent="0.3">
      <c r="E510" s="35" t="s">
        <v>1186</v>
      </c>
      <c r="F510" s="35" t="s">
        <v>1187</v>
      </c>
    </row>
    <row r="511" spans="5:6" ht="15.6" hidden="1" x14ac:dyDescent="0.3">
      <c r="E511" s="35" t="s">
        <v>1188</v>
      </c>
      <c r="F511" s="35" t="s">
        <v>1189</v>
      </c>
    </row>
    <row r="512" spans="5:6" ht="15.6" hidden="1" x14ac:dyDescent="0.3">
      <c r="E512" s="35" t="s">
        <v>1190</v>
      </c>
      <c r="F512" s="35" t="s">
        <v>1191</v>
      </c>
    </row>
    <row r="513" spans="5:6" ht="15.6" hidden="1" x14ac:dyDescent="0.3">
      <c r="E513" s="35" t="s">
        <v>1192</v>
      </c>
      <c r="F513" s="35" t="s">
        <v>1193</v>
      </c>
    </row>
    <row r="514" spans="5:6" ht="15.6" hidden="1" x14ac:dyDescent="0.3">
      <c r="E514" s="35" t="s">
        <v>1194</v>
      </c>
      <c r="F514" s="35" t="s">
        <v>1195</v>
      </c>
    </row>
    <row r="515" spans="5:6" ht="15.6" hidden="1" x14ac:dyDescent="0.3">
      <c r="E515" s="35" t="s">
        <v>1196</v>
      </c>
      <c r="F515" s="35" t="s">
        <v>1197</v>
      </c>
    </row>
    <row r="516" spans="5:6" ht="15.6" hidden="1" x14ac:dyDescent="0.3">
      <c r="E516" s="35" t="s">
        <v>1198</v>
      </c>
      <c r="F516" s="35" t="s">
        <v>1199</v>
      </c>
    </row>
    <row r="517" spans="5:6" ht="15.6" hidden="1" x14ac:dyDescent="0.3">
      <c r="E517" s="35" t="s">
        <v>1200</v>
      </c>
      <c r="F517" s="35" t="s">
        <v>1201</v>
      </c>
    </row>
    <row r="518" spans="5:6" ht="15.6" hidden="1" x14ac:dyDescent="0.3">
      <c r="E518" s="35" t="s">
        <v>1202</v>
      </c>
      <c r="F518" s="35" t="s">
        <v>1203</v>
      </c>
    </row>
    <row r="519" spans="5:6" ht="15.6" hidden="1" x14ac:dyDescent="0.3">
      <c r="E519" s="35" t="s">
        <v>1204</v>
      </c>
      <c r="F519" s="35" t="s">
        <v>1205</v>
      </c>
    </row>
    <row r="520" spans="5:6" ht="15.6" hidden="1" x14ac:dyDescent="0.3">
      <c r="E520" s="35" t="s">
        <v>1206</v>
      </c>
      <c r="F520" s="35" t="s">
        <v>1207</v>
      </c>
    </row>
    <row r="521" spans="5:6" ht="15.6" hidden="1" x14ac:dyDescent="0.3">
      <c r="E521" s="35" t="s">
        <v>1208</v>
      </c>
      <c r="F521" s="35" t="s">
        <v>1209</v>
      </c>
    </row>
    <row r="522" spans="5:6" ht="15.6" hidden="1" x14ac:dyDescent="0.3">
      <c r="E522" s="35" t="s">
        <v>1210</v>
      </c>
      <c r="F522" s="35" t="s">
        <v>1211</v>
      </c>
    </row>
    <row r="523" spans="5:6" ht="15.6" hidden="1" x14ac:dyDescent="0.3">
      <c r="E523" s="35" t="s">
        <v>1212</v>
      </c>
      <c r="F523" s="35" t="s">
        <v>1213</v>
      </c>
    </row>
    <row r="524" spans="5:6" ht="15.6" hidden="1" x14ac:dyDescent="0.3">
      <c r="E524" s="35" t="s">
        <v>1214</v>
      </c>
      <c r="F524" s="35" t="s">
        <v>1215</v>
      </c>
    </row>
    <row r="525" spans="5:6" ht="15.6" hidden="1" x14ac:dyDescent="0.3">
      <c r="E525" s="35" t="s">
        <v>1216</v>
      </c>
      <c r="F525" s="35" t="s">
        <v>1217</v>
      </c>
    </row>
    <row r="526" spans="5:6" ht="15.6" hidden="1" x14ac:dyDescent="0.3">
      <c r="E526" s="35" t="s">
        <v>1218</v>
      </c>
      <c r="F526" s="35" t="s">
        <v>1219</v>
      </c>
    </row>
    <row r="527" spans="5:6" ht="15.6" hidden="1" x14ac:dyDescent="0.3">
      <c r="E527" s="35" t="s">
        <v>1220</v>
      </c>
      <c r="F527" s="35" t="s">
        <v>1221</v>
      </c>
    </row>
    <row r="528" spans="5:6" ht="15.6" hidden="1" x14ac:dyDescent="0.3">
      <c r="E528" s="35" t="s">
        <v>1222</v>
      </c>
      <c r="F528" s="35" t="s">
        <v>1223</v>
      </c>
    </row>
    <row r="529" spans="5:6" ht="15.6" hidden="1" x14ac:dyDescent="0.3">
      <c r="E529" s="35" t="s">
        <v>1224</v>
      </c>
      <c r="F529" s="35" t="s">
        <v>1225</v>
      </c>
    </row>
    <row r="530" spans="5:6" ht="15.6" hidden="1" x14ac:dyDescent="0.3">
      <c r="E530" s="35" t="s">
        <v>1226</v>
      </c>
      <c r="F530" s="35" t="s">
        <v>1227</v>
      </c>
    </row>
    <row r="531" spans="5:6" ht="15.6" hidden="1" x14ac:dyDescent="0.3">
      <c r="E531" s="35" t="s">
        <v>1228</v>
      </c>
      <c r="F531" s="35" t="s">
        <v>1229</v>
      </c>
    </row>
    <row r="532" spans="5:6" ht="15.6" hidden="1" x14ac:dyDescent="0.3">
      <c r="E532" s="35" t="s">
        <v>1230</v>
      </c>
      <c r="F532" s="35" t="s">
        <v>1231</v>
      </c>
    </row>
    <row r="533" spans="5:6" ht="15.6" hidden="1" x14ac:dyDescent="0.3">
      <c r="E533" s="35" t="s">
        <v>1232</v>
      </c>
      <c r="F533" s="35" t="s">
        <v>1233</v>
      </c>
    </row>
    <row r="534" spans="5:6" ht="15.6" hidden="1" x14ac:dyDescent="0.3">
      <c r="E534" s="35" t="s">
        <v>1234</v>
      </c>
      <c r="F534" s="35" t="s">
        <v>1235</v>
      </c>
    </row>
    <row r="535" spans="5:6" ht="15.6" hidden="1" x14ac:dyDescent="0.3">
      <c r="E535" s="35" t="s">
        <v>1236</v>
      </c>
      <c r="F535" s="35" t="s">
        <v>1237</v>
      </c>
    </row>
    <row r="536" spans="5:6" ht="15.6" hidden="1" x14ac:dyDescent="0.3">
      <c r="E536" s="35" t="s">
        <v>1238</v>
      </c>
      <c r="F536" s="35" t="s">
        <v>1239</v>
      </c>
    </row>
    <row r="537" spans="5:6" ht="15.6" hidden="1" x14ac:dyDescent="0.3">
      <c r="E537" s="35" t="s">
        <v>1240</v>
      </c>
      <c r="F537" s="35" t="s">
        <v>1241</v>
      </c>
    </row>
    <row r="538" spans="5:6" ht="15.6" hidden="1" x14ac:dyDescent="0.3">
      <c r="E538" s="35" t="s">
        <v>1242</v>
      </c>
      <c r="F538" s="35" t="s">
        <v>1243</v>
      </c>
    </row>
    <row r="539" spans="5:6" ht="15.6" hidden="1" x14ac:dyDescent="0.3">
      <c r="E539" s="35" t="s">
        <v>1244</v>
      </c>
      <c r="F539" s="35" t="s">
        <v>1245</v>
      </c>
    </row>
    <row r="540" spans="5:6" ht="15.6" hidden="1" x14ac:dyDescent="0.3">
      <c r="E540" s="35" t="s">
        <v>1246</v>
      </c>
      <c r="F540" s="35" t="s">
        <v>1247</v>
      </c>
    </row>
    <row r="541" spans="5:6" ht="15.6" hidden="1" x14ac:dyDescent="0.3">
      <c r="E541" s="35" t="s">
        <v>1248</v>
      </c>
      <c r="F541" s="35" t="s">
        <v>1249</v>
      </c>
    </row>
    <row r="542" spans="5:6" ht="15.6" hidden="1" x14ac:dyDescent="0.3">
      <c r="E542" s="35" t="s">
        <v>1250</v>
      </c>
      <c r="F542" s="35" t="s">
        <v>1251</v>
      </c>
    </row>
    <row r="543" spans="5:6" ht="15.6" hidden="1" x14ac:dyDescent="0.3">
      <c r="E543" s="35" t="s">
        <v>1252</v>
      </c>
      <c r="F543" s="35" t="s">
        <v>1253</v>
      </c>
    </row>
    <row r="544" spans="5:6" ht="15.6" hidden="1" x14ac:dyDescent="0.3">
      <c r="E544" s="35" t="s">
        <v>1254</v>
      </c>
      <c r="F544" s="35" t="s">
        <v>1255</v>
      </c>
    </row>
    <row r="545" spans="5:6" ht="15.6" hidden="1" x14ac:dyDescent="0.3">
      <c r="E545" s="35" t="s">
        <v>1256</v>
      </c>
      <c r="F545" s="35" t="s">
        <v>1257</v>
      </c>
    </row>
    <row r="546" spans="5:6" ht="15.6" hidden="1" x14ac:dyDescent="0.3">
      <c r="E546" s="35" t="s">
        <v>1258</v>
      </c>
      <c r="F546" s="35" t="s">
        <v>1259</v>
      </c>
    </row>
    <row r="547" spans="5:6" ht="15.6" hidden="1" x14ac:dyDescent="0.3">
      <c r="E547" s="35" t="s">
        <v>1260</v>
      </c>
      <c r="F547" s="35" t="s">
        <v>1261</v>
      </c>
    </row>
    <row r="548" spans="5:6" ht="15.6" hidden="1" x14ac:dyDescent="0.3">
      <c r="E548" s="35" t="s">
        <v>1262</v>
      </c>
      <c r="F548" s="35" t="s">
        <v>1263</v>
      </c>
    </row>
    <row r="549" spans="5:6" ht="15.6" hidden="1" x14ac:dyDescent="0.3">
      <c r="E549" s="35" t="s">
        <v>1264</v>
      </c>
      <c r="F549" s="35" t="s">
        <v>1265</v>
      </c>
    </row>
    <row r="550" spans="5:6" ht="15.6" hidden="1" x14ac:dyDescent="0.3">
      <c r="E550" s="35" t="s">
        <v>1266</v>
      </c>
      <c r="F550" s="35" t="s">
        <v>1267</v>
      </c>
    </row>
    <row r="551" spans="5:6" ht="15.6" hidden="1" x14ac:dyDescent="0.3">
      <c r="E551" s="35" t="s">
        <v>1268</v>
      </c>
      <c r="F551" s="35" t="s">
        <v>1269</v>
      </c>
    </row>
    <row r="552" spans="5:6" ht="15.6" hidden="1" x14ac:dyDescent="0.3">
      <c r="E552" s="35" t="s">
        <v>1270</v>
      </c>
      <c r="F552" s="35" t="s">
        <v>1271</v>
      </c>
    </row>
    <row r="553" spans="5:6" ht="15.6" hidden="1" x14ac:dyDescent="0.3">
      <c r="E553" s="35" t="s">
        <v>1272</v>
      </c>
      <c r="F553" s="35" t="s">
        <v>1273</v>
      </c>
    </row>
    <row r="554" spans="5:6" ht="15.6" hidden="1" x14ac:dyDescent="0.3">
      <c r="E554" s="35" t="s">
        <v>1274</v>
      </c>
      <c r="F554" s="35" t="s">
        <v>1275</v>
      </c>
    </row>
    <row r="555" spans="5:6" ht="15.6" hidden="1" x14ac:dyDescent="0.3">
      <c r="E555" s="35" t="s">
        <v>1276</v>
      </c>
      <c r="F555" s="35" t="s">
        <v>1277</v>
      </c>
    </row>
    <row r="556" spans="5:6" ht="15.6" hidden="1" x14ac:dyDescent="0.3">
      <c r="E556" s="35" t="s">
        <v>1278</v>
      </c>
      <c r="F556" s="35" t="s">
        <v>1279</v>
      </c>
    </row>
    <row r="557" spans="5:6" ht="15.6" hidden="1" x14ac:dyDescent="0.3">
      <c r="E557" s="35" t="s">
        <v>1280</v>
      </c>
      <c r="F557" s="35" t="s">
        <v>1281</v>
      </c>
    </row>
    <row r="558" spans="5:6" ht="15.6" hidden="1" x14ac:dyDescent="0.3">
      <c r="E558" s="35" t="s">
        <v>1282</v>
      </c>
      <c r="F558" s="35" t="s">
        <v>1283</v>
      </c>
    </row>
    <row r="559" spans="5:6" ht="15.6" hidden="1" x14ac:dyDescent="0.3">
      <c r="E559" s="35" t="s">
        <v>1284</v>
      </c>
      <c r="F559" s="35" t="s">
        <v>1285</v>
      </c>
    </row>
    <row r="560" spans="5:6" ht="15.6" hidden="1" x14ac:dyDescent="0.3">
      <c r="E560" s="35" t="s">
        <v>1286</v>
      </c>
      <c r="F560" s="35" t="s">
        <v>1287</v>
      </c>
    </row>
    <row r="561" spans="5:6" ht="15.6" hidden="1" x14ac:dyDescent="0.3">
      <c r="E561" s="35" t="s">
        <v>1288</v>
      </c>
      <c r="F561" s="35" t="s">
        <v>1289</v>
      </c>
    </row>
    <row r="562" spans="5:6" ht="15.6" hidden="1" x14ac:dyDescent="0.3">
      <c r="E562" s="35" t="s">
        <v>1290</v>
      </c>
      <c r="F562" s="35" t="s">
        <v>1291</v>
      </c>
    </row>
    <row r="563" spans="5:6" ht="15.6" hidden="1" x14ac:dyDescent="0.3">
      <c r="E563" s="35" t="s">
        <v>1292</v>
      </c>
      <c r="F563" s="35" t="s">
        <v>1293</v>
      </c>
    </row>
    <row r="564" spans="5:6" ht="15.6" hidden="1" x14ac:dyDescent="0.3">
      <c r="E564" s="35" t="s">
        <v>1294</v>
      </c>
      <c r="F564" s="35" t="s">
        <v>1295</v>
      </c>
    </row>
    <row r="565" spans="5:6" ht="15.6" hidden="1" x14ac:dyDescent="0.3">
      <c r="E565" s="35" t="s">
        <v>1296</v>
      </c>
      <c r="F565" s="35" t="s">
        <v>1297</v>
      </c>
    </row>
    <row r="566" spans="5:6" ht="15.6" hidden="1" x14ac:dyDescent="0.3">
      <c r="E566" s="35" t="s">
        <v>1298</v>
      </c>
      <c r="F566" s="35" t="s">
        <v>1299</v>
      </c>
    </row>
    <row r="567" spans="5:6" ht="15.6" hidden="1" x14ac:dyDescent="0.3">
      <c r="E567" s="35" t="s">
        <v>1300</v>
      </c>
      <c r="F567" s="35" t="s">
        <v>1301</v>
      </c>
    </row>
    <row r="568" spans="5:6" ht="15.6" hidden="1" x14ac:dyDescent="0.3">
      <c r="E568" s="35" t="s">
        <v>1302</v>
      </c>
      <c r="F568" s="35" t="s">
        <v>1303</v>
      </c>
    </row>
    <row r="569" spans="5:6" ht="15.6" hidden="1" x14ac:dyDescent="0.3">
      <c r="E569" s="35" t="s">
        <v>1304</v>
      </c>
      <c r="F569" s="35" t="s">
        <v>1305</v>
      </c>
    </row>
    <row r="570" spans="5:6" ht="15.6" hidden="1" x14ac:dyDescent="0.3">
      <c r="E570" s="35" t="s">
        <v>1306</v>
      </c>
      <c r="F570" s="35" t="s">
        <v>1307</v>
      </c>
    </row>
    <row r="571" spans="5:6" ht="15.6" hidden="1" x14ac:dyDescent="0.3">
      <c r="F571" s="35" t="s">
        <v>1308</v>
      </c>
    </row>
    <row r="572" spans="5:6" ht="15.6" hidden="1" x14ac:dyDescent="0.3">
      <c r="F572" s="35" t="s">
        <v>1309</v>
      </c>
    </row>
    <row r="573" spans="5:6" ht="15.6" hidden="1" x14ac:dyDescent="0.3">
      <c r="F573" s="35" t="s">
        <v>1310</v>
      </c>
    </row>
    <row r="574" spans="5:6" ht="15.6" hidden="1" x14ac:dyDescent="0.3">
      <c r="F574" s="35" t="s">
        <v>1311</v>
      </c>
    </row>
    <row r="575" spans="5:6" ht="15.6" hidden="1" x14ac:dyDescent="0.3"/>
    <row r="576" spans="5:6" ht="15.6" hidden="1" x14ac:dyDescent="0.3"/>
  </sheetData>
  <mergeCells count="44">
    <mergeCell ref="C17:G17"/>
    <mergeCell ref="B3:G3"/>
    <mergeCell ref="B4:G4"/>
    <mergeCell ref="B5:D5"/>
    <mergeCell ref="B6:G6"/>
    <mergeCell ref="B7:D7"/>
    <mergeCell ref="C8:G8"/>
    <mergeCell ref="C9:G9"/>
    <mergeCell ref="B10:B13"/>
    <mergeCell ref="C14:G14"/>
    <mergeCell ref="C15:G15"/>
    <mergeCell ref="C16:G16"/>
    <mergeCell ref="C30:G30"/>
    <mergeCell ref="C18:G18"/>
    <mergeCell ref="C19:G19"/>
    <mergeCell ref="C20:G20"/>
    <mergeCell ref="E21:G21"/>
    <mergeCell ref="C22:G22"/>
    <mergeCell ref="C23:G23"/>
    <mergeCell ref="B24:D24"/>
    <mergeCell ref="B25:G25"/>
    <mergeCell ref="C27:G27"/>
    <mergeCell ref="C28:G28"/>
    <mergeCell ref="C29:G29"/>
    <mergeCell ref="C43:G43"/>
    <mergeCell ref="B31:D31"/>
    <mergeCell ref="B32:G32"/>
    <mergeCell ref="B33:D33"/>
    <mergeCell ref="C34:G34"/>
    <mergeCell ref="C35:G35"/>
    <mergeCell ref="C36:G36"/>
    <mergeCell ref="C37:G37"/>
    <mergeCell ref="C38:G38"/>
    <mergeCell ref="C39:G39"/>
    <mergeCell ref="B40:D40"/>
    <mergeCell ref="B41:G41"/>
    <mergeCell ref="C52:G52"/>
    <mergeCell ref="B112:F112"/>
    <mergeCell ref="C44:G44"/>
    <mergeCell ref="C45:G45"/>
    <mergeCell ref="B47:G47"/>
    <mergeCell ref="C49:G49"/>
    <mergeCell ref="C50:G50"/>
    <mergeCell ref="C51:G51"/>
  </mergeCells>
  <dataValidations count="10">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$J$105:$J$106</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$I$105:$I$112</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$H$105:$H$109</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$G$105:$G$107</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G13">
      <formula1>$F$105:$F$565</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F13">
      <formula1>$E$105:$E$561</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E13">
      <formula1>$D$105:$D$164</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D13">
      <formula1>$C$105:$C$125</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C13">
      <formula1>$B$105:$B$110</formula1>
    </dataValidation>
  </dataValidations>
  <hyperlinks>
    <hyperlink ref="A1" location="'2.6.2.d'!A1" display="Regresar"/>
    <hyperlink ref="C38" r:id="rId1"/>
  </hyperlinks>
  <printOptions horizontalCentered="1" verticalCentered="1"/>
  <pageMargins left="0.70866141732283472" right="0.70866141732283472" top="0.74803149606299213" bottom="0.74803149606299213" header="0.31496062992125984" footer="0.31496062992125984"/>
  <pageSetup scale="32" orientation="portrait" r:id="rId2"/>
  <drawing r:id="rId3"/>
  <legacyDrawing r:id="rId4"/>
  <tableParts count="10">
    <tablePart r:id="rId5"/>
    <tablePart r:id="rId6"/>
    <tablePart r:id="rId7"/>
    <tablePart r:id="rId8"/>
    <tablePart r:id="rId9"/>
    <tablePart r:id="rId10"/>
    <tablePart r:id="rId11"/>
    <tablePart r:id="rId12"/>
    <tablePart r:id="rId13"/>
    <tablePart r:id="rId14"/>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dimension ref="A1:AD21"/>
  <sheetViews>
    <sheetView showGridLines="0" zoomScale="90" zoomScaleNormal="90" workbookViewId="0">
      <selection activeCell="E24" sqref="E24"/>
    </sheetView>
  </sheetViews>
  <sheetFormatPr baseColWidth="10" defaultColWidth="11.42578125" defaultRowHeight="15" x14ac:dyDescent="0.25"/>
  <cols>
    <col min="1" max="1" width="11.42578125" style="95"/>
    <col min="2" max="2" width="17.28515625" style="95" customWidth="1"/>
    <col min="3" max="3" width="24.7109375" style="95" customWidth="1"/>
    <col min="4" max="4" width="21.7109375" style="95" customWidth="1"/>
    <col min="5" max="5" width="23.7109375" style="95" customWidth="1"/>
    <col min="6" max="6" width="14.5703125" style="95" customWidth="1"/>
    <col min="7" max="7" width="11.42578125" style="95" customWidth="1"/>
    <col min="8" max="8" width="17.42578125" style="95" customWidth="1"/>
    <col min="9" max="9" width="20.28515625" style="95" customWidth="1"/>
    <col min="10" max="16384" width="11.42578125" style="95"/>
  </cols>
  <sheetData>
    <row r="1" spans="1:11" ht="15.6" x14ac:dyDescent="0.3">
      <c r="A1" s="23" t="s">
        <v>32</v>
      </c>
      <c r="F1" s="788" t="s">
        <v>60</v>
      </c>
      <c r="G1" s="392"/>
    </row>
    <row r="2" spans="1:11" ht="15.75" x14ac:dyDescent="0.25">
      <c r="A2" s="18"/>
      <c r="B2" s="85" t="s">
        <v>1535</v>
      </c>
    </row>
    <row r="3" spans="1:11" ht="14.45" x14ac:dyDescent="0.3">
      <c r="B3" s="96" t="s">
        <v>47</v>
      </c>
    </row>
    <row r="4" spans="1:11" x14ac:dyDescent="0.25">
      <c r="B4" s="86" t="s">
        <v>48</v>
      </c>
    </row>
    <row r="5" spans="1:11" x14ac:dyDescent="0.25">
      <c r="B5" s="86" t="s">
        <v>49</v>
      </c>
      <c r="G5" s="345"/>
      <c r="H5" s="345"/>
      <c r="I5" s="345"/>
      <c r="J5" s="345"/>
      <c r="K5" s="345"/>
    </row>
    <row r="6" spans="1:11" x14ac:dyDescent="0.25">
      <c r="B6" s="71" t="s">
        <v>1736</v>
      </c>
      <c r="G6" s="345"/>
      <c r="H6" s="345"/>
      <c r="I6" s="345"/>
      <c r="J6" s="345"/>
      <c r="K6" s="345"/>
    </row>
    <row r="7" spans="1:11" ht="14.45" x14ac:dyDescent="0.3">
      <c r="B7" s="86"/>
      <c r="G7" s="345"/>
      <c r="H7" s="345"/>
      <c r="I7" s="345"/>
      <c r="J7" s="345"/>
      <c r="K7" s="345"/>
    </row>
    <row r="8" spans="1:11" x14ac:dyDescent="0.25">
      <c r="B8" s="14" t="s">
        <v>1738</v>
      </c>
      <c r="C8" s="80"/>
      <c r="G8" s="345"/>
      <c r="H8" s="345"/>
      <c r="I8" s="345"/>
      <c r="J8" s="345"/>
      <c r="K8" s="345"/>
    </row>
    <row r="9" spans="1:11" ht="14.45" x14ac:dyDescent="0.3">
      <c r="C9" s="92"/>
      <c r="G9" s="345"/>
      <c r="H9" s="345"/>
      <c r="I9" s="345"/>
      <c r="J9" s="345"/>
      <c r="K9" s="345"/>
    </row>
    <row r="10" spans="1:11" x14ac:dyDescent="0.25">
      <c r="B10" s="80" t="s">
        <v>1740</v>
      </c>
      <c r="C10" s="155"/>
      <c r="D10" s="155"/>
      <c r="E10" s="155"/>
      <c r="G10" s="345"/>
      <c r="H10" s="345"/>
      <c r="I10" s="345"/>
      <c r="J10" s="345"/>
      <c r="K10" s="345"/>
    </row>
    <row r="11" spans="1:11" x14ac:dyDescent="0.25">
      <c r="B11" s="220" t="s">
        <v>1599</v>
      </c>
      <c r="C11" s="92"/>
      <c r="D11" s="155"/>
      <c r="E11" s="155"/>
      <c r="G11" s="562"/>
      <c r="H11" s="137"/>
      <c r="I11" s="562"/>
      <c r="J11" s="345"/>
      <c r="K11" s="345"/>
    </row>
    <row r="12" spans="1:11" ht="60" x14ac:dyDescent="0.25">
      <c r="B12" s="242" t="s">
        <v>1561</v>
      </c>
      <c r="C12" s="139" t="s">
        <v>3878</v>
      </c>
      <c r="D12" s="139" t="s">
        <v>3879</v>
      </c>
      <c r="E12" s="139" t="s">
        <v>3880</v>
      </c>
      <c r="G12" s="562"/>
      <c r="H12" s="137"/>
      <c r="I12" s="563"/>
      <c r="J12" s="345"/>
      <c r="K12" s="345"/>
    </row>
    <row r="13" spans="1:11" ht="14.45" x14ac:dyDescent="0.3">
      <c r="B13" s="241">
        <v>2012</v>
      </c>
      <c r="C13" s="957">
        <v>579.01198291847595</v>
      </c>
      <c r="D13" s="958">
        <v>1055.9851200000001</v>
      </c>
      <c r="E13" s="958">
        <v>1634.997102918476</v>
      </c>
      <c r="G13" s="345"/>
      <c r="H13" s="345"/>
      <c r="I13" s="345"/>
      <c r="J13" s="345"/>
      <c r="K13" s="345"/>
    </row>
    <row r="14" spans="1:11" ht="14.45" x14ac:dyDescent="0.3">
      <c r="B14" s="240">
        <v>2013</v>
      </c>
      <c r="C14" s="957">
        <v>595.41905905997737</v>
      </c>
      <c r="D14" s="958">
        <v>1006.210944</v>
      </c>
      <c r="E14" s="958">
        <v>1601.6300030599773</v>
      </c>
      <c r="G14" s="345"/>
      <c r="H14" s="345"/>
      <c r="I14" s="345"/>
      <c r="J14" s="345"/>
      <c r="K14" s="345"/>
    </row>
    <row r="15" spans="1:11" ht="14.45" x14ac:dyDescent="0.3">
      <c r="B15" s="159">
        <v>2014</v>
      </c>
      <c r="C15" s="957">
        <v>631.53215443618797</v>
      </c>
      <c r="D15" s="958">
        <v>1075.6272959999999</v>
      </c>
      <c r="E15" s="958">
        <v>1707.1594504361879</v>
      </c>
      <c r="G15" s="345"/>
      <c r="H15" s="345"/>
      <c r="I15" s="345"/>
      <c r="J15" s="345"/>
      <c r="K15" s="345"/>
    </row>
    <row r="16" spans="1:11" ht="14.45" x14ac:dyDescent="0.3">
      <c r="B16" s="159">
        <v>2015</v>
      </c>
      <c r="C16" s="957">
        <v>650.91257043656719</v>
      </c>
      <c r="D16" s="958">
        <v>1294.3929599999999</v>
      </c>
      <c r="E16" s="941">
        <v>1945.3055304365671</v>
      </c>
      <c r="G16" s="345"/>
      <c r="H16" s="345"/>
      <c r="I16" s="345"/>
      <c r="J16" s="345"/>
      <c r="K16" s="345"/>
    </row>
    <row r="17" spans="2:30" ht="14.45" x14ac:dyDescent="0.3">
      <c r="B17" s="241">
        <v>2016</v>
      </c>
      <c r="C17" s="957">
        <v>559.90322739898261</v>
      </c>
      <c r="D17" s="945">
        <v>1109.497824</v>
      </c>
      <c r="E17" s="959">
        <v>1669.4010513989826</v>
      </c>
      <c r="G17" s="564"/>
      <c r="H17" s="564"/>
      <c r="I17" s="564"/>
      <c r="J17" s="564"/>
      <c r="K17" s="564"/>
      <c r="L17" s="157"/>
      <c r="M17" s="157"/>
    </row>
    <row r="18" spans="2:30" s="155" customFormat="1" ht="15" customHeight="1" x14ac:dyDescent="0.3">
      <c r="B18" s="240">
        <v>2017</v>
      </c>
      <c r="C18" s="957">
        <v>597.08513343209779</v>
      </c>
      <c r="D18" s="957">
        <v>932.53852800000004</v>
      </c>
      <c r="E18" s="957">
        <v>1529.6236614320978</v>
      </c>
      <c r="G18" s="565"/>
      <c r="H18" s="565"/>
      <c r="I18" s="565"/>
      <c r="J18" s="565"/>
      <c r="K18" s="565"/>
      <c r="L18" s="156"/>
      <c r="M18" s="156"/>
      <c r="N18" s="156"/>
      <c r="O18" s="156"/>
      <c r="P18" s="156"/>
      <c r="Q18" s="156"/>
      <c r="R18" s="156"/>
      <c r="S18" s="156"/>
      <c r="T18" s="156"/>
      <c r="U18" s="156"/>
      <c r="V18" s="156"/>
      <c r="W18" s="156"/>
      <c r="X18" s="156"/>
      <c r="Y18" s="156"/>
      <c r="Z18" s="156"/>
      <c r="AA18" s="156"/>
      <c r="AB18" s="156"/>
      <c r="AC18" s="156"/>
      <c r="AD18" s="156"/>
    </row>
    <row r="19" spans="2:30" ht="14.45" x14ac:dyDescent="0.3">
      <c r="B19" s="539">
        <v>2018</v>
      </c>
      <c r="C19" s="960">
        <v>653.86913149064378</v>
      </c>
      <c r="D19" s="960">
        <v>1124.2264319999999</v>
      </c>
      <c r="E19" s="960">
        <v>1778.0955634906436</v>
      </c>
      <c r="G19" s="345"/>
      <c r="H19" s="345"/>
      <c r="I19" s="345"/>
      <c r="J19" s="345"/>
      <c r="K19" s="345"/>
    </row>
    <row r="20" spans="2:30" ht="14.45" x14ac:dyDescent="0.3">
      <c r="B20" s="95" t="s">
        <v>3617</v>
      </c>
      <c r="G20" s="345"/>
      <c r="H20" s="345"/>
      <c r="I20" s="345"/>
      <c r="J20" s="345"/>
      <c r="K20" s="345"/>
    </row>
    <row r="21" spans="2:30" ht="14.45" x14ac:dyDescent="0.3">
      <c r="G21" s="345"/>
      <c r="H21" s="345"/>
      <c r="I21" s="345"/>
      <c r="J21" s="345"/>
      <c r="K21" s="345"/>
    </row>
  </sheetData>
  <hyperlinks>
    <hyperlink ref="A1" location="'C2'!A1" display="Regresar"/>
    <hyperlink ref="F1" location="'HM 2.6.2.e'!A1" display="Ver metadato "/>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3">
    <tabColor theme="8" tint="-0.499984740745262"/>
    <pageSetUpPr fitToPage="1"/>
  </sheetPr>
  <dimension ref="A1:L576"/>
  <sheetViews>
    <sheetView showGridLines="0" zoomScale="80" zoomScaleNormal="80" workbookViewId="0">
      <selection activeCell="E24" sqref="E24"/>
    </sheetView>
  </sheetViews>
  <sheetFormatPr baseColWidth="10" defaultColWidth="11.42578125" defaultRowHeight="15.75" x14ac:dyDescent="0.25"/>
  <cols>
    <col min="1" max="1" width="13.7109375" style="11" customWidth="1"/>
    <col min="2" max="2" width="30.28515625" style="11" customWidth="1"/>
    <col min="3" max="3" width="37.7109375" style="11" customWidth="1"/>
    <col min="4" max="4" width="34.28515625" style="11" customWidth="1"/>
    <col min="5" max="5" width="25.42578125" style="11" customWidth="1"/>
    <col min="6" max="6" width="24.7109375" style="11" customWidth="1"/>
    <col min="7" max="7" width="21.42578125" style="11" customWidth="1"/>
    <col min="8" max="8" width="16" style="11" customWidth="1"/>
    <col min="9" max="9" width="16.28515625" style="11" customWidth="1"/>
    <col min="10" max="10" width="21.7109375" style="11" customWidth="1"/>
    <col min="11" max="16384" width="11.42578125" style="11"/>
  </cols>
  <sheetData>
    <row r="1" spans="1:7" ht="15.6" x14ac:dyDescent="0.3">
      <c r="A1" s="788" t="s">
        <v>32</v>
      </c>
    </row>
    <row r="2" spans="1:7" ht="42" customHeight="1" x14ac:dyDescent="0.25">
      <c r="F2" s="36" t="s">
        <v>264</v>
      </c>
      <c r="G2" s="37"/>
    </row>
    <row r="3" spans="1:7" ht="45.75" customHeight="1" x14ac:dyDescent="0.25">
      <c r="B3" s="1554" t="s">
        <v>265</v>
      </c>
      <c r="C3" s="1554"/>
      <c r="D3" s="1554"/>
      <c r="E3" s="1554"/>
      <c r="F3" s="1554"/>
      <c r="G3" s="1554"/>
    </row>
    <row r="4" spans="1:7" ht="15.6" x14ac:dyDescent="0.3">
      <c r="B4" s="1555" t="s">
        <v>266</v>
      </c>
      <c r="C4" s="1555"/>
      <c r="D4" s="1555"/>
      <c r="E4" s="1555"/>
      <c r="F4" s="1555"/>
      <c r="G4" s="1555"/>
    </row>
    <row r="5" spans="1:7" ht="15.6" x14ac:dyDescent="0.3">
      <c r="B5" s="1556"/>
      <c r="C5" s="1556"/>
      <c r="D5" s="1556"/>
      <c r="F5" s="33"/>
      <c r="G5" s="33"/>
    </row>
    <row r="6" spans="1:7" x14ac:dyDescent="0.25">
      <c r="B6" s="1557" t="s">
        <v>267</v>
      </c>
      <c r="C6" s="1557"/>
      <c r="D6" s="1557"/>
      <c r="E6" s="1557"/>
      <c r="F6" s="1557"/>
      <c r="G6" s="1557"/>
    </row>
    <row r="7" spans="1:7" ht="15.6" x14ac:dyDescent="0.3">
      <c r="B7" s="1556"/>
      <c r="C7" s="1556"/>
      <c r="D7" s="1556"/>
      <c r="F7" s="33"/>
      <c r="G7" s="33"/>
    </row>
    <row r="8" spans="1:7" ht="15.6" x14ac:dyDescent="0.3">
      <c r="B8" s="38" t="s">
        <v>268</v>
      </c>
      <c r="C8" s="1572" t="s">
        <v>324</v>
      </c>
      <c r="D8" s="1572"/>
      <c r="E8" s="1572"/>
      <c r="F8" s="1572"/>
      <c r="G8" s="1572"/>
    </row>
    <row r="9" spans="1:7" ht="31.5" x14ac:dyDescent="0.25">
      <c r="B9" s="38" t="s">
        <v>270</v>
      </c>
      <c r="C9" s="1571" t="s">
        <v>3750</v>
      </c>
      <c r="D9" s="1571"/>
      <c r="E9" s="1571"/>
      <c r="F9" s="1571"/>
      <c r="G9" s="1571"/>
    </row>
    <row r="10" spans="1:7" ht="31.5" x14ac:dyDescent="0.25">
      <c r="B10" s="1573" t="s">
        <v>271</v>
      </c>
      <c r="C10" s="39" t="s">
        <v>272</v>
      </c>
      <c r="D10" s="39" t="s">
        <v>273</v>
      </c>
      <c r="E10" s="39" t="s">
        <v>274</v>
      </c>
      <c r="F10" s="40" t="s">
        <v>275</v>
      </c>
      <c r="G10" s="40" t="s">
        <v>276</v>
      </c>
    </row>
    <row r="11" spans="1:7" ht="36" customHeight="1" x14ac:dyDescent="0.25">
      <c r="B11" s="1550"/>
      <c r="C11" s="41" t="s">
        <v>277</v>
      </c>
      <c r="D11" s="41" t="s">
        <v>48</v>
      </c>
      <c r="E11" s="41" t="s">
        <v>431</v>
      </c>
      <c r="F11" s="42" t="s">
        <v>913</v>
      </c>
      <c r="G11" s="42" t="s">
        <v>914</v>
      </c>
    </row>
    <row r="12" spans="1:7" ht="17.25" customHeight="1" x14ac:dyDescent="0.25">
      <c r="B12" s="1550"/>
      <c r="C12" s="41"/>
      <c r="D12" s="41"/>
      <c r="E12" s="41"/>
      <c r="F12" s="42" t="s">
        <v>282</v>
      </c>
      <c r="G12" s="42"/>
    </row>
    <row r="13" spans="1:7" ht="17.25" customHeight="1" x14ac:dyDescent="0.25">
      <c r="B13" s="1551"/>
      <c r="C13" s="41"/>
      <c r="D13" s="41"/>
      <c r="E13" s="41"/>
      <c r="F13" s="42" t="s">
        <v>282</v>
      </c>
      <c r="G13" s="42"/>
    </row>
    <row r="14" spans="1:7" x14ac:dyDescent="0.25">
      <c r="B14" s="43" t="s">
        <v>283</v>
      </c>
      <c r="C14" s="1572" t="s">
        <v>2</v>
      </c>
      <c r="D14" s="1572"/>
      <c r="E14" s="1572"/>
      <c r="F14" s="1572"/>
      <c r="G14" s="1572"/>
    </row>
    <row r="15" spans="1:7" ht="89.25" customHeight="1" x14ac:dyDescent="0.25">
      <c r="B15" s="38" t="s">
        <v>284</v>
      </c>
      <c r="C15" s="1605" t="s">
        <v>3785</v>
      </c>
      <c r="D15" s="1605"/>
      <c r="E15" s="1605"/>
      <c r="F15" s="1605"/>
      <c r="G15" s="1605"/>
    </row>
    <row r="16" spans="1:7" ht="33.75" customHeight="1" x14ac:dyDescent="0.25">
      <c r="B16" s="38" t="s">
        <v>285</v>
      </c>
      <c r="C16" s="1572" t="s">
        <v>3786</v>
      </c>
      <c r="D16" s="1572"/>
      <c r="E16" s="1572"/>
      <c r="F16" s="1572"/>
      <c r="G16" s="1572"/>
    </row>
    <row r="17" spans="2:9" x14ac:dyDescent="0.25">
      <c r="B17" s="38" t="s">
        <v>286</v>
      </c>
      <c r="C17" s="1571"/>
      <c r="D17" s="1571"/>
      <c r="E17" s="1571"/>
      <c r="F17" s="1571"/>
      <c r="G17" s="1571"/>
    </row>
    <row r="18" spans="2:9" x14ac:dyDescent="0.25">
      <c r="B18" s="38" t="s">
        <v>288</v>
      </c>
      <c r="C18" s="1571" t="s">
        <v>1828</v>
      </c>
      <c r="D18" s="1571"/>
      <c r="E18" s="1571"/>
      <c r="F18" s="1571"/>
      <c r="G18" s="1571"/>
    </row>
    <row r="19" spans="2:9" ht="36.75" customHeight="1" x14ac:dyDescent="0.25">
      <c r="B19" s="38" t="s">
        <v>289</v>
      </c>
      <c r="C19" s="1571"/>
      <c r="D19" s="1571"/>
      <c r="E19" s="1571"/>
      <c r="F19" s="1571"/>
      <c r="G19" s="1571"/>
    </row>
    <row r="20" spans="2:9" ht="32.25" customHeight="1" x14ac:dyDescent="0.25">
      <c r="B20" s="38" t="s">
        <v>290</v>
      </c>
      <c r="C20" s="1572" t="s">
        <v>3787</v>
      </c>
      <c r="D20" s="1572"/>
      <c r="E20" s="1572"/>
      <c r="F20" s="1572"/>
      <c r="G20" s="1572"/>
    </row>
    <row r="21" spans="2:9" ht="43.5" customHeight="1" x14ac:dyDescent="0.25">
      <c r="B21" s="38" t="s">
        <v>291</v>
      </c>
      <c r="C21" s="192" t="s">
        <v>3618</v>
      </c>
      <c r="D21" s="45" t="s">
        <v>1758</v>
      </c>
      <c r="E21" s="1575" t="s">
        <v>292</v>
      </c>
      <c r="F21" s="1576"/>
      <c r="G21" s="1577"/>
    </row>
    <row r="22" spans="2:9" ht="36.75" customHeight="1" x14ac:dyDescent="0.25">
      <c r="B22" s="38" t="s">
        <v>293</v>
      </c>
      <c r="C22" s="1605" t="s">
        <v>1759</v>
      </c>
      <c r="D22" s="1605"/>
      <c r="E22" s="1605"/>
      <c r="F22" s="1605"/>
      <c r="G22" s="1605"/>
    </row>
    <row r="23" spans="2:9" ht="108.75" customHeight="1" x14ac:dyDescent="0.25">
      <c r="B23" s="38" t="s">
        <v>294</v>
      </c>
      <c r="C23" s="1571"/>
      <c r="D23" s="1571"/>
      <c r="E23" s="1571"/>
      <c r="F23" s="1571"/>
      <c r="G23" s="1571"/>
    </row>
    <row r="24" spans="2:9" x14ac:dyDescent="0.25">
      <c r="B24" s="1578"/>
      <c r="C24" s="1578"/>
      <c r="D24" s="1578"/>
      <c r="E24" s="29"/>
      <c r="F24" s="34"/>
      <c r="G24" s="34"/>
    </row>
    <row r="25" spans="2:9" x14ac:dyDescent="0.25">
      <c r="B25" s="1579" t="s">
        <v>295</v>
      </c>
      <c r="C25" s="1579"/>
      <c r="D25" s="1579"/>
      <c r="E25" s="1579"/>
      <c r="F25" s="1579"/>
      <c r="G25" s="1579"/>
    </row>
    <row r="26" spans="2:9" x14ac:dyDescent="0.25">
      <c r="B26" s="46"/>
      <c r="C26" s="46"/>
      <c r="D26" s="46"/>
      <c r="E26" s="29"/>
      <c r="F26" s="47"/>
      <c r="G26" s="47"/>
      <c r="I26" s="11" t="s">
        <v>296</v>
      </c>
    </row>
    <row r="27" spans="2:9" x14ac:dyDescent="0.25">
      <c r="B27" s="38" t="s">
        <v>297</v>
      </c>
      <c r="C27" s="1572"/>
      <c r="D27" s="1572"/>
      <c r="E27" s="1572"/>
      <c r="F27" s="1572"/>
      <c r="G27" s="1572"/>
    </row>
    <row r="28" spans="2:9" ht="31.5" x14ac:dyDescent="0.25">
      <c r="B28" s="38" t="s">
        <v>298</v>
      </c>
      <c r="C28" s="1572"/>
      <c r="D28" s="1572"/>
      <c r="E28" s="1572"/>
      <c r="F28" s="1572"/>
      <c r="G28" s="1572"/>
    </row>
    <row r="29" spans="2:9" x14ac:dyDescent="0.25">
      <c r="B29" s="193" t="s">
        <v>299</v>
      </c>
      <c r="C29" s="1571"/>
      <c r="D29" s="1571"/>
      <c r="E29" s="1571"/>
      <c r="F29" s="1571"/>
      <c r="G29" s="1571"/>
    </row>
    <row r="30" spans="2:9" x14ac:dyDescent="0.25">
      <c r="B30" s="193" t="s">
        <v>301</v>
      </c>
      <c r="C30" s="1574"/>
      <c r="D30" s="1574"/>
      <c r="E30" s="1574"/>
      <c r="F30" s="1574"/>
      <c r="G30" s="1574"/>
    </row>
    <row r="31" spans="2:9" x14ac:dyDescent="0.25">
      <c r="B31" s="1580"/>
      <c r="C31" s="1580"/>
      <c r="D31" s="1580"/>
      <c r="E31" s="29"/>
      <c r="F31" s="47"/>
      <c r="G31" s="47"/>
    </row>
    <row r="32" spans="2:9" x14ac:dyDescent="0.25">
      <c r="B32" s="1579" t="s">
        <v>303</v>
      </c>
      <c r="C32" s="1579"/>
      <c r="D32" s="1579"/>
      <c r="E32" s="1579"/>
      <c r="F32" s="1579"/>
      <c r="G32" s="1579"/>
    </row>
    <row r="33" spans="2:10" x14ac:dyDescent="0.25">
      <c r="B33" s="1578"/>
      <c r="C33" s="1578"/>
      <c r="D33" s="1578"/>
      <c r="E33" s="29"/>
      <c r="F33" s="47"/>
      <c r="G33" s="47"/>
    </row>
    <row r="34" spans="2:10" ht="18" customHeight="1" x14ac:dyDescent="0.25">
      <c r="B34" s="38" t="s">
        <v>304</v>
      </c>
      <c r="C34" s="1572"/>
      <c r="D34" s="1572"/>
      <c r="E34" s="1572"/>
      <c r="F34" s="1572"/>
      <c r="G34" s="1572"/>
    </row>
    <row r="35" spans="2:10" ht="18" customHeight="1" x14ac:dyDescent="0.25">
      <c r="B35" s="38" t="s">
        <v>305</v>
      </c>
      <c r="C35" s="1572"/>
      <c r="D35" s="1572"/>
      <c r="E35" s="1572"/>
      <c r="F35" s="1572"/>
      <c r="G35" s="1572"/>
    </row>
    <row r="36" spans="2:10" ht="18" customHeight="1" x14ac:dyDescent="0.25">
      <c r="B36" s="38" t="s">
        <v>306</v>
      </c>
      <c r="C36" s="1572"/>
      <c r="D36" s="1572"/>
      <c r="E36" s="1572"/>
      <c r="F36" s="1572"/>
      <c r="G36" s="1572"/>
    </row>
    <row r="37" spans="2:10" ht="18" customHeight="1" x14ac:dyDescent="0.25">
      <c r="B37" s="38" t="s">
        <v>307</v>
      </c>
      <c r="C37" s="1572"/>
      <c r="D37" s="1572"/>
      <c r="E37" s="1572"/>
      <c r="F37" s="1572"/>
      <c r="G37" s="1572"/>
      <c r="J37" s="29"/>
    </row>
    <row r="38" spans="2:10" ht="18" customHeight="1" x14ac:dyDescent="0.25">
      <c r="B38" s="38" t="s">
        <v>308</v>
      </c>
      <c r="C38" s="1604"/>
      <c r="D38" s="1572"/>
      <c r="E38" s="1572"/>
      <c r="F38" s="1572"/>
      <c r="G38" s="1572"/>
    </row>
    <row r="39" spans="2:10" ht="18" customHeight="1" x14ac:dyDescent="0.25">
      <c r="B39" s="38" t="s">
        <v>309</v>
      </c>
      <c r="C39" s="1572"/>
      <c r="D39" s="1572"/>
      <c r="E39" s="1572"/>
      <c r="F39" s="1572"/>
      <c r="G39" s="1572"/>
    </row>
    <row r="40" spans="2:10" x14ac:dyDescent="0.25">
      <c r="B40" s="1592"/>
      <c r="C40" s="1592"/>
      <c r="D40" s="1592"/>
      <c r="E40" s="29"/>
      <c r="F40" s="34"/>
      <c r="G40" s="34"/>
    </row>
    <row r="41" spans="2:10" x14ac:dyDescent="0.25">
      <c r="B41" s="1579" t="s">
        <v>310</v>
      </c>
      <c r="C41" s="1579"/>
      <c r="D41" s="1579"/>
      <c r="E41" s="1579"/>
      <c r="F41" s="1579"/>
      <c r="G41" s="1579"/>
    </row>
    <row r="42" spans="2:10" x14ac:dyDescent="0.25">
      <c r="B42" s="49"/>
      <c r="C42" s="49"/>
      <c r="D42" s="49"/>
      <c r="E42" s="29"/>
      <c r="F42" s="29"/>
      <c r="G42" s="29"/>
    </row>
    <row r="43" spans="2:10" ht="31.5" x14ac:dyDescent="0.25">
      <c r="B43" s="38" t="s">
        <v>311</v>
      </c>
      <c r="C43" s="1572"/>
      <c r="D43" s="1572"/>
      <c r="E43" s="1572"/>
      <c r="F43" s="1572"/>
      <c r="G43" s="1572"/>
    </row>
    <row r="44" spans="2:10" ht="36" customHeight="1" x14ac:dyDescent="0.25">
      <c r="B44" s="38" t="s">
        <v>312</v>
      </c>
      <c r="C44" s="1571"/>
      <c r="D44" s="1571"/>
      <c r="E44" s="1571"/>
      <c r="F44" s="1571"/>
      <c r="G44" s="1571"/>
    </row>
    <row r="45" spans="2:10" ht="21" customHeight="1" x14ac:dyDescent="0.25">
      <c r="B45" s="38" t="s">
        <v>313</v>
      </c>
      <c r="C45" s="1572"/>
      <c r="D45" s="1572"/>
      <c r="E45" s="1572"/>
      <c r="F45" s="1572"/>
      <c r="G45" s="1572"/>
    </row>
    <row r="46" spans="2:10" x14ac:dyDescent="0.25">
      <c r="B46" s="50"/>
      <c r="C46" s="51"/>
      <c r="D46" s="52"/>
      <c r="E46" s="29"/>
      <c r="F46" s="47"/>
      <c r="G46" s="47"/>
    </row>
    <row r="47" spans="2:10" x14ac:dyDescent="0.25">
      <c r="B47" s="1589" t="s">
        <v>314</v>
      </c>
      <c r="C47" s="1589"/>
      <c r="D47" s="1589"/>
      <c r="E47" s="1589"/>
      <c r="F47" s="1589"/>
      <c r="G47" s="1589"/>
    </row>
    <row r="48" spans="2:10" x14ac:dyDescent="0.25">
      <c r="B48" s="53"/>
      <c r="C48" s="53"/>
      <c r="D48" s="53"/>
      <c r="E48" s="29"/>
      <c r="F48" s="47"/>
      <c r="G48" s="54"/>
    </row>
    <row r="49" spans="2:7" ht="31.5" x14ac:dyDescent="0.25">
      <c r="B49" s="58" t="s">
        <v>315</v>
      </c>
      <c r="C49" s="1588"/>
      <c r="D49" s="1588"/>
      <c r="E49" s="1588"/>
      <c r="F49" s="1588"/>
      <c r="G49" s="1588"/>
    </row>
    <row r="50" spans="2:7" ht="31.5" x14ac:dyDescent="0.25">
      <c r="B50" s="55" t="s">
        <v>316</v>
      </c>
      <c r="C50" s="1591"/>
      <c r="D50" s="1591"/>
      <c r="E50" s="1591"/>
      <c r="F50" s="1591"/>
      <c r="G50" s="1591"/>
    </row>
    <row r="51" spans="2:7" x14ac:dyDescent="0.25">
      <c r="B51" s="55" t="s">
        <v>317</v>
      </c>
      <c r="C51" s="1588"/>
      <c r="D51" s="1588"/>
      <c r="E51" s="1588"/>
      <c r="F51" s="1588"/>
      <c r="G51" s="1588"/>
    </row>
    <row r="52" spans="2:7" ht="31.5" x14ac:dyDescent="0.25">
      <c r="B52" s="55" t="s">
        <v>318</v>
      </c>
      <c r="C52" s="1588"/>
      <c r="D52" s="1588"/>
      <c r="E52" s="1588"/>
      <c r="F52" s="1588"/>
      <c r="G52" s="1588"/>
    </row>
    <row r="53" spans="2:7" x14ac:dyDescent="0.25">
      <c r="B53" s="29"/>
      <c r="C53" s="29"/>
      <c r="D53" s="29"/>
      <c r="E53" s="29"/>
      <c r="F53" s="47"/>
      <c r="G53" s="47"/>
    </row>
    <row r="112" spans="2:6" ht="15.6" hidden="1" x14ac:dyDescent="0.3">
      <c r="B112" s="1553" t="s">
        <v>271</v>
      </c>
      <c r="C112" s="1553"/>
      <c r="D112" s="1553"/>
      <c r="E112" s="1553"/>
      <c r="F112" s="1553"/>
    </row>
    <row r="113" spans="1:12" ht="31.15" hidden="1" x14ac:dyDescent="0.3">
      <c r="A113" s="56" t="s">
        <v>321</v>
      </c>
      <c r="B113" s="56" t="s">
        <v>272</v>
      </c>
      <c r="C113" s="56" t="s">
        <v>273</v>
      </c>
      <c r="D113" s="56" t="s">
        <v>274</v>
      </c>
      <c r="E113" s="57" t="s">
        <v>322</v>
      </c>
      <c r="F113" s="57" t="s">
        <v>276</v>
      </c>
      <c r="G113" s="56" t="s">
        <v>283</v>
      </c>
      <c r="H113" s="56" t="s">
        <v>286</v>
      </c>
      <c r="I113" s="56" t="s">
        <v>323</v>
      </c>
      <c r="J113" s="56" t="s">
        <v>301</v>
      </c>
      <c r="K113" s="31"/>
      <c r="L113" s="31"/>
    </row>
    <row r="114" spans="1:12" ht="15.6" hidden="1" x14ac:dyDescent="0.3">
      <c r="A114" s="11" t="s">
        <v>324</v>
      </c>
      <c r="B114" s="35" t="s">
        <v>325</v>
      </c>
      <c r="C114" s="35" t="s">
        <v>326</v>
      </c>
      <c r="D114" s="35" t="s">
        <v>87</v>
      </c>
      <c r="E114" s="35" t="s">
        <v>327</v>
      </c>
      <c r="F114" s="35" t="s">
        <v>328</v>
      </c>
      <c r="G114" s="11" t="s">
        <v>2</v>
      </c>
      <c r="H114" s="11" t="s">
        <v>329</v>
      </c>
      <c r="I114" s="11" t="s">
        <v>330</v>
      </c>
      <c r="J114" s="11" t="s">
        <v>331</v>
      </c>
    </row>
    <row r="115" spans="1:12" ht="15.6" hidden="1" x14ac:dyDescent="0.3">
      <c r="A115" s="11" t="s">
        <v>269</v>
      </c>
      <c r="B115" s="35" t="s">
        <v>277</v>
      </c>
      <c r="C115" s="35" t="s">
        <v>332</v>
      </c>
      <c r="D115" s="35" t="s">
        <v>333</v>
      </c>
      <c r="E115" s="35" t="s">
        <v>334</v>
      </c>
      <c r="F115" s="35" t="s">
        <v>335</v>
      </c>
      <c r="G115" s="11" t="s">
        <v>0</v>
      </c>
      <c r="H115" s="11" t="s">
        <v>287</v>
      </c>
      <c r="I115" s="11" t="s">
        <v>336</v>
      </c>
      <c r="J115" s="11" t="s">
        <v>302</v>
      </c>
    </row>
    <row r="116" spans="1:12" ht="15.6" hidden="1" x14ac:dyDescent="0.3">
      <c r="B116" s="35" t="s">
        <v>25</v>
      </c>
      <c r="C116" s="35" t="s">
        <v>337</v>
      </c>
      <c r="D116" s="35" t="s">
        <v>338</v>
      </c>
      <c r="E116" s="35" t="s">
        <v>339</v>
      </c>
      <c r="F116" s="35" t="s">
        <v>340</v>
      </c>
      <c r="G116" s="11" t="s">
        <v>341</v>
      </c>
      <c r="H116" s="11" t="s">
        <v>342</v>
      </c>
      <c r="I116" s="11" t="s">
        <v>343</v>
      </c>
    </row>
    <row r="117" spans="1:12" ht="15.6" hidden="1" x14ac:dyDescent="0.3">
      <c r="B117" s="35" t="s">
        <v>344</v>
      </c>
      <c r="C117" s="35" t="s">
        <v>278</v>
      </c>
      <c r="D117" s="35" t="s">
        <v>345</v>
      </c>
      <c r="E117" s="35" t="s">
        <v>88</v>
      </c>
      <c r="F117" s="35" t="s">
        <v>346</v>
      </c>
      <c r="H117" s="11" t="s">
        <v>347</v>
      </c>
      <c r="I117" s="11" t="s">
        <v>348</v>
      </c>
    </row>
    <row r="118" spans="1:12" ht="15.6" hidden="1" x14ac:dyDescent="0.3">
      <c r="B118" s="35" t="s">
        <v>349</v>
      </c>
      <c r="C118" s="35" t="s">
        <v>350</v>
      </c>
      <c r="D118" s="35" t="s">
        <v>351</v>
      </c>
      <c r="E118" s="35" t="s">
        <v>352</v>
      </c>
      <c r="F118" s="35" t="s">
        <v>353</v>
      </c>
      <c r="H118" s="11" t="s">
        <v>354</v>
      </c>
      <c r="I118" s="11" t="s">
        <v>300</v>
      </c>
    </row>
    <row r="119" spans="1:12" ht="15.6" hidden="1" x14ac:dyDescent="0.3">
      <c r="B119" s="35" t="s">
        <v>355</v>
      </c>
      <c r="C119" s="35" t="s">
        <v>356</v>
      </c>
      <c r="D119" s="35" t="s">
        <v>357</v>
      </c>
      <c r="E119" s="35" t="s">
        <v>358</v>
      </c>
      <c r="F119" s="35" t="s">
        <v>359</v>
      </c>
      <c r="I119" s="11" t="s">
        <v>360</v>
      </c>
    </row>
    <row r="120" spans="1:12" ht="15.6" hidden="1" x14ac:dyDescent="0.3">
      <c r="C120" s="35" t="s">
        <v>361</v>
      </c>
      <c r="D120" s="35" t="s">
        <v>362</v>
      </c>
      <c r="E120" s="35" t="s">
        <v>363</v>
      </c>
      <c r="F120" s="35" t="s">
        <v>364</v>
      </c>
      <c r="I120" s="11" t="s">
        <v>365</v>
      </c>
    </row>
    <row r="121" spans="1:12" ht="15.6" hidden="1" x14ac:dyDescent="0.3">
      <c r="C121" s="35" t="s">
        <v>366</v>
      </c>
      <c r="D121" s="35" t="s">
        <v>367</v>
      </c>
      <c r="E121" s="35" t="s">
        <v>368</v>
      </c>
      <c r="F121" s="35" t="s">
        <v>369</v>
      </c>
      <c r="I121" s="11" t="s">
        <v>370</v>
      </c>
    </row>
    <row r="122" spans="1:12" ht="15.6" hidden="1" x14ac:dyDescent="0.3">
      <c r="C122" s="35" t="s">
        <v>48</v>
      </c>
      <c r="D122" s="35" t="s">
        <v>99</v>
      </c>
      <c r="E122" s="35" t="s">
        <v>371</v>
      </c>
      <c r="F122" s="35" t="s">
        <v>372</v>
      </c>
    </row>
    <row r="123" spans="1:12" ht="15.6" hidden="1" x14ac:dyDescent="0.3">
      <c r="C123" s="35" t="s">
        <v>373</v>
      </c>
      <c r="D123" s="35" t="s">
        <v>374</v>
      </c>
      <c r="E123" s="35" t="s">
        <v>375</v>
      </c>
      <c r="F123" s="35" t="s">
        <v>376</v>
      </c>
    </row>
    <row r="124" spans="1:12" ht="15.6" hidden="1" x14ac:dyDescent="0.3">
      <c r="C124" s="35" t="s">
        <v>377</v>
      </c>
      <c r="D124" s="35" t="s">
        <v>378</v>
      </c>
      <c r="E124" s="35" t="s">
        <v>379</v>
      </c>
      <c r="F124" s="35" t="s">
        <v>380</v>
      </c>
    </row>
    <row r="125" spans="1:12" ht="15.6" hidden="1" x14ac:dyDescent="0.3">
      <c r="C125" s="35" t="s">
        <v>381</v>
      </c>
      <c r="D125" s="35" t="s">
        <v>382</v>
      </c>
      <c r="E125" s="35" t="s">
        <v>383</v>
      </c>
      <c r="F125" s="35" t="s">
        <v>384</v>
      </c>
    </row>
    <row r="126" spans="1:12" ht="15.6" hidden="1" x14ac:dyDescent="0.3">
      <c r="C126" s="35" t="s">
        <v>385</v>
      </c>
      <c r="D126" s="35" t="s">
        <v>386</v>
      </c>
      <c r="E126" s="35" t="s">
        <v>387</v>
      </c>
      <c r="F126" s="35" t="s">
        <v>388</v>
      </c>
    </row>
    <row r="127" spans="1:12" ht="15.6" hidden="1" x14ac:dyDescent="0.3">
      <c r="C127" s="35" t="s">
        <v>389</v>
      </c>
      <c r="D127" s="35" t="s">
        <v>279</v>
      </c>
      <c r="E127" s="35" t="s">
        <v>390</v>
      </c>
      <c r="F127" s="35" t="s">
        <v>391</v>
      </c>
    </row>
    <row r="128" spans="1:12" ht="15.6" hidden="1" x14ac:dyDescent="0.3">
      <c r="C128" s="35" t="s">
        <v>392</v>
      </c>
      <c r="D128" s="35" t="s">
        <v>393</v>
      </c>
      <c r="E128" s="35" t="s">
        <v>394</v>
      </c>
      <c r="F128" s="35" t="s">
        <v>395</v>
      </c>
    </row>
    <row r="129" spans="3:6" ht="15.6" hidden="1" x14ac:dyDescent="0.3">
      <c r="C129" s="35" t="s">
        <v>50</v>
      </c>
      <c r="D129" s="35" t="s">
        <v>396</v>
      </c>
      <c r="E129" s="35" t="s">
        <v>397</v>
      </c>
      <c r="F129" s="35" t="s">
        <v>398</v>
      </c>
    </row>
    <row r="130" spans="3:6" ht="15.6" hidden="1" x14ac:dyDescent="0.3">
      <c r="C130" s="35" t="s">
        <v>399</v>
      </c>
      <c r="D130" s="35" t="s">
        <v>400</v>
      </c>
      <c r="E130" s="35" t="s">
        <v>401</v>
      </c>
      <c r="F130" s="35" t="s">
        <v>402</v>
      </c>
    </row>
    <row r="131" spans="3:6" ht="15.6" hidden="1" x14ac:dyDescent="0.3">
      <c r="C131" s="35" t="s">
        <v>403</v>
      </c>
      <c r="D131" s="35" t="s">
        <v>404</v>
      </c>
      <c r="E131" s="35" t="s">
        <v>405</v>
      </c>
      <c r="F131" s="35" t="s">
        <v>406</v>
      </c>
    </row>
    <row r="132" spans="3:6" ht="15.6" hidden="1" x14ac:dyDescent="0.3">
      <c r="C132" s="35" t="s">
        <v>407</v>
      </c>
      <c r="D132" s="35" t="s">
        <v>408</v>
      </c>
      <c r="E132" s="35" t="s">
        <v>409</v>
      </c>
      <c r="F132" s="35" t="s">
        <v>410</v>
      </c>
    </row>
    <row r="133" spans="3:6" ht="15.6" hidden="1" x14ac:dyDescent="0.3">
      <c r="C133" s="35" t="s">
        <v>411</v>
      </c>
      <c r="D133" s="35" t="s">
        <v>412</v>
      </c>
      <c r="E133" s="35" t="s">
        <v>413</v>
      </c>
      <c r="F133" s="35" t="s">
        <v>414</v>
      </c>
    </row>
    <row r="134" spans="3:6" ht="15.6" hidden="1" x14ac:dyDescent="0.3">
      <c r="C134" s="35" t="s">
        <v>415</v>
      </c>
      <c r="D134" s="35" t="s">
        <v>416</v>
      </c>
      <c r="E134" s="35" t="s">
        <v>417</v>
      </c>
      <c r="F134" s="35" t="s">
        <v>418</v>
      </c>
    </row>
    <row r="135" spans="3:6" ht="15.6" hidden="1" x14ac:dyDescent="0.3">
      <c r="D135" s="35" t="s">
        <v>419</v>
      </c>
      <c r="E135" s="35" t="s">
        <v>420</v>
      </c>
      <c r="F135" s="35" t="s">
        <v>421</v>
      </c>
    </row>
    <row r="136" spans="3:6" ht="15.6" hidden="1" x14ac:dyDescent="0.3">
      <c r="D136" s="35" t="s">
        <v>422</v>
      </c>
      <c r="E136" s="35" t="s">
        <v>423</v>
      </c>
      <c r="F136" s="35" t="s">
        <v>424</v>
      </c>
    </row>
    <row r="137" spans="3:6" ht="15.6" hidden="1" x14ac:dyDescent="0.3">
      <c r="D137" s="35" t="s">
        <v>425</v>
      </c>
      <c r="E137" s="35" t="s">
        <v>426</v>
      </c>
      <c r="F137" s="35" t="s">
        <v>427</v>
      </c>
    </row>
    <row r="138" spans="3:6" ht="15.6" hidden="1" x14ac:dyDescent="0.3">
      <c r="D138" s="35" t="s">
        <v>428</v>
      </c>
      <c r="E138" s="35" t="s">
        <v>429</v>
      </c>
      <c r="F138" s="35" t="s">
        <v>430</v>
      </c>
    </row>
    <row r="139" spans="3:6" ht="15.6" hidden="1" x14ac:dyDescent="0.3">
      <c r="D139" s="35" t="s">
        <v>431</v>
      </c>
      <c r="E139" s="35" t="s">
        <v>82</v>
      </c>
      <c r="F139" s="35" t="s">
        <v>432</v>
      </c>
    </row>
    <row r="140" spans="3:6" ht="15.6" hidden="1" x14ac:dyDescent="0.3">
      <c r="D140" s="35" t="s">
        <v>433</v>
      </c>
      <c r="E140" s="35" t="s">
        <v>434</v>
      </c>
      <c r="F140" s="35" t="s">
        <v>435</v>
      </c>
    </row>
    <row r="141" spans="3:6" ht="15.6" hidden="1" x14ac:dyDescent="0.3">
      <c r="D141" s="35" t="s">
        <v>436</v>
      </c>
      <c r="E141" s="35" t="s">
        <v>437</v>
      </c>
      <c r="F141" s="35" t="s">
        <v>438</v>
      </c>
    </row>
    <row r="142" spans="3:6" ht="15.6" hidden="1" x14ac:dyDescent="0.3">
      <c r="D142" s="35" t="s">
        <v>439</v>
      </c>
      <c r="E142" s="35" t="s">
        <v>89</v>
      </c>
      <c r="F142" s="35" t="s">
        <v>440</v>
      </c>
    </row>
    <row r="143" spans="3:6" ht="15.6" hidden="1" x14ac:dyDescent="0.3">
      <c r="D143" s="35" t="s">
        <v>441</v>
      </c>
      <c r="E143" s="35" t="s">
        <v>442</v>
      </c>
      <c r="F143" s="35" t="s">
        <v>443</v>
      </c>
    </row>
    <row r="144" spans="3:6" ht="15.6" hidden="1" x14ac:dyDescent="0.3">
      <c r="D144" s="35" t="s">
        <v>53</v>
      </c>
      <c r="E144" s="35" t="s">
        <v>444</v>
      </c>
      <c r="F144" s="35" t="s">
        <v>445</v>
      </c>
    </row>
    <row r="145" spans="4:6" ht="15.6" hidden="1" x14ac:dyDescent="0.3">
      <c r="D145" s="35" t="s">
        <v>446</v>
      </c>
      <c r="E145" s="35" t="s">
        <v>447</v>
      </c>
      <c r="F145" s="35" t="s">
        <v>448</v>
      </c>
    </row>
    <row r="146" spans="4:6" ht="15.6" hidden="1" x14ac:dyDescent="0.3">
      <c r="D146" s="35" t="s">
        <v>449</v>
      </c>
      <c r="E146" s="35" t="s">
        <v>450</v>
      </c>
      <c r="F146" s="35" t="s">
        <v>451</v>
      </c>
    </row>
    <row r="147" spans="4:6" ht="15.6" hidden="1" x14ac:dyDescent="0.3">
      <c r="D147" s="35" t="s">
        <v>452</v>
      </c>
      <c r="E147" s="35" t="s">
        <v>453</v>
      </c>
      <c r="F147" s="35" t="s">
        <v>454</v>
      </c>
    </row>
    <row r="148" spans="4:6" ht="15.6" hidden="1" x14ac:dyDescent="0.3">
      <c r="D148" s="35" t="s">
        <v>455</v>
      </c>
      <c r="E148" s="35" t="s">
        <v>456</v>
      </c>
      <c r="F148" s="35" t="s">
        <v>457</v>
      </c>
    </row>
    <row r="149" spans="4:6" ht="15.6" hidden="1" x14ac:dyDescent="0.3">
      <c r="D149" s="35" t="s">
        <v>458</v>
      </c>
      <c r="E149" s="35" t="s">
        <v>459</v>
      </c>
      <c r="F149" s="35" t="s">
        <v>460</v>
      </c>
    </row>
    <row r="150" spans="4:6" ht="15.6" hidden="1" x14ac:dyDescent="0.3">
      <c r="D150" s="35" t="s">
        <v>461</v>
      </c>
      <c r="E150" s="35" t="s">
        <v>462</v>
      </c>
      <c r="F150" s="35" t="s">
        <v>463</v>
      </c>
    </row>
    <row r="151" spans="4:6" ht="15.6" hidden="1" x14ac:dyDescent="0.3">
      <c r="D151" s="35" t="s">
        <v>464</v>
      </c>
      <c r="E151" s="35" t="s">
        <v>465</v>
      </c>
      <c r="F151" s="35" t="s">
        <v>466</v>
      </c>
    </row>
    <row r="152" spans="4:6" ht="15.6" hidden="1" x14ac:dyDescent="0.3">
      <c r="D152" s="35" t="s">
        <v>467</v>
      </c>
      <c r="E152" s="35" t="s">
        <v>468</v>
      </c>
      <c r="F152" s="35" t="s">
        <v>469</v>
      </c>
    </row>
    <row r="153" spans="4:6" ht="15.6" hidden="1" x14ac:dyDescent="0.3">
      <c r="D153" s="35" t="s">
        <v>470</v>
      </c>
      <c r="E153" s="35" t="s">
        <v>471</v>
      </c>
      <c r="F153" s="35" t="s">
        <v>472</v>
      </c>
    </row>
    <row r="154" spans="4:6" ht="15.6" hidden="1" x14ac:dyDescent="0.3">
      <c r="D154" s="35" t="s">
        <v>473</v>
      </c>
      <c r="E154" s="35" t="s">
        <v>474</v>
      </c>
      <c r="F154" s="35" t="s">
        <v>475</v>
      </c>
    </row>
    <row r="155" spans="4:6" ht="15.6" hidden="1" x14ac:dyDescent="0.3">
      <c r="D155" s="35" t="s">
        <v>476</v>
      </c>
      <c r="E155" s="35" t="s">
        <v>477</v>
      </c>
      <c r="F155" s="35" t="s">
        <v>478</v>
      </c>
    </row>
    <row r="156" spans="4:6" ht="15.6" hidden="1" x14ac:dyDescent="0.3">
      <c r="D156" s="35" t="s">
        <v>479</v>
      </c>
      <c r="E156" s="35" t="s">
        <v>480</v>
      </c>
      <c r="F156" s="35" t="s">
        <v>481</v>
      </c>
    </row>
    <row r="157" spans="4:6" ht="15.6" hidden="1" x14ac:dyDescent="0.3">
      <c r="D157" s="35" t="s">
        <v>56</v>
      </c>
      <c r="E157" s="35" t="s">
        <v>482</v>
      </c>
      <c r="F157" s="35" t="s">
        <v>483</v>
      </c>
    </row>
    <row r="158" spans="4:6" ht="15.6" hidden="1" x14ac:dyDescent="0.3">
      <c r="D158" s="35" t="s">
        <v>484</v>
      </c>
      <c r="E158" s="35" t="s">
        <v>485</v>
      </c>
      <c r="F158" s="35" t="s">
        <v>486</v>
      </c>
    </row>
    <row r="159" spans="4:6" ht="15.6" hidden="1" x14ac:dyDescent="0.3">
      <c r="D159" s="35" t="s">
        <v>45</v>
      </c>
      <c r="E159" s="35" t="s">
        <v>487</v>
      </c>
      <c r="F159" s="35" t="s">
        <v>488</v>
      </c>
    </row>
    <row r="160" spans="4:6" ht="15.6" hidden="1" x14ac:dyDescent="0.3">
      <c r="D160" s="35" t="s">
        <v>489</v>
      </c>
      <c r="E160" s="35" t="s">
        <v>490</v>
      </c>
      <c r="F160" s="35" t="s">
        <v>491</v>
      </c>
    </row>
    <row r="161" spans="4:6" ht="15.6" hidden="1" x14ac:dyDescent="0.3">
      <c r="D161" s="35" t="s">
        <v>492</v>
      </c>
      <c r="E161" s="35" t="s">
        <v>493</v>
      </c>
      <c r="F161" s="35" t="s">
        <v>494</v>
      </c>
    </row>
    <row r="162" spans="4:6" ht="15.6" hidden="1" x14ac:dyDescent="0.3">
      <c r="D162" s="35" t="s">
        <v>495</v>
      </c>
      <c r="E162" s="35" t="s">
        <v>496</v>
      </c>
      <c r="F162" s="35" t="s">
        <v>497</v>
      </c>
    </row>
    <row r="163" spans="4:6" ht="15.6" hidden="1" x14ac:dyDescent="0.3">
      <c r="D163" s="35" t="s">
        <v>498</v>
      </c>
      <c r="E163" s="35" t="s">
        <v>499</v>
      </c>
      <c r="F163" s="35" t="s">
        <v>500</v>
      </c>
    </row>
    <row r="164" spans="4:6" ht="15.6" hidden="1" x14ac:dyDescent="0.3">
      <c r="D164" s="35" t="s">
        <v>501</v>
      </c>
      <c r="E164" s="35" t="s">
        <v>502</v>
      </c>
      <c r="F164" s="35" t="s">
        <v>503</v>
      </c>
    </row>
    <row r="165" spans="4:6" ht="15.6" hidden="1" x14ac:dyDescent="0.3">
      <c r="D165" s="35" t="s">
        <v>504</v>
      </c>
      <c r="E165" s="35" t="s">
        <v>505</v>
      </c>
      <c r="F165" s="35" t="s">
        <v>506</v>
      </c>
    </row>
    <row r="166" spans="4:6" ht="15.6" hidden="1" x14ac:dyDescent="0.3">
      <c r="D166" s="35" t="s">
        <v>507</v>
      </c>
      <c r="E166" s="35" t="s">
        <v>508</v>
      </c>
      <c r="F166" s="35" t="s">
        <v>509</v>
      </c>
    </row>
    <row r="167" spans="4:6" ht="15.6" hidden="1" x14ac:dyDescent="0.3">
      <c r="D167" s="35" t="s">
        <v>510</v>
      </c>
      <c r="E167" s="35" t="s">
        <v>511</v>
      </c>
      <c r="F167" s="35" t="s">
        <v>512</v>
      </c>
    </row>
    <row r="168" spans="4:6" ht="15.6" hidden="1" x14ac:dyDescent="0.3">
      <c r="D168" s="35" t="s">
        <v>513</v>
      </c>
      <c r="E168" s="35" t="s">
        <v>514</v>
      </c>
      <c r="F168" s="35" t="s">
        <v>515</v>
      </c>
    </row>
    <row r="169" spans="4:6" ht="15.6" hidden="1" x14ac:dyDescent="0.3">
      <c r="D169" s="35" t="s">
        <v>516</v>
      </c>
      <c r="E169" s="35" t="s">
        <v>517</v>
      </c>
      <c r="F169" s="35" t="s">
        <v>518</v>
      </c>
    </row>
    <row r="170" spans="4:6" ht="15.6" hidden="1" x14ac:dyDescent="0.3">
      <c r="D170" s="35" t="s">
        <v>519</v>
      </c>
      <c r="E170" s="35" t="s">
        <v>520</v>
      </c>
      <c r="F170" s="35" t="s">
        <v>521</v>
      </c>
    </row>
    <row r="171" spans="4:6" ht="15.6" hidden="1" x14ac:dyDescent="0.3">
      <c r="D171" s="35" t="s">
        <v>522</v>
      </c>
      <c r="E171" s="35" t="s">
        <v>523</v>
      </c>
      <c r="F171" s="35" t="s">
        <v>524</v>
      </c>
    </row>
    <row r="172" spans="4:6" ht="15.6" hidden="1" x14ac:dyDescent="0.3">
      <c r="D172" s="35" t="s">
        <v>525</v>
      </c>
      <c r="E172" s="35" t="s">
        <v>526</v>
      </c>
      <c r="F172" s="35" t="s">
        <v>527</v>
      </c>
    </row>
    <row r="173" spans="4:6" ht="15.6" hidden="1" x14ac:dyDescent="0.3">
      <c r="D173" s="35" t="s">
        <v>528</v>
      </c>
      <c r="E173" s="35" t="s">
        <v>529</v>
      </c>
      <c r="F173" s="35" t="s">
        <v>530</v>
      </c>
    </row>
    <row r="174" spans="4:6" ht="15.6" hidden="1" x14ac:dyDescent="0.3">
      <c r="E174" s="35" t="s">
        <v>531</v>
      </c>
      <c r="F174" s="35" t="s">
        <v>532</v>
      </c>
    </row>
    <row r="175" spans="4:6" ht="15.6" hidden="1" x14ac:dyDescent="0.3">
      <c r="E175" s="35" t="s">
        <v>533</v>
      </c>
      <c r="F175" s="35" t="s">
        <v>534</v>
      </c>
    </row>
    <row r="176" spans="4:6" ht="15.6" hidden="1" x14ac:dyDescent="0.3">
      <c r="E176" s="35" t="s">
        <v>535</v>
      </c>
      <c r="F176" s="35" t="s">
        <v>536</v>
      </c>
    </row>
    <row r="177" spans="5:6" ht="15.6" hidden="1" x14ac:dyDescent="0.3">
      <c r="E177" s="35" t="s">
        <v>537</v>
      </c>
      <c r="F177" s="35" t="s">
        <v>538</v>
      </c>
    </row>
    <row r="178" spans="5:6" ht="15.6" hidden="1" x14ac:dyDescent="0.3">
      <c r="E178" s="35" t="s">
        <v>539</v>
      </c>
      <c r="F178" s="35" t="s">
        <v>540</v>
      </c>
    </row>
    <row r="179" spans="5:6" ht="15.6" hidden="1" x14ac:dyDescent="0.3">
      <c r="E179" s="35" t="s">
        <v>541</v>
      </c>
      <c r="F179" s="35" t="s">
        <v>542</v>
      </c>
    </row>
    <row r="180" spans="5:6" ht="15.6" hidden="1" x14ac:dyDescent="0.3">
      <c r="E180" s="35" t="s">
        <v>543</v>
      </c>
      <c r="F180" s="35" t="s">
        <v>544</v>
      </c>
    </row>
    <row r="181" spans="5:6" ht="15.6" hidden="1" x14ac:dyDescent="0.3">
      <c r="E181" s="35" t="s">
        <v>545</v>
      </c>
      <c r="F181" s="35" t="s">
        <v>546</v>
      </c>
    </row>
    <row r="182" spans="5:6" ht="15.6" hidden="1" x14ac:dyDescent="0.3">
      <c r="E182" s="35" t="s">
        <v>547</v>
      </c>
      <c r="F182" s="35" t="s">
        <v>548</v>
      </c>
    </row>
    <row r="183" spans="5:6" ht="15.6" hidden="1" x14ac:dyDescent="0.3">
      <c r="E183" s="35" t="s">
        <v>549</v>
      </c>
      <c r="F183" s="35" t="s">
        <v>550</v>
      </c>
    </row>
    <row r="184" spans="5:6" ht="15.6" hidden="1" x14ac:dyDescent="0.3">
      <c r="E184" s="35" t="s">
        <v>551</v>
      </c>
      <c r="F184" s="35" t="s">
        <v>552</v>
      </c>
    </row>
    <row r="185" spans="5:6" ht="15.6" hidden="1" x14ac:dyDescent="0.3">
      <c r="E185" s="35" t="s">
        <v>553</v>
      </c>
      <c r="F185" s="35" t="s">
        <v>554</v>
      </c>
    </row>
    <row r="186" spans="5:6" ht="15.6" hidden="1" x14ac:dyDescent="0.3">
      <c r="E186" s="35" t="s">
        <v>555</v>
      </c>
      <c r="F186" s="35" t="s">
        <v>556</v>
      </c>
    </row>
    <row r="187" spans="5:6" ht="15.6" hidden="1" x14ac:dyDescent="0.3">
      <c r="E187" s="35" t="s">
        <v>557</v>
      </c>
      <c r="F187" s="35" t="s">
        <v>558</v>
      </c>
    </row>
    <row r="188" spans="5:6" ht="15.6" hidden="1" x14ac:dyDescent="0.3">
      <c r="E188" s="35" t="s">
        <v>559</v>
      </c>
      <c r="F188" s="35" t="s">
        <v>560</v>
      </c>
    </row>
    <row r="189" spans="5:6" ht="15.6" hidden="1" x14ac:dyDescent="0.3">
      <c r="E189" s="35" t="s">
        <v>561</v>
      </c>
      <c r="F189" s="35" t="s">
        <v>562</v>
      </c>
    </row>
    <row r="190" spans="5:6" ht="15.6" hidden="1" x14ac:dyDescent="0.3">
      <c r="E190" s="35" t="s">
        <v>563</v>
      </c>
      <c r="F190" s="35" t="s">
        <v>564</v>
      </c>
    </row>
    <row r="191" spans="5:6" ht="15.6" hidden="1" x14ac:dyDescent="0.3">
      <c r="E191" s="35" t="s">
        <v>565</v>
      </c>
      <c r="F191" s="35" t="s">
        <v>566</v>
      </c>
    </row>
    <row r="192" spans="5:6" ht="15.6" hidden="1" x14ac:dyDescent="0.3">
      <c r="E192" s="35" t="s">
        <v>567</v>
      </c>
      <c r="F192" s="35" t="s">
        <v>568</v>
      </c>
    </row>
    <row r="193" spans="5:6" ht="15.6" hidden="1" x14ac:dyDescent="0.3">
      <c r="E193" s="35" t="s">
        <v>569</v>
      </c>
      <c r="F193" s="35" t="s">
        <v>570</v>
      </c>
    </row>
    <row r="194" spans="5:6" ht="15.6" hidden="1" x14ac:dyDescent="0.3">
      <c r="E194" s="35" t="s">
        <v>571</v>
      </c>
      <c r="F194" s="35" t="s">
        <v>572</v>
      </c>
    </row>
    <row r="195" spans="5:6" ht="15.6" hidden="1" x14ac:dyDescent="0.3">
      <c r="E195" s="35" t="s">
        <v>573</v>
      </c>
      <c r="F195" s="35" t="s">
        <v>574</v>
      </c>
    </row>
    <row r="196" spans="5:6" ht="15.6" hidden="1" x14ac:dyDescent="0.3">
      <c r="E196" s="35" t="s">
        <v>575</v>
      </c>
      <c r="F196" s="35" t="s">
        <v>576</v>
      </c>
    </row>
    <row r="197" spans="5:6" ht="15.6" hidden="1" x14ac:dyDescent="0.3">
      <c r="E197" s="35" t="s">
        <v>577</v>
      </c>
      <c r="F197" s="35" t="s">
        <v>578</v>
      </c>
    </row>
    <row r="198" spans="5:6" ht="15.6" hidden="1" x14ac:dyDescent="0.3">
      <c r="E198" s="35" t="s">
        <v>579</v>
      </c>
      <c r="F198" s="35" t="s">
        <v>580</v>
      </c>
    </row>
    <row r="199" spans="5:6" ht="15.6" hidden="1" x14ac:dyDescent="0.3">
      <c r="E199" s="35" t="s">
        <v>581</v>
      </c>
      <c r="F199" s="35" t="s">
        <v>582</v>
      </c>
    </row>
    <row r="200" spans="5:6" ht="15.6" hidden="1" x14ac:dyDescent="0.3">
      <c r="E200" s="35" t="s">
        <v>583</v>
      </c>
      <c r="F200" s="35" t="s">
        <v>584</v>
      </c>
    </row>
    <row r="201" spans="5:6" ht="15.6" hidden="1" x14ac:dyDescent="0.3">
      <c r="E201" s="35" t="s">
        <v>585</v>
      </c>
      <c r="F201" s="35" t="s">
        <v>586</v>
      </c>
    </row>
    <row r="202" spans="5:6" ht="15.6" hidden="1" x14ac:dyDescent="0.3">
      <c r="E202" s="35" t="s">
        <v>587</v>
      </c>
      <c r="F202" s="35" t="s">
        <v>588</v>
      </c>
    </row>
    <row r="203" spans="5:6" ht="15.6" hidden="1" x14ac:dyDescent="0.3">
      <c r="E203" s="35" t="s">
        <v>589</v>
      </c>
      <c r="F203" s="35" t="s">
        <v>590</v>
      </c>
    </row>
    <row r="204" spans="5:6" ht="15.6" hidden="1" x14ac:dyDescent="0.3">
      <c r="E204" s="35" t="s">
        <v>591</v>
      </c>
      <c r="F204" s="35" t="s">
        <v>592</v>
      </c>
    </row>
    <row r="205" spans="5:6" ht="15.6" hidden="1" x14ac:dyDescent="0.3">
      <c r="E205" s="35" t="s">
        <v>593</v>
      </c>
      <c r="F205" s="35" t="s">
        <v>594</v>
      </c>
    </row>
    <row r="206" spans="5:6" ht="15.6" hidden="1" x14ac:dyDescent="0.3">
      <c r="E206" s="35" t="s">
        <v>595</v>
      </c>
      <c r="F206" s="35" t="s">
        <v>596</v>
      </c>
    </row>
    <row r="207" spans="5:6" ht="15.6" hidden="1" x14ac:dyDescent="0.3">
      <c r="E207" s="35" t="s">
        <v>597</v>
      </c>
      <c r="F207" s="35" t="s">
        <v>598</v>
      </c>
    </row>
    <row r="208" spans="5:6" ht="15.6" hidden="1" x14ac:dyDescent="0.3">
      <c r="E208" s="35" t="s">
        <v>599</v>
      </c>
      <c r="F208" s="35" t="s">
        <v>600</v>
      </c>
    </row>
    <row r="209" spans="5:6" ht="15.6" hidden="1" x14ac:dyDescent="0.3">
      <c r="E209" s="35" t="s">
        <v>601</v>
      </c>
      <c r="F209" s="35" t="s">
        <v>602</v>
      </c>
    </row>
    <row r="210" spans="5:6" ht="15.6" hidden="1" x14ac:dyDescent="0.3">
      <c r="E210" s="35" t="s">
        <v>603</v>
      </c>
      <c r="F210" s="35" t="s">
        <v>604</v>
      </c>
    </row>
    <row r="211" spans="5:6" ht="15.6" hidden="1" x14ac:dyDescent="0.3">
      <c r="E211" s="35" t="s">
        <v>605</v>
      </c>
      <c r="F211" s="35" t="s">
        <v>606</v>
      </c>
    </row>
    <row r="212" spans="5:6" ht="15.6" hidden="1" x14ac:dyDescent="0.3">
      <c r="E212" s="35" t="s">
        <v>607</v>
      </c>
      <c r="F212" s="35" t="s">
        <v>608</v>
      </c>
    </row>
    <row r="213" spans="5:6" ht="15.6" hidden="1" x14ac:dyDescent="0.3">
      <c r="E213" s="35" t="s">
        <v>609</v>
      </c>
      <c r="F213" s="35" t="s">
        <v>610</v>
      </c>
    </row>
    <row r="214" spans="5:6" ht="15.6" hidden="1" x14ac:dyDescent="0.3">
      <c r="E214" s="35" t="s">
        <v>100</v>
      </c>
      <c r="F214" s="35" t="s">
        <v>611</v>
      </c>
    </row>
    <row r="215" spans="5:6" ht="15.6" hidden="1" x14ac:dyDescent="0.3">
      <c r="E215" s="35" t="s">
        <v>101</v>
      </c>
      <c r="F215" s="35" t="s">
        <v>612</v>
      </c>
    </row>
    <row r="216" spans="5:6" ht="15.6" hidden="1" x14ac:dyDescent="0.3">
      <c r="E216" s="35" t="s">
        <v>613</v>
      </c>
      <c r="F216" s="35" t="s">
        <v>614</v>
      </c>
    </row>
    <row r="217" spans="5:6" ht="15.6" hidden="1" x14ac:dyDescent="0.3">
      <c r="E217" s="35" t="s">
        <v>615</v>
      </c>
      <c r="F217" s="35" t="s">
        <v>616</v>
      </c>
    </row>
    <row r="218" spans="5:6" ht="15.6" hidden="1" x14ac:dyDescent="0.3">
      <c r="E218" s="35" t="s">
        <v>617</v>
      </c>
      <c r="F218" s="35" t="s">
        <v>618</v>
      </c>
    </row>
    <row r="219" spans="5:6" ht="15.6" hidden="1" x14ac:dyDescent="0.3">
      <c r="E219" s="35" t="s">
        <v>619</v>
      </c>
      <c r="F219" s="35" t="s">
        <v>620</v>
      </c>
    </row>
    <row r="220" spans="5:6" ht="15.6" hidden="1" x14ac:dyDescent="0.3">
      <c r="E220" s="35" t="s">
        <v>621</v>
      </c>
      <c r="F220" s="35" t="s">
        <v>622</v>
      </c>
    </row>
    <row r="221" spans="5:6" ht="15.6" hidden="1" x14ac:dyDescent="0.3">
      <c r="E221" s="35" t="s">
        <v>102</v>
      </c>
      <c r="F221" s="35" t="s">
        <v>623</v>
      </c>
    </row>
    <row r="222" spans="5:6" ht="15.6" hidden="1" x14ac:dyDescent="0.3">
      <c r="E222" s="35" t="s">
        <v>103</v>
      </c>
      <c r="F222" s="35" t="s">
        <v>624</v>
      </c>
    </row>
    <row r="223" spans="5:6" ht="15.6" hidden="1" x14ac:dyDescent="0.3">
      <c r="E223" s="35" t="s">
        <v>104</v>
      </c>
      <c r="F223" s="35" t="s">
        <v>625</v>
      </c>
    </row>
    <row r="224" spans="5:6" ht="15.6" hidden="1" x14ac:dyDescent="0.3">
      <c r="E224" s="35" t="s">
        <v>626</v>
      </c>
      <c r="F224" s="35" t="s">
        <v>627</v>
      </c>
    </row>
    <row r="225" spans="5:6" ht="15.6" hidden="1" x14ac:dyDescent="0.3">
      <c r="E225" s="35" t="s">
        <v>105</v>
      </c>
      <c r="F225" s="35" t="s">
        <v>628</v>
      </c>
    </row>
    <row r="226" spans="5:6" ht="15.6" hidden="1" x14ac:dyDescent="0.3">
      <c r="E226" s="35" t="s">
        <v>629</v>
      </c>
      <c r="F226" s="35" t="s">
        <v>630</v>
      </c>
    </row>
    <row r="227" spans="5:6" ht="15.6" hidden="1" x14ac:dyDescent="0.3">
      <c r="E227" s="35" t="s">
        <v>631</v>
      </c>
      <c r="F227" s="35" t="s">
        <v>632</v>
      </c>
    </row>
    <row r="228" spans="5:6" ht="15.6" hidden="1" x14ac:dyDescent="0.3">
      <c r="E228" s="35" t="s">
        <v>633</v>
      </c>
      <c r="F228" s="35" t="s">
        <v>634</v>
      </c>
    </row>
    <row r="229" spans="5:6" ht="15.6" hidden="1" x14ac:dyDescent="0.3">
      <c r="E229" s="35" t="s">
        <v>635</v>
      </c>
      <c r="F229" s="35" t="s">
        <v>636</v>
      </c>
    </row>
    <row r="230" spans="5:6" ht="15.6" hidden="1" x14ac:dyDescent="0.3">
      <c r="E230" s="35" t="s">
        <v>637</v>
      </c>
      <c r="F230" s="35" t="s">
        <v>638</v>
      </c>
    </row>
    <row r="231" spans="5:6" ht="15.6" hidden="1" x14ac:dyDescent="0.3">
      <c r="E231" s="35" t="s">
        <v>639</v>
      </c>
      <c r="F231" s="35" t="s">
        <v>640</v>
      </c>
    </row>
    <row r="232" spans="5:6" ht="15.6" hidden="1" x14ac:dyDescent="0.3">
      <c r="E232" s="35" t="s">
        <v>641</v>
      </c>
      <c r="F232" s="35" t="s">
        <v>642</v>
      </c>
    </row>
    <row r="233" spans="5:6" ht="15.6" hidden="1" x14ac:dyDescent="0.3">
      <c r="E233" s="35" t="s">
        <v>643</v>
      </c>
      <c r="F233" s="35" t="s">
        <v>644</v>
      </c>
    </row>
    <row r="234" spans="5:6" ht="15.6" hidden="1" x14ac:dyDescent="0.3">
      <c r="E234" s="35" t="s">
        <v>645</v>
      </c>
      <c r="F234" s="35" t="s">
        <v>646</v>
      </c>
    </row>
    <row r="235" spans="5:6" ht="15.6" hidden="1" x14ac:dyDescent="0.3">
      <c r="E235" s="35" t="s">
        <v>647</v>
      </c>
      <c r="F235" s="35" t="s">
        <v>648</v>
      </c>
    </row>
    <row r="236" spans="5:6" ht="15.6" hidden="1" x14ac:dyDescent="0.3">
      <c r="E236" s="35" t="s">
        <v>649</v>
      </c>
      <c r="F236" s="35" t="s">
        <v>650</v>
      </c>
    </row>
    <row r="237" spans="5:6" ht="15.6" hidden="1" x14ac:dyDescent="0.3">
      <c r="E237" s="35" t="s">
        <v>651</v>
      </c>
      <c r="F237" s="35" t="s">
        <v>652</v>
      </c>
    </row>
    <row r="238" spans="5:6" ht="15.6" hidden="1" x14ac:dyDescent="0.3">
      <c r="E238" s="35" t="s">
        <v>653</v>
      </c>
      <c r="F238" s="35" t="s">
        <v>654</v>
      </c>
    </row>
    <row r="239" spans="5:6" ht="15.6" hidden="1" x14ac:dyDescent="0.3">
      <c r="E239" s="35" t="s">
        <v>655</v>
      </c>
      <c r="F239" s="35" t="s">
        <v>656</v>
      </c>
    </row>
    <row r="240" spans="5:6" ht="15.6" hidden="1" x14ac:dyDescent="0.3">
      <c r="E240" s="35" t="s">
        <v>657</v>
      </c>
      <c r="F240" s="35" t="s">
        <v>658</v>
      </c>
    </row>
    <row r="241" spans="5:6" ht="15.6" hidden="1" x14ac:dyDescent="0.3">
      <c r="E241" s="35" t="s">
        <v>659</v>
      </c>
      <c r="F241" s="35" t="s">
        <v>660</v>
      </c>
    </row>
    <row r="242" spans="5:6" ht="15.6" hidden="1" x14ac:dyDescent="0.3">
      <c r="E242" s="35" t="s">
        <v>661</v>
      </c>
      <c r="F242" s="35" t="s">
        <v>662</v>
      </c>
    </row>
    <row r="243" spans="5:6" ht="15.6" hidden="1" x14ac:dyDescent="0.3">
      <c r="E243" s="35" t="s">
        <v>663</v>
      </c>
      <c r="F243" s="35" t="s">
        <v>664</v>
      </c>
    </row>
    <row r="244" spans="5:6" ht="15.6" hidden="1" x14ac:dyDescent="0.3">
      <c r="E244" s="35" t="s">
        <v>665</v>
      </c>
      <c r="F244" s="35" t="s">
        <v>666</v>
      </c>
    </row>
    <row r="245" spans="5:6" ht="15.6" hidden="1" x14ac:dyDescent="0.3">
      <c r="E245" s="35" t="s">
        <v>667</v>
      </c>
      <c r="F245" s="35" t="s">
        <v>668</v>
      </c>
    </row>
    <row r="246" spans="5:6" ht="15.6" hidden="1" x14ac:dyDescent="0.3">
      <c r="E246" s="35" t="s">
        <v>669</v>
      </c>
      <c r="F246" s="35" t="s">
        <v>670</v>
      </c>
    </row>
    <row r="247" spans="5:6" ht="15.6" hidden="1" x14ac:dyDescent="0.3">
      <c r="E247" s="35" t="s">
        <v>671</v>
      </c>
      <c r="F247" s="35" t="s">
        <v>672</v>
      </c>
    </row>
    <row r="248" spans="5:6" ht="15.6" hidden="1" x14ac:dyDescent="0.3">
      <c r="E248" s="35" t="s">
        <v>673</v>
      </c>
      <c r="F248" s="35" t="s">
        <v>674</v>
      </c>
    </row>
    <row r="249" spans="5:6" ht="15.6" hidden="1" x14ac:dyDescent="0.3">
      <c r="E249" s="35" t="s">
        <v>675</v>
      </c>
      <c r="F249" s="35" t="s">
        <v>676</v>
      </c>
    </row>
    <row r="250" spans="5:6" ht="15.6" hidden="1" x14ac:dyDescent="0.3">
      <c r="E250" s="35" t="s">
        <v>677</v>
      </c>
      <c r="F250" s="35" t="s">
        <v>678</v>
      </c>
    </row>
    <row r="251" spans="5:6" ht="15.6" hidden="1" x14ac:dyDescent="0.3">
      <c r="E251" s="35" t="s">
        <v>679</v>
      </c>
      <c r="F251" s="35" t="s">
        <v>680</v>
      </c>
    </row>
    <row r="252" spans="5:6" ht="15.6" hidden="1" x14ac:dyDescent="0.3">
      <c r="E252" s="35" t="s">
        <v>681</v>
      </c>
      <c r="F252" s="35" t="s">
        <v>682</v>
      </c>
    </row>
    <row r="253" spans="5:6" ht="15.6" hidden="1" x14ac:dyDescent="0.3">
      <c r="E253" s="35" t="s">
        <v>683</v>
      </c>
      <c r="F253" s="35" t="s">
        <v>684</v>
      </c>
    </row>
    <row r="254" spans="5:6" ht="15.6" hidden="1" x14ac:dyDescent="0.3">
      <c r="E254" s="35" t="s">
        <v>685</v>
      </c>
      <c r="F254" s="35" t="s">
        <v>686</v>
      </c>
    </row>
    <row r="255" spans="5:6" ht="15.6" hidden="1" x14ac:dyDescent="0.3">
      <c r="E255" s="35" t="s">
        <v>687</v>
      </c>
      <c r="F255" s="35" t="s">
        <v>688</v>
      </c>
    </row>
    <row r="256" spans="5:6" ht="15.6" hidden="1" x14ac:dyDescent="0.3">
      <c r="E256" s="35" t="s">
        <v>689</v>
      </c>
      <c r="F256" s="35" t="s">
        <v>690</v>
      </c>
    </row>
    <row r="257" spans="5:6" ht="15.6" hidden="1" x14ac:dyDescent="0.3">
      <c r="E257" s="35" t="s">
        <v>691</v>
      </c>
      <c r="F257" s="35" t="s">
        <v>692</v>
      </c>
    </row>
    <row r="258" spans="5:6" ht="15.6" hidden="1" x14ac:dyDescent="0.3">
      <c r="E258" s="35" t="s">
        <v>693</v>
      </c>
      <c r="F258" s="35" t="s">
        <v>694</v>
      </c>
    </row>
    <row r="259" spans="5:6" ht="15.6" hidden="1" x14ac:dyDescent="0.3">
      <c r="E259" s="35" t="s">
        <v>695</v>
      </c>
      <c r="F259" s="35" t="s">
        <v>696</v>
      </c>
    </row>
    <row r="260" spans="5:6" ht="15.6" hidden="1" x14ac:dyDescent="0.3">
      <c r="E260" s="35" t="s">
        <v>697</v>
      </c>
      <c r="F260" s="35" t="s">
        <v>698</v>
      </c>
    </row>
    <row r="261" spans="5:6" ht="15.6" hidden="1" x14ac:dyDescent="0.3">
      <c r="E261" s="35" t="s">
        <v>699</v>
      </c>
      <c r="F261" s="35" t="s">
        <v>700</v>
      </c>
    </row>
    <row r="262" spans="5:6" ht="15.6" hidden="1" x14ac:dyDescent="0.3">
      <c r="E262" s="35" t="s">
        <v>701</v>
      </c>
      <c r="F262" s="35" t="s">
        <v>702</v>
      </c>
    </row>
    <row r="263" spans="5:6" ht="15.6" hidden="1" x14ac:dyDescent="0.3">
      <c r="E263" s="35" t="s">
        <v>703</v>
      </c>
      <c r="F263" s="35" t="s">
        <v>704</v>
      </c>
    </row>
    <row r="264" spans="5:6" ht="15.6" hidden="1" x14ac:dyDescent="0.3">
      <c r="E264" s="35" t="s">
        <v>705</v>
      </c>
      <c r="F264" s="35" t="s">
        <v>706</v>
      </c>
    </row>
    <row r="265" spans="5:6" ht="15.6" hidden="1" x14ac:dyDescent="0.3">
      <c r="E265" s="35" t="s">
        <v>707</v>
      </c>
      <c r="F265" s="35" t="s">
        <v>708</v>
      </c>
    </row>
    <row r="266" spans="5:6" ht="15.6" hidden="1" x14ac:dyDescent="0.3">
      <c r="E266" s="35" t="s">
        <v>709</v>
      </c>
      <c r="F266" s="35" t="s">
        <v>710</v>
      </c>
    </row>
    <row r="267" spans="5:6" ht="15.6" hidden="1" x14ac:dyDescent="0.3">
      <c r="E267" s="35" t="s">
        <v>280</v>
      </c>
      <c r="F267" s="35" t="s">
        <v>281</v>
      </c>
    </row>
    <row r="268" spans="5:6" ht="15.6" hidden="1" x14ac:dyDescent="0.3">
      <c r="E268" s="35" t="s">
        <v>711</v>
      </c>
      <c r="F268" s="35" t="s">
        <v>712</v>
      </c>
    </row>
    <row r="269" spans="5:6" ht="15.6" hidden="1" x14ac:dyDescent="0.3">
      <c r="E269" s="35" t="s">
        <v>713</v>
      </c>
      <c r="F269" s="35" t="s">
        <v>714</v>
      </c>
    </row>
    <row r="270" spans="5:6" ht="15.6" hidden="1" x14ac:dyDescent="0.3">
      <c r="E270" s="35" t="s">
        <v>715</v>
      </c>
      <c r="F270" s="35" t="s">
        <v>716</v>
      </c>
    </row>
    <row r="271" spans="5:6" ht="15.6" hidden="1" x14ac:dyDescent="0.3">
      <c r="E271" s="35" t="s">
        <v>717</v>
      </c>
      <c r="F271" s="35" t="s">
        <v>718</v>
      </c>
    </row>
    <row r="272" spans="5:6" ht="15.6" hidden="1" x14ac:dyDescent="0.3">
      <c r="E272" s="35" t="s">
        <v>719</v>
      </c>
      <c r="F272" s="35" t="s">
        <v>720</v>
      </c>
    </row>
    <row r="273" spans="5:6" ht="15.6" hidden="1" x14ac:dyDescent="0.3">
      <c r="E273" s="35" t="s">
        <v>721</v>
      </c>
      <c r="F273" s="35" t="s">
        <v>722</v>
      </c>
    </row>
    <row r="274" spans="5:6" ht="15.6" hidden="1" x14ac:dyDescent="0.3">
      <c r="E274" s="35" t="s">
        <v>723</v>
      </c>
      <c r="F274" s="35" t="s">
        <v>724</v>
      </c>
    </row>
    <row r="275" spans="5:6" ht="15.6" hidden="1" x14ac:dyDescent="0.3">
      <c r="E275" s="35" t="s">
        <v>725</v>
      </c>
      <c r="F275" s="35" t="s">
        <v>726</v>
      </c>
    </row>
    <row r="276" spans="5:6" ht="15.6" hidden="1" x14ac:dyDescent="0.3">
      <c r="E276" s="35" t="s">
        <v>727</v>
      </c>
      <c r="F276" s="35" t="s">
        <v>728</v>
      </c>
    </row>
    <row r="277" spans="5:6" ht="15.6" hidden="1" x14ac:dyDescent="0.3">
      <c r="E277" s="35" t="s">
        <v>729</v>
      </c>
      <c r="F277" s="35" t="s">
        <v>730</v>
      </c>
    </row>
    <row r="278" spans="5:6" ht="15.6" hidden="1" x14ac:dyDescent="0.3">
      <c r="E278" s="35" t="s">
        <v>731</v>
      </c>
      <c r="F278" s="35" t="s">
        <v>732</v>
      </c>
    </row>
    <row r="279" spans="5:6" ht="15.6" hidden="1" x14ac:dyDescent="0.3">
      <c r="E279" s="35" t="s">
        <v>733</v>
      </c>
      <c r="F279" s="35" t="s">
        <v>734</v>
      </c>
    </row>
    <row r="280" spans="5:6" ht="15.6" hidden="1" x14ac:dyDescent="0.3">
      <c r="E280" s="35" t="s">
        <v>735</v>
      </c>
      <c r="F280" s="35" t="s">
        <v>736</v>
      </c>
    </row>
    <row r="281" spans="5:6" ht="15.6" hidden="1" x14ac:dyDescent="0.3">
      <c r="E281" s="35" t="s">
        <v>737</v>
      </c>
      <c r="F281" s="35" t="s">
        <v>738</v>
      </c>
    </row>
    <row r="282" spans="5:6" ht="15.6" hidden="1" x14ac:dyDescent="0.3">
      <c r="E282" s="35" t="s">
        <v>739</v>
      </c>
      <c r="F282" s="35" t="s">
        <v>740</v>
      </c>
    </row>
    <row r="283" spans="5:6" ht="15.6" hidden="1" x14ac:dyDescent="0.3">
      <c r="E283" s="35" t="s">
        <v>741</v>
      </c>
      <c r="F283" s="35" t="s">
        <v>742</v>
      </c>
    </row>
    <row r="284" spans="5:6" ht="15.6" hidden="1" x14ac:dyDescent="0.3">
      <c r="E284" s="35" t="s">
        <v>743</v>
      </c>
      <c r="F284" s="35" t="s">
        <v>744</v>
      </c>
    </row>
    <row r="285" spans="5:6" ht="15.6" hidden="1" x14ac:dyDescent="0.3">
      <c r="E285" s="35" t="s">
        <v>745</v>
      </c>
      <c r="F285" s="35" t="s">
        <v>746</v>
      </c>
    </row>
    <row r="286" spans="5:6" ht="15.6" hidden="1" x14ac:dyDescent="0.3">
      <c r="E286" s="35" t="s">
        <v>747</v>
      </c>
      <c r="F286" s="35" t="s">
        <v>748</v>
      </c>
    </row>
    <row r="287" spans="5:6" ht="15.6" hidden="1" x14ac:dyDescent="0.3">
      <c r="E287" s="35" t="s">
        <v>749</v>
      </c>
      <c r="F287" s="35" t="s">
        <v>750</v>
      </c>
    </row>
    <row r="288" spans="5:6" ht="15.6" hidden="1" x14ac:dyDescent="0.3">
      <c r="E288" s="35" t="s">
        <v>751</v>
      </c>
      <c r="F288" s="35" t="s">
        <v>752</v>
      </c>
    </row>
    <row r="289" spans="5:6" ht="15.6" hidden="1" x14ac:dyDescent="0.3">
      <c r="E289" s="35" t="s">
        <v>753</v>
      </c>
      <c r="F289" s="35" t="s">
        <v>754</v>
      </c>
    </row>
    <row r="290" spans="5:6" ht="15.6" hidden="1" x14ac:dyDescent="0.3">
      <c r="E290" s="35" t="s">
        <v>755</v>
      </c>
      <c r="F290" s="35" t="s">
        <v>756</v>
      </c>
    </row>
    <row r="291" spans="5:6" ht="15.6" hidden="1" x14ac:dyDescent="0.3">
      <c r="E291" s="35" t="s">
        <v>757</v>
      </c>
      <c r="F291" s="35" t="s">
        <v>758</v>
      </c>
    </row>
    <row r="292" spans="5:6" ht="15.6" hidden="1" x14ac:dyDescent="0.3">
      <c r="E292" s="35" t="s">
        <v>759</v>
      </c>
      <c r="F292" s="35" t="s">
        <v>760</v>
      </c>
    </row>
    <row r="293" spans="5:6" ht="15.6" hidden="1" x14ac:dyDescent="0.3">
      <c r="E293" s="35" t="s">
        <v>761</v>
      </c>
      <c r="F293" s="35" t="s">
        <v>762</v>
      </c>
    </row>
    <row r="294" spans="5:6" ht="15.6" hidden="1" x14ac:dyDescent="0.3">
      <c r="E294" s="35" t="s">
        <v>763</v>
      </c>
      <c r="F294" s="35" t="s">
        <v>764</v>
      </c>
    </row>
    <row r="295" spans="5:6" ht="15.6" hidden="1" x14ac:dyDescent="0.3">
      <c r="E295" s="35" t="s">
        <v>765</v>
      </c>
      <c r="F295" s="35" t="s">
        <v>766</v>
      </c>
    </row>
    <row r="296" spans="5:6" ht="15.6" hidden="1" x14ac:dyDescent="0.3">
      <c r="E296" s="35" t="s">
        <v>767</v>
      </c>
      <c r="F296" s="35" t="s">
        <v>768</v>
      </c>
    </row>
    <row r="297" spans="5:6" ht="15.6" hidden="1" x14ac:dyDescent="0.3">
      <c r="E297" s="35" t="s">
        <v>769</v>
      </c>
      <c r="F297" s="35" t="s">
        <v>770</v>
      </c>
    </row>
    <row r="298" spans="5:6" ht="15.6" hidden="1" x14ac:dyDescent="0.3">
      <c r="E298" s="35" t="s">
        <v>771</v>
      </c>
      <c r="F298" s="35" t="s">
        <v>772</v>
      </c>
    </row>
    <row r="299" spans="5:6" ht="15.6" hidden="1" x14ac:dyDescent="0.3">
      <c r="E299" s="35" t="s">
        <v>773</v>
      </c>
      <c r="F299" s="35" t="s">
        <v>774</v>
      </c>
    </row>
    <row r="300" spans="5:6" ht="15.6" hidden="1" x14ac:dyDescent="0.3">
      <c r="E300" s="35" t="s">
        <v>775</v>
      </c>
      <c r="F300" s="35" t="s">
        <v>776</v>
      </c>
    </row>
    <row r="301" spans="5:6" ht="15.6" hidden="1" x14ac:dyDescent="0.3">
      <c r="E301" s="35" t="s">
        <v>777</v>
      </c>
      <c r="F301" s="35" t="s">
        <v>778</v>
      </c>
    </row>
    <row r="302" spans="5:6" ht="15.6" hidden="1" x14ac:dyDescent="0.3">
      <c r="E302" s="35" t="s">
        <v>779</v>
      </c>
      <c r="F302" s="35" t="s">
        <v>780</v>
      </c>
    </row>
    <row r="303" spans="5:6" ht="15.6" hidden="1" x14ac:dyDescent="0.3">
      <c r="E303" s="35" t="s">
        <v>781</v>
      </c>
      <c r="F303" s="35" t="s">
        <v>782</v>
      </c>
    </row>
    <row r="304" spans="5:6" ht="15.6" hidden="1" x14ac:dyDescent="0.3">
      <c r="E304" s="35" t="s">
        <v>783</v>
      </c>
      <c r="F304" s="35" t="s">
        <v>784</v>
      </c>
    </row>
    <row r="305" spans="5:6" ht="15.6" hidden="1" x14ac:dyDescent="0.3">
      <c r="E305" s="35" t="s">
        <v>785</v>
      </c>
      <c r="F305" s="35" t="s">
        <v>786</v>
      </c>
    </row>
    <row r="306" spans="5:6" ht="15.6" hidden="1" x14ac:dyDescent="0.3">
      <c r="E306" s="35" t="s">
        <v>787</v>
      </c>
      <c r="F306" s="35" t="s">
        <v>788</v>
      </c>
    </row>
    <row r="307" spans="5:6" ht="15.6" hidden="1" x14ac:dyDescent="0.3">
      <c r="E307" s="35" t="s">
        <v>789</v>
      </c>
      <c r="F307" s="35" t="s">
        <v>790</v>
      </c>
    </row>
    <row r="308" spans="5:6" ht="15.6" hidden="1" x14ac:dyDescent="0.3">
      <c r="E308" s="35" t="s">
        <v>791</v>
      </c>
      <c r="F308" s="35" t="s">
        <v>792</v>
      </c>
    </row>
    <row r="309" spans="5:6" ht="15.6" hidden="1" x14ac:dyDescent="0.3">
      <c r="E309" s="35" t="s">
        <v>793</v>
      </c>
      <c r="F309" s="35" t="s">
        <v>794</v>
      </c>
    </row>
    <row r="310" spans="5:6" ht="15.6" hidden="1" x14ac:dyDescent="0.3">
      <c r="E310" s="35" t="s">
        <v>795</v>
      </c>
      <c r="F310" s="35" t="s">
        <v>796</v>
      </c>
    </row>
    <row r="311" spans="5:6" ht="15.6" hidden="1" x14ac:dyDescent="0.3">
      <c r="E311" s="35" t="s">
        <v>797</v>
      </c>
      <c r="F311" s="35" t="s">
        <v>798</v>
      </c>
    </row>
    <row r="312" spans="5:6" ht="15.6" hidden="1" x14ac:dyDescent="0.3">
      <c r="E312" s="35" t="s">
        <v>799</v>
      </c>
      <c r="F312" s="35" t="s">
        <v>800</v>
      </c>
    </row>
    <row r="313" spans="5:6" ht="15.6" hidden="1" x14ac:dyDescent="0.3">
      <c r="E313" s="35" t="s">
        <v>801</v>
      </c>
      <c r="F313" s="35" t="s">
        <v>802</v>
      </c>
    </row>
    <row r="314" spans="5:6" ht="15.6" hidden="1" x14ac:dyDescent="0.3">
      <c r="E314" s="35" t="s">
        <v>803</v>
      </c>
      <c r="F314" s="35" t="s">
        <v>804</v>
      </c>
    </row>
    <row r="315" spans="5:6" ht="15.6" hidden="1" x14ac:dyDescent="0.3">
      <c r="E315" s="35" t="s">
        <v>805</v>
      </c>
      <c r="F315" s="35" t="s">
        <v>806</v>
      </c>
    </row>
    <row r="316" spans="5:6" ht="15.6" hidden="1" x14ac:dyDescent="0.3">
      <c r="E316" s="35" t="s">
        <v>807</v>
      </c>
      <c r="F316" s="35" t="s">
        <v>808</v>
      </c>
    </row>
    <row r="317" spans="5:6" ht="15.6" hidden="1" x14ac:dyDescent="0.3">
      <c r="E317" s="35" t="s">
        <v>809</v>
      </c>
      <c r="F317" s="35" t="s">
        <v>810</v>
      </c>
    </row>
    <row r="318" spans="5:6" ht="15.6" hidden="1" x14ac:dyDescent="0.3">
      <c r="E318" s="35" t="s">
        <v>811</v>
      </c>
      <c r="F318" s="35" t="s">
        <v>812</v>
      </c>
    </row>
    <row r="319" spans="5:6" ht="15.6" hidden="1" x14ac:dyDescent="0.3">
      <c r="E319" s="35" t="s">
        <v>813</v>
      </c>
      <c r="F319" s="35" t="s">
        <v>814</v>
      </c>
    </row>
    <row r="320" spans="5:6" ht="15.6" hidden="1" x14ac:dyDescent="0.3">
      <c r="E320" s="35" t="s">
        <v>815</v>
      </c>
      <c r="F320" s="35" t="s">
        <v>816</v>
      </c>
    </row>
    <row r="321" spans="5:6" ht="15.6" hidden="1" x14ac:dyDescent="0.3">
      <c r="E321" s="35" t="s">
        <v>817</v>
      </c>
      <c r="F321" s="35" t="s">
        <v>818</v>
      </c>
    </row>
    <row r="322" spans="5:6" ht="15.6" hidden="1" x14ac:dyDescent="0.3">
      <c r="E322" s="35" t="s">
        <v>819</v>
      </c>
      <c r="F322" s="35" t="s">
        <v>820</v>
      </c>
    </row>
    <row r="323" spans="5:6" ht="15.6" hidden="1" x14ac:dyDescent="0.3">
      <c r="E323" s="35" t="s">
        <v>821</v>
      </c>
      <c r="F323" s="35" t="s">
        <v>822</v>
      </c>
    </row>
    <row r="324" spans="5:6" ht="15.6" hidden="1" x14ac:dyDescent="0.3">
      <c r="E324" s="35" t="s">
        <v>823</v>
      </c>
      <c r="F324" s="35" t="s">
        <v>824</v>
      </c>
    </row>
    <row r="325" spans="5:6" ht="15.6" hidden="1" x14ac:dyDescent="0.3">
      <c r="E325" s="35" t="s">
        <v>825</v>
      </c>
      <c r="F325" s="35" t="s">
        <v>826</v>
      </c>
    </row>
    <row r="326" spans="5:6" ht="15.6" hidden="1" x14ac:dyDescent="0.3">
      <c r="E326" s="35" t="s">
        <v>827</v>
      </c>
      <c r="F326" s="35" t="s">
        <v>828</v>
      </c>
    </row>
    <row r="327" spans="5:6" ht="15.6" hidden="1" x14ac:dyDescent="0.3">
      <c r="E327" s="35" t="s">
        <v>829</v>
      </c>
      <c r="F327" s="35" t="s">
        <v>830</v>
      </c>
    </row>
    <row r="328" spans="5:6" ht="15.6" hidden="1" x14ac:dyDescent="0.3">
      <c r="E328" s="35" t="s">
        <v>831</v>
      </c>
      <c r="F328" s="35" t="s">
        <v>832</v>
      </c>
    </row>
    <row r="329" spans="5:6" ht="15.6" hidden="1" x14ac:dyDescent="0.3">
      <c r="E329" s="35" t="s">
        <v>833</v>
      </c>
      <c r="F329" s="35" t="s">
        <v>834</v>
      </c>
    </row>
    <row r="330" spans="5:6" ht="15.6" hidden="1" x14ac:dyDescent="0.3">
      <c r="E330" s="35" t="s">
        <v>835</v>
      </c>
      <c r="F330" s="35" t="s">
        <v>836</v>
      </c>
    </row>
    <row r="331" spans="5:6" ht="15.6" hidden="1" x14ac:dyDescent="0.3">
      <c r="E331" s="35" t="s">
        <v>837</v>
      </c>
      <c r="F331" s="35" t="s">
        <v>838</v>
      </c>
    </row>
    <row r="332" spans="5:6" ht="15.6" hidden="1" x14ac:dyDescent="0.3">
      <c r="E332" s="35" t="s">
        <v>839</v>
      </c>
      <c r="F332" s="35" t="s">
        <v>840</v>
      </c>
    </row>
    <row r="333" spans="5:6" ht="15.6" hidden="1" x14ac:dyDescent="0.3">
      <c r="E333" s="35" t="s">
        <v>841</v>
      </c>
      <c r="F333" s="35" t="s">
        <v>842</v>
      </c>
    </row>
    <row r="334" spans="5:6" ht="15.6" hidden="1" x14ac:dyDescent="0.3">
      <c r="E334" s="35" t="s">
        <v>843</v>
      </c>
      <c r="F334" s="35" t="s">
        <v>844</v>
      </c>
    </row>
    <row r="335" spans="5:6" ht="15.6" hidden="1" x14ac:dyDescent="0.3">
      <c r="E335" s="35" t="s">
        <v>845</v>
      </c>
      <c r="F335" s="35" t="s">
        <v>846</v>
      </c>
    </row>
    <row r="336" spans="5:6" ht="15.6" hidden="1" x14ac:dyDescent="0.3">
      <c r="E336" s="35" t="s">
        <v>847</v>
      </c>
      <c r="F336" s="35" t="s">
        <v>848</v>
      </c>
    </row>
    <row r="337" spans="5:6" ht="15.6" hidden="1" x14ac:dyDescent="0.3">
      <c r="E337" s="35" t="s">
        <v>849</v>
      </c>
      <c r="F337" s="35" t="s">
        <v>850</v>
      </c>
    </row>
    <row r="338" spans="5:6" ht="15.6" hidden="1" x14ac:dyDescent="0.3">
      <c r="E338" s="35" t="s">
        <v>851</v>
      </c>
      <c r="F338" s="35" t="s">
        <v>852</v>
      </c>
    </row>
    <row r="339" spans="5:6" ht="15.6" hidden="1" x14ac:dyDescent="0.3">
      <c r="E339" s="35" t="s">
        <v>853</v>
      </c>
      <c r="F339" s="35" t="s">
        <v>854</v>
      </c>
    </row>
    <row r="340" spans="5:6" ht="15.6" hidden="1" x14ac:dyDescent="0.3">
      <c r="E340" s="35" t="s">
        <v>855</v>
      </c>
      <c r="F340" s="35" t="s">
        <v>856</v>
      </c>
    </row>
    <row r="341" spans="5:6" ht="15.6" hidden="1" x14ac:dyDescent="0.3">
      <c r="E341" s="35" t="s">
        <v>857</v>
      </c>
      <c r="F341" s="35" t="s">
        <v>858</v>
      </c>
    </row>
    <row r="342" spans="5:6" ht="15.6" hidden="1" x14ac:dyDescent="0.3">
      <c r="E342" s="35" t="s">
        <v>859</v>
      </c>
      <c r="F342" s="35" t="s">
        <v>860</v>
      </c>
    </row>
    <row r="343" spans="5:6" ht="15.6" hidden="1" x14ac:dyDescent="0.3">
      <c r="E343" s="35" t="s">
        <v>861</v>
      </c>
      <c r="F343" s="35" t="s">
        <v>862</v>
      </c>
    </row>
    <row r="344" spans="5:6" ht="15.6" hidden="1" x14ac:dyDescent="0.3">
      <c r="E344" s="35" t="s">
        <v>863</v>
      </c>
      <c r="F344" s="35" t="s">
        <v>864</v>
      </c>
    </row>
    <row r="345" spans="5:6" ht="15.6" hidden="1" x14ac:dyDescent="0.3">
      <c r="E345" s="35" t="s">
        <v>865</v>
      </c>
      <c r="F345" s="35" t="s">
        <v>866</v>
      </c>
    </row>
    <row r="346" spans="5:6" ht="15.6" hidden="1" x14ac:dyDescent="0.3">
      <c r="E346" s="35" t="s">
        <v>867</v>
      </c>
      <c r="F346" s="35" t="s">
        <v>868</v>
      </c>
    </row>
    <row r="347" spans="5:6" ht="15.6" hidden="1" x14ac:dyDescent="0.3">
      <c r="E347" s="35" t="s">
        <v>869</v>
      </c>
      <c r="F347" s="35" t="s">
        <v>870</v>
      </c>
    </row>
    <row r="348" spans="5:6" ht="15.6" hidden="1" x14ac:dyDescent="0.3">
      <c r="E348" s="35" t="s">
        <v>871</v>
      </c>
      <c r="F348" s="35" t="s">
        <v>872</v>
      </c>
    </row>
    <row r="349" spans="5:6" ht="15.6" hidden="1" x14ac:dyDescent="0.3">
      <c r="E349" s="35" t="s">
        <v>873</v>
      </c>
      <c r="F349" s="35" t="s">
        <v>874</v>
      </c>
    </row>
    <row r="350" spans="5:6" ht="15.6" hidden="1" x14ac:dyDescent="0.3">
      <c r="E350" s="35" t="s">
        <v>875</v>
      </c>
      <c r="F350" s="35" t="s">
        <v>876</v>
      </c>
    </row>
    <row r="351" spans="5:6" ht="15.6" hidden="1" x14ac:dyDescent="0.3">
      <c r="E351" s="35" t="s">
        <v>877</v>
      </c>
      <c r="F351" s="35" t="s">
        <v>878</v>
      </c>
    </row>
    <row r="352" spans="5:6" ht="15.6" hidden="1" x14ac:dyDescent="0.3">
      <c r="E352" s="35" t="s">
        <v>879</v>
      </c>
      <c r="F352" s="35" t="s">
        <v>880</v>
      </c>
    </row>
    <row r="353" spans="5:6" ht="15.6" hidden="1" x14ac:dyDescent="0.3">
      <c r="E353" s="35" t="s">
        <v>239</v>
      </c>
      <c r="F353" s="35" t="s">
        <v>881</v>
      </c>
    </row>
    <row r="354" spans="5:6" ht="15.6" hidden="1" x14ac:dyDescent="0.3">
      <c r="E354" s="35" t="s">
        <v>882</v>
      </c>
      <c r="F354" s="35" t="s">
        <v>883</v>
      </c>
    </row>
    <row r="355" spans="5:6" ht="15.6" hidden="1" x14ac:dyDescent="0.3">
      <c r="E355" s="35" t="s">
        <v>884</v>
      </c>
      <c r="F355" s="35" t="s">
        <v>885</v>
      </c>
    </row>
    <row r="356" spans="5:6" ht="15.6" hidden="1" x14ac:dyDescent="0.3">
      <c r="E356" s="35" t="s">
        <v>90</v>
      </c>
      <c r="F356" s="35" t="s">
        <v>886</v>
      </c>
    </row>
    <row r="357" spans="5:6" ht="15.6" hidden="1" x14ac:dyDescent="0.3">
      <c r="E357" s="35" t="s">
        <v>242</v>
      </c>
      <c r="F357" s="35" t="s">
        <v>887</v>
      </c>
    </row>
    <row r="358" spans="5:6" ht="15.6" hidden="1" x14ac:dyDescent="0.3">
      <c r="E358" s="35" t="s">
        <v>888</v>
      </c>
      <c r="F358" s="35" t="s">
        <v>889</v>
      </c>
    </row>
    <row r="359" spans="5:6" ht="15.6" hidden="1" x14ac:dyDescent="0.3">
      <c r="E359" s="35" t="s">
        <v>243</v>
      </c>
      <c r="F359" s="35" t="s">
        <v>890</v>
      </c>
    </row>
    <row r="360" spans="5:6" ht="15.6" hidden="1" x14ac:dyDescent="0.3">
      <c r="E360" s="35" t="s">
        <v>891</v>
      </c>
      <c r="F360" s="35" t="s">
        <v>892</v>
      </c>
    </row>
    <row r="361" spans="5:6" ht="15.6" hidden="1" x14ac:dyDescent="0.3">
      <c r="E361" s="35" t="s">
        <v>893</v>
      </c>
      <c r="F361" s="35" t="s">
        <v>894</v>
      </c>
    </row>
    <row r="362" spans="5:6" ht="15.6" hidden="1" x14ac:dyDescent="0.3">
      <c r="E362" s="35" t="s">
        <v>895</v>
      </c>
      <c r="F362" s="35" t="s">
        <v>896</v>
      </c>
    </row>
    <row r="363" spans="5:6" ht="15.6" hidden="1" x14ac:dyDescent="0.3">
      <c r="E363" s="35" t="s">
        <v>897</v>
      </c>
      <c r="F363" s="35" t="s">
        <v>898</v>
      </c>
    </row>
    <row r="364" spans="5:6" ht="15.6" hidden="1" x14ac:dyDescent="0.3">
      <c r="E364" s="35" t="s">
        <v>899</v>
      </c>
      <c r="F364" s="35" t="s">
        <v>900</v>
      </c>
    </row>
    <row r="365" spans="5:6" ht="15.6" hidden="1" x14ac:dyDescent="0.3">
      <c r="E365" s="35" t="s">
        <v>901</v>
      </c>
      <c r="F365" s="35" t="s">
        <v>902</v>
      </c>
    </row>
    <row r="366" spans="5:6" ht="15.6" hidden="1" x14ac:dyDescent="0.3">
      <c r="E366" s="35" t="s">
        <v>903</v>
      </c>
      <c r="F366" s="35" t="s">
        <v>904</v>
      </c>
    </row>
    <row r="367" spans="5:6" ht="15.6" hidden="1" x14ac:dyDescent="0.3">
      <c r="E367" s="35" t="s">
        <v>905</v>
      </c>
      <c r="F367" s="35" t="s">
        <v>906</v>
      </c>
    </row>
    <row r="368" spans="5:6" ht="15.6" hidden="1" x14ac:dyDescent="0.3">
      <c r="E368" s="35" t="s">
        <v>907</v>
      </c>
      <c r="F368" s="35" t="s">
        <v>908</v>
      </c>
    </row>
    <row r="369" spans="5:6" ht="15.6" hidden="1" x14ac:dyDescent="0.3">
      <c r="E369" s="35" t="s">
        <v>909</v>
      </c>
      <c r="F369" s="35" t="s">
        <v>910</v>
      </c>
    </row>
    <row r="370" spans="5:6" ht="15.6" hidden="1" x14ac:dyDescent="0.3">
      <c r="E370" s="35" t="s">
        <v>911</v>
      </c>
      <c r="F370" s="35" t="s">
        <v>912</v>
      </c>
    </row>
    <row r="371" spans="5:6" ht="15.6" hidden="1" x14ac:dyDescent="0.3">
      <c r="E371" s="35" t="s">
        <v>913</v>
      </c>
      <c r="F371" s="35" t="s">
        <v>914</v>
      </c>
    </row>
    <row r="372" spans="5:6" ht="15.6" hidden="1" x14ac:dyDescent="0.3">
      <c r="E372" s="35" t="s">
        <v>915</v>
      </c>
      <c r="F372" s="35" t="s">
        <v>916</v>
      </c>
    </row>
    <row r="373" spans="5:6" ht="15.6" hidden="1" x14ac:dyDescent="0.3">
      <c r="E373" s="35" t="s">
        <v>917</v>
      </c>
      <c r="F373" s="35" t="s">
        <v>918</v>
      </c>
    </row>
    <row r="374" spans="5:6" ht="15.6" hidden="1" x14ac:dyDescent="0.3">
      <c r="E374" s="35" t="s">
        <v>257</v>
      </c>
      <c r="F374" s="35" t="s">
        <v>919</v>
      </c>
    </row>
    <row r="375" spans="5:6" ht="15.6" hidden="1" x14ac:dyDescent="0.3">
      <c r="E375" s="35" t="s">
        <v>920</v>
      </c>
      <c r="F375" s="35" t="s">
        <v>921</v>
      </c>
    </row>
    <row r="376" spans="5:6" ht="15.6" hidden="1" x14ac:dyDescent="0.3">
      <c r="E376" s="35" t="s">
        <v>922</v>
      </c>
      <c r="F376" s="35" t="s">
        <v>923</v>
      </c>
    </row>
    <row r="377" spans="5:6" ht="15.6" hidden="1" x14ac:dyDescent="0.3">
      <c r="E377" s="35" t="s">
        <v>258</v>
      </c>
      <c r="F377" s="35" t="s">
        <v>924</v>
      </c>
    </row>
    <row r="378" spans="5:6" ht="15.6" hidden="1" x14ac:dyDescent="0.3">
      <c r="E378" s="35" t="s">
        <v>925</v>
      </c>
      <c r="F378" s="35" t="s">
        <v>926</v>
      </c>
    </row>
    <row r="379" spans="5:6" ht="15.6" hidden="1" x14ac:dyDescent="0.3">
      <c r="E379" s="35" t="s">
        <v>927</v>
      </c>
      <c r="F379" s="35" t="s">
        <v>928</v>
      </c>
    </row>
    <row r="380" spans="5:6" ht="15.6" hidden="1" x14ac:dyDescent="0.3">
      <c r="E380" s="35" t="s">
        <v>929</v>
      </c>
      <c r="F380" s="35" t="s">
        <v>930</v>
      </c>
    </row>
    <row r="381" spans="5:6" ht="15.6" hidden="1" x14ac:dyDescent="0.3">
      <c r="E381" s="35" t="s">
        <v>931</v>
      </c>
      <c r="F381" s="35" t="s">
        <v>932</v>
      </c>
    </row>
    <row r="382" spans="5:6" ht="15.6" hidden="1" x14ac:dyDescent="0.3">
      <c r="E382" s="35" t="s">
        <v>933</v>
      </c>
      <c r="F382" s="35" t="s">
        <v>934</v>
      </c>
    </row>
    <row r="383" spans="5:6" ht="15.6" hidden="1" x14ac:dyDescent="0.3">
      <c r="E383" s="35" t="s">
        <v>935</v>
      </c>
      <c r="F383" s="35" t="s">
        <v>936</v>
      </c>
    </row>
    <row r="384" spans="5:6" ht="15.6" hidden="1" x14ac:dyDescent="0.3">
      <c r="E384" s="35" t="s">
        <v>937</v>
      </c>
      <c r="F384" s="35" t="s">
        <v>938</v>
      </c>
    </row>
    <row r="385" spans="5:6" ht="15.6" hidden="1" x14ac:dyDescent="0.3">
      <c r="E385" s="35" t="s">
        <v>939</v>
      </c>
      <c r="F385" s="35" t="s">
        <v>940</v>
      </c>
    </row>
    <row r="386" spans="5:6" ht="15.6" hidden="1" x14ac:dyDescent="0.3">
      <c r="E386" s="35" t="s">
        <v>941</v>
      </c>
      <c r="F386" s="35" t="s">
        <v>942</v>
      </c>
    </row>
    <row r="387" spans="5:6" ht="15.6" hidden="1" x14ac:dyDescent="0.3">
      <c r="E387" s="35" t="s">
        <v>943</v>
      </c>
      <c r="F387" s="35" t="s">
        <v>944</v>
      </c>
    </row>
    <row r="388" spans="5:6" ht="15.6" hidden="1" x14ac:dyDescent="0.3">
      <c r="E388" s="35" t="s">
        <v>945</v>
      </c>
      <c r="F388" s="35" t="s">
        <v>946</v>
      </c>
    </row>
    <row r="389" spans="5:6" ht="15.6" hidden="1" x14ac:dyDescent="0.3">
      <c r="E389" s="35" t="s">
        <v>947</v>
      </c>
      <c r="F389" s="35" t="s">
        <v>948</v>
      </c>
    </row>
    <row r="390" spans="5:6" ht="15.6" hidden="1" x14ac:dyDescent="0.3">
      <c r="E390" s="35" t="s">
        <v>949</v>
      </c>
      <c r="F390" s="35" t="s">
        <v>950</v>
      </c>
    </row>
    <row r="391" spans="5:6" ht="15.6" hidden="1" x14ac:dyDescent="0.3">
      <c r="E391" s="35" t="s">
        <v>951</v>
      </c>
      <c r="F391" s="35" t="s">
        <v>952</v>
      </c>
    </row>
    <row r="392" spans="5:6" ht="15.6" hidden="1" x14ac:dyDescent="0.3">
      <c r="E392" s="35" t="s">
        <v>953</v>
      </c>
      <c r="F392" s="35" t="s">
        <v>954</v>
      </c>
    </row>
    <row r="393" spans="5:6" ht="15.6" hidden="1" x14ac:dyDescent="0.3">
      <c r="E393" s="35" t="s">
        <v>955</v>
      </c>
      <c r="F393" s="35" t="s">
        <v>956</v>
      </c>
    </row>
    <row r="394" spans="5:6" ht="15.6" hidden="1" x14ac:dyDescent="0.3">
      <c r="E394" s="35" t="s">
        <v>957</v>
      </c>
      <c r="F394" s="35" t="s">
        <v>958</v>
      </c>
    </row>
    <row r="395" spans="5:6" ht="15.6" hidden="1" x14ac:dyDescent="0.3">
      <c r="E395" s="35" t="s">
        <v>959</v>
      </c>
      <c r="F395" s="35" t="s">
        <v>960</v>
      </c>
    </row>
    <row r="396" spans="5:6" ht="15.6" hidden="1" x14ac:dyDescent="0.3">
      <c r="E396" s="35" t="s">
        <v>961</v>
      </c>
      <c r="F396" s="35" t="s">
        <v>962</v>
      </c>
    </row>
    <row r="397" spans="5:6" ht="15.6" hidden="1" x14ac:dyDescent="0.3">
      <c r="E397" s="35" t="s">
        <v>963</v>
      </c>
      <c r="F397" s="35" t="s">
        <v>964</v>
      </c>
    </row>
    <row r="398" spans="5:6" ht="15.6" hidden="1" x14ac:dyDescent="0.3">
      <c r="E398" s="35" t="s">
        <v>965</v>
      </c>
      <c r="F398" s="35" t="s">
        <v>966</v>
      </c>
    </row>
    <row r="399" spans="5:6" ht="15.6" hidden="1" x14ac:dyDescent="0.3">
      <c r="E399" s="35" t="s">
        <v>967</v>
      </c>
      <c r="F399" s="35" t="s">
        <v>968</v>
      </c>
    </row>
    <row r="400" spans="5:6" ht="15.6" hidden="1" x14ac:dyDescent="0.3">
      <c r="E400" s="35" t="s">
        <v>969</v>
      </c>
      <c r="F400" s="35" t="s">
        <v>970</v>
      </c>
    </row>
    <row r="401" spans="5:6" ht="15.6" hidden="1" x14ac:dyDescent="0.3">
      <c r="E401" s="35" t="s">
        <v>971</v>
      </c>
      <c r="F401" s="35" t="s">
        <v>972</v>
      </c>
    </row>
    <row r="402" spans="5:6" ht="15.6" hidden="1" x14ac:dyDescent="0.3">
      <c r="E402" s="35" t="s">
        <v>973</v>
      </c>
      <c r="F402" s="35" t="s">
        <v>974</v>
      </c>
    </row>
    <row r="403" spans="5:6" ht="15.6" hidden="1" x14ac:dyDescent="0.3">
      <c r="E403" s="35" t="s">
        <v>975</v>
      </c>
      <c r="F403" s="35" t="s">
        <v>976</v>
      </c>
    </row>
    <row r="404" spans="5:6" ht="15.6" hidden="1" x14ac:dyDescent="0.3">
      <c r="E404" s="35" t="s">
        <v>977</v>
      </c>
      <c r="F404" s="35" t="s">
        <v>978</v>
      </c>
    </row>
    <row r="405" spans="5:6" ht="15.6" hidden="1" x14ac:dyDescent="0.3">
      <c r="E405" s="35" t="s">
        <v>979</v>
      </c>
      <c r="F405" s="35" t="s">
        <v>980</v>
      </c>
    </row>
    <row r="406" spans="5:6" ht="15.6" hidden="1" x14ac:dyDescent="0.3">
      <c r="E406" s="35" t="s">
        <v>57</v>
      </c>
      <c r="F406" s="35" t="s">
        <v>981</v>
      </c>
    </row>
    <row r="407" spans="5:6" ht="15.6" hidden="1" x14ac:dyDescent="0.3">
      <c r="E407" s="35" t="s">
        <v>982</v>
      </c>
      <c r="F407" s="35" t="s">
        <v>983</v>
      </c>
    </row>
    <row r="408" spans="5:6" ht="15.6" hidden="1" x14ac:dyDescent="0.3">
      <c r="E408" s="35" t="s">
        <v>984</v>
      </c>
      <c r="F408" s="35" t="s">
        <v>985</v>
      </c>
    </row>
    <row r="409" spans="5:6" ht="15.6" hidden="1" x14ac:dyDescent="0.3">
      <c r="E409" s="35" t="s">
        <v>986</v>
      </c>
      <c r="F409" s="35" t="s">
        <v>987</v>
      </c>
    </row>
    <row r="410" spans="5:6" ht="15.6" hidden="1" x14ac:dyDescent="0.3">
      <c r="E410" s="35" t="s">
        <v>988</v>
      </c>
      <c r="F410" s="35" t="s">
        <v>989</v>
      </c>
    </row>
    <row r="411" spans="5:6" ht="15.6" hidden="1" x14ac:dyDescent="0.3">
      <c r="E411" s="35" t="s">
        <v>990</v>
      </c>
      <c r="F411" s="35" t="s">
        <v>991</v>
      </c>
    </row>
    <row r="412" spans="5:6" ht="15.6" hidden="1" x14ac:dyDescent="0.3">
      <c r="E412" s="35" t="s">
        <v>992</v>
      </c>
      <c r="F412" s="35" t="s">
        <v>993</v>
      </c>
    </row>
    <row r="413" spans="5:6" ht="15.6" hidden="1" x14ac:dyDescent="0.3">
      <c r="E413" s="35" t="s">
        <v>994</v>
      </c>
      <c r="F413" s="35" t="s">
        <v>995</v>
      </c>
    </row>
    <row r="414" spans="5:6" ht="15.6" hidden="1" x14ac:dyDescent="0.3">
      <c r="E414" s="35" t="s">
        <v>996</v>
      </c>
      <c r="F414" s="35" t="s">
        <v>997</v>
      </c>
    </row>
    <row r="415" spans="5:6" ht="15.6" hidden="1" x14ac:dyDescent="0.3">
      <c r="E415" s="35" t="s">
        <v>998</v>
      </c>
      <c r="F415" s="35" t="s">
        <v>999</v>
      </c>
    </row>
    <row r="416" spans="5:6" ht="15.6" hidden="1" x14ac:dyDescent="0.3">
      <c r="E416" s="35" t="s">
        <v>1000</v>
      </c>
      <c r="F416" s="35" t="s">
        <v>1001</v>
      </c>
    </row>
    <row r="417" spans="5:6" ht="15.6" hidden="1" x14ac:dyDescent="0.3">
      <c r="E417" s="35" t="s">
        <v>1002</v>
      </c>
      <c r="F417" s="35" t="s">
        <v>1003</v>
      </c>
    </row>
    <row r="418" spans="5:6" ht="15.6" hidden="1" x14ac:dyDescent="0.3">
      <c r="E418" s="35" t="s">
        <v>1004</v>
      </c>
      <c r="F418" s="35" t="s">
        <v>1005</v>
      </c>
    </row>
    <row r="419" spans="5:6" ht="15.6" hidden="1" x14ac:dyDescent="0.3">
      <c r="E419" s="35" t="s">
        <v>1006</v>
      </c>
      <c r="F419" s="35" t="s">
        <v>1007</v>
      </c>
    </row>
    <row r="420" spans="5:6" ht="15.6" hidden="1" x14ac:dyDescent="0.3">
      <c r="E420" s="35" t="s">
        <v>1008</v>
      </c>
      <c r="F420" s="35" t="s">
        <v>1009</v>
      </c>
    </row>
    <row r="421" spans="5:6" ht="15.6" hidden="1" x14ac:dyDescent="0.3">
      <c r="E421" s="35" t="s">
        <v>1010</v>
      </c>
      <c r="F421" s="35" t="s">
        <v>1011</v>
      </c>
    </row>
    <row r="422" spans="5:6" ht="15.6" hidden="1" x14ac:dyDescent="0.3">
      <c r="E422" s="35" t="s">
        <v>1012</v>
      </c>
      <c r="F422" s="35" t="s">
        <v>1013</v>
      </c>
    </row>
    <row r="423" spans="5:6" ht="15.6" hidden="1" x14ac:dyDescent="0.3">
      <c r="E423" s="35" t="s">
        <v>1014</v>
      </c>
      <c r="F423" s="35" t="s">
        <v>1015</v>
      </c>
    </row>
    <row r="424" spans="5:6" ht="15.6" hidden="1" x14ac:dyDescent="0.3">
      <c r="E424" s="35" t="s">
        <v>1016</v>
      </c>
      <c r="F424" s="35" t="s">
        <v>1017</v>
      </c>
    </row>
    <row r="425" spans="5:6" ht="15.6" hidden="1" x14ac:dyDescent="0.3">
      <c r="E425" s="35" t="s">
        <v>1018</v>
      </c>
      <c r="F425" s="35" t="s">
        <v>1019</v>
      </c>
    </row>
    <row r="426" spans="5:6" ht="15.6" hidden="1" x14ac:dyDescent="0.3">
      <c r="E426" s="35" t="s">
        <v>1020</v>
      </c>
      <c r="F426" s="35" t="s">
        <v>1021</v>
      </c>
    </row>
    <row r="427" spans="5:6" ht="15.6" hidden="1" x14ac:dyDescent="0.3">
      <c r="E427" s="35" t="s">
        <v>1022</v>
      </c>
      <c r="F427" s="35" t="s">
        <v>1023</v>
      </c>
    </row>
    <row r="428" spans="5:6" ht="15.6" hidden="1" x14ac:dyDescent="0.3">
      <c r="E428" s="35" t="s">
        <v>1024</v>
      </c>
      <c r="F428" s="35" t="s">
        <v>1025</v>
      </c>
    </row>
    <row r="429" spans="5:6" ht="15.6" hidden="1" x14ac:dyDescent="0.3">
      <c r="E429" s="35" t="s">
        <v>1026</v>
      </c>
      <c r="F429" s="35" t="s">
        <v>1027</v>
      </c>
    </row>
    <row r="430" spans="5:6" ht="15.6" hidden="1" x14ac:dyDescent="0.3">
      <c r="E430" s="35" t="s">
        <v>1028</v>
      </c>
      <c r="F430" s="35" t="s">
        <v>1029</v>
      </c>
    </row>
    <row r="431" spans="5:6" ht="15.6" hidden="1" x14ac:dyDescent="0.3">
      <c r="E431" s="35" t="s">
        <v>1030</v>
      </c>
      <c r="F431" s="35" t="s">
        <v>1031</v>
      </c>
    </row>
    <row r="432" spans="5:6" ht="15.6" hidden="1" x14ac:dyDescent="0.3">
      <c r="E432" s="35" t="s">
        <v>1032</v>
      </c>
      <c r="F432" s="35" t="s">
        <v>1033</v>
      </c>
    </row>
    <row r="433" spans="5:6" ht="15.6" hidden="1" x14ac:dyDescent="0.3">
      <c r="E433" s="35" t="s">
        <v>1034</v>
      </c>
      <c r="F433" s="35" t="s">
        <v>1035</v>
      </c>
    </row>
    <row r="434" spans="5:6" ht="15.6" hidden="1" x14ac:dyDescent="0.3">
      <c r="E434" s="35" t="s">
        <v>1036</v>
      </c>
      <c r="F434" s="35" t="s">
        <v>1037</v>
      </c>
    </row>
    <row r="435" spans="5:6" ht="15.6" hidden="1" x14ac:dyDescent="0.3">
      <c r="E435" s="35" t="s">
        <v>58</v>
      </c>
      <c r="F435" s="35" t="s">
        <v>1038</v>
      </c>
    </row>
    <row r="436" spans="5:6" ht="15.6" hidden="1" x14ac:dyDescent="0.3">
      <c r="E436" s="35" t="s">
        <v>1039</v>
      </c>
      <c r="F436" s="35" t="s">
        <v>1040</v>
      </c>
    </row>
    <row r="437" spans="5:6" ht="15.6" hidden="1" x14ac:dyDescent="0.3">
      <c r="E437" s="35" t="s">
        <v>1041</v>
      </c>
      <c r="F437" s="35" t="s">
        <v>1042</v>
      </c>
    </row>
    <row r="438" spans="5:6" ht="15.6" hidden="1" x14ac:dyDescent="0.3">
      <c r="E438" s="35" t="s">
        <v>1043</v>
      </c>
      <c r="F438" s="35" t="s">
        <v>1044</v>
      </c>
    </row>
    <row r="439" spans="5:6" ht="15.6" hidden="1" x14ac:dyDescent="0.3">
      <c r="E439" s="35" t="s">
        <v>1045</v>
      </c>
      <c r="F439" s="35" t="s">
        <v>1046</v>
      </c>
    </row>
    <row r="440" spans="5:6" ht="15.6" hidden="1" x14ac:dyDescent="0.3">
      <c r="E440" s="35" t="s">
        <v>1047</v>
      </c>
      <c r="F440" s="35" t="s">
        <v>1048</v>
      </c>
    </row>
    <row r="441" spans="5:6" ht="15.6" hidden="1" x14ac:dyDescent="0.3">
      <c r="E441" s="35" t="s">
        <v>1049</v>
      </c>
      <c r="F441" s="35" t="s">
        <v>1050</v>
      </c>
    </row>
    <row r="442" spans="5:6" ht="15.6" hidden="1" x14ac:dyDescent="0.3">
      <c r="E442" s="35" t="s">
        <v>1051</v>
      </c>
      <c r="F442" s="35" t="s">
        <v>1052</v>
      </c>
    </row>
    <row r="443" spans="5:6" ht="15.6" hidden="1" x14ac:dyDescent="0.3">
      <c r="E443" s="35" t="s">
        <v>1053</v>
      </c>
      <c r="F443" s="35" t="s">
        <v>1054</v>
      </c>
    </row>
    <row r="444" spans="5:6" ht="15.6" hidden="1" x14ac:dyDescent="0.3">
      <c r="E444" s="35" t="s">
        <v>1055</v>
      </c>
      <c r="F444" s="35" t="s">
        <v>1056</v>
      </c>
    </row>
    <row r="445" spans="5:6" ht="15.6" hidden="1" x14ac:dyDescent="0.3">
      <c r="E445" s="35" t="s">
        <v>1057</v>
      </c>
      <c r="F445" s="35" t="s">
        <v>1058</v>
      </c>
    </row>
    <row r="446" spans="5:6" ht="15.6" hidden="1" x14ac:dyDescent="0.3">
      <c r="E446" s="35" t="s">
        <v>1059</v>
      </c>
      <c r="F446" s="35" t="s">
        <v>1060</v>
      </c>
    </row>
    <row r="447" spans="5:6" ht="15.6" hidden="1" x14ac:dyDescent="0.3">
      <c r="E447" s="35" t="s">
        <v>1061</v>
      </c>
      <c r="F447" s="35" t="s">
        <v>1062</v>
      </c>
    </row>
    <row r="448" spans="5:6" ht="15.6" hidden="1" x14ac:dyDescent="0.3">
      <c r="E448" s="35" t="s">
        <v>1063</v>
      </c>
      <c r="F448" s="35" t="s">
        <v>1064</v>
      </c>
    </row>
    <row r="449" spans="5:6" ht="15.6" hidden="1" x14ac:dyDescent="0.3">
      <c r="E449" s="35" t="s">
        <v>1065</v>
      </c>
      <c r="F449" s="35" t="s">
        <v>1066</v>
      </c>
    </row>
    <row r="450" spans="5:6" ht="15.6" hidden="1" x14ac:dyDescent="0.3">
      <c r="E450" s="35" t="s">
        <v>1067</v>
      </c>
      <c r="F450" s="35" t="s">
        <v>1068</v>
      </c>
    </row>
    <row r="451" spans="5:6" ht="15.6" hidden="1" x14ac:dyDescent="0.3">
      <c r="E451" s="35" t="s">
        <v>1069</v>
      </c>
      <c r="F451" s="35" t="s">
        <v>1070</v>
      </c>
    </row>
    <row r="452" spans="5:6" ht="15.6" hidden="1" x14ac:dyDescent="0.3">
      <c r="E452" s="35" t="s">
        <v>1071</v>
      </c>
      <c r="F452" s="35" t="s">
        <v>1072</v>
      </c>
    </row>
    <row r="453" spans="5:6" ht="15.6" hidden="1" x14ac:dyDescent="0.3">
      <c r="E453" s="35" t="s">
        <v>1073</v>
      </c>
      <c r="F453" s="35" t="s">
        <v>1074</v>
      </c>
    </row>
    <row r="454" spans="5:6" ht="15.6" hidden="1" x14ac:dyDescent="0.3">
      <c r="E454" s="35" t="s">
        <v>1075</v>
      </c>
      <c r="F454" s="35" t="s">
        <v>1076</v>
      </c>
    </row>
    <row r="455" spans="5:6" ht="15.6" hidden="1" x14ac:dyDescent="0.3">
      <c r="E455" s="35" t="s">
        <v>1077</v>
      </c>
      <c r="F455" s="35" t="s">
        <v>1078</v>
      </c>
    </row>
    <row r="456" spans="5:6" ht="15.6" hidden="1" x14ac:dyDescent="0.3">
      <c r="E456" s="35" t="s">
        <v>1079</v>
      </c>
      <c r="F456" s="35" t="s">
        <v>1080</v>
      </c>
    </row>
    <row r="457" spans="5:6" ht="15.6" hidden="1" x14ac:dyDescent="0.3">
      <c r="E457" s="35" t="s">
        <v>1081</v>
      </c>
      <c r="F457" s="35" t="s">
        <v>1082</v>
      </c>
    </row>
    <row r="458" spans="5:6" ht="15.6" hidden="1" x14ac:dyDescent="0.3">
      <c r="E458" s="35" t="s">
        <v>1083</v>
      </c>
      <c r="F458" s="35" t="s">
        <v>1084</v>
      </c>
    </row>
    <row r="459" spans="5:6" ht="15.6" hidden="1" x14ac:dyDescent="0.3">
      <c r="E459" s="35" t="s">
        <v>1085</v>
      </c>
      <c r="F459" s="35" t="s">
        <v>1086</v>
      </c>
    </row>
    <row r="460" spans="5:6" ht="15.6" hidden="1" x14ac:dyDescent="0.3">
      <c r="E460" s="35" t="s">
        <v>1087</v>
      </c>
      <c r="F460" s="35" t="s">
        <v>1088</v>
      </c>
    </row>
    <row r="461" spans="5:6" ht="15.6" hidden="1" x14ac:dyDescent="0.3">
      <c r="E461" s="35" t="s">
        <v>1089</v>
      </c>
      <c r="F461" s="35" t="s">
        <v>1090</v>
      </c>
    </row>
    <row r="462" spans="5:6" ht="15.6" hidden="1" x14ac:dyDescent="0.3">
      <c r="E462" s="35" t="s">
        <v>1091</v>
      </c>
      <c r="F462" s="35" t="s">
        <v>1092</v>
      </c>
    </row>
    <row r="463" spans="5:6" ht="15.6" hidden="1" x14ac:dyDescent="0.3">
      <c r="E463" s="35" t="s">
        <v>1093</v>
      </c>
      <c r="F463" s="35" t="s">
        <v>1094</v>
      </c>
    </row>
    <row r="464" spans="5:6" ht="15.6" hidden="1" x14ac:dyDescent="0.3">
      <c r="E464" s="35" t="s">
        <v>1095</v>
      </c>
      <c r="F464" s="35" t="s">
        <v>1096</v>
      </c>
    </row>
    <row r="465" spans="5:6" ht="15.6" hidden="1" x14ac:dyDescent="0.3">
      <c r="E465" s="35" t="s">
        <v>1097</v>
      </c>
      <c r="F465" s="35" t="s">
        <v>1098</v>
      </c>
    </row>
    <row r="466" spans="5:6" ht="15.6" hidden="1" x14ac:dyDescent="0.3">
      <c r="E466" s="35" t="s">
        <v>1099</v>
      </c>
      <c r="F466" s="35" t="s">
        <v>1100</v>
      </c>
    </row>
    <row r="467" spans="5:6" ht="15.6" hidden="1" x14ac:dyDescent="0.3">
      <c r="E467" s="35" t="s">
        <v>1101</v>
      </c>
      <c r="F467" s="35" t="s">
        <v>1102</v>
      </c>
    </row>
    <row r="468" spans="5:6" ht="15.6" hidden="1" x14ac:dyDescent="0.3">
      <c r="E468" s="35" t="s">
        <v>1103</v>
      </c>
      <c r="F468" s="35" t="s">
        <v>1104</v>
      </c>
    </row>
    <row r="469" spans="5:6" ht="15.6" hidden="1" x14ac:dyDescent="0.3">
      <c r="E469" s="35" t="s">
        <v>1105</v>
      </c>
      <c r="F469" s="35" t="s">
        <v>1106</v>
      </c>
    </row>
    <row r="470" spans="5:6" ht="15.6" hidden="1" x14ac:dyDescent="0.3">
      <c r="E470" s="35" t="s">
        <v>1107</v>
      </c>
      <c r="F470" s="35" t="s">
        <v>1108</v>
      </c>
    </row>
    <row r="471" spans="5:6" ht="15.6" hidden="1" x14ac:dyDescent="0.3">
      <c r="E471" s="35" t="s">
        <v>1109</v>
      </c>
      <c r="F471" s="35" t="s">
        <v>1110</v>
      </c>
    </row>
    <row r="472" spans="5:6" ht="15.6" hidden="1" x14ac:dyDescent="0.3">
      <c r="E472" s="35" t="s">
        <v>1111</v>
      </c>
      <c r="F472" s="35" t="s">
        <v>1112</v>
      </c>
    </row>
    <row r="473" spans="5:6" ht="15.6" hidden="1" x14ac:dyDescent="0.3">
      <c r="E473" s="35" t="s">
        <v>1113</v>
      </c>
      <c r="F473" s="35" t="s">
        <v>1114</v>
      </c>
    </row>
    <row r="474" spans="5:6" ht="15.6" hidden="1" x14ac:dyDescent="0.3">
      <c r="E474" s="35" t="s">
        <v>1115</v>
      </c>
      <c r="F474" s="35" t="s">
        <v>1116</v>
      </c>
    </row>
    <row r="475" spans="5:6" ht="15.6" hidden="1" x14ac:dyDescent="0.3">
      <c r="E475" s="35" t="s">
        <v>1117</v>
      </c>
      <c r="F475" s="35" t="s">
        <v>1118</v>
      </c>
    </row>
    <row r="476" spans="5:6" ht="15.6" hidden="1" x14ac:dyDescent="0.3">
      <c r="E476" s="35" t="s">
        <v>1119</v>
      </c>
      <c r="F476" s="35" t="s">
        <v>1120</v>
      </c>
    </row>
    <row r="477" spans="5:6" ht="15.6" hidden="1" x14ac:dyDescent="0.3">
      <c r="E477" s="35" t="s">
        <v>1121</v>
      </c>
      <c r="F477" s="35" t="s">
        <v>1122</v>
      </c>
    </row>
    <row r="478" spans="5:6" ht="15.6" hidden="1" x14ac:dyDescent="0.3">
      <c r="E478" s="35" t="s">
        <v>1123</v>
      </c>
      <c r="F478" s="35" t="s">
        <v>1124</v>
      </c>
    </row>
    <row r="479" spans="5:6" ht="15.6" hidden="1" x14ac:dyDescent="0.3">
      <c r="E479" s="35" t="s">
        <v>1125</v>
      </c>
      <c r="F479" s="35" t="s">
        <v>1126</v>
      </c>
    </row>
    <row r="480" spans="5:6" ht="15.6" hidden="1" x14ac:dyDescent="0.3">
      <c r="E480" s="35" t="s">
        <v>1127</v>
      </c>
      <c r="F480" s="35" t="s">
        <v>1128</v>
      </c>
    </row>
    <row r="481" spans="5:6" ht="15.6" hidden="1" x14ac:dyDescent="0.3">
      <c r="E481" s="35" t="s">
        <v>1129</v>
      </c>
      <c r="F481" s="35" t="s">
        <v>1130</v>
      </c>
    </row>
    <row r="482" spans="5:6" ht="15.6" hidden="1" x14ac:dyDescent="0.3">
      <c r="E482" s="35" t="s">
        <v>1131</v>
      </c>
      <c r="F482" s="35" t="s">
        <v>1132</v>
      </c>
    </row>
    <row r="483" spans="5:6" ht="15.6" hidden="1" x14ac:dyDescent="0.3">
      <c r="E483" s="35" t="s">
        <v>1133</v>
      </c>
      <c r="F483" s="35" t="s">
        <v>1134</v>
      </c>
    </row>
    <row r="484" spans="5:6" ht="15.6" hidden="1" x14ac:dyDescent="0.3">
      <c r="E484" s="35" t="s">
        <v>1135</v>
      </c>
      <c r="F484" s="35" t="s">
        <v>1136</v>
      </c>
    </row>
    <row r="485" spans="5:6" ht="15.6" hidden="1" x14ac:dyDescent="0.3">
      <c r="E485" s="35" t="s">
        <v>1137</v>
      </c>
      <c r="F485" s="35" t="s">
        <v>1138</v>
      </c>
    </row>
    <row r="486" spans="5:6" ht="15.6" hidden="1" x14ac:dyDescent="0.3">
      <c r="E486" s="35" t="s">
        <v>1139</v>
      </c>
      <c r="F486" s="35" t="s">
        <v>1140</v>
      </c>
    </row>
    <row r="487" spans="5:6" ht="15.6" hidden="1" x14ac:dyDescent="0.3">
      <c r="E487" s="35" t="s">
        <v>1141</v>
      </c>
      <c r="F487" s="35" t="s">
        <v>1142</v>
      </c>
    </row>
    <row r="488" spans="5:6" ht="15.6" hidden="1" x14ac:dyDescent="0.3">
      <c r="E488" s="35" t="s">
        <v>1143</v>
      </c>
      <c r="F488" s="35" t="s">
        <v>1144</v>
      </c>
    </row>
    <row r="489" spans="5:6" ht="15.6" hidden="1" x14ac:dyDescent="0.3">
      <c r="E489" s="35" t="s">
        <v>1145</v>
      </c>
      <c r="F489" s="35" t="s">
        <v>1146</v>
      </c>
    </row>
    <row r="490" spans="5:6" ht="15.6" hidden="1" x14ac:dyDescent="0.3">
      <c r="E490" s="35" t="s">
        <v>1147</v>
      </c>
      <c r="F490" s="35" t="s">
        <v>1148</v>
      </c>
    </row>
    <row r="491" spans="5:6" ht="15.6" hidden="1" x14ac:dyDescent="0.3">
      <c r="E491" s="35" t="s">
        <v>1149</v>
      </c>
      <c r="F491" s="35" t="s">
        <v>1150</v>
      </c>
    </row>
    <row r="492" spans="5:6" ht="15.6" hidden="1" x14ac:dyDescent="0.3">
      <c r="E492" s="35" t="s">
        <v>1151</v>
      </c>
      <c r="F492" s="35" t="s">
        <v>1152</v>
      </c>
    </row>
    <row r="493" spans="5:6" ht="15.6" hidden="1" x14ac:dyDescent="0.3">
      <c r="E493" s="35" t="s">
        <v>1153</v>
      </c>
      <c r="F493" s="35" t="s">
        <v>1154</v>
      </c>
    </row>
    <row r="494" spans="5:6" ht="15.6" hidden="1" x14ac:dyDescent="0.3">
      <c r="E494" s="35" t="s">
        <v>1155</v>
      </c>
      <c r="F494" s="35" t="s">
        <v>1156</v>
      </c>
    </row>
    <row r="495" spans="5:6" ht="15.6" hidden="1" x14ac:dyDescent="0.3">
      <c r="E495" s="35" t="s">
        <v>1157</v>
      </c>
      <c r="F495" s="35" t="s">
        <v>1158</v>
      </c>
    </row>
    <row r="496" spans="5:6" ht="15.6" hidden="1" x14ac:dyDescent="0.3">
      <c r="E496" s="35" t="s">
        <v>1159</v>
      </c>
      <c r="F496" s="35" t="s">
        <v>1160</v>
      </c>
    </row>
    <row r="497" spans="5:6" ht="15.6" hidden="1" x14ac:dyDescent="0.3">
      <c r="E497" s="35" t="s">
        <v>1161</v>
      </c>
      <c r="F497" s="35" t="s">
        <v>1162</v>
      </c>
    </row>
    <row r="498" spans="5:6" ht="15.6" hidden="1" x14ac:dyDescent="0.3">
      <c r="E498" s="35" t="s">
        <v>1163</v>
      </c>
      <c r="F498" s="35" t="s">
        <v>1164</v>
      </c>
    </row>
    <row r="499" spans="5:6" ht="15.6" hidden="1" x14ac:dyDescent="0.3">
      <c r="E499" s="35" t="s">
        <v>1165</v>
      </c>
      <c r="F499" s="35" t="s">
        <v>1166</v>
      </c>
    </row>
    <row r="500" spans="5:6" ht="15.6" hidden="1" x14ac:dyDescent="0.3">
      <c r="E500" s="35" t="s">
        <v>1167</v>
      </c>
      <c r="F500" s="35" t="s">
        <v>1168</v>
      </c>
    </row>
    <row r="501" spans="5:6" ht="15.6" hidden="1" x14ac:dyDescent="0.3">
      <c r="E501" s="35" t="s">
        <v>1169</v>
      </c>
      <c r="F501" s="35" t="s">
        <v>1170</v>
      </c>
    </row>
    <row r="502" spans="5:6" ht="15.6" hidden="1" x14ac:dyDescent="0.3">
      <c r="E502" s="35" t="s">
        <v>1171</v>
      </c>
      <c r="F502" s="35" t="s">
        <v>1172</v>
      </c>
    </row>
    <row r="503" spans="5:6" ht="15.6" hidden="1" x14ac:dyDescent="0.3">
      <c r="E503" s="35" t="s">
        <v>1173</v>
      </c>
      <c r="F503" s="35" t="s">
        <v>1174</v>
      </c>
    </row>
    <row r="504" spans="5:6" ht="15.6" hidden="1" x14ac:dyDescent="0.3">
      <c r="E504" s="35" t="s">
        <v>46</v>
      </c>
      <c r="F504" s="35" t="s">
        <v>1175</v>
      </c>
    </row>
    <row r="505" spans="5:6" ht="15.6" hidden="1" x14ac:dyDescent="0.3">
      <c r="E505" s="35" t="s">
        <v>1176</v>
      </c>
      <c r="F505" s="35" t="s">
        <v>1177</v>
      </c>
    </row>
    <row r="506" spans="5:6" ht="15.6" hidden="1" x14ac:dyDescent="0.3">
      <c r="E506" s="35" t="s">
        <v>1178</v>
      </c>
      <c r="F506" s="35" t="s">
        <v>1179</v>
      </c>
    </row>
    <row r="507" spans="5:6" ht="15.6" hidden="1" x14ac:dyDescent="0.3">
      <c r="E507" s="35" t="s">
        <v>1180</v>
      </c>
      <c r="F507" s="35" t="s">
        <v>1181</v>
      </c>
    </row>
    <row r="508" spans="5:6" ht="15.6" hidden="1" x14ac:dyDescent="0.3">
      <c r="E508" s="35" t="s">
        <v>1182</v>
      </c>
      <c r="F508" s="35" t="s">
        <v>1183</v>
      </c>
    </row>
    <row r="509" spans="5:6" ht="15.6" hidden="1" x14ac:dyDescent="0.3">
      <c r="E509" s="35" t="s">
        <v>1184</v>
      </c>
      <c r="F509" s="35" t="s">
        <v>1185</v>
      </c>
    </row>
    <row r="510" spans="5:6" ht="15.6" hidden="1" x14ac:dyDescent="0.3">
      <c r="E510" s="35" t="s">
        <v>1186</v>
      </c>
      <c r="F510" s="35" t="s">
        <v>1187</v>
      </c>
    </row>
    <row r="511" spans="5:6" ht="15.6" hidden="1" x14ac:dyDescent="0.3">
      <c r="E511" s="35" t="s">
        <v>1188</v>
      </c>
      <c r="F511" s="35" t="s">
        <v>1189</v>
      </c>
    </row>
    <row r="512" spans="5:6" ht="15.6" hidden="1" x14ac:dyDescent="0.3">
      <c r="E512" s="35" t="s">
        <v>1190</v>
      </c>
      <c r="F512" s="35" t="s">
        <v>1191</v>
      </c>
    </row>
    <row r="513" spans="5:6" ht="15.6" hidden="1" x14ac:dyDescent="0.3">
      <c r="E513" s="35" t="s">
        <v>1192</v>
      </c>
      <c r="F513" s="35" t="s">
        <v>1193</v>
      </c>
    </row>
    <row r="514" spans="5:6" ht="15.6" hidden="1" x14ac:dyDescent="0.3">
      <c r="E514" s="35" t="s">
        <v>1194</v>
      </c>
      <c r="F514" s="35" t="s">
        <v>1195</v>
      </c>
    </row>
    <row r="515" spans="5:6" ht="15.6" hidden="1" x14ac:dyDescent="0.3">
      <c r="E515" s="35" t="s">
        <v>1196</v>
      </c>
      <c r="F515" s="35" t="s">
        <v>1197</v>
      </c>
    </row>
    <row r="516" spans="5:6" ht="15.6" hidden="1" x14ac:dyDescent="0.3">
      <c r="E516" s="35" t="s">
        <v>1198</v>
      </c>
      <c r="F516" s="35" t="s">
        <v>1199</v>
      </c>
    </row>
    <row r="517" spans="5:6" ht="15.6" hidden="1" x14ac:dyDescent="0.3">
      <c r="E517" s="35" t="s">
        <v>1200</v>
      </c>
      <c r="F517" s="35" t="s">
        <v>1201</v>
      </c>
    </row>
    <row r="518" spans="5:6" ht="15.6" hidden="1" x14ac:dyDescent="0.3">
      <c r="E518" s="35" t="s">
        <v>1202</v>
      </c>
      <c r="F518" s="35" t="s">
        <v>1203</v>
      </c>
    </row>
    <row r="519" spans="5:6" ht="15.6" hidden="1" x14ac:dyDescent="0.3">
      <c r="E519" s="35" t="s">
        <v>1204</v>
      </c>
      <c r="F519" s="35" t="s">
        <v>1205</v>
      </c>
    </row>
    <row r="520" spans="5:6" ht="15.6" hidden="1" x14ac:dyDescent="0.3">
      <c r="E520" s="35" t="s">
        <v>1206</v>
      </c>
      <c r="F520" s="35" t="s">
        <v>1207</v>
      </c>
    </row>
    <row r="521" spans="5:6" ht="15.6" hidden="1" x14ac:dyDescent="0.3">
      <c r="E521" s="35" t="s">
        <v>1208</v>
      </c>
      <c r="F521" s="35" t="s">
        <v>1209</v>
      </c>
    </row>
    <row r="522" spans="5:6" ht="15.6" hidden="1" x14ac:dyDescent="0.3">
      <c r="E522" s="35" t="s">
        <v>1210</v>
      </c>
      <c r="F522" s="35" t="s">
        <v>1211</v>
      </c>
    </row>
    <row r="523" spans="5:6" ht="15.6" hidden="1" x14ac:dyDescent="0.3">
      <c r="E523" s="35" t="s">
        <v>1212</v>
      </c>
      <c r="F523" s="35" t="s">
        <v>1213</v>
      </c>
    </row>
    <row r="524" spans="5:6" ht="15.6" hidden="1" x14ac:dyDescent="0.3">
      <c r="E524" s="35" t="s">
        <v>1214</v>
      </c>
      <c r="F524" s="35" t="s">
        <v>1215</v>
      </c>
    </row>
    <row r="525" spans="5:6" ht="15.6" hidden="1" x14ac:dyDescent="0.3">
      <c r="E525" s="35" t="s">
        <v>1216</v>
      </c>
      <c r="F525" s="35" t="s">
        <v>1217</v>
      </c>
    </row>
    <row r="526" spans="5:6" ht="15.6" hidden="1" x14ac:dyDescent="0.3">
      <c r="E526" s="35" t="s">
        <v>1218</v>
      </c>
      <c r="F526" s="35" t="s">
        <v>1219</v>
      </c>
    </row>
    <row r="527" spans="5:6" ht="15.6" hidden="1" x14ac:dyDescent="0.3">
      <c r="E527" s="35" t="s">
        <v>1220</v>
      </c>
      <c r="F527" s="35" t="s">
        <v>1221</v>
      </c>
    </row>
    <row r="528" spans="5:6" ht="15.6" hidden="1" x14ac:dyDescent="0.3">
      <c r="E528" s="35" t="s">
        <v>1222</v>
      </c>
      <c r="F528" s="35" t="s">
        <v>1223</v>
      </c>
    </row>
    <row r="529" spans="5:6" ht="15.6" hidden="1" x14ac:dyDescent="0.3">
      <c r="E529" s="35" t="s">
        <v>1224</v>
      </c>
      <c r="F529" s="35" t="s">
        <v>1225</v>
      </c>
    </row>
    <row r="530" spans="5:6" ht="15.6" hidden="1" x14ac:dyDescent="0.3">
      <c r="E530" s="35" t="s">
        <v>1226</v>
      </c>
      <c r="F530" s="35" t="s">
        <v>1227</v>
      </c>
    </row>
    <row r="531" spans="5:6" ht="15.6" hidden="1" x14ac:dyDescent="0.3">
      <c r="E531" s="35" t="s">
        <v>1228</v>
      </c>
      <c r="F531" s="35" t="s">
        <v>1229</v>
      </c>
    </row>
    <row r="532" spans="5:6" ht="15.6" hidden="1" x14ac:dyDescent="0.3">
      <c r="E532" s="35" t="s">
        <v>1230</v>
      </c>
      <c r="F532" s="35" t="s">
        <v>1231</v>
      </c>
    </row>
    <row r="533" spans="5:6" ht="15.6" hidden="1" x14ac:dyDescent="0.3">
      <c r="E533" s="35" t="s">
        <v>1232</v>
      </c>
      <c r="F533" s="35" t="s">
        <v>1233</v>
      </c>
    </row>
    <row r="534" spans="5:6" ht="15.6" hidden="1" x14ac:dyDescent="0.3">
      <c r="E534" s="35" t="s">
        <v>1234</v>
      </c>
      <c r="F534" s="35" t="s">
        <v>1235</v>
      </c>
    </row>
    <row r="535" spans="5:6" ht="15.6" hidden="1" x14ac:dyDescent="0.3">
      <c r="E535" s="35" t="s">
        <v>1236</v>
      </c>
      <c r="F535" s="35" t="s">
        <v>1237</v>
      </c>
    </row>
    <row r="536" spans="5:6" ht="15.6" hidden="1" x14ac:dyDescent="0.3">
      <c r="E536" s="35" t="s">
        <v>1238</v>
      </c>
      <c r="F536" s="35" t="s">
        <v>1239</v>
      </c>
    </row>
    <row r="537" spans="5:6" ht="15.6" hidden="1" x14ac:dyDescent="0.3">
      <c r="E537" s="35" t="s">
        <v>1240</v>
      </c>
      <c r="F537" s="35" t="s">
        <v>1241</v>
      </c>
    </row>
    <row r="538" spans="5:6" ht="15.6" hidden="1" x14ac:dyDescent="0.3">
      <c r="E538" s="35" t="s">
        <v>1242</v>
      </c>
      <c r="F538" s="35" t="s">
        <v>1243</v>
      </c>
    </row>
    <row r="539" spans="5:6" ht="15.6" hidden="1" x14ac:dyDescent="0.3">
      <c r="E539" s="35" t="s">
        <v>1244</v>
      </c>
      <c r="F539" s="35" t="s">
        <v>1245</v>
      </c>
    </row>
    <row r="540" spans="5:6" ht="15.6" hidden="1" x14ac:dyDescent="0.3">
      <c r="E540" s="35" t="s">
        <v>1246</v>
      </c>
      <c r="F540" s="35" t="s">
        <v>1247</v>
      </c>
    </row>
    <row r="541" spans="5:6" ht="15.6" hidden="1" x14ac:dyDescent="0.3">
      <c r="E541" s="35" t="s">
        <v>1248</v>
      </c>
      <c r="F541" s="35" t="s">
        <v>1249</v>
      </c>
    </row>
    <row r="542" spans="5:6" ht="15.6" hidden="1" x14ac:dyDescent="0.3">
      <c r="E542" s="35" t="s">
        <v>1250</v>
      </c>
      <c r="F542" s="35" t="s">
        <v>1251</v>
      </c>
    </row>
    <row r="543" spans="5:6" ht="15.6" hidden="1" x14ac:dyDescent="0.3">
      <c r="E543" s="35" t="s">
        <v>1252</v>
      </c>
      <c r="F543" s="35" t="s">
        <v>1253</v>
      </c>
    </row>
    <row r="544" spans="5:6" ht="15.6" hidden="1" x14ac:dyDescent="0.3">
      <c r="E544" s="35" t="s">
        <v>1254</v>
      </c>
      <c r="F544" s="35" t="s">
        <v>1255</v>
      </c>
    </row>
    <row r="545" spans="5:6" ht="15.6" hidden="1" x14ac:dyDescent="0.3">
      <c r="E545" s="35" t="s">
        <v>1256</v>
      </c>
      <c r="F545" s="35" t="s">
        <v>1257</v>
      </c>
    </row>
    <row r="546" spans="5:6" ht="15.6" hidden="1" x14ac:dyDescent="0.3">
      <c r="E546" s="35" t="s">
        <v>1258</v>
      </c>
      <c r="F546" s="35" t="s">
        <v>1259</v>
      </c>
    </row>
    <row r="547" spans="5:6" ht="15.6" hidden="1" x14ac:dyDescent="0.3">
      <c r="E547" s="35" t="s">
        <v>1260</v>
      </c>
      <c r="F547" s="35" t="s">
        <v>1261</v>
      </c>
    </row>
    <row r="548" spans="5:6" ht="15.6" hidden="1" x14ac:dyDescent="0.3">
      <c r="E548" s="35" t="s">
        <v>1262</v>
      </c>
      <c r="F548" s="35" t="s">
        <v>1263</v>
      </c>
    </row>
    <row r="549" spans="5:6" ht="15.6" hidden="1" x14ac:dyDescent="0.3">
      <c r="E549" s="35" t="s">
        <v>1264</v>
      </c>
      <c r="F549" s="35" t="s">
        <v>1265</v>
      </c>
    </row>
    <row r="550" spans="5:6" ht="15.6" hidden="1" x14ac:dyDescent="0.3">
      <c r="E550" s="35" t="s">
        <v>1266</v>
      </c>
      <c r="F550" s="35" t="s">
        <v>1267</v>
      </c>
    </row>
    <row r="551" spans="5:6" ht="15.6" hidden="1" x14ac:dyDescent="0.3">
      <c r="E551" s="35" t="s">
        <v>1268</v>
      </c>
      <c r="F551" s="35" t="s">
        <v>1269</v>
      </c>
    </row>
    <row r="552" spans="5:6" ht="15.6" hidden="1" x14ac:dyDescent="0.3">
      <c r="E552" s="35" t="s">
        <v>1270</v>
      </c>
      <c r="F552" s="35" t="s">
        <v>1271</v>
      </c>
    </row>
    <row r="553" spans="5:6" ht="15.6" hidden="1" x14ac:dyDescent="0.3">
      <c r="E553" s="35" t="s">
        <v>1272</v>
      </c>
      <c r="F553" s="35" t="s">
        <v>1273</v>
      </c>
    </row>
    <row r="554" spans="5:6" ht="15.6" hidden="1" x14ac:dyDescent="0.3">
      <c r="E554" s="35" t="s">
        <v>1274</v>
      </c>
      <c r="F554" s="35" t="s">
        <v>1275</v>
      </c>
    </row>
    <row r="555" spans="5:6" ht="15.6" hidden="1" x14ac:dyDescent="0.3">
      <c r="E555" s="35" t="s">
        <v>1276</v>
      </c>
      <c r="F555" s="35" t="s">
        <v>1277</v>
      </c>
    </row>
    <row r="556" spans="5:6" ht="15.6" hidden="1" x14ac:dyDescent="0.3">
      <c r="E556" s="35" t="s">
        <v>1278</v>
      </c>
      <c r="F556" s="35" t="s">
        <v>1279</v>
      </c>
    </row>
    <row r="557" spans="5:6" ht="15.6" hidden="1" x14ac:dyDescent="0.3">
      <c r="E557" s="35" t="s">
        <v>1280</v>
      </c>
      <c r="F557" s="35" t="s">
        <v>1281</v>
      </c>
    </row>
    <row r="558" spans="5:6" ht="15.6" hidden="1" x14ac:dyDescent="0.3">
      <c r="E558" s="35" t="s">
        <v>1282</v>
      </c>
      <c r="F558" s="35" t="s">
        <v>1283</v>
      </c>
    </row>
    <row r="559" spans="5:6" ht="15.6" hidden="1" x14ac:dyDescent="0.3">
      <c r="E559" s="35" t="s">
        <v>1284</v>
      </c>
      <c r="F559" s="35" t="s">
        <v>1285</v>
      </c>
    </row>
    <row r="560" spans="5:6" ht="15.6" hidden="1" x14ac:dyDescent="0.3">
      <c r="E560" s="35" t="s">
        <v>1286</v>
      </c>
      <c r="F560" s="35" t="s">
        <v>1287</v>
      </c>
    </row>
    <row r="561" spans="5:6" ht="15.6" hidden="1" x14ac:dyDescent="0.3">
      <c r="E561" s="35" t="s">
        <v>1288</v>
      </c>
      <c r="F561" s="35" t="s">
        <v>1289</v>
      </c>
    </row>
    <row r="562" spans="5:6" ht="15.6" hidden="1" x14ac:dyDescent="0.3">
      <c r="E562" s="35" t="s">
        <v>1290</v>
      </c>
      <c r="F562" s="35" t="s">
        <v>1291</v>
      </c>
    </row>
    <row r="563" spans="5:6" ht="15.6" hidden="1" x14ac:dyDescent="0.3">
      <c r="E563" s="35" t="s">
        <v>1292</v>
      </c>
      <c r="F563" s="35" t="s">
        <v>1293</v>
      </c>
    </row>
    <row r="564" spans="5:6" ht="15.6" hidden="1" x14ac:dyDescent="0.3">
      <c r="E564" s="35" t="s">
        <v>1294</v>
      </c>
      <c r="F564" s="35" t="s">
        <v>1295</v>
      </c>
    </row>
    <row r="565" spans="5:6" ht="15.6" hidden="1" x14ac:dyDescent="0.3">
      <c r="E565" s="35" t="s">
        <v>1296</v>
      </c>
      <c r="F565" s="35" t="s">
        <v>1297</v>
      </c>
    </row>
    <row r="566" spans="5:6" ht="15.6" hidden="1" x14ac:dyDescent="0.3">
      <c r="E566" s="35" t="s">
        <v>1298</v>
      </c>
      <c r="F566" s="35" t="s">
        <v>1299</v>
      </c>
    </row>
    <row r="567" spans="5:6" ht="15.6" hidden="1" x14ac:dyDescent="0.3">
      <c r="E567" s="35" t="s">
        <v>1300</v>
      </c>
      <c r="F567" s="35" t="s">
        <v>1301</v>
      </c>
    </row>
    <row r="568" spans="5:6" ht="15.6" hidden="1" x14ac:dyDescent="0.3">
      <c r="E568" s="35" t="s">
        <v>1302</v>
      </c>
      <c r="F568" s="35" t="s">
        <v>1303</v>
      </c>
    </row>
    <row r="569" spans="5:6" ht="15.6" hidden="1" x14ac:dyDescent="0.3">
      <c r="E569" s="35" t="s">
        <v>1304</v>
      </c>
      <c r="F569" s="35" t="s">
        <v>1305</v>
      </c>
    </row>
    <row r="570" spans="5:6" ht="15.6" hidden="1" x14ac:dyDescent="0.3">
      <c r="E570" s="35" t="s">
        <v>1306</v>
      </c>
      <c r="F570" s="35" t="s">
        <v>1307</v>
      </c>
    </row>
    <row r="571" spans="5:6" ht="15.6" hidden="1" x14ac:dyDescent="0.3">
      <c r="F571" s="35" t="s">
        <v>1308</v>
      </c>
    </row>
    <row r="572" spans="5:6" ht="15.6" hidden="1" x14ac:dyDescent="0.3">
      <c r="F572" s="35" t="s">
        <v>1309</v>
      </c>
    </row>
    <row r="573" spans="5:6" ht="15.6" hidden="1" x14ac:dyDescent="0.3">
      <c r="F573" s="35" t="s">
        <v>1310</v>
      </c>
    </row>
    <row r="574" spans="5:6" ht="15.6" hidden="1" x14ac:dyDescent="0.3">
      <c r="F574" s="35" t="s">
        <v>1311</v>
      </c>
    </row>
    <row r="575" spans="5:6" ht="15.6" hidden="1" x14ac:dyDescent="0.3"/>
    <row r="576" spans="5:6" ht="15.6" hidden="1" x14ac:dyDescent="0.3"/>
  </sheetData>
  <mergeCells count="44">
    <mergeCell ref="C17:G17"/>
    <mergeCell ref="B3:G3"/>
    <mergeCell ref="B4:G4"/>
    <mergeCell ref="B5:D5"/>
    <mergeCell ref="B6:G6"/>
    <mergeCell ref="B7:D7"/>
    <mergeCell ref="C8:G8"/>
    <mergeCell ref="C9:G9"/>
    <mergeCell ref="B10:B13"/>
    <mergeCell ref="C14:G14"/>
    <mergeCell ref="C15:G15"/>
    <mergeCell ref="C16:G16"/>
    <mergeCell ref="C30:G30"/>
    <mergeCell ref="C18:G18"/>
    <mergeCell ref="C19:G19"/>
    <mergeCell ref="C20:G20"/>
    <mergeCell ref="E21:G21"/>
    <mergeCell ref="C22:G22"/>
    <mergeCell ref="C23:G23"/>
    <mergeCell ref="B24:D24"/>
    <mergeCell ref="B25:G25"/>
    <mergeCell ref="C27:G27"/>
    <mergeCell ref="C28:G28"/>
    <mergeCell ref="C29:G29"/>
    <mergeCell ref="C43:G43"/>
    <mergeCell ref="B31:D31"/>
    <mergeCell ref="B32:G32"/>
    <mergeCell ref="B33:D33"/>
    <mergeCell ref="C34:G34"/>
    <mergeCell ref="C35:G35"/>
    <mergeCell ref="C36:G36"/>
    <mergeCell ref="C37:G37"/>
    <mergeCell ref="C38:G38"/>
    <mergeCell ref="C39:G39"/>
    <mergeCell ref="B40:D40"/>
    <mergeCell ref="B41:G41"/>
    <mergeCell ref="C52:G52"/>
    <mergeCell ref="B112:F112"/>
    <mergeCell ref="C44:G44"/>
    <mergeCell ref="C45:G45"/>
    <mergeCell ref="B47:G47"/>
    <mergeCell ref="C49:G49"/>
    <mergeCell ref="C50:G50"/>
    <mergeCell ref="C51:G51"/>
  </mergeCells>
  <dataValidations count="10">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C13">
      <formula1>$B$114:$B$119</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D13">
      <formula1>$C$114:$C$134</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E13">
      <formula1>$D$114:$D$173</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F13">
      <formula1>$E$114:$E$570</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G13">
      <formula1>$F$114:$F$574</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$G$114:$G$116</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$H$114:$H$118</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$I$114:$I$121</formula1>
    </dataValidation>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$J$114:$J$115</formula1>
    </dataValidation>
  </dataValidations>
  <hyperlinks>
    <hyperlink ref="A1" location="'2.6.2.e'!A1" display="Regresar"/>
  </hyperlinks>
  <printOptions horizontalCentered="1" verticalCentered="1"/>
  <pageMargins left="0.70866141732283472" right="0.70866141732283472" top="0.74803149606299213" bottom="0.74803149606299213" header="0.31496062992125984" footer="0.31496062992125984"/>
  <pageSetup scale="31" orientation="portrait" r:id="rId1"/>
  <drawing r:id="rId2"/>
  <legacyDrawing r:id="rId3"/>
  <tableParts count="10">
    <tablePart r:id="rId4"/>
    <tablePart r:id="rId5"/>
    <tablePart r:id="rId6"/>
    <tablePart r:id="rId7"/>
    <tablePart r:id="rId8"/>
    <tablePart r:id="rId9"/>
    <tablePart r:id="rId10"/>
    <tablePart r:id="rId11"/>
    <tablePart r:id="rId12"/>
    <tablePart r:id="rId1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A1:P31"/>
  <sheetViews>
    <sheetView showGridLines="0" zoomScale="90" zoomScaleNormal="90" workbookViewId="0">
      <selection activeCell="E24" sqref="E24"/>
    </sheetView>
  </sheetViews>
  <sheetFormatPr baseColWidth="10" defaultRowHeight="15" x14ac:dyDescent="0.25"/>
  <cols>
    <col min="2" max="2" width="41.28515625" customWidth="1"/>
    <col min="3" max="9" width="10" bestFit="1" customWidth="1"/>
    <col min="10" max="10" width="9.5703125" bestFit="1" customWidth="1"/>
    <col min="11" max="13" width="11.7109375" customWidth="1"/>
    <col min="14" max="16" width="9.5703125" bestFit="1" customWidth="1"/>
  </cols>
  <sheetData>
    <row r="1" spans="1:15" ht="15.6" x14ac:dyDescent="0.3">
      <c r="A1" s="23" t="s">
        <v>32</v>
      </c>
      <c r="F1" s="1374" t="s">
        <v>61</v>
      </c>
      <c r="G1" s="1374"/>
    </row>
    <row r="2" spans="1:15" ht="15.75" x14ac:dyDescent="0.25">
      <c r="B2" s="85" t="s">
        <v>1535</v>
      </c>
    </row>
    <row r="3" spans="1:15" ht="14.45" x14ac:dyDescent="0.3">
      <c r="B3" s="86" t="s">
        <v>47</v>
      </c>
    </row>
    <row r="4" spans="1:15" x14ac:dyDescent="0.25">
      <c r="B4" s="86" t="s">
        <v>48</v>
      </c>
      <c r="I4" s="571"/>
      <c r="J4" s="571"/>
      <c r="K4" s="571"/>
    </row>
    <row r="5" spans="1:15" x14ac:dyDescent="0.25">
      <c r="B5" s="86" t="s">
        <v>49</v>
      </c>
      <c r="I5" s="571"/>
      <c r="J5" s="571"/>
      <c r="K5" s="571"/>
    </row>
    <row r="6" spans="1:15" x14ac:dyDescent="0.25">
      <c r="B6" s="71" t="s">
        <v>1572</v>
      </c>
    </row>
    <row r="7" spans="1:15" ht="14.45" x14ac:dyDescent="0.3">
      <c r="B7" s="86"/>
      <c r="O7" s="392"/>
    </row>
    <row r="8" spans="1:15" x14ac:dyDescent="0.25">
      <c r="B8" s="14" t="s">
        <v>1537</v>
      </c>
      <c r="O8" s="392"/>
    </row>
    <row r="9" spans="1:15" ht="14.45" x14ac:dyDescent="0.3">
      <c r="O9" s="392"/>
    </row>
    <row r="10" spans="1:15" ht="14.45" x14ac:dyDescent="0.3">
      <c r="B10" s="80" t="s">
        <v>919</v>
      </c>
    </row>
    <row r="11" spans="1:15" x14ac:dyDescent="0.25">
      <c r="B11" s="220" t="s">
        <v>1599</v>
      </c>
      <c r="C11" s="392"/>
      <c r="D11" s="392"/>
      <c r="E11" s="392"/>
      <c r="F11" s="392"/>
      <c r="G11" s="392"/>
      <c r="H11" s="392"/>
      <c r="I11" s="392"/>
      <c r="J11" s="392"/>
      <c r="K11" s="392"/>
      <c r="L11" s="392"/>
      <c r="M11" s="392"/>
      <c r="N11" s="392"/>
      <c r="O11" s="392"/>
    </row>
    <row r="12" spans="1:15" x14ac:dyDescent="0.25">
      <c r="B12" s="944" t="s">
        <v>1561</v>
      </c>
      <c r="C12" s="144">
        <v>2012</v>
      </c>
      <c r="D12" s="144">
        <v>2013</v>
      </c>
      <c r="E12" s="144">
        <v>2014</v>
      </c>
      <c r="F12" s="144">
        <v>2015</v>
      </c>
      <c r="G12" s="144">
        <v>2016</v>
      </c>
      <c r="H12" s="144">
        <v>2017</v>
      </c>
      <c r="I12" s="144">
        <v>2018</v>
      </c>
      <c r="J12" s="392"/>
      <c r="K12" s="392"/>
      <c r="L12" s="392"/>
      <c r="M12" s="392"/>
      <c r="N12" s="931"/>
      <c r="O12" s="392"/>
    </row>
    <row r="13" spans="1:15" ht="14.45" x14ac:dyDescent="0.3">
      <c r="B13" s="165" t="s">
        <v>1574</v>
      </c>
      <c r="C13" s="166">
        <f t="shared" ref="C13:F13" si="0">+C15+C16+C17</f>
        <v>1149.0520303249639</v>
      </c>
      <c r="D13" s="166">
        <f t="shared" si="0"/>
        <v>1249.8344925820329</v>
      </c>
      <c r="E13" s="166">
        <f t="shared" si="0"/>
        <v>1404.7318255193841</v>
      </c>
      <c r="F13" s="166">
        <f t="shared" si="0"/>
        <v>1659.9429403610666</v>
      </c>
      <c r="G13" s="166">
        <v>2193.3808204863999</v>
      </c>
      <c r="H13" s="166">
        <v>2146.8744733302588</v>
      </c>
      <c r="I13" s="166">
        <v>2250.2051218714641</v>
      </c>
      <c r="J13" s="392"/>
      <c r="K13" s="392"/>
      <c r="L13" s="392"/>
      <c r="M13" s="392"/>
      <c r="N13" s="392"/>
      <c r="O13" s="392"/>
    </row>
    <row r="14" spans="1:15" s="68" customFormat="1" ht="14.45" x14ac:dyDescent="0.3">
      <c r="B14" s="167" t="s">
        <v>1573</v>
      </c>
      <c r="C14" s="574"/>
      <c r="D14" s="574"/>
      <c r="E14" s="574"/>
      <c r="F14" s="574"/>
      <c r="G14" s="392"/>
      <c r="H14" s="392"/>
      <c r="I14" s="392"/>
      <c r="J14" s="392"/>
      <c r="K14" s="392"/>
      <c r="L14" s="392"/>
      <c r="M14" s="392"/>
      <c r="N14" s="392"/>
      <c r="O14" s="392"/>
    </row>
    <row r="15" spans="1:15" ht="14.45" x14ac:dyDescent="0.3">
      <c r="B15" s="575" t="s">
        <v>260</v>
      </c>
      <c r="C15" s="573">
        <v>221.03115590512823</v>
      </c>
      <c r="D15" s="573">
        <v>223.2748023102564</v>
      </c>
      <c r="E15" s="573">
        <v>232.6467515179487</v>
      </c>
      <c r="F15" s="573">
        <v>245.47255289999998</v>
      </c>
      <c r="G15" s="573">
        <v>238.37140786843966</v>
      </c>
      <c r="H15" s="573">
        <v>240.38432888169896</v>
      </c>
      <c r="I15" s="573">
        <v>255.80339718599635</v>
      </c>
      <c r="J15" s="392"/>
      <c r="K15" s="572"/>
      <c r="L15" s="572"/>
      <c r="M15" s="572"/>
      <c r="N15" s="392"/>
      <c r="O15" s="392"/>
    </row>
    <row r="16" spans="1:15" ht="30" x14ac:dyDescent="0.25">
      <c r="B16" s="575" t="s">
        <v>261</v>
      </c>
      <c r="C16" s="573">
        <v>792.50538637439979</v>
      </c>
      <c r="D16" s="573">
        <v>837.37100527199959</v>
      </c>
      <c r="E16" s="573">
        <v>947.33276781599955</v>
      </c>
      <c r="F16" s="573">
        <v>1122.2533131263999</v>
      </c>
      <c r="G16" s="1241">
        <v>1400.2307976103998</v>
      </c>
      <c r="H16" s="1241">
        <v>1374.2880703132021</v>
      </c>
      <c r="I16" s="1241">
        <v>1421.0186728504009</v>
      </c>
      <c r="J16" s="392"/>
      <c r="K16" s="392"/>
      <c r="L16" s="392"/>
      <c r="M16" s="392"/>
      <c r="N16" s="392"/>
      <c r="O16" s="392"/>
    </row>
    <row r="17" spans="2:16" ht="30" x14ac:dyDescent="0.25">
      <c r="B17" s="165" t="s">
        <v>3584</v>
      </c>
      <c r="C17" s="573">
        <v>135.51548804543589</v>
      </c>
      <c r="D17" s="573">
        <v>189.18868499977691</v>
      </c>
      <c r="E17" s="573">
        <v>224.75230618543591</v>
      </c>
      <c r="F17" s="573">
        <v>292.21707433466668</v>
      </c>
      <c r="G17" s="573">
        <v>298.83042300756023</v>
      </c>
      <c r="H17" s="573">
        <v>309.94382873535778</v>
      </c>
      <c r="I17" s="573">
        <v>311.50723997586681</v>
      </c>
      <c r="J17" s="392"/>
      <c r="K17" s="572"/>
      <c r="L17" s="572"/>
      <c r="M17" s="572"/>
      <c r="N17" s="392"/>
      <c r="O17" s="392"/>
      <c r="P17" s="392"/>
    </row>
    <row r="18" spans="2:16" s="392" customFormat="1" ht="24" customHeight="1" x14ac:dyDescent="0.3">
      <c r="B18" s="961" t="s">
        <v>3876</v>
      </c>
      <c r="C18" s="962"/>
      <c r="D18" s="962"/>
      <c r="E18" s="962"/>
      <c r="F18" s="962"/>
      <c r="G18" s="962">
        <v>35.356512924000185</v>
      </c>
      <c r="H18" s="962">
        <v>37.075302568800161</v>
      </c>
      <c r="I18" s="962">
        <v>38.412260200800226</v>
      </c>
      <c r="J18" s="930"/>
      <c r="O18" s="930"/>
    </row>
    <row r="19" spans="2:16" ht="14.45" x14ac:dyDescent="0.3">
      <c r="B19" s="1606" t="s">
        <v>3620</v>
      </c>
      <c r="C19" s="1606"/>
      <c r="D19" s="1606"/>
      <c r="E19" s="1606"/>
      <c r="F19" s="1606"/>
      <c r="G19" s="1606"/>
      <c r="H19" s="1606"/>
      <c r="I19" s="1606"/>
      <c r="J19" s="1606"/>
      <c r="K19" s="1606"/>
      <c r="L19" s="1606"/>
      <c r="M19" s="1606"/>
      <c r="N19" s="1606"/>
      <c r="O19" s="1606"/>
    </row>
    <row r="20" spans="2:16" ht="14.45" x14ac:dyDescent="0.3">
      <c r="B20" s="95"/>
    </row>
    <row r="23" spans="2:16" ht="14.45" x14ac:dyDescent="0.3">
      <c r="E23" s="392"/>
      <c r="F23" s="392"/>
      <c r="G23" s="392">
        <f>+G15*0.7</f>
        <v>166.85998550790777</v>
      </c>
      <c r="H23" s="392">
        <f t="shared" ref="H23:I23" si="1">+H15*0.7</f>
        <v>168.26903021718925</v>
      </c>
      <c r="I23" s="392">
        <f t="shared" si="1"/>
        <v>179.06237803019744</v>
      </c>
      <c r="K23" s="931"/>
      <c r="L23" s="931"/>
      <c r="M23" s="931"/>
      <c r="O23" s="392"/>
    </row>
    <row r="24" spans="2:16" ht="14.45" x14ac:dyDescent="0.3">
      <c r="B24" s="575"/>
      <c r="D24" s="392"/>
      <c r="E24" s="392"/>
      <c r="F24" s="392"/>
      <c r="G24" s="392">
        <f>+G16*0.1</f>
        <v>140.02307976103998</v>
      </c>
      <c r="H24" s="392">
        <f t="shared" ref="H24:I24" si="2">+H16*0.1</f>
        <v>137.42880703132022</v>
      </c>
      <c r="I24" s="392">
        <f t="shared" si="2"/>
        <v>142.1018672850401</v>
      </c>
      <c r="K24" s="942"/>
      <c r="L24" s="942"/>
      <c r="M24" s="942"/>
    </row>
    <row r="25" spans="2:16" x14ac:dyDescent="0.25">
      <c r="B25" s="575"/>
      <c r="D25" s="392"/>
      <c r="E25" s="392"/>
      <c r="F25" s="392"/>
      <c r="G25" s="392"/>
      <c r="H25" s="392"/>
      <c r="I25" s="392"/>
      <c r="K25" s="942"/>
      <c r="L25" s="942"/>
      <c r="M25" s="942"/>
    </row>
    <row r="26" spans="2:16" x14ac:dyDescent="0.25">
      <c r="B26" s="165"/>
      <c r="D26" s="392"/>
      <c r="E26" s="392"/>
      <c r="F26" s="392"/>
      <c r="G26" s="392"/>
      <c r="H26" s="392"/>
      <c r="I26" s="392"/>
      <c r="K26" s="942"/>
      <c r="L26" s="942"/>
      <c r="M26" s="942"/>
    </row>
    <row r="27" spans="2:16" x14ac:dyDescent="0.25">
      <c r="B27" s="1007"/>
      <c r="D27" s="392"/>
      <c r="E27" s="392"/>
      <c r="F27" s="392"/>
      <c r="G27" s="392"/>
      <c r="H27" s="392"/>
      <c r="I27" s="392"/>
      <c r="K27" s="572"/>
      <c r="L27" s="572"/>
      <c r="M27" s="572"/>
    </row>
    <row r="28" spans="2:16" x14ac:dyDescent="0.25">
      <c r="L28" s="572"/>
      <c r="M28" s="572"/>
      <c r="N28" s="572"/>
    </row>
    <row r="29" spans="2:16" x14ac:dyDescent="0.25">
      <c r="L29" s="572"/>
      <c r="M29" s="572"/>
      <c r="N29" s="572"/>
    </row>
    <row r="30" spans="2:16" x14ac:dyDescent="0.25">
      <c r="L30" s="572"/>
      <c r="M30" s="572"/>
      <c r="N30" s="572"/>
    </row>
    <row r="31" spans="2:16" x14ac:dyDescent="0.25">
      <c r="M31" s="392"/>
      <c r="N31" s="392"/>
    </row>
  </sheetData>
  <mergeCells count="2">
    <mergeCell ref="F1:G1"/>
    <mergeCell ref="B19:O19"/>
  </mergeCells>
  <hyperlinks>
    <hyperlink ref="A1" location="'C2'!A1" display="Regresar"/>
  </hyperlinks>
  <pageMargins left="0.7" right="0.7" top="0.75" bottom="0.75" header="0.3" footer="0.3"/>
  <pageSetup orientation="portrait" horizontalDpi="90" verticalDpi="90"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9">
    <tabColor theme="8" tint="-0.499984740745262"/>
    <pageSetUpPr fitToPage="1"/>
  </sheetPr>
  <dimension ref="A1:L575"/>
  <sheetViews>
    <sheetView showGridLines="0" zoomScale="90" zoomScaleNormal="90" workbookViewId="0">
      <selection activeCell="E24" sqref="E24"/>
    </sheetView>
  </sheetViews>
  <sheetFormatPr baseColWidth="10" defaultColWidth="11.42578125" defaultRowHeight="15.75" x14ac:dyDescent="0.25"/>
  <cols>
    <col min="1" max="1" width="13.7109375" style="11" customWidth="1"/>
    <col min="2" max="2" width="30.28515625" style="11" customWidth="1"/>
    <col min="3" max="3" width="37.7109375" style="11" customWidth="1"/>
    <col min="4" max="4" width="34.28515625" style="11" customWidth="1"/>
    <col min="5" max="5" width="25.42578125" style="11" customWidth="1"/>
    <col min="6" max="6" width="24.7109375" style="11" customWidth="1"/>
    <col min="7" max="7" width="21.42578125" style="11" customWidth="1"/>
    <col min="8" max="8" width="16" style="11" customWidth="1"/>
    <col min="9" max="9" width="16.28515625" style="11" customWidth="1"/>
    <col min="10" max="10" width="21.7109375" style="11" customWidth="1"/>
    <col min="11" max="16384" width="11.42578125" style="11"/>
  </cols>
  <sheetData>
    <row r="1" spans="1:7" ht="22.15" customHeight="1" x14ac:dyDescent="0.3">
      <c r="A1" s="788" t="s">
        <v>32</v>
      </c>
    </row>
    <row r="2" spans="1:7" ht="42" customHeight="1" x14ac:dyDescent="0.25">
      <c r="F2" s="36" t="s">
        <v>264</v>
      </c>
      <c r="G2" s="37"/>
    </row>
    <row r="3" spans="1:7" ht="45.75" customHeight="1" x14ac:dyDescent="0.25">
      <c r="B3" s="1554" t="s">
        <v>265</v>
      </c>
      <c r="C3" s="1554"/>
      <c r="D3" s="1554"/>
      <c r="E3" s="1554"/>
      <c r="F3" s="1554"/>
      <c r="G3" s="1554"/>
    </row>
    <row r="4" spans="1:7" ht="15.6" x14ac:dyDescent="0.3">
      <c r="B4" s="1555" t="s">
        <v>266</v>
      </c>
      <c r="C4" s="1555"/>
      <c r="D4" s="1555"/>
      <c r="E4" s="1555"/>
      <c r="F4" s="1555"/>
      <c r="G4" s="1555"/>
    </row>
    <row r="5" spans="1:7" ht="15.6" x14ac:dyDescent="0.3">
      <c r="B5" s="1556"/>
      <c r="C5" s="1556"/>
      <c r="D5" s="1556"/>
      <c r="F5" s="33"/>
      <c r="G5" s="33"/>
    </row>
    <row r="6" spans="1:7" x14ac:dyDescent="0.25">
      <c r="B6" s="1557" t="s">
        <v>267</v>
      </c>
      <c r="C6" s="1557"/>
      <c r="D6" s="1557"/>
      <c r="E6" s="1557"/>
      <c r="F6" s="1557"/>
      <c r="G6" s="1557"/>
    </row>
    <row r="7" spans="1:7" ht="15.6" x14ac:dyDescent="0.3">
      <c r="B7" s="1556"/>
      <c r="C7" s="1556"/>
      <c r="D7" s="1556"/>
      <c r="F7" s="33"/>
      <c r="G7" s="33"/>
    </row>
    <row r="8" spans="1:7" x14ac:dyDescent="0.25">
      <c r="B8" s="38" t="s">
        <v>268</v>
      </c>
      <c r="C8" s="1572" t="s">
        <v>269</v>
      </c>
      <c r="D8" s="1572"/>
      <c r="E8" s="1572"/>
      <c r="F8" s="1572"/>
      <c r="G8" s="1572"/>
    </row>
    <row r="9" spans="1:7" ht="31.5" x14ac:dyDescent="0.25">
      <c r="B9" s="38" t="s">
        <v>270</v>
      </c>
      <c r="C9" s="1571" t="s">
        <v>252</v>
      </c>
      <c r="D9" s="1571"/>
      <c r="E9" s="1571"/>
      <c r="F9" s="1571"/>
      <c r="G9" s="1571"/>
    </row>
    <row r="10" spans="1:7" ht="31.5" x14ac:dyDescent="0.25">
      <c r="B10" s="1573" t="s">
        <v>271</v>
      </c>
      <c r="C10" s="39" t="s">
        <v>272</v>
      </c>
      <c r="D10" s="39" t="s">
        <v>273</v>
      </c>
      <c r="E10" s="39" t="s">
        <v>274</v>
      </c>
      <c r="F10" s="40" t="s">
        <v>275</v>
      </c>
      <c r="G10" s="40" t="s">
        <v>276</v>
      </c>
    </row>
    <row r="11" spans="1:7" ht="36" customHeight="1" x14ac:dyDescent="0.25">
      <c r="B11" s="1550"/>
      <c r="C11" s="41" t="s">
        <v>277</v>
      </c>
      <c r="D11" s="41" t="s">
        <v>48</v>
      </c>
      <c r="E11" s="41" t="s">
        <v>431</v>
      </c>
      <c r="F11" s="42" t="s">
        <v>257</v>
      </c>
      <c r="G11" s="42" t="s">
        <v>919</v>
      </c>
    </row>
    <row r="12" spans="1:7" ht="17.25" customHeight="1" x14ac:dyDescent="0.25">
      <c r="B12" s="1550"/>
      <c r="C12" s="41"/>
      <c r="D12" s="41"/>
      <c r="E12" s="41"/>
      <c r="F12" s="42" t="s">
        <v>282</v>
      </c>
      <c r="G12" s="42"/>
    </row>
    <row r="13" spans="1:7" ht="17.25" customHeight="1" x14ac:dyDescent="0.25">
      <c r="B13" s="1551"/>
      <c r="C13" s="41"/>
      <c r="D13" s="41"/>
      <c r="E13" s="41"/>
      <c r="F13" s="42" t="s">
        <v>282</v>
      </c>
      <c r="G13" s="42"/>
    </row>
    <row r="14" spans="1:7" x14ac:dyDescent="0.25">
      <c r="B14" s="43" t="s">
        <v>283</v>
      </c>
      <c r="C14" s="1572" t="s">
        <v>2</v>
      </c>
      <c r="D14" s="1572"/>
      <c r="E14" s="1572"/>
      <c r="F14" s="1572"/>
      <c r="G14" s="1572"/>
    </row>
    <row r="15" spans="1:7" ht="108" customHeight="1" x14ac:dyDescent="0.25">
      <c r="B15" s="38" t="s">
        <v>284</v>
      </c>
      <c r="C15" s="1605" t="s">
        <v>3793</v>
      </c>
      <c r="D15" s="1605"/>
      <c r="E15" s="1605"/>
      <c r="F15" s="1605"/>
      <c r="G15" s="1605"/>
    </row>
    <row r="16" spans="1:7" x14ac:dyDescent="0.25">
      <c r="B16" s="38" t="s">
        <v>285</v>
      </c>
      <c r="C16" s="1572" t="s">
        <v>3794</v>
      </c>
      <c r="D16" s="1572"/>
      <c r="E16" s="1572"/>
      <c r="F16" s="1572"/>
      <c r="G16" s="1572"/>
    </row>
    <row r="17" spans="2:9" x14ac:dyDescent="0.25">
      <c r="B17" s="38" t="s">
        <v>286</v>
      </c>
      <c r="C17" s="1571"/>
      <c r="D17" s="1571"/>
      <c r="E17" s="1571"/>
      <c r="F17" s="1571"/>
      <c r="G17" s="1571"/>
    </row>
    <row r="18" spans="2:9" x14ac:dyDescent="0.25">
      <c r="B18" s="38" t="s">
        <v>288</v>
      </c>
      <c r="C18" s="1571" t="s">
        <v>1828</v>
      </c>
      <c r="D18" s="1571"/>
      <c r="E18" s="1571"/>
      <c r="F18" s="1571"/>
      <c r="G18" s="1571"/>
    </row>
    <row r="19" spans="2:9" ht="36.75" customHeight="1" x14ac:dyDescent="0.25">
      <c r="B19" s="38" t="s">
        <v>289</v>
      </c>
      <c r="C19" s="1571"/>
      <c r="D19" s="1571"/>
      <c r="E19" s="1571"/>
      <c r="F19" s="1571"/>
      <c r="G19" s="1571"/>
    </row>
    <row r="20" spans="2:9" ht="39" customHeight="1" x14ac:dyDescent="0.25">
      <c r="B20" s="38" t="s">
        <v>290</v>
      </c>
      <c r="C20" s="1572" t="s">
        <v>3797</v>
      </c>
      <c r="D20" s="1572"/>
      <c r="E20" s="1572"/>
      <c r="F20" s="1572"/>
      <c r="G20" s="1572"/>
    </row>
    <row r="21" spans="2:9" ht="43.5" customHeight="1" x14ac:dyDescent="0.25">
      <c r="B21" s="38" t="s">
        <v>291</v>
      </c>
      <c r="C21" s="798" t="s">
        <v>3618</v>
      </c>
      <c r="D21" s="45" t="s">
        <v>1758</v>
      </c>
      <c r="E21" s="1575" t="s">
        <v>292</v>
      </c>
      <c r="F21" s="1576"/>
      <c r="G21" s="1577"/>
    </row>
    <row r="22" spans="2:9" ht="36.75" customHeight="1" x14ac:dyDescent="0.25">
      <c r="B22" s="38" t="s">
        <v>293</v>
      </c>
      <c r="C22" s="1571" t="s">
        <v>1759</v>
      </c>
      <c r="D22" s="1571"/>
      <c r="E22" s="1571"/>
      <c r="F22" s="1571"/>
      <c r="G22" s="1571"/>
    </row>
    <row r="23" spans="2:9" ht="30" customHeight="1" x14ac:dyDescent="0.25">
      <c r="B23" s="38" t="s">
        <v>294</v>
      </c>
      <c r="C23" s="1571"/>
      <c r="D23" s="1571"/>
      <c r="E23" s="1571"/>
      <c r="F23" s="1571"/>
      <c r="G23" s="1571"/>
    </row>
    <row r="24" spans="2:9" x14ac:dyDescent="0.25">
      <c r="B24" s="1578"/>
      <c r="C24" s="1578"/>
      <c r="D24" s="1578"/>
      <c r="E24" s="29"/>
      <c r="F24" s="34"/>
      <c r="G24" s="34"/>
    </row>
    <row r="25" spans="2:9" x14ac:dyDescent="0.25">
      <c r="B25" s="1579" t="s">
        <v>295</v>
      </c>
      <c r="C25" s="1579"/>
      <c r="D25" s="1579"/>
      <c r="E25" s="1579"/>
      <c r="F25" s="1579"/>
      <c r="G25" s="1579"/>
    </row>
    <row r="26" spans="2:9" x14ac:dyDescent="0.25">
      <c r="B26" s="46"/>
      <c r="C26" s="46"/>
      <c r="D26" s="46"/>
      <c r="E26" s="29"/>
      <c r="F26" s="47"/>
      <c r="G26" s="47"/>
      <c r="I26" s="11" t="s">
        <v>296</v>
      </c>
    </row>
    <row r="27" spans="2:9" x14ac:dyDescent="0.25">
      <c r="B27" s="38" t="s">
        <v>297</v>
      </c>
      <c r="C27" s="1572"/>
      <c r="D27" s="1572"/>
      <c r="E27" s="1572"/>
      <c r="F27" s="1572"/>
      <c r="G27" s="1572"/>
    </row>
    <row r="28" spans="2:9" ht="31.5" x14ac:dyDescent="0.25">
      <c r="B28" s="38" t="s">
        <v>298</v>
      </c>
      <c r="C28" s="1572"/>
      <c r="D28" s="1572"/>
      <c r="E28" s="1572"/>
      <c r="F28" s="1572"/>
      <c r="G28" s="1572"/>
    </row>
    <row r="29" spans="2:9" x14ac:dyDescent="0.25">
      <c r="B29" s="48" t="s">
        <v>299</v>
      </c>
      <c r="C29" s="1571"/>
      <c r="D29" s="1571"/>
      <c r="E29" s="1571"/>
      <c r="F29" s="1571"/>
      <c r="G29" s="1571"/>
    </row>
    <row r="30" spans="2:9" x14ac:dyDescent="0.25">
      <c r="B30" s="48" t="s">
        <v>301</v>
      </c>
      <c r="C30" s="1574"/>
      <c r="D30" s="1574"/>
      <c r="E30" s="1574"/>
      <c r="F30" s="1574"/>
      <c r="G30" s="1574"/>
    </row>
    <row r="31" spans="2:9" x14ac:dyDescent="0.25">
      <c r="B31" s="1580"/>
      <c r="C31" s="1580"/>
      <c r="D31" s="1580"/>
      <c r="E31" s="29"/>
      <c r="F31" s="47"/>
      <c r="G31" s="47"/>
    </row>
    <row r="32" spans="2:9" x14ac:dyDescent="0.25">
      <c r="B32" s="1579" t="s">
        <v>303</v>
      </c>
      <c r="C32" s="1579"/>
      <c r="D32" s="1579"/>
      <c r="E32" s="1579"/>
      <c r="F32" s="1579"/>
      <c r="G32" s="1579"/>
    </row>
    <row r="33" spans="2:10" x14ac:dyDescent="0.25">
      <c r="B33" s="1578"/>
      <c r="C33" s="1578"/>
      <c r="D33" s="1578"/>
      <c r="E33" s="29"/>
      <c r="F33" s="47"/>
      <c r="G33" s="47"/>
    </row>
    <row r="34" spans="2:10" ht="18" customHeight="1" x14ac:dyDescent="0.25">
      <c r="B34" s="38" t="s">
        <v>304</v>
      </c>
      <c r="C34" s="1572"/>
      <c r="D34" s="1572"/>
      <c r="E34" s="1572"/>
      <c r="F34" s="1572"/>
      <c r="G34" s="1572"/>
    </row>
    <row r="35" spans="2:10" ht="18" customHeight="1" x14ac:dyDescent="0.25">
      <c r="B35" s="38" t="s">
        <v>305</v>
      </c>
      <c r="C35" s="1572"/>
      <c r="D35" s="1572"/>
      <c r="E35" s="1572"/>
      <c r="F35" s="1572"/>
      <c r="G35" s="1572"/>
    </row>
    <row r="36" spans="2:10" ht="18" customHeight="1" x14ac:dyDescent="0.25">
      <c r="B36" s="38" t="s">
        <v>306</v>
      </c>
      <c r="C36" s="1572"/>
      <c r="D36" s="1572"/>
      <c r="E36" s="1572"/>
      <c r="F36" s="1572"/>
      <c r="G36" s="1572"/>
    </row>
    <row r="37" spans="2:10" ht="18" customHeight="1" x14ac:dyDescent="0.25">
      <c r="B37" s="38" t="s">
        <v>307</v>
      </c>
      <c r="C37" s="1572"/>
      <c r="D37" s="1572"/>
      <c r="E37" s="1572"/>
      <c r="F37" s="1572"/>
      <c r="G37" s="1572"/>
      <c r="J37" s="29"/>
    </row>
    <row r="38" spans="2:10" ht="18" customHeight="1" x14ac:dyDescent="0.25">
      <c r="B38" s="38" t="s">
        <v>308</v>
      </c>
      <c r="C38" s="1604"/>
      <c r="D38" s="1572"/>
      <c r="E38" s="1572"/>
      <c r="F38" s="1572"/>
      <c r="G38" s="1572"/>
    </row>
    <row r="39" spans="2:10" ht="18" customHeight="1" x14ac:dyDescent="0.25">
      <c r="B39" s="38" t="s">
        <v>309</v>
      </c>
      <c r="C39" s="1572"/>
      <c r="D39" s="1572"/>
      <c r="E39" s="1572"/>
      <c r="F39" s="1572"/>
      <c r="G39" s="1572"/>
    </row>
    <row r="40" spans="2:10" x14ac:dyDescent="0.25">
      <c r="B40" s="1592"/>
      <c r="C40" s="1592"/>
      <c r="D40" s="1592"/>
      <c r="E40" s="29"/>
      <c r="F40" s="34"/>
      <c r="G40" s="34"/>
    </row>
    <row r="41" spans="2:10" x14ac:dyDescent="0.25">
      <c r="B41" s="1579" t="s">
        <v>310</v>
      </c>
      <c r="C41" s="1579"/>
      <c r="D41" s="1579"/>
      <c r="E41" s="1579"/>
      <c r="F41" s="1579"/>
      <c r="G41" s="1579"/>
    </row>
    <row r="42" spans="2:10" x14ac:dyDescent="0.25">
      <c r="B42" s="49"/>
      <c r="C42" s="49"/>
      <c r="D42" s="49"/>
      <c r="E42" s="29"/>
      <c r="F42" s="29"/>
      <c r="G42" s="29"/>
    </row>
    <row r="43" spans="2:10" ht="31.5" x14ac:dyDescent="0.25">
      <c r="B43" s="38" t="s">
        <v>311</v>
      </c>
      <c r="C43" s="1572" t="s">
        <v>3795</v>
      </c>
      <c r="D43" s="1572"/>
      <c r="E43" s="1572"/>
      <c r="F43" s="1572"/>
      <c r="G43" s="1572"/>
    </row>
    <row r="44" spans="2:10" ht="36" customHeight="1" x14ac:dyDescent="0.25">
      <c r="B44" s="38" t="s">
        <v>312</v>
      </c>
      <c r="C44" s="1571"/>
      <c r="D44" s="1571"/>
      <c r="E44" s="1571"/>
      <c r="F44" s="1571"/>
      <c r="G44" s="1571"/>
    </row>
    <row r="45" spans="2:10" ht="21" customHeight="1" x14ac:dyDescent="0.25">
      <c r="B45" s="38" t="s">
        <v>313</v>
      </c>
      <c r="C45" s="1572"/>
      <c r="D45" s="1572"/>
      <c r="E45" s="1572"/>
      <c r="F45" s="1572"/>
      <c r="G45" s="1572"/>
    </row>
    <row r="46" spans="2:10" x14ac:dyDescent="0.25">
      <c r="B46" s="50"/>
      <c r="C46" s="51"/>
      <c r="D46" s="52"/>
      <c r="E46" s="29"/>
      <c r="F46" s="47"/>
      <c r="G46" s="47"/>
    </row>
    <row r="47" spans="2:10" x14ac:dyDescent="0.25">
      <c r="B47" s="1589" t="s">
        <v>314</v>
      </c>
      <c r="C47" s="1589"/>
      <c r="D47" s="1589"/>
      <c r="E47" s="1589"/>
      <c r="F47" s="1589"/>
      <c r="G47" s="1589"/>
    </row>
    <row r="48" spans="2:10" x14ac:dyDescent="0.25">
      <c r="B48" s="53"/>
      <c r="C48" s="53"/>
      <c r="D48" s="53"/>
      <c r="E48" s="29"/>
      <c r="F48" s="47"/>
      <c r="G48" s="54"/>
    </row>
    <row r="49" spans="2:7" ht="31.5" x14ac:dyDescent="0.25">
      <c r="B49" s="58" t="s">
        <v>315</v>
      </c>
      <c r="C49" s="1588"/>
      <c r="D49" s="1588"/>
      <c r="E49" s="1588"/>
      <c r="F49" s="1588"/>
      <c r="G49" s="1588"/>
    </row>
    <row r="50" spans="2:7" ht="31.5" x14ac:dyDescent="0.25">
      <c r="B50" s="55" t="s">
        <v>316</v>
      </c>
      <c r="C50" s="1591"/>
      <c r="D50" s="1591"/>
      <c r="E50" s="1591"/>
      <c r="F50" s="1591"/>
      <c r="G50" s="1591"/>
    </row>
    <row r="51" spans="2:7" x14ac:dyDescent="0.25">
      <c r="B51" s="55" t="s">
        <v>317</v>
      </c>
      <c r="C51" s="1588"/>
      <c r="D51" s="1588"/>
      <c r="E51" s="1588"/>
      <c r="F51" s="1588"/>
      <c r="G51" s="1588"/>
    </row>
    <row r="52" spans="2:7" ht="31.5" x14ac:dyDescent="0.25">
      <c r="B52" s="55" t="s">
        <v>318</v>
      </c>
      <c r="C52" s="1588"/>
      <c r="D52" s="1588"/>
      <c r="E52" s="1588"/>
      <c r="F52" s="1588"/>
      <c r="G52" s="1588"/>
    </row>
    <row r="53" spans="2:7" x14ac:dyDescent="0.25">
      <c r="B53" s="29"/>
      <c r="C53" s="29"/>
      <c r="D53" s="29"/>
      <c r="E53" s="29"/>
      <c r="F53" s="47"/>
      <c r="G53" s="47"/>
    </row>
    <row r="111" spans="1:12" ht="15.6" hidden="1" x14ac:dyDescent="0.3">
      <c r="B111" s="1553" t="s">
        <v>271</v>
      </c>
      <c r="C111" s="1553"/>
      <c r="D111" s="1553"/>
      <c r="E111" s="1553"/>
      <c r="F111" s="1553"/>
    </row>
    <row r="112" spans="1:12" ht="31.15" hidden="1" x14ac:dyDescent="0.3">
      <c r="A112" s="56" t="s">
        <v>321</v>
      </c>
      <c r="B112" s="56" t="s">
        <v>272</v>
      </c>
      <c r="C112" s="56" t="s">
        <v>273</v>
      </c>
      <c r="D112" s="56" t="s">
        <v>274</v>
      </c>
      <c r="E112" s="57" t="s">
        <v>322</v>
      </c>
      <c r="F112" s="57" t="s">
        <v>276</v>
      </c>
      <c r="G112" s="56" t="s">
        <v>283</v>
      </c>
      <c r="H112" s="56" t="s">
        <v>286</v>
      </c>
      <c r="I112" s="56" t="s">
        <v>323</v>
      </c>
      <c r="J112" s="56" t="s">
        <v>301</v>
      </c>
      <c r="K112" s="31"/>
      <c r="L112" s="31"/>
    </row>
    <row r="113" spans="1:10" ht="15.6" hidden="1" x14ac:dyDescent="0.3">
      <c r="A113" s="11" t="s">
        <v>324</v>
      </c>
      <c r="B113" s="35" t="s">
        <v>325</v>
      </c>
      <c r="C113" s="35" t="s">
        <v>326</v>
      </c>
      <c r="D113" s="35" t="s">
        <v>87</v>
      </c>
      <c r="E113" s="35" t="s">
        <v>327</v>
      </c>
      <c r="F113" s="35" t="s">
        <v>328</v>
      </c>
      <c r="G113" s="11" t="s">
        <v>2</v>
      </c>
      <c r="H113" s="11" t="s">
        <v>329</v>
      </c>
      <c r="I113" s="11" t="s">
        <v>330</v>
      </c>
      <c r="J113" s="11" t="s">
        <v>331</v>
      </c>
    </row>
    <row r="114" spans="1:10" ht="15.6" hidden="1" x14ac:dyDescent="0.3">
      <c r="A114" s="11" t="s">
        <v>269</v>
      </c>
      <c r="B114" s="35" t="s">
        <v>277</v>
      </c>
      <c r="C114" s="35" t="s">
        <v>332</v>
      </c>
      <c r="D114" s="35" t="s">
        <v>333</v>
      </c>
      <c r="E114" s="35" t="s">
        <v>334</v>
      </c>
      <c r="F114" s="35" t="s">
        <v>335</v>
      </c>
      <c r="G114" s="11" t="s">
        <v>0</v>
      </c>
      <c r="H114" s="11" t="s">
        <v>287</v>
      </c>
      <c r="I114" s="11" t="s">
        <v>336</v>
      </c>
      <c r="J114" s="11" t="s">
        <v>302</v>
      </c>
    </row>
    <row r="115" spans="1:10" ht="15.6" hidden="1" x14ac:dyDescent="0.3">
      <c r="B115" s="35" t="s">
        <v>25</v>
      </c>
      <c r="C115" s="35" t="s">
        <v>337</v>
      </c>
      <c r="D115" s="35" t="s">
        <v>338</v>
      </c>
      <c r="E115" s="35" t="s">
        <v>339</v>
      </c>
      <c r="F115" s="35" t="s">
        <v>340</v>
      </c>
      <c r="G115" s="11" t="s">
        <v>341</v>
      </c>
      <c r="H115" s="11" t="s">
        <v>342</v>
      </c>
      <c r="I115" s="11" t="s">
        <v>343</v>
      </c>
    </row>
    <row r="116" spans="1:10" ht="15.6" hidden="1" x14ac:dyDescent="0.3">
      <c r="B116" s="35" t="s">
        <v>344</v>
      </c>
      <c r="C116" s="35" t="s">
        <v>278</v>
      </c>
      <c r="D116" s="35" t="s">
        <v>345</v>
      </c>
      <c r="E116" s="35" t="s">
        <v>88</v>
      </c>
      <c r="F116" s="35" t="s">
        <v>346</v>
      </c>
      <c r="H116" s="11" t="s">
        <v>347</v>
      </c>
      <c r="I116" s="11" t="s">
        <v>348</v>
      </c>
    </row>
    <row r="117" spans="1:10" ht="15.6" hidden="1" x14ac:dyDescent="0.3">
      <c r="B117" s="35" t="s">
        <v>349</v>
      </c>
      <c r="C117" s="35" t="s">
        <v>350</v>
      </c>
      <c r="D117" s="35" t="s">
        <v>351</v>
      </c>
      <c r="E117" s="35" t="s">
        <v>352</v>
      </c>
      <c r="F117" s="35" t="s">
        <v>353</v>
      </c>
      <c r="H117" s="11" t="s">
        <v>354</v>
      </c>
      <c r="I117" s="11" t="s">
        <v>300</v>
      </c>
    </row>
    <row r="118" spans="1:10" ht="15.6" hidden="1" x14ac:dyDescent="0.3">
      <c r="B118" s="35" t="s">
        <v>355</v>
      </c>
      <c r="C118" s="35" t="s">
        <v>356</v>
      </c>
      <c r="D118" s="35" t="s">
        <v>357</v>
      </c>
      <c r="E118" s="35" t="s">
        <v>358</v>
      </c>
      <c r="F118" s="35" t="s">
        <v>359</v>
      </c>
      <c r="I118" s="11" t="s">
        <v>360</v>
      </c>
    </row>
    <row r="119" spans="1:10" ht="15.6" hidden="1" x14ac:dyDescent="0.3">
      <c r="C119" s="35" t="s">
        <v>361</v>
      </c>
      <c r="D119" s="35" t="s">
        <v>362</v>
      </c>
      <c r="E119" s="35" t="s">
        <v>363</v>
      </c>
      <c r="F119" s="35" t="s">
        <v>364</v>
      </c>
      <c r="I119" s="11" t="s">
        <v>365</v>
      </c>
    </row>
    <row r="120" spans="1:10" ht="15.6" hidden="1" x14ac:dyDescent="0.3">
      <c r="C120" s="35" t="s">
        <v>366</v>
      </c>
      <c r="D120" s="35" t="s">
        <v>367</v>
      </c>
      <c r="E120" s="35" t="s">
        <v>368</v>
      </c>
      <c r="F120" s="35" t="s">
        <v>369</v>
      </c>
      <c r="I120" s="11" t="s">
        <v>370</v>
      </c>
    </row>
    <row r="121" spans="1:10" ht="15.6" hidden="1" x14ac:dyDescent="0.3">
      <c r="C121" s="35" t="s">
        <v>48</v>
      </c>
      <c r="D121" s="35" t="s">
        <v>99</v>
      </c>
      <c r="E121" s="35" t="s">
        <v>371</v>
      </c>
      <c r="F121" s="35" t="s">
        <v>372</v>
      </c>
    </row>
    <row r="122" spans="1:10" ht="15.6" hidden="1" x14ac:dyDescent="0.3">
      <c r="C122" s="35" t="s">
        <v>373</v>
      </c>
      <c r="D122" s="35" t="s">
        <v>374</v>
      </c>
      <c r="E122" s="35" t="s">
        <v>375</v>
      </c>
      <c r="F122" s="35" t="s">
        <v>376</v>
      </c>
    </row>
    <row r="123" spans="1:10" ht="15.6" hidden="1" x14ac:dyDescent="0.3">
      <c r="C123" s="35" t="s">
        <v>377</v>
      </c>
      <c r="D123" s="35" t="s">
        <v>378</v>
      </c>
      <c r="E123" s="35" t="s">
        <v>379</v>
      </c>
      <c r="F123" s="35" t="s">
        <v>380</v>
      </c>
    </row>
    <row r="124" spans="1:10" ht="15.6" hidden="1" x14ac:dyDescent="0.3">
      <c r="C124" s="35" t="s">
        <v>381</v>
      </c>
      <c r="D124" s="35" t="s">
        <v>382</v>
      </c>
      <c r="E124" s="35" t="s">
        <v>383</v>
      </c>
      <c r="F124" s="35" t="s">
        <v>384</v>
      </c>
    </row>
    <row r="125" spans="1:10" ht="15.6" hidden="1" x14ac:dyDescent="0.3">
      <c r="C125" s="35" t="s">
        <v>385</v>
      </c>
      <c r="D125" s="35" t="s">
        <v>386</v>
      </c>
      <c r="E125" s="35" t="s">
        <v>387</v>
      </c>
      <c r="F125" s="35" t="s">
        <v>388</v>
      </c>
    </row>
    <row r="126" spans="1:10" ht="15.6" hidden="1" x14ac:dyDescent="0.3">
      <c r="C126" s="35" t="s">
        <v>389</v>
      </c>
      <c r="D126" s="35" t="s">
        <v>279</v>
      </c>
      <c r="E126" s="35" t="s">
        <v>390</v>
      </c>
      <c r="F126" s="35" t="s">
        <v>391</v>
      </c>
    </row>
    <row r="127" spans="1:10" ht="15.6" hidden="1" x14ac:dyDescent="0.3">
      <c r="C127" s="35" t="s">
        <v>392</v>
      </c>
      <c r="D127" s="35" t="s">
        <v>393</v>
      </c>
      <c r="E127" s="35" t="s">
        <v>394</v>
      </c>
      <c r="F127" s="35" t="s">
        <v>395</v>
      </c>
    </row>
    <row r="128" spans="1:10" ht="15.6" hidden="1" x14ac:dyDescent="0.3">
      <c r="C128" s="35" t="s">
        <v>50</v>
      </c>
      <c r="D128" s="35" t="s">
        <v>396</v>
      </c>
      <c r="E128" s="35" t="s">
        <v>397</v>
      </c>
      <c r="F128" s="35" t="s">
        <v>398</v>
      </c>
    </row>
    <row r="129" spans="3:6" ht="15.6" hidden="1" x14ac:dyDescent="0.3">
      <c r="C129" s="35" t="s">
        <v>399</v>
      </c>
      <c r="D129" s="35" t="s">
        <v>400</v>
      </c>
      <c r="E129" s="35" t="s">
        <v>401</v>
      </c>
      <c r="F129" s="35" t="s">
        <v>402</v>
      </c>
    </row>
    <row r="130" spans="3:6" ht="15.6" hidden="1" x14ac:dyDescent="0.3">
      <c r="C130" s="35" t="s">
        <v>403</v>
      </c>
      <c r="D130" s="35" t="s">
        <v>404</v>
      </c>
      <c r="E130" s="35" t="s">
        <v>405</v>
      </c>
      <c r="F130" s="35" t="s">
        <v>406</v>
      </c>
    </row>
    <row r="131" spans="3:6" ht="15.6" hidden="1" x14ac:dyDescent="0.3">
      <c r="C131" s="35" t="s">
        <v>407</v>
      </c>
      <c r="D131" s="35" t="s">
        <v>408</v>
      </c>
      <c r="E131" s="35" t="s">
        <v>409</v>
      </c>
      <c r="F131" s="35" t="s">
        <v>410</v>
      </c>
    </row>
    <row r="132" spans="3:6" ht="15.6" hidden="1" x14ac:dyDescent="0.3">
      <c r="C132" s="35" t="s">
        <v>411</v>
      </c>
      <c r="D132" s="35" t="s">
        <v>412</v>
      </c>
      <c r="E132" s="35" t="s">
        <v>413</v>
      </c>
      <c r="F132" s="35" t="s">
        <v>414</v>
      </c>
    </row>
    <row r="133" spans="3:6" ht="15.6" hidden="1" x14ac:dyDescent="0.3">
      <c r="C133" s="35" t="s">
        <v>415</v>
      </c>
      <c r="D133" s="35" t="s">
        <v>416</v>
      </c>
      <c r="E133" s="35" t="s">
        <v>417</v>
      </c>
      <c r="F133" s="35" t="s">
        <v>418</v>
      </c>
    </row>
    <row r="134" spans="3:6" ht="15.6" hidden="1" x14ac:dyDescent="0.3">
      <c r="D134" s="35" t="s">
        <v>419</v>
      </c>
      <c r="E134" s="35" t="s">
        <v>420</v>
      </c>
      <c r="F134" s="35" t="s">
        <v>421</v>
      </c>
    </row>
    <row r="135" spans="3:6" ht="15.6" hidden="1" x14ac:dyDescent="0.3">
      <c r="D135" s="35" t="s">
        <v>422</v>
      </c>
      <c r="E135" s="35" t="s">
        <v>423</v>
      </c>
      <c r="F135" s="35" t="s">
        <v>424</v>
      </c>
    </row>
    <row r="136" spans="3:6" ht="15.6" hidden="1" x14ac:dyDescent="0.3">
      <c r="D136" s="35" t="s">
        <v>425</v>
      </c>
      <c r="E136" s="35" t="s">
        <v>426</v>
      </c>
      <c r="F136" s="35" t="s">
        <v>427</v>
      </c>
    </row>
    <row r="137" spans="3:6" ht="15.6" hidden="1" x14ac:dyDescent="0.3">
      <c r="D137" s="35" t="s">
        <v>428</v>
      </c>
      <c r="E137" s="35" t="s">
        <v>429</v>
      </c>
      <c r="F137" s="35" t="s">
        <v>430</v>
      </c>
    </row>
    <row r="138" spans="3:6" ht="15.6" hidden="1" x14ac:dyDescent="0.3">
      <c r="D138" s="35" t="s">
        <v>431</v>
      </c>
      <c r="E138" s="35" t="s">
        <v>82</v>
      </c>
      <c r="F138" s="35" t="s">
        <v>432</v>
      </c>
    </row>
    <row r="139" spans="3:6" ht="15.6" hidden="1" x14ac:dyDescent="0.3">
      <c r="D139" s="35" t="s">
        <v>433</v>
      </c>
      <c r="E139" s="35" t="s">
        <v>434</v>
      </c>
      <c r="F139" s="35" t="s">
        <v>435</v>
      </c>
    </row>
    <row r="140" spans="3:6" ht="15.6" hidden="1" x14ac:dyDescent="0.3">
      <c r="D140" s="35" t="s">
        <v>436</v>
      </c>
      <c r="E140" s="35" t="s">
        <v>437</v>
      </c>
      <c r="F140" s="35" t="s">
        <v>438</v>
      </c>
    </row>
    <row r="141" spans="3:6" ht="15.6" hidden="1" x14ac:dyDescent="0.3">
      <c r="D141" s="35" t="s">
        <v>439</v>
      </c>
      <c r="E141" s="35" t="s">
        <v>89</v>
      </c>
      <c r="F141" s="35" t="s">
        <v>440</v>
      </c>
    </row>
    <row r="142" spans="3:6" ht="15.6" hidden="1" x14ac:dyDescent="0.3">
      <c r="D142" s="35" t="s">
        <v>441</v>
      </c>
      <c r="E142" s="35" t="s">
        <v>442</v>
      </c>
      <c r="F142" s="35" t="s">
        <v>443</v>
      </c>
    </row>
    <row r="143" spans="3:6" ht="15.6" hidden="1" x14ac:dyDescent="0.3">
      <c r="D143" s="35" t="s">
        <v>53</v>
      </c>
      <c r="E143" s="35" t="s">
        <v>444</v>
      </c>
      <c r="F143" s="35" t="s">
        <v>445</v>
      </c>
    </row>
    <row r="144" spans="3:6" ht="15.6" hidden="1" x14ac:dyDescent="0.3">
      <c r="D144" s="35" t="s">
        <v>446</v>
      </c>
      <c r="E144" s="35" t="s">
        <v>447</v>
      </c>
      <c r="F144" s="35" t="s">
        <v>448</v>
      </c>
    </row>
    <row r="145" spans="4:6" ht="15.6" hidden="1" x14ac:dyDescent="0.3">
      <c r="D145" s="35" t="s">
        <v>449</v>
      </c>
      <c r="E145" s="35" t="s">
        <v>450</v>
      </c>
      <c r="F145" s="35" t="s">
        <v>451</v>
      </c>
    </row>
    <row r="146" spans="4:6" ht="15.6" hidden="1" x14ac:dyDescent="0.3">
      <c r="D146" s="35" t="s">
        <v>452</v>
      </c>
      <c r="E146" s="35" t="s">
        <v>453</v>
      </c>
      <c r="F146" s="35" t="s">
        <v>454</v>
      </c>
    </row>
    <row r="147" spans="4:6" ht="15.6" hidden="1" x14ac:dyDescent="0.3">
      <c r="D147" s="35" t="s">
        <v>455</v>
      </c>
      <c r="E147" s="35" t="s">
        <v>456</v>
      </c>
      <c r="F147" s="35" t="s">
        <v>457</v>
      </c>
    </row>
    <row r="148" spans="4:6" ht="15.6" hidden="1" x14ac:dyDescent="0.3">
      <c r="D148" s="35" t="s">
        <v>458</v>
      </c>
      <c r="E148" s="35" t="s">
        <v>459</v>
      </c>
      <c r="F148" s="35" t="s">
        <v>460</v>
      </c>
    </row>
    <row r="149" spans="4:6" ht="15.6" hidden="1" x14ac:dyDescent="0.3">
      <c r="D149" s="35" t="s">
        <v>461</v>
      </c>
      <c r="E149" s="35" t="s">
        <v>462</v>
      </c>
      <c r="F149" s="35" t="s">
        <v>463</v>
      </c>
    </row>
    <row r="150" spans="4:6" ht="15.6" hidden="1" x14ac:dyDescent="0.3">
      <c r="D150" s="35" t="s">
        <v>464</v>
      </c>
      <c r="E150" s="35" t="s">
        <v>465</v>
      </c>
      <c r="F150" s="35" t="s">
        <v>466</v>
      </c>
    </row>
    <row r="151" spans="4:6" ht="15.6" hidden="1" x14ac:dyDescent="0.3">
      <c r="D151" s="35" t="s">
        <v>467</v>
      </c>
      <c r="E151" s="35" t="s">
        <v>468</v>
      </c>
      <c r="F151" s="35" t="s">
        <v>469</v>
      </c>
    </row>
    <row r="152" spans="4:6" ht="15.6" hidden="1" x14ac:dyDescent="0.3">
      <c r="D152" s="35" t="s">
        <v>470</v>
      </c>
      <c r="E152" s="35" t="s">
        <v>471</v>
      </c>
      <c r="F152" s="35" t="s">
        <v>472</v>
      </c>
    </row>
    <row r="153" spans="4:6" ht="15.6" hidden="1" x14ac:dyDescent="0.3">
      <c r="D153" s="35" t="s">
        <v>473</v>
      </c>
      <c r="E153" s="35" t="s">
        <v>474</v>
      </c>
      <c r="F153" s="35" t="s">
        <v>475</v>
      </c>
    </row>
    <row r="154" spans="4:6" ht="15.6" hidden="1" x14ac:dyDescent="0.3">
      <c r="D154" s="35" t="s">
        <v>476</v>
      </c>
      <c r="E154" s="35" t="s">
        <v>477</v>
      </c>
      <c r="F154" s="35" t="s">
        <v>478</v>
      </c>
    </row>
    <row r="155" spans="4:6" ht="15.6" hidden="1" x14ac:dyDescent="0.3">
      <c r="D155" s="35" t="s">
        <v>479</v>
      </c>
      <c r="E155" s="35" t="s">
        <v>480</v>
      </c>
      <c r="F155" s="35" t="s">
        <v>481</v>
      </c>
    </row>
    <row r="156" spans="4:6" ht="15.6" hidden="1" x14ac:dyDescent="0.3">
      <c r="D156" s="35" t="s">
        <v>56</v>
      </c>
      <c r="E156" s="35" t="s">
        <v>482</v>
      </c>
      <c r="F156" s="35" t="s">
        <v>483</v>
      </c>
    </row>
    <row r="157" spans="4:6" ht="15.6" hidden="1" x14ac:dyDescent="0.3">
      <c r="D157" s="35" t="s">
        <v>484</v>
      </c>
      <c r="E157" s="35" t="s">
        <v>485</v>
      </c>
      <c r="F157" s="35" t="s">
        <v>486</v>
      </c>
    </row>
    <row r="158" spans="4:6" ht="15.6" hidden="1" x14ac:dyDescent="0.3">
      <c r="D158" s="35" t="s">
        <v>45</v>
      </c>
      <c r="E158" s="35" t="s">
        <v>487</v>
      </c>
      <c r="F158" s="35" t="s">
        <v>488</v>
      </c>
    </row>
    <row r="159" spans="4:6" ht="15.6" hidden="1" x14ac:dyDescent="0.3">
      <c r="D159" s="35" t="s">
        <v>489</v>
      </c>
      <c r="E159" s="35" t="s">
        <v>490</v>
      </c>
      <c r="F159" s="35" t="s">
        <v>491</v>
      </c>
    </row>
    <row r="160" spans="4:6" ht="15.6" hidden="1" x14ac:dyDescent="0.3">
      <c r="D160" s="35" t="s">
        <v>492</v>
      </c>
      <c r="E160" s="35" t="s">
        <v>493</v>
      </c>
      <c r="F160" s="35" t="s">
        <v>494</v>
      </c>
    </row>
    <row r="161" spans="4:6" ht="15.6" hidden="1" x14ac:dyDescent="0.3">
      <c r="D161" s="35" t="s">
        <v>495</v>
      </c>
      <c r="E161" s="35" t="s">
        <v>496</v>
      </c>
      <c r="F161" s="35" t="s">
        <v>497</v>
      </c>
    </row>
    <row r="162" spans="4:6" ht="15.6" hidden="1" x14ac:dyDescent="0.3">
      <c r="D162" s="35" t="s">
        <v>498</v>
      </c>
      <c r="E162" s="35" t="s">
        <v>499</v>
      </c>
      <c r="F162" s="35" t="s">
        <v>500</v>
      </c>
    </row>
    <row r="163" spans="4:6" ht="15.6" hidden="1" x14ac:dyDescent="0.3">
      <c r="D163" s="35" t="s">
        <v>501</v>
      </c>
      <c r="E163" s="35" t="s">
        <v>502</v>
      </c>
      <c r="F163" s="35" t="s">
        <v>503</v>
      </c>
    </row>
    <row r="164" spans="4:6" ht="15.6" hidden="1" x14ac:dyDescent="0.3">
      <c r="D164" s="35" t="s">
        <v>504</v>
      </c>
      <c r="E164" s="35" t="s">
        <v>505</v>
      </c>
      <c r="F164" s="35" t="s">
        <v>506</v>
      </c>
    </row>
    <row r="165" spans="4:6" ht="15.6" hidden="1" x14ac:dyDescent="0.3">
      <c r="D165" s="35" t="s">
        <v>507</v>
      </c>
      <c r="E165" s="35" t="s">
        <v>508</v>
      </c>
      <c r="F165" s="35" t="s">
        <v>509</v>
      </c>
    </row>
    <row r="166" spans="4:6" ht="15.6" hidden="1" x14ac:dyDescent="0.3">
      <c r="D166" s="35" t="s">
        <v>510</v>
      </c>
      <c r="E166" s="35" t="s">
        <v>511</v>
      </c>
      <c r="F166" s="35" t="s">
        <v>512</v>
      </c>
    </row>
    <row r="167" spans="4:6" ht="15.6" hidden="1" x14ac:dyDescent="0.3">
      <c r="D167" s="35" t="s">
        <v>513</v>
      </c>
      <c r="E167" s="35" t="s">
        <v>514</v>
      </c>
      <c r="F167" s="35" t="s">
        <v>515</v>
      </c>
    </row>
    <row r="168" spans="4:6" ht="15.6" hidden="1" x14ac:dyDescent="0.3">
      <c r="D168" s="35" t="s">
        <v>516</v>
      </c>
      <c r="E168" s="35" t="s">
        <v>517</v>
      </c>
      <c r="F168" s="35" t="s">
        <v>518</v>
      </c>
    </row>
    <row r="169" spans="4:6" ht="15.6" hidden="1" x14ac:dyDescent="0.3">
      <c r="D169" s="35" t="s">
        <v>519</v>
      </c>
      <c r="E169" s="35" t="s">
        <v>520</v>
      </c>
      <c r="F169" s="35" t="s">
        <v>521</v>
      </c>
    </row>
    <row r="170" spans="4:6" ht="15.6" hidden="1" x14ac:dyDescent="0.3">
      <c r="D170" s="35" t="s">
        <v>522</v>
      </c>
      <c r="E170" s="35" t="s">
        <v>523</v>
      </c>
      <c r="F170" s="35" t="s">
        <v>524</v>
      </c>
    </row>
    <row r="171" spans="4:6" ht="15.6" hidden="1" x14ac:dyDescent="0.3">
      <c r="D171" s="35" t="s">
        <v>525</v>
      </c>
      <c r="E171" s="35" t="s">
        <v>526</v>
      </c>
      <c r="F171" s="35" t="s">
        <v>527</v>
      </c>
    </row>
    <row r="172" spans="4:6" ht="15.6" hidden="1" x14ac:dyDescent="0.3">
      <c r="D172" s="35" t="s">
        <v>528</v>
      </c>
      <c r="E172" s="35" t="s">
        <v>529</v>
      </c>
      <c r="F172" s="35" t="s">
        <v>530</v>
      </c>
    </row>
    <row r="173" spans="4:6" ht="15.6" hidden="1" x14ac:dyDescent="0.3">
      <c r="E173" s="35" t="s">
        <v>531</v>
      </c>
      <c r="F173" s="35" t="s">
        <v>532</v>
      </c>
    </row>
    <row r="174" spans="4:6" ht="15.6" hidden="1" x14ac:dyDescent="0.3">
      <c r="E174" s="35" t="s">
        <v>533</v>
      </c>
      <c r="F174" s="35" t="s">
        <v>534</v>
      </c>
    </row>
    <row r="175" spans="4:6" ht="15.6" hidden="1" x14ac:dyDescent="0.3">
      <c r="E175" s="35" t="s">
        <v>535</v>
      </c>
      <c r="F175" s="35" t="s">
        <v>536</v>
      </c>
    </row>
    <row r="176" spans="4:6" ht="15.6" hidden="1" x14ac:dyDescent="0.3">
      <c r="E176" s="35" t="s">
        <v>537</v>
      </c>
      <c r="F176" s="35" t="s">
        <v>538</v>
      </c>
    </row>
    <row r="177" spans="5:6" ht="15.6" hidden="1" x14ac:dyDescent="0.3">
      <c r="E177" s="35" t="s">
        <v>539</v>
      </c>
      <c r="F177" s="35" t="s">
        <v>540</v>
      </c>
    </row>
    <row r="178" spans="5:6" ht="15.6" hidden="1" x14ac:dyDescent="0.3">
      <c r="E178" s="35" t="s">
        <v>541</v>
      </c>
      <c r="F178" s="35" t="s">
        <v>542</v>
      </c>
    </row>
    <row r="179" spans="5:6" ht="15.6" hidden="1" x14ac:dyDescent="0.3">
      <c r="E179" s="35" t="s">
        <v>543</v>
      </c>
      <c r="F179" s="35" t="s">
        <v>544</v>
      </c>
    </row>
    <row r="180" spans="5:6" ht="15.6" hidden="1" x14ac:dyDescent="0.3">
      <c r="E180" s="35" t="s">
        <v>545</v>
      </c>
      <c r="F180" s="35" t="s">
        <v>546</v>
      </c>
    </row>
    <row r="181" spans="5:6" ht="15.6" hidden="1" x14ac:dyDescent="0.3">
      <c r="E181" s="35" t="s">
        <v>547</v>
      </c>
      <c r="F181" s="35" t="s">
        <v>548</v>
      </c>
    </row>
    <row r="182" spans="5:6" ht="15.6" hidden="1" x14ac:dyDescent="0.3">
      <c r="E182" s="35" t="s">
        <v>549</v>
      </c>
      <c r="F182" s="35" t="s">
        <v>550</v>
      </c>
    </row>
    <row r="183" spans="5:6" ht="15.6" hidden="1" x14ac:dyDescent="0.3">
      <c r="E183" s="35" t="s">
        <v>551</v>
      </c>
      <c r="F183" s="35" t="s">
        <v>552</v>
      </c>
    </row>
    <row r="184" spans="5:6" ht="15.6" hidden="1" x14ac:dyDescent="0.3">
      <c r="E184" s="35" t="s">
        <v>553</v>
      </c>
      <c r="F184" s="35" t="s">
        <v>554</v>
      </c>
    </row>
    <row r="185" spans="5:6" ht="15.6" hidden="1" x14ac:dyDescent="0.3">
      <c r="E185" s="35" t="s">
        <v>555</v>
      </c>
      <c r="F185" s="35" t="s">
        <v>556</v>
      </c>
    </row>
    <row r="186" spans="5:6" ht="15.6" hidden="1" x14ac:dyDescent="0.3">
      <c r="E186" s="35" t="s">
        <v>557</v>
      </c>
      <c r="F186" s="35" t="s">
        <v>558</v>
      </c>
    </row>
    <row r="187" spans="5:6" ht="15.6" hidden="1" x14ac:dyDescent="0.3">
      <c r="E187" s="35" t="s">
        <v>559</v>
      </c>
      <c r="F187" s="35" t="s">
        <v>560</v>
      </c>
    </row>
    <row r="188" spans="5:6" ht="15.6" hidden="1" x14ac:dyDescent="0.3">
      <c r="E188" s="35" t="s">
        <v>561</v>
      </c>
      <c r="F188" s="35" t="s">
        <v>562</v>
      </c>
    </row>
    <row r="189" spans="5:6" ht="15.6" hidden="1" x14ac:dyDescent="0.3">
      <c r="E189" s="35" t="s">
        <v>563</v>
      </c>
      <c r="F189" s="35" t="s">
        <v>564</v>
      </c>
    </row>
    <row r="190" spans="5:6" ht="15.6" hidden="1" x14ac:dyDescent="0.3">
      <c r="E190" s="35" t="s">
        <v>565</v>
      </c>
      <c r="F190" s="35" t="s">
        <v>566</v>
      </c>
    </row>
    <row r="191" spans="5:6" ht="15.6" hidden="1" x14ac:dyDescent="0.3">
      <c r="E191" s="35" t="s">
        <v>567</v>
      </c>
      <c r="F191" s="35" t="s">
        <v>568</v>
      </c>
    </row>
    <row r="192" spans="5:6" ht="15.6" hidden="1" x14ac:dyDescent="0.3">
      <c r="E192" s="35" t="s">
        <v>569</v>
      </c>
      <c r="F192" s="35" t="s">
        <v>570</v>
      </c>
    </row>
    <row r="193" spans="5:6" ht="15.6" hidden="1" x14ac:dyDescent="0.3">
      <c r="E193" s="35" t="s">
        <v>571</v>
      </c>
      <c r="F193" s="35" t="s">
        <v>572</v>
      </c>
    </row>
    <row r="194" spans="5:6" ht="15.6" hidden="1" x14ac:dyDescent="0.3">
      <c r="E194" s="35" t="s">
        <v>573</v>
      </c>
      <c r="F194" s="35" t="s">
        <v>574</v>
      </c>
    </row>
    <row r="195" spans="5:6" ht="15.6" hidden="1" x14ac:dyDescent="0.3">
      <c r="E195" s="35" t="s">
        <v>575</v>
      </c>
      <c r="F195" s="35" t="s">
        <v>576</v>
      </c>
    </row>
    <row r="196" spans="5:6" ht="15.6" hidden="1" x14ac:dyDescent="0.3">
      <c r="E196" s="35" t="s">
        <v>577</v>
      </c>
      <c r="F196" s="35" t="s">
        <v>578</v>
      </c>
    </row>
    <row r="197" spans="5:6" ht="15.6" hidden="1" x14ac:dyDescent="0.3">
      <c r="E197" s="35" t="s">
        <v>579</v>
      </c>
      <c r="F197" s="35" t="s">
        <v>580</v>
      </c>
    </row>
    <row r="198" spans="5:6" ht="15.6" hidden="1" x14ac:dyDescent="0.3">
      <c r="E198" s="35" t="s">
        <v>581</v>
      </c>
      <c r="F198" s="35" t="s">
        <v>582</v>
      </c>
    </row>
    <row r="199" spans="5:6" ht="15.6" hidden="1" x14ac:dyDescent="0.3">
      <c r="E199" s="35" t="s">
        <v>583</v>
      </c>
      <c r="F199" s="35" t="s">
        <v>584</v>
      </c>
    </row>
    <row r="200" spans="5:6" ht="15.6" hidden="1" x14ac:dyDescent="0.3">
      <c r="E200" s="35" t="s">
        <v>585</v>
      </c>
      <c r="F200" s="35" t="s">
        <v>586</v>
      </c>
    </row>
    <row r="201" spans="5:6" ht="15.6" hidden="1" x14ac:dyDescent="0.3">
      <c r="E201" s="35" t="s">
        <v>587</v>
      </c>
      <c r="F201" s="35" t="s">
        <v>588</v>
      </c>
    </row>
    <row r="202" spans="5:6" ht="15.6" hidden="1" x14ac:dyDescent="0.3">
      <c r="E202" s="35" t="s">
        <v>589</v>
      </c>
      <c r="F202" s="35" t="s">
        <v>590</v>
      </c>
    </row>
    <row r="203" spans="5:6" ht="15.6" hidden="1" x14ac:dyDescent="0.3">
      <c r="E203" s="35" t="s">
        <v>591</v>
      </c>
      <c r="F203" s="35" t="s">
        <v>592</v>
      </c>
    </row>
    <row r="204" spans="5:6" ht="15.6" hidden="1" x14ac:dyDescent="0.3">
      <c r="E204" s="35" t="s">
        <v>593</v>
      </c>
      <c r="F204" s="35" t="s">
        <v>594</v>
      </c>
    </row>
    <row r="205" spans="5:6" ht="15.6" hidden="1" x14ac:dyDescent="0.3">
      <c r="E205" s="35" t="s">
        <v>595</v>
      </c>
      <c r="F205" s="35" t="s">
        <v>596</v>
      </c>
    </row>
    <row r="206" spans="5:6" ht="15.6" hidden="1" x14ac:dyDescent="0.3">
      <c r="E206" s="35" t="s">
        <v>597</v>
      </c>
      <c r="F206" s="35" t="s">
        <v>598</v>
      </c>
    </row>
    <row r="207" spans="5:6" ht="15.6" hidden="1" x14ac:dyDescent="0.3">
      <c r="E207" s="35" t="s">
        <v>599</v>
      </c>
      <c r="F207" s="35" t="s">
        <v>600</v>
      </c>
    </row>
    <row r="208" spans="5:6" ht="15.6" hidden="1" x14ac:dyDescent="0.3">
      <c r="E208" s="35" t="s">
        <v>601</v>
      </c>
      <c r="F208" s="35" t="s">
        <v>602</v>
      </c>
    </row>
    <row r="209" spans="5:6" ht="15.6" hidden="1" x14ac:dyDescent="0.3">
      <c r="E209" s="35" t="s">
        <v>603</v>
      </c>
      <c r="F209" s="35" t="s">
        <v>604</v>
      </c>
    </row>
    <row r="210" spans="5:6" ht="15.6" hidden="1" x14ac:dyDescent="0.3">
      <c r="E210" s="35" t="s">
        <v>605</v>
      </c>
      <c r="F210" s="35" t="s">
        <v>606</v>
      </c>
    </row>
    <row r="211" spans="5:6" ht="15.6" hidden="1" x14ac:dyDescent="0.3">
      <c r="E211" s="35" t="s">
        <v>607</v>
      </c>
      <c r="F211" s="35" t="s">
        <v>608</v>
      </c>
    </row>
    <row r="212" spans="5:6" ht="15.6" hidden="1" x14ac:dyDescent="0.3">
      <c r="E212" s="35" t="s">
        <v>609</v>
      </c>
      <c r="F212" s="35" t="s">
        <v>610</v>
      </c>
    </row>
    <row r="213" spans="5:6" ht="15.6" hidden="1" x14ac:dyDescent="0.3">
      <c r="E213" s="35" t="s">
        <v>100</v>
      </c>
      <c r="F213" s="35" t="s">
        <v>611</v>
      </c>
    </row>
    <row r="214" spans="5:6" ht="15.6" hidden="1" x14ac:dyDescent="0.3">
      <c r="E214" s="35" t="s">
        <v>101</v>
      </c>
      <c r="F214" s="35" t="s">
        <v>612</v>
      </c>
    </row>
    <row r="215" spans="5:6" ht="15.6" hidden="1" x14ac:dyDescent="0.3">
      <c r="E215" s="35" t="s">
        <v>613</v>
      </c>
      <c r="F215" s="35" t="s">
        <v>614</v>
      </c>
    </row>
    <row r="216" spans="5:6" ht="15.6" hidden="1" x14ac:dyDescent="0.3">
      <c r="E216" s="35" t="s">
        <v>615</v>
      </c>
      <c r="F216" s="35" t="s">
        <v>616</v>
      </c>
    </row>
    <row r="217" spans="5:6" ht="15.6" hidden="1" x14ac:dyDescent="0.3">
      <c r="E217" s="35" t="s">
        <v>617</v>
      </c>
      <c r="F217" s="35" t="s">
        <v>618</v>
      </c>
    </row>
    <row r="218" spans="5:6" ht="15.6" hidden="1" x14ac:dyDescent="0.3">
      <c r="E218" s="35" t="s">
        <v>619</v>
      </c>
      <c r="F218" s="35" t="s">
        <v>620</v>
      </c>
    </row>
    <row r="219" spans="5:6" ht="15.6" hidden="1" x14ac:dyDescent="0.3">
      <c r="E219" s="35" t="s">
        <v>621</v>
      </c>
      <c r="F219" s="35" t="s">
        <v>622</v>
      </c>
    </row>
    <row r="220" spans="5:6" ht="15.6" hidden="1" x14ac:dyDescent="0.3">
      <c r="E220" s="35" t="s">
        <v>102</v>
      </c>
      <c r="F220" s="35" t="s">
        <v>623</v>
      </c>
    </row>
    <row r="221" spans="5:6" ht="15.6" hidden="1" x14ac:dyDescent="0.3">
      <c r="E221" s="35" t="s">
        <v>103</v>
      </c>
      <c r="F221" s="35" t="s">
        <v>624</v>
      </c>
    </row>
    <row r="222" spans="5:6" ht="15.6" hidden="1" x14ac:dyDescent="0.3">
      <c r="E222" s="35" t="s">
        <v>104</v>
      </c>
      <c r="F222" s="35" t="s">
        <v>625</v>
      </c>
    </row>
    <row r="223" spans="5:6" ht="15.6" hidden="1" x14ac:dyDescent="0.3">
      <c r="E223" s="35" t="s">
        <v>626</v>
      </c>
      <c r="F223" s="35" t="s">
        <v>627</v>
      </c>
    </row>
    <row r="224" spans="5:6" ht="15.6" hidden="1" x14ac:dyDescent="0.3">
      <c r="E224" s="35" t="s">
        <v>105</v>
      </c>
      <c r="F224" s="35" t="s">
        <v>628</v>
      </c>
    </row>
    <row r="225" spans="5:6" ht="15.6" hidden="1" x14ac:dyDescent="0.3">
      <c r="E225" s="35" t="s">
        <v>629</v>
      </c>
      <c r="F225" s="35" t="s">
        <v>630</v>
      </c>
    </row>
    <row r="226" spans="5:6" ht="15.6" hidden="1" x14ac:dyDescent="0.3">
      <c r="E226" s="35" t="s">
        <v>631</v>
      </c>
      <c r="F226" s="35" t="s">
        <v>632</v>
      </c>
    </row>
    <row r="227" spans="5:6" ht="15.6" hidden="1" x14ac:dyDescent="0.3">
      <c r="E227" s="35" t="s">
        <v>633</v>
      </c>
      <c r="F227" s="35" t="s">
        <v>634</v>
      </c>
    </row>
    <row r="228" spans="5:6" ht="15.6" hidden="1" x14ac:dyDescent="0.3">
      <c r="E228" s="35" t="s">
        <v>635</v>
      </c>
      <c r="F228" s="35" t="s">
        <v>636</v>
      </c>
    </row>
    <row r="229" spans="5:6" ht="15.6" hidden="1" x14ac:dyDescent="0.3">
      <c r="E229" s="35" t="s">
        <v>637</v>
      </c>
      <c r="F229" s="35" t="s">
        <v>638</v>
      </c>
    </row>
    <row r="230" spans="5:6" ht="15.6" hidden="1" x14ac:dyDescent="0.3">
      <c r="E230" s="35" t="s">
        <v>639</v>
      </c>
      <c r="F230" s="35" t="s">
        <v>640</v>
      </c>
    </row>
    <row r="231" spans="5:6" ht="15.6" hidden="1" x14ac:dyDescent="0.3">
      <c r="E231" s="35" t="s">
        <v>641</v>
      </c>
      <c r="F231" s="35" t="s">
        <v>642</v>
      </c>
    </row>
    <row r="232" spans="5:6" ht="15.6" hidden="1" x14ac:dyDescent="0.3">
      <c r="E232" s="35" t="s">
        <v>643</v>
      </c>
      <c r="F232" s="35" t="s">
        <v>644</v>
      </c>
    </row>
    <row r="233" spans="5:6" ht="15.6" hidden="1" x14ac:dyDescent="0.3">
      <c r="E233" s="35" t="s">
        <v>645</v>
      </c>
      <c r="F233" s="35" t="s">
        <v>646</v>
      </c>
    </row>
    <row r="234" spans="5:6" ht="15.6" hidden="1" x14ac:dyDescent="0.3">
      <c r="E234" s="35" t="s">
        <v>647</v>
      </c>
      <c r="F234" s="35" t="s">
        <v>648</v>
      </c>
    </row>
    <row r="235" spans="5:6" ht="15.6" hidden="1" x14ac:dyDescent="0.3">
      <c r="E235" s="35" t="s">
        <v>649</v>
      </c>
      <c r="F235" s="35" t="s">
        <v>650</v>
      </c>
    </row>
    <row r="236" spans="5:6" ht="15.6" hidden="1" x14ac:dyDescent="0.3">
      <c r="E236" s="35" t="s">
        <v>651</v>
      </c>
      <c r="F236" s="35" t="s">
        <v>652</v>
      </c>
    </row>
    <row r="237" spans="5:6" ht="15.6" hidden="1" x14ac:dyDescent="0.3">
      <c r="E237" s="35" t="s">
        <v>653</v>
      </c>
      <c r="F237" s="35" t="s">
        <v>654</v>
      </c>
    </row>
    <row r="238" spans="5:6" ht="15.6" hidden="1" x14ac:dyDescent="0.3">
      <c r="E238" s="35" t="s">
        <v>655</v>
      </c>
      <c r="F238" s="35" t="s">
        <v>656</v>
      </c>
    </row>
    <row r="239" spans="5:6" ht="15.6" hidden="1" x14ac:dyDescent="0.3">
      <c r="E239" s="35" t="s">
        <v>657</v>
      </c>
      <c r="F239" s="35" t="s">
        <v>658</v>
      </c>
    </row>
    <row r="240" spans="5:6" ht="15.6" hidden="1" x14ac:dyDescent="0.3">
      <c r="E240" s="35" t="s">
        <v>659</v>
      </c>
      <c r="F240" s="35" t="s">
        <v>660</v>
      </c>
    </row>
    <row r="241" spans="5:6" ht="15.6" hidden="1" x14ac:dyDescent="0.3">
      <c r="E241" s="35" t="s">
        <v>661</v>
      </c>
      <c r="F241" s="35" t="s">
        <v>662</v>
      </c>
    </row>
    <row r="242" spans="5:6" ht="15.6" hidden="1" x14ac:dyDescent="0.3">
      <c r="E242" s="35" t="s">
        <v>663</v>
      </c>
      <c r="F242" s="35" t="s">
        <v>664</v>
      </c>
    </row>
    <row r="243" spans="5:6" ht="15.6" hidden="1" x14ac:dyDescent="0.3">
      <c r="E243" s="35" t="s">
        <v>665</v>
      </c>
      <c r="F243" s="35" t="s">
        <v>666</v>
      </c>
    </row>
    <row r="244" spans="5:6" ht="15.6" hidden="1" x14ac:dyDescent="0.3">
      <c r="E244" s="35" t="s">
        <v>667</v>
      </c>
      <c r="F244" s="35" t="s">
        <v>668</v>
      </c>
    </row>
    <row r="245" spans="5:6" ht="15.6" hidden="1" x14ac:dyDescent="0.3">
      <c r="E245" s="35" t="s">
        <v>669</v>
      </c>
      <c r="F245" s="35" t="s">
        <v>670</v>
      </c>
    </row>
    <row r="246" spans="5:6" ht="15.6" hidden="1" x14ac:dyDescent="0.3">
      <c r="E246" s="35" t="s">
        <v>671</v>
      </c>
      <c r="F246" s="35" t="s">
        <v>672</v>
      </c>
    </row>
    <row r="247" spans="5:6" ht="15.6" hidden="1" x14ac:dyDescent="0.3">
      <c r="E247" s="35" t="s">
        <v>673</v>
      </c>
      <c r="F247" s="35" t="s">
        <v>674</v>
      </c>
    </row>
    <row r="248" spans="5:6" ht="15.6" hidden="1" x14ac:dyDescent="0.3">
      <c r="E248" s="35" t="s">
        <v>675</v>
      </c>
      <c r="F248" s="35" t="s">
        <v>676</v>
      </c>
    </row>
    <row r="249" spans="5:6" ht="15.6" hidden="1" x14ac:dyDescent="0.3">
      <c r="E249" s="35" t="s">
        <v>677</v>
      </c>
      <c r="F249" s="35" t="s">
        <v>678</v>
      </c>
    </row>
    <row r="250" spans="5:6" ht="15.6" hidden="1" x14ac:dyDescent="0.3">
      <c r="E250" s="35" t="s">
        <v>679</v>
      </c>
      <c r="F250" s="35" t="s">
        <v>680</v>
      </c>
    </row>
    <row r="251" spans="5:6" ht="15.6" hidden="1" x14ac:dyDescent="0.3">
      <c r="E251" s="35" t="s">
        <v>681</v>
      </c>
      <c r="F251" s="35" t="s">
        <v>682</v>
      </c>
    </row>
    <row r="252" spans="5:6" ht="15.6" hidden="1" x14ac:dyDescent="0.3">
      <c r="E252" s="35" t="s">
        <v>683</v>
      </c>
      <c r="F252" s="35" t="s">
        <v>684</v>
      </c>
    </row>
    <row r="253" spans="5:6" ht="15.6" hidden="1" x14ac:dyDescent="0.3">
      <c r="E253" s="35" t="s">
        <v>685</v>
      </c>
      <c r="F253" s="35" t="s">
        <v>686</v>
      </c>
    </row>
    <row r="254" spans="5:6" ht="15.6" hidden="1" x14ac:dyDescent="0.3">
      <c r="E254" s="35" t="s">
        <v>687</v>
      </c>
      <c r="F254" s="35" t="s">
        <v>688</v>
      </c>
    </row>
    <row r="255" spans="5:6" ht="15.6" hidden="1" x14ac:dyDescent="0.3">
      <c r="E255" s="35" t="s">
        <v>689</v>
      </c>
      <c r="F255" s="35" t="s">
        <v>690</v>
      </c>
    </row>
    <row r="256" spans="5:6" ht="15.6" hidden="1" x14ac:dyDescent="0.3">
      <c r="E256" s="35" t="s">
        <v>691</v>
      </c>
      <c r="F256" s="35" t="s">
        <v>692</v>
      </c>
    </row>
    <row r="257" spans="5:6" ht="15.6" hidden="1" x14ac:dyDescent="0.3">
      <c r="E257" s="35" t="s">
        <v>693</v>
      </c>
      <c r="F257" s="35" t="s">
        <v>694</v>
      </c>
    </row>
    <row r="258" spans="5:6" ht="15.6" hidden="1" x14ac:dyDescent="0.3">
      <c r="E258" s="35" t="s">
        <v>695</v>
      </c>
      <c r="F258" s="35" t="s">
        <v>696</v>
      </c>
    </row>
    <row r="259" spans="5:6" ht="15.6" hidden="1" x14ac:dyDescent="0.3">
      <c r="E259" s="35" t="s">
        <v>697</v>
      </c>
      <c r="F259" s="35" t="s">
        <v>698</v>
      </c>
    </row>
    <row r="260" spans="5:6" ht="15.6" hidden="1" x14ac:dyDescent="0.3">
      <c r="E260" s="35" t="s">
        <v>699</v>
      </c>
      <c r="F260" s="35" t="s">
        <v>700</v>
      </c>
    </row>
    <row r="261" spans="5:6" ht="15.6" hidden="1" x14ac:dyDescent="0.3">
      <c r="E261" s="35" t="s">
        <v>701</v>
      </c>
      <c r="F261" s="35" t="s">
        <v>702</v>
      </c>
    </row>
    <row r="262" spans="5:6" ht="15.6" hidden="1" x14ac:dyDescent="0.3">
      <c r="E262" s="35" t="s">
        <v>703</v>
      </c>
      <c r="F262" s="35" t="s">
        <v>704</v>
      </c>
    </row>
    <row r="263" spans="5:6" ht="15.6" hidden="1" x14ac:dyDescent="0.3">
      <c r="E263" s="35" t="s">
        <v>705</v>
      </c>
      <c r="F263" s="35" t="s">
        <v>706</v>
      </c>
    </row>
    <row r="264" spans="5:6" ht="15.6" hidden="1" x14ac:dyDescent="0.3">
      <c r="E264" s="35" t="s">
        <v>707</v>
      </c>
      <c r="F264" s="35" t="s">
        <v>708</v>
      </c>
    </row>
    <row r="265" spans="5:6" ht="15.6" hidden="1" x14ac:dyDescent="0.3">
      <c r="E265" s="35" t="s">
        <v>709</v>
      </c>
      <c r="F265" s="35" t="s">
        <v>710</v>
      </c>
    </row>
    <row r="266" spans="5:6" ht="15.6" hidden="1" x14ac:dyDescent="0.3">
      <c r="E266" s="35" t="s">
        <v>280</v>
      </c>
      <c r="F266" s="35" t="s">
        <v>281</v>
      </c>
    </row>
    <row r="267" spans="5:6" ht="15.6" hidden="1" x14ac:dyDescent="0.3">
      <c r="E267" s="35" t="s">
        <v>711</v>
      </c>
      <c r="F267" s="35" t="s">
        <v>712</v>
      </c>
    </row>
    <row r="268" spans="5:6" ht="15.6" hidden="1" x14ac:dyDescent="0.3">
      <c r="E268" s="35" t="s">
        <v>713</v>
      </c>
      <c r="F268" s="35" t="s">
        <v>714</v>
      </c>
    </row>
    <row r="269" spans="5:6" ht="15.6" hidden="1" x14ac:dyDescent="0.3">
      <c r="E269" s="35" t="s">
        <v>715</v>
      </c>
      <c r="F269" s="35" t="s">
        <v>716</v>
      </c>
    </row>
    <row r="270" spans="5:6" ht="15.6" hidden="1" x14ac:dyDescent="0.3">
      <c r="E270" s="35" t="s">
        <v>717</v>
      </c>
      <c r="F270" s="35" t="s">
        <v>718</v>
      </c>
    </row>
    <row r="271" spans="5:6" ht="15.6" hidden="1" x14ac:dyDescent="0.3">
      <c r="E271" s="35" t="s">
        <v>719</v>
      </c>
      <c r="F271" s="35" t="s">
        <v>720</v>
      </c>
    </row>
    <row r="272" spans="5:6" ht="15.6" hidden="1" x14ac:dyDescent="0.3">
      <c r="E272" s="35" t="s">
        <v>721</v>
      </c>
      <c r="F272" s="35" t="s">
        <v>722</v>
      </c>
    </row>
    <row r="273" spans="5:6" ht="15.6" hidden="1" x14ac:dyDescent="0.3">
      <c r="E273" s="35" t="s">
        <v>723</v>
      </c>
      <c r="F273" s="35" t="s">
        <v>724</v>
      </c>
    </row>
    <row r="274" spans="5:6" ht="15.6" hidden="1" x14ac:dyDescent="0.3">
      <c r="E274" s="35" t="s">
        <v>725</v>
      </c>
      <c r="F274" s="35" t="s">
        <v>726</v>
      </c>
    </row>
    <row r="275" spans="5:6" ht="15.6" hidden="1" x14ac:dyDescent="0.3">
      <c r="E275" s="35" t="s">
        <v>727</v>
      </c>
      <c r="F275" s="35" t="s">
        <v>728</v>
      </c>
    </row>
    <row r="276" spans="5:6" ht="15.6" hidden="1" x14ac:dyDescent="0.3">
      <c r="E276" s="35" t="s">
        <v>729</v>
      </c>
      <c r="F276" s="35" t="s">
        <v>730</v>
      </c>
    </row>
    <row r="277" spans="5:6" ht="15.6" hidden="1" x14ac:dyDescent="0.3">
      <c r="E277" s="35" t="s">
        <v>731</v>
      </c>
      <c r="F277" s="35" t="s">
        <v>732</v>
      </c>
    </row>
    <row r="278" spans="5:6" ht="15.6" hidden="1" x14ac:dyDescent="0.3">
      <c r="E278" s="35" t="s">
        <v>733</v>
      </c>
      <c r="F278" s="35" t="s">
        <v>734</v>
      </c>
    </row>
    <row r="279" spans="5:6" ht="15.6" hidden="1" x14ac:dyDescent="0.3">
      <c r="E279" s="35" t="s">
        <v>735</v>
      </c>
      <c r="F279" s="35" t="s">
        <v>736</v>
      </c>
    </row>
    <row r="280" spans="5:6" ht="15.6" hidden="1" x14ac:dyDescent="0.3">
      <c r="E280" s="35" t="s">
        <v>737</v>
      </c>
      <c r="F280" s="35" t="s">
        <v>738</v>
      </c>
    </row>
    <row r="281" spans="5:6" ht="15.6" hidden="1" x14ac:dyDescent="0.3">
      <c r="E281" s="35" t="s">
        <v>739</v>
      </c>
      <c r="F281" s="35" t="s">
        <v>740</v>
      </c>
    </row>
    <row r="282" spans="5:6" ht="15.6" hidden="1" x14ac:dyDescent="0.3">
      <c r="E282" s="35" t="s">
        <v>741</v>
      </c>
      <c r="F282" s="35" t="s">
        <v>742</v>
      </c>
    </row>
    <row r="283" spans="5:6" ht="15.6" hidden="1" x14ac:dyDescent="0.3">
      <c r="E283" s="35" t="s">
        <v>743</v>
      </c>
      <c r="F283" s="35" t="s">
        <v>744</v>
      </c>
    </row>
    <row r="284" spans="5:6" ht="15.6" hidden="1" x14ac:dyDescent="0.3">
      <c r="E284" s="35" t="s">
        <v>745</v>
      </c>
      <c r="F284" s="35" t="s">
        <v>746</v>
      </c>
    </row>
    <row r="285" spans="5:6" ht="15.6" hidden="1" x14ac:dyDescent="0.3">
      <c r="E285" s="35" t="s">
        <v>747</v>
      </c>
      <c r="F285" s="35" t="s">
        <v>748</v>
      </c>
    </row>
    <row r="286" spans="5:6" ht="15.6" hidden="1" x14ac:dyDescent="0.3">
      <c r="E286" s="35" t="s">
        <v>749</v>
      </c>
      <c r="F286" s="35" t="s">
        <v>750</v>
      </c>
    </row>
    <row r="287" spans="5:6" ht="15.6" hidden="1" x14ac:dyDescent="0.3">
      <c r="E287" s="35" t="s">
        <v>751</v>
      </c>
      <c r="F287" s="35" t="s">
        <v>752</v>
      </c>
    </row>
    <row r="288" spans="5:6" ht="15.6" hidden="1" x14ac:dyDescent="0.3">
      <c r="E288" s="35" t="s">
        <v>753</v>
      </c>
      <c r="F288" s="35" t="s">
        <v>754</v>
      </c>
    </row>
    <row r="289" spans="5:6" ht="15.6" hidden="1" x14ac:dyDescent="0.3">
      <c r="E289" s="35" t="s">
        <v>755</v>
      </c>
      <c r="F289" s="35" t="s">
        <v>756</v>
      </c>
    </row>
    <row r="290" spans="5:6" ht="15.6" hidden="1" x14ac:dyDescent="0.3">
      <c r="E290" s="35" t="s">
        <v>757</v>
      </c>
      <c r="F290" s="35" t="s">
        <v>758</v>
      </c>
    </row>
    <row r="291" spans="5:6" ht="15.6" hidden="1" x14ac:dyDescent="0.3">
      <c r="E291" s="35" t="s">
        <v>759</v>
      </c>
      <c r="F291" s="35" t="s">
        <v>760</v>
      </c>
    </row>
    <row r="292" spans="5:6" ht="15.6" hidden="1" x14ac:dyDescent="0.3">
      <c r="E292" s="35" t="s">
        <v>761</v>
      </c>
      <c r="F292" s="35" t="s">
        <v>762</v>
      </c>
    </row>
    <row r="293" spans="5:6" ht="15.6" hidden="1" x14ac:dyDescent="0.3">
      <c r="E293" s="35" t="s">
        <v>763</v>
      </c>
      <c r="F293" s="35" t="s">
        <v>764</v>
      </c>
    </row>
    <row r="294" spans="5:6" ht="15.6" hidden="1" x14ac:dyDescent="0.3">
      <c r="E294" s="35" t="s">
        <v>765</v>
      </c>
      <c r="F294" s="35" t="s">
        <v>766</v>
      </c>
    </row>
    <row r="295" spans="5:6" ht="15.6" hidden="1" x14ac:dyDescent="0.3">
      <c r="E295" s="35" t="s">
        <v>767</v>
      </c>
      <c r="F295" s="35" t="s">
        <v>768</v>
      </c>
    </row>
    <row r="296" spans="5:6" ht="15.6" hidden="1" x14ac:dyDescent="0.3">
      <c r="E296" s="35" t="s">
        <v>769</v>
      </c>
      <c r="F296" s="35" t="s">
        <v>770</v>
      </c>
    </row>
    <row r="297" spans="5:6" ht="15.6" hidden="1" x14ac:dyDescent="0.3">
      <c r="E297" s="35" t="s">
        <v>771</v>
      </c>
      <c r="F297" s="35" t="s">
        <v>772</v>
      </c>
    </row>
    <row r="298" spans="5:6" ht="15.6" hidden="1" x14ac:dyDescent="0.3">
      <c r="E298" s="35" t="s">
        <v>773</v>
      </c>
      <c r="F298" s="35" t="s">
        <v>774</v>
      </c>
    </row>
    <row r="299" spans="5:6" ht="15.6" hidden="1" x14ac:dyDescent="0.3">
      <c r="E299" s="35" t="s">
        <v>775</v>
      </c>
      <c r="F299" s="35" t="s">
        <v>776</v>
      </c>
    </row>
    <row r="300" spans="5:6" ht="15.6" hidden="1" x14ac:dyDescent="0.3">
      <c r="E300" s="35" t="s">
        <v>777</v>
      </c>
      <c r="F300" s="35" t="s">
        <v>778</v>
      </c>
    </row>
    <row r="301" spans="5:6" ht="15.6" hidden="1" x14ac:dyDescent="0.3">
      <c r="E301" s="35" t="s">
        <v>779</v>
      </c>
      <c r="F301" s="35" t="s">
        <v>780</v>
      </c>
    </row>
    <row r="302" spans="5:6" ht="15.6" hidden="1" x14ac:dyDescent="0.3">
      <c r="E302" s="35" t="s">
        <v>781</v>
      </c>
      <c r="F302" s="35" t="s">
        <v>782</v>
      </c>
    </row>
    <row r="303" spans="5:6" ht="15.6" hidden="1" x14ac:dyDescent="0.3">
      <c r="E303" s="35" t="s">
        <v>783</v>
      </c>
      <c r="F303" s="35" t="s">
        <v>784</v>
      </c>
    </row>
    <row r="304" spans="5:6" ht="15.6" hidden="1" x14ac:dyDescent="0.3">
      <c r="E304" s="35" t="s">
        <v>785</v>
      </c>
      <c r="F304" s="35" t="s">
        <v>786</v>
      </c>
    </row>
    <row r="305" spans="5:6" ht="15.6" hidden="1" x14ac:dyDescent="0.3">
      <c r="E305" s="35" t="s">
        <v>787</v>
      </c>
      <c r="F305" s="35" t="s">
        <v>788</v>
      </c>
    </row>
    <row r="306" spans="5:6" ht="15.6" hidden="1" x14ac:dyDescent="0.3">
      <c r="E306" s="35" t="s">
        <v>789</v>
      </c>
      <c r="F306" s="35" t="s">
        <v>790</v>
      </c>
    </row>
    <row r="307" spans="5:6" ht="15.6" hidden="1" x14ac:dyDescent="0.3">
      <c r="E307" s="35" t="s">
        <v>791</v>
      </c>
      <c r="F307" s="35" t="s">
        <v>792</v>
      </c>
    </row>
    <row r="308" spans="5:6" ht="15.6" hidden="1" x14ac:dyDescent="0.3">
      <c r="E308" s="35" t="s">
        <v>793</v>
      </c>
      <c r="F308" s="35" t="s">
        <v>794</v>
      </c>
    </row>
    <row r="309" spans="5:6" ht="15.6" hidden="1" x14ac:dyDescent="0.3">
      <c r="E309" s="35" t="s">
        <v>795</v>
      </c>
      <c r="F309" s="35" t="s">
        <v>796</v>
      </c>
    </row>
    <row r="310" spans="5:6" ht="15.6" hidden="1" x14ac:dyDescent="0.3">
      <c r="E310" s="35" t="s">
        <v>797</v>
      </c>
      <c r="F310" s="35" t="s">
        <v>798</v>
      </c>
    </row>
    <row r="311" spans="5:6" ht="15.6" hidden="1" x14ac:dyDescent="0.3">
      <c r="E311" s="35" t="s">
        <v>799</v>
      </c>
      <c r="F311" s="35" t="s">
        <v>800</v>
      </c>
    </row>
    <row r="312" spans="5:6" ht="15.6" hidden="1" x14ac:dyDescent="0.3">
      <c r="E312" s="35" t="s">
        <v>801</v>
      </c>
      <c r="F312" s="35" t="s">
        <v>802</v>
      </c>
    </row>
    <row r="313" spans="5:6" ht="15.6" hidden="1" x14ac:dyDescent="0.3">
      <c r="E313" s="35" t="s">
        <v>803</v>
      </c>
      <c r="F313" s="35" t="s">
        <v>804</v>
      </c>
    </row>
    <row r="314" spans="5:6" ht="15.6" hidden="1" x14ac:dyDescent="0.3">
      <c r="E314" s="35" t="s">
        <v>805</v>
      </c>
      <c r="F314" s="35" t="s">
        <v>806</v>
      </c>
    </row>
    <row r="315" spans="5:6" ht="15.6" hidden="1" x14ac:dyDescent="0.3">
      <c r="E315" s="35" t="s">
        <v>807</v>
      </c>
      <c r="F315" s="35" t="s">
        <v>808</v>
      </c>
    </row>
    <row r="316" spans="5:6" ht="15.6" hidden="1" x14ac:dyDescent="0.3">
      <c r="E316" s="35" t="s">
        <v>809</v>
      </c>
      <c r="F316" s="35" t="s">
        <v>810</v>
      </c>
    </row>
    <row r="317" spans="5:6" ht="15.6" hidden="1" x14ac:dyDescent="0.3">
      <c r="E317" s="35" t="s">
        <v>811</v>
      </c>
      <c r="F317" s="35" t="s">
        <v>812</v>
      </c>
    </row>
    <row r="318" spans="5:6" ht="15.6" hidden="1" x14ac:dyDescent="0.3">
      <c r="E318" s="35" t="s">
        <v>813</v>
      </c>
      <c r="F318" s="35" t="s">
        <v>814</v>
      </c>
    </row>
    <row r="319" spans="5:6" ht="15.6" hidden="1" x14ac:dyDescent="0.3">
      <c r="E319" s="35" t="s">
        <v>815</v>
      </c>
      <c r="F319" s="35" t="s">
        <v>816</v>
      </c>
    </row>
    <row r="320" spans="5:6" ht="15.6" hidden="1" x14ac:dyDescent="0.3">
      <c r="E320" s="35" t="s">
        <v>817</v>
      </c>
      <c r="F320" s="35" t="s">
        <v>818</v>
      </c>
    </row>
    <row r="321" spans="5:6" ht="15.6" hidden="1" x14ac:dyDescent="0.3">
      <c r="E321" s="35" t="s">
        <v>819</v>
      </c>
      <c r="F321" s="35" t="s">
        <v>820</v>
      </c>
    </row>
    <row r="322" spans="5:6" ht="15.6" hidden="1" x14ac:dyDescent="0.3">
      <c r="E322" s="35" t="s">
        <v>821</v>
      </c>
      <c r="F322" s="35" t="s">
        <v>822</v>
      </c>
    </row>
    <row r="323" spans="5:6" ht="15.6" hidden="1" x14ac:dyDescent="0.3">
      <c r="E323" s="35" t="s">
        <v>823</v>
      </c>
      <c r="F323" s="35" t="s">
        <v>824</v>
      </c>
    </row>
    <row r="324" spans="5:6" ht="15.6" hidden="1" x14ac:dyDescent="0.3">
      <c r="E324" s="35" t="s">
        <v>825</v>
      </c>
      <c r="F324" s="35" t="s">
        <v>826</v>
      </c>
    </row>
    <row r="325" spans="5:6" ht="15.6" hidden="1" x14ac:dyDescent="0.3">
      <c r="E325" s="35" t="s">
        <v>827</v>
      </c>
      <c r="F325" s="35" t="s">
        <v>828</v>
      </c>
    </row>
    <row r="326" spans="5:6" ht="15.6" hidden="1" x14ac:dyDescent="0.3">
      <c r="E326" s="35" t="s">
        <v>829</v>
      </c>
      <c r="F326" s="35" t="s">
        <v>830</v>
      </c>
    </row>
    <row r="327" spans="5:6" ht="15.6" hidden="1" x14ac:dyDescent="0.3">
      <c r="E327" s="35" t="s">
        <v>831</v>
      </c>
      <c r="F327" s="35" t="s">
        <v>832</v>
      </c>
    </row>
    <row r="328" spans="5:6" ht="15.6" hidden="1" x14ac:dyDescent="0.3">
      <c r="E328" s="35" t="s">
        <v>833</v>
      </c>
      <c r="F328" s="35" t="s">
        <v>834</v>
      </c>
    </row>
    <row r="329" spans="5:6" ht="15.6" hidden="1" x14ac:dyDescent="0.3">
      <c r="E329" s="35" t="s">
        <v>835</v>
      </c>
      <c r="F329" s="35" t="s">
        <v>836</v>
      </c>
    </row>
    <row r="330" spans="5:6" ht="15.6" hidden="1" x14ac:dyDescent="0.3">
      <c r="E330" s="35" t="s">
        <v>837</v>
      </c>
      <c r="F330" s="35" t="s">
        <v>838</v>
      </c>
    </row>
    <row r="331" spans="5:6" ht="15.6" hidden="1" x14ac:dyDescent="0.3">
      <c r="E331" s="35" t="s">
        <v>839</v>
      </c>
      <c r="F331" s="35" t="s">
        <v>840</v>
      </c>
    </row>
    <row r="332" spans="5:6" ht="15.6" hidden="1" x14ac:dyDescent="0.3">
      <c r="E332" s="35" t="s">
        <v>841</v>
      </c>
      <c r="F332" s="35" t="s">
        <v>842</v>
      </c>
    </row>
    <row r="333" spans="5:6" ht="15.6" hidden="1" x14ac:dyDescent="0.3">
      <c r="E333" s="35" t="s">
        <v>843</v>
      </c>
      <c r="F333" s="35" t="s">
        <v>844</v>
      </c>
    </row>
    <row r="334" spans="5:6" ht="15.6" hidden="1" x14ac:dyDescent="0.3">
      <c r="E334" s="35" t="s">
        <v>845</v>
      </c>
      <c r="F334" s="35" t="s">
        <v>846</v>
      </c>
    </row>
    <row r="335" spans="5:6" ht="15.6" hidden="1" x14ac:dyDescent="0.3">
      <c r="E335" s="35" t="s">
        <v>847</v>
      </c>
      <c r="F335" s="35" t="s">
        <v>848</v>
      </c>
    </row>
    <row r="336" spans="5:6" ht="15.6" hidden="1" x14ac:dyDescent="0.3">
      <c r="E336" s="35" t="s">
        <v>849</v>
      </c>
      <c r="F336" s="35" t="s">
        <v>850</v>
      </c>
    </row>
    <row r="337" spans="5:6" ht="15.6" hidden="1" x14ac:dyDescent="0.3">
      <c r="E337" s="35" t="s">
        <v>851</v>
      </c>
      <c r="F337" s="35" t="s">
        <v>852</v>
      </c>
    </row>
    <row r="338" spans="5:6" ht="15.6" hidden="1" x14ac:dyDescent="0.3">
      <c r="E338" s="35" t="s">
        <v>853</v>
      </c>
      <c r="F338" s="35" t="s">
        <v>854</v>
      </c>
    </row>
    <row r="339" spans="5:6" ht="15.6" hidden="1" x14ac:dyDescent="0.3">
      <c r="E339" s="35" t="s">
        <v>855</v>
      </c>
      <c r="F339" s="35" t="s">
        <v>856</v>
      </c>
    </row>
    <row r="340" spans="5:6" ht="15.6" hidden="1" x14ac:dyDescent="0.3">
      <c r="E340" s="35" t="s">
        <v>857</v>
      </c>
      <c r="F340" s="35" t="s">
        <v>858</v>
      </c>
    </row>
    <row r="341" spans="5:6" ht="15.6" hidden="1" x14ac:dyDescent="0.3">
      <c r="E341" s="35" t="s">
        <v>859</v>
      </c>
      <c r="F341" s="35" t="s">
        <v>860</v>
      </c>
    </row>
    <row r="342" spans="5:6" ht="15.6" hidden="1" x14ac:dyDescent="0.3">
      <c r="E342" s="35" t="s">
        <v>861</v>
      </c>
      <c r="F342" s="35" t="s">
        <v>862</v>
      </c>
    </row>
    <row r="343" spans="5:6" ht="15.6" hidden="1" x14ac:dyDescent="0.3">
      <c r="E343" s="35" t="s">
        <v>863</v>
      </c>
      <c r="F343" s="35" t="s">
        <v>864</v>
      </c>
    </row>
    <row r="344" spans="5:6" ht="15.6" hidden="1" x14ac:dyDescent="0.3">
      <c r="E344" s="35" t="s">
        <v>865</v>
      </c>
      <c r="F344" s="35" t="s">
        <v>866</v>
      </c>
    </row>
    <row r="345" spans="5:6" ht="15.6" hidden="1" x14ac:dyDescent="0.3">
      <c r="E345" s="35" t="s">
        <v>867</v>
      </c>
      <c r="F345" s="35" t="s">
        <v>868</v>
      </c>
    </row>
    <row r="346" spans="5:6" ht="15.6" hidden="1" x14ac:dyDescent="0.3">
      <c r="E346" s="35" t="s">
        <v>869</v>
      </c>
      <c r="F346" s="35" t="s">
        <v>870</v>
      </c>
    </row>
    <row r="347" spans="5:6" ht="15.6" hidden="1" x14ac:dyDescent="0.3">
      <c r="E347" s="35" t="s">
        <v>871</v>
      </c>
      <c r="F347" s="35" t="s">
        <v>872</v>
      </c>
    </row>
    <row r="348" spans="5:6" ht="15.6" hidden="1" x14ac:dyDescent="0.3">
      <c r="E348" s="35" t="s">
        <v>873</v>
      </c>
      <c r="F348" s="35" t="s">
        <v>874</v>
      </c>
    </row>
    <row r="349" spans="5:6" ht="15.6" hidden="1" x14ac:dyDescent="0.3">
      <c r="E349" s="35" t="s">
        <v>875</v>
      </c>
      <c r="F349" s="35" t="s">
        <v>876</v>
      </c>
    </row>
    <row r="350" spans="5:6" ht="15.6" hidden="1" x14ac:dyDescent="0.3">
      <c r="E350" s="35" t="s">
        <v>877</v>
      </c>
      <c r="F350" s="35" t="s">
        <v>878</v>
      </c>
    </row>
    <row r="351" spans="5:6" ht="15.6" hidden="1" x14ac:dyDescent="0.3">
      <c r="E351" s="35" t="s">
        <v>879</v>
      </c>
      <c r="F351" s="35" t="s">
        <v>880</v>
      </c>
    </row>
    <row r="352" spans="5:6" ht="15.6" hidden="1" x14ac:dyDescent="0.3">
      <c r="E352" s="35" t="s">
        <v>239</v>
      </c>
      <c r="F352" s="35" t="s">
        <v>881</v>
      </c>
    </row>
    <row r="353" spans="5:6" ht="15.6" hidden="1" x14ac:dyDescent="0.3">
      <c r="E353" s="35" t="s">
        <v>882</v>
      </c>
      <c r="F353" s="35" t="s">
        <v>883</v>
      </c>
    </row>
    <row r="354" spans="5:6" ht="15.6" hidden="1" x14ac:dyDescent="0.3">
      <c r="E354" s="35" t="s">
        <v>884</v>
      </c>
      <c r="F354" s="35" t="s">
        <v>885</v>
      </c>
    </row>
    <row r="355" spans="5:6" ht="15.6" hidden="1" x14ac:dyDescent="0.3">
      <c r="E355" s="35" t="s">
        <v>90</v>
      </c>
      <c r="F355" s="35" t="s">
        <v>886</v>
      </c>
    </row>
    <row r="356" spans="5:6" ht="15.6" hidden="1" x14ac:dyDescent="0.3">
      <c r="E356" s="35" t="s">
        <v>242</v>
      </c>
      <c r="F356" s="35" t="s">
        <v>887</v>
      </c>
    </row>
    <row r="357" spans="5:6" ht="15.6" hidden="1" x14ac:dyDescent="0.3">
      <c r="E357" s="35" t="s">
        <v>888</v>
      </c>
      <c r="F357" s="35" t="s">
        <v>889</v>
      </c>
    </row>
    <row r="358" spans="5:6" ht="15.6" hidden="1" x14ac:dyDescent="0.3">
      <c r="E358" s="35" t="s">
        <v>243</v>
      </c>
      <c r="F358" s="35" t="s">
        <v>890</v>
      </c>
    </row>
    <row r="359" spans="5:6" ht="15.6" hidden="1" x14ac:dyDescent="0.3">
      <c r="E359" s="35" t="s">
        <v>891</v>
      </c>
      <c r="F359" s="35" t="s">
        <v>892</v>
      </c>
    </row>
    <row r="360" spans="5:6" ht="15.6" hidden="1" x14ac:dyDescent="0.3">
      <c r="E360" s="35" t="s">
        <v>893</v>
      </c>
      <c r="F360" s="35" t="s">
        <v>894</v>
      </c>
    </row>
    <row r="361" spans="5:6" ht="15.6" hidden="1" x14ac:dyDescent="0.3">
      <c r="E361" s="35" t="s">
        <v>895</v>
      </c>
      <c r="F361" s="35" t="s">
        <v>896</v>
      </c>
    </row>
    <row r="362" spans="5:6" ht="15.6" hidden="1" x14ac:dyDescent="0.3">
      <c r="E362" s="35" t="s">
        <v>897</v>
      </c>
      <c r="F362" s="35" t="s">
        <v>898</v>
      </c>
    </row>
    <row r="363" spans="5:6" ht="15.6" hidden="1" x14ac:dyDescent="0.3">
      <c r="E363" s="35" t="s">
        <v>899</v>
      </c>
      <c r="F363" s="35" t="s">
        <v>900</v>
      </c>
    </row>
    <row r="364" spans="5:6" ht="15.6" hidden="1" x14ac:dyDescent="0.3">
      <c r="E364" s="35" t="s">
        <v>901</v>
      </c>
      <c r="F364" s="35" t="s">
        <v>902</v>
      </c>
    </row>
    <row r="365" spans="5:6" ht="15.6" hidden="1" x14ac:dyDescent="0.3">
      <c r="E365" s="35" t="s">
        <v>903</v>
      </c>
      <c r="F365" s="35" t="s">
        <v>904</v>
      </c>
    </row>
    <row r="366" spans="5:6" ht="15.6" hidden="1" x14ac:dyDescent="0.3">
      <c r="E366" s="35" t="s">
        <v>905</v>
      </c>
      <c r="F366" s="35" t="s">
        <v>906</v>
      </c>
    </row>
    <row r="367" spans="5:6" ht="15.6" hidden="1" x14ac:dyDescent="0.3">
      <c r="E367" s="35" t="s">
        <v>907</v>
      </c>
      <c r="F367" s="35" t="s">
        <v>908</v>
      </c>
    </row>
    <row r="368" spans="5:6" ht="15.6" hidden="1" x14ac:dyDescent="0.3">
      <c r="E368" s="35" t="s">
        <v>909</v>
      </c>
      <c r="F368" s="35" t="s">
        <v>910</v>
      </c>
    </row>
    <row r="369" spans="5:6" ht="15.6" hidden="1" x14ac:dyDescent="0.3">
      <c r="E369" s="35" t="s">
        <v>911</v>
      </c>
      <c r="F369" s="35" t="s">
        <v>912</v>
      </c>
    </row>
    <row r="370" spans="5:6" ht="15.6" hidden="1" x14ac:dyDescent="0.3">
      <c r="E370" s="35" t="s">
        <v>913</v>
      </c>
      <c r="F370" s="35" t="s">
        <v>914</v>
      </c>
    </row>
    <row r="371" spans="5:6" ht="15.6" hidden="1" x14ac:dyDescent="0.3">
      <c r="E371" s="35" t="s">
        <v>915</v>
      </c>
      <c r="F371" s="35" t="s">
        <v>916</v>
      </c>
    </row>
    <row r="372" spans="5:6" ht="15.6" hidden="1" x14ac:dyDescent="0.3">
      <c r="E372" s="35" t="s">
        <v>917</v>
      </c>
      <c r="F372" s="35" t="s">
        <v>918</v>
      </c>
    </row>
    <row r="373" spans="5:6" ht="15.6" hidden="1" x14ac:dyDescent="0.3">
      <c r="E373" s="35" t="s">
        <v>257</v>
      </c>
      <c r="F373" s="35" t="s">
        <v>919</v>
      </c>
    </row>
    <row r="374" spans="5:6" ht="15.6" hidden="1" x14ac:dyDescent="0.3">
      <c r="E374" s="35" t="s">
        <v>920</v>
      </c>
      <c r="F374" s="35" t="s">
        <v>921</v>
      </c>
    </row>
    <row r="375" spans="5:6" ht="15.6" hidden="1" x14ac:dyDescent="0.3">
      <c r="E375" s="35" t="s">
        <v>922</v>
      </c>
      <c r="F375" s="35" t="s">
        <v>923</v>
      </c>
    </row>
    <row r="376" spans="5:6" ht="15.6" hidden="1" x14ac:dyDescent="0.3">
      <c r="E376" s="35" t="s">
        <v>258</v>
      </c>
      <c r="F376" s="35" t="s">
        <v>924</v>
      </c>
    </row>
    <row r="377" spans="5:6" ht="15.6" hidden="1" x14ac:dyDescent="0.3">
      <c r="E377" s="35" t="s">
        <v>925</v>
      </c>
      <c r="F377" s="35" t="s">
        <v>926</v>
      </c>
    </row>
    <row r="378" spans="5:6" ht="15.6" hidden="1" x14ac:dyDescent="0.3">
      <c r="E378" s="35" t="s">
        <v>927</v>
      </c>
      <c r="F378" s="35" t="s">
        <v>928</v>
      </c>
    </row>
    <row r="379" spans="5:6" ht="15.6" hidden="1" x14ac:dyDescent="0.3">
      <c r="E379" s="35" t="s">
        <v>929</v>
      </c>
      <c r="F379" s="35" t="s">
        <v>930</v>
      </c>
    </row>
    <row r="380" spans="5:6" ht="15.6" hidden="1" x14ac:dyDescent="0.3">
      <c r="E380" s="35" t="s">
        <v>931</v>
      </c>
      <c r="F380" s="35" t="s">
        <v>932</v>
      </c>
    </row>
    <row r="381" spans="5:6" ht="15.6" hidden="1" x14ac:dyDescent="0.3">
      <c r="E381" s="35" t="s">
        <v>933</v>
      </c>
      <c r="F381" s="35" t="s">
        <v>934</v>
      </c>
    </row>
    <row r="382" spans="5:6" ht="15.6" hidden="1" x14ac:dyDescent="0.3">
      <c r="E382" s="35" t="s">
        <v>935</v>
      </c>
      <c r="F382" s="35" t="s">
        <v>936</v>
      </c>
    </row>
    <row r="383" spans="5:6" ht="15.6" hidden="1" x14ac:dyDescent="0.3">
      <c r="E383" s="35" t="s">
        <v>937</v>
      </c>
      <c r="F383" s="35" t="s">
        <v>938</v>
      </c>
    </row>
    <row r="384" spans="5:6" ht="15.6" hidden="1" x14ac:dyDescent="0.3">
      <c r="E384" s="35" t="s">
        <v>939</v>
      </c>
      <c r="F384" s="35" t="s">
        <v>940</v>
      </c>
    </row>
    <row r="385" spans="5:6" ht="15.6" hidden="1" x14ac:dyDescent="0.3">
      <c r="E385" s="35" t="s">
        <v>941</v>
      </c>
      <c r="F385" s="35" t="s">
        <v>942</v>
      </c>
    </row>
    <row r="386" spans="5:6" ht="15.6" hidden="1" x14ac:dyDescent="0.3">
      <c r="E386" s="35" t="s">
        <v>943</v>
      </c>
      <c r="F386" s="35" t="s">
        <v>944</v>
      </c>
    </row>
    <row r="387" spans="5:6" ht="15.6" hidden="1" x14ac:dyDescent="0.3">
      <c r="E387" s="35" t="s">
        <v>945</v>
      </c>
      <c r="F387" s="35" t="s">
        <v>946</v>
      </c>
    </row>
    <row r="388" spans="5:6" ht="15.6" hidden="1" x14ac:dyDescent="0.3">
      <c r="E388" s="35" t="s">
        <v>947</v>
      </c>
      <c r="F388" s="35" t="s">
        <v>948</v>
      </c>
    </row>
    <row r="389" spans="5:6" ht="15.6" hidden="1" x14ac:dyDescent="0.3">
      <c r="E389" s="35" t="s">
        <v>949</v>
      </c>
      <c r="F389" s="35" t="s">
        <v>950</v>
      </c>
    </row>
    <row r="390" spans="5:6" ht="15.6" hidden="1" x14ac:dyDescent="0.3">
      <c r="E390" s="35" t="s">
        <v>951</v>
      </c>
      <c r="F390" s="35" t="s">
        <v>952</v>
      </c>
    </row>
    <row r="391" spans="5:6" ht="15.6" hidden="1" x14ac:dyDescent="0.3">
      <c r="E391" s="35" t="s">
        <v>953</v>
      </c>
      <c r="F391" s="35" t="s">
        <v>954</v>
      </c>
    </row>
    <row r="392" spans="5:6" ht="15.6" hidden="1" x14ac:dyDescent="0.3">
      <c r="E392" s="35" t="s">
        <v>955</v>
      </c>
      <c r="F392" s="35" t="s">
        <v>956</v>
      </c>
    </row>
    <row r="393" spans="5:6" ht="15.6" hidden="1" x14ac:dyDescent="0.3">
      <c r="E393" s="35" t="s">
        <v>957</v>
      </c>
      <c r="F393" s="35" t="s">
        <v>958</v>
      </c>
    </row>
    <row r="394" spans="5:6" ht="15.6" hidden="1" x14ac:dyDescent="0.3">
      <c r="E394" s="35" t="s">
        <v>959</v>
      </c>
      <c r="F394" s="35" t="s">
        <v>960</v>
      </c>
    </row>
    <row r="395" spans="5:6" ht="15.6" hidden="1" x14ac:dyDescent="0.3">
      <c r="E395" s="35" t="s">
        <v>961</v>
      </c>
      <c r="F395" s="35" t="s">
        <v>962</v>
      </c>
    </row>
    <row r="396" spans="5:6" ht="15.6" hidden="1" x14ac:dyDescent="0.3">
      <c r="E396" s="35" t="s">
        <v>963</v>
      </c>
      <c r="F396" s="35" t="s">
        <v>964</v>
      </c>
    </row>
    <row r="397" spans="5:6" ht="15.6" hidden="1" x14ac:dyDescent="0.3">
      <c r="E397" s="35" t="s">
        <v>965</v>
      </c>
      <c r="F397" s="35" t="s">
        <v>966</v>
      </c>
    </row>
    <row r="398" spans="5:6" ht="15.6" hidden="1" x14ac:dyDescent="0.3">
      <c r="E398" s="35" t="s">
        <v>967</v>
      </c>
      <c r="F398" s="35" t="s">
        <v>968</v>
      </c>
    </row>
    <row r="399" spans="5:6" ht="15.6" hidden="1" x14ac:dyDescent="0.3">
      <c r="E399" s="35" t="s">
        <v>969</v>
      </c>
      <c r="F399" s="35" t="s">
        <v>970</v>
      </c>
    </row>
    <row r="400" spans="5:6" ht="15.6" hidden="1" x14ac:dyDescent="0.3">
      <c r="E400" s="35" t="s">
        <v>971</v>
      </c>
      <c r="F400" s="35" t="s">
        <v>972</v>
      </c>
    </row>
    <row r="401" spans="5:6" ht="15.6" hidden="1" x14ac:dyDescent="0.3">
      <c r="E401" s="35" t="s">
        <v>973</v>
      </c>
      <c r="F401" s="35" t="s">
        <v>974</v>
      </c>
    </row>
    <row r="402" spans="5:6" ht="15.6" hidden="1" x14ac:dyDescent="0.3">
      <c r="E402" s="35" t="s">
        <v>975</v>
      </c>
      <c r="F402" s="35" t="s">
        <v>976</v>
      </c>
    </row>
    <row r="403" spans="5:6" ht="15.6" hidden="1" x14ac:dyDescent="0.3">
      <c r="E403" s="35" t="s">
        <v>977</v>
      </c>
      <c r="F403" s="35" t="s">
        <v>978</v>
      </c>
    </row>
    <row r="404" spans="5:6" ht="15.6" hidden="1" x14ac:dyDescent="0.3">
      <c r="E404" s="35" t="s">
        <v>979</v>
      </c>
      <c r="F404" s="35" t="s">
        <v>980</v>
      </c>
    </row>
    <row r="405" spans="5:6" ht="15.6" hidden="1" x14ac:dyDescent="0.3">
      <c r="E405" s="35" t="s">
        <v>57</v>
      </c>
      <c r="F405" s="35" t="s">
        <v>981</v>
      </c>
    </row>
    <row r="406" spans="5:6" ht="15.6" hidden="1" x14ac:dyDescent="0.3">
      <c r="E406" s="35" t="s">
        <v>982</v>
      </c>
      <c r="F406" s="35" t="s">
        <v>983</v>
      </c>
    </row>
    <row r="407" spans="5:6" ht="15.6" hidden="1" x14ac:dyDescent="0.3">
      <c r="E407" s="35" t="s">
        <v>984</v>
      </c>
      <c r="F407" s="35" t="s">
        <v>985</v>
      </c>
    </row>
    <row r="408" spans="5:6" ht="15.6" hidden="1" x14ac:dyDescent="0.3">
      <c r="E408" s="35" t="s">
        <v>986</v>
      </c>
      <c r="F408" s="35" t="s">
        <v>987</v>
      </c>
    </row>
    <row r="409" spans="5:6" ht="15.6" hidden="1" x14ac:dyDescent="0.3">
      <c r="E409" s="35" t="s">
        <v>988</v>
      </c>
      <c r="F409" s="35" t="s">
        <v>989</v>
      </c>
    </row>
    <row r="410" spans="5:6" ht="15.6" hidden="1" x14ac:dyDescent="0.3">
      <c r="E410" s="35" t="s">
        <v>990</v>
      </c>
      <c r="F410" s="35" t="s">
        <v>991</v>
      </c>
    </row>
    <row r="411" spans="5:6" ht="15.6" hidden="1" x14ac:dyDescent="0.3">
      <c r="E411" s="35" t="s">
        <v>992</v>
      </c>
      <c r="F411" s="35" t="s">
        <v>993</v>
      </c>
    </row>
    <row r="412" spans="5:6" ht="15.6" hidden="1" x14ac:dyDescent="0.3">
      <c r="E412" s="35" t="s">
        <v>994</v>
      </c>
      <c r="F412" s="35" t="s">
        <v>995</v>
      </c>
    </row>
    <row r="413" spans="5:6" ht="15.6" hidden="1" x14ac:dyDescent="0.3">
      <c r="E413" s="35" t="s">
        <v>996</v>
      </c>
      <c r="F413" s="35" t="s">
        <v>997</v>
      </c>
    </row>
    <row r="414" spans="5:6" ht="15.6" hidden="1" x14ac:dyDescent="0.3">
      <c r="E414" s="35" t="s">
        <v>998</v>
      </c>
      <c r="F414" s="35" t="s">
        <v>999</v>
      </c>
    </row>
    <row r="415" spans="5:6" ht="15.6" hidden="1" x14ac:dyDescent="0.3">
      <c r="E415" s="35" t="s">
        <v>1000</v>
      </c>
      <c r="F415" s="35" t="s">
        <v>1001</v>
      </c>
    </row>
    <row r="416" spans="5:6" ht="15.6" hidden="1" x14ac:dyDescent="0.3">
      <c r="E416" s="35" t="s">
        <v>1002</v>
      </c>
      <c r="F416" s="35" t="s">
        <v>1003</v>
      </c>
    </row>
    <row r="417" spans="5:6" ht="15.6" hidden="1" x14ac:dyDescent="0.3">
      <c r="E417" s="35" t="s">
        <v>1004</v>
      </c>
      <c r="F417" s="35" t="s">
        <v>1005</v>
      </c>
    </row>
    <row r="418" spans="5:6" ht="15.6" hidden="1" x14ac:dyDescent="0.3">
      <c r="E418" s="35" t="s">
        <v>1006</v>
      </c>
      <c r="F418" s="35" t="s">
        <v>1007</v>
      </c>
    </row>
    <row r="419" spans="5:6" ht="15.6" hidden="1" x14ac:dyDescent="0.3">
      <c r="E419" s="35" t="s">
        <v>1008</v>
      </c>
      <c r="F419" s="35" t="s">
        <v>1009</v>
      </c>
    </row>
    <row r="420" spans="5:6" ht="15.6" hidden="1" x14ac:dyDescent="0.3">
      <c r="E420" s="35" t="s">
        <v>1010</v>
      </c>
      <c r="F420" s="35" t="s">
        <v>1011</v>
      </c>
    </row>
    <row r="421" spans="5:6" ht="15.6" hidden="1" x14ac:dyDescent="0.3">
      <c r="E421" s="35" t="s">
        <v>1012</v>
      </c>
      <c r="F421" s="35" t="s">
        <v>1013</v>
      </c>
    </row>
    <row r="422" spans="5:6" ht="15.6" hidden="1" x14ac:dyDescent="0.3">
      <c r="E422" s="35" t="s">
        <v>1014</v>
      </c>
      <c r="F422" s="35" t="s">
        <v>1015</v>
      </c>
    </row>
    <row r="423" spans="5:6" ht="15.6" hidden="1" x14ac:dyDescent="0.3">
      <c r="E423" s="35" t="s">
        <v>1016</v>
      </c>
      <c r="F423" s="35" t="s">
        <v>1017</v>
      </c>
    </row>
    <row r="424" spans="5:6" ht="15.6" hidden="1" x14ac:dyDescent="0.3">
      <c r="E424" s="35" t="s">
        <v>1018</v>
      </c>
      <c r="F424" s="35" t="s">
        <v>1019</v>
      </c>
    </row>
    <row r="425" spans="5:6" ht="15.6" hidden="1" x14ac:dyDescent="0.3">
      <c r="E425" s="35" t="s">
        <v>1020</v>
      </c>
      <c r="F425" s="35" t="s">
        <v>1021</v>
      </c>
    </row>
    <row r="426" spans="5:6" ht="15.6" hidden="1" x14ac:dyDescent="0.3">
      <c r="E426" s="35" t="s">
        <v>1022</v>
      </c>
      <c r="F426" s="35" t="s">
        <v>1023</v>
      </c>
    </row>
    <row r="427" spans="5:6" ht="15.6" hidden="1" x14ac:dyDescent="0.3">
      <c r="E427" s="35" t="s">
        <v>1024</v>
      </c>
      <c r="F427" s="35" t="s">
        <v>1025</v>
      </c>
    </row>
    <row r="428" spans="5:6" ht="15.6" hidden="1" x14ac:dyDescent="0.3">
      <c r="E428" s="35" t="s">
        <v>1026</v>
      </c>
      <c r="F428" s="35" t="s">
        <v>1027</v>
      </c>
    </row>
    <row r="429" spans="5:6" ht="15.6" hidden="1" x14ac:dyDescent="0.3">
      <c r="E429" s="35" t="s">
        <v>1028</v>
      </c>
      <c r="F429" s="35" t="s">
        <v>1029</v>
      </c>
    </row>
    <row r="430" spans="5:6" ht="15.6" hidden="1" x14ac:dyDescent="0.3">
      <c r="E430" s="35" t="s">
        <v>1030</v>
      </c>
      <c r="F430" s="35" t="s">
        <v>1031</v>
      </c>
    </row>
    <row r="431" spans="5:6" ht="15.6" hidden="1" x14ac:dyDescent="0.3">
      <c r="E431" s="35" t="s">
        <v>1032</v>
      </c>
      <c r="F431" s="35" t="s">
        <v>1033</v>
      </c>
    </row>
    <row r="432" spans="5:6" ht="15.6" hidden="1" x14ac:dyDescent="0.3">
      <c r="E432" s="35" t="s">
        <v>1034</v>
      </c>
      <c r="F432" s="35" t="s">
        <v>1035</v>
      </c>
    </row>
    <row r="433" spans="5:6" ht="15.6" hidden="1" x14ac:dyDescent="0.3">
      <c r="E433" s="35" t="s">
        <v>1036</v>
      </c>
      <c r="F433" s="35" t="s">
        <v>1037</v>
      </c>
    </row>
    <row r="434" spans="5:6" ht="15.6" hidden="1" x14ac:dyDescent="0.3">
      <c r="E434" s="35" t="s">
        <v>58</v>
      </c>
      <c r="F434" s="35" t="s">
        <v>1038</v>
      </c>
    </row>
    <row r="435" spans="5:6" ht="15.6" hidden="1" x14ac:dyDescent="0.3">
      <c r="E435" s="35" t="s">
        <v>1039</v>
      </c>
      <c r="F435" s="35" t="s">
        <v>1040</v>
      </c>
    </row>
    <row r="436" spans="5:6" ht="15.6" hidden="1" x14ac:dyDescent="0.3">
      <c r="E436" s="35" t="s">
        <v>1041</v>
      </c>
      <c r="F436" s="35" t="s">
        <v>1042</v>
      </c>
    </row>
    <row r="437" spans="5:6" ht="15.6" hidden="1" x14ac:dyDescent="0.3">
      <c r="E437" s="35" t="s">
        <v>1043</v>
      </c>
      <c r="F437" s="35" t="s">
        <v>1044</v>
      </c>
    </row>
    <row r="438" spans="5:6" ht="15.6" hidden="1" x14ac:dyDescent="0.3">
      <c r="E438" s="35" t="s">
        <v>1045</v>
      </c>
      <c r="F438" s="35" t="s">
        <v>1046</v>
      </c>
    </row>
    <row r="439" spans="5:6" ht="15.6" hidden="1" x14ac:dyDescent="0.3">
      <c r="E439" s="35" t="s">
        <v>1047</v>
      </c>
      <c r="F439" s="35" t="s">
        <v>1048</v>
      </c>
    </row>
    <row r="440" spans="5:6" ht="15.6" hidden="1" x14ac:dyDescent="0.3">
      <c r="E440" s="35" t="s">
        <v>1049</v>
      </c>
      <c r="F440" s="35" t="s">
        <v>1050</v>
      </c>
    </row>
    <row r="441" spans="5:6" ht="15.6" hidden="1" x14ac:dyDescent="0.3">
      <c r="E441" s="35" t="s">
        <v>1051</v>
      </c>
      <c r="F441" s="35" t="s">
        <v>1052</v>
      </c>
    </row>
    <row r="442" spans="5:6" ht="15.6" hidden="1" x14ac:dyDescent="0.3">
      <c r="E442" s="35" t="s">
        <v>1053</v>
      </c>
      <c r="F442" s="35" t="s">
        <v>1054</v>
      </c>
    </row>
    <row r="443" spans="5:6" ht="15.6" hidden="1" x14ac:dyDescent="0.3">
      <c r="E443" s="35" t="s">
        <v>1055</v>
      </c>
      <c r="F443" s="35" t="s">
        <v>1056</v>
      </c>
    </row>
    <row r="444" spans="5:6" ht="15.6" hidden="1" x14ac:dyDescent="0.3">
      <c r="E444" s="35" t="s">
        <v>1057</v>
      </c>
      <c r="F444" s="35" t="s">
        <v>1058</v>
      </c>
    </row>
    <row r="445" spans="5:6" ht="15.6" hidden="1" x14ac:dyDescent="0.3">
      <c r="E445" s="35" t="s">
        <v>1059</v>
      </c>
      <c r="F445" s="35" t="s">
        <v>1060</v>
      </c>
    </row>
    <row r="446" spans="5:6" ht="15.6" hidden="1" x14ac:dyDescent="0.3">
      <c r="E446" s="35" t="s">
        <v>1061</v>
      </c>
      <c r="F446" s="35" t="s">
        <v>1062</v>
      </c>
    </row>
    <row r="447" spans="5:6" ht="15.6" hidden="1" x14ac:dyDescent="0.3">
      <c r="E447" s="35" t="s">
        <v>1063</v>
      </c>
      <c r="F447" s="35" t="s">
        <v>1064</v>
      </c>
    </row>
    <row r="448" spans="5:6" ht="15.6" hidden="1" x14ac:dyDescent="0.3">
      <c r="E448" s="35" t="s">
        <v>1065</v>
      </c>
      <c r="F448" s="35" t="s">
        <v>1066</v>
      </c>
    </row>
    <row r="449" spans="5:6" ht="15.6" hidden="1" x14ac:dyDescent="0.3">
      <c r="E449" s="35" t="s">
        <v>1067</v>
      </c>
      <c r="F449" s="35" t="s">
        <v>1068</v>
      </c>
    </row>
    <row r="450" spans="5:6" ht="15.6" hidden="1" x14ac:dyDescent="0.3">
      <c r="E450" s="35" t="s">
        <v>1069</v>
      </c>
      <c r="F450" s="35" t="s">
        <v>1070</v>
      </c>
    </row>
    <row r="451" spans="5:6" ht="15.6" hidden="1" x14ac:dyDescent="0.3">
      <c r="E451" s="35" t="s">
        <v>1071</v>
      </c>
      <c r="F451" s="35" t="s">
        <v>1072</v>
      </c>
    </row>
    <row r="452" spans="5:6" ht="15.6" hidden="1" x14ac:dyDescent="0.3">
      <c r="E452" s="35" t="s">
        <v>1073</v>
      </c>
      <c r="F452" s="35" t="s">
        <v>1074</v>
      </c>
    </row>
    <row r="453" spans="5:6" ht="15.6" hidden="1" x14ac:dyDescent="0.3">
      <c r="E453" s="35" t="s">
        <v>1075</v>
      </c>
      <c r="F453" s="35" t="s">
        <v>1076</v>
      </c>
    </row>
    <row r="454" spans="5:6" ht="15.6" hidden="1" x14ac:dyDescent="0.3">
      <c r="E454" s="35" t="s">
        <v>1077</v>
      </c>
      <c r="F454" s="35" t="s">
        <v>1078</v>
      </c>
    </row>
    <row r="455" spans="5:6" ht="15.6" hidden="1" x14ac:dyDescent="0.3">
      <c r="E455" s="35" t="s">
        <v>1079</v>
      </c>
      <c r="F455" s="35" t="s">
        <v>1080</v>
      </c>
    </row>
    <row r="456" spans="5:6" ht="15.6" hidden="1" x14ac:dyDescent="0.3">
      <c r="E456" s="35" t="s">
        <v>1081</v>
      </c>
      <c r="F456" s="35" t="s">
        <v>1082</v>
      </c>
    </row>
    <row r="457" spans="5:6" ht="15.6" hidden="1" x14ac:dyDescent="0.3">
      <c r="E457" s="35" t="s">
        <v>1083</v>
      </c>
      <c r="F457" s="35" t="s">
        <v>1084</v>
      </c>
    </row>
    <row r="458" spans="5:6" ht="15.6" hidden="1" x14ac:dyDescent="0.3">
      <c r="E458" s="35" t="s">
        <v>1085</v>
      </c>
      <c r="F458" s="35" t="s">
        <v>1086</v>
      </c>
    </row>
    <row r="459" spans="5:6" ht="15.6" hidden="1" x14ac:dyDescent="0.3">
      <c r="E459" s="35" t="s">
        <v>1087</v>
      </c>
      <c r="F459" s="35" t="s">
        <v>1088</v>
      </c>
    </row>
    <row r="460" spans="5:6" ht="15.6" hidden="1" x14ac:dyDescent="0.3">
      <c r="E460" s="35" t="s">
        <v>1089</v>
      </c>
      <c r="F460" s="35" t="s">
        <v>1090</v>
      </c>
    </row>
    <row r="461" spans="5:6" ht="15.6" hidden="1" x14ac:dyDescent="0.3">
      <c r="E461" s="35" t="s">
        <v>1091</v>
      </c>
      <c r="F461" s="35" t="s">
        <v>1092</v>
      </c>
    </row>
    <row r="462" spans="5:6" ht="15.6" hidden="1" x14ac:dyDescent="0.3">
      <c r="E462" s="35" t="s">
        <v>1093</v>
      </c>
      <c r="F462" s="35" t="s">
        <v>1094</v>
      </c>
    </row>
    <row r="463" spans="5:6" ht="15.6" hidden="1" x14ac:dyDescent="0.3">
      <c r="E463" s="35" t="s">
        <v>1095</v>
      </c>
      <c r="F463" s="35" t="s">
        <v>1096</v>
      </c>
    </row>
    <row r="464" spans="5:6" ht="15.6" hidden="1" x14ac:dyDescent="0.3">
      <c r="E464" s="35" t="s">
        <v>1097</v>
      </c>
      <c r="F464" s="35" t="s">
        <v>1098</v>
      </c>
    </row>
    <row r="465" spans="5:6" ht="15.6" hidden="1" x14ac:dyDescent="0.3">
      <c r="E465" s="35" t="s">
        <v>1099</v>
      </c>
      <c r="F465" s="35" t="s">
        <v>1100</v>
      </c>
    </row>
    <row r="466" spans="5:6" ht="15.6" hidden="1" x14ac:dyDescent="0.3">
      <c r="E466" s="35" t="s">
        <v>1101</v>
      </c>
      <c r="F466" s="35" t="s">
        <v>1102</v>
      </c>
    </row>
    <row r="467" spans="5:6" ht="15.6" hidden="1" x14ac:dyDescent="0.3">
      <c r="E467" s="35" t="s">
        <v>1103</v>
      </c>
      <c r="F467" s="35" t="s">
        <v>1104</v>
      </c>
    </row>
    <row r="468" spans="5:6" ht="15.6" hidden="1" x14ac:dyDescent="0.3">
      <c r="E468" s="35" t="s">
        <v>1105</v>
      </c>
      <c r="F468" s="35" t="s">
        <v>1106</v>
      </c>
    </row>
    <row r="469" spans="5:6" ht="15.6" hidden="1" x14ac:dyDescent="0.3">
      <c r="E469" s="35" t="s">
        <v>1107</v>
      </c>
      <c r="F469" s="35" t="s">
        <v>1108</v>
      </c>
    </row>
    <row r="470" spans="5:6" ht="15.6" hidden="1" x14ac:dyDescent="0.3">
      <c r="E470" s="35" t="s">
        <v>1109</v>
      </c>
      <c r="F470" s="35" t="s">
        <v>1110</v>
      </c>
    </row>
    <row r="471" spans="5:6" ht="15.6" hidden="1" x14ac:dyDescent="0.3">
      <c r="E471" s="35" t="s">
        <v>1111</v>
      </c>
      <c r="F471" s="35" t="s">
        <v>1112</v>
      </c>
    </row>
    <row r="472" spans="5:6" ht="15.6" hidden="1" x14ac:dyDescent="0.3">
      <c r="E472" s="35" t="s">
        <v>1113</v>
      </c>
      <c r="F472" s="35" t="s">
        <v>1114</v>
      </c>
    </row>
    <row r="473" spans="5:6" ht="15.6" hidden="1" x14ac:dyDescent="0.3">
      <c r="E473" s="35" t="s">
        <v>1115</v>
      </c>
      <c r="F473" s="35" t="s">
        <v>1116</v>
      </c>
    </row>
    <row r="474" spans="5:6" ht="15.6" hidden="1" x14ac:dyDescent="0.3">
      <c r="E474" s="35" t="s">
        <v>1117</v>
      </c>
      <c r="F474" s="35" t="s">
        <v>1118</v>
      </c>
    </row>
    <row r="475" spans="5:6" ht="15.6" hidden="1" x14ac:dyDescent="0.3">
      <c r="E475" s="35" t="s">
        <v>1119</v>
      </c>
      <c r="F475" s="35" t="s">
        <v>1120</v>
      </c>
    </row>
    <row r="476" spans="5:6" ht="15.6" hidden="1" x14ac:dyDescent="0.3">
      <c r="E476" s="35" t="s">
        <v>1121</v>
      </c>
      <c r="F476" s="35" t="s">
        <v>1122</v>
      </c>
    </row>
    <row r="477" spans="5:6" ht="15.6" hidden="1" x14ac:dyDescent="0.3">
      <c r="E477" s="35" t="s">
        <v>1123</v>
      </c>
      <c r="F477" s="35" t="s">
        <v>1124</v>
      </c>
    </row>
    <row r="478" spans="5:6" ht="15.6" hidden="1" x14ac:dyDescent="0.3">
      <c r="E478" s="35" t="s">
        <v>1125</v>
      </c>
      <c r="F478" s="35" t="s">
        <v>1126</v>
      </c>
    </row>
    <row r="479" spans="5:6" ht="15.6" hidden="1" x14ac:dyDescent="0.3">
      <c r="E479" s="35" t="s">
        <v>1127</v>
      </c>
      <c r="F479" s="35" t="s">
        <v>1128</v>
      </c>
    </row>
    <row r="480" spans="5:6" ht="15.6" hidden="1" x14ac:dyDescent="0.3">
      <c r="E480" s="35" t="s">
        <v>1129</v>
      </c>
      <c r="F480" s="35" t="s">
        <v>1130</v>
      </c>
    </row>
    <row r="481" spans="5:6" ht="15.6" hidden="1" x14ac:dyDescent="0.3">
      <c r="E481" s="35" t="s">
        <v>1131</v>
      </c>
      <c r="F481" s="35" t="s">
        <v>1132</v>
      </c>
    </row>
    <row r="482" spans="5:6" ht="15.6" hidden="1" x14ac:dyDescent="0.3">
      <c r="E482" s="35" t="s">
        <v>1133</v>
      </c>
      <c r="F482" s="35" t="s">
        <v>1134</v>
      </c>
    </row>
    <row r="483" spans="5:6" ht="15.6" hidden="1" x14ac:dyDescent="0.3">
      <c r="E483" s="35" t="s">
        <v>1135</v>
      </c>
      <c r="F483" s="35" t="s">
        <v>1136</v>
      </c>
    </row>
    <row r="484" spans="5:6" ht="15.6" hidden="1" x14ac:dyDescent="0.3">
      <c r="E484" s="35" t="s">
        <v>1137</v>
      </c>
      <c r="F484" s="35" t="s">
        <v>1138</v>
      </c>
    </row>
    <row r="485" spans="5:6" ht="15.6" hidden="1" x14ac:dyDescent="0.3">
      <c r="E485" s="35" t="s">
        <v>1139</v>
      </c>
      <c r="F485" s="35" t="s">
        <v>1140</v>
      </c>
    </row>
    <row r="486" spans="5:6" ht="15.6" hidden="1" x14ac:dyDescent="0.3">
      <c r="E486" s="35" t="s">
        <v>1141</v>
      </c>
      <c r="F486" s="35" t="s">
        <v>1142</v>
      </c>
    </row>
    <row r="487" spans="5:6" ht="15.6" hidden="1" x14ac:dyDescent="0.3">
      <c r="E487" s="35" t="s">
        <v>1143</v>
      </c>
      <c r="F487" s="35" t="s">
        <v>1144</v>
      </c>
    </row>
    <row r="488" spans="5:6" ht="15.6" hidden="1" x14ac:dyDescent="0.3">
      <c r="E488" s="35" t="s">
        <v>1145</v>
      </c>
      <c r="F488" s="35" t="s">
        <v>1146</v>
      </c>
    </row>
    <row r="489" spans="5:6" ht="15.6" hidden="1" x14ac:dyDescent="0.3">
      <c r="E489" s="35" t="s">
        <v>1147</v>
      </c>
      <c r="F489" s="35" t="s">
        <v>1148</v>
      </c>
    </row>
    <row r="490" spans="5:6" ht="15.6" hidden="1" x14ac:dyDescent="0.3">
      <c r="E490" s="35" t="s">
        <v>1149</v>
      </c>
      <c r="F490" s="35" t="s">
        <v>1150</v>
      </c>
    </row>
    <row r="491" spans="5:6" ht="15.6" hidden="1" x14ac:dyDescent="0.3">
      <c r="E491" s="35" t="s">
        <v>1151</v>
      </c>
      <c r="F491" s="35" t="s">
        <v>1152</v>
      </c>
    </row>
    <row r="492" spans="5:6" ht="15.6" hidden="1" x14ac:dyDescent="0.3">
      <c r="E492" s="35" t="s">
        <v>1153</v>
      </c>
      <c r="F492" s="35" t="s">
        <v>1154</v>
      </c>
    </row>
    <row r="493" spans="5:6" ht="15.6" hidden="1" x14ac:dyDescent="0.3">
      <c r="E493" s="35" t="s">
        <v>1155</v>
      </c>
      <c r="F493" s="35" t="s">
        <v>1156</v>
      </c>
    </row>
    <row r="494" spans="5:6" ht="15.6" hidden="1" x14ac:dyDescent="0.3">
      <c r="E494" s="35" t="s">
        <v>1157</v>
      </c>
      <c r="F494" s="35" t="s">
        <v>1158</v>
      </c>
    </row>
    <row r="495" spans="5:6" ht="15.6" hidden="1" x14ac:dyDescent="0.3">
      <c r="E495" s="35" t="s">
        <v>1159</v>
      </c>
      <c r="F495" s="35" t="s">
        <v>1160</v>
      </c>
    </row>
    <row r="496" spans="5:6" ht="15.6" hidden="1" x14ac:dyDescent="0.3">
      <c r="E496" s="35" t="s">
        <v>1161</v>
      </c>
      <c r="F496" s="35" t="s">
        <v>1162</v>
      </c>
    </row>
    <row r="497" spans="5:6" ht="15.6" hidden="1" x14ac:dyDescent="0.3">
      <c r="E497" s="35" t="s">
        <v>1163</v>
      </c>
      <c r="F497" s="35" t="s">
        <v>1164</v>
      </c>
    </row>
    <row r="498" spans="5:6" ht="15.6" hidden="1" x14ac:dyDescent="0.3">
      <c r="E498" s="35" t="s">
        <v>1165</v>
      </c>
      <c r="F498" s="35" t="s">
        <v>1166</v>
      </c>
    </row>
    <row r="499" spans="5:6" ht="15.6" hidden="1" x14ac:dyDescent="0.3">
      <c r="E499" s="35" t="s">
        <v>1167</v>
      </c>
      <c r="F499" s="35" t="s">
        <v>1168</v>
      </c>
    </row>
    <row r="500" spans="5:6" ht="15.6" hidden="1" x14ac:dyDescent="0.3">
      <c r="E500" s="35" t="s">
        <v>1169</v>
      </c>
      <c r="F500" s="35" t="s">
        <v>1170</v>
      </c>
    </row>
    <row r="501" spans="5:6" ht="15.6" hidden="1" x14ac:dyDescent="0.3">
      <c r="E501" s="35" t="s">
        <v>1171</v>
      </c>
      <c r="F501" s="35" t="s">
        <v>1172</v>
      </c>
    </row>
    <row r="502" spans="5:6" ht="15.6" hidden="1" x14ac:dyDescent="0.3">
      <c r="E502" s="35" t="s">
        <v>1173</v>
      </c>
      <c r="F502" s="35" t="s">
        <v>1174</v>
      </c>
    </row>
    <row r="503" spans="5:6" ht="15.6" hidden="1" x14ac:dyDescent="0.3">
      <c r="E503" s="35" t="s">
        <v>46</v>
      </c>
      <c r="F503" s="35" t="s">
        <v>1175</v>
      </c>
    </row>
    <row r="504" spans="5:6" ht="15.6" hidden="1" x14ac:dyDescent="0.3">
      <c r="E504" s="35" t="s">
        <v>1176</v>
      </c>
      <c r="F504" s="35" t="s">
        <v>1177</v>
      </c>
    </row>
    <row r="505" spans="5:6" ht="15.6" hidden="1" x14ac:dyDescent="0.3">
      <c r="E505" s="35" t="s">
        <v>1178</v>
      </c>
      <c r="F505" s="35" t="s">
        <v>1179</v>
      </c>
    </row>
    <row r="506" spans="5:6" ht="15.6" hidden="1" x14ac:dyDescent="0.3">
      <c r="E506" s="35" t="s">
        <v>1180</v>
      </c>
      <c r="F506" s="35" t="s">
        <v>1181</v>
      </c>
    </row>
    <row r="507" spans="5:6" ht="15.6" hidden="1" x14ac:dyDescent="0.3">
      <c r="E507" s="35" t="s">
        <v>1182</v>
      </c>
      <c r="F507" s="35" t="s">
        <v>1183</v>
      </c>
    </row>
    <row r="508" spans="5:6" ht="15.6" hidden="1" x14ac:dyDescent="0.3">
      <c r="E508" s="35" t="s">
        <v>1184</v>
      </c>
      <c r="F508" s="35" t="s">
        <v>1185</v>
      </c>
    </row>
    <row r="509" spans="5:6" ht="15.6" hidden="1" x14ac:dyDescent="0.3">
      <c r="E509" s="35" t="s">
        <v>1186</v>
      </c>
      <c r="F509" s="35" t="s">
        <v>1187</v>
      </c>
    </row>
    <row r="510" spans="5:6" ht="15.6" hidden="1" x14ac:dyDescent="0.3">
      <c r="E510" s="35" t="s">
        <v>1188</v>
      </c>
      <c r="F510" s="35" t="s">
        <v>1189</v>
      </c>
    </row>
    <row r="511" spans="5:6" ht="15.6" hidden="1" x14ac:dyDescent="0.3">
      <c r="E511" s="35" t="s">
        <v>1190</v>
      </c>
      <c r="F511" s="35" t="s">
        <v>1191</v>
      </c>
    </row>
    <row r="512" spans="5:6" ht="15.6" hidden="1" x14ac:dyDescent="0.3">
      <c r="E512" s="35" t="s">
        <v>1192</v>
      </c>
      <c r="F512" s="35" t="s">
        <v>1193</v>
      </c>
    </row>
    <row r="513" spans="5:6" ht="15.6" hidden="1" x14ac:dyDescent="0.3">
      <c r="E513" s="35" t="s">
        <v>1194</v>
      </c>
      <c r="F513" s="35" t="s">
        <v>1195</v>
      </c>
    </row>
    <row r="514" spans="5:6" ht="15.6" hidden="1" x14ac:dyDescent="0.3">
      <c r="E514" s="35" t="s">
        <v>1196</v>
      </c>
      <c r="F514" s="35" t="s">
        <v>1197</v>
      </c>
    </row>
    <row r="515" spans="5:6" ht="15.6" hidden="1" x14ac:dyDescent="0.3">
      <c r="E515" s="35" t="s">
        <v>1198</v>
      </c>
      <c r="F515" s="35" t="s">
        <v>1199</v>
      </c>
    </row>
    <row r="516" spans="5:6" ht="15.6" hidden="1" x14ac:dyDescent="0.3">
      <c r="E516" s="35" t="s">
        <v>1200</v>
      </c>
      <c r="F516" s="35" t="s">
        <v>1201</v>
      </c>
    </row>
    <row r="517" spans="5:6" ht="15.6" hidden="1" x14ac:dyDescent="0.3">
      <c r="E517" s="35" t="s">
        <v>1202</v>
      </c>
      <c r="F517" s="35" t="s">
        <v>1203</v>
      </c>
    </row>
    <row r="518" spans="5:6" ht="15.6" hidden="1" x14ac:dyDescent="0.3">
      <c r="E518" s="35" t="s">
        <v>1204</v>
      </c>
      <c r="F518" s="35" t="s">
        <v>1205</v>
      </c>
    </row>
    <row r="519" spans="5:6" ht="15.6" hidden="1" x14ac:dyDescent="0.3">
      <c r="E519" s="35" t="s">
        <v>1206</v>
      </c>
      <c r="F519" s="35" t="s">
        <v>1207</v>
      </c>
    </row>
    <row r="520" spans="5:6" ht="15.6" hidden="1" x14ac:dyDescent="0.3">
      <c r="E520" s="35" t="s">
        <v>1208</v>
      </c>
      <c r="F520" s="35" t="s">
        <v>1209</v>
      </c>
    </row>
    <row r="521" spans="5:6" ht="15.6" hidden="1" x14ac:dyDescent="0.3">
      <c r="E521" s="35" t="s">
        <v>1210</v>
      </c>
      <c r="F521" s="35" t="s">
        <v>1211</v>
      </c>
    </row>
    <row r="522" spans="5:6" ht="15.6" hidden="1" x14ac:dyDescent="0.3">
      <c r="E522" s="35" t="s">
        <v>1212</v>
      </c>
      <c r="F522" s="35" t="s">
        <v>1213</v>
      </c>
    </row>
    <row r="523" spans="5:6" ht="15.6" hidden="1" x14ac:dyDescent="0.3">
      <c r="E523" s="35" t="s">
        <v>1214</v>
      </c>
      <c r="F523" s="35" t="s">
        <v>1215</v>
      </c>
    </row>
    <row r="524" spans="5:6" ht="15.6" hidden="1" x14ac:dyDescent="0.3">
      <c r="E524" s="35" t="s">
        <v>1216</v>
      </c>
      <c r="F524" s="35" t="s">
        <v>1217</v>
      </c>
    </row>
    <row r="525" spans="5:6" ht="15.6" hidden="1" x14ac:dyDescent="0.3">
      <c r="E525" s="35" t="s">
        <v>1218</v>
      </c>
      <c r="F525" s="35" t="s">
        <v>1219</v>
      </c>
    </row>
    <row r="526" spans="5:6" ht="15.6" hidden="1" x14ac:dyDescent="0.3">
      <c r="E526" s="35" t="s">
        <v>1220</v>
      </c>
      <c r="F526" s="35" t="s">
        <v>1221</v>
      </c>
    </row>
    <row r="527" spans="5:6" ht="15.6" hidden="1" x14ac:dyDescent="0.3">
      <c r="E527" s="35" t="s">
        <v>1222</v>
      </c>
      <c r="F527" s="35" t="s">
        <v>1223</v>
      </c>
    </row>
    <row r="528" spans="5:6" ht="15.6" hidden="1" x14ac:dyDescent="0.3">
      <c r="E528" s="35" t="s">
        <v>1224</v>
      </c>
      <c r="F528" s="35" t="s">
        <v>1225</v>
      </c>
    </row>
    <row r="529" spans="5:6" ht="15.6" hidden="1" x14ac:dyDescent="0.3">
      <c r="E529" s="35" t="s">
        <v>1226</v>
      </c>
      <c r="F529" s="35" t="s">
        <v>1227</v>
      </c>
    </row>
    <row r="530" spans="5:6" ht="15.6" hidden="1" x14ac:dyDescent="0.3">
      <c r="E530" s="35" t="s">
        <v>1228</v>
      </c>
      <c r="F530" s="35" t="s">
        <v>1229</v>
      </c>
    </row>
    <row r="531" spans="5:6" ht="15.6" hidden="1" x14ac:dyDescent="0.3">
      <c r="E531" s="35" t="s">
        <v>1230</v>
      </c>
      <c r="F531" s="35" t="s">
        <v>1231</v>
      </c>
    </row>
    <row r="532" spans="5:6" ht="15.6" hidden="1" x14ac:dyDescent="0.3">
      <c r="E532" s="35" t="s">
        <v>1232</v>
      </c>
      <c r="F532" s="35" t="s">
        <v>1233</v>
      </c>
    </row>
    <row r="533" spans="5:6" ht="15.6" hidden="1" x14ac:dyDescent="0.3">
      <c r="E533" s="35" t="s">
        <v>1234</v>
      </c>
      <c r="F533" s="35" t="s">
        <v>1235</v>
      </c>
    </row>
    <row r="534" spans="5:6" ht="15.6" hidden="1" x14ac:dyDescent="0.3">
      <c r="E534" s="35" t="s">
        <v>1236</v>
      </c>
      <c r="F534" s="35" t="s">
        <v>1237</v>
      </c>
    </row>
    <row r="535" spans="5:6" ht="15.6" hidden="1" x14ac:dyDescent="0.3">
      <c r="E535" s="35" t="s">
        <v>1238</v>
      </c>
      <c r="F535" s="35" t="s">
        <v>1239</v>
      </c>
    </row>
    <row r="536" spans="5:6" ht="15.6" hidden="1" x14ac:dyDescent="0.3">
      <c r="E536" s="35" t="s">
        <v>1240</v>
      </c>
      <c r="F536" s="35" t="s">
        <v>1241</v>
      </c>
    </row>
    <row r="537" spans="5:6" ht="15.6" hidden="1" x14ac:dyDescent="0.3">
      <c r="E537" s="35" t="s">
        <v>1242</v>
      </c>
      <c r="F537" s="35" t="s">
        <v>1243</v>
      </c>
    </row>
    <row r="538" spans="5:6" ht="15.6" hidden="1" x14ac:dyDescent="0.3">
      <c r="E538" s="35" t="s">
        <v>1244</v>
      </c>
      <c r="F538" s="35" t="s">
        <v>1245</v>
      </c>
    </row>
    <row r="539" spans="5:6" ht="15.6" hidden="1" x14ac:dyDescent="0.3">
      <c r="E539" s="35" t="s">
        <v>1246</v>
      </c>
      <c r="F539" s="35" t="s">
        <v>1247</v>
      </c>
    </row>
    <row r="540" spans="5:6" ht="15.6" hidden="1" x14ac:dyDescent="0.3">
      <c r="E540" s="35" t="s">
        <v>1248</v>
      </c>
      <c r="F540" s="35" t="s">
        <v>1249</v>
      </c>
    </row>
    <row r="541" spans="5:6" ht="15.6" hidden="1" x14ac:dyDescent="0.3">
      <c r="E541" s="35" t="s">
        <v>1250</v>
      </c>
      <c r="F541" s="35" t="s">
        <v>1251</v>
      </c>
    </row>
    <row r="542" spans="5:6" ht="15.6" hidden="1" x14ac:dyDescent="0.3">
      <c r="E542" s="35" t="s">
        <v>1252</v>
      </c>
      <c r="F542" s="35" t="s">
        <v>1253</v>
      </c>
    </row>
    <row r="543" spans="5:6" ht="15.6" hidden="1" x14ac:dyDescent="0.3">
      <c r="E543" s="35" t="s">
        <v>1254</v>
      </c>
      <c r="F543" s="35" t="s">
        <v>1255</v>
      </c>
    </row>
    <row r="544" spans="5:6" ht="15.6" hidden="1" x14ac:dyDescent="0.3">
      <c r="E544" s="35" t="s">
        <v>1256</v>
      </c>
      <c r="F544" s="35" t="s">
        <v>1257</v>
      </c>
    </row>
    <row r="545" spans="5:6" ht="15.6" hidden="1" x14ac:dyDescent="0.3">
      <c r="E545" s="35" t="s">
        <v>1258</v>
      </c>
      <c r="F545" s="35" t="s">
        <v>1259</v>
      </c>
    </row>
    <row r="546" spans="5:6" ht="15.6" hidden="1" x14ac:dyDescent="0.3">
      <c r="E546" s="35" t="s">
        <v>1260</v>
      </c>
      <c r="F546" s="35" t="s">
        <v>1261</v>
      </c>
    </row>
    <row r="547" spans="5:6" ht="15.6" hidden="1" x14ac:dyDescent="0.3">
      <c r="E547" s="35" t="s">
        <v>1262</v>
      </c>
      <c r="F547" s="35" t="s">
        <v>1263</v>
      </c>
    </row>
    <row r="548" spans="5:6" ht="15.6" hidden="1" x14ac:dyDescent="0.3">
      <c r="E548" s="35" t="s">
        <v>1264</v>
      </c>
      <c r="F548" s="35" t="s">
        <v>1265</v>
      </c>
    </row>
    <row r="549" spans="5:6" ht="15.6" hidden="1" x14ac:dyDescent="0.3">
      <c r="E549" s="35" t="s">
        <v>1266</v>
      </c>
      <c r="F549" s="35" t="s">
        <v>1267</v>
      </c>
    </row>
    <row r="550" spans="5:6" ht="15.6" hidden="1" x14ac:dyDescent="0.3">
      <c r="E550" s="35" t="s">
        <v>1268</v>
      </c>
      <c r="F550" s="35" t="s">
        <v>1269</v>
      </c>
    </row>
    <row r="551" spans="5:6" ht="15.6" hidden="1" x14ac:dyDescent="0.3">
      <c r="E551" s="35" t="s">
        <v>1270</v>
      </c>
      <c r="F551" s="35" t="s">
        <v>1271</v>
      </c>
    </row>
    <row r="552" spans="5:6" ht="15.6" hidden="1" x14ac:dyDescent="0.3">
      <c r="E552" s="35" t="s">
        <v>1272</v>
      </c>
      <c r="F552" s="35" t="s">
        <v>1273</v>
      </c>
    </row>
    <row r="553" spans="5:6" ht="15.6" hidden="1" x14ac:dyDescent="0.3">
      <c r="E553" s="35" t="s">
        <v>1274</v>
      </c>
      <c r="F553" s="35" t="s">
        <v>1275</v>
      </c>
    </row>
    <row r="554" spans="5:6" ht="15.6" hidden="1" x14ac:dyDescent="0.3">
      <c r="E554" s="35" t="s">
        <v>1276</v>
      </c>
      <c r="F554" s="35" t="s">
        <v>1277</v>
      </c>
    </row>
    <row r="555" spans="5:6" ht="15.6" hidden="1" x14ac:dyDescent="0.3">
      <c r="E555" s="35" t="s">
        <v>1278</v>
      </c>
      <c r="F555" s="35" t="s">
        <v>1279</v>
      </c>
    </row>
    <row r="556" spans="5:6" ht="15.6" hidden="1" x14ac:dyDescent="0.3">
      <c r="E556" s="35" t="s">
        <v>1280</v>
      </c>
      <c r="F556" s="35" t="s">
        <v>1281</v>
      </c>
    </row>
    <row r="557" spans="5:6" ht="15.6" hidden="1" x14ac:dyDescent="0.3">
      <c r="E557" s="35" t="s">
        <v>1282</v>
      </c>
      <c r="F557" s="35" t="s">
        <v>1283</v>
      </c>
    </row>
    <row r="558" spans="5:6" ht="15.6" hidden="1" x14ac:dyDescent="0.3">
      <c r="E558" s="35" t="s">
        <v>1284</v>
      </c>
      <c r="F558" s="35" t="s">
        <v>1285</v>
      </c>
    </row>
    <row r="559" spans="5:6" ht="15.6" hidden="1" x14ac:dyDescent="0.3">
      <c r="E559" s="35" t="s">
        <v>1286</v>
      </c>
      <c r="F559" s="35" t="s">
        <v>1287</v>
      </c>
    </row>
    <row r="560" spans="5:6" ht="15.6" hidden="1" x14ac:dyDescent="0.3">
      <c r="E560" s="35" t="s">
        <v>1288</v>
      </c>
      <c r="F560" s="35" t="s">
        <v>1289</v>
      </c>
    </row>
    <row r="561" spans="5:6" ht="15.6" hidden="1" x14ac:dyDescent="0.3">
      <c r="E561" s="35" t="s">
        <v>1290</v>
      </c>
      <c r="F561" s="35" t="s">
        <v>1291</v>
      </c>
    </row>
    <row r="562" spans="5:6" ht="15.6" hidden="1" x14ac:dyDescent="0.3">
      <c r="E562" s="35" t="s">
        <v>1292</v>
      </c>
      <c r="F562" s="35" t="s">
        <v>1293</v>
      </c>
    </row>
    <row r="563" spans="5:6" ht="15.6" hidden="1" x14ac:dyDescent="0.3">
      <c r="E563" s="35" t="s">
        <v>1294</v>
      </c>
      <c r="F563" s="35" t="s">
        <v>1295</v>
      </c>
    </row>
    <row r="564" spans="5:6" ht="15.6" hidden="1" x14ac:dyDescent="0.3">
      <c r="E564" s="35" t="s">
        <v>1296</v>
      </c>
      <c r="F564" s="35" t="s">
        <v>1297</v>
      </c>
    </row>
    <row r="565" spans="5:6" ht="15.6" hidden="1" x14ac:dyDescent="0.3">
      <c r="E565" s="35" t="s">
        <v>1298</v>
      </c>
      <c r="F565" s="35" t="s">
        <v>1299</v>
      </c>
    </row>
    <row r="566" spans="5:6" ht="15.6" hidden="1" x14ac:dyDescent="0.3">
      <c r="E566" s="35" t="s">
        <v>1300</v>
      </c>
      <c r="F566" s="35" t="s">
        <v>1301</v>
      </c>
    </row>
    <row r="567" spans="5:6" ht="15.6" hidden="1" x14ac:dyDescent="0.3">
      <c r="E567" s="35" t="s">
        <v>1302</v>
      </c>
      <c r="F567" s="35" t="s">
        <v>1303</v>
      </c>
    </row>
    <row r="568" spans="5:6" ht="15.6" hidden="1" x14ac:dyDescent="0.3">
      <c r="E568" s="35" t="s">
        <v>1304</v>
      </c>
      <c r="F568" s="35" t="s">
        <v>1305</v>
      </c>
    </row>
    <row r="569" spans="5:6" ht="15.6" hidden="1" x14ac:dyDescent="0.3">
      <c r="E569" s="35" t="s">
        <v>1306</v>
      </c>
      <c r="F569" s="35" t="s">
        <v>1307</v>
      </c>
    </row>
    <row r="570" spans="5:6" ht="15.6" hidden="1" x14ac:dyDescent="0.3">
      <c r="F570" s="35" t="s">
        <v>1308</v>
      </c>
    </row>
    <row r="571" spans="5:6" ht="15.6" hidden="1" x14ac:dyDescent="0.3">
      <c r="F571" s="35" t="s">
        <v>1309</v>
      </c>
    </row>
    <row r="572" spans="5:6" ht="15.6" hidden="1" x14ac:dyDescent="0.3">
      <c r="F572" s="35" t="s">
        <v>1310</v>
      </c>
    </row>
    <row r="573" spans="5:6" ht="15.6" hidden="1" x14ac:dyDescent="0.3">
      <c r="F573" s="35" t="s">
        <v>1311</v>
      </c>
    </row>
    <row r="574" spans="5:6" ht="15.6" hidden="1" x14ac:dyDescent="0.3"/>
    <row r="575" spans="5:6" ht="15.6" hidden="1" x14ac:dyDescent="0.3"/>
  </sheetData>
  <mergeCells count="44">
    <mergeCell ref="C17:G17"/>
    <mergeCell ref="B3:G3"/>
    <mergeCell ref="B4:G4"/>
    <mergeCell ref="B5:D5"/>
    <mergeCell ref="B6:G6"/>
    <mergeCell ref="B7:D7"/>
    <mergeCell ref="C8:G8"/>
    <mergeCell ref="C9:G9"/>
    <mergeCell ref="B10:B13"/>
    <mergeCell ref="C14:G14"/>
    <mergeCell ref="C15:G15"/>
    <mergeCell ref="C16:G16"/>
    <mergeCell ref="C30:G30"/>
    <mergeCell ref="C18:G18"/>
    <mergeCell ref="C19:G19"/>
    <mergeCell ref="C20:G20"/>
    <mergeCell ref="E21:G21"/>
    <mergeCell ref="C22:G22"/>
    <mergeCell ref="C23:G23"/>
    <mergeCell ref="B24:D24"/>
    <mergeCell ref="B25:G25"/>
    <mergeCell ref="C27:G27"/>
    <mergeCell ref="C28:G28"/>
    <mergeCell ref="C29:G29"/>
    <mergeCell ref="C43:G43"/>
    <mergeCell ref="B31:D31"/>
    <mergeCell ref="B32:G32"/>
    <mergeCell ref="B33:D33"/>
    <mergeCell ref="C34:G34"/>
    <mergeCell ref="C35:G35"/>
    <mergeCell ref="C36:G36"/>
    <mergeCell ref="C37:G37"/>
    <mergeCell ref="C38:G38"/>
    <mergeCell ref="C39:G39"/>
    <mergeCell ref="B40:D40"/>
    <mergeCell ref="B41:G41"/>
    <mergeCell ref="C52:G52"/>
    <mergeCell ref="B111:F111"/>
    <mergeCell ref="C44:G44"/>
    <mergeCell ref="C45:G45"/>
    <mergeCell ref="B47:G47"/>
    <mergeCell ref="C49:G49"/>
    <mergeCell ref="C50:G50"/>
    <mergeCell ref="C51:G51"/>
  </mergeCells>
  <dataValidations count="10">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C13">
      <formula1>$B$113:$B$118</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D13">
      <formula1>$C$113:$C$133</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E13">
      <formula1>$D$113:$D$172</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F13">
      <formula1>$E$113:$E$569</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G13">
      <formula1>$F$113:$F$573</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$G$113:$G$115</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$H$113:$H$117</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$I$113:$I$120</formula1>
    </dataValidation>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$J$113:$J$114</formula1>
    </dataValidation>
  </dataValidations>
  <hyperlinks>
    <hyperlink ref="A1" location="'2.6.2.h'!A1" display="Regresar"/>
  </hyperlinks>
  <printOptions horizontalCentered="1" verticalCentered="1"/>
  <pageMargins left="0.70866141732283472" right="0.70866141732283472" top="0.74803149606299213" bottom="0.74803149606299213" header="0.31496062992125984" footer="0.31496062992125984"/>
  <pageSetup scale="32" orientation="portrait" r:id="rId1"/>
  <drawing r:id="rId2"/>
  <legacyDrawing r:id="rId3"/>
  <tableParts count="10">
    <tablePart r:id="rId4"/>
    <tablePart r:id="rId5"/>
    <tablePart r:id="rId6"/>
    <tablePart r:id="rId7"/>
    <tablePart r:id="rId8"/>
    <tablePart r:id="rId9"/>
    <tablePart r:id="rId10"/>
    <tablePart r:id="rId11"/>
    <tablePart r:id="rId12"/>
    <tablePart r:id="rId1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A1:O21"/>
  <sheetViews>
    <sheetView showGridLines="0" zoomScale="90" zoomScaleNormal="90" workbookViewId="0">
      <selection activeCell="E24" sqref="E24"/>
    </sheetView>
  </sheetViews>
  <sheetFormatPr baseColWidth="10" defaultColWidth="11.42578125" defaultRowHeight="15" x14ac:dyDescent="0.25"/>
  <cols>
    <col min="1" max="1" width="11.42578125" style="95"/>
    <col min="2" max="2" width="11.7109375" style="95" customWidth="1"/>
    <col min="3" max="3" width="19.7109375" style="95" customWidth="1"/>
    <col min="4" max="4" width="11.42578125" style="95"/>
    <col min="5" max="5" width="19.7109375" style="95" customWidth="1"/>
    <col min="6" max="7" width="11.42578125" style="95"/>
    <col min="8" max="8" width="8.7109375" style="95" customWidth="1"/>
    <col min="9" max="9" width="11.5703125" style="95" customWidth="1"/>
    <col min="10" max="10" width="8.7109375" style="95" customWidth="1"/>
    <col min="11" max="11" width="8.28515625" style="95" customWidth="1"/>
    <col min="12" max="12" width="9.28515625" style="95" customWidth="1"/>
    <col min="13" max="13" width="8.7109375" style="95" customWidth="1"/>
    <col min="14" max="14" width="8.28515625" style="95" customWidth="1"/>
    <col min="15" max="16384" width="11.42578125" style="95"/>
  </cols>
  <sheetData>
    <row r="1" spans="1:15" ht="15.6" x14ac:dyDescent="0.3">
      <c r="A1" s="23" t="s">
        <v>32</v>
      </c>
      <c r="E1" s="788" t="s">
        <v>61</v>
      </c>
      <c r="H1" s="345"/>
      <c r="I1" s="345"/>
      <c r="J1" s="345"/>
      <c r="K1" s="345"/>
      <c r="L1" s="345"/>
      <c r="M1" s="345"/>
      <c r="N1" s="345"/>
      <c r="O1" s="345"/>
    </row>
    <row r="2" spans="1:15" ht="15.75" x14ac:dyDescent="0.25">
      <c r="A2" s="18"/>
      <c r="B2" s="85" t="s">
        <v>1535</v>
      </c>
      <c r="C2" s="88"/>
      <c r="H2" s="345"/>
      <c r="I2" s="388"/>
      <c r="J2" s="345"/>
      <c r="K2" s="345"/>
      <c r="L2" s="345"/>
      <c r="M2" s="345"/>
      <c r="N2" s="345"/>
      <c r="O2" s="345"/>
    </row>
    <row r="3" spans="1:15" ht="14.45" x14ac:dyDescent="0.3">
      <c r="B3" s="86" t="s">
        <v>47</v>
      </c>
      <c r="C3" s="86"/>
      <c r="H3" s="345"/>
      <c r="I3" s="345"/>
      <c r="J3" s="345"/>
      <c r="K3" s="345"/>
      <c r="L3" s="345"/>
      <c r="M3" s="345"/>
      <c r="N3" s="345"/>
      <c r="O3" s="345"/>
    </row>
    <row r="4" spans="1:15" x14ac:dyDescent="0.25">
      <c r="B4" s="86" t="s">
        <v>48</v>
      </c>
      <c r="C4" s="86"/>
      <c r="H4" s="345"/>
      <c r="I4" s="1607"/>
      <c r="J4" s="1607"/>
      <c r="K4" s="1607"/>
      <c r="L4" s="1607"/>
      <c r="M4" s="1607"/>
      <c r="N4" s="1607"/>
      <c r="O4" s="345"/>
    </row>
    <row r="5" spans="1:15" x14ac:dyDescent="0.25">
      <c r="B5" s="86" t="s">
        <v>49</v>
      </c>
      <c r="C5" s="86"/>
      <c r="H5" s="576"/>
      <c r="I5" s="577"/>
      <c r="J5" s="577"/>
      <c r="K5" s="577"/>
      <c r="L5" s="577"/>
      <c r="M5" s="577"/>
      <c r="N5" s="577"/>
      <c r="O5" s="345"/>
    </row>
    <row r="6" spans="1:15" x14ac:dyDescent="0.25">
      <c r="B6" s="71" t="s">
        <v>1571</v>
      </c>
      <c r="H6" s="576"/>
      <c r="I6" s="578"/>
      <c r="J6" s="578"/>
      <c r="K6" s="578"/>
      <c r="L6" s="345"/>
      <c r="M6" s="345"/>
      <c r="N6" s="345"/>
      <c r="O6" s="345"/>
    </row>
    <row r="7" spans="1:15" ht="14.45" x14ac:dyDescent="0.3">
      <c r="C7" s="86"/>
      <c r="H7" s="576"/>
      <c r="I7" s="578"/>
      <c r="J7" s="578"/>
      <c r="K7" s="578"/>
      <c r="L7" s="345"/>
      <c r="M7" s="345"/>
      <c r="N7" s="345"/>
      <c r="O7" s="345"/>
    </row>
    <row r="8" spans="1:15" x14ac:dyDescent="0.25">
      <c r="B8" s="14" t="s">
        <v>1569</v>
      </c>
      <c r="C8" s="86"/>
      <c r="H8" s="576"/>
      <c r="I8" s="578"/>
      <c r="J8" s="578"/>
      <c r="K8" s="578"/>
      <c r="L8" s="345"/>
      <c r="M8" s="345"/>
      <c r="N8" s="345"/>
      <c r="O8" s="345"/>
    </row>
    <row r="9" spans="1:15" ht="14.45" x14ac:dyDescent="0.3">
      <c r="C9" s="86"/>
      <c r="H9" s="576"/>
      <c r="I9" s="578"/>
      <c r="J9" s="578"/>
      <c r="K9" s="578"/>
      <c r="L9" s="345"/>
      <c r="M9" s="345"/>
      <c r="N9" s="345"/>
      <c r="O9" s="345"/>
    </row>
    <row r="10" spans="1:15" x14ac:dyDescent="0.25">
      <c r="B10" s="391" t="s">
        <v>3881</v>
      </c>
      <c r="C10" s="86"/>
      <c r="H10" s="576"/>
      <c r="I10" s="578"/>
      <c r="J10" s="578"/>
      <c r="K10" s="578"/>
      <c r="L10" s="580"/>
      <c r="M10" s="580"/>
      <c r="N10" s="579"/>
      <c r="O10" s="345"/>
    </row>
    <row r="11" spans="1:15" x14ac:dyDescent="0.25">
      <c r="B11" s="220" t="s">
        <v>1599</v>
      </c>
      <c r="C11" s="86"/>
      <c r="H11" s="576"/>
      <c r="I11" s="578"/>
      <c r="J11" s="578"/>
      <c r="K11" s="578"/>
      <c r="L11" s="580"/>
      <c r="M11" s="580"/>
      <c r="N11" s="579"/>
      <c r="O11" s="345"/>
    </row>
    <row r="12" spans="1:15" x14ac:dyDescent="0.25">
      <c r="B12" s="135" t="s">
        <v>1561</v>
      </c>
      <c r="C12" s="135" t="s">
        <v>1570</v>
      </c>
      <c r="H12" s="576"/>
      <c r="I12" s="578"/>
      <c r="J12" s="578"/>
      <c r="K12" s="579"/>
      <c r="L12" s="580"/>
      <c r="M12" s="580"/>
      <c r="N12" s="579"/>
      <c r="O12" s="345"/>
    </row>
    <row r="13" spans="1:15" ht="14.45" x14ac:dyDescent="0.3">
      <c r="B13" s="926">
        <v>2012</v>
      </c>
      <c r="C13" s="937">
        <v>309.62541676480055</v>
      </c>
      <c r="H13" s="345"/>
      <c r="I13" s="345"/>
      <c r="J13" s="345"/>
      <c r="K13" s="345"/>
      <c r="L13" s="345"/>
      <c r="M13" s="345"/>
      <c r="N13" s="345"/>
      <c r="O13" s="345"/>
    </row>
    <row r="14" spans="1:15" ht="14.45" x14ac:dyDescent="0.3">
      <c r="B14" s="926">
        <v>2013</v>
      </c>
      <c r="C14" s="937">
        <v>322.63556699794407</v>
      </c>
      <c r="H14" s="345"/>
      <c r="I14" s="345"/>
      <c r="J14" s="345"/>
      <c r="K14" s="345"/>
      <c r="L14" s="345"/>
      <c r="M14" s="345"/>
      <c r="N14" s="345"/>
      <c r="O14" s="345"/>
    </row>
    <row r="15" spans="1:15" ht="14.45" x14ac:dyDescent="0.3">
      <c r="B15" s="926">
        <v>2014</v>
      </c>
      <c r="C15" s="937">
        <v>348.86045682080351</v>
      </c>
    </row>
    <row r="16" spans="1:15" ht="14.45" x14ac:dyDescent="0.3">
      <c r="B16" s="926">
        <v>2015</v>
      </c>
      <c r="C16" s="937">
        <v>354.44223776990054</v>
      </c>
    </row>
    <row r="17" spans="2:14" ht="14.45" x14ac:dyDescent="0.3">
      <c r="B17" s="926">
        <v>2016</v>
      </c>
      <c r="C17" s="963">
        <v>285.53169559898265</v>
      </c>
      <c r="D17" s="246"/>
    </row>
    <row r="18" spans="2:14" ht="14.45" x14ac:dyDescent="0.3">
      <c r="B18" s="926">
        <v>2017</v>
      </c>
      <c r="C18" s="963">
        <v>313.25679967504084</v>
      </c>
      <c r="D18" s="246"/>
    </row>
    <row r="19" spans="2:14" ht="14.45" x14ac:dyDescent="0.3">
      <c r="B19" s="559">
        <v>2018</v>
      </c>
      <c r="C19" s="964">
        <v>353.54520508478038</v>
      </c>
      <c r="D19" s="246"/>
    </row>
    <row r="20" spans="2:14" s="155" customFormat="1" ht="14.45" x14ac:dyDescent="0.3">
      <c r="B20" s="1606" t="s">
        <v>3617</v>
      </c>
      <c r="C20" s="1606"/>
      <c r="D20" s="1606"/>
      <c r="E20" s="1606"/>
      <c r="F20" s="1606"/>
      <c r="G20" s="1606"/>
      <c r="H20" s="1606"/>
      <c r="I20" s="1606"/>
      <c r="J20" s="1606"/>
      <c r="K20" s="1606"/>
      <c r="L20" s="1606"/>
      <c r="M20" s="1606"/>
      <c r="N20" s="1606"/>
    </row>
    <row r="21" spans="2:14" s="155" customFormat="1" ht="14.45" x14ac:dyDescent="0.3">
      <c r="B21" s="95"/>
    </row>
  </sheetData>
  <mergeCells count="3">
    <mergeCell ref="I4:K4"/>
    <mergeCell ref="L4:N4"/>
    <mergeCell ref="B20:N20"/>
  </mergeCells>
  <hyperlinks>
    <hyperlink ref="A1" location="'C2'!A1" display="Regresar"/>
    <hyperlink ref="E1" location="'HM 2.6.2.k'!A1" display="Ver metadato"/>
  </hyperlinks>
  <pageMargins left="0.7" right="0.7" top="0.75" bottom="0.75" header="0.3" footer="0.3"/>
  <pageSetup orientation="portrait" horizontalDpi="90" verticalDpi="90"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7">
    <tabColor theme="8" tint="-0.499984740745262"/>
    <pageSetUpPr fitToPage="1"/>
  </sheetPr>
  <dimension ref="A1:L579"/>
  <sheetViews>
    <sheetView showGridLines="0" zoomScale="80" zoomScaleNormal="80" workbookViewId="0">
      <selection activeCell="E24" sqref="E24"/>
    </sheetView>
  </sheetViews>
  <sheetFormatPr baseColWidth="10" defaultColWidth="11.42578125" defaultRowHeight="15.75" x14ac:dyDescent="0.25"/>
  <cols>
    <col min="1" max="1" width="13.7109375" style="11" customWidth="1"/>
    <col min="2" max="2" width="30.28515625" style="11" customWidth="1"/>
    <col min="3" max="3" width="37.7109375" style="11" customWidth="1"/>
    <col min="4" max="4" width="34.28515625" style="11" customWidth="1"/>
    <col min="5" max="5" width="25.42578125" style="11" customWidth="1"/>
    <col min="6" max="6" width="24.7109375" style="11" customWidth="1"/>
    <col min="7" max="7" width="21.42578125" style="11" customWidth="1"/>
    <col min="8" max="8" width="16" style="11" customWidth="1"/>
    <col min="9" max="9" width="16.28515625" style="11" customWidth="1"/>
    <col min="10" max="10" width="21.7109375" style="11" customWidth="1"/>
    <col min="11" max="16384" width="11.42578125" style="11"/>
  </cols>
  <sheetData>
    <row r="1" spans="1:7" ht="15.6" x14ac:dyDescent="0.3">
      <c r="A1" s="788" t="s">
        <v>32</v>
      </c>
    </row>
    <row r="2" spans="1:7" ht="42" customHeight="1" x14ac:dyDescent="0.25">
      <c r="F2" s="36" t="s">
        <v>264</v>
      </c>
      <c r="G2" s="37"/>
    </row>
    <row r="3" spans="1:7" ht="45.75" customHeight="1" x14ac:dyDescent="0.25">
      <c r="B3" s="1554" t="s">
        <v>265</v>
      </c>
      <c r="C3" s="1554"/>
      <c r="D3" s="1554"/>
      <c r="E3" s="1554"/>
      <c r="F3" s="1554"/>
      <c r="G3" s="1554"/>
    </row>
    <row r="4" spans="1:7" ht="15.6" x14ac:dyDescent="0.3">
      <c r="B4" s="1555" t="s">
        <v>266</v>
      </c>
      <c r="C4" s="1555"/>
      <c r="D4" s="1555"/>
      <c r="E4" s="1555"/>
      <c r="F4" s="1555"/>
      <c r="G4" s="1555"/>
    </row>
    <row r="5" spans="1:7" ht="15.6" x14ac:dyDescent="0.3">
      <c r="B5" s="1556"/>
      <c r="C5" s="1556"/>
      <c r="D5" s="1556"/>
      <c r="F5" s="33"/>
      <c r="G5" s="33"/>
    </row>
    <row r="6" spans="1:7" x14ac:dyDescent="0.25">
      <c r="B6" s="1557" t="s">
        <v>267</v>
      </c>
      <c r="C6" s="1557"/>
      <c r="D6" s="1557"/>
      <c r="E6" s="1557"/>
      <c r="F6" s="1557"/>
      <c r="G6" s="1557"/>
    </row>
    <row r="7" spans="1:7" ht="15.6" x14ac:dyDescent="0.3">
      <c r="B7" s="1556"/>
      <c r="C7" s="1556"/>
      <c r="D7" s="1556"/>
      <c r="F7" s="33"/>
      <c r="G7" s="33"/>
    </row>
    <row r="8" spans="1:7" ht="15.6" x14ac:dyDescent="0.3">
      <c r="B8" s="38" t="s">
        <v>268</v>
      </c>
      <c r="C8" s="1572" t="s">
        <v>324</v>
      </c>
      <c r="D8" s="1572"/>
      <c r="E8" s="1572"/>
      <c r="F8" s="1572"/>
      <c r="G8" s="1572"/>
    </row>
    <row r="9" spans="1:7" ht="31.5" x14ac:dyDescent="0.25">
      <c r="B9" s="38" t="s">
        <v>270</v>
      </c>
      <c r="C9" s="1571" t="s">
        <v>3751</v>
      </c>
      <c r="D9" s="1571"/>
      <c r="E9" s="1571"/>
      <c r="F9" s="1571"/>
      <c r="G9" s="1571"/>
    </row>
    <row r="10" spans="1:7" ht="31.5" x14ac:dyDescent="0.25">
      <c r="B10" s="1573" t="s">
        <v>271</v>
      </c>
      <c r="C10" s="39" t="s">
        <v>272</v>
      </c>
      <c r="D10" s="39" t="s">
        <v>273</v>
      </c>
      <c r="E10" s="39" t="s">
        <v>274</v>
      </c>
      <c r="F10" s="40" t="s">
        <v>275</v>
      </c>
      <c r="G10" s="40" t="s">
        <v>276</v>
      </c>
    </row>
    <row r="11" spans="1:7" ht="36" customHeight="1" x14ac:dyDescent="0.25">
      <c r="B11" s="1550"/>
      <c r="C11" s="41" t="s">
        <v>277</v>
      </c>
      <c r="D11" s="41" t="s">
        <v>48</v>
      </c>
      <c r="E11" s="41" t="s">
        <v>431</v>
      </c>
      <c r="F11" s="42" t="s">
        <v>258</v>
      </c>
      <c r="G11" s="42" t="s">
        <v>924</v>
      </c>
    </row>
    <row r="12" spans="1:7" ht="17.25" customHeight="1" x14ac:dyDescent="0.25">
      <c r="B12" s="1550"/>
      <c r="C12" s="41"/>
      <c r="D12" s="41"/>
      <c r="E12" s="41"/>
      <c r="F12" s="42" t="s">
        <v>282</v>
      </c>
      <c r="G12" s="42"/>
    </row>
    <row r="13" spans="1:7" ht="17.25" customHeight="1" x14ac:dyDescent="0.25">
      <c r="B13" s="1551"/>
      <c r="C13" s="41"/>
      <c r="D13" s="41"/>
      <c r="E13" s="41"/>
      <c r="F13" s="42" t="s">
        <v>282</v>
      </c>
      <c r="G13" s="42"/>
    </row>
    <row r="14" spans="1:7" x14ac:dyDescent="0.25">
      <c r="B14" s="43" t="s">
        <v>283</v>
      </c>
      <c r="C14" s="1572" t="s">
        <v>2</v>
      </c>
      <c r="D14" s="1572"/>
      <c r="E14" s="1572"/>
      <c r="F14" s="1572"/>
      <c r="G14" s="1572"/>
    </row>
    <row r="15" spans="1:7" ht="100.5" customHeight="1" x14ac:dyDescent="0.25">
      <c r="B15" s="38" t="s">
        <v>284</v>
      </c>
      <c r="C15" s="1571" t="s">
        <v>3801</v>
      </c>
      <c r="D15" s="1571"/>
      <c r="E15" s="1571"/>
      <c r="F15" s="1571"/>
      <c r="G15" s="1571"/>
    </row>
    <row r="16" spans="1:7" ht="36" customHeight="1" x14ac:dyDescent="0.25">
      <c r="B16" s="38" t="s">
        <v>285</v>
      </c>
      <c r="C16" s="1572" t="s">
        <v>3799</v>
      </c>
      <c r="D16" s="1572"/>
      <c r="E16" s="1572"/>
      <c r="F16" s="1572"/>
      <c r="G16" s="1572"/>
    </row>
    <row r="17" spans="2:9" x14ac:dyDescent="0.25">
      <c r="B17" s="38" t="s">
        <v>286</v>
      </c>
      <c r="C17" s="1571"/>
      <c r="D17" s="1571"/>
      <c r="E17" s="1571"/>
      <c r="F17" s="1571"/>
      <c r="G17" s="1571"/>
    </row>
    <row r="18" spans="2:9" x14ac:dyDescent="0.25">
      <c r="B18" s="38" t="s">
        <v>288</v>
      </c>
      <c r="C18" s="1571" t="s">
        <v>1828</v>
      </c>
      <c r="D18" s="1571"/>
      <c r="E18" s="1571"/>
      <c r="F18" s="1571"/>
      <c r="G18" s="1571"/>
    </row>
    <row r="19" spans="2:9" ht="36.75" customHeight="1" x14ac:dyDescent="0.25">
      <c r="B19" s="38" t="s">
        <v>289</v>
      </c>
      <c r="C19" s="1571"/>
      <c r="D19" s="1571"/>
      <c r="E19" s="1571"/>
      <c r="F19" s="1571"/>
      <c r="G19" s="1571"/>
    </row>
    <row r="20" spans="2:9" ht="49.5" customHeight="1" x14ac:dyDescent="0.25">
      <c r="B20" s="38" t="s">
        <v>290</v>
      </c>
      <c r="C20" s="1572" t="s">
        <v>3800</v>
      </c>
      <c r="D20" s="1572"/>
      <c r="E20" s="1572"/>
      <c r="F20" s="1572"/>
      <c r="G20" s="1572"/>
    </row>
    <row r="21" spans="2:9" ht="43.5" customHeight="1" x14ac:dyDescent="0.25">
      <c r="B21" s="38" t="s">
        <v>291</v>
      </c>
      <c r="C21" s="798" t="s">
        <v>3618</v>
      </c>
      <c r="D21" s="45" t="s">
        <v>1758</v>
      </c>
      <c r="E21" s="1575" t="s">
        <v>292</v>
      </c>
      <c r="F21" s="1576"/>
      <c r="G21" s="1577"/>
    </row>
    <row r="22" spans="2:9" ht="36.75" customHeight="1" x14ac:dyDescent="0.25">
      <c r="B22" s="38" t="s">
        <v>293</v>
      </c>
      <c r="C22" s="1571" t="s">
        <v>1759</v>
      </c>
      <c r="D22" s="1571"/>
      <c r="E22" s="1571"/>
      <c r="F22" s="1571"/>
      <c r="G22" s="1571"/>
    </row>
    <row r="23" spans="2:9" ht="70.5" customHeight="1" x14ac:dyDescent="0.25">
      <c r="B23" s="38" t="s">
        <v>294</v>
      </c>
      <c r="C23" s="1571"/>
      <c r="D23" s="1571"/>
      <c r="E23" s="1571"/>
      <c r="F23" s="1571"/>
      <c r="G23" s="1571"/>
    </row>
    <row r="24" spans="2:9" x14ac:dyDescent="0.25">
      <c r="B24" s="1578"/>
      <c r="C24" s="1578"/>
      <c r="D24" s="1578"/>
      <c r="E24" s="29"/>
      <c r="F24" s="34"/>
      <c r="G24" s="34"/>
    </row>
    <row r="25" spans="2:9" x14ac:dyDescent="0.25">
      <c r="B25" s="1579" t="s">
        <v>295</v>
      </c>
      <c r="C25" s="1579"/>
      <c r="D25" s="1579"/>
      <c r="E25" s="1579"/>
      <c r="F25" s="1579"/>
      <c r="G25" s="1579"/>
    </row>
    <row r="26" spans="2:9" x14ac:dyDescent="0.25">
      <c r="B26" s="46"/>
      <c r="C26" s="46"/>
      <c r="D26" s="46"/>
      <c r="E26" s="29"/>
      <c r="F26" s="47"/>
      <c r="G26" s="47"/>
      <c r="I26" s="11" t="s">
        <v>296</v>
      </c>
    </row>
    <row r="27" spans="2:9" x14ac:dyDescent="0.25">
      <c r="B27" s="38" t="s">
        <v>297</v>
      </c>
      <c r="C27" s="1572"/>
      <c r="D27" s="1572"/>
      <c r="E27" s="1572"/>
      <c r="F27" s="1572"/>
      <c r="G27" s="1572"/>
    </row>
    <row r="28" spans="2:9" ht="31.5" x14ac:dyDescent="0.25">
      <c r="B28" s="38" t="s">
        <v>298</v>
      </c>
      <c r="C28" s="1572"/>
      <c r="D28" s="1572"/>
      <c r="E28" s="1572"/>
      <c r="F28" s="1572"/>
      <c r="G28" s="1572"/>
    </row>
    <row r="29" spans="2:9" x14ac:dyDescent="0.25">
      <c r="B29" s="59" t="s">
        <v>299</v>
      </c>
      <c r="C29" s="1571"/>
      <c r="D29" s="1571"/>
      <c r="E29" s="1571"/>
      <c r="F29" s="1571"/>
      <c r="G29" s="1571"/>
    </row>
    <row r="30" spans="2:9" x14ac:dyDescent="0.25">
      <c r="B30" s="59" t="s">
        <v>301</v>
      </c>
      <c r="C30" s="1574"/>
      <c r="D30" s="1574"/>
      <c r="E30" s="1574"/>
      <c r="F30" s="1574"/>
      <c r="G30" s="1574"/>
    </row>
    <row r="31" spans="2:9" x14ac:dyDescent="0.25">
      <c r="B31" s="1580"/>
      <c r="C31" s="1580"/>
      <c r="D31" s="1580"/>
      <c r="E31" s="29"/>
      <c r="F31" s="47"/>
      <c r="G31" s="47"/>
    </row>
    <row r="32" spans="2:9" x14ac:dyDescent="0.25">
      <c r="B32" s="1579" t="s">
        <v>303</v>
      </c>
      <c r="C32" s="1579"/>
      <c r="D32" s="1579"/>
      <c r="E32" s="1579"/>
      <c r="F32" s="1579"/>
      <c r="G32" s="1579"/>
    </row>
    <row r="33" spans="2:10" x14ac:dyDescent="0.25">
      <c r="B33" s="1578"/>
      <c r="C33" s="1578"/>
      <c r="D33" s="1578"/>
      <c r="E33" s="29"/>
      <c r="F33" s="47"/>
      <c r="G33" s="47"/>
    </row>
    <row r="34" spans="2:10" ht="18" customHeight="1" x14ac:dyDescent="0.25">
      <c r="B34" s="38" t="s">
        <v>304</v>
      </c>
      <c r="C34" s="1572"/>
      <c r="D34" s="1572"/>
      <c r="E34" s="1572"/>
      <c r="F34" s="1572"/>
      <c r="G34" s="1572"/>
    </row>
    <row r="35" spans="2:10" ht="18" customHeight="1" x14ac:dyDescent="0.25">
      <c r="B35" s="38" t="s">
        <v>305</v>
      </c>
      <c r="C35" s="1572"/>
      <c r="D35" s="1572"/>
      <c r="E35" s="1572"/>
      <c r="F35" s="1572"/>
      <c r="G35" s="1572"/>
    </row>
    <row r="36" spans="2:10" ht="18" customHeight="1" x14ac:dyDescent="0.25">
      <c r="B36" s="38" t="s">
        <v>306</v>
      </c>
      <c r="C36" s="1572"/>
      <c r="D36" s="1572"/>
      <c r="E36" s="1572"/>
      <c r="F36" s="1572"/>
      <c r="G36" s="1572"/>
    </row>
    <row r="37" spans="2:10" ht="18" customHeight="1" x14ac:dyDescent="0.25">
      <c r="B37" s="38" t="s">
        <v>307</v>
      </c>
      <c r="C37" s="1572"/>
      <c r="D37" s="1572"/>
      <c r="E37" s="1572"/>
      <c r="F37" s="1572"/>
      <c r="G37" s="1572"/>
      <c r="J37" s="29"/>
    </row>
    <row r="38" spans="2:10" ht="18" customHeight="1" x14ac:dyDescent="0.25">
      <c r="B38" s="38" t="s">
        <v>308</v>
      </c>
      <c r="C38" s="1604"/>
      <c r="D38" s="1572"/>
      <c r="E38" s="1572"/>
      <c r="F38" s="1572"/>
      <c r="G38" s="1572"/>
    </row>
    <row r="39" spans="2:10" ht="18" customHeight="1" x14ac:dyDescent="0.25">
      <c r="B39" s="38" t="s">
        <v>309</v>
      </c>
      <c r="C39" s="1572"/>
      <c r="D39" s="1572"/>
      <c r="E39" s="1572"/>
      <c r="F39" s="1572"/>
      <c r="G39" s="1572"/>
    </row>
    <row r="40" spans="2:10" x14ac:dyDescent="0.25">
      <c r="B40" s="1592"/>
      <c r="C40" s="1592"/>
      <c r="D40" s="1592"/>
      <c r="E40" s="29"/>
      <c r="F40" s="34"/>
      <c r="G40" s="34"/>
    </row>
    <row r="41" spans="2:10" x14ac:dyDescent="0.25">
      <c r="B41" s="1579" t="s">
        <v>310</v>
      </c>
      <c r="C41" s="1579"/>
      <c r="D41" s="1579"/>
      <c r="E41" s="1579"/>
      <c r="F41" s="1579"/>
      <c r="G41" s="1579"/>
    </row>
    <row r="42" spans="2:10" x14ac:dyDescent="0.25">
      <c r="B42" s="49"/>
      <c r="C42" s="49"/>
      <c r="D42" s="49"/>
      <c r="E42" s="29"/>
      <c r="F42" s="29"/>
      <c r="G42" s="29"/>
    </row>
    <row r="43" spans="2:10" ht="31.5" x14ac:dyDescent="0.25">
      <c r="B43" s="38" t="s">
        <v>311</v>
      </c>
      <c r="C43" s="1572" t="s">
        <v>3802</v>
      </c>
      <c r="D43" s="1572"/>
      <c r="E43" s="1572"/>
      <c r="F43" s="1572"/>
      <c r="G43" s="1572"/>
    </row>
    <row r="44" spans="2:10" ht="36" customHeight="1" x14ac:dyDescent="0.25">
      <c r="B44" s="38" t="s">
        <v>312</v>
      </c>
      <c r="C44" s="1571"/>
      <c r="D44" s="1571"/>
      <c r="E44" s="1571"/>
      <c r="F44" s="1571"/>
      <c r="G44" s="1571"/>
    </row>
    <row r="45" spans="2:10" ht="21" customHeight="1" x14ac:dyDescent="0.25">
      <c r="B45" s="38" t="s">
        <v>313</v>
      </c>
      <c r="C45" s="1572"/>
      <c r="D45" s="1572"/>
      <c r="E45" s="1572"/>
      <c r="F45" s="1572"/>
      <c r="G45" s="1572"/>
    </row>
    <row r="46" spans="2:10" x14ac:dyDescent="0.25">
      <c r="B46" s="50"/>
      <c r="C46" s="51"/>
      <c r="D46" s="52"/>
      <c r="E46" s="29"/>
      <c r="F46" s="47"/>
      <c r="G46" s="47"/>
    </row>
    <row r="47" spans="2:10" x14ac:dyDescent="0.25">
      <c r="B47" s="1589" t="s">
        <v>314</v>
      </c>
      <c r="C47" s="1589"/>
      <c r="D47" s="1589"/>
      <c r="E47" s="1589"/>
      <c r="F47" s="1589"/>
      <c r="G47" s="1589"/>
    </row>
    <row r="48" spans="2:10" x14ac:dyDescent="0.25">
      <c r="B48" s="53"/>
      <c r="C48" s="53"/>
      <c r="D48" s="53"/>
      <c r="E48" s="29"/>
      <c r="F48" s="47"/>
      <c r="G48" s="54"/>
    </row>
    <row r="49" spans="2:7" ht="31.5" x14ac:dyDescent="0.25">
      <c r="B49" s="58" t="s">
        <v>315</v>
      </c>
      <c r="C49" s="1588"/>
      <c r="D49" s="1588"/>
      <c r="E49" s="1588"/>
      <c r="F49" s="1588"/>
      <c r="G49" s="1588"/>
    </row>
    <row r="50" spans="2:7" ht="31.5" x14ac:dyDescent="0.25">
      <c r="B50" s="55" t="s">
        <v>316</v>
      </c>
      <c r="C50" s="1591"/>
      <c r="D50" s="1591"/>
      <c r="E50" s="1591"/>
      <c r="F50" s="1591"/>
      <c r="G50" s="1591"/>
    </row>
    <row r="51" spans="2:7" x14ac:dyDescent="0.25">
      <c r="B51" s="55" t="s">
        <v>317</v>
      </c>
      <c r="C51" s="1588"/>
      <c r="D51" s="1588"/>
      <c r="E51" s="1588"/>
      <c r="F51" s="1588"/>
      <c r="G51" s="1588"/>
    </row>
    <row r="52" spans="2:7" ht="31.5" x14ac:dyDescent="0.25">
      <c r="B52" s="55" t="s">
        <v>318</v>
      </c>
      <c r="C52" s="1588"/>
      <c r="D52" s="1588"/>
      <c r="E52" s="1588"/>
      <c r="F52" s="1588"/>
      <c r="G52" s="1588"/>
    </row>
    <row r="53" spans="2:7" x14ac:dyDescent="0.25">
      <c r="B53" s="29"/>
      <c r="C53" s="29"/>
      <c r="D53" s="29"/>
      <c r="E53" s="29"/>
      <c r="F53" s="47"/>
      <c r="G53" s="47"/>
    </row>
    <row r="54" spans="2:7" x14ac:dyDescent="0.25">
      <c r="B54" s="1589" t="s">
        <v>319</v>
      </c>
      <c r="C54" s="1589"/>
      <c r="D54" s="1589"/>
      <c r="E54" s="1589"/>
      <c r="F54" s="1589"/>
      <c r="G54" s="1589"/>
    </row>
    <row r="55" spans="2:7" x14ac:dyDescent="0.25">
      <c r="B55" s="29"/>
      <c r="C55" s="29"/>
      <c r="D55" s="29"/>
      <c r="E55" s="29"/>
      <c r="F55" s="47"/>
      <c r="G55" s="47"/>
    </row>
    <row r="56" spans="2:7" ht="44.25" customHeight="1" x14ac:dyDescent="0.25">
      <c r="B56" s="1588" t="s">
        <v>320</v>
      </c>
      <c r="C56" s="1588"/>
      <c r="D56" s="1588"/>
      <c r="E56" s="1588"/>
      <c r="F56" s="1588"/>
      <c r="G56" s="1588"/>
    </row>
    <row r="115" spans="1:12" ht="15.6" hidden="1" x14ac:dyDescent="0.3">
      <c r="B115" s="1553" t="s">
        <v>271</v>
      </c>
      <c r="C115" s="1553"/>
      <c r="D115" s="1553"/>
      <c r="E115" s="1553"/>
      <c r="F115" s="1553"/>
    </row>
    <row r="116" spans="1:12" ht="31.15" hidden="1" x14ac:dyDescent="0.3">
      <c r="A116" s="56" t="s">
        <v>321</v>
      </c>
      <c r="B116" s="56" t="s">
        <v>272</v>
      </c>
      <c r="C116" s="56" t="s">
        <v>273</v>
      </c>
      <c r="D116" s="56" t="s">
        <v>274</v>
      </c>
      <c r="E116" s="57" t="s">
        <v>322</v>
      </c>
      <c r="F116" s="57" t="s">
        <v>276</v>
      </c>
      <c r="G116" s="56" t="s">
        <v>283</v>
      </c>
      <c r="H116" s="56" t="s">
        <v>286</v>
      </c>
      <c r="I116" s="56" t="s">
        <v>323</v>
      </c>
      <c r="J116" s="56" t="s">
        <v>301</v>
      </c>
      <c r="K116" s="31"/>
      <c r="L116" s="31"/>
    </row>
    <row r="117" spans="1:12" ht="15.6" hidden="1" x14ac:dyDescent="0.3">
      <c r="A117" s="11" t="s">
        <v>324</v>
      </c>
      <c r="B117" s="35" t="s">
        <v>325</v>
      </c>
      <c r="C117" s="35" t="s">
        <v>326</v>
      </c>
      <c r="D117" s="35" t="s">
        <v>87</v>
      </c>
      <c r="E117" s="35" t="s">
        <v>327</v>
      </c>
      <c r="F117" s="35" t="s">
        <v>328</v>
      </c>
      <c r="G117" s="11" t="s">
        <v>2</v>
      </c>
      <c r="H117" s="11" t="s">
        <v>329</v>
      </c>
      <c r="I117" s="11" t="s">
        <v>330</v>
      </c>
      <c r="J117" s="11" t="s">
        <v>331</v>
      </c>
    </row>
    <row r="118" spans="1:12" ht="15.6" hidden="1" x14ac:dyDescent="0.3">
      <c r="A118" s="11" t="s">
        <v>269</v>
      </c>
      <c r="B118" s="35" t="s">
        <v>277</v>
      </c>
      <c r="C118" s="35" t="s">
        <v>332</v>
      </c>
      <c r="D118" s="35" t="s">
        <v>333</v>
      </c>
      <c r="E118" s="35" t="s">
        <v>334</v>
      </c>
      <c r="F118" s="35" t="s">
        <v>335</v>
      </c>
      <c r="G118" s="11" t="s">
        <v>0</v>
      </c>
      <c r="H118" s="11" t="s">
        <v>287</v>
      </c>
      <c r="I118" s="11" t="s">
        <v>336</v>
      </c>
      <c r="J118" s="11" t="s">
        <v>302</v>
      </c>
    </row>
    <row r="119" spans="1:12" ht="15.6" hidden="1" x14ac:dyDescent="0.3">
      <c r="B119" s="35" t="s">
        <v>25</v>
      </c>
      <c r="C119" s="35" t="s">
        <v>337</v>
      </c>
      <c r="D119" s="35" t="s">
        <v>338</v>
      </c>
      <c r="E119" s="35" t="s">
        <v>339</v>
      </c>
      <c r="F119" s="35" t="s">
        <v>340</v>
      </c>
      <c r="G119" s="11" t="s">
        <v>341</v>
      </c>
      <c r="H119" s="11" t="s">
        <v>342</v>
      </c>
      <c r="I119" s="11" t="s">
        <v>343</v>
      </c>
    </row>
    <row r="120" spans="1:12" ht="15.6" hidden="1" x14ac:dyDescent="0.3">
      <c r="B120" s="35" t="s">
        <v>344</v>
      </c>
      <c r="C120" s="35" t="s">
        <v>278</v>
      </c>
      <c r="D120" s="35" t="s">
        <v>345</v>
      </c>
      <c r="E120" s="35" t="s">
        <v>88</v>
      </c>
      <c r="F120" s="35" t="s">
        <v>346</v>
      </c>
      <c r="H120" s="11" t="s">
        <v>347</v>
      </c>
      <c r="I120" s="11" t="s">
        <v>348</v>
      </c>
    </row>
    <row r="121" spans="1:12" ht="15.6" hidden="1" x14ac:dyDescent="0.3">
      <c r="B121" s="35" t="s">
        <v>349</v>
      </c>
      <c r="C121" s="35" t="s">
        <v>350</v>
      </c>
      <c r="D121" s="35" t="s">
        <v>351</v>
      </c>
      <c r="E121" s="35" t="s">
        <v>352</v>
      </c>
      <c r="F121" s="35" t="s">
        <v>353</v>
      </c>
      <c r="H121" s="11" t="s">
        <v>354</v>
      </c>
      <c r="I121" s="11" t="s">
        <v>300</v>
      </c>
    </row>
    <row r="122" spans="1:12" ht="15.6" hidden="1" x14ac:dyDescent="0.3">
      <c r="B122" s="35" t="s">
        <v>355</v>
      </c>
      <c r="C122" s="35" t="s">
        <v>356</v>
      </c>
      <c r="D122" s="35" t="s">
        <v>357</v>
      </c>
      <c r="E122" s="35" t="s">
        <v>358</v>
      </c>
      <c r="F122" s="35" t="s">
        <v>359</v>
      </c>
      <c r="I122" s="11" t="s">
        <v>360</v>
      </c>
    </row>
    <row r="123" spans="1:12" ht="15.6" hidden="1" x14ac:dyDescent="0.3">
      <c r="C123" s="35" t="s">
        <v>361</v>
      </c>
      <c r="D123" s="35" t="s">
        <v>362</v>
      </c>
      <c r="E123" s="35" t="s">
        <v>363</v>
      </c>
      <c r="F123" s="35" t="s">
        <v>364</v>
      </c>
      <c r="I123" s="11" t="s">
        <v>365</v>
      </c>
    </row>
    <row r="124" spans="1:12" ht="15.6" hidden="1" x14ac:dyDescent="0.3">
      <c r="C124" s="35" t="s">
        <v>366</v>
      </c>
      <c r="D124" s="35" t="s">
        <v>367</v>
      </c>
      <c r="E124" s="35" t="s">
        <v>368</v>
      </c>
      <c r="F124" s="35" t="s">
        <v>369</v>
      </c>
      <c r="I124" s="11" t="s">
        <v>370</v>
      </c>
    </row>
    <row r="125" spans="1:12" ht="15.6" hidden="1" x14ac:dyDescent="0.3">
      <c r="C125" s="35" t="s">
        <v>48</v>
      </c>
      <c r="D125" s="35" t="s">
        <v>99</v>
      </c>
      <c r="E125" s="35" t="s">
        <v>371</v>
      </c>
      <c r="F125" s="35" t="s">
        <v>372</v>
      </c>
    </row>
    <row r="126" spans="1:12" ht="15.6" hidden="1" x14ac:dyDescent="0.3">
      <c r="C126" s="35" t="s">
        <v>373</v>
      </c>
      <c r="D126" s="35" t="s">
        <v>374</v>
      </c>
      <c r="E126" s="35" t="s">
        <v>375</v>
      </c>
      <c r="F126" s="35" t="s">
        <v>376</v>
      </c>
    </row>
    <row r="127" spans="1:12" ht="15.6" hidden="1" x14ac:dyDescent="0.3">
      <c r="C127" s="35" t="s">
        <v>377</v>
      </c>
      <c r="D127" s="35" t="s">
        <v>378</v>
      </c>
      <c r="E127" s="35" t="s">
        <v>379</v>
      </c>
      <c r="F127" s="35" t="s">
        <v>380</v>
      </c>
    </row>
    <row r="128" spans="1:12" ht="15.6" hidden="1" x14ac:dyDescent="0.3">
      <c r="C128" s="35" t="s">
        <v>381</v>
      </c>
      <c r="D128" s="35" t="s">
        <v>382</v>
      </c>
      <c r="E128" s="35" t="s">
        <v>383</v>
      </c>
      <c r="F128" s="35" t="s">
        <v>384</v>
      </c>
    </row>
    <row r="129" spans="3:6" ht="15.6" hidden="1" x14ac:dyDescent="0.3">
      <c r="C129" s="35" t="s">
        <v>385</v>
      </c>
      <c r="D129" s="35" t="s">
        <v>386</v>
      </c>
      <c r="E129" s="35" t="s">
        <v>387</v>
      </c>
      <c r="F129" s="35" t="s">
        <v>388</v>
      </c>
    </row>
    <row r="130" spans="3:6" ht="15.6" hidden="1" x14ac:dyDescent="0.3">
      <c r="C130" s="35" t="s">
        <v>389</v>
      </c>
      <c r="D130" s="35" t="s">
        <v>279</v>
      </c>
      <c r="E130" s="35" t="s">
        <v>390</v>
      </c>
      <c r="F130" s="35" t="s">
        <v>391</v>
      </c>
    </row>
    <row r="131" spans="3:6" ht="15.6" hidden="1" x14ac:dyDescent="0.3">
      <c r="C131" s="35" t="s">
        <v>392</v>
      </c>
      <c r="D131" s="35" t="s">
        <v>393</v>
      </c>
      <c r="E131" s="35" t="s">
        <v>394</v>
      </c>
      <c r="F131" s="35" t="s">
        <v>395</v>
      </c>
    </row>
    <row r="132" spans="3:6" ht="15.6" hidden="1" x14ac:dyDescent="0.3">
      <c r="C132" s="35" t="s">
        <v>50</v>
      </c>
      <c r="D132" s="35" t="s">
        <v>396</v>
      </c>
      <c r="E132" s="35" t="s">
        <v>397</v>
      </c>
      <c r="F132" s="35" t="s">
        <v>398</v>
      </c>
    </row>
    <row r="133" spans="3:6" ht="15.6" hidden="1" x14ac:dyDescent="0.3">
      <c r="C133" s="35" t="s">
        <v>399</v>
      </c>
      <c r="D133" s="35" t="s">
        <v>400</v>
      </c>
      <c r="E133" s="35" t="s">
        <v>401</v>
      </c>
      <c r="F133" s="35" t="s">
        <v>402</v>
      </c>
    </row>
    <row r="134" spans="3:6" ht="15.6" hidden="1" x14ac:dyDescent="0.3">
      <c r="C134" s="35" t="s">
        <v>403</v>
      </c>
      <c r="D134" s="35" t="s">
        <v>404</v>
      </c>
      <c r="E134" s="35" t="s">
        <v>405</v>
      </c>
      <c r="F134" s="35" t="s">
        <v>406</v>
      </c>
    </row>
    <row r="135" spans="3:6" ht="15.6" hidden="1" x14ac:dyDescent="0.3">
      <c r="C135" s="35" t="s">
        <v>407</v>
      </c>
      <c r="D135" s="35" t="s">
        <v>408</v>
      </c>
      <c r="E135" s="35" t="s">
        <v>409</v>
      </c>
      <c r="F135" s="35" t="s">
        <v>410</v>
      </c>
    </row>
    <row r="136" spans="3:6" ht="15.6" hidden="1" x14ac:dyDescent="0.3">
      <c r="C136" s="35" t="s">
        <v>411</v>
      </c>
      <c r="D136" s="35" t="s">
        <v>412</v>
      </c>
      <c r="E136" s="35" t="s">
        <v>413</v>
      </c>
      <c r="F136" s="35" t="s">
        <v>414</v>
      </c>
    </row>
    <row r="137" spans="3:6" ht="15.6" hidden="1" x14ac:dyDescent="0.3">
      <c r="C137" s="35" t="s">
        <v>415</v>
      </c>
      <c r="D137" s="35" t="s">
        <v>416</v>
      </c>
      <c r="E137" s="35" t="s">
        <v>417</v>
      </c>
      <c r="F137" s="35" t="s">
        <v>418</v>
      </c>
    </row>
    <row r="138" spans="3:6" ht="15.6" hidden="1" x14ac:dyDescent="0.3">
      <c r="D138" s="35" t="s">
        <v>419</v>
      </c>
      <c r="E138" s="35" t="s">
        <v>420</v>
      </c>
      <c r="F138" s="35" t="s">
        <v>421</v>
      </c>
    </row>
    <row r="139" spans="3:6" ht="15.6" hidden="1" x14ac:dyDescent="0.3">
      <c r="D139" s="35" t="s">
        <v>422</v>
      </c>
      <c r="E139" s="35" t="s">
        <v>423</v>
      </c>
      <c r="F139" s="35" t="s">
        <v>424</v>
      </c>
    </row>
    <row r="140" spans="3:6" ht="15.6" hidden="1" x14ac:dyDescent="0.3">
      <c r="D140" s="35" t="s">
        <v>425</v>
      </c>
      <c r="E140" s="35" t="s">
        <v>426</v>
      </c>
      <c r="F140" s="35" t="s">
        <v>427</v>
      </c>
    </row>
    <row r="141" spans="3:6" ht="15.6" hidden="1" x14ac:dyDescent="0.3">
      <c r="D141" s="35" t="s">
        <v>428</v>
      </c>
      <c r="E141" s="35" t="s">
        <v>429</v>
      </c>
      <c r="F141" s="35" t="s">
        <v>430</v>
      </c>
    </row>
    <row r="142" spans="3:6" ht="15.6" hidden="1" x14ac:dyDescent="0.3">
      <c r="D142" s="35" t="s">
        <v>431</v>
      </c>
      <c r="E142" s="35" t="s">
        <v>82</v>
      </c>
      <c r="F142" s="35" t="s">
        <v>432</v>
      </c>
    </row>
    <row r="143" spans="3:6" ht="15.6" hidden="1" x14ac:dyDescent="0.3">
      <c r="D143" s="35" t="s">
        <v>433</v>
      </c>
      <c r="E143" s="35" t="s">
        <v>434</v>
      </c>
      <c r="F143" s="35" t="s">
        <v>435</v>
      </c>
    </row>
    <row r="144" spans="3:6" ht="15.6" hidden="1" x14ac:dyDescent="0.3">
      <c r="D144" s="35" t="s">
        <v>436</v>
      </c>
      <c r="E144" s="35" t="s">
        <v>437</v>
      </c>
      <c r="F144" s="35" t="s">
        <v>438</v>
      </c>
    </row>
    <row r="145" spans="4:6" ht="15.6" hidden="1" x14ac:dyDescent="0.3">
      <c r="D145" s="35" t="s">
        <v>439</v>
      </c>
      <c r="E145" s="35" t="s">
        <v>89</v>
      </c>
      <c r="F145" s="35" t="s">
        <v>440</v>
      </c>
    </row>
    <row r="146" spans="4:6" ht="15.6" hidden="1" x14ac:dyDescent="0.3">
      <c r="D146" s="35" t="s">
        <v>441</v>
      </c>
      <c r="E146" s="35" t="s">
        <v>442</v>
      </c>
      <c r="F146" s="35" t="s">
        <v>443</v>
      </c>
    </row>
    <row r="147" spans="4:6" ht="15.6" hidden="1" x14ac:dyDescent="0.3">
      <c r="D147" s="35" t="s">
        <v>53</v>
      </c>
      <c r="E147" s="35" t="s">
        <v>444</v>
      </c>
      <c r="F147" s="35" t="s">
        <v>445</v>
      </c>
    </row>
    <row r="148" spans="4:6" ht="15.6" hidden="1" x14ac:dyDescent="0.3">
      <c r="D148" s="35" t="s">
        <v>446</v>
      </c>
      <c r="E148" s="35" t="s">
        <v>447</v>
      </c>
      <c r="F148" s="35" t="s">
        <v>448</v>
      </c>
    </row>
    <row r="149" spans="4:6" ht="15.6" hidden="1" x14ac:dyDescent="0.3">
      <c r="D149" s="35" t="s">
        <v>449</v>
      </c>
      <c r="E149" s="35" t="s">
        <v>450</v>
      </c>
      <c r="F149" s="35" t="s">
        <v>451</v>
      </c>
    </row>
    <row r="150" spans="4:6" ht="15.6" hidden="1" x14ac:dyDescent="0.3">
      <c r="D150" s="35" t="s">
        <v>452</v>
      </c>
      <c r="E150" s="35" t="s">
        <v>453</v>
      </c>
      <c r="F150" s="35" t="s">
        <v>454</v>
      </c>
    </row>
    <row r="151" spans="4:6" ht="15.6" hidden="1" x14ac:dyDescent="0.3">
      <c r="D151" s="35" t="s">
        <v>455</v>
      </c>
      <c r="E151" s="35" t="s">
        <v>456</v>
      </c>
      <c r="F151" s="35" t="s">
        <v>457</v>
      </c>
    </row>
    <row r="152" spans="4:6" ht="15.6" hidden="1" x14ac:dyDescent="0.3">
      <c r="D152" s="35" t="s">
        <v>458</v>
      </c>
      <c r="E152" s="35" t="s">
        <v>459</v>
      </c>
      <c r="F152" s="35" t="s">
        <v>460</v>
      </c>
    </row>
    <row r="153" spans="4:6" ht="15.6" hidden="1" x14ac:dyDescent="0.3">
      <c r="D153" s="35" t="s">
        <v>461</v>
      </c>
      <c r="E153" s="35" t="s">
        <v>462</v>
      </c>
      <c r="F153" s="35" t="s">
        <v>463</v>
      </c>
    </row>
    <row r="154" spans="4:6" ht="15.6" hidden="1" x14ac:dyDescent="0.3">
      <c r="D154" s="35" t="s">
        <v>464</v>
      </c>
      <c r="E154" s="35" t="s">
        <v>465</v>
      </c>
      <c r="F154" s="35" t="s">
        <v>466</v>
      </c>
    </row>
    <row r="155" spans="4:6" ht="15.6" hidden="1" x14ac:dyDescent="0.3">
      <c r="D155" s="35" t="s">
        <v>467</v>
      </c>
      <c r="E155" s="35" t="s">
        <v>468</v>
      </c>
      <c r="F155" s="35" t="s">
        <v>469</v>
      </c>
    </row>
    <row r="156" spans="4:6" ht="15.6" hidden="1" x14ac:dyDescent="0.3">
      <c r="D156" s="35" t="s">
        <v>470</v>
      </c>
      <c r="E156" s="35" t="s">
        <v>471</v>
      </c>
      <c r="F156" s="35" t="s">
        <v>472</v>
      </c>
    </row>
    <row r="157" spans="4:6" ht="15.6" hidden="1" x14ac:dyDescent="0.3">
      <c r="D157" s="35" t="s">
        <v>473</v>
      </c>
      <c r="E157" s="35" t="s">
        <v>474</v>
      </c>
      <c r="F157" s="35" t="s">
        <v>475</v>
      </c>
    </row>
    <row r="158" spans="4:6" ht="15.6" hidden="1" x14ac:dyDescent="0.3">
      <c r="D158" s="35" t="s">
        <v>476</v>
      </c>
      <c r="E158" s="35" t="s">
        <v>477</v>
      </c>
      <c r="F158" s="35" t="s">
        <v>478</v>
      </c>
    </row>
    <row r="159" spans="4:6" ht="15.6" hidden="1" x14ac:dyDescent="0.3">
      <c r="D159" s="35" t="s">
        <v>479</v>
      </c>
      <c r="E159" s="35" t="s">
        <v>480</v>
      </c>
      <c r="F159" s="35" t="s">
        <v>481</v>
      </c>
    </row>
    <row r="160" spans="4:6" ht="15.6" hidden="1" x14ac:dyDescent="0.3">
      <c r="D160" s="35" t="s">
        <v>56</v>
      </c>
      <c r="E160" s="35" t="s">
        <v>482</v>
      </c>
      <c r="F160" s="35" t="s">
        <v>483</v>
      </c>
    </row>
    <row r="161" spans="4:6" ht="15.6" hidden="1" x14ac:dyDescent="0.3">
      <c r="D161" s="35" t="s">
        <v>484</v>
      </c>
      <c r="E161" s="35" t="s">
        <v>485</v>
      </c>
      <c r="F161" s="35" t="s">
        <v>486</v>
      </c>
    </row>
    <row r="162" spans="4:6" ht="15.6" hidden="1" x14ac:dyDescent="0.3">
      <c r="D162" s="35" t="s">
        <v>45</v>
      </c>
      <c r="E162" s="35" t="s">
        <v>487</v>
      </c>
      <c r="F162" s="35" t="s">
        <v>488</v>
      </c>
    </row>
    <row r="163" spans="4:6" ht="15.6" hidden="1" x14ac:dyDescent="0.3">
      <c r="D163" s="35" t="s">
        <v>489</v>
      </c>
      <c r="E163" s="35" t="s">
        <v>490</v>
      </c>
      <c r="F163" s="35" t="s">
        <v>491</v>
      </c>
    </row>
    <row r="164" spans="4:6" ht="15.6" hidden="1" x14ac:dyDescent="0.3">
      <c r="D164" s="35" t="s">
        <v>492</v>
      </c>
      <c r="E164" s="35" t="s">
        <v>493</v>
      </c>
      <c r="F164" s="35" t="s">
        <v>494</v>
      </c>
    </row>
    <row r="165" spans="4:6" ht="15.6" hidden="1" x14ac:dyDescent="0.3">
      <c r="D165" s="35" t="s">
        <v>495</v>
      </c>
      <c r="E165" s="35" t="s">
        <v>496</v>
      </c>
      <c r="F165" s="35" t="s">
        <v>497</v>
      </c>
    </row>
    <row r="166" spans="4:6" ht="15.6" hidden="1" x14ac:dyDescent="0.3">
      <c r="D166" s="35" t="s">
        <v>498</v>
      </c>
      <c r="E166" s="35" t="s">
        <v>499</v>
      </c>
      <c r="F166" s="35" t="s">
        <v>500</v>
      </c>
    </row>
    <row r="167" spans="4:6" ht="15.6" hidden="1" x14ac:dyDescent="0.3">
      <c r="D167" s="35" t="s">
        <v>501</v>
      </c>
      <c r="E167" s="35" t="s">
        <v>502</v>
      </c>
      <c r="F167" s="35" t="s">
        <v>503</v>
      </c>
    </row>
    <row r="168" spans="4:6" ht="15.6" hidden="1" x14ac:dyDescent="0.3">
      <c r="D168" s="35" t="s">
        <v>504</v>
      </c>
      <c r="E168" s="35" t="s">
        <v>505</v>
      </c>
      <c r="F168" s="35" t="s">
        <v>506</v>
      </c>
    </row>
    <row r="169" spans="4:6" ht="15.6" hidden="1" x14ac:dyDescent="0.3">
      <c r="D169" s="35" t="s">
        <v>507</v>
      </c>
      <c r="E169" s="35" t="s">
        <v>508</v>
      </c>
      <c r="F169" s="35" t="s">
        <v>509</v>
      </c>
    </row>
    <row r="170" spans="4:6" ht="15.6" hidden="1" x14ac:dyDescent="0.3">
      <c r="D170" s="35" t="s">
        <v>510</v>
      </c>
      <c r="E170" s="35" t="s">
        <v>511</v>
      </c>
      <c r="F170" s="35" t="s">
        <v>512</v>
      </c>
    </row>
    <row r="171" spans="4:6" ht="15.6" hidden="1" x14ac:dyDescent="0.3">
      <c r="D171" s="35" t="s">
        <v>513</v>
      </c>
      <c r="E171" s="35" t="s">
        <v>514</v>
      </c>
      <c r="F171" s="35" t="s">
        <v>515</v>
      </c>
    </row>
    <row r="172" spans="4:6" ht="15.6" hidden="1" x14ac:dyDescent="0.3">
      <c r="D172" s="35" t="s">
        <v>516</v>
      </c>
      <c r="E172" s="35" t="s">
        <v>517</v>
      </c>
      <c r="F172" s="35" t="s">
        <v>518</v>
      </c>
    </row>
    <row r="173" spans="4:6" ht="15.6" hidden="1" x14ac:dyDescent="0.3">
      <c r="D173" s="35" t="s">
        <v>519</v>
      </c>
      <c r="E173" s="35" t="s">
        <v>520</v>
      </c>
      <c r="F173" s="35" t="s">
        <v>521</v>
      </c>
    </row>
    <row r="174" spans="4:6" ht="15.6" hidden="1" x14ac:dyDescent="0.3">
      <c r="D174" s="35" t="s">
        <v>522</v>
      </c>
      <c r="E174" s="35" t="s">
        <v>523</v>
      </c>
      <c r="F174" s="35" t="s">
        <v>524</v>
      </c>
    </row>
    <row r="175" spans="4:6" ht="15.6" hidden="1" x14ac:dyDescent="0.3">
      <c r="D175" s="35" t="s">
        <v>525</v>
      </c>
      <c r="E175" s="35" t="s">
        <v>526</v>
      </c>
      <c r="F175" s="35" t="s">
        <v>527</v>
      </c>
    </row>
    <row r="176" spans="4:6" ht="15.6" hidden="1" x14ac:dyDescent="0.3">
      <c r="D176" s="35" t="s">
        <v>528</v>
      </c>
      <c r="E176" s="35" t="s">
        <v>529</v>
      </c>
      <c r="F176" s="35" t="s">
        <v>530</v>
      </c>
    </row>
    <row r="177" spans="5:6" ht="15.6" hidden="1" x14ac:dyDescent="0.3">
      <c r="E177" s="35" t="s">
        <v>531</v>
      </c>
      <c r="F177" s="35" t="s">
        <v>532</v>
      </c>
    </row>
    <row r="178" spans="5:6" ht="15.6" hidden="1" x14ac:dyDescent="0.3">
      <c r="E178" s="35" t="s">
        <v>533</v>
      </c>
      <c r="F178" s="35" t="s">
        <v>534</v>
      </c>
    </row>
    <row r="179" spans="5:6" ht="15.6" hidden="1" x14ac:dyDescent="0.3">
      <c r="E179" s="35" t="s">
        <v>535</v>
      </c>
      <c r="F179" s="35" t="s">
        <v>536</v>
      </c>
    </row>
    <row r="180" spans="5:6" ht="15.6" hidden="1" x14ac:dyDescent="0.3">
      <c r="E180" s="35" t="s">
        <v>537</v>
      </c>
      <c r="F180" s="35" t="s">
        <v>538</v>
      </c>
    </row>
    <row r="181" spans="5:6" ht="15.6" hidden="1" x14ac:dyDescent="0.3">
      <c r="E181" s="35" t="s">
        <v>539</v>
      </c>
      <c r="F181" s="35" t="s">
        <v>540</v>
      </c>
    </row>
    <row r="182" spans="5:6" ht="15.6" hidden="1" x14ac:dyDescent="0.3">
      <c r="E182" s="35" t="s">
        <v>541</v>
      </c>
      <c r="F182" s="35" t="s">
        <v>542</v>
      </c>
    </row>
    <row r="183" spans="5:6" ht="15.6" hidden="1" x14ac:dyDescent="0.3">
      <c r="E183" s="35" t="s">
        <v>543</v>
      </c>
      <c r="F183" s="35" t="s">
        <v>544</v>
      </c>
    </row>
    <row r="184" spans="5:6" ht="15.6" hidden="1" x14ac:dyDescent="0.3">
      <c r="E184" s="35" t="s">
        <v>545</v>
      </c>
      <c r="F184" s="35" t="s">
        <v>546</v>
      </c>
    </row>
    <row r="185" spans="5:6" ht="15.6" hidden="1" x14ac:dyDescent="0.3">
      <c r="E185" s="35" t="s">
        <v>547</v>
      </c>
      <c r="F185" s="35" t="s">
        <v>548</v>
      </c>
    </row>
    <row r="186" spans="5:6" ht="15.6" hidden="1" x14ac:dyDescent="0.3">
      <c r="E186" s="35" t="s">
        <v>549</v>
      </c>
      <c r="F186" s="35" t="s">
        <v>550</v>
      </c>
    </row>
    <row r="187" spans="5:6" ht="15.6" hidden="1" x14ac:dyDescent="0.3">
      <c r="E187" s="35" t="s">
        <v>551</v>
      </c>
      <c r="F187" s="35" t="s">
        <v>552</v>
      </c>
    </row>
    <row r="188" spans="5:6" ht="15.6" hidden="1" x14ac:dyDescent="0.3">
      <c r="E188" s="35" t="s">
        <v>553</v>
      </c>
      <c r="F188" s="35" t="s">
        <v>554</v>
      </c>
    </row>
    <row r="189" spans="5:6" ht="15.6" hidden="1" x14ac:dyDescent="0.3">
      <c r="E189" s="35" t="s">
        <v>555</v>
      </c>
      <c r="F189" s="35" t="s">
        <v>556</v>
      </c>
    </row>
    <row r="190" spans="5:6" ht="15.6" hidden="1" x14ac:dyDescent="0.3">
      <c r="E190" s="35" t="s">
        <v>557</v>
      </c>
      <c r="F190" s="35" t="s">
        <v>558</v>
      </c>
    </row>
    <row r="191" spans="5:6" ht="15.6" hidden="1" x14ac:dyDescent="0.3">
      <c r="E191" s="35" t="s">
        <v>559</v>
      </c>
      <c r="F191" s="35" t="s">
        <v>560</v>
      </c>
    </row>
    <row r="192" spans="5:6" ht="15.6" hidden="1" x14ac:dyDescent="0.3">
      <c r="E192" s="35" t="s">
        <v>561</v>
      </c>
      <c r="F192" s="35" t="s">
        <v>562</v>
      </c>
    </row>
    <row r="193" spans="5:6" ht="15.6" hidden="1" x14ac:dyDescent="0.3">
      <c r="E193" s="35" t="s">
        <v>563</v>
      </c>
      <c r="F193" s="35" t="s">
        <v>564</v>
      </c>
    </row>
    <row r="194" spans="5:6" ht="15.6" hidden="1" x14ac:dyDescent="0.3">
      <c r="E194" s="35" t="s">
        <v>565</v>
      </c>
      <c r="F194" s="35" t="s">
        <v>566</v>
      </c>
    </row>
    <row r="195" spans="5:6" ht="15.6" hidden="1" x14ac:dyDescent="0.3">
      <c r="E195" s="35" t="s">
        <v>567</v>
      </c>
      <c r="F195" s="35" t="s">
        <v>568</v>
      </c>
    </row>
    <row r="196" spans="5:6" ht="15.6" hidden="1" x14ac:dyDescent="0.3">
      <c r="E196" s="35" t="s">
        <v>569</v>
      </c>
      <c r="F196" s="35" t="s">
        <v>570</v>
      </c>
    </row>
    <row r="197" spans="5:6" ht="15.6" hidden="1" x14ac:dyDescent="0.3">
      <c r="E197" s="35" t="s">
        <v>571</v>
      </c>
      <c r="F197" s="35" t="s">
        <v>572</v>
      </c>
    </row>
    <row r="198" spans="5:6" ht="15.6" hidden="1" x14ac:dyDescent="0.3">
      <c r="E198" s="35" t="s">
        <v>573</v>
      </c>
      <c r="F198" s="35" t="s">
        <v>574</v>
      </c>
    </row>
    <row r="199" spans="5:6" ht="15.6" hidden="1" x14ac:dyDescent="0.3">
      <c r="E199" s="35" t="s">
        <v>575</v>
      </c>
      <c r="F199" s="35" t="s">
        <v>576</v>
      </c>
    </row>
    <row r="200" spans="5:6" ht="15.6" hidden="1" x14ac:dyDescent="0.3">
      <c r="E200" s="35" t="s">
        <v>577</v>
      </c>
      <c r="F200" s="35" t="s">
        <v>578</v>
      </c>
    </row>
    <row r="201" spans="5:6" ht="15.6" hidden="1" x14ac:dyDescent="0.3">
      <c r="E201" s="35" t="s">
        <v>579</v>
      </c>
      <c r="F201" s="35" t="s">
        <v>580</v>
      </c>
    </row>
    <row r="202" spans="5:6" ht="15.6" hidden="1" x14ac:dyDescent="0.3">
      <c r="E202" s="35" t="s">
        <v>581</v>
      </c>
      <c r="F202" s="35" t="s">
        <v>582</v>
      </c>
    </row>
    <row r="203" spans="5:6" ht="15.6" hidden="1" x14ac:dyDescent="0.3">
      <c r="E203" s="35" t="s">
        <v>583</v>
      </c>
      <c r="F203" s="35" t="s">
        <v>584</v>
      </c>
    </row>
    <row r="204" spans="5:6" ht="15.6" hidden="1" x14ac:dyDescent="0.3">
      <c r="E204" s="35" t="s">
        <v>585</v>
      </c>
      <c r="F204" s="35" t="s">
        <v>586</v>
      </c>
    </row>
    <row r="205" spans="5:6" ht="15.6" hidden="1" x14ac:dyDescent="0.3">
      <c r="E205" s="35" t="s">
        <v>587</v>
      </c>
      <c r="F205" s="35" t="s">
        <v>588</v>
      </c>
    </row>
    <row r="206" spans="5:6" ht="15.6" hidden="1" x14ac:dyDescent="0.3">
      <c r="E206" s="35" t="s">
        <v>589</v>
      </c>
      <c r="F206" s="35" t="s">
        <v>590</v>
      </c>
    </row>
    <row r="207" spans="5:6" ht="15.6" hidden="1" x14ac:dyDescent="0.3">
      <c r="E207" s="35" t="s">
        <v>591</v>
      </c>
      <c r="F207" s="35" t="s">
        <v>592</v>
      </c>
    </row>
    <row r="208" spans="5:6" ht="15.6" hidden="1" x14ac:dyDescent="0.3">
      <c r="E208" s="35" t="s">
        <v>593</v>
      </c>
      <c r="F208" s="35" t="s">
        <v>594</v>
      </c>
    </row>
    <row r="209" spans="5:6" ht="15.6" hidden="1" x14ac:dyDescent="0.3">
      <c r="E209" s="35" t="s">
        <v>595</v>
      </c>
      <c r="F209" s="35" t="s">
        <v>596</v>
      </c>
    </row>
    <row r="210" spans="5:6" ht="15.6" hidden="1" x14ac:dyDescent="0.3">
      <c r="E210" s="35" t="s">
        <v>597</v>
      </c>
      <c r="F210" s="35" t="s">
        <v>598</v>
      </c>
    </row>
    <row r="211" spans="5:6" ht="15.6" hidden="1" x14ac:dyDescent="0.3">
      <c r="E211" s="35" t="s">
        <v>599</v>
      </c>
      <c r="F211" s="35" t="s">
        <v>600</v>
      </c>
    </row>
    <row r="212" spans="5:6" ht="15.6" hidden="1" x14ac:dyDescent="0.3">
      <c r="E212" s="35" t="s">
        <v>601</v>
      </c>
      <c r="F212" s="35" t="s">
        <v>602</v>
      </c>
    </row>
    <row r="213" spans="5:6" ht="15.6" hidden="1" x14ac:dyDescent="0.3">
      <c r="E213" s="35" t="s">
        <v>603</v>
      </c>
      <c r="F213" s="35" t="s">
        <v>604</v>
      </c>
    </row>
    <row r="214" spans="5:6" ht="15.6" hidden="1" x14ac:dyDescent="0.3">
      <c r="E214" s="35" t="s">
        <v>605</v>
      </c>
      <c r="F214" s="35" t="s">
        <v>606</v>
      </c>
    </row>
    <row r="215" spans="5:6" ht="15.6" hidden="1" x14ac:dyDescent="0.3">
      <c r="E215" s="35" t="s">
        <v>607</v>
      </c>
      <c r="F215" s="35" t="s">
        <v>608</v>
      </c>
    </row>
    <row r="216" spans="5:6" ht="15.6" hidden="1" x14ac:dyDescent="0.3">
      <c r="E216" s="35" t="s">
        <v>609</v>
      </c>
      <c r="F216" s="35" t="s">
        <v>610</v>
      </c>
    </row>
    <row r="217" spans="5:6" ht="15.6" hidden="1" x14ac:dyDescent="0.3">
      <c r="E217" s="35" t="s">
        <v>100</v>
      </c>
      <c r="F217" s="35" t="s">
        <v>611</v>
      </c>
    </row>
    <row r="218" spans="5:6" ht="15.6" hidden="1" x14ac:dyDescent="0.3">
      <c r="E218" s="35" t="s">
        <v>101</v>
      </c>
      <c r="F218" s="35" t="s">
        <v>612</v>
      </c>
    </row>
    <row r="219" spans="5:6" ht="15.6" hidden="1" x14ac:dyDescent="0.3">
      <c r="E219" s="35" t="s">
        <v>613</v>
      </c>
      <c r="F219" s="35" t="s">
        <v>614</v>
      </c>
    </row>
    <row r="220" spans="5:6" ht="15.6" hidden="1" x14ac:dyDescent="0.3">
      <c r="E220" s="35" t="s">
        <v>615</v>
      </c>
      <c r="F220" s="35" t="s">
        <v>616</v>
      </c>
    </row>
    <row r="221" spans="5:6" ht="15.6" hidden="1" x14ac:dyDescent="0.3">
      <c r="E221" s="35" t="s">
        <v>617</v>
      </c>
      <c r="F221" s="35" t="s">
        <v>618</v>
      </c>
    </row>
    <row r="222" spans="5:6" ht="15.6" hidden="1" x14ac:dyDescent="0.3">
      <c r="E222" s="35" t="s">
        <v>619</v>
      </c>
      <c r="F222" s="35" t="s">
        <v>620</v>
      </c>
    </row>
    <row r="223" spans="5:6" ht="15.6" hidden="1" x14ac:dyDescent="0.3">
      <c r="E223" s="35" t="s">
        <v>621</v>
      </c>
      <c r="F223" s="35" t="s">
        <v>622</v>
      </c>
    </row>
    <row r="224" spans="5:6" ht="15.6" hidden="1" x14ac:dyDescent="0.3">
      <c r="E224" s="35" t="s">
        <v>102</v>
      </c>
      <c r="F224" s="35" t="s">
        <v>623</v>
      </c>
    </row>
    <row r="225" spans="5:6" ht="15.6" hidden="1" x14ac:dyDescent="0.3">
      <c r="E225" s="35" t="s">
        <v>103</v>
      </c>
      <c r="F225" s="35" t="s">
        <v>624</v>
      </c>
    </row>
    <row r="226" spans="5:6" ht="15.6" hidden="1" x14ac:dyDescent="0.3">
      <c r="E226" s="35" t="s">
        <v>104</v>
      </c>
      <c r="F226" s="35" t="s">
        <v>625</v>
      </c>
    </row>
    <row r="227" spans="5:6" ht="15.6" hidden="1" x14ac:dyDescent="0.3">
      <c r="E227" s="35" t="s">
        <v>626</v>
      </c>
      <c r="F227" s="35" t="s">
        <v>627</v>
      </c>
    </row>
    <row r="228" spans="5:6" ht="15.6" hidden="1" x14ac:dyDescent="0.3">
      <c r="E228" s="35" t="s">
        <v>105</v>
      </c>
      <c r="F228" s="35" t="s">
        <v>628</v>
      </c>
    </row>
    <row r="229" spans="5:6" ht="15.6" hidden="1" x14ac:dyDescent="0.3">
      <c r="E229" s="35" t="s">
        <v>629</v>
      </c>
      <c r="F229" s="35" t="s">
        <v>630</v>
      </c>
    </row>
    <row r="230" spans="5:6" ht="15.6" hidden="1" x14ac:dyDescent="0.3">
      <c r="E230" s="35" t="s">
        <v>631</v>
      </c>
      <c r="F230" s="35" t="s">
        <v>632</v>
      </c>
    </row>
    <row r="231" spans="5:6" ht="15.6" hidden="1" x14ac:dyDescent="0.3">
      <c r="E231" s="35" t="s">
        <v>633</v>
      </c>
      <c r="F231" s="35" t="s">
        <v>634</v>
      </c>
    </row>
    <row r="232" spans="5:6" ht="15.6" hidden="1" x14ac:dyDescent="0.3">
      <c r="E232" s="35" t="s">
        <v>635</v>
      </c>
      <c r="F232" s="35" t="s">
        <v>636</v>
      </c>
    </row>
    <row r="233" spans="5:6" ht="15.6" hidden="1" x14ac:dyDescent="0.3">
      <c r="E233" s="35" t="s">
        <v>637</v>
      </c>
      <c r="F233" s="35" t="s">
        <v>638</v>
      </c>
    </row>
    <row r="234" spans="5:6" ht="15.6" hidden="1" x14ac:dyDescent="0.3">
      <c r="E234" s="35" t="s">
        <v>639</v>
      </c>
      <c r="F234" s="35" t="s">
        <v>640</v>
      </c>
    </row>
    <row r="235" spans="5:6" ht="15.6" hidden="1" x14ac:dyDescent="0.3">
      <c r="E235" s="35" t="s">
        <v>641</v>
      </c>
      <c r="F235" s="35" t="s">
        <v>642</v>
      </c>
    </row>
    <row r="236" spans="5:6" ht="15.6" hidden="1" x14ac:dyDescent="0.3">
      <c r="E236" s="35" t="s">
        <v>643</v>
      </c>
      <c r="F236" s="35" t="s">
        <v>644</v>
      </c>
    </row>
    <row r="237" spans="5:6" ht="15.6" hidden="1" x14ac:dyDescent="0.3">
      <c r="E237" s="35" t="s">
        <v>645</v>
      </c>
      <c r="F237" s="35" t="s">
        <v>646</v>
      </c>
    </row>
    <row r="238" spans="5:6" ht="15.6" hidden="1" x14ac:dyDescent="0.3">
      <c r="E238" s="35" t="s">
        <v>647</v>
      </c>
      <c r="F238" s="35" t="s">
        <v>648</v>
      </c>
    </row>
    <row r="239" spans="5:6" ht="15.6" hidden="1" x14ac:dyDescent="0.3">
      <c r="E239" s="35" t="s">
        <v>649</v>
      </c>
      <c r="F239" s="35" t="s">
        <v>650</v>
      </c>
    </row>
    <row r="240" spans="5:6" ht="15.6" hidden="1" x14ac:dyDescent="0.3">
      <c r="E240" s="35" t="s">
        <v>651</v>
      </c>
      <c r="F240" s="35" t="s">
        <v>652</v>
      </c>
    </row>
    <row r="241" spans="5:6" ht="15.6" hidden="1" x14ac:dyDescent="0.3">
      <c r="E241" s="35" t="s">
        <v>653</v>
      </c>
      <c r="F241" s="35" t="s">
        <v>654</v>
      </c>
    </row>
    <row r="242" spans="5:6" ht="15.6" hidden="1" x14ac:dyDescent="0.3">
      <c r="E242" s="35" t="s">
        <v>655</v>
      </c>
      <c r="F242" s="35" t="s">
        <v>656</v>
      </c>
    </row>
    <row r="243" spans="5:6" ht="15.6" hidden="1" x14ac:dyDescent="0.3">
      <c r="E243" s="35" t="s">
        <v>657</v>
      </c>
      <c r="F243" s="35" t="s">
        <v>658</v>
      </c>
    </row>
    <row r="244" spans="5:6" ht="15.6" hidden="1" x14ac:dyDescent="0.3">
      <c r="E244" s="35" t="s">
        <v>659</v>
      </c>
      <c r="F244" s="35" t="s">
        <v>660</v>
      </c>
    </row>
    <row r="245" spans="5:6" ht="15.6" hidden="1" x14ac:dyDescent="0.3">
      <c r="E245" s="35" t="s">
        <v>661</v>
      </c>
      <c r="F245" s="35" t="s">
        <v>662</v>
      </c>
    </row>
    <row r="246" spans="5:6" ht="15.6" hidden="1" x14ac:dyDescent="0.3">
      <c r="E246" s="35" t="s">
        <v>663</v>
      </c>
      <c r="F246" s="35" t="s">
        <v>664</v>
      </c>
    </row>
    <row r="247" spans="5:6" ht="15.6" hidden="1" x14ac:dyDescent="0.3">
      <c r="E247" s="35" t="s">
        <v>665</v>
      </c>
      <c r="F247" s="35" t="s">
        <v>666</v>
      </c>
    </row>
    <row r="248" spans="5:6" ht="15.6" hidden="1" x14ac:dyDescent="0.3">
      <c r="E248" s="35" t="s">
        <v>667</v>
      </c>
      <c r="F248" s="35" t="s">
        <v>668</v>
      </c>
    </row>
    <row r="249" spans="5:6" ht="15.6" hidden="1" x14ac:dyDescent="0.3">
      <c r="E249" s="35" t="s">
        <v>669</v>
      </c>
      <c r="F249" s="35" t="s">
        <v>670</v>
      </c>
    </row>
    <row r="250" spans="5:6" ht="15.6" hidden="1" x14ac:dyDescent="0.3">
      <c r="E250" s="35" t="s">
        <v>671</v>
      </c>
      <c r="F250" s="35" t="s">
        <v>672</v>
      </c>
    </row>
    <row r="251" spans="5:6" ht="15.6" hidden="1" x14ac:dyDescent="0.3">
      <c r="E251" s="35" t="s">
        <v>673</v>
      </c>
      <c r="F251" s="35" t="s">
        <v>674</v>
      </c>
    </row>
    <row r="252" spans="5:6" ht="15.6" hidden="1" x14ac:dyDescent="0.3">
      <c r="E252" s="35" t="s">
        <v>675</v>
      </c>
      <c r="F252" s="35" t="s">
        <v>676</v>
      </c>
    </row>
    <row r="253" spans="5:6" ht="15.6" hidden="1" x14ac:dyDescent="0.3">
      <c r="E253" s="35" t="s">
        <v>677</v>
      </c>
      <c r="F253" s="35" t="s">
        <v>678</v>
      </c>
    </row>
    <row r="254" spans="5:6" ht="15.6" hidden="1" x14ac:dyDescent="0.3">
      <c r="E254" s="35" t="s">
        <v>679</v>
      </c>
      <c r="F254" s="35" t="s">
        <v>680</v>
      </c>
    </row>
    <row r="255" spans="5:6" ht="15.6" hidden="1" x14ac:dyDescent="0.3">
      <c r="E255" s="35" t="s">
        <v>681</v>
      </c>
      <c r="F255" s="35" t="s">
        <v>682</v>
      </c>
    </row>
    <row r="256" spans="5:6" ht="15.6" hidden="1" x14ac:dyDescent="0.3">
      <c r="E256" s="35" t="s">
        <v>683</v>
      </c>
      <c r="F256" s="35" t="s">
        <v>684</v>
      </c>
    </row>
    <row r="257" spans="5:6" ht="15.6" hidden="1" x14ac:dyDescent="0.3">
      <c r="E257" s="35" t="s">
        <v>685</v>
      </c>
      <c r="F257" s="35" t="s">
        <v>686</v>
      </c>
    </row>
    <row r="258" spans="5:6" ht="15.6" hidden="1" x14ac:dyDescent="0.3">
      <c r="E258" s="35" t="s">
        <v>687</v>
      </c>
      <c r="F258" s="35" t="s">
        <v>688</v>
      </c>
    </row>
    <row r="259" spans="5:6" ht="15.6" hidden="1" x14ac:dyDescent="0.3">
      <c r="E259" s="35" t="s">
        <v>689</v>
      </c>
      <c r="F259" s="35" t="s">
        <v>690</v>
      </c>
    </row>
    <row r="260" spans="5:6" ht="15.6" hidden="1" x14ac:dyDescent="0.3">
      <c r="E260" s="35" t="s">
        <v>691</v>
      </c>
      <c r="F260" s="35" t="s">
        <v>692</v>
      </c>
    </row>
    <row r="261" spans="5:6" ht="15.6" hidden="1" x14ac:dyDescent="0.3">
      <c r="E261" s="35" t="s">
        <v>693</v>
      </c>
      <c r="F261" s="35" t="s">
        <v>694</v>
      </c>
    </row>
    <row r="262" spans="5:6" ht="15.6" hidden="1" x14ac:dyDescent="0.3">
      <c r="E262" s="35" t="s">
        <v>695</v>
      </c>
      <c r="F262" s="35" t="s">
        <v>696</v>
      </c>
    </row>
    <row r="263" spans="5:6" ht="15.6" hidden="1" x14ac:dyDescent="0.3">
      <c r="E263" s="35" t="s">
        <v>697</v>
      </c>
      <c r="F263" s="35" t="s">
        <v>698</v>
      </c>
    </row>
    <row r="264" spans="5:6" ht="15.6" hidden="1" x14ac:dyDescent="0.3">
      <c r="E264" s="35" t="s">
        <v>699</v>
      </c>
      <c r="F264" s="35" t="s">
        <v>700</v>
      </c>
    </row>
    <row r="265" spans="5:6" ht="15.6" hidden="1" x14ac:dyDescent="0.3">
      <c r="E265" s="35" t="s">
        <v>701</v>
      </c>
      <c r="F265" s="35" t="s">
        <v>702</v>
      </c>
    </row>
    <row r="266" spans="5:6" ht="15.6" hidden="1" x14ac:dyDescent="0.3">
      <c r="E266" s="35" t="s">
        <v>703</v>
      </c>
      <c r="F266" s="35" t="s">
        <v>704</v>
      </c>
    </row>
    <row r="267" spans="5:6" ht="15.6" hidden="1" x14ac:dyDescent="0.3">
      <c r="E267" s="35" t="s">
        <v>705</v>
      </c>
      <c r="F267" s="35" t="s">
        <v>706</v>
      </c>
    </row>
    <row r="268" spans="5:6" ht="15.6" hidden="1" x14ac:dyDescent="0.3">
      <c r="E268" s="35" t="s">
        <v>707</v>
      </c>
      <c r="F268" s="35" t="s">
        <v>708</v>
      </c>
    </row>
    <row r="269" spans="5:6" ht="15.6" hidden="1" x14ac:dyDescent="0.3">
      <c r="E269" s="35" t="s">
        <v>709</v>
      </c>
      <c r="F269" s="35" t="s">
        <v>710</v>
      </c>
    </row>
    <row r="270" spans="5:6" ht="15.6" hidden="1" x14ac:dyDescent="0.3">
      <c r="E270" s="35" t="s">
        <v>280</v>
      </c>
      <c r="F270" s="35" t="s">
        <v>281</v>
      </c>
    </row>
    <row r="271" spans="5:6" ht="15.6" hidden="1" x14ac:dyDescent="0.3">
      <c r="E271" s="35" t="s">
        <v>711</v>
      </c>
      <c r="F271" s="35" t="s">
        <v>712</v>
      </c>
    </row>
    <row r="272" spans="5:6" ht="15.6" hidden="1" x14ac:dyDescent="0.3">
      <c r="E272" s="35" t="s">
        <v>713</v>
      </c>
      <c r="F272" s="35" t="s">
        <v>714</v>
      </c>
    </row>
    <row r="273" spans="5:6" ht="15.6" hidden="1" x14ac:dyDescent="0.3">
      <c r="E273" s="35" t="s">
        <v>715</v>
      </c>
      <c r="F273" s="35" t="s">
        <v>716</v>
      </c>
    </row>
    <row r="274" spans="5:6" ht="15.6" hidden="1" x14ac:dyDescent="0.3">
      <c r="E274" s="35" t="s">
        <v>717</v>
      </c>
      <c r="F274" s="35" t="s">
        <v>718</v>
      </c>
    </row>
    <row r="275" spans="5:6" ht="15.6" hidden="1" x14ac:dyDescent="0.3">
      <c r="E275" s="35" t="s">
        <v>719</v>
      </c>
      <c r="F275" s="35" t="s">
        <v>720</v>
      </c>
    </row>
    <row r="276" spans="5:6" ht="15.6" hidden="1" x14ac:dyDescent="0.3">
      <c r="E276" s="35" t="s">
        <v>721</v>
      </c>
      <c r="F276" s="35" t="s">
        <v>722</v>
      </c>
    </row>
    <row r="277" spans="5:6" ht="15.6" hidden="1" x14ac:dyDescent="0.3">
      <c r="E277" s="35" t="s">
        <v>723</v>
      </c>
      <c r="F277" s="35" t="s">
        <v>724</v>
      </c>
    </row>
    <row r="278" spans="5:6" ht="15.6" hidden="1" x14ac:dyDescent="0.3">
      <c r="E278" s="35" t="s">
        <v>725</v>
      </c>
      <c r="F278" s="35" t="s">
        <v>726</v>
      </c>
    </row>
    <row r="279" spans="5:6" ht="15.6" hidden="1" x14ac:dyDescent="0.3">
      <c r="E279" s="35" t="s">
        <v>727</v>
      </c>
      <c r="F279" s="35" t="s">
        <v>728</v>
      </c>
    </row>
    <row r="280" spans="5:6" ht="15.6" hidden="1" x14ac:dyDescent="0.3">
      <c r="E280" s="35" t="s">
        <v>729</v>
      </c>
      <c r="F280" s="35" t="s">
        <v>730</v>
      </c>
    </row>
    <row r="281" spans="5:6" ht="15.6" hidden="1" x14ac:dyDescent="0.3">
      <c r="E281" s="35" t="s">
        <v>731</v>
      </c>
      <c r="F281" s="35" t="s">
        <v>732</v>
      </c>
    </row>
    <row r="282" spans="5:6" ht="15.6" hidden="1" x14ac:dyDescent="0.3">
      <c r="E282" s="35" t="s">
        <v>733</v>
      </c>
      <c r="F282" s="35" t="s">
        <v>734</v>
      </c>
    </row>
    <row r="283" spans="5:6" ht="15.6" hidden="1" x14ac:dyDescent="0.3">
      <c r="E283" s="35" t="s">
        <v>735</v>
      </c>
      <c r="F283" s="35" t="s">
        <v>736</v>
      </c>
    </row>
    <row r="284" spans="5:6" ht="15.6" hidden="1" x14ac:dyDescent="0.3">
      <c r="E284" s="35" t="s">
        <v>737</v>
      </c>
      <c r="F284" s="35" t="s">
        <v>738</v>
      </c>
    </row>
    <row r="285" spans="5:6" ht="15.6" hidden="1" x14ac:dyDescent="0.3">
      <c r="E285" s="35" t="s">
        <v>739</v>
      </c>
      <c r="F285" s="35" t="s">
        <v>740</v>
      </c>
    </row>
    <row r="286" spans="5:6" ht="15.6" hidden="1" x14ac:dyDescent="0.3">
      <c r="E286" s="35" t="s">
        <v>741</v>
      </c>
      <c r="F286" s="35" t="s">
        <v>742</v>
      </c>
    </row>
    <row r="287" spans="5:6" ht="15.6" hidden="1" x14ac:dyDescent="0.3">
      <c r="E287" s="35" t="s">
        <v>743</v>
      </c>
      <c r="F287" s="35" t="s">
        <v>744</v>
      </c>
    </row>
    <row r="288" spans="5:6" ht="15.6" hidden="1" x14ac:dyDescent="0.3">
      <c r="E288" s="35" t="s">
        <v>745</v>
      </c>
      <c r="F288" s="35" t="s">
        <v>746</v>
      </c>
    </row>
    <row r="289" spans="5:6" ht="15.6" hidden="1" x14ac:dyDescent="0.3">
      <c r="E289" s="35" t="s">
        <v>747</v>
      </c>
      <c r="F289" s="35" t="s">
        <v>748</v>
      </c>
    </row>
    <row r="290" spans="5:6" ht="15.6" hidden="1" x14ac:dyDescent="0.3">
      <c r="E290" s="35" t="s">
        <v>749</v>
      </c>
      <c r="F290" s="35" t="s">
        <v>750</v>
      </c>
    </row>
    <row r="291" spans="5:6" ht="15.6" hidden="1" x14ac:dyDescent="0.3">
      <c r="E291" s="35" t="s">
        <v>751</v>
      </c>
      <c r="F291" s="35" t="s">
        <v>752</v>
      </c>
    </row>
    <row r="292" spans="5:6" ht="15.6" hidden="1" x14ac:dyDescent="0.3">
      <c r="E292" s="35" t="s">
        <v>753</v>
      </c>
      <c r="F292" s="35" t="s">
        <v>754</v>
      </c>
    </row>
    <row r="293" spans="5:6" ht="15.6" hidden="1" x14ac:dyDescent="0.3">
      <c r="E293" s="35" t="s">
        <v>755</v>
      </c>
      <c r="F293" s="35" t="s">
        <v>756</v>
      </c>
    </row>
    <row r="294" spans="5:6" ht="15.6" hidden="1" x14ac:dyDescent="0.3">
      <c r="E294" s="35" t="s">
        <v>757</v>
      </c>
      <c r="F294" s="35" t="s">
        <v>758</v>
      </c>
    </row>
    <row r="295" spans="5:6" ht="15.6" hidden="1" x14ac:dyDescent="0.3">
      <c r="E295" s="35" t="s">
        <v>759</v>
      </c>
      <c r="F295" s="35" t="s">
        <v>760</v>
      </c>
    </row>
    <row r="296" spans="5:6" ht="15.6" hidden="1" x14ac:dyDescent="0.3">
      <c r="E296" s="35" t="s">
        <v>761</v>
      </c>
      <c r="F296" s="35" t="s">
        <v>762</v>
      </c>
    </row>
    <row r="297" spans="5:6" ht="15.6" hidden="1" x14ac:dyDescent="0.3">
      <c r="E297" s="35" t="s">
        <v>763</v>
      </c>
      <c r="F297" s="35" t="s">
        <v>764</v>
      </c>
    </row>
    <row r="298" spans="5:6" ht="15.6" hidden="1" x14ac:dyDescent="0.3">
      <c r="E298" s="35" t="s">
        <v>765</v>
      </c>
      <c r="F298" s="35" t="s">
        <v>766</v>
      </c>
    </row>
    <row r="299" spans="5:6" ht="15.6" hidden="1" x14ac:dyDescent="0.3">
      <c r="E299" s="35" t="s">
        <v>767</v>
      </c>
      <c r="F299" s="35" t="s">
        <v>768</v>
      </c>
    </row>
    <row r="300" spans="5:6" ht="15.6" hidden="1" x14ac:dyDescent="0.3">
      <c r="E300" s="35" t="s">
        <v>769</v>
      </c>
      <c r="F300" s="35" t="s">
        <v>770</v>
      </c>
    </row>
    <row r="301" spans="5:6" ht="15.6" hidden="1" x14ac:dyDescent="0.3">
      <c r="E301" s="35" t="s">
        <v>771</v>
      </c>
      <c r="F301" s="35" t="s">
        <v>772</v>
      </c>
    </row>
    <row r="302" spans="5:6" ht="15.6" hidden="1" x14ac:dyDescent="0.3">
      <c r="E302" s="35" t="s">
        <v>773</v>
      </c>
      <c r="F302" s="35" t="s">
        <v>774</v>
      </c>
    </row>
    <row r="303" spans="5:6" ht="15.6" hidden="1" x14ac:dyDescent="0.3">
      <c r="E303" s="35" t="s">
        <v>775</v>
      </c>
      <c r="F303" s="35" t="s">
        <v>776</v>
      </c>
    </row>
    <row r="304" spans="5:6" ht="15.6" hidden="1" x14ac:dyDescent="0.3">
      <c r="E304" s="35" t="s">
        <v>777</v>
      </c>
      <c r="F304" s="35" t="s">
        <v>778</v>
      </c>
    </row>
    <row r="305" spans="5:6" ht="15.6" hidden="1" x14ac:dyDescent="0.3">
      <c r="E305" s="35" t="s">
        <v>779</v>
      </c>
      <c r="F305" s="35" t="s">
        <v>780</v>
      </c>
    </row>
    <row r="306" spans="5:6" ht="15.6" hidden="1" x14ac:dyDescent="0.3">
      <c r="E306" s="35" t="s">
        <v>781</v>
      </c>
      <c r="F306" s="35" t="s">
        <v>782</v>
      </c>
    </row>
    <row r="307" spans="5:6" ht="15.6" hidden="1" x14ac:dyDescent="0.3">
      <c r="E307" s="35" t="s">
        <v>783</v>
      </c>
      <c r="F307" s="35" t="s">
        <v>784</v>
      </c>
    </row>
    <row r="308" spans="5:6" ht="15.6" hidden="1" x14ac:dyDescent="0.3">
      <c r="E308" s="35" t="s">
        <v>785</v>
      </c>
      <c r="F308" s="35" t="s">
        <v>786</v>
      </c>
    </row>
    <row r="309" spans="5:6" ht="15.6" hidden="1" x14ac:dyDescent="0.3">
      <c r="E309" s="35" t="s">
        <v>787</v>
      </c>
      <c r="F309" s="35" t="s">
        <v>788</v>
      </c>
    </row>
    <row r="310" spans="5:6" ht="15.6" hidden="1" x14ac:dyDescent="0.3">
      <c r="E310" s="35" t="s">
        <v>789</v>
      </c>
      <c r="F310" s="35" t="s">
        <v>790</v>
      </c>
    </row>
    <row r="311" spans="5:6" ht="15.6" hidden="1" x14ac:dyDescent="0.3">
      <c r="E311" s="35" t="s">
        <v>791</v>
      </c>
      <c r="F311" s="35" t="s">
        <v>792</v>
      </c>
    </row>
    <row r="312" spans="5:6" ht="15.6" hidden="1" x14ac:dyDescent="0.3">
      <c r="E312" s="35" t="s">
        <v>793</v>
      </c>
      <c r="F312" s="35" t="s">
        <v>794</v>
      </c>
    </row>
    <row r="313" spans="5:6" ht="15.6" hidden="1" x14ac:dyDescent="0.3">
      <c r="E313" s="35" t="s">
        <v>795</v>
      </c>
      <c r="F313" s="35" t="s">
        <v>796</v>
      </c>
    </row>
    <row r="314" spans="5:6" ht="15.6" hidden="1" x14ac:dyDescent="0.3">
      <c r="E314" s="35" t="s">
        <v>797</v>
      </c>
      <c r="F314" s="35" t="s">
        <v>798</v>
      </c>
    </row>
    <row r="315" spans="5:6" ht="15.6" hidden="1" x14ac:dyDescent="0.3">
      <c r="E315" s="35" t="s">
        <v>799</v>
      </c>
      <c r="F315" s="35" t="s">
        <v>800</v>
      </c>
    </row>
    <row r="316" spans="5:6" ht="15.6" hidden="1" x14ac:dyDescent="0.3">
      <c r="E316" s="35" t="s">
        <v>801</v>
      </c>
      <c r="F316" s="35" t="s">
        <v>802</v>
      </c>
    </row>
    <row r="317" spans="5:6" ht="15.6" hidden="1" x14ac:dyDescent="0.3">
      <c r="E317" s="35" t="s">
        <v>803</v>
      </c>
      <c r="F317" s="35" t="s">
        <v>804</v>
      </c>
    </row>
    <row r="318" spans="5:6" ht="15.6" hidden="1" x14ac:dyDescent="0.3">
      <c r="E318" s="35" t="s">
        <v>805</v>
      </c>
      <c r="F318" s="35" t="s">
        <v>806</v>
      </c>
    </row>
    <row r="319" spans="5:6" ht="15.6" hidden="1" x14ac:dyDescent="0.3">
      <c r="E319" s="35" t="s">
        <v>807</v>
      </c>
      <c r="F319" s="35" t="s">
        <v>808</v>
      </c>
    </row>
    <row r="320" spans="5:6" ht="15.6" hidden="1" x14ac:dyDescent="0.3">
      <c r="E320" s="35" t="s">
        <v>809</v>
      </c>
      <c r="F320" s="35" t="s">
        <v>810</v>
      </c>
    </row>
    <row r="321" spans="5:6" ht="15.6" hidden="1" x14ac:dyDescent="0.3">
      <c r="E321" s="35" t="s">
        <v>811</v>
      </c>
      <c r="F321" s="35" t="s">
        <v>812</v>
      </c>
    </row>
    <row r="322" spans="5:6" ht="15.6" hidden="1" x14ac:dyDescent="0.3">
      <c r="E322" s="35" t="s">
        <v>813</v>
      </c>
      <c r="F322" s="35" t="s">
        <v>814</v>
      </c>
    </row>
    <row r="323" spans="5:6" ht="15.6" hidden="1" x14ac:dyDescent="0.3">
      <c r="E323" s="35" t="s">
        <v>815</v>
      </c>
      <c r="F323" s="35" t="s">
        <v>816</v>
      </c>
    </row>
    <row r="324" spans="5:6" ht="15.6" hidden="1" x14ac:dyDescent="0.3">
      <c r="E324" s="35" t="s">
        <v>817</v>
      </c>
      <c r="F324" s="35" t="s">
        <v>818</v>
      </c>
    </row>
    <row r="325" spans="5:6" ht="15.6" hidden="1" x14ac:dyDescent="0.3">
      <c r="E325" s="35" t="s">
        <v>819</v>
      </c>
      <c r="F325" s="35" t="s">
        <v>820</v>
      </c>
    </row>
    <row r="326" spans="5:6" ht="15.6" hidden="1" x14ac:dyDescent="0.3">
      <c r="E326" s="35" t="s">
        <v>821</v>
      </c>
      <c r="F326" s="35" t="s">
        <v>822</v>
      </c>
    </row>
    <row r="327" spans="5:6" ht="15.6" hidden="1" x14ac:dyDescent="0.3">
      <c r="E327" s="35" t="s">
        <v>823</v>
      </c>
      <c r="F327" s="35" t="s">
        <v>824</v>
      </c>
    </row>
    <row r="328" spans="5:6" ht="15.6" hidden="1" x14ac:dyDescent="0.3">
      <c r="E328" s="35" t="s">
        <v>825</v>
      </c>
      <c r="F328" s="35" t="s">
        <v>826</v>
      </c>
    </row>
    <row r="329" spans="5:6" ht="15.6" hidden="1" x14ac:dyDescent="0.3">
      <c r="E329" s="35" t="s">
        <v>827</v>
      </c>
      <c r="F329" s="35" t="s">
        <v>828</v>
      </c>
    </row>
    <row r="330" spans="5:6" ht="15.6" hidden="1" x14ac:dyDescent="0.3">
      <c r="E330" s="35" t="s">
        <v>829</v>
      </c>
      <c r="F330" s="35" t="s">
        <v>830</v>
      </c>
    </row>
    <row r="331" spans="5:6" ht="15.6" hidden="1" x14ac:dyDescent="0.3">
      <c r="E331" s="35" t="s">
        <v>831</v>
      </c>
      <c r="F331" s="35" t="s">
        <v>832</v>
      </c>
    </row>
    <row r="332" spans="5:6" ht="15.6" hidden="1" x14ac:dyDescent="0.3">
      <c r="E332" s="35" t="s">
        <v>833</v>
      </c>
      <c r="F332" s="35" t="s">
        <v>834</v>
      </c>
    </row>
    <row r="333" spans="5:6" ht="15.6" hidden="1" x14ac:dyDescent="0.3">
      <c r="E333" s="35" t="s">
        <v>835</v>
      </c>
      <c r="F333" s="35" t="s">
        <v>836</v>
      </c>
    </row>
    <row r="334" spans="5:6" ht="15.6" hidden="1" x14ac:dyDescent="0.3">
      <c r="E334" s="35" t="s">
        <v>837</v>
      </c>
      <c r="F334" s="35" t="s">
        <v>838</v>
      </c>
    </row>
    <row r="335" spans="5:6" ht="15.6" hidden="1" x14ac:dyDescent="0.3">
      <c r="E335" s="35" t="s">
        <v>839</v>
      </c>
      <c r="F335" s="35" t="s">
        <v>840</v>
      </c>
    </row>
    <row r="336" spans="5:6" ht="15.6" hidden="1" x14ac:dyDescent="0.3">
      <c r="E336" s="35" t="s">
        <v>841</v>
      </c>
      <c r="F336" s="35" t="s">
        <v>842</v>
      </c>
    </row>
    <row r="337" spans="5:6" ht="15.6" hidden="1" x14ac:dyDescent="0.3">
      <c r="E337" s="35" t="s">
        <v>843</v>
      </c>
      <c r="F337" s="35" t="s">
        <v>844</v>
      </c>
    </row>
    <row r="338" spans="5:6" ht="15.6" hidden="1" x14ac:dyDescent="0.3">
      <c r="E338" s="35" t="s">
        <v>845</v>
      </c>
      <c r="F338" s="35" t="s">
        <v>846</v>
      </c>
    </row>
    <row r="339" spans="5:6" ht="15.6" hidden="1" x14ac:dyDescent="0.3">
      <c r="E339" s="35" t="s">
        <v>847</v>
      </c>
      <c r="F339" s="35" t="s">
        <v>848</v>
      </c>
    </row>
    <row r="340" spans="5:6" ht="15.6" hidden="1" x14ac:dyDescent="0.3">
      <c r="E340" s="35" t="s">
        <v>849</v>
      </c>
      <c r="F340" s="35" t="s">
        <v>850</v>
      </c>
    </row>
    <row r="341" spans="5:6" ht="15.6" hidden="1" x14ac:dyDescent="0.3">
      <c r="E341" s="35" t="s">
        <v>851</v>
      </c>
      <c r="F341" s="35" t="s">
        <v>852</v>
      </c>
    </row>
    <row r="342" spans="5:6" ht="15.6" hidden="1" x14ac:dyDescent="0.3">
      <c r="E342" s="35" t="s">
        <v>853</v>
      </c>
      <c r="F342" s="35" t="s">
        <v>854</v>
      </c>
    </row>
    <row r="343" spans="5:6" ht="15.6" hidden="1" x14ac:dyDescent="0.3">
      <c r="E343" s="35" t="s">
        <v>855</v>
      </c>
      <c r="F343" s="35" t="s">
        <v>856</v>
      </c>
    </row>
    <row r="344" spans="5:6" ht="15.6" hidden="1" x14ac:dyDescent="0.3">
      <c r="E344" s="35" t="s">
        <v>857</v>
      </c>
      <c r="F344" s="35" t="s">
        <v>858</v>
      </c>
    </row>
    <row r="345" spans="5:6" ht="15.6" hidden="1" x14ac:dyDescent="0.3">
      <c r="E345" s="35" t="s">
        <v>859</v>
      </c>
      <c r="F345" s="35" t="s">
        <v>860</v>
      </c>
    </row>
    <row r="346" spans="5:6" ht="15.6" hidden="1" x14ac:dyDescent="0.3">
      <c r="E346" s="35" t="s">
        <v>861</v>
      </c>
      <c r="F346" s="35" t="s">
        <v>862</v>
      </c>
    </row>
    <row r="347" spans="5:6" ht="15.6" hidden="1" x14ac:dyDescent="0.3">
      <c r="E347" s="35" t="s">
        <v>863</v>
      </c>
      <c r="F347" s="35" t="s">
        <v>864</v>
      </c>
    </row>
    <row r="348" spans="5:6" ht="15.6" hidden="1" x14ac:dyDescent="0.3">
      <c r="E348" s="35" t="s">
        <v>865</v>
      </c>
      <c r="F348" s="35" t="s">
        <v>866</v>
      </c>
    </row>
    <row r="349" spans="5:6" ht="15.6" hidden="1" x14ac:dyDescent="0.3">
      <c r="E349" s="35" t="s">
        <v>867</v>
      </c>
      <c r="F349" s="35" t="s">
        <v>868</v>
      </c>
    </row>
    <row r="350" spans="5:6" ht="15.6" hidden="1" x14ac:dyDescent="0.3">
      <c r="E350" s="35" t="s">
        <v>869</v>
      </c>
      <c r="F350" s="35" t="s">
        <v>870</v>
      </c>
    </row>
    <row r="351" spans="5:6" ht="15.6" hidden="1" x14ac:dyDescent="0.3">
      <c r="E351" s="35" t="s">
        <v>871</v>
      </c>
      <c r="F351" s="35" t="s">
        <v>872</v>
      </c>
    </row>
    <row r="352" spans="5:6" ht="15.6" hidden="1" x14ac:dyDescent="0.3">
      <c r="E352" s="35" t="s">
        <v>873</v>
      </c>
      <c r="F352" s="35" t="s">
        <v>874</v>
      </c>
    </row>
    <row r="353" spans="5:6" ht="15.6" hidden="1" x14ac:dyDescent="0.3">
      <c r="E353" s="35" t="s">
        <v>875</v>
      </c>
      <c r="F353" s="35" t="s">
        <v>876</v>
      </c>
    </row>
    <row r="354" spans="5:6" ht="15.6" hidden="1" x14ac:dyDescent="0.3">
      <c r="E354" s="35" t="s">
        <v>877</v>
      </c>
      <c r="F354" s="35" t="s">
        <v>878</v>
      </c>
    </row>
    <row r="355" spans="5:6" ht="15.6" hidden="1" x14ac:dyDescent="0.3">
      <c r="E355" s="35" t="s">
        <v>879</v>
      </c>
      <c r="F355" s="35" t="s">
        <v>880</v>
      </c>
    </row>
    <row r="356" spans="5:6" ht="15.6" hidden="1" x14ac:dyDescent="0.3">
      <c r="E356" s="35" t="s">
        <v>239</v>
      </c>
      <c r="F356" s="35" t="s">
        <v>881</v>
      </c>
    </row>
    <row r="357" spans="5:6" ht="15.6" hidden="1" x14ac:dyDescent="0.3">
      <c r="E357" s="35" t="s">
        <v>882</v>
      </c>
      <c r="F357" s="35" t="s">
        <v>883</v>
      </c>
    </row>
    <row r="358" spans="5:6" ht="15.6" hidden="1" x14ac:dyDescent="0.3">
      <c r="E358" s="35" t="s">
        <v>884</v>
      </c>
      <c r="F358" s="35" t="s">
        <v>885</v>
      </c>
    </row>
    <row r="359" spans="5:6" ht="15.6" hidden="1" x14ac:dyDescent="0.3">
      <c r="E359" s="35" t="s">
        <v>90</v>
      </c>
      <c r="F359" s="35" t="s">
        <v>886</v>
      </c>
    </row>
    <row r="360" spans="5:6" ht="15.6" hidden="1" x14ac:dyDescent="0.3">
      <c r="E360" s="35" t="s">
        <v>242</v>
      </c>
      <c r="F360" s="35" t="s">
        <v>887</v>
      </c>
    </row>
    <row r="361" spans="5:6" ht="15.6" hidden="1" x14ac:dyDescent="0.3">
      <c r="E361" s="35" t="s">
        <v>888</v>
      </c>
      <c r="F361" s="35" t="s">
        <v>889</v>
      </c>
    </row>
    <row r="362" spans="5:6" ht="15.6" hidden="1" x14ac:dyDescent="0.3">
      <c r="E362" s="35" t="s">
        <v>243</v>
      </c>
      <c r="F362" s="35" t="s">
        <v>890</v>
      </c>
    </row>
    <row r="363" spans="5:6" ht="15.6" hidden="1" x14ac:dyDescent="0.3">
      <c r="E363" s="35" t="s">
        <v>891</v>
      </c>
      <c r="F363" s="35" t="s">
        <v>892</v>
      </c>
    </row>
    <row r="364" spans="5:6" ht="15.6" hidden="1" x14ac:dyDescent="0.3">
      <c r="E364" s="35" t="s">
        <v>893</v>
      </c>
      <c r="F364" s="35" t="s">
        <v>894</v>
      </c>
    </row>
    <row r="365" spans="5:6" ht="15.6" hidden="1" x14ac:dyDescent="0.3">
      <c r="E365" s="35" t="s">
        <v>895</v>
      </c>
      <c r="F365" s="35" t="s">
        <v>896</v>
      </c>
    </row>
    <row r="366" spans="5:6" ht="15.6" hidden="1" x14ac:dyDescent="0.3">
      <c r="E366" s="35" t="s">
        <v>897</v>
      </c>
      <c r="F366" s="35" t="s">
        <v>898</v>
      </c>
    </row>
    <row r="367" spans="5:6" ht="15.6" hidden="1" x14ac:dyDescent="0.3">
      <c r="E367" s="35" t="s">
        <v>899</v>
      </c>
      <c r="F367" s="35" t="s">
        <v>900</v>
      </c>
    </row>
    <row r="368" spans="5:6" ht="15.6" hidden="1" x14ac:dyDescent="0.3">
      <c r="E368" s="35" t="s">
        <v>901</v>
      </c>
      <c r="F368" s="35" t="s">
        <v>902</v>
      </c>
    </row>
    <row r="369" spans="5:6" ht="15.6" hidden="1" x14ac:dyDescent="0.3">
      <c r="E369" s="35" t="s">
        <v>903</v>
      </c>
      <c r="F369" s="35" t="s">
        <v>904</v>
      </c>
    </row>
    <row r="370" spans="5:6" ht="15.6" hidden="1" x14ac:dyDescent="0.3">
      <c r="E370" s="35" t="s">
        <v>905</v>
      </c>
      <c r="F370" s="35" t="s">
        <v>906</v>
      </c>
    </row>
    <row r="371" spans="5:6" ht="15.6" hidden="1" x14ac:dyDescent="0.3">
      <c r="E371" s="35" t="s">
        <v>907</v>
      </c>
      <c r="F371" s="35" t="s">
        <v>908</v>
      </c>
    </row>
    <row r="372" spans="5:6" ht="15.6" hidden="1" x14ac:dyDescent="0.3">
      <c r="E372" s="35" t="s">
        <v>909</v>
      </c>
      <c r="F372" s="35" t="s">
        <v>910</v>
      </c>
    </row>
    <row r="373" spans="5:6" ht="15.6" hidden="1" x14ac:dyDescent="0.3">
      <c r="E373" s="35" t="s">
        <v>911</v>
      </c>
      <c r="F373" s="35" t="s">
        <v>912</v>
      </c>
    </row>
    <row r="374" spans="5:6" ht="15.6" hidden="1" x14ac:dyDescent="0.3">
      <c r="E374" s="35" t="s">
        <v>913</v>
      </c>
      <c r="F374" s="35" t="s">
        <v>914</v>
      </c>
    </row>
    <row r="375" spans="5:6" ht="15.6" hidden="1" x14ac:dyDescent="0.3">
      <c r="E375" s="35" t="s">
        <v>915</v>
      </c>
      <c r="F375" s="35" t="s">
        <v>916</v>
      </c>
    </row>
    <row r="376" spans="5:6" ht="15.6" hidden="1" x14ac:dyDescent="0.3">
      <c r="E376" s="35" t="s">
        <v>917</v>
      </c>
      <c r="F376" s="35" t="s">
        <v>918</v>
      </c>
    </row>
    <row r="377" spans="5:6" ht="15.6" hidden="1" x14ac:dyDescent="0.3">
      <c r="E377" s="35" t="s">
        <v>257</v>
      </c>
      <c r="F377" s="35" t="s">
        <v>919</v>
      </c>
    </row>
    <row r="378" spans="5:6" ht="15.6" hidden="1" x14ac:dyDescent="0.3">
      <c r="E378" s="35" t="s">
        <v>920</v>
      </c>
      <c r="F378" s="35" t="s">
        <v>921</v>
      </c>
    </row>
    <row r="379" spans="5:6" ht="15.6" hidden="1" x14ac:dyDescent="0.3">
      <c r="E379" s="35" t="s">
        <v>922</v>
      </c>
      <c r="F379" s="35" t="s">
        <v>923</v>
      </c>
    </row>
    <row r="380" spans="5:6" ht="15.6" hidden="1" x14ac:dyDescent="0.3">
      <c r="E380" s="35" t="s">
        <v>258</v>
      </c>
      <c r="F380" s="35" t="s">
        <v>924</v>
      </c>
    </row>
    <row r="381" spans="5:6" ht="15.6" hidden="1" x14ac:dyDescent="0.3">
      <c r="E381" s="35" t="s">
        <v>925</v>
      </c>
      <c r="F381" s="35" t="s">
        <v>926</v>
      </c>
    </row>
    <row r="382" spans="5:6" ht="15.6" hidden="1" x14ac:dyDescent="0.3">
      <c r="E382" s="35" t="s">
        <v>927</v>
      </c>
      <c r="F382" s="35" t="s">
        <v>928</v>
      </c>
    </row>
    <row r="383" spans="5:6" ht="15.6" hidden="1" x14ac:dyDescent="0.3">
      <c r="E383" s="35" t="s">
        <v>929</v>
      </c>
      <c r="F383" s="35" t="s">
        <v>930</v>
      </c>
    </row>
    <row r="384" spans="5:6" ht="15.6" hidden="1" x14ac:dyDescent="0.3">
      <c r="E384" s="35" t="s">
        <v>931</v>
      </c>
      <c r="F384" s="35" t="s">
        <v>932</v>
      </c>
    </row>
    <row r="385" spans="5:6" ht="15.6" hidden="1" x14ac:dyDescent="0.3">
      <c r="E385" s="35" t="s">
        <v>933</v>
      </c>
      <c r="F385" s="35" t="s">
        <v>934</v>
      </c>
    </row>
    <row r="386" spans="5:6" ht="15.6" hidden="1" x14ac:dyDescent="0.3">
      <c r="E386" s="35" t="s">
        <v>935</v>
      </c>
      <c r="F386" s="35" t="s">
        <v>936</v>
      </c>
    </row>
    <row r="387" spans="5:6" ht="15.6" hidden="1" x14ac:dyDescent="0.3">
      <c r="E387" s="35" t="s">
        <v>937</v>
      </c>
      <c r="F387" s="35" t="s">
        <v>938</v>
      </c>
    </row>
    <row r="388" spans="5:6" ht="15.6" hidden="1" x14ac:dyDescent="0.3">
      <c r="E388" s="35" t="s">
        <v>939</v>
      </c>
      <c r="F388" s="35" t="s">
        <v>940</v>
      </c>
    </row>
    <row r="389" spans="5:6" ht="15.6" hidden="1" x14ac:dyDescent="0.3">
      <c r="E389" s="35" t="s">
        <v>941</v>
      </c>
      <c r="F389" s="35" t="s">
        <v>942</v>
      </c>
    </row>
    <row r="390" spans="5:6" ht="15.6" hidden="1" x14ac:dyDescent="0.3">
      <c r="E390" s="35" t="s">
        <v>943</v>
      </c>
      <c r="F390" s="35" t="s">
        <v>944</v>
      </c>
    </row>
    <row r="391" spans="5:6" ht="15.6" hidden="1" x14ac:dyDescent="0.3">
      <c r="E391" s="35" t="s">
        <v>945</v>
      </c>
      <c r="F391" s="35" t="s">
        <v>946</v>
      </c>
    </row>
    <row r="392" spans="5:6" ht="15.6" hidden="1" x14ac:dyDescent="0.3">
      <c r="E392" s="35" t="s">
        <v>947</v>
      </c>
      <c r="F392" s="35" t="s">
        <v>948</v>
      </c>
    </row>
    <row r="393" spans="5:6" ht="15.6" hidden="1" x14ac:dyDescent="0.3">
      <c r="E393" s="35" t="s">
        <v>949</v>
      </c>
      <c r="F393" s="35" t="s">
        <v>950</v>
      </c>
    </row>
    <row r="394" spans="5:6" ht="15.6" hidden="1" x14ac:dyDescent="0.3">
      <c r="E394" s="35" t="s">
        <v>951</v>
      </c>
      <c r="F394" s="35" t="s">
        <v>952</v>
      </c>
    </row>
    <row r="395" spans="5:6" ht="15.6" hidden="1" x14ac:dyDescent="0.3">
      <c r="E395" s="35" t="s">
        <v>953</v>
      </c>
      <c r="F395" s="35" t="s">
        <v>954</v>
      </c>
    </row>
    <row r="396" spans="5:6" ht="15.6" hidden="1" x14ac:dyDescent="0.3">
      <c r="E396" s="35" t="s">
        <v>955</v>
      </c>
      <c r="F396" s="35" t="s">
        <v>956</v>
      </c>
    </row>
    <row r="397" spans="5:6" ht="15.6" hidden="1" x14ac:dyDescent="0.3">
      <c r="E397" s="35" t="s">
        <v>957</v>
      </c>
      <c r="F397" s="35" t="s">
        <v>958</v>
      </c>
    </row>
    <row r="398" spans="5:6" ht="15.6" hidden="1" x14ac:dyDescent="0.3">
      <c r="E398" s="35" t="s">
        <v>959</v>
      </c>
      <c r="F398" s="35" t="s">
        <v>960</v>
      </c>
    </row>
    <row r="399" spans="5:6" ht="15.6" hidden="1" x14ac:dyDescent="0.3">
      <c r="E399" s="35" t="s">
        <v>961</v>
      </c>
      <c r="F399" s="35" t="s">
        <v>962</v>
      </c>
    </row>
    <row r="400" spans="5:6" ht="15.6" hidden="1" x14ac:dyDescent="0.3">
      <c r="E400" s="35" t="s">
        <v>963</v>
      </c>
      <c r="F400" s="35" t="s">
        <v>964</v>
      </c>
    </row>
    <row r="401" spans="5:6" ht="15.6" hidden="1" x14ac:dyDescent="0.3">
      <c r="E401" s="35" t="s">
        <v>965</v>
      </c>
      <c r="F401" s="35" t="s">
        <v>966</v>
      </c>
    </row>
    <row r="402" spans="5:6" ht="15.6" hidden="1" x14ac:dyDescent="0.3">
      <c r="E402" s="35" t="s">
        <v>967</v>
      </c>
      <c r="F402" s="35" t="s">
        <v>968</v>
      </c>
    </row>
    <row r="403" spans="5:6" ht="15.6" hidden="1" x14ac:dyDescent="0.3">
      <c r="E403" s="35" t="s">
        <v>969</v>
      </c>
      <c r="F403" s="35" t="s">
        <v>970</v>
      </c>
    </row>
    <row r="404" spans="5:6" ht="15.6" hidden="1" x14ac:dyDescent="0.3">
      <c r="E404" s="35" t="s">
        <v>971</v>
      </c>
      <c r="F404" s="35" t="s">
        <v>972</v>
      </c>
    </row>
    <row r="405" spans="5:6" ht="15.6" hidden="1" x14ac:dyDescent="0.3">
      <c r="E405" s="35" t="s">
        <v>973</v>
      </c>
      <c r="F405" s="35" t="s">
        <v>974</v>
      </c>
    </row>
    <row r="406" spans="5:6" ht="15.6" hidden="1" x14ac:dyDescent="0.3">
      <c r="E406" s="35" t="s">
        <v>975</v>
      </c>
      <c r="F406" s="35" t="s">
        <v>976</v>
      </c>
    </row>
    <row r="407" spans="5:6" ht="15.6" hidden="1" x14ac:dyDescent="0.3">
      <c r="E407" s="35" t="s">
        <v>977</v>
      </c>
      <c r="F407" s="35" t="s">
        <v>978</v>
      </c>
    </row>
    <row r="408" spans="5:6" ht="15.6" hidden="1" x14ac:dyDescent="0.3">
      <c r="E408" s="35" t="s">
        <v>979</v>
      </c>
      <c r="F408" s="35" t="s">
        <v>980</v>
      </c>
    </row>
    <row r="409" spans="5:6" ht="15.6" hidden="1" x14ac:dyDescent="0.3">
      <c r="E409" s="35" t="s">
        <v>57</v>
      </c>
      <c r="F409" s="35" t="s">
        <v>981</v>
      </c>
    </row>
    <row r="410" spans="5:6" ht="15.6" hidden="1" x14ac:dyDescent="0.3">
      <c r="E410" s="35" t="s">
        <v>982</v>
      </c>
      <c r="F410" s="35" t="s">
        <v>983</v>
      </c>
    </row>
    <row r="411" spans="5:6" ht="15.6" hidden="1" x14ac:dyDescent="0.3">
      <c r="E411" s="35" t="s">
        <v>984</v>
      </c>
      <c r="F411" s="35" t="s">
        <v>985</v>
      </c>
    </row>
    <row r="412" spans="5:6" ht="15.6" hidden="1" x14ac:dyDescent="0.3">
      <c r="E412" s="35" t="s">
        <v>986</v>
      </c>
      <c r="F412" s="35" t="s">
        <v>987</v>
      </c>
    </row>
    <row r="413" spans="5:6" ht="15.6" hidden="1" x14ac:dyDescent="0.3">
      <c r="E413" s="35" t="s">
        <v>988</v>
      </c>
      <c r="F413" s="35" t="s">
        <v>989</v>
      </c>
    </row>
    <row r="414" spans="5:6" ht="15.6" hidden="1" x14ac:dyDescent="0.3">
      <c r="E414" s="35" t="s">
        <v>990</v>
      </c>
      <c r="F414" s="35" t="s">
        <v>991</v>
      </c>
    </row>
    <row r="415" spans="5:6" ht="15.6" hidden="1" x14ac:dyDescent="0.3">
      <c r="E415" s="35" t="s">
        <v>992</v>
      </c>
      <c r="F415" s="35" t="s">
        <v>993</v>
      </c>
    </row>
    <row r="416" spans="5:6" ht="15.6" hidden="1" x14ac:dyDescent="0.3">
      <c r="E416" s="35" t="s">
        <v>994</v>
      </c>
      <c r="F416" s="35" t="s">
        <v>995</v>
      </c>
    </row>
    <row r="417" spans="5:6" ht="15.6" hidden="1" x14ac:dyDescent="0.3">
      <c r="E417" s="35" t="s">
        <v>996</v>
      </c>
      <c r="F417" s="35" t="s">
        <v>997</v>
      </c>
    </row>
    <row r="418" spans="5:6" ht="15.6" hidden="1" x14ac:dyDescent="0.3">
      <c r="E418" s="35" t="s">
        <v>998</v>
      </c>
      <c r="F418" s="35" t="s">
        <v>999</v>
      </c>
    </row>
    <row r="419" spans="5:6" ht="15.6" hidden="1" x14ac:dyDescent="0.3">
      <c r="E419" s="35" t="s">
        <v>1000</v>
      </c>
      <c r="F419" s="35" t="s">
        <v>1001</v>
      </c>
    </row>
    <row r="420" spans="5:6" ht="15.6" hidden="1" x14ac:dyDescent="0.3">
      <c r="E420" s="35" t="s">
        <v>1002</v>
      </c>
      <c r="F420" s="35" t="s">
        <v>1003</v>
      </c>
    </row>
    <row r="421" spans="5:6" ht="15.6" hidden="1" x14ac:dyDescent="0.3">
      <c r="E421" s="35" t="s">
        <v>1004</v>
      </c>
      <c r="F421" s="35" t="s">
        <v>1005</v>
      </c>
    </row>
    <row r="422" spans="5:6" ht="15.6" hidden="1" x14ac:dyDescent="0.3">
      <c r="E422" s="35" t="s">
        <v>1006</v>
      </c>
      <c r="F422" s="35" t="s">
        <v>1007</v>
      </c>
    </row>
    <row r="423" spans="5:6" ht="15.6" hidden="1" x14ac:dyDescent="0.3">
      <c r="E423" s="35" t="s">
        <v>1008</v>
      </c>
      <c r="F423" s="35" t="s">
        <v>1009</v>
      </c>
    </row>
    <row r="424" spans="5:6" ht="15.6" hidden="1" x14ac:dyDescent="0.3">
      <c r="E424" s="35" t="s">
        <v>1010</v>
      </c>
      <c r="F424" s="35" t="s">
        <v>1011</v>
      </c>
    </row>
    <row r="425" spans="5:6" ht="15.6" hidden="1" x14ac:dyDescent="0.3">
      <c r="E425" s="35" t="s">
        <v>1012</v>
      </c>
      <c r="F425" s="35" t="s">
        <v>1013</v>
      </c>
    </row>
    <row r="426" spans="5:6" ht="15.6" hidden="1" x14ac:dyDescent="0.3">
      <c r="E426" s="35" t="s">
        <v>1014</v>
      </c>
      <c r="F426" s="35" t="s">
        <v>1015</v>
      </c>
    </row>
    <row r="427" spans="5:6" ht="15.6" hidden="1" x14ac:dyDescent="0.3">
      <c r="E427" s="35" t="s">
        <v>1016</v>
      </c>
      <c r="F427" s="35" t="s">
        <v>1017</v>
      </c>
    </row>
    <row r="428" spans="5:6" ht="15.6" hidden="1" x14ac:dyDescent="0.3">
      <c r="E428" s="35" t="s">
        <v>1018</v>
      </c>
      <c r="F428" s="35" t="s">
        <v>1019</v>
      </c>
    </row>
    <row r="429" spans="5:6" ht="15.6" hidden="1" x14ac:dyDescent="0.3">
      <c r="E429" s="35" t="s">
        <v>1020</v>
      </c>
      <c r="F429" s="35" t="s">
        <v>1021</v>
      </c>
    </row>
    <row r="430" spans="5:6" ht="15.6" hidden="1" x14ac:dyDescent="0.3">
      <c r="E430" s="35" t="s">
        <v>1022</v>
      </c>
      <c r="F430" s="35" t="s">
        <v>1023</v>
      </c>
    </row>
    <row r="431" spans="5:6" ht="15.6" hidden="1" x14ac:dyDescent="0.3">
      <c r="E431" s="35" t="s">
        <v>1024</v>
      </c>
      <c r="F431" s="35" t="s">
        <v>1025</v>
      </c>
    </row>
    <row r="432" spans="5:6" ht="15.6" hidden="1" x14ac:dyDescent="0.3">
      <c r="E432" s="35" t="s">
        <v>1026</v>
      </c>
      <c r="F432" s="35" t="s">
        <v>1027</v>
      </c>
    </row>
    <row r="433" spans="5:6" ht="15.6" hidden="1" x14ac:dyDescent="0.3">
      <c r="E433" s="35" t="s">
        <v>1028</v>
      </c>
      <c r="F433" s="35" t="s">
        <v>1029</v>
      </c>
    </row>
    <row r="434" spans="5:6" ht="15.6" hidden="1" x14ac:dyDescent="0.3">
      <c r="E434" s="35" t="s">
        <v>1030</v>
      </c>
      <c r="F434" s="35" t="s">
        <v>1031</v>
      </c>
    </row>
    <row r="435" spans="5:6" ht="15.6" hidden="1" x14ac:dyDescent="0.3">
      <c r="E435" s="35" t="s">
        <v>1032</v>
      </c>
      <c r="F435" s="35" t="s">
        <v>1033</v>
      </c>
    </row>
    <row r="436" spans="5:6" ht="15.6" hidden="1" x14ac:dyDescent="0.3">
      <c r="E436" s="35" t="s">
        <v>1034</v>
      </c>
      <c r="F436" s="35" t="s">
        <v>1035</v>
      </c>
    </row>
    <row r="437" spans="5:6" ht="15.6" hidden="1" x14ac:dyDescent="0.3">
      <c r="E437" s="35" t="s">
        <v>1036</v>
      </c>
      <c r="F437" s="35" t="s">
        <v>1037</v>
      </c>
    </row>
    <row r="438" spans="5:6" ht="15.6" hidden="1" x14ac:dyDescent="0.3">
      <c r="E438" s="35" t="s">
        <v>58</v>
      </c>
      <c r="F438" s="35" t="s">
        <v>1038</v>
      </c>
    </row>
    <row r="439" spans="5:6" ht="15.6" hidden="1" x14ac:dyDescent="0.3">
      <c r="E439" s="35" t="s">
        <v>1039</v>
      </c>
      <c r="F439" s="35" t="s">
        <v>1040</v>
      </c>
    </row>
    <row r="440" spans="5:6" ht="15.6" hidden="1" x14ac:dyDescent="0.3">
      <c r="E440" s="35" t="s">
        <v>1041</v>
      </c>
      <c r="F440" s="35" t="s">
        <v>1042</v>
      </c>
    </row>
    <row r="441" spans="5:6" ht="15.6" hidden="1" x14ac:dyDescent="0.3">
      <c r="E441" s="35" t="s">
        <v>1043</v>
      </c>
      <c r="F441" s="35" t="s">
        <v>1044</v>
      </c>
    </row>
    <row r="442" spans="5:6" ht="15.6" hidden="1" x14ac:dyDescent="0.3">
      <c r="E442" s="35" t="s">
        <v>1045</v>
      </c>
      <c r="F442" s="35" t="s">
        <v>1046</v>
      </c>
    </row>
    <row r="443" spans="5:6" ht="15.6" hidden="1" x14ac:dyDescent="0.3">
      <c r="E443" s="35" t="s">
        <v>1047</v>
      </c>
      <c r="F443" s="35" t="s">
        <v>1048</v>
      </c>
    </row>
    <row r="444" spans="5:6" ht="15.6" hidden="1" x14ac:dyDescent="0.3">
      <c r="E444" s="35" t="s">
        <v>1049</v>
      </c>
      <c r="F444" s="35" t="s">
        <v>1050</v>
      </c>
    </row>
    <row r="445" spans="5:6" ht="15.6" hidden="1" x14ac:dyDescent="0.3">
      <c r="E445" s="35" t="s">
        <v>1051</v>
      </c>
      <c r="F445" s="35" t="s">
        <v>1052</v>
      </c>
    </row>
    <row r="446" spans="5:6" ht="15.6" hidden="1" x14ac:dyDescent="0.3">
      <c r="E446" s="35" t="s">
        <v>1053</v>
      </c>
      <c r="F446" s="35" t="s">
        <v>1054</v>
      </c>
    </row>
    <row r="447" spans="5:6" ht="15.6" hidden="1" x14ac:dyDescent="0.3">
      <c r="E447" s="35" t="s">
        <v>1055</v>
      </c>
      <c r="F447" s="35" t="s">
        <v>1056</v>
      </c>
    </row>
    <row r="448" spans="5:6" ht="15.6" hidden="1" x14ac:dyDescent="0.3">
      <c r="E448" s="35" t="s">
        <v>1057</v>
      </c>
      <c r="F448" s="35" t="s">
        <v>1058</v>
      </c>
    </row>
    <row r="449" spans="5:6" ht="15.6" hidden="1" x14ac:dyDescent="0.3">
      <c r="E449" s="35" t="s">
        <v>1059</v>
      </c>
      <c r="F449" s="35" t="s">
        <v>1060</v>
      </c>
    </row>
    <row r="450" spans="5:6" ht="15.6" hidden="1" x14ac:dyDescent="0.3">
      <c r="E450" s="35" t="s">
        <v>1061</v>
      </c>
      <c r="F450" s="35" t="s">
        <v>1062</v>
      </c>
    </row>
    <row r="451" spans="5:6" ht="15.6" hidden="1" x14ac:dyDescent="0.3">
      <c r="E451" s="35" t="s">
        <v>1063</v>
      </c>
      <c r="F451" s="35" t="s">
        <v>1064</v>
      </c>
    </row>
    <row r="452" spans="5:6" ht="15.6" hidden="1" x14ac:dyDescent="0.3">
      <c r="E452" s="35" t="s">
        <v>1065</v>
      </c>
      <c r="F452" s="35" t="s">
        <v>1066</v>
      </c>
    </row>
    <row r="453" spans="5:6" ht="15.6" hidden="1" x14ac:dyDescent="0.3">
      <c r="E453" s="35" t="s">
        <v>1067</v>
      </c>
      <c r="F453" s="35" t="s">
        <v>1068</v>
      </c>
    </row>
    <row r="454" spans="5:6" ht="15.6" hidden="1" x14ac:dyDescent="0.3">
      <c r="E454" s="35" t="s">
        <v>1069</v>
      </c>
      <c r="F454" s="35" t="s">
        <v>1070</v>
      </c>
    </row>
    <row r="455" spans="5:6" ht="15.6" hidden="1" x14ac:dyDescent="0.3">
      <c r="E455" s="35" t="s">
        <v>1071</v>
      </c>
      <c r="F455" s="35" t="s">
        <v>1072</v>
      </c>
    </row>
    <row r="456" spans="5:6" ht="15.6" hidden="1" x14ac:dyDescent="0.3">
      <c r="E456" s="35" t="s">
        <v>1073</v>
      </c>
      <c r="F456" s="35" t="s">
        <v>1074</v>
      </c>
    </row>
    <row r="457" spans="5:6" ht="15.6" hidden="1" x14ac:dyDescent="0.3">
      <c r="E457" s="35" t="s">
        <v>1075</v>
      </c>
      <c r="F457" s="35" t="s">
        <v>1076</v>
      </c>
    </row>
    <row r="458" spans="5:6" ht="15.6" hidden="1" x14ac:dyDescent="0.3">
      <c r="E458" s="35" t="s">
        <v>1077</v>
      </c>
      <c r="F458" s="35" t="s">
        <v>1078</v>
      </c>
    </row>
    <row r="459" spans="5:6" ht="15.6" hidden="1" x14ac:dyDescent="0.3">
      <c r="E459" s="35" t="s">
        <v>1079</v>
      </c>
      <c r="F459" s="35" t="s">
        <v>1080</v>
      </c>
    </row>
    <row r="460" spans="5:6" ht="15.6" hidden="1" x14ac:dyDescent="0.3">
      <c r="E460" s="35" t="s">
        <v>1081</v>
      </c>
      <c r="F460" s="35" t="s">
        <v>1082</v>
      </c>
    </row>
    <row r="461" spans="5:6" ht="15.6" hidden="1" x14ac:dyDescent="0.3">
      <c r="E461" s="35" t="s">
        <v>1083</v>
      </c>
      <c r="F461" s="35" t="s">
        <v>1084</v>
      </c>
    </row>
    <row r="462" spans="5:6" ht="15.6" hidden="1" x14ac:dyDescent="0.3">
      <c r="E462" s="35" t="s">
        <v>1085</v>
      </c>
      <c r="F462" s="35" t="s">
        <v>1086</v>
      </c>
    </row>
    <row r="463" spans="5:6" ht="15.6" hidden="1" x14ac:dyDescent="0.3">
      <c r="E463" s="35" t="s">
        <v>1087</v>
      </c>
      <c r="F463" s="35" t="s">
        <v>1088</v>
      </c>
    </row>
    <row r="464" spans="5:6" ht="15.6" hidden="1" x14ac:dyDescent="0.3">
      <c r="E464" s="35" t="s">
        <v>1089</v>
      </c>
      <c r="F464" s="35" t="s">
        <v>1090</v>
      </c>
    </row>
    <row r="465" spans="5:6" ht="15.6" hidden="1" x14ac:dyDescent="0.3">
      <c r="E465" s="35" t="s">
        <v>1091</v>
      </c>
      <c r="F465" s="35" t="s">
        <v>1092</v>
      </c>
    </row>
    <row r="466" spans="5:6" ht="15.6" hidden="1" x14ac:dyDescent="0.3">
      <c r="E466" s="35" t="s">
        <v>1093</v>
      </c>
      <c r="F466" s="35" t="s">
        <v>1094</v>
      </c>
    </row>
    <row r="467" spans="5:6" ht="15.6" hidden="1" x14ac:dyDescent="0.3">
      <c r="E467" s="35" t="s">
        <v>1095</v>
      </c>
      <c r="F467" s="35" t="s">
        <v>1096</v>
      </c>
    </row>
    <row r="468" spans="5:6" ht="15.6" hidden="1" x14ac:dyDescent="0.3">
      <c r="E468" s="35" t="s">
        <v>1097</v>
      </c>
      <c r="F468" s="35" t="s">
        <v>1098</v>
      </c>
    </row>
    <row r="469" spans="5:6" ht="15.6" hidden="1" x14ac:dyDescent="0.3">
      <c r="E469" s="35" t="s">
        <v>1099</v>
      </c>
      <c r="F469" s="35" t="s">
        <v>1100</v>
      </c>
    </row>
    <row r="470" spans="5:6" ht="15.6" hidden="1" x14ac:dyDescent="0.3">
      <c r="E470" s="35" t="s">
        <v>1101</v>
      </c>
      <c r="F470" s="35" t="s">
        <v>1102</v>
      </c>
    </row>
    <row r="471" spans="5:6" ht="15.6" hidden="1" x14ac:dyDescent="0.3">
      <c r="E471" s="35" t="s">
        <v>1103</v>
      </c>
      <c r="F471" s="35" t="s">
        <v>1104</v>
      </c>
    </row>
    <row r="472" spans="5:6" ht="15.6" hidden="1" x14ac:dyDescent="0.3">
      <c r="E472" s="35" t="s">
        <v>1105</v>
      </c>
      <c r="F472" s="35" t="s">
        <v>1106</v>
      </c>
    </row>
    <row r="473" spans="5:6" ht="15.6" hidden="1" x14ac:dyDescent="0.3">
      <c r="E473" s="35" t="s">
        <v>1107</v>
      </c>
      <c r="F473" s="35" t="s">
        <v>1108</v>
      </c>
    </row>
    <row r="474" spans="5:6" ht="15.6" hidden="1" x14ac:dyDescent="0.3">
      <c r="E474" s="35" t="s">
        <v>1109</v>
      </c>
      <c r="F474" s="35" t="s">
        <v>1110</v>
      </c>
    </row>
    <row r="475" spans="5:6" ht="15.6" hidden="1" x14ac:dyDescent="0.3">
      <c r="E475" s="35" t="s">
        <v>1111</v>
      </c>
      <c r="F475" s="35" t="s">
        <v>1112</v>
      </c>
    </row>
    <row r="476" spans="5:6" ht="15.6" hidden="1" x14ac:dyDescent="0.3">
      <c r="E476" s="35" t="s">
        <v>1113</v>
      </c>
      <c r="F476" s="35" t="s">
        <v>1114</v>
      </c>
    </row>
    <row r="477" spans="5:6" ht="15.6" hidden="1" x14ac:dyDescent="0.3">
      <c r="E477" s="35" t="s">
        <v>1115</v>
      </c>
      <c r="F477" s="35" t="s">
        <v>1116</v>
      </c>
    </row>
    <row r="478" spans="5:6" ht="15.6" hidden="1" x14ac:dyDescent="0.3">
      <c r="E478" s="35" t="s">
        <v>1117</v>
      </c>
      <c r="F478" s="35" t="s">
        <v>1118</v>
      </c>
    </row>
    <row r="479" spans="5:6" ht="15.6" hidden="1" x14ac:dyDescent="0.3">
      <c r="E479" s="35" t="s">
        <v>1119</v>
      </c>
      <c r="F479" s="35" t="s">
        <v>1120</v>
      </c>
    </row>
    <row r="480" spans="5:6" ht="15.6" hidden="1" x14ac:dyDescent="0.3">
      <c r="E480" s="35" t="s">
        <v>1121</v>
      </c>
      <c r="F480" s="35" t="s">
        <v>1122</v>
      </c>
    </row>
    <row r="481" spans="5:6" ht="15.6" hidden="1" x14ac:dyDescent="0.3">
      <c r="E481" s="35" t="s">
        <v>1123</v>
      </c>
      <c r="F481" s="35" t="s">
        <v>1124</v>
      </c>
    </row>
    <row r="482" spans="5:6" ht="15.6" hidden="1" x14ac:dyDescent="0.3">
      <c r="E482" s="35" t="s">
        <v>1125</v>
      </c>
      <c r="F482" s="35" t="s">
        <v>1126</v>
      </c>
    </row>
    <row r="483" spans="5:6" ht="15.6" hidden="1" x14ac:dyDescent="0.3">
      <c r="E483" s="35" t="s">
        <v>1127</v>
      </c>
      <c r="F483" s="35" t="s">
        <v>1128</v>
      </c>
    </row>
    <row r="484" spans="5:6" ht="15.6" hidden="1" x14ac:dyDescent="0.3">
      <c r="E484" s="35" t="s">
        <v>1129</v>
      </c>
      <c r="F484" s="35" t="s">
        <v>1130</v>
      </c>
    </row>
    <row r="485" spans="5:6" ht="15.6" hidden="1" x14ac:dyDescent="0.3">
      <c r="E485" s="35" t="s">
        <v>1131</v>
      </c>
      <c r="F485" s="35" t="s">
        <v>1132</v>
      </c>
    </row>
    <row r="486" spans="5:6" ht="15.6" hidden="1" x14ac:dyDescent="0.3">
      <c r="E486" s="35" t="s">
        <v>1133</v>
      </c>
      <c r="F486" s="35" t="s">
        <v>1134</v>
      </c>
    </row>
    <row r="487" spans="5:6" ht="15.6" hidden="1" x14ac:dyDescent="0.3">
      <c r="E487" s="35" t="s">
        <v>1135</v>
      </c>
      <c r="F487" s="35" t="s">
        <v>1136</v>
      </c>
    </row>
    <row r="488" spans="5:6" ht="15.6" hidden="1" x14ac:dyDescent="0.3">
      <c r="E488" s="35" t="s">
        <v>1137</v>
      </c>
      <c r="F488" s="35" t="s">
        <v>1138</v>
      </c>
    </row>
    <row r="489" spans="5:6" ht="15.6" hidden="1" x14ac:dyDescent="0.3">
      <c r="E489" s="35" t="s">
        <v>1139</v>
      </c>
      <c r="F489" s="35" t="s">
        <v>1140</v>
      </c>
    </row>
    <row r="490" spans="5:6" ht="15.6" hidden="1" x14ac:dyDescent="0.3">
      <c r="E490" s="35" t="s">
        <v>1141</v>
      </c>
      <c r="F490" s="35" t="s">
        <v>1142</v>
      </c>
    </row>
    <row r="491" spans="5:6" ht="15.6" hidden="1" x14ac:dyDescent="0.3">
      <c r="E491" s="35" t="s">
        <v>1143</v>
      </c>
      <c r="F491" s="35" t="s">
        <v>1144</v>
      </c>
    </row>
    <row r="492" spans="5:6" ht="15.6" hidden="1" x14ac:dyDescent="0.3">
      <c r="E492" s="35" t="s">
        <v>1145</v>
      </c>
      <c r="F492" s="35" t="s">
        <v>1146</v>
      </c>
    </row>
    <row r="493" spans="5:6" ht="15.6" hidden="1" x14ac:dyDescent="0.3">
      <c r="E493" s="35" t="s">
        <v>1147</v>
      </c>
      <c r="F493" s="35" t="s">
        <v>1148</v>
      </c>
    </row>
    <row r="494" spans="5:6" ht="15.6" hidden="1" x14ac:dyDescent="0.3">
      <c r="E494" s="35" t="s">
        <v>1149</v>
      </c>
      <c r="F494" s="35" t="s">
        <v>1150</v>
      </c>
    </row>
    <row r="495" spans="5:6" ht="15.6" hidden="1" x14ac:dyDescent="0.3">
      <c r="E495" s="35" t="s">
        <v>1151</v>
      </c>
      <c r="F495" s="35" t="s">
        <v>1152</v>
      </c>
    </row>
    <row r="496" spans="5:6" ht="15.6" hidden="1" x14ac:dyDescent="0.3">
      <c r="E496" s="35" t="s">
        <v>1153</v>
      </c>
      <c r="F496" s="35" t="s">
        <v>1154</v>
      </c>
    </row>
    <row r="497" spans="5:6" ht="15.6" hidden="1" x14ac:dyDescent="0.3">
      <c r="E497" s="35" t="s">
        <v>1155</v>
      </c>
      <c r="F497" s="35" t="s">
        <v>1156</v>
      </c>
    </row>
    <row r="498" spans="5:6" ht="15.6" hidden="1" x14ac:dyDescent="0.3">
      <c r="E498" s="35" t="s">
        <v>1157</v>
      </c>
      <c r="F498" s="35" t="s">
        <v>1158</v>
      </c>
    </row>
    <row r="499" spans="5:6" ht="15.6" hidden="1" x14ac:dyDescent="0.3">
      <c r="E499" s="35" t="s">
        <v>1159</v>
      </c>
      <c r="F499" s="35" t="s">
        <v>1160</v>
      </c>
    </row>
    <row r="500" spans="5:6" ht="15.6" hidden="1" x14ac:dyDescent="0.3">
      <c r="E500" s="35" t="s">
        <v>1161</v>
      </c>
      <c r="F500" s="35" t="s">
        <v>1162</v>
      </c>
    </row>
    <row r="501" spans="5:6" ht="15.6" hidden="1" x14ac:dyDescent="0.3">
      <c r="E501" s="35" t="s">
        <v>1163</v>
      </c>
      <c r="F501" s="35" t="s">
        <v>1164</v>
      </c>
    </row>
    <row r="502" spans="5:6" ht="15.6" hidden="1" x14ac:dyDescent="0.3">
      <c r="E502" s="35" t="s">
        <v>1165</v>
      </c>
      <c r="F502" s="35" t="s">
        <v>1166</v>
      </c>
    </row>
    <row r="503" spans="5:6" ht="15.6" hidden="1" x14ac:dyDescent="0.3">
      <c r="E503" s="35" t="s">
        <v>1167</v>
      </c>
      <c r="F503" s="35" t="s">
        <v>1168</v>
      </c>
    </row>
    <row r="504" spans="5:6" ht="15.6" hidden="1" x14ac:dyDescent="0.3">
      <c r="E504" s="35" t="s">
        <v>1169</v>
      </c>
      <c r="F504" s="35" t="s">
        <v>1170</v>
      </c>
    </row>
    <row r="505" spans="5:6" ht="15.6" hidden="1" x14ac:dyDescent="0.3">
      <c r="E505" s="35" t="s">
        <v>1171</v>
      </c>
      <c r="F505" s="35" t="s">
        <v>1172</v>
      </c>
    </row>
    <row r="506" spans="5:6" ht="15.6" hidden="1" x14ac:dyDescent="0.3">
      <c r="E506" s="35" t="s">
        <v>1173</v>
      </c>
      <c r="F506" s="35" t="s">
        <v>1174</v>
      </c>
    </row>
    <row r="507" spans="5:6" ht="15.6" hidden="1" x14ac:dyDescent="0.3">
      <c r="E507" s="35" t="s">
        <v>46</v>
      </c>
      <c r="F507" s="35" t="s">
        <v>1175</v>
      </c>
    </row>
    <row r="508" spans="5:6" ht="15.6" hidden="1" x14ac:dyDescent="0.3">
      <c r="E508" s="35" t="s">
        <v>1176</v>
      </c>
      <c r="F508" s="35" t="s">
        <v>1177</v>
      </c>
    </row>
    <row r="509" spans="5:6" ht="15.6" hidden="1" x14ac:dyDescent="0.3">
      <c r="E509" s="35" t="s">
        <v>1178</v>
      </c>
      <c r="F509" s="35" t="s">
        <v>1179</v>
      </c>
    </row>
    <row r="510" spans="5:6" ht="15.6" hidden="1" x14ac:dyDescent="0.3">
      <c r="E510" s="35" t="s">
        <v>1180</v>
      </c>
      <c r="F510" s="35" t="s">
        <v>1181</v>
      </c>
    </row>
    <row r="511" spans="5:6" ht="15.6" hidden="1" x14ac:dyDescent="0.3">
      <c r="E511" s="35" t="s">
        <v>1182</v>
      </c>
      <c r="F511" s="35" t="s">
        <v>1183</v>
      </c>
    </row>
    <row r="512" spans="5:6" ht="15.6" hidden="1" x14ac:dyDescent="0.3">
      <c r="E512" s="35" t="s">
        <v>1184</v>
      </c>
      <c r="F512" s="35" t="s">
        <v>1185</v>
      </c>
    </row>
    <row r="513" spans="5:6" ht="15.6" hidden="1" x14ac:dyDescent="0.3">
      <c r="E513" s="35" t="s">
        <v>1186</v>
      </c>
      <c r="F513" s="35" t="s">
        <v>1187</v>
      </c>
    </row>
    <row r="514" spans="5:6" ht="15.6" hidden="1" x14ac:dyDescent="0.3">
      <c r="E514" s="35" t="s">
        <v>1188</v>
      </c>
      <c r="F514" s="35" t="s">
        <v>1189</v>
      </c>
    </row>
    <row r="515" spans="5:6" ht="15.6" hidden="1" x14ac:dyDescent="0.3">
      <c r="E515" s="35" t="s">
        <v>1190</v>
      </c>
      <c r="F515" s="35" t="s">
        <v>1191</v>
      </c>
    </row>
    <row r="516" spans="5:6" ht="15.6" hidden="1" x14ac:dyDescent="0.3">
      <c r="E516" s="35" t="s">
        <v>1192</v>
      </c>
      <c r="F516" s="35" t="s">
        <v>1193</v>
      </c>
    </row>
    <row r="517" spans="5:6" ht="15.6" hidden="1" x14ac:dyDescent="0.3">
      <c r="E517" s="35" t="s">
        <v>1194</v>
      </c>
      <c r="F517" s="35" t="s">
        <v>1195</v>
      </c>
    </row>
    <row r="518" spans="5:6" ht="15.6" hidden="1" x14ac:dyDescent="0.3">
      <c r="E518" s="35" t="s">
        <v>1196</v>
      </c>
      <c r="F518" s="35" t="s">
        <v>1197</v>
      </c>
    </row>
    <row r="519" spans="5:6" ht="15.6" hidden="1" x14ac:dyDescent="0.3">
      <c r="E519" s="35" t="s">
        <v>1198</v>
      </c>
      <c r="F519" s="35" t="s">
        <v>1199</v>
      </c>
    </row>
    <row r="520" spans="5:6" ht="15.6" hidden="1" x14ac:dyDescent="0.3">
      <c r="E520" s="35" t="s">
        <v>1200</v>
      </c>
      <c r="F520" s="35" t="s">
        <v>1201</v>
      </c>
    </row>
    <row r="521" spans="5:6" ht="15.6" hidden="1" x14ac:dyDescent="0.3">
      <c r="E521" s="35" t="s">
        <v>1202</v>
      </c>
      <c r="F521" s="35" t="s">
        <v>1203</v>
      </c>
    </row>
    <row r="522" spans="5:6" ht="15.6" hidden="1" x14ac:dyDescent="0.3">
      <c r="E522" s="35" t="s">
        <v>1204</v>
      </c>
      <c r="F522" s="35" t="s">
        <v>1205</v>
      </c>
    </row>
    <row r="523" spans="5:6" ht="15.6" hidden="1" x14ac:dyDescent="0.3">
      <c r="E523" s="35" t="s">
        <v>1206</v>
      </c>
      <c r="F523" s="35" t="s">
        <v>1207</v>
      </c>
    </row>
    <row r="524" spans="5:6" ht="15.6" hidden="1" x14ac:dyDescent="0.3">
      <c r="E524" s="35" t="s">
        <v>1208</v>
      </c>
      <c r="F524" s="35" t="s">
        <v>1209</v>
      </c>
    </row>
    <row r="525" spans="5:6" ht="15.6" hidden="1" x14ac:dyDescent="0.3">
      <c r="E525" s="35" t="s">
        <v>1210</v>
      </c>
      <c r="F525" s="35" t="s">
        <v>1211</v>
      </c>
    </row>
    <row r="526" spans="5:6" ht="15.6" hidden="1" x14ac:dyDescent="0.3">
      <c r="E526" s="35" t="s">
        <v>1212</v>
      </c>
      <c r="F526" s="35" t="s">
        <v>1213</v>
      </c>
    </row>
    <row r="527" spans="5:6" ht="15.6" hidden="1" x14ac:dyDescent="0.3">
      <c r="E527" s="35" t="s">
        <v>1214</v>
      </c>
      <c r="F527" s="35" t="s">
        <v>1215</v>
      </c>
    </row>
    <row r="528" spans="5:6" ht="15.6" hidden="1" x14ac:dyDescent="0.3">
      <c r="E528" s="35" t="s">
        <v>1216</v>
      </c>
      <c r="F528" s="35" t="s">
        <v>1217</v>
      </c>
    </row>
    <row r="529" spans="5:6" ht="15.6" hidden="1" x14ac:dyDescent="0.3">
      <c r="E529" s="35" t="s">
        <v>1218</v>
      </c>
      <c r="F529" s="35" t="s">
        <v>1219</v>
      </c>
    </row>
    <row r="530" spans="5:6" ht="15.6" hidden="1" x14ac:dyDescent="0.3">
      <c r="E530" s="35" t="s">
        <v>1220</v>
      </c>
      <c r="F530" s="35" t="s">
        <v>1221</v>
      </c>
    </row>
    <row r="531" spans="5:6" ht="15.6" hidden="1" x14ac:dyDescent="0.3">
      <c r="E531" s="35" t="s">
        <v>1222</v>
      </c>
      <c r="F531" s="35" t="s">
        <v>1223</v>
      </c>
    </row>
    <row r="532" spans="5:6" ht="15.6" hidden="1" x14ac:dyDescent="0.3">
      <c r="E532" s="35" t="s">
        <v>1224</v>
      </c>
      <c r="F532" s="35" t="s">
        <v>1225</v>
      </c>
    </row>
    <row r="533" spans="5:6" ht="15.6" hidden="1" x14ac:dyDescent="0.3">
      <c r="E533" s="35" t="s">
        <v>1226</v>
      </c>
      <c r="F533" s="35" t="s">
        <v>1227</v>
      </c>
    </row>
    <row r="534" spans="5:6" ht="15.6" hidden="1" x14ac:dyDescent="0.3">
      <c r="E534" s="35" t="s">
        <v>1228</v>
      </c>
      <c r="F534" s="35" t="s">
        <v>1229</v>
      </c>
    </row>
    <row r="535" spans="5:6" ht="15.6" hidden="1" x14ac:dyDescent="0.3">
      <c r="E535" s="35" t="s">
        <v>1230</v>
      </c>
      <c r="F535" s="35" t="s">
        <v>1231</v>
      </c>
    </row>
    <row r="536" spans="5:6" ht="15.6" hidden="1" x14ac:dyDescent="0.3">
      <c r="E536" s="35" t="s">
        <v>1232</v>
      </c>
      <c r="F536" s="35" t="s">
        <v>1233</v>
      </c>
    </row>
    <row r="537" spans="5:6" ht="15.6" hidden="1" x14ac:dyDescent="0.3">
      <c r="E537" s="35" t="s">
        <v>1234</v>
      </c>
      <c r="F537" s="35" t="s">
        <v>1235</v>
      </c>
    </row>
    <row r="538" spans="5:6" ht="15.6" hidden="1" x14ac:dyDescent="0.3">
      <c r="E538" s="35" t="s">
        <v>1236</v>
      </c>
      <c r="F538" s="35" t="s">
        <v>1237</v>
      </c>
    </row>
    <row r="539" spans="5:6" ht="15.6" hidden="1" x14ac:dyDescent="0.3">
      <c r="E539" s="35" t="s">
        <v>1238</v>
      </c>
      <c r="F539" s="35" t="s">
        <v>1239</v>
      </c>
    </row>
    <row r="540" spans="5:6" ht="15.6" hidden="1" x14ac:dyDescent="0.3">
      <c r="E540" s="35" t="s">
        <v>1240</v>
      </c>
      <c r="F540" s="35" t="s">
        <v>1241</v>
      </c>
    </row>
    <row r="541" spans="5:6" ht="15.6" hidden="1" x14ac:dyDescent="0.3">
      <c r="E541" s="35" t="s">
        <v>1242</v>
      </c>
      <c r="F541" s="35" t="s">
        <v>1243</v>
      </c>
    </row>
    <row r="542" spans="5:6" ht="15.6" hidden="1" x14ac:dyDescent="0.3">
      <c r="E542" s="35" t="s">
        <v>1244</v>
      </c>
      <c r="F542" s="35" t="s">
        <v>1245</v>
      </c>
    </row>
    <row r="543" spans="5:6" ht="15.6" hidden="1" x14ac:dyDescent="0.3">
      <c r="E543" s="35" t="s">
        <v>1246</v>
      </c>
      <c r="F543" s="35" t="s">
        <v>1247</v>
      </c>
    </row>
    <row r="544" spans="5:6" ht="15.6" hidden="1" x14ac:dyDescent="0.3">
      <c r="E544" s="35" t="s">
        <v>1248</v>
      </c>
      <c r="F544" s="35" t="s">
        <v>1249</v>
      </c>
    </row>
    <row r="545" spans="5:6" ht="15.6" hidden="1" x14ac:dyDescent="0.3">
      <c r="E545" s="35" t="s">
        <v>1250</v>
      </c>
      <c r="F545" s="35" t="s">
        <v>1251</v>
      </c>
    </row>
    <row r="546" spans="5:6" ht="15.6" hidden="1" x14ac:dyDescent="0.3">
      <c r="E546" s="35" t="s">
        <v>1252</v>
      </c>
      <c r="F546" s="35" t="s">
        <v>1253</v>
      </c>
    </row>
    <row r="547" spans="5:6" ht="15.6" hidden="1" x14ac:dyDescent="0.3">
      <c r="E547" s="35" t="s">
        <v>1254</v>
      </c>
      <c r="F547" s="35" t="s">
        <v>1255</v>
      </c>
    </row>
    <row r="548" spans="5:6" ht="15.6" hidden="1" x14ac:dyDescent="0.3">
      <c r="E548" s="35" t="s">
        <v>1256</v>
      </c>
      <c r="F548" s="35" t="s">
        <v>1257</v>
      </c>
    </row>
    <row r="549" spans="5:6" ht="15.6" hidden="1" x14ac:dyDescent="0.3">
      <c r="E549" s="35" t="s">
        <v>1258</v>
      </c>
      <c r="F549" s="35" t="s">
        <v>1259</v>
      </c>
    </row>
    <row r="550" spans="5:6" ht="15.6" hidden="1" x14ac:dyDescent="0.3">
      <c r="E550" s="35" t="s">
        <v>1260</v>
      </c>
      <c r="F550" s="35" t="s">
        <v>1261</v>
      </c>
    </row>
    <row r="551" spans="5:6" ht="15.6" hidden="1" x14ac:dyDescent="0.3">
      <c r="E551" s="35" t="s">
        <v>1262</v>
      </c>
      <c r="F551" s="35" t="s">
        <v>1263</v>
      </c>
    </row>
    <row r="552" spans="5:6" ht="15.6" hidden="1" x14ac:dyDescent="0.3">
      <c r="E552" s="35" t="s">
        <v>1264</v>
      </c>
      <c r="F552" s="35" t="s">
        <v>1265</v>
      </c>
    </row>
    <row r="553" spans="5:6" ht="15.6" hidden="1" x14ac:dyDescent="0.3">
      <c r="E553" s="35" t="s">
        <v>1266</v>
      </c>
      <c r="F553" s="35" t="s">
        <v>1267</v>
      </c>
    </row>
    <row r="554" spans="5:6" ht="15.6" hidden="1" x14ac:dyDescent="0.3">
      <c r="E554" s="35" t="s">
        <v>1268</v>
      </c>
      <c r="F554" s="35" t="s">
        <v>1269</v>
      </c>
    </row>
    <row r="555" spans="5:6" ht="15.6" hidden="1" x14ac:dyDescent="0.3">
      <c r="E555" s="35" t="s">
        <v>1270</v>
      </c>
      <c r="F555" s="35" t="s">
        <v>1271</v>
      </c>
    </row>
    <row r="556" spans="5:6" ht="15.6" hidden="1" x14ac:dyDescent="0.3">
      <c r="E556" s="35" t="s">
        <v>1272</v>
      </c>
      <c r="F556" s="35" t="s">
        <v>1273</v>
      </c>
    </row>
    <row r="557" spans="5:6" ht="15.6" hidden="1" x14ac:dyDescent="0.3">
      <c r="E557" s="35" t="s">
        <v>1274</v>
      </c>
      <c r="F557" s="35" t="s">
        <v>1275</v>
      </c>
    </row>
    <row r="558" spans="5:6" ht="15.6" hidden="1" x14ac:dyDescent="0.3">
      <c r="E558" s="35" t="s">
        <v>1276</v>
      </c>
      <c r="F558" s="35" t="s">
        <v>1277</v>
      </c>
    </row>
    <row r="559" spans="5:6" ht="15.6" hidden="1" x14ac:dyDescent="0.3">
      <c r="E559" s="35" t="s">
        <v>1278</v>
      </c>
      <c r="F559" s="35" t="s">
        <v>1279</v>
      </c>
    </row>
    <row r="560" spans="5:6" ht="15.6" hidden="1" x14ac:dyDescent="0.3">
      <c r="E560" s="35" t="s">
        <v>1280</v>
      </c>
      <c r="F560" s="35" t="s">
        <v>1281</v>
      </c>
    </row>
    <row r="561" spans="5:6" ht="15.6" hidden="1" x14ac:dyDescent="0.3">
      <c r="E561" s="35" t="s">
        <v>1282</v>
      </c>
      <c r="F561" s="35" t="s">
        <v>1283</v>
      </c>
    </row>
    <row r="562" spans="5:6" ht="15.6" hidden="1" x14ac:dyDescent="0.3">
      <c r="E562" s="35" t="s">
        <v>1284</v>
      </c>
      <c r="F562" s="35" t="s">
        <v>1285</v>
      </c>
    </row>
    <row r="563" spans="5:6" ht="15.6" hidden="1" x14ac:dyDescent="0.3">
      <c r="E563" s="35" t="s">
        <v>1286</v>
      </c>
      <c r="F563" s="35" t="s">
        <v>1287</v>
      </c>
    </row>
    <row r="564" spans="5:6" ht="15.6" hidden="1" x14ac:dyDescent="0.3">
      <c r="E564" s="35" t="s">
        <v>1288</v>
      </c>
      <c r="F564" s="35" t="s">
        <v>1289</v>
      </c>
    </row>
    <row r="565" spans="5:6" ht="15.6" hidden="1" x14ac:dyDescent="0.3">
      <c r="E565" s="35" t="s">
        <v>1290</v>
      </c>
      <c r="F565" s="35" t="s">
        <v>1291</v>
      </c>
    </row>
    <row r="566" spans="5:6" ht="15.6" hidden="1" x14ac:dyDescent="0.3">
      <c r="E566" s="35" t="s">
        <v>1292</v>
      </c>
      <c r="F566" s="35" t="s">
        <v>1293</v>
      </c>
    </row>
    <row r="567" spans="5:6" ht="15.6" hidden="1" x14ac:dyDescent="0.3">
      <c r="E567" s="35" t="s">
        <v>1294</v>
      </c>
      <c r="F567" s="35" t="s">
        <v>1295</v>
      </c>
    </row>
    <row r="568" spans="5:6" ht="15.6" hidden="1" x14ac:dyDescent="0.3">
      <c r="E568" s="35" t="s">
        <v>1296</v>
      </c>
      <c r="F568" s="35" t="s">
        <v>1297</v>
      </c>
    </row>
    <row r="569" spans="5:6" ht="15.6" hidden="1" x14ac:dyDescent="0.3">
      <c r="E569" s="35" t="s">
        <v>1298</v>
      </c>
      <c r="F569" s="35" t="s">
        <v>1299</v>
      </c>
    </row>
    <row r="570" spans="5:6" ht="15.6" hidden="1" x14ac:dyDescent="0.3">
      <c r="E570" s="35" t="s">
        <v>1300</v>
      </c>
      <c r="F570" s="35" t="s">
        <v>1301</v>
      </c>
    </row>
    <row r="571" spans="5:6" ht="15.6" hidden="1" x14ac:dyDescent="0.3">
      <c r="E571" s="35" t="s">
        <v>1302</v>
      </c>
      <c r="F571" s="35" t="s">
        <v>1303</v>
      </c>
    </row>
    <row r="572" spans="5:6" ht="15.6" hidden="1" x14ac:dyDescent="0.3">
      <c r="E572" s="35" t="s">
        <v>1304</v>
      </c>
      <c r="F572" s="35" t="s">
        <v>1305</v>
      </c>
    </row>
    <row r="573" spans="5:6" ht="15.6" hidden="1" x14ac:dyDescent="0.3">
      <c r="E573" s="35" t="s">
        <v>1306</v>
      </c>
      <c r="F573" s="35" t="s">
        <v>1307</v>
      </c>
    </row>
    <row r="574" spans="5:6" ht="15.6" hidden="1" x14ac:dyDescent="0.3">
      <c r="F574" s="35" t="s">
        <v>1308</v>
      </c>
    </row>
    <row r="575" spans="5:6" ht="15.6" hidden="1" x14ac:dyDescent="0.3">
      <c r="F575" s="35" t="s">
        <v>1309</v>
      </c>
    </row>
    <row r="576" spans="5:6" ht="15.6" hidden="1" x14ac:dyDescent="0.3">
      <c r="F576" s="35" t="s">
        <v>1310</v>
      </c>
    </row>
    <row r="577" spans="6:6" ht="15.6" hidden="1" x14ac:dyDescent="0.3">
      <c r="F577" s="35" t="s">
        <v>1311</v>
      </c>
    </row>
    <row r="578" spans="6:6" ht="15.6" hidden="1" x14ac:dyDescent="0.3"/>
    <row r="579" spans="6:6" ht="15.6" hidden="1" x14ac:dyDescent="0.3"/>
  </sheetData>
  <mergeCells count="46">
    <mergeCell ref="C52:G52"/>
    <mergeCell ref="B54:G54"/>
    <mergeCell ref="B56:G56"/>
    <mergeCell ref="B115:F115"/>
    <mergeCell ref="C44:G44"/>
    <mergeCell ref="C45:G45"/>
    <mergeCell ref="B47:G47"/>
    <mergeCell ref="C49:G49"/>
    <mergeCell ref="C50:G50"/>
    <mergeCell ref="C51:G51"/>
    <mergeCell ref="C43:G43"/>
    <mergeCell ref="B31:D31"/>
    <mergeCell ref="B32:G32"/>
    <mergeCell ref="B33:D33"/>
    <mergeCell ref="C34:G34"/>
    <mergeCell ref="C35:G35"/>
    <mergeCell ref="C36:G36"/>
    <mergeCell ref="C37:G37"/>
    <mergeCell ref="C38:G38"/>
    <mergeCell ref="C39:G39"/>
    <mergeCell ref="B40:D40"/>
    <mergeCell ref="B41:G41"/>
    <mergeCell ref="C30:G30"/>
    <mergeCell ref="C18:G18"/>
    <mergeCell ref="C19:G19"/>
    <mergeCell ref="C20:G20"/>
    <mergeCell ref="E21:G21"/>
    <mergeCell ref="C22:G22"/>
    <mergeCell ref="C23:G23"/>
    <mergeCell ref="B24:D24"/>
    <mergeCell ref="B25:G25"/>
    <mergeCell ref="C27:G27"/>
    <mergeCell ref="C28:G28"/>
    <mergeCell ref="C29:G29"/>
    <mergeCell ref="C17:G17"/>
    <mergeCell ref="B3:G3"/>
    <mergeCell ref="B4:G4"/>
    <mergeCell ref="B5:D5"/>
    <mergeCell ref="B6:G6"/>
    <mergeCell ref="B7:D7"/>
    <mergeCell ref="C8:G8"/>
    <mergeCell ref="C9:G9"/>
    <mergeCell ref="B10:B13"/>
    <mergeCell ref="C14:G14"/>
    <mergeCell ref="C15:G15"/>
    <mergeCell ref="C16:G16"/>
  </mergeCells>
  <dataValidations count="15">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$J$117:$J$118</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$I$117:$I$124</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2:G13">
      <formula1>$F$117:$F$577</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2:F13">
      <formula1>$E$117:$E$573</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2:E13">
      <formula1>$D$117:$D$176</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2:D13">
      <formula1>$C$117:$C$137</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2:C13">
      <formula1>$B$117:$B$122</formula1>
    </dataValidation>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
      <formula1>$F$113:$F$573</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
      <formula1>$E$113:$E$569</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
      <formula1>$D$113:$D$172</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
      <formula1>$C$113:$C$133</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
      <formula1>$B$113:$B$118</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$H$113:$H$117</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$G$113:$G$115</formula1>
    </dataValidation>
  </dataValidations>
  <hyperlinks>
    <hyperlink ref="A1" location="'2.6.2.k'!A1" display="Regresar"/>
  </hyperlinks>
  <printOptions horizontalCentered="1" verticalCentered="1"/>
  <pageMargins left="0.70866141732283472" right="0.70866141732283472" top="0.74803149606299213" bottom="0.74803149606299213" header="0.31496062992125984" footer="0.31496062992125984"/>
  <pageSetup scale="31" orientation="portrait" r:id="rId1"/>
  <drawing r:id="rId2"/>
  <legacyDrawing r:id="rId3"/>
  <tableParts count="10">
    <tablePart r:id="rId4"/>
    <tablePart r:id="rId5"/>
    <tablePart r:id="rId6"/>
    <tablePart r:id="rId7"/>
    <tablePart r:id="rId8"/>
    <tablePart r:id="rId9"/>
    <tablePart r:id="rId10"/>
    <tablePart r:id="rId11"/>
    <tablePart r:id="rId12"/>
    <tablePart r:id="rId1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O34"/>
  <sheetViews>
    <sheetView showGridLines="0" zoomScale="80" zoomScaleNormal="80" workbookViewId="0">
      <selection activeCell="E24" sqref="E24"/>
    </sheetView>
  </sheetViews>
  <sheetFormatPr baseColWidth="10" defaultColWidth="11.42578125" defaultRowHeight="15" x14ac:dyDescent="0.25"/>
  <cols>
    <col min="1" max="1" width="11.42578125" style="95"/>
    <col min="2" max="2" width="8.28515625" style="95" customWidth="1"/>
    <col min="3" max="3" width="15.28515625" style="95" customWidth="1"/>
    <col min="4" max="4" width="16.7109375" style="95" customWidth="1"/>
    <col min="5" max="5" width="21.7109375" style="95" customWidth="1"/>
    <col min="6" max="6" width="33" style="95" customWidth="1"/>
    <col min="7" max="7" width="22.7109375" style="95" customWidth="1"/>
    <col min="8" max="8" width="13.5703125" style="95" customWidth="1"/>
    <col min="9" max="9" width="14.7109375" style="95" customWidth="1"/>
    <col min="10" max="16384" width="11.42578125" style="95"/>
  </cols>
  <sheetData>
    <row r="1" spans="1:15" ht="15.6" x14ac:dyDescent="0.3">
      <c r="A1" s="23" t="s">
        <v>32</v>
      </c>
      <c r="F1" s="23" t="s">
        <v>61</v>
      </c>
      <c r="G1" s="649"/>
      <c r="H1" s="939"/>
    </row>
    <row r="2" spans="1:15" ht="15.75" x14ac:dyDescent="0.25">
      <c r="A2" s="18"/>
      <c r="B2" s="85" t="s">
        <v>1535</v>
      </c>
      <c r="C2" s="88"/>
    </row>
    <row r="3" spans="1:15" ht="14.45" x14ac:dyDescent="0.3">
      <c r="B3" s="86" t="s">
        <v>47</v>
      </c>
      <c r="C3" s="86"/>
    </row>
    <row r="4" spans="1:15" x14ac:dyDescent="0.25">
      <c r="B4" s="86" t="s">
        <v>48</v>
      </c>
      <c r="C4" s="86"/>
    </row>
    <row r="5" spans="1:15" x14ac:dyDescent="0.25">
      <c r="B5" s="86" t="s">
        <v>49</v>
      </c>
      <c r="C5" s="86"/>
    </row>
    <row r="6" spans="1:15" x14ac:dyDescent="0.25">
      <c r="B6" s="71" t="s">
        <v>1744</v>
      </c>
    </row>
    <row r="7" spans="1:15" ht="14.45" x14ac:dyDescent="0.3">
      <c r="C7" s="86"/>
    </row>
    <row r="8" spans="1:15" x14ac:dyDescent="0.25">
      <c r="B8" s="14" t="s">
        <v>3637</v>
      </c>
      <c r="C8" s="86"/>
    </row>
    <row r="9" spans="1:15" ht="14.45" x14ac:dyDescent="0.3">
      <c r="C9" s="86"/>
    </row>
    <row r="10" spans="1:15" ht="14.45" x14ac:dyDescent="0.3">
      <c r="B10" s="80" t="s">
        <v>1745</v>
      </c>
      <c r="C10" s="86"/>
    </row>
    <row r="11" spans="1:15" x14ac:dyDescent="0.25">
      <c r="B11" s="220" t="s">
        <v>1599</v>
      </c>
      <c r="C11" s="86"/>
    </row>
    <row r="12" spans="1:15" ht="45" customHeight="1" x14ac:dyDescent="0.25">
      <c r="B12" s="247" t="s">
        <v>1561</v>
      </c>
      <c r="C12" s="247"/>
      <c r="D12" s="631" t="s">
        <v>260</v>
      </c>
      <c r="E12" s="631" t="s">
        <v>261</v>
      </c>
      <c r="F12" s="631" t="s">
        <v>3584</v>
      </c>
      <c r="G12" s="648" t="s">
        <v>259</v>
      </c>
      <c r="H12" s="938" t="s">
        <v>3876</v>
      </c>
      <c r="I12" s="255" t="s">
        <v>1</v>
      </c>
    </row>
    <row r="13" spans="1:15" ht="14.45" x14ac:dyDescent="0.3">
      <c r="B13" s="643"/>
      <c r="C13" s="251" t="s">
        <v>1746</v>
      </c>
      <c r="D13" s="943">
        <v>179.06237803019744</v>
      </c>
      <c r="E13" s="1242">
        <v>142.1018672850401</v>
      </c>
      <c r="F13" s="943">
        <v>171.32898198672675</v>
      </c>
      <c r="G13" s="943"/>
      <c r="H13" s="943">
        <v>21.126743110440128</v>
      </c>
      <c r="I13" s="651">
        <f>SUM(D13:G13)</f>
        <v>492.49322730196423</v>
      </c>
    </row>
    <row r="14" spans="1:15" x14ac:dyDescent="0.25">
      <c r="B14" s="644">
        <v>2018</v>
      </c>
      <c r="C14" s="251" t="s">
        <v>1741</v>
      </c>
      <c r="D14" s="1017"/>
      <c r="E14" s="1017"/>
      <c r="F14" s="1018"/>
      <c r="G14" s="943">
        <v>353.54520508478038</v>
      </c>
      <c r="H14" s="943"/>
      <c r="I14" s="652">
        <f>SUM(D14:G14)</f>
        <v>353.54520508478038</v>
      </c>
      <c r="M14" s="941"/>
      <c r="N14" s="248"/>
      <c r="O14" s="248"/>
    </row>
    <row r="15" spans="1:15" ht="14.45" x14ac:dyDescent="0.3">
      <c r="B15" s="645"/>
      <c r="C15" s="252" t="s">
        <v>1747</v>
      </c>
      <c r="D15" s="1019">
        <v>178.09516371107745</v>
      </c>
      <c r="E15" s="1019">
        <v>164.59578611104007</v>
      </c>
      <c r="F15" s="1019">
        <v>171.32898198672675</v>
      </c>
      <c r="G15" s="1019">
        <v>353.54520508478038</v>
      </c>
      <c r="H15" s="1019">
        <v>21.126743110440128</v>
      </c>
      <c r="I15" s="654">
        <f>SUM(I13:I14)</f>
        <v>846.0384323867446</v>
      </c>
      <c r="M15" s="941"/>
      <c r="N15" s="248"/>
      <c r="O15" s="248"/>
    </row>
    <row r="16" spans="1:15" ht="14.45" x14ac:dyDescent="0.3">
      <c r="B16" s="644"/>
      <c r="C16" s="251" t="s">
        <v>1746</v>
      </c>
      <c r="D16" s="943">
        <v>168.26903021718925</v>
      </c>
      <c r="E16" s="1242">
        <v>137.42880703132022</v>
      </c>
      <c r="F16" s="943">
        <v>170.4691058044468</v>
      </c>
      <c r="G16" s="943"/>
      <c r="H16" s="943">
        <v>20.391416412840091</v>
      </c>
      <c r="I16" s="651">
        <f>SUM(D16:G16)</f>
        <v>476.1669430529563</v>
      </c>
      <c r="M16" s="941"/>
      <c r="N16" s="248"/>
      <c r="O16" s="248"/>
    </row>
    <row r="17" spans="2:15" x14ac:dyDescent="0.25">
      <c r="B17" s="644">
        <v>2017</v>
      </c>
      <c r="C17" s="251" t="s">
        <v>1741</v>
      </c>
      <c r="D17" s="1017"/>
      <c r="E17" s="1017"/>
      <c r="F17" s="1018"/>
      <c r="G17" s="943">
        <v>313.25679967504084</v>
      </c>
      <c r="H17" s="943"/>
      <c r="I17" s="652">
        <f>SUM(D17:G17)</f>
        <v>313.25679967504084</v>
      </c>
      <c r="M17" s="941"/>
      <c r="N17" s="248"/>
      <c r="O17" s="248"/>
    </row>
    <row r="18" spans="2:15" ht="14.45" x14ac:dyDescent="0.3">
      <c r="B18" s="254"/>
      <c r="C18" s="252" t="s">
        <v>1747</v>
      </c>
      <c r="D18" s="1019">
        <v>167.34169627902926</v>
      </c>
      <c r="E18" s="1019">
        <v>156.0795775913202</v>
      </c>
      <c r="F18" s="1019">
        <v>170.4691058044468</v>
      </c>
      <c r="G18" s="1019">
        <v>313.25679967504084</v>
      </c>
      <c r="H18" s="1019">
        <v>20.391416412840091</v>
      </c>
      <c r="I18" s="654">
        <f>SUM(I16:I17)</f>
        <v>789.42374272799714</v>
      </c>
    </row>
    <row r="19" spans="2:15" x14ac:dyDescent="0.25">
      <c r="B19" s="1609">
        <v>2016</v>
      </c>
      <c r="C19" s="250" t="s">
        <v>1746</v>
      </c>
      <c r="D19" s="943">
        <v>166.85998550790777</v>
      </c>
      <c r="E19" s="1242">
        <v>140.02307976103998</v>
      </c>
      <c r="F19" s="943">
        <v>164.35673265415815</v>
      </c>
      <c r="G19" s="943"/>
      <c r="H19" s="943">
        <v>19.446082108200102</v>
      </c>
      <c r="I19" s="651">
        <f>SUM(D19:G19)</f>
        <v>471.23979792310593</v>
      </c>
    </row>
    <row r="20" spans="2:15" x14ac:dyDescent="0.25">
      <c r="B20" s="1609"/>
      <c r="C20" s="251" t="s">
        <v>1741</v>
      </c>
      <c r="D20" s="573"/>
      <c r="E20" s="573"/>
      <c r="F20" s="573"/>
      <c r="G20" s="943">
        <v>285.53169559898265</v>
      </c>
      <c r="H20" s="943"/>
      <c r="I20" s="652">
        <f>SUM(D20:G20)</f>
        <v>285.53169559898265</v>
      </c>
    </row>
    <row r="21" spans="2:15" x14ac:dyDescent="0.25">
      <c r="B21" s="1610"/>
      <c r="C21" s="252" t="s">
        <v>1747</v>
      </c>
      <c r="D21" s="1019">
        <v>165.94446550110777</v>
      </c>
      <c r="E21" s="1019">
        <v>162.21303624104002</v>
      </c>
      <c r="F21" s="1019">
        <v>164.35673265415815</v>
      </c>
      <c r="G21" s="1019">
        <v>285.53169559898265</v>
      </c>
      <c r="H21" s="1019">
        <v>19.446082108200102</v>
      </c>
      <c r="I21" s="654">
        <f>SUM(I19:I20)</f>
        <v>756.77149352208858</v>
      </c>
    </row>
    <row r="22" spans="2:15" x14ac:dyDescent="0.25">
      <c r="B22" s="1608">
        <v>2015</v>
      </c>
      <c r="C22" s="250" t="s">
        <v>1746</v>
      </c>
      <c r="D22" s="246">
        <v>171.83078702999998</v>
      </c>
      <c r="E22" s="246">
        <v>112.22533131263999</v>
      </c>
      <c r="F22" s="246">
        <v>160.71939088406668</v>
      </c>
      <c r="G22" s="246"/>
      <c r="H22" s="246"/>
      <c r="I22" s="651">
        <f>SUM(D22:G22)</f>
        <v>444.77550922670667</v>
      </c>
    </row>
    <row r="23" spans="2:15" x14ac:dyDescent="0.25">
      <c r="B23" s="1609"/>
      <c r="C23" s="251" t="s">
        <v>1741</v>
      </c>
      <c r="D23" s="246"/>
      <c r="E23" s="246"/>
      <c r="F23" s="246"/>
      <c r="G23" s="246">
        <v>354.44223776990054</v>
      </c>
      <c r="H23" s="246"/>
      <c r="I23" s="652">
        <f>SUM(D23:G23)</f>
        <v>354.44223776990054</v>
      </c>
    </row>
    <row r="24" spans="2:15" x14ac:dyDescent="0.25">
      <c r="B24" s="1610"/>
      <c r="C24" s="252" t="s">
        <v>1747</v>
      </c>
      <c r="D24" s="653">
        <v>171.83078702999998</v>
      </c>
      <c r="E24" s="653">
        <v>112.22533131263999</v>
      </c>
      <c r="F24" s="653">
        <v>160.71939088406668</v>
      </c>
      <c r="G24" s="653">
        <v>354.44223776990054</v>
      </c>
      <c r="H24" s="653"/>
      <c r="I24" s="654">
        <f>SUM(I22:I23)</f>
        <v>799.21774699660727</v>
      </c>
    </row>
    <row r="25" spans="2:15" x14ac:dyDescent="0.25">
      <c r="B25" s="1608">
        <v>2014</v>
      </c>
      <c r="C25" s="250" t="s">
        <v>1746</v>
      </c>
      <c r="D25" s="246">
        <v>162.85272606256407</v>
      </c>
      <c r="E25" s="246">
        <v>94.733276781599955</v>
      </c>
      <c r="F25" s="246">
        <v>123.61376840198976</v>
      </c>
      <c r="G25" s="246"/>
      <c r="H25" s="246"/>
      <c r="I25" s="651">
        <f>SUM(D25:G25)</f>
        <v>381.19977124615377</v>
      </c>
    </row>
    <row r="26" spans="2:15" x14ac:dyDescent="0.25">
      <c r="B26" s="1609"/>
      <c r="C26" s="251" t="s">
        <v>1741</v>
      </c>
      <c r="D26" s="253"/>
      <c r="E26" s="253"/>
      <c r="F26" s="253"/>
      <c r="G26" s="246">
        <v>348.86045682080351</v>
      </c>
      <c r="H26" s="246"/>
      <c r="I26" s="652">
        <f>SUM(D26:G26)</f>
        <v>348.86045682080351</v>
      </c>
    </row>
    <row r="27" spans="2:15" x14ac:dyDescent="0.25">
      <c r="B27" s="1610"/>
      <c r="C27" s="252" t="s">
        <v>1747</v>
      </c>
      <c r="D27" s="653">
        <v>162.85272606256407</v>
      </c>
      <c r="E27" s="653">
        <v>94.733276781599955</v>
      </c>
      <c r="F27" s="653">
        <v>123.61376840198976</v>
      </c>
      <c r="G27" s="653">
        <v>348.86045682080351</v>
      </c>
      <c r="H27" s="653"/>
      <c r="I27" s="654">
        <f>SUM(I25:I26)</f>
        <v>730.06022806695728</v>
      </c>
    </row>
    <row r="28" spans="2:15" x14ac:dyDescent="0.25">
      <c r="B28" s="1608">
        <v>2013</v>
      </c>
      <c r="C28" s="250" t="s">
        <v>1746</v>
      </c>
      <c r="D28" s="246">
        <v>156.29236161717947</v>
      </c>
      <c r="E28" s="246">
        <v>83.737100527199971</v>
      </c>
      <c r="F28" s="246">
        <v>104.05377674987731</v>
      </c>
      <c r="G28" s="246"/>
      <c r="H28" s="246"/>
      <c r="I28" s="651">
        <f>SUM(D28:G28)</f>
        <v>344.08323889425674</v>
      </c>
      <c r="J28" s="248"/>
    </row>
    <row r="29" spans="2:15" x14ac:dyDescent="0.25">
      <c r="B29" s="1609"/>
      <c r="C29" s="251" t="s">
        <v>1741</v>
      </c>
      <c r="D29" s="246"/>
      <c r="E29" s="246"/>
      <c r="F29" s="246"/>
      <c r="G29" s="246">
        <v>322.63556699794401</v>
      </c>
      <c r="H29" s="246"/>
      <c r="I29" s="652">
        <f>SUM(D29:G29)</f>
        <v>322.63556699794401</v>
      </c>
      <c r="J29" s="248"/>
    </row>
    <row r="30" spans="2:15" x14ac:dyDescent="0.25">
      <c r="B30" s="1610"/>
      <c r="C30" s="252" t="s">
        <v>1747</v>
      </c>
      <c r="D30" s="653">
        <v>156.29236161717947</v>
      </c>
      <c r="E30" s="653">
        <v>83.737100527199971</v>
      </c>
      <c r="F30" s="653">
        <v>104.05377674987731</v>
      </c>
      <c r="G30" s="653">
        <v>322.63556699794401</v>
      </c>
      <c r="H30" s="653"/>
      <c r="I30" s="654">
        <f>SUM(I28:I29)</f>
        <v>666.71880589220075</v>
      </c>
      <c r="J30" s="248"/>
    </row>
    <row r="31" spans="2:15" x14ac:dyDescent="0.25">
      <c r="B31" s="1608">
        <v>2012</v>
      </c>
      <c r="C31" s="250" t="s">
        <v>1746</v>
      </c>
      <c r="D31" s="246">
        <v>154.72180913358974</v>
      </c>
      <c r="E31" s="246">
        <v>79.250538637439988</v>
      </c>
      <c r="F31" s="246">
        <v>74.533518424989751</v>
      </c>
      <c r="G31" s="246"/>
      <c r="H31" s="246"/>
      <c r="I31" s="651">
        <f>SUM(D31:G31)</f>
        <v>308.5058661960195</v>
      </c>
      <c r="J31" s="248"/>
    </row>
    <row r="32" spans="2:15" x14ac:dyDescent="0.25">
      <c r="B32" s="1609"/>
      <c r="C32" s="251" t="s">
        <v>1741</v>
      </c>
      <c r="D32" s="246"/>
      <c r="E32" s="246"/>
      <c r="F32" s="246"/>
      <c r="G32" s="246">
        <v>309.62541676480055</v>
      </c>
      <c r="H32" s="246"/>
      <c r="I32" s="652">
        <f>SUM(D32:G32)</f>
        <v>309.62541676480055</v>
      </c>
      <c r="J32" s="248"/>
    </row>
    <row r="33" spans="2:14" x14ac:dyDescent="0.25">
      <c r="B33" s="1610"/>
      <c r="C33" s="252" t="s">
        <v>1747</v>
      </c>
      <c r="D33" s="653">
        <v>154.72180913358974</v>
      </c>
      <c r="E33" s="653">
        <v>79.250538637439988</v>
      </c>
      <c r="F33" s="653">
        <v>74.533518424989751</v>
      </c>
      <c r="G33" s="653">
        <v>309.62541676480055</v>
      </c>
      <c r="H33" s="653"/>
      <c r="I33" s="654">
        <f>SUM(I31:I32)</f>
        <v>618.13128296082004</v>
      </c>
      <c r="J33" s="248"/>
    </row>
    <row r="34" spans="2:14" x14ac:dyDescent="0.25">
      <c r="B34" s="760" t="s">
        <v>3617</v>
      </c>
      <c r="C34" s="760"/>
      <c r="D34" s="760"/>
      <c r="E34" s="760"/>
      <c r="F34" s="760"/>
      <c r="G34" s="760"/>
      <c r="H34" s="760"/>
      <c r="I34" s="760"/>
      <c r="J34" s="760"/>
      <c r="K34" s="760"/>
      <c r="L34" s="760"/>
      <c r="M34" s="760"/>
      <c r="N34" s="760"/>
    </row>
  </sheetData>
  <mergeCells count="5">
    <mergeCell ref="B28:B30"/>
    <mergeCell ref="B31:B33"/>
    <mergeCell ref="B19:B21"/>
    <mergeCell ref="B22:B24"/>
    <mergeCell ref="B25:B27"/>
  </mergeCells>
  <hyperlinks>
    <hyperlink ref="A1" location="'C2'!A1" display="Regresar"/>
    <hyperlink ref="F1" location="'HM 2.6.2.n'!Tipo_de_producto" display="Ver metadato"/>
  </hyperlinks>
  <pageMargins left="0.7" right="0.7" top="0.75" bottom="0.75" header="0.3" footer="0.3"/>
  <pageSetup orientation="portrait" r:id="rId1"/>
  <ignoredErrors>
    <ignoredError sqref="I13:I14 I31:I33" formulaRange="1"/>
    <ignoredError sqref="I15:I30" formula="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I47"/>
  <sheetViews>
    <sheetView showGridLines="0" zoomScale="90" zoomScaleNormal="90" workbookViewId="0">
      <pane ySplit="7" topLeftCell="A8" activePane="bottomLeft" state="frozen"/>
      <selection activeCell="E24" sqref="E24"/>
      <selection pane="bottomLeft" activeCell="E24" sqref="E24"/>
    </sheetView>
  </sheetViews>
  <sheetFormatPr baseColWidth="10" defaultColWidth="11.42578125" defaultRowHeight="15.75" x14ac:dyDescent="0.25"/>
  <cols>
    <col min="1" max="1" width="18.5703125" style="20" customWidth="1"/>
    <col min="2" max="2" width="19.7109375" style="20" customWidth="1"/>
    <col min="3" max="3" width="104.28515625" style="20" customWidth="1"/>
    <col min="4" max="16384" width="11.42578125" style="20"/>
  </cols>
  <sheetData>
    <row r="1" spans="1:9" s="194" customFormat="1" ht="15.75" customHeight="1" x14ac:dyDescent="0.25">
      <c r="B1" s="195"/>
      <c r="F1" s="195"/>
    </row>
    <row r="2" spans="1:9" s="194" customFormat="1" ht="15.75" customHeight="1" x14ac:dyDescent="0.2">
      <c r="B2" s="195"/>
      <c r="C2" s="196" t="s">
        <v>262</v>
      </c>
      <c r="F2" s="195"/>
    </row>
    <row r="3" spans="1:9" s="194" customFormat="1" ht="15.75" customHeight="1" x14ac:dyDescent="0.35">
      <c r="B3" s="195"/>
      <c r="C3" s="197"/>
      <c r="F3" s="195"/>
    </row>
    <row r="4" spans="1:9" s="194" customFormat="1" ht="15.75" customHeight="1" x14ac:dyDescent="0.2">
      <c r="B4" s="195"/>
      <c r="C4" s="196" t="s">
        <v>263</v>
      </c>
      <c r="F4" s="195"/>
    </row>
    <row r="5" spans="1:9" s="194" customFormat="1" ht="15.75" customHeight="1" x14ac:dyDescent="0.25">
      <c r="B5" s="195"/>
      <c r="C5" s="198"/>
      <c r="D5" s="195"/>
      <c r="E5" s="199"/>
      <c r="F5" s="195"/>
    </row>
    <row r="6" spans="1:9" ht="20.100000000000001" customHeight="1" x14ac:dyDescent="0.3">
      <c r="A6" s="23" t="s">
        <v>32</v>
      </c>
    </row>
    <row r="7" spans="1:9" ht="18" x14ac:dyDescent="0.3">
      <c r="B7" s="1377" t="s">
        <v>5</v>
      </c>
      <c r="C7" s="1377"/>
      <c r="D7" s="1377"/>
    </row>
    <row r="8" spans="1:9" ht="12" customHeight="1" x14ac:dyDescent="0.3"/>
    <row r="9" spans="1:9" ht="18.75" x14ac:dyDescent="0.25">
      <c r="B9" s="1376" t="s">
        <v>80</v>
      </c>
      <c r="C9" s="1376"/>
    </row>
    <row r="10" spans="1:9" ht="15.6" x14ac:dyDescent="0.3">
      <c r="F10" s="22"/>
    </row>
    <row r="11" spans="1:9" x14ac:dyDescent="0.25">
      <c r="B11" s="1375" t="s">
        <v>81</v>
      </c>
      <c r="C11" s="1375"/>
      <c r="F11" s="22"/>
    </row>
    <row r="12" spans="1:9" ht="16.149999999999999" thickBot="1" x14ac:dyDescent="0.35">
      <c r="B12" s="422"/>
      <c r="C12" s="423"/>
      <c r="F12" s="22"/>
    </row>
    <row r="13" spans="1:9" ht="16.5" thickBot="1" x14ac:dyDescent="0.3">
      <c r="A13" s="21"/>
      <c r="B13" s="60" t="s">
        <v>82</v>
      </c>
      <c r="C13" s="424" t="s">
        <v>1536</v>
      </c>
      <c r="D13" s="125"/>
      <c r="E13" s="125"/>
      <c r="F13" s="126"/>
      <c r="G13" s="126"/>
      <c r="H13" s="126"/>
      <c r="I13" s="126"/>
    </row>
    <row r="14" spans="1:9" ht="16.5" thickBot="1" x14ac:dyDescent="0.3">
      <c r="A14" s="21"/>
      <c r="B14" s="60" t="s">
        <v>89</v>
      </c>
      <c r="C14" s="425" t="s">
        <v>3199</v>
      </c>
      <c r="D14" s="125"/>
      <c r="E14" s="125"/>
      <c r="F14" s="126"/>
      <c r="G14" s="126"/>
      <c r="H14" s="126"/>
      <c r="I14" s="126"/>
    </row>
    <row r="15" spans="1:9" ht="16.5" thickBot="1" x14ac:dyDescent="0.3">
      <c r="B15" s="60" t="s">
        <v>456</v>
      </c>
      <c r="C15" s="425" t="s">
        <v>3200</v>
      </c>
      <c r="D15" s="125"/>
      <c r="E15" s="125"/>
      <c r="F15" s="126"/>
      <c r="G15" s="126"/>
      <c r="H15" s="126"/>
      <c r="I15" s="126"/>
    </row>
    <row r="16" spans="1:9" ht="15.6" x14ac:dyDescent="0.3">
      <c r="B16" s="422"/>
      <c r="C16" s="422"/>
      <c r="D16" s="125"/>
      <c r="E16" s="125"/>
      <c r="F16" s="126"/>
      <c r="G16" s="126"/>
      <c r="H16" s="126"/>
      <c r="I16" s="126"/>
    </row>
    <row r="17" spans="2:9" ht="18" x14ac:dyDescent="0.3">
      <c r="B17" s="1376" t="s">
        <v>337</v>
      </c>
      <c r="C17" s="1376"/>
      <c r="D17" s="125"/>
      <c r="E17" s="125"/>
      <c r="F17" s="126"/>
      <c r="G17" s="126"/>
      <c r="H17" s="126"/>
      <c r="I17" s="126"/>
    </row>
    <row r="18" spans="2:9" ht="15.6" x14ac:dyDescent="0.3">
      <c r="B18" s="423"/>
      <c r="C18" s="423"/>
      <c r="D18" s="125"/>
      <c r="E18" s="125"/>
      <c r="F18" s="126"/>
      <c r="G18" s="126"/>
      <c r="H18" s="126"/>
      <c r="I18" s="126"/>
    </row>
    <row r="19" spans="2:9" x14ac:dyDescent="0.25">
      <c r="B19" s="1375" t="s">
        <v>99</v>
      </c>
      <c r="C19" s="1375"/>
      <c r="D19" s="125"/>
      <c r="E19" s="125"/>
      <c r="F19" s="126"/>
      <c r="G19" s="126"/>
      <c r="H19" s="126"/>
      <c r="I19" s="126"/>
    </row>
    <row r="20" spans="2:9" ht="16.149999999999999" thickBot="1" x14ac:dyDescent="0.35">
      <c r="B20" s="423"/>
      <c r="C20" s="423"/>
      <c r="D20" s="125"/>
      <c r="E20" s="125"/>
      <c r="F20" s="126"/>
      <c r="G20" s="126"/>
      <c r="H20" s="126"/>
      <c r="I20" s="126"/>
    </row>
    <row r="21" spans="2:9" ht="16.5" thickBot="1" x14ac:dyDescent="0.3">
      <c r="B21" s="60" t="s">
        <v>605</v>
      </c>
      <c r="C21" s="426" t="s">
        <v>3201</v>
      </c>
      <c r="D21" s="125"/>
      <c r="E21" s="125"/>
      <c r="F21" s="126"/>
      <c r="G21" s="126"/>
      <c r="H21" s="126"/>
      <c r="I21" s="126"/>
    </row>
    <row r="22" spans="2:9" ht="16.5" thickBot="1" x14ac:dyDescent="0.3">
      <c r="B22" s="60" t="s">
        <v>100</v>
      </c>
      <c r="C22" s="426" t="s">
        <v>3736</v>
      </c>
      <c r="D22" s="125"/>
      <c r="E22" s="125"/>
      <c r="F22" s="126"/>
      <c r="G22" s="126"/>
      <c r="H22" s="126"/>
      <c r="I22" s="126"/>
    </row>
    <row r="23" spans="2:9" ht="16.5" thickBot="1" x14ac:dyDescent="0.3">
      <c r="B23" s="60" t="s">
        <v>101</v>
      </c>
      <c r="C23" s="426" t="s">
        <v>3203</v>
      </c>
      <c r="D23" s="125"/>
      <c r="E23" s="125"/>
      <c r="F23" s="126"/>
      <c r="G23" s="126"/>
      <c r="H23" s="126"/>
      <c r="I23" s="126"/>
    </row>
    <row r="24" spans="2:9" ht="16.5" thickBot="1" x14ac:dyDescent="0.3">
      <c r="B24" s="60" t="s">
        <v>102</v>
      </c>
      <c r="C24" s="426" t="s">
        <v>3204</v>
      </c>
      <c r="D24" s="125"/>
      <c r="E24" s="125"/>
      <c r="F24" s="126"/>
      <c r="G24" s="126"/>
      <c r="H24" s="126"/>
      <c r="I24" s="126"/>
    </row>
    <row r="25" spans="2:9" ht="16.5" thickBot="1" x14ac:dyDescent="0.3">
      <c r="B25" s="60" t="s">
        <v>2570</v>
      </c>
      <c r="C25" s="426" t="s">
        <v>3205</v>
      </c>
      <c r="D25" s="125"/>
      <c r="E25" s="125"/>
      <c r="F25" s="126"/>
      <c r="G25" s="126"/>
      <c r="H25" s="126"/>
      <c r="I25" s="126"/>
    </row>
    <row r="26" spans="2:9" ht="16.5" thickBot="1" x14ac:dyDescent="0.3">
      <c r="B26" s="60" t="s">
        <v>104</v>
      </c>
      <c r="C26" s="426" t="s">
        <v>3206</v>
      </c>
      <c r="D26" s="125"/>
      <c r="E26" s="125"/>
      <c r="F26" s="126"/>
      <c r="G26" s="126"/>
      <c r="H26" s="126"/>
      <c r="I26" s="126"/>
    </row>
    <row r="27" spans="2:9" ht="16.5" thickBot="1" x14ac:dyDescent="0.3">
      <c r="B27" s="60" t="s">
        <v>105</v>
      </c>
      <c r="C27" s="426" t="s">
        <v>3207</v>
      </c>
      <c r="D27" s="200"/>
      <c r="E27" s="125"/>
      <c r="F27" s="126"/>
      <c r="G27" s="126"/>
      <c r="H27" s="126"/>
      <c r="I27" s="126"/>
    </row>
    <row r="28" spans="2:9" ht="15.6" x14ac:dyDescent="0.3">
      <c r="D28" s="126"/>
      <c r="E28" s="126"/>
      <c r="F28" s="126"/>
      <c r="G28" s="126"/>
      <c r="H28" s="126"/>
      <c r="I28" s="126"/>
    </row>
    <row r="29" spans="2:9" ht="15.6" x14ac:dyDescent="0.3">
      <c r="D29" s="126"/>
      <c r="E29" s="126"/>
      <c r="F29" s="126"/>
      <c r="G29" s="126"/>
      <c r="H29" s="126"/>
      <c r="I29" s="126"/>
    </row>
    <row r="30" spans="2:9" ht="15.6" x14ac:dyDescent="0.3">
      <c r="D30" s="126"/>
      <c r="E30" s="126"/>
      <c r="F30" s="126"/>
      <c r="G30" s="126"/>
      <c r="H30" s="126"/>
      <c r="I30" s="126"/>
    </row>
    <row r="31" spans="2:9" ht="15.6" x14ac:dyDescent="0.3">
      <c r="D31" s="126"/>
      <c r="E31" s="126"/>
      <c r="F31" s="126"/>
      <c r="G31" s="126"/>
      <c r="H31" s="126"/>
      <c r="I31" s="126"/>
    </row>
    <row r="32" spans="2:9" ht="15.6" x14ac:dyDescent="0.3">
      <c r="D32" s="126"/>
      <c r="E32" s="126"/>
      <c r="F32" s="126"/>
      <c r="G32" s="126"/>
      <c r="H32" s="126"/>
      <c r="I32" s="126"/>
    </row>
    <row r="33" spans="4:9" x14ac:dyDescent="0.25">
      <c r="D33" s="126"/>
      <c r="E33" s="126"/>
      <c r="F33" s="126"/>
      <c r="G33" s="126"/>
      <c r="H33" s="126"/>
      <c r="I33" s="126"/>
    </row>
    <row r="34" spans="4:9" x14ac:dyDescent="0.25">
      <c r="D34" s="126"/>
      <c r="E34" s="126"/>
      <c r="F34" s="126"/>
      <c r="G34" s="126"/>
      <c r="H34" s="126"/>
      <c r="I34" s="126"/>
    </row>
    <row r="35" spans="4:9" x14ac:dyDescent="0.25">
      <c r="D35" s="126"/>
      <c r="E35" s="126"/>
      <c r="F35" s="126"/>
      <c r="G35" s="126"/>
      <c r="H35" s="126"/>
      <c r="I35" s="126"/>
    </row>
    <row r="36" spans="4:9" x14ac:dyDescent="0.25">
      <c r="D36" s="126"/>
      <c r="E36" s="126"/>
      <c r="F36" s="126"/>
      <c r="G36" s="126"/>
      <c r="H36" s="126"/>
      <c r="I36" s="126"/>
    </row>
    <row r="37" spans="4:9" x14ac:dyDescent="0.25">
      <c r="D37" s="126"/>
      <c r="E37" s="126"/>
      <c r="F37" s="126"/>
      <c r="G37" s="126"/>
      <c r="H37" s="126"/>
      <c r="I37" s="126"/>
    </row>
    <row r="38" spans="4:9" x14ac:dyDescent="0.25">
      <c r="D38" s="126"/>
      <c r="E38" s="126"/>
      <c r="F38" s="126"/>
      <c r="G38" s="126"/>
      <c r="H38" s="126"/>
      <c r="I38" s="126"/>
    </row>
    <row r="39" spans="4:9" x14ac:dyDescent="0.25">
      <c r="D39" s="126"/>
      <c r="E39" s="126"/>
      <c r="F39" s="126"/>
      <c r="G39" s="126"/>
      <c r="H39" s="126"/>
      <c r="I39" s="126"/>
    </row>
    <row r="40" spans="4:9" x14ac:dyDescent="0.25">
      <c r="D40" s="126"/>
      <c r="E40" s="126"/>
      <c r="F40" s="126"/>
      <c r="G40" s="126"/>
      <c r="H40" s="126"/>
      <c r="I40" s="126"/>
    </row>
    <row r="41" spans="4:9" x14ac:dyDescent="0.25">
      <c r="D41" s="126"/>
      <c r="E41" s="126"/>
      <c r="F41" s="126"/>
      <c r="G41" s="126"/>
      <c r="H41" s="126"/>
      <c r="I41" s="126"/>
    </row>
    <row r="42" spans="4:9" x14ac:dyDescent="0.25">
      <c r="D42" s="126"/>
      <c r="E42" s="126"/>
      <c r="F42" s="126"/>
      <c r="G42" s="126"/>
      <c r="H42" s="126"/>
      <c r="I42" s="126"/>
    </row>
    <row r="43" spans="4:9" x14ac:dyDescent="0.25">
      <c r="D43" s="126"/>
      <c r="E43" s="126"/>
      <c r="F43" s="126"/>
      <c r="G43" s="126"/>
      <c r="H43" s="126"/>
      <c r="I43" s="126"/>
    </row>
    <row r="44" spans="4:9" x14ac:dyDescent="0.25">
      <c r="D44" s="126"/>
      <c r="E44" s="126"/>
      <c r="F44" s="126"/>
      <c r="G44" s="126"/>
      <c r="H44" s="126"/>
      <c r="I44" s="126"/>
    </row>
    <row r="45" spans="4:9" x14ac:dyDescent="0.25">
      <c r="D45" s="126"/>
      <c r="E45" s="126"/>
      <c r="F45" s="126"/>
      <c r="G45" s="126"/>
      <c r="H45" s="126"/>
      <c r="I45" s="126"/>
    </row>
    <row r="46" spans="4:9" x14ac:dyDescent="0.25">
      <c r="D46" s="126"/>
      <c r="E46" s="126"/>
      <c r="F46" s="126"/>
      <c r="G46" s="126"/>
      <c r="H46" s="126"/>
      <c r="I46" s="126"/>
    </row>
    <row r="47" spans="4:9" x14ac:dyDescent="0.25">
      <c r="D47" s="126"/>
      <c r="E47" s="126"/>
      <c r="F47" s="126"/>
      <c r="G47" s="126"/>
      <c r="H47" s="126"/>
      <c r="I47" s="126"/>
    </row>
  </sheetData>
  <mergeCells count="5">
    <mergeCell ref="B19:C19"/>
    <mergeCell ref="B9:C9"/>
    <mergeCell ref="B11:C11"/>
    <mergeCell ref="B7:D7"/>
    <mergeCell ref="B17:C17"/>
  </mergeCells>
  <hyperlinks>
    <hyperlink ref="A6" location="'INDICE MDEA'!A1" display="Regresar"/>
    <hyperlink ref="B14" location="'1.1.2.d.1'!A1" display="1.1.2.d.1"/>
    <hyperlink ref="B15" location="'1.1.2.f'!A1" display="1.1.2.f."/>
    <hyperlink ref="B22" location="'1.3.2.b.1'!A1" display="1.3.2.b.1"/>
    <hyperlink ref="B23" location="'1.3.2.b.2'!A1" display="1.3.2.b.2"/>
    <hyperlink ref="B24" location="'1.3.2.f.1'!A1" display="1.3.2.f.1"/>
    <hyperlink ref="B27" location="'1.3.2.f.5'!A1" display="1.3.2.f.5"/>
    <hyperlink ref="B26" location="'1.3.2.f.3'!A1" display="1.3.2.f.3"/>
    <hyperlink ref="B21" location="'1.3.2.a.1'!A1" display="1.3.2.a.1"/>
    <hyperlink ref="B13" location="'1.1.2.b.1'!A1" display="1.1.2.b.1"/>
    <hyperlink ref="B25" location="'1.3.2.f.2'!A1" display="1.3.2.f.2."/>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theme="8" tint="-0.499984740745262"/>
    <pageSetUpPr fitToPage="1"/>
  </sheetPr>
  <dimension ref="A1:L576"/>
  <sheetViews>
    <sheetView showGridLines="0" zoomScale="80" zoomScaleNormal="80" workbookViewId="0">
      <selection activeCell="E24" sqref="E24"/>
    </sheetView>
  </sheetViews>
  <sheetFormatPr baseColWidth="10" defaultColWidth="11.42578125" defaultRowHeight="15.75" x14ac:dyDescent="0.25"/>
  <cols>
    <col min="1" max="1" width="14" style="11" customWidth="1"/>
    <col min="2" max="2" width="30.28515625" style="11" customWidth="1"/>
    <col min="3" max="3" width="37.7109375" style="11" customWidth="1"/>
    <col min="4" max="4" width="34.28515625" style="11" customWidth="1"/>
    <col min="5" max="5" width="25.42578125" style="11" customWidth="1"/>
    <col min="6" max="6" width="24.7109375" style="11" customWidth="1"/>
    <col min="7" max="7" width="21.42578125" style="11" customWidth="1"/>
    <col min="8" max="8" width="16" style="11" customWidth="1"/>
    <col min="9" max="9" width="16.28515625" style="11" customWidth="1"/>
    <col min="10" max="10" width="21.7109375" style="11" customWidth="1"/>
    <col min="11" max="16384" width="11.42578125" style="11"/>
  </cols>
  <sheetData>
    <row r="1" spans="1:7" ht="15.6" x14ac:dyDescent="0.3">
      <c r="A1" s="23" t="s">
        <v>32</v>
      </c>
    </row>
    <row r="2" spans="1:7" ht="42" customHeight="1" x14ac:dyDescent="0.25">
      <c r="F2" s="36" t="s">
        <v>264</v>
      </c>
      <c r="G2" s="37"/>
    </row>
    <row r="3" spans="1:7" ht="45.75" customHeight="1" x14ac:dyDescent="0.25">
      <c r="B3" s="1554" t="s">
        <v>265</v>
      </c>
      <c r="C3" s="1554"/>
      <c r="D3" s="1554"/>
      <c r="E3" s="1554"/>
      <c r="F3" s="1554"/>
      <c r="G3" s="1554"/>
    </row>
    <row r="4" spans="1:7" ht="15.6" x14ac:dyDescent="0.3">
      <c r="B4" s="1555" t="s">
        <v>266</v>
      </c>
      <c r="C4" s="1555"/>
      <c r="D4" s="1555"/>
      <c r="E4" s="1555"/>
      <c r="F4" s="1555"/>
      <c r="G4" s="1555"/>
    </row>
    <row r="5" spans="1:7" ht="15.6" x14ac:dyDescent="0.3">
      <c r="B5" s="1556"/>
      <c r="C5" s="1556"/>
      <c r="D5" s="1556"/>
      <c r="F5" s="33"/>
      <c r="G5" s="33"/>
    </row>
    <row r="6" spans="1:7" x14ac:dyDescent="0.25">
      <c r="B6" s="1557" t="s">
        <v>267</v>
      </c>
      <c r="C6" s="1557"/>
      <c r="D6" s="1557"/>
      <c r="E6" s="1557"/>
      <c r="F6" s="1557"/>
      <c r="G6" s="1557"/>
    </row>
    <row r="7" spans="1:7" ht="15.6" x14ac:dyDescent="0.3">
      <c r="B7" s="1556"/>
      <c r="C7" s="1556"/>
      <c r="D7" s="1556"/>
      <c r="F7" s="33"/>
      <c r="G7" s="33"/>
    </row>
    <row r="8" spans="1:7" x14ac:dyDescent="0.25">
      <c r="B8" s="38" t="s">
        <v>268</v>
      </c>
      <c r="C8" s="1572" t="s">
        <v>269</v>
      </c>
      <c r="D8" s="1572"/>
      <c r="E8" s="1572"/>
      <c r="F8" s="1572"/>
      <c r="G8" s="1572"/>
    </row>
    <row r="9" spans="1:7" ht="31.5" x14ac:dyDescent="0.25">
      <c r="B9" s="38" t="s">
        <v>270</v>
      </c>
      <c r="C9" s="1571" t="s">
        <v>3638</v>
      </c>
      <c r="D9" s="1571"/>
      <c r="E9" s="1571"/>
      <c r="F9" s="1571"/>
      <c r="G9" s="1571"/>
    </row>
    <row r="10" spans="1:7" ht="31.5" x14ac:dyDescent="0.25">
      <c r="B10" s="1573" t="s">
        <v>271</v>
      </c>
      <c r="C10" s="39" t="s">
        <v>272</v>
      </c>
      <c r="D10" s="39" t="s">
        <v>273</v>
      </c>
      <c r="E10" s="39" t="s">
        <v>274</v>
      </c>
      <c r="F10" s="40" t="s">
        <v>275</v>
      </c>
      <c r="G10" s="40" t="s">
        <v>276</v>
      </c>
    </row>
    <row r="11" spans="1:7" ht="36" customHeight="1" x14ac:dyDescent="0.25">
      <c r="B11" s="1550"/>
      <c r="C11" s="41" t="s">
        <v>277</v>
      </c>
      <c r="D11" s="41" t="s">
        <v>48</v>
      </c>
      <c r="E11" s="41" t="s">
        <v>431</v>
      </c>
      <c r="F11" s="42" t="s">
        <v>929</v>
      </c>
      <c r="G11" s="42" t="s">
        <v>930</v>
      </c>
    </row>
    <row r="12" spans="1:7" ht="17.25" customHeight="1" x14ac:dyDescent="0.25">
      <c r="B12" s="1550"/>
      <c r="C12" s="41"/>
      <c r="D12" s="41"/>
      <c r="E12" s="41"/>
      <c r="F12" s="42" t="s">
        <v>282</v>
      </c>
      <c r="G12" s="42"/>
    </row>
    <row r="13" spans="1:7" ht="17.25" customHeight="1" x14ac:dyDescent="0.25">
      <c r="B13" s="1551"/>
      <c r="C13" s="41"/>
      <c r="D13" s="41"/>
      <c r="E13" s="41"/>
      <c r="F13" s="42" t="s">
        <v>282</v>
      </c>
      <c r="G13" s="42"/>
    </row>
    <row r="14" spans="1:7" x14ac:dyDescent="0.25">
      <c r="B14" s="43" t="s">
        <v>283</v>
      </c>
      <c r="C14" s="1572" t="s">
        <v>2</v>
      </c>
      <c r="D14" s="1572"/>
      <c r="E14" s="1572"/>
      <c r="F14" s="1572"/>
      <c r="G14" s="1572"/>
    </row>
    <row r="15" spans="1:7" ht="216.75" customHeight="1" x14ac:dyDescent="0.25">
      <c r="B15" s="38" t="s">
        <v>284</v>
      </c>
      <c r="C15" s="1571" t="s">
        <v>3877</v>
      </c>
      <c r="D15" s="1571"/>
      <c r="E15" s="1571"/>
      <c r="F15" s="1571"/>
      <c r="G15" s="1571"/>
    </row>
    <row r="16" spans="1:7" ht="42" customHeight="1" x14ac:dyDescent="0.25">
      <c r="B16" s="38" t="s">
        <v>285</v>
      </c>
      <c r="C16" s="1572" t="s">
        <v>3792</v>
      </c>
      <c r="D16" s="1572"/>
      <c r="E16" s="1572"/>
      <c r="F16" s="1572"/>
      <c r="G16" s="1572"/>
    </row>
    <row r="17" spans="2:9" x14ac:dyDescent="0.25">
      <c r="B17" s="38" t="s">
        <v>286</v>
      </c>
      <c r="C17" s="1571"/>
      <c r="D17" s="1571"/>
      <c r="E17" s="1571"/>
      <c r="F17" s="1571"/>
      <c r="G17" s="1571"/>
    </row>
    <row r="18" spans="2:9" x14ac:dyDescent="0.25">
      <c r="B18" s="38" t="s">
        <v>288</v>
      </c>
      <c r="C18" s="1571" t="s">
        <v>1828</v>
      </c>
      <c r="D18" s="1571"/>
      <c r="E18" s="1571"/>
      <c r="F18" s="1571"/>
      <c r="G18" s="1571"/>
    </row>
    <row r="19" spans="2:9" ht="36.75" customHeight="1" x14ac:dyDescent="0.25">
      <c r="B19" s="38" t="s">
        <v>289</v>
      </c>
      <c r="C19" s="1571" t="s">
        <v>2041</v>
      </c>
      <c r="D19" s="1571"/>
      <c r="E19" s="1571"/>
      <c r="F19" s="1571"/>
      <c r="G19" s="1571"/>
    </row>
    <row r="20" spans="2:9" x14ac:dyDescent="0.25">
      <c r="B20" s="38" t="s">
        <v>290</v>
      </c>
      <c r="C20" s="1572" t="s">
        <v>3798</v>
      </c>
      <c r="D20" s="1572"/>
      <c r="E20" s="1572"/>
      <c r="F20" s="1572"/>
      <c r="G20" s="1572"/>
    </row>
    <row r="21" spans="2:9" ht="43.5" customHeight="1" x14ac:dyDescent="0.25">
      <c r="B21" s="38" t="s">
        <v>291</v>
      </c>
      <c r="C21" s="243" t="s">
        <v>3618</v>
      </c>
      <c r="D21" s="45" t="s">
        <v>1758</v>
      </c>
      <c r="E21" s="1575" t="s">
        <v>292</v>
      </c>
      <c r="F21" s="1576"/>
      <c r="G21" s="1577"/>
    </row>
    <row r="22" spans="2:9" ht="36.75" customHeight="1" x14ac:dyDescent="0.25">
      <c r="B22" s="38" t="s">
        <v>293</v>
      </c>
      <c r="C22" s="1571" t="s">
        <v>1759</v>
      </c>
      <c r="D22" s="1571"/>
      <c r="E22" s="1571"/>
      <c r="F22" s="1571"/>
      <c r="G22" s="1571"/>
    </row>
    <row r="23" spans="2:9" x14ac:dyDescent="0.25">
      <c r="B23" s="38" t="s">
        <v>294</v>
      </c>
      <c r="C23" s="1571"/>
      <c r="D23" s="1571"/>
      <c r="E23" s="1571"/>
      <c r="F23" s="1571"/>
      <c r="G23" s="1571"/>
    </row>
    <row r="24" spans="2:9" x14ac:dyDescent="0.25">
      <c r="B24" s="1578"/>
      <c r="C24" s="1578"/>
      <c r="D24" s="1578"/>
      <c r="E24" s="29"/>
      <c r="F24" s="34"/>
      <c r="G24" s="34"/>
    </row>
    <row r="25" spans="2:9" x14ac:dyDescent="0.25">
      <c r="B25" s="1579" t="s">
        <v>295</v>
      </c>
      <c r="C25" s="1579"/>
      <c r="D25" s="1579"/>
      <c r="E25" s="1579"/>
      <c r="F25" s="1579"/>
      <c r="G25" s="1579"/>
    </row>
    <row r="26" spans="2:9" x14ac:dyDescent="0.25">
      <c r="B26" s="46"/>
      <c r="C26" s="46"/>
      <c r="D26" s="46"/>
      <c r="E26" s="29"/>
      <c r="F26" s="47"/>
      <c r="G26" s="47"/>
      <c r="I26" s="11" t="s">
        <v>296</v>
      </c>
    </row>
    <row r="27" spans="2:9" x14ac:dyDescent="0.25">
      <c r="B27" s="38" t="s">
        <v>297</v>
      </c>
      <c r="C27" s="1572"/>
      <c r="D27" s="1572"/>
      <c r="E27" s="1572"/>
      <c r="F27" s="1572"/>
      <c r="G27" s="1572"/>
    </row>
    <row r="28" spans="2:9" ht="31.5" x14ac:dyDescent="0.25">
      <c r="B28" s="38" t="s">
        <v>298</v>
      </c>
      <c r="C28" s="1572"/>
      <c r="D28" s="1572"/>
      <c r="E28" s="1572"/>
      <c r="F28" s="1572"/>
      <c r="G28" s="1572"/>
    </row>
    <row r="29" spans="2:9" x14ac:dyDescent="0.25">
      <c r="B29" s="244" t="s">
        <v>299</v>
      </c>
      <c r="C29" s="1571"/>
      <c r="D29" s="1571"/>
      <c r="E29" s="1571"/>
      <c r="F29" s="1571"/>
      <c r="G29" s="1571"/>
    </row>
    <row r="30" spans="2:9" x14ac:dyDescent="0.25">
      <c r="B30" s="244" t="s">
        <v>301</v>
      </c>
      <c r="C30" s="1574"/>
      <c r="D30" s="1574"/>
      <c r="E30" s="1574"/>
      <c r="F30" s="1574"/>
      <c r="G30" s="1574"/>
    </row>
    <row r="31" spans="2:9" x14ac:dyDescent="0.25">
      <c r="B31" s="1580"/>
      <c r="C31" s="1580"/>
      <c r="D31" s="1580"/>
      <c r="E31" s="29"/>
      <c r="F31" s="47"/>
      <c r="G31" s="47"/>
    </row>
    <row r="32" spans="2:9" x14ac:dyDescent="0.25">
      <c r="B32" s="1579" t="s">
        <v>303</v>
      </c>
      <c r="C32" s="1579"/>
      <c r="D32" s="1579"/>
      <c r="E32" s="1579"/>
      <c r="F32" s="1579"/>
      <c r="G32" s="1579"/>
    </row>
    <row r="33" spans="2:10" x14ac:dyDescent="0.25">
      <c r="B33" s="1578"/>
      <c r="C33" s="1578"/>
      <c r="D33" s="1578"/>
      <c r="E33" s="29"/>
      <c r="F33" s="47"/>
      <c r="G33" s="47"/>
    </row>
    <row r="34" spans="2:10" ht="18" customHeight="1" x14ac:dyDescent="0.25">
      <c r="B34" s="38" t="s">
        <v>304</v>
      </c>
      <c r="C34" s="1572"/>
      <c r="D34" s="1572"/>
      <c r="E34" s="1572"/>
      <c r="F34" s="1572"/>
      <c r="G34" s="1572"/>
    </row>
    <row r="35" spans="2:10" ht="18" customHeight="1" x14ac:dyDescent="0.25">
      <c r="B35" s="38" t="s">
        <v>305</v>
      </c>
      <c r="C35" s="1572"/>
      <c r="D35" s="1572"/>
      <c r="E35" s="1572"/>
      <c r="F35" s="1572"/>
      <c r="G35" s="1572"/>
    </row>
    <row r="36" spans="2:10" ht="18" customHeight="1" x14ac:dyDescent="0.25">
      <c r="B36" s="38" t="s">
        <v>306</v>
      </c>
      <c r="C36" s="1572"/>
      <c r="D36" s="1572"/>
      <c r="E36" s="1572"/>
      <c r="F36" s="1572"/>
      <c r="G36" s="1572"/>
    </row>
    <row r="37" spans="2:10" ht="18" customHeight="1" x14ac:dyDescent="0.25">
      <c r="B37" s="38" t="s">
        <v>307</v>
      </c>
      <c r="C37" s="1572"/>
      <c r="D37" s="1572"/>
      <c r="E37" s="1572"/>
      <c r="F37" s="1572"/>
      <c r="G37" s="1572"/>
      <c r="J37" s="29"/>
    </row>
    <row r="38" spans="2:10" ht="18" customHeight="1" x14ac:dyDescent="0.25">
      <c r="B38" s="38" t="s">
        <v>308</v>
      </c>
      <c r="C38" s="1604"/>
      <c r="D38" s="1572"/>
      <c r="E38" s="1572"/>
      <c r="F38" s="1572"/>
      <c r="G38" s="1572"/>
    </row>
    <row r="39" spans="2:10" ht="18" customHeight="1" x14ac:dyDescent="0.25">
      <c r="B39" s="38" t="s">
        <v>309</v>
      </c>
      <c r="C39" s="1572"/>
      <c r="D39" s="1572"/>
      <c r="E39" s="1572"/>
      <c r="F39" s="1572"/>
      <c r="G39" s="1572"/>
    </row>
    <row r="40" spans="2:10" x14ac:dyDescent="0.25">
      <c r="B40" s="1592"/>
      <c r="C40" s="1592"/>
      <c r="D40" s="1592"/>
      <c r="E40" s="29"/>
      <c r="F40" s="34"/>
      <c r="G40" s="34"/>
    </row>
    <row r="41" spans="2:10" x14ac:dyDescent="0.25">
      <c r="B41" s="1579" t="s">
        <v>310</v>
      </c>
      <c r="C41" s="1579"/>
      <c r="D41" s="1579"/>
      <c r="E41" s="1579"/>
      <c r="F41" s="1579"/>
      <c r="G41" s="1579"/>
    </row>
    <row r="42" spans="2:10" x14ac:dyDescent="0.25">
      <c r="B42" s="49"/>
      <c r="C42" s="49"/>
      <c r="D42" s="49"/>
      <c r="E42" s="29"/>
      <c r="F42" s="29"/>
      <c r="G42" s="29"/>
    </row>
    <row r="43" spans="2:10" ht="31.5" x14ac:dyDescent="0.25">
      <c r="B43" s="38" t="s">
        <v>311</v>
      </c>
      <c r="C43" s="1572"/>
      <c r="D43" s="1572"/>
      <c r="E43" s="1572"/>
      <c r="F43" s="1572"/>
      <c r="G43" s="1572"/>
    </row>
    <row r="44" spans="2:10" ht="36" customHeight="1" x14ac:dyDescent="0.25">
      <c r="B44" s="38" t="s">
        <v>312</v>
      </c>
      <c r="C44" s="1571"/>
      <c r="D44" s="1571"/>
      <c r="E44" s="1571"/>
      <c r="F44" s="1571"/>
      <c r="G44" s="1571"/>
    </row>
    <row r="45" spans="2:10" ht="21" customHeight="1" x14ac:dyDescent="0.25">
      <c r="B45" s="38" t="s">
        <v>313</v>
      </c>
      <c r="C45" s="1572"/>
      <c r="D45" s="1572"/>
      <c r="E45" s="1572"/>
      <c r="F45" s="1572"/>
      <c r="G45" s="1572"/>
    </row>
    <row r="46" spans="2:10" x14ac:dyDescent="0.25">
      <c r="B46" s="50"/>
      <c r="C46" s="51"/>
      <c r="D46" s="52"/>
      <c r="E46" s="29"/>
      <c r="F46" s="47"/>
      <c r="G46" s="47"/>
    </row>
    <row r="47" spans="2:10" x14ac:dyDescent="0.25">
      <c r="B47" s="1589" t="s">
        <v>314</v>
      </c>
      <c r="C47" s="1589"/>
      <c r="D47" s="1589"/>
      <c r="E47" s="1589"/>
      <c r="F47" s="1589"/>
      <c r="G47" s="1589"/>
    </row>
    <row r="48" spans="2:10" x14ac:dyDescent="0.25">
      <c r="B48" s="53"/>
      <c r="C48" s="53"/>
      <c r="D48" s="53"/>
      <c r="E48" s="29"/>
      <c r="F48" s="47"/>
      <c r="G48" s="54"/>
    </row>
    <row r="49" spans="2:7" ht="31.5" x14ac:dyDescent="0.25">
      <c r="B49" s="58" t="s">
        <v>315</v>
      </c>
      <c r="C49" s="1590">
        <v>43831</v>
      </c>
      <c r="D49" s="1588"/>
      <c r="E49" s="1588"/>
      <c r="F49" s="1588"/>
      <c r="G49" s="1588"/>
    </row>
    <row r="50" spans="2:7" ht="31.5" x14ac:dyDescent="0.25">
      <c r="B50" s="55" t="s">
        <v>316</v>
      </c>
      <c r="C50" s="1591"/>
      <c r="D50" s="1591"/>
      <c r="E50" s="1591"/>
      <c r="F50" s="1591"/>
      <c r="G50" s="1591"/>
    </row>
    <row r="51" spans="2:7" x14ac:dyDescent="0.25">
      <c r="B51" s="55" t="s">
        <v>317</v>
      </c>
      <c r="C51" s="1588"/>
      <c r="D51" s="1588"/>
      <c r="E51" s="1588"/>
      <c r="F51" s="1588"/>
      <c r="G51" s="1588"/>
    </row>
    <row r="52" spans="2:7" ht="31.5" x14ac:dyDescent="0.25">
      <c r="B52" s="55" t="s">
        <v>318</v>
      </c>
      <c r="C52" s="1588" t="s">
        <v>3738</v>
      </c>
      <c r="D52" s="1588"/>
      <c r="E52" s="1588"/>
      <c r="F52" s="1588"/>
      <c r="G52" s="1588"/>
    </row>
    <row r="53" spans="2:7" x14ac:dyDescent="0.25">
      <c r="B53" s="29"/>
      <c r="C53" s="29"/>
      <c r="D53" s="29"/>
      <c r="E53" s="29"/>
      <c r="F53" s="47"/>
      <c r="G53" s="47"/>
    </row>
    <row r="112" spans="2:6" ht="15.6" hidden="1" x14ac:dyDescent="0.3">
      <c r="B112" s="1553" t="s">
        <v>271</v>
      </c>
      <c r="C112" s="1553"/>
      <c r="D112" s="1553"/>
      <c r="E112" s="1553"/>
      <c r="F112" s="1553"/>
    </row>
    <row r="113" spans="1:12" ht="31.15" hidden="1" x14ac:dyDescent="0.3">
      <c r="A113" s="56" t="s">
        <v>321</v>
      </c>
      <c r="B113" s="56" t="s">
        <v>272</v>
      </c>
      <c r="C113" s="56" t="s">
        <v>273</v>
      </c>
      <c r="D113" s="56" t="s">
        <v>274</v>
      </c>
      <c r="E113" s="57" t="s">
        <v>322</v>
      </c>
      <c r="F113" s="57" t="s">
        <v>276</v>
      </c>
      <c r="G113" s="56" t="s">
        <v>283</v>
      </c>
      <c r="H113" s="56" t="s">
        <v>286</v>
      </c>
      <c r="I113" s="56" t="s">
        <v>323</v>
      </c>
      <c r="J113" s="56" t="s">
        <v>301</v>
      </c>
      <c r="K113" s="31"/>
      <c r="L113" s="31"/>
    </row>
    <row r="114" spans="1:12" ht="15.6" hidden="1" x14ac:dyDescent="0.3">
      <c r="A114" s="11" t="s">
        <v>324</v>
      </c>
      <c r="B114" s="35" t="s">
        <v>325</v>
      </c>
      <c r="C114" s="35" t="s">
        <v>326</v>
      </c>
      <c r="D114" s="35" t="s">
        <v>87</v>
      </c>
      <c r="E114" s="35" t="s">
        <v>327</v>
      </c>
      <c r="F114" s="35" t="s">
        <v>328</v>
      </c>
      <c r="G114" s="11" t="s">
        <v>2</v>
      </c>
      <c r="H114" s="11" t="s">
        <v>329</v>
      </c>
      <c r="I114" s="11" t="s">
        <v>330</v>
      </c>
      <c r="J114" s="11" t="s">
        <v>331</v>
      </c>
    </row>
    <row r="115" spans="1:12" ht="15.6" hidden="1" x14ac:dyDescent="0.3">
      <c r="A115" s="11" t="s">
        <v>269</v>
      </c>
      <c r="B115" s="35" t="s">
        <v>277</v>
      </c>
      <c r="C115" s="35" t="s">
        <v>332</v>
      </c>
      <c r="D115" s="35" t="s">
        <v>333</v>
      </c>
      <c r="E115" s="35" t="s">
        <v>334</v>
      </c>
      <c r="F115" s="35" t="s">
        <v>335</v>
      </c>
      <c r="G115" s="11" t="s">
        <v>0</v>
      </c>
      <c r="H115" s="11" t="s">
        <v>287</v>
      </c>
      <c r="I115" s="11" t="s">
        <v>336</v>
      </c>
      <c r="J115" s="11" t="s">
        <v>302</v>
      </c>
    </row>
    <row r="116" spans="1:12" ht="15.6" hidden="1" x14ac:dyDescent="0.3">
      <c r="B116" s="35" t="s">
        <v>25</v>
      </c>
      <c r="C116" s="35" t="s">
        <v>337</v>
      </c>
      <c r="D116" s="35" t="s">
        <v>338</v>
      </c>
      <c r="E116" s="35" t="s">
        <v>339</v>
      </c>
      <c r="F116" s="35" t="s">
        <v>340</v>
      </c>
      <c r="G116" s="11" t="s">
        <v>341</v>
      </c>
      <c r="H116" s="11" t="s">
        <v>342</v>
      </c>
      <c r="I116" s="11" t="s">
        <v>343</v>
      </c>
    </row>
    <row r="117" spans="1:12" ht="15.6" hidden="1" x14ac:dyDescent="0.3">
      <c r="B117" s="35" t="s">
        <v>344</v>
      </c>
      <c r="C117" s="35" t="s">
        <v>278</v>
      </c>
      <c r="D117" s="35" t="s">
        <v>345</v>
      </c>
      <c r="E117" s="35" t="s">
        <v>88</v>
      </c>
      <c r="F117" s="35" t="s">
        <v>346</v>
      </c>
      <c r="H117" s="11" t="s">
        <v>347</v>
      </c>
      <c r="I117" s="11" t="s">
        <v>348</v>
      </c>
    </row>
    <row r="118" spans="1:12" ht="15.6" hidden="1" x14ac:dyDescent="0.3">
      <c r="B118" s="35" t="s">
        <v>349</v>
      </c>
      <c r="C118" s="35" t="s">
        <v>350</v>
      </c>
      <c r="D118" s="35" t="s">
        <v>351</v>
      </c>
      <c r="E118" s="35" t="s">
        <v>352</v>
      </c>
      <c r="F118" s="35" t="s">
        <v>353</v>
      </c>
      <c r="H118" s="11" t="s">
        <v>354</v>
      </c>
      <c r="I118" s="11" t="s">
        <v>300</v>
      </c>
    </row>
    <row r="119" spans="1:12" ht="15.6" hidden="1" x14ac:dyDescent="0.3">
      <c r="B119" s="35" t="s">
        <v>355</v>
      </c>
      <c r="C119" s="35" t="s">
        <v>356</v>
      </c>
      <c r="D119" s="35" t="s">
        <v>357</v>
      </c>
      <c r="E119" s="35" t="s">
        <v>358</v>
      </c>
      <c r="F119" s="35" t="s">
        <v>359</v>
      </c>
      <c r="I119" s="11" t="s">
        <v>360</v>
      </c>
    </row>
    <row r="120" spans="1:12" ht="15.6" hidden="1" x14ac:dyDescent="0.3">
      <c r="C120" s="35" t="s">
        <v>361</v>
      </c>
      <c r="D120" s="35" t="s">
        <v>362</v>
      </c>
      <c r="E120" s="35" t="s">
        <v>363</v>
      </c>
      <c r="F120" s="35" t="s">
        <v>364</v>
      </c>
      <c r="I120" s="11" t="s">
        <v>365</v>
      </c>
    </row>
    <row r="121" spans="1:12" ht="15.6" hidden="1" x14ac:dyDescent="0.3">
      <c r="C121" s="35" t="s">
        <v>366</v>
      </c>
      <c r="D121" s="35" t="s">
        <v>367</v>
      </c>
      <c r="E121" s="35" t="s">
        <v>368</v>
      </c>
      <c r="F121" s="35" t="s">
        <v>369</v>
      </c>
      <c r="I121" s="11" t="s">
        <v>370</v>
      </c>
    </row>
    <row r="122" spans="1:12" ht="15.6" hidden="1" x14ac:dyDescent="0.3">
      <c r="C122" s="35" t="s">
        <v>48</v>
      </c>
      <c r="D122" s="35" t="s">
        <v>99</v>
      </c>
      <c r="E122" s="35" t="s">
        <v>371</v>
      </c>
      <c r="F122" s="35" t="s">
        <v>372</v>
      </c>
    </row>
    <row r="123" spans="1:12" ht="15.6" hidden="1" x14ac:dyDescent="0.3">
      <c r="C123" s="35" t="s">
        <v>373</v>
      </c>
      <c r="D123" s="35" t="s">
        <v>374</v>
      </c>
      <c r="E123" s="35" t="s">
        <v>375</v>
      </c>
      <c r="F123" s="35" t="s">
        <v>376</v>
      </c>
    </row>
    <row r="124" spans="1:12" ht="15.6" hidden="1" x14ac:dyDescent="0.3">
      <c r="C124" s="35" t="s">
        <v>377</v>
      </c>
      <c r="D124" s="35" t="s">
        <v>378</v>
      </c>
      <c r="E124" s="35" t="s">
        <v>379</v>
      </c>
      <c r="F124" s="35" t="s">
        <v>380</v>
      </c>
    </row>
    <row r="125" spans="1:12" ht="15.6" hidden="1" x14ac:dyDescent="0.3">
      <c r="C125" s="35" t="s">
        <v>381</v>
      </c>
      <c r="D125" s="35" t="s">
        <v>382</v>
      </c>
      <c r="E125" s="35" t="s">
        <v>383</v>
      </c>
      <c r="F125" s="35" t="s">
        <v>384</v>
      </c>
    </row>
    <row r="126" spans="1:12" ht="15.6" hidden="1" x14ac:dyDescent="0.3">
      <c r="C126" s="35" t="s">
        <v>385</v>
      </c>
      <c r="D126" s="35" t="s">
        <v>386</v>
      </c>
      <c r="E126" s="35" t="s">
        <v>387</v>
      </c>
      <c r="F126" s="35" t="s">
        <v>388</v>
      </c>
    </row>
    <row r="127" spans="1:12" ht="15.6" hidden="1" x14ac:dyDescent="0.3">
      <c r="C127" s="35" t="s">
        <v>389</v>
      </c>
      <c r="D127" s="35" t="s">
        <v>279</v>
      </c>
      <c r="E127" s="35" t="s">
        <v>390</v>
      </c>
      <c r="F127" s="35" t="s">
        <v>391</v>
      </c>
    </row>
    <row r="128" spans="1:12" ht="15.6" hidden="1" x14ac:dyDescent="0.3">
      <c r="C128" s="35" t="s">
        <v>392</v>
      </c>
      <c r="D128" s="35" t="s">
        <v>393</v>
      </c>
      <c r="E128" s="35" t="s">
        <v>394</v>
      </c>
      <c r="F128" s="35" t="s">
        <v>395</v>
      </c>
    </row>
    <row r="129" spans="3:6" ht="15.6" hidden="1" x14ac:dyDescent="0.3">
      <c r="C129" s="35" t="s">
        <v>50</v>
      </c>
      <c r="D129" s="35" t="s">
        <v>396</v>
      </c>
      <c r="E129" s="35" t="s">
        <v>397</v>
      </c>
      <c r="F129" s="35" t="s">
        <v>398</v>
      </c>
    </row>
    <row r="130" spans="3:6" ht="15.6" hidden="1" x14ac:dyDescent="0.3">
      <c r="C130" s="35" t="s">
        <v>399</v>
      </c>
      <c r="D130" s="35" t="s">
        <v>400</v>
      </c>
      <c r="E130" s="35" t="s">
        <v>401</v>
      </c>
      <c r="F130" s="35" t="s">
        <v>402</v>
      </c>
    </row>
    <row r="131" spans="3:6" ht="15.6" hidden="1" x14ac:dyDescent="0.3">
      <c r="C131" s="35" t="s">
        <v>403</v>
      </c>
      <c r="D131" s="35" t="s">
        <v>404</v>
      </c>
      <c r="E131" s="35" t="s">
        <v>405</v>
      </c>
      <c r="F131" s="35" t="s">
        <v>406</v>
      </c>
    </row>
    <row r="132" spans="3:6" ht="15.6" hidden="1" x14ac:dyDescent="0.3">
      <c r="C132" s="35" t="s">
        <v>407</v>
      </c>
      <c r="D132" s="35" t="s">
        <v>408</v>
      </c>
      <c r="E132" s="35" t="s">
        <v>409</v>
      </c>
      <c r="F132" s="35" t="s">
        <v>410</v>
      </c>
    </row>
    <row r="133" spans="3:6" ht="15.6" hidden="1" x14ac:dyDescent="0.3">
      <c r="C133" s="35" t="s">
        <v>411</v>
      </c>
      <c r="D133" s="35" t="s">
        <v>412</v>
      </c>
      <c r="E133" s="35" t="s">
        <v>413</v>
      </c>
      <c r="F133" s="35" t="s">
        <v>414</v>
      </c>
    </row>
    <row r="134" spans="3:6" ht="15.6" hidden="1" x14ac:dyDescent="0.3">
      <c r="C134" s="35" t="s">
        <v>415</v>
      </c>
      <c r="D134" s="35" t="s">
        <v>416</v>
      </c>
      <c r="E134" s="35" t="s">
        <v>417</v>
      </c>
      <c r="F134" s="35" t="s">
        <v>418</v>
      </c>
    </row>
    <row r="135" spans="3:6" ht="15.6" hidden="1" x14ac:dyDescent="0.3">
      <c r="D135" s="35" t="s">
        <v>419</v>
      </c>
      <c r="E135" s="35" t="s">
        <v>420</v>
      </c>
      <c r="F135" s="35" t="s">
        <v>421</v>
      </c>
    </row>
    <row r="136" spans="3:6" ht="15.6" hidden="1" x14ac:dyDescent="0.3">
      <c r="D136" s="35" t="s">
        <v>422</v>
      </c>
      <c r="E136" s="35" t="s">
        <v>423</v>
      </c>
      <c r="F136" s="35" t="s">
        <v>424</v>
      </c>
    </row>
    <row r="137" spans="3:6" ht="15.6" hidden="1" x14ac:dyDescent="0.3">
      <c r="D137" s="35" t="s">
        <v>425</v>
      </c>
      <c r="E137" s="35" t="s">
        <v>426</v>
      </c>
      <c r="F137" s="35" t="s">
        <v>427</v>
      </c>
    </row>
    <row r="138" spans="3:6" ht="15.6" hidden="1" x14ac:dyDescent="0.3">
      <c r="D138" s="35" t="s">
        <v>428</v>
      </c>
      <c r="E138" s="35" t="s">
        <v>429</v>
      </c>
      <c r="F138" s="35" t="s">
        <v>430</v>
      </c>
    </row>
    <row r="139" spans="3:6" ht="15.6" hidden="1" x14ac:dyDescent="0.3">
      <c r="D139" s="35" t="s">
        <v>431</v>
      </c>
      <c r="E139" s="35" t="s">
        <v>82</v>
      </c>
      <c r="F139" s="35" t="s">
        <v>432</v>
      </c>
    </row>
    <row r="140" spans="3:6" ht="15.6" hidden="1" x14ac:dyDescent="0.3">
      <c r="D140" s="35" t="s">
        <v>433</v>
      </c>
      <c r="E140" s="35" t="s">
        <v>434</v>
      </c>
      <c r="F140" s="35" t="s">
        <v>435</v>
      </c>
    </row>
    <row r="141" spans="3:6" ht="15.6" hidden="1" x14ac:dyDescent="0.3">
      <c r="D141" s="35" t="s">
        <v>436</v>
      </c>
      <c r="E141" s="35" t="s">
        <v>437</v>
      </c>
      <c r="F141" s="35" t="s">
        <v>438</v>
      </c>
    </row>
    <row r="142" spans="3:6" ht="15.6" hidden="1" x14ac:dyDescent="0.3">
      <c r="D142" s="35" t="s">
        <v>439</v>
      </c>
      <c r="E142" s="35" t="s">
        <v>89</v>
      </c>
      <c r="F142" s="35" t="s">
        <v>440</v>
      </c>
    </row>
    <row r="143" spans="3:6" ht="15.6" hidden="1" x14ac:dyDescent="0.3">
      <c r="D143" s="35" t="s">
        <v>441</v>
      </c>
      <c r="E143" s="35" t="s">
        <v>442</v>
      </c>
      <c r="F143" s="35" t="s">
        <v>443</v>
      </c>
    </row>
    <row r="144" spans="3:6" ht="15.6" hidden="1" x14ac:dyDescent="0.3">
      <c r="D144" s="35" t="s">
        <v>53</v>
      </c>
      <c r="E144" s="35" t="s">
        <v>444</v>
      </c>
      <c r="F144" s="35" t="s">
        <v>445</v>
      </c>
    </row>
    <row r="145" spans="4:6" ht="15.6" hidden="1" x14ac:dyDescent="0.3">
      <c r="D145" s="35" t="s">
        <v>446</v>
      </c>
      <c r="E145" s="35" t="s">
        <v>447</v>
      </c>
      <c r="F145" s="35" t="s">
        <v>448</v>
      </c>
    </row>
    <row r="146" spans="4:6" ht="15.6" hidden="1" x14ac:dyDescent="0.3">
      <c r="D146" s="35" t="s">
        <v>449</v>
      </c>
      <c r="E146" s="35" t="s">
        <v>450</v>
      </c>
      <c r="F146" s="35" t="s">
        <v>451</v>
      </c>
    </row>
    <row r="147" spans="4:6" ht="15.6" hidden="1" x14ac:dyDescent="0.3">
      <c r="D147" s="35" t="s">
        <v>452</v>
      </c>
      <c r="E147" s="35" t="s">
        <v>453</v>
      </c>
      <c r="F147" s="35" t="s">
        <v>454</v>
      </c>
    </row>
    <row r="148" spans="4:6" ht="15.6" hidden="1" x14ac:dyDescent="0.3">
      <c r="D148" s="35" t="s">
        <v>455</v>
      </c>
      <c r="E148" s="35" t="s">
        <v>456</v>
      </c>
      <c r="F148" s="35" t="s">
        <v>457</v>
      </c>
    </row>
    <row r="149" spans="4:6" ht="15.6" hidden="1" x14ac:dyDescent="0.3">
      <c r="D149" s="35" t="s">
        <v>458</v>
      </c>
      <c r="E149" s="35" t="s">
        <v>459</v>
      </c>
      <c r="F149" s="35" t="s">
        <v>460</v>
      </c>
    </row>
    <row r="150" spans="4:6" ht="15.6" hidden="1" x14ac:dyDescent="0.3">
      <c r="D150" s="35" t="s">
        <v>461</v>
      </c>
      <c r="E150" s="35" t="s">
        <v>462</v>
      </c>
      <c r="F150" s="35" t="s">
        <v>463</v>
      </c>
    </row>
    <row r="151" spans="4:6" ht="15.6" hidden="1" x14ac:dyDescent="0.3">
      <c r="D151" s="35" t="s">
        <v>464</v>
      </c>
      <c r="E151" s="35" t="s">
        <v>465</v>
      </c>
      <c r="F151" s="35" t="s">
        <v>466</v>
      </c>
    </row>
    <row r="152" spans="4:6" ht="15.6" hidden="1" x14ac:dyDescent="0.3">
      <c r="D152" s="35" t="s">
        <v>467</v>
      </c>
      <c r="E152" s="35" t="s">
        <v>468</v>
      </c>
      <c r="F152" s="35" t="s">
        <v>469</v>
      </c>
    </row>
    <row r="153" spans="4:6" ht="15.6" hidden="1" x14ac:dyDescent="0.3">
      <c r="D153" s="35" t="s">
        <v>470</v>
      </c>
      <c r="E153" s="35" t="s">
        <v>471</v>
      </c>
      <c r="F153" s="35" t="s">
        <v>472</v>
      </c>
    </row>
    <row r="154" spans="4:6" ht="15.6" hidden="1" x14ac:dyDescent="0.3">
      <c r="D154" s="35" t="s">
        <v>473</v>
      </c>
      <c r="E154" s="35" t="s">
        <v>474</v>
      </c>
      <c r="F154" s="35" t="s">
        <v>475</v>
      </c>
    </row>
    <row r="155" spans="4:6" ht="15.6" hidden="1" x14ac:dyDescent="0.3">
      <c r="D155" s="35" t="s">
        <v>476</v>
      </c>
      <c r="E155" s="35" t="s">
        <v>477</v>
      </c>
      <c r="F155" s="35" t="s">
        <v>478</v>
      </c>
    </row>
    <row r="156" spans="4:6" ht="15.6" hidden="1" x14ac:dyDescent="0.3">
      <c r="D156" s="35" t="s">
        <v>479</v>
      </c>
      <c r="E156" s="35" t="s">
        <v>480</v>
      </c>
      <c r="F156" s="35" t="s">
        <v>481</v>
      </c>
    </row>
    <row r="157" spans="4:6" ht="15.6" hidden="1" x14ac:dyDescent="0.3">
      <c r="D157" s="35" t="s">
        <v>56</v>
      </c>
      <c r="E157" s="35" t="s">
        <v>482</v>
      </c>
      <c r="F157" s="35" t="s">
        <v>483</v>
      </c>
    </row>
    <row r="158" spans="4:6" ht="15.6" hidden="1" x14ac:dyDescent="0.3">
      <c r="D158" s="35" t="s">
        <v>484</v>
      </c>
      <c r="E158" s="35" t="s">
        <v>485</v>
      </c>
      <c r="F158" s="35" t="s">
        <v>486</v>
      </c>
    </row>
    <row r="159" spans="4:6" ht="15.6" hidden="1" x14ac:dyDescent="0.3">
      <c r="D159" s="35" t="s">
        <v>45</v>
      </c>
      <c r="E159" s="35" t="s">
        <v>487</v>
      </c>
      <c r="F159" s="35" t="s">
        <v>488</v>
      </c>
    </row>
    <row r="160" spans="4:6" ht="15.6" hidden="1" x14ac:dyDescent="0.3">
      <c r="D160" s="35" t="s">
        <v>489</v>
      </c>
      <c r="E160" s="35" t="s">
        <v>490</v>
      </c>
      <c r="F160" s="35" t="s">
        <v>491</v>
      </c>
    </row>
    <row r="161" spans="4:6" ht="15.6" hidden="1" x14ac:dyDescent="0.3">
      <c r="D161" s="35" t="s">
        <v>492</v>
      </c>
      <c r="E161" s="35" t="s">
        <v>493</v>
      </c>
      <c r="F161" s="35" t="s">
        <v>494</v>
      </c>
    </row>
    <row r="162" spans="4:6" ht="15.6" hidden="1" x14ac:dyDescent="0.3">
      <c r="D162" s="35" t="s">
        <v>495</v>
      </c>
      <c r="E162" s="35" t="s">
        <v>496</v>
      </c>
      <c r="F162" s="35" t="s">
        <v>497</v>
      </c>
    </row>
    <row r="163" spans="4:6" ht="15.6" hidden="1" x14ac:dyDescent="0.3">
      <c r="D163" s="35" t="s">
        <v>498</v>
      </c>
      <c r="E163" s="35" t="s">
        <v>499</v>
      </c>
      <c r="F163" s="35" t="s">
        <v>500</v>
      </c>
    </row>
    <row r="164" spans="4:6" ht="15.6" hidden="1" x14ac:dyDescent="0.3">
      <c r="D164" s="35" t="s">
        <v>501</v>
      </c>
      <c r="E164" s="35" t="s">
        <v>502</v>
      </c>
      <c r="F164" s="35" t="s">
        <v>503</v>
      </c>
    </row>
    <row r="165" spans="4:6" ht="15.6" hidden="1" x14ac:dyDescent="0.3">
      <c r="D165" s="35" t="s">
        <v>504</v>
      </c>
      <c r="E165" s="35" t="s">
        <v>505</v>
      </c>
      <c r="F165" s="35" t="s">
        <v>506</v>
      </c>
    </row>
    <row r="166" spans="4:6" ht="15.6" hidden="1" x14ac:dyDescent="0.3">
      <c r="D166" s="35" t="s">
        <v>507</v>
      </c>
      <c r="E166" s="35" t="s">
        <v>508</v>
      </c>
      <c r="F166" s="35" t="s">
        <v>509</v>
      </c>
    </row>
    <row r="167" spans="4:6" ht="15.6" hidden="1" x14ac:dyDescent="0.3">
      <c r="D167" s="35" t="s">
        <v>510</v>
      </c>
      <c r="E167" s="35" t="s">
        <v>511</v>
      </c>
      <c r="F167" s="35" t="s">
        <v>512</v>
      </c>
    </row>
    <row r="168" spans="4:6" ht="15.6" hidden="1" x14ac:dyDescent="0.3">
      <c r="D168" s="35" t="s">
        <v>513</v>
      </c>
      <c r="E168" s="35" t="s">
        <v>514</v>
      </c>
      <c r="F168" s="35" t="s">
        <v>515</v>
      </c>
    </row>
    <row r="169" spans="4:6" ht="15.6" hidden="1" x14ac:dyDescent="0.3">
      <c r="D169" s="35" t="s">
        <v>516</v>
      </c>
      <c r="E169" s="35" t="s">
        <v>517</v>
      </c>
      <c r="F169" s="35" t="s">
        <v>518</v>
      </c>
    </row>
    <row r="170" spans="4:6" ht="15.6" hidden="1" x14ac:dyDescent="0.3">
      <c r="D170" s="35" t="s">
        <v>519</v>
      </c>
      <c r="E170" s="35" t="s">
        <v>520</v>
      </c>
      <c r="F170" s="35" t="s">
        <v>521</v>
      </c>
    </row>
    <row r="171" spans="4:6" ht="15.6" hidden="1" x14ac:dyDescent="0.3">
      <c r="D171" s="35" t="s">
        <v>522</v>
      </c>
      <c r="E171" s="35" t="s">
        <v>523</v>
      </c>
      <c r="F171" s="35" t="s">
        <v>524</v>
      </c>
    </row>
    <row r="172" spans="4:6" ht="15.6" hidden="1" x14ac:dyDescent="0.3">
      <c r="D172" s="35" t="s">
        <v>525</v>
      </c>
      <c r="E172" s="35" t="s">
        <v>526</v>
      </c>
      <c r="F172" s="35" t="s">
        <v>527</v>
      </c>
    </row>
    <row r="173" spans="4:6" ht="15.6" hidden="1" x14ac:dyDescent="0.3">
      <c r="D173" s="35" t="s">
        <v>528</v>
      </c>
      <c r="E173" s="35" t="s">
        <v>529</v>
      </c>
      <c r="F173" s="35" t="s">
        <v>530</v>
      </c>
    </row>
    <row r="174" spans="4:6" ht="15.6" hidden="1" x14ac:dyDescent="0.3">
      <c r="E174" s="35" t="s">
        <v>531</v>
      </c>
      <c r="F174" s="35" t="s">
        <v>532</v>
      </c>
    </row>
    <row r="175" spans="4:6" ht="15.6" hidden="1" x14ac:dyDescent="0.3">
      <c r="E175" s="35" t="s">
        <v>533</v>
      </c>
      <c r="F175" s="35" t="s">
        <v>534</v>
      </c>
    </row>
    <row r="176" spans="4:6" ht="15.6" hidden="1" x14ac:dyDescent="0.3">
      <c r="E176" s="35" t="s">
        <v>535</v>
      </c>
      <c r="F176" s="35" t="s">
        <v>536</v>
      </c>
    </row>
    <row r="177" spans="5:6" ht="15.6" hidden="1" x14ac:dyDescent="0.3">
      <c r="E177" s="35" t="s">
        <v>537</v>
      </c>
      <c r="F177" s="35" t="s">
        <v>538</v>
      </c>
    </row>
    <row r="178" spans="5:6" ht="15.6" hidden="1" x14ac:dyDescent="0.3">
      <c r="E178" s="35" t="s">
        <v>539</v>
      </c>
      <c r="F178" s="35" t="s">
        <v>540</v>
      </c>
    </row>
    <row r="179" spans="5:6" ht="15.6" hidden="1" x14ac:dyDescent="0.3">
      <c r="E179" s="35" t="s">
        <v>541</v>
      </c>
      <c r="F179" s="35" t="s">
        <v>542</v>
      </c>
    </row>
    <row r="180" spans="5:6" ht="15.6" hidden="1" x14ac:dyDescent="0.3">
      <c r="E180" s="35" t="s">
        <v>543</v>
      </c>
      <c r="F180" s="35" t="s">
        <v>544</v>
      </c>
    </row>
    <row r="181" spans="5:6" ht="15.6" hidden="1" x14ac:dyDescent="0.3">
      <c r="E181" s="35" t="s">
        <v>545</v>
      </c>
      <c r="F181" s="35" t="s">
        <v>546</v>
      </c>
    </row>
    <row r="182" spans="5:6" ht="15.6" hidden="1" x14ac:dyDescent="0.3">
      <c r="E182" s="35" t="s">
        <v>547</v>
      </c>
      <c r="F182" s="35" t="s">
        <v>548</v>
      </c>
    </row>
    <row r="183" spans="5:6" ht="15.6" hidden="1" x14ac:dyDescent="0.3">
      <c r="E183" s="35" t="s">
        <v>549</v>
      </c>
      <c r="F183" s="35" t="s">
        <v>550</v>
      </c>
    </row>
    <row r="184" spans="5:6" ht="15.6" hidden="1" x14ac:dyDescent="0.3">
      <c r="E184" s="35" t="s">
        <v>551</v>
      </c>
      <c r="F184" s="35" t="s">
        <v>552</v>
      </c>
    </row>
    <row r="185" spans="5:6" ht="15.6" hidden="1" x14ac:dyDescent="0.3">
      <c r="E185" s="35" t="s">
        <v>553</v>
      </c>
      <c r="F185" s="35" t="s">
        <v>554</v>
      </c>
    </row>
    <row r="186" spans="5:6" ht="15.6" hidden="1" x14ac:dyDescent="0.3">
      <c r="E186" s="35" t="s">
        <v>555</v>
      </c>
      <c r="F186" s="35" t="s">
        <v>556</v>
      </c>
    </row>
    <row r="187" spans="5:6" ht="15.6" hidden="1" x14ac:dyDescent="0.3">
      <c r="E187" s="35" t="s">
        <v>557</v>
      </c>
      <c r="F187" s="35" t="s">
        <v>558</v>
      </c>
    </row>
    <row r="188" spans="5:6" ht="15.6" hidden="1" x14ac:dyDescent="0.3">
      <c r="E188" s="35" t="s">
        <v>559</v>
      </c>
      <c r="F188" s="35" t="s">
        <v>560</v>
      </c>
    </row>
    <row r="189" spans="5:6" ht="15.6" hidden="1" x14ac:dyDescent="0.3">
      <c r="E189" s="35" t="s">
        <v>561</v>
      </c>
      <c r="F189" s="35" t="s">
        <v>562</v>
      </c>
    </row>
    <row r="190" spans="5:6" ht="15.6" hidden="1" x14ac:dyDescent="0.3">
      <c r="E190" s="35" t="s">
        <v>563</v>
      </c>
      <c r="F190" s="35" t="s">
        <v>564</v>
      </c>
    </row>
    <row r="191" spans="5:6" ht="15.6" hidden="1" x14ac:dyDescent="0.3">
      <c r="E191" s="35" t="s">
        <v>565</v>
      </c>
      <c r="F191" s="35" t="s">
        <v>566</v>
      </c>
    </row>
    <row r="192" spans="5:6" ht="15.6" hidden="1" x14ac:dyDescent="0.3">
      <c r="E192" s="35" t="s">
        <v>567</v>
      </c>
      <c r="F192" s="35" t="s">
        <v>568</v>
      </c>
    </row>
    <row r="193" spans="5:6" ht="15.6" hidden="1" x14ac:dyDescent="0.3">
      <c r="E193" s="35" t="s">
        <v>569</v>
      </c>
      <c r="F193" s="35" t="s">
        <v>570</v>
      </c>
    </row>
    <row r="194" spans="5:6" ht="15.6" hidden="1" x14ac:dyDescent="0.3">
      <c r="E194" s="35" t="s">
        <v>571</v>
      </c>
      <c r="F194" s="35" t="s">
        <v>572</v>
      </c>
    </row>
    <row r="195" spans="5:6" ht="15.6" hidden="1" x14ac:dyDescent="0.3">
      <c r="E195" s="35" t="s">
        <v>573</v>
      </c>
      <c r="F195" s="35" t="s">
        <v>574</v>
      </c>
    </row>
    <row r="196" spans="5:6" ht="15.6" hidden="1" x14ac:dyDescent="0.3">
      <c r="E196" s="35" t="s">
        <v>575</v>
      </c>
      <c r="F196" s="35" t="s">
        <v>576</v>
      </c>
    </row>
    <row r="197" spans="5:6" ht="15.6" hidden="1" x14ac:dyDescent="0.3">
      <c r="E197" s="35" t="s">
        <v>577</v>
      </c>
      <c r="F197" s="35" t="s">
        <v>578</v>
      </c>
    </row>
    <row r="198" spans="5:6" ht="15.6" hidden="1" x14ac:dyDescent="0.3">
      <c r="E198" s="35" t="s">
        <v>579</v>
      </c>
      <c r="F198" s="35" t="s">
        <v>580</v>
      </c>
    </row>
    <row r="199" spans="5:6" ht="15.6" hidden="1" x14ac:dyDescent="0.3">
      <c r="E199" s="35" t="s">
        <v>581</v>
      </c>
      <c r="F199" s="35" t="s">
        <v>582</v>
      </c>
    </row>
    <row r="200" spans="5:6" ht="15.6" hidden="1" x14ac:dyDescent="0.3">
      <c r="E200" s="35" t="s">
        <v>583</v>
      </c>
      <c r="F200" s="35" t="s">
        <v>584</v>
      </c>
    </row>
    <row r="201" spans="5:6" ht="15.6" hidden="1" x14ac:dyDescent="0.3">
      <c r="E201" s="35" t="s">
        <v>585</v>
      </c>
      <c r="F201" s="35" t="s">
        <v>586</v>
      </c>
    </row>
    <row r="202" spans="5:6" ht="15.6" hidden="1" x14ac:dyDescent="0.3">
      <c r="E202" s="35" t="s">
        <v>587</v>
      </c>
      <c r="F202" s="35" t="s">
        <v>588</v>
      </c>
    </row>
    <row r="203" spans="5:6" ht="15.6" hidden="1" x14ac:dyDescent="0.3">
      <c r="E203" s="35" t="s">
        <v>589</v>
      </c>
      <c r="F203" s="35" t="s">
        <v>590</v>
      </c>
    </row>
    <row r="204" spans="5:6" ht="15.6" hidden="1" x14ac:dyDescent="0.3">
      <c r="E204" s="35" t="s">
        <v>591</v>
      </c>
      <c r="F204" s="35" t="s">
        <v>592</v>
      </c>
    </row>
    <row r="205" spans="5:6" ht="15.6" hidden="1" x14ac:dyDescent="0.3">
      <c r="E205" s="35" t="s">
        <v>593</v>
      </c>
      <c r="F205" s="35" t="s">
        <v>594</v>
      </c>
    </row>
    <row r="206" spans="5:6" ht="15.6" hidden="1" x14ac:dyDescent="0.3">
      <c r="E206" s="35" t="s">
        <v>595</v>
      </c>
      <c r="F206" s="35" t="s">
        <v>596</v>
      </c>
    </row>
    <row r="207" spans="5:6" ht="15.6" hidden="1" x14ac:dyDescent="0.3">
      <c r="E207" s="35" t="s">
        <v>597</v>
      </c>
      <c r="F207" s="35" t="s">
        <v>598</v>
      </c>
    </row>
    <row r="208" spans="5:6" ht="15.6" hidden="1" x14ac:dyDescent="0.3">
      <c r="E208" s="35" t="s">
        <v>599</v>
      </c>
      <c r="F208" s="35" t="s">
        <v>600</v>
      </c>
    </row>
    <row r="209" spans="5:6" ht="15.6" hidden="1" x14ac:dyDescent="0.3">
      <c r="E209" s="35" t="s">
        <v>601</v>
      </c>
      <c r="F209" s="35" t="s">
        <v>602</v>
      </c>
    </row>
    <row r="210" spans="5:6" ht="15.6" hidden="1" x14ac:dyDescent="0.3">
      <c r="E210" s="35" t="s">
        <v>603</v>
      </c>
      <c r="F210" s="35" t="s">
        <v>604</v>
      </c>
    </row>
    <row r="211" spans="5:6" ht="15.6" hidden="1" x14ac:dyDescent="0.3">
      <c r="E211" s="35" t="s">
        <v>605</v>
      </c>
      <c r="F211" s="35" t="s">
        <v>606</v>
      </c>
    </row>
    <row r="212" spans="5:6" ht="15.6" hidden="1" x14ac:dyDescent="0.3">
      <c r="E212" s="35" t="s">
        <v>607</v>
      </c>
      <c r="F212" s="35" t="s">
        <v>608</v>
      </c>
    </row>
    <row r="213" spans="5:6" ht="15.6" hidden="1" x14ac:dyDescent="0.3">
      <c r="E213" s="35" t="s">
        <v>609</v>
      </c>
      <c r="F213" s="35" t="s">
        <v>610</v>
      </c>
    </row>
    <row r="214" spans="5:6" ht="15.6" hidden="1" x14ac:dyDescent="0.3">
      <c r="E214" s="35" t="s">
        <v>100</v>
      </c>
      <c r="F214" s="35" t="s">
        <v>611</v>
      </c>
    </row>
    <row r="215" spans="5:6" ht="15.6" hidden="1" x14ac:dyDescent="0.3">
      <c r="E215" s="35" t="s">
        <v>101</v>
      </c>
      <c r="F215" s="35" t="s">
        <v>612</v>
      </c>
    </row>
    <row r="216" spans="5:6" ht="15.6" hidden="1" x14ac:dyDescent="0.3">
      <c r="E216" s="35" t="s">
        <v>613</v>
      </c>
      <c r="F216" s="35" t="s">
        <v>614</v>
      </c>
    </row>
    <row r="217" spans="5:6" ht="15.6" hidden="1" x14ac:dyDescent="0.3">
      <c r="E217" s="35" t="s">
        <v>615</v>
      </c>
      <c r="F217" s="35" t="s">
        <v>616</v>
      </c>
    </row>
    <row r="218" spans="5:6" ht="15.6" hidden="1" x14ac:dyDescent="0.3">
      <c r="E218" s="35" t="s">
        <v>617</v>
      </c>
      <c r="F218" s="35" t="s">
        <v>618</v>
      </c>
    </row>
    <row r="219" spans="5:6" ht="15.6" hidden="1" x14ac:dyDescent="0.3">
      <c r="E219" s="35" t="s">
        <v>619</v>
      </c>
      <c r="F219" s="35" t="s">
        <v>620</v>
      </c>
    </row>
    <row r="220" spans="5:6" ht="15.6" hidden="1" x14ac:dyDescent="0.3">
      <c r="E220" s="35" t="s">
        <v>621</v>
      </c>
      <c r="F220" s="35" t="s">
        <v>622</v>
      </c>
    </row>
    <row r="221" spans="5:6" ht="15.6" hidden="1" x14ac:dyDescent="0.3">
      <c r="E221" s="35" t="s">
        <v>102</v>
      </c>
      <c r="F221" s="35" t="s">
        <v>623</v>
      </c>
    </row>
    <row r="222" spans="5:6" ht="15.6" hidden="1" x14ac:dyDescent="0.3">
      <c r="E222" s="35" t="s">
        <v>103</v>
      </c>
      <c r="F222" s="35" t="s">
        <v>624</v>
      </c>
    </row>
    <row r="223" spans="5:6" ht="15.6" hidden="1" x14ac:dyDescent="0.3">
      <c r="E223" s="35" t="s">
        <v>104</v>
      </c>
      <c r="F223" s="35" t="s">
        <v>625</v>
      </c>
    </row>
    <row r="224" spans="5:6" ht="15.6" hidden="1" x14ac:dyDescent="0.3">
      <c r="E224" s="35" t="s">
        <v>626</v>
      </c>
      <c r="F224" s="35" t="s">
        <v>627</v>
      </c>
    </row>
    <row r="225" spans="5:6" ht="15.6" hidden="1" x14ac:dyDescent="0.3">
      <c r="E225" s="35" t="s">
        <v>105</v>
      </c>
      <c r="F225" s="35" t="s">
        <v>628</v>
      </c>
    </row>
    <row r="226" spans="5:6" ht="15.6" hidden="1" x14ac:dyDescent="0.3">
      <c r="E226" s="35" t="s">
        <v>629</v>
      </c>
      <c r="F226" s="35" t="s">
        <v>630</v>
      </c>
    </row>
    <row r="227" spans="5:6" ht="15.6" hidden="1" x14ac:dyDescent="0.3">
      <c r="E227" s="35" t="s">
        <v>631</v>
      </c>
      <c r="F227" s="35" t="s">
        <v>632</v>
      </c>
    </row>
    <row r="228" spans="5:6" ht="15.6" hidden="1" x14ac:dyDescent="0.3">
      <c r="E228" s="35" t="s">
        <v>633</v>
      </c>
      <c r="F228" s="35" t="s">
        <v>634</v>
      </c>
    </row>
    <row r="229" spans="5:6" ht="15.6" hidden="1" x14ac:dyDescent="0.3">
      <c r="E229" s="35" t="s">
        <v>635</v>
      </c>
      <c r="F229" s="35" t="s">
        <v>636</v>
      </c>
    </row>
    <row r="230" spans="5:6" ht="15.6" hidden="1" x14ac:dyDescent="0.3">
      <c r="E230" s="35" t="s">
        <v>637</v>
      </c>
      <c r="F230" s="35" t="s">
        <v>638</v>
      </c>
    </row>
    <row r="231" spans="5:6" ht="15.6" hidden="1" x14ac:dyDescent="0.3">
      <c r="E231" s="35" t="s">
        <v>639</v>
      </c>
      <c r="F231" s="35" t="s">
        <v>640</v>
      </c>
    </row>
    <row r="232" spans="5:6" ht="15.6" hidden="1" x14ac:dyDescent="0.3">
      <c r="E232" s="35" t="s">
        <v>641</v>
      </c>
      <c r="F232" s="35" t="s">
        <v>642</v>
      </c>
    </row>
    <row r="233" spans="5:6" ht="15.6" hidden="1" x14ac:dyDescent="0.3">
      <c r="E233" s="35" t="s">
        <v>643</v>
      </c>
      <c r="F233" s="35" t="s">
        <v>644</v>
      </c>
    </row>
    <row r="234" spans="5:6" ht="15.6" hidden="1" x14ac:dyDescent="0.3">
      <c r="E234" s="35" t="s">
        <v>645</v>
      </c>
      <c r="F234" s="35" t="s">
        <v>646</v>
      </c>
    </row>
    <row r="235" spans="5:6" ht="15.6" hidden="1" x14ac:dyDescent="0.3">
      <c r="E235" s="35" t="s">
        <v>647</v>
      </c>
      <c r="F235" s="35" t="s">
        <v>648</v>
      </c>
    </row>
    <row r="236" spans="5:6" ht="15.6" hidden="1" x14ac:dyDescent="0.3">
      <c r="E236" s="35" t="s">
        <v>649</v>
      </c>
      <c r="F236" s="35" t="s">
        <v>650</v>
      </c>
    </row>
    <row r="237" spans="5:6" ht="15.6" hidden="1" x14ac:dyDescent="0.3">
      <c r="E237" s="35" t="s">
        <v>651</v>
      </c>
      <c r="F237" s="35" t="s">
        <v>652</v>
      </c>
    </row>
    <row r="238" spans="5:6" ht="15.6" hidden="1" x14ac:dyDescent="0.3">
      <c r="E238" s="35" t="s">
        <v>653</v>
      </c>
      <c r="F238" s="35" t="s">
        <v>654</v>
      </c>
    </row>
    <row r="239" spans="5:6" ht="15.6" hidden="1" x14ac:dyDescent="0.3">
      <c r="E239" s="35" t="s">
        <v>655</v>
      </c>
      <c r="F239" s="35" t="s">
        <v>656</v>
      </c>
    </row>
    <row r="240" spans="5:6" ht="15.6" hidden="1" x14ac:dyDescent="0.3">
      <c r="E240" s="35" t="s">
        <v>657</v>
      </c>
      <c r="F240" s="35" t="s">
        <v>658</v>
      </c>
    </row>
    <row r="241" spans="5:6" ht="15.6" hidden="1" x14ac:dyDescent="0.3">
      <c r="E241" s="35" t="s">
        <v>659</v>
      </c>
      <c r="F241" s="35" t="s">
        <v>660</v>
      </c>
    </row>
    <row r="242" spans="5:6" ht="15.6" hidden="1" x14ac:dyDescent="0.3">
      <c r="E242" s="35" t="s">
        <v>661</v>
      </c>
      <c r="F242" s="35" t="s">
        <v>662</v>
      </c>
    </row>
    <row r="243" spans="5:6" ht="15.6" hidden="1" x14ac:dyDescent="0.3">
      <c r="E243" s="35" t="s">
        <v>663</v>
      </c>
      <c r="F243" s="35" t="s">
        <v>664</v>
      </c>
    </row>
    <row r="244" spans="5:6" ht="15.6" hidden="1" x14ac:dyDescent="0.3">
      <c r="E244" s="35" t="s">
        <v>665</v>
      </c>
      <c r="F244" s="35" t="s">
        <v>666</v>
      </c>
    </row>
    <row r="245" spans="5:6" ht="15.6" hidden="1" x14ac:dyDescent="0.3">
      <c r="E245" s="35" t="s">
        <v>667</v>
      </c>
      <c r="F245" s="35" t="s">
        <v>668</v>
      </c>
    </row>
    <row r="246" spans="5:6" ht="15.6" hidden="1" x14ac:dyDescent="0.3">
      <c r="E246" s="35" t="s">
        <v>669</v>
      </c>
      <c r="F246" s="35" t="s">
        <v>670</v>
      </c>
    </row>
    <row r="247" spans="5:6" ht="15.6" hidden="1" x14ac:dyDescent="0.3">
      <c r="E247" s="35" t="s">
        <v>671</v>
      </c>
      <c r="F247" s="35" t="s">
        <v>672</v>
      </c>
    </row>
    <row r="248" spans="5:6" ht="15.6" hidden="1" x14ac:dyDescent="0.3">
      <c r="E248" s="35" t="s">
        <v>673</v>
      </c>
      <c r="F248" s="35" t="s">
        <v>674</v>
      </c>
    </row>
    <row r="249" spans="5:6" ht="15.6" hidden="1" x14ac:dyDescent="0.3">
      <c r="E249" s="35" t="s">
        <v>675</v>
      </c>
      <c r="F249" s="35" t="s">
        <v>676</v>
      </c>
    </row>
    <row r="250" spans="5:6" ht="15.6" hidden="1" x14ac:dyDescent="0.3">
      <c r="E250" s="35" t="s">
        <v>677</v>
      </c>
      <c r="F250" s="35" t="s">
        <v>678</v>
      </c>
    </row>
    <row r="251" spans="5:6" ht="15.6" hidden="1" x14ac:dyDescent="0.3">
      <c r="E251" s="35" t="s">
        <v>679</v>
      </c>
      <c r="F251" s="35" t="s">
        <v>680</v>
      </c>
    </row>
    <row r="252" spans="5:6" ht="15.6" hidden="1" x14ac:dyDescent="0.3">
      <c r="E252" s="35" t="s">
        <v>681</v>
      </c>
      <c r="F252" s="35" t="s">
        <v>682</v>
      </c>
    </row>
    <row r="253" spans="5:6" ht="15.6" hidden="1" x14ac:dyDescent="0.3">
      <c r="E253" s="35" t="s">
        <v>683</v>
      </c>
      <c r="F253" s="35" t="s">
        <v>684</v>
      </c>
    </row>
    <row r="254" spans="5:6" ht="15.6" hidden="1" x14ac:dyDescent="0.3">
      <c r="E254" s="35" t="s">
        <v>685</v>
      </c>
      <c r="F254" s="35" t="s">
        <v>686</v>
      </c>
    </row>
    <row r="255" spans="5:6" ht="15.6" hidden="1" x14ac:dyDescent="0.3">
      <c r="E255" s="35" t="s">
        <v>687</v>
      </c>
      <c r="F255" s="35" t="s">
        <v>688</v>
      </c>
    </row>
    <row r="256" spans="5:6" ht="15.6" hidden="1" x14ac:dyDescent="0.3">
      <c r="E256" s="35" t="s">
        <v>689</v>
      </c>
      <c r="F256" s="35" t="s">
        <v>690</v>
      </c>
    </row>
    <row r="257" spans="5:6" ht="15.6" hidden="1" x14ac:dyDescent="0.3">
      <c r="E257" s="35" t="s">
        <v>691</v>
      </c>
      <c r="F257" s="35" t="s">
        <v>692</v>
      </c>
    </row>
    <row r="258" spans="5:6" ht="15.6" hidden="1" x14ac:dyDescent="0.3">
      <c r="E258" s="35" t="s">
        <v>693</v>
      </c>
      <c r="F258" s="35" t="s">
        <v>694</v>
      </c>
    </row>
    <row r="259" spans="5:6" ht="15.6" hidden="1" x14ac:dyDescent="0.3">
      <c r="E259" s="35" t="s">
        <v>695</v>
      </c>
      <c r="F259" s="35" t="s">
        <v>696</v>
      </c>
    </row>
    <row r="260" spans="5:6" ht="15.6" hidden="1" x14ac:dyDescent="0.3">
      <c r="E260" s="35" t="s">
        <v>697</v>
      </c>
      <c r="F260" s="35" t="s">
        <v>698</v>
      </c>
    </row>
    <row r="261" spans="5:6" ht="15.6" hidden="1" x14ac:dyDescent="0.3">
      <c r="E261" s="35" t="s">
        <v>699</v>
      </c>
      <c r="F261" s="35" t="s">
        <v>700</v>
      </c>
    </row>
    <row r="262" spans="5:6" ht="15.6" hidden="1" x14ac:dyDescent="0.3">
      <c r="E262" s="35" t="s">
        <v>701</v>
      </c>
      <c r="F262" s="35" t="s">
        <v>702</v>
      </c>
    </row>
    <row r="263" spans="5:6" ht="15.6" hidden="1" x14ac:dyDescent="0.3">
      <c r="E263" s="35" t="s">
        <v>703</v>
      </c>
      <c r="F263" s="35" t="s">
        <v>704</v>
      </c>
    </row>
    <row r="264" spans="5:6" ht="15.6" hidden="1" x14ac:dyDescent="0.3">
      <c r="E264" s="35" t="s">
        <v>705</v>
      </c>
      <c r="F264" s="35" t="s">
        <v>706</v>
      </c>
    </row>
    <row r="265" spans="5:6" ht="15.6" hidden="1" x14ac:dyDescent="0.3">
      <c r="E265" s="35" t="s">
        <v>707</v>
      </c>
      <c r="F265" s="35" t="s">
        <v>708</v>
      </c>
    </row>
    <row r="266" spans="5:6" ht="15.6" hidden="1" x14ac:dyDescent="0.3">
      <c r="E266" s="35" t="s">
        <v>709</v>
      </c>
      <c r="F266" s="35" t="s">
        <v>710</v>
      </c>
    </row>
    <row r="267" spans="5:6" ht="15.6" hidden="1" x14ac:dyDescent="0.3">
      <c r="E267" s="35" t="s">
        <v>280</v>
      </c>
      <c r="F267" s="35" t="s">
        <v>281</v>
      </c>
    </row>
    <row r="268" spans="5:6" ht="15.6" hidden="1" x14ac:dyDescent="0.3">
      <c r="E268" s="35" t="s">
        <v>711</v>
      </c>
      <c r="F268" s="35" t="s">
        <v>712</v>
      </c>
    </row>
    <row r="269" spans="5:6" ht="15.6" hidden="1" x14ac:dyDescent="0.3">
      <c r="E269" s="35" t="s">
        <v>713</v>
      </c>
      <c r="F269" s="35" t="s">
        <v>714</v>
      </c>
    </row>
    <row r="270" spans="5:6" ht="15.6" hidden="1" x14ac:dyDescent="0.3">
      <c r="E270" s="35" t="s">
        <v>715</v>
      </c>
      <c r="F270" s="35" t="s">
        <v>716</v>
      </c>
    </row>
    <row r="271" spans="5:6" ht="15.6" hidden="1" x14ac:dyDescent="0.3">
      <c r="E271" s="35" t="s">
        <v>717</v>
      </c>
      <c r="F271" s="35" t="s">
        <v>718</v>
      </c>
    </row>
    <row r="272" spans="5:6" ht="15.6" hidden="1" x14ac:dyDescent="0.3">
      <c r="E272" s="35" t="s">
        <v>719</v>
      </c>
      <c r="F272" s="35" t="s">
        <v>720</v>
      </c>
    </row>
    <row r="273" spans="5:6" ht="15.6" hidden="1" x14ac:dyDescent="0.3">
      <c r="E273" s="35" t="s">
        <v>721</v>
      </c>
      <c r="F273" s="35" t="s">
        <v>722</v>
      </c>
    </row>
    <row r="274" spans="5:6" ht="15.6" hidden="1" x14ac:dyDescent="0.3">
      <c r="E274" s="35" t="s">
        <v>723</v>
      </c>
      <c r="F274" s="35" t="s">
        <v>724</v>
      </c>
    </row>
    <row r="275" spans="5:6" ht="15.6" hidden="1" x14ac:dyDescent="0.3">
      <c r="E275" s="35" t="s">
        <v>725</v>
      </c>
      <c r="F275" s="35" t="s">
        <v>726</v>
      </c>
    </row>
    <row r="276" spans="5:6" ht="15.6" hidden="1" x14ac:dyDescent="0.3">
      <c r="E276" s="35" t="s">
        <v>727</v>
      </c>
      <c r="F276" s="35" t="s">
        <v>728</v>
      </c>
    </row>
    <row r="277" spans="5:6" ht="15.6" hidden="1" x14ac:dyDescent="0.3">
      <c r="E277" s="35" t="s">
        <v>729</v>
      </c>
      <c r="F277" s="35" t="s">
        <v>730</v>
      </c>
    </row>
    <row r="278" spans="5:6" ht="15.6" hidden="1" x14ac:dyDescent="0.3">
      <c r="E278" s="35" t="s">
        <v>731</v>
      </c>
      <c r="F278" s="35" t="s">
        <v>732</v>
      </c>
    </row>
    <row r="279" spans="5:6" ht="15.6" hidden="1" x14ac:dyDescent="0.3">
      <c r="E279" s="35" t="s">
        <v>733</v>
      </c>
      <c r="F279" s="35" t="s">
        <v>734</v>
      </c>
    </row>
    <row r="280" spans="5:6" ht="15.6" hidden="1" x14ac:dyDescent="0.3">
      <c r="E280" s="35" t="s">
        <v>735</v>
      </c>
      <c r="F280" s="35" t="s">
        <v>736</v>
      </c>
    </row>
    <row r="281" spans="5:6" ht="15.6" hidden="1" x14ac:dyDescent="0.3">
      <c r="E281" s="35" t="s">
        <v>737</v>
      </c>
      <c r="F281" s="35" t="s">
        <v>738</v>
      </c>
    </row>
    <row r="282" spans="5:6" ht="15.6" hidden="1" x14ac:dyDescent="0.3">
      <c r="E282" s="35" t="s">
        <v>739</v>
      </c>
      <c r="F282" s="35" t="s">
        <v>740</v>
      </c>
    </row>
    <row r="283" spans="5:6" ht="15.6" hidden="1" x14ac:dyDescent="0.3">
      <c r="E283" s="35" t="s">
        <v>741</v>
      </c>
      <c r="F283" s="35" t="s">
        <v>742</v>
      </c>
    </row>
    <row r="284" spans="5:6" ht="15.6" hidden="1" x14ac:dyDescent="0.3">
      <c r="E284" s="35" t="s">
        <v>743</v>
      </c>
      <c r="F284" s="35" t="s">
        <v>744</v>
      </c>
    </row>
    <row r="285" spans="5:6" ht="15.6" hidden="1" x14ac:dyDescent="0.3">
      <c r="E285" s="35" t="s">
        <v>745</v>
      </c>
      <c r="F285" s="35" t="s">
        <v>746</v>
      </c>
    </row>
    <row r="286" spans="5:6" ht="15.6" hidden="1" x14ac:dyDescent="0.3">
      <c r="E286" s="35" t="s">
        <v>747</v>
      </c>
      <c r="F286" s="35" t="s">
        <v>748</v>
      </c>
    </row>
    <row r="287" spans="5:6" ht="15.6" hidden="1" x14ac:dyDescent="0.3">
      <c r="E287" s="35" t="s">
        <v>749</v>
      </c>
      <c r="F287" s="35" t="s">
        <v>750</v>
      </c>
    </row>
    <row r="288" spans="5:6" ht="15.6" hidden="1" x14ac:dyDescent="0.3">
      <c r="E288" s="35" t="s">
        <v>751</v>
      </c>
      <c r="F288" s="35" t="s">
        <v>752</v>
      </c>
    </row>
    <row r="289" spans="5:6" ht="15.6" hidden="1" x14ac:dyDescent="0.3">
      <c r="E289" s="35" t="s">
        <v>753</v>
      </c>
      <c r="F289" s="35" t="s">
        <v>754</v>
      </c>
    </row>
    <row r="290" spans="5:6" ht="15.6" hidden="1" x14ac:dyDescent="0.3">
      <c r="E290" s="35" t="s">
        <v>755</v>
      </c>
      <c r="F290" s="35" t="s">
        <v>756</v>
      </c>
    </row>
    <row r="291" spans="5:6" ht="15.6" hidden="1" x14ac:dyDescent="0.3">
      <c r="E291" s="35" t="s">
        <v>757</v>
      </c>
      <c r="F291" s="35" t="s">
        <v>758</v>
      </c>
    </row>
    <row r="292" spans="5:6" ht="15.6" hidden="1" x14ac:dyDescent="0.3">
      <c r="E292" s="35" t="s">
        <v>759</v>
      </c>
      <c r="F292" s="35" t="s">
        <v>760</v>
      </c>
    </row>
    <row r="293" spans="5:6" ht="15.6" hidden="1" x14ac:dyDescent="0.3">
      <c r="E293" s="35" t="s">
        <v>761</v>
      </c>
      <c r="F293" s="35" t="s">
        <v>762</v>
      </c>
    </row>
    <row r="294" spans="5:6" ht="15.6" hidden="1" x14ac:dyDescent="0.3">
      <c r="E294" s="35" t="s">
        <v>763</v>
      </c>
      <c r="F294" s="35" t="s">
        <v>764</v>
      </c>
    </row>
    <row r="295" spans="5:6" ht="15.6" hidden="1" x14ac:dyDescent="0.3">
      <c r="E295" s="35" t="s">
        <v>765</v>
      </c>
      <c r="F295" s="35" t="s">
        <v>766</v>
      </c>
    </row>
    <row r="296" spans="5:6" ht="15.6" hidden="1" x14ac:dyDescent="0.3">
      <c r="E296" s="35" t="s">
        <v>767</v>
      </c>
      <c r="F296" s="35" t="s">
        <v>768</v>
      </c>
    </row>
    <row r="297" spans="5:6" ht="15.6" hidden="1" x14ac:dyDescent="0.3">
      <c r="E297" s="35" t="s">
        <v>769</v>
      </c>
      <c r="F297" s="35" t="s">
        <v>770</v>
      </c>
    </row>
    <row r="298" spans="5:6" ht="15.6" hidden="1" x14ac:dyDescent="0.3">
      <c r="E298" s="35" t="s">
        <v>771</v>
      </c>
      <c r="F298" s="35" t="s">
        <v>772</v>
      </c>
    </row>
    <row r="299" spans="5:6" ht="15.6" hidden="1" x14ac:dyDescent="0.3">
      <c r="E299" s="35" t="s">
        <v>773</v>
      </c>
      <c r="F299" s="35" t="s">
        <v>774</v>
      </c>
    </row>
    <row r="300" spans="5:6" ht="15.6" hidden="1" x14ac:dyDescent="0.3">
      <c r="E300" s="35" t="s">
        <v>775</v>
      </c>
      <c r="F300" s="35" t="s">
        <v>776</v>
      </c>
    </row>
    <row r="301" spans="5:6" ht="15.6" hidden="1" x14ac:dyDescent="0.3">
      <c r="E301" s="35" t="s">
        <v>777</v>
      </c>
      <c r="F301" s="35" t="s">
        <v>778</v>
      </c>
    </row>
    <row r="302" spans="5:6" ht="15.6" hidden="1" x14ac:dyDescent="0.3">
      <c r="E302" s="35" t="s">
        <v>779</v>
      </c>
      <c r="F302" s="35" t="s">
        <v>780</v>
      </c>
    </row>
    <row r="303" spans="5:6" ht="15.6" hidden="1" x14ac:dyDescent="0.3">
      <c r="E303" s="35" t="s">
        <v>781</v>
      </c>
      <c r="F303" s="35" t="s">
        <v>782</v>
      </c>
    </row>
    <row r="304" spans="5:6" ht="15.6" hidden="1" x14ac:dyDescent="0.3">
      <c r="E304" s="35" t="s">
        <v>783</v>
      </c>
      <c r="F304" s="35" t="s">
        <v>784</v>
      </c>
    </row>
    <row r="305" spans="5:6" ht="15.6" hidden="1" x14ac:dyDescent="0.3">
      <c r="E305" s="35" t="s">
        <v>785</v>
      </c>
      <c r="F305" s="35" t="s">
        <v>786</v>
      </c>
    </row>
    <row r="306" spans="5:6" ht="15.6" hidden="1" x14ac:dyDescent="0.3">
      <c r="E306" s="35" t="s">
        <v>787</v>
      </c>
      <c r="F306" s="35" t="s">
        <v>788</v>
      </c>
    </row>
    <row r="307" spans="5:6" ht="15.6" hidden="1" x14ac:dyDescent="0.3">
      <c r="E307" s="35" t="s">
        <v>789</v>
      </c>
      <c r="F307" s="35" t="s">
        <v>790</v>
      </c>
    </row>
    <row r="308" spans="5:6" ht="15.6" hidden="1" x14ac:dyDescent="0.3">
      <c r="E308" s="35" t="s">
        <v>791</v>
      </c>
      <c r="F308" s="35" t="s">
        <v>792</v>
      </c>
    </row>
    <row r="309" spans="5:6" ht="15.6" hidden="1" x14ac:dyDescent="0.3">
      <c r="E309" s="35" t="s">
        <v>793</v>
      </c>
      <c r="F309" s="35" t="s">
        <v>794</v>
      </c>
    </row>
    <row r="310" spans="5:6" ht="15.6" hidden="1" x14ac:dyDescent="0.3">
      <c r="E310" s="35" t="s">
        <v>795</v>
      </c>
      <c r="F310" s="35" t="s">
        <v>796</v>
      </c>
    </row>
    <row r="311" spans="5:6" ht="15.6" hidden="1" x14ac:dyDescent="0.3">
      <c r="E311" s="35" t="s">
        <v>797</v>
      </c>
      <c r="F311" s="35" t="s">
        <v>798</v>
      </c>
    </row>
    <row r="312" spans="5:6" ht="15.6" hidden="1" x14ac:dyDescent="0.3">
      <c r="E312" s="35" t="s">
        <v>799</v>
      </c>
      <c r="F312" s="35" t="s">
        <v>800</v>
      </c>
    </row>
    <row r="313" spans="5:6" ht="15.6" hidden="1" x14ac:dyDescent="0.3">
      <c r="E313" s="35" t="s">
        <v>801</v>
      </c>
      <c r="F313" s="35" t="s">
        <v>802</v>
      </c>
    </row>
    <row r="314" spans="5:6" ht="15.6" hidden="1" x14ac:dyDescent="0.3">
      <c r="E314" s="35" t="s">
        <v>803</v>
      </c>
      <c r="F314" s="35" t="s">
        <v>804</v>
      </c>
    </row>
    <row r="315" spans="5:6" ht="15.6" hidden="1" x14ac:dyDescent="0.3">
      <c r="E315" s="35" t="s">
        <v>805</v>
      </c>
      <c r="F315" s="35" t="s">
        <v>806</v>
      </c>
    </row>
    <row r="316" spans="5:6" ht="15.6" hidden="1" x14ac:dyDescent="0.3">
      <c r="E316" s="35" t="s">
        <v>807</v>
      </c>
      <c r="F316" s="35" t="s">
        <v>808</v>
      </c>
    </row>
    <row r="317" spans="5:6" ht="15.6" hidden="1" x14ac:dyDescent="0.3">
      <c r="E317" s="35" t="s">
        <v>809</v>
      </c>
      <c r="F317" s="35" t="s">
        <v>810</v>
      </c>
    </row>
    <row r="318" spans="5:6" ht="15.6" hidden="1" x14ac:dyDescent="0.3">
      <c r="E318" s="35" t="s">
        <v>811</v>
      </c>
      <c r="F318" s="35" t="s">
        <v>812</v>
      </c>
    </row>
    <row r="319" spans="5:6" ht="15.6" hidden="1" x14ac:dyDescent="0.3">
      <c r="E319" s="35" t="s">
        <v>813</v>
      </c>
      <c r="F319" s="35" t="s">
        <v>814</v>
      </c>
    </row>
    <row r="320" spans="5:6" ht="15.6" hidden="1" x14ac:dyDescent="0.3">
      <c r="E320" s="35" t="s">
        <v>815</v>
      </c>
      <c r="F320" s="35" t="s">
        <v>816</v>
      </c>
    </row>
    <row r="321" spans="5:6" ht="15.6" hidden="1" x14ac:dyDescent="0.3">
      <c r="E321" s="35" t="s">
        <v>817</v>
      </c>
      <c r="F321" s="35" t="s">
        <v>818</v>
      </c>
    </row>
    <row r="322" spans="5:6" ht="15.6" hidden="1" x14ac:dyDescent="0.3">
      <c r="E322" s="35" t="s">
        <v>819</v>
      </c>
      <c r="F322" s="35" t="s">
        <v>820</v>
      </c>
    </row>
    <row r="323" spans="5:6" ht="15.6" hidden="1" x14ac:dyDescent="0.3">
      <c r="E323" s="35" t="s">
        <v>821</v>
      </c>
      <c r="F323" s="35" t="s">
        <v>822</v>
      </c>
    </row>
    <row r="324" spans="5:6" ht="15.6" hidden="1" x14ac:dyDescent="0.3">
      <c r="E324" s="35" t="s">
        <v>823</v>
      </c>
      <c r="F324" s="35" t="s">
        <v>824</v>
      </c>
    </row>
    <row r="325" spans="5:6" ht="15.6" hidden="1" x14ac:dyDescent="0.3">
      <c r="E325" s="35" t="s">
        <v>825</v>
      </c>
      <c r="F325" s="35" t="s">
        <v>826</v>
      </c>
    </row>
    <row r="326" spans="5:6" ht="15.6" hidden="1" x14ac:dyDescent="0.3">
      <c r="E326" s="35" t="s">
        <v>827</v>
      </c>
      <c r="F326" s="35" t="s">
        <v>828</v>
      </c>
    </row>
    <row r="327" spans="5:6" ht="15.6" hidden="1" x14ac:dyDescent="0.3">
      <c r="E327" s="35" t="s">
        <v>829</v>
      </c>
      <c r="F327" s="35" t="s">
        <v>830</v>
      </c>
    </row>
    <row r="328" spans="5:6" ht="15.6" hidden="1" x14ac:dyDescent="0.3">
      <c r="E328" s="35" t="s">
        <v>831</v>
      </c>
      <c r="F328" s="35" t="s">
        <v>832</v>
      </c>
    </row>
    <row r="329" spans="5:6" ht="15.6" hidden="1" x14ac:dyDescent="0.3">
      <c r="E329" s="35" t="s">
        <v>833</v>
      </c>
      <c r="F329" s="35" t="s">
        <v>834</v>
      </c>
    </row>
    <row r="330" spans="5:6" ht="15.6" hidden="1" x14ac:dyDescent="0.3">
      <c r="E330" s="35" t="s">
        <v>835</v>
      </c>
      <c r="F330" s="35" t="s">
        <v>836</v>
      </c>
    </row>
    <row r="331" spans="5:6" ht="15.6" hidden="1" x14ac:dyDescent="0.3">
      <c r="E331" s="35" t="s">
        <v>837</v>
      </c>
      <c r="F331" s="35" t="s">
        <v>838</v>
      </c>
    </row>
    <row r="332" spans="5:6" ht="15.6" hidden="1" x14ac:dyDescent="0.3">
      <c r="E332" s="35" t="s">
        <v>839</v>
      </c>
      <c r="F332" s="35" t="s">
        <v>840</v>
      </c>
    </row>
    <row r="333" spans="5:6" ht="15.6" hidden="1" x14ac:dyDescent="0.3">
      <c r="E333" s="35" t="s">
        <v>841</v>
      </c>
      <c r="F333" s="35" t="s">
        <v>842</v>
      </c>
    </row>
    <row r="334" spans="5:6" ht="15.6" hidden="1" x14ac:dyDescent="0.3">
      <c r="E334" s="35" t="s">
        <v>843</v>
      </c>
      <c r="F334" s="35" t="s">
        <v>844</v>
      </c>
    </row>
    <row r="335" spans="5:6" ht="15.6" hidden="1" x14ac:dyDescent="0.3">
      <c r="E335" s="35" t="s">
        <v>845</v>
      </c>
      <c r="F335" s="35" t="s">
        <v>846</v>
      </c>
    </row>
    <row r="336" spans="5:6" ht="15.6" hidden="1" x14ac:dyDescent="0.3">
      <c r="E336" s="35" t="s">
        <v>847</v>
      </c>
      <c r="F336" s="35" t="s">
        <v>848</v>
      </c>
    </row>
    <row r="337" spans="5:6" ht="15.6" hidden="1" x14ac:dyDescent="0.3">
      <c r="E337" s="35" t="s">
        <v>849</v>
      </c>
      <c r="F337" s="35" t="s">
        <v>850</v>
      </c>
    </row>
    <row r="338" spans="5:6" ht="15.6" hidden="1" x14ac:dyDescent="0.3">
      <c r="E338" s="35" t="s">
        <v>851</v>
      </c>
      <c r="F338" s="35" t="s">
        <v>852</v>
      </c>
    </row>
    <row r="339" spans="5:6" ht="15.6" hidden="1" x14ac:dyDescent="0.3">
      <c r="E339" s="35" t="s">
        <v>853</v>
      </c>
      <c r="F339" s="35" t="s">
        <v>854</v>
      </c>
    </row>
    <row r="340" spans="5:6" ht="15.6" hidden="1" x14ac:dyDescent="0.3">
      <c r="E340" s="35" t="s">
        <v>855</v>
      </c>
      <c r="F340" s="35" t="s">
        <v>856</v>
      </c>
    </row>
    <row r="341" spans="5:6" ht="15.6" hidden="1" x14ac:dyDescent="0.3">
      <c r="E341" s="35" t="s">
        <v>857</v>
      </c>
      <c r="F341" s="35" t="s">
        <v>858</v>
      </c>
    </row>
    <row r="342" spans="5:6" ht="15.6" hidden="1" x14ac:dyDescent="0.3">
      <c r="E342" s="35" t="s">
        <v>859</v>
      </c>
      <c r="F342" s="35" t="s">
        <v>860</v>
      </c>
    </row>
    <row r="343" spans="5:6" ht="15.6" hidden="1" x14ac:dyDescent="0.3">
      <c r="E343" s="35" t="s">
        <v>861</v>
      </c>
      <c r="F343" s="35" t="s">
        <v>862</v>
      </c>
    </row>
    <row r="344" spans="5:6" ht="15.6" hidden="1" x14ac:dyDescent="0.3">
      <c r="E344" s="35" t="s">
        <v>863</v>
      </c>
      <c r="F344" s="35" t="s">
        <v>864</v>
      </c>
    </row>
    <row r="345" spans="5:6" ht="15.6" hidden="1" x14ac:dyDescent="0.3">
      <c r="E345" s="35" t="s">
        <v>865</v>
      </c>
      <c r="F345" s="35" t="s">
        <v>866</v>
      </c>
    </row>
    <row r="346" spans="5:6" ht="15.6" hidden="1" x14ac:dyDescent="0.3">
      <c r="E346" s="35" t="s">
        <v>867</v>
      </c>
      <c r="F346" s="35" t="s">
        <v>868</v>
      </c>
    </row>
    <row r="347" spans="5:6" ht="15.6" hidden="1" x14ac:dyDescent="0.3">
      <c r="E347" s="35" t="s">
        <v>869</v>
      </c>
      <c r="F347" s="35" t="s">
        <v>870</v>
      </c>
    </row>
    <row r="348" spans="5:6" ht="15.6" hidden="1" x14ac:dyDescent="0.3">
      <c r="E348" s="35" t="s">
        <v>871</v>
      </c>
      <c r="F348" s="35" t="s">
        <v>872</v>
      </c>
    </row>
    <row r="349" spans="5:6" ht="15.6" hidden="1" x14ac:dyDescent="0.3">
      <c r="E349" s="35" t="s">
        <v>873</v>
      </c>
      <c r="F349" s="35" t="s">
        <v>874</v>
      </c>
    </row>
    <row r="350" spans="5:6" ht="15.6" hidden="1" x14ac:dyDescent="0.3">
      <c r="E350" s="35" t="s">
        <v>875</v>
      </c>
      <c r="F350" s="35" t="s">
        <v>876</v>
      </c>
    </row>
    <row r="351" spans="5:6" ht="15.6" hidden="1" x14ac:dyDescent="0.3">
      <c r="E351" s="35" t="s">
        <v>877</v>
      </c>
      <c r="F351" s="35" t="s">
        <v>878</v>
      </c>
    </row>
    <row r="352" spans="5:6" ht="15.6" hidden="1" x14ac:dyDescent="0.3">
      <c r="E352" s="35" t="s">
        <v>879</v>
      </c>
      <c r="F352" s="35" t="s">
        <v>880</v>
      </c>
    </row>
    <row r="353" spans="5:6" ht="15.6" hidden="1" x14ac:dyDescent="0.3">
      <c r="E353" s="35" t="s">
        <v>239</v>
      </c>
      <c r="F353" s="35" t="s">
        <v>881</v>
      </c>
    </row>
    <row r="354" spans="5:6" ht="15.6" hidden="1" x14ac:dyDescent="0.3">
      <c r="E354" s="35" t="s">
        <v>882</v>
      </c>
      <c r="F354" s="35" t="s">
        <v>883</v>
      </c>
    </row>
    <row r="355" spans="5:6" ht="15.6" hidden="1" x14ac:dyDescent="0.3">
      <c r="E355" s="35" t="s">
        <v>884</v>
      </c>
      <c r="F355" s="35" t="s">
        <v>885</v>
      </c>
    </row>
    <row r="356" spans="5:6" ht="15.6" hidden="1" x14ac:dyDescent="0.3">
      <c r="E356" s="35" t="s">
        <v>90</v>
      </c>
      <c r="F356" s="35" t="s">
        <v>886</v>
      </c>
    </row>
    <row r="357" spans="5:6" ht="15.6" hidden="1" x14ac:dyDescent="0.3">
      <c r="E357" s="35" t="s">
        <v>242</v>
      </c>
      <c r="F357" s="35" t="s">
        <v>887</v>
      </c>
    </row>
    <row r="358" spans="5:6" ht="15.6" hidden="1" x14ac:dyDescent="0.3">
      <c r="E358" s="35" t="s">
        <v>888</v>
      </c>
      <c r="F358" s="35" t="s">
        <v>889</v>
      </c>
    </row>
    <row r="359" spans="5:6" ht="15.6" hidden="1" x14ac:dyDescent="0.3">
      <c r="E359" s="35" t="s">
        <v>243</v>
      </c>
      <c r="F359" s="35" t="s">
        <v>890</v>
      </c>
    </row>
    <row r="360" spans="5:6" ht="15.6" hidden="1" x14ac:dyDescent="0.3">
      <c r="E360" s="35" t="s">
        <v>891</v>
      </c>
      <c r="F360" s="35" t="s">
        <v>892</v>
      </c>
    </row>
    <row r="361" spans="5:6" ht="15.6" hidden="1" x14ac:dyDescent="0.3">
      <c r="E361" s="35" t="s">
        <v>893</v>
      </c>
      <c r="F361" s="35" t="s">
        <v>894</v>
      </c>
    </row>
    <row r="362" spans="5:6" ht="15.6" hidden="1" x14ac:dyDescent="0.3">
      <c r="E362" s="35" t="s">
        <v>895</v>
      </c>
      <c r="F362" s="35" t="s">
        <v>896</v>
      </c>
    </row>
    <row r="363" spans="5:6" ht="15.6" hidden="1" x14ac:dyDescent="0.3">
      <c r="E363" s="35" t="s">
        <v>897</v>
      </c>
      <c r="F363" s="35" t="s">
        <v>898</v>
      </c>
    </row>
    <row r="364" spans="5:6" ht="15.6" hidden="1" x14ac:dyDescent="0.3">
      <c r="E364" s="35" t="s">
        <v>899</v>
      </c>
      <c r="F364" s="35" t="s">
        <v>900</v>
      </c>
    </row>
    <row r="365" spans="5:6" ht="15.6" hidden="1" x14ac:dyDescent="0.3">
      <c r="E365" s="35" t="s">
        <v>901</v>
      </c>
      <c r="F365" s="35" t="s">
        <v>902</v>
      </c>
    </row>
    <row r="366" spans="5:6" ht="15.6" hidden="1" x14ac:dyDescent="0.3">
      <c r="E366" s="35" t="s">
        <v>903</v>
      </c>
      <c r="F366" s="35" t="s">
        <v>904</v>
      </c>
    </row>
    <row r="367" spans="5:6" ht="15.6" hidden="1" x14ac:dyDescent="0.3">
      <c r="E367" s="35" t="s">
        <v>905</v>
      </c>
      <c r="F367" s="35" t="s">
        <v>906</v>
      </c>
    </row>
    <row r="368" spans="5:6" ht="15.6" hidden="1" x14ac:dyDescent="0.3">
      <c r="E368" s="35" t="s">
        <v>907</v>
      </c>
      <c r="F368" s="35" t="s">
        <v>908</v>
      </c>
    </row>
    <row r="369" spans="5:6" ht="15.6" hidden="1" x14ac:dyDescent="0.3">
      <c r="E369" s="35" t="s">
        <v>909</v>
      </c>
      <c r="F369" s="35" t="s">
        <v>910</v>
      </c>
    </row>
    <row r="370" spans="5:6" ht="15.6" hidden="1" x14ac:dyDescent="0.3">
      <c r="E370" s="35" t="s">
        <v>911</v>
      </c>
      <c r="F370" s="35" t="s">
        <v>912</v>
      </c>
    </row>
    <row r="371" spans="5:6" ht="15.6" hidden="1" x14ac:dyDescent="0.3">
      <c r="E371" s="35" t="s">
        <v>913</v>
      </c>
      <c r="F371" s="35" t="s">
        <v>914</v>
      </c>
    </row>
    <row r="372" spans="5:6" ht="15.6" hidden="1" x14ac:dyDescent="0.3">
      <c r="E372" s="35" t="s">
        <v>915</v>
      </c>
      <c r="F372" s="35" t="s">
        <v>916</v>
      </c>
    </row>
    <row r="373" spans="5:6" ht="15.6" hidden="1" x14ac:dyDescent="0.3">
      <c r="E373" s="35" t="s">
        <v>917</v>
      </c>
      <c r="F373" s="35" t="s">
        <v>918</v>
      </c>
    </row>
    <row r="374" spans="5:6" ht="15.6" hidden="1" x14ac:dyDescent="0.3">
      <c r="E374" s="35" t="s">
        <v>257</v>
      </c>
      <c r="F374" s="35" t="s">
        <v>919</v>
      </c>
    </row>
    <row r="375" spans="5:6" ht="15.6" hidden="1" x14ac:dyDescent="0.3">
      <c r="E375" s="35" t="s">
        <v>920</v>
      </c>
      <c r="F375" s="35" t="s">
        <v>921</v>
      </c>
    </row>
    <row r="376" spans="5:6" ht="15.6" hidden="1" x14ac:dyDescent="0.3">
      <c r="E376" s="35" t="s">
        <v>922</v>
      </c>
      <c r="F376" s="35" t="s">
        <v>923</v>
      </c>
    </row>
    <row r="377" spans="5:6" ht="15.6" hidden="1" x14ac:dyDescent="0.3">
      <c r="E377" s="35" t="s">
        <v>258</v>
      </c>
      <c r="F377" s="35" t="s">
        <v>924</v>
      </c>
    </row>
    <row r="378" spans="5:6" ht="15.6" hidden="1" x14ac:dyDescent="0.3">
      <c r="E378" s="35" t="s">
        <v>925</v>
      </c>
      <c r="F378" s="35" t="s">
        <v>926</v>
      </c>
    </row>
    <row r="379" spans="5:6" ht="15.6" hidden="1" x14ac:dyDescent="0.3">
      <c r="E379" s="35" t="s">
        <v>927</v>
      </c>
      <c r="F379" s="35" t="s">
        <v>928</v>
      </c>
    </row>
    <row r="380" spans="5:6" ht="15.6" hidden="1" x14ac:dyDescent="0.3">
      <c r="E380" s="35" t="s">
        <v>929</v>
      </c>
      <c r="F380" s="35" t="s">
        <v>930</v>
      </c>
    </row>
    <row r="381" spans="5:6" ht="15.6" hidden="1" x14ac:dyDescent="0.3">
      <c r="E381" s="35" t="s">
        <v>931</v>
      </c>
      <c r="F381" s="35" t="s">
        <v>932</v>
      </c>
    </row>
    <row r="382" spans="5:6" ht="15.6" hidden="1" x14ac:dyDescent="0.3">
      <c r="E382" s="35" t="s">
        <v>933</v>
      </c>
      <c r="F382" s="35" t="s">
        <v>934</v>
      </c>
    </row>
    <row r="383" spans="5:6" ht="15.6" hidden="1" x14ac:dyDescent="0.3">
      <c r="E383" s="35" t="s">
        <v>935</v>
      </c>
      <c r="F383" s="35" t="s">
        <v>936</v>
      </c>
    </row>
    <row r="384" spans="5:6" ht="15.6" hidden="1" x14ac:dyDescent="0.3">
      <c r="E384" s="35" t="s">
        <v>937</v>
      </c>
      <c r="F384" s="35" t="s">
        <v>938</v>
      </c>
    </row>
    <row r="385" spans="5:6" ht="15.6" hidden="1" x14ac:dyDescent="0.3">
      <c r="E385" s="35" t="s">
        <v>939</v>
      </c>
      <c r="F385" s="35" t="s">
        <v>940</v>
      </c>
    </row>
    <row r="386" spans="5:6" ht="15.6" hidden="1" x14ac:dyDescent="0.3">
      <c r="E386" s="35" t="s">
        <v>941</v>
      </c>
      <c r="F386" s="35" t="s">
        <v>942</v>
      </c>
    </row>
    <row r="387" spans="5:6" ht="15.6" hidden="1" x14ac:dyDescent="0.3">
      <c r="E387" s="35" t="s">
        <v>943</v>
      </c>
      <c r="F387" s="35" t="s">
        <v>944</v>
      </c>
    </row>
    <row r="388" spans="5:6" ht="15.6" hidden="1" x14ac:dyDescent="0.3">
      <c r="E388" s="35" t="s">
        <v>945</v>
      </c>
      <c r="F388" s="35" t="s">
        <v>946</v>
      </c>
    </row>
    <row r="389" spans="5:6" ht="15.6" hidden="1" x14ac:dyDescent="0.3">
      <c r="E389" s="35" t="s">
        <v>947</v>
      </c>
      <c r="F389" s="35" t="s">
        <v>948</v>
      </c>
    </row>
    <row r="390" spans="5:6" ht="15.6" hidden="1" x14ac:dyDescent="0.3">
      <c r="E390" s="35" t="s">
        <v>949</v>
      </c>
      <c r="F390" s="35" t="s">
        <v>950</v>
      </c>
    </row>
    <row r="391" spans="5:6" ht="15.6" hidden="1" x14ac:dyDescent="0.3">
      <c r="E391" s="35" t="s">
        <v>951</v>
      </c>
      <c r="F391" s="35" t="s">
        <v>952</v>
      </c>
    </row>
    <row r="392" spans="5:6" ht="15.6" hidden="1" x14ac:dyDescent="0.3">
      <c r="E392" s="35" t="s">
        <v>953</v>
      </c>
      <c r="F392" s="35" t="s">
        <v>954</v>
      </c>
    </row>
    <row r="393" spans="5:6" ht="15.6" hidden="1" x14ac:dyDescent="0.3">
      <c r="E393" s="35" t="s">
        <v>955</v>
      </c>
      <c r="F393" s="35" t="s">
        <v>956</v>
      </c>
    </row>
    <row r="394" spans="5:6" ht="15.6" hidden="1" x14ac:dyDescent="0.3">
      <c r="E394" s="35" t="s">
        <v>957</v>
      </c>
      <c r="F394" s="35" t="s">
        <v>958</v>
      </c>
    </row>
    <row r="395" spans="5:6" ht="15.6" hidden="1" x14ac:dyDescent="0.3">
      <c r="E395" s="35" t="s">
        <v>959</v>
      </c>
      <c r="F395" s="35" t="s">
        <v>960</v>
      </c>
    </row>
    <row r="396" spans="5:6" ht="15.6" hidden="1" x14ac:dyDescent="0.3">
      <c r="E396" s="35" t="s">
        <v>961</v>
      </c>
      <c r="F396" s="35" t="s">
        <v>962</v>
      </c>
    </row>
    <row r="397" spans="5:6" ht="15.6" hidden="1" x14ac:dyDescent="0.3">
      <c r="E397" s="35" t="s">
        <v>963</v>
      </c>
      <c r="F397" s="35" t="s">
        <v>964</v>
      </c>
    </row>
    <row r="398" spans="5:6" ht="15.6" hidden="1" x14ac:dyDescent="0.3">
      <c r="E398" s="35" t="s">
        <v>965</v>
      </c>
      <c r="F398" s="35" t="s">
        <v>966</v>
      </c>
    </row>
    <row r="399" spans="5:6" ht="15.6" hidden="1" x14ac:dyDescent="0.3">
      <c r="E399" s="35" t="s">
        <v>967</v>
      </c>
      <c r="F399" s="35" t="s">
        <v>968</v>
      </c>
    </row>
    <row r="400" spans="5:6" ht="15.6" hidden="1" x14ac:dyDescent="0.3">
      <c r="E400" s="35" t="s">
        <v>969</v>
      </c>
      <c r="F400" s="35" t="s">
        <v>970</v>
      </c>
    </row>
    <row r="401" spans="5:6" ht="15.6" hidden="1" x14ac:dyDescent="0.3">
      <c r="E401" s="35" t="s">
        <v>971</v>
      </c>
      <c r="F401" s="35" t="s">
        <v>972</v>
      </c>
    </row>
    <row r="402" spans="5:6" ht="15.6" hidden="1" x14ac:dyDescent="0.3">
      <c r="E402" s="35" t="s">
        <v>973</v>
      </c>
      <c r="F402" s="35" t="s">
        <v>974</v>
      </c>
    </row>
    <row r="403" spans="5:6" ht="15.6" hidden="1" x14ac:dyDescent="0.3">
      <c r="E403" s="35" t="s">
        <v>975</v>
      </c>
      <c r="F403" s="35" t="s">
        <v>976</v>
      </c>
    </row>
    <row r="404" spans="5:6" ht="15.6" hidden="1" x14ac:dyDescent="0.3">
      <c r="E404" s="35" t="s">
        <v>977</v>
      </c>
      <c r="F404" s="35" t="s">
        <v>978</v>
      </c>
    </row>
    <row r="405" spans="5:6" ht="15.6" hidden="1" x14ac:dyDescent="0.3">
      <c r="E405" s="35" t="s">
        <v>979</v>
      </c>
      <c r="F405" s="35" t="s">
        <v>980</v>
      </c>
    </row>
    <row r="406" spans="5:6" ht="15.6" hidden="1" x14ac:dyDescent="0.3">
      <c r="E406" s="35" t="s">
        <v>57</v>
      </c>
      <c r="F406" s="35" t="s">
        <v>981</v>
      </c>
    </row>
    <row r="407" spans="5:6" ht="15.6" hidden="1" x14ac:dyDescent="0.3">
      <c r="E407" s="35" t="s">
        <v>982</v>
      </c>
      <c r="F407" s="35" t="s">
        <v>983</v>
      </c>
    </row>
    <row r="408" spans="5:6" ht="15.6" hidden="1" x14ac:dyDescent="0.3">
      <c r="E408" s="35" t="s">
        <v>984</v>
      </c>
      <c r="F408" s="35" t="s">
        <v>985</v>
      </c>
    </row>
    <row r="409" spans="5:6" ht="15.6" hidden="1" x14ac:dyDescent="0.3">
      <c r="E409" s="35" t="s">
        <v>986</v>
      </c>
      <c r="F409" s="35" t="s">
        <v>987</v>
      </c>
    </row>
    <row r="410" spans="5:6" ht="15.6" hidden="1" x14ac:dyDescent="0.3">
      <c r="E410" s="35" t="s">
        <v>988</v>
      </c>
      <c r="F410" s="35" t="s">
        <v>989</v>
      </c>
    </row>
    <row r="411" spans="5:6" ht="15.6" hidden="1" x14ac:dyDescent="0.3">
      <c r="E411" s="35" t="s">
        <v>990</v>
      </c>
      <c r="F411" s="35" t="s">
        <v>991</v>
      </c>
    </row>
    <row r="412" spans="5:6" ht="15.6" hidden="1" x14ac:dyDescent="0.3">
      <c r="E412" s="35" t="s">
        <v>992</v>
      </c>
      <c r="F412" s="35" t="s">
        <v>993</v>
      </c>
    </row>
    <row r="413" spans="5:6" ht="15.6" hidden="1" x14ac:dyDescent="0.3">
      <c r="E413" s="35" t="s">
        <v>994</v>
      </c>
      <c r="F413" s="35" t="s">
        <v>995</v>
      </c>
    </row>
    <row r="414" spans="5:6" ht="15.6" hidden="1" x14ac:dyDescent="0.3">
      <c r="E414" s="35" t="s">
        <v>996</v>
      </c>
      <c r="F414" s="35" t="s">
        <v>997</v>
      </c>
    </row>
    <row r="415" spans="5:6" ht="15.6" hidden="1" x14ac:dyDescent="0.3">
      <c r="E415" s="35" t="s">
        <v>998</v>
      </c>
      <c r="F415" s="35" t="s">
        <v>999</v>
      </c>
    </row>
    <row r="416" spans="5:6" ht="15.6" hidden="1" x14ac:dyDescent="0.3">
      <c r="E416" s="35" t="s">
        <v>1000</v>
      </c>
      <c r="F416" s="35" t="s">
        <v>1001</v>
      </c>
    </row>
    <row r="417" spans="5:6" ht="15.6" hidden="1" x14ac:dyDescent="0.3">
      <c r="E417" s="35" t="s">
        <v>1002</v>
      </c>
      <c r="F417" s="35" t="s">
        <v>1003</v>
      </c>
    </row>
    <row r="418" spans="5:6" ht="15.6" hidden="1" x14ac:dyDescent="0.3">
      <c r="E418" s="35" t="s">
        <v>1004</v>
      </c>
      <c r="F418" s="35" t="s">
        <v>1005</v>
      </c>
    </row>
    <row r="419" spans="5:6" ht="15.6" hidden="1" x14ac:dyDescent="0.3">
      <c r="E419" s="35" t="s">
        <v>1006</v>
      </c>
      <c r="F419" s="35" t="s">
        <v>1007</v>
      </c>
    </row>
    <row r="420" spans="5:6" ht="15.6" hidden="1" x14ac:dyDescent="0.3">
      <c r="E420" s="35" t="s">
        <v>1008</v>
      </c>
      <c r="F420" s="35" t="s">
        <v>1009</v>
      </c>
    </row>
    <row r="421" spans="5:6" ht="15.6" hidden="1" x14ac:dyDescent="0.3">
      <c r="E421" s="35" t="s">
        <v>1010</v>
      </c>
      <c r="F421" s="35" t="s">
        <v>1011</v>
      </c>
    </row>
    <row r="422" spans="5:6" ht="15.6" hidden="1" x14ac:dyDescent="0.3">
      <c r="E422" s="35" t="s">
        <v>1012</v>
      </c>
      <c r="F422" s="35" t="s">
        <v>1013</v>
      </c>
    </row>
    <row r="423" spans="5:6" ht="15.6" hidden="1" x14ac:dyDescent="0.3">
      <c r="E423" s="35" t="s">
        <v>1014</v>
      </c>
      <c r="F423" s="35" t="s">
        <v>1015</v>
      </c>
    </row>
    <row r="424" spans="5:6" ht="15.6" hidden="1" x14ac:dyDescent="0.3">
      <c r="E424" s="35" t="s">
        <v>1016</v>
      </c>
      <c r="F424" s="35" t="s">
        <v>1017</v>
      </c>
    </row>
    <row r="425" spans="5:6" ht="15.6" hidden="1" x14ac:dyDescent="0.3">
      <c r="E425" s="35" t="s">
        <v>1018</v>
      </c>
      <c r="F425" s="35" t="s">
        <v>1019</v>
      </c>
    </row>
    <row r="426" spans="5:6" ht="15.6" hidden="1" x14ac:dyDescent="0.3">
      <c r="E426" s="35" t="s">
        <v>1020</v>
      </c>
      <c r="F426" s="35" t="s">
        <v>1021</v>
      </c>
    </row>
    <row r="427" spans="5:6" ht="15.6" hidden="1" x14ac:dyDescent="0.3">
      <c r="E427" s="35" t="s">
        <v>1022</v>
      </c>
      <c r="F427" s="35" t="s">
        <v>1023</v>
      </c>
    </row>
    <row r="428" spans="5:6" ht="15.6" hidden="1" x14ac:dyDescent="0.3">
      <c r="E428" s="35" t="s">
        <v>1024</v>
      </c>
      <c r="F428" s="35" t="s">
        <v>1025</v>
      </c>
    </row>
    <row r="429" spans="5:6" ht="15.6" hidden="1" x14ac:dyDescent="0.3">
      <c r="E429" s="35" t="s">
        <v>1026</v>
      </c>
      <c r="F429" s="35" t="s">
        <v>1027</v>
      </c>
    </row>
    <row r="430" spans="5:6" ht="15.6" hidden="1" x14ac:dyDescent="0.3">
      <c r="E430" s="35" t="s">
        <v>1028</v>
      </c>
      <c r="F430" s="35" t="s">
        <v>1029</v>
      </c>
    </row>
    <row r="431" spans="5:6" ht="15.6" hidden="1" x14ac:dyDescent="0.3">
      <c r="E431" s="35" t="s">
        <v>1030</v>
      </c>
      <c r="F431" s="35" t="s">
        <v>1031</v>
      </c>
    </row>
    <row r="432" spans="5:6" ht="15.6" hidden="1" x14ac:dyDescent="0.3">
      <c r="E432" s="35" t="s">
        <v>1032</v>
      </c>
      <c r="F432" s="35" t="s">
        <v>1033</v>
      </c>
    </row>
    <row r="433" spans="5:6" ht="15.6" hidden="1" x14ac:dyDescent="0.3">
      <c r="E433" s="35" t="s">
        <v>1034</v>
      </c>
      <c r="F433" s="35" t="s">
        <v>1035</v>
      </c>
    </row>
    <row r="434" spans="5:6" ht="15.6" hidden="1" x14ac:dyDescent="0.3">
      <c r="E434" s="35" t="s">
        <v>1036</v>
      </c>
      <c r="F434" s="35" t="s">
        <v>1037</v>
      </c>
    </row>
    <row r="435" spans="5:6" ht="15.6" hidden="1" x14ac:dyDescent="0.3">
      <c r="E435" s="35" t="s">
        <v>58</v>
      </c>
      <c r="F435" s="35" t="s">
        <v>1038</v>
      </c>
    </row>
    <row r="436" spans="5:6" ht="15.6" hidden="1" x14ac:dyDescent="0.3">
      <c r="E436" s="35" t="s">
        <v>1039</v>
      </c>
      <c r="F436" s="35" t="s">
        <v>1040</v>
      </c>
    </row>
    <row r="437" spans="5:6" ht="15.6" hidden="1" x14ac:dyDescent="0.3">
      <c r="E437" s="35" t="s">
        <v>1041</v>
      </c>
      <c r="F437" s="35" t="s">
        <v>1042</v>
      </c>
    </row>
    <row r="438" spans="5:6" ht="15.6" hidden="1" x14ac:dyDescent="0.3">
      <c r="E438" s="35" t="s">
        <v>1043</v>
      </c>
      <c r="F438" s="35" t="s">
        <v>1044</v>
      </c>
    </row>
    <row r="439" spans="5:6" ht="15.6" hidden="1" x14ac:dyDescent="0.3">
      <c r="E439" s="35" t="s">
        <v>1045</v>
      </c>
      <c r="F439" s="35" t="s">
        <v>1046</v>
      </c>
    </row>
    <row r="440" spans="5:6" ht="15.6" hidden="1" x14ac:dyDescent="0.3">
      <c r="E440" s="35" t="s">
        <v>1047</v>
      </c>
      <c r="F440" s="35" t="s">
        <v>1048</v>
      </c>
    </row>
    <row r="441" spans="5:6" ht="15.6" hidden="1" x14ac:dyDescent="0.3">
      <c r="E441" s="35" t="s">
        <v>1049</v>
      </c>
      <c r="F441" s="35" t="s">
        <v>1050</v>
      </c>
    </row>
    <row r="442" spans="5:6" ht="15.6" hidden="1" x14ac:dyDescent="0.3">
      <c r="E442" s="35" t="s">
        <v>1051</v>
      </c>
      <c r="F442" s="35" t="s">
        <v>1052</v>
      </c>
    </row>
    <row r="443" spans="5:6" ht="15.6" hidden="1" x14ac:dyDescent="0.3">
      <c r="E443" s="35" t="s">
        <v>1053</v>
      </c>
      <c r="F443" s="35" t="s">
        <v>1054</v>
      </c>
    </row>
    <row r="444" spans="5:6" ht="15.6" hidden="1" x14ac:dyDescent="0.3">
      <c r="E444" s="35" t="s">
        <v>1055</v>
      </c>
      <c r="F444" s="35" t="s">
        <v>1056</v>
      </c>
    </row>
    <row r="445" spans="5:6" ht="15.6" hidden="1" x14ac:dyDescent="0.3">
      <c r="E445" s="35" t="s">
        <v>1057</v>
      </c>
      <c r="F445" s="35" t="s">
        <v>1058</v>
      </c>
    </row>
    <row r="446" spans="5:6" ht="15.6" hidden="1" x14ac:dyDescent="0.3">
      <c r="E446" s="35" t="s">
        <v>1059</v>
      </c>
      <c r="F446" s="35" t="s">
        <v>1060</v>
      </c>
    </row>
    <row r="447" spans="5:6" ht="15.6" hidden="1" x14ac:dyDescent="0.3">
      <c r="E447" s="35" t="s">
        <v>1061</v>
      </c>
      <c r="F447" s="35" t="s">
        <v>1062</v>
      </c>
    </row>
    <row r="448" spans="5:6" ht="15.6" hidden="1" x14ac:dyDescent="0.3">
      <c r="E448" s="35" t="s">
        <v>1063</v>
      </c>
      <c r="F448" s="35" t="s">
        <v>1064</v>
      </c>
    </row>
    <row r="449" spans="5:6" ht="15.6" hidden="1" x14ac:dyDescent="0.3">
      <c r="E449" s="35" t="s">
        <v>1065</v>
      </c>
      <c r="F449" s="35" t="s">
        <v>1066</v>
      </c>
    </row>
    <row r="450" spans="5:6" ht="15.6" hidden="1" x14ac:dyDescent="0.3">
      <c r="E450" s="35" t="s">
        <v>1067</v>
      </c>
      <c r="F450" s="35" t="s">
        <v>1068</v>
      </c>
    </row>
    <row r="451" spans="5:6" ht="15.6" hidden="1" x14ac:dyDescent="0.3">
      <c r="E451" s="35" t="s">
        <v>1069</v>
      </c>
      <c r="F451" s="35" t="s">
        <v>1070</v>
      </c>
    </row>
    <row r="452" spans="5:6" ht="15.6" hidden="1" x14ac:dyDescent="0.3">
      <c r="E452" s="35" t="s">
        <v>1071</v>
      </c>
      <c r="F452" s="35" t="s">
        <v>1072</v>
      </c>
    </row>
    <row r="453" spans="5:6" ht="15.6" hidden="1" x14ac:dyDescent="0.3">
      <c r="E453" s="35" t="s">
        <v>1073</v>
      </c>
      <c r="F453" s="35" t="s">
        <v>1074</v>
      </c>
    </row>
    <row r="454" spans="5:6" ht="15.6" hidden="1" x14ac:dyDescent="0.3">
      <c r="E454" s="35" t="s">
        <v>1075</v>
      </c>
      <c r="F454" s="35" t="s">
        <v>1076</v>
      </c>
    </row>
    <row r="455" spans="5:6" ht="15.6" hidden="1" x14ac:dyDescent="0.3">
      <c r="E455" s="35" t="s">
        <v>1077</v>
      </c>
      <c r="F455" s="35" t="s">
        <v>1078</v>
      </c>
    </row>
    <row r="456" spans="5:6" ht="15.6" hidden="1" x14ac:dyDescent="0.3">
      <c r="E456" s="35" t="s">
        <v>1079</v>
      </c>
      <c r="F456" s="35" t="s">
        <v>1080</v>
      </c>
    </row>
    <row r="457" spans="5:6" ht="15.6" hidden="1" x14ac:dyDescent="0.3">
      <c r="E457" s="35" t="s">
        <v>1081</v>
      </c>
      <c r="F457" s="35" t="s">
        <v>1082</v>
      </c>
    </row>
    <row r="458" spans="5:6" ht="15.6" hidden="1" x14ac:dyDescent="0.3">
      <c r="E458" s="35" t="s">
        <v>1083</v>
      </c>
      <c r="F458" s="35" t="s">
        <v>1084</v>
      </c>
    </row>
    <row r="459" spans="5:6" ht="15.6" hidden="1" x14ac:dyDescent="0.3">
      <c r="E459" s="35" t="s">
        <v>1085</v>
      </c>
      <c r="F459" s="35" t="s">
        <v>1086</v>
      </c>
    </row>
    <row r="460" spans="5:6" ht="15.6" hidden="1" x14ac:dyDescent="0.3">
      <c r="E460" s="35" t="s">
        <v>1087</v>
      </c>
      <c r="F460" s="35" t="s">
        <v>1088</v>
      </c>
    </row>
    <row r="461" spans="5:6" ht="15.6" hidden="1" x14ac:dyDescent="0.3">
      <c r="E461" s="35" t="s">
        <v>1089</v>
      </c>
      <c r="F461" s="35" t="s">
        <v>1090</v>
      </c>
    </row>
    <row r="462" spans="5:6" ht="15.6" hidden="1" x14ac:dyDescent="0.3">
      <c r="E462" s="35" t="s">
        <v>1091</v>
      </c>
      <c r="F462" s="35" t="s">
        <v>1092</v>
      </c>
    </row>
    <row r="463" spans="5:6" ht="15.6" hidden="1" x14ac:dyDescent="0.3">
      <c r="E463" s="35" t="s">
        <v>1093</v>
      </c>
      <c r="F463" s="35" t="s">
        <v>1094</v>
      </c>
    </row>
    <row r="464" spans="5:6" ht="15.6" hidden="1" x14ac:dyDescent="0.3">
      <c r="E464" s="35" t="s">
        <v>1095</v>
      </c>
      <c r="F464" s="35" t="s">
        <v>1096</v>
      </c>
    </row>
    <row r="465" spans="5:6" ht="15.6" hidden="1" x14ac:dyDescent="0.3">
      <c r="E465" s="35" t="s">
        <v>1097</v>
      </c>
      <c r="F465" s="35" t="s">
        <v>1098</v>
      </c>
    </row>
    <row r="466" spans="5:6" ht="15.6" hidden="1" x14ac:dyDescent="0.3">
      <c r="E466" s="35" t="s">
        <v>1099</v>
      </c>
      <c r="F466" s="35" t="s">
        <v>1100</v>
      </c>
    </row>
    <row r="467" spans="5:6" ht="15.6" hidden="1" x14ac:dyDescent="0.3">
      <c r="E467" s="35" t="s">
        <v>1101</v>
      </c>
      <c r="F467" s="35" t="s">
        <v>1102</v>
      </c>
    </row>
    <row r="468" spans="5:6" ht="15.6" hidden="1" x14ac:dyDescent="0.3">
      <c r="E468" s="35" t="s">
        <v>1103</v>
      </c>
      <c r="F468" s="35" t="s">
        <v>1104</v>
      </c>
    </row>
    <row r="469" spans="5:6" ht="15.6" hidden="1" x14ac:dyDescent="0.3">
      <c r="E469" s="35" t="s">
        <v>1105</v>
      </c>
      <c r="F469" s="35" t="s">
        <v>1106</v>
      </c>
    </row>
    <row r="470" spans="5:6" ht="15.6" hidden="1" x14ac:dyDescent="0.3">
      <c r="E470" s="35" t="s">
        <v>1107</v>
      </c>
      <c r="F470" s="35" t="s">
        <v>1108</v>
      </c>
    </row>
    <row r="471" spans="5:6" ht="15.6" hidden="1" x14ac:dyDescent="0.3">
      <c r="E471" s="35" t="s">
        <v>1109</v>
      </c>
      <c r="F471" s="35" t="s">
        <v>1110</v>
      </c>
    </row>
    <row r="472" spans="5:6" ht="15.6" hidden="1" x14ac:dyDescent="0.3">
      <c r="E472" s="35" t="s">
        <v>1111</v>
      </c>
      <c r="F472" s="35" t="s">
        <v>1112</v>
      </c>
    </row>
    <row r="473" spans="5:6" ht="15.6" hidden="1" x14ac:dyDescent="0.3">
      <c r="E473" s="35" t="s">
        <v>1113</v>
      </c>
      <c r="F473" s="35" t="s">
        <v>1114</v>
      </c>
    </row>
    <row r="474" spans="5:6" ht="15.6" hidden="1" x14ac:dyDescent="0.3">
      <c r="E474" s="35" t="s">
        <v>1115</v>
      </c>
      <c r="F474" s="35" t="s">
        <v>1116</v>
      </c>
    </row>
    <row r="475" spans="5:6" ht="15.6" hidden="1" x14ac:dyDescent="0.3">
      <c r="E475" s="35" t="s">
        <v>1117</v>
      </c>
      <c r="F475" s="35" t="s">
        <v>1118</v>
      </c>
    </row>
    <row r="476" spans="5:6" ht="15.6" hidden="1" x14ac:dyDescent="0.3">
      <c r="E476" s="35" t="s">
        <v>1119</v>
      </c>
      <c r="F476" s="35" t="s">
        <v>1120</v>
      </c>
    </row>
    <row r="477" spans="5:6" ht="15.6" hidden="1" x14ac:dyDescent="0.3">
      <c r="E477" s="35" t="s">
        <v>1121</v>
      </c>
      <c r="F477" s="35" t="s">
        <v>1122</v>
      </c>
    </row>
    <row r="478" spans="5:6" ht="15.6" hidden="1" x14ac:dyDescent="0.3">
      <c r="E478" s="35" t="s">
        <v>1123</v>
      </c>
      <c r="F478" s="35" t="s">
        <v>1124</v>
      </c>
    </row>
    <row r="479" spans="5:6" ht="15.6" hidden="1" x14ac:dyDescent="0.3">
      <c r="E479" s="35" t="s">
        <v>1125</v>
      </c>
      <c r="F479" s="35" t="s">
        <v>1126</v>
      </c>
    </row>
    <row r="480" spans="5:6" ht="15.6" hidden="1" x14ac:dyDescent="0.3">
      <c r="E480" s="35" t="s">
        <v>1127</v>
      </c>
      <c r="F480" s="35" t="s">
        <v>1128</v>
      </c>
    </row>
    <row r="481" spans="5:6" ht="15.6" hidden="1" x14ac:dyDescent="0.3">
      <c r="E481" s="35" t="s">
        <v>1129</v>
      </c>
      <c r="F481" s="35" t="s">
        <v>1130</v>
      </c>
    </row>
    <row r="482" spans="5:6" ht="15.6" hidden="1" x14ac:dyDescent="0.3">
      <c r="E482" s="35" t="s">
        <v>1131</v>
      </c>
      <c r="F482" s="35" t="s">
        <v>1132</v>
      </c>
    </row>
    <row r="483" spans="5:6" ht="15.6" hidden="1" x14ac:dyDescent="0.3">
      <c r="E483" s="35" t="s">
        <v>1133</v>
      </c>
      <c r="F483" s="35" t="s">
        <v>1134</v>
      </c>
    </row>
    <row r="484" spans="5:6" ht="15.6" hidden="1" x14ac:dyDescent="0.3">
      <c r="E484" s="35" t="s">
        <v>1135</v>
      </c>
      <c r="F484" s="35" t="s">
        <v>1136</v>
      </c>
    </row>
    <row r="485" spans="5:6" ht="15.6" hidden="1" x14ac:dyDescent="0.3">
      <c r="E485" s="35" t="s">
        <v>1137</v>
      </c>
      <c r="F485" s="35" t="s">
        <v>1138</v>
      </c>
    </row>
    <row r="486" spans="5:6" ht="15.6" hidden="1" x14ac:dyDescent="0.3">
      <c r="E486" s="35" t="s">
        <v>1139</v>
      </c>
      <c r="F486" s="35" t="s">
        <v>1140</v>
      </c>
    </row>
    <row r="487" spans="5:6" ht="15.6" hidden="1" x14ac:dyDescent="0.3">
      <c r="E487" s="35" t="s">
        <v>1141</v>
      </c>
      <c r="F487" s="35" t="s">
        <v>1142</v>
      </c>
    </row>
    <row r="488" spans="5:6" ht="15.6" hidden="1" x14ac:dyDescent="0.3">
      <c r="E488" s="35" t="s">
        <v>1143</v>
      </c>
      <c r="F488" s="35" t="s">
        <v>1144</v>
      </c>
    </row>
    <row r="489" spans="5:6" ht="15.6" hidden="1" x14ac:dyDescent="0.3">
      <c r="E489" s="35" t="s">
        <v>1145</v>
      </c>
      <c r="F489" s="35" t="s">
        <v>1146</v>
      </c>
    </row>
    <row r="490" spans="5:6" ht="15.6" hidden="1" x14ac:dyDescent="0.3">
      <c r="E490" s="35" t="s">
        <v>1147</v>
      </c>
      <c r="F490" s="35" t="s">
        <v>1148</v>
      </c>
    </row>
    <row r="491" spans="5:6" ht="15.6" hidden="1" x14ac:dyDescent="0.3">
      <c r="E491" s="35" t="s">
        <v>1149</v>
      </c>
      <c r="F491" s="35" t="s">
        <v>1150</v>
      </c>
    </row>
    <row r="492" spans="5:6" ht="15.6" hidden="1" x14ac:dyDescent="0.3">
      <c r="E492" s="35" t="s">
        <v>1151</v>
      </c>
      <c r="F492" s="35" t="s">
        <v>1152</v>
      </c>
    </row>
    <row r="493" spans="5:6" ht="15.6" hidden="1" x14ac:dyDescent="0.3">
      <c r="E493" s="35" t="s">
        <v>1153</v>
      </c>
      <c r="F493" s="35" t="s">
        <v>1154</v>
      </c>
    </row>
    <row r="494" spans="5:6" ht="15.6" hidden="1" x14ac:dyDescent="0.3">
      <c r="E494" s="35" t="s">
        <v>1155</v>
      </c>
      <c r="F494" s="35" t="s">
        <v>1156</v>
      </c>
    </row>
    <row r="495" spans="5:6" ht="15.6" hidden="1" x14ac:dyDescent="0.3">
      <c r="E495" s="35" t="s">
        <v>1157</v>
      </c>
      <c r="F495" s="35" t="s">
        <v>1158</v>
      </c>
    </row>
    <row r="496" spans="5:6" ht="15.6" hidden="1" x14ac:dyDescent="0.3">
      <c r="E496" s="35" t="s">
        <v>1159</v>
      </c>
      <c r="F496" s="35" t="s">
        <v>1160</v>
      </c>
    </row>
    <row r="497" spans="5:6" ht="15.6" hidden="1" x14ac:dyDescent="0.3">
      <c r="E497" s="35" t="s">
        <v>1161</v>
      </c>
      <c r="F497" s="35" t="s">
        <v>1162</v>
      </c>
    </row>
    <row r="498" spans="5:6" ht="15.6" hidden="1" x14ac:dyDescent="0.3">
      <c r="E498" s="35" t="s">
        <v>1163</v>
      </c>
      <c r="F498" s="35" t="s">
        <v>1164</v>
      </c>
    </row>
    <row r="499" spans="5:6" ht="15.6" hidden="1" x14ac:dyDescent="0.3">
      <c r="E499" s="35" t="s">
        <v>1165</v>
      </c>
      <c r="F499" s="35" t="s">
        <v>1166</v>
      </c>
    </row>
    <row r="500" spans="5:6" ht="15.6" hidden="1" x14ac:dyDescent="0.3">
      <c r="E500" s="35" t="s">
        <v>1167</v>
      </c>
      <c r="F500" s="35" t="s">
        <v>1168</v>
      </c>
    </row>
    <row r="501" spans="5:6" ht="15.6" hidden="1" x14ac:dyDescent="0.3">
      <c r="E501" s="35" t="s">
        <v>1169</v>
      </c>
      <c r="F501" s="35" t="s">
        <v>1170</v>
      </c>
    </row>
    <row r="502" spans="5:6" ht="15.6" hidden="1" x14ac:dyDescent="0.3">
      <c r="E502" s="35" t="s">
        <v>1171</v>
      </c>
      <c r="F502" s="35" t="s">
        <v>1172</v>
      </c>
    </row>
    <row r="503" spans="5:6" ht="15.6" hidden="1" x14ac:dyDescent="0.3">
      <c r="E503" s="35" t="s">
        <v>1173</v>
      </c>
      <c r="F503" s="35" t="s">
        <v>1174</v>
      </c>
    </row>
    <row r="504" spans="5:6" ht="15.6" hidden="1" x14ac:dyDescent="0.3">
      <c r="E504" s="35" t="s">
        <v>46</v>
      </c>
      <c r="F504" s="35" t="s">
        <v>1175</v>
      </c>
    </row>
    <row r="505" spans="5:6" ht="15.6" hidden="1" x14ac:dyDescent="0.3">
      <c r="E505" s="35" t="s">
        <v>1176</v>
      </c>
      <c r="F505" s="35" t="s">
        <v>1177</v>
      </c>
    </row>
    <row r="506" spans="5:6" ht="15.6" hidden="1" x14ac:dyDescent="0.3">
      <c r="E506" s="35" t="s">
        <v>1178</v>
      </c>
      <c r="F506" s="35" t="s">
        <v>1179</v>
      </c>
    </row>
    <row r="507" spans="5:6" ht="15.6" hidden="1" x14ac:dyDescent="0.3">
      <c r="E507" s="35" t="s">
        <v>1180</v>
      </c>
      <c r="F507" s="35" t="s">
        <v>1181</v>
      </c>
    </row>
    <row r="508" spans="5:6" ht="15.6" hidden="1" x14ac:dyDescent="0.3">
      <c r="E508" s="35" t="s">
        <v>1182</v>
      </c>
      <c r="F508" s="35" t="s">
        <v>1183</v>
      </c>
    </row>
    <row r="509" spans="5:6" ht="15.6" hidden="1" x14ac:dyDescent="0.3">
      <c r="E509" s="35" t="s">
        <v>1184</v>
      </c>
      <c r="F509" s="35" t="s">
        <v>1185</v>
      </c>
    </row>
    <row r="510" spans="5:6" ht="15.6" hidden="1" x14ac:dyDescent="0.3">
      <c r="E510" s="35" t="s">
        <v>1186</v>
      </c>
      <c r="F510" s="35" t="s">
        <v>1187</v>
      </c>
    </row>
    <row r="511" spans="5:6" ht="15.6" hidden="1" x14ac:dyDescent="0.3">
      <c r="E511" s="35" t="s">
        <v>1188</v>
      </c>
      <c r="F511" s="35" t="s">
        <v>1189</v>
      </c>
    </row>
    <row r="512" spans="5:6" ht="15.6" hidden="1" x14ac:dyDescent="0.3">
      <c r="E512" s="35" t="s">
        <v>1190</v>
      </c>
      <c r="F512" s="35" t="s">
        <v>1191</v>
      </c>
    </row>
    <row r="513" spans="5:6" ht="15.6" hidden="1" x14ac:dyDescent="0.3">
      <c r="E513" s="35" t="s">
        <v>1192</v>
      </c>
      <c r="F513" s="35" t="s">
        <v>1193</v>
      </c>
    </row>
    <row r="514" spans="5:6" ht="15.6" hidden="1" x14ac:dyDescent="0.3">
      <c r="E514" s="35" t="s">
        <v>1194</v>
      </c>
      <c r="F514" s="35" t="s">
        <v>1195</v>
      </c>
    </row>
    <row r="515" spans="5:6" ht="15.6" hidden="1" x14ac:dyDescent="0.3">
      <c r="E515" s="35" t="s">
        <v>1196</v>
      </c>
      <c r="F515" s="35" t="s">
        <v>1197</v>
      </c>
    </row>
    <row r="516" spans="5:6" ht="15.6" hidden="1" x14ac:dyDescent="0.3">
      <c r="E516" s="35" t="s">
        <v>1198</v>
      </c>
      <c r="F516" s="35" t="s">
        <v>1199</v>
      </c>
    </row>
    <row r="517" spans="5:6" ht="15.6" hidden="1" x14ac:dyDescent="0.3">
      <c r="E517" s="35" t="s">
        <v>1200</v>
      </c>
      <c r="F517" s="35" t="s">
        <v>1201</v>
      </c>
    </row>
    <row r="518" spans="5:6" ht="15.6" hidden="1" x14ac:dyDescent="0.3">
      <c r="E518" s="35" t="s">
        <v>1202</v>
      </c>
      <c r="F518" s="35" t="s">
        <v>1203</v>
      </c>
    </row>
    <row r="519" spans="5:6" ht="15.6" hidden="1" x14ac:dyDescent="0.3">
      <c r="E519" s="35" t="s">
        <v>1204</v>
      </c>
      <c r="F519" s="35" t="s">
        <v>1205</v>
      </c>
    </row>
    <row r="520" spans="5:6" ht="15.6" hidden="1" x14ac:dyDescent="0.3">
      <c r="E520" s="35" t="s">
        <v>1206</v>
      </c>
      <c r="F520" s="35" t="s">
        <v>1207</v>
      </c>
    </row>
    <row r="521" spans="5:6" ht="15.6" hidden="1" x14ac:dyDescent="0.3">
      <c r="E521" s="35" t="s">
        <v>1208</v>
      </c>
      <c r="F521" s="35" t="s">
        <v>1209</v>
      </c>
    </row>
    <row r="522" spans="5:6" ht="15.6" hidden="1" x14ac:dyDescent="0.3">
      <c r="E522" s="35" t="s">
        <v>1210</v>
      </c>
      <c r="F522" s="35" t="s">
        <v>1211</v>
      </c>
    </row>
    <row r="523" spans="5:6" ht="15.6" hidden="1" x14ac:dyDescent="0.3">
      <c r="E523" s="35" t="s">
        <v>1212</v>
      </c>
      <c r="F523" s="35" t="s">
        <v>1213</v>
      </c>
    </row>
    <row r="524" spans="5:6" ht="15.6" hidden="1" x14ac:dyDescent="0.3">
      <c r="E524" s="35" t="s">
        <v>1214</v>
      </c>
      <c r="F524" s="35" t="s">
        <v>1215</v>
      </c>
    </row>
    <row r="525" spans="5:6" ht="15.6" hidden="1" x14ac:dyDescent="0.3">
      <c r="E525" s="35" t="s">
        <v>1216</v>
      </c>
      <c r="F525" s="35" t="s">
        <v>1217</v>
      </c>
    </row>
    <row r="526" spans="5:6" ht="15.6" hidden="1" x14ac:dyDescent="0.3">
      <c r="E526" s="35" t="s">
        <v>1218</v>
      </c>
      <c r="F526" s="35" t="s">
        <v>1219</v>
      </c>
    </row>
    <row r="527" spans="5:6" ht="15.6" hidden="1" x14ac:dyDescent="0.3">
      <c r="E527" s="35" t="s">
        <v>1220</v>
      </c>
      <c r="F527" s="35" t="s">
        <v>1221</v>
      </c>
    </row>
    <row r="528" spans="5:6" ht="15.6" hidden="1" x14ac:dyDescent="0.3">
      <c r="E528" s="35" t="s">
        <v>1222</v>
      </c>
      <c r="F528" s="35" t="s">
        <v>1223</v>
      </c>
    </row>
    <row r="529" spans="5:6" ht="15.6" hidden="1" x14ac:dyDescent="0.3">
      <c r="E529" s="35" t="s">
        <v>1224</v>
      </c>
      <c r="F529" s="35" t="s">
        <v>1225</v>
      </c>
    </row>
    <row r="530" spans="5:6" ht="15.6" hidden="1" x14ac:dyDescent="0.3">
      <c r="E530" s="35" t="s">
        <v>1226</v>
      </c>
      <c r="F530" s="35" t="s">
        <v>1227</v>
      </c>
    </row>
    <row r="531" spans="5:6" ht="15.6" hidden="1" x14ac:dyDescent="0.3">
      <c r="E531" s="35" t="s">
        <v>1228</v>
      </c>
      <c r="F531" s="35" t="s">
        <v>1229</v>
      </c>
    </row>
    <row r="532" spans="5:6" ht="15.6" hidden="1" x14ac:dyDescent="0.3">
      <c r="E532" s="35" t="s">
        <v>1230</v>
      </c>
      <c r="F532" s="35" t="s">
        <v>1231</v>
      </c>
    </row>
    <row r="533" spans="5:6" ht="15.6" hidden="1" x14ac:dyDescent="0.3">
      <c r="E533" s="35" t="s">
        <v>1232</v>
      </c>
      <c r="F533" s="35" t="s">
        <v>1233</v>
      </c>
    </row>
    <row r="534" spans="5:6" ht="15.6" hidden="1" x14ac:dyDescent="0.3">
      <c r="E534" s="35" t="s">
        <v>1234</v>
      </c>
      <c r="F534" s="35" t="s">
        <v>1235</v>
      </c>
    </row>
    <row r="535" spans="5:6" ht="15.6" hidden="1" x14ac:dyDescent="0.3">
      <c r="E535" s="35" t="s">
        <v>1236</v>
      </c>
      <c r="F535" s="35" t="s">
        <v>1237</v>
      </c>
    </row>
    <row r="536" spans="5:6" ht="15.6" hidden="1" x14ac:dyDescent="0.3">
      <c r="E536" s="35" t="s">
        <v>1238</v>
      </c>
      <c r="F536" s="35" t="s">
        <v>1239</v>
      </c>
    </row>
    <row r="537" spans="5:6" ht="15.6" hidden="1" x14ac:dyDescent="0.3">
      <c r="E537" s="35" t="s">
        <v>1240</v>
      </c>
      <c r="F537" s="35" t="s">
        <v>1241</v>
      </c>
    </row>
    <row r="538" spans="5:6" ht="15.6" hidden="1" x14ac:dyDescent="0.3">
      <c r="E538" s="35" t="s">
        <v>1242</v>
      </c>
      <c r="F538" s="35" t="s">
        <v>1243</v>
      </c>
    </row>
    <row r="539" spans="5:6" ht="15.6" hidden="1" x14ac:dyDescent="0.3">
      <c r="E539" s="35" t="s">
        <v>1244</v>
      </c>
      <c r="F539" s="35" t="s">
        <v>1245</v>
      </c>
    </row>
    <row r="540" spans="5:6" ht="15.6" hidden="1" x14ac:dyDescent="0.3">
      <c r="E540" s="35" t="s">
        <v>1246</v>
      </c>
      <c r="F540" s="35" t="s">
        <v>1247</v>
      </c>
    </row>
    <row r="541" spans="5:6" ht="15.6" hidden="1" x14ac:dyDescent="0.3">
      <c r="E541" s="35" t="s">
        <v>1248</v>
      </c>
      <c r="F541" s="35" t="s">
        <v>1249</v>
      </c>
    </row>
    <row r="542" spans="5:6" ht="15.6" hidden="1" x14ac:dyDescent="0.3">
      <c r="E542" s="35" t="s">
        <v>1250</v>
      </c>
      <c r="F542" s="35" t="s">
        <v>1251</v>
      </c>
    </row>
    <row r="543" spans="5:6" ht="15.6" hidden="1" x14ac:dyDescent="0.3">
      <c r="E543" s="35" t="s">
        <v>1252</v>
      </c>
      <c r="F543" s="35" t="s">
        <v>1253</v>
      </c>
    </row>
    <row r="544" spans="5:6" ht="15.6" hidden="1" x14ac:dyDescent="0.3">
      <c r="E544" s="35" t="s">
        <v>1254</v>
      </c>
      <c r="F544" s="35" t="s">
        <v>1255</v>
      </c>
    </row>
    <row r="545" spans="5:6" ht="15.6" hidden="1" x14ac:dyDescent="0.3">
      <c r="E545" s="35" t="s">
        <v>1256</v>
      </c>
      <c r="F545" s="35" t="s">
        <v>1257</v>
      </c>
    </row>
    <row r="546" spans="5:6" ht="15.6" hidden="1" x14ac:dyDescent="0.3">
      <c r="E546" s="35" t="s">
        <v>1258</v>
      </c>
      <c r="F546" s="35" t="s">
        <v>1259</v>
      </c>
    </row>
    <row r="547" spans="5:6" ht="15.6" hidden="1" x14ac:dyDescent="0.3">
      <c r="E547" s="35" t="s">
        <v>1260</v>
      </c>
      <c r="F547" s="35" t="s">
        <v>1261</v>
      </c>
    </row>
    <row r="548" spans="5:6" ht="15.6" hidden="1" x14ac:dyDescent="0.3">
      <c r="E548" s="35" t="s">
        <v>1262</v>
      </c>
      <c r="F548" s="35" t="s">
        <v>1263</v>
      </c>
    </row>
    <row r="549" spans="5:6" ht="15.6" hidden="1" x14ac:dyDescent="0.3">
      <c r="E549" s="35" t="s">
        <v>1264</v>
      </c>
      <c r="F549" s="35" t="s">
        <v>1265</v>
      </c>
    </row>
    <row r="550" spans="5:6" ht="15.6" hidden="1" x14ac:dyDescent="0.3">
      <c r="E550" s="35" t="s">
        <v>1266</v>
      </c>
      <c r="F550" s="35" t="s">
        <v>1267</v>
      </c>
    </row>
    <row r="551" spans="5:6" ht="15.6" hidden="1" x14ac:dyDescent="0.3">
      <c r="E551" s="35" t="s">
        <v>1268</v>
      </c>
      <c r="F551" s="35" t="s">
        <v>1269</v>
      </c>
    </row>
    <row r="552" spans="5:6" ht="15.6" hidden="1" x14ac:dyDescent="0.3">
      <c r="E552" s="35" t="s">
        <v>1270</v>
      </c>
      <c r="F552" s="35" t="s">
        <v>1271</v>
      </c>
    </row>
    <row r="553" spans="5:6" ht="15.6" hidden="1" x14ac:dyDescent="0.3">
      <c r="E553" s="35" t="s">
        <v>1272</v>
      </c>
      <c r="F553" s="35" t="s">
        <v>1273</v>
      </c>
    </row>
    <row r="554" spans="5:6" ht="15.6" hidden="1" x14ac:dyDescent="0.3">
      <c r="E554" s="35" t="s">
        <v>1274</v>
      </c>
      <c r="F554" s="35" t="s">
        <v>1275</v>
      </c>
    </row>
    <row r="555" spans="5:6" ht="15.6" hidden="1" x14ac:dyDescent="0.3">
      <c r="E555" s="35" t="s">
        <v>1276</v>
      </c>
      <c r="F555" s="35" t="s">
        <v>1277</v>
      </c>
    </row>
    <row r="556" spans="5:6" ht="15.6" hidden="1" x14ac:dyDescent="0.3">
      <c r="E556" s="35" t="s">
        <v>1278</v>
      </c>
      <c r="F556" s="35" t="s">
        <v>1279</v>
      </c>
    </row>
    <row r="557" spans="5:6" ht="15.6" hidden="1" x14ac:dyDescent="0.3">
      <c r="E557" s="35" t="s">
        <v>1280</v>
      </c>
      <c r="F557" s="35" t="s">
        <v>1281</v>
      </c>
    </row>
    <row r="558" spans="5:6" ht="15.6" hidden="1" x14ac:dyDescent="0.3">
      <c r="E558" s="35" t="s">
        <v>1282</v>
      </c>
      <c r="F558" s="35" t="s">
        <v>1283</v>
      </c>
    </row>
    <row r="559" spans="5:6" ht="15.6" hidden="1" x14ac:dyDescent="0.3">
      <c r="E559" s="35" t="s">
        <v>1284</v>
      </c>
      <c r="F559" s="35" t="s">
        <v>1285</v>
      </c>
    </row>
    <row r="560" spans="5:6" ht="15.6" hidden="1" x14ac:dyDescent="0.3">
      <c r="E560" s="35" t="s">
        <v>1286</v>
      </c>
      <c r="F560" s="35" t="s">
        <v>1287</v>
      </c>
    </row>
    <row r="561" spans="5:6" ht="15.6" hidden="1" x14ac:dyDescent="0.3">
      <c r="E561" s="35" t="s">
        <v>1288</v>
      </c>
      <c r="F561" s="35" t="s">
        <v>1289</v>
      </c>
    </row>
    <row r="562" spans="5:6" ht="15.6" hidden="1" x14ac:dyDescent="0.3">
      <c r="E562" s="35" t="s">
        <v>1290</v>
      </c>
      <c r="F562" s="35" t="s">
        <v>1291</v>
      </c>
    </row>
    <row r="563" spans="5:6" ht="15.6" hidden="1" x14ac:dyDescent="0.3">
      <c r="E563" s="35" t="s">
        <v>1292</v>
      </c>
      <c r="F563" s="35" t="s">
        <v>1293</v>
      </c>
    </row>
    <row r="564" spans="5:6" ht="15.6" hidden="1" x14ac:dyDescent="0.3">
      <c r="E564" s="35" t="s">
        <v>1294</v>
      </c>
      <c r="F564" s="35" t="s">
        <v>1295</v>
      </c>
    </row>
    <row r="565" spans="5:6" ht="15.6" hidden="1" x14ac:dyDescent="0.3">
      <c r="E565" s="35" t="s">
        <v>1296</v>
      </c>
      <c r="F565" s="35" t="s">
        <v>1297</v>
      </c>
    </row>
    <row r="566" spans="5:6" ht="15.6" hidden="1" x14ac:dyDescent="0.3">
      <c r="E566" s="35" t="s">
        <v>1298</v>
      </c>
      <c r="F566" s="35" t="s">
        <v>1299</v>
      </c>
    </row>
    <row r="567" spans="5:6" ht="15.6" hidden="1" x14ac:dyDescent="0.3">
      <c r="E567" s="35" t="s">
        <v>1300</v>
      </c>
      <c r="F567" s="35" t="s">
        <v>1301</v>
      </c>
    </row>
    <row r="568" spans="5:6" ht="15.6" hidden="1" x14ac:dyDescent="0.3">
      <c r="E568" s="35" t="s">
        <v>1302</v>
      </c>
      <c r="F568" s="35" t="s">
        <v>1303</v>
      </c>
    </row>
    <row r="569" spans="5:6" ht="15.6" hidden="1" x14ac:dyDescent="0.3">
      <c r="E569" s="35" t="s">
        <v>1304</v>
      </c>
      <c r="F569" s="35" t="s">
        <v>1305</v>
      </c>
    </row>
    <row r="570" spans="5:6" ht="15.6" hidden="1" x14ac:dyDescent="0.3">
      <c r="E570" s="35" t="s">
        <v>1306</v>
      </c>
      <c r="F570" s="35" t="s">
        <v>1307</v>
      </c>
    </row>
    <row r="571" spans="5:6" ht="15.6" hidden="1" x14ac:dyDescent="0.3">
      <c r="F571" s="35" t="s">
        <v>1308</v>
      </c>
    </row>
    <row r="572" spans="5:6" ht="15.6" hidden="1" x14ac:dyDescent="0.3">
      <c r="F572" s="35" t="s">
        <v>1309</v>
      </c>
    </row>
    <row r="573" spans="5:6" ht="15.6" hidden="1" x14ac:dyDescent="0.3">
      <c r="F573" s="35" t="s">
        <v>1310</v>
      </c>
    </row>
    <row r="574" spans="5:6" ht="15.6" hidden="1" x14ac:dyDescent="0.3">
      <c r="F574" s="35" t="s">
        <v>1311</v>
      </c>
    </row>
    <row r="575" spans="5:6" ht="15.6" hidden="1" x14ac:dyDescent="0.3"/>
    <row r="576" spans="5:6" ht="15.6" hidden="1" x14ac:dyDescent="0.3"/>
  </sheetData>
  <mergeCells count="44">
    <mergeCell ref="C17:G17"/>
    <mergeCell ref="B3:G3"/>
    <mergeCell ref="B4:G4"/>
    <mergeCell ref="B5:D5"/>
    <mergeCell ref="B6:G6"/>
    <mergeCell ref="B7:D7"/>
    <mergeCell ref="C8:G8"/>
    <mergeCell ref="C9:G9"/>
    <mergeCell ref="B10:B13"/>
    <mergeCell ref="C14:G14"/>
    <mergeCell ref="C15:G15"/>
    <mergeCell ref="C16:G16"/>
    <mergeCell ref="C30:G30"/>
    <mergeCell ref="C18:G18"/>
    <mergeCell ref="C19:G19"/>
    <mergeCell ref="C20:G20"/>
    <mergeCell ref="E21:G21"/>
    <mergeCell ref="C22:G22"/>
    <mergeCell ref="C23:G23"/>
    <mergeCell ref="B24:D24"/>
    <mergeCell ref="B25:G25"/>
    <mergeCell ref="C27:G27"/>
    <mergeCell ref="C28:G28"/>
    <mergeCell ref="C29:G29"/>
    <mergeCell ref="C43:G43"/>
    <mergeCell ref="B31:D31"/>
    <mergeCell ref="B32:G32"/>
    <mergeCell ref="B33:D33"/>
    <mergeCell ref="C34:G34"/>
    <mergeCell ref="C35:G35"/>
    <mergeCell ref="C36:G36"/>
    <mergeCell ref="C37:G37"/>
    <mergeCell ref="C38:G38"/>
    <mergeCell ref="C39:G39"/>
    <mergeCell ref="B40:D40"/>
    <mergeCell ref="B41:G41"/>
    <mergeCell ref="C52:G52"/>
    <mergeCell ref="B112:F112"/>
    <mergeCell ref="C44:G44"/>
    <mergeCell ref="C45:G45"/>
    <mergeCell ref="B47:G47"/>
    <mergeCell ref="C49:G49"/>
    <mergeCell ref="C50:G50"/>
    <mergeCell ref="C51:G51"/>
  </mergeCells>
  <dataValidations count="10">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C13">
      <formula1>$B$114:$B$119</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D13">
      <formula1>$C$114:$C$134</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E13">
      <formula1>$D$114:$D$173</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F13">
      <formula1>$E$114:$E$570</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G13">
      <formula1>$F$114:$F$574</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$G$114:$G$116</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$H$114:$H$118</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$I$114:$I$121</formula1>
    </dataValidation>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$J$114:$J$115</formula1>
    </dataValidation>
  </dataValidations>
  <hyperlinks>
    <hyperlink ref="A1" location="'2.6.2.n'!A1" display="Regresar"/>
  </hyperlinks>
  <printOptions horizontalCentered="1" verticalCentered="1"/>
  <pageMargins left="0.70866141732283472" right="0.70866141732283472" top="0.74803149606299213" bottom="0.74803149606299213" header="0.31496062992125984" footer="0.31496062992125984"/>
  <pageSetup scale="31" orientation="portrait" r:id="rId1"/>
  <drawing r:id="rId2"/>
  <legacyDrawing r:id="rId3"/>
  <tableParts count="10">
    <tablePart r:id="rId4"/>
    <tablePart r:id="rId5"/>
    <tablePart r:id="rId6"/>
    <tablePart r:id="rId7"/>
    <tablePart r:id="rId8"/>
    <tablePart r:id="rId9"/>
    <tablePart r:id="rId10"/>
    <tablePart r:id="rId11"/>
    <tablePart r:id="rId12"/>
    <tablePart r:id="rId13"/>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A1:J26"/>
  <sheetViews>
    <sheetView showGridLines="0" zoomScale="90" zoomScaleNormal="90" workbookViewId="0">
      <pane ySplit="7" topLeftCell="A8" activePane="bottomLeft" state="frozen"/>
      <selection activeCell="E24" sqref="E24"/>
      <selection pane="bottomLeft" activeCell="E24" sqref="E24"/>
    </sheetView>
  </sheetViews>
  <sheetFormatPr baseColWidth="10" defaultColWidth="11.42578125" defaultRowHeight="15" x14ac:dyDescent="0.2"/>
  <cols>
    <col min="1" max="1" width="18.42578125" style="1" customWidth="1"/>
    <col min="2" max="2" width="19.7109375" style="1" customWidth="1"/>
    <col min="3" max="3" width="80.7109375" style="30" customWidth="1"/>
    <col min="4" max="16384" width="11.42578125" style="1"/>
  </cols>
  <sheetData>
    <row r="1" spans="1:10" s="194" customFormat="1" ht="15.75" customHeight="1" x14ac:dyDescent="0.25">
      <c r="A1" s="195"/>
      <c r="C1" s="195"/>
      <c r="E1" s="195"/>
    </row>
    <row r="2" spans="1:10" s="194" customFormat="1" ht="15.75" customHeight="1" x14ac:dyDescent="0.2">
      <c r="A2" s="195"/>
      <c r="C2" s="201" t="s">
        <v>262</v>
      </c>
    </row>
    <row r="3" spans="1:10" s="194" customFormat="1" ht="15.75" customHeight="1" x14ac:dyDescent="0.35">
      <c r="A3" s="195"/>
      <c r="B3" s="198"/>
      <c r="C3" s="197"/>
      <c r="E3" s="195"/>
    </row>
    <row r="4" spans="1:10" s="194" customFormat="1" ht="15.75" customHeight="1" x14ac:dyDescent="0.2">
      <c r="A4" s="195"/>
      <c r="B4" s="198"/>
      <c r="C4" s="201" t="s">
        <v>263</v>
      </c>
      <c r="D4" s="199"/>
      <c r="E4" s="195"/>
    </row>
    <row r="5" spans="1:10" s="194" customFormat="1" ht="15.75" customHeight="1" x14ac:dyDescent="0.25">
      <c r="A5" s="195"/>
      <c r="B5" s="198"/>
      <c r="C5" s="195"/>
      <c r="D5" s="199"/>
      <c r="E5" s="195"/>
    </row>
    <row r="6" spans="1:10" ht="15.75" customHeight="1" x14ac:dyDescent="0.25">
      <c r="A6" s="794" t="s">
        <v>32</v>
      </c>
      <c r="C6" s="20"/>
      <c r="D6" s="20"/>
      <c r="E6" s="20"/>
    </row>
    <row r="7" spans="1:10" ht="18" x14ac:dyDescent="0.3">
      <c r="A7" s="19"/>
      <c r="B7" s="24" t="s">
        <v>25</v>
      </c>
      <c r="C7" s="28"/>
      <c r="D7" s="19"/>
      <c r="E7" s="19"/>
      <c r="F7" s="19"/>
      <c r="G7" s="19"/>
      <c r="H7" s="19"/>
    </row>
    <row r="8" spans="1:10" ht="15.6" x14ac:dyDescent="0.3">
      <c r="A8" s="11"/>
      <c r="B8" s="11"/>
      <c r="C8" s="29"/>
      <c r="D8" s="11"/>
      <c r="E8" s="11"/>
      <c r="F8" s="11"/>
      <c r="G8" s="11"/>
      <c r="H8" s="11"/>
      <c r="I8" s="11"/>
    </row>
    <row r="9" spans="1:10" ht="18.75" x14ac:dyDescent="0.3">
      <c r="A9" s="27"/>
      <c r="B9" s="206" t="s">
        <v>52</v>
      </c>
      <c r="C9" s="29"/>
      <c r="D9" s="11"/>
      <c r="E9" s="11"/>
      <c r="F9" s="11"/>
      <c r="G9" s="11"/>
      <c r="H9" s="11"/>
      <c r="I9" s="11"/>
    </row>
    <row r="10" spans="1:10" ht="15.6" x14ac:dyDescent="0.3">
      <c r="A10" s="27"/>
      <c r="B10" s="11"/>
      <c r="C10" s="29"/>
      <c r="D10" s="11"/>
      <c r="E10" s="11"/>
      <c r="F10" s="11"/>
      <c r="G10" s="11"/>
      <c r="H10" s="11"/>
      <c r="I10" s="11"/>
    </row>
    <row r="11" spans="1:10" ht="15.75" x14ac:dyDescent="0.25">
      <c r="B11" s="207" t="s">
        <v>1314</v>
      </c>
      <c r="C11" s="29"/>
      <c r="D11" s="11"/>
      <c r="E11" s="11"/>
      <c r="F11" s="11"/>
    </row>
    <row r="12" spans="1:10" ht="16.149999999999999" thickBot="1" x14ac:dyDescent="0.35">
      <c r="B12" s="61"/>
      <c r="C12" s="29"/>
      <c r="D12" s="11"/>
      <c r="E12" s="11"/>
      <c r="F12" s="11"/>
    </row>
    <row r="13" spans="1:10" ht="16.149999999999999" thickBot="1" x14ac:dyDescent="0.35">
      <c r="B13" s="129" t="s">
        <v>1578</v>
      </c>
      <c r="C13" s="84" t="s">
        <v>1575</v>
      </c>
      <c r="D13" s="1614"/>
      <c r="E13" s="1614"/>
      <c r="F13" s="9"/>
      <c r="G13" s="9"/>
      <c r="H13" s="9"/>
      <c r="I13" s="9"/>
      <c r="J13" s="9"/>
    </row>
    <row r="14" spans="1:10" ht="15.6" x14ac:dyDescent="0.3">
      <c r="B14" s="130"/>
      <c r="C14" s="64"/>
      <c r="D14" s="69"/>
      <c r="E14" s="9"/>
      <c r="F14" s="9"/>
      <c r="G14" s="9"/>
      <c r="H14" s="9"/>
      <c r="I14" s="9"/>
      <c r="J14" s="9"/>
    </row>
    <row r="15" spans="1:10" ht="15.75" x14ac:dyDescent="0.2">
      <c r="B15" s="207" t="s">
        <v>53</v>
      </c>
      <c r="C15" s="207"/>
      <c r="D15" s="61"/>
      <c r="E15" s="61"/>
      <c r="F15" s="9"/>
      <c r="G15" s="9"/>
      <c r="H15" s="9"/>
      <c r="I15" s="9"/>
      <c r="J15" s="9"/>
    </row>
    <row r="16" spans="1:10" ht="16.149999999999999" thickBot="1" x14ac:dyDescent="0.35">
      <c r="B16" s="131"/>
      <c r="C16" s="11"/>
      <c r="D16" s="69"/>
      <c r="E16" s="9"/>
      <c r="F16" s="9"/>
      <c r="G16" s="9"/>
      <c r="H16" s="9"/>
      <c r="I16" s="9"/>
      <c r="J16" s="9"/>
    </row>
    <row r="17" spans="2:10" ht="16.149999999999999" thickBot="1" x14ac:dyDescent="0.35">
      <c r="B17" s="132" t="s">
        <v>1324</v>
      </c>
      <c r="C17" s="84" t="s">
        <v>3714</v>
      </c>
      <c r="D17" s="69"/>
      <c r="E17" s="9"/>
      <c r="F17" s="9"/>
      <c r="G17" s="9"/>
      <c r="H17" s="9"/>
      <c r="I17" s="9"/>
      <c r="J17" s="9"/>
    </row>
    <row r="18" spans="2:10" ht="16.149999999999999" customHeight="1" x14ac:dyDescent="0.25">
      <c r="D18" s="1612"/>
      <c r="E18" s="1613"/>
      <c r="F18" s="630"/>
      <c r="G18" s="1611"/>
      <c r="H18" s="1611"/>
      <c r="I18" s="9"/>
      <c r="J18" s="9"/>
    </row>
    <row r="19" spans="2:10" ht="15.75" x14ac:dyDescent="0.2">
      <c r="B19" s="207" t="s">
        <v>1315</v>
      </c>
      <c r="C19" s="207"/>
      <c r="D19" s="61"/>
      <c r="E19" s="61"/>
      <c r="F19" s="9"/>
      <c r="G19" s="9"/>
      <c r="H19" s="9"/>
      <c r="I19" s="9"/>
      <c r="J19" s="9"/>
    </row>
    <row r="20" spans="2:10" ht="16.149999999999999" thickBot="1" x14ac:dyDescent="0.35">
      <c r="B20" s="131"/>
      <c r="C20" s="11"/>
      <c r="D20" s="69"/>
      <c r="E20" s="9"/>
      <c r="F20" s="9"/>
      <c r="G20" s="9"/>
      <c r="H20" s="9"/>
      <c r="I20" s="9"/>
      <c r="J20" s="9"/>
    </row>
    <row r="21" spans="2:10" s="4" customFormat="1" ht="19.5" customHeight="1" thickBot="1" x14ac:dyDescent="0.3">
      <c r="B21" s="129" t="s">
        <v>986</v>
      </c>
      <c r="C21" s="802" t="s">
        <v>1316</v>
      </c>
      <c r="D21" s="133"/>
      <c r="E21" s="803"/>
      <c r="F21" s="803"/>
      <c r="G21" s="803"/>
      <c r="H21" s="803"/>
      <c r="I21" s="803"/>
      <c r="J21" s="803"/>
    </row>
    <row r="22" spans="2:10" s="4" customFormat="1" ht="16.149999999999999" thickBot="1" x14ac:dyDescent="0.35">
      <c r="B22" s="129" t="s">
        <v>988</v>
      </c>
      <c r="C22" s="802" t="s">
        <v>1317</v>
      </c>
      <c r="D22" s="126"/>
      <c r="E22" s="803"/>
      <c r="F22" s="803"/>
      <c r="G22" s="803"/>
      <c r="H22" s="803"/>
      <c r="I22" s="803"/>
      <c r="J22" s="803"/>
    </row>
    <row r="23" spans="2:10" s="4" customFormat="1" ht="16.149999999999999" thickBot="1" x14ac:dyDescent="0.35">
      <c r="B23" s="129" t="s">
        <v>1583</v>
      </c>
      <c r="C23" s="804" t="s">
        <v>3594</v>
      </c>
      <c r="D23" s="803"/>
      <c r="E23" s="803"/>
      <c r="F23" s="803"/>
      <c r="G23" s="803"/>
      <c r="H23" s="803"/>
      <c r="I23" s="803"/>
      <c r="J23" s="803"/>
    </row>
    <row r="24" spans="2:10" x14ac:dyDescent="0.25">
      <c r="D24" s="9"/>
      <c r="E24" s="9"/>
      <c r="F24" s="9"/>
      <c r="G24" s="9"/>
      <c r="H24" s="9"/>
      <c r="I24" s="9"/>
      <c r="J24" s="9"/>
    </row>
    <row r="25" spans="2:10" x14ac:dyDescent="0.25">
      <c r="D25" s="9"/>
      <c r="E25" s="9"/>
      <c r="F25" s="9"/>
      <c r="G25" s="9"/>
      <c r="H25" s="9"/>
      <c r="I25" s="9"/>
      <c r="J25" s="9"/>
    </row>
    <row r="26" spans="2:10" x14ac:dyDescent="0.25">
      <c r="D26" s="9"/>
      <c r="E26" s="9"/>
      <c r="F26" s="9"/>
      <c r="G26" s="9"/>
      <c r="H26" s="9"/>
      <c r="I26" s="9"/>
      <c r="J26" s="9"/>
    </row>
  </sheetData>
  <mergeCells count="3">
    <mergeCell ref="G18:H18"/>
    <mergeCell ref="D18:E18"/>
    <mergeCell ref="D13:E13"/>
  </mergeCells>
  <hyperlinks>
    <hyperlink ref="B13" location="'3.2.1.a'!A1" display="3.2.1.a"/>
    <hyperlink ref="B17" location="'3.2.2.b'!A1" display="3.2.2.b.1"/>
    <hyperlink ref="B21" location="'3.2.3.a.1'!A1" display="3.2.3.a.1"/>
    <hyperlink ref="B22" location="'3.2.3.a.2'!A1" display="3.2.3.a.2"/>
    <hyperlink ref="B23" location="'3.2.3.b'!A1" display="3.2.3.b"/>
    <hyperlink ref="A6" location="'INDICE MDEA'!A1" display="Regresar"/>
  </hyperlinks>
  <pageMargins left="0.7" right="0.7" top="0.75" bottom="0.75" header="0.3" footer="0.3"/>
  <pageSetup orientation="portrait" horizontalDpi="90" verticalDpi="9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A1:BA26"/>
  <sheetViews>
    <sheetView showGridLines="0" zoomScale="90" zoomScaleNormal="90" workbookViewId="0">
      <selection activeCell="E24" sqref="E24"/>
    </sheetView>
  </sheetViews>
  <sheetFormatPr baseColWidth="10" defaultColWidth="11.42578125" defaultRowHeight="15" x14ac:dyDescent="0.25"/>
  <cols>
    <col min="1" max="1" width="11.42578125" style="99"/>
    <col min="2" max="2" width="51.42578125" style="99" customWidth="1"/>
    <col min="3" max="3" width="14" style="99" customWidth="1"/>
    <col min="4" max="4" width="12.7109375" style="99" customWidth="1"/>
    <col min="5" max="5" width="14.7109375" style="99" customWidth="1"/>
    <col min="6" max="16384" width="11.42578125" style="99"/>
  </cols>
  <sheetData>
    <row r="1" spans="1:11" ht="15.6" x14ac:dyDescent="0.3">
      <c r="A1" s="23" t="s">
        <v>32</v>
      </c>
      <c r="E1" s="23" t="s">
        <v>60</v>
      </c>
    </row>
    <row r="2" spans="1:11" ht="15.75" x14ac:dyDescent="0.25">
      <c r="A2" s="18"/>
      <c r="B2" s="85" t="s">
        <v>1535</v>
      </c>
      <c r="C2" s="100"/>
    </row>
    <row r="3" spans="1:11" ht="14.45" x14ac:dyDescent="0.3">
      <c r="B3" s="86" t="s">
        <v>25</v>
      </c>
    </row>
    <row r="4" spans="1:11" x14ac:dyDescent="0.25">
      <c r="B4" s="86" t="s">
        <v>52</v>
      </c>
    </row>
    <row r="5" spans="1:11" ht="15" customHeight="1" x14ac:dyDescent="0.25">
      <c r="B5" s="86" t="s">
        <v>1314</v>
      </c>
      <c r="F5" s="178"/>
      <c r="G5" s="178"/>
      <c r="H5" s="178"/>
      <c r="I5" s="178"/>
      <c r="J5" s="178"/>
      <c r="K5" s="178"/>
    </row>
    <row r="6" spans="1:11" ht="15" customHeight="1" x14ac:dyDescent="0.25">
      <c r="B6" s="86" t="s">
        <v>1576</v>
      </c>
      <c r="F6" s="1617"/>
      <c r="G6" s="1617"/>
      <c r="H6" s="1617"/>
      <c r="I6" s="1617"/>
      <c r="J6" s="178"/>
      <c r="K6" s="178"/>
    </row>
    <row r="7" spans="1:11" x14ac:dyDescent="0.25">
      <c r="F7" s="1617"/>
      <c r="G7" s="1617"/>
      <c r="H7" s="1617"/>
      <c r="I7" s="1617"/>
      <c r="J7" s="178"/>
      <c r="K7" s="178"/>
    </row>
    <row r="8" spans="1:11" x14ac:dyDescent="0.25">
      <c r="B8" s="92" t="s">
        <v>1577</v>
      </c>
      <c r="F8" s="1617"/>
      <c r="G8" s="1617"/>
      <c r="H8" s="1617"/>
      <c r="I8" s="1617"/>
      <c r="J8" s="178"/>
      <c r="K8" s="178"/>
    </row>
    <row r="9" spans="1:11" x14ac:dyDescent="0.25">
      <c r="F9" s="1617"/>
      <c r="G9" s="1617"/>
      <c r="H9" s="1617"/>
      <c r="I9" s="1617"/>
      <c r="J9" s="178"/>
      <c r="K9" s="178"/>
    </row>
    <row r="10" spans="1:11" x14ac:dyDescent="0.25">
      <c r="B10" s="101" t="s">
        <v>1714</v>
      </c>
      <c r="F10" s="178"/>
      <c r="G10" s="178"/>
      <c r="H10" s="178"/>
      <c r="I10" s="178"/>
      <c r="J10" s="178"/>
      <c r="K10" s="178"/>
    </row>
    <row r="11" spans="1:11" x14ac:dyDescent="0.25">
      <c r="B11" s="239" t="s">
        <v>3804</v>
      </c>
      <c r="F11" s="178"/>
      <c r="G11" s="178"/>
      <c r="H11" s="178"/>
      <c r="I11" s="178"/>
      <c r="J11" s="178"/>
      <c r="K11" s="178"/>
    </row>
    <row r="12" spans="1:11" x14ac:dyDescent="0.25">
      <c r="B12" s="163" t="s">
        <v>244</v>
      </c>
      <c r="C12" s="164">
        <v>2016</v>
      </c>
      <c r="D12" s="164">
        <v>2017</v>
      </c>
      <c r="E12" s="164">
        <v>2018</v>
      </c>
      <c r="F12" s="178"/>
      <c r="G12" s="661"/>
      <c r="H12" s="661"/>
      <c r="I12" s="661"/>
      <c r="J12" s="661"/>
      <c r="K12" s="661"/>
    </row>
    <row r="13" spans="1:11" ht="14.45" x14ac:dyDescent="0.3">
      <c r="B13" s="165" t="s">
        <v>3626</v>
      </c>
      <c r="C13" s="1244">
        <f>SUM(C15:C17)</f>
        <v>471.23979792310593</v>
      </c>
      <c r="D13" s="1244">
        <f t="shared" ref="D13:E13" si="0">SUM(D15:D17)</f>
        <v>476.1669430529563</v>
      </c>
      <c r="E13" s="1244">
        <f t="shared" si="0"/>
        <v>492.49322730196423</v>
      </c>
      <c r="F13" s="178"/>
      <c r="G13" s="660"/>
      <c r="H13" s="660"/>
      <c r="I13" s="660"/>
      <c r="J13" s="660"/>
      <c r="K13" s="660"/>
    </row>
    <row r="14" spans="1:11" ht="14.45" x14ac:dyDescent="0.3">
      <c r="B14" s="167" t="s">
        <v>3627</v>
      </c>
      <c r="F14" s="178"/>
      <c r="G14" s="178"/>
      <c r="H14" s="178"/>
      <c r="I14" s="178"/>
      <c r="J14" s="178"/>
      <c r="K14" s="178"/>
    </row>
    <row r="15" spans="1:11" ht="14.45" x14ac:dyDescent="0.3">
      <c r="B15" s="575" t="s">
        <v>260</v>
      </c>
      <c r="C15" s="1243">
        <v>166.85998550790777</v>
      </c>
      <c r="D15" s="1243">
        <v>168.26903021718925</v>
      </c>
      <c r="E15" s="1243">
        <v>179.06237803019744</v>
      </c>
      <c r="F15" s="178"/>
      <c r="G15" s="178"/>
      <c r="H15" s="178"/>
      <c r="I15" s="178"/>
      <c r="J15" s="178"/>
      <c r="K15" s="178"/>
    </row>
    <row r="16" spans="1:11" x14ac:dyDescent="0.25">
      <c r="B16" s="575" t="s">
        <v>261</v>
      </c>
      <c r="C16" s="1243">
        <v>140.02307976103998</v>
      </c>
      <c r="D16" s="1243">
        <v>137.42880703132022</v>
      </c>
      <c r="E16" s="1243">
        <v>142.1018672850401</v>
      </c>
      <c r="F16" s="178"/>
      <c r="G16" s="178"/>
      <c r="H16" s="178"/>
      <c r="I16" s="178"/>
      <c r="J16" s="178"/>
      <c r="K16" s="178"/>
    </row>
    <row r="17" spans="2:53" ht="30" x14ac:dyDescent="0.25">
      <c r="B17" s="165" t="s">
        <v>3628</v>
      </c>
      <c r="C17" s="1243">
        <v>164.35673265415815</v>
      </c>
      <c r="D17" s="1243">
        <v>170.4691058044468</v>
      </c>
      <c r="E17" s="1243">
        <v>171.32898198672675</v>
      </c>
      <c r="F17" s="178"/>
      <c r="G17" s="178"/>
      <c r="H17" s="178"/>
      <c r="I17" s="178"/>
      <c r="J17" s="178"/>
      <c r="K17" s="178"/>
    </row>
    <row r="18" spans="2:53" ht="14.45" x14ac:dyDescent="0.3">
      <c r="B18" s="1616" t="s">
        <v>3725</v>
      </c>
      <c r="C18" s="1616"/>
      <c r="D18" s="1616"/>
      <c r="E18" s="641"/>
      <c r="F18" s="106"/>
      <c r="G18" s="106"/>
      <c r="H18" s="106"/>
      <c r="I18" s="106"/>
    </row>
    <row r="19" spans="2:53" ht="14.45" x14ac:dyDescent="0.3">
      <c r="B19" s="95"/>
      <c r="C19" s="642"/>
      <c r="D19" s="642"/>
      <c r="E19" s="642"/>
      <c r="F19" s="642"/>
      <c r="G19" s="642"/>
      <c r="H19" s="642"/>
      <c r="I19" s="642"/>
      <c r="J19" s="642"/>
      <c r="K19" s="642"/>
      <c r="L19" s="642"/>
    </row>
    <row r="20" spans="2:53" ht="14.45" x14ac:dyDescent="0.3">
      <c r="B20" s="1615"/>
      <c r="C20" s="1615"/>
      <c r="D20" s="1615"/>
    </row>
    <row r="22" spans="2:53" s="106" customFormat="1" ht="15" customHeight="1" x14ac:dyDescent="0.3">
      <c r="B22" s="154"/>
      <c r="D22" s="156"/>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row>
    <row r="24" spans="2:53" ht="14.45" x14ac:dyDescent="0.3">
      <c r="B24" s="106"/>
      <c r="C24" s="106"/>
      <c r="D24" s="106"/>
      <c r="E24" s="106"/>
      <c r="F24" s="106"/>
      <c r="G24" s="106"/>
      <c r="H24" s="106"/>
      <c r="I24" s="106"/>
      <c r="J24" s="106"/>
      <c r="K24" s="106"/>
      <c r="L24" s="106"/>
      <c r="M24" s="106"/>
      <c r="N24" s="106"/>
      <c r="O24" s="106"/>
    </row>
    <row r="25" spans="2:53" ht="14.45" x14ac:dyDescent="0.3">
      <c r="B25" s="760"/>
      <c r="C25" s="760"/>
      <c r="D25" s="760"/>
      <c r="E25" s="760"/>
      <c r="F25" s="760"/>
      <c r="G25" s="760"/>
      <c r="H25" s="760"/>
      <c r="I25" s="760"/>
      <c r="J25" s="760"/>
      <c r="K25" s="760"/>
      <c r="L25" s="760"/>
      <c r="M25" s="760"/>
      <c r="N25" s="760"/>
      <c r="O25" s="760"/>
    </row>
    <row r="26" spans="2:53" ht="14.45" x14ac:dyDescent="0.3">
      <c r="B26" s="95"/>
      <c r="C26" s="392"/>
      <c r="D26" s="392"/>
      <c r="E26" s="392"/>
      <c r="F26" s="392"/>
      <c r="G26" s="392"/>
      <c r="H26" s="392"/>
      <c r="I26" s="392"/>
      <c r="J26" s="392"/>
      <c r="K26" s="392"/>
      <c r="L26" s="392"/>
      <c r="M26" s="392"/>
      <c r="N26" s="392"/>
      <c r="O26" s="392"/>
    </row>
  </sheetData>
  <mergeCells count="3">
    <mergeCell ref="B20:D20"/>
    <mergeCell ref="B18:D18"/>
    <mergeCell ref="F6:I9"/>
  </mergeCells>
  <hyperlinks>
    <hyperlink ref="A1" location="'C3'!A1" display="Regresar"/>
    <hyperlink ref="E1" location="'M 3.2.2.a.1-b.1'!A1" display="Ver metadato "/>
    <hyperlink ref="E1" location="'HM 3.2.1.a'!A1" display="Ver metadato "/>
  </hyperlink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6">
    <tabColor theme="8" tint="-0.499984740745262"/>
    <pageSetUpPr fitToPage="1"/>
  </sheetPr>
  <dimension ref="A1:L576"/>
  <sheetViews>
    <sheetView showGridLines="0" zoomScale="80" zoomScaleNormal="80" workbookViewId="0">
      <selection activeCell="E24" sqref="E24"/>
    </sheetView>
  </sheetViews>
  <sheetFormatPr baseColWidth="10" defaultColWidth="11.42578125" defaultRowHeight="15.75" x14ac:dyDescent="0.25"/>
  <cols>
    <col min="1" max="1" width="18.28515625" style="11" customWidth="1"/>
    <col min="2" max="2" width="30.28515625" style="11" customWidth="1"/>
    <col min="3" max="3" width="37.7109375" style="11" customWidth="1"/>
    <col min="4" max="4" width="34.28515625" style="11" customWidth="1"/>
    <col min="5" max="5" width="25.42578125" style="11" customWidth="1"/>
    <col min="6" max="6" width="24.7109375" style="11" customWidth="1"/>
    <col min="7" max="7" width="21.42578125" style="11" customWidth="1"/>
    <col min="8" max="8" width="16" style="11" customWidth="1"/>
    <col min="9" max="9" width="16.28515625" style="11" customWidth="1"/>
    <col min="10" max="10" width="21.7109375" style="11" customWidth="1"/>
    <col min="11" max="16384" width="11.42578125" style="11"/>
  </cols>
  <sheetData>
    <row r="1" spans="1:7" ht="15.6" x14ac:dyDescent="0.3">
      <c r="A1" s="23" t="s">
        <v>32</v>
      </c>
    </row>
    <row r="2" spans="1:7" ht="42" customHeight="1" x14ac:dyDescent="0.25">
      <c r="F2" s="36" t="s">
        <v>264</v>
      </c>
      <c r="G2" s="37"/>
    </row>
    <row r="3" spans="1:7" ht="45.75" customHeight="1" x14ac:dyDescent="0.25">
      <c r="B3" s="1554" t="s">
        <v>265</v>
      </c>
      <c r="C3" s="1554"/>
      <c r="D3" s="1554"/>
      <c r="E3" s="1554"/>
      <c r="F3" s="1554"/>
      <c r="G3" s="1554"/>
    </row>
    <row r="4" spans="1:7" ht="15.6" x14ac:dyDescent="0.3">
      <c r="B4" s="1555" t="s">
        <v>266</v>
      </c>
      <c r="C4" s="1555"/>
      <c r="D4" s="1555"/>
      <c r="E4" s="1555"/>
      <c r="F4" s="1555"/>
      <c r="G4" s="1555"/>
    </row>
    <row r="5" spans="1:7" ht="15.6" x14ac:dyDescent="0.3">
      <c r="B5" s="1556"/>
      <c r="C5" s="1556"/>
      <c r="D5" s="1556"/>
      <c r="F5" s="33"/>
      <c r="G5" s="33"/>
    </row>
    <row r="6" spans="1:7" x14ac:dyDescent="0.25">
      <c r="B6" s="1557" t="s">
        <v>267</v>
      </c>
      <c r="C6" s="1557"/>
      <c r="D6" s="1557"/>
      <c r="E6" s="1557"/>
      <c r="F6" s="1557"/>
      <c r="G6" s="1557"/>
    </row>
    <row r="7" spans="1:7" ht="15.6" x14ac:dyDescent="0.3">
      <c r="B7" s="1556"/>
      <c r="C7" s="1556"/>
      <c r="D7" s="1556"/>
      <c r="F7" s="33"/>
      <c r="G7" s="33"/>
    </row>
    <row r="8" spans="1:7" ht="15.6" x14ac:dyDescent="0.3">
      <c r="B8" s="792" t="s">
        <v>268</v>
      </c>
      <c r="C8" s="1603" t="s">
        <v>324</v>
      </c>
      <c r="D8" s="1603"/>
      <c r="E8" s="1603"/>
      <c r="F8" s="1603"/>
      <c r="G8" s="1603"/>
    </row>
    <row r="9" spans="1:7" ht="31.5" x14ac:dyDescent="0.25">
      <c r="B9" s="792" t="s">
        <v>270</v>
      </c>
      <c r="C9" s="1603" t="s">
        <v>3752</v>
      </c>
      <c r="D9" s="1603"/>
      <c r="E9" s="1603"/>
      <c r="F9" s="1603"/>
      <c r="G9" s="1603"/>
    </row>
    <row r="10" spans="1:7" ht="31.5" x14ac:dyDescent="0.25">
      <c r="B10" s="1549" t="s">
        <v>271</v>
      </c>
      <c r="C10" s="418" t="s">
        <v>272</v>
      </c>
      <c r="D10" s="418" t="s">
        <v>273</v>
      </c>
      <c r="E10" s="418" t="s">
        <v>274</v>
      </c>
      <c r="F10" s="417" t="s">
        <v>275</v>
      </c>
      <c r="G10" s="417" t="s">
        <v>276</v>
      </c>
    </row>
    <row r="11" spans="1:7" ht="36" customHeight="1" x14ac:dyDescent="0.25">
      <c r="B11" s="1550"/>
      <c r="C11" s="603" t="s">
        <v>25</v>
      </c>
      <c r="D11" s="603" t="s">
        <v>377</v>
      </c>
      <c r="E11" s="603" t="s">
        <v>441</v>
      </c>
      <c r="F11" s="604" t="s">
        <v>971</v>
      </c>
      <c r="G11" s="604" t="s">
        <v>972</v>
      </c>
    </row>
    <row r="12" spans="1:7" ht="17.25" customHeight="1" x14ac:dyDescent="0.25">
      <c r="B12" s="1550"/>
      <c r="C12" s="416"/>
      <c r="D12" s="416"/>
      <c r="E12" s="416"/>
      <c r="F12" s="415" t="s">
        <v>282</v>
      </c>
      <c r="G12" s="415"/>
    </row>
    <row r="13" spans="1:7" ht="17.25" customHeight="1" x14ac:dyDescent="0.25">
      <c r="B13" s="1551"/>
      <c r="C13" s="416"/>
      <c r="D13" s="416"/>
      <c r="E13" s="416"/>
      <c r="F13" s="415" t="s">
        <v>282</v>
      </c>
      <c r="G13" s="415"/>
    </row>
    <row r="14" spans="1:7" x14ac:dyDescent="0.25">
      <c r="B14" s="414" t="s">
        <v>283</v>
      </c>
      <c r="C14" s="1603" t="s">
        <v>2</v>
      </c>
      <c r="D14" s="1603"/>
      <c r="E14" s="1603"/>
      <c r="F14" s="1603"/>
      <c r="G14" s="1603"/>
    </row>
    <row r="15" spans="1:7" ht="74.25" customHeight="1" x14ac:dyDescent="0.25">
      <c r="B15" s="792" t="s">
        <v>284</v>
      </c>
      <c r="C15" s="1605" t="s">
        <v>3724</v>
      </c>
      <c r="D15" s="1605"/>
      <c r="E15" s="1605"/>
      <c r="F15" s="1605"/>
      <c r="G15" s="1605"/>
    </row>
    <row r="16" spans="1:7" ht="47.65" customHeight="1" x14ac:dyDescent="0.25">
      <c r="B16" s="792" t="s">
        <v>285</v>
      </c>
      <c r="C16" s="1603" t="s">
        <v>3753</v>
      </c>
      <c r="D16" s="1603"/>
      <c r="E16" s="1603"/>
      <c r="F16" s="1603"/>
      <c r="G16" s="1603"/>
    </row>
    <row r="17" spans="2:9" x14ac:dyDescent="0.25">
      <c r="B17" s="792" t="s">
        <v>286</v>
      </c>
      <c r="C17" s="1605" t="s">
        <v>287</v>
      </c>
      <c r="D17" s="1605"/>
      <c r="E17" s="1605"/>
      <c r="F17" s="1605"/>
      <c r="G17" s="1605"/>
    </row>
    <row r="18" spans="2:9" x14ac:dyDescent="0.25">
      <c r="B18" s="792" t="s">
        <v>288</v>
      </c>
      <c r="C18" s="1605" t="s">
        <v>1828</v>
      </c>
      <c r="D18" s="1605"/>
      <c r="E18" s="1605"/>
      <c r="F18" s="1605"/>
      <c r="G18" s="1605"/>
    </row>
    <row r="19" spans="2:9" ht="36.75" customHeight="1" x14ac:dyDescent="0.25">
      <c r="B19" s="792" t="s">
        <v>289</v>
      </c>
      <c r="C19" s="1605" t="s">
        <v>3754</v>
      </c>
      <c r="D19" s="1605"/>
      <c r="E19" s="1605"/>
      <c r="F19" s="1605"/>
      <c r="G19" s="1605"/>
    </row>
    <row r="20" spans="2:9" x14ac:dyDescent="0.25">
      <c r="B20" s="792" t="s">
        <v>290</v>
      </c>
      <c r="C20" s="1603"/>
      <c r="D20" s="1603"/>
      <c r="E20" s="1603"/>
      <c r="F20" s="1603"/>
      <c r="G20" s="1603"/>
    </row>
    <row r="21" spans="2:9" ht="43.5" customHeight="1" x14ac:dyDescent="0.25">
      <c r="B21" s="792" t="s">
        <v>291</v>
      </c>
      <c r="C21" s="791" t="s">
        <v>3726</v>
      </c>
      <c r="D21" s="789" t="s">
        <v>1758</v>
      </c>
      <c r="E21" s="1619" t="s">
        <v>292</v>
      </c>
      <c r="F21" s="1620"/>
      <c r="G21" s="1621"/>
    </row>
    <row r="22" spans="2:9" ht="36.75" customHeight="1" x14ac:dyDescent="0.25">
      <c r="B22" s="792" t="s">
        <v>293</v>
      </c>
      <c r="C22" s="1605" t="s">
        <v>1759</v>
      </c>
      <c r="D22" s="1605"/>
      <c r="E22" s="1605"/>
      <c r="F22" s="1605"/>
      <c r="G22" s="1605"/>
    </row>
    <row r="23" spans="2:9" ht="21" customHeight="1" x14ac:dyDescent="0.25">
      <c r="B23" s="792" t="s">
        <v>294</v>
      </c>
      <c r="C23" s="1605"/>
      <c r="D23" s="1605"/>
      <c r="E23" s="1605"/>
      <c r="F23" s="1605"/>
      <c r="G23" s="1605"/>
    </row>
    <row r="24" spans="2:9" x14ac:dyDescent="0.25">
      <c r="B24" s="1578"/>
      <c r="C24" s="1578"/>
      <c r="D24" s="1578"/>
      <c r="E24" s="399"/>
      <c r="F24" s="409"/>
      <c r="G24" s="409"/>
    </row>
    <row r="25" spans="2:9" x14ac:dyDescent="0.25">
      <c r="B25" s="1579" t="s">
        <v>295</v>
      </c>
      <c r="C25" s="1579"/>
      <c r="D25" s="1579"/>
      <c r="E25" s="1579"/>
      <c r="F25" s="1579"/>
      <c r="G25" s="1579"/>
    </row>
    <row r="26" spans="2:9" x14ac:dyDescent="0.25">
      <c r="B26" s="411"/>
      <c r="C26" s="411"/>
      <c r="D26" s="411"/>
      <c r="E26" s="399"/>
      <c r="F26" s="398"/>
      <c r="G26" s="398"/>
      <c r="I26" s="11" t="s">
        <v>296</v>
      </c>
    </row>
    <row r="27" spans="2:9" x14ac:dyDescent="0.25">
      <c r="B27" s="792" t="s">
        <v>297</v>
      </c>
      <c r="C27" s="1603" t="s">
        <v>3599</v>
      </c>
      <c r="D27" s="1603"/>
      <c r="E27" s="1603"/>
      <c r="F27" s="1603"/>
      <c r="G27" s="1603"/>
    </row>
    <row r="28" spans="2:9" ht="31.5" x14ac:dyDescent="0.25">
      <c r="B28" s="792" t="s">
        <v>298</v>
      </c>
      <c r="C28" s="1603" t="s">
        <v>3755</v>
      </c>
      <c r="D28" s="1603"/>
      <c r="E28" s="1603"/>
      <c r="F28" s="1603"/>
      <c r="G28" s="1603"/>
    </row>
    <row r="29" spans="2:9" x14ac:dyDescent="0.25">
      <c r="B29" s="793" t="s">
        <v>299</v>
      </c>
      <c r="C29" s="1605" t="s">
        <v>300</v>
      </c>
      <c r="D29" s="1605"/>
      <c r="E29" s="1605"/>
      <c r="F29" s="1605"/>
      <c r="G29" s="1605"/>
    </row>
    <row r="30" spans="2:9" x14ac:dyDescent="0.25">
      <c r="B30" s="793" t="s">
        <v>301</v>
      </c>
      <c r="C30" s="1618" t="s">
        <v>302</v>
      </c>
      <c r="D30" s="1618"/>
      <c r="E30" s="1618"/>
      <c r="F30" s="1618"/>
      <c r="G30" s="1618"/>
    </row>
    <row r="31" spans="2:9" x14ac:dyDescent="0.25">
      <c r="B31" s="1580"/>
      <c r="C31" s="1580"/>
      <c r="D31" s="1580"/>
      <c r="E31" s="399"/>
      <c r="F31" s="398"/>
      <c r="G31" s="398"/>
    </row>
    <row r="32" spans="2:9" x14ac:dyDescent="0.25">
      <c r="B32" s="1579" t="s">
        <v>303</v>
      </c>
      <c r="C32" s="1579"/>
      <c r="D32" s="1579"/>
      <c r="E32" s="1579"/>
      <c r="F32" s="1579"/>
      <c r="G32" s="1579"/>
    </row>
    <row r="33" spans="2:10" x14ac:dyDescent="0.25">
      <c r="B33" s="1578"/>
      <c r="C33" s="1578"/>
      <c r="D33" s="1578"/>
      <c r="E33" s="399"/>
      <c r="F33" s="398"/>
      <c r="G33" s="398"/>
    </row>
    <row r="34" spans="2:10" ht="18" customHeight="1" x14ac:dyDescent="0.25">
      <c r="B34" s="792" t="s">
        <v>304</v>
      </c>
      <c r="C34" s="1603" t="s">
        <v>3601</v>
      </c>
      <c r="D34" s="1603"/>
      <c r="E34" s="1603"/>
      <c r="F34" s="1603"/>
      <c r="G34" s="1603"/>
    </row>
    <row r="35" spans="2:10" ht="18" customHeight="1" x14ac:dyDescent="0.25">
      <c r="B35" s="792" t="s">
        <v>305</v>
      </c>
      <c r="C35" s="1603" t="s">
        <v>3602</v>
      </c>
      <c r="D35" s="1603"/>
      <c r="E35" s="1603"/>
      <c r="F35" s="1603"/>
      <c r="G35" s="1603"/>
    </row>
    <row r="36" spans="2:10" ht="18" customHeight="1" x14ac:dyDescent="0.25">
      <c r="B36" s="792" t="s">
        <v>306</v>
      </c>
      <c r="C36" s="1603" t="s">
        <v>3756</v>
      </c>
      <c r="D36" s="1603"/>
      <c r="E36" s="1603"/>
      <c r="F36" s="1603"/>
      <c r="G36" s="1603"/>
    </row>
    <row r="37" spans="2:10" ht="18" customHeight="1" x14ac:dyDescent="0.25">
      <c r="B37" s="792" t="s">
        <v>307</v>
      </c>
      <c r="C37" s="1603"/>
      <c r="D37" s="1603"/>
      <c r="E37" s="1603"/>
      <c r="F37" s="1603"/>
      <c r="G37" s="1603"/>
      <c r="J37" s="29"/>
    </row>
    <row r="38" spans="2:10" ht="18" customHeight="1" x14ac:dyDescent="0.25">
      <c r="B38" s="792" t="s">
        <v>308</v>
      </c>
      <c r="C38" s="1396" t="s">
        <v>3605</v>
      </c>
      <c r="D38" s="1603"/>
      <c r="E38" s="1603"/>
      <c r="F38" s="1603"/>
      <c r="G38" s="1603"/>
    </row>
    <row r="39" spans="2:10" ht="18" customHeight="1" x14ac:dyDescent="0.25">
      <c r="B39" s="792" t="s">
        <v>309</v>
      </c>
      <c r="C39" s="1603" t="s">
        <v>1870</v>
      </c>
      <c r="D39" s="1603"/>
      <c r="E39" s="1603"/>
      <c r="F39" s="1603"/>
      <c r="G39" s="1603"/>
    </row>
    <row r="40" spans="2:10" x14ac:dyDescent="0.25">
      <c r="B40" s="1592"/>
      <c r="C40" s="1592"/>
      <c r="D40" s="1592"/>
      <c r="E40" s="399"/>
      <c r="F40" s="409"/>
      <c r="G40" s="409"/>
    </row>
    <row r="41" spans="2:10" x14ac:dyDescent="0.25">
      <c r="B41" s="1579" t="s">
        <v>310</v>
      </c>
      <c r="C41" s="1579"/>
      <c r="D41" s="1579"/>
      <c r="E41" s="1579"/>
      <c r="F41" s="1579"/>
      <c r="G41" s="1579"/>
    </row>
    <row r="42" spans="2:10" x14ac:dyDescent="0.25">
      <c r="B42" s="408"/>
      <c r="C42" s="408"/>
      <c r="D42" s="408"/>
      <c r="E42" s="399"/>
      <c r="F42" s="399"/>
      <c r="G42" s="399"/>
    </row>
    <row r="43" spans="2:10" ht="31.5" x14ac:dyDescent="0.25">
      <c r="B43" s="792" t="s">
        <v>311</v>
      </c>
      <c r="C43" s="1603" t="s">
        <v>3757</v>
      </c>
      <c r="D43" s="1603"/>
      <c r="E43" s="1603"/>
      <c r="F43" s="1603"/>
      <c r="G43" s="1603"/>
    </row>
    <row r="44" spans="2:10" ht="36" customHeight="1" x14ac:dyDescent="0.25">
      <c r="B44" s="792" t="s">
        <v>312</v>
      </c>
      <c r="C44" s="1605" t="s">
        <v>3758</v>
      </c>
      <c r="D44" s="1605"/>
      <c r="E44" s="1605"/>
      <c r="F44" s="1605"/>
      <c r="G44" s="1605"/>
    </row>
    <row r="45" spans="2:10" ht="21" customHeight="1" x14ac:dyDescent="0.25">
      <c r="B45" s="792" t="s">
        <v>313</v>
      </c>
      <c r="C45" s="1603"/>
      <c r="D45" s="1603"/>
      <c r="E45" s="1603"/>
      <c r="F45" s="1603"/>
      <c r="G45" s="1603"/>
    </row>
    <row r="46" spans="2:10" x14ac:dyDescent="0.25">
      <c r="B46" s="406"/>
      <c r="C46" s="405"/>
      <c r="D46" s="404"/>
      <c r="E46" s="399"/>
      <c r="F46" s="398"/>
      <c r="G46" s="398"/>
    </row>
    <row r="47" spans="2:10" x14ac:dyDescent="0.25">
      <c r="B47" s="1589" t="s">
        <v>314</v>
      </c>
      <c r="C47" s="1589"/>
      <c r="D47" s="1589"/>
      <c r="E47" s="1589"/>
      <c r="F47" s="1589"/>
      <c r="G47" s="1589"/>
    </row>
    <row r="48" spans="2:10" x14ac:dyDescent="0.25">
      <c r="B48" s="403"/>
      <c r="C48" s="403"/>
      <c r="D48" s="403"/>
      <c r="E48" s="399"/>
      <c r="F48" s="398"/>
      <c r="G48" s="402"/>
    </row>
    <row r="49" spans="2:7" ht="31.5" x14ac:dyDescent="0.25">
      <c r="B49" s="401" t="s">
        <v>315</v>
      </c>
      <c r="C49" s="1622"/>
      <c r="D49" s="1622"/>
      <c r="E49" s="1622"/>
      <c r="F49" s="1622"/>
      <c r="G49" s="1622"/>
    </row>
    <row r="50" spans="2:7" ht="31.5" x14ac:dyDescent="0.25">
      <c r="B50" s="400" t="s">
        <v>316</v>
      </c>
      <c r="C50" s="1623"/>
      <c r="D50" s="1623"/>
      <c r="E50" s="1623"/>
      <c r="F50" s="1623"/>
      <c r="G50" s="1623"/>
    </row>
    <row r="51" spans="2:7" x14ac:dyDescent="0.25">
      <c r="B51" s="400" t="s">
        <v>317</v>
      </c>
      <c r="C51" s="1622"/>
      <c r="D51" s="1622"/>
      <c r="E51" s="1622"/>
      <c r="F51" s="1622"/>
      <c r="G51" s="1622"/>
    </row>
    <row r="52" spans="2:7" ht="31.5" x14ac:dyDescent="0.25">
      <c r="B52" s="400" t="s">
        <v>318</v>
      </c>
      <c r="C52" s="1622"/>
      <c r="D52" s="1622"/>
      <c r="E52" s="1622"/>
      <c r="F52" s="1622"/>
      <c r="G52" s="1622"/>
    </row>
    <row r="53" spans="2:7" x14ac:dyDescent="0.25">
      <c r="B53" s="399"/>
      <c r="C53" s="399"/>
      <c r="D53" s="399"/>
      <c r="E53" s="399"/>
      <c r="F53" s="398"/>
      <c r="G53" s="398"/>
    </row>
    <row r="112" spans="2:6" ht="15.6" hidden="1" x14ac:dyDescent="0.3">
      <c r="B112" s="1553" t="s">
        <v>271</v>
      </c>
      <c r="C112" s="1553"/>
      <c r="D112" s="1553"/>
      <c r="E112" s="1553"/>
      <c r="F112" s="1553"/>
    </row>
    <row r="113" spans="1:12" ht="31.15" hidden="1" x14ac:dyDescent="0.3">
      <c r="A113" s="56" t="s">
        <v>321</v>
      </c>
      <c r="B113" s="56" t="s">
        <v>272</v>
      </c>
      <c r="C113" s="56" t="s">
        <v>273</v>
      </c>
      <c r="D113" s="56" t="s">
        <v>274</v>
      </c>
      <c r="E113" s="57" t="s">
        <v>322</v>
      </c>
      <c r="F113" s="57" t="s">
        <v>276</v>
      </c>
      <c r="G113" s="56" t="s">
        <v>283</v>
      </c>
      <c r="H113" s="56" t="s">
        <v>286</v>
      </c>
      <c r="I113" s="56" t="s">
        <v>323</v>
      </c>
      <c r="J113" s="56" t="s">
        <v>301</v>
      </c>
      <c r="K113" s="31"/>
      <c r="L113" s="31"/>
    </row>
    <row r="114" spans="1:12" ht="15.6" hidden="1" x14ac:dyDescent="0.3">
      <c r="A114" s="11" t="s">
        <v>324</v>
      </c>
      <c r="B114" s="35" t="s">
        <v>325</v>
      </c>
      <c r="C114" s="35" t="s">
        <v>326</v>
      </c>
      <c r="D114" s="35" t="s">
        <v>87</v>
      </c>
      <c r="E114" s="35" t="s">
        <v>327</v>
      </c>
      <c r="F114" s="35" t="s">
        <v>328</v>
      </c>
      <c r="G114" s="11" t="s">
        <v>2</v>
      </c>
      <c r="H114" s="11" t="s">
        <v>329</v>
      </c>
      <c r="I114" s="11" t="s">
        <v>330</v>
      </c>
      <c r="J114" s="11" t="s">
        <v>331</v>
      </c>
    </row>
    <row r="115" spans="1:12" ht="15.6" hidden="1" x14ac:dyDescent="0.3">
      <c r="A115" s="11" t="s">
        <v>269</v>
      </c>
      <c r="B115" s="35" t="s">
        <v>277</v>
      </c>
      <c r="C115" s="35" t="s">
        <v>332</v>
      </c>
      <c r="D115" s="35" t="s">
        <v>333</v>
      </c>
      <c r="E115" s="35" t="s">
        <v>334</v>
      </c>
      <c r="F115" s="35" t="s">
        <v>335</v>
      </c>
      <c r="G115" s="11" t="s">
        <v>0</v>
      </c>
      <c r="H115" s="11" t="s">
        <v>287</v>
      </c>
      <c r="I115" s="11" t="s">
        <v>336</v>
      </c>
      <c r="J115" s="11" t="s">
        <v>302</v>
      </c>
    </row>
    <row r="116" spans="1:12" ht="15.6" hidden="1" x14ac:dyDescent="0.3">
      <c r="B116" s="35" t="s">
        <v>25</v>
      </c>
      <c r="C116" s="35" t="s">
        <v>337</v>
      </c>
      <c r="D116" s="35" t="s">
        <v>338</v>
      </c>
      <c r="E116" s="35" t="s">
        <v>339</v>
      </c>
      <c r="F116" s="35" t="s">
        <v>340</v>
      </c>
      <c r="G116" s="11" t="s">
        <v>341</v>
      </c>
      <c r="H116" s="11" t="s">
        <v>342</v>
      </c>
      <c r="I116" s="11" t="s">
        <v>343</v>
      </c>
    </row>
    <row r="117" spans="1:12" ht="15.6" hidden="1" x14ac:dyDescent="0.3">
      <c r="B117" s="35" t="s">
        <v>344</v>
      </c>
      <c r="C117" s="35" t="s">
        <v>278</v>
      </c>
      <c r="D117" s="35" t="s">
        <v>345</v>
      </c>
      <c r="E117" s="35" t="s">
        <v>88</v>
      </c>
      <c r="F117" s="35" t="s">
        <v>346</v>
      </c>
      <c r="H117" s="11" t="s">
        <v>347</v>
      </c>
      <c r="I117" s="11" t="s">
        <v>348</v>
      </c>
    </row>
    <row r="118" spans="1:12" ht="15.6" hidden="1" x14ac:dyDescent="0.3">
      <c r="B118" s="35" t="s">
        <v>349</v>
      </c>
      <c r="C118" s="35" t="s">
        <v>350</v>
      </c>
      <c r="D118" s="35" t="s">
        <v>351</v>
      </c>
      <c r="E118" s="35" t="s">
        <v>352</v>
      </c>
      <c r="F118" s="35" t="s">
        <v>353</v>
      </c>
      <c r="H118" s="11" t="s">
        <v>354</v>
      </c>
      <c r="I118" s="11" t="s">
        <v>300</v>
      </c>
    </row>
    <row r="119" spans="1:12" ht="15.6" hidden="1" x14ac:dyDescent="0.3">
      <c r="B119" s="35" t="s">
        <v>355</v>
      </c>
      <c r="C119" s="35" t="s">
        <v>356</v>
      </c>
      <c r="D119" s="35" t="s">
        <v>357</v>
      </c>
      <c r="E119" s="35" t="s">
        <v>358</v>
      </c>
      <c r="F119" s="35" t="s">
        <v>359</v>
      </c>
      <c r="I119" s="11" t="s">
        <v>360</v>
      </c>
    </row>
    <row r="120" spans="1:12" ht="15.6" hidden="1" x14ac:dyDescent="0.3">
      <c r="C120" s="35" t="s">
        <v>361</v>
      </c>
      <c r="D120" s="35" t="s">
        <v>362</v>
      </c>
      <c r="E120" s="35" t="s">
        <v>363</v>
      </c>
      <c r="F120" s="35" t="s">
        <v>364</v>
      </c>
      <c r="I120" s="11" t="s">
        <v>365</v>
      </c>
    </row>
    <row r="121" spans="1:12" ht="15.6" hidden="1" x14ac:dyDescent="0.3">
      <c r="C121" s="35" t="s">
        <v>366</v>
      </c>
      <c r="D121" s="35" t="s">
        <v>367</v>
      </c>
      <c r="E121" s="35" t="s">
        <v>368</v>
      </c>
      <c r="F121" s="35" t="s">
        <v>369</v>
      </c>
      <c r="I121" s="11" t="s">
        <v>370</v>
      </c>
    </row>
    <row r="122" spans="1:12" ht="15.6" hidden="1" x14ac:dyDescent="0.3">
      <c r="C122" s="35" t="s">
        <v>48</v>
      </c>
      <c r="D122" s="35" t="s">
        <v>99</v>
      </c>
      <c r="E122" s="35" t="s">
        <v>371</v>
      </c>
      <c r="F122" s="35" t="s">
        <v>372</v>
      </c>
    </row>
    <row r="123" spans="1:12" ht="15.6" hidden="1" x14ac:dyDescent="0.3">
      <c r="C123" s="35" t="s">
        <v>373</v>
      </c>
      <c r="D123" s="35" t="s">
        <v>374</v>
      </c>
      <c r="E123" s="35" t="s">
        <v>375</v>
      </c>
      <c r="F123" s="35" t="s">
        <v>376</v>
      </c>
    </row>
    <row r="124" spans="1:12" ht="15.6" hidden="1" x14ac:dyDescent="0.3">
      <c r="C124" s="35" t="s">
        <v>377</v>
      </c>
      <c r="D124" s="35" t="s">
        <v>378</v>
      </c>
      <c r="E124" s="35" t="s">
        <v>379</v>
      </c>
      <c r="F124" s="35" t="s">
        <v>380</v>
      </c>
    </row>
    <row r="125" spans="1:12" ht="15.6" hidden="1" x14ac:dyDescent="0.3">
      <c r="C125" s="35" t="s">
        <v>381</v>
      </c>
      <c r="D125" s="35" t="s">
        <v>382</v>
      </c>
      <c r="E125" s="35" t="s">
        <v>383</v>
      </c>
      <c r="F125" s="35" t="s">
        <v>384</v>
      </c>
    </row>
    <row r="126" spans="1:12" ht="15.6" hidden="1" x14ac:dyDescent="0.3">
      <c r="C126" s="35" t="s">
        <v>385</v>
      </c>
      <c r="D126" s="35" t="s">
        <v>386</v>
      </c>
      <c r="E126" s="35" t="s">
        <v>387</v>
      </c>
      <c r="F126" s="35" t="s">
        <v>388</v>
      </c>
    </row>
    <row r="127" spans="1:12" ht="15.6" hidden="1" x14ac:dyDescent="0.3">
      <c r="C127" s="35" t="s">
        <v>389</v>
      </c>
      <c r="D127" s="35" t="s">
        <v>279</v>
      </c>
      <c r="E127" s="35" t="s">
        <v>390</v>
      </c>
      <c r="F127" s="35" t="s">
        <v>391</v>
      </c>
    </row>
    <row r="128" spans="1:12" ht="15.6" hidden="1" x14ac:dyDescent="0.3">
      <c r="C128" s="35" t="s">
        <v>392</v>
      </c>
      <c r="D128" s="35" t="s">
        <v>393</v>
      </c>
      <c r="E128" s="35" t="s">
        <v>394</v>
      </c>
      <c r="F128" s="35" t="s">
        <v>395</v>
      </c>
    </row>
    <row r="129" spans="3:6" ht="15.6" hidden="1" x14ac:dyDescent="0.3">
      <c r="C129" s="35" t="s">
        <v>50</v>
      </c>
      <c r="D129" s="35" t="s">
        <v>396</v>
      </c>
      <c r="E129" s="35" t="s">
        <v>397</v>
      </c>
      <c r="F129" s="35" t="s">
        <v>398</v>
      </c>
    </row>
    <row r="130" spans="3:6" ht="15.6" hidden="1" x14ac:dyDescent="0.3">
      <c r="C130" s="35" t="s">
        <v>399</v>
      </c>
      <c r="D130" s="35" t="s">
        <v>400</v>
      </c>
      <c r="E130" s="35" t="s">
        <v>401</v>
      </c>
      <c r="F130" s="35" t="s">
        <v>402</v>
      </c>
    </row>
    <row r="131" spans="3:6" ht="15.6" hidden="1" x14ac:dyDescent="0.3">
      <c r="C131" s="35" t="s">
        <v>403</v>
      </c>
      <c r="D131" s="35" t="s">
        <v>404</v>
      </c>
      <c r="E131" s="35" t="s">
        <v>405</v>
      </c>
      <c r="F131" s="35" t="s">
        <v>406</v>
      </c>
    </row>
    <row r="132" spans="3:6" ht="15.6" hidden="1" x14ac:dyDescent="0.3">
      <c r="C132" s="35" t="s">
        <v>407</v>
      </c>
      <c r="D132" s="35" t="s">
        <v>408</v>
      </c>
      <c r="E132" s="35" t="s">
        <v>409</v>
      </c>
      <c r="F132" s="35" t="s">
        <v>410</v>
      </c>
    </row>
    <row r="133" spans="3:6" ht="15.6" hidden="1" x14ac:dyDescent="0.3">
      <c r="C133" s="35" t="s">
        <v>411</v>
      </c>
      <c r="D133" s="35" t="s">
        <v>412</v>
      </c>
      <c r="E133" s="35" t="s">
        <v>413</v>
      </c>
      <c r="F133" s="35" t="s">
        <v>414</v>
      </c>
    </row>
    <row r="134" spans="3:6" ht="15.6" hidden="1" x14ac:dyDescent="0.3">
      <c r="C134" s="35" t="s">
        <v>415</v>
      </c>
      <c r="D134" s="35" t="s">
        <v>416</v>
      </c>
      <c r="E134" s="35" t="s">
        <v>417</v>
      </c>
      <c r="F134" s="35" t="s">
        <v>418</v>
      </c>
    </row>
    <row r="135" spans="3:6" ht="15.6" hidden="1" x14ac:dyDescent="0.3">
      <c r="D135" s="35" t="s">
        <v>419</v>
      </c>
      <c r="E135" s="35" t="s">
        <v>420</v>
      </c>
      <c r="F135" s="35" t="s">
        <v>421</v>
      </c>
    </row>
    <row r="136" spans="3:6" ht="15.6" hidden="1" x14ac:dyDescent="0.3">
      <c r="D136" s="35" t="s">
        <v>422</v>
      </c>
      <c r="E136" s="35" t="s">
        <v>423</v>
      </c>
      <c r="F136" s="35" t="s">
        <v>424</v>
      </c>
    </row>
    <row r="137" spans="3:6" ht="15.6" hidden="1" x14ac:dyDescent="0.3">
      <c r="D137" s="35" t="s">
        <v>425</v>
      </c>
      <c r="E137" s="35" t="s">
        <v>426</v>
      </c>
      <c r="F137" s="35" t="s">
        <v>427</v>
      </c>
    </row>
    <row r="138" spans="3:6" ht="15.6" hidden="1" x14ac:dyDescent="0.3">
      <c r="D138" s="35" t="s">
        <v>428</v>
      </c>
      <c r="E138" s="35" t="s">
        <v>429</v>
      </c>
      <c r="F138" s="35" t="s">
        <v>430</v>
      </c>
    </row>
    <row r="139" spans="3:6" ht="15.6" hidden="1" x14ac:dyDescent="0.3">
      <c r="D139" s="35" t="s">
        <v>431</v>
      </c>
      <c r="E139" s="35" t="s">
        <v>82</v>
      </c>
      <c r="F139" s="35" t="s">
        <v>432</v>
      </c>
    </row>
    <row r="140" spans="3:6" ht="15.6" hidden="1" x14ac:dyDescent="0.3">
      <c r="D140" s="35" t="s">
        <v>433</v>
      </c>
      <c r="E140" s="35" t="s">
        <v>434</v>
      </c>
      <c r="F140" s="35" t="s">
        <v>435</v>
      </c>
    </row>
    <row r="141" spans="3:6" ht="15.6" hidden="1" x14ac:dyDescent="0.3">
      <c r="D141" s="35" t="s">
        <v>436</v>
      </c>
      <c r="E141" s="35" t="s">
        <v>437</v>
      </c>
      <c r="F141" s="35" t="s">
        <v>438</v>
      </c>
    </row>
    <row r="142" spans="3:6" ht="15.6" hidden="1" x14ac:dyDescent="0.3">
      <c r="D142" s="35" t="s">
        <v>439</v>
      </c>
      <c r="E142" s="35" t="s">
        <v>89</v>
      </c>
      <c r="F142" s="35" t="s">
        <v>440</v>
      </c>
    </row>
    <row r="143" spans="3:6" ht="15.6" hidden="1" x14ac:dyDescent="0.3">
      <c r="D143" s="35" t="s">
        <v>441</v>
      </c>
      <c r="E143" s="35" t="s">
        <v>442</v>
      </c>
      <c r="F143" s="35" t="s">
        <v>443</v>
      </c>
    </row>
    <row r="144" spans="3:6" ht="15.6" hidden="1" x14ac:dyDescent="0.3">
      <c r="D144" s="35" t="s">
        <v>53</v>
      </c>
      <c r="E144" s="35" t="s">
        <v>444</v>
      </c>
      <c r="F144" s="35" t="s">
        <v>445</v>
      </c>
    </row>
    <row r="145" spans="4:6" ht="15.6" hidden="1" x14ac:dyDescent="0.3">
      <c r="D145" s="35" t="s">
        <v>446</v>
      </c>
      <c r="E145" s="35" t="s">
        <v>447</v>
      </c>
      <c r="F145" s="35" t="s">
        <v>448</v>
      </c>
    </row>
    <row r="146" spans="4:6" ht="15.6" hidden="1" x14ac:dyDescent="0.3">
      <c r="D146" s="35" t="s">
        <v>449</v>
      </c>
      <c r="E146" s="35" t="s">
        <v>450</v>
      </c>
      <c r="F146" s="35" t="s">
        <v>451</v>
      </c>
    </row>
    <row r="147" spans="4:6" ht="15.6" hidden="1" x14ac:dyDescent="0.3">
      <c r="D147" s="35" t="s">
        <v>452</v>
      </c>
      <c r="E147" s="35" t="s">
        <v>453</v>
      </c>
      <c r="F147" s="35" t="s">
        <v>454</v>
      </c>
    </row>
    <row r="148" spans="4:6" ht="15.6" hidden="1" x14ac:dyDescent="0.3">
      <c r="D148" s="35" t="s">
        <v>455</v>
      </c>
      <c r="E148" s="35" t="s">
        <v>456</v>
      </c>
      <c r="F148" s="35" t="s">
        <v>457</v>
      </c>
    </row>
    <row r="149" spans="4:6" ht="15.6" hidden="1" x14ac:dyDescent="0.3">
      <c r="D149" s="35" t="s">
        <v>458</v>
      </c>
      <c r="E149" s="35" t="s">
        <v>459</v>
      </c>
      <c r="F149" s="35" t="s">
        <v>460</v>
      </c>
    </row>
    <row r="150" spans="4:6" ht="15.6" hidden="1" x14ac:dyDescent="0.3">
      <c r="D150" s="35" t="s">
        <v>461</v>
      </c>
      <c r="E150" s="35" t="s">
        <v>462</v>
      </c>
      <c r="F150" s="35" t="s">
        <v>463</v>
      </c>
    </row>
    <row r="151" spans="4:6" ht="15.6" hidden="1" x14ac:dyDescent="0.3">
      <c r="D151" s="35" t="s">
        <v>464</v>
      </c>
      <c r="E151" s="35" t="s">
        <v>465</v>
      </c>
      <c r="F151" s="35" t="s">
        <v>466</v>
      </c>
    </row>
    <row r="152" spans="4:6" ht="15.6" hidden="1" x14ac:dyDescent="0.3">
      <c r="D152" s="35" t="s">
        <v>467</v>
      </c>
      <c r="E152" s="35" t="s">
        <v>468</v>
      </c>
      <c r="F152" s="35" t="s">
        <v>469</v>
      </c>
    </row>
    <row r="153" spans="4:6" ht="15.6" hidden="1" x14ac:dyDescent="0.3">
      <c r="D153" s="35" t="s">
        <v>470</v>
      </c>
      <c r="E153" s="35" t="s">
        <v>471</v>
      </c>
      <c r="F153" s="35" t="s">
        <v>472</v>
      </c>
    </row>
    <row r="154" spans="4:6" ht="15.6" hidden="1" x14ac:dyDescent="0.3">
      <c r="D154" s="35" t="s">
        <v>473</v>
      </c>
      <c r="E154" s="35" t="s">
        <v>474</v>
      </c>
      <c r="F154" s="35" t="s">
        <v>475</v>
      </c>
    </row>
    <row r="155" spans="4:6" ht="15.6" hidden="1" x14ac:dyDescent="0.3">
      <c r="D155" s="35" t="s">
        <v>476</v>
      </c>
      <c r="E155" s="35" t="s">
        <v>477</v>
      </c>
      <c r="F155" s="35" t="s">
        <v>478</v>
      </c>
    </row>
    <row r="156" spans="4:6" ht="15.6" hidden="1" x14ac:dyDescent="0.3">
      <c r="D156" s="35" t="s">
        <v>479</v>
      </c>
      <c r="E156" s="35" t="s">
        <v>480</v>
      </c>
      <c r="F156" s="35" t="s">
        <v>481</v>
      </c>
    </row>
    <row r="157" spans="4:6" ht="15.6" hidden="1" x14ac:dyDescent="0.3">
      <c r="D157" s="35" t="s">
        <v>56</v>
      </c>
      <c r="E157" s="35" t="s">
        <v>482</v>
      </c>
      <c r="F157" s="35" t="s">
        <v>483</v>
      </c>
    </row>
    <row r="158" spans="4:6" ht="15.6" hidden="1" x14ac:dyDescent="0.3">
      <c r="D158" s="35" t="s">
        <v>484</v>
      </c>
      <c r="E158" s="35" t="s">
        <v>485</v>
      </c>
      <c r="F158" s="35" t="s">
        <v>486</v>
      </c>
    </row>
    <row r="159" spans="4:6" ht="15.6" hidden="1" x14ac:dyDescent="0.3">
      <c r="D159" s="35" t="s">
        <v>45</v>
      </c>
      <c r="E159" s="35" t="s">
        <v>487</v>
      </c>
      <c r="F159" s="35" t="s">
        <v>488</v>
      </c>
    </row>
    <row r="160" spans="4:6" ht="15.6" hidden="1" x14ac:dyDescent="0.3">
      <c r="D160" s="35" t="s">
        <v>489</v>
      </c>
      <c r="E160" s="35" t="s">
        <v>490</v>
      </c>
      <c r="F160" s="35" t="s">
        <v>491</v>
      </c>
    </row>
    <row r="161" spans="4:6" ht="15.6" hidden="1" x14ac:dyDescent="0.3">
      <c r="D161" s="35" t="s">
        <v>492</v>
      </c>
      <c r="E161" s="35" t="s">
        <v>493</v>
      </c>
      <c r="F161" s="35" t="s">
        <v>494</v>
      </c>
    </row>
    <row r="162" spans="4:6" ht="15.6" hidden="1" x14ac:dyDescent="0.3">
      <c r="D162" s="35" t="s">
        <v>495</v>
      </c>
      <c r="E162" s="35" t="s">
        <v>496</v>
      </c>
      <c r="F162" s="35" t="s">
        <v>497</v>
      </c>
    </row>
    <row r="163" spans="4:6" ht="15.6" hidden="1" x14ac:dyDescent="0.3">
      <c r="D163" s="35" t="s">
        <v>498</v>
      </c>
      <c r="E163" s="35" t="s">
        <v>499</v>
      </c>
      <c r="F163" s="35" t="s">
        <v>500</v>
      </c>
    </row>
    <row r="164" spans="4:6" ht="15.6" hidden="1" x14ac:dyDescent="0.3">
      <c r="D164" s="35" t="s">
        <v>501</v>
      </c>
      <c r="E164" s="35" t="s">
        <v>502</v>
      </c>
      <c r="F164" s="35" t="s">
        <v>503</v>
      </c>
    </row>
    <row r="165" spans="4:6" ht="15.6" hidden="1" x14ac:dyDescent="0.3">
      <c r="D165" s="35" t="s">
        <v>504</v>
      </c>
      <c r="E165" s="35" t="s">
        <v>505</v>
      </c>
      <c r="F165" s="35" t="s">
        <v>506</v>
      </c>
    </row>
    <row r="166" spans="4:6" ht="15.6" hidden="1" x14ac:dyDescent="0.3">
      <c r="D166" s="35" t="s">
        <v>507</v>
      </c>
      <c r="E166" s="35" t="s">
        <v>508</v>
      </c>
      <c r="F166" s="35" t="s">
        <v>509</v>
      </c>
    </row>
    <row r="167" spans="4:6" ht="15.6" hidden="1" x14ac:dyDescent="0.3">
      <c r="D167" s="35" t="s">
        <v>510</v>
      </c>
      <c r="E167" s="35" t="s">
        <v>511</v>
      </c>
      <c r="F167" s="35" t="s">
        <v>512</v>
      </c>
    </row>
    <row r="168" spans="4:6" ht="15.6" hidden="1" x14ac:dyDescent="0.3">
      <c r="D168" s="35" t="s">
        <v>513</v>
      </c>
      <c r="E168" s="35" t="s">
        <v>514</v>
      </c>
      <c r="F168" s="35" t="s">
        <v>515</v>
      </c>
    </row>
    <row r="169" spans="4:6" ht="15.6" hidden="1" x14ac:dyDescent="0.3">
      <c r="D169" s="35" t="s">
        <v>516</v>
      </c>
      <c r="E169" s="35" t="s">
        <v>517</v>
      </c>
      <c r="F169" s="35" t="s">
        <v>518</v>
      </c>
    </row>
    <row r="170" spans="4:6" ht="15.6" hidden="1" x14ac:dyDescent="0.3">
      <c r="D170" s="35" t="s">
        <v>519</v>
      </c>
      <c r="E170" s="35" t="s">
        <v>520</v>
      </c>
      <c r="F170" s="35" t="s">
        <v>521</v>
      </c>
    </row>
    <row r="171" spans="4:6" ht="15.6" hidden="1" x14ac:dyDescent="0.3">
      <c r="D171" s="35" t="s">
        <v>522</v>
      </c>
      <c r="E171" s="35" t="s">
        <v>523</v>
      </c>
      <c r="F171" s="35" t="s">
        <v>524</v>
      </c>
    </row>
    <row r="172" spans="4:6" ht="15.6" hidden="1" x14ac:dyDescent="0.3">
      <c r="D172" s="35" t="s">
        <v>525</v>
      </c>
      <c r="E172" s="35" t="s">
        <v>526</v>
      </c>
      <c r="F172" s="35" t="s">
        <v>527</v>
      </c>
    </row>
    <row r="173" spans="4:6" ht="15.6" hidden="1" x14ac:dyDescent="0.3">
      <c r="D173" s="35" t="s">
        <v>528</v>
      </c>
      <c r="E173" s="35" t="s">
        <v>529</v>
      </c>
      <c r="F173" s="35" t="s">
        <v>530</v>
      </c>
    </row>
    <row r="174" spans="4:6" ht="15.6" hidden="1" x14ac:dyDescent="0.3">
      <c r="E174" s="35" t="s">
        <v>531</v>
      </c>
      <c r="F174" s="35" t="s">
        <v>532</v>
      </c>
    </row>
    <row r="175" spans="4:6" ht="15.6" hidden="1" x14ac:dyDescent="0.3">
      <c r="E175" s="35" t="s">
        <v>533</v>
      </c>
      <c r="F175" s="35" t="s">
        <v>534</v>
      </c>
    </row>
    <row r="176" spans="4:6" ht="15.6" hidden="1" x14ac:dyDescent="0.3">
      <c r="E176" s="35" t="s">
        <v>535</v>
      </c>
      <c r="F176" s="35" t="s">
        <v>536</v>
      </c>
    </row>
    <row r="177" spans="5:6" ht="15.6" hidden="1" x14ac:dyDescent="0.3">
      <c r="E177" s="35" t="s">
        <v>537</v>
      </c>
      <c r="F177" s="35" t="s">
        <v>538</v>
      </c>
    </row>
    <row r="178" spans="5:6" ht="15.6" hidden="1" x14ac:dyDescent="0.3">
      <c r="E178" s="35" t="s">
        <v>539</v>
      </c>
      <c r="F178" s="35" t="s">
        <v>540</v>
      </c>
    </row>
    <row r="179" spans="5:6" ht="15.6" hidden="1" x14ac:dyDescent="0.3">
      <c r="E179" s="35" t="s">
        <v>541</v>
      </c>
      <c r="F179" s="35" t="s">
        <v>542</v>
      </c>
    </row>
    <row r="180" spans="5:6" ht="15.6" hidden="1" x14ac:dyDescent="0.3">
      <c r="E180" s="35" t="s">
        <v>543</v>
      </c>
      <c r="F180" s="35" t="s">
        <v>544</v>
      </c>
    </row>
    <row r="181" spans="5:6" ht="15.6" hidden="1" x14ac:dyDescent="0.3">
      <c r="E181" s="35" t="s">
        <v>545</v>
      </c>
      <c r="F181" s="35" t="s">
        <v>546</v>
      </c>
    </row>
    <row r="182" spans="5:6" ht="15.6" hidden="1" x14ac:dyDescent="0.3">
      <c r="E182" s="35" t="s">
        <v>547</v>
      </c>
      <c r="F182" s="35" t="s">
        <v>548</v>
      </c>
    </row>
    <row r="183" spans="5:6" ht="15.6" hidden="1" x14ac:dyDescent="0.3">
      <c r="E183" s="35" t="s">
        <v>549</v>
      </c>
      <c r="F183" s="35" t="s">
        <v>550</v>
      </c>
    </row>
    <row r="184" spans="5:6" ht="15.6" hidden="1" x14ac:dyDescent="0.3">
      <c r="E184" s="35" t="s">
        <v>551</v>
      </c>
      <c r="F184" s="35" t="s">
        <v>552</v>
      </c>
    </row>
    <row r="185" spans="5:6" ht="15.6" hidden="1" x14ac:dyDescent="0.3">
      <c r="E185" s="35" t="s">
        <v>553</v>
      </c>
      <c r="F185" s="35" t="s">
        <v>554</v>
      </c>
    </row>
    <row r="186" spans="5:6" ht="15.6" hidden="1" x14ac:dyDescent="0.3">
      <c r="E186" s="35" t="s">
        <v>555</v>
      </c>
      <c r="F186" s="35" t="s">
        <v>556</v>
      </c>
    </row>
    <row r="187" spans="5:6" ht="15.6" hidden="1" x14ac:dyDescent="0.3">
      <c r="E187" s="35" t="s">
        <v>557</v>
      </c>
      <c r="F187" s="35" t="s">
        <v>558</v>
      </c>
    </row>
    <row r="188" spans="5:6" ht="15.6" hidden="1" x14ac:dyDescent="0.3">
      <c r="E188" s="35" t="s">
        <v>559</v>
      </c>
      <c r="F188" s="35" t="s">
        <v>560</v>
      </c>
    </row>
    <row r="189" spans="5:6" ht="15.6" hidden="1" x14ac:dyDescent="0.3">
      <c r="E189" s="35" t="s">
        <v>561</v>
      </c>
      <c r="F189" s="35" t="s">
        <v>562</v>
      </c>
    </row>
    <row r="190" spans="5:6" ht="15.6" hidden="1" x14ac:dyDescent="0.3">
      <c r="E190" s="35" t="s">
        <v>563</v>
      </c>
      <c r="F190" s="35" t="s">
        <v>564</v>
      </c>
    </row>
    <row r="191" spans="5:6" ht="15.6" hidden="1" x14ac:dyDescent="0.3">
      <c r="E191" s="35" t="s">
        <v>565</v>
      </c>
      <c r="F191" s="35" t="s">
        <v>566</v>
      </c>
    </row>
    <row r="192" spans="5:6" ht="15.6" hidden="1" x14ac:dyDescent="0.3">
      <c r="E192" s="35" t="s">
        <v>567</v>
      </c>
      <c r="F192" s="35" t="s">
        <v>568</v>
      </c>
    </row>
    <row r="193" spans="5:6" ht="15.6" hidden="1" x14ac:dyDescent="0.3">
      <c r="E193" s="35" t="s">
        <v>569</v>
      </c>
      <c r="F193" s="35" t="s">
        <v>570</v>
      </c>
    </row>
    <row r="194" spans="5:6" ht="15.6" hidden="1" x14ac:dyDescent="0.3">
      <c r="E194" s="35" t="s">
        <v>571</v>
      </c>
      <c r="F194" s="35" t="s">
        <v>572</v>
      </c>
    </row>
    <row r="195" spans="5:6" ht="15.6" hidden="1" x14ac:dyDescent="0.3">
      <c r="E195" s="35" t="s">
        <v>573</v>
      </c>
      <c r="F195" s="35" t="s">
        <v>574</v>
      </c>
    </row>
    <row r="196" spans="5:6" ht="15.6" hidden="1" x14ac:dyDescent="0.3">
      <c r="E196" s="35" t="s">
        <v>575</v>
      </c>
      <c r="F196" s="35" t="s">
        <v>576</v>
      </c>
    </row>
    <row r="197" spans="5:6" ht="15.6" hidden="1" x14ac:dyDescent="0.3">
      <c r="E197" s="35" t="s">
        <v>577</v>
      </c>
      <c r="F197" s="35" t="s">
        <v>578</v>
      </c>
    </row>
    <row r="198" spans="5:6" ht="15.6" hidden="1" x14ac:dyDescent="0.3">
      <c r="E198" s="35" t="s">
        <v>579</v>
      </c>
      <c r="F198" s="35" t="s">
        <v>580</v>
      </c>
    </row>
    <row r="199" spans="5:6" ht="15.6" hidden="1" x14ac:dyDescent="0.3">
      <c r="E199" s="35" t="s">
        <v>581</v>
      </c>
      <c r="F199" s="35" t="s">
        <v>582</v>
      </c>
    </row>
    <row r="200" spans="5:6" ht="15.6" hidden="1" x14ac:dyDescent="0.3">
      <c r="E200" s="35" t="s">
        <v>583</v>
      </c>
      <c r="F200" s="35" t="s">
        <v>584</v>
      </c>
    </row>
    <row r="201" spans="5:6" ht="15.6" hidden="1" x14ac:dyDescent="0.3">
      <c r="E201" s="35" t="s">
        <v>585</v>
      </c>
      <c r="F201" s="35" t="s">
        <v>586</v>
      </c>
    </row>
    <row r="202" spans="5:6" ht="15.6" hidden="1" x14ac:dyDescent="0.3">
      <c r="E202" s="35" t="s">
        <v>587</v>
      </c>
      <c r="F202" s="35" t="s">
        <v>588</v>
      </c>
    </row>
    <row r="203" spans="5:6" ht="15.6" hidden="1" x14ac:dyDescent="0.3">
      <c r="E203" s="35" t="s">
        <v>589</v>
      </c>
      <c r="F203" s="35" t="s">
        <v>590</v>
      </c>
    </row>
    <row r="204" spans="5:6" ht="15.6" hidden="1" x14ac:dyDescent="0.3">
      <c r="E204" s="35" t="s">
        <v>591</v>
      </c>
      <c r="F204" s="35" t="s">
        <v>592</v>
      </c>
    </row>
    <row r="205" spans="5:6" ht="15.6" hidden="1" x14ac:dyDescent="0.3">
      <c r="E205" s="35" t="s">
        <v>593</v>
      </c>
      <c r="F205" s="35" t="s">
        <v>594</v>
      </c>
    </row>
    <row r="206" spans="5:6" ht="15.6" hidden="1" x14ac:dyDescent="0.3">
      <c r="E206" s="35" t="s">
        <v>595</v>
      </c>
      <c r="F206" s="35" t="s">
        <v>596</v>
      </c>
    </row>
    <row r="207" spans="5:6" ht="15.6" hidden="1" x14ac:dyDescent="0.3">
      <c r="E207" s="35" t="s">
        <v>597</v>
      </c>
      <c r="F207" s="35" t="s">
        <v>598</v>
      </c>
    </row>
    <row r="208" spans="5:6" ht="15.6" hidden="1" x14ac:dyDescent="0.3">
      <c r="E208" s="35" t="s">
        <v>599</v>
      </c>
      <c r="F208" s="35" t="s">
        <v>600</v>
      </c>
    </row>
    <row r="209" spans="5:6" ht="15.6" hidden="1" x14ac:dyDescent="0.3">
      <c r="E209" s="35" t="s">
        <v>601</v>
      </c>
      <c r="F209" s="35" t="s">
        <v>602</v>
      </c>
    </row>
    <row r="210" spans="5:6" ht="15.6" hidden="1" x14ac:dyDescent="0.3">
      <c r="E210" s="35" t="s">
        <v>603</v>
      </c>
      <c r="F210" s="35" t="s">
        <v>604</v>
      </c>
    </row>
    <row r="211" spans="5:6" ht="15.6" hidden="1" x14ac:dyDescent="0.3">
      <c r="E211" s="35" t="s">
        <v>605</v>
      </c>
      <c r="F211" s="35" t="s">
        <v>606</v>
      </c>
    </row>
    <row r="212" spans="5:6" ht="15.6" hidden="1" x14ac:dyDescent="0.3">
      <c r="E212" s="35" t="s">
        <v>607</v>
      </c>
      <c r="F212" s="35" t="s">
        <v>608</v>
      </c>
    </row>
    <row r="213" spans="5:6" ht="15.6" hidden="1" x14ac:dyDescent="0.3">
      <c r="E213" s="35" t="s">
        <v>609</v>
      </c>
      <c r="F213" s="35" t="s">
        <v>610</v>
      </c>
    </row>
    <row r="214" spans="5:6" ht="15.6" hidden="1" x14ac:dyDescent="0.3">
      <c r="E214" s="35" t="s">
        <v>100</v>
      </c>
      <c r="F214" s="35" t="s">
        <v>611</v>
      </c>
    </row>
    <row r="215" spans="5:6" ht="15.6" hidden="1" x14ac:dyDescent="0.3">
      <c r="E215" s="35" t="s">
        <v>101</v>
      </c>
      <c r="F215" s="35" t="s">
        <v>612</v>
      </c>
    </row>
    <row r="216" spans="5:6" ht="15.6" hidden="1" x14ac:dyDescent="0.3">
      <c r="E216" s="35" t="s">
        <v>613</v>
      </c>
      <c r="F216" s="35" t="s">
        <v>614</v>
      </c>
    </row>
    <row r="217" spans="5:6" ht="15.6" hidden="1" x14ac:dyDescent="0.3">
      <c r="E217" s="35" t="s">
        <v>615</v>
      </c>
      <c r="F217" s="35" t="s">
        <v>616</v>
      </c>
    </row>
    <row r="218" spans="5:6" ht="15.6" hidden="1" x14ac:dyDescent="0.3">
      <c r="E218" s="35" t="s">
        <v>617</v>
      </c>
      <c r="F218" s="35" t="s">
        <v>618</v>
      </c>
    </row>
    <row r="219" spans="5:6" ht="15.6" hidden="1" x14ac:dyDescent="0.3">
      <c r="E219" s="35" t="s">
        <v>619</v>
      </c>
      <c r="F219" s="35" t="s">
        <v>620</v>
      </c>
    </row>
    <row r="220" spans="5:6" ht="15.6" hidden="1" x14ac:dyDescent="0.3">
      <c r="E220" s="35" t="s">
        <v>621</v>
      </c>
      <c r="F220" s="35" t="s">
        <v>622</v>
      </c>
    </row>
    <row r="221" spans="5:6" ht="15.6" hidden="1" x14ac:dyDescent="0.3">
      <c r="E221" s="35" t="s">
        <v>102</v>
      </c>
      <c r="F221" s="35" t="s">
        <v>623</v>
      </c>
    </row>
    <row r="222" spans="5:6" ht="15.6" hidden="1" x14ac:dyDescent="0.3">
      <c r="E222" s="35" t="s">
        <v>103</v>
      </c>
      <c r="F222" s="35" t="s">
        <v>624</v>
      </c>
    </row>
    <row r="223" spans="5:6" ht="15.6" hidden="1" x14ac:dyDescent="0.3">
      <c r="E223" s="35" t="s">
        <v>104</v>
      </c>
      <c r="F223" s="35" t="s">
        <v>625</v>
      </c>
    </row>
    <row r="224" spans="5:6" ht="15.6" hidden="1" x14ac:dyDescent="0.3">
      <c r="E224" s="35" t="s">
        <v>626</v>
      </c>
      <c r="F224" s="35" t="s">
        <v>627</v>
      </c>
    </row>
    <row r="225" spans="5:6" ht="15.6" hidden="1" x14ac:dyDescent="0.3">
      <c r="E225" s="35" t="s">
        <v>105</v>
      </c>
      <c r="F225" s="35" t="s">
        <v>628</v>
      </c>
    </row>
    <row r="226" spans="5:6" ht="15.6" hidden="1" x14ac:dyDescent="0.3">
      <c r="E226" s="35" t="s">
        <v>629</v>
      </c>
      <c r="F226" s="35" t="s">
        <v>630</v>
      </c>
    </row>
    <row r="227" spans="5:6" ht="15.6" hidden="1" x14ac:dyDescent="0.3">
      <c r="E227" s="35" t="s">
        <v>631</v>
      </c>
      <c r="F227" s="35" t="s">
        <v>632</v>
      </c>
    </row>
    <row r="228" spans="5:6" ht="15.6" hidden="1" x14ac:dyDescent="0.3">
      <c r="E228" s="35" t="s">
        <v>633</v>
      </c>
      <c r="F228" s="35" t="s">
        <v>634</v>
      </c>
    </row>
    <row r="229" spans="5:6" ht="15.6" hidden="1" x14ac:dyDescent="0.3">
      <c r="E229" s="35" t="s">
        <v>635</v>
      </c>
      <c r="F229" s="35" t="s">
        <v>636</v>
      </c>
    </row>
    <row r="230" spans="5:6" ht="15.6" hidden="1" x14ac:dyDescent="0.3">
      <c r="E230" s="35" t="s">
        <v>637</v>
      </c>
      <c r="F230" s="35" t="s">
        <v>638</v>
      </c>
    </row>
    <row r="231" spans="5:6" ht="15.6" hidden="1" x14ac:dyDescent="0.3">
      <c r="E231" s="35" t="s">
        <v>639</v>
      </c>
      <c r="F231" s="35" t="s">
        <v>640</v>
      </c>
    </row>
    <row r="232" spans="5:6" ht="15.6" hidden="1" x14ac:dyDescent="0.3">
      <c r="E232" s="35" t="s">
        <v>641</v>
      </c>
      <c r="F232" s="35" t="s">
        <v>642</v>
      </c>
    </row>
    <row r="233" spans="5:6" ht="15.6" hidden="1" x14ac:dyDescent="0.3">
      <c r="E233" s="35" t="s">
        <v>643</v>
      </c>
      <c r="F233" s="35" t="s">
        <v>644</v>
      </c>
    </row>
    <row r="234" spans="5:6" ht="15.6" hidden="1" x14ac:dyDescent="0.3">
      <c r="E234" s="35" t="s">
        <v>645</v>
      </c>
      <c r="F234" s="35" t="s">
        <v>646</v>
      </c>
    </row>
    <row r="235" spans="5:6" ht="15.6" hidden="1" x14ac:dyDescent="0.3">
      <c r="E235" s="35" t="s">
        <v>647</v>
      </c>
      <c r="F235" s="35" t="s">
        <v>648</v>
      </c>
    </row>
    <row r="236" spans="5:6" ht="15.6" hidden="1" x14ac:dyDescent="0.3">
      <c r="E236" s="35" t="s">
        <v>649</v>
      </c>
      <c r="F236" s="35" t="s">
        <v>650</v>
      </c>
    </row>
    <row r="237" spans="5:6" ht="15.6" hidden="1" x14ac:dyDescent="0.3">
      <c r="E237" s="35" t="s">
        <v>651</v>
      </c>
      <c r="F237" s="35" t="s">
        <v>652</v>
      </c>
    </row>
    <row r="238" spans="5:6" ht="15.6" hidden="1" x14ac:dyDescent="0.3">
      <c r="E238" s="35" t="s">
        <v>653</v>
      </c>
      <c r="F238" s="35" t="s">
        <v>654</v>
      </c>
    </row>
    <row r="239" spans="5:6" ht="15.6" hidden="1" x14ac:dyDescent="0.3">
      <c r="E239" s="35" t="s">
        <v>655</v>
      </c>
      <c r="F239" s="35" t="s">
        <v>656</v>
      </c>
    </row>
    <row r="240" spans="5:6" ht="15.6" hidden="1" x14ac:dyDescent="0.3">
      <c r="E240" s="35" t="s">
        <v>657</v>
      </c>
      <c r="F240" s="35" t="s">
        <v>658</v>
      </c>
    </row>
    <row r="241" spans="5:6" ht="15.6" hidden="1" x14ac:dyDescent="0.3">
      <c r="E241" s="35" t="s">
        <v>659</v>
      </c>
      <c r="F241" s="35" t="s">
        <v>660</v>
      </c>
    </row>
    <row r="242" spans="5:6" ht="15.6" hidden="1" x14ac:dyDescent="0.3">
      <c r="E242" s="35" t="s">
        <v>661</v>
      </c>
      <c r="F242" s="35" t="s">
        <v>662</v>
      </c>
    </row>
    <row r="243" spans="5:6" ht="15.6" hidden="1" x14ac:dyDescent="0.3">
      <c r="E243" s="35" t="s">
        <v>663</v>
      </c>
      <c r="F243" s="35" t="s">
        <v>664</v>
      </c>
    </row>
    <row r="244" spans="5:6" ht="15.6" hidden="1" x14ac:dyDescent="0.3">
      <c r="E244" s="35" t="s">
        <v>665</v>
      </c>
      <c r="F244" s="35" t="s">
        <v>666</v>
      </c>
    </row>
    <row r="245" spans="5:6" ht="15.6" hidden="1" x14ac:dyDescent="0.3">
      <c r="E245" s="35" t="s">
        <v>667</v>
      </c>
      <c r="F245" s="35" t="s">
        <v>668</v>
      </c>
    </row>
    <row r="246" spans="5:6" ht="15.6" hidden="1" x14ac:dyDescent="0.3">
      <c r="E246" s="35" t="s">
        <v>669</v>
      </c>
      <c r="F246" s="35" t="s">
        <v>670</v>
      </c>
    </row>
    <row r="247" spans="5:6" ht="15.6" hidden="1" x14ac:dyDescent="0.3">
      <c r="E247" s="35" t="s">
        <v>671</v>
      </c>
      <c r="F247" s="35" t="s">
        <v>672</v>
      </c>
    </row>
    <row r="248" spans="5:6" ht="15.6" hidden="1" x14ac:dyDescent="0.3">
      <c r="E248" s="35" t="s">
        <v>673</v>
      </c>
      <c r="F248" s="35" t="s">
        <v>674</v>
      </c>
    </row>
    <row r="249" spans="5:6" ht="15.6" hidden="1" x14ac:dyDescent="0.3">
      <c r="E249" s="35" t="s">
        <v>675</v>
      </c>
      <c r="F249" s="35" t="s">
        <v>676</v>
      </c>
    </row>
    <row r="250" spans="5:6" ht="15.6" hidden="1" x14ac:dyDescent="0.3">
      <c r="E250" s="35" t="s">
        <v>677</v>
      </c>
      <c r="F250" s="35" t="s">
        <v>678</v>
      </c>
    </row>
    <row r="251" spans="5:6" ht="15.6" hidden="1" x14ac:dyDescent="0.3">
      <c r="E251" s="35" t="s">
        <v>679</v>
      </c>
      <c r="F251" s="35" t="s">
        <v>680</v>
      </c>
    </row>
    <row r="252" spans="5:6" ht="15.6" hidden="1" x14ac:dyDescent="0.3">
      <c r="E252" s="35" t="s">
        <v>681</v>
      </c>
      <c r="F252" s="35" t="s">
        <v>682</v>
      </c>
    </row>
    <row r="253" spans="5:6" ht="15.6" hidden="1" x14ac:dyDescent="0.3">
      <c r="E253" s="35" t="s">
        <v>683</v>
      </c>
      <c r="F253" s="35" t="s">
        <v>684</v>
      </c>
    </row>
    <row r="254" spans="5:6" ht="15.6" hidden="1" x14ac:dyDescent="0.3">
      <c r="E254" s="35" t="s">
        <v>685</v>
      </c>
      <c r="F254" s="35" t="s">
        <v>686</v>
      </c>
    </row>
    <row r="255" spans="5:6" ht="15.6" hidden="1" x14ac:dyDescent="0.3">
      <c r="E255" s="35" t="s">
        <v>687</v>
      </c>
      <c r="F255" s="35" t="s">
        <v>688</v>
      </c>
    </row>
    <row r="256" spans="5:6" ht="15.6" hidden="1" x14ac:dyDescent="0.3">
      <c r="E256" s="35" t="s">
        <v>689</v>
      </c>
      <c r="F256" s="35" t="s">
        <v>690</v>
      </c>
    </row>
    <row r="257" spans="5:6" ht="15.6" hidden="1" x14ac:dyDescent="0.3">
      <c r="E257" s="35" t="s">
        <v>691</v>
      </c>
      <c r="F257" s="35" t="s">
        <v>692</v>
      </c>
    </row>
    <row r="258" spans="5:6" ht="15.6" hidden="1" x14ac:dyDescent="0.3">
      <c r="E258" s="35" t="s">
        <v>693</v>
      </c>
      <c r="F258" s="35" t="s">
        <v>694</v>
      </c>
    </row>
    <row r="259" spans="5:6" ht="15.6" hidden="1" x14ac:dyDescent="0.3">
      <c r="E259" s="35" t="s">
        <v>695</v>
      </c>
      <c r="F259" s="35" t="s">
        <v>696</v>
      </c>
    </row>
    <row r="260" spans="5:6" ht="15.6" hidden="1" x14ac:dyDescent="0.3">
      <c r="E260" s="35" t="s">
        <v>697</v>
      </c>
      <c r="F260" s="35" t="s">
        <v>698</v>
      </c>
    </row>
    <row r="261" spans="5:6" ht="15.6" hidden="1" x14ac:dyDescent="0.3">
      <c r="E261" s="35" t="s">
        <v>699</v>
      </c>
      <c r="F261" s="35" t="s">
        <v>700</v>
      </c>
    </row>
    <row r="262" spans="5:6" ht="15.6" hidden="1" x14ac:dyDescent="0.3">
      <c r="E262" s="35" t="s">
        <v>701</v>
      </c>
      <c r="F262" s="35" t="s">
        <v>702</v>
      </c>
    </row>
    <row r="263" spans="5:6" ht="15.6" hidden="1" x14ac:dyDescent="0.3">
      <c r="E263" s="35" t="s">
        <v>703</v>
      </c>
      <c r="F263" s="35" t="s">
        <v>704</v>
      </c>
    </row>
    <row r="264" spans="5:6" ht="15.6" hidden="1" x14ac:dyDescent="0.3">
      <c r="E264" s="35" t="s">
        <v>705</v>
      </c>
      <c r="F264" s="35" t="s">
        <v>706</v>
      </c>
    </row>
    <row r="265" spans="5:6" ht="15.6" hidden="1" x14ac:dyDescent="0.3">
      <c r="E265" s="35" t="s">
        <v>707</v>
      </c>
      <c r="F265" s="35" t="s">
        <v>708</v>
      </c>
    </row>
    <row r="266" spans="5:6" ht="15.6" hidden="1" x14ac:dyDescent="0.3">
      <c r="E266" s="35" t="s">
        <v>709</v>
      </c>
      <c r="F266" s="35" t="s">
        <v>710</v>
      </c>
    </row>
    <row r="267" spans="5:6" ht="15.6" hidden="1" x14ac:dyDescent="0.3">
      <c r="E267" s="35" t="s">
        <v>280</v>
      </c>
      <c r="F267" s="35" t="s">
        <v>281</v>
      </c>
    </row>
    <row r="268" spans="5:6" ht="15.6" hidden="1" x14ac:dyDescent="0.3">
      <c r="E268" s="35" t="s">
        <v>711</v>
      </c>
      <c r="F268" s="35" t="s">
        <v>712</v>
      </c>
    </row>
    <row r="269" spans="5:6" ht="15.6" hidden="1" x14ac:dyDescent="0.3">
      <c r="E269" s="35" t="s">
        <v>713</v>
      </c>
      <c r="F269" s="35" t="s">
        <v>714</v>
      </c>
    </row>
    <row r="270" spans="5:6" ht="15.6" hidden="1" x14ac:dyDescent="0.3">
      <c r="E270" s="35" t="s">
        <v>715</v>
      </c>
      <c r="F270" s="35" t="s">
        <v>716</v>
      </c>
    </row>
    <row r="271" spans="5:6" ht="15.6" hidden="1" x14ac:dyDescent="0.3">
      <c r="E271" s="35" t="s">
        <v>717</v>
      </c>
      <c r="F271" s="35" t="s">
        <v>718</v>
      </c>
    </row>
    <row r="272" spans="5:6" ht="15.6" hidden="1" x14ac:dyDescent="0.3">
      <c r="E272" s="35" t="s">
        <v>719</v>
      </c>
      <c r="F272" s="35" t="s">
        <v>720</v>
      </c>
    </row>
    <row r="273" spans="5:6" ht="15.6" hidden="1" x14ac:dyDescent="0.3">
      <c r="E273" s="35" t="s">
        <v>721</v>
      </c>
      <c r="F273" s="35" t="s">
        <v>722</v>
      </c>
    </row>
    <row r="274" spans="5:6" ht="15.6" hidden="1" x14ac:dyDescent="0.3">
      <c r="E274" s="35" t="s">
        <v>723</v>
      </c>
      <c r="F274" s="35" t="s">
        <v>724</v>
      </c>
    </row>
    <row r="275" spans="5:6" ht="15.6" hidden="1" x14ac:dyDescent="0.3">
      <c r="E275" s="35" t="s">
        <v>725</v>
      </c>
      <c r="F275" s="35" t="s">
        <v>726</v>
      </c>
    </row>
    <row r="276" spans="5:6" ht="15.6" hidden="1" x14ac:dyDescent="0.3">
      <c r="E276" s="35" t="s">
        <v>727</v>
      </c>
      <c r="F276" s="35" t="s">
        <v>728</v>
      </c>
    </row>
    <row r="277" spans="5:6" ht="15.6" hidden="1" x14ac:dyDescent="0.3">
      <c r="E277" s="35" t="s">
        <v>729</v>
      </c>
      <c r="F277" s="35" t="s">
        <v>730</v>
      </c>
    </row>
    <row r="278" spans="5:6" ht="15.6" hidden="1" x14ac:dyDescent="0.3">
      <c r="E278" s="35" t="s">
        <v>731</v>
      </c>
      <c r="F278" s="35" t="s">
        <v>732</v>
      </c>
    </row>
    <row r="279" spans="5:6" ht="15.6" hidden="1" x14ac:dyDescent="0.3">
      <c r="E279" s="35" t="s">
        <v>733</v>
      </c>
      <c r="F279" s="35" t="s">
        <v>734</v>
      </c>
    </row>
    <row r="280" spans="5:6" ht="15.6" hidden="1" x14ac:dyDescent="0.3">
      <c r="E280" s="35" t="s">
        <v>735</v>
      </c>
      <c r="F280" s="35" t="s">
        <v>736</v>
      </c>
    </row>
    <row r="281" spans="5:6" ht="15.6" hidden="1" x14ac:dyDescent="0.3">
      <c r="E281" s="35" t="s">
        <v>737</v>
      </c>
      <c r="F281" s="35" t="s">
        <v>738</v>
      </c>
    </row>
    <row r="282" spans="5:6" ht="15.6" hidden="1" x14ac:dyDescent="0.3">
      <c r="E282" s="35" t="s">
        <v>739</v>
      </c>
      <c r="F282" s="35" t="s">
        <v>740</v>
      </c>
    </row>
    <row r="283" spans="5:6" ht="15.6" hidden="1" x14ac:dyDescent="0.3">
      <c r="E283" s="35" t="s">
        <v>741</v>
      </c>
      <c r="F283" s="35" t="s">
        <v>742</v>
      </c>
    </row>
    <row r="284" spans="5:6" ht="15.6" hidden="1" x14ac:dyDescent="0.3">
      <c r="E284" s="35" t="s">
        <v>743</v>
      </c>
      <c r="F284" s="35" t="s">
        <v>744</v>
      </c>
    </row>
    <row r="285" spans="5:6" ht="15.6" hidden="1" x14ac:dyDescent="0.3">
      <c r="E285" s="35" t="s">
        <v>745</v>
      </c>
      <c r="F285" s="35" t="s">
        <v>746</v>
      </c>
    </row>
    <row r="286" spans="5:6" ht="15.6" hidden="1" x14ac:dyDescent="0.3">
      <c r="E286" s="35" t="s">
        <v>747</v>
      </c>
      <c r="F286" s="35" t="s">
        <v>748</v>
      </c>
    </row>
    <row r="287" spans="5:6" ht="15.6" hidden="1" x14ac:dyDescent="0.3">
      <c r="E287" s="35" t="s">
        <v>749</v>
      </c>
      <c r="F287" s="35" t="s">
        <v>750</v>
      </c>
    </row>
    <row r="288" spans="5:6" ht="15.6" hidden="1" x14ac:dyDescent="0.3">
      <c r="E288" s="35" t="s">
        <v>751</v>
      </c>
      <c r="F288" s="35" t="s">
        <v>752</v>
      </c>
    </row>
    <row r="289" spans="5:6" ht="15.6" hidden="1" x14ac:dyDescent="0.3">
      <c r="E289" s="35" t="s">
        <v>753</v>
      </c>
      <c r="F289" s="35" t="s">
        <v>754</v>
      </c>
    </row>
    <row r="290" spans="5:6" ht="15.6" hidden="1" x14ac:dyDescent="0.3">
      <c r="E290" s="35" t="s">
        <v>755</v>
      </c>
      <c r="F290" s="35" t="s">
        <v>756</v>
      </c>
    </row>
    <row r="291" spans="5:6" ht="15.6" hidden="1" x14ac:dyDescent="0.3">
      <c r="E291" s="35" t="s">
        <v>757</v>
      </c>
      <c r="F291" s="35" t="s">
        <v>758</v>
      </c>
    </row>
    <row r="292" spans="5:6" ht="15.6" hidden="1" x14ac:dyDescent="0.3">
      <c r="E292" s="35" t="s">
        <v>759</v>
      </c>
      <c r="F292" s="35" t="s">
        <v>760</v>
      </c>
    </row>
    <row r="293" spans="5:6" ht="15.6" hidden="1" x14ac:dyDescent="0.3">
      <c r="E293" s="35" t="s">
        <v>761</v>
      </c>
      <c r="F293" s="35" t="s">
        <v>762</v>
      </c>
    </row>
    <row r="294" spans="5:6" ht="15.6" hidden="1" x14ac:dyDescent="0.3">
      <c r="E294" s="35" t="s">
        <v>763</v>
      </c>
      <c r="F294" s="35" t="s">
        <v>764</v>
      </c>
    </row>
    <row r="295" spans="5:6" ht="15.6" hidden="1" x14ac:dyDescent="0.3">
      <c r="E295" s="35" t="s">
        <v>765</v>
      </c>
      <c r="F295" s="35" t="s">
        <v>766</v>
      </c>
    </row>
    <row r="296" spans="5:6" ht="15.6" hidden="1" x14ac:dyDescent="0.3">
      <c r="E296" s="35" t="s">
        <v>767</v>
      </c>
      <c r="F296" s="35" t="s">
        <v>768</v>
      </c>
    </row>
    <row r="297" spans="5:6" ht="15.6" hidden="1" x14ac:dyDescent="0.3">
      <c r="E297" s="35" t="s">
        <v>769</v>
      </c>
      <c r="F297" s="35" t="s">
        <v>770</v>
      </c>
    </row>
    <row r="298" spans="5:6" ht="15.6" hidden="1" x14ac:dyDescent="0.3">
      <c r="E298" s="35" t="s">
        <v>771</v>
      </c>
      <c r="F298" s="35" t="s">
        <v>772</v>
      </c>
    </row>
    <row r="299" spans="5:6" ht="15.6" hidden="1" x14ac:dyDescent="0.3">
      <c r="E299" s="35" t="s">
        <v>773</v>
      </c>
      <c r="F299" s="35" t="s">
        <v>774</v>
      </c>
    </row>
    <row r="300" spans="5:6" ht="15.6" hidden="1" x14ac:dyDescent="0.3">
      <c r="E300" s="35" t="s">
        <v>775</v>
      </c>
      <c r="F300" s="35" t="s">
        <v>776</v>
      </c>
    </row>
    <row r="301" spans="5:6" ht="15.6" hidden="1" x14ac:dyDescent="0.3">
      <c r="E301" s="35" t="s">
        <v>777</v>
      </c>
      <c r="F301" s="35" t="s">
        <v>778</v>
      </c>
    </row>
    <row r="302" spans="5:6" ht="15.6" hidden="1" x14ac:dyDescent="0.3">
      <c r="E302" s="35" t="s">
        <v>779</v>
      </c>
      <c r="F302" s="35" t="s">
        <v>780</v>
      </c>
    </row>
    <row r="303" spans="5:6" ht="15.6" hidden="1" x14ac:dyDescent="0.3">
      <c r="E303" s="35" t="s">
        <v>781</v>
      </c>
      <c r="F303" s="35" t="s">
        <v>782</v>
      </c>
    </row>
    <row r="304" spans="5:6" ht="15.6" hidden="1" x14ac:dyDescent="0.3">
      <c r="E304" s="35" t="s">
        <v>783</v>
      </c>
      <c r="F304" s="35" t="s">
        <v>784</v>
      </c>
    </row>
    <row r="305" spans="5:6" ht="15.6" hidden="1" x14ac:dyDescent="0.3">
      <c r="E305" s="35" t="s">
        <v>785</v>
      </c>
      <c r="F305" s="35" t="s">
        <v>786</v>
      </c>
    </row>
    <row r="306" spans="5:6" ht="15.6" hidden="1" x14ac:dyDescent="0.3">
      <c r="E306" s="35" t="s">
        <v>787</v>
      </c>
      <c r="F306" s="35" t="s">
        <v>788</v>
      </c>
    </row>
    <row r="307" spans="5:6" ht="15.6" hidden="1" x14ac:dyDescent="0.3">
      <c r="E307" s="35" t="s">
        <v>789</v>
      </c>
      <c r="F307" s="35" t="s">
        <v>790</v>
      </c>
    </row>
    <row r="308" spans="5:6" ht="15.6" hidden="1" x14ac:dyDescent="0.3">
      <c r="E308" s="35" t="s">
        <v>791</v>
      </c>
      <c r="F308" s="35" t="s">
        <v>792</v>
      </c>
    </row>
    <row r="309" spans="5:6" ht="15.6" hidden="1" x14ac:dyDescent="0.3">
      <c r="E309" s="35" t="s">
        <v>793</v>
      </c>
      <c r="F309" s="35" t="s">
        <v>794</v>
      </c>
    </row>
    <row r="310" spans="5:6" ht="15.6" hidden="1" x14ac:dyDescent="0.3">
      <c r="E310" s="35" t="s">
        <v>795</v>
      </c>
      <c r="F310" s="35" t="s">
        <v>796</v>
      </c>
    </row>
    <row r="311" spans="5:6" ht="15.6" hidden="1" x14ac:dyDescent="0.3">
      <c r="E311" s="35" t="s">
        <v>797</v>
      </c>
      <c r="F311" s="35" t="s">
        <v>798</v>
      </c>
    </row>
    <row r="312" spans="5:6" ht="15.6" hidden="1" x14ac:dyDescent="0.3">
      <c r="E312" s="35" t="s">
        <v>799</v>
      </c>
      <c r="F312" s="35" t="s">
        <v>800</v>
      </c>
    </row>
    <row r="313" spans="5:6" ht="15.6" hidden="1" x14ac:dyDescent="0.3">
      <c r="E313" s="35" t="s">
        <v>801</v>
      </c>
      <c r="F313" s="35" t="s">
        <v>802</v>
      </c>
    </row>
    <row r="314" spans="5:6" ht="15.6" hidden="1" x14ac:dyDescent="0.3">
      <c r="E314" s="35" t="s">
        <v>803</v>
      </c>
      <c r="F314" s="35" t="s">
        <v>804</v>
      </c>
    </row>
    <row r="315" spans="5:6" ht="15.6" hidden="1" x14ac:dyDescent="0.3">
      <c r="E315" s="35" t="s">
        <v>805</v>
      </c>
      <c r="F315" s="35" t="s">
        <v>806</v>
      </c>
    </row>
    <row r="316" spans="5:6" ht="15.6" hidden="1" x14ac:dyDescent="0.3">
      <c r="E316" s="35" t="s">
        <v>807</v>
      </c>
      <c r="F316" s="35" t="s">
        <v>808</v>
      </c>
    </row>
    <row r="317" spans="5:6" ht="15.6" hidden="1" x14ac:dyDescent="0.3">
      <c r="E317" s="35" t="s">
        <v>809</v>
      </c>
      <c r="F317" s="35" t="s">
        <v>810</v>
      </c>
    </row>
    <row r="318" spans="5:6" ht="15.6" hidden="1" x14ac:dyDescent="0.3">
      <c r="E318" s="35" t="s">
        <v>811</v>
      </c>
      <c r="F318" s="35" t="s">
        <v>812</v>
      </c>
    </row>
    <row r="319" spans="5:6" ht="15.6" hidden="1" x14ac:dyDescent="0.3">
      <c r="E319" s="35" t="s">
        <v>813</v>
      </c>
      <c r="F319" s="35" t="s">
        <v>814</v>
      </c>
    </row>
    <row r="320" spans="5:6" ht="15.6" hidden="1" x14ac:dyDescent="0.3">
      <c r="E320" s="35" t="s">
        <v>815</v>
      </c>
      <c r="F320" s="35" t="s">
        <v>816</v>
      </c>
    </row>
    <row r="321" spans="5:6" ht="15.6" hidden="1" x14ac:dyDescent="0.3">
      <c r="E321" s="35" t="s">
        <v>817</v>
      </c>
      <c r="F321" s="35" t="s">
        <v>818</v>
      </c>
    </row>
    <row r="322" spans="5:6" ht="15.6" hidden="1" x14ac:dyDescent="0.3">
      <c r="E322" s="35" t="s">
        <v>819</v>
      </c>
      <c r="F322" s="35" t="s">
        <v>820</v>
      </c>
    </row>
    <row r="323" spans="5:6" ht="15.6" hidden="1" x14ac:dyDescent="0.3">
      <c r="E323" s="35" t="s">
        <v>821</v>
      </c>
      <c r="F323" s="35" t="s">
        <v>822</v>
      </c>
    </row>
    <row r="324" spans="5:6" ht="15.6" hidden="1" x14ac:dyDescent="0.3">
      <c r="E324" s="35" t="s">
        <v>823</v>
      </c>
      <c r="F324" s="35" t="s">
        <v>824</v>
      </c>
    </row>
    <row r="325" spans="5:6" ht="15.6" hidden="1" x14ac:dyDescent="0.3">
      <c r="E325" s="35" t="s">
        <v>825</v>
      </c>
      <c r="F325" s="35" t="s">
        <v>826</v>
      </c>
    </row>
    <row r="326" spans="5:6" ht="15.6" hidden="1" x14ac:dyDescent="0.3">
      <c r="E326" s="35" t="s">
        <v>827</v>
      </c>
      <c r="F326" s="35" t="s">
        <v>828</v>
      </c>
    </row>
    <row r="327" spans="5:6" ht="15.6" hidden="1" x14ac:dyDescent="0.3">
      <c r="E327" s="35" t="s">
        <v>829</v>
      </c>
      <c r="F327" s="35" t="s">
        <v>830</v>
      </c>
    </row>
    <row r="328" spans="5:6" ht="15.6" hidden="1" x14ac:dyDescent="0.3">
      <c r="E328" s="35" t="s">
        <v>831</v>
      </c>
      <c r="F328" s="35" t="s">
        <v>832</v>
      </c>
    </row>
    <row r="329" spans="5:6" ht="15.6" hidden="1" x14ac:dyDescent="0.3">
      <c r="E329" s="35" t="s">
        <v>833</v>
      </c>
      <c r="F329" s="35" t="s">
        <v>834</v>
      </c>
    </row>
    <row r="330" spans="5:6" ht="15.6" hidden="1" x14ac:dyDescent="0.3">
      <c r="E330" s="35" t="s">
        <v>835</v>
      </c>
      <c r="F330" s="35" t="s">
        <v>836</v>
      </c>
    </row>
    <row r="331" spans="5:6" ht="15.6" hidden="1" x14ac:dyDescent="0.3">
      <c r="E331" s="35" t="s">
        <v>837</v>
      </c>
      <c r="F331" s="35" t="s">
        <v>838</v>
      </c>
    </row>
    <row r="332" spans="5:6" ht="15.6" hidden="1" x14ac:dyDescent="0.3">
      <c r="E332" s="35" t="s">
        <v>839</v>
      </c>
      <c r="F332" s="35" t="s">
        <v>840</v>
      </c>
    </row>
    <row r="333" spans="5:6" ht="15.6" hidden="1" x14ac:dyDescent="0.3">
      <c r="E333" s="35" t="s">
        <v>841</v>
      </c>
      <c r="F333" s="35" t="s">
        <v>842</v>
      </c>
    </row>
    <row r="334" spans="5:6" ht="15.6" hidden="1" x14ac:dyDescent="0.3">
      <c r="E334" s="35" t="s">
        <v>843</v>
      </c>
      <c r="F334" s="35" t="s">
        <v>844</v>
      </c>
    </row>
    <row r="335" spans="5:6" ht="15.6" hidden="1" x14ac:dyDescent="0.3">
      <c r="E335" s="35" t="s">
        <v>845</v>
      </c>
      <c r="F335" s="35" t="s">
        <v>846</v>
      </c>
    </row>
    <row r="336" spans="5:6" ht="15.6" hidden="1" x14ac:dyDescent="0.3">
      <c r="E336" s="35" t="s">
        <v>847</v>
      </c>
      <c r="F336" s="35" t="s">
        <v>848</v>
      </c>
    </row>
    <row r="337" spans="5:6" ht="15.6" hidden="1" x14ac:dyDescent="0.3">
      <c r="E337" s="35" t="s">
        <v>849</v>
      </c>
      <c r="F337" s="35" t="s">
        <v>850</v>
      </c>
    </row>
    <row r="338" spans="5:6" ht="15.6" hidden="1" x14ac:dyDescent="0.3">
      <c r="E338" s="35" t="s">
        <v>851</v>
      </c>
      <c r="F338" s="35" t="s">
        <v>852</v>
      </c>
    </row>
    <row r="339" spans="5:6" ht="15.6" hidden="1" x14ac:dyDescent="0.3">
      <c r="E339" s="35" t="s">
        <v>853</v>
      </c>
      <c r="F339" s="35" t="s">
        <v>854</v>
      </c>
    </row>
    <row r="340" spans="5:6" ht="15.6" hidden="1" x14ac:dyDescent="0.3">
      <c r="E340" s="35" t="s">
        <v>855</v>
      </c>
      <c r="F340" s="35" t="s">
        <v>856</v>
      </c>
    </row>
    <row r="341" spans="5:6" ht="15.6" hidden="1" x14ac:dyDescent="0.3">
      <c r="E341" s="35" t="s">
        <v>857</v>
      </c>
      <c r="F341" s="35" t="s">
        <v>858</v>
      </c>
    </row>
    <row r="342" spans="5:6" ht="15.6" hidden="1" x14ac:dyDescent="0.3">
      <c r="E342" s="35" t="s">
        <v>859</v>
      </c>
      <c r="F342" s="35" t="s">
        <v>860</v>
      </c>
    </row>
    <row r="343" spans="5:6" ht="15.6" hidden="1" x14ac:dyDescent="0.3">
      <c r="E343" s="35" t="s">
        <v>861</v>
      </c>
      <c r="F343" s="35" t="s">
        <v>862</v>
      </c>
    </row>
    <row r="344" spans="5:6" ht="15.6" hidden="1" x14ac:dyDescent="0.3">
      <c r="E344" s="35" t="s">
        <v>863</v>
      </c>
      <c r="F344" s="35" t="s">
        <v>864</v>
      </c>
    </row>
    <row r="345" spans="5:6" ht="15.6" hidden="1" x14ac:dyDescent="0.3">
      <c r="E345" s="35" t="s">
        <v>865</v>
      </c>
      <c r="F345" s="35" t="s">
        <v>866</v>
      </c>
    </row>
    <row r="346" spans="5:6" ht="15.6" hidden="1" x14ac:dyDescent="0.3">
      <c r="E346" s="35" t="s">
        <v>867</v>
      </c>
      <c r="F346" s="35" t="s">
        <v>868</v>
      </c>
    </row>
    <row r="347" spans="5:6" ht="15.6" hidden="1" x14ac:dyDescent="0.3">
      <c r="E347" s="35" t="s">
        <v>869</v>
      </c>
      <c r="F347" s="35" t="s">
        <v>870</v>
      </c>
    </row>
    <row r="348" spans="5:6" ht="15.6" hidden="1" x14ac:dyDescent="0.3">
      <c r="E348" s="35" t="s">
        <v>871</v>
      </c>
      <c r="F348" s="35" t="s">
        <v>872</v>
      </c>
    </row>
    <row r="349" spans="5:6" ht="15.6" hidden="1" x14ac:dyDescent="0.3">
      <c r="E349" s="35" t="s">
        <v>873</v>
      </c>
      <c r="F349" s="35" t="s">
        <v>874</v>
      </c>
    </row>
    <row r="350" spans="5:6" ht="15.6" hidden="1" x14ac:dyDescent="0.3">
      <c r="E350" s="35" t="s">
        <v>875</v>
      </c>
      <c r="F350" s="35" t="s">
        <v>876</v>
      </c>
    </row>
    <row r="351" spans="5:6" ht="15.6" hidden="1" x14ac:dyDescent="0.3">
      <c r="E351" s="35" t="s">
        <v>877</v>
      </c>
      <c r="F351" s="35" t="s">
        <v>878</v>
      </c>
    </row>
    <row r="352" spans="5:6" ht="15.6" hidden="1" x14ac:dyDescent="0.3">
      <c r="E352" s="35" t="s">
        <v>879</v>
      </c>
      <c r="F352" s="35" t="s">
        <v>880</v>
      </c>
    </row>
    <row r="353" spans="5:6" ht="15.6" hidden="1" x14ac:dyDescent="0.3">
      <c r="E353" s="35" t="s">
        <v>239</v>
      </c>
      <c r="F353" s="35" t="s">
        <v>881</v>
      </c>
    </row>
    <row r="354" spans="5:6" ht="15.6" hidden="1" x14ac:dyDescent="0.3">
      <c r="E354" s="35" t="s">
        <v>882</v>
      </c>
      <c r="F354" s="35" t="s">
        <v>883</v>
      </c>
    </row>
    <row r="355" spans="5:6" ht="15.6" hidden="1" x14ac:dyDescent="0.3">
      <c r="E355" s="35" t="s">
        <v>884</v>
      </c>
      <c r="F355" s="35" t="s">
        <v>885</v>
      </c>
    </row>
    <row r="356" spans="5:6" ht="15.6" hidden="1" x14ac:dyDescent="0.3">
      <c r="E356" s="35" t="s">
        <v>90</v>
      </c>
      <c r="F356" s="35" t="s">
        <v>886</v>
      </c>
    </row>
    <row r="357" spans="5:6" ht="15.6" hidden="1" x14ac:dyDescent="0.3">
      <c r="E357" s="35" t="s">
        <v>242</v>
      </c>
      <c r="F357" s="35" t="s">
        <v>887</v>
      </c>
    </row>
    <row r="358" spans="5:6" ht="15.6" hidden="1" x14ac:dyDescent="0.3">
      <c r="E358" s="35" t="s">
        <v>888</v>
      </c>
      <c r="F358" s="35" t="s">
        <v>889</v>
      </c>
    </row>
    <row r="359" spans="5:6" ht="15.6" hidden="1" x14ac:dyDescent="0.3">
      <c r="E359" s="35" t="s">
        <v>243</v>
      </c>
      <c r="F359" s="35" t="s">
        <v>890</v>
      </c>
    </row>
    <row r="360" spans="5:6" ht="15.6" hidden="1" x14ac:dyDescent="0.3">
      <c r="E360" s="35" t="s">
        <v>891</v>
      </c>
      <c r="F360" s="35" t="s">
        <v>892</v>
      </c>
    </row>
    <row r="361" spans="5:6" ht="15.6" hidden="1" x14ac:dyDescent="0.3">
      <c r="E361" s="35" t="s">
        <v>893</v>
      </c>
      <c r="F361" s="35" t="s">
        <v>894</v>
      </c>
    </row>
    <row r="362" spans="5:6" ht="15.6" hidden="1" x14ac:dyDescent="0.3">
      <c r="E362" s="35" t="s">
        <v>895</v>
      </c>
      <c r="F362" s="35" t="s">
        <v>896</v>
      </c>
    </row>
    <row r="363" spans="5:6" ht="15.6" hidden="1" x14ac:dyDescent="0.3">
      <c r="E363" s="35" t="s">
        <v>897</v>
      </c>
      <c r="F363" s="35" t="s">
        <v>898</v>
      </c>
    </row>
    <row r="364" spans="5:6" ht="15.6" hidden="1" x14ac:dyDescent="0.3">
      <c r="E364" s="35" t="s">
        <v>899</v>
      </c>
      <c r="F364" s="35" t="s">
        <v>900</v>
      </c>
    </row>
    <row r="365" spans="5:6" ht="15.6" hidden="1" x14ac:dyDescent="0.3">
      <c r="E365" s="35" t="s">
        <v>901</v>
      </c>
      <c r="F365" s="35" t="s">
        <v>902</v>
      </c>
    </row>
    <row r="366" spans="5:6" ht="15.6" hidden="1" x14ac:dyDescent="0.3">
      <c r="E366" s="35" t="s">
        <v>903</v>
      </c>
      <c r="F366" s="35" t="s">
        <v>904</v>
      </c>
    </row>
    <row r="367" spans="5:6" ht="15.6" hidden="1" x14ac:dyDescent="0.3">
      <c r="E367" s="35" t="s">
        <v>905</v>
      </c>
      <c r="F367" s="35" t="s">
        <v>906</v>
      </c>
    </row>
    <row r="368" spans="5:6" ht="15.6" hidden="1" x14ac:dyDescent="0.3">
      <c r="E368" s="35" t="s">
        <v>907</v>
      </c>
      <c r="F368" s="35" t="s">
        <v>908</v>
      </c>
    </row>
    <row r="369" spans="5:6" ht="15.6" hidden="1" x14ac:dyDescent="0.3">
      <c r="E369" s="35" t="s">
        <v>909</v>
      </c>
      <c r="F369" s="35" t="s">
        <v>910</v>
      </c>
    </row>
    <row r="370" spans="5:6" ht="15.6" hidden="1" x14ac:dyDescent="0.3">
      <c r="E370" s="35" t="s">
        <v>911</v>
      </c>
      <c r="F370" s="35" t="s">
        <v>912</v>
      </c>
    </row>
    <row r="371" spans="5:6" ht="15.6" hidden="1" x14ac:dyDescent="0.3">
      <c r="E371" s="35" t="s">
        <v>913</v>
      </c>
      <c r="F371" s="35" t="s">
        <v>914</v>
      </c>
    </row>
    <row r="372" spans="5:6" ht="15.6" hidden="1" x14ac:dyDescent="0.3">
      <c r="E372" s="35" t="s">
        <v>915</v>
      </c>
      <c r="F372" s="35" t="s">
        <v>916</v>
      </c>
    </row>
    <row r="373" spans="5:6" ht="15.6" hidden="1" x14ac:dyDescent="0.3">
      <c r="E373" s="35" t="s">
        <v>917</v>
      </c>
      <c r="F373" s="35" t="s">
        <v>918</v>
      </c>
    </row>
    <row r="374" spans="5:6" ht="15.6" hidden="1" x14ac:dyDescent="0.3">
      <c r="E374" s="35" t="s">
        <v>257</v>
      </c>
      <c r="F374" s="35" t="s">
        <v>919</v>
      </c>
    </row>
    <row r="375" spans="5:6" ht="15.6" hidden="1" x14ac:dyDescent="0.3">
      <c r="E375" s="35" t="s">
        <v>920</v>
      </c>
      <c r="F375" s="35" t="s">
        <v>921</v>
      </c>
    </row>
    <row r="376" spans="5:6" ht="15.6" hidden="1" x14ac:dyDescent="0.3">
      <c r="E376" s="35" t="s">
        <v>922</v>
      </c>
      <c r="F376" s="35" t="s">
        <v>923</v>
      </c>
    </row>
    <row r="377" spans="5:6" ht="15.6" hidden="1" x14ac:dyDescent="0.3">
      <c r="E377" s="35" t="s">
        <v>258</v>
      </c>
      <c r="F377" s="35" t="s">
        <v>924</v>
      </c>
    </row>
    <row r="378" spans="5:6" ht="15.6" hidden="1" x14ac:dyDescent="0.3">
      <c r="E378" s="35" t="s">
        <v>925</v>
      </c>
      <c r="F378" s="35" t="s">
        <v>926</v>
      </c>
    </row>
    <row r="379" spans="5:6" ht="15.6" hidden="1" x14ac:dyDescent="0.3">
      <c r="E379" s="35" t="s">
        <v>927</v>
      </c>
      <c r="F379" s="35" t="s">
        <v>928</v>
      </c>
    </row>
    <row r="380" spans="5:6" ht="15.6" hidden="1" x14ac:dyDescent="0.3">
      <c r="E380" s="35" t="s">
        <v>929</v>
      </c>
      <c r="F380" s="35" t="s">
        <v>930</v>
      </c>
    </row>
    <row r="381" spans="5:6" ht="15.6" hidden="1" x14ac:dyDescent="0.3">
      <c r="E381" s="35" t="s">
        <v>931</v>
      </c>
      <c r="F381" s="35" t="s">
        <v>932</v>
      </c>
    </row>
    <row r="382" spans="5:6" ht="15.6" hidden="1" x14ac:dyDescent="0.3">
      <c r="E382" s="35" t="s">
        <v>933</v>
      </c>
      <c r="F382" s="35" t="s">
        <v>934</v>
      </c>
    </row>
    <row r="383" spans="5:6" ht="15.6" hidden="1" x14ac:dyDescent="0.3">
      <c r="E383" s="35" t="s">
        <v>935</v>
      </c>
      <c r="F383" s="35" t="s">
        <v>936</v>
      </c>
    </row>
    <row r="384" spans="5:6" ht="15.6" hidden="1" x14ac:dyDescent="0.3">
      <c r="E384" s="35" t="s">
        <v>937</v>
      </c>
      <c r="F384" s="35" t="s">
        <v>938</v>
      </c>
    </row>
    <row r="385" spans="5:6" ht="15.6" hidden="1" x14ac:dyDescent="0.3">
      <c r="E385" s="35" t="s">
        <v>939</v>
      </c>
      <c r="F385" s="35" t="s">
        <v>940</v>
      </c>
    </row>
    <row r="386" spans="5:6" ht="15.6" hidden="1" x14ac:dyDescent="0.3">
      <c r="E386" s="35" t="s">
        <v>941</v>
      </c>
      <c r="F386" s="35" t="s">
        <v>942</v>
      </c>
    </row>
    <row r="387" spans="5:6" ht="15.6" hidden="1" x14ac:dyDescent="0.3">
      <c r="E387" s="35" t="s">
        <v>943</v>
      </c>
      <c r="F387" s="35" t="s">
        <v>944</v>
      </c>
    </row>
    <row r="388" spans="5:6" ht="15.6" hidden="1" x14ac:dyDescent="0.3">
      <c r="E388" s="35" t="s">
        <v>945</v>
      </c>
      <c r="F388" s="35" t="s">
        <v>946</v>
      </c>
    </row>
    <row r="389" spans="5:6" ht="15.6" hidden="1" x14ac:dyDescent="0.3">
      <c r="E389" s="35" t="s">
        <v>947</v>
      </c>
      <c r="F389" s="35" t="s">
        <v>948</v>
      </c>
    </row>
    <row r="390" spans="5:6" ht="15.6" hidden="1" x14ac:dyDescent="0.3">
      <c r="E390" s="35" t="s">
        <v>949</v>
      </c>
      <c r="F390" s="35" t="s">
        <v>950</v>
      </c>
    </row>
    <row r="391" spans="5:6" ht="15.6" hidden="1" x14ac:dyDescent="0.3">
      <c r="E391" s="35" t="s">
        <v>951</v>
      </c>
      <c r="F391" s="35" t="s">
        <v>952</v>
      </c>
    </row>
    <row r="392" spans="5:6" ht="15.6" hidden="1" x14ac:dyDescent="0.3">
      <c r="E392" s="35" t="s">
        <v>953</v>
      </c>
      <c r="F392" s="35" t="s">
        <v>954</v>
      </c>
    </row>
    <row r="393" spans="5:6" ht="15.6" hidden="1" x14ac:dyDescent="0.3">
      <c r="E393" s="35" t="s">
        <v>955</v>
      </c>
      <c r="F393" s="35" t="s">
        <v>956</v>
      </c>
    </row>
    <row r="394" spans="5:6" ht="15.6" hidden="1" x14ac:dyDescent="0.3">
      <c r="E394" s="35" t="s">
        <v>957</v>
      </c>
      <c r="F394" s="35" t="s">
        <v>958</v>
      </c>
    </row>
    <row r="395" spans="5:6" ht="15.6" hidden="1" x14ac:dyDescent="0.3">
      <c r="E395" s="35" t="s">
        <v>959</v>
      </c>
      <c r="F395" s="35" t="s">
        <v>960</v>
      </c>
    </row>
    <row r="396" spans="5:6" ht="15.6" hidden="1" x14ac:dyDescent="0.3">
      <c r="E396" s="35" t="s">
        <v>961</v>
      </c>
      <c r="F396" s="35" t="s">
        <v>962</v>
      </c>
    </row>
    <row r="397" spans="5:6" ht="15.6" hidden="1" x14ac:dyDescent="0.3">
      <c r="E397" s="35" t="s">
        <v>963</v>
      </c>
      <c r="F397" s="35" t="s">
        <v>964</v>
      </c>
    </row>
    <row r="398" spans="5:6" ht="15.6" hidden="1" x14ac:dyDescent="0.3">
      <c r="E398" s="35" t="s">
        <v>965</v>
      </c>
      <c r="F398" s="35" t="s">
        <v>966</v>
      </c>
    </row>
    <row r="399" spans="5:6" ht="15.6" hidden="1" x14ac:dyDescent="0.3">
      <c r="E399" s="35" t="s">
        <v>967</v>
      </c>
      <c r="F399" s="35" t="s">
        <v>968</v>
      </c>
    </row>
    <row r="400" spans="5:6" ht="15.6" hidden="1" x14ac:dyDescent="0.3">
      <c r="E400" s="35" t="s">
        <v>969</v>
      </c>
      <c r="F400" s="35" t="s">
        <v>970</v>
      </c>
    </row>
    <row r="401" spans="5:6" ht="15.6" hidden="1" x14ac:dyDescent="0.3">
      <c r="E401" s="35" t="s">
        <v>971</v>
      </c>
      <c r="F401" s="35" t="s">
        <v>972</v>
      </c>
    </row>
    <row r="402" spans="5:6" ht="15.6" hidden="1" x14ac:dyDescent="0.3">
      <c r="E402" s="35" t="s">
        <v>973</v>
      </c>
      <c r="F402" s="35" t="s">
        <v>974</v>
      </c>
    </row>
    <row r="403" spans="5:6" ht="15.6" hidden="1" x14ac:dyDescent="0.3">
      <c r="E403" s="35" t="s">
        <v>975</v>
      </c>
      <c r="F403" s="35" t="s">
        <v>976</v>
      </c>
    </row>
    <row r="404" spans="5:6" ht="15.6" hidden="1" x14ac:dyDescent="0.3">
      <c r="E404" s="35" t="s">
        <v>977</v>
      </c>
      <c r="F404" s="35" t="s">
        <v>978</v>
      </c>
    </row>
    <row r="405" spans="5:6" ht="15.6" hidden="1" x14ac:dyDescent="0.3">
      <c r="E405" s="35" t="s">
        <v>979</v>
      </c>
      <c r="F405" s="35" t="s">
        <v>980</v>
      </c>
    </row>
    <row r="406" spans="5:6" ht="15.6" hidden="1" x14ac:dyDescent="0.3">
      <c r="E406" s="35" t="s">
        <v>57</v>
      </c>
      <c r="F406" s="35" t="s">
        <v>981</v>
      </c>
    </row>
    <row r="407" spans="5:6" ht="15.6" hidden="1" x14ac:dyDescent="0.3">
      <c r="E407" s="35" t="s">
        <v>982</v>
      </c>
      <c r="F407" s="35" t="s">
        <v>983</v>
      </c>
    </row>
    <row r="408" spans="5:6" ht="15.6" hidden="1" x14ac:dyDescent="0.3">
      <c r="E408" s="35" t="s">
        <v>984</v>
      </c>
      <c r="F408" s="35" t="s">
        <v>985</v>
      </c>
    </row>
    <row r="409" spans="5:6" ht="15.6" hidden="1" x14ac:dyDescent="0.3">
      <c r="E409" s="35" t="s">
        <v>986</v>
      </c>
      <c r="F409" s="35" t="s">
        <v>987</v>
      </c>
    </row>
    <row r="410" spans="5:6" ht="15.6" hidden="1" x14ac:dyDescent="0.3">
      <c r="E410" s="35" t="s">
        <v>988</v>
      </c>
      <c r="F410" s="35" t="s">
        <v>989</v>
      </c>
    </row>
    <row r="411" spans="5:6" ht="15.6" hidden="1" x14ac:dyDescent="0.3">
      <c r="E411" s="35" t="s">
        <v>990</v>
      </c>
      <c r="F411" s="35" t="s">
        <v>991</v>
      </c>
    </row>
    <row r="412" spans="5:6" ht="15.6" hidden="1" x14ac:dyDescent="0.3">
      <c r="E412" s="35" t="s">
        <v>992</v>
      </c>
      <c r="F412" s="35" t="s">
        <v>993</v>
      </c>
    </row>
    <row r="413" spans="5:6" ht="15.6" hidden="1" x14ac:dyDescent="0.3">
      <c r="E413" s="35" t="s">
        <v>994</v>
      </c>
      <c r="F413" s="35" t="s">
        <v>995</v>
      </c>
    </row>
    <row r="414" spans="5:6" ht="15.6" hidden="1" x14ac:dyDescent="0.3">
      <c r="E414" s="35" t="s">
        <v>996</v>
      </c>
      <c r="F414" s="35" t="s">
        <v>997</v>
      </c>
    </row>
    <row r="415" spans="5:6" ht="15.6" hidden="1" x14ac:dyDescent="0.3">
      <c r="E415" s="35" t="s">
        <v>998</v>
      </c>
      <c r="F415" s="35" t="s">
        <v>999</v>
      </c>
    </row>
    <row r="416" spans="5:6" ht="15.6" hidden="1" x14ac:dyDescent="0.3">
      <c r="E416" s="35" t="s">
        <v>1000</v>
      </c>
      <c r="F416" s="35" t="s">
        <v>1001</v>
      </c>
    </row>
    <row r="417" spans="5:6" ht="15.6" hidden="1" x14ac:dyDescent="0.3">
      <c r="E417" s="35" t="s">
        <v>1002</v>
      </c>
      <c r="F417" s="35" t="s">
        <v>1003</v>
      </c>
    </row>
    <row r="418" spans="5:6" ht="15.6" hidden="1" x14ac:dyDescent="0.3">
      <c r="E418" s="35" t="s">
        <v>1004</v>
      </c>
      <c r="F418" s="35" t="s">
        <v>1005</v>
      </c>
    </row>
    <row r="419" spans="5:6" ht="15.6" hidden="1" x14ac:dyDescent="0.3">
      <c r="E419" s="35" t="s">
        <v>1006</v>
      </c>
      <c r="F419" s="35" t="s">
        <v>1007</v>
      </c>
    </row>
    <row r="420" spans="5:6" ht="15.6" hidden="1" x14ac:dyDescent="0.3">
      <c r="E420" s="35" t="s">
        <v>1008</v>
      </c>
      <c r="F420" s="35" t="s">
        <v>1009</v>
      </c>
    </row>
    <row r="421" spans="5:6" ht="15.6" hidden="1" x14ac:dyDescent="0.3">
      <c r="E421" s="35" t="s">
        <v>1010</v>
      </c>
      <c r="F421" s="35" t="s">
        <v>1011</v>
      </c>
    </row>
    <row r="422" spans="5:6" ht="15.6" hidden="1" x14ac:dyDescent="0.3">
      <c r="E422" s="35" t="s">
        <v>1012</v>
      </c>
      <c r="F422" s="35" t="s">
        <v>1013</v>
      </c>
    </row>
    <row r="423" spans="5:6" ht="15.6" hidden="1" x14ac:dyDescent="0.3">
      <c r="E423" s="35" t="s">
        <v>1014</v>
      </c>
      <c r="F423" s="35" t="s">
        <v>1015</v>
      </c>
    </row>
    <row r="424" spans="5:6" ht="15.6" hidden="1" x14ac:dyDescent="0.3">
      <c r="E424" s="35" t="s">
        <v>1016</v>
      </c>
      <c r="F424" s="35" t="s">
        <v>1017</v>
      </c>
    </row>
    <row r="425" spans="5:6" ht="15.6" hidden="1" x14ac:dyDescent="0.3">
      <c r="E425" s="35" t="s">
        <v>1018</v>
      </c>
      <c r="F425" s="35" t="s">
        <v>1019</v>
      </c>
    </row>
    <row r="426" spans="5:6" ht="15.6" hidden="1" x14ac:dyDescent="0.3">
      <c r="E426" s="35" t="s">
        <v>1020</v>
      </c>
      <c r="F426" s="35" t="s">
        <v>1021</v>
      </c>
    </row>
    <row r="427" spans="5:6" ht="15.6" hidden="1" x14ac:dyDescent="0.3">
      <c r="E427" s="35" t="s">
        <v>1022</v>
      </c>
      <c r="F427" s="35" t="s">
        <v>1023</v>
      </c>
    </row>
    <row r="428" spans="5:6" ht="15.6" hidden="1" x14ac:dyDescent="0.3">
      <c r="E428" s="35" t="s">
        <v>1024</v>
      </c>
      <c r="F428" s="35" t="s">
        <v>1025</v>
      </c>
    </row>
    <row r="429" spans="5:6" ht="15.6" hidden="1" x14ac:dyDescent="0.3">
      <c r="E429" s="35" t="s">
        <v>1026</v>
      </c>
      <c r="F429" s="35" t="s">
        <v>1027</v>
      </c>
    </row>
    <row r="430" spans="5:6" ht="15.6" hidden="1" x14ac:dyDescent="0.3">
      <c r="E430" s="35" t="s">
        <v>1028</v>
      </c>
      <c r="F430" s="35" t="s">
        <v>1029</v>
      </c>
    </row>
    <row r="431" spans="5:6" ht="15.6" hidden="1" x14ac:dyDescent="0.3">
      <c r="E431" s="35" t="s">
        <v>1030</v>
      </c>
      <c r="F431" s="35" t="s">
        <v>1031</v>
      </c>
    </row>
    <row r="432" spans="5:6" ht="15.6" hidden="1" x14ac:dyDescent="0.3">
      <c r="E432" s="35" t="s">
        <v>1032</v>
      </c>
      <c r="F432" s="35" t="s">
        <v>1033</v>
      </c>
    </row>
    <row r="433" spans="5:6" ht="15.6" hidden="1" x14ac:dyDescent="0.3">
      <c r="E433" s="35" t="s">
        <v>1034</v>
      </c>
      <c r="F433" s="35" t="s">
        <v>1035</v>
      </c>
    </row>
    <row r="434" spans="5:6" ht="15.6" hidden="1" x14ac:dyDescent="0.3">
      <c r="E434" s="35" t="s">
        <v>1036</v>
      </c>
      <c r="F434" s="35" t="s">
        <v>1037</v>
      </c>
    </row>
    <row r="435" spans="5:6" ht="15.6" hidden="1" x14ac:dyDescent="0.3">
      <c r="E435" s="35" t="s">
        <v>58</v>
      </c>
      <c r="F435" s="35" t="s">
        <v>1038</v>
      </c>
    </row>
    <row r="436" spans="5:6" ht="15.6" hidden="1" x14ac:dyDescent="0.3">
      <c r="E436" s="35" t="s">
        <v>1039</v>
      </c>
      <c r="F436" s="35" t="s">
        <v>1040</v>
      </c>
    </row>
    <row r="437" spans="5:6" ht="15.6" hidden="1" x14ac:dyDescent="0.3">
      <c r="E437" s="35" t="s">
        <v>1041</v>
      </c>
      <c r="F437" s="35" t="s">
        <v>1042</v>
      </c>
    </row>
    <row r="438" spans="5:6" ht="15.6" hidden="1" x14ac:dyDescent="0.3">
      <c r="E438" s="35" t="s">
        <v>1043</v>
      </c>
      <c r="F438" s="35" t="s">
        <v>1044</v>
      </c>
    </row>
    <row r="439" spans="5:6" ht="15.6" hidden="1" x14ac:dyDescent="0.3">
      <c r="E439" s="35" t="s">
        <v>1045</v>
      </c>
      <c r="F439" s="35" t="s">
        <v>1046</v>
      </c>
    </row>
    <row r="440" spans="5:6" ht="15.6" hidden="1" x14ac:dyDescent="0.3">
      <c r="E440" s="35" t="s">
        <v>1047</v>
      </c>
      <c r="F440" s="35" t="s">
        <v>1048</v>
      </c>
    </row>
    <row r="441" spans="5:6" ht="15.6" hidden="1" x14ac:dyDescent="0.3">
      <c r="E441" s="35" t="s">
        <v>1049</v>
      </c>
      <c r="F441" s="35" t="s">
        <v>1050</v>
      </c>
    </row>
    <row r="442" spans="5:6" ht="15.6" hidden="1" x14ac:dyDescent="0.3">
      <c r="E442" s="35" t="s">
        <v>1051</v>
      </c>
      <c r="F442" s="35" t="s">
        <v>1052</v>
      </c>
    </row>
    <row r="443" spans="5:6" ht="15.6" hidden="1" x14ac:dyDescent="0.3">
      <c r="E443" s="35" t="s">
        <v>1053</v>
      </c>
      <c r="F443" s="35" t="s">
        <v>1054</v>
      </c>
    </row>
    <row r="444" spans="5:6" ht="15.6" hidden="1" x14ac:dyDescent="0.3">
      <c r="E444" s="35" t="s">
        <v>1055</v>
      </c>
      <c r="F444" s="35" t="s">
        <v>1056</v>
      </c>
    </row>
    <row r="445" spans="5:6" ht="15.6" hidden="1" x14ac:dyDescent="0.3">
      <c r="E445" s="35" t="s">
        <v>1057</v>
      </c>
      <c r="F445" s="35" t="s">
        <v>1058</v>
      </c>
    </row>
    <row r="446" spans="5:6" ht="15.6" hidden="1" x14ac:dyDescent="0.3">
      <c r="E446" s="35" t="s">
        <v>1059</v>
      </c>
      <c r="F446" s="35" t="s">
        <v>1060</v>
      </c>
    </row>
    <row r="447" spans="5:6" ht="15.6" hidden="1" x14ac:dyDescent="0.3">
      <c r="E447" s="35" t="s">
        <v>1061</v>
      </c>
      <c r="F447" s="35" t="s">
        <v>1062</v>
      </c>
    </row>
    <row r="448" spans="5:6" ht="15.6" hidden="1" x14ac:dyDescent="0.3">
      <c r="E448" s="35" t="s">
        <v>1063</v>
      </c>
      <c r="F448" s="35" t="s">
        <v>1064</v>
      </c>
    </row>
    <row r="449" spans="5:6" ht="15.6" hidden="1" x14ac:dyDescent="0.3">
      <c r="E449" s="35" t="s">
        <v>1065</v>
      </c>
      <c r="F449" s="35" t="s">
        <v>1066</v>
      </c>
    </row>
    <row r="450" spans="5:6" ht="15.6" hidden="1" x14ac:dyDescent="0.3">
      <c r="E450" s="35" t="s">
        <v>1067</v>
      </c>
      <c r="F450" s="35" t="s">
        <v>1068</v>
      </c>
    </row>
    <row r="451" spans="5:6" ht="15.6" hidden="1" x14ac:dyDescent="0.3">
      <c r="E451" s="35" t="s">
        <v>1069</v>
      </c>
      <c r="F451" s="35" t="s">
        <v>1070</v>
      </c>
    </row>
    <row r="452" spans="5:6" ht="15.6" hidden="1" x14ac:dyDescent="0.3">
      <c r="E452" s="35" t="s">
        <v>1071</v>
      </c>
      <c r="F452" s="35" t="s">
        <v>1072</v>
      </c>
    </row>
    <row r="453" spans="5:6" ht="15.6" hidden="1" x14ac:dyDescent="0.3">
      <c r="E453" s="35" t="s">
        <v>1073</v>
      </c>
      <c r="F453" s="35" t="s">
        <v>1074</v>
      </c>
    </row>
    <row r="454" spans="5:6" ht="15.6" hidden="1" x14ac:dyDescent="0.3">
      <c r="E454" s="35" t="s">
        <v>1075</v>
      </c>
      <c r="F454" s="35" t="s">
        <v>1076</v>
      </c>
    </row>
    <row r="455" spans="5:6" ht="15.6" hidden="1" x14ac:dyDescent="0.3">
      <c r="E455" s="35" t="s">
        <v>1077</v>
      </c>
      <c r="F455" s="35" t="s">
        <v>1078</v>
      </c>
    </row>
    <row r="456" spans="5:6" ht="15.6" hidden="1" x14ac:dyDescent="0.3">
      <c r="E456" s="35" t="s">
        <v>1079</v>
      </c>
      <c r="F456" s="35" t="s">
        <v>1080</v>
      </c>
    </row>
    <row r="457" spans="5:6" ht="15.6" hidden="1" x14ac:dyDescent="0.3">
      <c r="E457" s="35" t="s">
        <v>1081</v>
      </c>
      <c r="F457" s="35" t="s">
        <v>1082</v>
      </c>
    </row>
    <row r="458" spans="5:6" ht="15.6" hidden="1" x14ac:dyDescent="0.3">
      <c r="E458" s="35" t="s">
        <v>1083</v>
      </c>
      <c r="F458" s="35" t="s">
        <v>1084</v>
      </c>
    </row>
    <row r="459" spans="5:6" ht="15.6" hidden="1" x14ac:dyDescent="0.3">
      <c r="E459" s="35" t="s">
        <v>1085</v>
      </c>
      <c r="F459" s="35" t="s">
        <v>1086</v>
      </c>
    </row>
    <row r="460" spans="5:6" ht="15.6" hidden="1" x14ac:dyDescent="0.3">
      <c r="E460" s="35" t="s">
        <v>1087</v>
      </c>
      <c r="F460" s="35" t="s">
        <v>1088</v>
      </c>
    </row>
    <row r="461" spans="5:6" ht="15.6" hidden="1" x14ac:dyDescent="0.3">
      <c r="E461" s="35" t="s">
        <v>1089</v>
      </c>
      <c r="F461" s="35" t="s">
        <v>1090</v>
      </c>
    </row>
    <row r="462" spans="5:6" ht="15.6" hidden="1" x14ac:dyDescent="0.3">
      <c r="E462" s="35" t="s">
        <v>1091</v>
      </c>
      <c r="F462" s="35" t="s">
        <v>1092</v>
      </c>
    </row>
    <row r="463" spans="5:6" ht="15.6" hidden="1" x14ac:dyDescent="0.3">
      <c r="E463" s="35" t="s">
        <v>1093</v>
      </c>
      <c r="F463" s="35" t="s">
        <v>1094</v>
      </c>
    </row>
    <row r="464" spans="5:6" ht="15.6" hidden="1" x14ac:dyDescent="0.3">
      <c r="E464" s="35" t="s">
        <v>1095</v>
      </c>
      <c r="F464" s="35" t="s">
        <v>1096</v>
      </c>
    </row>
    <row r="465" spans="5:6" ht="15.6" hidden="1" x14ac:dyDescent="0.3">
      <c r="E465" s="35" t="s">
        <v>1097</v>
      </c>
      <c r="F465" s="35" t="s">
        <v>1098</v>
      </c>
    </row>
    <row r="466" spans="5:6" ht="15.6" hidden="1" x14ac:dyDescent="0.3">
      <c r="E466" s="35" t="s">
        <v>1099</v>
      </c>
      <c r="F466" s="35" t="s">
        <v>1100</v>
      </c>
    </row>
    <row r="467" spans="5:6" ht="15.6" hidden="1" x14ac:dyDescent="0.3">
      <c r="E467" s="35" t="s">
        <v>1101</v>
      </c>
      <c r="F467" s="35" t="s">
        <v>1102</v>
      </c>
    </row>
    <row r="468" spans="5:6" ht="15.6" hidden="1" x14ac:dyDescent="0.3">
      <c r="E468" s="35" t="s">
        <v>1103</v>
      </c>
      <c r="F468" s="35" t="s">
        <v>1104</v>
      </c>
    </row>
    <row r="469" spans="5:6" ht="15.6" hidden="1" x14ac:dyDescent="0.3">
      <c r="E469" s="35" t="s">
        <v>1105</v>
      </c>
      <c r="F469" s="35" t="s">
        <v>1106</v>
      </c>
    </row>
    <row r="470" spans="5:6" ht="15.6" hidden="1" x14ac:dyDescent="0.3">
      <c r="E470" s="35" t="s">
        <v>1107</v>
      </c>
      <c r="F470" s="35" t="s">
        <v>1108</v>
      </c>
    </row>
    <row r="471" spans="5:6" ht="15.6" hidden="1" x14ac:dyDescent="0.3">
      <c r="E471" s="35" t="s">
        <v>1109</v>
      </c>
      <c r="F471" s="35" t="s">
        <v>1110</v>
      </c>
    </row>
    <row r="472" spans="5:6" ht="15.6" hidden="1" x14ac:dyDescent="0.3">
      <c r="E472" s="35" t="s">
        <v>1111</v>
      </c>
      <c r="F472" s="35" t="s">
        <v>1112</v>
      </c>
    </row>
    <row r="473" spans="5:6" ht="15.6" hidden="1" x14ac:dyDescent="0.3">
      <c r="E473" s="35" t="s">
        <v>1113</v>
      </c>
      <c r="F473" s="35" t="s">
        <v>1114</v>
      </c>
    </row>
    <row r="474" spans="5:6" ht="15.6" hidden="1" x14ac:dyDescent="0.3">
      <c r="E474" s="35" t="s">
        <v>1115</v>
      </c>
      <c r="F474" s="35" t="s">
        <v>1116</v>
      </c>
    </row>
    <row r="475" spans="5:6" ht="15.6" hidden="1" x14ac:dyDescent="0.3">
      <c r="E475" s="35" t="s">
        <v>1117</v>
      </c>
      <c r="F475" s="35" t="s">
        <v>1118</v>
      </c>
    </row>
    <row r="476" spans="5:6" ht="15.6" hidden="1" x14ac:dyDescent="0.3">
      <c r="E476" s="35" t="s">
        <v>1119</v>
      </c>
      <c r="F476" s="35" t="s">
        <v>1120</v>
      </c>
    </row>
    <row r="477" spans="5:6" ht="15.6" hidden="1" x14ac:dyDescent="0.3">
      <c r="E477" s="35" t="s">
        <v>1121</v>
      </c>
      <c r="F477" s="35" t="s">
        <v>1122</v>
      </c>
    </row>
    <row r="478" spans="5:6" ht="15.6" hidden="1" x14ac:dyDescent="0.3">
      <c r="E478" s="35" t="s">
        <v>1123</v>
      </c>
      <c r="F478" s="35" t="s">
        <v>1124</v>
      </c>
    </row>
    <row r="479" spans="5:6" ht="15.6" hidden="1" x14ac:dyDescent="0.3">
      <c r="E479" s="35" t="s">
        <v>1125</v>
      </c>
      <c r="F479" s="35" t="s">
        <v>1126</v>
      </c>
    </row>
    <row r="480" spans="5:6" ht="15.6" hidden="1" x14ac:dyDescent="0.3">
      <c r="E480" s="35" t="s">
        <v>1127</v>
      </c>
      <c r="F480" s="35" t="s">
        <v>1128</v>
      </c>
    </row>
    <row r="481" spans="5:6" ht="15.6" hidden="1" x14ac:dyDescent="0.3">
      <c r="E481" s="35" t="s">
        <v>1129</v>
      </c>
      <c r="F481" s="35" t="s">
        <v>1130</v>
      </c>
    </row>
    <row r="482" spans="5:6" ht="15.6" hidden="1" x14ac:dyDescent="0.3">
      <c r="E482" s="35" t="s">
        <v>1131</v>
      </c>
      <c r="F482" s="35" t="s">
        <v>1132</v>
      </c>
    </row>
    <row r="483" spans="5:6" ht="15.6" hidden="1" x14ac:dyDescent="0.3">
      <c r="E483" s="35" t="s">
        <v>1133</v>
      </c>
      <c r="F483" s="35" t="s">
        <v>1134</v>
      </c>
    </row>
    <row r="484" spans="5:6" ht="15.6" hidden="1" x14ac:dyDescent="0.3">
      <c r="E484" s="35" t="s">
        <v>1135</v>
      </c>
      <c r="F484" s="35" t="s">
        <v>1136</v>
      </c>
    </row>
    <row r="485" spans="5:6" ht="15.6" hidden="1" x14ac:dyDescent="0.3">
      <c r="E485" s="35" t="s">
        <v>1137</v>
      </c>
      <c r="F485" s="35" t="s">
        <v>1138</v>
      </c>
    </row>
    <row r="486" spans="5:6" ht="15.6" hidden="1" x14ac:dyDescent="0.3">
      <c r="E486" s="35" t="s">
        <v>1139</v>
      </c>
      <c r="F486" s="35" t="s">
        <v>1140</v>
      </c>
    </row>
    <row r="487" spans="5:6" ht="15.6" hidden="1" x14ac:dyDescent="0.3">
      <c r="E487" s="35" t="s">
        <v>1141</v>
      </c>
      <c r="F487" s="35" t="s">
        <v>1142</v>
      </c>
    </row>
    <row r="488" spans="5:6" ht="15.6" hidden="1" x14ac:dyDescent="0.3">
      <c r="E488" s="35" t="s">
        <v>1143</v>
      </c>
      <c r="F488" s="35" t="s">
        <v>1144</v>
      </c>
    </row>
    <row r="489" spans="5:6" ht="15.6" hidden="1" x14ac:dyDescent="0.3">
      <c r="E489" s="35" t="s">
        <v>1145</v>
      </c>
      <c r="F489" s="35" t="s">
        <v>1146</v>
      </c>
    </row>
    <row r="490" spans="5:6" ht="15.6" hidden="1" x14ac:dyDescent="0.3">
      <c r="E490" s="35" t="s">
        <v>1147</v>
      </c>
      <c r="F490" s="35" t="s">
        <v>1148</v>
      </c>
    </row>
    <row r="491" spans="5:6" ht="15.6" hidden="1" x14ac:dyDescent="0.3">
      <c r="E491" s="35" t="s">
        <v>1149</v>
      </c>
      <c r="F491" s="35" t="s">
        <v>1150</v>
      </c>
    </row>
    <row r="492" spans="5:6" ht="15.6" hidden="1" x14ac:dyDescent="0.3">
      <c r="E492" s="35" t="s">
        <v>1151</v>
      </c>
      <c r="F492" s="35" t="s">
        <v>1152</v>
      </c>
    </row>
    <row r="493" spans="5:6" ht="15.6" hidden="1" x14ac:dyDescent="0.3">
      <c r="E493" s="35" t="s">
        <v>1153</v>
      </c>
      <c r="F493" s="35" t="s">
        <v>1154</v>
      </c>
    </row>
    <row r="494" spans="5:6" ht="15.6" hidden="1" x14ac:dyDescent="0.3">
      <c r="E494" s="35" t="s">
        <v>1155</v>
      </c>
      <c r="F494" s="35" t="s">
        <v>1156</v>
      </c>
    </row>
    <row r="495" spans="5:6" ht="15.6" hidden="1" x14ac:dyDescent="0.3">
      <c r="E495" s="35" t="s">
        <v>1157</v>
      </c>
      <c r="F495" s="35" t="s">
        <v>1158</v>
      </c>
    </row>
    <row r="496" spans="5:6" ht="15.6" hidden="1" x14ac:dyDescent="0.3">
      <c r="E496" s="35" t="s">
        <v>1159</v>
      </c>
      <c r="F496" s="35" t="s">
        <v>1160</v>
      </c>
    </row>
    <row r="497" spans="5:6" ht="15.6" hidden="1" x14ac:dyDescent="0.3">
      <c r="E497" s="35" t="s">
        <v>1161</v>
      </c>
      <c r="F497" s="35" t="s">
        <v>1162</v>
      </c>
    </row>
    <row r="498" spans="5:6" ht="15.6" hidden="1" x14ac:dyDescent="0.3">
      <c r="E498" s="35" t="s">
        <v>1163</v>
      </c>
      <c r="F498" s="35" t="s">
        <v>1164</v>
      </c>
    </row>
    <row r="499" spans="5:6" ht="15.6" hidden="1" x14ac:dyDescent="0.3">
      <c r="E499" s="35" t="s">
        <v>1165</v>
      </c>
      <c r="F499" s="35" t="s">
        <v>1166</v>
      </c>
    </row>
    <row r="500" spans="5:6" ht="15.6" hidden="1" x14ac:dyDescent="0.3">
      <c r="E500" s="35" t="s">
        <v>1167</v>
      </c>
      <c r="F500" s="35" t="s">
        <v>1168</v>
      </c>
    </row>
    <row r="501" spans="5:6" ht="15.6" hidden="1" x14ac:dyDescent="0.3">
      <c r="E501" s="35" t="s">
        <v>1169</v>
      </c>
      <c r="F501" s="35" t="s">
        <v>1170</v>
      </c>
    </row>
    <row r="502" spans="5:6" ht="15.6" hidden="1" x14ac:dyDescent="0.3">
      <c r="E502" s="35" t="s">
        <v>1171</v>
      </c>
      <c r="F502" s="35" t="s">
        <v>1172</v>
      </c>
    </row>
    <row r="503" spans="5:6" ht="15.6" hidden="1" x14ac:dyDescent="0.3">
      <c r="E503" s="35" t="s">
        <v>1173</v>
      </c>
      <c r="F503" s="35" t="s">
        <v>1174</v>
      </c>
    </row>
    <row r="504" spans="5:6" ht="15.6" hidden="1" x14ac:dyDescent="0.3">
      <c r="E504" s="35" t="s">
        <v>46</v>
      </c>
      <c r="F504" s="35" t="s">
        <v>1175</v>
      </c>
    </row>
    <row r="505" spans="5:6" ht="15.6" hidden="1" x14ac:dyDescent="0.3">
      <c r="E505" s="35" t="s">
        <v>1176</v>
      </c>
      <c r="F505" s="35" t="s">
        <v>1177</v>
      </c>
    </row>
    <row r="506" spans="5:6" ht="15.6" hidden="1" x14ac:dyDescent="0.3">
      <c r="E506" s="35" t="s">
        <v>1178</v>
      </c>
      <c r="F506" s="35" t="s">
        <v>1179</v>
      </c>
    </row>
    <row r="507" spans="5:6" ht="15.6" hidden="1" x14ac:dyDescent="0.3">
      <c r="E507" s="35" t="s">
        <v>1180</v>
      </c>
      <c r="F507" s="35" t="s">
        <v>1181</v>
      </c>
    </row>
    <row r="508" spans="5:6" ht="15.6" hidden="1" x14ac:dyDescent="0.3">
      <c r="E508" s="35" t="s">
        <v>1182</v>
      </c>
      <c r="F508" s="35" t="s">
        <v>1183</v>
      </c>
    </row>
    <row r="509" spans="5:6" ht="15.6" hidden="1" x14ac:dyDescent="0.3">
      <c r="E509" s="35" t="s">
        <v>1184</v>
      </c>
      <c r="F509" s="35" t="s">
        <v>1185</v>
      </c>
    </row>
    <row r="510" spans="5:6" ht="15.6" hidden="1" x14ac:dyDescent="0.3">
      <c r="E510" s="35" t="s">
        <v>1186</v>
      </c>
      <c r="F510" s="35" t="s">
        <v>1187</v>
      </c>
    </row>
    <row r="511" spans="5:6" ht="15.6" hidden="1" x14ac:dyDescent="0.3">
      <c r="E511" s="35" t="s">
        <v>1188</v>
      </c>
      <c r="F511" s="35" t="s">
        <v>1189</v>
      </c>
    </row>
    <row r="512" spans="5:6" ht="15.6" hidden="1" x14ac:dyDescent="0.3">
      <c r="E512" s="35" t="s">
        <v>1190</v>
      </c>
      <c r="F512" s="35" t="s">
        <v>1191</v>
      </c>
    </row>
    <row r="513" spans="5:6" ht="15.6" hidden="1" x14ac:dyDescent="0.3">
      <c r="E513" s="35" t="s">
        <v>1192</v>
      </c>
      <c r="F513" s="35" t="s">
        <v>1193</v>
      </c>
    </row>
    <row r="514" spans="5:6" ht="15.6" hidden="1" x14ac:dyDescent="0.3">
      <c r="E514" s="35" t="s">
        <v>1194</v>
      </c>
      <c r="F514" s="35" t="s">
        <v>1195</v>
      </c>
    </row>
    <row r="515" spans="5:6" ht="15.6" hidden="1" x14ac:dyDescent="0.3">
      <c r="E515" s="35" t="s">
        <v>1196</v>
      </c>
      <c r="F515" s="35" t="s">
        <v>1197</v>
      </c>
    </row>
    <row r="516" spans="5:6" ht="15.6" hidden="1" x14ac:dyDescent="0.3">
      <c r="E516" s="35" t="s">
        <v>1198</v>
      </c>
      <c r="F516" s="35" t="s">
        <v>1199</v>
      </c>
    </row>
    <row r="517" spans="5:6" ht="15.6" hidden="1" x14ac:dyDescent="0.3">
      <c r="E517" s="35" t="s">
        <v>1200</v>
      </c>
      <c r="F517" s="35" t="s">
        <v>1201</v>
      </c>
    </row>
    <row r="518" spans="5:6" ht="15.6" hidden="1" x14ac:dyDescent="0.3">
      <c r="E518" s="35" t="s">
        <v>1202</v>
      </c>
      <c r="F518" s="35" t="s">
        <v>1203</v>
      </c>
    </row>
    <row r="519" spans="5:6" ht="15.6" hidden="1" x14ac:dyDescent="0.3">
      <c r="E519" s="35" t="s">
        <v>1204</v>
      </c>
      <c r="F519" s="35" t="s">
        <v>1205</v>
      </c>
    </row>
    <row r="520" spans="5:6" ht="15.6" hidden="1" x14ac:dyDescent="0.3">
      <c r="E520" s="35" t="s">
        <v>1206</v>
      </c>
      <c r="F520" s="35" t="s">
        <v>1207</v>
      </c>
    </row>
    <row r="521" spans="5:6" ht="15.6" hidden="1" x14ac:dyDescent="0.3">
      <c r="E521" s="35" t="s">
        <v>1208</v>
      </c>
      <c r="F521" s="35" t="s">
        <v>1209</v>
      </c>
    </row>
    <row r="522" spans="5:6" ht="15.6" hidden="1" x14ac:dyDescent="0.3">
      <c r="E522" s="35" t="s">
        <v>1210</v>
      </c>
      <c r="F522" s="35" t="s">
        <v>1211</v>
      </c>
    </row>
    <row r="523" spans="5:6" ht="15.6" hidden="1" x14ac:dyDescent="0.3">
      <c r="E523" s="35" t="s">
        <v>1212</v>
      </c>
      <c r="F523" s="35" t="s">
        <v>1213</v>
      </c>
    </row>
    <row r="524" spans="5:6" ht="15.6" hidden="1" x14ac:dyDescent="0.3">
      <c r="E524" s="35" t="s">
        <v>1214</v>
      </c>
      <c r="F524" s="35" t="s">
        <v>1215</v>
      </c>
    </row>
    <row r="525" spans="5:6" ht="15.6" hidden="1" x14ac:dyDescent="0.3">
      <c r="E525" s="35" t="s">
        <v>1216</v>
      </c>
      <c r="F525" s="35" t="s">
        <v>1217</v>
      </c>
    </row>
    <row r="526" spans="5:6" ht="15.6" hidden="1" x14ac:dyDescent="0.3">
      <c r="E526" s="35" t="s">
        <v>1218</v>
      </c>
      <c r="F526" s="35" t="s">
        <v>1219</v>
      </c>
    </row>
    <row r="527" spans="5:6" ht="15.6" hidden="1" x14ac:dyDescent="0.3">
      <c r="E527" s="35" t="s">
        <v>1220</v>
      </c>
      <c r="F527" s="35" t="s">
        <v>1221</v>
      </c>
    </row>
    <row r="528" spans="5:6" ht="15.6" hidden="1" x14ac:dyDescent="0.3">
      <c r="E528" s="35" t="s">
        <v>1222</v>
      </c>
      <c r="F528" s="35" t="s">
        <v>1223</v>
      </c>
    </row>
    <row r="529" spans="5:6" ht="15.6" hidden="1" x14ac:dyDescent="0.3">
      <c r="E529" s="35" t="s">
        <v>1224</v>
      </c>
      <c r="F529" s="35" t="s">
        <v>1225</v>
      </c>
    </row>
    <row r="530" spans="5:6" ht="15.6" hidden="1" x14ac:dyDescent="0.3">
      <c r="E530" s="35" t="s">
        <v>1226</v>
      </c>
      <c r="F530" s="35" t="s">
        <v>1227</v>
      </c>
    </row>
    <row r="531" spans="5:6" ht="15.6" hidden="1" x14ac:dyDescent="0.3">
      <c r="E531" s="35" t="s">
        <v>1228</v>
      </c>
      <c r="F531" s="35" t="s">
        <v>1229</v>
      </c>
    </row>
    <row r="532" spans="5:6" ht="15.6" hidden="1" x14ac:dyDescent="0.3">
      <c r="E532" s="35" t="s">
        <v>1230</v>
      </c>
      <c r="F532" s="35" t="s">
        <v>1231</v>
      </c>
    </row>
    <row r="533" spans="5:6" ht="15.6" hidden="1" x14ac:dyDescent="0.3">
      <c r="E533" s="35" t="s">
        <v>1232</v>
      </c>
      <c r="F533" s="35" t="s">
        <v>1233</v>
      </c>
    </row>
    <row r="534" spans="5:6" ht="15.6" hidden="1" x14ac:dyDescent="0.3">
      <c r="E534" s="35" t="s">
        <v>1234</v>
      </c>
      <c r="F534" s="35" t="s">
        <v>1235</v>
      </c>
    </row>
    <row r="535" spans="5:6" ht="15.6" hidden="1" x14ac:dyDescent="0.3">
      <c r="E535" s="35" t="s">
        <v>1236</v>
      </c>
      <c r="F535" s="35" t="s">
        <v>1237</v>
      </c>
    </row>
    <row r="536" spans="5:6" ht="15.6" hidden="1" x14ac:dyDescent="0.3">
      <c r="E536" s="35" t="s">
        <v>1238</v>
      </c>
      <c r="F536" s="35" t="s">
        <v>1239</v>
      </c>
    </row>
    <row r="537" spans="5:6" ht="15.6" hidden="1" x14ac:dyDescent="0.3">
      <c r="E537" s="35" t="s">
        <v>1240</v>
      </c>
      <c r="F537" s="35" t="s">
        <v>1241</v>
      </c>
    </row>
    <row r="538" spans="5:6" ht="15.6" hidden="1" x14ac:dyDescent="0.3">
      <c r="E538" s="35" t="s">
        <v>1242</v>
      </c>
      <c r="F538" s="35" t="s">
        <v>1243</v>
      </c>
    </row>
    <row r="539" spans="5:6" ht="15.6" hidden="1" x14ac:dyDescent="0.3">
      <c r="E539" s="35" t="s">
        <v>1244</v>
      </c>
      <c r="F539" s="35" t="s">
        <v>1245</v>
      </c>
    </row>
    <row r="540" spans="5:6" ht="15.6" hidden="1" x14ac:dyDescent="0.3">
      <c r="E540" s="35" t="s">
        <v>1246</v>
      </c>
      <c r="F540" s="35" t="s">
        <v>1247</v>
      </c>
    </row>
    <row r="541" spans="5:6" ht="15.6" hidden="1" x14ac:dyDescent="0.3">
      <c r="E541" s="35" t="s">
        <v>1248</v>
      </c>
      <c r="F541" s="35" t="s">
        <v>1249</v>
      </c>
    </row>
    <row r="542" spans="5:6" ht="15.6" hidden="1" x14ac:dyDescent="0.3">
      <c r="E542" s="35" t="s">
        <v>1250</v>
      </c>
      <c r="F542" s="35" t="s">
        <v>1251</v>
      </c>
    </row>
    <row r="543" spans="5:6" ht="15.6" hidden="1" x14ac:dyDescent="0.3">
      <c r="E543" s="35" t="s">
        <v>1252</v>
      </c>
      <c r="F543" s="35" t="s">
        <v>1253</v>
      </c>
    </row>
    <row r="544" spans="5:6" ht="15.6" hidden="1" x14ac:dyDescent="0.3">
      <c r="E544" s="35" t="s">
        <v>1254</v>
      </c>
      <c r="F544" s="35" t="s">
        <v>1255</v>
      </c>
    </row>
    <row r="545" spans="5:6" ht="15.6" hidden="1" x14ac:dyDescent="0.3">
      <c r="E545" s="35" t="s">
        <v>1256</v>
      </c>
      <c r="F545" s="35" t="s">
        <v>1257</v>
      </c>
    </row>
    <row r="546" spans="5:6" ht="15.6" hidden="1" x14ac:dyDescent="0.3">
      <c r="E546" s="35" t="s">
        <v>1258</v>
      </c>
      <c r="F546" s="35" t="s">
        <v>1259</v>
      </c>
    </row>
    <row r="547" spans="5:6" ht="15.6" hidden="1" x14ac:dyDescent="0.3">
      <c r="E547" s="35" t="s">
        <v>1260</v>
      </c>
      <c r="F547" s="35" t="s">
        <v>1261</v>
      </c>
    </row>
    <row r="548" spans="5:6" ht="15.6" hidden="1" x14ac:dyDescent="0.3">
      <c r="E548" s="35" t="s">
        <v>1262</v>
      </c>
      <c r="F548" s="35" t="s">
        <v>1263</v>
      </c>
    </row>
    <row r="549" spans="5:6" ht="15.6" hidden="1" x14ac:dyDescent="0.3">
      <c r="E549" s="35" t="s">
        <v>1264</v>
      </c>
      <c r="F549" s="35" t="s">
        <v>1265</v>
      </c>
    </row>
    <row r="550" spans="5:6" ht="15.6" hidden="1" x14ac:dyDescent="0.3">
      <c r="E550" s="35" t="s">
        <v>1266</v>
      </c>
      <c r="F550" s="35" t="s">
        <v>1267</v>
      </c>
    </row>
    <row r="551" spans="5:6" ht="15.6" hidden="1" x14ac:dyDescent="0.3">
      <c r="E551" s="35" t="s">
        <v>1268</v>
      </c>
      <c r="F551" s="35" t="s">
        <v>1269</v>
      </c>
    </row>
    <row r="552" spans="5:6" ht="15.6" hidden="1" x14ac:dyDescent="0.3">
      <c r="E552" s="35" t="s">
        <v>1270</v>
      </c>
      <c r="F552" s="35" t="s">
        <v>1271</v>
      </c>
    </row>
    <row r="553" spans="5:6" ht="15.6" hidden="1" x14ac:dyDescent="0.3">
      <c r="E553" s="35" t="s">
        <v>1272</v>
      </c>
      <c r="F553" s="35" t="s">
        <v>1273</v>
      </c>
    </row>
    <row r="554" spans="5:6" ht="15.6" hidden="1" x14ac:dyDescent="0.3">
      <c r="E554" s="35" t="s">
        <v>1274</v>
      </c>
      <c r="F554" s="35" t="s">
        <v>1275</v>
      </c>
    </row>
    <row r="555" spans="5:6" ht="15.6" hidden="1" x14ac:dyDescent="0.3">
      <c r="E555" s="35" t="s">
        <v>1276</v>
      </c>
      <c r="F555" s="35" t="s">
        <v>1277</v>
      </c>
    </row>
    <row r="556" spans="5:6" ht="15.6" hidden="1" x14ac:dyDescent="0.3">
      <c r="E556" s="35" t="s">
        <v>1278</v>
      </c>
      <c r="F556" s="35" t="s">
        <v>1279</v>
      </c>
    </row>
    <row r="557" spans="5:6" ht="15.6" hidden="1" x14ac:dyDescent="0.3">
      <c r="E557" s="35" t="s">
        <v>1280</v>
      </c>
      <c r="F557" s="35" t="s">
        <v>1281</v>
      </c>
    </row>
    <row r="558" spans="5:6" ht="15.6" hidden="1" x14ac:dyDescent="0.3">
      <c r="E558" s="35" t="s">
        <v>1282</v>
      </c>
      <c r="F558" s="35" t="s">
        <v>1283</v>
      </c>
    </row>
    <row r="559" spans="5:6" ht="15.6" hidden="1" x14ac:dyDescent="0.3">
      <c r="E559" s="35" t="s">
        <v>1284</v>
      </c>
      <c r="F559" s="35" t="s">
        <v>1285</v>
      </c>
    </row>
    <row r="560" spans="5:6" ht="15.6" hidden="1" x14ac:dyDescent="0.3">
      <c r="E560" s="35" t="s">
        <v>1286</v>
      </c>
      <c r="F560" s="35" t="s">
        <v>1287</v>
      </c>
    </row>
    <row r="561" spans="5:6" ht="15.6" hidden="1" x14ac:dyDescent="0.3">
      <c r="E561" s="35" t="s">
        <v>1288</v>
      </c>
      <c r="F561" s="35" t="s">
        <v>1289</v>
      </c>
    </row>
    <row r="562" spans="5:6" ht="15.6" hidden="1" x14ac:dyDescent="0.3">
      <c r="E562" s="35" t="s">
        <v>1290</v>
      </c>
      <c r="F562" s="35" t="s">
        <v>1291</v>
      </c>
    </row>
    <row r="563" spans="5:6" ht="15.6" hidden="1" x14ac:dyDescent="0.3">
      <c r="E563" s="35" t="s">
        <v>1292</v>
      </c>
      <c r="F563" s="35" t="s">
        <v>1293</v>
      </c>
    </row>
    <row r="564" spans="5:6" ht="15.6" hidden="1" x14ac:dyDescent="0.3">
      <c r="E564" s="35" t="s">
        <v>1294</v>
      </c>
      <c r="F564" s="35" t="s">
        <v>1295</v>
      </c>
    </row>
    <row r="565" spans="5:6" ht="15.6" hidden="1" x14ac:dyDescent="0.3">
      <c r="E565" s="35" t="s">
        <v>1296</v>
      </c>
      <c r="F565" s="35" t="s">
        <v>1297</v>
      </c>
    </row>
    <row r="566" spans="5:6" ht="15.6" hidden="1" x14ac:dyDescent="0.3">
      <c r="E566" s="35" t="s">
        <v>1298</v>
      </c>
      <c r="F566" s="35" t="s">
        <v>1299</v>
      </c>
    </row>
    <row r="567" spans="5:6" ht="15.6" hidden="1" x14ac:dyDescent="0.3">
      <c r="E567" s="35" t="s">
        <v>1300</v>
      </c>
      <c r="F567" s="35" t="s">
        <v>1301</v>
      </c>
    </row>
    <row r="568" spans="5:6" ht="15.6" hidden="1" x14ac:dyDescent="0.3">
      <c r="E568" s="35" t="s">
        <v>1302</v>
      </c>
      <c r="F568" s="35" t="s">
        <v>1303</v>
      </c>
    </row>
    <row r="569" spans="5:6" ht="15.6" hidden="1" x14ac:dyDescent="0.3">
      <c r="E569" s="35" t="s">
        <v>1304</v>
      </c>
      <c r="F569" s="35" t="s">
        <v>1305</v>
      </c>
    </row>
    <row r="570" spans="5:6" ht="15.6" hidden="1" x14ac:dyDescent="0.3">
      <c r="E570" s="35" t="s">
        <v>1306</v>
      </c>
      <c r="F570" s="35" t="s">
        <v>1307</v>
      </c>
    </row>
    <row r="571" spans="5:6" ht="15.6" hidden="1" x14ac:dyDescent="0.3">
      <c r="F571" s="35" t="s">
        <v>1308</v>
      </c>
    </row>
    <row r="572" spans="5:6" ht="15.6" hidden="1" x14ac:dyDescent="0.3">
      <c r="F572" s="35" t="s">
        <v>1309</v>
      </c>
    </row>
    <row r="573" spans="5:6" ht="15.6" hidden="1" x14ac:dyDescent="0.3">
      <c r="F573" s="35" t="s">
        <v>1310</v>
      </c>
    </row>
    <row r="574" spans="5:6" ht="15.6" hidden="1" x14ac:dyDescent="0.3">
      <c r="F574" s="35" t="s">
        <v>1311</v>
      </c>
    </row>
    <row r="575" spans="5:6" ht="15.6" hidden="1" x14ac:dyDescent="0.3"/>
    <row r="576" spans="5:6" ht="15.6" hidden="1" x14ac:dyDescent="0.3"/>
  </sheetData>
  <mergeCells count="44">
    <mergeCell ref="C52:G52"/>
    <mergeCell ref="B112:F112"/>
    <mergeCell ref="C44:G44"/>
    <mergeCell ref="C45:G45"/>
    <mergeCell ref="B47:G47"/>
    <mergeCell ref="C49:G49"/>
    <mergeCell ref="C50:G50"/>
    <mergeCell ref="C51:G51"/>
    <mergeCell ref="C43:G43"/>
    <mergeCell ref="B31:D31"/>
    <mergeCell ref="B32:G32"/>
    <mergeCell ref="B33:D33"/>
    <mergeCell ref="C34:G34"/>
    <mergeCell ref="C35:G35"/>
    <mergeCell ref="C36:G36"/>
    <mergeCell ref="C37:G37"/>
    <mergeCell ref="C38:G38"/>
    <mergeCell ref="C39:G39"/>
    <mergeCell ref="B40:D40"/>
    <mergeCell ref="B41:G41"/>
    <mergeCell ref="C30:G30"/>
    <mergeCell ref="C18:G18"/>
    <mergeCell ref="C19:G19"/>
    <mergeCell ref="C20:G20"/>
    <mergeCell ref="E21:G21"/>
    <mergeCell ref="C22:G22"/>
    <mergeCell ref="C23:G23"/>
    <mergeCell ref="B24:D24"/>
    <mergeCell ref="B25:G25"/>
    <mergeCell ref="C27:G27"/>
    <mergeCell ref="C28:G28"/>
    <mergeCell ref="C29:G29"/>
    <mergeCell ref="C17:G17"/>
    <mergeCell ref="B3:G3"/>
    <mergeCell ref="B4:G4"/>
    <mergeCell ref="B5:D5"/>
    <mergeCell ref="B6:G6"/>
    <mergeCell ref="B7:D7"/>
    <mergeCell ref="C8:G8"/>
    <mergeCell ref="C9:G9"/>
    <mergeCell ref="B10:B13"/>
    <mergeCell ref="C14:G14"/>
    <mergeCell ref="C15:G15"/>
    <mergeCell ref="C16:G16"/>
  </mergeCells>
  <dataValidations count="10">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$J$114:$J$115</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$I$114:$I$121</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$H$114:$H$118</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$G$114:$G$116</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G13">
      <formula1>$F$114:$F$574</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F13">
      <formula1>$E$114:$E$570</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E13">
      <formula1>$D$114:$D$173</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D13">
      <formula1>$C$114:$C$134</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C13">
      <formula1>$B$114:$B$119</formula1>
    </dataValidation>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s>
  <hyperlinks>
    <hyperlink ref="A1" location="'3.2.1.a'!A1" display="Regresar"/>
    <hyperlink ref="C38" r:id="rId1"/>
  </hyperlinks>
  <printOptions horizontalCentered="1" verticalCentered="1"/>
  <pageMargins left="0.70866141732283472" right="0.70866141732283472" top="0.74803149606299213" bottom="0.74803149606299213" header="0.31496062992125984" footer="0.31496062992125984"/>
  <pageSetup scale="33" orientation="portrait" r:id="rId2"/>
  <drawing r:id="rId3"/>
  <legacyDrawing r:id="rId4"/>
  <tableParts count="10">
    <tablePart r:id="rId5"/>
    <tablePart r:id="rId6"/>
    <tablePart r:id="rId7"/>
    <tablePart r:id="rId8"/>
    <tablePart r:id="rId9"/>
    <tablePart r:id="rId10"/>
    <tablePart r:id="rId11"/>
    <tablePart r:id="rId12"/>
    <tablePart r:id="rId13"/>
    <tablePart r:id="rId14"/>
  </tablePart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9"/>
  <dimension ref="A1:BA34"/>
  <sheetViews>
    <sheetView showGridLines="0" zoomScale="90" zoomScaleNormal="90" workbookViewId="0">
      <selection activeCell="E24" sqref="E24"/>
    </sheetView>
  </sheetViews>
  <sheetFormatPr baseColWidth="10" defaultColWidth="11.42578125" defaultRowHeight="15" x14ac:dyDescent="0.25"/>
  <cols>
    <col min="1" max="1" width="11.42578125" style="99"/>
    <col min="2" max="2" width="52.7109375" style="99" customWidth="1"/>
    <col min="3" max="4" width="12.7109375" style="99" customWidth="1"/>
    <col min="5" max="5" width="10.7109375" style="99" customWidth="1"/>
    <col min="6" max="6" width="13.28515625" style="99" bestFit="1" customWidth="1"/>
    <col min="7" max="7" width="9.5703125" style="99" customWidth="1"/>
    <col min="8" max="16384" width="11.42578125" style="99"/>
  </cols>
  <sheetData>
    <row r="1" spans="1:13" ht="15.6" x14ac:dyDescent="0.3">
      <c r="A1" s="23" t="s">
        <v>32</v>
      </c>
      <c r="D1" s="1624" t="s">
        <v>60</v>
      </c>
      <c r="E1" s="1624"/>
    </row>
    <row r="2" spans="1:13" ht="15.75" x14ac:dyDescent="0.25">
      <c r="A2" s="18"/>
      <c r="B2" s="85" t="s">
        <v>1535</v>
      </c>
      <c r="C2" s="100"/>
    </row>
    <row r="3" spans="1:13" ht="14.45" x14ac:dyDescent="0.3">
      <c r="B3" s="86" t="s">
        <v>25</v>
      </c>
    </row>
    <row r="4" spans="1:13" x14ac:dyDescent="0.25">
      <c r="B4" s="86" t="s">
        <v>52</v>
      </c>
      <c r="I4" s="103"/>
      <c r="J4" s="103"/>
      <c r="K4" s="103"/>
      <c r="L4" s="103"/>
      <c r="M4" s="103"/>
    </row>
    <row r="5" spans="1:13" ht="15" customHeight="1" x14ac:dyDescent="0.25">
      <c r="B5" s="86" t="s">
        <v>53</v>
      </c>
    </row>
    <row r="6" spans="1:13" x14ac:dyDescent="0.25">
      <c r="B6" s="86" t="s">
        <v>1579</v>
      </c>
    </row>
    <row r="8" spans="1:13" x14ac:dyDescent="0.25">
      <c r="B8" s="86" t="s">
        <v>1555</v>
      </c>
    </row>
    <row r="9" spans="1:13" ht="14.45" x14ac:dyDescent="0.3">
      <c r="K9" s="390"/>
    </row>
    <row r="10" spans="1:13" ht="14.45" x14ac:dyDescent="0.3">
      <c r="B10" s="104" t="s">
        <v>1716</v>
      </c>
      <c r="K10" s="390"/>
    </row>
    <row r="11" spans="1:13" x14ac:dyDescent="0.25">
      <c r="B11" s="889" t="s">
        <v>3803</v>
      </c>
    </row>
    <row r="12" spans="1:13" ht="12" customHeight="1" x14ac:dyDescent="0.25">
      <c r="B12" s="163" t="s">
        <v>244</v>
      </c>
      <c r="C12" s="164">
        <v>2016</v>
      </c>
      <c r="D12" s="164">
        <v>2017</v>
      </c>
      <c r="E12" s="164">
        <v>2018</v>
      </c>
    </row>
    <row r="13" spans="1:13" ht="14.45" x14ac:dyDescent="0.3">
      <c r="B13" s="160" t="s">
        <v>1320</v>
      </c>
      <c r="C13" s="737">
        <v>73.239999999999995</v>
      </c>
      <c r="D13" s="737">
        <v>92.95</v>
      </c>
      <c r="E13" s="655">
        <v>115.96770843163507</v>
      </c>
      <c r="F13" s="735"/>
    </row>
    <row r="14" spans="1:13" ht="28.9" x14ac:dyDescent="0.3">
      <c r="B14" s="162" t="s">
        <v>3806</v>
      </c>
      <c r="C14" s="737">
        <v>31.536000000000001</v>
      </c>
      <c r="D14" s="737">
        <v>49.82</v>
      </c>
      <c r="E14" s="741">
        <v>37.926974999999999</v>
      </c>
      <c r="F14" s="737"/>
      <c r="G14" s="390"/>
      <c r="H14" s="390"/>
    </row>
    <row r="15" spans="1:13" ht="14.45" x14ac:dyDescent="0.3">
      <c r="B15" s="161" t="s">
        <v>91</v>
      </c>
      <c r="C15" s="737">
        <v>41.7</v>
      </c>
      <c r="D15" s="737">
        <f>+D13-D14</f>
        <v>43.13</v>
      </c>
      <c r="E15" s="741">
        <v>78.040733431635076</v>
      </c>
      <c r="F15" s="737"/>
      <c r="G15" s="390"/>
      <c r="H15" s="390"/>
    </row>
    <row r="16" spans="1:13" ht="14.45" x14ac:dyDescent="0.3">
      <c r="B16" s="161" t="s">
        <v>92</v>
      </c>
      <c r="C16" s="737"/>
      <c r="D16" s="737"/>
      <c r="E16" s="741"/>
      <c r="F16" s="737"/>
      <c r="G16" s="390"/>
      <c r="H16" s="390"/>
    </row>
    <row r="17" spans="1:53" ht="14.45" x14ac:dyDescent="0.3">
      <c r="B17" s="105" t="s">
        <v>1321</v>
      </c>
      <c r="C17" s="737">
        <v>104.59</v>
      </c>
      <c r="D17" s="737">
        <v>113.45</v>
      </c>
      <c r="E17" s="741">
        <v>480.59779464130327</v>
      </c>
      <c r="F17" s="737"/>
      <c r="G17" s="390"/>
      <c r="H17" s="390"/>
    </row>
    <row r="18" spans="1:53" ht="28.9" x14ac:dyDescent="0.3">
      <c r="B18" s="162" t="s">
        <v>3807</v>
      </c>
      <c r="C18" s="737"/>
      <c r="D18" s="737"/>
      <c r="E18" s="741"/>
      <c r="F18" s="737"/>
      <c r="G18" s="390"/>
      <c r="H18" s="390"/>
    </row>
    <row r="19" spans="1:53" ht="14.45" x14ac:dyDescent="0.3">
      <c r="B19" s="161" t="s">
        <v>91</v>
      </c>
      <c r="C19" s="737">
        <v>104.59</v>
      </c>
      <c r="D19" s="737">
        <v>113.45</v>
      </c>
      <c r="E19" s="741">
        <v>480.59779464130327</v>
      </c>
      <c r="F19" s="737"/>
      <c r="G19" s="390"/>
      <c r="H19" s="390"/>
    </row>
    <row r="20" spans="1:53" ht="14.45" x14ac:dyDescent="0.3">
      <c r="B20" s="161" t="s">
        <v>92</v>
      </c>
      <c r="C20" s="737"/>
      <c r="D20" s="737"/>
      <c r="F20" s="737"/>
      <c r="G20" s="390"/>
      <c r="H20" s="390"/>
    </row>
    <row r="21" spans="1:53" ht="14.45" x14ac:dyDescent="0.3">
      <c r="B21" s="172" t="s">
        <v>1322</v>
      </c>
      <c r="C21" s="738">
        <v>498.15801699999992</v>
      </c>
      <c r="D21" s="738">
        <v>482.73158009999997</v>
      </c>
      <c r="E21" s="736">
        <v>550.51811199999997</v>
      </c>
      <c r="G21" s="390"/>
      <c r="H21" s="390"/>
    </row>
    <row r="22" spans="1:53" s="176" customFormat="1" ht="14.45" x14ac:dyDescent="0.3">
      <c r="B22" s="757" t="s">
        <v>3715</v>
      </c>
      <c r="C22" s="757"/>
      <c r="D22" s="757"/>
      <c r="E22" s="757"/>
      <c r="F22" s="757"/>
      <c r="G22" s="757"/>
      <c r="H22" s="757"/>
      <c r="I22" s="757"/>
      <c r="J22" s="757"/>
      <c r="K22" s="757"/>
      <c r="L22" s="757"/>
      <c r="M22" s="757"/>
    </row>
    <row r="23" spans="1:53" s="176" customFormat="1" ht="14.45" x14ac:dyDescent="0.3">
      <c r="B23" s="757"/>
      <c r="C23" s="757"/>
      <c r="D23" s="757"/>
      <c r="E23" s="757"/>
      <c r="F23" s="757"/>
      <c r="G23" s="757"/>
      <c r="H23" s="757"/>
      <c r="I23" s="757"/>
      <c r="J23" s="757"/>
      <c r="K23" s="757"/>
      <c r="L23" s="757"/>
      <c r="M23" s="757"/>
    </row>
    <row r="24" spans="1:53" s="176" customFormat="1" ht="14.45" x14ac:dyDescent="0.3">
      <c r="B24" s="757"/>
      <c r="C24" s="757"/>
      <c r="D24" s="757"/>
      <c r="E24" s="757"/>
      <c r="F24" s="757"/>
      <c r="G24" s="757"/>
      <c r="H24" s="757"/>
      <c r="I24" s="757"/>
      <c r="J24" s="757"/>
      <c r="K24" s="757"/>
      <c r="L24" s="757"/>
      <c r="M24" s="757"/>
    </row>
    <row r="25" spans="1:53" s="176" customFormat="1" ht="14.45" x14ac:dyDescent="0.3">
      <c r="B25" s="757"/>
      <c r="C25" s="757"/>
      <c r="D25" s="757"/>
      <c r="E25" s="757"/>
      <c r="F25" s="757"/>
      <c r="G25" s="757"/>
      <c r="H25" s="757"/>
      <c r="I25" s="757"/>
      <c r="J25" s="757"/>
      <c r="K25" s="757"/>
      <c r="L25" s="757"/>
      <c r="M25" s="757"/>
    </row>
    <row r="26" spans="1:53" s="176" customFormat="1" x14ac:dyDescent="0.25">
      <c r="B26" s="157"/>
      <c r="C26" s="157"/>
      <c r="D26" s="157"/>
      <c r="E26" s="157"/>
      <c r="F26" s="157"/>
      <c r="G26" s="157"/>
      <c r="H26" s="157"/>
      <c r="I26" s="157"/>
      <c r="J26" s="157"/>
      <c r="K26" s="157"/>
      <c r="L26" s="157"/>
      <c r="M26" s="157"/>
    </row>
    <row r="27" spans="1:53" s="177" customFormat="1" x14ac:dyDescent="0.25">
      <c r="A27" s="759"/>
      <c r="B27" s="758"/>
      <c r="C27" s="758"/>
      <c r="D27" s="758"/>
      <c r="E27" s="758"/>
      <c r="F27" s="758"/>
      <c r="G27" s="758"/>
      <c r="H27" s="758"/>
      <c r="I27" s="758"/>
      <c r="J27" s="157"/>
      <c r="K27" s="157"/>
      <c r="L27" s="157"/>
      <c r="M27" s="157"/>
      <c r="N27" s="156"/>
      <c r="O27" s="156"/>
      <c r="P27" s="156"/>
      <c r="Q27" s="156"/>
      <c r="R27" s="156"/>
      <c r="S27" s="156"/>
      <c r="T27" s="156"/>
      <c r="U27" s="156"/>
      <c r="V27" s="156"/>
      <c r="W27" s="156"/>
      <c r="X27" s="156"/>
      <c r="Y27" s="156"/>
      <c r="Z27" s="156"/>
      <c r="AA27" s="156"/>
      <c r="AB27" s="156"/>
      <c r="AC27" s="156"/>
      <c r="AD27" s="156"/>
      <c r="AE27" s="156"/>
      <c r="AF27" s="156"/>
      <c r="AG27" s="156"/>
      <c r="AH27" s="156"/>
      <c r="AI27" s="156"/>
      <c r="AJ27" s="156"/>
      <c r="AK27" s="156"/>
      <c r="AL27" s="156"/>
      <c r="AM27" s="156"/>
      <c r="AN27" s="156"/>
      <c r="AO27" s="156"/>
      <c r="AP27" s="156"/>
      <c r="AQ27" s="156"/>
      <c r="AR27" s="156"/>
      <c r="AS27" s="156"/>
      <c r="AT27" s="156"/>
      <c r="AU27" s="156"/>
      <c r="AV27" s="156"/>
      <c r="AW27" s="156"/>
      <c r="AX27" s="156"/>
      <c r="AY27" s="156"/>
      <c r="AZ27" s="156"/>
      <c r="BA27" s="156"/>
    </row>
    <row r="28" spans="1:53" s="177" customFormat="1" x14ac:dyDescent="0.25">
      <c r="B28" s="157"/>
      <c r="C28" s="157"/>
      <c r="D28" s="157"/>
      <c r="E28" s="157"/>
      <c r="F28" s="157"/>
      <c r="G28" s="157"/>
      <c r="H28" s="157"/>
      <c r="I28" s="157"/>
      <c r="J28" s="157"/>
      <c r="K28" s="157"/>
      <c r="L28" s="157"/>
      <c r="M28" s="157"/>
      <c r="N28" s="156"/>
      <c r="O28" s="156"/>
      <c r="P28" s="156"/>
      <c r="Q28" s="156"/>
      <c r="R28" s="156"/>
      <c r="S28" s="156"/>
      <c r="T28" s="156"/>
      <c r="U28" s="156"/>
      <c r="V28" s="156"/>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56"/>
      <c r="AS28" s="156"/>
      <c r="AT28" s="156"/>
      <c r="AU28" s="156"/>
      <c r="AV28" s="156"/>
      <c r="AW28" s="156"/>
      <c r="AX28" s="156"/>
      <c r="AY28" s="156"/>
      <c r="AZ28" s="156"/>
      <c r="BA28" s="156"/>
    </row>
    <row r="29" spans="1:53" s="177" customFormat="1" x14ac:dyDescent="0.25">
      <c r="B29" s="758" t="s">
        <v>3722</v>
      </c>
      <c r="C29" s="157"/>
      <c r="D29" s="157"/>
      <c r="E29" s="157"/>
      <c r="F29" s="157"/>
      <c r="G29" s="157"/>
      <c r="H29" s="157"/>
      <c r="I29" s="157"/>
      <c r="J29" s="157"/>
      <c r="K29" s="157"/>
      <c r="L29" s="157"/>
      <c r="M29" s="157"/>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c r="AT29" s="156"/>
      <c r="AU29" s="156"/>
      <c r="AV29" s="156"/>
      <c r="AW29" s="156"/>
      <c r="AX29" s="156"/>
      <c r="AY29" s="156"/>
      <c r="AZ29" s="156"/>
      <c r="BA29" s="156"/>
    </row>
    <row r="30" spans="1:53" s="177" customFormat="1" x14ac:dyDescent="0.25">
      <c r="B30" s="157"/>
      <c r="C30" s="157"/>
      <c r="D30" s="157"/>
      <c r="E30" s="157"/>
      <c r="F30" s="157"/>
      <c r="G30" s="157"/>
      <c r="H30" s="157"/>
      <c r="I30" s="157"/>
      <c r="J30" s="157"/>
      <c r="K30" s="157"/>
      <c r="L30" s="157"/>
      <c r="M30" s="157"/>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c r="AT30" s="156"/>
      <c r="AU30" s="156"/>
      <c r="AV30" s="156"/>
      <c r="AW30" s="156"/>
      <c r="AX30" s="156"/>
      <c r="AY30" s="156"/>
      <c r="AZ30" s="156"/>
      <c r="BA30" s="156"/>
    </row>
    <row r="31" spans="1:53" s="177" customFormat="1" x14ac:dyDescent="0.25">
      <c r="B31" s="157" t="s">
        <v>3718</v>
      </c>
      <c r="C31" s="157" t="s">
        <v>3719</v>
      </c>
      <c r="D31" s="157"/>
      <c r="E31" s="541">
        <v>3645969</v>
      </c>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row>
    <row r="32" spans="1:53" s="106" customFormat="1" ht="15" customHeight="1" x14ac:dyDescent="0.25">
      <c r="B32" s="154"/>
      <c r="C32" s="106" t="s">
        <v>3720</v>
      </c>
      <c r="D32" s="156"/>
      <c r="E32" s="542">
        <v>124703</v>
      </c>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row>
    <row r="33" spans="2:5" x14ac:dyDescent="0.25">
      <c r="B33" s="99" t="s">
        <v>3721</v>
      </c>
      <c r="E33" s="99">
        <v>146</v>
      </c>
    </row>
    <row r="34" spans="2:5" x14ac:dyDescent="0.25">
      <c r="B34" s="99" t="s">
        <v>3728</v>
      </c>
      <c r="E34" s="741">
        <f>+(E31+E32)*E33/1000/1000</f>
        <v>550.51811199999997</v>
      </c>
    </row>
  </sheetData>
  <mergeCells count="1">
    <mergeCell ref="D1:E1"/>
  </mergeCells>
  <conditionalFormatting sqref="C13">
    <cfRule type="cellIs" dxfId="691" priority="4" stopIfTrue="1" operator="lessThan">
      <formula>0.99*(C14+C15+C16)</formula>
    </cfRule>
  </conditionalFormatting>
  <conditionalFormatting sqref="D13">
    <cfRule type="cellIs" dxfId="690" priority="3" stopIfTrue="1" operator="lessThan">
      <formula>0.99*(#REF!+#REF!+#REF!)</formula>
    </cfRule>
  </conditionalFormatting>
  <hyperlinks>
    <hyperlink ref="A1" location="'C3'!A1" display="Regresar"/>
    <hyperlink ref="D1" location="'M 3.2.2.a.1-b.1'!A1" display="Ver metadato "/>
    <hyperlink ref="D1:E1" location="'HM 3.2.2.b'!A1" display="Ver metadato "/>
  </hyperlinks>
  <pageMargins left="0.7" right="0.7" top="0.75" bottom="0.75" header="0.3" footer="0.3"/>
  <pageSetup orientation="portrait" horizontalDpi="90" verticalDpi="90"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0">
    <tabColor theme="8" tint="-0.499984740745262"/>
    <pageSetUpPr fitToPage="1"/>
  </sheetPr>
  <dimension ref="A1:L576"/>
  <sheetViews>
    <sheetView showGridLines="0" zoomScale="80" zoomScaleNormal="80" workbookViewId="0">
      <selection activeCell="E24" sqref="E24"/>
    </sheetView>
  </sheetViews>
  <sheetFormatPr baseColWidth="10" defaultColWidth="11.42578125" defaultRowHeight="15.75" x14ac:dyDescent="0.25"/>
  <cols>
    <col min="1" max="1" width="18.28515625" style="11" customWidth="1"/>
    <col min="2" max="2" width="30.28515625" style="11" customWidth="1"/>
    <col min="3" max="3" width="37.7109375" style="11" customWidth="1"/>
    <col min="4" max="4" width="34.28515625" style="11" customWidth="1"/>
    <col min="5" max="5" width="25.42578125" style="11" customWidth="1"/>
    <col min="6" max="6" width="24.7109375" style="11" customWidth="1"/>
    <col min="7" max="7" width="21.42578125" style="11" customWidth="1"/>
    <col min="8" max="8" width="16" style="11" customWidth="1"/>
    <col min="9" max="9" width="16.28515625" style="11" customWidth="1"/>
    <col min="10" max="10" width="21.7109375" style="11" customWidth="1"/>
    <col min="11" max="16384" width="11.42578125" style="11"/>
  </cols>
  <sheetData>
    <row r="1" spans="1:7" ht="15.6" x14ac:dyDescent="0.3">
      <c r="A1" s="788" t="s">
        <v>32</v>
      </c>
    </row>
    <row r="2" spans="1:7" ht="42" customHeight="1" x14ac:dyDescent="0.25">
      <c r="F2" s="36" t="s">
        <v>264</v>
      </c>
      <c r="G2" s="37"/>
    </row>
    <row r="3" spans="1:7" ht="45.75" customHeight="1" x14ac:dyDescent="0.25">
      <c r="B3" s="1554" t="s">
        <v>265</v>
      </c>
      <c r="C3" s="1554"/>
      <c r="D3" s="1554"/>
      <c r="E3" s="1554"/>
      <c r="F3" s="1554"/>
      <c r="G3" s="1554"/>
    </row>
    <row r="4" spans="1:7" ht="15.6" x14ac:dyDescent="0.3">
      <c r="B4" s="1555" t="s">
        <v>266</v>
      </c>
      <c r="C4" s="1555"/>
      <c r="D4" s="1555"/>
      <c r="E4" s="1555"/>
      <c r="F4" s="1555"/>
      <c r="G4" s="1555"/>
    </row>
    <row r="5" spans="1:7" ht="15.6" x14ac:dyDescent="0.3">
      <c r="B5" s="1556"/>
      <c r="C5" s="1556"/>
      <c r="D5" s="1556"/>
      <c r="F5" s="33"/>
      <c r="G5" s="33"/>
    </row>
    <row r="6" spans="1:7" x14ac:dyDescent="0.25">
      <c r="B6" s="1557" t="s">
        <v>267</v>
      </c>
      <c r="C6" s="1557"/>
      <c r="D6" s="1557"/>
      <c r="E6" s="1557"/>
      <c r="F6" s="1557"/>
      <c r="G6" s="1557"/>
    </row>
    <row r="7" spans="1:7" ht="15.6" x14ac:dyDescent="0.3">
      <c r="B7" s="1556"/>
      <c r="C7" s="1556"/>
      <c r="D7" s="1556"/>
      <c r="F7" s="33"/>
      <c r="G7" s="33"/>
    </row>
    <row r="8" spans="1:7" ht="15.6" x14ac:dyDescent="0.3">
      <c r="B8" s="38" t="s">
        <v>268</v>
      </c>
      <c r="C8" s="1572" t="s">
        <v>324</v>
      </c>
      <c r="D8" s="1572"/>
      <c r="E8" s="1572"/>
      <c r="F8" s="1572"/>
      <c r="G8" s="1572"/>
    </row>
    <row r="9" spans="1:7" s="20" customFormat="1" ht="31.5" x14ac:dyDescent="0.25">
      <c r="B9" s="790" t="s">
        <v>270</v>
      </c>
      <c r="C9" s="1572" t="s">
        <v>3759</v>
      </c>
      <c r="D9" s="1572"/>
      <c r="E9" s="1572"/>
      <c r="F9" s="1572"/>
      <c r="G9" s="1572"/>
    </row>
    <row r="10" spans="1:7" ht="31.5" x14ac:dyDescent="0.25">
      <c r="B10" s="1573" t="s">
        <v>271</v>
      </c>
      <c r="C10" s="39" t="s">
        <v>272</v>
      </c>
      <c r="D10" s="39" t="s">
        <v>273</v>
      </c>
      <c r="E10" s="39" t="s">
        <v>274</v>
      </c>
      <c r="F10" s="40" t="s">
        <v>275</v>
      </c>
      <c r="G10" s="40" t="s">
        <v>276</v>
      </c>
    </row>
    <row r="11" spans="1:7" ht="36" customHeight="1" x14ac:dyDescent="0.25">
      <c r="B11" s="1550"/>
      <c r="C11" s="41" t="s">
        <v>25</v>
      </c>
      <c r="D11" s="41" t="s">
        <v>377</v>
      </c>
      <c r="E11" s="41" t="s">
        <v>53</v>
      </c>
      <c r="F11" s="42" t="s">
        <v>977</v>
      </c>
      <c r="G11" s="42" t="s">
        <v>978</v>
      </c>
    </row>
    <row r="12" spans="1:7" ht="17.25" customHeight="1" x14ac:dyDescent="0.25">
      <c r="B12" s="1550"/>
      <c r="C12" s="41"/>
      <c r="D12" s="41"/>
      <c r="E12" s="41"/>
      <c r="F12" s="42" t="s">
        <v>282</v>
      </c>
      <c r="G12" s="42"/>
    </row>
    <row r="13" spans="1:7" ht="17.25" customHeight="1" x14ac:dyDescent="0.25">
      <c r="B13" s="1551"/>
      <c r="C13" s="41"/>
      <c r="D13" s="41"/>
      <c r="E13" s="41"/>
      <c r="F13" s="42" t="s">
        <v>282</v>
      </c>
      <c r="G13" s="42"/>
    </row>
    <row r="14" spans="1:7" x14ac:dyDescent="0.25">
      <c r="B14" s="43" t="s">
        <v>283</v>
      </c>
      <c r="C14" s="1572" t="s">
        <v>2</v>
      </c>
      <c r="D14" s="1572"/>
      <c r="E14" s="1572"/>
      <c r="F14" s="1572"/>
      <c r="G14" s="1572"/>
    </row>
    <row r="15" spans="1:7" ht="170.25" customHeight="1" x14ac:dyDescent="0.25">
      <c r="B15" s="38" t="s">
        <v>284</v>
      </c>
      <c r="C15" s="1571" t="s">
        <v>3727</v>
      </c>
      <c r="D15" s="1571"/>
      <c r="E15" s="1571"/>
      <c r="F15" s="1571"/>
      <c r="G15" s="1571"/>
    </row>
    <row r="16" spans="1:7" ht="32.65" customHeight="1" x14ac:dyDescent="0.25">
      <c r="B16" s="38" t="s">
        <v>285</v>
      </c>
      <c r="C16" s="1572" t="s">
        <v>3761</v>
      </c>
      <c r="D16" s="1572"/>
      <c r="E16" s="1572"/>
      <c r="F16" s="1572"/>
      <c r="G16" s="1572"/>
    </row>
    <row r="17" spans="2:9" x14ac:dyDescent="0.25">
      <c r="B17" s="38" t="s">
        <v>286</v>
      </c>
      <c r="C17" s="1571" t="s">
        <v>287</v>
      </c>
      <c r="D17" s="1571"/>
      <c r="E17" s="1571"/>
      <c r="F17" s="1571"/>
      <c r="G17" s="1571"/>
    </row>
    <row r="18" spans="2:9" x14ac:dyDescent="0.25">
      <c r="B18" s="38" t="s">
        <v>288</v>
      </c>
      <c r="C18" s="1571" t="s">
        <v>1828</v>
      </c>
      <c r="D18" s="1571"/>
      <c r="E18" s="1571"/>
      <c r="F18" s="1571"/>
      <c r="G18" s="1571"/>
    </row>
    <row r="19" spans="2:9" ht="36.75" customHeight="1" x14ac:dyDescent="0.25">
      <c r="B19" s="38" t="s">
        <v>289</v>
      </c>
      <c r="C19" s="1571" t="s">
        <v>3762</v>
      </c>
      <c r="D19" s="1571"/>
      <c r="E19" s="1571"/>
      <c r="F19" s="1571"/>
      <c r="G19" s="1571"/>
    </row>
    <row r="20" spans="2:9" x14ac:dyDescent="0.25">
      <c r="B20" s="38" t="s">
        <v>290</v>
      </c>
      <c r="C20" s="1572"/>
      <c r="D20" s="1572"/>
      <c r="E20" s="1572"/>
      <c r="F20" s="1572"/>
      <c r="G20" s="1572"/>
    </row>
    <row r="21" spans="2:9" ht="43.5" customHeight="1" x14ac:dyDescent="0.25">
      <c r="B21" s="38" t="s">
        <v>291</v>
      </c>
      <c r="C21" s="739" t="s">
        <v>3726</v>
      </c>
      <c r="D21" s="45" t="s">
        <v>1758</v>
      </c>
      <c r="E21" s="1575" t="s">
        <v>292</v>
      </c>
      <c r="F21" s="1576"/>
      <c r="G21" s="1577"/>
    </row>
    <row r="22" spans="2:9" ht="36.75" customHeight="1" x14ac:dyDescent="0.25">
      <c r="B22" s="38" t="s">
        <v>293</v>
      </c>
      <c r="C22" s="1571" t="s">
        <v>3760</v>
      </c>
      <c r="D22" s="1571"/>
      <c r="E22" s="1571"/>
      <c r="F22" s="1571"/>
      <c r="G22" s="1571"/>
    </row>
    <row r="23" spans="2:9" ht="21" customHeight="1" x14ac:dyDescent="0.25">
      <c r="B23" s="38" t="s">
        <v>294</v>
      </c>
      <c r="C23" s="1571"/>
      <c r="D23" s="1571"/>
      <c r="E23" s="1571"/>
      <c r="F23" s="1571"/>
      <c r="G23" s="1571"/>
    </row>
    <row r="24" spans="2:9" x14ac:dyDescent="0.25">
      <c r="B24" s="1578"/>
      <c r="C24" s="1578"/>
      <c r="D24" s="1578"/>
      <c r="E24" s="29"/>
      <c r="F24" s="34"/>
      <c r="G24" s="34"/>
    </row>
    <row r="25" spans="2:9" x14ac:dyDescent="0.25">
      <c r="B25" s="1579" t="s">
        <v>295</v>
      </c>
      <c r="C25" s="1579"/>
      <c r="D25" s="1579"/>
      <c r="E25" s="1579"/>
      <c r="F25" s="1579"/>
      <c r="G25" s="1579"/>
    </row>
    <row r="26" spans="2:9" x14ac:dyDescent="0.25">
      <c r="B26" s="411"/>
      <c r="C26" s="411"/>
      <c r="D26" s="411"/>
      <c r="E26" s="399"/>
      <c r="F26" s="398"/>
      <c r="G26" s="398"/>
      <c r="I26" s="11" t="s">
        <v>296</v>
      </c>
    </row>
    <row r="27" spans="2:9" x14ac:dyDescent="0.25">
      <c r="B27" s="792" t="s">
        <v>297</v>
      </c>
      <c r="C27" s="1603" t="s">
        <v>3599</v>
      </c>
      <c r="D27" s="1603"/>
      <c r="E27" s="1603"/>
      <c r="F27" s="1603"/>
      <c r="G27" s="1603"/>
    </row>
    <row r="28" spans="2:9" ht="31.5" x14ac:dyDescent="0.25">
      <c r="B28" s="792" t="s">
        <v>298</v>
      </c>
      <c r="C28" s="1603" t="s">
        <v>3755</v>
      </c>
      <c r="D28" s="1603"/>
      <c r="E28" s="1603"/>
      <c r="F28" s="1603"/>
      <c r="G28" s="1603"/>
    </row>
    <row r="29" spans="2:9" x14ac:dyDescent="0.25">
      <c r="B29" s="793" t="s">
        <v>299</v>
      </c>
      <c r="C29" s="1605" t="s">
        <v>300</v>
      </c>
      <c r="D29" s="1605"/>
      <c r="E29" s="1605"/>
      <c r="F29" s="1605"/>
      <c r="G29" s="1605"/>
    </row>
    <row r="30" spans="2:9" x14ac:dyDescent="0.25">
      <c r="B30" s="793" t="s">
        <v>301</v>
      </c>
      <c r="C30" s="1618" t="s">
        <v>302</v>
      </c>
      <c r="D30" s="1618"/>
      <c r="E30" s="1618"/>
      <c r="F30" s="1618"/>
      <c r="G30" s="1618"/>
    </row>
    <row r="31" spans="2:9" x14ac:dyDescent="0.25">
      <c r="B31" s="1580"/>
      <c r="C31" s="1580"/>
      <c r="D31" s="1580"/>
      <c r="E31" s="399"/>
      <c r="F31" s="398"/>
      <c r="G31" s="398"/>
    </row>
    <row r="32" spans="2:9" x14ac:dyDescent="0.25">
      <c r="B32" s="1579" t="s">
        <v>303</v>
      </c>
      <c r="C32" s="1579"/>
      <c r="D32" s="1579"/>
      <c r="E32" s="1579"/>
      <c r="F32" s="1579"/>
      <c r="G32" s="1579"/>
    </row>
    <row r="33" spans="2:10" x14ac:dyDescent="0.25">
      <c r="B33" s="1578"/>
      <c r="C33" s="1578"/>
      <c r="D33" s="1578"/>
      <c r="E33" s="399"/>
      <c r="F33" s="398"/>
      <c r="G33" s="398"/>
    </row>
    <row r="34" spans="2:10" ht="18" customHeight="1" x14ac:dyDescent="0.25">
      <c r="B34" s="792" t="s">
        <v>304</v>
      </c>
      <c r="C34" s="1603" t="s">
        <v>3601</v>
      </c>
      <c r="D34" s="1603"/>
      <c r="E34" s="1603"/>
      <c r="F34" s="1603"/>
      <c r="G34" s="1603"/>
    </row>
    <row r="35" spans="2:10" ht="18" customHeight="1" x14ac:dyDescent="0.25">
      <c r="B35" s="792" t="s">
        <v>305</v>
      </c>
      <c r="C35" s="1603" t="s">
        <v>3602</v>
      </c>
      <c r="D35" s="1603"/>
      <c r="E35" s="1603"/>
      <c r="F35" s="1603"/>
      <c r="G35" s="1603"/>
    </row>
    <row r="36" spans="2:10" ht="18" customHeight="1" x14ac:dyDescent="0.25">
      <c r="B36" s="792" t="s">
        <v>306</v>
      </c>
      <c r="C36" s="1603" t="s">
        <v>3756</v>
      </c>
      <c r="D36" s="1603"/>
      <c r="E36" s="1603"/>
      <c r="F36" s="1603"/>
      <c r="G36" s="1603"/>
    </row>
    <row r="37" spans="2:10" ht="18" customHeight="1" x14ac:dyDescent="0.25">
      <c r="B37" s="792" t="s">
        <v>307</v>
      </c>
      <c r="C37" s="1603"/>
      <c r="D37" s="1603"/>
      <c r="E37" s="1603"/>
      <c r="F37" s="1603"/>
      <c r="G37" s="1603"/>
      <c r="J37" s="29"/>
    </row>
    <row r="38" spans="2:10" ht="18" customHeight="1" x14ac:dyDescent="0.25">
      <c r="B38" s="792" t="s">
        <v>308</v>
      </c>
      <c r="C38" s="1396" t="s">
        <v>3605</v>
      </c>
      <c r="D38" s="1603"/>
      <c r="E38" s="1603"/>
      <c r="F38" s="1603"/>
      <c r="G38" s="1603"/>
    </row>
    <row r="39" spans="2:10" ht="18" customHeight="1" x14ac:dyDescent="0.25">
      <c r="B39" s="792" t="s">
        <v>309</v>
      </c>
      <c r="C39" s="1603" t="s">
        <v>1870</v>
      </c>
      <c r="D39" s="1603"/>
      <c r="E39" s="1603"/>
      <c r="F39" s="1603"/>
      <c r="G39" s="1603"/>
    </row>
    <row r="40" spans="2:10" x14ac:dyDescent="0.25">
      <c r="B40" s="1592"/>
      <c r="C40" s="1592"/>
      <c r="D40" s="1592"/>
      <c r="E40" s="399"/>
      <c r="F40" s="409"/>
      <c r="G40" s="409"/>
    </row>
    <row r="41" spans="2:10" x14ac:dyDescent="0.25">
      <c r="B41" s="1579" t="s">
        <v>310</v>
      </c>
      <c r="C41" s="1579"/>
      <c r="D41" s="1579"/>
      <c r="E41" s="1579"/>
      <c r="F41" s="1579"/>
      <c r="G41" s="1579"/>
    </row>
    <row r="42" spans="2:10" x14ac:dyDescent="0.25">
      <c r="B42" s="408"/>
      <c r="C42" s="408"/>
      <c r="D42" s="408"/>
      <c r="E42" s="399"/>
      <c r="F42" s="399"/>
      <c r="G42" s="399"/>
    </row>
    <row r="43" spans="2:10" ht="31.5" x14ac:dyDescent="0.25">
      <c r="B43" s="792" t="s">
        <v>311</v>
      </c>
      <c r="C43" s="1603" t="s">
        <v>3768</v>
      </c>
      <c r="D43" s="1603"/>
      <c r="E43" s="1603"/>
      <c r="F43" s="1603"/>
      <c r="G43" s="1603"/>
    </row>
    <row r="44" spans="2:10" ht="36" customHeight="1" x14ac:dyDescent="0.25">
      <c r="B44" s="792" t="s">
        <v>312</v>
      </c>
      <c r="C44" s="1605" t="s">
        <v>3758</v>
      </c>
      <c r="D44" s="1605"/>
      <c r="E44" s="1605"/>
      <c r="F44" s="1605"/>
      <c r="G44" s="1605"/>
    </row>
    <row r="45" spans="2:10" ht="21" customHeight="1" x14ac:dyDescent="0.25">
      <c r="B45" s="792" t="s">
        <v>313</v>
      </c>
      <c r="C45" s="1603"/>
      <c r="D45" s="1603"/>
      <c r="E45" s="1603"/>
      <c r="F45" s="1603"/>
      <c r="G45" s="1603"/>
    </row>
    <row r="46" spans="2:10" x14ac:dyDescent="0.25">
      <c r="B46" s="50"/>
      <c r="C46" s="51"/>
      <c r="D46" s="52"/>
      <c r="E46" s="29"/>
      <c r="F46" s="47"/>
      <c r="G46" s="47"/>
    </row>
    <row r="47" spans="2:10" x14ac:dyDescent="0.25">
      <c r="B47" s="1589" t="s">
        <v>314</v>
      </c>
      <c r="C47" s="1589"/>
      <c r="D47" s="1589"/>
      <c r="E47" s="1589"/>
      <c r="F47" s="1589"/>
      <c r="G47" s="1589"/>
    </row>
    <row r="48" spans="2:10" x14ac:dyDescent="0.25">
      <c r="B48" s="53"/>
      <c r="C48" s="53"/>
      <c r="D48" s="53"/>
      <c r="E48" s="29"/>
      <c r="F48" s="47"/>
      <c r="G48" s="54"/>
    </row>
    <row r="49" spans="2:7" ht="31.5" x14ac:dyDescent="0.25">
      <c r="B49" s="58" t="s">
        <v>315</v>
      </c>
      <c r="C49" s="1590">
        <v>43831</v>
      </c>
      <c r="D49" s="1588"/>
      <c r="E49" s="1588"/>
      <c r="F49" s="1588"/>
      <c r="G49" s="1588"/>
    </row>
    <row r="50" spans="2:7" ht="31.5" x14ac:dyDescent="0.25">
      <c r="B50" s="55" t="s">
        <v>316</v>
      </c>
      <c r="C50" s="1591"/>
      <c r="D50" s="1591"/>
      <c r="E50" s="1591"/>
      <c r="F50" s="1591"/>
      <c r="G50" s="1591"/>
    </row>
    <row r="51" spans="2:7" x14ac:dyDescent="0.25">
      <c r="B51" s="55" t="s">
        <v>317</v>
      </c>
      <c r="C51" s="1588"/>
      <c r="D51" s="1588"/>
      <c r="E51" s="1588"/>
      <c r="F51" s="1588"/>
      <c r="G51" s="1588"/>
    </row>
    <row r="52" spans="2:7" ht="31.5" x14ac:dyDescent="0.25">
      <c r="B52" s="55" t="s">
        <v>318</v>
      </c>
      <c r="C52" s="1588" t="s">
        <v>3228</v>
      </c>
      <c r="D52" s="1588"/>
      <c r="E52" s="1588"/>
      <c r="F52" s="1588"/>
      <c r="G52" s="1588"/>
    </row>
    <row r="53" spans="2:7" x14ac:dyDescent="0.25">
      <c r="B53" s="29"/>
      <c r="C53" s="29"/>
      <c r="D53" s="29"/>
      <c r="E53" s="29"/>
      <c r="F53" s="47"/>
      <c r="G53" s="47"/>
    </row>
    <row r="112" spans="2:6" ht="15.6" hidden="1" x14ac:dyDescent="0.3">
      <c r="B112" s="1553" t="s">
        <v>271</v>
      </c>
      <c r="C112" s="1553"/>
      <c r="D112" s="1553"/>
      <c r="E112" s="1553"/>
      <c r="F112" s="1553"/>
    </row>
    <row r="113" spans="1:12" ht="31.15" hidden="1" x14ac:dyDescent="0.3">
      <c r="A113" s="56" t="s">
        <v>321</v>
      </c>
      <c r="B113" s="56" t="s">
        <v>272</v>
      </c>
      <c r="C113" s="56" t="s">
        <v>273</v>
      </c>
      <c r="D113" s="56" t="s">
        <v>274</v>
      </c>
      <c r="E113" s="57" t="s">
        <v>322</v>
      </c>
      <c r="F113" s="57" t="s">
        <v>276</v>
      </c>
      <c r="G113" s="56" t="s">
        <v>283</v>
      </c>
      <c r="H113" s="56" t="s">
        <v>286</v>
      </c>
      <c r="I113" s="56" t="s">
        <v>323</v>
      </c>
      <c r="J113" s="56" t="s">
        <v>301</v>
      </c>
      <c r="K113" s="31"/>
      <c r="L113" s="31"/>
    </row>
    <row r="114" spans="1:12" ht="15.6" hidden="1" x14ac:dyDescent="0.3">
      <c r="A114" s="11" t="s">
        <v>324</v>
      </c>
      <c r="B114" s="35" t="s">
        <v>325</v>
      </c>
      <c r="C114" s="35" t="s">
        <v>326</v>
      </c>
      <c r="D114" s="35" t="s">
        <v>87</v>
      </c>
      <c r="E114" s="35" t="s">
        <v>327</v>
      </c>
      <c r="F114" s="35" t="s">
        <v>328</v>
      </c>
      <c r="G114" s="11" t="s">
        <v>2</v>
      </c>
      <c r="H114" s="11" t="s">
        <v>329</v>
      </c>
      <c r="I114" s="11" t="s">
        <v>330</v>
      </c>
      <c r="J114" s="11" t="s">
        <v>331</v>
      </c>
    </row>
    <row r="115" spans="1:12" ht="15.6" hidden="1" x14ac:dyDescent="0.3">
      <c r="A115" s="11" t="s">
        <v>269</v>
      </c>
      <c r="B115" s="35" t="s">
        <v>277</v>
      </c>
      <c r="C115" s="35" t="s">
        <v>332</v>
      </c>
      <c r="D115" s="35" t="s">
        <v>333</v>
      </c>
      <c r="E115" s="35" t="s">
        <v>334</v>
      </c>
      <c r="F115" s="35" t="s">
        <v>335</v>
      </c>
      <c r="G115" s="11" t="s">
        <v>0</v>
      </c>
      <c r="H115" s="11" t="s">
        <v>287</v>
      </c>
      <c r="I115" s="11" t="s">
        <v>336</v>
      </c>
      <c r="J115" s="11" t="s">
        <v>302</v>
      </c>
    </row>
    <row r="116" spans="1:12" ht="15.6" hidden="1" x14ac:dyDescent="0.3">
      <c r="B116" s="35" t="s">
        <v>25</v>
      </c>
      <c r="C116" s="35" t="s">
        <v>337</v>
      </c>
      <c r="D116" s="35" t="s">
        <v>338</v>
      </c>
      <c r="E116" s="35" t="s">
        <v>339</v>
      </c>
      <c r="F116" s="35" t="s">
        <v>340</v>
      </c>
      <c r="G116" s="11" t="s">
        <v>341</v>
      </c>
      <c r="H116" s="11" t="s">
        <v>342</v>
      </c>
      <c r="I116" s="11" t="s">
        <v>343</v>
      </c>
    </row>
    <row r="117" spans="1:12" ht="15.6" hidden="1" x14ac:dyDescent="0.3">
      <c r="B117" s="35" t="s">
        <v>344</v>
      </c>
      <c r="C117" s="35" t="s">
        <v>278</v>
      </c>
      <c r="D117" s="35" t="s">
        <v>345</v>
      </c>
      <c r="E117" s="35" t="s">
        <v>88</v>
      </c>
      <c r="F117" s="35" t="s">
        <v>346</v>
      </c>
      <c r="H117" s="11" t="s">
        <v>347</v>
      </c>
      <c r="I117" s="11" t="s">
        <v>348</v>
      </c>
    </row>
    <row r="118" spans="1:12" ht="15.6" hidden="1" x14ac:dyDescent="0.3">
      <c r="B118" s="35" t="s">
        <v>349</v>
      </c>
      <c r="C118" s="35" t="s">
        <v>350</v>
      </c>
      <c r="D118" s="35" t="s">
        <v>351</v>
      </c>
      <c r="E118" s="35" t="s">
        <v>352</v>
      </c>
      <c r="F118" s="35" t="s">
        <v>353</v>
      </c>
      <c r="H118" s="11" t="s">
        <v>354</v>
      </c>
      <c r="I118" s="11" t="s">
        <v>300</v>
      </c>
    </row>
    <row r="119" spans="1:12" ht="15.6" hidden="1" x14ac:dyDescent="0.3">
      <c r="B119" s="35" t="s">
        <v>355</v>
      </c>
      <c r="C119" s="35" t="s">
        <v>356</v>
      </c>
      <c r="D119" s="35" t="s">
        <v>357</v>
      </c>
      <c r="E119" s="35" t="s">
        <v>358</v>
      </c>
      <c r="F119" s="35" t="s">
        <v>359</v>
      </c>
      <c r="I119" s="11" t="s">
        <v>360</v>
      </c>
    </row>
    <row r="120" spans="1:12" ht="15.6" hidden="1" x14ac:dyDescent="0.3">
      <c r="C120" s="35" t="s">
        <v>361</v>
      </c>
      <c r="D120" s="35" t="s">
        <v>362</v>
      </c>
      <c r="E120" s="35" t="s">
        <v>363</v>
      </c>
      <c r="F120" s="35" t="s">
        <v>364</v>
      </c>
      <c r="I120" s="11" t="s">
        <v>365</v>
      </c>
    </row>
    <row r="121" spans="1:12" ht="15.6" hidden="1" x14ac:dyDescent="0.3">
      <c r="C121" s="35" t="s">
        <v>366</v>
      </c>
      <c r="D121" s="35" t="s">
        <v>367</v>
      </c>
      <c r="E121" s="35" t="s">
        <v>368</v>
      </c>
      <c r="F121" s="35" t="s">
        <v>369</v>
      </c>
      <c r="I121" s="11" t="s">
        <v>370</v>
      </c>
    </row>
    <row r="122" spans="1:12" ht="15.6" hidden="1" x14ac:dyDescent="0.3">
      <c r="C122" s="35" t="s">
        <v>48</v>
      </c>
      <c r="D122" s="35" t="s">
        <v>99</v>
      </c>
      <c r="E122" s="35" t="s">
        <v>371</v>
      </c>
      <c r="F122" s="35" t="s">
        <v>372</v>
      </c>
    </row>
    <row r="123" spans="1:12" ht="15.6" hidden="1" x14ac:dyDescent="0.3">
      <c r="C123" s="35" t="s">
        <v>373</v>
      </c>
      <c r="D123" s="35" t="s">
        <v>374</v>
      </c>
      <c r="E123" s="35" t="s">
        <v>375</v>
      </c>
      <c r="F123" s="35" t="s">
        <v>376</v>
      </c>
    </row>
    <row r="124" spans="1:12" ht="15.6" hidden="1" x14ac:dyDescent="0.3">
      <c r="C124" s="35" t="s">
        <v>377</v>
      </c>
      <c r="D124" s="35" t="s">
        <v>378</v>
      </c>
      <c r="E124" s="35" t="s">
        <v>379</v>
      </c>
      <c r="F124" s="35" t="s">
        <v>380</v>
      </c>
    </row>
    <row r="125" spans="1:12" ht="15.6" hidden="1" x14ac:dyDescent="0.3">
      <c r="C125" s="35" t="s">
        <v>381</v>
      </c>
      <c r="D125" s="35" t="s">
        <v>382</v>
      </c>
      <c r="E125" s="35" t="s">
        <v>383</v>
      </c>
      <c r="F125" s="35" t="s">
        <v>384</v>
      </c>
    </row>
    <row r="126" spans="1:12" ht="15.6" hidden="1" x14ac:dyDescent="0.3">
      <c r="C126" s="35" t="s">
        <v>385</v>
      </c>
      <c r="D126" s="35" t="s">
        <v>386</v>
      </c>
      <c r="E126" s="35" t="s">
        <v>387</v>
      </c>
      <c r="F126" s="35" t="s">
        <v>388</v>
      </c>
    </row>
    <row r="127" spans="1:12" ht="15.6" hidden="1" x14ac:dyDescent="0.3">
      <c r="C127" s="35" t="s">
        <v>389</v>
      </c>
      <c r="D127" s="35" t="s">
        <v>279</v>
      </c>
      <c r="E127" s="35" t="s">
        <v>390</v>
      </c>
      <c r="F127" s="35" t="s">
        <v>391</v>
      </c>
    </row>
    <row r="128" spans="1:12" ht="15.6" hidden="1" x14ac:dyDescent="0.3">
      <c r="C128" s="35" t="s">
        <v>392</v>
      </c>
      <c r="D128" s="35" t="s">
        <v>393</v>
      </c>
      <c r="E128" s="35" t="s">
        <v>394</v>
      </c>
      <c r="F128" s="35" t="s">
        <v>395</v>
      </c>
    </row>
    <row r="129" spans="3:6" ht="15.6" hidden="1" x14ac:dyDescent="0.3">
      <c r="C129" s="35" t="s">
        <v>50</v>
      </c>
      <c r="D129" s="35" t="s">
        <v>396</v>
      </c>
      <c r="E129" s="35" t="s">
        <v>397</v>
      </c>
      <c r="F129" s="35" t="s">
        <v>398</v>
      </c>
    </row>
    <row r="130" spans="3:6" ht="15.6" hidden="1" x14ac:dyDescent="0.3">
      <c r="C130" s="35" t="s">
        <v>399</v>
      </c>
      <c r="D130" s="35" t="s">
        <v>400</v>
      </c>
      <c r="E130" s="35" t="s">
        <v>401</v>
      </c>
      <c r="F130" s="35" t="s">
        <v>402</v>
      </c>
    </row>
    <row r="131" spans="3:6" ht="15.6" hidden="1" x14ac:dyDescent="0.3">
      <c r="C131" s="35" t="s">
        <v>403</v>
      </c>
      <c r="D131" s="35" t="s">
        <v>404</v>
      </c>
      <c r="E131" s="35" t="s">
        <v>405</v>
      </c>
      <c r="F131" s="35" t="s">
        <v>406</v>
      </c>
    </row>
    <row r="132" spans="3:6" ht="15.6" hidden="1" x14ac:dyDescent="0.3">
      <c r="C132" s="35" t="s">
        <v>407</v>
      </c>
      <c r="D132" s="35" t="s">
        <v>408</v>
      </c>
      <c r="E132" s="35" t="s">
        <v>409</v>
      </c>
      <c r="F132" s="35" t="s">
        <v>410</v>
      </c>
    </row>
    <row r="133" spans="3:6" ht="15.6" hidden="1" x14ac:dyDescent="0.3">
      <c r="C133" s="35" t="s">
        <v>411</v>
      </c>
      <c r="D133" s="35" t="s">
        <v>412</v>
      </c>
      <c r="E133" s="35" t="s">
        <v>413</v>
      </c>
      <c r="F133" s="35" t="s">
        <v>414</v>
      </c>
    </row>
    <row r="134" spans="3:6" ht="15.6" hidden="1" x14ac:dyDescent="0.3">
      <c r="C134" s="35" t="s">
        <v>415</v>
      </c>
      <c r="D134" s="35" t="s">
        <v>416</v>
      </c>
      <c r="E134" s="35" t="s">
        <v>417</v>
      </c>
      <c r="F134" s="35" t="s">
        <v>418</v>
      </c>
    </row>
    <row r="135" spans="3:6" ht="15.6" hidden="1" x14ac:dyDescent="0.3">
      <c r="D135" s="35" t="s">
        <v>419</v>
      </c>
      <c r="E135" s="35" t="s">
        <v>420</v>
      </c>
      <c r="F135" s="35" t="s">
        <v>421</v>
      </c>
    </row>
    <row r="136" spans="3:6" ht="15.6" hidden="1" x14ac:dyDescent="0.3">
      <c r="D136" s="35" t="s">
        <v>422</v>
      </c>
      <c r="E136" s="35" t="s">
        <v>423</v>
      </c>
      <c r="F136" s="35" t="s">
        <v>424</v>
      </c>
    </row>
    <row r="137" spans="3:6" ht="15.6" hidden="1" x14ac:dyDescent="0.3">
      <c r="D137" s="35" t="s">
        <v>425</v>
      </c>
      <c r="E137" s="35" t="s">
        <v>426</v>
      </c>
      <c r="F137" s="35" t="s">
        <v>427</v>
      </c>
    </row>
    <row r="138" spans="3:6" ht="15.6" hidden="1" x14ac:dyDescent="0.3">
      <c r="D138" s="35" t="s">
        <v>428</v>
      </c>
      <c r="E138" s="35" t="s">
        <v>429</v>
      </c>
      <c r="F138" s="35" t="s">
        <v>430</v>
      </c>
    </row>
    <row r="139" spans="3:6" ht="15.6" hidden="1" x14ac:dyDescent="0.3">
      <c r="D139" s="35" t="s">
        <v>431</v>
      </c>
      <c r="E139" s="35" t="s">
        <v>82</v>
      </c>
      <c r="F139" s="35" t="s">
        <v>432</v>
      </c>
    </row>
    <row r="140" spans="3:6" ht="15.6" hidden="1" x14ac:dyDescent="0.3">
      <c r="D140" s="35" t="s">
        <v>433</v>
      </c>
      <c r="E140" s="35" t="s">
        <v>434</v>
      </c>
      <c r="F140" s="35" t="s">
        <v>435</v>
      </c>
    </row>
    <row r="141" spans="3:6" ht="15.6" hidden="1" x14ac:dyDescent="0.3">
      <c r="D141" s="35" t="s">
        <v>436</v>
      </c>
      <c r="E141" s="35" t="s">
        <v>437</v>
      </c>
      <c r="F141" s="35" t="s">
        <v>438</v>
      </c>
    </row>
    <row r="142" spans="3:6" ht="15.6" hidden="1" x14ac:dyDescent="0.3">
      <c r="D142" s="35" t="s">
        <v>439</v>
      </c>
      <c r="E142" s="35" t="s">
        <v>89</v>
      </c>
      <c r="F142" s="35" t="s">
        <v>440</v>
      </c>
    </row>
    <row r="143" spans="3:6" ht="15.6" hidden="1" x14ac:dyDescent="0.3">
      <c r="D143" s="35" t="s">
        <v>441</v>
      </c>
      <c r="E143" s="35" t="s">
        <v>442</v>
      </c>
      <c r="F143" s="35" t="s">
        <v>443</v>
      </c>
    </row>
    <row r="144" spans="3:6" ht="15.6" hidden="1" x14ac:dyDescent="0.3">
      <c r="D144" s="35" t="s">
        <v>53</v>
      </c>
      <c r="E144" s="35" t="s">
        <v>444</v>
      </c>
      <c r="F144" s="35" t="s">
        <v>445</v>
      </c>
    </row>
    <row r="145" spans="4:6" ht="15.6" hidden="1" x14ac:dyDescent="0.3">
      <c r="D145" s="35" t="s">
        <v>446</v>
      </c>
      <c r="E145" s="35" t="s">
        <v>447</v>
      </c>
      <c r="F145" s="35" t="s">
        <v>448</v>
      </c>
    </row>
    <row r="146" spans="4:6" ht="15.6" hidden="1" x14ac:dyDescent="0.3">
      <c r="D146" s="35" t="s">
        <v>449</v>
      </c>
      <c r="E146" s="35" t="s">
        <v>450</v>
      </c>
      <c r="F146" s="35" t="s">
        <v>451</v>
      </c>
    </row>
    <row r="147" spans="4:6" ht="15.6" hidden="1" x14ac:dyDescent="0.3">
      <c r="D147" s="35" t="s">
        <v>452</v>
      </c>
      <c r="E147" s="35" t="s">
        <v>453</v>
      </c>
      <c r="F147" s="35" t="s">
        <v>454</v>
      </c>
    </row>
    <row r="148" spans="4:6" ht="15.6" hidden="1" x14ac:dyDescent="0.3">
      <c r="D148" s="35" t="s">
        <v>455</v>
      </c>
      <c r="E148" s="35" t="s">
        <v>456</v>
      </c>
      <c r="F148" s="35" t="s">
        <v>457</v>
      </c>
    </row>
    <row r="149" spans="4:6" ht="15.6" hidden="1" x14ac:dyDescent="0.3">
      <c r="D149" s="35" t="s">
        <v>458</v>
      </c>
      <c r="E149" s="35" t="s">
        <v>459</v>
      </c>
      <c r="F149" s="35" t="s">
        <v>460</v>
      </c>
    </row>
    <row r="150" spans="4:6" ht="15.6" hidden="1" x14ac:dyDescent="0.3">
      <c r="D150" s="35" t="s">
        <v>461</v>
      </c>
      <c r="E150" s="35" t="s">
        <v>462</v>
      </c>
      <c r="F150" s="35" t="s">
        <v>463</v>
      </c>
    </row>
    <row r="151" spans="4:6" ht="15.6" hidden="1" x14ac:dyDescent="0.3">
      <c r="D151" s="35" t="s">
        <v>464</v>
      </c>
      <c r="E151" s="35" t="s">
        <v>465</v>
      </c>
      <c r="F151" s="35" t="s">
        <v>466</v>
      </c>
    </row>
    <row r="152" spans="4:6" ht="15.6" hidden="1" x14ac:dyDescent="0.3">
      <c r="D152" s="35" t="s">
        <v>467</v>
      </c>
      <c r="E152" s="35" t="s">
        <v>468</v>
      </c>
      <c r="F152" s="35" t="s">
        <v>469</v>
      </c>
    </row>
    <row r="153" spans="4:6" ht="15.6" hidden="1" x14ac:dyDescent="0.3">
      <c r="D153" s="35" t="s">
        <v>470</v>
      </c>
      <c r="E153" s="35" t="s">
        <v>471</v>
      </c>
      <c r="F153" s="35" t="s">
        <v>472</v>
      </c>
    </row>
    <row r="154" spans="4:6" ht="15.6" hidden="1" x14ac:dyDescent="0.3">
      <c r="D154" s="35" t="s">
        <v>473</v>
      </c>
      <c r="E154" s="35" t="s">
        <v>474</v>
      </c>
      <c r="F154" s="35" t="s">
        <v>475</v>
      </c>
    </row>
    <row r="155" spans="4:6" ht="15.6" hidden="1" x14ac:dyDescent="0.3">
      <c r="D155" s="35" t="s">
        <v>476</v>
      </c>
      <c r="E155" s="35" t="s">
        <v>477</v>
      </c>
      <c r="F155" s="35" t="s">
        <v>478</v>
      </c>
    </row>
    <row r="156" spans="4:6" ht="15.6" hidden="1" x14ac:dyDescent="0.3">
      <c r="D156" s="35" t="s">
        <v>479</v>
      </c>
      <c r="E156" s="35" t="s">
        <v>480</v>
      </c>
      <c r="F156" s="35" t="s">
        <v>481</v>
      </c>
    </row>
    <row r="157" spans="4:6" ht="15.6" hidden="1" x14ac:dyDescent="0.3">
      <c r="D157" s="35" t="s">
        <v>56</v>
      </c>
      <c r="E157" s="35" t="s">
        <v>482</v>
      </c>
      <c r="F157" s="35" t="s">
        <v>483</v>
      </c>
    </row>
    <row r="158" spans="4:6" ht="15.6" hidden="1" x14ac:dyDescent="0.3">
      <c r="D158" s="35" t="s">
        <v>484</v>
      </c>
      <c r="E158" s="35" t="s">
        <v>485</v>
      </c>
      <c r="F158" s="35" t="s">
        <v>486</v>
      </c>
    </row>
    <row r="159" spans="4:6" ht="15.6" hidden="1" x14ac:dyDescent="0.3">
      <c r="D159" s="35" t="s">
        <v>45</v>
      </c>
      <c r="E159" s="35" t="s">
        <v>487</v>
      </c>
      <c r="F159" s="35" t="s">
        <v>488</v>
      </c>
    </row>
    <row r="160" spans="4:6" ht="15.6" hidden="1" x14ac:dyDescent="0.3">
      <c r="D160" s="35" t="s">
        <v>489</v>
      </c>
      <c r="E160" s="35" t="s">
        <v>490</v>
      </c>
      <c r="F160" s="35" t="s">
        <v>491</v>
      </c>
    </row>
    <row r="161" spans="4:6" ht="15.6" hidden="1" x14ac:dyDescent="0.3">
      <c r="D161" s="35" t="s">
        <v>492</v>
      </c>
      <c r="E161" s="35" t="s">
        <v>493</v>
      </c>
      <c r="F161" s="35" t="s">
        <v>494</v>
      </c>
    </row>
    <row r="162" spans="4:6" ht="15.6" hidden="1" x14ac:dyDescent="0.3">
      <c r="D162" s="35" t="s">
        <v>495</v>
      </c>
      <c r="E162" s="35" t="s">
        <v>496</v>
      </c>
      <c r="F162" s="35" t="s">
        <v>497</v>
      </c>
    </row>
    <row r="163" spans="4:6" ht="15.6" hidden="1" x14ac:dyDescent="0.3">
      <c r="D163" s="35" t="s">
        <v>498</v>
      </c>
      <c r="E163" s="35" t="s">
        <v>499</v>
      </c>
      <c r="F163" s="35" t="s">
        <v>500</v>
      </c>
    </row>
    <row r="164" spans="4:6" ht="15.6" hidden="1" x14ac:dyDescent="0.3">
      <c r="D164" s="35" t="s">
        <v>501</v>
      </c>
      <c r="E164" s="35" t="s">
        <v>502</v>
      </c>
      <c r="F164" s="35" t="s">
        <v>503</v>
      </c>
    </row>
    <row r="165" spans="4:6" ht="15.6" hidden="1" x14ac:dyDescent="0.3">
      <c r="D165" s="35" t="s">
        <v>504</v>
      </c>
      <c r="E165" s="35" t="s">
        <v>505</v>
      </c>
      <c r="F165" s="35" t="s">
        <v>506</v>
      </c>
    </row>
    <row r="166" spans="4:6" ht="15.6" hidden="1" x14ac:dyDescent="0.3">
      <c r="D166" s="35" t="s">
        <v>507</v>
      </c>
      <c r="E166" s="35" t="s">
        <v>508</v>
      </c>
      <c r="F166" s="35" t="s">
        <v>509</v>
      </c>
    </row>
    <row r="167" spans="4:6" ht="15.6" hidden="1" x14ac:dyDescent="0.3">
      <c r="D167" s="35" t="s">
        <v>510</v>
      </c>
      <c r="E167" s="35" t="s">
        <v>511</v>
      </c>
      <c r="F167" s="35" t="s">
        <v>512</v>
      </c>
    </row>
    <row r="168" spans="4:6" ht="15.6" hidden="1" x14ac:dyDescent="0.3">
      <c r="D168" s="35" t="s">
        <v>513</v>
      </c>
      <c r="E168" s="35" t="s">
        <v>514</v>
      </c>
      <c r="F168" s="35" t="s">
        <v>515</v>
      </c>
    </row>
    <row r="169" spans="4:6" ht="15.6" hidden="1" x14ac:dyDescent="0.3">
      <c r="D169" s="35" t="s">
        <v>516</v>
      </c>
      <c r="E169" s="35" t="s">
        <v>517</v>
      </c>
      <c r="F169" s="35" t="s">
        <v>518</v>
      </c>
    </row>
    <row r="170" spans="4:6" ht="15.6" hidden="1" x14ac:dyDescent="0.3">
      <c r="D170" s="35" t="s">
        <v>519</v>
      </c>
      <c r="E170" s="35" t="s">
        <v>520</v>
      </c>
      <c r="F170" s="35" t="s">
        <v>521</v>
      </c>
    </row>
    <row r="171" spans="4:6" ht="15.6" hidden="1" x14ac:dyDescent="0.3">
      <c r="D171" s="35" t="s">
        <v>522</v>
      </c>
      <c r="E171" s="35" t="s">
        <v>523</v>
      </c>
      <c r="F171" s="35" t="s">
        <v>524</v>
      </c>
    </row>
    <row r="172" spans="4:6" ht="15.6" hidden="1" x14ac:dyDescent="0.3">
      <c r="D172" s="35" t="s">
        <v>525</v>
      </c>
      <c r="E172" s="35" t="s">
        <v>526</v>
      </c>
      <c r="F172" s="35" t="s">
        <v>527</v>
      </c>
    </row>
    <row r="173" spans="4:6" ht="15.6" hidden="1" x14ac:dyDescent="0.3">
      <c r="D173" s="35" t="s">
        <v>528</v>
      </c>
      <c r="E173" s="35" t="s">
        <v>529</v>
      </c>
      <c r="F173" s="35" t="s">
        <v>530</v>
      </c>
    </row>
    <row r="174" spans="4:6" ht="15.6" hidden="1" x14ac:dyDescent="0.3">
      <c r="E174" s="35" t="s">
        <v>531</v>
      </c>
      <c r="F174" s="35" t="s">
        <v>532</v>
      </c>
    </row>
    <row r="175" spans="4:6" ht="15.6" hidden="1" x14ac:dyDescent="0.3">
      <c r="E175" s="35" t="s">
        <v>533</v>
      </c>
      <c r="F175" s="35" t="s">
        <v>534</v>
      </c>
    </row>
    <row r="176" spans="4:6" ht="15.6" hidden="1" x14ac:dyDescent="0.3">
      <c r="E176" s="35" t="s">
        <v>535</v>
      </c>
      <c r="F176" s="35" t="s">
        <v>536</v>
      </c>
    </row>
    <row r="177" spans="5:6" ht="15.6" hidden="1" x14ac:dyDescent="0.3">
      <c r="E177" s="35" t="s">
        <v>537</v>
      </c>
      <c r="F177" s="35" t="s">
        <v>538</v>
      </c>
    </row>
    <row r="178" spans="5:6" ht="15.6" hidden="1" x14ac:dyDescent="0.3">
      <c r="E178" s="35" t="s">
        <v>539</v>
      </c>
      <c r="F178" s="35" t="s">
        <v>540</v>
      </c>
    </row>
    <row r="179" spans="5:6" ht="15.6" hidden="1" x14ac:dyDescent="0.3">
      <c r="E179" s="35" t="s">
        <v>541</v>
      </c>
      <c r="F179" s="35" t="s">
        <v>542</v>
      </c>
    </row>
    <row r="180" spans="5:6" ht="15.6" hidden="1" x14ac:dyDescent="0.3">
      <c r="E180" s="35" t="s">
        <v>543</v>
      </c>
      <c r="F180" s="35" t="s">
        <v>544</v>
      </c>
    </row>
    <row r="181" spans="5:6" ht="15.6" hidden="1" x14ac:dyDescent="0.3">
      <c r="E181" s="35" t="s">
        <v>545</v>
      </c>
      <c r="F181" s="35" t="s">
        <v>546</v>
      </c>
    </row>
    <row r="182" spans="5:6" ht="15.6" hidden="1" x14ac:dyDescent="0.3">
      <c r="E182" s="35" t="s">
        <v>547</v>
      </c>
      <c r="F182" s="35" t="s">
        <v>548</v>
      </c>
    </row>
    <row r="183" spans="5:6" ht="15.6" hidden="1" x14ac:dyDescent="0.3">
      <c r="E183" s="35" t="s">
        <v>549</v>
      </c>
      <c r="F183" s="35" t="s">
        <v>550</v>
      </c>
    </row>
    <row r="184" spans="5:6" ht="15.6" hidden="1" x14ac:dyDescent="0.3">
      <c r="E184" s="35" t="s">
        <v>551</v>
      </c>
      <c r="F184" s="35" t="s">
        <v>552</v>
      </c>
    </row>
    <row r="185" spans="5:6" ht="15.6" hidden="1" x14ac:dyDescent="0.3">
      <c r="E185" s="35" t="s">
        <v>553</v>
      </c>
      <c r="F185" s="35" t="s">
        <v>554</v>
      </c>
    </row>
    <row r="186" spans="5:6" ht="15.6" hidden="1" x14ac:dyDescent="0.3">
      <c r="E186" s="35" t="s">
        <v>555</v>
      </c>
      <c r="F186" s="35" t="s">
        <v>556</v>
      </c>
    </row>
    <row r="187" spans="5:6" ht="15.6" hidden="1" x14ac:dyDescent="0.3">
      <c r="E187" s="35" t="s">
        <v>557</v>
      </c>
      <c r="F187" s="35" t="s">
        <v>558</v>
      </c>
    </row>
    <row r="188" spans="5:6" ht="15.6" hidden="1" x14ac:dyDescent="0.3">
      <c r="E188" s="35" t="s">
        <v>559</v>
      </c>
      <c r="F188" s="35" t="s">
        <v>560</v>
      </c>
    </row>
    <row r="189" spans="5:6" ht="15.6" hidden="1" x14ac:dyDescent="0.3">
      <c r="E189" s="35" t="s">
        <v>561</v>
      </c>
      <c r="F189" s="35" t="s">
        <v>562</v>
      </c>
    </row>
    <row r="190" spans="5:6" ht="15.6" hidden="1" x14ac:dyDescent="0.3">
      <c r="E190" s="35" t="s">
        <v>563</v>
      </c>
      <c r="F190" s="35" t="s">
        <v>564</v>
      </c>
    </row>
    <row r="191" spans="5:6" ht="15.6" hidden="1" x14ac:dyDescent="0.3">
      <c r="E191" s="35" t="s">
        <v>565</v>
      </c>
      <c r="F191" s="35" t="s">
        <v>566</v>
      </c>
    </row>
    <row r="192" spans="5:6" ht="15.6" hidden="1" x14ac:dyDescent="0.3">
      <c r="E192" s="35" t="s">
        <v>567</v>
      </c>
      <c r="F192" s="35" t="s">
        <v>568</v>
      </c>
    </row>
    <row r="193" spans="5:6" ht="15.6" hidden="1" x14ac:dyDescent="0.3">
      <c r="E193" s="35" t="s">
        <v>569</v>
      </c>
      <c r="F193" s="35" t="s">
        <v>570</v>
      </c>
    </row>
    <row r="194" spans="5:6" ht="15.6" hidden="1" x14ac:dyDescent="0.3">
      <c r="E194" s="35" t="s">
        <v>571</v>
      </c>
      <c r="F194" s="35" t="s">
        <v>572</v>
      </c>
    </row>
    <row r="195" spans="5:6" ht="15.6" hidden="1" x14ac:dyDescent="0.3">
      <c r="E195" s="35" t="s">
        <v>573</v>
      </c>
      <c r="F195" s="35" t="s">
        <v>574</v>
      </c>
    </row>
    <row r="196" spans="5:6" ht="15.6" hidden="1" x14ac:dyDescent="0.3">
      <c r="E196" s="35" t="s">
        <v>575</v>
      </c>
      <c r="F196" s="35" t="s">
        <v>576</v>
      </c>
    </row>
    <row r="197" spans="5:6" ht="15.6" hidden="1" x14ac:dyDescent="0.3">
      <c r="E197" s="35" t="s">
        <v>577</v>
      </c>
      <c r="F197" s="35" t="s">
        <v>578</v>
      </c>
    </row>
    <row r="198" spans="5:6" ht="15.6" hidden="1" x14ac:dyDescent="0.3">
      <c r="E198" s="35" t="s">
        <v>579</v>
      </c>
      <c r="F198" s="35" t="s">
        <v>580</v>
      </c>
    </row>
    <row r="199" spans="5:6" ht="15.6" hidden="1" x14ac:dyDescent="0.3">
      <c r="E199" s="35" t="s">
        <v>581</v>
      </c>
      <c r="F199" s="35" t="s">
        <v>582</v>
      </c>
    </row>
    <row r="200" spans="5:6" ht="15.6" hidden="1" x14ac:dyDescent="0.3">
      <c r="E200" s="35" t="s">
        <v>583</v>
      </c>
      <c r="F200" s="35" t="s">
        <v>584</v>
      </c>
    </row>
    <row r="201" spans="5:6" ht="15.6" hidden="1" x14ac:dyDescent="0.3">
      <c r="E201" s="35" t="s">
        <v>585</v>
      </c>
      <c r="F201" s="35" t="s">
        <v>586</v>
      </c>
    </row>
    <row r="202" spans="5:6" ht="15.6" hidden="1" x14ac:dyDescent="0.3">
      <c r="E202" s="35" t="s">
        <v>587</v>
      </c>
      <c r="F202" s="35" t="s">
        <v>588</v>
      </c>
    </row>
    <row r="203" spans="5:6" ht="15.6" hidden="1" x14ac:dyDescent="0.3">
      <c r="E203" s="35" t="s">
        <v>589</v>
      </c>
      <c r="F203" s="35" t="s">
        <v>590</v>
      </c>
    </row>
    <row r="204" spans="5:6" ht="15.6" hidden="1" x14ac:dyDescent="0.3">
      <c r="E204" s="35" t="s">
        <v>591</v>
      </c>
      <c r="F204" s="35" t="s">
        <v>592</v>
      </c>
    </row>
    <row r="205" spans="5:6" ht="15.6" hidden="1" x14ac:dyDescent="0.3">
      <c r="E205" s="35" t="s">
        <v>593</v>
      </c>
      <c r="F205" s="35" t="s">
        <v>594</v>
      </c>
    </row>
    <row r="206" spans="5:6" ht="15.6" hidden="1" x14ac:dyDescent="0.3">
      <c r="E206" s="35" t="s">
        <v>595</v>
      </c>
      <c r="F206" s="35" t="s">
        <v>596</v>
      </c>
    </row>
    <row r="207" spans="5:6" ht="15.6" hidden="1" x14ac:dyDescent="0.3">
      <c r="E207" s="35" t="s">
        <v>597</v>
      </c>
      <c r="F207" s="35" t="s">
        <v>598</v>
      </c>
    </row>
    <row r="208" spans="5:6" ht="15.6" hidden="1" x14ac:dyDescent="0.3">
      <c r="E208" s="35" t="s">
        <v>599</v>
      </c>
      <c r="F208" s="35" t="s">
        <v>600</v>
      </c>
    </row>
    <row r="209" spans="5:6" ht="15.6" hidden="1" x14ac:dyDescent="0.3">
      <c r="E209" s="35" t="s">
        <v>601</v>
      </c>
      <c r="F209" s="35" t="s">
        <v>602</v>
      </c>
    </row>
    <row r="210" spans="5:6" ht="15.6" hidden="1" x14ac:dyDescent="0.3">
      <c r="E210" s="35" t="s">
        <v>603</v>
      </c>
      <c r="F210" s="35" t="s">
        <v>604</v>
      </c>
    </row>
    <row r="211" spans="5:6" ht="15.6" hidden="1" x14ac:dyDescent="0.3">
      <c r="E211" s="35" t="s">
        <v>605</v>
      </c>
      <c r="F211" s="35" t="s">
        <v>606</v>
      </c>
    </row>
    <row r="212" spans="5:6" ht="15.6" hidden="1" x14ac:dyDescent="0.3">
      <c r="E212" s="35" t="s">
        <v>607</v>
      </c>
      <c r="F212" s="35" t="s">
        <v>608</v>
      </c>
    </row>
    <row r="213" spans="5:6" ht="15.6" hidden="1" x14ac:dyDescent="0.3">
      <c r="E213" s="35" t="s">
        <v>609</v>
      </c>
      <c r="F213" s="35" t="s">
        <v>610</v>
      </c>
    </row>
    <row r="214" spans="5:6" ht="15.6" hidden="1" x14ac:dyDescent="0.3">
      <c r="E214" s="35" t="s">
        <v>100</v>
      </c>
      <c r="F214" s="35" t="s">
        <v>611</v>
      </c>
    </row>
    <row r="215" spans="5:6" ht="15.6" hidden="1" x14ac:dyDescent="0.3">
      <c r="E215" s="35" t="s">
        <v>101</v>
      </c>
      <c r="F215" s="35" t="s">
        <v>612</v>
      </c>
    </row>
    <row r="216" spans="5:6" ht="15.6" hidden="1" x14ac:dyDescent="0.3">
      <c r="E216" s="35" t="s">
        <v>613</v>
      </c>
      <c r="F216" s="35" t="s">
        <v>614</v>
      </c>
    </row>
    <row r="217" spans="5:6" ht="15.6" hidden="1" x14ac:dyDescent="0.3">
      <c r="E217" s="35" t="s">
        <v>615</v>
      </c>
      <c r="F217" s="35" t="s">
        <v>616</v>
      </c>
    </row>
    <row r="218" spans="5:6" ht="15.6" hidden="1" x14ac:dyDescent="0.3">
      <c r="E218" s="35" t="s">
        <v>617</v>
      </c>
      <c r="F218" s="35" t="s">
        <v>618</v>
      </c>
    </row>
    <row r="219" spans="5:6" ht="15.6" hidden="1" x14ac:dyDescent="0.3">
      <c r="E219" s="35" t="s">
        <v>619</v>
      </c>
      <c r="F219" s="35" t="s">
        <v>620</v>
      </c>
    </row>
    <row r="220" spans="5:6" ht="15.6" hidden="1" x14ac:dyDescent="0.3">
      <c r="E220" s="35" t="s">
        <v>621</v>
      </c>
      <c r="F220" s="35" t="s">
        <v>622</v>
      </c>
    </row>
    <row r="221" spans="5:6" ht="15.6" hidden="1" x14ac:dyDescent="0.3">
      <c r="E221" s="35" t="s">
        <v>102</v>
      </c>
      <c r="F221" s="35" t="s">
        <v>623</v>
      </c>
    </row>
    <row r="222" spans="5:6" ht="15.6" hidden="1" x14ac:dyDescent="0.3">
      <c r="E222" s="35" t="s">
        <v>103</v>
      </c>
      <c r="F222" s="35" t="s">
        <v>624</v>
      </c>
    </row>
    <row r="223" spans="5:6" ht="15.6" hidden="1" x14ac:dyDescent="0.3">
      <c r="E223" s="35" t="s">
        <v>104</v>
      </c>
      <c r="F223" s="35" t="s">
        <v>625</v>
      </c>
    </row>
    <row r="224" spans="5:6" ht="15.6" hidden="1" x14ac:dyDescent="0.3">
      <c r="E224" s="35" t="s">
        <v>626</v>
      </c>
      <c r="F224" s="35" t="s">
        <v>627</v>
      </c>
    </row>
    <row r="225" spans="5:6" ht="15.6" hidden="1" x14ac:dyDescent="0.3">
      <c r="E225" s="35" t="s">
        <v>105</v>
      </c>
      <c r="F225" s="35" t="s">
        <v>628</v>
      </c>
    </row>
    <row r="226" spans="5:6" ht="15.6" hidden="1" x14ac:dyDescent="0.3">
      <c r="E226" s="35" t="s">
        <v>629</v>
      </c>
      <c r="F226" s="35" t="s">
        <v>630</v>
      </c>
    </row>
    <row r="227" spans="5:6" ht="15.6" hidden="1" x14ac:dyDescent="0.3">
      <c r="E227" s="35" t="s">
        <v>631</v>
      </c>
      <c r="F227" s="35" t="s">
        <v>632</v>
      </c>
    </row>
    <row r="228" spans="5:6" ht="15.6" hidden="1" x14ac:dyDescent="0.3">
      <c r="E228" s="35" t="s">
        <v>633</v>
      </c>
      <c r="F228" s="35" t="s">
        <v>634</v>
      </c>
    </row>
    <row r="229" spans="5:6" ht="15.6" hidden="1" x14ac:dyDescent="0.3">
      <c r="E229" s="35" t="s">
        <v>635</v>
      </c>
      <c r="F229" s="35" t="s">
        <v>636</v>
      </c>
    </row>
    <row r="230" spans="5:6" ht="15.6" hidden="1" x14ac:dyDescent="0.3">
      <c r="E230" s="35" t="s">
        <v>637</v>
      </c>
      <c r="F230" s="35" t="s">
        <v>638</v>
      </c>
    </row>
    <row r="231" spans="5:6" ht="15.6" hidden="1" x14ac:dyDescent="0.3">
      <c r="E231" s="35" t="s">
        <v>639</v>
      </c>
      <c r="F231" s="35" t="s">
        <v>640</v>
      </c>
    </row>
    <row r="232" spans="5:6" ht="15.6" hidden="1" x14ac:dyDescent="0.3">
      <c r="E232" s="35" t="s">
        <v>641</v>
      </c>
      <c r="F232" s="35" t="s">
        <v>642</v>
      </c>
    </row>
    <row r="233" spans="5:6" ht="15.6" hidden="1" x14ac:dyDescent="0.3">
      <c r="E233" s="35" t="s">
        <v>643</v>
      </c>
      <c r="F233" s="35" t="s">
        <v>644</v>
      </c>
    </row>
    <row r="234" spans="5:6" ht="15.6" hidden="1" x14ac:dyDescent="0.3">
      <c r="E234" s="35" t="s">
        <v>645</v>
      </c>
      <c r="F234" s="35" t="s">
        <v>646</v>
      </c>
    </row>
    <row r="235" spans="5:6" ht="15.6" hidden="1" x14ac:dyDescent="0.3">
      <c r="E235" s="35" t="s">
        <v>647</v>
      </c>
      <c r="F235" s="35" t="s">
        <v>648</v>
      </c>
    </row>
    <row r="236" spans="5:6" ht="15.6" hidden="1" x14ac:dyDescent="0.3">
      <c r="E236" s="35" t="s">
        <v>649</v>
      </c>
      <c r="F236" s="35" t="s">
        <v>650</v>
      </c>
    </row>
    <row r="237" spans="5:6" ht="15.6" hidden="1" x14ac:dyDescent="0.3">
      <c r="E237" s="35" t="s">
        <v>651</v>
      </c>
      <c r="F237" s="35" t="s">
        <v>652</v>
      </c>
    </row>
    <row r="238" spans="5:6" ht="15.6" hidden="1" x14ac:dyDescent="0.3">
      <c r="E238" s="35" t="s">
        <v>653</v>
      </c>
      <c r="F238" s="35" t="s">
        <v>654</v>
      </c>
    </row>
    <row r="239" spans="5:6" ht="15.6" hidden="1" x14ac:dyDescent="0.3">
      <c r="E239" s="35" t="s">
        <v>655</v>
      </c>
      <c r="F239" s="35" t="s">
        <v>656</v>
      </c>
    </row>
    <row r="240" spans="5:6" ht="15.6" hidden="1" x14ac:dyDescent="0.3">
      <c r="E240" s="35" t="s">
        <v>657</v>
      </c>
      <c r="F240" s="35" t="s">
        <v>658</v>
      </c>
    </row>
    <row r="241" spans="5:6" ht="15.6" hidden="1" x14ac:dyDescent="0.3">
      <c r="E241" s="35" t="s">
        <v>659</v>
      </c>
      <c r="F241" s="35" t="s">
        <v>660</v>
      </c>
    </row>
    <row r="242" spans="5:6" ht="15.6" hidden="1" x14ac:dyDescent="0.3">
      <c r="E242" s="35" t="s">
        <v>661</v>
      </c>
      <c r="F242" s="35" t="s">
        <v>662</v>
      </c>
    </row>
    <row r="243" spans="5:6" ht="15.6" hidden="1" x14ac:dyDescent="0.3">
      <c r="E243" s="35" t="s">
        <v>663</v>
      </c>
      <c r="F243" s="35" t="s">
        <v>664</v>
      </c>
    </row>
    <row r="244" spans="5:6" ht="15.6" hidden="1" x14ac:dyDescent="0.3">
      <c r="E244" s="35" t="s">
        <v>665</v>
      </c>
      <c r="F244" s="35" t="s">
        <v>666</v>
      </c>
    </row>
    <row r="245" spans="5:6" ht="15.6" hidden="1" x14ac:dyDescent="0.3">
      <c r="E245" s="35" t="s">
        <v>667</v>
      </c>
      <c r="F245" s="35" t="s">
        <v>668</v>
      </c>
    </row>
    <row r="246" spans="5:6" ht="15.6" hidden="1" x14ac:dyDescent="0.3">
      <c r="E246" s="35" t="s">
        <v>669</v>
      </c>
      <c r="F246" s="35" t="s">
        <v>670</v>
      </c>
    </row>
    <row r="247" spans="5:6" ht="15.6" hidden="1" x14ac:dyDescent="0.3">
      <c r="E247" s="35" t="s">
        <v>671</v>
      </c>
      <c r="F247" s="35" t="s">
        <v>672</v>
      </c>
    </row>
    <row r="248" spans="5:6" ht="15.6" hidden="1" x14ac:dyDescent="0.3">
      <c r="E248" s="35" t="s">
        <v>673</v>
      </c>
      <c r="F248" s="35" t="s">
        <v>674</v>
      </c>
    </row>
    <row r="249" spans="5:6" ht="15.6" hidden="1" x14ac:dyDescent="0.3">
      <c r="E249" s="35" t="s">
        <v>675</v>
      </c>
      <c r="F249" s="35" t="s">
        <v>676</v>
      </c>
    </row>
    <row r="250" spans="5:6" ht="15.6" hidden="1" x14ac:dyDescent="0.3">
      <c r="E250" s="35" t="s">
        <v>677</v>
      </c>
      <c r="F250" s="35" t="s">
        <v>678</v>
      </c>
    </row>
    <row r="251" spans="5:6" ht="15.6" hidden="1" x14ac:dyDescent="0.3">
      <c r="E251" s="35" t="s">
        <v>679</v>
      </c>
      <c r="F251" s="35" t="s">
        <v>680</v>
      </c>
    </row>
    <row r="252" spans="5:6" ht="15.6" hidden="1" x14ac:dyDescent="0.3">
      <c r="E252" s="35" t="s">
        <v>681</v>
      </c>
      <c r="F252" s="35" t="s">
        <v>682</v>
      </c>
    </row>
    <row r="253" spans="5:6" ht="15.6" hidden="1" x14ac:dyDescent="0.3">
      <c r="E253" s="35" t="s">
        <v>683</v>
      </c>
      <c r="F253" s="35" t="s">
        <v>684</v>
      </c>
    </row>
    <row r="254" spans="5:6" ht="15.6" hidden="1" x14ac:dyDescent="0.3">
      <c r="E254" s="35" t="s">
        <v>685</v>
      </c>
      <c r="F254" s="35" t="s">
        <v>686</v>
      </c>
    </row>
    <row r="255" spans="5:6" ht="15.6" hidden="1" x14ac:dyDescent="0.3">
      <c r="E255" s="35" t="s">
        <v>687</v>
      </c>
      <c r="F255" s="35" t="s">
        <v>688</v>
      </c>
    </row>
    <row r="256" spans="5:6" ht="15.6" hidden="1" x14ac:dyDescent="0.3">
      <c r="E256" s="35" t="s">
        <v>689</v>
      </c>
      <c r="F256" s="35" t="s">
        <v>690</v>
      </c>
    </row>
    <row r="257" spans="5:6" ht="15.6" hidden="1" x14ac:dyDescent="0.3">
      <c r="E257" s="35" t="s">
        <v>691</v>
      </c>
      <c r="F257" s="35" t="s">
        <v>692</v>
      </c>
    </row>
    <row r="258" spans="5:6" ht="15.6" hidden="1" x14ac:dyDescent="0.3">
      <c r="E258" s="35" t="s">
        <v>693</v>
      </c>
      <c r="F258" s="35" t="s">
        <v>694</v>
      </c>
    </row>
    <row r="259" spans="5:6" ht="15.6" hidden="1" x14ac:dyDescent="0.3">
      <c r="E259" s="35" t="s">
        <v>695</v>
      </c>
      <c r="F259" s="35" t="s">
        <v>696</v>
      </c>
    </row>
    <row r="260" spans="5:6" ht="15.6" hidden="1" x14ac:dyDescent="0.3">
      <c r="E260" s="35" t="s">
        <v>697</v>
      </c>
      <c r="F260" s="35" t="s">
        <v>698</v>
      </c>
    </row>
    <row r="261" spans="5:6" ht="15.6" hidden="1" x14ac:dyDescent="0.3">
      <c r="E261" s="35" t="s">
        <v>699</v>
      </c>
      <c r="F261" s="35" t="s">
        <v>700</v>
      </c>
    </row>
    <row r="262" spans="5:6" ht="15.6" hidden="1" x14ac:dyDescent="0.3">
      <c r="E262" s="35" t="s">
        <v>701</v>
      </c>
      <c r="F262" s="35" t="s">
        <v>702</v>
      </c>
    </row>
    <row r="263" spans="5:6" ht="15.6" hidden="1" x14ac:dyDescent="0.3">
      <c r="E263" s="35" t="s">
        <v>703</v>
      </c>
      <c r="F263" s="35" t="s">
        <v>704</v>
      </c>
    </row>
    <row r="264" spans="5:6" ht="15.6" hidden="1" x14ac:dyDescent="0.3">
      <c r="E264" s="35" t="s">
        <v>705</v>
      </c>
      <c r="F264" s="35" t="s">
        <v>706</v>
      </c>
    </row>
    <row r="265" spans="5:6" ht="15.6" hidden="1" x14ac:dyDescent="0.3">
      <c r="E265" s="35" t="s">
        <v>707</v>
      </c>
      <c r="F265" s="35" t="s">
        <v>708</v>
      </c>
    </row>
    <row r="266" spans="5:6" ht="15.6" hidden="1" x14ac:dyDescent="0.3">
      <c r="E266" s="35" t="s">
        <v>709</v>
      </c>
      <c r="F266" s="35" t="s">
        <v>710</v>
      </c>
    </row>
    <row r="267" spans="5:6" ht="15.6" hidden="1" x14ac:dyDescent="0.3">
      <c r="E267" s="35" t="s">
        <v>280</v>
      </c>
      <c r="F267" s="35" t="s">
        <v>281</v>
      </c>
    </row>
    <row r="268" spans="5:6" ht="15.6" hidden="1" x14ac:dyDescent="0.3">
      <c r="E268" s="35" t="s">
        <v>711</v>
      </c>
      <c r="F268" s="35" t="s">
        <v>712</v>
      </c>
    </row>
    <row r="269" spans="5:6" ht="15.6" hidden="1" x14ac:dyDescent="0.3">
      <c r="E269" s="35" t="s">
        <v>713</v>
      </c>
      <c r="F269" s="35" t="s">
        <v>714</v>
      </c>
    </row>
    <row r="270" spans="5:6" ht="15.6" hidden="1" x14ac:dyDescent="0.3">
      <c r="E270" s="35" t="s">
        <v>715</v>
      </c>
      <c r="F270" s="35" t="s">
        <v>716</v>
      </c>
    </row>
    <row r="271" spans="5:6" ht="15.6" hidden="1" x14ac:dyDescent="0.3">
      <c r="E271" s="35" t="s">
        <v>717</v>
      </c>
      <c r="F271" s="35" t="s">
        <v>718</v>
      </c>
    </row>
    <row r="272" spans="5:6" ht="15.6" hidden="1" x14ac:dyDescent="0.3">
      <c r="E272" s="35" t="s">
        <v>719</v>
      </c>
      <c r="F272" s="35" t="s">
        <v>720</v>
      </c>
    </row>
    <row r="273" spans="5:6" ht="15.6" hidden="1" x14ac:dyDescent="0.3">
      <c r="E273" s="35" t="s">
        <v>721</v>
      </c>
      <c r="F273" s="35" t="s">
        <v>722</v>
      </c>
    </row>
    <row r="274" spans="5:6" ht="15.6" hidden="1" x14ac:dyDescent="0.3">
      <c r="E274" s="35" t="s">
        <v>723</v>
      </c>
      <c r="F274" s="35" t="s">
        <v>724</v>
      </c>
    </row>
    <row r="275" spans="5:6" ht="15.6" hidden="1" x14ac:dyDescent="0.3">
      <c r="E275" s="35" t="s">
        <v>725</v>
      </c>
      <c r="F275" s="35" t="s">
        <v>726</v>
      </c>
    </row>
    <row r="276" spans="5:6" ht="15.6" hidden="1" x14ac:dyDescent="0.3">
      <c r="E276" s="35" t="s">
        <v>727</v>
      </c>
      <c r="F276" s="35" t="s">
        <v>728</v>
      </c>
    </row>
    <row r="277" spans="5:6" ht="15.6" hidden="1" x14ac:dyDescent="0.3">
      <c r="E277" s="35" t="s">
        <v>729</v>
      </c>
      <c r="F277" s="35" t="s">
        <v>730</v>
      </c>
    </row>
    <row r="278" spans="5:6" ht="15.6" hidden="1" x14ac:dyDescent="0.3">
      <c r="E278" s="35" t="s">
        <v>731</v>
      </c>
      <c r="F278" s="35" t="s">
        <v>732</v>
      </c>
    </row>
    <row r="279" spans="5:6" ht="15.6" hidden="1" x14ac:dyDescent="0.3">
      <c r="E279" s="35" t="s">
        <v>733</v>
      </c>
      <c r="F279" s="35" t="s">
        <v>734</v>
      </c>
    </row>
    <row r="280" spans="5:6" ht="15.6" hidden="1" x14ac:dyDescent="0.3">
      <c r="E280" s="35" t="s">
        <v>735</v>
      </c>
      <c r="F280" s="35" t="s">
        <v>736</v>
      </c>
    </row>
    <row r="281" spans="5:6" ht="15.6" hidden="1" x14ac:dyDescent="0.3">
      <c r="E281" s="35" t="s">
        <v>737</v>
      </c>
      <c r="F281" s="35" t="s">
        <v>738</v>
      </c>
    </row>
    <row r="282" spans="5:6" ht="15.6" hidden="1" x14ac:dyDescent="0.3">
      <c r="E282" s="35" t="s">
        <v>739</v>
      </c>
      <c r="F282" s="35" t="s">
        <v>740</v>
      </c>
    </row>
    <row r="283" spans="5:6" ht="15.6" hidden="1" x14ac:dyDescent="0.3">
      <c r="E283" s="35" t="s">
        <v>741</v>
      </c>
      <c r="F283" s="35" t="s">
        <v>742</v>
      </c>
    </row>
    <row r="284" spans="5:6" ht="15.6" hidden="1" x14ac:dyDescent="0.3">
      <c r="E284" s="35" t="s">
        <v>743</v>
      </c>
      <c r="F284" s="35" t="s">
        <v>744</v>
      </c>
    </row>
    <row r="285" spans="5:6" ht="15.6" hidden="1" x14ac:dyDescent="0.3">
      <c r="E285" s="35" t="s">
        <v>745</v>
      </c>
      <c r="F285" s="35" t="s">
        <v>746</v>
      </c>
    </row>
    <row r="286" spans="5:6" ht="15.6" hidden="1" x14ac:dyDescent="0.3">
      <c r="E286" s="35" t="s">
        <v>747</v>
      </c>
      <c r="F286" s="35" t="s">
        <v>748</v>
      </c>
    </row>
    <row r="287" spans="5:6" ht="15.6" hidden="1" x14ac:dyDescent="0.3">
      <c r="E287" s="35" t="s">
        <v>749</v>
      </c>
      <c r="F287" s="35" t="s">
        <v>750</v>
      </c>
    </row>
    <row r="288" spans="5:6" ht="15.6" hidden="1" x14ac:dyDescent="0.3">
      <c r="E288" s="35" t="s">
        <v>751</v>
      </c>
      <c r="F288" s="35" t="s">
        <v>752</v>
      </c>
    </row>
    <row r="289" spans="5:6" ht="15.6" hidden="1" x14ac:dyDescent="0.3">
      <c r="E289" s="35" t="s">
        <v>753</v>
      </c>
      <c r="F289" s="35" t="s">
        <v>754</v>
      </c>
    </row>
    <row r="290" spans="5:6" ht="15.6" hidden="1" x14ac:dyDescent="0.3">
      <c r="E290" s="35" t="s">
        <v>755</v>
      </c>
      <c r="F290" s="35" t="s">
        <v>756</v>
      </c>
    </row>
    <row r="291" spans="5:6" ht="15.6" hidden="1" x14ac:dyDescent="0.3">
      <c r="E291" s="35" t="s">
        <v>757</v>
      </c>
      <c r="F291" s="35" t="s">
        <v>758</v>
      </c>
    </row>
    <row r="292" spans="5:6" ht="15.6" hidden="1" x14ac:dyDescent="0.3">
      <c r="E292" s="35" t="s">
        <v>759</v>
      </c>
      <c r="F292" s="35" t="s">
        <v>760</v>
      </c>
    </row>
    <row r="293" spans="5:6" ht="15.6" hidden="1" x14ac:dyDescent="0.3">
      <c r="E293" s="35" t="s">
        <v>761</v>
      </c>
      <c r="F293" s="35" t="s">
        <v>762</v>
      </c>
    </row>
    <row r="294" spans="5:6" ht="15.6" hidden="1" x14ac:dyDescent="0.3">
      <c r="E294" s="35" t="s">
        <v>763</v>
      </c>
      <c r="F294" s="35" t="s">
        <v>764</v>
      </c>
    </row>
    <row r="295" spans="5:6" ht="15.6" hidden="1" x14ac:dyDescent="0.3">
      <c r="E295" s="35" t="s">
        <v>765</v>
      </c>
      <c r="F295" s="35" t="s">
        <v>766</v>
      </c>
    </row>
    <row r="296" spans="5:6" ht="15.6" hidden="1" x14ac:dyDescent="0.3">
      <c r="E296" s="35" t="s">
        <v>767</v>
      </c>
      <c r="F296" s="35" t="s">
        <v>768</v>
      </c>
    </row>
    <row r="297" spans="5:6" ht="15.6" hidden="1" x14ac:dyDescent="0.3">
      <c r="E297" s="35" t="s">
        <v>769</v>
      </c>
      <c r="F297" s="35" t="s">
        <v>770</v>
      </c>
    </row>
    <row r="298" spans="5:6" ht="15.6" hidden="1" x14ac:dyDescent="0.3">
      <c r="E298" s="35" t="s">
        <v>771</v>
      </c>
      <c r="F298" s="35" t="s">
        <v>772</v>
      </c>
    </row>
    <row r="299" spans="5:6" ht="15.6" hidden="1" x14ac:dyDescent="0.3">
      <c r="E299" s="35" t="s">
        <v>773</v>
      </c>
      <c r="F299" s="35" t="s">
        <v>774</v>
      </c>
    </row>
    <row r="300" spans="5:6" ht="15.6" hidden="1" x14ac:dyDescent="0.3">
      <c r="E300" s="35" t="s">
        <v>775</v>
      </c>
      <c r="F300" s="35" t="s">
        <v>776</v>
      </c>
    </row>
    <row r="301" spans="5:6" ht="15.6" hidden="1" x14ac:dyDescent="0.3">
      <c r="E301" s="35" t="s">
        <v>777</v>
      </c>
      <c r="F301" s="35" t="s">
        <v>778</v>
      </c>
    </row>
    <row r="302" spans="5:6" ht="15.6" hidden="1" x14ac:dyDescent="0.3">
      <c r="E302" s="35" t="s">
        <v>779</v>
      </c>
      <c r="F302" s="35" t="s">
        <v>780</v>
      </c>
    </row>
    <row r="303" spans="5:6" ht="15.6" hidden="1" x14ac:dyDescent="0.3">
      <c r="E303" s="35" t="s">
        <v>781</v>
      </c>
      <c r="F303" s="35" t="s">
        <v>782</v>
      </c>
    </row>
    <row r="304" spans="5:6" ht="15.6" hidden="1" x14ac:dyDescent="0.3">
      <c r="E304" s="35" t="s">
        <v>783</v>
      </c>
      <c r="F304" s="35" t="s">
        <v>784</v>
      </c>
    </row>
    <row r="305" spans="5:6" ht="15.6" hidden="1" x14ac:dyDescent="0.3">
      <c r="E305" s="35" t="s">
        <v>785</v>
      </c>
      <c r="F305" s="35" t="s">
        <v>786</v>
      </c>
    </row>
    <row r="306" spans="5:6" ht="15.6" hidden="1" x14ac:dyDescent="0.3">
      <c r="E306" s="35" t="s">
        <v>787</v>
      </c>
      <c r="F306" s="35" t="s">
        <v>788</v>
      </c>
    </row>
    <row r="307" spans="5:6" ht="15.6" hidden="1" x14ac:dyDescent="0.3">
      <c r="E307" s="35" t="s">
        <v>789</v>
      </c>
      <c r="F307" s="35" t="s">
        <v>790</v>
      </c>
    </row>
    <row r="308" spans="5:6" ht="15.6" hidden="1" x14ac:dyDescent="0.3">
      <c r="E308" s="35" t="s">
        <v>791</v>
      </c>
      <c r="F308" s="35" t="s">
        <v>792</v>
      </c>
    </row>
    <row r="309" spans="5:6" ht="15.6" hidden="1" x14ac:dyDescent="0.3">
      <c r="E309" s="35" t="s">
        <v>793</v>
      </c>
      <c r="F309" s="35" t="s">
        <v>794</v>
      </c>
    </row>
    <row r="310" spans="5:6" ht="15.6" hidden="1" x14ac:dyDescent="0.3">
      <c r="E310" s="35" t="s">
        <v>795</v>
      </c>
      <c r="F310" s="35" t="s">
        <v>796</v>
      </c>
    </row>
    <row r="311" spans="5:6" ht="15.6" hidden="1" x14ac:dyDescent="0.3">
      <c r="E311" s="35" t="s">
        <v>797</v>
      </c>
      <c r="F311" s="35" t="s">
        <v>798</v>
      </c>
    </row>
    <row r="312" spans="5:6" ht="15.6" hidden="1" x14ac:dyDescent="0.3">
      <c r="E312" s="35" t="s">
        <v>799</v>
      </c>
      <c r="F312" s="35" t="s">
        <v>800</v>
      </c>
    </row>
    <row r="313" spans="5:6" ht="15.6" hidden="1" x14ac:dyDescent="0.3">
      <c r="E313" s="35" t="s">
        <v>801</v>
      </c>
      <c r="F313" s="35" t="s">
        <v>802</v>
      </c>
    </row>
    <row r="314" spans="5:6" ht="15.6" hidden="1" x14ac:dyDescent="0.3">
      <c r="E314" s="35" t="s">
        <v>803</v>
      </c>
      <c r="F314" s="35" t="s">
        <v>804</v>
      </c>
    </row>
    <row r="315" spans="5:6" ht="15.6" hidden="1" x14ac:dyDescent="0.3">
      <c r="E315" s="35" t="s">
        <v>805</v>
      </c>
      <c r="F315" s="35" t="s">
        <v>806</v>
      </c>
    </row>
    <row r="316" spans="5:6" ht="15.6" hidden="1" x14ac:dyDescent="0.3">
      <c r="E316" s="35" t="s">
        <v>807</v>
      </c>
      <c r="F316" s="35" t="s">
        <v>808</v>
      </c>
    </row>
    <row r="317" spans="5:6" ht="15.6" hidden="1" x14ac:dyDescent="0.3">
      <c r="E317" s="35" t="s">
        <v>809</v>
      </c>
      <c r="F317" s="35" t="s">
        <v>810</v>
      </c>
    </row>
    <row r="318" spans="5:6" ht="15.6" hidden="1" x14ac:dyDescent="0.3">
      <c r="E318" s="35" t="s">
        <v>811</v>
      </c>
      <c r="F318" s="35" t="s">
        <v>812</v>
      </c>
    </row>
    <row r="319" spans="5:6" ht="15.6" hidden="1" x14ac:dyDescent="0.3">
      <c r="E319" s="35" t="s">
        <v>813</v>
      </c>
      <c r="F319" s="35" t="s">
        <v>814</v>
      </c>
    </row>
    <row r="320" spans="5:6" ht="15.6" hidden="1" x14ac:dyDescent="0.3">
      <c r="E320" s="35" t="s">
        <v>815</v>
      </c>
      <c r="F320" s="35" t="s">
        <v>816</v>
      </c>
    </row>
    <row r="321" spans="5:6" ht="15.6" hidden="1" x14ac:dyDescent="0.3">
      <c r="E321" s="35" t="s">
        <v>817</v>
      </c>
      <c r="F321" s="35" t="s">
        <v>818</v>
      </c>
    </row>
    <row r="322" spans="5:6" ht="15.6" hidden="1" x14ac:dyDescent="0.3">
      <c r="E322" s="35" t="s">
        <v>819</v>
      </c>
      <c r="F322" s="35" t="s">
        <v>820</v>
      </c>
    </row>
    <row r="323" spans="5:6" ht="15.6" hidden="1" x14ac:dyDescent="0.3">
      <c r="E323" s="35" t="s">
        <v>821</v>
      </c>
      <c r="F323" s="35" t="s">
        <v>822</v>
      </c>
    </row>
    <row r="324" spans="5:6" ht="15.6" hidden="1" x14ac:dyDescent="0.3">
      <c r="E324" s="35" t="s">
        <v>823</v>
      </c>
      <c r="F324" s="35" t="s">
        <v>824</v>
      </c>
    </row>
    <row r="325" spans="5:6" ht="15.6" hidden="1" x14ac:dyDescent="0.3">
      <c r="E325" s="35" t="s">
        <v>825</v>
      </c>
      <c r="F325" s="35" t="s">
        <v>826</v>
      </c>
    </row>
    <row r="326" spans="5:6" ht="15.6" hidden="1" x14ac:dyDescent="0.3">
      <c r="E326" s="35" t="s">
        <v>827</v>
      </c>
      <c r="F326" s="35" t="s">
        <v>828</v>
      </c>
    </row>
    <row r="327" spans="5:6" ht="15.6" hidden="1" x14ac:dyDescent="0.3">
      <c r="E327" s="35" t="s">
        <v>829</v>
      </c>
      <c r="F327" s="35" t="s">
        <v>830</v>
      </c>
    </row>
    <row r="328" spans="5:6" ht="15.6" hidden="1" x14ac:dyDescent="0.3">
      <c r="E328" s="35" t="s">
        <v>831</v>
      </c>
      <c r="F328" s="35" t="s">
        <v>832</v>
      </c>
    </row>
    <row r="329" spans="5:6" ht="15.6" hidden="1" x14ac:dyDescent="0.3">
      <c r="E329" s="35" t="s">
        <v>833</v>
      </c>
      <c r="F329" s="35" t="s">
        <v>834</v>
      </c>
    </row>
    <row r="330" spans="5:6" ht="15.6" hidden="1" x14ac:dyDescent="0.3">
      <c r="E330" s="35" t="s">
        <v>835</v>
      </c>
      <c r="F330" s="35" t="s">
        <v>836</v>
      </c>
    </row>
    <row r="331" spans="5:6" ht="15.6" hidden="1" x14ac:dyDescent="0.3">
      <c r="E331" s="35" t="s">
        <v>837</v>
      </c>
      <c r="F331" s="35" t="s">
        <v>838</v>
      </c>
    </row>
    <row r="332" spans="5:6" ht="15.6" hidden="1" x14ac:dyDescent="0.3">
      <c r="E332" s="35" t="s">
        <v>839</v>
      </c>
      <c r="F332" s="35" t="s">
        <v>840</v>
      </c>
    </row>
    <row r="333" spans="5:6" ht="15.6" hidden="1" x14ac:dyDescent="0.3">
      <c r="E333" s="35" t="s">
        <v>841</v>
      </c>
      <c r="F333" s="35" t="s">
        <v>842</v>
      </c>
    </row>
    <row r="334" spans="5:6" ht="15.6" hidden="1" x14ac:dyDescent="0.3">
      <c r="E334" s="35" t="s">
        <v>843</v>
      </c>
      <c r="F334" s="35" t="s">
        <v>844</v>
      </c>
    </row>
    <row r="335" spans="5:6" ht="15.6" hidden="1" x14ac:dyDescent="0.3">
      <c r="E335" s="35" t="s">
        <v>845</v>
      </c>
      <c r="F335" s="35" t="s">
        <v>846</v>
      </c>
    </row>
    <row r="336" spans="5:6" ht="15.6" hidden="1" x14ac:dyDescent="0.3">
      <c r="E336" s="35" t="s">
        <v>847</v>
      </c>
      <c r="F336" s="35" t="s">
        <v>848</v>
      </c>
    </row>
    <row r="337" spans="5:6" ht="15.6" hidden="1" x14ac:dyDescent="0.3">
      <c r="E337" s="35" t="s">
        <v>849</v>
      </c>
      <c r="F337" s="35" t="s">
        <v>850</v>
      </c>
    </row>
    <row r="338" spans="5:6" ht="15.6" hidden="1" x14ac:dyDescent="0.3">
      <c r="E338" s="35" t="s">
        <v>851</v>
      </c>
      <c r="F338" s="35" t="s">
        <v>852</v>
      </c>
    </row>
    <row r="339" spans="5:6" ht="15.6" hidden="1" x14ac:dyDescent="0.3">
      <c r="E339" s="35" t="s">
        <v>853</v>
      </c>
      <c r="F339" s="35" t="s">
        <v>854</v>
      </c>
    </row>
    <row r="340" spans="5:6" ht="15.6" hidden="1" x14ac:dyDescent="0.3">
      <c r="E340" s="35" t="s">
        <v>855</v>
      </c>
      <c r="F340" s="35" t="s">
        <v>856</v>
      </c>
    </row>
    <row r="341" spans="5:6" ht="15.6" hidden="1" x14ac:dyDescent="0.3">
      <c r="E341" s="35" t="s">
        <v>857</v>
      </c>
      <c r="F341" s="35" t="s">
        <v>858</v>
      </c>
    </row>
    <row r="342" spans="5:6" ht="15.6" hidden="1" x14ac:dyDescent="0.3">
      <c r="E342" s="35" t="s">
        <v>859</v>
      </c>
      <c r="F342" s="35" t="s">
        <v>860</v>
      </c>
    </row>
    <row r="343" spans="5:6" ht="15.6" hidden="1" x14ac:dyDescent="0.3">
      <c r="E343" s="35" t="s">
        <v>861</v>
      </c>
      <c r="F343" s="35" t="s">
        <v>862</v>
      </c>
    </row>
    <row r="344" spans="5:6" ht="15.6" hidden="1" x14ac:dyDescent="0.3">
      <c r="E344" s="35" t="s">
        <v>863</v>
      </c>
      <c r="F344" s="35" t="s">
        <v>864</v>
      </c>
    </row>
    <row r="345" spans="5:6" ht="15.6" hidden="1" x14ac:dyDescent="0.3">
      <c r="E345" s="35" t="s">
        <v>865</v>
      </c>
      <c r="F345" s="35" t="s">
        <v>866</v>
      </c>
    </row>
    <row r="346" spans="5:6" ht="15.6" hidden="1" x14ac:dyDescent="0.3">
      <c r="E346" s="35" t="s">
        <v>867</v>
      </c>
      <c r="F346" s="35" t="s">
        <v>868</v>
      </c>
    </row>
    <row r="347" spans="5:6" ht="15.6" hidden="1" x14ac:dyDescent="0.3">
      <c r="E347" s="35" t="s">
        <v>869</v>
      </c>
      <c r="F347" s="35" t="s">
        <v>870</v>
      </c>
    </row>
    <row r="348" spans="5:6" ht="15.6" hidden="1" x14ac:dyDescent="0.3">
      <c r="E348" s="35" t="s">
        <v>871</v>
      </c>
      <c r="F348" s="35" t="s">
        <v>872</v>
      </c>
    </row>
    <row r="349" spans="5:6" ht="15.6" hidden="1" x14ac:dyDescent="0.3">
      <c r="E349" s="35" t="s">
        <v>873</v>
      </c>
      <c r="F349" s="35" t="s">
        <v>874</v>
      </c>
    </row>
    <row r="350" spans="5:6" ht="15.6" hidden="1" x14ac:dyDescent="0.3">
      <c r="E350" s="35" t="s">
        <v>875</v>
      </c>
      <c r="F350" s="35" t="s">
        <v>876</v>
      </c>
    </row>
    <row r="351" spans="5:6" ht="15.6" hidden="1" x14ac:dyDescent="0.3">
      <c r="E351" s="35" t="s">
        <v>877</v>
      </c>
      <c r="F351" s="35" t="s">
        <v>878</v>
      </c>
    </row>
    <row r="352" spans="5:6" ht="15.6" hidden="1" x14ac:dyDescent="0.3">
      <c r="E352" s="35" t="s">
        <v>879</v>
      </c>
      <c r="F352" s="35" t="s">
        <v>880</v>
      </c>
    </row>
    <row r="353" spans="5:6" ht="15.6" hidden="1" x14ac:dyDescent="0.3">
      <c r="E353" s="35" t="s">
        <v>239</v>
      </c>
      <c r="F353" s="35" t="s">
        <v>881</v>
      </c>
    </row>
    <row r="354" spans="5:6" ht="15.6" hidden="1" x14ac:dyDescent="0.3">
      <c r="E354" s="35" t="s">
        <v>882</v>
      </c>
      <c r="F354" s="35" t="s">
        <v>883</v>
      </c>
    </row>
    <row r="355" spans="5:6" ht="15.6" hidden="1" x14ac:dyDescent="0.3">
      <c r="E355" s="35" t="s">
        <v>884</v>
      </c>
      <c r="F355" s="35" t="s">
        <v>885</v>
      </c>
    </row>
    <row r="356" spans="5:6" ht="15.6" hidden="1" x14ac:dyDescent="0.3">
      <c r="E356" s="35" t="s">
        <v>90</v>
      </c>
      <c r="F356" s="35" t="s">
        <v>886</v>
      </c>
    </row>
    <row r="357" spans="5:6" ht="15.6" hidden="1" x14ac:dyDescent="0.3">
      <c r="E357" s="35" t="s">
        <v>242</v>
      </c>
      <c r="F357" s="35" t="s">
        <v>887</v>
      </c>
    </row>
    <row r="358" spans="5:6" ht="15.6" hidden="1" x14ac:dyDescent="0.3">
      <c r="E358" s="35" t="s">
        <v>888</v>
      </c>
      <c r="F358" s="35" t="s">
        <v>889</v>
      </c>
    </row>
    <row r="359" spans="5:6" ht="15.6" hidden="1" x14ac:dyDescent="0.3">
      <c r="E359" s="35" t="s">
        <v>243</v>
      </c>
      <c r="F359" s="35" t="s">
        <v>890</v>
      </c>
    </row>
    <row r="360" spans="5:6" ht="15.6" hidden="1" x14ac:dyDescent="0.3">
      <c r="E360" s="35" t="s">
        <v>891</v>
      </c>
      <c r="F360" s="35" t="s">
        <v>892</v>
      </c>
    </row>
    <row r="361" spans="5:6" ht="15.6" hidden="1" x14ac:dyDescent="0.3">
      <c r="E361" s="35" t="s">
        <v>893</v>
      </c>
      <c r="F361" s="35" t="s">
        <v>894</v>
      </c>
    </row>
    <row r="362" spans="5:6" ht="15.6" hidden="1" x14ac:dyDescent="0.3">
      <c r="E362" s="35" t="s">
        <v>895</v>
      </c>
      <c r="F362" s="35" t="s">
        <v>896</v>
      </c>
    </row>
    <row r="363" spans="5:6" ht="15.6" hidden="1" x14ac:dyDescent="0.3">
      <c r="E363" s="35" t="s">
        <v>897</v>
      </c>
      <c r="F363" s="35" t="s">
        <v>898</v>
      </c>
    </row>
    <row r="364" spans="5:6" ht="15.6" hidden="1" x14ac:dyDescent="0.3">
      <c r="E364" s="35" t="s">
        <v>899</v>
      </c>
      <c r="F364" s="35" t="s">
        <v>900</v>
      </c>
    </row>
    <row r="365" spans="5:6" ht="15.6" hidden="1" x14ac:dyDescent="0.3">
      <c r="E365" s="35" t="s">
        <v>901</v>
      </c>
      <c r="F365" s="35" t="s">
        <v>902</v>
      </c>
    </row>
    <row r="366" spans="5:6" ht="15.6" hidden="1" x14ac:dyDescent="0.3">
      <c r="E366" s="35" t="s">
        <v>903</v>
      </c>
      <c r="F366" s="35" t="s">
        <v>904</v>
      </c>
    </row>
    <row r="367" spans="5:6" ht="15.6" hidden="1" x14ac:dyDescent="0.3">
      <c r="E367" s="35" t="s">
        <v>905</v>
      </c>
      <c r="F367" s="35" t="s">
        <v>906</v>
      </c>
    </row>
    <row r="368" spans="5:6" ht="15.6" hidden="1" x14ac:dyDescent="0.3">
      <c r="E368" s="35" t="s">
        <v>907</v>
      </c>
      <c r="F368" s="35" t="s">
        <v>908</v>
      </c>
    </row>
    <row r="369" spans="5:6" ht="15.6" hidden="1" x14ac:dyDescent="0.3">
      <c r="E369" s="35" t="s">
        <v>909</v>
      </c>
      <c r="F369" s="35" t="s">
        <v>910</v>
      </c>
    </row>
    <row r="370" spans="5:6" ht="15.6" hidden="1" x14ac:dyDescent="0.3">
      <c r="E370" s="35" t="s">
        <v>911</v>
      </c>
      <c r="F370" s="35" t="s">
        <v>912</v>
      </c>
    </row>
    <row r="371" spans="5:6" ht="15.6" hidden="1" x14ac:dyDescent="0.3">
      <c r="E371" s="35" t="s">
        <v>913</v>
      </c>
      <c r="F371" s="35" t="s">
        <v>914</v>
      </c>
    </row>
    <row r="372" spans="5:6" ht="15.6" hidden="1" x14ac:dyDescent="0.3">
      <c r="E372" s="35" t="s">
        <v>915</v>
      </c>
      <c r="F372" s="35" t="s">
        <v>916</v>
      </c>
    </row>
    <row r="373" spans="5:6" ht="15.6" hidden="1" x14ac:dyDescent="0.3">
      <c r="E373" s="35" t="s">
        <v>917</v>
      </c>
      <c r="F373" s="35" t="s">
        <v>918</v>
      </c>
    </row>
    <row r="374" spans="5:6" ht="15.6" hidden="1" x14ac:dyDescent="0.3">
      <c r="E374" s="35" t="s">
        <v>257</v>
      </c>
      <c r="F374" s="35" t="s">
        <v>919</v>
      </c>
    </row>
    <row r="375" spans="5:6" ht="15.6" hidden="1" x14ac:dyDescent="0.3">
      <c r="E375" s="35" t="s">
        <v>920</v>
      </c>
      <c r="F375" s="35" t="s">
        <v>921</v>
      </c>
    </row>
    <row r="376" spans="5:6" ht="15.6" hidden="1" x14ac:dyDescent="0.3">
      <c r="E376" s="35" t="s">
        <v>922</v>
      </c>
      <c r="F376" s="35" t="s">
        <v>923</v>
      </c>
    </row>
    <row r="377" spans="5:6" ht="15.6" hidden="1" x14ac:dyDescent="0.3">
      <c r="E377" s="35" t="s">
        <v>258</v>
      </c>
      <c r="F377" s="35" t="s">
        <v>924</v>
      </c>
    </row>
    <row r="378" spans="5:6" ht="15.6" hidden="1" x14ac:dyDescent="0.3">
      <c r="E378" s="35" t="s">
        <v>925</v>
      </c>
      <c r="F378" s="35" t="s">
        <v>926</v>
      </c>
    </row>
    <row r="379" spans="5:6" ht="15.6" hidden="1" x14ac:dyDescent="0.3">
      <c r="E379" s="35" t="s">
        <v>927</v>
      </c>
      <c r="F379" s="35" t="s">
        <v>928</v>
      </c>
    </row>
    <row r="380" spans="5:6" ht="15.6" hidden="1" x14ac:dyDescent="0.3">
      <c r="E380" s="35" t="s">
        <v>929</v>
      </c>
      <c r="F380" s="35" t="s">
        <v>930</v>
      </c>
    </row>
    <row r="381" spans="5:6" ht="15.6" hidden="1" x14ac:dyDescent="0.3">
      <c r="E381" s="35" t="s">
        <v>931</v>
      </c>
      <c r="F381" s="35" t="s">
        <v>932</v>
      </c>
    </row>
    <row r="382" spans="5:6" ht="15.6" hidden="1" x14ac:dyDescent="0.3">
      <c r="E382" s="35" t="s">
        <v>933</v>
      </c>
      <c r="F382" s="35" t="s">
        <v>934</v>
      </c>
    </row>
    <row r="383" spans="5:6" ht="15.6" hidden="1" x14ac:dyDescent="0.3">
      <c r="E383" s="35" t="s">
        <v>935</v>
      </c>
      <c r="F383" s="35" t="s">
        <v>936</v>
      </c>
    </row>
    <row r="384" spans="5:6" ht="15.6" hidden="1" x14ac:dyDescent="0.3">
      <c r="E384" s="35" t="s">
        <v>937</v>
      </c>
      <c r="F384" s="35" t="s">
        <v>938</v>
      </c>
    </row>
    <row r="385" spans="5:6" ht="15.6" hidden="1" x14ac:dyDescent="0.3">
      <c r="E385" s="35" t="s">
        <v>939</v>
      </c>
      <c r="F385" s="35" t="s">
        <v>940</v>
      </c>
    </row>
    <row r="386" spans="5:6" ht="15.6" hidden="1" x14ac:dyDescent="0.3">
      <c r="E386" s="35" t="s">
        <v>941</v>
      </c>
      <c r="F386" s="35" t="s">
        <v>942</v>
      </c>
    </row>
    <row r="387" spans="5:6" ht="15.6" hidden="1" x14ac:dyDescent="0.3">
      <c r="E387" s="35" t="s">
        <v>943</v>
      </c>
      <c r="F387" s="35" t="s">
        <v>944</v>
      </c>
    </row>
    <row r="388" spans="5:6" ht="15.6" hidden="1" x14ac:dyDescent="0.3">
      <c r="E388" s="35" t="s">
        <v>945</v>
      </c>
      <c r="F388" s="35" t="s">
        <v>946</v>
      </c>
    </row>
    <row r="389" spans="5:6" ht="15.6" hidden="1" x14ac:dyDescent="0.3">
      <c r="E389" s="35" t="s">
        <v>947</v>
      </c>
      <c r="F389" s="35" t="s">
        <v>948</v>
      </c>
    </row>
    <row r="390" spans="5:6" ht="15.6" hidden="1" x14ac:dyDescent="0.3">
      <c r="E390" s="35" t="s">
        <v>949</v>
      </c>
      <c r="F390" s="35" t="s">
        <v>950</v>
      </c>
    </row>
    <row r="391" spans="5:6" ht="15.6" hidden="1" x14ac:dyDescent="0.3">
      <c r="E391" s="35" t="s">
        <v>951</v>
      </c>
      <c r="F391" s="35" t="s">
        <v>952</v>
      </c>
    </row>
    <row r="392" spans="5:6" ht="15.6" hidden="1" x14ac:dyDescent="0.3">
      <c r="E392" s="35" t="s">
        <v>953</v>
      </c>
      <c r="F392" s="35" t="s">
        <v>954</v>
      </c>
    </row>
    <row r="393" spans="5:6" ht="15.6" hidden="1" x14ac:dyDescent="0.3">
      <c r="E393" s="35" t="s">
        <v>955</v>
      </c>
      <c r="F393" s="35" t="s">
        <v>956</v>
      </c>
    </row>
    <row r="394" spans="5:6" ht="15.6" hidden="1" x14ac:dyDescent="0.3">
      <c r="E394" s="35" t="s">
        <v>957</v>
      </c>
      <c r="F394" s="35" t="s">
        <v>958</v>
      </c>
    </row>
    <row r="395" spans="5:6" ht="15.6" hidden="1" x14ac:dyDescent="0.3">
      <c r="E395" s="35" t="s">
        <v>959</v>
      </c>
      <c r="F395" s="35" t="s">
        <v>960</v>
      </c>
    </row>
    <row r="396" spans="5:6" ht="15.6" hidden="1" x14ac:dyDescent="0.3">
      <c r="E396" s="35" t="s">
        <v>961</v>
      </c>
      <c r="F396" s="35" t="s">
        <v>962</v>
      </c>
    </row>
    <row r="397" spans="5:6" ht="15.6" hidden="1" x14ac:dyDescent="0.3">
      <c r="E397" s="35" t="s">
        <v>963</v>
      </c>
      <c r="F397" s="35" t="s">
        <v>964</v>
      </c>
    </row>
    <row r="398" spans="5:6" ht="15.6" hidden="1" x14ac:dyDescent="0.3">
      <c r="E398" s="35" t="s">
        <v>965</v>
      </c>
      <c r="F398" s="35" t="s">
        <v>966</v>
      </c>
    </row>
    <row r="399" spans="5:6" ht="15.6" hidden="1" x14ac:dyDescent="0.3">
      <c r="E399" s="35" t="s">
        <v>967</v>
      </c>
      <c r="F399" s="35" t="s">
        <v>968</v>
      </c>
    </row>
    <row r="400" spans="5:6" ht="15.6" hidden="1" x14ac:dyDescent="0.3">
      <c r="E400" s="35" t="s">
        <v>969</v>
      </c>
      <c r="F400" s="35" t="s">
        <v>970</v>
      </c>
    </row>
    <row r="401" spans="5:6" ht="15.6" hidden="1" x14ac:dyDescent="0.3">
      <c r="E401" s="35" t="s">
        <v>971</v>
      </c>
      <c r="F401" s="35" t="s">
        <v>972</v>
      </c>
    </row>
    <row r="402" spans="5:6" ht="15.6" hidden="1" x14ac:dyDescent="0.3">
      <c r="E402" s="35" t="s">
        <v>973</v>
      </c>
      <c r="F402" s="35" t="s">
        <v>974</v>
      </c>
    </row>
    <row r="403" spans="5:6" ht="15.6" hidden="1" x14ac:dyDescent="0.3">
      <c r="E403" s="35" t="s">
        <v>975</v>
      </c>
      <c r="F403" s="35" t="s">
        <v>976</v>
      </c>
    </row>
    <row r="404" spans="5:6" ht="15.6" hidden="1" x14ac:dyDescent="0.3">
      <c r="E404" s="35" t="s">
        <v>977</v>
      </c>
      <c r="F404" s="35" t="s">
        <v>978</v>
      </c>
    </row>
    <row r="405" spans="5:6" ht="15.6" hidden="1" x14ac:dyDescent="0.3">
      <c r="E405" s="35" t="s">
        <v>979</v>
      </c>
      <c r="F405" s="35" t="s">
        <v>980</v>
      </c>
    </row>
    <row r="406" spans="5:6" ht="15.6" hidden="1" x14ac:dyDescent="0.3">
      <c r="E406" s="35" t="s">
        <v>57</v>
      </c>
      <c r="F406" s="35" t="s">
        <v>981</v>
      </c>
    </row>
    <row r="407" spans="5:6" ht="15.6" hidden="1" x14ac:dyDescent="0.3">
      <c r="E407" s="35" t="s">
        <v>982</v>
      </c>
      <c r="F407" s="35" t="s">
        <v>983</v>
      </c>
    </row>
    <row r="408" spans="5:6" ht="15.6" hidden="1" x14ac:dyDescent="0.3">
      <c r="E408" s="35" t="s">
        <v>984</v>
      </c>
      <c r="F408" s="35" t="s">
        <v>985</v>
      </c>
    </row>
    <row r="409" spans="5:6" ht="15.6" hidden="1" x14ac:dyDescent="0.3">
      <c r="E409" s="35" t="s">
        <v>986</v>
      </c>
      <c r="F409" s="35" t="s">
        <v>987</v>
      </c>
    </row>
    <row r="410" spans="5:6" ht="15.6" hidden="1" x14ac:dyDescent="0.3">
      <c r="E410" s="35" t="s">
        <v>988</v>
      </c>
      <c r="F410" s="35" t="s">
        <v>989</v>
      </c>
    </row>
    <row r="411" spans="5:6" ht="15.6" hidden="1" x14ac:dyDescent="0.3">
      <c r="E411" s="35" t="s">
        <v>990</v>
      </c>
      <c r="F411" s="35" t="s">
        <v>991</v>
      </c>
    </row>
    <row r="412" spans="5:6" ht="15.6" hidden="1" x14ac:dyDescent="0.3">
      <c r="E412" s="35" t="s">
        <v>992</v>
      </c>
      <c r="F412" s="35" t="s">
        <v>993</v>
      </c>
    </row>
    <row r="413" spans="5:6" ht="15.6" hidden="1" x14ac:dyDescent="0.3">
      <c r="E413" s="35" t="s">
        <v>994</v>
      </c>
      <c r="F413" s="35" t="s">
        <v>995</v>
      </c>
    </row>
    <row r="414" spans="5:6" ht="15.6" hidden="1" x14ac:dyDescent="0.3">
      <c r="E414" s="35" t="s">
        <v>996</v>
      </c>
      <c r="F414" s="35" t="s">
        <v>997</v>
      </c>
    </row>
    <row r="415" spans="5:6" ht="15.6" hidden="1" x14ac:dyDescent="0.3">
      <c r="E415" s="35" t="s">
        <v>998</v>
      </c>
      <c r="F415" s="35" t="s">
        <v>999</v>
      </c>
    </row>
    <row r="416" spans="5:6" ht="15.6" hidden="1" x14ac:dyDescent="0.3">
      <c r="E416" s="35" t="s">
        <v>1000</v>
      </c>
      <c r="F416" s="35" t="s">
        <v>1001</v>
      </c>
    </row>
    <row r="417" spans="5:6" ht="15.6" hidden="1" x14ac:dyDescent="0.3">
      <c r="E417" s="35" t="s">
        <v>1002</v>
      </c>
      <c r="F417" s="35" t="s">
        <v>1003</v>
      </c>
    </row>
    <row r="418" spans="5:6" ht="15.6" hidden="1" x14ac:dyDescent="0.3">
      <c r="E418" s="35" t="s">
        <v>1004</v>
      </c>
      <c r="F418" s="35" t="s">
        <v>1005</v>
      </c>
    </row>
    <row r="419" spans="5:6" ht="15.6" hidden="1" x14ac:dyDescent="0.3">
      <c r="E419" s="35" t="s">
        <v>1006</v>
      </c>
      <c r="F419" s="35" t="s">
        <v>1007</v>
      </c>
    </row>
    <row r="420" spans="5:6" ht="15.6" hidden="1" x14ac:dyDescent="0.3">
      <c r="E420" s="35" t="s">
        <v>1008</v>
      </c>
      <c r="F420" s="35" t="s">
        <v>1009</v>
      </c>
    </row>
    <row r="421" spans="5:6" ht="15.6" hidden="1" x14ac:dyDescent="0.3">
      <c r="E421" s="35" t="s">
        <v>1010</v>
      </c>
      <c r="F421" s="35" t="s">
        <v>1011</v>
      </c>
    </row>
    <row r="422" spans="5:6" ht="15.6" hidden="1" x14ac:dyDescent="0.3">
      <c r="E422" s="35" t="s">
        <v>1012</v>
      </c>
      <c r="F422" s="35" t="s">
        <v>1013</v>
      </c>
    </row>
    <row r="423" spans="5:6" ht="15.6" hidden="1" x14ac:dyDescent="0.3">
      <c r="E423" s="35" t="s">
        <v>1014</v>
      </c>
      <c r="F423" s="35" t="s">
        <v>1015</v>
      </c>
    </row>
    <row r="424" spans="5:6" ht="15.6" hidden="1" x14ac:dyDescent="0.3">
      <c r="E424" s="35" t="s">
        <v>1016</v>
      </c>
      <c r="F424" s="35" t="s">
        <v>1017</v>
      </c>
    </row>
    <row r="425" spans="5:6" ht="15.6" hidden="1" x14ac:dyDescent="0.3">
      <c r="E425" s="35" t="s">
        <v>1018</v>
      </c>
      <c r="F425" s="35" t="s">
        <v>1019</v>
      </c>
    </row>
    <row r="426" spans="5:6" ht="15.6" hidden="1" x14ac:dyDescent="0.3">
      <c r="E426" s="35" t="s">
        <v>1020</v>
      </c>
      <c r="F426" s="35" t="s">
        <v>1021</v>
      </c>
    </row>
    <row r="427" spans="5:6" ht="15.6" hidden="1" x14ac:dyDescent="0.3">
      <c r="E427" s="35" t="s">
        <v>1022</v>
      </c>
      <c r="F427" s="35" t="s">
        <v>1023</v>
      </c>
    </row>
    <row r="428" spans="5:6" ht="15.6" hidden="1" x14ac:dyDescent="0.3">
      <c r="E428" s="35" t="s">
        <v>1024</v>
      </c>
      <c r="F428" s="35" t="s">
        <v>1025</v>
      </c>
    </row>
    <row r="429" spans="5:6" ht="15.6" hidden="1" x14ac:dyDescent="0.3">
      <c r="E429" s="35" t="s">
        <v>1026</v>
      </c>
      <c r="F429" s="35" t="s">
        <v>1027</v>
      </c>
    </row>
    <row r="430" spans="5:6" ht="15.6" hidden="1" x14ac:dyDescent="0.3">
      <c r="E430" s="35" t="s">
        <v>1028</v>
      </c>
      <c r="F430" s="35" t="s">
        <v>1029</v>
      </c>
    </row>
    <row r="431" spans="5:6" ht="15.6" hidden="1" x14ac:dyDescent="0.3">
      <c r="E431" s="35" t="s">
        <v>1030</v>
      </c>
      <c r="F431" s="35" t="s">
        <v>1031</v>
      </c>
    </row>
    <row r="432" spans="5:6" ht="15.6" hidden="1" x14ac:dyDescent="0.3">
      <c r="E432" s="35" t="s">
        <v>1032</v>
      </c>
      <c r="F432" s="35" t="s">
        <v>1033</v>
      </c>
    </row>
    <row r="433" spans="5:6" ht="15.6" hidden="1" x14ac:dyDescent="0.3">
      <c r="E433" s="35" t="s">
        <v>1034</v>
      </c>
      <c r="F433" s="35" t="s">
        <v>1035</v>
      </c>
    </row>
    <row r="434" spans="5:6" ht="15.6" hidden="1" x14ac:dyDescent="0.3">
      <c r="E434" s="35" t="s">
        <v>1036</v>
      </c>
      <c r="F434" s="35" t="s">
        <v>1037</v>
      </c>
    </row>
    <row r="435" spans="5:6" ht="15.6" hidden="1" x14ac:dyDescent="0.3">
      <c r="E435" s="35" t="s">
        <v>58</v>
      </c>
      <c r="F435" s="35" t="s">
        <v>1038</v>
      </c>
    </row>
    <row r="436" spans="5:6" ht="15.6" hidden="1" x14ac:dyDescent="0.3">
      <c r="E436" s="35" t="s">
        <v>1039</v>
      </c>
      <c r="F436" s="35" t="s">
        <v>1040</v>
      </c>
    </row>
    <row r="437" spans="5:6" ht="15.6" hidden="1" x14ac:dyDescent="0.3">
      <c r="E437" s="35" t="s">
        <v>1041</v>
      </c>
      <c r="F437" s="35" t="s">
        <v>1042</v>
      </c>
    </row>
    <row r="438" spans="5:6" ht="15.6" hidden="1" x14ac:dyDescent="0.3">
      <c r="E438" s="35" t="s">
        <v>1043</v>
      </c>
      <c r="F438" s="35" t="s">
        <v>1044</v>
      </c>
    </row>
    <row r="439" spans="5:6" ht="15.6" hidden="1" x14ac:dyDescent="0.3">
      <c r="E439" s="35" t="s">
        <v>1045</v>
      </c>
      <c r="F439" s="35" t="s">
        <v>1046</v>
      </c>
    </row>
    <row r="440" spans="5:6" ht="15.6" hidden="1" x14ac:dyDescent="0.3">
      <c r="E440" s="35" t="s">
        <v>1047</v>
      </c>
      <c r="F440" s="35" t="s">
        <v>1048</v>
      </c>
    </row>
    <row r="441" spans="5:6" ht="15.6" hidden="1" x14ac:dyDescent="0.3">
      <c r="E441" s="35" t="s">
        <v>1049</v>
      </c>
      <c r="F441" s="35" t="s">
        <v>1050</v>
      </c>
    </row>
    <row r="442" spans="5:6" ht="15.6" hidden="1" x14ac:dyDescent="0.3">
      <c r="E442" s="35" t="s">
        <v>1051</v>
      </c>
      <c r="F442" s="35" t="s">
        <v>1052</v>
      </c>
    </row>
    <row r="443" spans="5:6" ht="15.6" hidden="1" x14ac:dyDescent="0.3">
      <c r="E443" s="35" t="s">
        <v>1053</v>
      </c>
      <c r="F443" s="35" t="s">
        <v>1054</v>
      </c>
    </row>
    <row r="444" spans="5:6" ht="15.6" hidden="1" x14ac:dyDescent="0.3">
      <c r="E444" s="35" t="s">
        <v>1055</v>
      </c>
      <c r="F444" s="35" t="s">
        <v>1056</v>
      </c>
    </row>
    <row r="445" spans="5:6" ht="15.6" hidden="1" x14ac:dyDescent="0.3">
      <c r="E445" s="35" t="s">
        <v>1057</v>
      </c>
      <c r="F445" s="35" t="s">
        <v>1058</v>
      </c>
    </row>
    <row r="446" spans="5:6" ht="15.6" hidden="1" x14ac:dyDescent="0.3">
      <c r="E446" s="35" t="s">
        <v>1059</v>
      </c>
      <c r="F446" s="35" t="s">
        <v>1060</v>
      </c>
    </row>
    <row r="447" spans="5:6" ht="15.6" hidden="1" x14ac:dyDescent="0.3">
      <c r="E447" s="35" t="s">
        <v>1061</v>
      </c>
      <c r="F447" s="35" t="s">
        <v>1062</v>
      </c>
    </row>
    <row r="448" spans="5:6" ht="15.6" hidden="1" x14ac:dyDescent="0.3">
      <c r="E448" s="35" t="s">
        <v>1063</v>
      </c>
      <c r="F448" s="35" t="s">
        <v>1064</v>
      </c>
    </row>
    <row r="449" spans="5:6" ht="15.6" hidden="1" x14ac:dyDescent="0.3">
      <c r="E449" s="35" t="s">
        <v>1065</v>
      </c>
      <c r="F449" s="35" t="s">
        <v>1066</v>
      </c>
    </row>
    <row r="450" spans="5:6" ht="15.6" hidden="1" x14ac:dyDescent="0.3">
      <c r="E450" s="35" t="s">
        <v>1067</v>
      </c>
      <c r="F450" s="35" t="s">
        <v>1068</v>
      </c>
    </row>
    <row r="451" spans="5:6" ht="15.6" hidden="1" x14ac:dyDescent="0.3">
      <c r="E451" s="35" t="s">
        <v>1069</v>
      </c>
      <c r="F451" s="35" t="s">
        <v>1070</v>
      </c>
    </row>
    <row r="452" spans="5:6" ht="15.6" hidden="1" x14ac:dyDescent="0.3">
      <c r="E452" s="35" t="s">
        <v>1071</v>
      </c>
      <c r="F452" s="35" t="s">
        <v>1072</v>
      </c>
    </row>
    <row r="453" spans="5:6" ht="15.6" hidden="1" x14ac:dyDescent="0.3">
      <c r="E453" s="35" t="s">
        <v>1073</v>
      </c>
      <c r="F453" s="35" t="s">
        <v>1074</v>
      </c>
    </row>
    <row r="454" spans="5:6" ht="15.6" hidden="1" x14ac:dyDescent="0.3">
      <c r="E454" s="35" t="s">
        <v>1075</v>
      </c>
      <c r="F454" s="35" t="s">
        <v>1076</v>
      </c>
    </row>
    <row r="455" spans="5:6" ht="15.6" hidden="1" x14ac:dyDescent="0.3">
      <c r="E455" s="35" t="s">
        <v>1077</v>
      </c>
      <c r="F455" s="35" t="s">
        <v>1078</v>
      </c>
    </row>
    <row r="456" spans="5:6" ht="15.6" hidden="1" x14ac:dyDescent="0.3">
      <c r="E456" s="35" t="s">
        <v>1079</v>
      </c>
      <c r="F456" s="35" t="s">
        <v>1080</v>
      </c>
    </row>
    <row r="457" spans="5:6" ht="15.6" hidden="1" x14ac:dyDescent="0.3">
      <c r="E457" s="35" t="s">
        <v>1081</v>
      </c>
      <c r="F457" s="35" t="s">
        <v>1082</v>
      </c>
    </row>
    <row r="458" spans="5:6" ht="15.6" hidden="1" x14ac:dyDescent="0.3">
      <c r="E458" s="35" t="s">
        <v>1083</v>
      </c>
      <c r="F458" s="35" t="s">
        <v>1084</v>
      </c>
    </row>
    <row r="459" spans="5:6" ht="15.6" hidden="1" x14ac:dyDescent="0.3">
      <c r="E459" s="35" t="s">
        <v>1085</v>
      </c>
      <c r="F459" s="35" t="s">
        <v>1086</v>
      </c>
    </row>
    <row r="460" spans="5:6" ht="15.6" hidden="1" x14ac:dyDescent="0.3">
      <c r="E460" s="35" t="s">
        <v>1087</v>
      </c>
      <c r="F460" s="35" t="s">
        <v>1088</v>
      </c>
    </row>
    <row r="461" spans="5:6" ht="15.6" hidden="1" x14ac:dyDescent="0.3">
      <c r="E461" s="35" t="s">
        <v>1089</v>
      </c>
      <c r="F461" s="35" t="s">
        <v>1090</v>
      </c>
    </row>
    <row r="462" spans="5:6" ht="15.6" hidden="1" x14ac:dyDescent="0.3">
      <c r="E462" s="35" t="s">
        <v>1091</v>
      </c>
      <c r="F462" s="35" t="s">
        <v>1092</v>
      </c>
    </row>
    <row r="463" spans="5:6" ht="15.6" hidden="1" x14ac:dyDescent="0.3">
      <c r="E463" s="35" t="s">
        <v>1093</v>
      </c>
      <c r="F463" s="35" t="s">
        <v>1094</v>
      </c>
    </row>
    <row r="464" spans="5:6" ht="15.6" hidden="1" x14ac:dyDescent="0.3">
      <c r="E464" s="35" t="s">
        <v>1095</v>
      </c>
      <c r="F464" s="35" t="s">
        <v>1096</v>
      </c>
    </row>
    <row r="465" spans="5:6" ht="15.6" hidden="1" x14ac:dyDescent="0.3">
      <c r="E465" s="35" t="s">
        <v>1097</v>
      </c>
      <c r="F465" s="35" t="s">
        <v>1098</v>
      </c>
    </row>
    <row r="466" spans="5:6" ht="15.6" hidden="1" x14ac:dyDescent="0.3">
      <c r="E466" s="35" t="s">
        <v>1099</v>
      </c>
      <c r="F466" s="35" t="s">
        <v>1100</v>
      </c>
    </row>
    <row r="467" spans="5:6" ht="15.6" hidden="1" x14ac:dyDescent="0.3">
      <c r="E467" s="35" t="s">
        <v>1101</v>
      </c>
      <c r="F467" s="35" t="s">
        <v>1102</v>
      </c>
    </row>
    <row r="468" spans="5:6" ht="15.6" hidden="1" x14ac:dyDescent="0.3">
      <c r="E468" s="35" t="s">
        <v>1103</v>
      </c>
      <c r="F468" s="35" t="s">
        <v>1104</v>
      </c>
    </row>
    <row r="469" spans="5:6" ht="15.6" hidden="1" x14ac:dyDescent="0.3">
      <c r="E469" s="35" t="s">
        <v>1105</v>
      </c>
      <c r="F469" s="35" t="s">
        <v>1106</v>
      </c>
    </row>
    <row r="470" spans="5:6" ht="15.6" hidden="1" x14ac:dyDescent="0.3">
      <c r="E470" s="35" t="s">
        <v>1107</v>
      </c>
      <c r="F470" s="35" t="s">
        <v>1108</v>
      </c>
    </row>
    <row r="471" spans="5:6" ht="15.6" hidden="1" x14ac:dyDescent="0.3">
      <c r="E471" s="35" t="s">
        <v>1109</v>
      </c>
      <c r="F471" s="35" t="s">
        <v>1110</v>
      </c>
    </row>
    <row r="472" spans="5:6" ht="15.6" hidden="1" x14ac:dyDescent="0.3">
      <c r="E472" s="35" t="s">
        <v>1111</v>
      </c>
      <c r="F472" s="35" t="s">
        <v>1112</v>
      </c>
    </row>
    <row r="473" spans="5:6" ht="15.6" hidden="1" x14ac:dyDescent="0.3">
      <c r="E473" s="35" t="s">
        <v>1113</v>
      </c>
      <c r="F473" s="35" t="s">
        <v>1114</v>
      </c>
    </row>
    <row r="474" spans="5:6" ht="15.6" hidden="1" x14ac:dyDescent="0.3">
      <c r="E474" s="35" t="s">
        <v>1115</v>
      </c>
      <c r="F474" s="35" t="s">
        <v>1116</v>
      </c>
    </row>
    <row r="475" spans="5:6" ht="15.6" hidden="1" x14ac:dyDescent="0.3">
      <c r="E475" s="35" t="s">
        <v>1117</v>
      </c>
      <c r="F475" s="35" t="s">
        <v>1118</v>
      </c>
    </row>
    <row r="476" spans="5:6" ht="15.6" hidden="1" x14ac:dyDescent="0.3">
      <c r="E476" s="35" t="s">
        <v>1119</v>
      </c>
      <c r="F476" s="35" t="s">
        <v>1120</v>
      </c>
    </row>
    <row r="477" spans="5:6" ht="15.6" hidden="1" x14ac:dyDescent="0.3">
      <c r="E477" s="35" t="s">
        <v>1121</v>
      </c>
      <c r="F477" s="35" t="s">
        <v>1122</v>
      </c>
    </row>
    <row r="478" spans="5:6" ht="15.6" hidden="1" x14ac:dyDescent="0.3">
      <c r="E478" s="35" t="s">
        <v>1123</v>
      </c>
      <c r="F478" s="35" t="s">
        <v>1124</v>
      </c>
    </row>
    <row r="479" spans="5:6" ht="15.6" hidden="1" x14ac:dyDescent="0.3">
      <c r="E479" s="35" t="s">
        <v>1125</v>
      </c>
      <c r="F479" s="35" t="s">
        <v>1126</v>
      </c>
    </row>
    <row r="480" spans="5:6" ht="15.6" hidden="1" x14ac:dyDescent="0.3">
      <c r="E480" s="35" t="s">
        <v>1127</v>
      </c>
      <c r="F480" s="35" t="s">
        <v>1128</v>
      </c>
    </row>
    <row r="481" spans="5:6" ht="15.6" hidden="1" x14ac:dyDescent="0.3">
      <c r="E481" s="35" t="s">
        <v>1129</v>
      </c>
      <c r="F481" s="35" t="s">
        <v>1130</v>
      </c>
    </row>
    <row r="482" spans="5:6" ht="15.6" hidden="1" x14ac:dyDescent="0.3">
      <c r="E482" s="35" t="s">
        <v>1131</v>
      </c>
      <c r="F482" s="35" t="s">
        <v>1132</v>
      </c>
    </row>
    <row r="483" spans="5:6" ht="15.6" hidden="1" x14ac:dyDescent="0.3">
      <c r="E483" s="35" t="s">
        <v>1133</v>
      </c>
      <c r="F483" s="35" t="s">
        <v>1134</v>
      </c>
    </row>
    <row r="484" spans="5:6" ht="15.6" hidden="1" x14ac:dyDescent="0.3">
      <c r="E484" s="35" t="s">
        <v>1135</v>
      </c>
      <c r="F484" s="35" t="s">
        <v>1136</v>
      </c>
    </row>
    <row r="485" spans="5:6" ht="15.6" hidden="1" x14ac:dyDescent="0.3">
      <c r="E485" s="35" t="s">
        <v>1137</v>
      </c>
      <c r="F485" s="35" t="s">
        <v>1138</v>
      </c>
    </row>
    <row r="486" spans="5:6" ht="15.6" hidden="1" x14ac:dyDescent="0.3">
      <c r="E486" s="35" t="s">
        <v>1139</v>
      </c>
      <c r="F486" s="35" t="s">
        <v>1140</v>
      </c>
    </row>
    <row r="487" spans="5:6" ht="15.6" hidden="1" x14ac:dyDescent="0.3">
      <c r="E487" s="35" t="s">
        <v>1141</v>
      </c>
      <c r="F487" s="35" t="s">
        <v>1142</v>
      </c>
    </row>
    <row r="488" spans="5:6" ht="15.6" hidden="1" x14ac:dyDescent="0.3">
      <c r="E488" s="35" t="s">
        <v>1143</v>
      </c>
      <c r="F488" s="35" t="s">
        <v>1144</v>
      </c>
    </row>
    <row r="489" spans="5:6" ht="15.6" hidden="1" x14ac:dyDescent="0.3">
      <c r="E489" s="35" t="s">
        <v>1145</v>
      </c>
      <c r="F489" s="35" t="s">
        <v>1146</v>
      </c>
    </row>
    <row r="490" spans="5:6" ht="15.6" hidden="1" x14ac:dyDescent="0.3">
      <c r="E490" s="35" t="s">
        <v>1147</v>
      </c>
      <c r="F490" s="35" t="s">
        <v>1148</v>
      </c>
    </row>
    <row r="491" spans="5:6" ht="15.6" hidden="1" x14ac:dyDescent="0.3">
      <c r="E491" s="35" t="s">
        <v>1149</v>
      </c>
      <c r="F491" s="35" t="s">
        <v>1150</v>
      </c>
    </row>
    <row r="492" spans="5:6" ht="15.6" hidden="1" x14ac:dyDescent="0.3">
      <c r="E492" s="35" t="s">
        <v>1151</v>
      </c>
      <c r="F492" s="35" t="s">
        <v>1152</v>
      </c>
    </row>
    <row r="493" spans="5:6" ht="15.6" hidden="1" x14ac:dyDescent="0.3">
      <c r="E493" s="35" t="s">
        <v>1153</v>
      </c>
      <c r="F493" s="35" t="s">
        <v>1154</v>
      </c>
    </row>
    <row r="494" spans="5:6" ht="15.6" hidden="1" x14ac:dyDescent="0.3">
      <c r="E494" s="35" t="s">
        <v>1155</v>
      </c>
      <c r="F494" s="35" t="s">
        <v>1156</v>
      </c>
    </row>
    <row r="495" spans="5:6" ht="15.6" hidden="1" x14ac:dyDescent="0.3">
      <c r="E495" s="35" t="s">
        <v>1157</v>
      </c>
      <c r="F495" s="35" t="s">
        <v>1158</v>
      </c>
    </row>
    <row r="496" spans="5:6" ht="15.6" hidden="1" x14ac:dyDescent="0.3">
      <c r="E496" s="35" t="s">
        <v>1159</v>
      </c>
      <c r="F496" s="35" t="s">
        <v>1160</v>
      </c>
    </row>
    <row r="497" spans="5:6" ht="15.6" hidden="1" x14ac:dyDescent="0.3">
      <c r="E497" s="35" t="s">
        <v>1161</v>
      </c>
      <c r="F497" s="35" t="s">
        <v>1162</v>
      </c>
    </row>
    <row r="498" spans="5:6" ht="15.6" hidden="1" x14ac:dyDescent="0.3">
      <c r="E498" s="35" t="s">
        <v>1163</v>
      </c>
      <c r="F498" s="35" t="s">
        <v>1164</v>
      </c>
    </row>
    <row r="499" spans="5:6" ht="15.6" hidden="1" x14ac:dyDescent="0.3">
      <c r="E499" s="35" t="s">
        <v>1165</v>
      </c>
      <c r="F499" s="35" t="s">
        <v>1166</v>
      </c>
    </row>
    <row r="500" spans="5:6" ht="15.6" hidden="1" x14ac:dyDescent="0.3">
      <c r="E500" s="35" t="s">
        <v>1167</v>
      </c>
      <c r="F500" s="35" t="s">
        <v>1168</v>
      </c>
    </row>
    <row r="501" spans="5:6" ht="15.6" hidden="1" x14ac:dyDescent="0.3">
      <c r="E501" s="35" t="s">
        <v>1169</v>
      </c>
      <c r="F501" s="35" t="s">
        <v>1170</v>
      </c>
    </row>
    <row r="502" spans="5:6" ht="15.6" hidden="1" x14ac:dyDescent="0.3">
      <c r="E502" s="35" t="s">
        <v>1171</v>
      </c>
      <c r="F502" s="35" t="s">
        <v>1172</v>
      </c>
    </row>
    <row r="503" spans="5:6" ht="15.6" hidden="1" x14ac:dyDescent="0.3">
      <c r="E503" s="35" t="s">
        <v>1173</v>
      </c>
      <c r="F503" s="35" t="s">
        <v>1174</v>
      </c>
    </row>
    <row r="504" spans="5:6" ht="15.6" hidden="1" x14ac:dyDescent="0.3">
      <c r="E504" s="35" t="s">
        <v>46</v>
      </c>
      <c r="F504" s="35" t="s">
        <v>1175</v>
      </c>
    </row>
    <row r="505" spans="5:6" ht="15.6" hidden="1" x14ac:dyDescent="0.3">
      <c r="E505" s="35" t="s">
        <v>1176</v>
      </c>
      <c r="F505" s="35" t="s">
        <v>1177</v>
      </c>
    </row>
    <row r="506" spans="5:6" ht="15.6" hidden="1" x14ac:dyDescent="0.3">
      <c r="E506" s="35" t="s">
        <v>1178</v>
      </c>
      <c r="F506" s="35" t="s">
        <v>1179</v>
      </c>
    </row>
    <row r="507" spans="5:6" ht="15.6" hidden="1" x14ac:dyDescent="0.3">
      <c r="E507" s="35" t="s">
        <v>1180</v>
      </c>
      <c r="F507" s="35" t="s">
        <v>1181</v>
      </c>
    </row>
    <row r="508" spans="5:6" ht="15.6" hidden="1" x14ac:dyDescent="0.3">
      <c r="E508" s="35" t="s">
        <v>1182</v>
      </c>
      <c r="F508" s="35" t="s">
        <v>1183</v>
      </c>
    </row>
    <row r="509" spans="5:6" ht="15.6" hidden="1" x14ac:dyDescent="0.3">
      <c r="E509" s="35" t="s">
        <v>1184</v>
      </c>
      <c r="F509" s="35" t="s">
        <v>1185</v>
      </c>
    </row>
    <row r="510" spans="5:6" ht="15.6" hidden="1" x14ac:dyDescent="0.3">
      <c r="E510" s="35" t="s">
        <v>1186</v>
      </c>
      <c r="F510" s="35" t="s">
        <v>1187</v>
      </c>
    </row>
    <row r="511" spans="5:6" ht="15.6" hidden="1" x14ac:dyDescent="0.3">
      <c r="E511" s="35" t="s">
        <v>1188</v>
      </c>
      <c r="F511" s="35" t="s">
        <v>1189</v>
      </c>
    </row>
    <row r="512" spans="5:6" ht="15.6" hidden="1" x14ac:dyDescent="0.3">
      <c r="E512" s="35" t="s">
        <v>1190</v>
      </c>
      <c r="F512" s="35" t="s">
        <v>1191</v>
      </c>
    </row>
    <row r="513" spans="5:6" ht="15.6" hidden="1" x14ac:dyDescent="0.3">
      <c r="E513" s="35" t="s">
        <v>1192</v>
      </c>
      <c r="F513" s="35" t="s">
        <v>1193</v>
      </c>
    </row>
    <row r="514" spans="5:6" ht="15.6" hidden="1" x14ac:dyDescent="0.3">
      <c r="E514" s="35" t="s">
        <v>1194</v>
      </c>
      <c r="F514" s="35" t="s">
        <v>1195</v>
      </c>
    </row>
    <row r="515" spans="5:6" ht="15.6" hidden="1" x14ac:dyDescent="0.3">
      <c r="E515" s="35" t="s">
        <v>1196</v>
      </c>
      <c r="F515" s="35" t="s">
        <v>1197</v>
      </c>
    </row>
    <row r="516" spans="5:6" ht="15.6" hidden="1" x14ac:dyDescent="0.3">
      <c r="E516" s="35" t="s">
        <v>1198</v>
      </c>
      <c r="F516" s="35" t="s">
        <v>1199</v>
      </c>
    </row>
    <row r="517" spans="5:6" ht="15.6" hidden="1" x14ac:dyDescent="0.3">
      <c r="E517" s="35" t="s">
        <v>1200</v>
      </c>
      <c r="F517" s="35" t="s">
        <v>1201</v>
      </c>
    </row>
    <row r="518" spans="5:6" ht="15.6" hidden="1" x14ac:dyDescent="0.3">
      <c r="E518" s="35" t="s">
        <v>1202</v>
      </c>
      <c r="F518" s="35" t="s">
        <v>1203</v>
      </c>
    </row>
    <row r="519" spans="5:6" ht="15.6" hidden="1" x14ac:dyDescent="0.3">
      <c r="E519" s="35" t="s">
        <v>1204</v>
      </c>
      <c r="F519" s="35" t="s">
        <v>1205</v>
      </c>
    </row>
    <row r="520" spans="5:6" ht="15.6" hidden="1" x14ac:dyDescent="0.3">
      <c r="E520" s="35" t="s">
        <v>1206</v>
      </c>
      <c r="F520" s="35" t="s">
        <v>1207</v>
      </c>
    </row>
    <row r="521" spans="5:6" ht="15.6" hidden="1" x14ac:dyDescent="0.3">
      <c r="E521" s="35" t="s">
        <v>1208</v>
      </c>
      <c r="F521" s="35" t="s">
        <v>1209</v>
      </c>
    </row>
    <row r="522" spans="5:6" ht="15.6" hidden="1" x14ac:dyDescent="0.3">
      <c r="E522" s="35" t="s">
        <v>1210</v>
      </c>
      <c r="F522" s="35" t="s">
        <v>1211</v>
      </c>
    </row>
    <row r="523" spans="5:6" ht="15.6" hidden="1" x14ac:dyDescent="0.3">
      <c r="E523" s="35" t="s">
        <v>1212</v>
      </c>
      <c r="F523" s="35" t="s">
        <v>1213</v>
      </c>
    </row>
    <row r="524" spans="5:6" ht="15.6" hidden="1" x14ac:dyDescent="0.3">
      <c r="E524" s="35" t="s">
        <v>1214</v>
      </c>
      <c r="F524" s="35" t="s">
        <v>1215</v>
      </c>
    </row>
    <row r="525" spans="5:6" ht="15.6" hidden="1" x14ac:dyDescent="0.3">
      <c r="E525" s="35" t="s">
        <v>1216</v>
      </c>
      <c r="F525" s="35" t="s">
        <v>1217</v>
      </c>
    </row>
    <row r="526" spans="5:6" ht="15.6" hidden="1" x14ac:dyDescent="0.3">
      <c r="E526" s="35" t="s">
        <v>1218</v>
      </c>
      <c r="F526" s="35" t="s">
        <v>1219</v>
      </c>
    </row>
    <row r="527" spans="5:6" ht="15.6" hidden="1" x14ac:dyDescent="0.3">
      <c r="E527" s="35" t="s">
        <v>1220</v>
      </c>
      <c r="F527" s="35" t="s">
        <v>1221</v>
      </c>
    </row>
    <row r="528" spans="5:6" ht="15.6" hidden="1" x14ac:dyDescent="0.3">
      <c r="E528" s="35" t="s">
        <v>1222</v>
      </c>
      <c r="F528" s="35" t="s">
        <v>1223</v>
      </c>
    </row>
    <row r="529" spans="5:6" ht="15.6" hidden="1" x14ac:dyDescent="0.3">
      <c r="E529" s="35" t="s">
        <v>1224</v>
      </c>
      <c r="F529" s="35" t="s">
        <v>1225</v>
      </c>
    </row>
    <row r="530" spans="5:6" ht="15.6" hidden="1" x14ac:dyDescent="0.3">
      <c r="E530" s="35" t="s">
        <v>1226</v>
      </c>
      <c r="F530" s="35" t="s">
        <v>1227</v>
      </c>
    </row>
    <row r="531" spans="5:6" ht="15.6" hidden="1" x14ac:dyDescent="0.3">
      <c r="E531" s="35" t="s">
        <v>1228</v>
      </c>
      <c r="F531" s="35" t="s">
        <v>1229</v>
      </c>
    </row>
    <row r="532" spans="5:6" ht="15.6" hidden="1" x14ac:dyDescent="0.3">
      <c r="E532" s="35" t="s">
        <v>1230</v>
      </c>
      <c r="F532" s="35" t="s">
        <v>1231</v>
      </c>
    </row>
    <row r="533" spans="5:6" ht="15.6" hidden="1" x14ac:dyDescent="0.3">
      <c r="E533" s="35" t="s">
        <v>1232</v>
      </c>
      <c r="F533" s="35" t="s">
        <v>1233</v>
      </c>
    </row>
    <row r="534" spans="5:6" ht="15.6" hidden="1" x14ac:dyDescent="0.3">
      <c r="E534" s="35" t="s">
        <v>1234</v>
      </c>
      <c r="F534" s="35" t="s">
        <v>1235</v>
      </c>
    </row>
    <row r="535" spans="5:6" ht="15.6" hidden="1" x14ac:dyDescent="0.3">
      <c r="E535" s="35" t="s">
        <v>1236</v>
      </c>
      <c r="F535" s="35" t="s">
        <v>1237</v>
      </c>
    </row>
    <row r="536" spans="5:6" ht="15.6" hidden="1" x14ac:dyDescent="0.3">
      <c r="E536" s="35" t="s">
        <v>1238</v>
      </c>
      <c r="F536" s="35" t="s">
        <v>1239</v>
      </c>
    </row>
    <row r="537" spans="5:6" ht="15.6" hidden="1" x14ac:dyDescent="0.3">
      <c r="E537" s="35" t="s">
        <v>1240</v>
      </c>
      <c r="F537" s="35" t="s">
        <v>1241</v>
      </c>
    </row>
    <row r="538" spans="5:6" ht="15.6" hidden="1" x14ac:dyDescent="0.3">
      <c r="E538" s="35" t="s">
        <v>1242</v>
      </c>
      <c r="F538" s="35" t="s">
        <v>1243</v>
      </c>
    </row>
    <row r="539" spans="5:6" ht="15.6" hidden="1" x14ac:dyDescent="0.3">
      <c r="E539" s="35" t="s">
        <v>1244</v>
      </c>
      <c r="F539" s="35" t="s">
        <v>1245</v>
      </c>
    </row>
    <row r="540" spans="5:6" ht="15.6" hidden="1" x14ac:dyDescent="0.3">
      <c r="E540" s="35" t="s">
        <v>1246</v>
      </c>
      <c r="F540" s="35" t="s">
        <v>1247</v>
      </c>
    </row>
    <row r="541" spans="5:6" ht="15.6" hidden="1" x14ac:dyDescent="0.3">
      <c r="E541" s="35" t="s">
        <v>1248</v>
      </c>
      <c r="F541" s="35" t="s">
        <v>1249</v>
      </c>
    </row>
    <row r="542" spans="5:6" ht="15.6" hidden="1" x14ac:dyDescent="0.3">
      <c r="E542" s="35" t="s">
        <v>1250</v>
      </c>
      <c r="F542" s="35" t="s">
        <v>1251</v>
      </c>
    </row>
    <row r="543" spans="5:6" ht="15.6" hidden="1" x14ac:dyDescent="0.3">
      <c r="E543" s="35" t="s">
        <v>1252</v>
      </c>
      <c r="F543" s="35" t="s">
        <v>1253</v>
      </c>
    </row>
    <row r="544" spans="5:6" ht="15.6" hidden="1" x14ac:dyDescent="0.3">
      <c r="E544" s="35" t="s">
        <v>1254</v>
      </c>
      <c r="F544" s="35" t="s">
        <v>1255</v>
      </c>
    </row>
    <row r="545" spans="5:6" ht="15.6" hidden="1" x14ac:dyDescent="0.3">
      <c r="E545" s="35" t="s">
        <v>1256</v>
      </c>
      <c r="F545" s="35" t="s">
        <v>1257</v>
      </c>
    </row>
    <row r="546" spans="5:6" ht="15.6" hidden="1" x14ac:dyDescent="0.3">
      <c r="E546" s="35" t="s">
        <v>1258</v>
      </c>
      <c r="F546" s="35" t="s">
        <v>1259</v>
      </c>
    </row>
    <row r="547" spans="5:6" ht="15.6" hidden="1" x14ac:dyDescent="0.3">
      <c r="E547" s="35" t="s">
        <v>1260</v>
      </c>
      <c r="F547" s="35" t="s">
        <v>1261</v>
      </c>
    </row>
    <row r="548" spans="5:6" ht="15.6" hidden="1" x14ac:dyDescent="0.3">
      <c r="E548" s="35" t="s">
        <v>1262</v>
      </c>
      <c r="F548" s="35" t="s">
        <v>1263</v>
      </c>
    </row>
    <row r="549" spans="5:6" ht="15.6" hidden="1" x14ac:dyDescent="0.3">
      <c r="E549" s="35" t="s">
        <v>1264</v>
      </c>
      <c r="F549" s="35" t="s">
        <v>1265</v>
      </c>
    </row>
    <row r="550" spans="5:6" ht="15.6" hidden="1" x14ac:dyDescent="0.3">
      <c r="E550" s="35" t="s">
        <v>1266</v>
      </c>
      <c r="F550" s="35" t="s">
        <v>1267</v>
      </c>
    </row>
    <row r="551" spans="5:6" ht="15.6" hidden="1" x14ac:dyDescent="0.3">
      <c r="E551" s="35" t="s">
        <v>1268</v>
      </c>
      <c r="F551" s="35" t="s">
        <v>1269</v>
      </c>
    </row>
    <row r="552" spans="5:6" ht="15.6" hidden="1" x14ac:dyDescent="0.3">
      <c r="E552" s="35" t="s">
        <v>1270</v>
      </c>
      <c r="F552" s="35" t="s">
        <v>1271</v>
      </c>
    </row>
    <row r="553" spans="5:6" ht="15.6" hidden="1" x14ac:dyDescent="0.3">
      <c r="E553" s="35" t="s">
        <v>1272</v>
      </c>
      <c r="F553" s="35" t="s">
        <v>1273</v>
      </c>
    </row>
    <row r="554" spans="5:6" ht="15.6" hidden="1" x14ac:dyDescent="0.3">
      <c r="E554" s="35" t="s">
        <v>1274</v>
      </c>
      <c r="F554" s="35" t="s">
        <v>1275</v>
      </c>
    </row>
    <row r="555" spans="5:6" ht="15.6" hidden="1" x14ac:dyDescent="0.3">
      <c r="E555" s="35" t="s">
        <v>1276</v>
      </c>
      <c r="F555" s="35" t="s">
        <v>1277</v>
      </c>
    </row>
    <row r="556" spans="5:6" ht="15.6" hidden="1" x14ac:dyDescent="0.3">
      <c r="E556" s="35" t="s">
        <v>1278</v>
      </c>
      <c r="F556" s="35" t="s">
        <v>1279</v>
      </c>
    </row>
    <row r="557" spans="5:6" ht="15.6" hidden="1" x14ac:dyDescent="0.3">
      <c r="E557" s="35" t="s">
        <v>1280</v>
      </c>
      <c r="F557" s="35" t="s">
        <v>1281</v>
      </c>
    </row>
    <row r="558" spans="5:6" ht="15.6" hidden="1" x14ac:dyDescent="0.3">
      <c r="E558" s="35" t="s">
        <v>1282</v>
      </c>
      <c r="F558" s="35" t="s">
        <v>1283</v>
      </c>
    </row>
    <row r="559" spans="5:6" ht="15.6" hidden="1" x14ac:dyDescent="0.3">
      <c r="E559" s="35" t="s">
        <v>1284</v>
      </c>
      <c r="F559" s="35" t="s">
        <v>1285</v>
      </c>
    </row>
    <row r="560" spans="5:6" ht="15.6" hidden="1" x14ac:dyDescent="0.3">
      <c r="E560" s="35" t="s">
        <v>1286</v>
      </c>
      <c r="F560" s="35" t="s">
        <v>1287</v>
      </c>
    </row>
    <row r="561" spans="5:6" ht="15.6" hidden="1" x14ac:dyDescent="0.3">
      <c r="E561" s="35" t="s">
        <v>1288</v>
      </c>
      <c r="F561" s="35" t="s">
        <v>1289</v>
      </c>
    </row>
    <row r="562" spans="5:6" ht="15.6" hidden="1" x14ac:dyDescent="0.3">
      <c r="E562" s="35" t="s">
        <v>1290</v>
      </c>
      <c r="F562" s="35" t="s">
        <v>1291</v>
      </c>
    </row>
    <row r="563" spans="5:6" ht="15.6" hidden="1" x14ac:dyDescent="0.3">
      <c r="E563" s="35" t="s">
        <v>1292</v>
      </c>
      <c r="F563" s="35" t="s">
        <v>1293</v>
      </c>
    </row>
    <row r="564" spans="5:6" ht="15.6" hidden="1" x14ac:dyDescent="0.3">
      <c r="E564" s="35" t="s">
        <v>1294</v>
      </c>
      <c r="F564" s="35" t="s">
        <v>1295</v>
      </c>
    </row>
    <row r="565" spans="5:6" ht="15.6" hidden="1" x14ac:dyDescent="0.3">
      <c r="E565" s="35" t="s">
        <v>1296</v>
      </c>
      <c r="F565" s="35" t="s">
        <v>1297</v>
      </c>
    </row>
    <row r="566" spans="5:6" ht="15.6" hidden="1" x14ac:dyDescent="0.3">
      <c r="E566" s="35" t="s">
        <v>1298</v>
      </c>
      <c r="F566" s="35" t="s">
        <v>1299</v>
      </c>
    </row>
    <row r="567" spans="5:6" ht="15.6" hidden="1" x14ac:dyDescent="0.3">
      <c r="E567" s="35" t="s">
        <v>1300</v>
      </c>
      <c r="F567" s="35" t="s">
        <v>1301</v>
      </c>
    </row>
    <row r="568" spans="5:6" ht="15.6" hidden="1" x14ac:dyDescent="0.3">
      <c r="E568" s="35" t="s">
        <v>1302</v>
      </c>
      <c r="F568" s="35" t="s">
        <v>1303</v>
      </c>
    </row>
    <row r="569" spans="5:6" ht="15.6" hidden="1" x14ac:dyDescent="0.3">
      <c r="E569" s="35" t="s">
        <v>1304</v>
      </c>
      <c r="F569" s="35" t="s">
        <v>1305</v>
      </c>
    </row>
    <row r="570" spans="5:6" ht="15.6" hidden="1" x14ac:dyDescent="0.3">
      <c r="E570" s="35" t="s">
        <v>1306</v>
      </c>
      <c r="F570" s="35" t="s">
        <v>1307</v>
      </c>
    </row>
    <row r="571" spans="5:6" ht="15.6" hidden="1" x14ac:dyDescent="0.3">
      <c r="F571" s="35" t="s">
        <v>1308</v>
      </c>
    </row>
    <row r="572" spans="5:6" ht="15.6" hidden="1" x14ac:dyDescent="0.3">
      <c r="F572" s="35" t="s">
        <v>1309</v>
      </c>
    </row>
    <row r="573" spans="5:6" ht="15.6" hidden="1" x14ac:dyDescent="0.3">
      <c r="F573" s="35" t="s">
        <v>1310</v>
      </c>
    </row>
    <row r="574" spans="5:6" ht="15.6" hidden="1" x14ac:dyDescent="0.3">
      <c r="F574" s="35" t="s">
        <v>1311</v>
      </c>
    </row>
    <row r="575" spans="5:6" ht="15.6" hidden="1" x14ac:dyDescent="0.3"/>
    <row r="576" spans="5:6" ht="15.6" hidden="1" x14ac:dyDescent="0.3"/>
  </sheetData>
  <mergeCells count="44">
    <mergeCell ref="C52:G52"/>
    <mergeCell ref="B112:F112"/>
    <mergeCell ref="C44:G44"/>
    <mergeCell ref="C45:G45"/>
    <mergeCell ref="B47:G47"/>
    <mergeCell ref="C49:G49"/>
    <mergeCell ref="C50:G50"/>
    <mergeCell ref="C51:G51"/>
    <mergeCell ref="C43:G43"/>
    <mergeCell ref="B31:D31"/>
    <mergeCell ref="B32:G32"/>
    <mergeCell ref="B33:D33"/>
    <mergeCell ref="C34:G34"/>
    <mergeCell ref="C35:G35"/>
    <mergeCell ref="C36:G36"/>
    <mergeCell ref="C37:G37"/>
    <mergeCell ref="C38:G38"/>
    <mergeCell ref="C39:G39"/>
    <mergeCell ref="B40:D40"/>
    <mergeCell ref="B41:G41"/>
    <mergeCell ref="C30:G30"/>
    <mergeCell ref="C18:G18"/>
    <mergeCell ref="C19:G19"/>
    <mergeCell ref="C20:G20"/>
    <mergeCell ref="E21:G21"/>
    <mergeCell ref="C22:G22"/>
    <mergeCell ref="C23:G23"/>
    <mergeCell ref="B24:D24"/>
    <mergeCell ref="B25:G25"/>
    <mergeCell ref="C27:G27"/>
    <mergeCell ref="C28:G28"/>
    <mergeCell ref="C29:G29"/>
    <mergeCell ref="C17:G17"/>
    <mergeCell ref="B3:G3"/>
    <mergeCell ref="B4:G4"/>
    <mergeCell ref="B5:D5"/>
    <mergeCell ref="B6:G6"/>
    <mergeCell ref="B7:D7"/>
    <mergeCell ref="C8:G8"/>
    <mergeCell ref="C9:G9"/>
    <mergeCell ref="B10:B13"/>
    <mergeCell ref="C14:G14"/>
    <mergeCell ref="C15:G15"/>
    <mergeCell ref="C16:G16"/>
  </mergeCells>
  <dataValidations count="10">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C13">
      <formula1>$B$114:$B$119</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D13">
      <formula1>$C$114:$C$134</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E13">
      <formula1>$D$114:$D$173</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F13">
      <formula1>$E$114:$E$570</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G13">
      <formula1>$F$114:$F$574</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$G$114:$G$116</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$H$114:$H$118</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$I$111:$I$118</formula1>
    </dataValidation>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$J$111:$J$112</formula1>
    </dataValidation>
  </dataValidations>
  <hyperlinks>
    <hyperlink ref="A1" location="'3.2.2.b'!A1" display="Regresar"/>
    <hyperlink ref="C38" r:id="rId1"/>
  </hyperlinks>
  <printOptions horizontalCentered="1" verticalCentered="1"/>
  <pageMargins left="0.70866141732283472" right="0.70866141732283472" top="0.74803149606299213" bottom="0.74803149606299213" header="0.31496062992125984" footer="0.31496062992125984"/>
  <pageSetup scale="32" orientation="portrait" r:id="rId2"/>
  <drawing r:id="rId3"/>
  <legacyDrawing r:id="rId4"/>
  <tableParts count="10">
    <tablePart r:id="rId5"/>
    <tablePart r:id="rId6"/>
    <tablePart r:id="rId7"/>
    <tablePart r:id="rId8"/>
    <tablePart r:id="rId9"/>
    <tablePart r:id="rId10"/>
    <tablePart r:id="rId11"/>
    <tablePart r:id="rId12"/>
    <tablePart r:id="rId13"/>
    <tablePart r:id="rId14"/>
  </tablePart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5"/>
  <dimension ref="A1:O30"/>
  <sheetViews>
    <sheetView showGridLines="0" zoomScale="90" zoomScaleNormal="90" workbookViewId="0">
      <selection activeCell="E24" sqref="E24"/>
    </sheetView>
  </sheetViews>
  <sheetFormatPr baseColWidth="10" defaultColWidth="11.42578125" defaultRowHeight="15" x14ac:dyDescent="0.25"/>
  <cols>
    <col min="1" max="1" width="11.42578125" style="99"/>
    <col min="2" max="2" width="41.5703125" style="99" customWidth="1"/>
    <col min="3" max="3" width="12" style="99" customWidth="1"/>
    <col min="4" max="4" width="12.7109375" style="99" customWidth="1"/>
    <col min="5" max="5" width="12.5703125" style="99" customWidth="1"/>
    <col min="6" max="6" width="3.42578125" style="99" customWidth="1"/>
    <col min="7" max="7" width="21.5703125" style="662" customWidth="1"/>
    <col min="8" max="9" width="11.42578125" style="99"/>
    <col min="10" max="10" width="72" style="99" customWidth="1"/>
    <col min="11" max="16384" width="11.42578125" style="99"/>
  </cols>
  <sheetData>
    <row r="1" spans="1:15" ht="15.6" x14ac:dyDescent="0.3">
      <c r="A1" s="23" t="s">
        <v>32</v>
      </c>
      <c r="F1" s="390"/>
      <c r="G1" s="788" t="s">
        <v>60</v>
      </c>
    </row>
    <row r="2" spans="1:15" ht="15.75" x14ac:dyDescent="0.25">
      <c r="A2" s="18"/>
      <c r="B2" s="98" t="s">
        <v>1535</v>
      </c>
      <c r="C2" s="100"/>
    </row>
    <row r="3" spans="1:15" ht="14.45" x14ac:dyDescent="0.3">
      <c r="B3" s="99" t="s">
        <v>25</v>
      </c>
    </row>
    <row r="4" spans="1:15" x14ac:dyDescent="0.25">
      <c r="B4" s="100" t="s">
        <v>52</v>
      </c>
    </row>
    <row r="5" spans="1:15" ht="15" customHeight="1" x14ac:dyDescent="0.25">
      <c r="B5" s="99" t="s">
        <v>1581</v>
      </c>
      <c r="G5" s="103"/>
      <c r="H5" s="103"/>
      <c r="I5" s="103"/>
      <c r="J5" s="103"/>
      <c r="K5" s="103"/>
      <c r="L5" s="103"/>
      <c r="M5" s="103"/>
      <c r="N5" s="103"/>
      <c r="O5" s="103"/>
    </row>
    <row r="6" spans="1:15" x14ac:dyDescent="0.25">
      <c r="B6" s="99" t="s">
        <v>1584</v>
      </c>
      <c r="G6" s="103"/>
      <c r="H6" s="103"/>
      <c r="I6" s="103"/>
      <c r="J6" s="103"/>
      <c r="K6" s="103"/>
      <c r="L6" s="103"/>
      <c r="M6" s="103"/>
      <c r="N6" s="103"/>
      <c r="O6" s="103"/>
    </row>
    <row r="7" spans="1:15" x14ac:dyDescent="0.25">
      <c r="B7" s="99" t="s">
        <v>1585</v>
      </c>
      <c r="G7" s="103"/>
      <c r="H7" s="103"/>
      <c r="I7" s="103"/>
      <c r="J7" s="103"/>
      <c r="K7" s="103"/>
      <c r="L7" s="103"/>
      <c r="M7" s="103"/>
      <c r="N7" s="103"/>
      <c r="O7" s="103"/>
    </row>
    <row r="8" spans="1:15" ht="14.45" x14ac:dyDescent="0.3">
      <c r="G8" s="103"/>
      <c r="H8" s="103"/>
      <c r="I8" s="103"/>
      <c r="J8" s="103"/>
      <c r="K8" s="103"/>
      <c r="L8" s="103"/>
      <c r="M8" s="103"/>
      <c r="N8" s="103"/>
      <c r="O8" s="103"/>
    </row>
    <row r="9" spans="1:15" x14ac:dyDescent="0.25">
      <c r="B9" s="99" t="s">
        <v>1587</v>
      </c>
      <c r="G9" s="755"/>
      <c r="H9" s="103"/>
      <c r="I9" s="103"/>
      <c r="J9" s="103"/>
      <c r="K9" s="103"/>
      <c r="L9" s="103"/>
      <c r="M9" s="103"/>
      <c r="N9" s="103"/>
      <c r="O9" s="103"/>
    </row>
    <row r="10" spans="1:15" ht="14.45" x14ac:dyDescent="0.3">
      <c r="G10" s="755"/>
      <c r="H10" s="103"/>
      <c r="I10" s="103"/>
      <c r="J10" s="103"/>
      <c r="K10" s="103"/>
      <c r="L10" s="103"/>
      <c r="M10" s="103"/>
      <c r="N10" s="103"/>
      <c r="O10" s="103"/>
    </row>
    <row r="11" spans="1:15" ht="15.75" x14ac:dyDescent="0.25">
      <c r="B11" s="101" t="s">
        <v>3716</v>
      </c>
      <c r="G11" s="756"/>
      <c r="H11" s="733"/>
      <c r="I11" s="748"/>
      <c r="J11" s="746"/>
      <c r="K11" s="743"/>
      <c r="L11" s="744"/>
      <c r="M11" s="744"/>
      <c r="N11" s="729"/>
      <c r="O11" s="729"/>
    </row>
    <row r="12" spans="1:15" ht="15.75" x14ac:dyDescent="0.25">
      <c r="B12" s="890" t="s">
        <v>3805</v>
      </c>
      <c r="G12" s="756"/>
      <c r="H12" s="733"/>
      <c r="I12" s="730"/>
      <c r="J12" s="731"/>
      <c r="K12" s="743"/>
      <c r="L12" s="744"/>
      <c r="M12" s="744"/>
      <c r="N12" s="729"/>
      <c r="O12" s="754"/>
    </row>
    <row r="13" spans="1:15" ht="15" customHeight="1" x14ac:dyDescent="0.25">
      <c r="B13" s="163" t="s">
        <v>244</v>
      </c>
      <c r="C13" s="164">
        <v>2016</v>
      </c>
      <c r="D13" s="164">
        <v>2017</v>
      </c>
      <c r="E13" s="164">
        <v>2018</v>
      </c>
      <c r="G13" s="756"/>
      <c r="H13" s="733"/>
      <c r="I13" s="745"/>
      <c r="J13" s="746"/>
      <c r="K13" s="743"/>
      <c r="L13" s="747"/>
      <c r="M13" s="747"/>
      <c r="N13" s="729"/>
      <c r="O13" s="729"/>
    </row>
    <row r="14" spans="1:15" ht="28.9" x14ac:dyDescent="0.3">
      <c r="B14" s="181" t="s">
        <v>1325</v>
      </c>
      <c r="C14" s="182">
        <v>161.97999999999999</v>
      </c>
      <c r="D14" s="182">
        <v>185.85</v>
      </c>
      <c r="E14" s="742">
        <v>407.38904662055734</v>
      </c>
      <c r="G14" s="728"/>
      <c r="H14" s="733"/>
      <c r="I14" s="748"/>
      <c r="J14" s="746"/>
      <c r="K14" s="743"/>
      <c r="L14" s="747"/>
      <c r="M14" s="747"/>
      <c r="N14" s="729"/>
      <c r="O14" s="732"/>
    </row>
    <row r="15" spans="1:15" ht="15.6" x14ac:dyDescent="0.3">
      <c r="B15" s="99" t="s">
        <v>1708</v>
      </c>
      <c r="G15" s="728"/>
      <c r="H15" s="733"/>
      <c r="I15" s="749"/>
      <c r="J15" s="733"/>
      <c r="K15" s="743"/>
      <c r="L15" s="747"/>
      <c r="M15" s="747"/>
      <c r="N15" s="750"/>
      <c r="O15" s="732"/>
    </row>
    <row r="16" spans="1:15" ht="15" customHeight="1" x14ac:dyDescent="0.3">
      <c r="G16" s="728"/>
      <c r="H16" s="733"/>
      <c r="I16" s="749"/>
      <c r="J16" s="733"/>
      <c r="K16" s="743"/>
      <c r="L16" s="747"/>
      <c r="M16" s="747"/>
      <c r="N16" s="750"/>
      <c r="O16" s="732"/>
    </row>
    <row r="17" spans="7:15" ht="15.6" x14ac:dyDescent="0.3">
      <c r="G17" s="728"/>
      <c r="H17" s="733"/>
      <c r="I17" s="749"/>
      <c r="J17" s="733"/>
      <c r="K17" s="743"/>
      <c r="L17" s="747"/>
      <c r="M17" s="747"/>
      <c r="N17" s="750"/>
      <c r="O17" s="732"/>
    </row>
    <row r="18" spans="7:15" ht="15.6" x14ac:dyDescent="0.3">
      <c r="G18" s="728"/>
      <c r="H18" s="733"/>
      <c r="I18" s="749"/>
      <c r="J18" s="733"/>
      <c r="K18" s="743"/>
      <c r="L18" s="747"/>
      <c r="M18" s="747"/>
      <c r="N18" s="750"/>
      <c r="O18" s="732"/>
    </row>
    <row r="19" spans="7:15" ht="15.6" x14ac:dyDescent="0.3">
      <c r="G19" s="728"/>
      <c r="H19" s="733"/>
      <c r="I19" s="749"/>
      <c r="J19" s="733"/>
      <c r="K19" s="743"/>
      <c r="L19" s="747"/>
      <c r="M19" s="747"/>
      <c r="N19" s="750"/>
      <c r="O19" s="732"/>
    </row>
    <row r="20" spans="7:15" ht="15.6" x14ac:dyDescent="0.3">
      <c r="G20" s="728"/>
      <c r="H20" s="733"/>
      <c r="I20" s="749"/>
      <c r="J20" s="733"/>
      <c r="K20" s="743"/>
      <c r="L20" s="747"/>
      <c r="M20" s="747"/>
      <c r="N20" s="750"/>
      <c r="O20" s="732"/>
    </row>
    <row r="21" spans="7:15" ht="15.6" x14ac:dyDescent="0.3">
      <c r="G21" s="728"/>
      <c r="H21" s="733"/>
      <c r="I21" s="749"/>
      <c r="J21" s="733"/>
      <c r="K21" s="743"/>
      <c r="L21" s="747"/>
      <c r="M21" s="747"/>
      <c r="N21" s="729"/>
      <c r="O21" s="732"/>
    </row>
    <row r="22" spans="7:15" ht="15.6" x14ac:dyDescent="0.3">
      <c r="G22" s="728"/>
      <c r="H22" s="733"/>
      <c r="I22" s="751"/>
      <c r="J22" s="752"/>
      <c r="K22" s="733"/>
      <c r="L22" s="747"/>
      <c r="M22" s="747"/>
      <c r="N22" s="753"/>
      <c r="O22" s="732"/>
    </row>
    <row r="23" spans="7:15" ht="15.6" x14ac:dyDescent="0.3">
      <c r="G23" s="728"/>
      <c r="H23" s="733"/>
      <c r="I23" s="751"/>
      <c r="J23" s="752"/>
      <c r="K23" s="743"/>
      <c r="L23" s="747"/>
      <c r="M23" s="747"/>
      <c r="N23" s="753"/>
      <c r="O23" s="732"/>
    </row>
    <row r="24" spans="7:15" ht="15.6" x14ac:dyDescent="0.3">
      <c r="G24" s="734"/>
      <c r="H24" s="733"/>
      <c r="I24" s="730"/>
      <c r="J24" s="754"/>
      <c r="K24" s="743"/>
      <c r="L24" s="747"/>
      <c r="M24" s="747"/>
      <c r="N24" s="729"/>
      <c r="O24" s="732"/>
    </row>
    <row r="25" spans="7:15" ht="14.45" x14ac:dyDescent="0.3">
      <c r="H25" s="103"/>
      <c r="I25" s="103"/>
      <c r="J25" s="103"/>
      <c r="K25" s="103"/>
      <c r="L25" s="103"/>
      <c r="M25" s="103"/>
      <c r="N25" s="103"/>
    </row>
    <row r="26" spans="7:15" x14ac:dyDescent="0.25">
      <c r="H26" s="103"/>
      <c r="I26" s="103"/>
      <c r="J26" s="103"/>
      <c r="K26" s="103"/>
      <c r="L26" s="103"/>
      <c r="M26" s="103"/>
      <c r="N26" s="103"/>
    </row>
    <row r="27" spans="7:15" x14ac:dyDescent="0.25">
      <c r="H27" s="103"/>
      <c r="I27" s="103"/>
      <c r="J27" s="103"/>
      <c r="K27" s="103"/>
      <c r="L27" s="103"/>
      <c r="M27" s="103"/>
      <c r="N27" s="103"/>
    </row>
    <row r="28" spans="7:15" x14ac:dyDescent="0.25">
      <c r="H28" s="103"/>
      <c r="I28" s="103"/>
      <c r="J28" s="103"/>
      <c r="K28" s="103"/>
      <c r="L28" s="103"/>
      <c r="M28" s="103"/>
      <c r="N28" s="103"/>
    </row>
    <row r="29" spans="7:15" x14ac:dyDescent="0.25">
      <c r="H29" s="103"/>
      <c r="I29" s="103"/>
      <c r="J29" s="103"/>
      <c r="K29" s="103"/>
      <c r="L29" s="103"/>
      <c r="M29" s="103"/>
      <c r="N29" s="103"/>
    </row>
    <row r="30" spans="7:15" x14ac:dyDescent="0.25">
      <c r="H30" s="103"/>
      <c r="I30" s="103"/>
      <c r="J30" s="103"/>
      <c r="K30" s="103"/>
      <c r="L30" s="103"/>
      <c r="M30" s="103"/>
      <c r="N30" s="103"/>
    </row>
  </sheetData>
  <hyperlinks>
    <hyperlink ref="A1" location="'C3'!A1" display="Regresar"/>
    <hyperlink ref="G1" location="'M 3.2.2.a.1-b.1'!A1" display="Ver metadato "/>
    <hyperlink ref="F1:G1" location="'HM 3.2.3.a.1'!A1" display="Ver metadato "/>
  </hyperlinks>
  <pageMargins left="0.7" right="0.7" top="0.75" bottom="0.75" header="0.3" footer="0.3"/>
  <pageSetup paperSize="9"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6">
    <tabColor theme="8" tint="-0.499984740745262"/>
    <pageSetUpPr fitToPage="1"/>
  </sheetPr>
  <dimension ref="A1:L575"/>
  <sheetViews>
    <sheetView showGridLines="0" zoomScale="80" zoomScaleNormal="80" workbookViewId="0">
      <selection activeCell="E24" sqref="E24"/>
    </sheetView>
  </sheetViews>
  <sheetFormatPr baseColWidth="10" defaultColWidth="11.42578125" defaultRowHeight="15.75" x14ac:dyDescent="0.25"/>
  <cols>
    <col min="1" max="1" width="18.28515625" style="11" customWidth="1"/>
    <col min="2" max="2" width="30.28515625" style="11" customWidth="1"/>
    <col min="3" max="3" width="37.7109375" style="11" customWidth="1"/>
    <col min="4" max="4" width="34.28515625" style="11" customWidth="1"/>
    <col min="5" max="5" width="25.42578125" style="11" customWidth="1"/>
    <col min="6" max="6" width="24.7109375" style="11" customWidth="1"/>
    <col min="7" max="7" width="21.42578125" style="11" customWidth="1"/>
    <col min="8" max="8" width="16" style="11" customWidth="1"/>
    <col min="9" max="9" width="16.28515625" style="11" customWidth="1"/>
    <col min="10" max="10" width="21.7109375" style="11" customWidth="1"/>
    <col min="11" max="16384" width="11.42578125" style="11"/>
  </cols>
  <sheetData>
    <row r="1" spans="1:7" ht="15.6" x14ac:dyDescent="0.3">
      <c r="A1" s="23" t="s">
        <v>32</v>
      </c>
    </row>
    <row r="2" spans="1:7" ht="42" customHeight="1" x14ac:dyDescent="0.25">
      <c r="F2" s="36" t="s">
        <v>264</v>
      </c>
      <c r="G2" s="37"/>
    </row>
    <row r="3" spans="1:7" ht="45.75" customHeight="1" x14ac:dyDescent="0.25">
      <c r="B3" s="1554" t="s">
        <v>265</v>
      </c>
      <c r="C3" s="1554"/>
      <c r="D3" s="1554"/>
      <c r="E3" s="1554"/>
      <c r="F3" s="1554"/>
      <c r="G3" s="1554"/>
    </row>
    <row r="4" spans="1:7" ht="15.6" x14ac:dyDescent="0.3">
      <c r="B4" s="1555" t="s">
        <v>266</v>
      </c>
      <c r="C4" s="1555"/>
      <c r="D4" s="1555"/>
      <c r="E4" s="1555"/>
      <c r="F4" s="1555"/>
      <c r="G4" s="1555"/>
    </row>
    <row r="5" spans="1:7" ht="15.6" x14ac:dyDescent="0.3">
      <c r="B5" s="1556"/>
      <c r="C5" s="1556"/>
      <c r="D5" s="1556"/>
      <c r="F5" s="33"/>
      <c r="G5" s="33"/>
    </row>
    <row r="6" spans="1:7" x14ac:dyDescent="0.25">
      <c r="B6" s="1557" t="s">
        <v>267</v>
      </c>
      <c r="C6" s="1557"/>
      <c r="D6" s="1557"/>
      <c r="E6" s="1557"/>
      <c r="F6" s="1557"/>
      <c r="G6" s="1557"/>
    </row>
    <row r="7" spans="1:7" ht="15.6" x14ac:dyDescent="0.3">
      <c r="B7" s="1556"/>
      <c r="C7" s="1556"/>
      <c r="D7" s="1556"/>
      <c r="F7" s="33"/>
      <c r="G7" s="33"/>
    </row>
    <row r="8" spans="1:7" ht="15.6" x14ac:dyDescent="0.3">
      <c r="B8" s="38" t="s">
        <v>268</v>
      </c>
      <c r="C8" s="1572" t="s">
        <v>324</v>
      </c>
      <c r="D8" s="1572"/>
      <c r="E8" s="1572"/>
      <c r="F8" s="1572"/>
      <c r="G8" s="1572"/>
    </row>
    <row r="9" spans="1:7" ht="31.5" x14ac:dyDescent="0.25">
      <c r="B9" s="38" t="s">
        <v>270</v>
      </c>
      <c r="C9" s="1571" t="s">
        <v>3763</v>
      </c>
      <c r="D9" s="1571"/>
      <c r="E9" s="1571"/>
      <c r="F9" s="1571"/>
      <c r="G9" s="1571"/>
    </row>
    <row r="10" spans="1:7" ht="31.5" x14ac:dyDescent="0.25">
      <c r="B10" s="1573" t="s">
        <v>271</v>
      </c>
      <c r="C10" s="39" t="s">
        <v>272</v>
      </c>
      <c r="D10" s="39" t="s">
        <v>273</v>
      </c>
      <c r="E10" s="39" t="s">
        <v>274</v>
      </c>
      <c r="F10" s="40" t="s">
        <v>275</v>
      </c>
      <c r="G10" s="40" t="s">
        <v>276</v>
      </c>
    </row>
    <row r="11" spans="1:7" ht="36" customHeight="1" x14ac:dyDescent="0.25">
      <c r="B11" s="1550"/>
      <c r="C11" s="41" t="s">
        <v>25</v>
      </c>
      <c r="D11" s="41" t="s">
        <v>377</v>
      </c>
      <c r="E11" s="41" t="s">
        <v>446</v>
      </c>
      <c r="F11" s="42" t="s">
        <v>986</v>
      </c>
      <c r="G11" s="42" t="s">
        <v>987</v>
      </c>
    </row>
    <row r="12" spans="1:7" ht="17.25" customHeight="1" x14ac:dyDescent="0.25">
      <c r="B12" s="1550"/>
      <c r="C12" s="41"/>
      <c r="D12" s="41"/>
      <c r="E12" s="41"/>
      <c r="F12" s="42" t="s">
        <v>282</v>
      </c>
      <c r="G12" s="42"/>
    </row>
    <row r="13" spans="1:7" ht="17.25" customHeight="1" x14ac:dyDescent="0.25">
      <c r="B13" s="1551"/>
      <c r="C13" s="41"/>
      <c r="D13" s="41"/>
      <c r="E13" s="41"/>
      <c r="F13" s="42" t="s">
        <v>282</v>
      </c>
      <c r="G13" s="42"/>
    </row>
    <row r="14" spans="1:7" x14ac:dyDescent="0.25">
      <c r="B14" s="43" t="s">
        <v>283</v>
      </c>
      <c r="C14" s="1572" t="s">
        <v>2</v>
      </c>
      <c r="D14" s="1572"/>
      <c r="E14" s="1572"/>
      <c r="F14" s="1572"/>
      <c r="G14" s="1572"/>
    </row>
    <row r="15" spans="1:7" x14ac:dyDescent="0.25">
      <c r="B15" s="38" t="s">
        <v>284</v>
      </c>
      <c r="C15" s="1571" t="s">
        <v>3729</v>
      </c>
      <c r="D15" s="1571"/>
      <c r="E15" s="1571"/>
      <c r="F15" s="1571"/>
      <c r="G15" s="1571"/>
    </row>
    <row r="16" spans="1:7" x14ac:dyDescent="0.25">
      <c r="B16" s="38" t="s">
        <v>285</v>
      </c>
      <c r="C16" s="1572" t="s">
        <v>3764</v>
      </c>
      <c r="D16" s="1572"/>
      <c r="E16" s="1572"/>
      <c r="F16" s="1572"/>
      <c r="G16" s="1572"/>
    </row>
    <row r="17" spans="2:9" x14ac:dyDescent="0.25">
      <c r="B17" s="38" t="s">
        <v>286</v>
      </c>
      <c r="C17" s="1571" t="s">
        <v>287</v>
      </c>
      <c r="D17" s="1571"/>
      <c r="E17" s="1571"/>
      <c r="F17" s="1571"/>
      <c r="G17" s="1571"/>
    </row>
    <row r="18" spans="2:9" x14ac:dyDescent="0.25">
      <c r="B18" s="38" t="s">
        <v>288</v>
      </c>
      <c r="C18" s="1571" t="s">
        <v>1828</v>
      </c>
      <c r="D18" s="1571"/>
      <c r="E18" s="1571"/>
      <c r="F18" s="1571"/>
      <c r="G18" s="1571"/>
    </row>
    <row r="19" spans="2:9" ht="36.75" customHeight="1" x14ac:dyDescent="0.25">
      <c r="B19" s="38" t="s">
        <v>289</v>
      </c>
      <c r="C19" s="1571" t="s">
        <v>3212</v>
      </c>
      <c r="D19" s="1571"/>
      <c r="E19" s="1571"/>
      <c r="F19" s="1571"/>
      <c r="G19" s="1571"/>
    </row>
    <row r="20" spans="2:9" ht="15.6" x14ac:dyDescent="0.3">
      <c r="B20" s="38" t="s">
        <v>290</v>
      </c>
      <c r="C20" s="1572" t="s">
        <v>3765</v>
      </c>
      <c r="D20" s="1572"/>
      <c r="E20" s="1572"/>
      <c r="F20" s="1572"/>
      <c r="G20" s="1572"/>
    </row>
    <row r="21" spans="2:9" ht="43.5" customHeight="1" x14ac:dyDescent="0.25">
      <c r="B21" s="38" t="s">
        <v>291</v>
      </c>
      <c r="C21" s="739" t="s">
        <v>3726</v>
      </c>
      <c r="D21" s="45" t="s">
        <v>1758</v>
      </c>
      <c r="E21" s="1575" t="s">
        <v>292</v>
      </c>
      <c r="F21" s="1576"/>
      <c r="G21" s="1577"/>
    </row>
    <row r="22" spans="2:9" ht="36.75" customHeight="1" x14ac:dyDescent="0.25">
      <c r="B22" s="38" t="s">
        <v>293</v>
      </c>
      <c r="C22" s="1571" t="s">
        <v>3766</v>
      </c>
      <c r="D22" s="1571"/>
      <c r="E22" s="1571"/>
      <c r="F22" s="1571"/>
      <c r="G22" s="1571"/>
    </row>
    <row r="23" spans="2:9" ht="21" customHeight="1" x14ac:dyDescent="0.25">
      <c r="B23" s="38" t="s">
        <v>294</v>
      </c>
      <c r="C23" s="1571"/>
      <c r="D23" s="1571"/>
      <c r="E23" s="1571"/>
      <c r="F23" s="1571"/>
      <c r="G23" s="1571"/>
    </row>
    <row r="24" spans="2:9" x14ac:dyDescent="0.25">
      <c r="B24" s="1578"/>
      <c r="C24" s="1578"/>
      <c r="D24" s="1578"/>
      <c r="E24" s="29"/>
      <c r="F24" s="34"/>
      <c r="G24" s="34"/>
    </row>
    <row r="25" spans="2:9" x14ac:dyDescent="0.25">
      <c r="B25" s="1579" t="s">
        <v>295</v>
      </c>
      <c r="C25" s="1579"/>
      <c r="D25" s="1579"/>
      <c r="E25" s="1579"/>
      <c r="F25" s="1579"/>
      <c r="G25" s="1579"/>
    </row>
    <row r="26" spans="2:9" x14ac:dyDescent="0.25">
      <c r="B26" s="411"/>
      <c r="C26" s="411"/>
      <c r="D26" s="411"/>
      <c r="E26" s="399"/>
      <c r="F26" s="398"/>
      <c r="G26" s="398"/>
      <c r="I26" s="11" t="s">
        <v>296</v>
      </c>
    </row>
    <row r="27" spans="2:9" x14ac:dyDescent="0.25">
      <c r="B27" s="792" t="s">
        <v>297</v>
      </c>
      <c r="C27" s="1603" t="s">
        <v>3599</v>
      </c>
      <c r="D27" s="1603"/>
      <c r="E27" s="1603"/>
      <c r="F27" s="1603"/>
      <c r="G27" s="1603"/>
    </row>
    <row r="28" spans="2:9" ht="31.5" x14ac:dyDescent="0.25">
      <c r="B28" s="792" t="s">
        <v>298</v>
      </c>
      <c r="C28" s="1603" t="s">
        <v>3755</v>
      </c>
      <c r="D28" s="1603"/>
      <c r="E28" s="1603"/>
      <c r="F28" s="1603"/>
      <c r="G28" s="1603"/>
    </row>
    <row r="29" spans="2:9" x14ac:dyDescent="0.25">
      <c r="B29" s="793" t="s">
        <v>299</v>
      </c>
      <c r="C29" s="1605" t="s">
        <v>300</v>
      </c>
      <c r="D29" s="1605"/>
      <c r="E29" s="1605"/>
      <c r="F29" s="1605"/>
      <c r="G29" s="1605"/>
    </row>
    <row r="30" spans="2:9" x14ac:dyDescent="0.25">
      <c r="B30" s="793" t="s">
        <v>301</v>
      </c>
      <c r="C30" s="1618" t="s">
        <v>302</v>
      </c>
      <c r="D30" s="1618"/>
      <c r="E30" s="1618"/>
      <c r="F30" s="1618"/>
      <c r="G30" s="1618"/>
    </row>
    <row r="31" spans="2:9" x14ac:dyDescent="0.25">
      <c r="B31" s="1580"/>
      <c r="C31" s="1580"/>
      <c r="D31" s="1580"/>
      <c r="E31" s="399"/>
      <c r="F31" s="398"/>
      <c r="G31" s="398"/>
    </row>
    <row r="32" spans="2:9" x14ac:dyDescent="0.25">
      <c r="B32" s="1579" t="s">
        <v>303</v>
      </c>
      <c r="C32" s="1579"/>
      <c r="D32" s="1579"/>
      <c r="E32" s="1579"/>
      <c r="F32" s="1579"/>
      <c r="G32" s="1579"/>
    </row>
    <row r="33" spans="2:10" x14ac:dyDescent="0.25">
      <c r="B33" s="1578"/>
      <c r="C33" s="1578"/>
      <c r="D33" s="1578"/>
      <c r="E33" s="399"/>
      <c r="F33" s="398"/>
      <c r="G33" s="398"/>
    </row>
    <row r="34" spans="2:10" ht="18" customHeight="1" x14ac:dyDescent="0.25">
      <c r="B34" s="792" t="s">
        <v>304</v>
      </c>
      <c r="C34" s="1603" t="s">
        <v>3601</v>
      </c>
      <c r="D34" s="1603"/>
      <c r="E34" s="1603"/>
      <c r="F34" s="1603"/>
      <c r="G34" s="1603"/>
    </row>
    <row r="35" spans="2:10" ht="18" customHeight="1" x14ac:dyDescent="0.25">
      <c r="B35" s="792" t="s">
        <v>305</v>
      </c>
      <c r="C35" s="1603" t="s">
        <v>3602</v>
      </c>
      <c r="D35" s="1603"/>
      <c r="E35" s="1603"/>
      <c r="F35" s="1603"/>
      <c r="G35" s="1603"/>
    </row>
    <row r="36" spans="2:10" ht="18" customHeight="1" x14ac:dyDescent="0.25">
      <c r="B36" s="792" t="s">
        <v>306</v>
      </c>
      <c r="C36" s="1603" t="s">
        <v>3756</v>
      </c>
      <c r="D36" s="1603"/>
      <c r="E36" s="1603"/>
      <c r="F36" s="1603"/>
      <c r="G36" s="1603"/>
    </row>
    <row r="37" spans="2:10" ht="18" customHeight="1" x14ac:dyDescent="0.25">
      <c r="B37" s="792" t="s">
        <v>307</v>
      </c>
      <c r="C37" s="1603"/>
      <c r="D37" s="1603"/>
      <c r="E37" s="1603"/>
      <c r="F37" s="1603"/>
      <c r="G37" s="1603"/>
      <c r="J37" s="29"/>
    </row>
    <row r="38" spans="2:10" ht="18" customHeight="1" x14ac:dyDescent="0.25">
      <c r="B38" s="792" t="s">
        <v>308</v>
      </c>
      <c r="C38" s="1396" t="s">
        <v>3605</v>
      </c>
      <c r="D38" s="1603"/>
      <c r="E38" s="1603"/>
      <c r="F38" s="1603"/>
      <c r="G38" s="1603"/>
    </row>
    <row r="39" spans="2:10" ht="18" customHeight="1" x14ac:dyDescent="0.25">
      <c r="B39" s="792" t="s">
        <v>309</v>
      </c>
      <c r="C39" s="1603" t="s">
        <v>1870</v>
      </c>
      <c r="D39" s="1603"/>
      <c r="E39" s="1603"/>
      <c r="F39" s="1603"/>
      <c r="G39" s="1603"/>
    </row>
    <row r="40" spans="2:10" x14ac:dyDescent="0.25">
      <c r="B40" s="1592"/>
      <c r="C40" s="1592"/>
      <c r="D40" s="1592"/>
      <c r="E40" s="399"/>
      <c r="F40" s="409"/>
      <c r="G40" s="409"/>
    </row>
    <row r="41" spans="2:10" x14ac:dyDescent="0.25">
      <c r="B41" s="1579" t="s">
        <v>310</v>
      </c>
      <c r="C41" s="1579"/>
      <c r="D41" s="1579"/>
      <c r="E41" s="1579"/>
      <c r="F41" s="1579"/>
      <c r="G41" s="1579"/>
    </row>
    <row r="42" spans="2:10" x14ac:dyDescent="0.25">
      <c r="B42" s="408"/>
      <c r="C42" s="408"/>
      <c r="D42" s="408"/>
      <c r="E42" s="399"/>
      <c r="F42" s="399"/>
      <c r="G42" s="399"/>
    </row>
    <row r="43" spans="2:10" ht="31.5" x14ac:dyDescent="0.25">
      <c r="B43" s="792" t="s">
        <v>311</v>
      </c>
      <c r="C43" s="1603" t="s">
        <v>3767</v>
      </c>
      <c r="D43" s="1603"/>
      <c r="E43" s="1603"/>
      <c r="F43" s="1603"/>
      <c r="G43" s="1603"/>
    </row>
    <row r="44" spans="2:10" ht="36" customHeight="1" x14ac:dyDescent="0.25">
      <c r="B44" s="792" t="s">
        <v>312</v>
      </c>
      <c r="C44" s="1605" t="s">
        <v>3758</v>
      </c>
      <c r="D44" s="1605"/>
      <c r="E44" s="1605"/>
      <c r="F44" s="1605"/>
      <c r="G44" s="1605"/>
    </row>
    <row r="45" spans="2:10" ht="21" customHeight="1" x14ac:dyDescent="0.25">
      <c r="B45" s="792" t="s">
        <v>313</v>
      </c>
      <c r="C45" s="1603"/>
      <c r="D45" s="1603"/>
      <c r="E45" s="1603"/>
      <c r="F45" s="1603"/>
      <c r="G45" s="1603"/>
    </row>
    <row r="46" spans="2:10" x14ac:dyDescent="0.25">
      <c r="B46" s="406"/>
      <c r="C46" s="405"/>
      <c r="D46" s="404"/>
      <c r="E46" s="399"/>
      <c r="F46" s="398"/>
      <c r="G46" s="398"/>
    </row>
    <row r="47" spans="2:10" x14ac:dyDescent="0.25">
      <c r="B47" s="1589" t="s">
        <v>314</v>
      </c>
      <c r="C47" s="1589"/>
      <c r="D47" s="1589"/>
      <c r="E47" s="1589"/>
      <c r="F47" s="1589"/>
      <c r="G47" s="1589"/>
    </row>
    <row r="48" spans="2:10" x14ac:dyDescent="0.25">
      <c r="B48" s="403"/>
      <c r="C48" s="403"/>
      <c r="D48" s="403"/>
      <c r="E48" s="399"/>
      <c r="F48" s="398"/>
      <c r="G48" s="402"/>
    </row>
    <row r="49" spans="2:7" ht="31.5" x14ac:dyDescent="0.25">
      <c r="B49" s="58" t="s">
        <v>315</v>
      </c>
      <c r="C49" s="1590">
        <v>43831</v>
      </c>
      <c r="D49" s="1588"/>
      <c r="E49" s="1588"/>
      <c r="F49" s="1588"/>
      <c r="G49" s="1588"/>
    </row>
    <row r="50" spans="2:7" ht="31.5" x14ac:dyDescent="0.25">
      <c r="B50" s="55" t="s">
        <v>316</v>
      </c>
      <c r="C50" s="1591"/>
      <c r="D50" s="1591"/>
      <c r="E50" s="1591"/>
      <c r="F50" s="1591"/>
      <c r="G50" s="1591"/>
    </row>
    <row r="51" spans="2:7" x14ac:dyDescent="0.25">
      <c r="B51" s="55" t="s">
        <v>317</v>
      </c>
      <c r="C51" s="1588"/>
      <c r="D51" s="1588"/>
      <c r="E51" s="1588"/>
      <c r="F51" s="1588"/>
      <c r="G51" s="1588"/>
    </row>
    <row r="52" spans="2:7" ht="31.5" x14ac:dyDescent="0.25">
      <c r="B52" s="55" t="s">
        <v>318</v>
      </c>
      <c r="C52" s="1588" t="s">
        <v>3228</v>
      </c>
      <c r="D52" s="1588"/>
      <c r="E52" s="1588"/>
      <c r="F52" s="1588"/>
      <c r="G52" s="1588"/>
    </row>
    <row r="53" spans="2:7" x14ac:dyDescent="0.25">
      <c r="B53" s="29"/>
      <c r="C53" s="29"/>
      <c r="D53" s="29"/>
      <c r="E53" s="29"/>
      <c r="F53" s="47"/>
      <c r="G53" s="47"/>
    </row>
    <row r="111" spans="1:12" ht="15.6" hidden="1" x14ac:dyDescent="0.3">
      <c r="B111" s="1553" t="s">
        <v>271</v>
      </c>
      <c r="C111" s="1553"/>
      <c r="D111" s="1553"/>
      <c r="E111" s="1553"/>
      <c r="F111" s="1553"/>
    </row>
    <row r="112" spans="1:12" ht="31.15" hidden="1" x14ac:dyDescent="0.3">
      <c r="A112" s="56" t="s">
        <v>321</v>
      </c>
      <c r="B112" s="56" t="s">
        <v>272</v>
      </c>
      <c r="C112" s="56" t="s">
        <v>273</v>
      </c>
      <c r="D112" s="56" t="s">
        <v>274</v>
      </c>
      <c r="E112" s="57" t="s">
        <v>322</v>
      </c>
      <c r="F112" s="57" t="s">
        <v>276</v>
      </c>
      <c r="G112" s="56" t="s">
        <v>283</v>
      </c>
      <c r="H112" s="56" t="s">
        <v>286</v>
      </c>
      <c r="I112" s="56" t="s">
        <v>323</v>
      </c>
      <c r="J112" s="56" t="s">
        <v>301</v>
      </c>
      <c r="K112" s="31"/>
      <c r="L112" s="31"/>
    </row>
    <row r="113" spans="1:10" ht="15.6" hidden="1" x14ac:dyDescent="0.3">
      <c r="A113" s="11" t="s">
        <v>324</v>
      </c>
      <c r="B113" s="35" t="s">
        <v>325</v>
      </c>
      <c r="C113" s="35" t="s">
        <v>326</v>
      </c>
      <c r="D113" s="35" t="s">
        <v>87</v>
      </c>
      <c r="E113" s="35" t="s">
        <v>327</v>
      </c>
      <c r="F113" s="35" t="s">
        <v>328</v>
      </c>
      <c r="G113" s="11" t="s">
        <v>2</v>
      </c>
      <c r="H113" s="11" t="s">
        <v>329</v>
      </c>
      <c r="I113" s="11" t="s">
        <v>330</v>
      </c>
      <c r="J113" s="11" t="s">
        <v>331</v>
      </c>
    </row>
    <row r="114" spans="1:10" ht="15.6" hidden="1" x14ac:dyDescent="0.3">
      <c r="A114" s="11" t="s">
        <v>269</v>
      </c>
      <c r="B114" s="35" t="s">
        <v>277</v>
      </c>
      <c r="C114" s="35" t="s">
        <v>332</v>
      </c>
      <c r="D114" s="35" t="s">
        <v>333</v>
      </c>
      <c r="E114" s="35" t="s">
        <v>334</v>
      </c>
      <c r="F114" s="35" t="s">
        <v>335</v>
      </c>
      <c r="G114" s="11" t="s">
        <v>0</v>
      </c>
      <c r="H114" s="11" t="s">
        <v>287</v>
      </c>
      <c r="I114" s="11" t="s">
        <v>336</v>
      </c>
      <c r="J114" s="11" t="s">
        <v>302</v>
      </c>
    </row>
    <row r="115" spans="1:10" ht="15.6" hidden="1" x14ac:dyDescent="0.3">
      <c r="B115" s="35" t="s">
        <v>25</v>
      </c>
      <c r="C115" s="35" t="s">
        <v>337</v>
      </c>
      <c r="D115" s="35" t="s">
        <v>338</v>
      </c>
      <c r="E115" s="35" t="s">
        <v>339</v>
      </c>
      <c r="F115" s="35" t="s">
        <v>340</v>
      </c>
      <c r="G115" s="11" t="s">
        <v>341</v>
      </c>
      <c r="H115" s="11" t="s">
        <v>342</v>
      </c>
      <c r="I115" s="11" t="s">
        <v>343</v>
      </c>
    </row>
    <row r="116" spans="1:10" ht="15.6" hidden="1" x14ac:dyDescent="0.3">
      <c r="B116" s="35" t="s">
        <v>344</v>
      </c>
      <c r="C116" s="35" t="s">
        <v>278</v>
      </c>
      <c r="D116" s="35" t="s">
        <v>345</v>
      </c>
      <c r="E116" s="35" t="s">
        <v>88</v>
      </c>
      <c r="F116" s="35" t="s">
        <v>346</v>
      </c>
      <c r="H116" s="11" t="s">
        <v>347</v>
      </c>
      <c r="I116" s="11" t="s">
        <v>348</v>
      </c>
    </row>
    <row r="117" spans="1:10" ht="15.6" hidden="1" x14ac:dyDescent="0.3">
      <c r="B117" s="35" t="s">
        <v>349</v>
      </c>
      <c r="C117" s="35" t="s">
        <v>350</v>
      </c>
      <c r="D117" s="35" t="s">
        <v>351</v>
      </c>
      <c r="E117" s="35" t="s">
        <v>352</v>
      </c>
      <c r="F117" s="35" t="s">
        <v>353</v>
      </c>
      <c r="H117" s="11" t="s">
        <v>354</v>
      </c>
      <c r="I117" s="11" t="s">
        <v>300</v>
      </c>
    </row>
    <row r="118" spans="1:10" ht="15.6" hidden="1" x14ac:dyDescent="0.3">
      <c r="B118" s="35" t="s">
        <v>355</v>
      </c>
      <c r="C118" s="35" t="s">
        <v>356</v>
      </c>
      <c r="D118" s="35" t="s">
        <v>357</v>
      </c>
      <c r="E118" s="35" t="s">
        <v>358</v>
      </c>
      <c r="F118" s="35" t="s">
        <v>359</v>
      </c>
      <c r="I118" s="11" t="s">
        <v>360</v>
      </c>
    </row>
    <row r="119" spans="1:10" ht="15.6" hidden="1" x14ac:dyDescent="0.3">
      <c r="C119" s="35" t="s">
        <v>361</v>
      </c>
      <c r="D119" s="35" t="s">
        <v>362</v>
      </c>
      <c r="E119" s="35" t="s">
        <v>363</v>
      </c>
      <c r="F119" s="35" t="s">
        <v>364</v>
      </c>
      <c r="I119" s="11" t="s">
        <v>365</v>
      </c>
    </row>
    <row r="120" spans="1:10" ht="15.6" hidden="1" x14ac:dyDescent="0.3">
      <c r="C120" s="35" t="s">
        <v>366</v>
      </c>
      <c r="D120" s="35" t="s">
        <v>367</v>
      </c>
      <c r="E120" s="35" t="s">
        <v>368</v>
      </c>
      <c r="F120" s="35" t="s">
        <v>369</v>
      </c>
      <c r="I120" s="11" t="s">
        <v>370</v>
      </c>
    </row>
    <row r="121" spans="1:10" ht="15.6" hidden="1" x14ac:dyDescent="0.3">
      <c r="C121" s="35" t="s">
        <v>48</v>
      </c>
      <c r="D121" s="35" t="s">
        <v>99</v>
      </c>
      <c r="E121" s="35" t="s">
        <v>371</v>
      </c>
      <c r="F121" s="35" t="s">
        <v>372</v>
      </c>
    </row>
    <row r="122" spans="1:10" ht="15.6" hidden="1" x14ac:dyDescent="0.3">
      <c r="C122" s="35" t="s">
        <v>373</v>
      </c>
      <c r="D122" s="35" t="s">
        <v>374</v>
      </c>
      <c r="E122" s="35" t="s">
        <v>375</v>
      </c>
      <c r="F122" s="35" t="s">
        <v>376</v>
      </c>
    </row>
    <row r="123" spans="1:10" ht="15.6" hidden="1" x14ac:dyDescent="0.3">
      <c r="C123" s="35" t="s">
        <v>377</v>
      </c>
      <c r="D123" s="35" t="s">
        <v>378</v>
      </c>
      <c r="E123" s="35" t="s">
        <v>379</v>
      </c>
      <c r="F123" s="35" t="s">
        <v>380</v>
      </c>
    </row>
    <row r="124" spans="1:10" ht="15.6" hidden="1" x14ac:dyDescent="0.3">
      <c r="C124" s="35" t="s">
        <v>381</v>
      </c>
      <c r="D124" s="35" t="s">
        <v>382</v>
      </c>
      <c r="E124" s="35" t="s">
        <v>383</v>
      </c>
      <c r="F124" s="35" t="s">
        <v>384</v>
      </c>
    </row>
    <row r="125" spans="1:10" ht="15.6" hidden="1" x14ac:dyDescent="0.3">
      <c r="C125" s="35" t="s">
        <v>385</v>
      </c>
      <c r="D125" s="35" t="s">
        <v>386</v>
      </c>
      <c r="E125" s="35" t="s">
        <v>387</v>
      </c>
      <c r="F125" s="35" t="s">
        <v>388</v>
      </c>
    </row>
    <row r="126" spans="1:10" ht="15.6" hidden="1" x14ac:dyDescent="0.3">
      <c r="C126" s="35" t="s">
        <v>389</v>
      </c>
      <c r="D126" s="35" t="s">
        <v>279</v>
      </c>
      <c r="E126" s="35" t="s">
        <v>390</v>
      </c>
      <c r="F126" s="35" t="s">
        <v>391</v>
      </c>
    </row>
    <row r="127" spans="1:10" ht="15.6" hidden="1" x14ac:dyDescent="0.3">
      <c r="C127" s="35" t="s">
        <v>392</v>
      </c>
      <c r="D127" s="35" t="s">
        <v>393</v>
      </c>
      <c r="E127" s="35" t="s">
        <v>394</v>
      </c>
      <c r="F127" s="35" t="s">
        <v>395</v>
      </c>
    </row>
    <row r="128" spans="1:10" ht="15.6" hidden="1" x14ac:dyDescent="0.3">
      <c r="C128" s="35" t="s">
        <v>50</v>
      </c>
      <c r="D128" s="35" t="s">
        <v>396</v>
      </c>
      <c r="E128" s="35" t="s">
        <v>397</v>
      </c>
      <c r="F128" s="35" t="s">
        <v>398</v>
      </c>
    </row>
    <row r="129" spans="3:6" ht="15.6" hidden="1" x14ac:dyDescent="0.3">
      <c r="C129" s="35" t="s">
        <v>399</v>
      </c>
      <c r="D129" s="35" t="s">
        <v>400</v>
      </c>
      <c r="E129" s="35" t="s">
        <v>401</v>
      </c>
      <c r="F129" s="35" t="s">
        <v>402</v>
      </c>
    </row>
    <row r="130" spans="3:6" ht="15.6" hidden="1" x14ac:dyDescent="0.3">
      <c r="C130" s="35" t="s">
        <v>403</v>
      </c>
      <c r="D130" s="35" t="s">
        <v>404</v>
      </c>
      <c r="E130" s="35" t="s">
        <v>405</v>
      </c>
      <c r="F130" s="35" t="s">
        <v>406</v>
      </c>
    </row>
    <row r="131" spans="3:6" ht="15.6" hidden="1" x14ac:dyDescent="0.3">
      <c r="C131" s="35" t="s">
        <v>407</v>
      </c>
      <c r="D131" s="35" t="s">
        <v>408</v>
      </c>
      <c r="E131" s="35" t="s">
        <v>409</v>
      </c>
      <c r="F131" s="35" t="s">
        <v>410</v>
      </c>
    </row>
    <row r="132" spans="3:6" ht="15.6" hidden="1" x14ac:dyDescent="0.3">
      <c r="C132" s="35" t="s">
        <v>411</v>
      </c>
      <c r="D132" s="35" t="s">
        <v>412</v>
      </c>
      <c r="E132" s="35" t="s">
        <v>413</v>
      </c>
      <c r="F132" s="35" t="s">
        <v>414</v>
      </c>
    </row>
    <row r="133" spans="3:6" ht="15.6" hidden="1" x14ac:dyDescent="0.3">
      <c r="C133" s="35" t="s">
        <v>415</v>
      </c>
      <c r="D133" s="35" t="s">
        <v>416</v>
      </c>
      <c r="E133" s="35" t="s">
        <v>417</v>
      </c>
      <c r="F133" s="35" t="s">
        <v>418</v>
      </c>
    </row>
    <row r="134" spans="3:6" ht="15.6" hidden="1" x14ac:dyDescent="0.3">
      <c r="D134" s="35" t="s">
        <v>419</v>
      </c>
      <c r="E134" s="35" t="s">
        <v>420</v>
      </c>
      <c r="F134" s="35" t="s">
        <v>421</v>
      </c>
    </row>
    <row r="135" spans="3:6" ht="15.6" hidden="1" x14ac:dyDescent="0.3">
      <c r="D135" s="35" t="s">
        <v>422</v>
      </c>
      <c r="E135" s="35" t="s">
        <v>423</v>
      </c>
      <c r="F135" s="35" t="s">
        <v>424</v>
      </c>
    </row>
    <row r="136" spans="3:6" ht="15.6" hidden="1" x14ac:dyDescent="0.3">
      <c r="D136" s="35" t="s">
        <v>425</v>
      </c>
      <c r="E136" s="35" t="s">
        <v>426</v>
      </c>
      <c r="F136" s="35" t="s">
        <v>427</v>
      </c>
    </row>
    <row r="137" spans="3:6" ht="15.6" hidden="1" x14ac:dyDescent="0.3">
      <c r="D137" s="35" t="s">
        <v>428</v>
      </c>
      <c r="E137" s="35" t="s">
        <v>429</v>
      </c>
      <c r="F137" s="35" t="s">
        <v>430</v>
      </c>
    </row>
    <row r="138" spans="3:6" ht="15.6" hidden="1" x14ac:dyDescent="0.3">
      <c r="D138" s="35" t="s">
        <v>431</v>
      </c>
      <c r="E138" s="35" t="s">
        <v>82</v>
      </c>
      <c r="F138" s="35" t="s">
        <v>432</v>
      </c>
    </row>
    <row r="139" spans="3:6" ht="15.6" hidden="1" x14ac:dyDescent="0.3">
      <c r="D139" s="35" t="s">
        <v>433</v>
      </c>
      <c r="E139" s="35" t="s">
        <v>434</v>
      </c>
      <c r="F139" s="35" t="s">
        <v>435</v>
      </c>
    </row>
    <row r="140" spans="3:6" ht="15.6" hidden="1" x14ac:dyDescent="0.3">
      <c r="D140" s="35" t="s">
        <v>436</v>
      </c>
      <c r="E140" s="35" t="s">
        <v>437</v>
      </c>
      <c r="F140" s="35" t="s">
        <v>438</v>
      </c>
    </row>
    <row r="141" spans="3:6" ht="15.6" hidden="1" x14ac:dyDescent="0.3">
      <c r="D141" s="35" t="s">
        <v>439</v>
      </c>
      <c r="E141" s="35" t="s">
        <v>89</v>
      </c>
      <c r="F141" s="35" t="s">
        <v>440</v>
      </c>
    </row>
    <row r="142" spans="3:6" ht="15.6" hidden="1" x14ac:dyDescent="0.3">
      <c r="D142" s="35" t="s">
        <v>441</v>
      </c>
      <c r="E142" s="35" t="s">
        <v>442</v>
      </c>
      <c r="F142" s="35" t="s">
        <v>443</v>
      </c>
    </row>
    <row r="143" spans="3:6" ht="15.6" hidden="1" x14ac:dyDescent="0.3">
      <c r="D143" s="35" t="s">
        <v>53</v>
      </c>
      <c r="E143" s="35" t="s">
        <v>444</v>
      </c>
      <c r="F143" s="35" t="s">
        <v>445</v>
      </c>
    </row>
    <row r="144" spans="3:6" ht="15.6" hidden="1" x14ac:dyDescent="0.3">
      <c r="D144" s="35" t="s">
        <v>446</v>
      </c>
      <c r="E144" s="35" t="s">
        <v>447</v>
      </c>
      <c r="F144" s="35" t="s">
        <v>448</v>
      </c>
    </row>
    <row r="145" spans="4:6" ht="15.6" hidden="1" x14ac:dyDescent="0.3">
      <c r="D145" s="35" t="s">
        <v>449</v>
      </c>
      <c r="E145" s="35" t="s">
        <v>450</v>
      </c>
      <c r="F145" s="35" t="s">
        <v>451</v>
      </c>
    </row>
    <row r="146" spans="4:6" ht="15.6" hidden="1" x14ac:dyDescent="0.3">
      <c r="D146" s="35" t="s">
        <v>452</v>
      </c>
      <c r="E146" s="35" t="s">
        <v>453</v>
      </c>
      <c r="F146" s="35" t="s">
        <v>454</v>
      </c>
    </row>
    <row r="147" spans="4:6" ht="15.6" hidden="1" x14ac:dyDescent="0.3">
      <c r="D147" s="35" t="s">
        <v>455</v>
      </c>
      <c r="E147" s="35" t="s">
        <v>456</v>
      </c>
      <c r="F147" s="35" t="s">
        <v>457</v>
      </c>
    </row>
    <row r="148" spans="4:6" ht="15.6" hidden="1" x14ac:dyDescent="0.3">
      <c r="D148" s="35" t="s">
        <v>458</v>
      </c>
      <c r="E148" s="35" t="s">
        <v>459</v>
      </c>
      <c r="F148" s="35" t="s">
        <v>460</v>
      </c>
    </row>
    <row r="149" spans="4:6" ht="15.6" hidden="1" x14ac:dyDescent="0.3">
      <c r="D149" s="35" t="s">
        <v>461</v>
      </c>
      <c r="E149" s="35" t="s">
        <v>462</v>
      </c>
      <c r="F149" s="35" t="s">
        <v>463</v>
      </c>
    </row>
    <row r="150" spans="4:6" ht="15.6" hidden="1" x14ac:dyDescent="0.3">
      <c r="D150" s="35" t="s">
        <v>464</v>
      </c>
      <c r="E150" s="35" t="s">
        <v>465</v>
      </c>
      <c r="F150" s="35" t="s">
        <v>466</v>
      </c>
    </row>
    <row r="151" spans="4:6" ht="15.6" hidden="1" x14ac:dyDescent="0.3">
      <c r="D151" s="35" t="s">
        <v>467</v>
      </c>
      <c r="E151" s="35" t="s">
        <v>468</v>
      </c>
      <c r="F151" s="35" t="s">
        <v>469</v>
      </c>
    </row>
    <row r="152" spans="4:6" ht="15.6" hidden="1" x14ac:dyDescent="0.3">
      <c r="D152" s="35" t="s">
        <v>470</v>
      </c>
      <c r="E152" s="35" t="s">
        <v>471</v>
      </c>
      <c r="F152" s="35" t="s">
        <v>472</v>
      </c>
    </row>
    <row r="153" spans="4:6" ht="15.6" hidden="1" x14ac:dyDescent="0.3">
      <c r="D153" s="35" t="s">
        <v>473</v>
      </c>
      <c r="E153" s="35" t="s">
        <v>474</v>
      </c>
      <c r="F153" s="35" t="s">
        <v>475</v>
      </c>
    </row>
    <row r="154" spans="4:6" ht="15.6" hidden="1" x14ac:dyDescent="0.3">
      <c r="D154" s="35" t="s">
        <v>476</v>
      </c>
      <c r="E154" s="35" t="s">
        <v>477</v>
      </c>
      <c r="F154" s="35" t="s">
        <v>478</v>
      </c>
    </row>
    <row r="155" spans="4:6" ht="15.6" hidden="1" x14ac:dyDescent="0.3">
      <c r="D155" s="35" t="s">
        <v>479</v>
      </c>
      <c r="E155" s="35" t="s">
        <v>480</v>
      </c>
      <c r="F155" s="35" t="s">
        <v>481</v>
      </c>
    </row>
    <row r="156" spans="4:6" ht="15.6" hidden="1" x14ac:dyDescent="0.3">
      <c r="D156" s="35" t="s">
        <v>56</v>
      </c>
      <c r="E156" s="35" t="s">
        <v>482</v>
      </c>
      <c r="F156" s="35" t="s">
        <v>483</v>
      </c>
    </row>
    <row r="157" spans="4:6" ht="15.6" hidden="1" x14ac:dyDescent="0.3">
      <c r="D157" s="35" t="s">
        <v>484</v>
      </c>
      <c r="E157" s="35" t="s">
        <v>485</v>
      </c>
      <c r="F157" s="35" t="s">
        <v>486</v>
      </c>
    </row>
    <row r="158" spans="4:6" ht="15.6" hidden="1" x14ac:dyDescent="0.3">
      <c r="D158" s="35" t="s">
        <v>45</v>
      </c>
      <c r="E158" s="35" t="s">
        <v>487</v>
      </c>
      <c r="F158" s="35" t="s">
        <v>488</v>
      </c>
    </row>
    <row r="159" spans="4:6" ht="15.6" hidden="1" x14ac:dyDescent="0.3">
      <c r="D159" s="35" t="s">
        <v>489</v>
      </c>
      <c r="E159" s="35" t="s">
        <v>490</v>
      </c>
      <c r="F159" s="35" t="s">
        <v>491</v>
      </c>
    </row>
    <row r="160" spans="4:6" ht="15.6" hidden="1" x14ac:dyDescent="0.3">
      <c r="D160" s="35" t="s">
        <v>492</v>
      </c>
      <c r="E160" s="35" t="s">
        <v>493</v>
      </c>
      <c r="F160" s="35" t="s">
        <v>494</v>
      </c>
    </row>
    <row r="161" spans="4:6" ht="15.6" hidden="1" x14ac:dyDescent="0.3">
      <c r="D161" s="35" t="s">
        <v>495</v>
      </c>
      <c r="E161" s="35" t="s">
        <v>496</v>
      </c>
      <c r="F161" s="35" t="s">
        <v>497</v>
      </c>
    </row>
    <row r="162" spans="4:6" ht="15.6" hidden="1" x14ac:dyDescent="0.3">
      <c r="D162" s="35" t="s">
        <v>498</v>
      </c>
      <c r="E162" s="35" t="s">
        <v>499</v>
      </c>
      <c r="F162" s="35" t="s">
        <v>500</v>
      </c>
    </row>
    <row r="163" spans="4:6" ht="15.6" hidden="1" x14ac:dyDescent="0.3">
      <c r="D163" s="35" t="s">
        <v>501</v>
      </c>
      <c r="E163" s="35" t="s">
        <v>502</v>
      </c>
      <c r="F163" s="35" t="s">
        <v>503</v>
      </c>
    </row>
    <row r="164" spans="4:6" ht="15.6" hidden="1" x14ac:dyDescent="0.3">
      <c r="D164" s="35" t="s">
        <v>504</v>
      </c>
      <c r="E164" s="35" t="s">
        <v>505</v>
      </c>
      <c r="F164" s="35" t="s">
        <v>506</v>
      </c>
    </row>
    <row r="165" spans="4:6" ht="15.6" hidden="1" x14ac:dyDescent="0.3">
      <c r="D165" s="35" t="s">
        <v>507</v>
      </c>
      <c r="E165" s="35" t="s">
        <v>508</v>
      </c>
      <c r="F165" s="35" t="s">
        <v>509</v>
      </c>
    </row>
    <row r="166" spans="4:6" ht="15.6" hidden="1" x14ac:dyDescent="0.3">
      <c r="D166" s="35" t="s">
        <v>510</v>
      </c>
      <c r="E166" s="35" t="s">
        <v>511</v>
      </c>
      <c r="F166" s="35" t="s">
        <v>512</v>
      </c>
    </row>
    <row r="167" spans="4:6" ht="15.6" hidden="1" x14ac:dyDescent="0.3">
      <c r="D167" s="35" t="s">
        <v>513</v>
      </c>
      <c r="E167" s="35" t="s">
        <v>514</v>
      </c>
      <c r="F167" s="35" t="s">
        <v>515</v>
      </c>
    </row>
    <row r="168" spans="4:6" ht="15.6" hidden="1" x14ac:dyDescent="0.3">
      <c r="D168" s="35" t="s">
        <v>516</v>
      </c>
      <c r="E168" s="35" t="s">
        <v>517</v>
      </c>
      <c r="F168" s="35" t="s">
        <v>518</v>
      </c>
    </row>
    <row r="169" spans="4:6" ht="15.6" hidden="1" x14ac:dyDescent="0.3">
      <c r="D169" s="35" t="s">
        <v>519</v>
      </c>
      <c r="E169" s="35" t="s">
        <v>520</v>
      </c>
      <c r="F169" s="35" t="s">
        <v>521</v>
      </c>
    </row>
    <row r="170" spans="4:6" ht="15.6" hidden="1" x14ac:dyDescent="0.3">
      <c r="D170" s="35" t="s">
        <v>522</v>
      </c>
      <c r="E170" s="35" t="s">
        <v>523</v>
      </c>
      <c r="F170" s="35" t="s">
        <v>524</v>
      </c>
    </row>
    <row r="171" spans="4:6" ht="15.6" hidden="1" x14ac:dyDescent="0.3">
      <c r="D171" s="35" t="s">
        <v>525</v>
      </c>
      <c r="E171" s="35" t="s">
        <v>526</v>
      </c>
      <c r="F171" s="35" t="s">
        <v>527</v>
      </c>
    </row>
    <row r="172" spans="4:6" ht="15.6" hidden="1" x14ac:dyDescent="0.3">
      <c r="D172" s="35" t="s">
        <v>528</v>
      </c>
      <c r="E172" s="35" t="s">
        <v>529</v>
      </c>
      <c r="F172" s="35" t="s">
        <v>530</v>
      </c>
    </row>
    <row r="173" spans="4:6" ht="15.6" hidden="1" x14ac:dyDescent="0.3">
      <c r="E173" s="35" t="s">
        <v>531</v>
      </c>
      <c r="F173" s="35" t="s">
        <v>532</v>
      </c>
    </row>
    <row r="174" spans="4:6" ht="15.6" hidden="1" x14ac:dyDescent="0.3">
      <c r="E174" s="35" t="s">
        <v>533</v>
      </c>
      <c r="F174" s="35" t="s">
        <v>534</v>
      </c>
    </row>
    <row r="175" spans="4:6" ht="15.6" hidden="1" x14ac:dyDescent="0.3">
      <c r="E175" s="35" t="s">
        <v>535</v>
      </c>
      <c r="F175" s="35" t="s">
        <v>536</v>
      </c>
    </row>
    <row r="176" spans="4:6" ht="15.6" hidden="1" x14ac:dyDescent="0.3">
      <c r="E176" s="35" t="s">
        <v>537</v>
      </c>
      <c r="F176" s="35" t="s">
        <v>538</v>
      </c>
    </row>
    <row r="177" spans="5:6" ht="15.6" hidden="1" x14ac:dyDescent="0.3">
      <c r="E177" s="35" t="s">
        <v>539</v>
      </c>
      <c r="F177" s="35" t="s">
        <v>540</v>
      </c>
    </row>
    <row r="178" spans="5:6" ht="15.6" hidden="1" x14ac:dyDescent="0.3">
      <c r="E178" s="35" t="s">
        <v>541</v>
      </c>
      <c r="F178" s="35" t="s">
        <v>542</v>
      </c>
    </row>
    <row r="179" spans="5:6" ht="15.6" hidden="1" x14ac:dyDescent="0.3">
      <c r="E179" s="35" t="s">
        <v>543</v>
      </c>
      <c r="F179" s="35" t="s">
        <v>544</v>
      </c>
    </row>
    <row r="180" spans="5:6" ht="15.6" hidden="1" x14ac:dyDescent="0.3">
      <c r="E180" s="35" t="s">
        <v>545</v>
      </c>
      <c r="F180" s="35" t="s">
        <v>546</v>
      </c>
    </row>
    <row r="181" spans="5:6" ht="15.6" hidden="1" x14ac:dyDescent="0.3">
      <c r="E181" s="35" t="s">
        <v>547</v>
      </c>
      <c r="F181" s="35" t="s">
        <v>548</v>
      </c>
    </row>
    <row r="182" spans="5:6" ht="15.6" hidden="1" x14ac:dyDescent="0.3">
      <c r="E182" s="35" t="s">
        <v>549</v>
      </c>
      <c r="F182" s="35" t="s">
        <v>550</v>
      </c>
    </row>
    <row r="183" spans="5:6" ht="15.6" hidden="1" x14ac:dyDescent="0.3">
      <c r="E183" s="35" t="s">
        <v>551</v>
      </c>
      <c r="F183" s="35" t="s">
        <v>552</v>
      </c>
    </row>
    <row r="184" spans="5:6" ht="15.6" hidden="1" x14ac:dyDescent="0.3">
      <c r="E184" s="35" t="s">
        <v>553</v>
      </c>
      <c r="F184" s="35" t="s">
        <v>554</v>
      </c>
    </row>
    <row r="185" spans="5:6" ht="15.6" hidden="1" x14ac:dyDescent="0.3">
      <c r="E185" s="35" t="s">
        <v>555</v>
      </c>
      <c r="F185" s="35" t="s">
        <v>556</v>
      </c>
    </row>
    <row r="186" spans="5:6" ht="15.6" hidden="1" x14ac:dyDescent="0.3">
      <c r="E186" s="35" t="s">
        <v>557</v>
      </c>
      <c r="F186" s="35" t="s">
        <v>558</v>
      </c>
    </row>
    <row r="187" spans="5:6" ht="15.6" hidden="1" x14ac:dyDescent="0.3">
      <c r="E187" s="35" t="s">
        <v>559</v>
      </c>
      <c r="F187" s="35" t="s">
        <v>560</v>
      </c>
    </row>
    <row r="188" spans="5:6" ht="15.6" hidden="1" x14ac:dyDescent="0.3">
      <c r="E188" s="35" t="s">
        <v>561</v>
      </c>
      <c r="F188" s="35" t="s">
        <v>562</v>
      </c>
    </row>
    <row r="189" spans="5:6" ht="15.6" hidden="1" x14ac:dyDescent="0.3">
      <c r="E189" s="35" t="s">
        <v>563</v>
      </c>
      <c r="F189" s="35" t="s">
        <v>564</v>
      </c>
    </row>
    <row r="190" spans="5:6" ht="15.6" hidden="1" x14ac:dyDescent="0.3">
      <c r="E190" s="35" t="s">
        <v>565</v>
      </c>
      <c r="F190" s="35" t="s">
        <v>566</v>
      </c>
    </row>
    <row r="191" spans="5:6" ht="15.6" hidden="1" x14ac:dyDescent="0.3">
      <c r="E191" s="35" t="s">
        <v>567</v>
      </c>
      <c r="F191" s="35" t="s">
        <v>568</v>
      </c>
    </row>
    <row r="192" spans="5:6" ht="15.6" hidden="1" x14ac:dyDescent="0.3">
      <c r="E192" s="35" t="s">
        <v>569</v>
      </c>
      <c r="F192" s="35" t="s">
        <v>570</v>
      </c>
    </row>
    <row r="193" spans="5:6" ht="15.6" hidden="1" x14ac:dyDescent="0.3">
      <c r="E193" s="35" t="s">
        <v>571</v>
      </c>
      <c r="F193" s="35" t="s">
        <v>572</v>
      </c>
    </row>
    <row r="194" spans="5:6" ht="15.6" hidden="1" x14ac:dyDescent="0.3">
      <c r="E194" s="35" t="s">
        <v>573</v>
      </c>
      <c r="F194" s="35" t="s">
        <v>574</v>
      </c>
    </row>
    <row r="195" spans="5:6" ht="15.6" hidden="1" x14ac:dyDescent="0.3">
      <c r="E195" s="35" t="s">
        <v>575</v>
      </c>
      <c r="F195" s="35" t="s">
        <v>576</v>
      </c>
    </row>
    <row r="196" spans="5:6" ht="15.6" hidden="1" x14ac:dyDescent="0.3">
      <c r="E196" s="35" t="s">
        <v>577</v>
      </c>
      <c r="F196" s="35" t="s">
        <v>578</v>
      </c>
    </row>
    <row r="197" spans="5:6" ht="15.6" hidden="1" x14ac:dyDescent="0.3">
      <c r="E197" s="35" t="s">
        <v>579</v>
      </c>
      <c r="F197" s="35" t="s">
        <v>580</v>
      </c>
    </row>
    <row r="198" spans="5:6" ht="15.6" hidden="1" x14ac:dyDescent="0.3">
      <c r="E198" s="35" t="s">
        <v>581</v>
      </c>
      <c r="F198" s="35" t="s">
        <v>582</v>
      </c>
    </row>
    <row r="199" spans="5:6" ht="15.6" hidden="1" x14ac:dyDescent="0.3">
      <c r="E199" s="35" t="s">
        <v>583</v>
      </c>
      <c r="F199" s="35" t="s">
        <v>584</v>
      </c>
    </row>
    <row r="200" spans="5:6" ht="15.6" hidden="1" x14ac:dyDescent="0.3">
      <c r="E200" s="35" t="s">
        <v>585</v>
      </c>
      <c r="F200" s="35" t="s">
        <v>586</v>
      </c>
    </row>
    <row r="201" spans="5:6" ht="15.6" hidden="1" x14ac:dyDescent="0.3">
      <c r="E201" s="35" t="s">
        <v>587</v>
      </c>
      <c r="F201" s="35" t="s">
        <v>588</v>
      </c>
    </row>
    <row r="202" spans="5:6" ht="15.6" hidden="1" x14ac:dyDescent="0.3">
      <c r="E202" s="35" t="s">
        <v>589</v>
      </c>
      <c r="F202" s="35" t="s">
        <v>590</v>
      </c>
    </row>
    <row r="203" spans="5:6" ht="15.6" hidden="1" x14ac:dyDescent="0.3">
      <c r="E203" s="35" t="s">
        <v>591</v>
      </c>
      <c r="F203" s="35" t="s">
        <v>592</v>
      </c>
    </row>
    <row r="204" spans="5:6" ht="15.6" hidden="1" x14ac:dyDescent="0.3">
      <c r="E204" s="35" t="s">
        <v>593</v>
      </c>
      <c r="F204" s="35" t="s">
        <v>594</v>
      </c>
    </row>
    <row r="205" spans="5:6" ht="15.6" hidden="1" x14ac:dyDescent="0.3">
      <c r="E205" s="35" t="s">
        <v>595</v>
      </c>
      <c r="F205" s="35" t="s">
        <v>596</v>
      </c>
    </row>
    <row r="206" spans="5:6" ht="15.6" hidden="1" x14ac:dyDescent="0.3">
      <c r="E206" s="35" t="s">
        <v>597</v>
      </c>
      <c r="F206" s="35" t="s">
        <v>598</v>
      </c>
    </row>
    <row r="207" spans="5:6" ht="15.6" hidden="1" x14ac:dyDescent="0.3">
      <c r="E207" s="35" t="s">
        <v>599</v>
      </c>
      <c r="F207" s="35" t="s">
        <v>600</v>
      </c>
    </row>
    <row r="208" spans="5:6" ht="15.6" hidden="1" x14ac:dyDescent="0.3">
      <c r="E208" s="35" t="s">
        <v>601</v>
      </c>
      <c r="F208" s="35" t="s">
        <v>602</v>
      </c>
    </row>
    <row r="209" spans="5:6" ht="15.6" hidden="1" x14ac:dyDescent="0.3">
      <c r="E209" s="35" t="s">
        <v>603</v>
      </c>
      <c r="F209" s="35" t="s">
        <v>604</v>
      </c>
    </row>
    <row r="210" spans="5:6" ht="15.6" hidden="1" x14ac:dyDescent="0.3">
      <c r="E210" s="35" t="s">
        <v>605</v>
      </c>
      <c r="F210" s="35" t="s">
        <v>606</v>
      </c>
    </row>
    <row r="211" spans="5:6" ht="15.6" hidden="1" x14ac:dyDescent="0.3">
      <c r="E211" s="35" t="s">
        <v>607</v>
      </c>
      <c r="F211" s="35" t="s">
        <v>608</v>
      </c>
    </row>
    <row r="212" spans="5:6" ht="15.6" hidden="1" x14ac:dyDescent="0.3">
      <c r="E212" s="35" t="s">
        <v>609</v>
      </c>
      <c r="F212" s="35" t="s">
        <v>610</v>
      </c>
    </row>
    <row r="213" spans="5:6" ht="15.6" hidden="1" x14ac:dyDescent="0.3">
      <c r="E213" s="35" t="s">
        <v>100</v>
      </c>
      <c r="F213" s="35" t="s">
        <v>611</v>
      </c>
    </row>
    <row r="214" spans="5:6" ht="15.6" hidden="1" x14ac:dyDescent="0.3">
      <c r="E214" s="35" t="s">
        <v>101</v>
      </c>
      <c r="F214" s="35" t="s">
        <v>612</v>
      </c>
    </row>
    <row r="215" spans="5:6" ht="15.6" hidden="1" x14ac:dyDescent="0.3">
      <c r="E215" s="35" t="s">
        <v>613</v>
      </c>
      <c r="F215" s="35" t="s">
        <v>614</v>
      </c>
    </row>
    <row r="216" spans="5:6" ht="15.6" hidden="1" x14ac:dyDescent="0.3">
      <c r="E216" s="35" t="s">
        <v>615</v>
      </c>
      <c r="F216" s="35" t="s">
        <v>616</v>
      </c>
    </row>
    <row r="217" spans="5:6" ht="15.6" hidden="1" x14ac:dyDescent="0.3">
      <c r="E217" s="35" t="s">
        <v>617</v>
      </c>
      <c r="F217" s="35" t="s">
        <v>618</v>
      </c>
    </row>
    <row r="218" spans="5:6" ht="15.6" hidden="1" x14ac:dyDescent="0.3">
      <c r="E218" s="35" t="s">
        <v>619</v>
      </c>
      <c r="F218" s="35" t="s">
        <v>620</v>
      </c>
    </row>
    <row r="219" spans="5:6" ht="15.6" hidden="1" x14ac:dyDescent="0.3">
      <c r="E219" s="35" t="s">
        <v>621</v>
      </c>
      <c r="F219" s="35" t="s">
        <v>622</v>
      </c>
    </row>
    <row r="220" spans="5:6" ht="15.6" hidden="1" x14ac:dyDescent="0.3">
      <c r="E220" s="35" t="s">
        <v>102</v>
      </c>
      <c r="F220" s="35" t="s">
        <v>623</v>
      </c>
    </row>
    <row r="221" spans="5:6" ht="15.6" hidden="1" x14ac:dyDescent="0.3">
      <c r="E221" s="35" t="s">
        <v>103</v>
      </c>
      <c r="F221" s="35" t="s">
        <v>624</v>
      </c>
    </row>
    <row r="222" spans="5:6" ht="15.6" hidden="1" x14ac:dyDescent="0.3">
      <c r="E222" s="35" t="s">
        <v>104</v>
      </c>
      <c r="F222" s="35" t="s">
        <v>625</v>
      </c>
    </row>
    <row r="223" spans="5:6" ht="15.6" hidden="1" x14ac:dyDescent="0.3">
      <c r="E223" s="35" t="s">
        <v>626</v>
      </c>
      <c r="F223" s="35" t="s">
        <v>627</v>
      </c>
    </row>
    <row r="224" spans="5:6" ht="15.6" hidden="1" x14ac:dyDescent="0.3">
      <c r="E224" s="35" t="s">
        <v>105</v>
      </c>
      <c r="F224" s="35" t="s">
        <v>628</v>
      </c>
    </row>
    <row r="225" spans="5:6" ht="15.6" hidden="1" x14ac:dyDescent="0.3">
      <c r="E225" s="35" t="s">
        <v>629</v>
      </c>
      <c r="F225" s="35" t="s">
        <v>630</v>
      </c>
    </row>
    <row r="226" spans="5:6" ht="15.6" hidden="1" x14ac:dyDescent="0.3">
      <c r="E226" s="35" t="s">
        <v>631</v>
      </c>
      <c r="F226" s="35" t="s">
        <v>632</v>
      </c>
    </row>
    <row r="227" spans="5:6" ht="15.6" hidden="1" x14ac:dyDescent="0.3">
      <c r="E227" s="35" t="s">
        <v>633</v>
      </c>
      <c r="F227" s="35" t="s">
        <v>634</v>
      </c>
    </row>
    <row r="228" spans="5:6" ht="15.6" hidden="1" x14ac:dyDescent="0.3">
      <c r="E228" s="35" t="s">
        <v>635</v>
      </c>
      <c r="F228" s="35" t="s">
        <v>636</v>
      </c>
    </row>
    <row r="229" spans="5:6" ht="15.6" hidden="1" x14ac:dyDescent="0.3">
      <c r="E229" s="35" t="s">
        <v>637</v>
      </c>
      <c r="F229" s="35" t="s">
        <v>638</v>
      </c>
    </row>
    <row r="230" spans="5:6" ht="15.6" hidden="1" x14ac:dyDescent="0.3">
      <c r="E230" s="35" t="s">
        <v>639</v>
      </c>
      <c r="F230" s="35" t="s">
        <v>640</v>
      </c>
    </row>
    <row r="231" spans="5:6" ht="15.6" hidden="1" x14ac:dyDescent="0.3">
      <c r="E231" s="35" t="s">
        <v>641</v>
      </c>
      <c r="F231" s="35" t="s">
        <v>642</v>
      </c>
    </row>
    <row r="232" spans="5:6" ht="15.6" hidden="1" x14ac:dyDescent="0.3">
      <c r="E232" s="35" t="s">
        <v>643</v>
      </c>
      <c r="F232" s="35" t="s">
        <v>644</v>
      </c>
    </row>
    <row r="233" spans="5:6" ht="15.6" hidden="1" x14ac:dyDescent="0.3">
      <c r="E233" s="35" t="s">
        <v>645</v>
      </c>
      <c r="F233" s="35" t="s">
        <v>646</v>
      </c>
    </row>
    <row r="234" spans="5:6" ht="15.6" hidden="1" x14ac:dyDescent="0.3">
      <c r="E234" s="35" t="s">
        <v>647</v>
      </c>
      <c r="F234" s="35" t="s">
        <v>648</v>
      </c>
    </row>
    <row r="235" spans="5:6" ht="15.6" hidden="1" x14ac:dyDescent="0.3">
      <c r="E235" s="35" t="s">
        <v>649</v>
      </c>
      <c r="F235" s="35" t="s">
        <v>650</v>
      </c>
    </row>
    <row r="236" spans="5:6" ht="15.6" hidden="1" x14ac:dyDescent="0.3">
      <c r="E236" s="35" t="s">
        <v>651</v>
      </c>
      <c r="F236" s="35" t="s">
        <v>652</v>
      </c>
    </row>
    <row r="237" spans="5:6" ht="15.6" hidden="1" x14ac:dyDescent="0.3">
      <c r="E237" s="35" t="s">
        <v>653</v>
      </c>
      <c r="F237" s="35" t="s">
        <v>654</v>
      </c>
    </row>
    <row r="238" spans="5:6" ht="15.6" hidden="1" x14ac:dyDescent="0.3">
      <c r="E238" s="35" t="s">
        <v>655</v>
      </c>
      <c r="F238" s="35" t="s">
        <v>656</v>
      </c>
    </row>
    <row r="239" spans="5:6" ht="15.6" hidden="1" x14ac:dyDescent="0.3">
      <c r="E239" s="35" t="s">
        <v>657</v>
      </c>
      <c r="F239" s="35" t="s">
        <v>658</v>
      </c>
    </row>
    <row r="240" spans="5:6" ht="15.6" hidden="1" x14ac:dyDescent="0.3">
      <c r="E240" s="35" t="s">
        <v>659</v>
      </c>
      <c r="F240" s="35" t="s">
        <v>660</v>
      </c>
    </row>
    <row r="241" spans="5:6" ht="15.6" hidden="1" x14ac:dyDescent="0.3">
      <c r="E241" s="35" t="s">
        <v>661</v>
      </c>
      <c r="F241" s="35" t="s">
        <v>662</v>
      </c>
    </row>
    <row r="242" spans="5:6" ht="15.6" hidden="1" x14ac:dyDescent="0.3">
      <c r="E242" s="35" t="s">
        <v>663</v>
      </c>
      <c r="F242" s="35" t="s">
        <v>664</v>
      </c>
    </row>
    <row r="243" spans="5:6" ht="15.6" hidden="1" x14ac:dyDescent="0.3">
      <c r="E243" s="35" t="s">
        <v>665</v>
      </c>
      <c r="F243" s="35" t="s">
        <v>666</v>
      </c>
    </row>
    <row r="244" spans="5:6" ht="15.6" hidden="1" x14ac:dyDescent="0.3">
      <c r="E244" s="35" t="s">
        <v>667</v>
      </c>
      <c r="F244" s="35" t="s">
        <v>668</v>
      </c>
    </row>
    <row r="245" spans="5:6" ht="15.6" hidden="1" x14ac:dyDescent="0.3">
      <c r="E245" s="35" t="s">
        <v>669</v>
      </c>
      <c r="F245" s="35" t="s">
        <v>670</v>
      </c>
    </row>
    <row r="246" spans="5:6" ht="15.6" hidden="1" x14ac:dyDescent="0.3">
      <c r="E246" s="35" t="s">
        <v>671</v>
      </c>
      <c r="F246" s="35" t="s">
        <v>672</v>
      </c>
    </row>
    <row r="247" spans="5:6" ht="15.6" hidden="1" x14ac:dyDescent="0.3">
      <c r="E247" s="35" t="s">
        <v>673</v>
      </c>
      <c r="F247" s="35" t="s">
        <v>674</v>
      </c>
    </row>
    <row r="248" spans="5:6" ht="15.6" hidden="1" x14ac:dyDescent="0.3">
      <c r="E248" s="35" t="s">
        <v>675</v>
      </c>
      <c r="F248" s="35" t="s">
        <v>676</v>
      </c>
    </row>
    <row r="249" spans="5:6" ht="15.6" hidden="1" x14ac:dyDescent="0.3">
      <c r="E249" s="35" t="s">
        <v>677</v>
      </c>
      <c r="F249" s="35" t="s">
        <v>678</v>
      </c>
    </row>
    <row r="250" spans="5:6" ht="15.6" hidden="1" x14ac:dyDescent="0.3">
      <c r="E250" s="35" t="s">
        <v>679</v>
      </c>
      <c r="F250" s="35" t="s">
        <v>680</v>
      </c>
    </row>
    <row r="251" spans="5:6" ht="15.6" hidden="1" x14ac:dyDescent="0.3">
      <c r="E251" s="35" t="s">
        <v>681</v>
      </c>
      <c r="F251" s="35" t="s">
        <v>682</v>
      </c>
    </row>
    <row r="252" spans="5:6" ht="15.6" hidden="1" x14ac:dyDescent="0.3">
      <c r="E252" s="35" t="s">
        <v>683</v>
      </c>
      <c r="F252" s="35" t="s">
        <v>684</v>
      </c>
    </row>
    <row r="253" spans="5:6" ht="15.6" hidden="1" x14ac:dyDescent="0.3">
      <c r="E253" s="35" t="s">
        <v>685</v>
      </c>
      <c r="F253" s="35" t="s">
        <v>686</v>
      </c>
    </row>
    <row r="254" spans="5:6" ht="15.6" hidden="1" x14ac:dyDescent="0.3">
      <c r="E254" s="35" t="s">
        <v>687</v>
      </c>
      <c r="F254" s="35" t="s">
        <v>688</v>
      </c>
    </row>
    <row r="255" spans="5:6" ht="15.6" hidden="1" x14ac:dyDescent="0.3">
      <c r="E255" s="35" t="s">
        <v>689</v>
      </c>
      <c r="F255" s="35" t="s">
        <v>690</v>
      </c>
    </row>
    <row r="256" spans="5:6" ht="15.6" hidden="1" x14ac:dyDescent="0.3">
      <c r="E256" s="35" t="s">
        <v>691</v>
      </c>
      <c r="F256" s="35" t="s">
        <v>692</v>
      </c>
    </row>
    <row r="257" spans="5:6" ht="15.6" hidden="1" x14ac:dyDescent="0.3">
      <c r="E257" s="35" t="s">
        <v>693</v>
      </c>
      <c r="F257" s="35" t="s">
        <v>694</v>
      </c>
    </row>
    <row r="258" spans="5:6" ht="15.6" hidden="1" x14ac:dyDescent="0.3">
      <c r="E258" s="35" t="s">
        <v>695</v>
      </c>
      <c r="F258" s="35" t="s">
        <v>696</v>
      </c>
    </row>
    <row r="259" spans="5:6" ht="15.6" hidden="1" x14ac:dyDescent="0.3">
      <c r="E259" s="35" t="s">
        <v>697</v>
      </c>
      <c r="F259" s="35" t="s">
        <v>698</v>
      </c>
    </row>
    <row r="260" spans="5:6" ht="15.6" hidden="1" x14ac:dyDescent="0.3">
      <c r="E260" s="35" t="s">
        <v>699</v>
      </c>
      <c r="F260" s="35" t="s">
        <v>700</v>
      </c>
    </row>
    <row r="261" spans="5:6" ht="15.6" hidden="1" x14ac:dyDescent="0.3">
      <c r="E261" s="35" t="s">
        <v>701</v>
      </c>
      <c r="F261" s="35" t="s">
        <v>702</v>
      </c>
    </row>
    <row r="262" spans="5:6" ht="15.6" hidden="1" x14ac:dyDescent="0.3">
      <c r="E262" s="35" t="s">
        <v>703</v>
      </c>
      <c r="F262" s="35" t="s">
        <v>704</v>
      </c>
    </row>
    <row r="263" spans="5:6" ht="15.6" hidden="1" x14ac:dyDescent="0.3">
      <c r="E263" s="35" t="s">
        <v>705</v>
      </c>
      <c r="F263" s="35" t="s">
        <v>706</v>
      </c>
    </row>
    <row r="264" spans="5:6" ht="15.6" hidden="1" x14ac:dyDescent="0.3">
      <c r="E264" s="35" t="s">
        <v>707</v>
      </c>
      <c r="F264" s="35" t="s">
        <v>708</v>
      </c>
    </row>
    <row r="265" spans="5:6" ht="15.6" hidden="1" x14ac:dyDescent="0.3">
      <c r="E265" s="35" t="s">
        <v>709</v>
      </c>
      <c r="F265" s="35" t="s">
        <v>710</v>
      </c>
    </row>
    <row r="266" spans="5:6" ht="15.6" hidden="1" x14ac:dyDescent="0.3">
      <c r="E266" s="35" t="s">
        <v>280</v>
      </c>
      <c r="F266" s="35" t="s">
        <v>281</v>
      </c>
    </row>
    <row r="267" spans="5:6" ht="15.6" hidden="1" x14ac:dyDescent="0.3">
      <c r="E267" s="35" t="s">
        <v>711</v>
      </c>
      <c r="F267" s="35" t="s">
        <v>712</v>
      </c>
    </row>
    <row r="268" spans="5:6" ht="15.6" hidden="1" x14ac:dyDescent="0.3">
      <c r="E268" s="35" t="s">
        <v>713</v>
      </c>
      <c r="F268" s="35" t="s">
        <v>714</v>
      </c>
    </row>
    <row r="269" spans="5:6" ht="15.6" hidden="1" x14ac:dyDescent="0.3">
      <c r="E269" s="35" t="s">
        <v>715</v>
      </c>
      <c r="F269" s="35" t="s">
        <v>716</v>
      </c>
    </row>
    <row r="270" spans="5:6" ht="15.6" hidden="1" x14ac:dyDescent="0.3">
      <c r="E270" s="35" t="s">
        <v>717</v>
      </c>
      <c r="F270" s="35" t="s">
        <v>718</v>
      </c>
    </row>
    <row r="271" spans="5:6" ht="15.6" hidden="1" x14ac:dyDescent="0.3">
      <c r="E271" s="35" t="s">
        <v>719</v>
      </c>
      <c r="F271" s="35" t="s">
        <v>720</v>
      </c>
    </row>
    <row r="272" spans="5:6" ht="15.6" hidden="1" x14ac:dyDescent="0.3">
      <c r="E272" s="35" t="s">
        <v>721</v>
      </c>
      <c r="F272" s="35" t="s">
        <v>722</v>
      </c>
    </row>
    <row r="273" spans="5:6" ht="15.6" hidden="1" x14ac:dyDescent="0.3">
      <c r="E273" s="35" t="s">
        <v>723</v>
      </c>
      <c r="F273" s="35" t="s">
        <v>724</v>
      </c>
    </row>
    <row r="274" spans="5:6" ht="15.6" hidden="1" x14ac:dyDescent="0.3">
      <c r="E274" s="35" t="s">
        <v>725</v>
      </c>
      <c r="F274" s="35" t="s">
        <v>726</v>
      </c>
    </row>
    <row r="275" spans="5:6" ht="15.6" hidden="1" x14ac:dyDescent="0.3">
      <c r="E275" s="35" t="s">
        <v>727</v>
      </c>
      <c r="F275" s="35" t="s">
        <v>728</v>
      </c>
    </row>
    <row r="276" spans="5:6" ht="15.6" hidden="1" x14ac:dyDescent="0.3">
      <c r="E276" s="35" t="s">
        <v>729</v>
      </c>
      <c r="F276" s="35" t="s">
        <v>730</v>
      </c>
    </row>
    <row r="277" spans="5:6" ht="15.6" hidden="1" x14ac:dyDescent="0.3">
      <c r="E277" s="35" t="s">
        <v>731</v>
      </c>
      <c r="F277" s="35" t="s">
        <v>732</v>
      </c>
    </row>
    <row r="278" spans="5:6" ht="15.6" hidden="1" x14ac:dyDescent="0.3">
      <c r="E278" s="35" t="s">
        <v>733</v>
      </c>
      <c r="F278" s="35" t="s">
        <v>734</v>
      </c>
    </row>
    <row r="279" spans="5:6" ht="15.6" hidden="1" x14ac:dyDescent="0.3">
      <c r="E279" s="35" t="s">
        <v>735</v>
      </c>
      <c r="F279" s="35" t="s">
        <v>736</v>
      </c>
    </row>
    <row r="280" spans="5:6" ht="15.6" hidden="1" x14ac:dyDescent="0.3">
      <c r="E280" s="35" t="s">
        <v>737</v>
      </c>
      <c r="F280" s="35" t="s">
        <v>738</v>
      </c>
    </row>
    <row r="281" spans="5:6" ht="15.6" hidden="1" x14ac:dyDescent="0.3">
      <c r="E281" s="35" t="s">
        <v>739</v>
      </c>
      <c r="F281" s="35" t="s">
        <v>740</v>
      </c>
    </row>
    <row r="282" spans="5:6" ht="15.6" hidden="1" x14ac:dyDescent="0.3">
      <c r="E282" s="35" t="s">
        <v>741</v>
      </c>
      <c r="F282" s="35" t="s">
        <v>742</v>
      </c>
    </row>
    <row r="283" spans="5:6" ht="15.6" hidden="1" x14ac:dyDescent="0.3">
      <c r="E283" s="35" t="s">
        <v>743</v>
      </c>
      <c r="F283" s="35" t="s">
        <v>744</v>
      </c>
    </row>
    <row r="284" spans="5:6" ht="15.6" hidden="1" x14ac:dyDescent="0.3">
      <c r="E284" s="35" t="s">
        <v>745</v>
      </c>
      <c r="F284" s="35" t="s">
        <v>746</v>
      </c>
    </row>
    <row r="285" spans="5:6" ht="15.6" hidden="1" x14ac:dyDescent="0.3">
      <c r="E285" s="35" t="s">
        <v>747</v>
      </c>
      <c r="F285" s="35" t="s">
        <v>748</v>
      </c>
    </row>
    <row r="286" spans="5:6" ht="15.6" hidden="1" x14ac:dyDescent="0.3">
      <c r="E286" s="35" t="s">
        <v>749</v>
      </c>
      <c r="F286" s="35" t="s">
        <v>750</v>
      </c>
    </row>
    <row r="287" spans="5:6" ht="15.6" hidden="1" x14ac:dyDescent="0.3">
      <c r="E287" s="35" t="s">
        <v>751</v>
      </c>
      <c r="F287" s="35" t="s">
        <v>752</v>
      </c>
    </row>
    <row r="288" spans="5:6" ht="15.6" hidden="1" x14ac:dyDescent="0.3">
      <c r="E288" s="35" t="s">
        <v>753</v>
      </c>
      <c r="F288" s="35" t="s">
        <v>754</v>
      </c>
    </row>
    <row r="289" spans="5:6" ht="15.6" hidden="1" x14ac:dyDescent="0.3">
      <c r="E289" s="35" t="s">
        <v>755</v>
      </c>
      <c r="F289" s="35" t="s">
        <v>756</v>
      </c>
    </row>
    <row r="290" spans="5:6" ht="15.6" hidden="1" x14ac:dyDescent="0.3">
      <c r="E290" s="35" t="s">
        <v>757</v>
      </c>
      <c r="F290" s="35" t="s">
        <v>758</v>
      </c>
    </row>
    <row r="291" spans="5:6" ht="15.6" hidden="1" x14ac:dyDescent="0.3">
      <c r="E291" s="35" t="s">
        <v>759</v>
      </c>
      <c r="F291" s="35" t="s">
        <v>760</v>
      </c>
    </row>
    <row r="292" spans="5:6" ht="15.6" hidden="1" x14ac:dyDescent="0.3">
      <c r="E292" s="35" t="s">
        <v>761</v>
      </c>
      <c r="F292" s="35" t="s">
        <v>762</v>
      </c>
    </row>
    <row r="293" spans="5:6" ht="15.6" hidden="1" x14ac:dyDescent="0.3">
      <c r="E293" s="35" t="s">
        <v>763</v>
      </c>
      <c r="F293" s="35" t="s">
        <v>764</v>
      </c>
    </row>
    <row r="294" spans="5:6" ht="15.6" hidden="1" x14ac:dyDescent="0.3">
      <c r="E294" s="35" t="s">
        <v>765</v>
      </c>
      <c r="F294" s="35" t="s">
        <v>766</v>
      </c>
    </row>
    <row r="295" spans="5:6" ht="15.6" hidden="1" x14ac:dyDescent="0.3">
      <c r="E295" s="35" t="s">
        <v>767</v>
      </c>
      <c r="F295" s="35" t="s">
        <v>768</v>
      </c>
    </row>
    <row r="296" spans="5:6" ht="15.6" hidden="1" x14ac:dyDescent="0.3">
      <c r="E296" s="35" t="s">
        <v>769</v>
      </c>
      <c r="F296" s="35" t="s">
        <v>770</v>
      </c>
    </row>
    <row r="297" spans="5:6" ht="15.6" hidden="1" x14ac:dyDescent="0.3">
      <c r="E297" s="35" t="s">
        <v>771</v>
      </c>
      <c r="F297" s="35" t="s">
        <v>772</v>
      </c>
    </row>
    <row r="298" spans="5:6" ht="15.6" hidden="1" x14ac:dyDescent="0.3">
      <c r="E298" s="35" t="s">
        <v>773</v>
      </c>
      <c r="F298" s="35" t="s">
        <v>774</v>
      </c>
    </row>
    <row r="299" spans="5:6" ht="15.6" hidden="1" x14ac:dyDescent="0.3">
      <c r="E299" s="35" t="s">
        <v>775</v>
      </c>
      <c r="F299" s="35" t="s">
        <v>776</v>
      </c>
    </row>
    <row r="300" spans="5:6" ht="15.6" hidden="1" x14ac:dyDescent="0.3">
      <c r="E300" s="35" t="s">
        <v>777</v>
      </c>
      <c r="F300" s="35" t="s">
        <v>778</v>
      </c>
    </row>
    <row r="301" spans="5:6" ht="15.6" hidden="1" x14ac:dyDescent="0.3">
      <c r="E301" s="35" t="s">
        <v>779</v>
      </c>
      <c r="F301" s="35" t="s">
        <v>780</v>
      </c>
    </row>
    <row r="302" spans="5:6" ht="15.6" hidden="1" x14ac:dyDescent="0.3">
      <c r="E302" s="35" t="s">
        <v>781</v>
      </c>
      <c r="F302" s="35" t="s">
        <v>782</v>
      </c>
    </row>
    <row r="303" spans="5:6" ht="15.6" hidden="1" x14ac:dyDescent="0.3">
      <c r="E303" s="35" t="s">
        <v>783</v>
      </c>
      <c r="F303" s="35" t="s">
        <v>784</v>
      </c>
    </row>
    <row r="304" spans="5:6" ht="15.6" hidden="1" x14ac:dyDescent="0.3">
      <c r="E304" s="35" t="s">
        <v>785</v>
      </c>
      <c r="F304" s="35" t="s">
        <v>786</v>
      </c>
    </row>
    <row r="305" spans="5:6" ht="15.6" hidden="1" x14ac:dyDescent="0.3">
      <c r="E305" s="35" t="s">
        <v>787</v>
      </c>
      <c r="F305" s="35" t="s">
        <v>788</v>
      </c>
    </row>
    <row r="306" spans="5:6" ht="15.6" hidden="1" x14ac:dyDescent="0.3">
      <c r="E306" s="35" t="s">
        <v>789</v>
      </c>
      <c r="F306" s="35" t="s">
        <v>790</v>
      </c>
    </row>
    <row r="307" spans="5:6" ht="15.6" hidden="1" x14ac:dyDescent="0.3">
      <c r="E307" s="35" t="s">
        <v>791</v>
      </c>
      <c r="F307" s="35" t="s">
        <v>792</v>
      </c>
    </row>
    <row r="308" spans="5:6" ht="15.6" hidden="1" x14ac:dyDescent="0.3">
      <c r="E308" s="35" t="s">
        <v>793</v>
      </c>
      <c r="F308" s="35" t="s">
        <v>794</v>
      </c>
    </row>
    <row r="309" spans="5:6" ht="15.6" hidden="1" x14ac:dyDescent="0.3">
      <c r="E309" s="35" t="s">
        <v>795</v>
      </c>
      <c r="F309" s="35" t="s">
        <v>796</v>
      </c>
    </row>
    <row r="310" spans="5:6" ht="15.6" hidden="1" x14ac:dyDescent="0.3">
      <c r="E310" s="35" t="s">
        <v>797</v>
      </c>
      <c r="F310" s="35" t="s">
        <v>798</v>
      </c>
    </row>
    <row r="311" spans="5:6" ht="15.6" hidden="1" x14ac:dyDescent="0.3">
      <c r="E311" s="35" t="s">
        <v>799</v>
      </c>
      <c r="F311" s="35" t="s">
        <v>800</v>
      </c>
    </row>
    <row r="312" spans="5:6" ht="15.6" hidden="1" x14ac:dyDescent="0.3">
      <c r="E312" s="35" t="s">
        <v>801</v>
      </c>
      <c r="F312" s="35" t="s">
        <v>802</v>
      </c>
    </row>
    <row r="313" spans="5:6" ht="15.6" hidden="1" x14ac:dyDescent="0.3">
      <c r="E313" s="35" t="s">
        <v>803</v>
      </c>
      <c r="F313" s="35" t="s">
        <v>804</v>
      </c>
    </row>
    <row r="314" spans="5:6" ht="15.6" hidden="1" x14ac:dyDescent="0.3">
      <c r="E314" s="35" t="s">
        <v>805</v>
      </c>
      <c r="F314" s="35" t="s">
        <v>806</v>
      </c>
    </row>
    <row r="315" spans="5:6" ht="15.6" hidden="1" x14ac:dyDescent="0.3">
      <c r="E315" s="35" t="s">
        <v>807</v>
      </c>
      <c r="F315" s="35" t="s">
        <v>808</v>
      </c>
    </row>
    <row r="316" spans="5:6" ht="15.6" hidden="1" x14ac:dyDescent="0.3">
      <c r="E316" s="35" t="s">
        <v>809</v>
      </c>
      <c r="F316" s="35" t="s">
        <v>810</v>
      </c>
    </row>
    <row r="317" spans="5:6" ht="15.6" hidden="1" x14ac:dyDescent="0.3">
      <c r="E317" s="35" t="s">
        <v>811</v>
      </c>
      <c r="F317" s="35" t="s">
        <v>812</v>
      </c>
    </row>
    <row r="318" spans="5:6" ht="15.6" hidden="1" x14ac:dyDescent="0.3">
      <c r="E318" s="35" t="s">
        <v>813</v>
      </c>
      <c r="F318" s="35" t="s">
        <v>814</v>
      </c>
    </row>
    <row r="319" spans="5:6" ht="15.6" hidden="1" x14ac:dyDescent="0.3">
      <c r="E319" s="35" t="s">
        <v>815</v>
      </c>
      <c r="F319" s="35" t="s">
        <v>816</v>
      </c>
    </row>
    <row r="320" spans="5:6" ht="15.6" hidden="1" x14ac:dyDescent="0.3">
      <c r="E320" s="35" t="s">
        <v>817</v>
      </c>
      <c r="F320" s="35" t="s">
        <v>818</v>
      </c>
    </row>
    <row r="321" spans="5:6" ht="15.6" hidden="1" x14ac:dyDescent="0.3">
      <c r="E321" s="35" t="s">
        <v>819</v>
      </c>
      <c r="F321" s="35" t="s">
        <v>820</v>
      </c>
    </row>
    <row r="322" spans="5:6" ht="15.6" hidden="1" x14ac:dyDescent="0.3">
      <c r="E322" s="35" t="s">
        <v>821</v>
      </c>
      <c r="F322" s="35" t="s">
        <v>822</v>
      </c>
    </row>
    <row r="323" spans="5:6" ht="15.6" hidden="1" x14ac:dyDescent="0.3">
      <c r="E323" s="35" t="s">
        <v>823</v>
      </c>
      <c r="F323" s="35" t="s">
        <v>824</v>
      </c>
    </row>
    <row r="324" spans="5:6" ht="15.6" hidden="1" x14ac:dyDescent="0.3">
      <c r="E324" s="35" t="s">
        <v>825</v>
      </c>
      <c r="F324" s="35" t="s">
        <v>826</v>
      </c>
    </row>
    <row r="325" spans="5:6" ht="15.6" hidden="1" x14ac:dyDescent="0.3">
      <c r="E325" s="35" t="s">
        <v>827</v>
      </c>
      <c r="F325" s="35" t="s">
        <v>828</v>
      </c>
    </row>
    <row r="326" spans="5:6" ht="15.6" hidden="1" x14ac:dyDescent="0.3">
      <c r="E326" s="35" t="s">
        <v>829</v>
      </c>
      <c r="F326" s="35" t="s">
        <v>830</v>
      </c>
    </row>
    <row r="327" spans="5:6" ht="15.6" hidden="1" x14ac:dyDescent="0.3">
      <c r="E327" s="35" t="s">
        <v>831</v>
      </c>
      <c r="F327" s="35" t="s">
        <v>832</v>
      </c>
    </row>
    <row r="328" spans="5:6" ht="15.6" hidden="1" x14ac:dyDescent="0.3">
      <c r="E328" s="35" t="s">
        <v>833</v>
      </c>
      <c r="F328" s="35" t="s">
        <v>834</v>
      </c>
    </row>
    <row r="329" spans="5:6" ht="15.6" hidden="1" x14ac:dyDescent="0.3">
      <c r="E329" s="35" t="s">
        <v>835</v>
      </c>
      <c r="F329" s="35" t="s">
        <v>836</v>
      </c>
    </row>
    <row r="330" spans="5:6" ht="15.6" hidden="1" x14ac:dyDescent="0.3">
      <c r="E330" s="35" t="s">
        <v>837</v>
      </c>
      <c r="F330" s="35" t="s">
        <v>838</v>
      </c>
    </row>
    <row r="331" spans="5:6" ht="15.6" hidden="1" x14ac:dyDescent="0.3">
      <c r="E331" s="35" t="s">
        <v>839</v>
      </c>
      <c r="F331" s="35" t="s">
        <v>840</v>
      </c>
    </row>
    <row r="332" spans="5:6" ht="15.6" hidden="1" x14ac:dyDescent="0.3">
      <c r="E332" s="35" t="s">
        <v>841</v>
      </c>
      <c r="F332" s="35" t="s">
        <v>842</v>
      </c>
    </row>
    <row r="333" spans="5:6" ht="15.6" hidden="1" x14ac:dyDescent="0.3">
      <c r="E333" s="35" t="s">
        <v>843</v>
      </c>
      <c r="F333" s="35" t="s">
        <v>844</v>
      </c>
    </row>
    <row r="334" spans="5:6" ht="15.6" hidden="1" x14ac:dyDescent="0.3">
      <c r="E334" s="35" t="s">
        <v>845</v>
      </c>
      <c r="F334" s="35" t="s">
        <v>846</v>
      </c>
    </row>
    <row r="335" spans="5:6" ht="15.6" hidden="1" x14ac:dyDescent="0.3">
      <c r="E335" s="35" t="s">
        <v>847</v>
      </c>
      <c r="F335" s="35" t="s">
        <v>848</v>
      </c>
    </row>
    <row r="336" spans="5:6" ht="15.6" hidden="1" x14ac:dyDescent="0.3">
      <c r="E336" s="35" t="s">
        <v>849</v>
      </c>
      <c r="F336" s="35" t="s">
        <v>850</v>
      </c>
    </row>
    <row r="337" spans="5:6" ht="15.6" hidden="1" x14ac:dyDescent="0.3">
      <c r="E337" s="35" t="s">
        <v>851</v>
      </c>
      <c r="F337" s="35" t="s">
        <v>852</v>
      </c>
    </row>
    <row r="338" spans="5:6" ht="15.6" hidden="1" x14ac:dyDescent="0.3">
      <c r="E338" s="35" t="s">
        <v>853</v>
      </c>
      <c r="F338" s="35" t="s">
        <v>854</v>
      </c>
    </row>
    <row r="339" spans="5:6" ht="15.6" hidden="1" x14ac:dyDescent="0.3">
      <c r="E339" s="35" t="s">
        <v>855</v>
      </c>
      <c r="F339" s="35" t="s">
        <v>856</v>
      </c>
    </row>
    <row r="340" spans="5:6" ht="15.6" hidden="1" x14ac:dyDescent="0.3">
      <c r="E340" s="35" t="s">
        <v>857</v>
      </c>
      <c r="F340" s="35" t="s">
        <v>858</v>
      </c>
    </row>
    <row r="341" spans="5:6" ht="15.6" hidden="1" x14ac:dyDescent="0.3">
      <c r="E341" s="35" t="s">
        <v>859</v>
      </c>
      <c r="F341" s="35" t="s">
        <v>860</v>
      </c>
    </row>
    <row r="342" spans="5:6" ht="15.6" hidden="1" x14ac:dyDescent="0.3">
      <c r="E342" s="35" t="s">
        <v>861</v>
      </c>
      <c r="F342" s="35" t="s">
        <v>862</v>
      </c>
    </row>
    <row r="343" spans="5:6" ht="15.6" hidden="1" x14ac:dyDescent="0.3">
      <c r="E343" s="35" t="s">
        <v>863</v>
      </c>
      <c r="F343" s="35" t="s">
        <v>864</v>
      </c>
    </row>
    <row r="344" spans="5:6" ht="15.6" hidden="1" x14ac:dyDescent="0.3">
      <c r="E344" s="35" t="s">
        <v>865</v>
      </c>
      <c r="F344" s="35" t="s">
        <v>866</v>
      </c>
    </row>
    <row r="345" spans="5:6" ht="15.6" hidden="1" x14ac:dyDescent="0.3">
      <c r="E345" s="35" t="s">
        <v>867</v>
      </c>
      <c r="F345" s="35" t="s">
        <v>868</v>
      </c>
    </row>
    <row r="346" spans="5:6" ht="15.6" hidden="1" x14ac:dyDescent="0.3">
      <c r="E346" s="35" t="s">
        <v>869</v>
      </c>
      <c r="F346" s="35" t="s">
        <v>870</v>
      </c>
    </row>
    <row r="347" spans="5:6" ht="15.6" hidden="1" x14ac:dyDescent="0.3">
      <c r="E347" s="35" t="s">
        <v>871</v>
      </c>
      <c r="F347" s="35" t="s">
        <v>872</v>
      </c>
    </row>
    <row r="348" spans="5:6" ht="15.6" hidden="1" x14ac:dyDescent="0.3">
      <c r="E348" s="35" t="s">
        <v>873</v>
      </c>
      <c r="F348" s="35" t="s">
        <v>874</v>
      </c>
    </row>
    <row r="349" spans="5:6" ht="15.6" hidden="1" x14ac:dyDescent="0.3">
      <c r="E349" s="35" t="s">
        <v>875</v>
      </c>
      <c r="F349" s="35" t="s">
        <v>876</v>
      </c>
    </row>
    <row r="350" spans="5:6" ht="15.6" hidden="1" x14ac:dyDescent="0.3">
      <c r="E350" s="35" t="s">
        <v>877</v>
      </c>
      <c r="F350" s="35" t="s">
        <v>878</v>
      </c>
    </row>
    <row r="351" spans="5:6" ht="15.6" hidden="1" x14ac:dyDescent="0.3">
      <c r="E351" s="35" t="s">
        <v>879</v>
      </c>
      <c r="F351" s="35" t="s">
        <v>880</v>
      </c>
    </row>
    <row r="352" spans="5:6" ht="15.6" hidden="1" x14ac:dyDescent="0.3">
      <c r="E352" s="35" t="s">
        <v>239</v>
      </c>
      <c r="F352" s="35" t="s">
        <v>881</v>
      </c>
    </row>
    <row r="353" spans="5:6" ht="15.6" hidden="1" x14ac:dyDescent="0.3">
      <c r="E353" s="35" t="s">
        <v>882</v>
      </c>
      <c r="F353" s="35" t="s">
        <v>883</v>
      </c>
    </row>
    <row r="354" spans="5:6" ht="15.6" hidden="1" x14ac:dyDescent="0.3">
      <c r="E354" s="35" t="s">
        <v>884</v>
      </c>
      <c r="F354" s="35" t="s">
        <v>885</v>
      </c>
    </row>
    <row r="355" spans="5:6" ht="15.6" hidden="1" x14ac:dyDescent="0.3">
      <c r="E355" s="35" t="s">
        <v>90</v>
      </c>
      <c r="F355" s="35" t="s">
        <v>886</v>
      </c>
    </row>
    <row r="356" spans="5:6" ht="15.6" hidden="1" x14ac:dyDescent="0.3">
      <c r="E356" s="35" t="s">
        <v>242</v>
      </c>
      <c r="F356" s="35" t="s">
        <v>887</v>
      </c>
    </row>
    <row r="357" spans="5:6" ht="15.6" hidden="1" x14ac:dyDescent="0.3">
      <c r="E357" s="35" t="s">
        <v>888</v>
      </c>
      <c r="F357" s="35" t="s">
        <v>889</v>
      </c>
    </row>
    <row r="358" spans="5:6" ht="15.6" hidden="1" x14ac:dyDescent="0.3">
      <c r="E358" s="35" t="s">
        <v>243</v>
      </c>
      <c r="F358" s="35" t="s">
        <v>890</v>
      </c>
    </row>
    <row r="359" spans="5:6" ht="15.6" hidden="1" x14ac:dyDescent="0.3">
      <c r="E359" s="35" t="s">
        <v>891</v>
      </c>
      <c r="F359" s="35" t="s">
        <v>892</v>
      </c>
    </row>
    <row r="360" spans="5:6" ht="15.6" hidden="1" x14ac:dyDescent="0.3">
      <c r="E360" s="35" t="s">
        <v>893</v>
      </c>
      <c r="F360" s="35" t="s">
        <v>894</v>
      </c>
    </row>
    <row r="361" spans="5:6" ht="15.6" hidden="1" x14ac:dyDescent="0.3">
      <c r="E361" s="35" t="s">
        <v>895</v>
      </c>
      <c r="F361" s="35" t="s">
        <v>896</v>
      </c>
    </row>
    <row r="362" spans="5:6" ht="15.6" hidden="1" x14ac:dyDescent="0.3">
      <c r="E362" s="35" t="s">
        <v>897</v>
      </c>
      <c r="F362" s="35" t="s">
        <v>898</v>
      </c>
    </row>
    <row r="363" spans="5:6" ht="15.6" hidden="1" x14ac:dyDescent="0.3">
      <c r="E363" s="35" t="s">
        <v>899</v>
      </c>
      <c r="F363" s="35" t="s">
        <v>900</v>
      </c>
    </row>
    <row r="364" spans="5:6" ht="15.6" hidden="1" x14ac:dyDescent="0.3">
      <c r="E364" s="35" t="s">
        <v>901</v>
      </c>
      <c r="F364" s="35" t="s">
        <v>902</v>
      </c>
    </row>
    <row r="365" spans="5:6" ht="15.6" hidden="1" x14ac:dyDescent="0.3">
      <c r="E365" s="35" t="s">
        <v>903</v>
      </c>
      <c r="F365" s="35" t="s">
        <v>904</v>
      </c>
    </row>
    <row r="366" spans="5:6" ht="15.6" hidden="1" x14ac:dyDescent="0.3">
      <c r="E366" s="35" t="s">
        <v>905</v>
      </c>
      <c r="F366" s="35" t="s">
        <v>906</v>
      </c>
    </row>
    <row r="367" spans="5:6" ht="15.6" hidden="1" x14ac:dyDescent="0.3">
      <c r="E367" s="35" t="s">
        <v>907</v>
      </c>
      <c r="F367" s="35" t="s">
        <v>908</v>
      </c>
    </row>
    <row r="368" spans="5:6" ht="15.6" hidden="1" x14ac:dyDescent="0.3">
      <c r="E368" s="35" t="s">
        <v>909</v>
      </c>
      <c r="F368" s="35" t="s">
        <v>910</v>
      </c>
    </row>
    <row r="369" spans="5:6" ht="15.6" hidden="1" x14ac:dyDescent="0.3">
      <c r="E369" s="35" t="s">
        <v>911</v>
      </c>
      <c r="F369" s="35" t="s">
        <v>912</v>
      </c>
    </row>
    <row r="370" spans="5:6" ht="15.6" hidden="1" x14ac:dyDescent="0.3">
      <c r="E370" s="35" t="s">
        <v>913</v>
      </c>
      <c r="F370" s="35" t="s">
        <v>914</v>
      </c>
    </row>
    <row r="371" spans="5:6" ht="15.6" hidden="1" x14ac:dyDescent="0.3">
      <c r="E371" s="35" t="s">
        <v>915</v>
      </c>
      <c r="F371" s="35" t="s">
        <v>916</v>
      </c>
    </row>
    <row r="372" spans="5:6" ht="15.6" hidden="1" x14ac:dyDescent="0.3">
      <c r="E372" s="35" t="s">
        <v>917</v>
      </c>
      <c r="F372" s="35" t="s">
        <v>918</v>
      </c>
    </row>
    <row r="373" spans="5:6" ht="15.6" hidden="1" x14ac:dyDescent="0.3">
      <c r="E373" s="35" t="s">
        <v>257</v>
      </c>
      <c r="F373" s="35" t="s">
        <v>919</v>
      </c>
    </row>
    <row r="374" spans="5:6" ht="15.6" hidden="1" x14ac:dyDescent="0.3">
      <c r="E374" s="35" t="s">
        <v>920</v>
      </c>
      <c r="F374" s="35" t="s">
        <v>921</v>
      </c>
    </row>
    <row r="375" spans="5:6" ht="15.6" hidden="1" x14ac:dyDescent="0.3">
      <c r="E375" s="35" t="s">
        <v>922</v>
      </c>
      <c r="F375" s="35" t="s">
        <v>923</v>
      </c>
    </row>
    <row r="376" spans="5:6" ht="15.6" hidden="1" x14ac:dyDescent="0.3">
      <c r="E376" s="35" t="s">
        <v>258</v>
      </c>
      <c r="F376" s="35" t="s">
        <v>924</v>
      </c>
    </row>
    <row r="377" spans="5:6" ht="15.6" hidden="1" x14ac:dyDescent="0.3">
      <c r="E377" s="35" t="s">
        <v>925</v>
      </c>
      <c r="F377" s="35" t="s">
        <v>926</v>
      </c>
    </row>
    <row r="378" spans="5:6" ht="15.6" hidden="1" x14ac:dyDescent="0.3">
      <c r="E378" s="35" t="s">
        <v>927</v>
      </c>
      <c r="F378" s="35" t="s">
        <v>928</v>
      </c>
    </row>
    <row r="379" spans="5:6" ht="15.6" hidden="1" x14ac:dyDescent="0.3">
      <c r="E379" s="35" t="s">
        <v>929</v>
      </c>
      <c r="F379" s="35" t="s">
        <v>930</v>
      </c>
    </row>
    <row r="380" spans="5:6" ht="15.6" hidden="1" x14ac:dyDescent="0.3">
      <c r="E380" s="35" t="s">
        <v>931</v>
      </c>
      <c r="F380" s="35" t="s">
        <v>932</v>
      </c>
    </row>
    <row r="381" spans="5:6" ht="15.6" hidden="1" x14ac:dyDescent="0.3">
      <c r="E381" s="35" t="s">
        <v>933</v>
      </c>
      <c r="F381" s="35" t="s">
        <v>934</v>
      </c>
    </row>
    <row r="382" spans="5:6" ht="15.6" hidden="1" x14ac:dyDescent="0.3">
      <c r="E382" s="35" t="s">
        <v>935</v>
      </c>
      <c r="F382" s="35" t="s">
        <v>936</v>
      </c>
    </row>
    <row r="383" spans="5:6" ht="15.6" hidden="1" x14ac:dyDescent="0.3">
      <c r="E383" s="35" t="s">
        <v>937</v>
      </c>
      <c r="F383" s="35" t="s">
        <v>938</v>
      </c>
    </row>
    <row r="384" spans="5:6" ht="15.6" hidden="1" x14ac:dyDescent="0.3">
      <c r="E384" s="35" t="s">
        <v>939</v>
      </c>
      <c r="F384" s="35" t="s">
        <v>940</v>
      </c>
    </row>
    <row r="385" spans="5:6" ht="15.6" hidden="1" x14ac:dyDescent="0.3">
      <c r="E385" s="35" t="s">
        <v>941</v>
      </c>
      <c r="F385" s="35" t="s">
        <v>942</v>
      </c>
    </row>
    <row r="386" spans="5:6" ht="15.6" hidden="1" x14ac:dyDescent="0.3">
      <c r="E386" s="35" t="s">
        <v>943</v>
      </c>
      <c r="F386" s="35" t="s">
        <v>944</v>
      </c>
    </row>
    <row r="387" spans="5:6" ht="15.6" hidden="1" x14ac:dyDescent="0.3">
      <c r="E387" s="35" t="s">
        <v>945</v>
      </c>
      <c r="F387" s="35" t="s">
        <v>946</v>
      </c>
    </row>
    <row r="388" spans="5:6" ht="15.6" hidden="1" x14ac:dyDescent="0.3">
      <c r="E388" s="35" t="s">
        <v>947</v>
      </c>
      <c r="F388" s="35" t="s">
        <v>948</v>
      </c>
    </row>
    <row r="389" spans="5:6" ht="15.6" hidden="1" x14ac:dyDescent="0.3">
      <c r="E389" s="35" t="s">
        <v>949</v>
      </c>
      <c r="F389" s="35" t="s">
        <v>950</v>
      </c>
    </row>
    <row r="390" spans="5:6" ht="15.6" hidden="1" x14ac:dyDescent="0.3">
      <c r="E390" s="35" t="s">
        <v>951</v>
      </c>
      <c r="F390" s="35" t="s">
        <v>952</v>
      </c>
    </row>
    <row r="391" spans="5:6" ht="15.6" hidden="1" x14ac:dyDescent="0.3">
      <c r="E391" s="35" t="s">
        <v>953</v>
      </c>
      <c r="F391" s="35" t="s">
        <v>954</v>
      </c>
    </row>
    <row r="392" spans="5:6" ht="15.6" hidden="1" x14ac:dyDescent="0.3">
      <c r="E392" s="35" t="s">
        <v>955</v>
      </c>
      <c r="F392" s="35" t="s">
        <v>956</v>
      </c>
    </row>
    <row r="393" spans="5:6" ht="15.6" hidden="1" x14ac:dyDescent="0.3">
      <c r="E393" s="35" t="s">
        <v>957</v>
      </c>
      <c r="F393" s="35" t="s">
        <v>958</v>
      </c>
    </row>
    <row r="394" spans="5:6" ht="15.6" hidden="1" x14ac:dyDescent="0.3">
      <c r="E394" s="35" t="s">
        <v>959</v>
      </c>
      <c r="F394" s="35" t="s">
        <v>960</v>
      </c>
    </row>
    <row r="395" spans="5:6" ht="15.6" hidden="1" x14ac:dyDescent="0.3">
      <c r="E395" s="35" t="s">
        <v>961</v>
      </c>
      <c r="F395" s="35" t="s">
        <v>962</v>
      </c>
    </row>
    <row r="396" spans="5:6" ht="15.6" hidden="1" x14ac:dyDescent="0.3">
      <c r="E396" s="35" t="s">
        <v>963</v>
      </c>
      <c r="F396" s="35" t="s">
        <v>964</v>
      </c>
    </row>
    <row r="397" spans="5:6" ht="15.6" hidden="1" x14ac:dyDescent="0.3">
      <c r="E397" s="35" t="s">
        <v>965</v>
      </c>
      <c r="F397" s="35" t="s">
        <v>966</v>
      </c>
    </row>
    <row r="398" spans="5:6" ht="15.6" hidden="1" x14ac:dyDescent="0.3">
      <c r="E398" s="35" t="s">
        <v>967</v>
      </c>
      <c r="F398" s="35" t="s">
        <v>968</v>
      </c>
    </row>
    <row r="399" spans="5:6" ht="15.6" hidden="1" x14ac:dyDescent="0.3">
      <c r="E399" s="35" t="s">
        <v>969</v>
      </c>
      <c r="F399" s="35" t="s">
        <v>970</v>
      </c>
    </row>
    <row r="400" spans="5:6" ht="15.6" hidden="1" x14ac:dyDescent="0.3">
      <c r="E400" s="35" t="s">
        <v>971</v>
      </c>
      <c r="F400" s="35" t="s">
        <v>972</v>
      </c>
    </row>
    <row r="401" spans="5:6" ht="15.6" hidden="1" x14ac:dyDescent="0.3">
      <c r="E401" s="35" t="s">
        <v>973</v>
      </c>
      <c r="F401" s="35" t="s">
        <v>974</v>
      </c>
    </row>
    <row r="402" spans="5:6" ht="15.6" hidden="1" x14ac:dyDescent="0.3">
      <c r="E402" s="35" t="s">
        <v>975</v>
      </c>
      <c r="F402" s="35" t="s">
        <v>976</v>
      </c>
    </row>
    <row r="403" spans="5:6" ht="15.6" hidden="1" x14ac:dyDescent="0.3">
      <c r="E403" s="35" t="s">
        <v>977</v>
      </c>
      <c r="F403" s="35" t="s">
        <v>978</v>
      </c>
    </row>
    <row r="404" spans="5:6" ht="15.6" hidden="1" x14ac:dyDescent="0.3">
      <c r="E404" s="35" t="s">
        <v>979</v>
      </c>
      <c r="F404" s="35" t="s">
        <v>980</v>
      </c>
    </row>
    <row r="405" spans="5:6" ht="15.6" hidden="1" x14ac:dyDescent="0.3">
      <c r="E405" s="35" t="s">
        <v>57</v>
      </c>
      <c r="F405" s="35" t="s">
        <v>981</v>
      </c>
    </row>
    <row r="406" spans="5:6" ht="15.6" hidden="1" x14ac:dyDescent="0.3">
      <c r="E406" s="35" t="s">
        <v>982</v>
      </c>
      <c r="F406" s="35" t="s">
        <v>983</v>
      </c>
    </row>
    <row r="407" spans="5:6" ht="15.6" hidden="1" x14ac:dyDescent="0.3">
      <c r="E407" s="35" t="s">
        <v>984</v>
      </c>
      <c r="F407" s="35" t="s">
        <v>985</v>
      </c>
    </row>
    <row r="408" spans="5:6" ht="15.6" hidden="1" x14ac:dyDescent="0.3">
      <c r="E408" s="35" t="s">
        <v>986</v>
      </c>
      <c r="F408" s="35" t="s">
        <v>987</v>
      </c>
    </row>
    <row r="409" spans="5:6" ht="15.6" hidden="1" x14ac:dyDescent="0.3">
      <c r="E409" s="35" t="s">
        <v>988</v>
      </c>
      <c r="F409" s="35" t="s">
        <v>989</v>
      </c>
    </row>
    <row r="410" spans="5:6" ht="15.6" hidden="1" x14ac:dyDescent="0.3">
      <c r="E410" s="35" t="s">
        <v>990</v>
      </c>
      <c r="F410" s="35" t="s">
        <v>991</v>
      </c>
    </row>
    <row r="411" spans="5:6" ht="15.6" hidden="1" x14ac:dyDescent="0.3">
      <c r="E411" s="35" t="s">
        <v>992</v>
      </c>
      <c r="F411" s="35" t="s">
        <v>993</v>
      </c>
    </row>
    <row r="412" spans="5:6" ht="15.6" hidden="1" x14ac:dyDescent="0.3">
      <c r="E412" s="35" t="s">
        <v>994</v>
      </c>
      <c r="F412" s="35" t="s">
        <v>995</v>
      </c>
    </row>
    <row r="413" spans="5:6" ht="15.6" hidden="1" x14ac:dyDescent="0.3">
      <c r="E413" s="35" t="s">
        <v>996</v>
      </c>
      <c r="F413" s="35" t="s">
        <v>997</v>
      </c>
    </row>
    <row r="414" spans="5:6" ht="15.6" hidden="1" x14ac:dyDescent="0.3">
      <c r="E414" s="35" t="s">
        <v>998</v>
      </c>
      <c r="F414" s="35" t="s">
        <v>999</v>
      </c>
    </row>
    <row r="415" spans="5:6" ht="15.6" hidden="1" x14ac:dyDescent="0.3">
      <c r="E415" s="35" t="s">
        <v>1000</v>
      </c>
      <c r="F415" s="35" t="s">
        <v>1001</v>
      </c>
    </row>
    <row r="416" spans="5:6" ht="15.6" hidden="1" x14ac:dyDescent="0.3">
      <c r="E416" s="35" t="s">
        <v>1002</v>
      </c>
      <c r="F416" s="35" t="s">
        <v>1003</v>
      </c>
    </row>
    <row r="417" spans="5:6" ht="15.6" hidden="1" x14ac:dyDescent="0.3">
      <c r="E417" s="35" t="s">
        <v>1004</v>
      </c>
      <c r="F417" s="35" t="s">
        <v>1005</v>
      </c>
    </row>
    <row r="418" spans="5:6" ht="15.6" hidden="1" x14ac:dyDescent="0.3">
      <c r="E418" s="35" t="s">
        <v>1006</v>
      </c>
      <c r="F418" s="35" t="s">
        <v>1007</v>
      </c>
    </row>
    <row r="419" spans="5:6" ht="15.6" hidden="1" x14ac:dyDescent="0.3">
      <c r="E419" s="35" t="s">
        <v>1008</v>
      </c>
      <c r="F419" s="35" t="s">
        <v>1009</v>
      </c>
    </row>
    <row r="420" spans="5:6" ht="15.6" hidden="1" x14ac:dyDescent="0.3">
      <c r="E420" s="35" t="s">
        <v>1010</v>
      </c>
      <c r="F420" s="35" t="s">
        <v>1011</v>
      </c>
    </row>
    <row r="421" spans="5:6" ht="15.6" hidden="1" x14ac:dyDescent="0.3">
      <c r="E421" s="35" t="s">
        <v>1012</v>
      </c>
      <c r="F421" s="35" t="s">
        <v>1013</v>
      </c>
    </row>
    <row r="422" spans="5:6" ht="15.6" hidden="1" x14ac:dyDescent="0.3">
      <c r="E422" s="35" t="s">
        <v>1014</v>
      </c>
      <c r="F422" s="35" t="s">
        <v>1015</v>
      </c>
    </row>
    <row r="423" spans="5:6" ht="15.6" hidden="1" x14ac:dyDescent="0.3">
      <c r="E423" s="35" t="s">
        <v>1016</v>
      </c>
      <c r="F423" s="35" t="s">
        <v>1017</v>
      </c>
    </row>
    <row r="424" spans="5:6" ht="15.6" hidden="1" x14ac:dyDescent="0.3">
      <c r="E424" s="35" t="s">
        <v>1018</v>
      </c>
      <c r="F424" s="35" t="s">
        <v>1019</v>
      </c>
    </row>
    <row r="425" spans="5:6" ht="15.6" hidden="1" x14ac:dyDescent="0.3">
      <c r="E425" s="35" t="s">
        <v>1020</v>
      </c>
      <c r="F425" s="35" t="s">
        <v>1021</v>
      </c>
    </row>
    <row r="426" spans="5:6" ht="15.6" hidden="1" x14ac:dyDescent="0.3">
      <c r="E426" s="35" t="s">
        <v>1022</v>
      </c>
      <c r="F426" s="35" t="s">
        <v>1023</v>
      </c>
    </row>
    <row r="427" spans="5:6" ht="15.6" hidden="1" x14ac:dyDescent="0.3">
      <c r="E427" s="35" t="s">
        <v>1024</v>
      </c>
      <c r="F427" s="35" t="s">
        <v>1025</v>
      </c>
    </row>
    <row r="428" spans="5:6" ht="15.6" hidden="1" x14ac:dyDescent="0.3">
      <c r="E428" s="35" t="s">
        <v>1026</v>
      </c>
      <c r="F428" s="35" t="s">
        <v>1027</v>
      </c>
    </row>
    <row r="429" spans="5:6" ht="15.6" hidden="1" x14ac:dyDescent="0.3">
      <c r="E429" s="35" t="s">
        <v>1028</v>
      </c>
      <c r="F429" s="35" t="s">
        <v>1029</v>
      </c>
    </row>
    <row r="430" spans="5:6" ht="15.6" hidden="1" x14ac:dyDescent="0.3">
      <c r="E430" s="35" t="s">
        <v>1030</v>
      </c>
      <c r="F430" s="35" t="s">
        <v>1031</v>
      </c>
    </row>
    <row r="431" spans="5:6" ht="15.6" hidden="1" x14ac:dyDescent="0.3">
      <c r="E431" s="35" t="s">
        <v>1032</v>
      </c>
      <c r="F431" s="35" t="s">
        <v>1033</v>
      </c>
    </row>
    <row r="432" spans="5:6" ht="15.6" hidden="1" x14ac:dyDescent="0.3">
      <c r="E432" s="35" t="s">
        <v>1034</v>
      </c>
      <c r="F432" s="35" t="s">
        <v>1035</v>
      </c>
    </row>
    <row r="433" spans="5:6" ht="15.6" hidden="1" x14ac:dyDescent="0.3">
      <c r="E433" s="35" t="s">
        <v>1036</v>
      </c>
      <c r="F433" s="35" t="s">
        <v>1037</v>
      </c>
    </row>
    <row r="434" spans="5:6" ht="15.6" hidden="1" x14ac:dyDescent="0.3">
      <c r="E434" s="35" t="s">
        <v>58</v>
      </c>
      <c r="F434" s="35" t="s">
        <v>1038</v>
      </c>
    </row>
    <row r="435" spans="5:6" ht="15.6" hidden="1" x14ac:dyDescent="0.3">
      <c r="E435" s="35" t="s">
        <v>1039</v>
      </c>
      <c r="F435" s="35" t="s">
        <v>1040</v>
      </c>
    </row>
    <row r="436" spans="5:6" ht="15.6" hidden="1" x14ac:dyDescent="0.3">
      <c r="E436" s="35" t="s">
        <v>1041</v>
      </c>
      <c r="F436" s="35" t="s">
        <v>1042</v>
      </c>
    </row>
    <row r="437" spans="5:6" ht="15.6" hidden="1" x14ac:dyDescent="0.3">
      <c r="E437" s="35" t="s">
        <v>1043</v>
      </c>
      <c r="F437" s="35" t="s">
        <v>1044</v>
      </c>
    </row>
    <row r="438" spans="5:6" ht="15.6" hidden="1" x14ac:dyDescent="0.3">
      <c r="E438" s="35" t="s">
        <v>1045</v>
      </c>
      <c r="F438" s="35" t="s">
        <v>1046</v>
      </c>
    </row>
    <row r="439" spans="5:6" ht="15.6" hidden="1" x14ac:dyDescent="0.3">
      <c r="E439" s="35" t="s">
        <v>1047</v>
      </c>
      <c r="F439" s="35" t="s">
        <v>1048</v>
      </c>
    </row>
    <row r="440" spans="5:6" ht="15.6" hidden="1" x14ac:dyDescent="0.3">
      <c r="E440" s="35" t="s">
        <v>1049</v>
      </c>
      <c r="F440" s="35" t="s">
        <v>1050</v>
      </c>
    </row>
    <row r="441" spans="5:6" ht="15.6" hidden="1" x14ac:dyDescent="0.3">
      <c r="E441" s="35" t="s">
        <v>1051</v>
      </c>
      <c r="F441" s="35" t="s">
        <v>1052</v>
      </c>
    </row>
    <row r="442" spans="5:6" ht="15.6" hidden="1" x14ac:dyDescent="0.3">
      <c r="E442" s="35" t="s">
        <v>1053</v>
      </c>
      <c r="F442" s="35" t="s">
        <v>1054</v>
      </c>
    </row>
    <row r="443" spans="5:6" ht="15.6" hidden="1" x14ac:dyDescent="0.3">
      <c r="E443" s="35" t="s">
        <v>1055</v>
      </c>
      <c r="F443" s="35" t="s">
        <v>1056</v>
      </c>
    </row>
    <row r="444" spans="5:6" ht="15.6" hidden="1" x14ac:dyDescent="0.3">
      <c r="E444" s="35" t="s">
        <v>1057</v>
      </c>
      <c r="F444" s="35" t="s">
        <v>1058</v>
      </c>
    </row>
    <row r="445" spans="5:6" ht="15.6" hidden="1" x14ac:dyDescent="0.3">
      <c r="E445" s="35" t="s">
        <v>1059</v>
      </c>
      <c r="F445" s="35" t="s">
        <v>1060</v>
      </c>
    </row>
    <row r="446" spans="5:6" ht="15.6" hidden="1" x14ac:dyDescent="0.3">
      <c r="E446" s="35" t="s">
        <v>1061</v>
      </c>
      <c r="F446" s="35" t="s">
        <v>1062</v>
      </c>
    </row>
    <row r="447" spans="5:6" ht="15.6" hidden="1" x14ac:dyDescent="0.3">
      <c r="E447" s="35" t="s">
        <v>1063</v>
      </c>
      <c r="F447" s="35" t="s">
        <v>1064</v>
      </c>
    </row>
    <row r="448" spans="5:6" ht="15.6" hidden="1" x14ac:dyDescent="0.3">
      <c r="E448" s="35" t="s">
        <v>1065</v>
      </c>
      <c r="F448" s="35" t="s">
        <v>1066</v>
      </c>
    </row>
    <row r="449" spans="5:6" ht="15.6" hidden="1" x14ac:dyDescent="0.3">
      <c r="E449" s="35" t="s">
        <v>1067</v>
      </c>
      <c r="F449" s="35" t="s">
        <v>1068</v>
      </c>
    </row>
    <row r="450" spans="5:6" ht="15.6" hidden="1" x14ac:dyDescent="0.3">
      <c r="E450" s="35" t="s">
        <v>1069</v>
      </c>
      <c r="F450" s="35" t="s">
        <v>1070</v>
      </c>
    </row>
    <row r="451" spans="5:6" ht="15.6" hidden="1" x14ac:dyDescent="0.3">
      <c r="E451" s="35" t="s">
        <v>1071</v>
      </c>
      <c r="F451" s="35" t="s">
        <v>1072</v>
      </c>
    </row>
    <row r="452" spans="5:6" ht="15.6" hidden="1" x14ac:dyDescent="0.3">
      <c r="E452" s="35" t="s">
        <v>1073</v>
      </c>
      <c r="F452" s="35" t="s">
        <v>1074</v>
      </c>
    </row>
    <row r="453" spans="5:6" ht="15.6" hidden="1" x14ac:dyDescent="0.3">
      <c r="E453" s="35" t="s">
        <v>1075</v>
      </c>
      <c r="F453" s="35" t="s">
        <v>1076</v>
      </c>
    </row>
    <row r="454" spans="5:6" ht="15.6" hidden="1" x14ac:dyDescent="0.3">
      <c r="E454" s="35" t="s">
        <v>1077</v>
      </c>
      <c r="F454" s="35" t="s">
        <v>1078</v>
      </c>
    </row>
    <row r="455" spans="5:6" ht="15.6" hidden="1" x14ac:dyDescent="0.3">
      <c r="E455" s="35" t="s">
        <v>1079</v>
      </c>
      <c r="F455" s="35" t="s">
        <v>1080</v>
      </c>
    </row>
    <row r="456" spans="5:6" ht="15.6" hidden="1" x14ac:dyDescent="0.3">
      <c r="E456" s="35" t="s">
        <v>1081</v>
      </c>
      <c r="F456" s="35" t="s">
        <v>1082</v>
      </c>
    </row>
    <row r="457" spans="5:6" ht="15.6" hidden="1" x14ac:dyDescent="0.3">
      <c r="E457" s="35" t="s">
        <v>1083</v>
      </c>
      <c r="F457" s="35" t="s">
        <v>1084</v>
      </c>
    </row>
    <row r="458" spans="5:6" ht="15.6" hidden="1" x14ac:dyDescent="0.3">
      <c r="E458" s="35" t="s">
        <v>1085</v>
      </c>
      <c r="F458" s="35" t="s">
        <v>1086</v>
      </c>
    </row>
    <row r="459" spans="5:6" ht="15.6" hidden="1" x14ac:dyDescent="0.3">
      <c r="E459" s="35" t="s">
        <v>1087</v>
      </c>
      <c r="F459" s="35" t="s">
        <v>1088</v>
      </c>
    </row>
    <row r="460" spans="5:6" ht="15.6" hidden="1" x14ac:dyDescent="0.3">
      <c r="E460" s="35" t="s">
        <v>1089</v>
      </c>
      <c r="F460" s="35" t="s">
        <v>1090</v>
      </c>
    </row>
    <row r="461" spans="5:6" ht="15.6" hidden="1" x14ac:dyDescent="0.3">
      <c r="E461" s="35" t="s">
        <v>1091</v>
      </c>
      <c r="F461" s="35" t="s">
        <v>1092</v>
      </c>
    </row>
    <row r="462" spans="5:6" ht="15.6" hidden="1" x14ac:dyDescent="0.3">
      <c r="E462" s="35" t="s">
        <v>1093</v>
      </c>
      <c r="F462" s="35" t="s">
        <v>1094</v>
      </c>
    </row>
    <row r="463" spans="5:6" ht="15.6" hidden="1" x14ac:dyDescent="0.3">
      <c r="E463" s="35" t="s">
        <v>1095</v>
      </c>
      <c r="F463" s="35" t="s">
        <v>1096</v>
      </c>
    </row>
    <row r="464" spans="5:6" ht="15.6" hidden="1" x14ac:dyDescent="0.3">
      <c r="E464" s="35" t="s">
        <v>1097</v>
      </c>
      <c r="F464" s="35" t="s">
        <v>1098</v>
      </c>
    </row>
    <row r="465" spans="5:6" ht="15.6" hidden="1" x14ac:dyDescent="0.3">
      <c r="E465" s="35" t="s">
        <v>1099</v>
      </c>
      <c r="F465" s="35" t="s">
        <v>1100</v>
      </c>
    </row>
    <row r="466" spans="5:6" ht="15.6" hidden="1" x14ac:dyDescent="0.3">
      <c r="E466" s="35" t="s">
        <v>1101</v>
      </c>
      <c r="F466" s="35" t="s">
        <v>1102</v>
      </c>
    </row>
    <row r="467" spans="5:6" ht="15.6" hidden="1" x14ac:dyDescent="0.3">
      <c r="E467" s="35" t="s">
        <v>1103</v>
      </c>
      <c r="F467" s="35" t="s">
        <v>1104</v>
      </c>
    </row>
    <row r="468" spans="5:6" ht="15.6" hidden="1" x14ac:dyDescent="0.3">
      <c r="E468" s="35" t="s">
        <v>1105</v>
      </c>
      <c r="F468" s="35" t="s">
        <v>1106</v>
      </c>
    </row>
    <row r="469" spans="5:6" ht="15.6" hidden="1" x14ac:dyDescent="0.3">
      <c r="E469" s="35" t="s">
        <v>1107</v>
      </c>
      <c r="F469" s="35" t="s">
        <v>1108</v>
      </c>
    </row>
    <row r="470" spans="5:6" ht="15.6" hidden="1" x14ac:dyDescent="0.3">
      <c r="E470" s="35" t="s">
        <v>1109</v>
      </c>
      <c r="F470" s="35" t="s">
        <v>1110</v>
      </c>
    </row>
    <row r="471" spans="5:6" ht="15.6" hidden="1" x14ac:dyDescent="0.3">
      <c r="E471" s="35" t="s">
        <v>1111</v>
      </c>
      <c r="F471" s="35" t="s">
        <v>1112</v>
      </c>
    </row>
    <row r="472" spans="5:6" ht="15.6" hidden="1" x14ac:dyDescent="0.3">
      <c r="E472" s="35" t="s">
        <v>1113</v>
      </c>
      <c r="F472" s="35" t="s">
        <v>1114</v>
      </c>
    </row>
    <row r="473" spans="5:6" ht="15.6" hidden="1" x14ac:dyDescent="0.3">
      <c r="E473" s="35" t="s">
        <v>1115</v>
      </c>
      <c r="F473" s="35" t="s">
        <v>1116</v>
      </c>
    </row>
    <row r="474" spans="5:6" ht="15.6" hidden="1" x14ac:dyDescent="0.3">
      <c r="E474" s="35" t="s">
        <v>1117</v>
      </c>
      <c r="F474" s="35" t="s">
        <v>1118</v>
      </c>
    </row>
    <row r="475" spans="5:6" ht="15.6" hidden="1" x14ac:dyDescent="0.3">
      <c r="E475" s="35" t="s">
        <v>1119</v>
      </c>
      <c r="F475" s="35" t="s">
        <v>1120</v>
      </c>
    </row>
    <row r="476" spans="5:6" ht="15.6" hidden="1" x14ac:dyDescent="0.3">
      <c r="E476" s="35" t="s">
        <v>1121</v>
      </c>
      <c r="F476" s="35" t="s">
        <v>1122</v>
      </c>
    </row>
    <row r="477" spans="5:6" ht="15.6" hidden="1" x14ac:dyDescent="0.3">
      <c r="E477" s="35" t="s">
        <v>1123</v>
      </c>
      <c r="F477" s="35" t="s">
        <v>1124</v>
      </c>
    </row>
    <row r="478" spans="5:6" ht="15.6" hidden="1" x14ac:dyDescent="0.3">
      <c r="E478" s="35" t="s">
        <v>1125</v>
      </c>
      <c r="F478" s="35" t="s">
        <v>1126</v>
      </c>
    </row>
    <row r="479" spans="5:6" ht="15.6" hidden="1" x14ac:dyDescent="0.3">
      <c r="E479" s="35" t="s">
        <v>1127</v>
      </c>
      <c r="F479" s="35" t="s">
        <v>1128</v>
      </c>
    </row>
    <row r="480" spans="5:6" ht="15.6" hidden="1" x14ac:dyDescent="0.3">
      <c r="E480" s="35" t="s">
        <v>1129</v>
      </c>
      <c r="F480" s="35" t="s">
        <v>1130</v>
      </c>
    </row>
    <row r="481" spans="5:6" ht="15.6" hidden="1" x14ac:dyDescent="0.3">
      <c r="E481" s="35" t="s">
        <v>1131</v>
      </c>
      <c r="F481" s="35" t="s">
        <v>1132</v>
      </c>
    </row>
    <row r="482" spans="5:6" ht="15.6" hidden="1" x14ac:dyDescent="0.3">
      <c r="E482" s="35" t="s">
        <v>1133</v>
      </c>
      <c r="F482" s="35" t="s">
        <v>1134</v>
      </c>
    </row>
    <row r="483" spans="5:6" ht="15.6" hidden="1" x14ac:dyDescent="0.3">
      <c r="E483" s="35" t="s">
        <v>1135</v>
      </c>
      <c r="F483" s="35" t="s">
        <v>1136</v>
      </c>
    </row>
    <row r="484" spans="5:6" ht="15.6" hidden="1" x14ac:dyDescent="0.3">
      <c r="E484" s="35" t="s">
        <v>1137</v>
      </c>
      <c r="F484" s="35" t="s">
        <v>1138</v>
      </c>
    </row>
    <row r="485" spans="5:6" ht="15.6" hidden="1" x14ac:dyDescent="0.3">
      <c r="E485" s="35" t="s">
        <v>1139</v>
      </c>
      <c r="F485" s="35" t="s">
        <v>1140</v>
      </c>
    </row>
    <row r="486" spans="5:6" ht="15.6" hidden="1" x14ac:dyDescent="0.3">
      <c r="E486" s="35" t="s">
        <v>1141</v>
      </c>
      <c r="F486" s="35" t="s">
        <v>1142</v>
      </c>
    </row>
    <row r="487" spans="5:6" ht="15.6" hidden="1" x14ac:dyDescent="0.3">
      <c r="E487" s="35" t="s">
        <v>1143</v>
      </c>
      <c r="F487" s="35" t="s">
        <v>1144</v>
      </c>
    </row>
    <row r="488" spans="5:6" ht="15.6" hidden="1" x14ac:dyDescent="0.3">
      <c r="E488" s="35" t="s">
        <v>1145</v>
      </c>
      <c r="F488" s="35" t="s">
        <v>1146</v>
      </c>
    </row>
    <row r="489" spans="5:6" ht="15.6" hidden="1" x14ac:dyDescent="0.3">
      <c r="E489" s="35" t="s">
        <v>1147</v>
      </c>
      <c r="F489" s="35" t="s">
        <v>1148</v>
      </c>
    </row>
    <row r="490" spans="5:6" ht="15.6" hidden="1" x14ac:dyDescent="0.3">
      <c r="E490" s="35" t="s">
        <v>1149</v>
      </c>
      <c r="F490" s="35" t="s">
        <v>1150</v>
      </c>
    </row>
    <row r="491" spans="5:6" ht="15.6" hidden="1" x14ac:dyDescent="0.3">
      <c r="E491" s="35" t="s">
        <v>1151</v>
      </c>
      <c r="F491" s="35" t="s">
        <v>1152</v>
      </c>
    </row>
    <row r="492" spans="5:6" ht="15.6" hidden="1" x14ac:dyDescent="0.3">
      <c r="E492" s="35" t="s">
        <v>1153</v>
      </c>
      <c r="F492" s="35" t="s">
        <v>1154</v>
      </c>
    </row>
    <row r="493" spans="5:6" ht="15.6" hidden="1" x14ac:dyDescent="0.3">
      <c r="E493" s="35" t="s">
        <v>1155</v>
      </c>
      <c r="F493" s="35" t="s">
        <v>1156</v>
      </c>
    </row>
    <row r="494" spans="5:6" ht="15.6" hidden="1" x14ac:dyDescent="0.3">
      <c r="E494" s="35" t="s">
        <v>1157</v>
      </c>
      <c r="F494" s="35" t="s">
        <v>1158</v>
      </c>
    </row>
    <row r="495" spans="5:6" ht="15.6" hidden="1" x14ac:dyDescent="0.3">
      <c r="E495" s="35" t="s">
        <v>1159</v>
      </c>
      <c r="F495" s="35" t="s">
        <v>1160</v>
      </c>
    </row>
    <row r="496" spans="5:6" ht="15.6" hidden="1" x14ac:dyDescent="0.3">
      <c r="E496" s="35" t="s">
        <v>1161</v>
      </c>
      <c r="F496" s="35" t="s">
        <v>1162</v>
      </c>
    </row>
    <row r="497" spans="5:6" ht="15.6" hidden="1" x14ac:dyDescent="0.3">
      <c r="E497" s="35" t="s">
        <v>1163</v>
      </c>
      <c r="F497" s="35" t="s">
        <v>1164</v>
      </c>
    </row>
    <row r="498" spans="5:6" ht="15.6" hidden="1" x14ac:dyDescent="0.3">
      <c r="E498" s="35" t="s">
        <v>1165</v>
      </c>
      <c r="F498" s="35" t="s">
        <v>1166</v>
      </c>
    </row>
    <row r="499" spans="5:6" ht="15.6" hidden="1" x14ac:dyDescent="0.3">
      <c r="E499" s="35" t="s">
        <v>1167</v>
      </c>
      <c r="F499" s="35" t="s">
        <v>1168</v>
      </c>
    </row>
    <row r="500" spans="5:6" ht="15.6" hidden="1" x14ac:dyDescent="0.3">
      <c r="E500" s="35" t="s">
        <v>1169</v>
      </c>
      <c r="F500" s="35" t="s">
        <v>1170</v>
      </c>
    </row>
    <row r="501" spans="5:6" ht="15.6" hidden="1" x14ac:dyDescent="0.3">
      <c r="E501" s="35" t="s">
        <v>1171</v>
      </c>
      <c r="F501" s="35" t="s">
        <v>1172</v>
      </c>
    </row>
    <row r="502" spans="5:6" ht="15.6" hidden="1" x14ac:dyDescent="0.3">
      <c r="E502" s="35" t="s">
        <v>1173</v>
      </c>
      <c r="F502" s="35" t="s">
        <v>1174</v>
      </c>
    </row>
    <row r="503" spans="5:6" ht="15.6" hidden="1" x14ac:dyDescent="0.3">
      <c r="E503" s="35" t="s">
        <v>46</v>
      </c>
      <c r="F503" s="35" t="s">
        <v>1175</v>
      </c>
    </row>
    <row r="504" spans="5:6" ht="15.6" hidden="1" x14ac:dyDescent="0.3">
      <c r="E504" s="35" t="s">
        <v>1176</v>
      </c>
      <c r="F504" s="35" t="s">
        <v>1177</v>
      </c>
    </row>
    <row r="505" spans="5:6" ht="15.6" hidden="1" x14ac:dyDescent="0.3">
      <c r="E505" s="35" t="s">
        <v>1178</v>
      </c>
      <c r="F505" s="35" t="s">
        <v>1179</v>
      </c>
    </row>
    <row r="506" spans="5:6" ht="15.6" hidden="1" x14ac:dyDescent="0.3">
      <c r="E506" s="35" t="s">
        <v>1180</v>
      </c>
      <c r="F506" s="35" t="s">
        <v>1181</v>
      </c>
    </row>
    <row r="507" spans="5:6" ht="15.6" hidden="1" x14ac:dyDescent="0.3">
      <c r="E507" s="35" t="s">
        <v>1182</v>
      </c>
      <c r="F507" s="35" t="s">
        <v>1183</v>
      </c>
    </row>
    <row r="508" spans="5:6" ht="15.6" hidden="1" x14ac:dyDescent="0.3">
      <c r="E508" s="35" t="s">
        <v>1184</v>
      </c>
      <c r="F508" s="35" t="s">
        <v>1185</v>
      </c>
    </row>
    <row r="509" spans="5:6" ht="15.6" hidden="1" x14ac:dyDescent="0.3">
      <c r="E509" s="35" t="s">
        <v>1186</v>
      </c>
      <c r="F509" s="35" t="s">
        <v>1187</v>
      </c>
    </row>
    <row r="510" spans="5:6" ht="15.6" hidden="1" x14ac:dyDescent="0.3">
      <c r="E510" s="35" t="s">
        <v>1188</v>
      </c>
      <c r="F510" s="35" t="s">
        <v>1189</v>
      </c>
    </row>
    <row r="511" spans="5:6" ht="15.6" hidden="1" x14ac:dyDescent="0.3">
      <c r="E511" s="35" t="s">
        <v>1190</v>
      </c>
      <c r="F511" s="35" t="s">
        <v>1191</v>
      </c>
    </row>
    <row r="512" spans="5:6" ht="15.6" hidden="1" x14ac:dyDescent="0.3">
      <c r="E512" s="35" t="s">
        <v>1192</v>
      </c>
      <c r="F512" s="35" t="s">
        <v>1193</v>
      </c>
    </row>
    <row r="513" spans="5:6" ht="15.6" hidden="1" x14ac:dyDescent="0.3">
      <c r="E513" s="35" t="s">
        <v>1194</v>
      </c>
      <c r="F513" s="35" t="s">
        <v>1195</v>
      </c>
    </row>
    <row r="514" spans="5:6" ht="15.6" hidden="1" x14ac:dyDescent="0.3">
      <c r="E514" s="35" t="s">
        <v>1196</v>
      </c>
      <c r="F514" s="35" t="s">
        <v>1197</v>
      </c>
    </row>
    <row r="515" spans="5:6" ht="15.6" hidden="1" x14ac:dyDescent="0.3">
      <c r="E515" s="35" t="s">
        <v>1198</v>
      </c>
      <c r="F515" s="35" t="s">
        <v>1199</v>
      </c>
    </row>
    <row r="516" spans="5:6" ht="15.6" hidden="1" x14ac:dyDescent="0.3">
      <c r="E516" s="35" t="s">
        <v>1200</v>
      </c>
      <c r="F516" s="35" t="s">
        <v>1201</v>
      </c>
    </row>
    <row r="517" spans="5:6" ht="15.6" hidden="1" x14ac:dyDescent="0.3">
      <c r="E517" s="35" t="s">
        <v>1202</v>
      </c>
      <c r="F517" s="35" t="s">
        <v>1203</v>
      </c>
    </row>
    <row r="518" spans="5:6" ht="15.6" hidden="1" x14ac:dyDescent="0.3">
      <c r="E518" s="35" t="s">
        <v>1204</v>
      </c>
      <c r="F518" s="35" t="s">
        <v>1205</v>
      </c>
    </row>
    <row r="519" spans="5:6" ht="15.6" hidden="1" x14ac:dyDescent="0.3">
      <c r="E519" s="35" t="s">
        <v>1206</v>
      </c>
      <c r="F519" s="35" t="s">
        <v>1207</v>
      </c>
    </row>
    <row r="520" spans="5:6" ht="15.6" hidden="1" x14ac:dyDescent="0.3">
      <c r="E520" s="35" t="s">
        <v>1208</v>
      </c>
      <c r="F520" s="35" t="s">
        <v>1209</v>
      </c>
    </row>
    <row r="521" spans="5:6" ht="15.6" hidden="1" x14ac:dyDescent="0.3">
      <c r="E521" s="35" t="s">
        <v>1210</v>
      </c>
      <c r="F521" s="35" t="s">
        <v>1211</v>
      </c>
    </row>
    <row r="522" spans="5:6" ht="15.6" hidden="1" x14ac:dyDescent="0.3">
      <c r="E522" s="35" t="s">
        <v>1212</v>
      </c>
      <c r="F522" s="35" t="s">
        <v>1213</v>
      </c>
    </row>
    <row r="523" spans="5:6" ht="15.6" hidden="1" x14ac:dyDescent="0.3">
      <c r="E523" s="35" t="s">
        <v>1214</v>
      </c>
      <c r="F523" s="35" t="s">
        <v>1215</v>
      </c>
    </row>
    <row r="524" spans="5:6" ht="15.6" hidden="1" x14ac:dyDescent="0.3">
      <c r="E524" s="35" t="s">
        <v>1216</v>
      </c>
      <c r="F524" s="35" t="s">
        <v>1217</v>
      </c>
    </row>
    <row r="525" spans="5:6" ht="15.6" hidden="1" x14ac:dyDescent="0.3">
      <c r="E525" s="35" t="s">
        <v>1218</v>
      </c>
      <c r="F525" s="35" t="s">
        <v>1219</v>
      </c>
    </row>
    <row r="526" spans="5:6" ht="15.6" hidden="1" x14ac:dyDescent="0.3">
      <c r="E526" s="35" t="s">
        <v>1220</v>
      </c>
      <c r="F526" s="35" t="s">
        <v>1221</v>
      </c>
    </row>
    <row r="527" spans="5:6" ht="15.6" hidden="1" x14ac:dyDescent="0.3">
      <c r="E527" s="35" t="s">
        <v>1222</v>
      </c>
      <c r="F527" s="35" t="s">
        <v>1223</v>
      </c>
    </row>
    <row r="528" spans="5:6" ht="15.6" hidden="1" x14ac:dyDescent="0.3">
      <c r="E528" s="35" t="s">
        <v>1224</v>
      </c>
      <c r="F528" s="35" t="s">
        <v>1225</v>
      </c>
    </row>
    <row r="529" spans="5:6" ht="15.6" hidden="1" x14ac:dyDescent="0.3">
      <c r="E529" s="35" t="s">
        <v>1226</v>
      </c>
      <c r="F529" s="35" t="s">
        <v>1227</v>
      </c>
    </row>
    <row r="530" spans="5:6" ht="15.6" hidden="1" x14ac:dyDescent="0.3">
      <c r="E530" s="35" t="s">
        <v>1228</v>
      </c>
      <c r="F530" s="35" t="s">
        <v>1229</v>
      </c>
    </row>
    <row r="531" spans="5:6" ht="15.6" hidden="1" x14ac:dyDescent="0.3">
      <c r="E531" s="35" t="s">
        <v>1230</v>
      </c>
      <c r="F531" s="35" t="s">
        <v>1231</v>
      </c>
    </row>
    <row r="532" spans="5:6" ht="15.6" hidden="1" x14ac:dyDescent="0.3">
      <c r="E532" s="35" t="s">
        <v>1232</v>
      </c>
      <c r="F532" s="35" t="s">
        <v>1233</v>
      </c>
    </row>
    <row r="533" spans="5:6" ht="15.6" hidden="1" x14ac:dyDescent="0.3">
      <c r="E533" s="35" t="s">
        <v>1234</v>
      </c>
      <c r="F533" s="35" t="s">
        <v>1235</v>
      </c>
    </row>
    <row r="534" spans="5:6" ht="15.6" hidden="1" x14ac:dyDescent="0.3">
      <c r="E534" s="35" t="s">
        <v>1236</v>
      </c>
      <c r="F534" s="35" t="s">
        <v>1237</v>
      </c>
    </row>
    <row r="535" spans="5:6" ht="15.6" hidden="1" x14ac:dyDescent="0.3">
      <c r="E535" s="35" t="s">
        <v>1238</v>
      </c>
      <c r="F535" s="35" t="s">
        <v>1239</v>
      </c>
    </row>
    <row r="536" spans="5:6" ht="15.6" hidden="1" x14ac:dyDescent="0.3">
      <c r="E536" s="35" t="s">
        <v>1240</v>
      </c>
      <c r="F536" s="35" t="s">
        <v>1241</v>
      </c>
    </row>
    <row r="537" spans="5:6" ht="15.6" hidden="1" x14ac:dyDescent="0.3">
      <c r="E537" s="35" t="s">
        <v>1242</v>
      </c>
      <c r="F537" s="35" t="s">
        <v>1243</v>
      </c>
    </row>
    <row r="538" spans="5:6" ht="15.6" hidden="1" x14ac:dyDescent="0.3">
      <c r="E538" s="35" t="s">
        <v>1244</v>
      </c>
      <c r="F538" s="35" t="s">
        <v>1245</v>
      </c>
    </row>
    <row r="539" spans="5:6" ht="15.6" hidden="1" x14ac:dyDescent="0.3">
      <c r="E539" s="35" t="s">
        <v>1246</v>
      </c>
      <c r="F539" s="35" t="s">
        <v>1247</v>
      </c>
    </row>
    <row r="540" spans="5:6" ht="15.6" hidden="1" x14ac:dyDescent="0.3">
      <c r="E540" s="35" t="s">
        <v>1248</v>
      </c>
      <c r="F540" s="35" t="s">
        <v>1249</v>
      </c>
    </row>
    <row r="541" spans="5:6" ht="15.6" hidden="1" x14ac:dyDescent="0.3">
      <c r="E541" s="35" t="s">
        <v>1250</v>
      </c>
      <c r="F541" s="35" t="s">
        <v>1251</v>
      </c>
    </row>
    <row r="542" spans="5:6" ht="15.6" hidden="1" x14ac:dyDescent="0.3">
      <c r="E542" s="35" t="s">
        <v>1252</v>
      </c>
      <c r="F542" s="35" t="s">
        <v>1253</v>
      </c>
    </row>
    <row r="543" spans="5:6" ht="15.6" hidden="1" x14ac:dyDescent="0.3">
      <c r="E543" s="35" t="s">
        <v>1254</v>
      </c>
      <c r="F543" s="35" t="s">
        <v>1255</v>
      </c>
    </row>
    <row r="544" spans="5:6" ht="15.6" hidden="1" x14ac:dyDescent="0.3">
      <c r="E544" s="35" t="s">
        <v>1256</v>
      </c>
      <c r="F544" s="35" t="s">
        <v>1257</v>
      </c>
    </row>
    <row r="545" spans="5:6" ht="15.6" hidden="1" x14ac:dyDescent="0.3">
      <c r="E545" s="35" t="s">
        <v>1258</v>
      </c>
      <c r="F545" s="35" t="s">
        <v>1259</v>
      </c>
    </row>
    <row r="546" spans="5:6" ht="15.6" hidden="1" x14ac:dyDescent="0.3">
      <c r="E546" s="35" t="s">
        <v>1260</v>
      </c>
      <c r="F546" s="35" t="s">
        <v>1261</v>
      </c>
    </row>
    <row r="547" spans="5:6" ht="15.6" hidden="1" x14ac:dyDescent="0.3">
      <c r="E547" s="35" t="s">
        <v>1262</v>
      </c>
      <c r="F547" s="35" t="s">
        <v>1263</v>
      </c>
    </row>
    <row r="548" spans="5:6" ht="15.6" hidden="1" x14ac:dyDescent="0.3">
      <c r="E548" s="35" t="s">
        <v>1264</v>
      </c>
      <c r="F548" s="35" t="s">
        <v>1265</v>
      </c>
    </row>
    <row r="549" spans="5:6" ht="15.6" hidden="1" x14ac:dyDescent="0.3">
      <c r="E549" s="35" t="s">
        <v>1266</v>
      </c>
      <c r="F549" s="35" t="s">
        <v>1267</v>
      </c>
    </row>
    <row r="550" spans="5:6" ht="15.6" hidden="1" x14ac:dyDescent="0.3">
      <c r="E550" s="35" t="s">
        <v>1268</v>
      </c>
      <c r="F550" s="35" t="s">
        <v>1269</v>
      </c>
    </row>
    <row r="551" spans="5:6" ht="15.6" hidden="1" x14ac:dyDescent="0.3">
      <c r="E551" s="35" t="s">
        <v>1270</v>
      </c>
      <c r="F551" s="35" t="s">
        <v>1271</v>
      </c>
    </row>
    <row r="552" spans="5:6" ht="15.6" hidden="1" x14ac:dyDescent="0.3">
      <c r="E552" s="35" t="s">
        <v>1272</v>
      </c>
      <c r="F552" s="35" t="s">
        <v>1273</v>
      </c>
    </row>
    <row r="553" spans="5:6" ht="15.6" hidden="1" x14ac:dyDescent="0.3">
      <c r="E553" s="35" t="s">
        <v>1274</v>
      </c>
      <c r="F553" s="35" t="s">
        <v>1275</v>
      </c>
    </row>
    <row r="554" spans="5:6" ht="15.6" hidden="1" x14ac:dyDescent="0.3">
      <c r="E554" s="35" t="s">
        <v>1276</v>
      </c>
      <c r="F554" s="35" t="s">
        <v>1277</v>
      </c>
    </row>
    <row r="555" spans="5:6" ht="15.6" hidden="1" x14ac:dyDescent="0.3">
      <c r="E555" s="35" t="s">
        <v>1278</v>
      </c>
      <c r="F555" s="35" t="s">
        <v>1279</v>
      </c>
    </row>
    <row r="556" spans="5:6" ht="15.6" hidden="1" x14ac:dyDescent="0.3">
      <c r="E556" s="35" t="s">
        <v>1280</v>
      </c>
      <c r="F556" s="35" t="s">
        <v>1281</v>
      </c>
    </row>
    <row r="557" spans="5:6" ht="15.6" hidden="1" x14ac:dyDescent="0.3">
      <c r="E557" s="35" t="s">
        <v>1282</v>
      </c>
      <c r="F557" s="35" t="s">
        <v>1283</v>
      </c>
    </row>
    <row r="558" spans="5:6" ht="15.6" hidden="1" x14ac:dyDescent="0.3">
      <c r="E558" s="35" t="s">
        <v>1284</v>
      </c>
      <c r="F558" s="35" t="s">
        <v>1285</v>
      </c>
    </row>
    <row r="559" spans="5:6" ht="15.6" hidden="1" x14ac:dyDescent="0.3">
      <c r="E559" s="35" t="s">
        <v>1286</v>
      </c>
      <c r="F559" s="35" t="s">
        <v>1287</v>
      </c>
    </row>
    <row r="560" spans="5:6" ht="15.6" hidden="1" x14ac:dyDescent="0.3">
      <c r="E560" s="35" t="s">
        <v>1288</v>
      </c>
      <c r="F560" s="35" t="s">
        <v>1289</v>
      </c>
    </row>
    <row r="561" spans="5:6" ht="15.6" hidden="1" x14ac:dyDescent="0.3">
      <c r="E561" s="35" t="s">
        <v>1290</v>
      </c>
      <c r="F561" s="35" t="s">
        <v>1291</v>
      </c>
    </row>
    <row r="562" spans="5:6" ht="15.6" hidden="1" x14ac:dyDescent="0.3">
      <c r="E562" s="35" t="s">
        <v>1292</v>
      </c>
      <c r="F562" s="35" t="s">
        <v>1293</v>
      </c>
    </row>
    <row r="563" spans="5:6" ht="15.6" hidden="1" x14ac:dyDescent="0.3">
      <c r="E563" s="35" t="s">
        <v>1294</v>
      </c>
      <c r="F563" s="35" t="s">
        <v>1295</v>
      </c>
    </row>
    <row r="564" spans="5:6" ht="15.6" hidden="1" x14ac:dyDescent="0.3">
      <c r="E564" s="35" t="s">
        <v>1296</v>
      </c>
      <c r="F564" s="35" t="s">
        <v>1297</v>
      </c>
    </row>
    <row r="565" spans="5:6" ht="15.6" hidden="1" x14ac:dyDescent="0.3">
      <c r="E565" s="35" t="s">
        <v>1298</v>
      </c>
      <c r="F565" s="35" t="s">
        <v>1299</v>
      </c>
    </row>
    <row r="566" spans="5:6" ht="15.6" hidden="1" x14ac:dyDescent="0.3">
      <c r="E566" s="35" t="s">
        <v>1300</v>
      </c>
      <c r="F566" s="35" t="s">
        <v>1301</v>
      </c>
    </row>
    <row r="567" spans="5:6" ht="15.6" hidden="1" x14ac:dyDescent="0.3">
      <c r="E567" s="35" t="s">
        <v>1302</v>
      </c>
      <c r="F567" s="35" t="s">
        <v>1303</v>
      </c>
    </row>
    <row r="568" spans="5:6" ht="15.6" hidden="1" x14ac:dyDescent="0.3">
      <c r="E568" s="35" t="s">
        <v>1304</v>
      </c>
      <c r="F568" s="35" t="s">
        <v>1305</v>
      </c>
    </row>
    <row r="569" spans="5:6" ht="15.6" hidden="1" x14ac:dyDescent="0.3">
      <c r="E569" s="35" t="s">
        <v>1306</v>
      </c>
      <c r="F569" s="35" t="s">
        <v>1307</v>
      </c>
    </row>
    <row r="570" spans="5:6" ht="15.6" hidden="1" x14ac:dyDescent="0.3">
      <c r="F570" s="35" t="s">
        <v>1308</v>
      </c>
    </row>
    <row r="571" spans="5:6" ht="15.6" hidden="1" x14ac:dyDescent="0.3">
      <c r="F571" s="35" t="s">
        <v>1309</v>
      </c>
    </row>
    <row r="572" spans="5:6" ht="15.6" hidden="1" x14ac:dyDescent="0.3">
      <c r="F572" s="35" t="s">
        <v>1310</v>
      </c>
    </row>
    <row r="573" spans="5:6" ht="15.6" hidden="1" x14ac:dyDescent="0.3">
      <c r="F573" s="35" t="s">
        <v>1311</v>
      </c>
    </row>
    <row r="574" spans="5:6" ht="15.6" hidden="1" x14ac:dyDescent="0.3"/>
    <row r="575" spans="5:6" ht="15.6" hidden="1" x14ac:dyDescent="0.3"/>
  </sheetData>
  <mergeCells count="44">
    <mergeCell ref="C17:G17"/>
    <mergeCell ref="B3:G3"/>
    <mergeCell ref="B4:G4"/>
    <mergeCell ref="B5:D5"/>
    <mergeCell ref="B6:G6"/>
    <mergeCell ref="B7:D7"/>
    <mergeCell ref="C8:G8"/>
    <mergeCell ref="C9:G9"/>
    <mergeCell ref="B10:B13"/>
    <mergeCell ref="C14:G14"/>
    <mergeCell ref="C15:G15"/>
    <mergeCell ref="C16:G16"/>
    <mergeCell ref="C30:G30"/>
    <mergeCell ref="C18:G18"/>
    <mergeCell ref="C19:G19"/>
    <mergeCell ref="C20:G20"/>
    <mergeCell ref="E21:G21"/>
    <mergeCell ref="C22:G22"/>
    <mergeCell ref="C23:G23"/>
    <mergeCell ref="B24:D24"/>
    <mergeCell ref="B25:G25"/>
    <mergeCell ref="C27:G27"/>
    <mergeCell ref="C28:G28"/>
    <mergeCell ref="C29:G29"/>
    <mergeCell ref="C43:G43"/>
    <mergeCell ref="B31:D31"/>
    <mergeCell ref="B32:G32"/>
    <mergeCell ref="B33:D33"/>
    <mergeCell ref="C34:G34"/>
    <mergeCell ref="C35:G35"/>
    <mergeCell ref="C36:G36"/>
    <mergeCell ref="C37:G37"/>
    <mergeCell ref="C38:G38"/>
    <mergeCell ref="C39:G39"/>
    <mergeCell ref="B40:D40"/>
    <mergeCell ref="B41:G41"/>
    <mergeCell ref="C52:G52"/>
    <mergeCell ref="B111:F111"/>
    <mergeCell ref="C44:G44"/>
    <mergeCell ref="C45:G45"/>
    <mergeCell ref="B47:G47"/>
    <mergeCell ref="C49:G49"/>
    <mergeCell ref="C50:G50"/>
    <mergeCell ref="C51:G51"/>
  </mergeCells>
  <dataValidations count="10">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C13">
      <formula1>$B$113:$B$118</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D13">
      <formula1>$C$113:$C$133</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E13">
      <formula1>$D$113:$D$172</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F13">
      <formula1>$E$113:$E$569</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G13">
      <formula1>$F$113:$F$573</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$G$113:$G$115</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$H$113:$H$117</formula1>
    </dataValidation>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$J$107:$J$108</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$I$107:$I$114</formula1>
    </dataValidation>
  </dataValidations>
  <hyperlinks>
    <hyperlink ref="A1" location="'3.2.3.a.1'!A1" display="Regresar"/>
    <hyperlink ref="C38" r:id="rId1"/>
  </hyperlinks>
  <printOptions horizontalCentered="1" verticalCentered="1"/>
  <pageMargins left="0.70866141732283472" right="0.70866141732283472" top="0.74803149606299213" bottom="0.74803149606299213" header="0.31496062992125984" footer="0.31496062992125984"/>
  <pageSetup scale="35" orientation="portrait" r:id="rId2"/>
  <drawing r:id="rId3"/>
  <legacyDrawing r:id="rId4"/>
  <tableParts count="10">
    <tablePart r:id="rId5"/>
    <tablePart r:id="rId6"/>
    <tablePart r:id="rId7"/>
    <tablePart r:id="rId8"/>
    <tablePart r:id="rId9"/>
    <tablePart r:id="rId10"/>
    <tablePart r:id="rId11"/>
    <tablePart r:id="rId12"/>
    <tablePart r:id="rId13"/>
    <tablePart r:id="rId14"/>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dimension ref="A1:H15"/>
  <sheetViews>
    <sheetView showGridLines="0" zoomScale="90" zoomScaleNormal="90" workbookViewId="0">
      <selection activeCell="E24" sqref="E24"/>
    </sheetView>
  </sheetViews>
  <sheetFormatPr baseColWidth="10" defaultColWidth="11.42578125" defaultRowHeight="15" x14ac:dyDescent="0.25"/>
  <cols>
    <col min="1" max="1" width="11.42578125" style="99"/>
    <col min="2" max="2" width="39.42578125" style="99" customWidth="1"/>
    <col min="3" max="4" width="16.5703125" style="99" customWidth="1"/>
    <col min="5" max="5" width="15.28515625" style="99" bestFit="1" customWidth="1"/>
    <col min="6" max="16384" width="11.42578125" style="99"/>
  </cols>
  <sheetData>
    <row r="1" spans="1:8" ht="15.6" x14ac:dyDescent="0.3">
      <c r="A1" s="23" t="s">
        <v>32</v>
      </c>
      <c r="D1" s="23" t="s">
        <v>60</v>
      </c>
    </row>
    <row r="2" spans="1:8" ht="15.75" x14ac:dyDescent="0.25">
      <c r="A2" s="18"/>
      <c r="B2" s="98" t="s">
        <v>1535</v>
      </c>
    </row>
    <row r="3" spans="1:8" ht="14.45" x14ac:dyDescent="0.3">
      <c r="B3" s="99" t="s">
        <v>25</v>
      </c>
    </row>
    <row r="4" spans="1:8" x14ac:dyDescent="0.25">
      <c r="B4" s="100" t="s">
        <v>52</v>
      </c>
      <c r="G4" s="103"/>
      <c r="H4" s="103"/>
    </row>
    <row r="5" spans="1:8" ht="15" customHeight="1" x14ac:dyDescent="0.25">
      <c r="B5" s="99" t="s">
        <v>1581</v>
      </c>
      <c r="G5" s="103"/>
      <c r="H5" s="103"/>
    </row>
    <row r="6" spans="1:8" x14ac:dyDescent="0.25">
      <c r="B6" s="99" t="s">
        <v>1584</v>
      </c>
    </row>
    <row r="7" spans="1:8" ht="14.45" x14ac:dyDescent="0.3">
      <c r="B7" s="99" t="s">
        <v>1586</v>
      </c>
    </row>
    <row r="9" spans="1:8" x14ac:dyDescent="0.25">
      <c r="B9" s="99" t="s">
        <v>1588</v>
      </c>
    </row>
    <row r="11" spans="1:8" ht="14.45" x14ac:dyDescent="0.3">
      <c r="B11" s="1625" t="s">
        <v>3717</v>
      </c>
      <c r="C11" s="1625"/>
      <c r="D11" s="1625"/>
    </row>
    <row r="12" spans="1:8" x14ac:dyDescent="0.25">
      <c r="B12" s="890" t="s">
        <v>3805</v>
      </c>
    </row>
    <row r="13" spans="1:8" x14ac:dyDescent="0.25">
      <c r="B13" s="163" t="s">
        <v>244</v>
      </c>
      <c r="C13" s="164">
        <v>2016</v>
      </c>
      <c r="D13" s="164">
        <v>2017</v>
      </c>
      <c r="E13" s="164">
        <v>2018</v>
      </c>
    </row>
    <row r="14" spans="1:8" ht="14.45" x14ac:dyDescent="0.3">
      <c r="B14" s="172" t="s">
        <v>1323</v>
      </c>
      <c r="C14" s="169">
        <v>546.15315584438213</v>
      </c>
      <c r="D14" s="169">
        <v>697.65833157698694</v>
      </c>
      <c r="E14" s="169">
        <f>+('3.2.1.a'!E13*1000/365)-'3.2.2.b'!E13-'3.2.2.b'!E17-'3.2.2.b'!E21</f>
        <v>202.21289808312793</v>
      </c>
    </row>
    <row r="15" spans="1:8" ht="14.45" x14ac:dyDescent="0.3">
      <c r="B15" s="99" t="s">
        <v>1708</v>
      </c>
    </row>
  </sheetData>
  <mergeCells count="1">
    <mergeCell ref="B11:D11"/>
  </mergeCells>
  <hyperlinks>
    <hyperlink ref="A1" location="'C3'!A1" display="Regresar"/>
    <hyperlink ref="D1" location="'M 3.2.2.a.1-b.1'!A1" display="Ver metadato "/>
    <hyperlink ref="D1" location="'HM 3.2.3.a.2'!A1" display="Ver metadato "/>
  </hyperlinks>
  <pageMargins left="0.7" right="0.7" top="0.75" bottom="0.75" header="0.3" footer="0.3"/>
  <pageSetup orientation="portrait" horizontalDpi="90" verticalDpi="90"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8">
    <tabColor theme="8" tint="-0.499984740745262"/>
    <pageSetUpPr fitToPage="1"/>
  </sheetPr>
  <dimension ref="A1:L576"/>
  <sheetViews>
    <sheetView showGridLines="0" zoomScale="80" zoomScaleNormal="80" workbookViewId="0">
      <selection activeCell="E24" sqref="E24"/>
    </sheetView>
  </sheetViews>
  <sheetFormatPr baseColWidth="10" defaultColWidth="11.42578125" defaultRowHeight="15.75" x14ac:dyDescent="0.25"/>
  <cols>
    <col min="1" max="1" width="18.28515625" style="11" customWidth="1"/>
    <col min="2" max="2" width="30.28515625" style="11" customWidth="1"/>
    <col min="3" max="3" width="37.7109375" style="11" customWidth="1"/>
    <col min="4" max="4" width="34.28515625" style="11" customWidth="1"/>
    <col min="5" max="5" width="25.42578125" style="11" customWidth="1"/>
    <col min="6" max="6" width="24.7109375" style="11" customWidth="1"/>
    <col min="7" max="7" width="21.42578125" style="11" customWidth="1"/>
    <col min="8" max="8" width="16" style="11" customWidth="1"/>
    <col min="9" max="9" width="16.28515625" style="11" customWidth="1"/>
    <col min="10" max="10" width="21.7109375" style="11" customWidth="1"/>
    <col min="11" max="16384" width="11.42578125" style="11"/>
  </cols>
  <sheetData>
    <row r="1" spans="1:7" ht="15.6" x14ac:dyDescent="0.3">
      <c r="A1" s="23" t="s">
        <v>32</v>
      </c>
    </row>
    <row r="2" spans="1:7" ht="42" customHeight="1" x14ac:dyDescent="0.25">
      <c r="F2" s="36" t="s">
        <v>264</v>
      </c>
      <c r="G2" s="37"/>
    </row>
    <row r="3" spans="1:7" ht="45.75" customHeight="1" x14ac:dyDescent="0.25">
      <c r="B3" s="1554" t="s">
        <v>265</v>
      </c>
      <c r="C3" s="1554"/>
      <c r="D3" s="1554"/>
      <c r="E3" s="1554"/>
      <c r="F3" s="1554"/>
      <c r="G3" s="1554"/>
    </row>
    <row r="4" spans="1:7" ht="15.6" x14ac:dyDescent="0.3">
      <c r="B4" s="1555" t="s">
        <v>266</v>
      </c>
      <c r="C4" s="1555"/>
      <c r="D4" s="1555"/>
      <c r="E4" s="1555"/>
      <c r="F4" s="1555"/>
      <c r="G4" s="1555"/>
    </row>
    <row r="5" spans="1:7" ht="15.6" x14ac:dyDescent="0.3">
      <c r="B5" s="1556"/>
      <c r="C5" s="1556"/>
      <c r="D5" s="1556"/>
      <c r="F5" s="33"/>
      <c r="G5" s="33"/>
    </row>
    <row r="6" spans="1:7" x14ac:dyDescent="0.25">
      <c r="B6" s="1557" t="s">
        <v>267</v>
      </c>
      <c r="C6" s="1557"/>
      <c r="D6" s="1557"/>
      <c r="E6" s="1557"/>
      <c r="F6" s="1557"/>
      <c r="G6" s="1557"/>
    </row>
    <row r="7" spans="1:7" ht="15.6" x14ac:dyDescent="0.3">
      <c r="B7" s="1556"/>
      <c r="C7" s="1556"/>
      <c r="D7" s="1556"/>
      <c r="F7" s="33"/>
      <c r="G7" s="33"/>
    </row>
    <row r="8" spans="1:7" ht="15.6" x14ac:dyDescent="0.3">
      <c r="B8" s="38" t="s">
        <v>268</v>
      </c>
      <c r="C8" s="1626" t="s">
        <v>324</v>
      </c>
      <c r="D8" s="1626"/>
      <c r="E8" s="1626"/>
      <c r="F8" s="1626"/>
      <c r="G8" s="1626"/>
    </row>
    <row r="9" spans="1:7" ht="31.5" x14ac:dyDescent="0.25">
      <c r="B9" s="38" t="s">
        <v>270</v>
      </c>
      <c r="C9" s="1571" t="s">
        <v>3769</v>
      </c>
      <c r="D9" s="1571"/>
      <c r="E9" s="1571"/>
      <c r="F9" s="1571"/>
      <c r="G9" s="1571"/>
    </row>
    <row r="10" spans="1:7" ht="31.5" x14ac:dyDescent="0.25">
      <c r="B10" s="1573" t="s">
        <v>271</v>
      </c>
      <c r="C10" s="39" t="s">
        <v>272</v>
      </c>
      <c r="D10" s="39" t="s">
        <v>273</v>
      </c>
      <c r="E10" s="39" t="s">
        <v>274</v>
      </c>
      <c r="F10" s="40" t="s">
        <v>275</v>
      </c>
      <c r="G10" s="40" t="s">
        <v>276</v>
      </c>
    </row>
    <row r="11" spans="1:7" ht="36" customHeight="1" x14ac:dyDescent="0.25">
      <c r="B11" s="1550"/>
      <c r="C11" s="41" t="s">
        <v>25</v>
      </c>
      <c r="D11" s="41" t="s">
        <v>377</v>
      </c>
      <c r="E11" s="41" t="s">
        <v>446</v>
      </c>
      <c r="F11" s="42" t="s">
        <v>988</v>
      </c>
      <c r="G11" s="42" t="s">
        <v>989</v>
      </c>
    </row>
    <row r="12" spans="1:7" ht="17.25" customHeight="1" x14ac:dyDescent="0.25">
      <c r="B12" s="1550"/>
      <c r="C12" s="41"/>
      <c r="D12" s="41"/>
      <c r="E12" s="41"/>
      <c r="F12" s="42" t="s">
        <v>282</v>
      </c>
      <c r="G12" s="42"/>
    </row>
    <row r="13" spans="1:7" ht="17.25" customHeight="1" x14ac:dyDescent="0.25">
      <c r="B13" s="1551"/>
      <c r="C13" s="41"/>
      <c r="D13" s="41"/>
      <c r="E13" s="41"/>
      <c r="F13" s="42" t="s">
        <v>282</v>
      </c>
      <c r="G13" s="42"/>
    </row>
    <row r="14" spans="1:7" x14ac:dyDescent="0.25">
      <c r="B14" s="43" t="s">
        <v>283</v>
      </c>
      <c r="C14" s="1572" t="s">
        <v>2</v>
      </c>
      <c r="D14" s="1572"/>
      <c r="E14" s="1572"/>
      <c r="F14" s="1572"/>
      <c r="G14" s="1572"/>
    </row>
    <row r="15" spans="1:7" ht="35.1" customHeight="1" x14ac:dyDescent="0.25">
      <c r="B15" s="38" t="s">
        <v>284</v>
      </c>
      <c r="C15" s="1572" t="s">
        <v>3730</v>
      </c>
      <c r="D15" s="1572"/>
      <c r="E15" s="1572"/>
      <c r="F15" s="1572"/>
      <c r="G15" s="1572"/>
    </row>
    <row r="16" spans="1:7" ht="37.5" customHeight="1" x14ac:dyDescent="0.25">
      <c r="B16" s="38" t="s">
        <v>285</v>
      </c>
      <c r="C16" s="1572" t="s">
        <v>3770</v>
      </c>
      <c r="D16" s="1572"/>
      <c r="E16" s="1572"/>
      <c r="F16" s="1572"/>
      <c r="G16" s="1572"/>
    </row>
    <row r="17" spans="2:9" x14ac:dyDescent="0.25">
      <c r="B17" s="38" t="s">
        <v>286</v>
      </c>
      <c r="C17" s="1571" t="s">
        <v>287</v>
      </c>
      <c r="D17" s="1571"/>
      <c r="E17" s="1571"/>
      <c r="F17" s="1571"/>
      <c r="G17" s="1571"/>
    </row>
    <row r="18" spans="2:9" x14ac:dyDescent="0.25">
      <c r="B18" s="38" t="s">
        <v>288</v>
      </c>
      <c r="C18" s="1571" t="s">
        <v>1828</v>
      </c>
      <c r="D18" s="1571"/>
      <c r="E18" s="1571"/>
      <c r="F18" s="1571"/>
      <c r="G18" s="1571"/>
    </row>
    <row r="19" spans="2:9" ht="36.75" customHeight="1" x14ac:dyDescent="0.25">
      <c r="B19" s="38" t="s">
        <v>289</v>
      </c>
      <c r="C19" s="1571"/>
      <c r="D19" s="1571"/>
      <c r="E19" s="1571"/>
      <c r="F19" s="1571"/>
      <c r="G19" s="1571"/>
    </row>
    <row r="20" spans="2:9" ht="39" customHeight="1" x14ac:dyDescent="0.25">
      <c r="B20" s="38" t="s">
        <v>290</v>
      </c>
      <c r="C20" s="1572" t="s">
        <v>3771</v>
      </c>
      <c r="D20" s="1572"/>
      <c r="E20" s="1572"/>
      <c r="F20" s="1572"/>
      <c r="G20" s="1572"/>
    </row>
    <row r="21" spans="2:9" ht="43.5" customHeight="1" x14ac:dyDescent="0.25">
      <c r="B21" s="38" t="s">
        <v>291</v>
      </c>
      <c r="C21" s="739" t="s">
        <v>3726</v>
      </c>
      <c r="D21" s="45" t="s">
        <v>1758</v>
      </c>
      <c r="E21" s="1575" t="s">
        <v>292</v>
      </c>
      <c r="F21" s="1576"/>
      <c r="G21" s="1577"/>
    </row>
    <row r="22" spans="2:9" ht="36.75" customHeight="1" x14ac:dyDescent="0.25">
      <c r="B22" s="38" t="s">
        <v>293</v>
      </c>
      <c r="C22" s="1571" t="s">
        <v>3760</v>
      </c>
      <c r="D22" s="1571"/>
      <c r="E22" s="1571"/>
      <c r="F22" s="1571"/>
      <c r="G22" s="1571"/>
    </row>
    <row r="23" spans="2:9" ht="21" customHeight="1" x14ac:dyDescent="0.25">
      <c r="B23" s="38" t="s">
        <v>294</v>
      </c>
      <c r="C23" s="1571"/>
      <c r="D23" s="1571"/>
      <c r="E23" s="1571"/>
      <c r="F23" s="1571"/>
      <c r="G23" s="1571"/>
    </row>
    <row r="24" spans="2:9" x14ac:dyDescent="0.25">
      <c r="B24" s="1578"/>
      <c r="C24" s="1578"/>
      <c r="D24" s="1578"/>
      <c r="E24" s="29"/>
      <c r="F24" s="34"/>
      <c r="G24" s="34"/>
    </row>
    <row r="25" spans="2:9" x14ac:dyDescent="0.25">
      <c r="B25" s="1579" t="s">
        <v>295</v>
      </c>
      <c r="C25" s="1579"/>
      <c r="D25" s="1579"/>
      <c r="E25" s="1579"/>
      <c r="F25" s="1579"/>
      <c r="G25" s="1579"/>
    </row>
    <row r="26" spans="2:9" x14ac:dyDescent="0.25">
      <c r="B26" s="411"/>
      <c r="C26" s="411"/>
      <c r="D26" s="411"/>
      <c r="E26" s="399"/>
      <c r="F26" s="398"/>
      <c r="G26" s="398"/>
      <c r="I26" s="11" t="s">
        <v>296</v>
      </c>
    </row>
    <row r="27" spans="2:9" x14ac:dyDescent="0.25">
      <c r="B27" s="792" t="s">
        <v>297</v>
      </c>
      <c r="C27" s="1603" t="s">
        <v>3599</v>
      </c>
      <c r="D27" s="1603"/>
      <c r="E27" s="1603"/>
      <c r="F27" s="1603"/>
      <c r="G27" s="1603"/>
    </row>
    <row r="28" spans="2:9" ht="31.5" x14ac:dyDescent="0.25">
      <c r="B28" s="792" t="s">
        <v>298</v>
      </c>
      <c r="C28" s="1603" t="s">
        <v>3755</v>
      </c>
      <c r="D28" s="1603"/>
      <c r="E28" s="1603"/>
      <c r="F28" s="1603"/>
      <c r="G28" s="1603"/>
    </row>
    <row r="29" spans="2:9" x14ac:dyDescent="0.25">
      <c r="B29" s="793" t="s">
        <v>299</v>
      </c>
      <c r="C29" s="1605" t="s">
        <v>300</v>
      </c>
      <c r="D29" s="1605"/>
      <c r="E29" s="1605"/>
      <c r="F29" s="1605"/>
      <c r="G29" s="1605"/>
    </row>
    <row r="30" spans="2:9" x14ac:dyDescent="0.25">
      <c r="B30" s="793" t="s">
        <v>301</v>
      </c>
      <c r="C30" s="1618" t="s">
        <v>302</v>
      </c>
      <c r="D30" s="1618"/>
      <c r="E30" s="1618"/>
      <c r="F30" s="1618"/>
      <c r="G30" s="1618"/>
    </row>
    <row r="31" spans="2:9" x14ac:dyDescent="0.25">
      <c r="B31" s="1580"/>
      <c r="C31" s="1580"/>
      <c r="D31" s="1580"/>
      <c r="E31" s="399"/>
      <c r="F31" s="398"/>
      <c r="G31" s="398"/>
    </row>
    <row r="32" spans="2:9" x14ac:dyDescent="0.25">
      <c r="B32" s="1579" t="s">
        <v>303</v>
      </c>
      <c r="C32" s="1579"/>
      <c r="D32" s="1579"/>
      <c r="E32" s="1579"/>
      <c r="F32" s="1579"/>
      <c r="G32" s="1579"/>
    </row>
    <row r="33" spans="2:10" x14ac:dyDescent="0.25">
      <c r="B33" s="1578"/>
      <c r="C33" s="1578"/>
      <c r="D33" s="1578"/>
      <c r="E33" s="399"/>
      <c r="F33" s="398"/>
      <c r="G33" s="398"/>
    </row>
    <row r="34" spans="2:10" ht="18" customHeight="1" x14ac:dyDescent="0.25">
      <c r="B34" s="792" t="s">
        <v>304</v>
      </c>
      <c r="C34" s="1603" t="s">
        <v>3601</v>
      </c>
      <c r="D34" s="1603"/>
      <c r="E34" s="1603"/>
      <c r="F34" s="1603"/>
      <c r="G34" s="1603"/>
    </row>
    <row r="35" spans="2:10" ht="18" customHeight="1" x14ac:dyDescent="0.25">
      <c r="B35" s="792" t="s">
        <v>305</v>
      </c>
      <c r="C35" s="1603" t="s">
        <v>3602</v>
      </c>
      <c r="D35" s="1603"/>
      <c r="E35" s="1603"/>
      <c r="F35" s="1603"/>
      <c r="G35" s="1603"/>
    </row>
    <row r="36" spans="2:10" ht="18" customHeight="1" x14ac:dyDescent="0.25">
      <c r="B36" s="792" t="s">
        <v>306</v>
      </c>
      <c r="C36" s="1603" t="s">
        <v>3756</v>
      </c>
      <c r="D36" s="1603"/>
      <c r="E36" s="1603"/>
      <c r="F36" s="1603"/>
      <c r="G36" s="1603"/>
    </row>
    <row r="37" spans="2:10" ht="18" customHeight="1" x14ac:dyDescent="0.25">
      <c r="B37" s="792" t="s">
        <v>307</v>
      </c>
      <c r="C37" s="1603"/>
      <c r="D37" s="1603"/>
      <c r="E37" s="1603"/>
      <c r="F37" s="1603"/>
      <c r="G37" s="1603"/>
      <c r="J37" s="29"/>
    </row>
    <row r="38" spans="2:10" ht="18" customHeight="1" x14ac:dyDescent="0.25">
      <c r="B38" s="792" t="s">
        <v>308</v>
      </c>
      <c r="C38" s="1396" t="s">
        <v>3605</v>
      </c>
      <c r="D38" s="1603"/>
      <c r="E38" s="1603"/>
      <c r="F38" s="1603"/>
      <c r="G38" s="1603"/>
    </row>
    <row r="39" spans="2:10" ht="18" customHeight="1" x14ac:dyDescent="0.25">
      <c r="B39" s="792" t="s">
        <v>309</v>
      </c>
      <c r="C39" s="1603" t="s">
        <v>1870</v>
      </c>
      <c r="D39" s="1603"/>
      <c r="E39" s="1603"/>
      <c r="F39" s="1603"/>
      <c r="G39" s="1603"/>
    </row>
    <row r="40" spans="2:10" x14ac:dyDescent="0.25">
      <c r="B40" s="1592"/>
      <c r="C40" s="1592"/>
      <c r="D40" s="1592"/>
      <c r="E40" s="399"/>
      <c r="F40" s="409"/>
      <c r="G40" s="409"/>
    </row>
    <row r="41" spans="2:10" x14ac:dyDescent="0.25">
      <c r="B41" s="1579" t="s">
        <v>310</v>
      </c>
      <c r="C41" s="1579"/>
      <c r="D41" s="1579"/>
      <c r="E41" s="1579"/>
      <c r="F41" s="1579"/>
      <c r="G41" s="1579"/>
    </row>
    <row r="42" spans="2:10" x14ac:dyDescent="0.25">
      <c r="B42" s="408"/>
      <c r="C42" s="408"/>
      <c r="D42" s="408"/>
      <c r="E42" s="399"/>
      <c r="F42" s="399"/>
      <c r="G42" s="399"/>
    </row>
    <row r="43" spans="2:10" ht="31.5" x14ac:dyDescent="0.25">
      <c r="B43" s="792" t="s">
        <v>311</v>
      </c>
      <c r="C43" s="1603" t="s">
        <v>3772</v>
      </c>
      <c r="D43" s="1603"/>
      <c r="E43" s="1603"/>
      <c r="F43" s="1603"/>
      <c r="G43" s="1603"/>
    </row>
    <row r="44" spans="2:10" ht="36" customHeight="1" x14ac:dyDescent="0.25">
      <c r="B44" s="792" t="s">
        <v>312</v>
      </c>
      <c r="C44" s="1605" t="s">
        <v>3758</v>
      </c>
      <c r="D44" s="1605"/>
      <c r="E44" s="1605"/>
      <c r="F44" s="1605"/>
      <c r="G44" s="1605"/>
    </row>
    <row r="45" spans="2:10" ht="21" customHeight="1" x14ac:dyDescent="0.25">
      <c r="B45" s="792" t="s">
        <v>313</v>
      </c>
      <c r="C45" s="1603"/>
      <c r="D45" s="1603"/>
      <c r="E45" s="1603"/>
      <c r="F45" s="1603"/>
      <c r="G45" s="1603"/>
    </row>
    <row r="46" spans="2:10" x14ac:dyDescent="0.25">
      <c r="B46" s="406"/>
      <c r="C46" s="405"/>
      <c r="D46" s="404"/>
      <c r="E46" s="399"/>
      <c r="F46" s="398"/>
      <c r="G46" s="398"/>
    </row>
    <row r="47" spans="2:10" x14ac:dyDescent="0.25">
      <c r="B47" s="1589" t="s">
        <v>314</v>
      </c>
      <c r="C47" s="1589"/>
      <c r="D47" s="1589"/>
      <c r="E47" s="1589"/>
      <c r="F47" s="1589"/>
      <c r="G47" s="1589"/>
    </row>
    <row r="48" spans="2:10" x14ac:dyDescent="0.25">
      <c r="B48" s="403"/>
      <c r="C48" s="403"/>
      <c r="D48" s="403"/>
      <c r="E48" s="399"/>
      <c r="F48" s="398"/>
      <c r="G48" s="402"/>
    </row>
    <row r="49" spans="2:7" ht="31.5" x14ac:dyDescent="0.25">
      <c r="B49" s="58" t="s">
        <v>315</v>
      </c>
      <c r="C49" s="1590">
        <v>43831</v>
      </c>
      <c r="D49" s="1588"/>
      <c r="E49" s="1588"/>
      <c r="F49" s="1588"/>
      <c r="G49" s="1588"/>
    </row>
    <row r="50" spans="2:7" ht="31.5" x14ac:dyDescent="0.25">
      <c r="B50" s="55" t="s">
        <v>316</v>
      </c>
      <c r="C50" s="1591"/>
      <c r="D50" s="1591"/>
      <c r="E50" s="1591"/>
      <c r="F50" s="1591"/>
      <c r="G50" s="1591"/>
    </row>
    <row r="51" spans="2:7" x14ac:dyDescent="0.25">
      <c r="B51" s="55" t="s">
        <v>317</v>
      </c>
      <c r="C51" s="1588"/>
      <c r="D51" s="1588"/>
      <c r="E51" s="1588"/>
      <c r="F51" s="1588"/>
      <c r="G51" s="1588"/>
    </row>
    <row r="52" spans="2:7" ht="31.5" x14ac:dyDescent="0.25">
      <c r="B52" s="55" t="s">
        <v>318</v>
      </c>
      <c r="C52" s="1588" t="s">
        <v>3228</v>
      </c>
      <c r="D52" s="1588"/>
      <c r="E52" s="1588"/>
      <c r="F52" s="1588"/>
      <c r="G52" s="1588"/>
    </row>
    <row r="53" spans="2:7" x14ac:dyDescent="0.25">
      <c r="B53" s="29"/>
      <c r="C53" s="29"/>
      <c r="D53" s="29"/>
      <c r="E53" s="29"/>
      <c r="F53" s="47"/>
      <c r="G53" s="47"/>
    </row>
    <row r="112" spans="2:6" ht="15.6" hidden="1" x14ac:dyDescent="0.3">
      <c r="B112" s="1553" t="s">
        <v>271</v>
      </c>
      <c r="C112" s="1553"/>
      <c r="D112" s="1553"/>
      <c r="E112" s="1553"/>
      <c r="F112" s="1553"/>
    </row>
    <row r="113" spans="1:12" ht="31.15" hidden="1" x14ac:dyDescent="0.3">
      <c r="A113" s="56" t="s">
        <v>321</v>
      </c>
      <c r="B113" s="56" t="s">
        <v>272</v>
      </c>
      <c r="C113" s="56" t="s">
        <v>273</v>
      </c>
      <c r="D113" s="56" t="s">
        <v>274</v>
      </c>
      <c r="E113" s="57" t="s">
        <v>322</v>
      </c>
      <c r="F113" s="57" t="s">
        <v>276</v>
      </c>
      <c r="G113" s="56" t="s">
        <v>283</v>
      </c>
      <c r="H113" s="56" t="s">
        <v>286</v>
      </c>
      <c r="I113" s="56" t="s">
        <v>323</v>
      </c>
      <c r="J113" s="56" t="s">
        <v>301</v>
      </c>
      <c r="K113" s="31"/>
      <c r="L113" s="31"/>
    </row>
    <row r="114" spans="1:12" ht="15.6" hidden="1" x14ac:dyDescent="0.3">
      <c r="A114" s="11" t="s">
        <v>324</v>
      </c>
      <c r="B114" s="35" t="s">
        <v>325</v>
      </c>
      <c r="C114" s="35" t="s">
        <v>326</v>
      </c>
      <c r="D114" s="35" t="s">
        <v>87</v>
      </c>
      <c r="E114" s="35" t="s">
        <v>327</v>
      </c>
      <c r="F114" s="35" t="s">
        <v>328</v>
      </c>
      <c r="G114" s="11" t="s">
        <v>2</v>
      </c>
      <c r="H114" s="11" t="s">
        <v>329</v>
      </c>
      <c r="I114" s="11" t="s">
        <v>330</v>
      </c>
      <c r="J114" s="11" t="s">
        <v>331</v>
      </c>
    </row>
    <row r="115" spans="1:12" ht="15.6" hidden="1" x14ac:dyDescent="0.3">
      <c r="A115" s="11" t="s">
        <v>269</v>
      </c>
      <c r="B115" s="35" t="s">
        <v>277</v>
      </c>
      <c r="C115" s="35" t="s">
        <v>332</v>
      </c>
      <c r="D115" s="35" t="s">
        <v>333</v>
      </c>
      <c r="E115" s="35" t="s">
        <v>334</v>
      </c>
      <c r="F115" s="35" t="s">
        <v>335</v>
      </c>
      <c r="G115" s="11" t="s">
        <v>0</v>
      </c>
      <c r="H115" s="11" t="s">
        <v>287</v>
      </c>
      <c r="I115" s="11" t="s">
        <v>336</v>
      </c>
      <c r="J115" s="11" t="s">
        <v>302</v>
      </c>
    </row>
    <row r="116" spans="1:12" ht="15.6" hidden="1" x14ac:dyDescent="0.3">
      <c r="B116" s="35" t="s">
        <v>25</v>
      </c>
      <c r="C116" s="35" t="s">
        <v>337</v>
      </c>
      <c r="D116" s="35" t="s">
        <v>338</v>
      </c>
      <c r="E116" s="35" t="s">
        <v>339</v>
      </c>
      <c r="F116" s="35" t="s">
        <v>340</v>
      </c>
      <c r="G116" s="11" t="s">
        <v>341</v>
      </c>
      <c r="H116" s="11" t="s">
        <v>342</v>
      </c>
      <c r="I116" s="11" t="s">
        <v>343</v>
      </c>
    </row>
    <row r="117" spans="1:12" ht="15.6" hidden="1" x14ac:dyDescent="0.3">
      <c r="B117" s="35" t="s">
        <v>344</v>
      </c>
      <c r="C117" s="35" t="s">
        <v>278</v>
      </c>
      <c r="D117" s="35" t="s">
        <v>345</v>
      </c>
      <c r="E117" s="35" t="s">
        <v>88</v>
      </c>
      <c r="F117" s="35" t="s">
        <v>346</v>
      </c>
      <c r="H117" s="11" t="s">
        <v>347</v>
      </c>
      <c r="I117" s="11" t="s">
        <v>348</v>
      </c>
    </row>
    <row r="118" spans="1:12" ht="15.6" hidden="1" x14ac:dyDescent="0.3">
      <c r="B118" s="35" t="s">
        <v>349</v>
      </c>
      <c r="C118" s="35" t="s">
        <v>350</v>
      </c>
      <c r="D118" s="35" t="s">
        <v>351</v>
      </c>
      <c r="E118" s="35" t="s">
        <v>352</v>
      </c>
      <c r="F118" s="35" t="s">
        <v>353</v>
      </c>
      <c r="H118" s="11" t="s">
        <v>354</v>
      </c>
      <c r="I118" s="11" t="s">
        <v>300</v>
      </c>
    </row>
    <row r="119" spans="1:12" ht="15.6" hidden="1" x14ac:dyDescent="0.3">
      <c r="B119" s="35" t="s">
        <v>355</v>
      </c>
      <c r="C119" s="35" t="s">
        <v>356</v>
      </c>
      <c r="D119" s="35" t="s">
        <v>357</v>
      </c>
      <c r="E119" s="35" t="s">
        <v>358</v>
      </c>
      <c r="F119" s="35" t="s">
        <v>359</v>
      </c>
      <c r="I119" s="11" t="s">
        <v>360</v>
      </c>
    </row>
    <row r="120" spans="1:12" ht="15.6" hidden="1" x14ac:dyDescent="0.3">
      <c r="C120" s="35" t="s">
        <v>361</v>
      </c>
      <c r="D120" s="35" t="s">
        <v>362</v>
      </c>
      <c r="E120" s="35" t="s">
        <v>363</v>
      </c>
      <c r="F120" s="35" t="s">
        <v>364</v>
      </c>
      <c r="I120" s="11" t="s">
        <v>365</v>
      </c>
    </row>
    <row r="121" spans="1:12" ht="15.6" hidden="1" x14ac:dyDescent="0.3">
      <c r="C121" s="35" t="s">
        <v>366</v>
      </c>
      <c r="D121" s="35" t="s">
        <v>367</v>
      </c>
      <c r="E121" s="35" t="s">
        <v>368</v>
      </c>
      <c r="F121" s="35" t="s">
        <v>369</v>
      </c>
      <c r="I121" s="11" t="s">
        <v>370</v>
      </c>
    </row>
    <row r="122" spans="1:12" ht="15.6" hidden="1" x14ac:dyDescent="0.3">
      <c r="C122" s="35" t="s">
        <v>48</v>
      </c>
      <c r="D122" s="35" t="s">
        <v>99</v>
      </c>
      <c r="E122" s="35" t="s">
        <v>371</v>
      </c>
      <c r="F122" s="35" t="s">
        <v>372</v>
      </c>
    </row>
    <row r="123" spans="1:12" ht="15.6" hidden="1" x14ac:dyDescent="0.3">
      <c r="C123" s="35" t="s">
        <v>373</v>
      </c>
      <c r="D123" s="35" t="s">
        <v>374</v>
      </c>
      <c r="E123" s="35" t="s">
        <v>375</v>
      </c>
      <c r="F123" s="35" t="s">
        <v>376</v>
      </c>
    </row>
    <row r="124" spans="1:12" ht="15.6" hidden="1" x14ac:dyDescent="0.3">
      <c r="C124" s="35" t="s">
        <v>377</v>
      </c>
      <c r="D124" s="35" t="s">
        <v>378</v>
      </c>
      <c r="E124" s="35" t="s">
        <v>379</v>
      </c>
      <c r="F124" s="35" t="s">
        <v>380</v>
      </c>
    </row>
    <row r="125" spans="1:12" ht="15.6" hidden="1" x14ac:dyDescent="0.3">
      <c r="C125" s="35" t="s">
        <v>381</v>
      </c>
      <c r="D125" s="35" t="s">
        <v>382</v>
      </c>
      <c r="E125" s="35" t="s">
        <v>383</v>
      </c>
      <c r="F125" s="35" t="s">
        <v>384</v>
      </c>
    </row>
    <row r="126" spans="1:12" ht="15.6" hidden="1" x14ac:dyDescent="0.3">
      <c r="C126" s="35" t="s">
        <v>385</v>
      </c>
      <c r="D126" s="35" t="s">
        <v>386</v>
      </c>
      <c r="E126" s="35" t="s">
        <v>387</v>
      </c>
      <c r="F126" s="35" t="s">
        <v>388</v>
      </c>
    </row>
    <row r="127" spans="1:12" ht="15.6" hidden="1" x14ac:dyDescent="0.3">
      <c r="C127" s="35" t="s">
        <v>389</v>
      </c>
      <c r="D127" s="35" t="s">
        <v>279</v>
      </c>
      <c r="E127" s="35" t="s">
        <v>390</v>
      </c>
      <c r="F127" s="35" t="s">
        <v>391</v>
      </c>
    </row>
    <row r="128" spans="1:12" ht="15.6" hidden="1" x14ac:dyDescent="0.3">
      <c r="C128" s="35" t="s">
        <v>392</v>
      </c>
      <c r="D128" s="35" t="s">
        <v>393</v>
      </c>
      <c r="E128" s="35" t="s">
        <v>394</v>
      </c>
      <c r="F128" s="35" t="s">
        <v>395</v>
      </c>
    </row>
    <row r="129" spans="3:6" ht="15.6" hidden="1" x14ac:dyDescent="0.3">
      <c r="C129" s="35" t="s">
        <v>50</v>
      </c>
      <c r="D129" s="35" t="s">
        <v>396</v>
      </c>
      <c r="E129" s="35" t="s">
        <v>397</v>
      </c>
      <c r="F129" s="35" t="s">
        <v>398</v>
      </c>
    </row>
    <row r="130" spans="3:6" ht="15.6" hidden="1" x14ac:dyDescent="0.3">
      <c r="C130" s="35" t="s">
        <v>399</v>
      </c>
      <c r="D130" s="35" t="s">
        <v>400</v>
      </c>
      <c r="E130" s="35" t="s">
        <v>401</v>
      </c>
      <c r="F130" s="35" t="s">
        <v>402</v>
      </c>
    </row>
    <row r="131" spans="3:6" ht="15.6" hidden="1" x14ac:dyDescent="0.3">
      <c r="C131" s="35" t="s">
        <v>403</v>
      </c>
      <c r="D131" s="35" t="s">
        <v>404</v>
      </c>
      <c r="E131" s="35" t="s">
        <v>405</v>
      </c>
      <c r="F131" s="35" t="s">
        <v>406</v>
      </c>
    </row>
    <row r="132" spans="3:6" ht="15.6" hidden="1" x14ac:dyDescent="0.3">
      <c r="C132" s="35" t="s">
        <v>407</v>
      </c>
      <c r="D132" s="35" t="s">
        <v>408</v>
      </c>
      <c r="E132" s="35" t="s">
        <v>409</v>
      </c>
      <c r="F132" s="35" t="s">
        <v>410</v>
      </c>
    </row>
    <row r="133" spans="3:6" ht="15.6" hidden="1" x14ac:dyDescent="0.3">
      <c r="C133" s="35" t="s">
        <v>411</v>
      </c>
      <c r="D133" s="35" t="s">
        <v>412</v>
      </c>
      <c r="E133" s="35" t="s">
        <v>413</v>
      </c>
      <c r="F133" s="35" t="s">
        <v>414</v>
      </c>
    </row>
    <row r="134" spans="3:6" ht="15.6" hidden="1" x14ac:dyDescent="0.3">
      <c r="C134" s="35" t="s">
        <v>415</v>
      </c>
      <c r="D134" s="35" t="s">
        <v>416</v>
      </c>
      <c r="E134" s="35" t="s">
        <v>417</v>
      </c>
      <c r="F134" s="35" t="s">
        <v>418</v>
      </c>
    </row>
    <row r="135" spans="3:6" ht="15.6" hidden="1" x14ac:dyDescent="0.3">
      <c r="D135" s="35" t="s">
        <v>419</v>
      </c>
      <c r="E135" s="35" t="s">
        <v>420</v>
      </c>
      <c r="F135" s="35" t="s">
        <v>421</v>
      </c>
    </row>
    <row r="136" spans="3:6" ht="15.6" hidden="1" x14ac:dyDescent="0.3">
      <c r="D136" s="35" t="s">
        <v>422</v>
      </c>
      <c r="E136" s="35" t="s">
        <v>423</v>
      </c>
      <c r="F136" s="35" t="s">
        <v>424</v>
      </c>
    </row>
    <row r="137" spans="3:6" ht="15.6" hidden="1" x14ac:dyDescent="0.3">
      <c r="D137" s="35" t="s">
        <v>425</v>
      </c>
      <c r="E137" s="35" t="s">
        <v>426</v>
      </c>
      <c r="F137" s="35" t="s">
        <v>427</v>
      </c>
    </row>
    <row r="138" spans="3:6" ht="15.6" hidden="1" x14ac:dyDescent="0.3">
      <c r="D138" s="35" t="s">
        <v>428</v>
      </c>
      <c r="E138" s="35" t="s">
        <v>429</v>
      </c>
      <c r="F138" s="35" t="s">
        <v>430</v>
      </c>
    </row>
    <row r="139" spans="3:6" ht="15.6" hidden="1" x14ac:dyDescent="0.3">
      <c r="D139" s="35" t="s">
        <v>431</v>
      </c>
      <c r="E139" s="35" t="s">
        <v>82</v>
      </c>
      <c r="F139" s="35" t="s">
        <v>432</v>
      </c>
    </row>
    <row r="140" spans="3:6" ht="15.6" hidden="1" x14ac:dyDescent="0.3">
      <c r="D140" s="35" t="s">
        <v>433</v>
      </c>
      <c r="E140" s="35" t="s">
        <v>434</v>
      </c>
      <c r="F140" s="35" t="s">
        <v>435</v>
      </c>
    </row>
    <row r="141" spans="3:6" ht="15.6" hidden="1" x14ac:dyDescent="0.3">
      <c r="D141" s="35" t="s">
        <v>436</v>
      </c>
      <c r="E141" s="35" t="s">
        <v>437</v>
      </c>
      <c r="F141" s="35" t="s">
        <v>438</v>
      </c>
    </row>
    <row r="142" spans="3:6" ht="15.6" hidden="1" x14ac:dyDescent="0.3">
      <c r="D142" s="35" t="s">
        <v>439</v>
      </c>
      <c r="E142" s="35" t="s">
        <v>89</v>
      </c>
      <c r="F142" s="35" t="s">
        <v>440</v>
      </c>
    </row>
    <row r="143" spans="3:6" ht="15.6" hidden="1" x14ac:dyDescent="0.3">
      <c r="D143" s="35" t="s">
        <v>441</v>
      </c>
      <c r="E143" s="35" t="s">
        <v>442</v>
      </c>
      <c r="F143" s="35" t="s">
        <v>443</v>
      </c>
    </row>
    <row r="144" spans="3:6" ht="15.6" hidden="1" x14ac:dyDescent="0.3">
      <c r="D144" s="35" t="s">
        <v>53</v>
      </c>
      <c r="E144" s="35" t="s">
        <v>444</v>
      </c>
      <c r="F144" s="35" t="s">
        <v>445</v>
      </c>
    </row>
    <row r="145" spans="4:6" ht="15.6" hidden="1" x14ac:dyDescent="0.3">
      <c r="D145" s="35" t="s">
        <v>446</v>
      </c>
      <c r="E145" s="35" t="s">
        <v>447</v>
      </c>
      <c r="F145" s="35" t="s">
        <v>448</v>
      </c>
    </row>
    <row r="146" spans="4:6" ht="15.6" hidden="1" x14ac:dyDescent="0.3">
      <c r="D146" s="35" t="s">
        <v>449</v>
      </c>
      <c r="E146" s="35" t="s">
        <v>450</v>
      </c>
      <c r="F146" s="35" t="s">
        <v>451</v>
      </c>
    </row>
    <row r="147" spans="4:6" ht="15.6" hidden="1" x14ac:dyDescent="0.3">
      <c r="D147" s="35" t="s">
        <v>452</v>
      </c>
      <c r="E147" s="35" t="s">
        <v>453</v>
      </c>
      <c r="F147" s="35" t="s">
        <v>454</v>
      </c>
    </row>
    <row r="148" spans="4:6" ht="15.6" hidden="1" x14ac:dyDescent="0.3">
      <c r="D148" s="35" t="s">
        <v>455</v>
      </c>
      <c r="E148" s="35" t="s">
        <v>456</v>
      </c>
      <c r="F148" s="35" t="s">
        <v>457</v>
      </c>
    </row>
    <row r="149" spans="4:6" ht="15.6" hidden="1" x14ac:dyDescent="0.3">
      <c r="D149" s="35" t="s">
        <v>458</v>
      </c>
      <c r="E149" s="35" t="s">
        <v>459</v>
      </c>
      <c r="F149" s="35" t="s">
        <v>460</v>
      </c>
    </row>
    <row r="150" spans="4:6" ht="15.6" hidden="1" x14ac:dyDescent="0.3">
      <c r="D150" s="35" t="s">
        <v>461</v>
      </c>
      <c r="E150" s="35" t="s">
        <v>462</v>
      </c>
      <c r="F150" s="35" t="s">
        <v>463</v>
      </c>
    </row>
    <row r="151" spans="4:6" ht="15.6" hidden="1" x14ac:dyDescent="0.3">
      <c r="D151" s="35" t="s">
        <v>464</v>
      </c>
      <c r="E151" s="35" t="s">
        <v>465</v>
      </c>
      <c r="F151" s="35" t="s">
        <v>466</v>
      </c>
    </row>
    <row r="152" spans="4:6" ht="15.6" hidden="1" x14ac:dyDescent="0.3">
      <c r="D152" s="35" t="s">
        <v>467</v>
      </c>
      <c r="E152" s="35" t="s">
        <v>468</v>
      </c>
      <c r="F152" s="35" t="s">
        <v>469</v>
      </c>
    </row>
    <row r="153" spans="4:6" ht="15.6" hidden="1" x14ac:dyDescent="0.3">
      <c r="D153" s="35" t="s">
        <v>470</v>
      </c>
      <c r="E153" s="35" t="s">
        <v>471</v>
      </c>
      <c r="F153" s="35" t="s">
        <v>472</v>
      </c>
    </row>
    <row r="154" spans="4:6" ht="15.6" hidden="1" x14ac:dyDescent="0.3">
      <c r="D154" s="35" t="s">
        <v>473</v>
      </c>
      <c r="E154" s="35" t="s">
        <v>474</v>
      </c>
      <c r="F154" s="35" t="s">
        <v>475</v>
      </c>
    </row>
    <row r="155" spans="4:6" ht="15.6" hidden="1" x14ac:dyDescent="0.3">
      <c r="D155" s="35" t="s">
        <v>476</v>
      </c>
      <c r="E155" s="35" t="s">
        <v>477</v>
      </c>
      <c r="F155" s="35" t="s">
        <v>478</v>
      </c>
    </row>
    <row r="156" spans="4:6" ht="15.6" hidden="1" x14ac:dyDescent="0.3">
      <c r="D156" s="35" t="s">
        <v>479</v>
      </c>
      <c r="E156" s="35" t="s">
        <v>480</v>
      </c>
      <c r="F156" s="35" t="s">
        <v>481</v>
      </c>
    </row>
    <row r="157" spans="4:6" ht="15.6" hidden="1" x14ac:dyDescent="0.3">
      <c r="D157" s="35" t="s">
        <v>56</v>
      </c>
      <c r="E157" s="35" t="s">
        <v>482</v>
      </c>
      <c r="F157" s="35" t="s">
        <v>483</v>
      </c>
    </row>
    <row r="158" spans="4:6" ht="15.6" hidden="1" x14ac:dyDescent="0.3">
      <c r="D158" s="35" t="s">
        <v>484</v>
      </c>
      <c r="E158" s="35" t="s">
        <v>485</v>
      </c>
      <c r="F158" s="35" t="s">
        <v>486</v>
      </c>
    </row>
    <row r="159" spans="4:6" ht="15.6" hidden="1" x14ac:dyDescent="0.3">
      <c r="D159" s="35" t="s">
        <v>45</v>
      </c>
      <c r="E159" s="35" t="s">
        <v>487</v>
      </c>
      <c r="F159" s="35" t="s">
        <v>488</v>
      </c>
    </row>
    <row r="160" spans="4:6" ht="15.6" hidden="1" x14ac:dyDescent="0.3">
      <c r="D160" s="35" t="s">
        <v>489</v>
      </c>
      <c r="E160" s="35" t="s">
        <v>490</v>
      </c>
      <c r="F160" s="35" t="s">
        <v>491</v>
      </c>
    </row>
    <row r="161" spans="4:6" ht="15.6" hidden="1" x14ac:dyDescent="0.3">
      <c r="D161" s="35" t="s">
        <v>492</v>
      </c>
      <c r="E161" s="35" t="s">
        <v>493</v>
      </c>
      <c r="F161" s="35" t="s">
        <v>494</v>
      </c>
    </row>
    <row r="162" spans="4:6" ht="15.6" hidden="1" x14ac:dyDescent="0.3">
      <c r="D162" s="35" t="s">
        <v>495</v>
      </c>
      <c r="E162" s="35" t="s">
        <v>496</v>
      </c>
      <c r="F162" s="35" t="s">
        <v>497</v>
      </c>
    </row>
    <row r="163" spans="4:6" ht="15.6" hidden="1" x14ac:dyDescent="0.3">
      <c r="D163" s="35" t="s">
        <v>498</v>
      </c>
      <c r="E163" s="35" t="s">
        <v>499</v>
      </c>
      <c r="F163" s="35" t="s">
        <v>500</v>
      </c>
    </row>
    <row r="164" spans="4:6" ht="15.6" hidden="1" x14ac:dyDescent="0.3">
      <c r="D164" s="35" t="s">
        <v>501</v>
      </c>
      <c r="E164" s="35" t="s">
        <v>502</v>
      </c>
      <c r="F164" s="35" t="s">
        <v>503</v>
      </c>
    </row>
    <row r="165" spans="4:6" ht="15.6" hidden="1" x14ac:dyDescent="0.3">
      <c r="D165" s="35" t="s">
        <v>504</v>
      </c>
      <c r="E165" s="35" t="s">
        <v>505</v>
      </c>
      <c r="F165" s="35" t="s">
        <v>506</v>
      </c>
    </row>
    <row r="166" spans="4:6" ht="15.6" hidden="1" x14ac:dyDescent="0.3">
      <c r="D166" s="35" t="s">
        <v>507</v>
      </c>
      <c r="E166" s="35" t="s">
        <v>508</v>
      </c>
      <c r="F166" s="35" t="s">
        <v>509</v>
      </c>
    </row>
    <row r="167" spans="4:6" ht="15.6" hidden="1" x14ac:dyDescent="0.3">
      <c r="D167" s="35" t="s">
        <v>510</v>
      </c>
      <c r="E167" s="35" t="s">
        <v>511</v>
      </c>
      <c r="F167" s="35" t="s">
        <v>512</v>
      </c>
    </row>
    <row r="168" spans="4:6" ht="15.6" hidden="1" x14ac:dyDescent="0.3">
      <c r="D168" s="35" t="s">
        <v>513</v>
      </c>
      <c r="E168" s="35" t="s">
        <v>514</v>
      </c>
      <c r="F168" s="35" t="s">
        <v>515</v>
      </c>
    </row>
    <row r="169" spans="4:6" ht="15.6" hidden="1" x14ac:dyDescent="0.3">
      <c r="D169" s="35" t="s">
        <v>516</v>
      </c>
      <c r="E169" s="35" t="s">
        <v>517</v>
      </c>
      <c r="F169" s="35" t="s">
        <v>518</v>
      </c>
    </row>
    <row r="170" spans="4:6" ht="15.6" hidden="1" x14ac:dyDescent="0.3">
      <c r="D170" s="35" t="s">
        <v>519</v>
      </c>
      <c r="E170" s="35" t="s">
        <v>520</v>
      </c>
      <c r="F170" s="35" t="s">
        <v>521</v>
      </c>
    </row>
    <row r="171" spans="4:6" ht="15.6" hidden="1" x14ac:dyDescent="0.3">
      <c r="D171" s="35" t="s">
        <v>522</v>
      </c>
      <c r="E171" s="35" t="s">
        <v>523</v>
      </c>
      <c r="F171" s="35" t="s">
        <v>524</v>
      </c>
    </row>
    <row r="172" spans="4:6" ht="15.6" hidden="1" x14ac:dyDescent="0.3">
      <c r="D172" s="35" t="s">
        <v>525</v>
      </c>
      <c r="E172" s="35" t="s">
        <v>526</v>
      </c>
      <c r="F172" s="35" t="s">
        <v>527</v>
      </c>
    </row>
    <row r="173" spans="4:6" ht="15.6" hidden="1" x14ac:dyDescent="0.3">
      <c r="D173" s="35" t="s">
        <v>528</v>
      </c>
      <c r="E173" s="35" t="s">
        <v>529</v>
      </c>
      <c r="F173" s="35" t="s">
        <v>530</v>
      </c>
    </row>
    <row r="174" spans="4:6" ht="15.6" hidden="1" x14ac:dyDescent="0.3">
      <c r="E174" s="35" t="s">
        <v>531</v>
      </c>
      <c r="F174" s="35" t="s">
        <v>532</v>
      </c>
    </row>
    <row r="175" spans="4:6" ht="15.6" hidden="1" x14ac:dyDescent="0.3">
      <c r="E175" s="35" t="s">
        <v>533</v>
      </c>
      <c r="F175" s="35" t="s">
        <v>534</v>
      </c>
    </row>
    <row r="176" spans="4:6" ht="15.6" hidden="1" x14ac:dyDescent="0.3">
      <c r="E176" s="35" t="s">
        <v>535</v>
      </c>
      <c r="F176" s="35" t="s">
        <v>536</v>
      </c>
    </row>
    <row r="177" spans="5:6" ht="15.6" hidden="1" x14ac:dyDescent="0.3">
      <c r="E177" s="35" t="s">
        <v>537</v>
      </c>
      <c r="F177" s="35" t="s">
        <v>538</v>
      </c>
    </row>
    <row r="178" spans="5:6" ht="15.6" hidden="1" x14ac:dyDescent="0.3">
      <c r="E178" s="35" t="s">
        <v>539</v>
      </c>
      <c r="F178" s="35" t="s">
        <v>540</v>
      </c>
    </row>
    <row r="179" spans="5:6" ht="15.6" hidden="1" x14ac:dyDescent="0.3">
      <c r="E179" s="35" t="s">
        <v>541</v>
      </c>
      <c r="F179" s="35" t="s">
        <v>542</v>
      </c>
    </row>
    <row r="180" spans="5:6" ht="15.6" hidden="1" x14ac:dyDescent="0.3">
      <c r="E180" s="35" t="s">
        <v>543</v>
      </c>
      <c r="F180" s="35" t="s">
        <v>544</v>
      </c>
    </row>
    <row r="181" spans="5:6" ht="15.6" hidden="1" x14ac:dyDescent="0.3">
      <c r="E181" s="35" t="s">
        <v>545</v>
      </c>
      <c r="F181" s="35" t="s">
        <v>546</v>
      </c>
    </row>
    <row r="182" spans="5:6" ht="15.6" hidden="1" x14ac:dyDescent="0.3">
      <c r="E182" s="35" t="s">
        <v>547</v>
      </c>
      <c r="F182" s="35" t="s">
        <v>548</v>
      </c>
    </row>
    <row r="183" spans="5:6" ht="15.6" hidden="1" x14ac:dyDescent="0.3">
      <c r="E183" s="35" t="s">
        <v>549</v>
      </c>
      <c r="F183" s="35" t="s">
        <v>550</v>
      </c>
    </row>
    <row r="184" spans="5:6" ht="15.6" hidden="1" x14ac:dyDescent="0.3">
      <c r="E184" s="35" t="s">
        <v>551</v>
      </c>
      <c r="F184" s="35" t="s">
        <v>552</v>
      </c>
    </row>
    <row r="185" spans="5:6" ht="15.6" hidden="1" x14ac:dyDescent="0.3">
      <c r="E185" s="35" t="s">
        <v>553</v>
      </c>
      <c r="F185" s="35" t="s">
        <v>554</v>
      </c>
    </row>
    <row r="186" spans="5:6" ht="15.6" hidden="1" x14ac:dyDescent="0.3">
      <c r="E186" s="35" t="s">
        <v>555</v>
      </c>
      <c r="F186" s="35" t="s">
        <v>556</v>
      </c>
    </row>
    <row r="187" spans="5:6" ht="15.6" hidden="1" x14ac:dyDescent="0.3">
      <c r="E187" s="35" t="s">
        <v>557</v>
      </c>
      <c r="F187" s="35" t="s">
        <v>558</v>
      </c>
    </row>
    <row r="188" spans="5:6" ht="15.6" hidden="1" x14ac:dyDescent="0.3">
      <c r="E188" s="35" t="s">
        <v>559</v>
      </c>
      <c r="F188" s="35" t="s">
        <v>560</v>
      </c>
    </row>
    <row r="189" spans="5:6" ht="15.6" hidden="1" x14ac:dyDescent="0.3">
      <c r="E189" s="35" t="s">
        <v>561</v>
      </c>
      <c r="F189" s="35" t="s">
        <v>562</v>
      </c>
    </row>
    <row r="190" spans="5:6" ht="15.6" hidden="1" x14ac:dyDescent="0.3">
      <c r="E190" s="35" t="s">
        <v>563</v>
      </c>
      <c r="F190" s="35" t="s">
        <v>564</v>
      </c>
    </row>
    <row r="191" spans="5:6" ht="15.6" hidden="1" x14ac:dyDescent="0.3">
      <c r="E191" s="35" t="s">
        <v>565</v>
      </c>
      <c r="F191" s="35" t="s">
        <v>566</v>
      </c>
    </row>
    <row r="192" spans="5:6" ht="15.6" hidden="1" x14ac:dyDescent="0.3">
      <c r="E192" s="35" t="s">
        <v>567</v>
      </c>
      <c r="F192" s="35" t="s">
        <v>568</v>
      </c>
    </row>
    <row r="193" spans="5:6" ht="15.6" hidden="1" x14ac:dyDescent="0.3">
      <c r="E193" s="35" t="s">
        <v>569</v>
      </c>
      <c r="F193" s="35" t="s">
        <v>570</v>
      </c>
    </row>
    <row r="194" spans="5:6" ht="15.6" hidden="1" x14ac:dyDescent="0.3">
      <c r="E194" s="35" t="s">
        <v>571</v>
      </c>
      <c r="F194" s="35" t="s">
        <v>572</v>
      </c>
    </row>
    <row r="195" spans="5:6" ht="15.6" hidden="1" x14ac:dyDescent="0.3">
      <c r="E195" s="35" t="s">
        <v>573</v>
      </c>
      <c r="F195" s="35" t="s">
        <v>574</v>
      </c>
    </row>
    <row r="196" spans="5:6" ht="15.6" hidden="1" x14ac:dyDescent="0.3">
      <c r="E196" s="35" t="s">
        <v>575</v>
      </c>
      <c r="F196" s="35" t="s">
        <v>576</v>
      </c>
    </row>
    <row r="197" spans="5:6" ht="15.6" hidden="1" x14ac:dyDescent="0.3">
      <c r="E197" s="35" t="s">
        <v>577</v>
      </c>
      <c r="F197" s="35" t="s">
        <v>578</v>
      </c>
    </row>
    <row r="198" spans="5:6" ht="15.6" hidden="1" x14ac:dyDescent="0.3">
      <c r="E198" s="35" t="s">
        <v>579</v>
      </c>
      <c r="F198" s="35" t="s">
        <v>580</v>
      </c>
    </row>
    <row r="199" spans="5:6" ht="15.6" hidden="1" x14ac:dyDescent="0.3">
      <c r="E199" s="35" t="s">
        <v>581</v>
      </c>
      <c r="F199" s="35" t="s">
        <v>582</v>
      </c>
    </row>
    <row r="200" spans="5:6" ht="15.6" hidden="1" x14ac:dyDescent="0.3">
      <c r="E200" s="35" t="s">
        <v>583</v>
      </c>
      <c r="F200" s="35" t="s">
        <v>584</v>
      </c>
    </row>
    <row r="201" spans="5:6" ht="15.6" hidden="1" x14ac:dyDescent="0.3">
      <c r="E201" s="35" t="s">
        <v>585</v>
      </c>
      <c r="F201" s="35" t="s">
        <v>586</v>
      </c>
    </row>
    <row r="202" spans="5:6" ht="15.6" hidden="1" x14ac:dyDescent="0.3">
      <c r="E202" s="35" t="s">
        <v>587</v>
      </c>
      <c r="F202" s="35" t="s">
        <v>588</v>
      </c>
    </row>
    <row r="203" spans="5:6" ht="15.6" hidden="1" x14ac:dyDescent="0.3">
      <c r="E203" s="35" t="s">
        <v>589</v>
      </c>
      <c r="F203" s="35" t="s">
        <v>590</v>
      </c>
    </row>
    <row r="204" spans="5:6" ht="15.6" hidden="1" x14ac:dyDescent="0.3">
      <c r="E204" s="35" t="s">
        <v>591</v>
      </c>
      <c r="F204" s="35" t="s">
        <v>592</v>
      </c>
    </row>
    <row r="205" spans="5:6" ht="15.6" hidden="1" x14ac:dyDescent="0.3">
      <c r="E205" s="35" t="s">
        <v>593</v>
      </c>
      <c r="F205" s="35" t="s">
        <v>594</v>
      </c>
    </row>
    <row r="206" spans="5:6" ht="15.6" hidden="1" x14ac:dyDescent="0.3">
      <c r="E206" s="35" t="s">
        <v>595</v>
      </c>
      <c r="F206" s="35" t="s">
        <v>596</v>
      </c>
    </row>
    <row r="207" spans="5:6" ht="15.6" hidden="1" x14ac:dyDescent="0.3">
      <c r="E207" s="35" t="s">
        <v>597</v>
      </c>
      <c r="F207" s="35" t="s">
        <v>598</v>
      </c>
    </row>
    <row r="208" spans="5:6" ht="15.6" hidden="1" x14ac:dyDescent="0.3">
      <c r="E208" s="35" t="s">
        <v>599</v>
      </c>
      <c r="F208" s="35" t="s">
        <v>600</v>
      </c>
    </row>
    <row r="209" spans="5:6" ht="15.6" hidden="1" x14ac:dyDescent="0.3">
      <c r="E209" s="35" t="s">
        <v>601</v>
      </c>
      <c r="F209" s="35" t="s">
        <v>602</v>
      </c>
    </row>
    <row r="210" spans="5:6" ht="15.6" hidden="1" x14ac:dyDescent="0.3">
      <c r="E210" s="35" t="s">
        <v>603</v>
      </c>
      <c r="F210" s="35" t="s">
        <v>604</v>
      </c>
    </row>
    <row r="211" spans="5:6" ht="15.6" hidden="1" x14ac:dyDescent="0.3">
      <c r="E211" s="35" t="s">
        <v>605</v>
      </c>
      <c r="F211" s="35" t="s">
        <v>606</v>
      </c>
    </row>
    <row r="212" spans="5:6" ht="15.6" hidden="1" x14ac:dyDescent="0.3">
      <c r="E212" s="35" t="s">
        <v>607</v>
      </c>
      <c r="F212" s="35" t="s">
        <v>608</v>
      </c>
    </row>
    <row r="213" spans="5:6" ht="15.6" hidden="1" x14ac:dyDescent="0.3">
      <c r="E213" s="35" t="s">
        <v>609</v>
      </c>
      <c r="F213" s="35" t="s">
        <v>610</v>
      </c>
    </row>
    <row r="214" spans="5:6" ht="15.6" hidden="1" x14ac:dyDescent="0.3">
      <c r="E214" s="35" t="s">
        <v>100</v>
      </c>
      <c r="F214" s="35" t="s">
        <v>611</v>
      </c>
    </row>
    <row r="215" spans="5:6" ht="15.6" hidden="1" x14ac:dyDescent="0.3">
      <c r="E215" s="35" t="s">
        <v>101</v>
      </c>
      <c r="F215" s="35" t="s">
        <v>612</v>
      </c>
    </row>
    <row r="216" spans="5:6" ht="15.6" hidden="1" x14ac:dyDescent="0.3">
      <c r="E216" s="35" t="s">
        <v>613</v>
      </c>
      <c r="F216" s="35" t="s">
        <v>614</v>
      </c>
    </row>
    <row r="217" spans="5:6" ht="15.6" hidden="1" x14ac:dyDescent="0.3">
      <c r="E217" s="35" t="s">
        <v>615</v>
      </c>
      <c r="F217" s="35" t="s">
        <v>616</v>
      </c>
    </row>
    <row r="218" spans="5:6" ht="15.6" hidden="1" x14ac:dyDescent="0.3">
      <c r="E218" s="35" t="s">
        <v>617</v>
      </c>
      <c r="F218" s="35" t="s">
        <v>618</v>
      </c>
    </row>
    <row r="219" spans="5:6" ht="15.6" hidden="1" x14ac:dyDescent="0.3">
      <c r="E219" s="35" t="s">
        <v>619</v>
      </c>
      <c r="F219" s="35" t="s">
        <v>620</v>
      </c>
    </row>
    <row r="220" spans="5:6" ht="15.6" hidden="1" x14ac:dyDescent="0.3">
      <c r="E220" s="35" t="s">
        <v>621</v>
      </c>
      <c r="F220" s="35" t="s">
        <v>622</v>
      </c>
    </row>
    <row r="221" spans="5:6" ht="15.6" hidden="1" x14ac:dyDescent="0.3">
      <c r="E221" s="35" t="s">
        <v>102</v>
      </c>
      <c r="F221" s="35" t="s">
        <v>623</v>
      </c>
    </row>
    <row r="222" spans="5:6" ht="15.6" hidden="1" x14ac:dyDescent="0.3">
      <c r="E222" s="35" t="s">
        <v>103</v>
      </c>
      <c r="F222" s="35" t="s">
        <v>624</v>
      </c>
    </row>
    <row r="223" spans="5:6" ht="15.6" hidden="1" x14ac:dyDescent="0.3">
      <c r="E223" s="35" t="s">
        <v>104</v>
      </c>
      <c r="F223" s="35" t="s">
        <v>625</v>
      </c>
    </row>
    <row r="224" spans="5:6" ht="15.6" hidden="1" x14ac:dyDescent="0.3">
      <c r="E224" s="35" t="s">
        <v>626</v>
      </c>
      <c r="F224" s="35" t="s">
        <v>627</v>
      </c>
    </row>
    <row r="225" spans="5:6" ht="15.6" hidden="1" x14ac:dyDescent="0.3">
      <c r="E225" s="35" t="s">
        <v>105</v>
      </c>
      <c r="F225" s="35" t="s">
        <v>628</v>
      </c>
    </row>
    <row r="226" spans="5:6" ht="15.6" hidden="1" x14ac:dyDescent="0.3">
      <c r="E226" s="35" t="s">
        <v>629</v>
      </c>
      <c r="F226" s="35" t="s">
        <v>630</v>
      </c>
    </row>
    <row r="227" spans="5:6" ht="15.6" hidden="1" x14ac:dyDescent="0.3">
      <c r="E227" s="35" t="s">
        <v>631</v>
      </c>
      <c r="F227" s="35" t="s">
        <v>632</v>
      </c>
    </row>
    <row r="228" spans="5:6" ht="15.6" hidden="1" x14ac:dyDescent="0.3">
      <c r="E228" s="35" t="s">
        <v>633</v>
      </c>
      <c r="F228" s="35" t="s">
        <v>634</v>
      </c>
    </row>
    <row r="229" spans="5:6" ht="15.6" hidden="1" x14ac:dyDescent="0.3">
      <c r="E229" s="35" t="s">
        <v>635</v>
      </c>
      <c r="F229" s="35" t="s">
        <v>636</v>
      </c>
    </row>
    <row r="230" spans="5:6" ht="15.6" hidden="1" x14ac:dyDescent="0.3">
      <c r="E230" s="35" t="s">
        <v>637</v>
      </c>
      <c r="F230" s="35" t="s">
        <v>638</v>
      </c>
    </row>
    <row r="231" spans="5:6" ht="15.6" hidden="1" x14ac:dyDescent="0.3">
      <c r="E231" s="35" t="s">
        <v>639</v>
      </c>
      <c r="F231" s="35" t="s">
        <v>640</v>
      </c>
    </row>
    <row r="232" spans="5:6" ht="15.6" hidden="1" x14ac:dyDescent="0.3">
      <c r="E232" s="35" t="s">
        <v>641</v>
      </c>
      <c r="F232" s="35" t="s">
        <v>642</v>
      </c>
    </row>
    <row r="233" spans="5:6" ht="15.6" hidden="1" x14ac:dyDescent="0.3">
      <c r="E233" s="35" t="s">
        <v>643</v>
      </c>
      <c r="F233" s="35" t="s">
        <v>644</v>
      </c>
    </row>
    <row r="234" spans="5:6" ht="15.6" hidden="1" x14ac:dyDescent="0.3">
      <c r="E234" s="35" t="s">
        <v>645</v>
      </c>
      <c r="F234" s="35" t="s">
        <v>646</v>
      </c>
    </row>
    <row r="235" spans="5:6" ht="15.6" hidden="1" x14ac:dyDescent="0.3">
      <c r="E235" s="35" t="s">
        <v>647</v>
      </c>
      <c r="F235" s="35" t="s">
        <v>648</v>
      </c>
    </row>
    <row r="236" spans="5:6" ht="15.6" hidden="1" x14ac:dyDescent="0.3">
      <c r="E236" s="35" t="s">
        <v>649</v>
      </c>
      <c r="F236" s="35" t="s">
        <v>650</v>
      </c>
    </row>
    <row r="237" spans="5:6" ht="15.6" hidden="1" x14ac:dyDescent="0.3">
      <c r="E237" s="35" t="s">
        <v>651</v>
      </c>
      <c r="F237" s="35" t="s">
        <v>652</v>
      </c>
    </row>
    <row r="238" spans="5:6" ht="15.6" hidden="1" x14ac:dyDescent="0.3">
      <c r="E238" s="35" t="s">
        <v>653</v>
      </c>
      <c r="F238" s="35" t="s">
        <v>654</v>
      </c>
    </row>
    <row r="239" spans="5:6" ht="15.6" hidden="1" x14ac:dyDescent="0.3">
      <c r="E239" s="35" t="s">
        <v>655</v>
      </c>
      <c r="F239" s="35" t="s">
        <v>656</v>
      </c>
    </row>
    <row r="240" spans="5:6" ht="15.6" hidden="1" x14ac:dyDescent="0.3">
      <c r="E240" s="35" t="s">
        <v>657</v>
      </c>
      <c r="F240" s="35" t="s">
        <v>658</v>
      </c>
    </row>
    <row r="241" spans="5:6" ht="15.6" hidden="1" x14ac:dyDescent="0.3">
      <c r="E241" s="35" t="s">
        <v>659</v>
      </c>
      <c r="F241" s="35" t="s">
        <v>660</v>
      </c>
    </row>
    <row r="242" spans="5:6" ht="15.6" hidden="1" x14ac:dyDescent="0.3">
      <c r="E242" s="35" t="s">
        <v>661</v>
      </c>
      <c r="F242" s="35" t="s">
        <v>662</v>
      </c>
    </row>
    <row r="243" spans="5:6" ht="15.6" hidden="1" x14ac:dyDescent="0.3">
      <c r="E243" s="35" t="s">
        <v>663</v>
      </c>
      <c r="F243" s="35" t="s">
        <v>664</v>
      </c>
    </row>
    <row r="244" spans="5:6" ht="15.6" hidden="1" x14ac:dyDescent="0.3">
      <c r="E244" s="35" t="s">
        <v>665</v>
      </c>
      <c r="F244" s="35" t="s">
        <v>666</v>
      </c>
    </row>
    <row r="245" spans="5:6" ht="15.6" hidden="1" x14ac:dyDescent="0.3">
      <c r="E245" s="35" t="s">
        <v>667</v>
      </c>
      <c r="F245" s="35" t="s">
        <v>668</v>
      </c>
    </row>
    <row r="246" spans="5:6" ht="15.6" hidden="1" x14ac:dyDescent="0.3">
      <c r="E246" s="35" t="s">
        <v>669</v>
      </c>
      <c r="F246" s="35" t="s">
        <v>670</v>
      </c>
    </row>
    <row r="247" spans="5:6" ht="15.6" hidden="1" x14ac:dyDescent="0.3">
      <c r="E247" s="35" t="s">
        <v>671</v>
      </c>
      <c r="F247" s="35" t="s">
        <v>672</v>
      </c>
    </row>
    <row r="248" spans="5:6" ht="15.6" hidden="1" x14ac:dyDescent="0.3">
      <c r="E248" s="35" t="s">
        <v>673</v>
      </c>
      <c r="F248" s="35" t="s">
        <v>674</v>
      </c>
    </row>
    <row r="249" spans="5:6" ht="15.6" hidden="1" x14ac:dyDescent="0.3">
      <c r="E249" s="35" t="s">
        <v>675</v>
      </c>
      <c r="F249" s="35" t="s">
        <v>676</v>
      </c>
    </row>
    <row r="250" spans="5:6" ht="15.6" hidden="1" x14ac:dyDescent="0.3">
      <c r="E250" s="35" t="s">
        <v>677</v>
      </c>
      <c r="F250" s="35" t="s">
        <v>678</v>
      </c>
    </row>
    <row r="251" spans="5:6" ht="15.6" hidden="1" x14ac:dyDescent="0.3">
      <c r="E251" s="35" t="s">
        <v>679</v>
      </c>
      <c r="F251" s="35" t="s">
        <v>680</v>
      </c>
    </row>
    <row r="252" spans="5:6" ht="15.6" hidden="1" x14ac:dyDescent="0.3">
      <c r="E252" s="35" t="s">
        <v>681</v>
      </c>
      <c r="F252" s="35" t="s">
        <v>682</v>
      </c>
    </row>
    <row r="253" spans="5:6" ht="15.6" hidden="1" x14ac:dyDescent="0.3">
      <c r="E253" s="35" t="s">
        <v>683</v>
      </c>
      <c r="F253" s="35" t="s">
        <v>684</v>
      </c>
    </row>
    <row r="254" spans="5:6" ht="15.6" hidden="1" x14ac:dyDescent="0.3">
      <c r="E254" s="35" t="s">
        <v>685</v>
      </c>
      <c r="F254" s="35" t="s">
        <v>686</v>
      </c>
    </row>
    <row r="255" spans="5:6" ht="15.6" hidden="1" x14ac:dyDescent="0.3">
      <c r="E255" s="35" t="s">
        <v>687</v>
      </c>
      <c r="F255" s="35" t="s">
        <v>688</v>
      </c>
    </row>
    <row r="256" spans="5:6" ht="15.6" hidden="1" x14ac:dyDescent="0.3">
      <c r="E256" s="35" t="s">
        <v>689</v>
      </c>
      <c r="F256" s="35" t="s">
        <v>690</v>
      </c>
    </row>
    <row r="257" spans="5:6" ht="15.6" hidden="1" x14ac:dyDescent="0.3">
      <c r="E257" s="35" t="s">
        <v>691</v>
      </c>
      <c r="F257" s="35" t="s">
        <v>692</v>
      </c>
    </row>
    <row r="258" spans="5:6" ht="15.6" hidden="1" x14ac:dyDescent="0.3">
      <c r="E258" s="35" t="s">
        <v>693</v>
      </c>
      <c r="F258" s="35" t="s">
        <v>694</v>
      </c>
    </row>
    <row r="259" spans="5:6" ht="15.6" hidden="1" x14ac:dyDescent="0.3">
      <c r="E259" s="35" t="s">
        <v>695</v>
      </c>
      <c r="F259" s="35" t="s">
        <v>696</v>
      </c>
    </row>
    <row r="260" spans="5:6" ht="15.6" hidden="1" x14ac:dyDescent="0.3">
      <c r="E260" s="35" t="s">
        <v>697</v>
      </c>
      <c r="F260" s="35" t="s">
        <v>698</v>
      </c>
    </row>
    <row r="261" spans="5:6" ht="15.6" hidden="1" x14ac:dyDescent="0.3">
      <c r="E261" s="35" t="s">
        <v>699</v>
      </c>
      <c r="F261" s="35" t="s">
        <v>700</v>
      </c>
    </row>
    <row r="262" spans="5:6" ht="15.6" hidden="1" x14ac:dyDescent="0.3">
      <c r="E262" s="35" t="s">
        <v>701</v>
      </c>
      <c r="F262" s="35" t="s">
        <v>702</v>
      </c>
    </row>
    <row r="263" spans="5:6" ht="15.6" hidden="1" x14ac:dyDescent="0.3">
      <c r="E263" s="35" t="s">
        <v>703</v>
      </c>
      <c r="F263" s="35" t="s">
        <v>704</v>
      </c>
    </row>
    <row r="264" spans="5:6" ht="15.6" hidden="1" x14ac:dyDescent="0.3">
      <c r="E264" s="35" t="s">
        <v>705</v>
      </c>
      <c r="F264" s="35" t="s">
        <v>706</v>
      </c>
    </row>
    <row r="265" spans="5:6" ht="15.6" hidden="1" x14ac:dyDescent="0.3">
      <c r="E265" s="35" t="s">
        <v>707</v>
      </c>
      <c r="F265" s="35" t="s">
        <v>708</v>
      </c>
    </row>
    <row r="266" spans="5:6" ht="15.6" hidden="1" x14ac:dyDescent="0.3">
      <c r="E266" s="35" t="s">
        <v>709</v>
      </c>
      <c r="F266" s="35" t="s">
        <v>710</v>
      </c>
    </row>
    <row r="267" spans="5:6" ht="15.6" hidden="1" x14ac:dyDescent="0.3">
      <c r="E267" s="35" t="s">
        <v>280</v>
      </c>
      <c r="F267" s="35" t="s">
        <v>281</v>
      </c>
    </row>
    <row r="268" spans="5:6" ht="15.6" hidden="1" x14ac:dyDescent="0.3">
      <c r="E268" s="35" t="s">
        <v>711</v>
      </c>
      <c r="F268" s="35" t="s">
        <v>712</v>
      </c>
    </row>
    <row r="269" spans="5:6" ht="15.6" hidden="1" x14ac:dyDescent="0.3">
      <c r="E269" s="35" t="s">
        <v>713</v>
      </c>
      <c r="F269" s="35" t="s">
        <v>714</v>
      </c>
    </row>
    <row r="270" spans="5:6" ht="15.6" hidden="1" x14ac:dyDescent="0.3">
      <c r="E270" s="35" t="s">
        <v>715</v>
      </c>
      <c r="F270" s="35" t="s">
        <v>716</v>
      </c>
    </row>
    <row r="271" spans="5:6" ht="15.6" hidden="1" x14ac:dyDescent="0.3">
      <c r="E271" s="35" t="s">
        <v>717</v>
      </c>
      <c r="F271" s="35" t="s">
        <v>718</v>
      </c>
    </row>
    <row r="272" spans="5:6" ht="15.6" hidden="1" x14ac:dyDescent="0.3">
      <c r="E272" s="35" t="s">
        <v>719</v>
      </c>
      <c r="F272" s="35" t="s">
        <v>720</v>
      </c>
    </row>
    <row r="273" spans="5:6" ht="15.6" hidden="1" x14ac:dyDescent="0.3">
      <c r="E273" s="35" t="s">
        <v>721</v>
      </c>
      <c r="F273" s="35" t="s">
        <v>722</v>
      </c>
    </row>
    <row r="274" spans="5:6" ht="15.6" hidden="1" x14ac:dyDescent="0.3">
      <c r="E274" s="35" t="s">
        <v>723</v>
      </c>
      <c r="F274" s="35" t="s">
        <v>724</v>
      </c>
    </row>
    <row r="275" spans="5:6" ht="15.6" hidden="1" x14ac:dyDescent="0.3">
      <c r="E275" s="35" t="s">
        <v>725</v>
      </c>
      <c r="F275" s="35" t="s">
        <v>726</v>
      </c>
    </row>
    <row r="276" spans="5:6" ht="15.6" hidden="1" x14ac:dyDescent="0.3">
      <c r="E276" s="35" t="s">
        <v>727</v>
      </c>
      <c r="F276" s="35" t="s">
        <v>728</v>
      </c>
    </row>
    <row r="277" spans="5:6" ht="15.6" hidden="1" x14ac:dyDescent="0.3">
      <c r="E277" s="35" t="s">
        <v>729</v>
      </c>
      <c r="F277" s="35" t="s">
        <v>730</v>
      </c>
    </row>
    <row r="278" spans="5:6" ht="15.6" hidden="1" x14ac:dyDescent="0.3">
      <c r="E278" s="35" t="s">
        <v>731</v>
      </c>
      <c r="F278" s="35" t="s">
        <v>732</v>
      </c>
    </row>
    <row r="279" spans="5:6" ht="15.6" hidden="1" x14ac:dyDescent="0.3">
      <c r="E279" s="35" t="s">
        <v>733</v>
      </c>
      <c r="F279" s="35" t="s">
        <v>734</v>
      </c>
    </row>
    <row r="280" spans="5:6" ht="15.6" hidden="1" x14ac:dyDescent="0.3">
      <c r="E280" s="35" t="s">
        <v>735</v>
      </c>
      <c r="F280" s="35" t="s">
        <v>736</v>
      </c>
    </row>
    <row r="281" spans="5:6" ht="15.6" hidden="1" x14ac:dyDescent="0.3">
      <c r="E281" s="35" t="s">
        <v>737</v>
      </c>
      <c r="F281" s="35" t="s">
        <v>738</v>
      </c>
    </row>
    <row r="282" spans="5:6" ht="15.6" hidden="1" x14ac:dyDescent="0.3">
      <c r="E282" s="35" t="s">
        <v>739</v>
      </c>
      <c r="F282" s="35" t="s">
        <v>740</v>
      </c>
    </row>
    <row r="283" spans="5:6" ht="15.6" hidden="1" x14ac:dyDescent="0.3">
      <c r="E283" s="35" t="s">
        <v>741</v>
      </c>
      <c r="F283" s="35" t="s">
        <v>742</v>
      </c>
    </row>
    <row r="284" spans="5:6" ht="15.6" hidden="1" x14ac:dyDescent="0.3">
      <c r="E284" s="35" t="s">
        <v>743</v>
      </c>
      <c r="F284" s="35" t="s">
        <v>744</v>
      </c>
    </row>
    <row r="285" spans="5:6" ht="15.6" hidden="1" x14ac:dyDescent="0.3">
      <c r="E285" s="35" t="s">
        <v>745</v>
      </c>
      <c r="F285" s="35" t="s">
        <v>746</v>
      </c>
    </row>
    <row r="286" spans="5:6" ht="15.6" hidden="1" x14ac:dyDescent="0.3">
      <c r="E286" s="35" t="s">
        <v>747</v>
      </c>
      <c r="F286" s="35" t="s">
        <v>748</v>
      </c>
    </row>
    <row r="287" spans="5:6" ht="15.6" hidden="1" x14ac:dyDescent="0.3">
      <c r="E287" s="35" t="s">
        <v>749</v>
      </c>
      <c r="F287" s="35" t="s">
        <v>750</v>
      </c>
    </row>
    <row r="288" spans="5:6" ht="15.6" hidden="1" x14ac:dyDescent="0.3">
      <c r="E288" s="35" t="s">
        <v>751</v>
      </c>
      <c r="F288" s="35" t="s">
        <v>752</v>
      </c>
    </row>
    <row r="289" spans="5:6" ht="15.6" hidden="1" x14ac:dyDescent="0.3">
      <c r="E289" s="35" t="s">
        <v>753</v>
      </c>
      <c r="F289" s="35" t="s">
        <v>754</v>
      </c>
    </row>
    <row r="290" spans="5:6" ht="15.6" hidden="1" x14ac:dyDescent="0.3">
      <c r="E290" s="35" t="s">
        <v>755</v>
      </c>
      <c r="F290" s="35" t="s">
        <v>756</v>
      </c>
    </row>
    <row r="291" spans="5:6" ht="15.6" hidden="1" x14ac:dyDescent="0.3">
      <c r="E291" s="35" t="s">
        <v>757</v>
      </c>
      <c r="F291" s="35" t="s">
        <v>758</v>
      </c>
    </row>
    <row r="292" spans="5:6" ht="15.6" hidden="1" x14ac:dyDescent="0.3">
      <c r="E292" s="35" t="s">
        <v>759</v>
      </c>
      <c r="F292" s="35" t="s">
        <v>760</v>
      </c>
    </row>
    <row r="293" spans="5:6" ht="15.6" hidden="1" x14ac:dyDescent="0.3">
      <c r="E293" s="35" t="s">
        <v>761</v>
      </c>
      <c r="F293" s="35" t="s">
        <v>762</v>
      </c>
    </row>
    <row r="294" spans="5:6" ht="15.6" hidden="1" x14ac:dyDescent="0.3">
      <c r="E294" s="35" t="s">
        <v>763</v>
      </c>
      <c r="F294" s="35" t="s">
        <v>764</v>
      </c>
    </row>
    <row r="295" spans="5:6" ht="15.6" hidden="1" x14ac:dyDescent="0.3">
      <c r="E295" s="35" t="s">
        <v>765</v>
      </c>
      <c r="F295" s="35" t="s">
        <v>766</v>
      </c>
    </row>
    <row r="296" spans="5:6" ht="15.6" hidden="1" x14ac:dyDescent="0.3">
      <c r="E296" s="35" t="s">
        <v>767</v>
      </c>
      <c r="F296" s="35" t="s">
        <v>768</v>
      </c>
    </row>
    <row r="297" spans="5:6" ht="15.6" hidden="1" x14ac:dyDescent="0.3">
      <c r="E297" s="35" t="s">
        <v>769</v>
      </c>
      <c r="F297" s="35" t="s">
        <v>770</v>
      </c>
    </row>
    <row r="298" spans="5:6" ht="15.6" hidden="1" x14ac:dyDescent="0.3">
      <c r="E298" s="35" t="s">
        <v>771</v>
      </c>
      <c r="F298" s="35" t="s">
        <v>772</v>
      </c>
    </row>
    <row r="299" spans="5:6" ht="15.6" hidden="1" x14ac:dyDescent="0.3">
      <c r="E299" s="35" t="s">
        <v>773</v>
      </c>
      <c r="F299" s="35" t="s">
        <v>774</v>
      </c>
    </row>
    <row r="300" spans="5:6" ht="15.6" hidden="1" x14ac:dyDescent="0.3">
      <c r="E300" s="35" t="s">
        <v>775</v>
      </c>
      <c r="F300" s="35" t="s">
        <v>776</v>
      </c>
    </row>
    <row r="301" spans="5:6" ht="15.6" hidden="1" x14ac:dyDescent="0.3">
      <c r="E301" s="35" t="s">
        <v>777</v>
      </c>
      <c r="F301" s="35" t="s">
        <v>778</v>
      </c>
    </row>
    <row r="302" spans="5:6" ht="15.6" hidden="1" x14ac:dyDescent="0.3">
      <c r="E302" s="35" t="s">
        <v>779</v>
      </c>
      <c r="F302" s="35" t="s">
        <v>780</v>
      </c>
    </row>
    <row r="303" spans="5:6" ht="15.6" hidden="1" x14ac:dyDescent="0.3">
      <c r="E303" s="35" t="s">
        <v>781</v>
      </c>
      <c r="F303" s="35" t="s">
        <v>782</v>
      </c>
    </row>
    <row r="304" spans="5:6" ht="15.6" hidden="1" x14ac:dyDescent="0.3">
      <c r="E304" s="35" t="s">
        <v>783</v>
      </c>
      <c r="F304" s="35" t="s">
        <v>784</v>
      </c>
    </row>
    <row r="305" spans="5:6" ht="15.6" hidden="1" x14ac:dyDescent="0.3">
      <c r="E305" s="35" t="s">
        <v>785</v>
      </c>
      <c r="F305" s="35" t="s">
        <v>786</v>
      </c>
    </row>
    <row r="306" spans="5:6" ht="15.6" hidden="1" x14ac:dyDescent="0.3">
      <c r="E306" s="35" t="s">
        <v>787</v>
      </c>
      <c r="F306" s="35" t="s">
        <v>788</v>
      </c>
    </row>
    <row r="307" spans="5:6" ht="15.6" hidden="1" x14ac:dyDescent="0.3">
      <c r="E307" s="35" t="s">
        <v>789</v>
      </c>
      <c r="F307" s="35" t="s">
        <v>790</v>
      </c>
    </row>
    <row r="308" spans="5:6" ht="15.6" hidden="1" x14ac:dyDescent="0.3">
      <c r="E308" s="35" t="s">
        <v>791</v>
      </c>
      <c r="F308" s="35" t="s">
        <v>792</v>
      </c>
    </row>
    <row r="309" spans="5:6" ht="15.6" hidden="1" x14ac:dyDescent="0.3">
      <c r="E309" s="35" t="s">
        <v>793</v>
      </c>
      <c r="F309" s="35" t="s">
        <v>794</v>
      </c>
    </row>
    <row r="310" spans="5:6" ht="15.6" hidden="1" x14ac:dyDescent="0.3">
      <c r="E310" s="35" t="s">
        <v>795</v>
      </c>
      <c r="F310" s="35" t="s">
        <v>796</v>
      </c>
    </row>
    <row r="311" spans="5:6" ht="15.6" hidden="1" x14ac:dyDescent="0.3">
      <c r="E311" s="35" t="s">
        <v>797</v>
      </c>
      <c r="F311" s="35" t="s">
        <v>798</v>
      </c>
    </row>
    <row r="312" spans="5:6" ht="15.6" hidden="1" x14ac:dyDescent="0.3">
      <c r="E312" s="35" t="s">
        <v>799</v>
      </c>
      <c r="F312" s="35" t="s">
        <v>800</v>
      </c>
    </row>
    <row r="313" spans="5:6" ht="15.6" hidden="1" x14ac:dyDescent="0.3">
      <c r="E313" s="35" t="s">
        <v>801</v>
      </c>
      <c r="F313" s="35" t="s">
        <v>802</v>
      </c>
    </row>
    <row r="314" spans="5:6" ht="15.6" hidden="1" x14ac:dyDescent="0.3">
      <c r="E314" s="35" t="s">
        <v>803</v>
      </c>
      <c r="F314" s="35" t="s">
        <v>804</v>
      </c>
    </row>
    <row r="315" spans="5:6" ht="15.6" hidden="1" x14ac:dyDescent="0.3">
      <c r="E315" s="35" t="s">
        <v>805</v>
      </c>
      <c r="F315" s="35" t="s">
        <v>806</v>
      </c>
    </row>
    <row r="316" spans="5:6" ht="15.6" hidden="1" x14ac:dyDescent="0.3">
      <c r="E316" s="35" t="s">
        <v>807</v>
      </c>
      <c r="F316" s="35" t="s">
        <v>808</v>
      </c>
    </row>
    <row r="317" spans="5:6" ht="15.6" hidden="1" x14ac:dyDescent="0.3">
      <c r="E317" s="35" t="s">
        <v>809</v>
      </c>
      <c r="F317" s="35" t="s">
        <v>810</v>
      </c>
    </row>
    <row r="318" spans="5:6" ht="15.6" hidden="1" x14ac:dyDescent="0.3">
      <c r="E318" s="35" t="s">
        <v>811</v>
      </c>
      <c r="F318" s="35" t="s">
        <v>812</v>
      </c>
    </row>
    <row r="319" spans="5:6" ht="15.6" hidden="1" x14ac:dyDescent="0.3">
      <c r="E319" s="35" t="s">
        <v>813</v>
      </c>
      <c r="F319" s="35" t="s">
        <v>814</v>
      </c>
    </row>
    <row r="320" spans="5:6" ht="15.6" hidden="1" x14ac:dyDescent="0.3">
      <c r="E320" s="35" t="s">
        <v>815</v>
      </c>
      <c r="F320" s="35" t="s">
        <v>816</v>
      </c>
    </row>
    <row r="321" spans="5:6" ht="15.6" hidden="1" x14ac:dyDescent="0.3">
      <c r="E321" s="35" t="s">
        <v>817</v>
      </c>
      <c r="F321" s="35" t="s">
        <v>818</v>
      </c>
    </row>
    <row r="322" spans="5:6" ht="15.6" hidden="1" x14ac:dyDescent="0.3">
      <c r="E322" s="35" t="s">
        <v>819</v>
      </c>
      <c r="F322" s="35" t="s">
        <v>820</v>
      </c>
    </row>
    <row r="323" spans="5:6" ht="15.6" hidden="1" x14ac:dyDescent="0.3">
      <c r="E323" s="35" t="s">
        <v>821</v>
      </c>
      <c r="F323" s="35" t="s">
        <v>822</v>
      </c>
    </row>
    <row r="324" spans="5:6" ht="15.6" hidden="1" x14ac:dyDescent="0.3">
      <c r="E324" s="35" t="s">
        <v>823</v>
      </c>
      <c r="F324" s="35" t="s">
        <v>824</v>
      </c>
    </row>
    <row r="325" spans="5:6" ht="15.6" hidden="1" x14ac:dyDescent="0.3">
      <c r="E325" s="35" t="s">
        <v>825</v>
      </c>
      <c r="F325" s="35" t="s">
        <v>826</v>
      </c>
    </row>
    <row r="326" spans="5:6" ht="15.6" hidden="1" x14ac:dyDescent="0.3">
      <c r="E326" s="35" t="s">
        <v>827</v>
      </c>
      <c r="F326" s="35" t="s">
        <v>828</v>
      </c>
    </row>
    <row r="327" spans="5:6" ht="15.6" hidden="1" x14ac:dyDescent="0.3">
      <c r="E327" s="35" t="s">
        <v>829</v>
      </c>
      <c r="F327" s="35" t="s">
        <v>830</v>
      </c>
    </row>
    <row r="328" spans="5:6" ht="15.6" hidden="1" x14ac:dyDescent="0.3">
      <c r="E328" s="35" t="s">
        <v>831</v>
      </c>
      <c r="F328" s="35" t="s">
        <v>832</v>
      </c>
    </row>
    <row r="329" spans="5:6" ht="15.6" hidden="1" x14ac:dyDescent="0.3">
      <c r="E329" s="35" t="s">
        <v>833</v>
      </c>
      <c r="F329" s="35" t="s">
        <v>834</v>
      </c>
    </row>
    <row r="330" spans="5:6" ht="15.6" hidden="1" x14ac:dyDescent="0.3">
      <c r="E330" s="35" t="s">
        <v>835</v>
      </c>
      <c r="F330" s="35" t="s">
        <v>836</v>
      </c>
    </row>
    <row r="331" spans="5:6" ht="15.6" hidden="1" x14ac:dyDescent="0.3">
      <c r="E331" s="35" t="s">
        <v>837</v>
      </c>
      <c r="F331" s="35" t="s">
        <v>838</v>
      </c>
    </row>
    <row r="332" spans="5:6" ht="15.6" hidden="1" x14ac:dyDescent="0.3">
      <c r="E332" s="35" t="s">
        <v>839</v>
      </c>
      <c r="F332" s="35" t="s">
        <v>840</v>
      </c>
    </row>
    <row r="333" spans="5:6" ht="15.6" hidden="1" x14ac:dyDescent="0.3">
      <c r="E333" s="35" t="s">
        <v>841</v>
      </c>
      <c r="F333" s="35" t="s">
        <v>842</v>
      </c>
    </row>
    <row r="334" spans="5:6" ht="15.6" hidden="1" x14ac:dyDescent="0.3">
      <c r="E334" s="35" t="s">
        <v>843</v>
      </c>
      <c r="F334" s="35" t="s">
        <v>844</v>
      </c>
    </row>
    <row r="335" spans="5:6" ht="15.6" hidden="1" x14ac:dyDescent="0.3">
      <c r="E335" s="35" t="s">
        <v>845</v>
      </c>
      <c r="F335" s="35" t="s">
        <v>846</v>
      </c>
    </row>
    <row r="336" spans="5:6" ht="15.6" hidden="1" x14ac:dyDescent="0.3">
      <c r="E336" s="35" t="s">
        <v>847</v>
      </c>
      <c r="F336" s="35" t="s">
        <v>848</v>
      </c>
    </row>
    <row r="337" spans="5:6" ht="15.6" hidden="1" x14ac:dyDescent="0.3">
      <c r="E337" s="35" t="s">
        <v>849</v>
      </c>
      <c r="F337" s="35" t="s">
        <v>850</v>
      </c>
    </row>
    <row r="338" spans="5:6" ht="15.6" hidden="1" x14ac:dyDescent="0.3">
      <c r="E338" s="35" t="s">
        <v>851</v>
      </c>
      <c r="F338" s="35" t="s">
        <v>852</v>
      </c>
    </row>
    <row r="339" spans="5:6" ht="15.6" hidden="1" x14ac:dyDescent="0.3">
      <c r="E339" s="35" t="s">
        <v>853</v>
      </c>
      <c r="F339" s="35" t="s">
        <v>854</v>
      </c>
    </row>
    <row r="340" spans="5:6" ht="15.6" hidden="1" x14ac:dyDescent="0.3">
      <c r="E340" s="35" t="s">
        <v>855</v>
      </c>
      <c r="F340" s="35" t="s">
        <v>856</v>
      </c>
    </row>
    <row r="341" spans="5:6" ht="15.6" hidden="1" x14ac:dyDescent="0.3">
      <c r="E341" s="35" t="s">
        <v>857</v>
      </c>
      <c r="F341" s="35" t="s">
        <v>858</v>
      </c>
    </row>
    <row r="342" spans="5:6" ht="15.6" hidden="1" x14ac:dyDescent="0.3">
      <c r="E342" s="35" t="s">
        <v>859</v>
      </c>
      <c r="F342" s="35" t="s">
        <v>860</v>
      </c>
    </row>
    <row r="343" spans="5:6" ht="15.6" hidden="1" x14ac:dyDescent="0.3">
      <c r="E343" s="35" t="s">
        <v>861</v>
      </c>
      <c r="F343" s="35" t="s">
        <v>862</v>
      </c>
    </row>
    <row r="344" spans="5:6" ht="15.6" hidden="1" x14ac:dyDescent="0.3">
      <c r="E344" s="35" t="s">
        <v>863</v>
      </c>
      <c r="F344" s="35" t="s">
        <v>864</v>
      </c>
    </row>
    <row r="345" spans="5:6" ht="15.6" hidden="1" x14ac:dyDescent="0.3">
      <c r="E345" s="35" t="s">
        <v>865</v>
      </c>
      <c r="F345" s="35" t="s">
        <v>866</v>
      </c>
    </row>
    <row r="346" spans="5:6" ht="15.6" hidden="1" x14ac:dyDescent="0.3">
      <c r="E346" s="35" t="s">
        <v>867</v>
      </c>
      <c r="F346" s="35" t="s">
        <v>868</v>
      </c>
    </row>
    <row r="347" spans="5:6" ht="15.6" hidden="1" x14ac:dyDescent="0.3">
      <c r="E347" s="35" t="s">
        <v>869</v>
      </c>
      <c r="F347" s="35" t="s">
        <v>870</v>
      </c>
    </row>
    <row r="348" spans="5:6" ht="15.6" hidden="1" x14ac:dyDescent="0.3">
      <c r="E348" s="35" t="s">
        <v>871</v>
      </c>
      <c r="F348" s="35" t="s">
        <v>872</v>
      </c>
    </row>
    <row r="349" spans="5:6" ht="15.6" hidden="1" x14ac:dyDescent="0.3">
      <c r="E349" s="35" t="s">
        <v>873</v>
      </c>
      <c r="F349" s="35" t="s">
        <v>874</v>
      </c>
    </row>
    <row r="350" spans="5:6" ht="15.6" hidden="1" x14ac:dyDescent="0.3">
      <c r="E350" s="35" t="s">
        <v>875</v>
      </c>
      <c r="F350" s="35" t="s">
        <v>876</v>
      </c>
    </row>
    <row r="351" spans="5:6" ht="15.6" hidden="1" x14ac:dyDescent="0.3">
      <c r="E351" s="35" t="s">
        <v>877</v>
      </c>
      <c r="F351" s="35" t="s">
        <v>878</v>
      </c>
    </row>
    <row r="352" spans="5:6" ht="15.6" hidden="1" x14ac:dyDescent="0.3">
      <c r="E352" s="35" t="s">
        <v>879</v>
      </c>
      <c r="F352" s="35" t="s">
        <v>880</v>
      </c>
    </row>
    <row r="353" spans="5:6" ht="15.6" hidden="1" x14ac:dyDescent="0.3">
      <c r="E353" s="35" t="s">
        <v>239</v>
      </c>
      <c r="F353" s="35" t="s">
        <v>881</v>
      </c>
    </row>
    <row r="354" spans="5:6" ht="15.6" hidden="1" x14ac:dyDescent="0.3">
      <c r="E354" s="35" t="s">
        <v>882</v>
      </c>
      <c r="F354" s="35" t="s">
        <v>883</v>
      </c>
    </row>
    <row r="355" spans="5:6" ht="15.6" hidden="1" x14ac:dyDescent="0.3">
      <c r="E355" s="35" t="s">
        <v>884</v>
      </c>
      <c r="F355" s="35" t="s">
        <v>885</v>
      </c>
    </row>
    <row r="356" spans="5:6" ht="15.6" hidden="1" x14ac:dyDescent="0.3">
      <c r="E356" s="35" t="s">
        <v>90</v>
      </c>
      <c r="F356" s="35" t="s">
        <v>886</v>
      </c>
    </row>
    <row r="357" spans="5:6" ht="15.6" hidden="1" x14ac:dyDescent="0.3">
      <c r="E357" s="35" t="s">
        <v>242</v>
      </c>
      <c r="F357" s="35" t="s">
        <v>887</v>
      </c>
    </row>
    <row r="358" spans="5:6" ht="15.6" hidden="1" x14ac:dyDescent="0.3">
      <c r="E358" s="35" t="s">
        <v>888</v>
      </c>
      <c r="F358" s="35" t="s">
        <v>889</v>
      </c>
    </row>
    <row r="359" spans="5:6" ht="15.6" hidden="1" x14ac:dyDescent="0.3">
      <c r="E359" s="35" t="s">
        <v>243</v>
      </c>
      <c r="F359" s="35" t="s">
        <v>890</v>
      </c>
    </row>
    <row r="360" spans="5:6" ht="15.6" hidden="1" x14ac:dyDescent="0.3">
      <c r="E360" s="35" t="s">
        <v>891</v>
      </c>
      <c r="F360" s="35" t="s">
        <v>892</v>
      </c>
    </row>
    <row r="361" spans="5:6" ht="15.6" hidden="1" x14ac:dyDescent="0.3">
      <c r="E361" s="35" t="s">
        <v>893</v>
      </c>
      <c r="F361" s="35" t="s">
        <v>894</v>
      </c>
    </row>
    <row r="362" spans="5:6" ht="15.6" hidden="1" x14ac:dyDescent="0.3">
      <c r="E362" s="35" t="s">
        <v>895</v>
      </c>
      <c r="F362" s="35" t="s">
        <v>896</v>
      </c>
    </row>
    <row r="363" spans="5:6" ht="15.6" hidden="1" x14ac:dyDescent="0.3">
      <c r="E363" s="35" t="s">
        <v>897</v>
      </c>
      <c r="F363" s="35" t="s">
        <v>898</v>
      </c>
    </row>
    <row r="364" spans="5:6" ht="15.6" hidden="1" x14ac:dyDescent="0.3">
      <c r="E364" s="35" t="s">
        <v>899</v>
      </c>
      <c r="F364" s="35" t="s">
        <v>900</v>
      </c>
    </row>
    <row r="365" spans="5:6" ht="15.6" hidden="1" x14ac:dyDescent="0.3">
      <c r="E365" s="35" t="s">
        <v>901</v>
      </c>
      <c r="F365" s="35" t="s">
        <v>902</v>
      </c>
    </row>
    <row r="366" spans="5:6" ht="15.6" hidden="1" x14ac:dyDescent="0.3">
      <c r="E366" s="35" t="s">
        <v>903</v>
      </c>
      <c r="F366" s="35" t="s">
        <v>904</v>
      </c>
    </row>
    <row r="367" spans="5:6" ht="15.6" hidden="1" x14ac:dyDescent="0.3">
      <c r="E367" s="35" t="s">
        <v>905</v>
      </c>
      <c r="F367" s="35" t="s">
        <v>906</v>
      </c>
    </row>
    <row r="368" spans="5:6" ht="15.6" hidden="1" x14ac:dyDescent="0.3">
      <c r="E368" s="35" t="s">
        <v>907</v>
      </c>
      <c r="F368" s="35" t="s">
        <v>908</v>
      </c>
    </row>
    <row r="369" spans="5:6" ht="15.6" hidden="1" x14ac:dyDescent="0.3">
      <c r="E369" s="35" t="s">
        <v>909</v>
      </c>
      <c r="F369" s="35" t="s">
        <v>910</v>
      </c>
    </row>
    <row r="370" spans="5:6" ht="15.6" hidden="1" x14ac:dyDescent="0.3">
      <c r="E370" s="35" t="s">
        <v>911</v>
      </c>
      <c r="F370" s="35" t="s">
        <v>912</v>
      </c>
    </row>
    <row r="371" spans="5:6" ht="15.6" hidden="1" x14ac:dyDescent="0.3">
      <c r="E371" s="35" t="s">
        <v>913</v>
      </c>
      <c r="F371" s="35" t="s">
        <v>914</v>
      </c>
    </row>
    <row r="372" spans="5:6" ht="15.6" hidden="1" x14ac:dyDescent="0.3">
      <c r="E372" s="35" t="s">
        <v>915</v>
      </c>
      <c r="F372" s="35" t="s">
        <v>916</v>
      </c>
    </row>
    <row r="373" spans="5:6" ht="15.6" hidden="1" x14ac:dyDescent="0.3">
      <c r="E373" s="35" t="s">
        <v>917</v>
      </c>
      <c r="F373" s="35" t="s">
        <v>918</v>
      </c>
    </row>
    <row r="374" spans="5:6" ht="15.6" hidden="1" x14ac:dyDescent="0.3">
      <c r="E374" s="35" t="s">
        <v>257</v>
      </c>
      <c r="F374" s="35" t="s">
        <v>919</v>
      </c>
    </row>
    <row r="375" spans="5:6" ht="15.6" hidden="1" x14ac:dyDescent="0.3">
      <c r="E375" s="35" t="s">
        <v>920</v>
      </c>
      <c r="F375" s="35" t="s">
        <v>921</v>
      </c>
    </row>
    <row r="376" spans="5:6" ht="15.6" hidden="1" x14ac:dyDescent="0.3">
      <c r="E376" s="35" t="s">
        <v>922</v>
      </c>
      <c r="F376" s="35" t="s">
        <v>923</v>
      </c>
    </row>
    <row r="377" spans="5:6" ht="15.6" hidden="1" x14ac:dyDescent="0.3">
      <c r="E377" s="35" t="s">
        <v>258</v>
      </c>
      <c r="F377" s="35" t="s">
        <v>924</v>
      </c>
    </row>
    <row r="378" spans="5:6" ht="15.6" hidden="1" x14ac:dyDescent="0.3">
      <c r="E378" s="35" t="s">
        <v>925</v>
      </c>
      <c r="F378" s="35" t="s">
        <v>926</v>
      </c>
    </row>
    <row r="379" spans="5:6" ht="15.6" hidden="1" x14ac:dyDescent="0.3">
      <c r="E379" s="35" t="s">
        <v>927</v>
      </c>
      <c r="F379" s="35" t="s">
        <v>928</v>
      </c>
    </row>
    <row r="380" spans="5:6" ht="15.6" hidden="1" x14ac:dyDescent="0.3">
      <c r="E380" s="35" t="s">
        <v>929</v>
      </c>
      <c r="F380" s="35" t="s">
        <v>930</v>
      </c>
    </row>
    <row r="381" spans="5:6" ht="15.6" hidden="1" x14ac:dyDescent="0.3">
      <c r="E381" s="35" t="s">
        <v>931</v>
      </c>
      <c r="F381" s="35" t="s">
        <v>932</v>
      </c>
    </row>
    <row r="382" spans="5:6" ht="15.6" hidden="1" x14ac:dyDescent="0.3">
      <c r="E382" s="35" t="s">
        <v>933</v>
      </c>
      <c r="F382" s="35" t="s">
        <v>934</v>
      </c>
    </row>
    <row r="383" spans="5:6" ht="15.6" hidden="1" x14ac:dyDescent="0.3">
      <c r="E383" s="35" t="s">
        <v>935</v>
      </c>
      <c r="F383" s="35" t="s">
        <v>936</v>
      </c>
    </row>
    <row r="384" spans="5:6" ht="15.6" hidden="1" x14ac:dyDescent="0.3">
      <c r="E384" s="35" t="s">
        <v>937</v>
      </c>
      <c r="F384" s="35" t="s">
        <v>938</v>
      </c>
    </row>
    <row r="385" spans="5:6" ht="15.6" hidden="1" x14ac:dyDescent="0.3">
      <c r="E385" s="35" t="s">
        <v>939</v>
      </c>
      <c r="F385" s="35" t="s">
        <v>940</v>
      </c>
    </row>
    <row r="386" spans="5:6" ht="15.6" hidden="1" x14ac:dyDescent="0.3">
      <c r="E386" s="35" t="s">
        <v>941</v>
      </c>
      <c r="F386" s="35" t="s">
        <v>942</v>
      </c>
    </row>
    <row r="387" spans="5:6" ht="15.6" hidden="1" x14ac:dyDescent="0.3">
      <c r="E387" s="35" t="s">
        <v>943</v>
      </c>
      <c r="F387" s="35" t="s">
        <v>944</v>
      </c>
    </row>
    <row r="388" spans="5:6" ht="15.6" hidden="1" x14ac:dyDescent="0.3">
      <c r="E388" s="35" t="s">
        <v>945</v>
      </c>
      <c r="F388" s="35" t="s">
        <v>946</v>
      </c>
    </row>
    <row r="389" spans="5:6" ht="15.6" hidden="1" x14ac:dyDescent="0.3">
      <c r="E389" s="35" t="s">
        <v>947</v>
      </c>
      <c r="F389" s="35" t="s">
        <v>948</v>
      </c>
    </row>
    <row r="390" spans="5:6" ht="15.6" hidden="1" x14ac:dyDescent="0.3">
      <c r="E390" s="35" t="s">
        <v>949</v>
      </c>
      <c r="F390" s="35" t="s">
        <v>950</v>
      </c>
    </row>
    <row r="391" spans="5:6" ht="15.6" hidden="1" x14ac:dyDescent="0.3">
      <c r="E391" s="35" t="s">
        <v>951</v>
      </c>
      <c r="F391" s="35" t="s">
        <v>952</v>
      </c>
    </row>
    <row r="392" spans="5:6" ht="15.6" hidden="1" x14ac:dyDescent="0.3">
      <c r="E392" s="35" t="s">
        <v>953</v>
      </c>
      <c r="F392" s="35" t="s">
        <v>954</v>
      </c>
    </row>
    <row r="393" spans="5:6" ht="15.6" hidden="1" x14ac:dyDescent="0.3">
      <c r="E393" s="35" t="s">
        <v>955</v>
      </c>
      <c r="F393" s="35" t="s">
        <v>956</v>
      </c>
    </row>
    <row r="394" spans="5:6" ht="15.6" hidden="1" x14ac:dyDescent="0.3">
      <c r="E394" s="35" t="s">
        <v>957</v>
      </c>
      <c r="F394" s="35" t="s">
        <v>958</v>
      </c>
    </row>
    <row r="395" spans="5:6" ht="15.6" hidden="1" x14ac:dyDescent="0.3">
      <c r="E395" s="35" t="s">
        <v>959</v>
      </c>
      <c r="F395" s="35" t="s">
        <v>960</v>
      </c>
    </row>
    <row r="396" spans="5:6" ht="15.6" hidden="1" x14ac:dyDescent="0.3">
      <c r="E396" s="35" t="s">
        <v>961</v>
      </c>
      <c r="F396" s="35" t="s">
        <v>962</v>
      </c>
    </row>
    <row r="397" spans="5:6" ht="15.6" hidden="1" x14ac:dyDescent="0.3">
      <c r="E397" s="35" t="s">
        <v>963</v>
      </c>
      <c r="F397" s="35" t="s">
        <v>964</v>
      </c>
    </row>
    <row r="398" spans="5:6" ht="15.6" hidden="1" x14ac:dyDescent="0.3">
      <c r="E398" s="35" t="s">
        <v>965</v>
      </c>
      <c r="F398" s="35" t="s">
        <v>966</v>
      </c>
    </row>
    <row r="399" spans="5:6" ht="15.6" hidden="1" x14ac:dyDescent="0.3">
      <c r="E399" s="35" t="s">
        <v>967</v>
      </c>
      <c r="F399" s="35" t="s">
        <v>968</v>
      </c>
    </row>
    <row r="400" spans="5:6" ht="15.6" hidden="1" x14ac:dyDescent="0.3">
      <c r="E400" s="35" t="s">
        <v>969</v>
      </c>
      <c r="F400" s="35" t="s">
        <v>970</v>
      </c>
    </row>
    <row r="401" spans="5:6" ht="15.6" hidden="1" x14ac:dyDescent="0.3">
      <c r="E401" s="35" t="s">
        <v>971</v>
      </c>
      <c r="F401" s="35" t="s">
        <v>972</v>
      </c>
    </row>
    <row r="402" spans="5:6" ht="15.6" hidden="1" x14ac:dyDescent="0.3">
      <c r="E402" s="35" t="s">
        <v>973</v>
      </c>
      <c r="F402" s="35" t="s">
        <v>974</v>
      </c>
    </row>
    <row r="403" spans="5:6" ht="15.6" hidden="1" x14ac:dyDescent="0.3">
      <c r="E403" s="35" t="s">
        <v>975</v>
      </c>
      <c r="F403" s="35" t="s">
        <v>976</v>
      </c>
    </row>
    <row r="404" spans="5:6" ht="15.6" hidden="1" x14ac:dyDescent="0.3">
      <c r="E404" s="35" t="s">
        <v>977</v>
      </c>
      <c r="F404" s="35" t="s">
        <v>978</v>
      </c>
    </row>
    <row r="405" spans="5:6" ht="15.6" hidden="1" x14ac:dyDescent="0.3">
      <c r="E405" s="35" t="s">
        <v>979</v>
      </c>
      <c r="F405" s="35" t="s">
        <v>980</v>
      </c>
    </row>
    <row r="406" spans="5:6" ht="15.6" hidden="1" x14ac:dyDescent="0.3">
      <c r="E406" s="35" t="s">
        <v>57</v>
      </c>
      <c r="F406" s="35" t="s">
        <v>981</v>
      </c>
    </row>
    <row r="407" spans="5:6" ht="15.6" hidden="1" x14ac:dyDescent="0.3">
      <c r="E407" s="35" t="s">
        <v>982</v>
      </c>
      <c r="F407" s="35" t="s">
        <v>983</v>
      </c>
    </row>
    <row r="408" spans="5:6" ht="15.6" hidden="1" x14ac:dyDescent="0.3">
      <c r="E408" s="35" t="s">
        <v>984</v>
      </c>
      <c r="F408" s="35" t="s">
        <v>985</v>
      </c>
    </row>
    <row r="409" spans="5:6" ht="15.6" hidden="1" x14ac:dyDescent="0.3">
      <c r="E409" s="35" t="s">
        <v>986</v>
      </c>
      <c r="F409" s="35" t="s">
        <v>987</v>
      </c>
    </row>
    <row r="410" spans="5:6" ht="15.6" hidden="1" x14ac:dyDescent="0.3">
      <c r="E410" s="35" t="s">
        <v>988</v>
      </c>
      <c r="F410" s="35" t="s">
        <v>989</v>
      </c>
    </row>
    <row r="411" spans="5:6" ht="15.6" hidden="1" x14ac:dyDescent="0.3">
      <c r="E411" s="35" t="s">
        <v>990</v>
      </c>
      <c r="F411" s="35" t="s">
        <v>991</v>
      </c>
    </row>
    <row r="412" spans="5:6" ht="15.6" hidden="1" x14ac:dyDescent="0.3">
      <c r="E412" s="35" t="s">
        <v>992</v>
      </c>
      <c r="F412" s="35" t="s">
        <v>993</v>
      </c>
    </row>
    <row r="413" spans="5:6" ht="15.6" hidden="1" x14ac:dyDescent="0.3">
      <c r="E413" s="35" t="s">
        <v>994</v>
      </c>
      <c r="F413" s="35" t="s">
        <v>995</v>
      </c>
    </row>
    <row r="414" spans="5:6" ht="15.6" hidden="1" x14ac:dyDescent="0.3">
      <c r="E414" s="35" t="s">
        <v>996</v>
      </c>
      <c r="F414" s="35" t="s">
        <v>997</v>
      </c>
    </row>
    <row r="415" spans="5:6" ht="15.6" hidden="1" x14ac:dyDescent="0.3">
      <c r="E415" s="35" t="s">
        <v>998</v>
      </c>
      <c r="F415" s="35" t="s">
        <v>999</v>
      </c>
    </row>
    <row r="416" spans="5:6" ht="15.6" hidden="1" x14ac:dyDescent="0.3">
      <c r="E416" s="35" t="s">
        <v>1000</v>
      </c>
      <c r="F416" s="35" t="s">
        <v>1001</v>
      </c>
    </row>
    <row r="417" spans="5:6" ht="15.6" hidden="1" x14ac:dyDescent="0.3">
      <c r="E417" s="35" t="s">
        <v>1002</v>
      </c>
      <c r="F417" s="35" t="s">
        <v>1003</v>
      </c>
    </row>
    <row r="418" spans="5:6" ht="15.6" hidden="1" x14ac:dyDescent="0.3">
      <c r="E418" s="35" t="s">
        <v>1004</v>
      </c>
      <c r="F418" s="35" t="s">
        <v>1005</v>
      </c>
    </row>
    <row r="419" spans="5:6" ht="15.6" hidden="1" x14ac:dyDescent="0.3">
      <c r="E419" s="35" t="s">
        <v>1006</v>
      </c>
      <c r="F419" s="35" t="s">
        <v>1007</v>
      </c>
    </row>
    <row r="420" spans="5:6" ht="15.6" hidden="1" x14ac:dyDescent="0.3">
      <c r="E420" s="35" t="s">
        <v>1008</v>
      </c>
      <c r="F420" s="35" t="s">
        <v>1009</v>
      </c>
    </row>
    <row r="421" spans="5:6" ht="15.6" hidden="1" x14ac:dyDescent="0.3">
      <c r="E421" s="35" t="s">
        <v>1010</v>
      </c>
      <c r="F421" s="35" t="s">
        <v>1011</v>
      </c>
    </row>
    <row r="422" spans="5:6" ht="15.6" hidden="1" x14ac:dyDescent="0.3">
      <c r="E422" s="35" t="s">
        <v>1012</v>
      </c>
      <c r="F422" s="35" t="s">
        <v>1013</v>
      </c>
    </row>
    <row r="423" spans="5:6" ht="15.6" hidden="1" x14ac:dyDescent="0.3">
      <c r="E423" s="35" t="s">
        <v>1014</v>
      </c>
      <c r="F423" s="35" t="s">
        <v>1015</v>
      </c>
    </row>
    <row r="424" spans="5:6" ht="15.6" hidden="1" x14ac:dyDescent="0.3">
      <c r="E424" s="35" t="s">
        <v>1016</v>
      </c>
      <c r="F424" s="35" t="s">
        <v>1017</v>
      </c>
    </row>
    <row r="425" spans="5:6" ht="15.6" hidden="1" x14ac:dyDescent="0.3">
      <c r="E425" s="35" t="s">
        <v>1018</v>
      </c>
      <c r="F425" s="35" t="s">
        <v>1019</v>
      </c>
    </row>
    <row r="426" spans="5:6" ht="15.6" hidden="1" x14ac:dyDescent="0.3">
      <c r="E426" s="35" t="s">
        <v>1020</v>
      </c>
      <c r="F426" s="35" t="s">
        <v>1021</v>
      </c>
    </row>
    <row r="427" spans="5:6" ht="15.6" hidden="1" x14ac:dyDescent="0.3">
      <c r="E427" s="35" t="s">
        <v>1022</v>
      </c>
      <c r="F427" s="35" t="s">
        <v>1023</v>
      </c>
    </row>
    <row r="428" spans="5:6" ht="15.6" hidden="1" x14ac:dyDescent="0.3">
      <c r="E428" s="35" t="s">
        <v>1024</v>
      </c>
      <c r="F428" s="35" t="s">
        <v>1025</v>
      </c>
    </row>
    <row r="429" spans="5:6" ht="15.6" hidden="1" x14ac:dyDescent="0.3">
      <c r="E429" s="35" t="s">
        <v>1026</v>
      </c>
      <c r="F429" s="35" t="s">
        <v>1027</v>
      </c>
    </row>
    <row r="430" spans="5:6" ht="15.6" hidden="1" x14ac:dyDescent="0.3">
      <c r="E430" s="35" t="s">
        <v>1028</v>
      </c>
      <c r="F430" s="35" t="s">
        <v>1029</v>
      </c>
    </row>
    <row r="431" spans="5:6" ht="15.6" hidden="1" x14ac:dyDescent="0.3">
      <c r="E431" s="35" t="s">
        <v>1030</v>
      </c>
      <c r="F431" s="35" t="s">
        <v>1031</v>
      </c>
    </row>
    <row r="432" spans="5:6" ht="15.6" hidden="1" x14ac:dyDescent="0.3">
      <c r="E432" s="35" t="s">
        <v>1032</v>
      </c>
      <c r="F432" s="35" t="s">
        <v>1033</v>
      </c>
    </row>
    <row r="433" spans="5:6" ht="15.6" hidden="1" x14ac:dyDescent="0.3">
      <c r="E433" s="35" t="s">
        <v>1034</v>
      </c>
      <c r="F433" s="35" t="s">
        <v>1035</v>
      </c>
    </row>
    <row r="434" spans="5:6" ht="15.6" hidden="1" x14ac:dyDescent="0.3">
      <c r="E434" s="35" t="s">
        <v>1036</v>
      </c>
      <c r="F434" s="35" t="s">
        <v>1037</v>
      </c>
    </row>
    <row r="435" spans="5:6" ht="15.6" hidden="1" x14ac:dyDescent="0.3">
      <c r="E435" s="35" t="s">
        <v>58</v>
      </c>
      <c r="F435" s="35" t="s">
        <v>1038</v>
      </c>
    </row>
    <row r="436" spans="5:6" ht="15.6" hidden="1" x14ac:dyDescent="0.3">
      <c r="E436" s="35" t="s">
        <v>1039</v>
      </c>
      <c r="F436" s="35" t="s">
        <v>1040</v>
      </c>
    </row>
    <row r="437" spans="5:6" ht="15.6" hidden="1" x14ac:dyDescent="0.3">
      <c r="E437" s="35" t="s">
        <v>1041</v>
      </c>
      <c r="F437" s="35" t="s">
        <v>1042</v>
      </c>
    </row>
    <row r="438" spans="5:6" ht="15.6" hidden="1" x14ac:dyDescent="0.3">
      <c r="E438" s="35" t="s">
        <v>1043</v>
      </c>
      <c r="F438" s="35" t="s">
        <v>1044</v>
      </c>
    </row>
    <row r="439" spans="5:6" ht="15.6" hidden="1" x14ac:dyDescent="0.3">
      <c r="E439" s="35" t="s">
        <v>1045</v>
      </c>
      <c r="F439" s="35" t="s">
        <v>1046</v>
      </c>
    </row>
    <row r="440" spans="5:6" ht="15.6" hidden="1" x14ac:dyDescent="0.3">
      <c r="E440" s="35" t="s">
        <v>1047</v>
      </c>
      <c r="F440" s="35" t="s">
        <v>1048</v>
      </c>
    </row>
    <row r="441" spans="5:6" ht="15.6" hidden="1" x14ac:dyDescent="0.3">
      <c r="E441" s="35" t="s">
        <v>1049</v>
      </c>
      <c r="F441" s="35" t="s">
        <v>1050</v>
      </c>
    </row>
    <row r="442" spans="5:6" ht="15.6" hidden="1" x14ac:dyDescent="0.3">
      <c r="E442" s="35" t="s">
        <v>1051</v>
      </c>
      <c r="F442" s="35" t="s">
        <v>1052</v>
      </c>
    </row>
    <row r="443" spans="5:6" ht="15.6" hidden="1" x14ac:dyDescent="0.3">
      <c r="E443" s="35" t="s">
        <v>1053</v>
      </c>
      <c r="F443" s="35" t="s">
        <v>1054</v>
      </c>
    </row>
    <row r="444" spans="5:6" ht="15.6" hidden="1" x14ac:dyDescent="0.3">
      <c r="E444" s="35" t="s">
        <v>1055</v>
      </c>
      <c r="F444" s="35" t="s">
        <v>1056</v>
      </c>
    </row>
    <row r="445" spans="5:6" ht="15.6" hidden="1" x14ac:dyDescent="0.3">
      <c r="E445" s="35" t="s">
        <v>1057</v>
      </c>
      <c r="F445" s="35" t="s">
        <v>1058</v>
      </c>
    </row>
    <row r="446" spans="5:6" ht="15.6" hidden="1" x14ac:dyDescent="0.3">
      <c r="E446" s="35" t="s">
        <v>1059</v>
      </c>
      <c r="F446" s="35" t="s">
        <v>1060</v>
      </c>
    </row>
    <row r="447" spans="5:6" ht="15.6" hidden="1" x14ac:dyDescent="0.3">
      <c r="E447" s="35" t="s">
        <v>1061</v>
      </c>
      <c r="F447" s="35" t="s">
        <v>1062</v>
      </c>
    </row>
    <row r="448" spans="5:6" ht="15.6" hidden="1" x14ac:dyDescent="0.3">
      <c r="E448" s="35" t="s">
        <v>1063</v>
      </c>
      <c r="F448" s="35" t="s">
        <v>1064</v>
      </c>
    </row>
    <row r="449" spans="5:6" ht="15.6" hidden="1" x14ac:dyDescent="0.3">
      <c r="E449" s="35" t="s">
        <v>1065</v>
      </c>
      <c r="F449" s="35" t="s">
        <v>1066</v>
      </c>
    </row>
    <row r="450" spans="5:6" ht="15.6" hidden="1" x14ac:dyDescent="0.3">
      <c r="E450" s="35" t="s">
        <v>1067</v>
      </c>
      <c r="F450" s="35" t="s">
        <v>1068</v>
      </c>
    </row>
    <row r="451" spans="5:6" ht="15.6" hidden="1" x14ac:dyDescent="0.3">
      <c r="E451" s="35" t="s">
        <v>1069</v>
      </c>
      <c r="F451" s="35" t="s">
        <v>1070</v>
      </c>
    </row>
    <row r="452" spans="5:6" ht="15.6" hidden="1" x14ac:dyDescent="0.3">
      <c r="E452" s="35" t="s">
        <v>1071</v>
      </c>
      <c r="F452" s="35" t="s">
        <v>1072</v>
      </c>
    </row>
    <row r="453" spans="5:6" ht="15.6" hidden="1" x14ac:dyDescent="0.3">
      <c r="E453" s="35" t="s">
        <v>1073</v>
      </c>
      <c r="F453" s="35" t="s">
        <v>1074</v>
      </c>
    </row>
    <row r="454" spans="5:6" ht="15.6" hidden="1" x14ac:dyDescent="0.3">
      <c r="E454" s="35" t="s">
        <v>1075</v>
      </c>
      <c r="F454" s="35" t="s">
        <v>1076</v>
      </c>
    </row>
    <row r="455" spans="5:6" ht="15.6" hidden="1" x14ac:dyDescent="0.3">
      <c r="E455" s="35" t="s">
        <v>1077</v>
      </c>
      <c r="F455" s="35" t="s">
        <v>1078</v>
      </c>
    </row>
    <row r="456" spans="5:6" ht="15.6" hidden="1" x14ac:dyDescent="0.3">
      <c r="E456" s="35" t="s">
        <v>1079</v>
      </c>
      <c r="F456" s="35" t="s">
        <v>1080</v>
      </c>
    </row>
    <row r="457" spans="5:6" ht="15.6" hidden="1" x14ac:dyDescent="0.3">
      <c r="E457" s="35" t="s">
        <v>1081</v>
      </c>
      <c r="F457" s="35" t="s">
        <v>1082</v>
      </c>
    </row>
    <row r="458" spans="5:6" ht="15.6" hidden="1" x14ac:dyDescent="0.3">
      <c r="E458" s="35" t="s">
        <v>1083</v>
      </c>
      <c r="F458" s="35" t="s">
        <v>1084</v>
      </c>
    </row>
    <row r="459" spans="5:6" ht="15.6" hidden="1" x14ac:dyDescent="0.3">
      <c r="E459" s="35" t="s">
        <v>1085</v>
      </c>
      <c r="F459" s="35" t="s">
        <v>1086</v>
      </c>
    </row>
    <row r="460" spans="5:6" ht="15.6" hidden="1" x14ac:dyDescent="0.3">
      <c r="E460" s="35" t="s">
        <v>1087</v>
      </c>
      <c r="F460" s="35" t="s">
        <v>1088</v>
      </c>
    </row>
    <row r="461" spans="5:6" ht="15.6" hidden="1" x14ac:dyDescent="0.3">
      <c r="E461" s="35" t="s">
        <v>1089</v>
      </c>
      <c r="F461" s="35" t="s">
        <v>1090</v>
      </c>
    </row>
    <row r="462" spans="5:6" ht="15.6" hidden="1" x14ac:dyDescent="0.3">
      <c r="E462" s="35" t="s">
        <v>1091</v>
      </c>
      <c r="F462" s="35" t="s">
        <v>1092</v>
      </c>
    </row>
    <row r="463" spans="5:6" ht="15.6" hidden="1" x14ac:dyDescent="0.3">
      <c r="E463" s="35" t="s">
        <v>1093</v>
      </c>
      <c r="F463" s="35" t="s">
        <v>1094</v>
      </c>
    </row>
    <row r="464" spans="5:6" ht="15.6" hidden="1" x14ac:dyDescent="0.3">
      <c r="E464" s="35" t="s">
        <v>1095</v>
      </c>
      <c r="F464" s="35" t="s">
        <v>1096</v>
      </c>
    </row>
    <row r="465" spans="5:6" ht="15.6" hidden="1" x14ac:dyDescent="0.3">
      <c r="E465" s="35" t="s">
        <v>1097</v>
      </c>
      <c r="F465" s="35" t="s">
        <v>1098</v>
      </c>
    </row>
    <row r="466" spans="5:6" ht="15.6" hidden="1" x14ac:dyDescent="0.3">
      <c r="E466" s="35" t="s">
        <v>1099</v>
      </c>
      <c r="F466" s="35" t="s">
        <v>1100</v>
      </c>
    </row>
    <row r="467" spans="5:6" ht="15.6" hidden="1" x14ac:dyDescent="0.3">
      <c r="E467" s="35" t="s">
        <v>1101</v>
      </c>
      <c r="F467" s="35" t="s">
        <v>1102</v>
      </c>
    </row>
    <row r="468" spans="5:6" ht="15.6" hidden="1" x14ac:dyDescent="0.3">
      <c r="E468" s="35" t="s">
        <v>1103</v>
      </c>
      <c r="F468" s="35" t="s">
        <v>1104</v>
      </c>
    </row>
    <row r="469" spans="5:6" ht="15.6" hidden="1" x14ac:dyDescent="0.3">
      <c r="E469" s="35" t="s">
        <v>1105</v>
      </c>
      <c r="F469" s="35" t="s">
        <v>1106</v>
      </c>
    </row>
    <row r="470" spans="5:6" ht="15.6" hidden="1" x14ac:dyDescent="0.3">
      <c r="E470" s="35" t="s">
        <v>1107</v>
      </c>
      <c r="F470" s="35" t="s">
        <v>1108</v>
      </c>
    </row>
    <row r="471" spans="5:6" ht="15.6" hidden="1" x14ac:dyDescent="0.3">
      <c r="E471" s="35" t="s">
        <v>1109</v>
      </c>
      <c r="F471" s="35" t="s">
        <v>1110</v>
      </c>
    </row>
    <row r="472" spans="5:6" ht="15.6" hidden="1" x14ac:dyDescent="0.3">
      <c r="E472" s="35" t="s">
        <v>1111</v>
      </c>
      <c r="F472" s="35" t="s">
        <v>1112</v>
      </c>
    </row>
    <row r="473" spans="5:6" ht="15.6" hidden="1" x14ac:dyDescent="0.3">
      <c r="E473" s="35" t="s">
        <v>1113</v>
      </c>
      <c r="F473" s="35" t="s">
        <v>1114</v>
      </c>
    </row>
    <row r="474" spans="5:6" ht="15.6" hidden="1" x14ac:dyDescent="0.3">
      <c r="E474" s="35" t="s">
        <v>1115</v>
      </c>
      <c r="F474" s="35" t="s">
        <v>1116</v>
      </c>
    </row>
    <row r="475" spans="5:6" ht="15.6" hidden="1" x14ac:dyDescent="0.3">
      <c r="E475" s="35" t="s">
        <v>1117</v>
      </c>
      <c r="F475" s="35" t="s">
        <v>1118</v>
      </c>
    </row>
    <row r="476" spans="5:6" ht="15.6" hidden="1" x14ac:dyDescent="0.3">
      <c r="E476" s="35" t="s">
        <v>1119</v>
      </c>
      <c r="F476" s="35" t="s">
        <v>1120</v>
      </c>
    </row>
    <row r="477" spans="5:6" ht="15.6" hidden="1" x14ac:dyDescent="0.3">
      <c r="E477" s="35" t="s">
        <v>1121</v>
      </c>
      <c r="F477" s="35" t="s">
        <v>1122</v>
      </c>
    </row>
    <row r="478" spans="5:6" ht="15.6" hidden="1" x14ac:dyDescent="0.3">
      <c r="E478" s="35" t="s">
        <v>1123</v>
      </c>
      <c r="F478" s="35" t="s">
        <v>1124</v>
      </c>
    </row>
    <row r="479" spans="5:6" ht="15.6" hidden="1" x14ac:dyDescent="0.3">
      <c r="E479" s="35" t="s">
        <v>1125</v>
      </c>
      <c r="F479" s="35" t="s">
        <v>1126</v>
      </c>
    </row>
    <row r="480" spans="5:6" ht="15.6" hidden="1" x14ac:dyDescent="0.3">
      <c r="E480" s="35" t="s">
        <v>1127</v>
      </c>
      <c r="F480" s="35" t="s">
        <v>1128</v>
      </c>
    </row>
    <row r="481" spans="5:6" ht="15.6" hidden="1" x14ac:dyDescent="0.3">
      <c r="E481" s="35" t="s">
        <v>1129</v>
      </c>
      <c r="F481" s="35" t="s">
        <v>1130</v>
      </c>
    </row>
    <row r="482" spans="5:6" ht="15.6" hidden="1" x14ac:dyDescent="0.3">
      <c r="E482" s="35" t="s">
        <v>1131</v>
      </c>
      <c r="F482" s="35" t="s">
        <v>1132</v>
      </c>
    </row>
    <row r="483" spans="5:6" ht="15.6" hidden="1" x14ac:dyDescent="0.3">
      <c r="E483" s="35" t="s">
        <v>1133</v>
      </c>
      <c r="F483" s="35" t="s">
        <v>1134</v>
      </c>
    </row>
    <row r="484" spans="5:6" ht="15.6" hidden="1" x14ac:dyDescent="0.3">
      <c r="E484" s="35" t="s">
        <v>1135</v>
      </c>
      <c r="F484" s="35" t="s">
        <v>1136</v>
      </c>
    </row>
    <row r="485" spans="5:6" ht="15.6" hidden="1" x14ac:dyDescent="0.3">
      <c r="E485" s="35" t="s">
        <v>1137</v>
      </c>
      <c r="F485" s="35" t="s">
        <v>1138</v>
      </c>
    </row>
    <row r="486" spans="5:6" ht="15.6" hidden="1" x14ac:dyDescent="0.3">
      <c r="E486" s="35" t="s">
        <v>1139</v>
      </c>
      <c r="F486" s="35" t="s">
        <v>1140</v>
      </c>
    </row>
    <row r="487" spans="5:6" ht="15.6" hidden="1" x14ac:dyDescent="0.3">
      <c r="E487" s="35" t="s">
        <v>1141</v>
      </c>
      <c r="F487" s="35" t="s">
        <v>1142</v>
      </c>
    </row>
    <row r="488" spans="5:6" ht="15.6" hidden="1" x14ac:dyDescent="0.3">
      <c r="E488" s="35" t="s">
        <v>1143</v>
      </c>
      <c r="F488" s="35" t="s">
        <v>1144</v>
      </c>
    </row>
    <row r="489" spans="5:6" ht="15.6" hidden="1" x14ac:dyDescent="0.3">
      <c r="E489" s="35" t="s">
        <v>1145</v>
      </c>
      <c r="F489" s="35" t="s">
        <v>1146</v>
      </c>
    </row>
    <row r="490" spans="5:6" ht="15.6" hidden="1" x14ac:dyDescent="0.3">
      <c r="E490" s="35" t="s">
        <v>1147</v>
      </c>
      <c r="F490" s="35" t="s">
        <v>1148</v>
      </c>
    </row>
    <row r="491" spans="5:6" ht="15.6" hidden="1" x14ac:dyDescent="0.3">
      <c r="E491" s="35" t="s">
        <v>1149</v>
      </c>
      <c r="F491" s="35" t="s">
        <v>1150</v>
      </c>
    </row>
    <row r="492" spans="5:6" ht="15.6" hidden="1" x14ac:dyDescent="0.3">
      <c r="E492" s="35" t="s">
        <v>1151</v>
      </c>
      <c r="F492" s="35" t="s">
        <v>1152</v>
      </c>
    </row>
    <row r="493" spans="5:6" ht="15.6" hidden="1" x14ac:dyDescent="0.3">
      <c r="E493" s="35" t="s">
        <v>1153</v>
      </c>
      <c r="F493" s="35" t="s">
        <v>1154</v>
      </c>
    </row>
    <row r="494" spans="5:6" ht="15.6" hidden="1" x14ac:dyDescent="0.3">
      <c r="E494" s="35" t="s">
        <v>1155</v>
      </c>
      <c r="F494" s="35" t="s">
        <v>1156</v>
      </c>
    </row>
    <row r="495" spans="5:6" ht="15.6" hidden="1" x14ac:dyDescent="0.3">
      <c r="E495" s="35" t="s">
        <v>1157</v>
      </c>
      <c r="F495" s="35" t="s">
        <v>1158</v>
      </c>
    </row>
    <row r="496" spans="5:6" ht="15.6" hidden="1" x14ac:dyDescent="0.3">
      <c r="E496" s="35" t="s">
        <v>1159</v>
      </c>
      <c r="F496" s="35" t="s">
        <v>1160</v>
      </c>
    </row>
    <row r="497" spans="5:6" ht="15.6" hidden="1" x14ac:dyDescent="0.3">
      <c r="E497" s="35" t="s">
        <v>1161</v>
      </c>
      <c r="F497" s="35" t="s">
        <v>1162</v>
      </c>
    </row>
    <row r="498" spans="5:6" ht="15.6" hidden="1" x14ac:dyDescent="0.3">
      <c r="E498" s="35" t="s">
        <v>1163</v>
      </c>
      <c r="F498" s="35" t="s">
        <v>1164</v>
      </c>
    </row>
    <row r="499" spans="5:6" ht="15.6" hidden="1" x14ac:dyDescent="0.3">
      <c r="E499" s="35" t="s">
        <v>1165</v>
      </c>
      <c r="F499" s="35" t="s">
        <v>1166</v>
      </c>
    </row>
    <row r="500" spans="5:6" ht="15.6" hidden="1" x14ac:dyDescent="0.3">
      <c r="E500" s="35" t="s">
        <v>1167</v>
      </c>
      <c r="F500" s="35" t="s">
        <v>1168</v>
      </c>
    </row>
    <row r="501" spans="5:6" ht="15.6" hidden="1" x14ac:dyDescent="0.3">
      <c r="E501" s="35" t="s">
        <v>1169</v>
      </c>
      <c r="F501" s="35" t="s">
        <v>1170</v>
      </c>
    </row>
    <row r="502" spans="5:6" ht="15.6" hidden="1" x14ac:dyDescent="0.3">
      <c r="E502" s="35" t="s">
        <v>1171</v>
      </c>
      <c r="F502" s="35" t="s">
        <v>1172</v>
      </c>
    </row>
    <row r="503" spans="5:6" ht="15.6" hidden="1" x14ac:dyDescent="0.3">
      <c r="E503" s="35" t="s">
        <v>1173</v>
      </c>
      <c r="F503" s="35" t="s">
        <v>1174</v>
      </c>
    </row>
    <row r="504" spans="5:6" ht="15.6" hidden="1" x14ac:dyDescent="0.3">
      <c r="E504" s="35" t="s">
        <v>46</v>
      </c>
      <c r="F504" s="35" t="s">
        <v>1175</v>
      </c>
    </row>
    <row r="505" spans="5:6" ht="15.6" hidden="1" x14ac:dyDescent="0.3">
      <c r="E505" s="35" t="s">
        <v>1176</v>
      </c>
      <c r="F505" s="35" t="s">
        <v>1177</v>
      </c>
    </row>
    <row r="506" spans="5:6" ht="15.6" hidden="1" x14ac:dyDescent="0.3">
      <c r="E506" s="35" t="s">
        <v>1178</v>
      </c>
      <c r="F506" s="35" t="s">
        <v>1179</v>
      </c>
    </row>
    <row r="507" spans="5:6" ht="15.6" hidden="1" x14ac:dyDescent="0.3">
      <c r="E507" s="35" t="s">
        <v>1180</v>
      </c>
      <c r="F507" s="35" t="s">
        <v>1181</v>
      </c>
    </row>
    <row r="508" spans="5:6" ht="15.6" hidden="1" x14ac:dyDescent="0.3">
      <c r="E508" s="35" t="s">
        <v>1182</v>
      </c>
      <c r="F508" s="35" t="s">
        <v>1183</v>
      </c>
    </row>
    <row r="509" spans="5:6" ht="15.6" hidden="1" x14ac:dyDescent="0.3">
      <c r="E509" s="35" t="s">
        <v>1184</v>
      </c>
      <c r="F509" s="35" t="s">
        <v>1185</v>
      </c>
    </row>
    <row r="510" spans="5:6" ht="15.6" hidden="1" x14ac:dyDescent="0.3">
      <c r="E510" s="35" t="s">
        <v>1186</v>
      </c>
      <c r="F510" s="35" t="s">
        <v>1187</v>
      </c>
    </row>
    <row r="511" spans="5:6" ht="15.6" hidden="1" x14ac:dyDescent="0.3">
      <c r="E511" s="35" t="s">
        <v>1188</v>
      </c>
      <c r="F511" s="35" t="s">
        <v>1189</v>
      </c>
    </row>
    <row r="512" spans="5:6" ht="15.6" hidden="1" x14ac:dyDescent="0.3">
      <c r="E512" s="35" t="s">
        <v>1190</v>
      </c>
      <c r="F512" s="35" t="s">
        <v>1191</v>
      </c>
    </row>
    <row r="513" spans="5:6" ht="15.6" hidden="1" x14ac:dyDescent="0.3">
      <c r="E513" s="35" t="s">
        <v>1192</v>
      </c>
      <c r="F513" s="35" t="s">
        <v>1193</v>
      </c>
    </row>
    <row r="514" spans="5:6" ht="15.6" hidden="1" x14ac:dyDescent="0.3">
      <c r="E514" s="35" t="s">
        <v>1194</v>
      </c>
      <c r="F514" s="35" t="s">
        <v>1195</v>
      </c>
    </row>
    <row r="515" spans="5:6" ht="15.6" hidden="1" x14ac:dyDescent="0.3">
      <c r="E515" s="35" t="s">
        <v>1196</v>
      </c>
      <c r="F515" s="35" t="s">
        <v>1197</v>
      </c>
    </row>
    <row r="516" spans="5:6" ht="15.6" hidden="1" x14ac:dyDescent="0.3">
      <c r="E516" s="35" t="s">
        <v>1198</v>
      </c>
      <c r="F516" s="35" t="s">
        <v>1199</v>
      </c>
    </row>
    <row r="517" spans="5:6" ht="15.6" hidden="1" x14ac:dyDescent="0.3">
      <c r="E517" s="35" t="s">
        <v>1200</v>
      </c>
      <c r="F517" s="35" t="s">
        <v>1201</v>
      </c>
    </row>
    <row r="518" spans="5:6" ht="15.6" hidden="1" x14ac:dyDescent="0.3">
      <c r="E518" s="35" t="s">
        <v>1202</v>
      </c>
      <c r="F518" s="35" t="s">
        <v>1203</v>
      </c>
    </row>
    <row r="519" spans="5:6" ht="15.6" hidden="1" x14ac:dyDescent="0.3">
      <c r="E519" s="35" t="s">
        <v>1204</v>
      </c>
      <c r="F519" s="35" t="s">
        <v>1205</v>
      </c>
    </row>
    <row r="520" spans="5:6" ht="15.6" hidden="1" x14ac:dyDescent="0.3">
      <c r="E520" s="35" t="s">
        <v>1206</v>
      </c>
      <c r="F520" s="35" t="s">
        <v>1207</v>
      </c>
    </row>
    <row r="521" spans="5:6" ht="15.6" hidden="1" x14ac:dyDescent="0.3">
      <c r="E521" s="35" t="s">
        <v>1208</v>
      </c>
      <c r="F521" s="35" t="s">
        <v>1209</v>
      </c>
    </row>
    <row r="522" spans="5:6" ht="15.6" hidden="1" x14ac:dyDescent="0.3">
      <c r="E522" s="35" t="s">
        <v>1210</v>
      </c>
      <c r="F522" s="35" t="s">
        <v>1211</v>
      </c>
    </row>
    <row r="523" spans="5:6" ht="15.6" hidden="1" x14ac:dyDescent="0.3">
      <c r="E523" s="35" t="s">
        <v>1212</v>
      </c>
      <c r="F523" s="35" t="s">
        <v>1213</v>
      </c>
    </row>
    <row r="524" spans="5:6" ht="15.6" hidden="1" x14ac:dyDescent="0.3">
      <c r="E524" s="35" t="s">
        <v>1214</v>
      </c>
      <c r="F524" s="35" t="s">
        <v>1215</v>
      </c>
    </row>
    <row r="525" spans="5:6" ht="15.6" hidden="1" x14ac:dyDescent="0.3">
      <c r="E525" s="35" t="s">
        <v>1216</v>
      </c>
      <c r="F525" s="35" t="s">
        <v>1217</v>
      </c>
    </row>
    <row r="526" spans="5:6" ht="15.6" hidden="1" x14ac:dyDescent="0.3">
      <c r="E526" s="35" t="s">
        <v>1218</v>
      </c>
      <c r="F526" s="35" t="s">
        <v>1219</v>
      </c>
    </row>
    <row r="527" spans="5:6" ht="15.6" hidden="1" x14ac:dyDescent="0.3">
      <c r="E527" s="35" t="s">
        <v>1220</v>
      </c>
      <c r="F527" s="35" t="s">
        <v>1221</v>
      </c>
    </row>
    <row r="528" spans="5:6" ht="15.6" hidden="1" x14ac:dyDescent="0.3">
      <c r="E528" s="35" t="s">
        <v>1222</v>
      </c>
      <c r="F528" s="35" t="s">
        <v>1223</v>
      </c>
    </row>
    <row r="529" spans="5:6" ht="15.6" hidden="1" x14ac:dyDescent="0.3">
      <c r="E529" s="35" t="s">
        <v>1224</v>
      </c>
      <c r="F529" s="35" t="s">
        <v>1225</v>
      </c>
    </row>
    <row r="530" spans="5:6" ht="15.6" hidden="1" x14ac:dyDescent="0.3">
      <c r="E530" s="35" t="s">
        <v>1226</v>
      </c>
      <c r="F530" s="35" t="s">
        <v>1227</v>
      </c>
    </row>
    <row r="531" spans="5:6" ht="15.6" hidden="1" x14ac:dyDescent="0.3">
      <c r="E531" s="35" t="s">
        <v>1228</v>
      </c>
      <c r="F531" s="35" t="s">
        <v>1229</v>
      </c>
    </row>
    <row r="532" spans="5:6" ht="15.6" hidden="1" x14ac:dyDescent="0.3">
      <c r="E532" s="35" t="s">
        <v>1230</v>
      </c>
      <c r="F532" s="35" t="s">
        <v>1231</v>
      </c>
    </row>
    <row r="533" spans="5:6" ht="15.6" hidden="1" x14ac:dyDescent="0.3">
      <c r="E533" s="35" t="s">
        <v>1232</v>
      </c>
      <c r="F533" s="35" t="s">
        <v>1233</v>
      </c>
    </row>
    <row r="534" spans="5:6" ht="15.6" hidden="1" x14ac:dyDescent="0.3">
      <c r="E534" s="35" t="s">
        <v>1234</v>
      </c>
      <c r="F534" s="35" t="s">
        <v>1235</v>
      </c>
    </row>
    <row r="535" spans="5:6" ht="15.6" hidden="1" x14ac:dyDescent="0.3">
      <c r="E535" s="35" t="s">
        <v>1236</v>
      </c>
      <c r="F535" s="35" t="s">
        <v>1237</v>
      </c>
    </row>
    <row r="536" spans="5:6" ht="15.6" hidden="1" x14ac:dyDescent="0.3">
      <c r="E536" s="35" t="s">
        <v>1238</v>
      </c>
      <c r="F536" s="35" t="s">
        <v>1239</v>
      </c>
    </row>
    <row r="537" spans="5:6" ht="15.6" hidden="1" x14ac:dyDescent="0.3">
      <c r="E537" s="35" t="s">
        <v>1240</v>
      </c>
      <c r="F537" s="35" t="s">
        <v>1241</v>
      </c>
    </row>
    <row r="538" spans="5:6" ht="15.6" hidden="1" x14ac:dyDescent="0.3">
      <c r="E538" s="35" t="s">
        <v>1242</v>
      </c>
      <c r="F538" s="35" t="s">
        <v>1243</v>
      </c>
    </row>
    <row r="539" spans="5:6" ht="15.6" hidden="1" x14ac:dyDescent="0.3">
      <c r="E539" s="35" t="s">
        <v>1244</v>
      </c>
      <c r="F539" s="35" t="s">
        <v>1245</v>
      </c>
    </row>
    <row r="540" spans="5:6" ht="15.6" hidden="1" x14ac:dyDescent="0.3">
      <c r="E540" s="35" t="s">
        <v>1246</v>
      </c>
      <c r="F540" s="35" t="s">
        <v>1247</v>
      </c>
    </row>
    <row r="541" spans="5:6" ht="15.6" hidden="1" x14ac:dyDescent="0.3">
      <c r="E541" s="35" t="s">
        <v>1248</v>
      </c>
      <c r="F541" s="35" t="s">
        <v>1249</v>
      </c>
    </row>
    <row r="542" spans="5:6" ht="15.6" hidden="1" x14ac:dyDescent="0.3">
      <c r="E542" s="35" t="s">
        <v>1250</v>
      </c>
      <c r="F542" s="35" t="s">
        <v>1251</v>
      </c>
    </row>
    <row r="543" spans="5:6" ht="15.6" hidden="1" x14ac:dyDescent="0.3">
      <c r="E543" s="35" t="s">
        <v>1252</v>
      </c>
      <c r="F543" s="35" t="s">
        <v>1253</v>
      </c>
    </row>
    <row r="544" spans="5:6" ht="15.6" hidden="1" x14ac:dyDescent="0.3">
      <c r="E544" s="35" t="s">
        <v>1254</v>
      </c>
      <c r="F544" s="35" t="s">
        <v>1255</v>
      </c>
    </row>
    <row r="545" spans="5:6" ht="15.6" hidden="1" x14ac:dyDescent="0.3">
      <c r="E545" s="35" t="s">
        <v>1256</v>
      </c>
      <c r="F545" s="35" t="s">
        <v>1257</v>
      </c>
    </row>
    <row r="546" spans="5:6" ht="15.6" hidden="1" x14ac:dyDescent="0.3">
      <c r="E546" s="35" t="s">
        <v>1258</v>
      </c>
      <c r="F546" s="35" t="s">
        <v>1259</v>
      </c>
    </row>
    <row r="547" spans="5:6" ht="15.6" hidden="1" x14ac:dyDescent="0.3">
      <c r="E547" s="35" t="s">
        <v>1260</v>
      </c>
      <c r="F547" s="35" t="s">
        <v>1261</v>
      </c>
    </row>
    <row r="548" spans="5:6" ht="15.6" hidden="1" x14ac:dyDescent="0.3">
      <c r="E548" s="35" t="s">
        <v>1262</v>
      </c>
      <c r="F548" s="35" t="s">
        <v>1263</v>
      </c>
    </row>
    <row r="549" spans="5:6" ht="15.6" hidden="1" x14ac:dyDescent="0.3">
      <c r="E549" s="35" t="s">
        <v>1264</v>
      </c>
      <c r="F549" s="35" t="s">
        <v>1265</v>
      </c>
    </row>
    <row r="550" spans="5:6" ht="15.6" hidden="1" x14ac:dyDescent="0.3">
      <c r="E550" s="35" t="s">
        <v>1266</v>
      </c>
      <c r="F550" s="35" t="s">
        <v>1267</v>
      </c>
    </row>
    <row r="551" spans="5:6" ht="15.6" hidden="1" x14ac:dyDescent="0.3">
      <c r="E551" s="35" t="s">
        <v>1268</v>
      </c>
      <c r="F551" s="35" t="s">
        <v>1269</v>
      </c>
    </row>
    <row r="552" spans="5:6" ht="15.6" hidden="1" x14ac:dyDescent="0.3">
      <c r="E552" s="35" t="s">
        <v>1270</v>
      </c>
      <c r="F552" s="35" t="s">
        <v>1271</v>
      </c>
    </row>
    <row r="553" spans="5:6" ht="15.6" hidden="1" x14ac:dyDescent="0.3">
      <c r="E553" s="35" t="s">
        <v>1272</v>
      </c>
      <c r="F553" s="35" t="s">
        <v>1273</v>
      </c>
    </row>
    <row r="554" spans="5:6" ht="15.6" hidden="1" x14ac:dyDescent="0.3">
      <c r="E554" s="35" t="s">
        <v>1274</v>
      </c>
      <c r="F554" s="35" t="s">
        <v>1275</v>
      </c>
    </row>
    <row r="555" spans="5:6" ht="15.6" hidden="1" x14ac:dyDescent="0.3">
      <c r="E555" s="35" t="s">
        <v>1276</v>
      </c>
      <c r="F555" s="35" t="s">
        <v>1277</v>
      </c>
    </row>
    <row r="556" spans="5:6" ht="15.6" hidden="1" x14ac:dyDescent="0.3">
      <c r="E556" s="35" t="s">
        <v>1278</v>
      </c>
      <c r="F556" s="35" t="s">
        <v>1279</v>
      </c>
    </row>
    <row r="557" spans="5:6" ht="15.6" hidden="1" x14ac:dyDescent="0.3">
      <c r="E557" s="35" t="s">
        <v>1280</v>
      </c>
      <c r="F557" s="35" t="s">
        <v>1281</v>
      </c>
    </row>
    <row r="558" spans="5:6" ht="15.6" hidden="1" x14ac:dyDescent="0.3">
      <c r="E558" s="35" t="s">
        <v>1282</v>
      </c>
      <c r="F558" s="35" t="s">
        <v>1283</v>
      </c>
    </row>
    <row r="559" spans="5:6" ht="15.6" hidden="1" x14ac:dyDescent="0.3">
      <c r="E559" s="35" t="s">
        <v>1284</v>
      </c>
      <c r="F559" s="35" t="s">
        <v>1285</v>
      </c>
    </row>
    <row r="560" spans="5:6" ht="15.6" hidden="1" x14ac:dyDescent="0.3">
      <c r="E560" s="35" t="s">
        <v>1286</v>
      </c>
      <c r="F560" s="35" t="s">
        <v>1287</v>
      </c>
    </row>
    <row r="561" spans="5:6" ht="15.6" hidden="1" x14ac:dyDescent="0.3">
      <c r="E561" s="35" t="s">
        <v>1288</v>
      </c>
      <c r="F561" s="35" t="s">
        <v>1289</v>
      </c>
    </row>
    <row r="562" spans="5:6" ht="15.6" hidden="1" x14ac:dyDescent="0.3">
      <c r="E562" s="35" t="s">
        <v>1290</v>
      </c>
      <c r="F562" s="35" t="s">
        <v>1291</v>
      </c>
    </row>
    <row r="563" spans="5:6" ht="15.6" hidden="1" x14ac:dyDescent="0.3">
      <c r="E563" s="35" t="s">
        <v>1292</v>
      </c>
      <c r="F563" s="35" t="s">
        <v>1293</v>
      </c>
    </row>
    <row r="564" spans="5:6" ht="15.6" hidden="1" x14ac:dyDescent="0.3">
      <c r="E564" s="35" t="s">
        <v>1294</v>
      </c>
      <c r="F564" s="35" t="s">
        <v>1295</v>
      </c>
    </row>
    <row r="565" spans="5:6" ht="15.6" hidden="1" x14ac:dyDescent="0.3">
      <c r="E565" s="35" t="s">
        <v>1296</v>
      </c>
      <c r="F565" s="35" t="s">
        <v>1297</v>
      </c>
    </row>
    <row r="566" spans="5:6" ht="15.6" hidden="1" x14ac:dyDescent="0.3">
      <c r="E566" s="35" t="s">
        <v>1298</v>
      </c>
      <c r="F566" s="35" t="s">
        <v>1299</v>
      </c>
    </row>
    <row r="567" spans="5:6" ht="15.6" hidden="1" x14ac:dyDescent="0.3">
      <c r="E567" s="35" t="s">
        <v>1300</v>
      </c>
      <c r="F567" s="35" t="s">
        <v>1301</v>
      </c>
    </row>
    <row r="568" spans="5:6" ht="15.6" hidden="1" x14ac:dyDescent="0.3">
      <c r="E568" s="35" t="s">
        <v>1302</v>
      </c>
      <c r="F568" s="35" t="s">
        <v>1303</v>
      </c>
    </row>
    <row r="569" spans="5:6" ht="15.6" hidden="1" x14ac:dyDescent="0.3">
      <c r="E569" s="35" t="s">
        <v>1304</v>
      </c>
      <c r="F569" s="35" t="s">
        <v>1305</v>
      </c>
    </row>
    <row r="570" spans="5:6" ht="15.6" hidden="1" x14ac:dyDescent="0.3">
      <c r="E570" s="35" t="s">
        <v>1306</v>
      </c>
      <c r="F570" s="35" t="s">
        <v>1307</v>
      </c>
    </row>
    <row r="571" spans="5:6" ht="15.6" hidden="1" x14ac:dyDescent="0.3">
      <c r="F571" s="35" t="s">
        <v>1308</v>
      </c>
    </row>
    <row r="572" spans="5:6" ht="15.6" hidden="1" x14ac:dyDescent="0.3">
      <c r="F572" s="35" t="s">
        <v>1309</v>
      </c>
    </row>
    <row r="573" spans="5:6" ht="15.6" hidden="1" x14ac:dyDescent="0.3">
      <c r="F573" s="35" t="s">
        <v>1310</v>
      </c>
    </row>
    <row r="574" spans="5:6" ht="15.6" hidden="1" x14ac:dyDescent="0.3">
      <c r="F574" s="35" t="s">
        <v>1311</v>
      </c>
    </row>
    <row r="575" spans="5:6" ht="15.6" hidden="1" x14ac:dyDescent="0.3"/>
    <row r="576" spans="5:6" ht="15.6" hidden="1" x14ac:dyDescent="0.3"/>
  </sheetData>
  <mergeCells count="44">
    <mergeCell ref="C17:G17"/>
    <mergeCell ref="B3:G3"/>
    <mergeCell ref="B4:G4"/>
    <mergeCell ref="B5:D5"/>
    <mergeCell ref="B6:G6"/>
    <mergeCell ref="B7:D7"/>
    <mergeCell ref="C8:G8"/>
    <mergeCell ref="C9:G9"/>
    <mergeCell ref="B10:B13"/>
    <mergeCell ref="C14:G14"/>
    <mergeCell ref="C15:G15"/>
    <mergeCell ref="C16:G16"/>
    <mergeCell ref="C30:G30"/>
    <mergeCell ref="C18:G18"/>
    <mergeCell ref="C19:G19"/>
    <mergeCell ref="C20:G20"/>
    <mergeCell ref="E21:G21"/>
    <mergeCell ref="C22:G22"/>
    <mergeCell ref="C23:G23"/>
    <mergeCell ref="B24:D24"/>
    <mergeCell ref="B25:G25"/>
    <mergeCell ref="C27:G27"/>
    <mergeCell ref="C28:G28"/>
    <mergeCell ref="C29:G29"/>
    <mergeCell ref="C43:G43"/>
    <mergeCell ref="B31:D31"/>
    <mergeCell ref="B32:G32"/>
    <mergeCell ref="B33:D33"/>
    <mergeCell ref="C34:G34"/>
    <mergeCell ref="C35:G35"/>
    <mergeCell ref="C36:G36"/>
    <mergeCell ref="C37:G37"/>
    <mergeCell ref="C38:G38"/>
    <mergeCell ref="C39:G39"/>
    <mergeCell ref="B40:D40"/>
    <mergeCell ref="B41:G41"/>
    <mergeCell ref="C52:G52"/>
    <mergeCell ref="B112:F112"/>
    <mergeCell ref="C44:G44"/>
    <mergeCell ref="C45:G45"/>
    <mergeCell ref="B47:G47"/>
    <mergeCell ref="C49:G49"/>
    <mergeCell ref="C50:G50"/>
    <mergeCell ref="C51:G51"/>
  </mergeCells>
  <dataValidations xWindow="818" yWindow="554" count="10">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$H$114:$H$118</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$G$114:$G$116</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G13">
      <formula1>$F$114:$F$574</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F13">
      <formula1>$E$114:$E$570</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E13">
      <formula1>$D$114:$D$173</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D13">
      <formula1>$C$114:$C$134</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C13">
      <formula1>$B$114:$B$119</formula1>
    </dataValidation>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$I$104:$I$111</formula1>
    </dataValidation>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$J$104:$J$105</formula1>
    </dataValidation>
  </dataValidations>
  <hyperlinks>
    <hyperlink ref="A1" location="'3.2.3.a.2'!A1" display="Regresar"/>
    <hyperlink ref="C38" r:id="rId1"/>
  </hyperlinks>
  <printOptions horizontalCentered="1" verticalCentered="1"/>
  <pageMargins left="0.70866141732283472" right="0.70866141732283472" top="0.74803149606299213" bottom="0.74803149606299213" header="0.31496062992125984" footer="0.31496062992125984"/>
  <pageSetup scale="33" orientation="portrait" r:id="rId2"/>
  <drawing r:id="rId3"/>
  <legacyDrawing r:id="rId4"/>
  <tableParts count="10">
    <tablePart r:id="rId5"/>
    <tablePart r:id="rId6"/>
    <tablePart r:id="rId7"/>
    <tablePart r:id="rId8"/>
    <tablePart r:id="rId9"/>
    <tablePart r:id="rId10"/>
    <tablePart r:id="rId11"/>
    <tablePart r:id="rId12"/>
    <tablePart r:id="rId13"/>
    <tablePart r:id="rId1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J171"/>
  <sheetViews>
    <sheetView showGridLines="0" zoomScale="90" zoomScaleNormal="90" workbookViewId="0">
      <selection activeCell="E24" sqref="E24"/>
    </sheetView>
  </sheetViews>
  <sheetFormatPr baseColWidth="10" defaultColWidth="12" defaultRowHeight="15" x14ac:dyDescent="0.25"/>
  <cols>
    <col min="1" max="1" width="12" style="430"/>
    <col min="2" max="2" width="19.5703125" style="430" customWidth="1"/>
    <col min="3" max="3" width="17.42578125" style="430" customWidth="1"/>
    <col min="4" max="4" width="14.42578125" style="432" customWidth="1"/>
    <col min="5" max="5" width="20.28515625" style="430" customWidth="1"/>
    <col min="6" max="6" width="34.7109375" style="430" customWidth="1"/>
    <col min="7" max="7" width="12" style="430"/>
    <col min="8" max="8" width="16.28515625" style="430" customWidth="1"/>
    <col min="9" max="16384" width="12" style="430"/>
  </cols>
  <sheetData>
    <row r="1" spans="1:10" s="428" customFormat="1" ht="15.6" x14ac:dyDescent="0.3">
      <c r="A1" s="23" t="s">
        <v>59</v>
      </c>
      <c r="D1" s="429"/>
      <c r="H1" s="23" t="s">
        <v>61</v>
      </c>
      <c r="I1" s="430"/>
    </row>
    <row r="2" spans="1:10" x14ac:dyDescent="0.25">
      <c r="B2" s="431" t="s">
        <v>1535</v>
      </c>
    </row>
    <row r="3" spans="1:10" ht="14.45" x14ac:dyDescent="0.3">
      <c r="B3" s="430" t="s">
        <v>5</v>
      </c>
    </row>
    <row r="4" spans="1:10" x14ac:dyDescent="0.25">
      <c r="B4" s="430" t="s">
        <v>80</v>
      </c>
    </row>
    <row r="5" spans="1:10" x14ac:dyDescent="0.25">
      <c r="B5" s="430" t="s">
        <v>81</v>
      </c>
    </row>
    <row r="6" spans="1:10" x14ac:dyDescent="0.25">
      <c r="B6" s="430" t="s">
        <v>1533</v>
      </c>
    </row>
    <row r="7" spans="1:10" ht="14.45" x14ac:dyDescent="0.3">
      <c r="B7" s="433" t="s">
        <v>1534</v>
      </c>
    </row>
    <row r="9" spans="1:10" x14ac:dyDescent="0.25">
      <c r="B9" s="430" t="s">
        <v>1537</v>
      </c>
    </row>
    <row r="11" spans="1:10" x14ac:dyDescent="0.25">
      <c r="B11" s="434" t="s">
        <v>1657</v>
      </c>
    </row>
    <row r="12" spans="1:10" ht="14.45" x14ac:dyDescent="0.3">
      <c r="B12" s="430" t="s">
        <v>1658</v>
      </c>
    </row>
    <row r="13" spans="1:10" ht="42.75" customHeight="1" x14ac:dyDescent="0.3">
      <c r="B13" s="435" t="s">
        <v>1603</v>
      </c>
      <c r="C13" s="436" t="s">
        <v>304</v>
      </c>
      <c r="D13" s="436" t="s">
        <v>1609</v>
      </c>
      <c r="E13" s="436" t="s">
        <v>1604</v>
      </c>
      <c r="F13" s="1384" t="s">
        <v>1605</v>
      </c>
      <c r="G13" s="1384"/>
      <c r="H13" s="1384"/>
      <c r="I13" s="1384"/>
      <c r="J13" s="1384"/>
    </row>
    <row r="14" spans="1:10" ht="36" customHeight="1" x14ac:dyDescent="0.25">
      <c r="B14" s="1385" t="s">
        <v>1606</v>
      </c>
      <c r="C14" s="437" t="s">
        <v>1606</v>
      </c>
      <c r="D14" s="432">
        <v>45</v>
      </c>
      <c r="E14" s="438" t="s">
        <v>1610</v>
      </c>
      <c r="F14" s="1381" t="s">
        <v>1611</v>
      </c>
      <c r="G14" s="1381"/>
      <c r="H14" s="1381"/>
      <c r="I14" s="1381"/>
      <c r="J14" s="1381"/>
    </row>
    <row r="15" spans="1:10" ht="36.75" customHeight="1" x14ac:dyDescent="0.25">
      <c r="B15" s="1386"/>
      <c r="C15" s="439" t="s">
        <v>1607</v>
      </c>
      <c r="D15" s="432">
        <v>44.3</v>
      </c>
      <c r="E15" s="438" t="s">
        <v>1610</v>
      </c>
      <c r="F15" s="1381" t="s">
        <v>1612</v>
      </c>
      <c r="G15" s="1381"/>
      <c r="H15" s="1381"/>
      <c r="I15" s="1381"/>
      <c r="J15" s="1381"/>
    </row>
    <row r="16" spans="1:10" ht="25.5" customHeight="1" x14ac:dyDescent="0.25">
      <c r="B16" s="1387"/>
      <c r="C16" s="440" t="s">
        <v>1608</v>
      </c>
      <c r="D16" s="796">
        <v>43.6</v>
      </c>
      <c r="E16" s="440" t="s">
        <v>1610</v>
      </c>
      <c r="F16" s="1382" t="s">
        <v>1613</v>
      </c>
      <c r="G16" s="1382"/>
      <c r="H16" s="1382"/>
      <c r="I16" s="1382"/>
      <c r="J16" s="1382"/>
    </row>
    <row r="17" spans="2:10" ht="21" customHeight="1" x14ac:dyDescent="0.25">
      <c r="B17" s="1385" t="s">
        <v>1614</v>
      </c>
      <c r="C17" s="439" t="s">
        <v>1615</v>
      </c>
      <c r="D17" s="432">
        <v>17.600000000000001</v>
      </c>
      <c r="E17" s="438" t="s">
        <v>1616</v>
      </c>
      <c r="F17" s="1381"/>
      <c r="G17" s="1381"/>
      <c r="H17" s="1381"/>
      <c r="I17" s="1381"/>
      <c r="J17" s="1381"/>
    </row>
    <row r="18" spans="2:10" ht="31.5" customHeight="1" x14ac:dyDescent="0.25">
      <c r="B18" s="1387"/>
      <c r="C18" s="440" t="s">
        <v>1614</v>
      </c>
      <c r="D18" s="796">
        <v>61.3</v>
      </c>
      <c r="E18" s="440" t="s">
        <v>1610</v>
      </c>
      <c r="F18" s="1382" t="s">
        <v>1617</v>
      </c>
      <c r="G18" s="1382"/>
      <c r="H18" s="1382"/>
      <c r="I18" s="1382"/>
      <c r="J18" s="1382"/>
    </row>
    <row r="19" spans="2:10" ht="48" customHeight="1" x14ac:dyDescent="0.25">
      <c r="B19" s="441" t="s">
        <v>1618</v>
      </c>
      <c r="C19" s="440" t="s">
        <v>1618</v>
      </c>
      <c r="D19" s="796">
        <v>103.8</v>
      </c>
      <c r="E19" s="440" t="s">
        <v>1619</v>
      </c>
      <c r="F19" s="1382" t="s">
        <v>1620</v>
      </c>
      <c r="G19" s="1382"/>
      <c r="H19" s="1382"/>
      <c r="I19" s="1382"/>
      <c r="J19" s="1382"/>
    </row>
    <row r="20" spans="2:10" ht="21" customHeight="1" x14ac:dyDescent="0.25">
      <c r="B20" s="1388" t="s">
        <v>1621</v>
      </c>
      <c r="C20" s="439" t="s">
        <v>1622</v>
      </c>
      <c r="D20" s="432">
        <v>64.900000000000006</v>
      </c>
      <c r="E20" s="438" t="s">
        <v>1621</v>
      </c>
      <c r="F20" s="1381"/>
      <c r="G20" s="1381"/>
      <c r="H20" s="1381"/>
      <c r="I20" s="1381"/>
      <c r="J20" s="1381"/>
    </row>
    <row r="21" spans="2:10" ht="34.5" customHeight="1" x14ac:dyDescent="0.25">
      <c r="B21" s="1382"/>
      <c r="C21" s="440" t="s">
        <v>1621</v>
      </c>
      <c r="D21" s="796">
        <v>113.2</v>
      </c>
      <c r="E21" s="440" t="s">
        <v>1623</v>
      </c>
      <c r="F21" s="1382" t="s">
        <v>1624</v>
      </c>
      <c r="G21" s="1382"/>
      <c r="H21" s="1382"/>
      <c r="I21" s="1382"/>
      <c r="J21" s="1382"/>
    </row>
    <row r="22" spans="2:10" ht="21" customHeight="1" x14ac:dyDescent="0.25">
      <c r="B22" s="1388" t="s">
        <v>1625</v>
      </c>
      <c r="C22" s="439" t="s">
        <v>1626</v>
      </c>
      <c r="D22" s="432">
        <v>77.7</v>
      </c>
      <c r="E22" s="438" t="s">
        <v>1627</v>
      </c>
      <c r="F22" s="1381"/>
      <c r="G22" s="1381"/>
      <c r="H22" s="1381"/>
      <c r="I22" s="1381"/>
      <c r="J22" s="1381"/>
    </row>
    <row r="23" spans="2:10" ht="34.5" customHeight="1" x14ac:dyDescent="0.25">
      <c r="B23" s="1382"/>
      <c r="C23" s="440" t="s">
        <v>1625</v>
      </c>
      <c r="D23" s="796">
        <v>162.4</v>
      </c>
      <c r="E23" s="440" t="s">
        <v>1628</v>
      </c>
      <c r="F23" s="1382" t="s">
        <v>1629</v>
      </c>
      <c r="G23" s="1382"/>
      <c r="H23" s="1382"/>
      <c r="I23" s="1382"/>
      <c r="J23" s="1382"/>
    </row>
    <row r="24" spans="2:10" ht="36" customHeight="1" x14ac:dyDescent="0.25">
      <c r="B24" s="441" t="s">
        <v>190</v>
      </c>
      <c r="C24" s="440" t="s">
        <v>190</v>
      </c>
      <c r="D24" s="796">
        <v>47.4</v>
      </c>
      <c r="E24" s="440" t="s">
        <v>1630</v>
      </c>
      <c r="F24" s="1382" t="s">
        <v>1631</v>
      </c>
      <c r="G24" s="1382"/>
      <c r="H24" s="1382"/>
      <c r="I24" s="1382"/>
      <c r="J24" s="1382"/>
    </row>
    <row r="25" spans="2:10" ht="32.25" customHeight="1" x14ac:dyDescent="0.25">
      <c r="B25" s="441" t="s">
        <v>1632</v>
      </c>
      <c r="C25" s="440" t="s">
        <v>1632</v>
      </c>
      <c r="D25" s="796">
        <v>128</v>
      </c>
      <c r="E25" s="440" t="s">
        <v>1633</v>
      </c>
      <c r="F25" s="1382" t="s">
        <v>1634</v>
      </c>
      <c r="G25" s="1382"/>
      <c r="H25" s="1382"/>
      <c r="I25" s="1382"/>
      <c r="J25" s="1382"/>
    </row>
    <row r="26" spans="2:10" ht="21" customHeight="1" x14ac:dyDescent="0.25">
      <c r="B26" s="1379" t="s">
        <v>76</v>
      </c>
      <c r="C26" s="439" t="s">
        <v>1635</v>
      </c>
      <c r="D26" s="432">
        <v>62.7</v>
      </c>
      <c r="E26" s="438" t="s">
        <v>1636</v>
      </c>
      <c r="F26" s="1381"/>
      <c r="G26" s="1381"/>
      <c r="H26" s="1381"/>
      <c r="I26" s="1381"/>
      <c r="J26" s="1381"/>
    </row>
    <row r="27" spans="2:10" ht="31.5" customHeight="1" x14ac:dyDescent="0.25">
      <c r="B27" s="1380"/>
      <c r="C27" s="440" t="s">
        <v>76</v>
      </c>
      <c r="D27" s="796">
        <v>90.1</v>
      </c>
      <c r="E27" s="440" t="s">
        <v>1630</v>
      </c>
      <c r="F27" s="1382" t="s">
        <v>1637</v>
      </c>
      <c r="G27" s="1382"/>
      <c r="H27" s="1382"/>
      <c r="I27" s="1382"/>
      <c r="J27" s="1382"/>
    </row>
    <row r="28" spans="2:10" ht="21" customHeight="1" x14ac:dyDescent="0.25">
      <c r="B28" s="1379" t="s">
        <v>1638</v>
      </c>
      <c r="C28" s="439" t="s">
        <v>1639</v>
      </c>
      <c r="D28" s="432">
        <v>29.3</v>
      </c>
      <c r="E28" s="438" t="s">
        <v>1640</v>
      </c>
      <c r="F28" s="1381"/>
      <c r="G28" s="1381"/>
      <c r="H28" s="1381"/>
      <c r="I28" s="1381"/>
      <c r="J28" s="1381"/>
    </row>
    <row r="29" spans="2:10" ht="50.25" customHeight="1" x14ac:dyDescent="0.25">
      <c r="B29" s="1380"/>
      <c r="C29" s="440" t="s">
        <v>1638</v>
      </c>
      <c r="D29" s="796">
        <v>163.5</v>
      </c>
      <c r="E29" s="440" t="s">
        <v>1633</v>
      </c>
      <c r="F29" s="1382" t="s">
        <v>1642</v>
      </c>
      <c r="G29" s="1382"/>
      <c r="H29" s="1382"/>
      <c r="I29" s="1382"/>
      <c r="J29" s="1382"/>
    </row>
    <row r="30" spans="2:10" ht="51" customHeight="1" x14ac:dyDescent="0.25">
      <c r="B30" s="441" t="s">
        <v>1643</v>
      </c>
      <c r="C30" s="440" t="s">
        <v>1643</v>
      </c>
      <c r="D30" s="796">
        <v>146.4</v>
      </c>
      <c r="E30" s="440" t="s">
        <v>1619</v>
      </c>
      <c r="F30" s="1382" t="s">
        <v>1641</v>
      </c>
      <c r="G30" s="1382"/>
      <c r="H30" s="1382"/>
      <c r="I30" s="1382"/>
      <c r="J30" s="1382"/>
    </row>
    <row r="31" spans="2:10" ht="21" customHeight="1" x14ac:dyDescent="0.25">
      <c r="B31" s="1379" t="s">
        <v>1644</v>
      </c>
      <c r="C31" s="439" t="s">
        <v>1645</v>
      </c>
      <c r="D31" s="432">
        <v>89.6</v>
      </c>
      <c r="E31" s="438" t="s">
        <v>1648</v>
      </c>
      <c r="F31" s="1381"/>
      <c r="G31" s="1381"/>
      <c r="H31" s="1381"/>
      <c r="I31" s="1381"/>
      <c r="J31" s="1381"/>
    </row>
    <row r="32" spans="2:10" ht="39.75" customHeight="1" x14ac:dyDescent="0.25">
      <c r="B32" s="1383"/>
      <c r="C32" s="439" t="s">
        <v>1646</v>
      </c>
      <c r="D32" s="432">
        <v>89.8</v>
      </c>
      <c r="E32" s="438" t="s">
        <v>1648</v>
      </c>
      <c r="F32" s="1381" t="s">
        <v>1649</v>
      </c>
      <c r="G32" s="1381"/>
      <c r="H32" s="1381"/>
      <c r="I32" s="1381"/>
      <c r="J32" s="1381"/>
    </row>
    <row r="33" spans="2:10" ht="60.75" customHeight="1" x14ac:dyDescent="0.25">
      <c r="B33" s="1380"/>
      <c r="C33" s="440" t="s">
        <v>1647</v>
      </c>
      <c r="D33" s="796">
        <v>97.2</v>
      </c>
      <c r="E33" s="440" t="s">
        <v>1619</v>
      </c>
      <c r="F33" s="1382" t="s">
        <v>1650</v>
      </c>
      <c r="G33" s="1382"/>
      <c r="H33" s="1382"/>
      <c r="I33" s="1382"/>
      <c r="J33" s="1382"/>
    </row>
    <row r="34" spans="2:10" ht="21" customHeight="1" x14ac:dyDescent="0.25">
      <c r="B34" s="1379" t="s">
        <v>84</v>
      </c>
      <c r="C34" s="439" t="s">
        <v>1651</v>
      </c>
      <c r="D34" s="432">
        <v>30.9</v>
      </c>
      <c r="E34" s="438" t="s">
        <v>86</v>
      </c>
      <c r="F34" s="1381"/>
      <c r="G34" s="1381"/>
      <c r="H34" s="1381"/>
      <c r="I34" s="1381"/>
      <c r="J34" s="1381"/>
    </row>
    <row r="35" spans="2:10" ht="37.5" customHeight="1" x14ac:dyDescent="0.25">
      <c r="B35" s="1380"/>
      <c r="C35" s="440" t="s">
        <v>84</v>
      </c>
      <c r="D35" s="796">
        <v>66</v>
      </c>
      <c r="E35" s="440" t="s">
        <v>1623</v>
      </c>
      <c r="F35" s="1382" t="s">
        <v>1652</v>
      </c>
      <c r="G35" s="1382"/>
      <c r="H35" s="1382"/>
      <c r="I35" s="1382"/>
      <c r="J35" s="1382"/>
    </row>
    <row r="36" spans="2:10" ht="39" customHeight="1" x14ac:dyDescent="0.25">
      <c r="B36" s="441" t="s">
        <v>1653</v>
      </c>
      <c r="C36" s="440" t="s">
        <v>1653</v>
      </c>
      <c r="D36" s="796">
        <v>151.69999999999999</v>
      </c>
      <c r="E36" s="440" t="s">
        <v>1610</v>
      </c>
      <c r="F36" s="1382" t="s">
        <v>1654</v>
      </c>
      <c r="G36" s="1382"/>
      <c r="H36" s="1382"/>
      <c r="I36" s="1382"/>
      <c r="J36" s="1382"/>
    </row>
    <row r="37" spans="2:10" ht="33.75" customHeight="1" x14ac:dyDescent="0.25">
      <c r="B37" s="440" t="s">
        <v>1655</v>
      </c>
      <c r="C37" s="440" t="s">
        <v>1655</v>
      </c>
      <c r="D37" s="796">
        <v>47.7</v>
      </c>
      <c r="E37" s="440" t="s">
        <v>1610</v>
      </c>
      <c r="F37" s="1382" t="s">
        <v>1656</v>
      </c>
      <c r="G37" s="1382"/>
      <c r="H37" s="1382"/>
      <c r="I37" s="1382"/>
      <c r="J37" s="1382"/>
    </row>
    <row r="38" spans="2:10" x14ac:dyDescent="0.25">
      <c r="B38" s="1378" t="s">
        <v>3209</v>
      </c>
      <c r="C38" s="1378"/>
      <c r="D38" s="1378"/>
      <c r="E38" s="1378"/>
      <c r="F38" s="1378"/>
      <c r="G38" s="1378"/>
      <c r="H38" s="1378"/>
      <c r="I38" s="1378"/>
      <c r="J38" s="1378"/>
    </row>
    <row r="40" spans="2:10" x14ac:dyDescent="0.25">
      <c r="B40" s="443"/>
      <c r="C40" s="443"/>
      <c r="D40" s="444"/>
      <c r="E40" s="443"/>
      <c r="F40" s="443"/>
    </row>
    <row r="41" spans="2:10" x14ac:dyDescent="0.25">
      <c r="B41" s="443"/>
      <c r="C41" s="443"/>
      <c r="D41" s="444"/>
      <c r="E41" s="443"/>
      <c r="F41" s="443"/>
    </row>
    <row r="42" spans="2:10" x14ac:dyDescent="0.25">
      <c r="B42" s="443"/>
      <c r="C42" s="443"/>
      <c r="D42" s="444"/>
      <c r="E42" s="443"/>
      <c r="F42" s="443"/>
    </row>
    <row r="43" spans="2:10" x14ac:dyDescent="0.25">
      <c r="B43" s="443"/>
      <c r="C43" s="443"/>
      <c r="D43" s="444"/>
      <c r="E43" s="443"/>
      <c r="F43" s="443"/>
    </row>
    <row r="44" spans="2:10" x14ac:dyDescent="0.25">
      <c r="B44" s="443"/>
      <c r="C44" s="443"/>
      <c r="D44" s="444"/>
      <c r="E44" s="443"/>
      <c r="F44" s="443"/>
    </row>
    <row r="45" spans="2:10" x14ac:dyDescent="0.25">
      <c r="B45" s="443"/>
      <c r="C45" s="443"/>
      <c r="D45" s="444"/>
      <c r="E45" s="443"/>
      <c r="F45" s="443"/>
    </row>
    <row r="46" spans="2:10" x14ac:dyDescent="0.25">
      <c r="B46" s="443"/>
      <c r="C46" s="443"/>
      <c r="D46" s="444"/>
      <c r="E46" s="443"/>
      <c r="F46" s="443"/>
    </row>
    <row r="171" spans="5:5" x14ac:dyDescent="0.25">
      <c r="E171" s="438"/>
    </row>
  </sheetData>
  <mergeCells count="34">
    <mergeCell ref="B14:B16"/>
    <mergeCell ref="B17:B18"/>
    <mergeCell ref="B20:B21"/>
    <mergeCell ref="B22:B23"/>
    <mergeCell ref="B26:B27"/>
    <mergeCell ref="F23:J23"/>
    <mergeCell ref="F24:J24"/>
    <mergeCell ref="F25:J25"/>
    <mergeCell ref="F27:J27"/>
    <mergeCell ref="F26:J26"/>
    <mergeCell ref="F18:J18"/>
    <mergeCell ref="F19:J19"/>
    <mergeCell ref="F20:J20"/>
    <mergeCell ref="F21:J21"/>
    <mergeCell ref="F22:J22"/>
    <mergeCell ref="F13:J13"/>
    <mergeCell ref="F14:J14"/>
    <mergeCell ref="F15:J15"/>
    <mergeCell ref="F16:J16"/>
    <mergeCell ref="F17:J17"/>
    <mergeCell ref="B38:J38"/>
    <mergeCell ref="B28:B29"/>
    <mergeCell ref="B34:B35"/>
    <mergeCell ref="F32:J32"/>
    <mergeCell ref="F33:J33"/>
    <mergeCell ref="F34:J34"/>
    <mergeCell ref="F35:J35"/>
    <mergeCell ref="F36:J36"/>
    <mergeCell ref="F28:J28"/>
    <mergeCell ref="F29:J29"/>
    <mergeCell ref="F30:J30"/>
    <mergeCell ref="F31:J31"/>
    <mergeCell ref="F37:J37"/>
    <mergeCell ref="B31:B33"/>
  </mergeCells>
  <hyperlinks>
    <hyperlink ref="A1" location="'C1'!A1" display="Regresar "/>
    <hyperlink ref="H1" location="M.1.1.2.b.1!A1" display="Ver metadato"/>
    <hyperlink ref="H1:I1" location="'HM 1.1.2.b.1'!A1" display="Ver metadato"/>
  </hyperlink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dimension ref="A1:U105"/>
  <sheetViews>
    <sheetView showGridLines="0" zoomScale="80" zoomScaleNormal="80" workbookViewId="0">
      <selection activeCell="E24" sqref="E24"/>
    </sheetView>
  </sheetViews>
  <sheetFormatPr baseColWidth="10" defaultColWidth="11.42578125" defaultRowHeight="15" x14ac:dyDescent="0.25"/>
  <cols>
    <col min="1" max="1" width="11.42578125" style="99"/>
    <col min="2" max="2" width="13" style="99" customWidth="1"/>
    <col min="3" max="3" width="53.28515625" style="99" customWidth="1"/>
    <col min="4" max="4" width="13.5703125" style="99" bestFit="1" customWidth="1"/>
    <col min="5" max="5" width="15.7109375" style="99" customWidth="1"/>
    <col min="6" max="12" width="13.5703125" style="99" bestFit="1" customWidth="1"/>
    <col min="13" max="14" width="10.7109375" style="99" bestFit="1" customWidth="1"/>
    <col min="15" max="15" width="13.28515625" style="99" customWidth="1"/>
    <col min="16" max="17" width="12" style="99" bestFit="1" customWidth="1"/>
    <col min="18" max="18" width="12.28515625" style="99" customWidth="1"/>
    <col min="19" max="21" width="12" style="99" bestFit="1" customWidth="1"/>
    <col min="22" max="16384" width="11.42578125" style="99"/>
  </cols>
  <sheetData>
    <row r="1" spans="1:21" ht="25.9" x14ac:dyDescent="0.3">
      <c r="A1" s="23" t="s">
        <v>32</v>
      </c>
      <c r="C1" s="18"/>
      <c r="D1" s="18"/>
      <c r="E1" s="788" t="s">
        <v>60</v>
      </c>
      <c r="F1" s="740"/>
    </row>
    <row r="2" spans="1:21" ht="15.75" x14ac:dyDescent="0.25">
      <c r="A2" s="18"/>
      <c r="B2" s="98" t="s">
        <v>1535</v>
      </c>
      <c r="C2" s="102"/>
      <c r="D2" s="102"/>
    </row>
    <row r="3" spans="1:21" ht="14.45" x14ac:dyDescent="0.3">
      <c r="B3" s="99" t="s">
        <v>25</v>
      </c>
    </row>
    <row r="4" spans="1:21" ht="15" customHeight="1" x14ac:dyDescent="0.25">
      <c r="B4" s="100" t="s">
        <v>52</v>
      </c>
      <c r="C4" s="100"/>
      <c r="D4" s="100"/>
      <c r="E4" s="740"/>
      <c r="F4" s="740"/>
      <c r="G4" s="740"/>
      <c r="H4" s="740"/>
      <c r="I4" s="740"/>
      <c r="J4" s="740"/>
      <c r="K4" s="740"/>
    </row>
    <row r="5" spans="1:21" ht="15" customHeight="1" x14ac:dyDescent="0.25">
      <c r="B5" s="99" t="s">
        <v>1581</v>
      </c>
      <c r="E5" s="740"/>
      <c r="F5" s="740"/>
      <c r="G5" s="740"/>
      <c r="H5" s="740"/>
      <c r="I5" s="740"/>
      <c r="J5" s="740"/>
      <c r="K5" s="740"/>
    </row>
    <row r="6" spans="1:21" ht="15" customHeight="1" x14ac:dyDescent="0.25">
      <c r="B6" s="99" t="s">
        <v>1582</v>
      </c>
      <c r="E6" s="740"/>
      <c r="F6" s="740"/>
      <c r="G6" s="740"/>
      <c r="H6" s="740"/>
      <c r="I6" s="740"/>
      <c r="J6" s="740"/>
      <c r="K6" s="740"/>
    </row>
    <row r="7" spans="1:21" ht="15" customHeight="1" x14ac:dyDescent="0.3">
      <c r="E7" s="740"/>
      <c r="F7" s="740"/>
      <c r="G7" s="740"/>
      <c r="H7" s="740"/>
      <c r="I7" s="740"/>
      <c r="J7" s="740"/>
      <c r="K7" s="740"/>
    </row>
    <row r="8" spans="1:21" ht="15" customHeight="1" x14ac:dyDescent="0.3">
      <c r="C8" s="17"/>
      <c r="E8" s="740"/>
      <c r="F8" s="740"/>
      <c r="G8" s="740"/>
      <c r="H8" s="740"/>
      <c r="I8" s="740"/>
      <c r="J8" s="740"/>
      <c r="K8" s="740"/>
    </row>
    <row r="9" spans="1:21" ht="17.25" customHeight="1" x14ac:dyDescent="0.25">
      <c r="B9" s="79" t="s">
        <v>1504</v>
      </c>
      <c r="C9" s="109"/>
      <c r="D9" s="106"/>
      <c r="E9" s="591"/>
      <c r="F9" s="179"/>
      <c r="G9" s="179"/>
      <c r="H9" s="179"/>
      <c r="I9" s="178"/>
      <c r="J9" s="106"/>
      <c r="K9" s="106"/>
      <c r="L9" s="106"/>
      <c r="M9" s="106"/>
      <c r="N9" s="106"/>
      <c r="O9" s="106"/>
    </row>
    <row r="10" spans="1:21" s="103" customFormat="1" ht="14.45" x14ac:dyDescent="0.3">
      <c r="C10" s="92"/>
      <c r="D10" s="178"/>
      <c r="E10" s="179"/>
      <c r="F10" s="179"/>
      <c r="G10" s="179"/>
      <c r="H10" s="179"/>
      <c r="I10" s="178"/>
      <c r="J10" s="178"/>
      <c r="K10" s="178"/>
      <c r="L10" s="178"/>
      <c r="M10" s="178"/>
      <c r="N10" s="178"/>
      <c r="O10" s="178"/>
    </row>
    <row r="11" spans="1:21" s="103" customFormat="1" ht="14.45" x14ac:dyDescent="0.3">
      <c r="B11" s="1632" t="s">
        <v>991</v>
      </c>
      <c r="C11" s="1632"/>
      <c r="D11" s="1632"/>
      <c r="E11" s="1632"/>
      <c r="F11" s="1632"/>
      <c r="G11" s="1632"/>
      <c r="H11" s="1632"/>
      <c r="I11" s="1632"/>
      <c r="J11" s="1632"/>
      <c r="K11" s="1632"/>
      <c r="L11" s="1632"/>
      <c r="M11" s="1632"/>
      <c r="N11" s="1632"/>
      <c r="O11" s="1632"/>
    </row>
    <row r="12" spans="1:21" s="103" customFormat="1" ht="17.25" x14ac:dyDescent="0.25">
      <c r="B12" s="581" t="s">
        <v>3587</v>
      </c>
      <c r="C12" s="582"/>
      <c r="D12" s="582"/>
      <c r="E12" s="583"/>
      <c r="F12" s="583"/>
      <c r="G12" s="583"/>
      <c r="H12" s="583"/>
      <c r="I12" s="582"/>
      <c r="J12" s="582"/>
      <c r="K12" s="582"/>
      <c r="L12" s="582"/>
      <c r="M12" s="582"/>
      <c r="N12" s="582"/>
      <c r="O12" s="582"/>
      <c r="P12" s="584"/>
      <c r="Q12" s="584"/>
      <c r="R12" s="584"/>
      <c r="S12" s="584"/>
      <c r="T12" s="584"/>
      <c r="U12" s="584"/>
    </row>
    <row r="13" spans="1:21" ht="48.75" customHeight="1" x14ac:dyDescent="0.25">
      <c r="B13" s="1630" t="s">
        <v>1326</v>
      </c>
      <c r="C13" s="1566" t="s">
        <v>1327</v>
      </c>
      <c r="D13" s="1627" t="s">
        <v>3588</v>
      </c>
      <c r="E13" s="1628"/>
      <c r="F13" s="1629"/>
      <c r="G13" s="1627" t="s">
        <v>3589</v>
      </c>
      <c r="H13" s="1628"/>
      <c r="I13" s="1629"/>
      <c r="J13" s="1627" t="s">
        <v>3590</v>
      </c>
      <c r="K13" s="1628"/>
      <c r="L13" s="1629"/>
      <c r="M13" s="1628" t="s">
        <v>3591</v>
      </c>
      <c r="N13" s="1628"/>
      <c r="O13" s="1628"/>
      <c r="P13" s="1627" t="s">
        <v>3592</v>
      </c>
      <c r="Q13" s="1628"/>
      <c r="R13" s="1629"/>
      <c r="S13" s="1627" t="s">
        <v>3593</v>
      </c>
      <c r="T13" s="1628"/>
      <c r="U13" s="1629"/>
    </row>
    <row r="14" spans="1:21" x14ac:dyDescent="0.25">
      <c r="B14" s="1631"/>
      <c r="C14" s="1567"/>
      <c r="D14" s="592">
        <v>2016</v>
      </c>
      <c r="E14" s="558">
        <v>2017</v>
      </c>
      <c r="F14" s="594">
        <v>2018</v>
      </c>
      <c r="G14" s="592">
        <v>2016</v>
      </c>
      <c r="H14" s="558">
        <v>2017</v>
      </c>
      <c r="I14" s="594">
        <v>2018</v>
      </c>
      <c r="J14" s="592">
        <v>2016</v>
      </c>
      <c r="K14" s="558">
        <v>2017</v>
      </c>
      <c r="L14" s="594">
        <v>2018</v>
      </c>
      <c r="M14" s="558">
        <v>2016</v>
      </c>
      <c r="N14" s="558">
        <v>2017</v>
      </c>
      <c r="O14" s="558">
        <v>2018</v>
      </c>
      <c r="P14" s="592">
        <v>2016</v>
      </c>
      <c r="Q14" s="558">
        <v>2017</v>
      </c>
      <c r="R14" s="594">
        <v>2018</v>
      </c>
      <c r="S14" s="592">
        <v>2016</v>
      </c>
      <c r="T14" s="558">
        <v>2017</v>
      </c>
      <c r="U14" s="594">
        <v>2018</v>
      </c>
    </row>
    <row r="15" spans="1:21" ht="30" x14ac:dyDescent="0.25">
      <c r="B15" s="596" t="s">
        <v>1328</v>
      </c>
      <c r="C15" s="588" t="s">
        <v>1329</v>
      </c>
      <c r="D15" s="585">
        <v>134085.83632</v>
      </c>
      <c r="E15" s="586">
        <v>386691.9387844443</v>
      </c>
      <c r="F15" s="587">
        <v>137564.81396666667</v>
      </c>
      <c r="G15" s="585">
        <v>139102.29931199999</v>
      </c>
      <c r="H15" s="586">
        <v>146734.77881639998</v>
      </c>
      <c r="I15" s="587">
        <v>317753.83653333341</v>
      </c>
      <c r="J15" s="585">
        <v>52190.628799999991</v>
      </c>
      <c r="K15" s="586">
        <v>111561.04702515557</v>
      </c>
      <c r="L15" s="587">
        <v>41903.079813333316</v>
      </c>
      <c r="M15" s="586">
        <v>187.12720000000002</v>
      </c>
      <c r="N15" s="586">
        <v>789.46840466666686</v>
      </c>
      <c r="O15" s="587">
        <v>292097.13333333336</v>
      </c>
      <c r="P15" s="585">
        <v>240.518416</v>
      </c>
      <c r="Q15" s="586">
        <v>751.31075938666663</v>
      </c>
      <c r="R15" s="587">
        <v>439.74300466666671</v>
      </c>
      <c r="S15" s="585">
        <v>7099.768</v>
      </c>
      <c r="T15" s="586">
        <v>20072.980620222224</v>
      </c>
      <c r="U15" s="587">
        <v>6140.7784666666666</v>
      </c>
    </row>
    <row r="16" spans="1:21" ht="15" customHeight="1" x14ac:dyDescent="0.25">
      <c r="B16" s="596" t="s">
        <v>1330</v>
      </c>
      <c r="C16" s="588" t="s">
        <v>1331</v>
      </c>
      <c r="D16" s="585"/>
      <c r="E16" s="586"/>
      <c r="F16" s="587"/>
      <c r="G16" s="585"/>
      <c r="H16" s="586"/>
      <c r="I16" s="587"/>
      <c r="J16" s="585"/>
      <c r="K16" s="586"/>
      <c r="L16" s="587"/>
      <c r="M16" s="586"/>
      <c r="N16" s="586"/>
      <c r="O16" s="586"/>
      <c r="P16" s="585"/>
      <c r="Q16" s="586"/>
      <c r="R16" s="587"/>
      <c r="S16" s="585"/>
      <c r="T16" s="586"/>
      <c r="U16" s="587"/>
    </row>
    <row r="17" spans="2:21" ht="14.45" x14ac:dyDescent="0.3">
      <c r="B17" s="596" t="s">
        <v>1332</v>
      </c>
      <c r="C17" s="588" t="s">
        <v>1333</v>
      </c>
      <c r="D17" s="585">
        <v>1302.0320000000002</v>
      </c>
      <c r="E17" s="586">
        <v>5065.7039999999997</v>
      </c>
      <c r="F17" s="587">
        <v>122.05238095238096</v>
      </c>
      <c r="G17" s="585">
        <v>7099.616</v>
      </c>
      <c r="H17" s="586">
        <v>16885.68</v>
      </c>
      <c r="I17" s="587">
        <v>343.5344761904762</v>
      </c>
      <c r="J17" s="585">
        <v>2610.752</v>
      </c>
      <c r="K17" s="586">
        <v>25891.376</v>
      </c>
      <c r="L17" s="587">
        <v>201.84369523809522</v>
      </c>
      <c r="M17" s="586">
        <v>49.688800000000001</v>
      </c>
      <c r="N17" s="586">
        <v>112.5712</v>
      </c>
      <c r="O17" s="586">
        <v>86.161199999999994</v>
      </c>
      <c r="P17" s="585">
        <v>50.16</v>
      </c>
      <c r="Q17" s="586">
        <v>28.142800000000001</v>
      </c>
      <c r="R17" s="587">
        <v>0.27917333333333338</v>
      </c>
      <c r="S17" s="585">
        <v>636.88</v>
      </c>
      <c r="T17" s="586">
        <v>1688.568</v>
      </c>
      <c r="U17" s="587">
        <v>21.673752380952379</v>
      </c>
    </row>
    <row r="18" spans="2:21" x14ac:dyDescent="0.25">
      <c r="B18" s="596" t="s">
        <v>1334</v>
      </c>
      <c r="C18" s="588" t="s">
        <v>1335</v>
      </c>
      <c r="D18" s="585"/>
      <c r="E18" s="586"/>
      <c r="F18" s="587"/>
      <c r="G18" s="585"/>
      <c r="H18" s="586"/>
      <c r="I18" s="587"/>
      <c r="J18" s="585"/>
      <c r="K18" s="586"/>
      <c r="L18" s="587"/>
      <c r="M18" s="586"/>
      <c r="N18" s="586"/>
      <c r="O18" s="586"/>
      <c r="P18" s="585"/>
      <c r="Q18" s="586"/>
      <c r="R18" s="587"/>
      <c r="S18" s="585"/>
      <c r="T18" s="586"/>
      <c r="U18" s="587"/>
    </row>
    <row r="19" spans="2:21" x14ac:dyDescent="0.25">
      <c r="B19" s="596" t="s">
        <v>1336</v>
      </c>
      <c r="C19" s="588" t="s">
        <v>1337</v>
      </c>
      <c r="D19" s="585"/>
      <c r="E19" s="586"/>
      <c r="F19" s="587"/>
      <c r="G19" s="585"/>
      <c r="H19" s="586"/>
      <c r="I19" s="587"/>
      <c r="J19" s="585"/>
      <c r="K19" s="586"/>
      <c r="L19" s="587"/>
      <c r="M19" s="586"/>
      <c r="N19" s="586"/>
      <c r="O19" s="586"/>
      <c r="P19" s="585"/>
      <c r="Q19" s="586"/>
      <c r="R19" s="587"/>
      <c r="S19" s="585"/>
      <c r="T19" s="586"/>
      <c r="U19" s="587"/>
    </row>
    <row r="20" spans="2:21" x14ac:dyDescent="0.25">
      <c r="B20" s="596" t="s">
        <v>1338</v>
      </c>
      <c r="C20" s="588" t="s">
        <v>1339</v>
      </c>
      <c r="D20" s="585"/>
      <c r="E20" s="586"/>
      <c r="F20" s="587"/>
      <c r="G20" s="585"/>
      <c r="H20" s="586"/>
      <c r="I20" s="587"/>
      <c r="J20" s="585"/>
      <c r="K20" s="586"/>
      <c r="L20" s="587"/>
      <c r="M20" s="586"/>
      <c r="N20" s="586"/>
      <c r="O20" s="586"/>
      <c r="P20" s="585"/>
      <c r="Q20" s="586"/>
      <c r="R20" s="587"/>
      <c r="S20" s="585"/>
      <c r="T20" s="586"/>
      <c r="U20" s="587"/>
    </row>
    <row r="21" spans="2:21" x14ac:dyDescent="0.25">
      <c r="B21" s="596" t="s">
        <v>1340</v>
      </c>
      <c r="C21" s="588" t="s">
        <v>1341</v>
      </c>
      <c r="D21" s="585">
        <v>1518.48</v>
      </c>
      <c r="E21" s="586">
        <v>834.36478399999987</v>
      </c>
      <c r="F21" s="587">
        <v>56.314555999999996</v>
      </c>
      <c r="G21" s="585">
        <v>4280.32</v>
      </c>
      <c r="H21" s="586">
        <v>13860.180799999998</v>
      </c>
      <c r="I21" s="587">
        <v>138.624</v>
      </c>
      <c r="J21" s="585">
        <v>3283.2</v>
      </c>
      <c r="K21" s="586">
        <v>7695.7295999999988</v>
      </c>
      <c r="L21" s="587">
        <v>101.08</v>
      </c>
      <c r="M21" s="586">
        <v>37.239999999999995</v>
      </c>
      <c r="N21" s="586">
        <v>56.431519999999992</v>
      </c>
      <c r="O21" s="586">
        <v>38.456000000000003</v>
      </c>
      <c r="P21" s="585">
        <v>11.02</v>
      </c>
      <c r="Q21" s="586">
        <v>11.6736</v>
      </c>
      <c r="R21" s="587">
        <v>0.99635999999999991</v>
      </c>
      <c r="S21" s="585">
        <v>510.72</v>
      </c>
      <c r="T21" s="586">
        <v>603.25760000000002</v>
      </c>
      <c r="U21" s="587">
        <v>18.769112</v>
      </c>
    </row>
    <row r="22" spans="2:21" ht="30" x14ac:dyDescent="0.25">
      <c r="B22" s="596" t="s">
        <v>1342</v>
      </c>
      <c r="C22" s="588" t="s">
        <v>1343</v>
      </c>
      <c r="D22" s="585"/>
      <c r="E22" s="586"/>
      <c r="F22" s="587"/>
      <c r="G22" s="585"/>
      <c r="H22" s="586"/>
      <c r="I22" s="587"/>
      <c r="J22" s="585"/>
      <c r="K22" s="586"/>
      <c r="L22" s="587"/>
      <c r="M22" s="586"/>
      <c r="N22" s="586"/>
      <c r="O22" s="586"/>
      <c r="P22" s="585"/>
      <c r="Q22" s="586"/>
      <c r="R22" s="587"/>
      <c r="S22" s="585"/>
      <c r="T22" s="586"/>
      <c r="U22" s="587"/>
    </row>
    <row r="23" spans="2:21" x14ac:dyDescent="0.25">
      <c r="B23" s="596" t="s">
        <v>1344</v>
      </c>
      <c r="C23" s="588" t="s">
        <v>1345</v>
      </c>
      <c r="D23" s="585">
        <v>1963005.8285599994</v>
      </c>
      <c r="E23" s="586">
        <v>1778169.373731744</v>
      </c>
      <c r="F23" s="587">
        <v>83157.723149191908</v>
      </c>
      <c r="G23" s="585">
        <v>4097185.4183519999</v>
      </c>
      <c r="H23" s="586">
        <v>5052822.7599695623</v>
      </c>
      <c r="I23" s="587">
        <v>197562.31311616173</v>
      </c>
      <c r="J23" s="585">
        <v>966948.54811200022</v>
      </c>
      <c r="K23" s="586">
        <v>1177731.8116791418</v>
      </c>
      <c r="L23" s="587">
        <v>48166.044279919195</v>
      </c>
      <c r="M23" s="586">
        <v>16089.713334399992</v>
      </c>
      <c r="N23" s="586">
        <v>27027.695382583104</v>
      </c>
      <c r="O23" s="586">
        <v>22161.009547949845</v>
      </c>
      <c r="P23" s="585">
        <v>9554.8999224000036</v>
      </c>
      <c r="Q23" s="586">
        <v>8329.047548234943</v>
      </c>
      <c r="R23" s="587">
        <v>607.36228108282921</v>
      </c>
      <c r="S23" s="585">
        <v>184227.04486400011</v>
      </c>
      <c r="T23" s="586">
        <v>183858.30445854249</v>
      </c>
      <c r="U23" s="587">
        <v>10899.934539030304</v>
      </c>
    </row>
    <row r="24" spans="2:21" x14ac:dyDescent="0.25">
      <c r="B24" s="596" t="s">
        <v>1346</v>
      </c>
      <c r="C24" s="588" t="s">
        <v>1347</v>
      </c>
      <c r="D24" s="585">
        <v>22274.019199999999</v>
      </c>
      <c r="E24" s="586">
        <v>56618.605526666666</v>
      </c>
      <c r="F24" s="587">
        <v>2812.7435333333333</v>
      </c>
      <c r="G24" s="585">
        <v>82133.525279999987</v>
      </c>
      <c r="H24" s="586">
        <v>97064.128713333354</v>
      </c>
      <c r="I24" s="587">
        <v>9016.3302239999994</v>
      </c>
      <c r="J24" s="585">
        <v>15314.972800000001</v>
      </c>
      <c r="K24" s="586">
        <v>45792.146493333334</v>
      </c>
      <c r="L24" s="587">
        <v>2534.5319039999999</v>
      </c>
      <c r="M24" s="586">
        <v>122.82512</v>
      </c>
      <c r="N24" s="586">
        <v>558.43185000000005</v>
      </c>
      <c r="O24" s="586">
        <v>136.03185533333334</v>
      </c>
      <c r="P24" s="585">
        <v>38.818975999999999</v>
      </c>
      <c r="Q24" s="586">
        <v>183.53147406666662</v>
      </c>
      <c r="R24" s="587">
        <v>25.468694400000004</v>
      </c>
      <c r="S24" s="585">
        <v>2387.5552000000002</v>
      </c>
      <c r="T24" s="586">
        <v>5898.9704066666663</v>
      </c>
      <c r="U24" s="587">
        <v>343.67199999999997</v>
      </c>
    </row>
    <row r="25" spans="2:21" x14ac:dyDescent="0.25">
      <c r="B25" s="596" t="s">
        <v>1348</v>
      </c>
      <c r="C25" s="588" t="s">
        <v>1349</v>
      </c>
      <c r="D25" s="585"/>
      <c r="E25" s="586"/>
      <c r="F25" s="587"/>
      <c r="G25" s="585"/>
      <c r="H25" s="586"/>
      <c r="I25" s="587"/>
      <c r="J25" s="585"/>
      <c r="K25" s="586"/>
      <c r="L25" s="587"/>
      <c r="M25" s="586"/>
      <c r="N25" s="586"/>
      <c r="O25" s="586"/>
      <c r="P25" s="585"/>
      <c r="Q25" s="586"/>
      <c r="R25" s="587"/>
      <c r="S25" s="585"/>
      <c r="T25" s="586"/>
      <c r="U25" s="587"/>
    </row>
    <row r="26" spans="2:21" x14ac:dyDescent="0.25">
      <c r="B26" s="596" t="s">
        <v>1350</v>
      </c>
      <c r="C26" s="588" t="s">
        <v>1351</v>
      </c>
      <c r="D26" s="585">
        <v>737.32159999999999</v>
      </c>
      <c r="E26" s="586">
        <v>2979.1620000000003</v>
      </c>
      <c r="F26" s="587">
        <v>814.89733333333334</v>
      </c>
      <c r="G26" s="585">
        <v>1601.4567999999999</v>
      </c>
      <c r="H26" s="586">
        <v>2604.3493800000001</v>
      </c>
      <c r="I26" s="587">
        <v>1901.2666666666667</v>
      </c>
      <c r="J26" s="585">
        <v>612.86400000000003</v>
      </c>
      <c r="K26" s="586">
        <v>1263.0819999999999</v>
      </c>
      <c r="L26" s="587">
        <v>439.45733333333328</v>
      </c>
      <c r="M26" s="586">
        <v>3.3683200000000002</v>
      </c>
      <c r="N26" s="586">
        <v>4.5220000000000002</v>
      </c>
      <c r="O26" s="586">
        <v>21.061120000000003</v>
      </c>
      <c r="P26" s="585">
        <v>9.114528</v>
      </c>
      <c r="Q26" s="586">
        <v>41.34704</v>
      </c>
      <c r="R26" s="587">
        <v>13.793088000000001</v>
      </c>
      <c r="S26" s="585">
        <v>128.16640000000001</v>
      </c>
      <c r="T26" s="586">
        <v>201.02</v>
      </c>
      <c r="U26" s="587">
        <v>60.022266666666667</v>
      </c>
    </row>
    <row r="27" spans="2:21" x14ac:dyDescent="0.25">
      <c r="B27" s="596" t="s">
        <v>1352</v>
      </c>
      <c r="C27" s="588" t="s">
        <v>1353</v>
      </c>
      <c r="D27" s="585">
        <v>66.575999999999993</v>
      </c>
      <c r="E27" s="586">
        <v>41.344000000000001</v>
      </c>
      <c r="F27" s="587"/>
      <c r="G27" s="585">
        <v>126.4944</v>
      </c>
      <c r="H27" s="586">
        <v>260.46719999999999</v>
      </c>
      <c r="I27" s="587"/>
      <c r="J27" s="585">
        <v>26.630399999999998</v>
      </c>
      <c r="K27" s="586">
        <v>16.537599999999998</v>
      </c>
      <c r="L27" s="587"/>
      <c r="M27" s="586">
        <v>0.66576000000000002</v>
      </c>
      <c r="N27" s="586">
        <v>0.82687999999999995</v>
      </c>
      <c r="O27" s="586"/>
      <c r="P27" s="585">
        <v>0.26630399999999999</v>
      </c>
      <c r="Q27" s="586">
        <v>2.0671999999999997</v>
      </c>
      <c r="R27" s="587"/>
      <c r="S27" s="585">
        <v>13.315199999999999</v>
      </c>
      <c r="T27" s="586">
        <v>16.537599999999998</v>
      </c>
      <c r="U27" s="587"/>
    </row>
    <row r="28" spans="2:21" ht="30" x14ac:dyDescent="0.25">
      <c r="B28" s="596" t="s">
        <v>1354</v>
      </c>
      <c r="C28" s="588" t="s">
        <v>1355</v>
      </c>
      <c r="D28" s="585">
        <v>607.11840000000007</v>
      </c>
      <c r="E28" s="586">
        <v>533.70240000000001</v>
      </c>
      <c r="F28" s="587">
        <v>70.539400000000001</v>
      </c>
      <c r="G28" s="585">
        <v>1952.5920000000001</v>
      </c>
      <c r="H28" s="586">
        <v>723.52</v>
      </c>
      <c r="I28" s="587">
        <v>141.22320000000002</v>
      </c>
      <c r="J28" s="585">
        <v>491.26400000000001</v>
      </c>
      <c r="K28" s="586">
        <v>851.20000000000016</v>
      </c>
      <c r="L28" s="587">
        <v>96.748000000000005</v>
      </c>
      <c r="M28" s="586">
        <v>5.32</v>
      </c>
      <c r="N28" s="586">
        <v>2.5536000000000003</v>
      </c>
      <c r="O28" s="586">
        <v>27.907200000000003</v>
      </c>
      <c r="P28" s="585">
        <v>15.415839999999999</v>
      </c>
      <c r="Q28" s="586">
        <v>12.512639999999999</v>
      </c>
      <c r="R28" s="587">
        <v>3.1623600000000001</v>
      </c>
      <c r="S28" s="585">
        <v>494.608</v>
      </c>
      <c r="T28" s="586">
        <v>238.33600000000004</v>
      </c>
      <c r="U28" s="587">
        <v>31.767999999999997</v>
      </c>
    </row>
    <row r="29" spans="2:21" ht="60.75" customHeight="1" x14ac:dyDescent="0.25">
      <c r="B29" s="596" t="s">
        <v>1356</v>
      </c>
      <c r="C29" s="588" t="s">
        <v>1357</v>
      </c>
      <c r="D29" s="585"/>
      <c r="E29" s="586"/>
      <c r="F29" s="587">
        <v>188.68266666666668</v>
      </c>
      <c r="G29" s="585"/>
      <c r="H29" s="586">
        <v>76.304000000000002</v>
      </c>
      <c r="I29" s="587">
        <v>315.75466666666665</v>
      </c>
      <c r="J29" s="585"/>
      <c r="K29" s="586">
        <v>70.352288000000016</v>
      </c>
      <c r="L29" s="587">
        <v>300.35200000000003</v>
      </c>
      <c r="M29" s="586"/>
      <c r="N29" s="586">
        <v>0.76304000000000005</v>
      </c>
      <c r="O29" s="586">
        <v>0.152</v>
      </c>
      <c r="P29" s="585"/>
      <c r="Q29" s="586">
        <v>1.3963631999999999</v>
      </c>
      <c r="R29" s="587">
        <v>0.67386666666666661</v>
      </c>
      <c r="S29" s="585"/>
      <c r="T29" s="586"/>
      <c r="U29" s="587">
        <v>5.7759999999999998</v>
      </c>
    </row>
    <row r="30" spans="2:21" x14ac:dyDescent="0.25">
      <c r="B30" s="596" t="s">
        <v>1358</v>
      </c>
      <c r="C30" s="588" t="s">
        <v>1359</v>
      </c>
      <c r="D30" s="585">
        <v>7768.6288000000004</v>
      </c>
      <c r="E30" s="586">
        <v>2608.621568</v>
      </c>
      <c r="F30" s="587">
        <v>822.79119999999989</v>
      </c>
      <c r="G30" s="585">
        <v>22501.74408</v>
      </c>
      <c r="H30" s="586">
        <v>8841.3384000000005</v>
      </c>
      <c r="I30" s="587">
        <v>2747.7394666666664</v>
      </c>
      <c r="J30" s="585">
        <v>4335.4959999999992</v>
      </c>
      <c r="K30" s="586">
        <v>3176.0507008000004</v>
      </c>
      <c r="L30" s="587">
        <v>511.60919999999999</v>
      </c>
      <c r="M30" s="586">
        <v>26.265599999999999</v>
      </c>
      <c r="N30" s="586">
        <v>24.194751999999998</v>
      </c>
      <c r="O30" s="586">
        <v>16.334967111111112</v>
      </c>
      <c r="P30" s="585">
        <v>17.4116</v>
      </c>
      <c r="Q30" s="586">
        <v>26.727789440000002</v>
      </c>
      <c r="R30" s="587">
        <v>7.825998666666667</v>
      </c>
      <c r="S30" s="585">
        <v>765.47199999999998</v>
      </c>
      <c r="T30" s="586">
        <v>567.37222399999996</v>
      </c>
      <c r="U30" s="587">
        <v>134.58080000000001</v>
      </c>
    </row>
    <row r="31" spans="2:21" x14ac:dyDescent="0.25">
      <c r="B31" s="596" t="s">
        <v>1360</v>
      </c>
      <c r="C31" s="588" t="s">
        <v>1361</v>
      </c>
      <c r="D31" s="585">
        <v>2.5171199999999998</v>
      </c>
      <c r="E31" s="586">
        <v>86.749439999999993</v>
      </c>
      <c r="F31" s="587">
        <v>254.14400000000001</v>
      </c>
      <c r="G31" s="585">
        <v>5.8550399999999998</v>
      </c>
      <c r="H31" s="586">
        <v>77.775359999999992</v>
      </c>
      <c r="I31" s="587">
        <v>671.46</v>
      </c>
      <c r="J31" s="585">
        <v>1.42272</v>
      </c>
      <c r="K31" s="586">
        <v>65.809920000000005</v>
      </c>
      <c r="L31" s="587">
        <v>502.512</v>
      </c>
      <c r="M31" s="586">
        <v>1.0944000000000001E-2</v>
      </c>
      <c r="N31" s="586">
        <v>1.1965439999999998</v>
      </c>
      <c r="O31" s="586">
        <v>44.469499999999996</v>
      </c>
      <c r="P31" s="585">
        <v>7.6608000000000006E-3</v>
      </c>
      <c r="Q31" s="586">
        <v>0.48858879999999993</v>
      </c>
      <c r="R31" s="587">
        <v>0.76532</v>
      </c>
      <c r="S31" s="585">
        <v>0.27360000000000001</v>
      </c>
      <c r="T31" s="586">
        <v>11.965439999999999</v>
      </c>
      <c r="U31" s="587">
        <v>20.216000000000001</v>
      </c>
    </row>
    <row r="32" spans="2:21" ht="30" x14ac:dyDescent="0.25">
      <c r="B32" s="596" t="s">
        <v>1362</v>
      </c>
      <c r="C32" s="588" t="s">
        <v>1363</v>
      </c>
      <c r="D32" s="585">
        <v>425.6</v>
      </c>
      <c r="E32" s="586">
        <v>1123.1849999999999</v>
      </c>
      <c r="F32" s="587">
        <v>164.61599999999999</v>
      </c>
      <c r="G32" s="585">
        <v>2766.4</v>
      </c>
      <c r="H32" s="586">
        <v>47334.224999999999</v>
      </c>
      <c r="I32" s="587">
        <v>491.68200000000002</v>
      </c>
      <c r="J32" s="585">
        <v>2766.4</v>
      </c>
      <c r="K32" s="586">
        <v>2695.6439999999998</v>
      </c>
      <c r="L32" s="587">
        <v>228.15199999999999</v>
      </c>
      <c r="M32" s="586">
        <v>21.28</v>
      </c>
      <c r="N32" s="586">
        <v>25.672800000000002</v>
      </c>
      <c r="O32" s="586">
        <v>8.6335999999999995</v>
      </c>
      <c r="P32" s="585">
        <v>5.32</v>
      </c>
      <c r="Q32" s="586">
        <v>9.3063900000000004</v>
      </c>
      <c r="R32" s="587">
        <v>0.80142000000000002</v>
      </c>
      <c r="S32" s="585">
        <v>319.2</v>
      </c>
      <c r="T32" s="586">
        <v>385.09199999999998</v>
      </c>
      <c r="U32" s="587">
        <v>62.091999999999999</v>
      </c>
    </row>
    <row r="33" spans="2:21" x14ac:dyDescent="0.25">
      <c r="B33" s="596" t="s">
        <v>1364</v>
      </c>
      <c r="C33" s="588" t="s">
        <v>1365</v>
      </c>
      <c r="D33" s="585">
        <v>2691.0718399999996</v>
      </c>
      <c r="E33" s="586">
        <v>4001.1054240000008</v>
      </c>
      <c r="F33" s="587">
        <v>6497.6630666666661</v>
      </c>
      <c r="G33" s="585">
        <v>7937.2387520000011</v>
      </c>
      <c r="H33" s="586">
        <v>8554.6089440000014</v>
      </c>
      <c r="I33" s="587">
        <v>18077.002799999998</v>
      </c>
      <c r="J33" s="585">
        <v>2762.6729600000008</v>
      </c>
      <c r="K33" s="586">
        <v>2499.9823040000001</v>
      </c>
      <c r="L33" s="587">
        <v>6652.7582933333315</v>
      </c>
      <c r="M33" s="586">
        <v>15.497920000000001</v>
      </c>
      <c r="N33" s="586">
        <v>22.619393599999999</v>
      </c>
      <c r="O33" s="586">
        <v>433.66595187160499</v>
      </c>
      <c r="P33" s="585">
        <v>30.561302399999999</v>
      </c>
      <c r="Q33" s="586">
        <v>68.974309200000008</v>
      </c>
      <c r="R33" s="587">
        <v>77.913426666666652</v>
      </c>
      <c r="S33" s="585">
        <v>635.65670399999999</v>
      </c>
      <c r="T33" s="586">
        <v>779.67305599999997</v>
      </c>
      <c r="U33" s="587">
        <v>757.3731866666667</v>
      </c>
    </row>
    <row r="34" spans="2:21" ht="45" x14ac:dyDescent="0.25">
      <c r="B34" s="596" t="s">
        <v>1366</v>
      </c>
      <c r="C34" s="588" t="s">
        <v>1367</v>
      </c>
      <c r="D34" s="585">
        <v>267.40447999999998</v>
      </c>
      <c r="E34" s="586">
        <v>62.362216480000001</v>
      </c>
      <c r="F34" s="587">
        <v>1048.3728800000001</v>
      </c>
      <c r="G34" s="585">
        <v>778.07036800000014</v>
      </c>
      <c r="H34" s="586">
        <v>434.97292800000002</v>
      </c>
      <c r="I34" s="587">
        <v>2552.5587999999998</v>
      </c>
      <c r="J34" s="585">
        <v>206.09801599999997</v>
      </c>
      <c r="K34" s="586">
        <v>121.315532</v>
      </c>
      <c r="L34" s="587">
        <v>600.27080000000001</v>
      </c>
      <c r="M34" s="586">
        <v>28.7770048</v>
      </c>
      <c r="N34" s="586">
        <v>0.90412640000000011</v>
      </c>
      <c r="O34" s="586">
        <v>57.209759999999996</v>
      </c>
      <c r="P34" s="585">
        <v>2.5949743999999999</v>
      </c>
      <c r="Q34" s="586">
        <v>2.2666528800000001</v>
      </c>
      <c r="R34" s="587">
        <v>6.1283360000000009</v>
      </c>
      <c r="S34" s="585">
        <v>71.143295999999992</v>
      </c>
      <c r="T34" s="586">
        <v>34.402768000000002</v>
      </c>
      <c r="U34" s="587">
        <v>106.27839999999999</v>
      </c>
    </row>
    <row r="35" spans="2:21" x14ac:dyDescent="0.25">
      <c r="B35" s="596" t="s">
        <v>1368</v>
      </c>
      <c r="C35" s="588" t="s">
        <v>1369</v>
      </c>
      <c r="D35" s="585"/>
      <c r="E35" s="586">
        <v>885.21523555555564</v>
      </c>
      <c r="F35" s="587">
        <v>215.44479999999999</v>
      </c>
      <c r="G35" s="585"/>
      <c r="H35" s="586">
        <v>3194.0925333333339</v>
      </c>
      <c r="I35" s="587">
        <v>787.26880000000006</v>
      </c>
      <c r="J35" s="585"/>
      <c r="K35" s="586">
        <v>1616.6409244444446</v>
      </c>
      <c r="L35" s="587">
        <v>255.29919999999998</v>
      </c>
      <c r="M35" s="586"/>
      <c r="N35" s="586">
        <v>30.005745777777779</v>
      </c>
      <c r="O35" s="586">
        <v>5.2060000000000004</v>
      </c>
      <c r="P35" s="585"/>
      <c r="Q35" s="586">
        <v>20.665264711111114</v>
      </c>
      <c r="R35" s="587">
        <v>7.734064</v>
      </c>
      <c r="S35" s="585"/>
      <c r="T35" s="586">
        <v>238.89231999999998</v>
      </c>
      <c r="U35" s="587">
        <v>46.207999999999998</v>
      </c>
    </row>
    <row r="36" spans="2:21" ht="30" x14ac:dyDescent="0.25">
      <c r="B36" s="596" t="s">
        <v>1370</v>
      </c>
      <c r="C36" s="588" t="s">
        <v>1371</v>
      </c>
      <c r="D36" s="585">
        <v>1419.0248799999999</v>
      </c>
      <c r="E36" s="586">
        <v>3972.4971999999998</v>
      </c>
      <c r="F36" s="587">
        <v>1953.2988</v>
      </c>
      <c r="G36" s="585">
        <v>4710.3585519999997</v>
      </c>
      <c r="H36" s="586">
        <v>20232.568760000002</v>
      </c>
      <c r="I36" s="587">
        <v>5715.2557333333325</v>
      </c>
      <c r="J36" s="585">
        <v>3683.6926399999998</v>
      </c>
      <c r="K36" s="586">
        <v>7026.2258400000001</v>
      </c>
      <c r="L36" s="587">
        <v>1957.0820800000001</v>
      </c>
      <c r="M36" s="586">
        <v>15.555984</v>
      </c>
      <c r="N36" s="586">
        <v>285.94855600000005</v>
      </c>
      <c r="O36" s="586">
        <v>122.99967679999997</v>
      </c>
      <c r="P36" s="585">
        <v>27.115948800000002</v>
      </c>
      <c r="Q36" s="586">
        <v>101.63654799999999</v>
      </c>
      <c r="R36" s="587">
        <v>16.078939999999999</v>
      </c>
      <c r="S36" s="585">
        <v>538.64847999999995</v>
      </c>
      <c r="T36" s="586">
        <v>3332.20784</v>
      </c>
      <c r="U36" s="587">
        <v>359.55599999999993</v>
      </c>
    </row>
    <row r="37" spans="2:21" x14ac:dyDescent="0.25">
      <c r="B37" s="596" t="s">
        <v>1372</v>
      </c>
      <c r="C37" s="588" t="s">
        <v>1373</v>
      </c>
      <c r="D37" s="585">
        <v>2007.3119999999999</v>
      </c>
      <c r="E37" s="586">
        <v>1769.9717688888891</v>
      </c>
      <c r="F37" s="587">
        <v>216.0224</v>
      </c>
      <c r="G37" s="585">
        <v>4321.9679999999998</v>
      </c>
      <c r="H37" s="586">
        <v>13888.222604444445</v>
      </c>
      <c r="I37" s="587">
        <v>669.29399999999998</v>
      </c>
      <c r="J37" s="585">
        <v>1354.0159999999998</v>
      </c>
      <c r="K37" s="586">
        <v>1734.8077511111112</v>
      </c>
      <c r="L37" s="587">
        <v>182.49271999999999</v>
      </c>
      <c r="M37" s="586">
        <v>15.078400000000002</v>
      </c>
      <c r="N37" s="586">
        <v>13.754581333333336</v>
      </c>
      <c r="O37" s="586">
        <v>6.1593211999999991</v>
      </c>
      <c r="P37" s="585">
        <v>114.57759999999999</v>
      </c>
      <c r="Q37" s="586">
        <v>24.675261155555557</v>
      </c>
      <c r="R37" s="587">
        <v>2.3797120000000005</v>
      </c>
      <c r="S37" s="585">
        <v>621.67999999999995</v>
      </c>
      <c r="T37" s="586">
        <v>199.64186666666669</v>
      </c>
      <c r="U37" s="587">
        <v>35.859333333333339</v>
      </c>
    </row>
    <row r="38" spans="2:21" ht="30" x14ac:dyDescent="0.25">
      <c r="B38" s="596" t="s">
        <v>1374</v>
      </c>
      <c r="C38" s="588" t="s">
        <v>1375</v>
      </c>
      <c r="D38" s="585">
        <v>440.8</v>
      </c>
      <c r="E38" s="586">
        <v>857.28</v>
      </c>
      <c r="F38" s="587">
        <v>875.06400000000008</v>
      </c>
      <c r="G38" s="585">
        <v>2006.4</v>
      </c>
      <c r="H38" s="586">
        <v>12.16</v>
      </c>
      <c r="I38" s="587">
        <v>1792.0040000000001</v>
      </c>
      <c r="J38" s="585">
        <v>273.60000000000002</v>
      </c>
      <c r="K38" s="586">
        <v>139.84</v>
      </c>
      <c r="L38" s="587">
        <v>167.50400000000002</v>
      </c>
      <c r="M38" s="586">
        <v>3.04</v>
      </c>
      <c r="N38" s="586">
        <v>3.1920000000000002</v>
      </c>
      <c r="O38" s="586">
        <v>13.984</v>
      </c>
      <c r="P38" s="585">
        <v>1.3680000000000001</v>
      </c>
      <c r="Q38" s="586">
        <v>0.47120000000000001</v>
      </c>
      <c r="R38" s="587">
        <v>0.5776</v>
      </c>
      <c r="S38" s="585">
        <v>273.60000000000002</v>
      </c>
      <c r="T38" s="586">
        <v>30.4</v>
      </c>
      <c r="U38" s="587">
        <v>43.32</v>
      </c>
    </row>
    <row r="39" spans="2:21" ht="30" x14ac:dyDescent="0.25">
      <c r="B39" s="596" t="s">
        <v>1376</v>
      </c>
      <c r="C39" s="588" t="s">
        <v>1377</v>
      </c>
      <c r="D39" s="585">
        <v>1355.5968</v>
      </c>
      <c r="E39" s="586">
        <v>1229.8438222222221</v>
      </c>
      <c r="F39" s="587">
        <v>102.88500000000001</v>
      </c>
      <c r="G39" s="585">
        <v>3364.6750400000001</v>
      </c>
      <c r="H39" s="586">
        <v>5291.0418888888898</v>
      </c>
      <c r="I39" s="587">
        <v>390.52979999999997</v>
      </c>
      <c r="J39" s="585">
        <v>2048.5344</v>
      </c>
      <c r="K39" s="586">
        <v>1832.8413333333333</v>
      </c>
      <c r="L39" s="587">
        <v>167.61952000000002</v>
      </c>
      <c r="M39" s="586">
        <v>16.920639999999999</v>
      </c>
      <c r="N39" s="586">
        <v>17.263822222222224</v>
      </c>
      <c r="O39" s="586">
        <v>54.801066666666671</v>
      </c>
      <c r="P39" s="585">
        <v>25.751839999999998</v>
      </c>
      <c r="Q39" s="586">
        <v>32.818117333333333</v>
      </c>
      <c r="R39" s="587">
        <v>2.4302520000000003</v>
      </c>
      <c r="S39" s="585">
        <v>410.096</v>
      </c>
      <c r="T39" s="586">
        <v>413.91288888888886</v>
      </c>
      <c r="U39" s="587">
        <v>24.548000000000002</v>
      </c>
    </row>
    <row r="40" spans="2:21" x14ac:dyDescent="0.25">
      <c r="B40" s="596" t="s">
        <v>1378</v>
      </c>
      <c r="C40" s="588" t="s">
        <v>1379</v>
      </c>
      <c r="D40" s="585">
        <v>62.32</v>
      </c>
      <c r="E40" s="586">
        <v>83.8964</v>
      </c>
      <c r="F40" s="587">
        <v>369.66399999999999</v>
      </c>
      <c r="G40" s="585">
        <v>99.407999999999987</v>
      </c>
      <c r="H40" s="586">
        <v>181.34360000000001</v>
      </c>
      <c r="I40" s="587">
        <v>762.43200000000002</v>
      </c>
      <c r="J40" s="585">
        <v>23.56</v>
      </c>
      <c r="K40" s="586">
        <v>68.475999999999999</v>
      </c>
      <c r="L40" s="587">
        <v>508.28800000000001</v>
      </c>
      <c r="M40" s="586">
        <v>0.152</v>
      </c>
      <c r="N40" s="586">
        <v>0.85575999999999997</v>
      </c>
      <c r="O40" s="586">
        <v>0.8785599999999999</v>
      </c>
      <c r="P40" s="585">
        <v>5.7759999999999998</v>
      </c>
      <c r="Q40" s="586">
        <v>8.137319999999999</v>
      </c>
      <c r="R40" s="587">
        <v>19.0608</v>
      </c>
      <c r="S40" s="585">
        <v>7.6</v>
      </c>
      <c r="T40" s="586">
        <v>21.6524</v>
      </c>
      <c r="U40" s="587">
        <v>88.950400000000002</v>
      </c>
    </row>
    <row r="41" spans="2:21" x14ac:dyDescent="0.25">
      <c r="B41" s="596" t="s">
        <v>1380</v>
      </c>
      <c r="C41" s="588" t="s">
        <v>1381</v>
      </c>
      <c r="D41" s="585"/>
      <c r="E41" s="586"/>
      <c r="F41" s="587"/>
      <c r="G41" s="585"/>
      <c r="H41" s="586"/>
      <c r="I41" s="587"/>
      <c r="J41" s="585"/>
      <c r="K41" s="586"/>
      <c r="L41" s="587"/>
      <c r="M41" s="586"/>
      <c r="N41" s="586"/>
      <c r="O41" s="586"/>
      <c r="P41" s="585"/>
      <c r="Q41" s="586"/>
      <c r="R41" s="587"/>
      <c r="S41" s="585"/>
      <c r="T41" s="586"/>
      <c r="U41" s="587"/>
    </row>
    <row r="42" spans="2:21" ht="30" x14ac:dyDescent="0.25">
      <c r="B42" s="596" t="s">
        <v>1382</v>
      </c>
      <c r="C42" s="588" t="s">
        <v>1383</v>
      </c>
      <c r="D42" s="585"/>
      <c r="E42" s="586"/>
      <c r="F42" s="587"/>
      <c r="G42" s="585"/>
      <c r="H42" s="586"/>
      <c r="I42" s="587"/>
      <c r="J42" s="585"/>
      <c r="K42" s="586"/>
      <c r="L42" s="587"/>
      <c r="M42" s="586"/>
      <c r="N42" s="586"/>
      <c r="O42" s="586"/>
      <c r="P42" s="585"/>
      <c r="Q42" s="586"/>
      <c r="R42" s="587"/>
      <c r="S42" s="585"/>
      <c r="T42" s="586"/>
      <c r="U42" s="587"/>
    </row>
    <row r="43" spans="2:21" x14ac:dyDescent="0.25">
      <c r="B43" s="596" t="s">
        <v>1384</v>
      </c>
      <c r="C43" s="588" t="s">
        <v>1385</v>
      </c>
      <c r="D43" s="585"/>
      <c r="E43" s="586"/>
      <c r="F43" s="587"/>
      <c r="G43" s="585"/>
      <c r="H43" s="586"/>
      <c r="I43" s="587"/>
      <c r="J43" s="585"/>
      <c r="K43" s="586"/>
      <c r="L43" s="587"/>
      <c r="M43" s="586"/>
      <c r="N43" s="586"/>
      <c r="O43" s="586"/>
      <c r="P43" s="585"/>
      <c r="Q43" s="586"/>
      <c r="R43" s="587"/>
      <c r="S43" s="585"/>
      <c r="T43" s="586"/>
      <c r="U43" s="587"/>
    </row>
    <row r="44" spans="2:21" x14ac:dyDescent="0.25">
      <c r="B44" s="596" t="s">
        <v>1386</v>
      </c>
      <c r="C44" s="588" t="s">
        <v>1387</v>
      </c>
      <c r="D44" s="585"/>
      <c r="E44" s="586">
        <v>112.48</v>
      </c>
      <c r="F44" s="587">
        <v>77.975999999999999</v>
      </c>
      <c r="G44" s="585"/>
      <c r="H44" s="586">
        <v>231.04</v>
      </c>
      <c r="I44" s="587">
        <v>180.5</v>
      </c>
      <c r="J44" s="585"/>
      <c r="K44" s="586">
        <v>158.08000000000001</v>
      </c>
      <c r="L44" s="587">
        <v>129.238</v>
      </c>
      <c r="M44" s="586"/>
      <c r="N44" s="586">
        <v>0.60799999999999998</v>
      </c>
      <c r="O44" s="586">
        <v>6.0191999999999997</v>
      </c>
      <c r="P44" s="585"/>
      <c r="Q44" s="586">
        <v>0.30399999999999999</v>
      </c>
      <c r="R44" s="587">
        <v>0.92416000000000009</v>
      </c>
      <c r="S44" s="585"/>
      <c r="T44" s="586">
        <v>18.239999999999998</v>
      </c>
      <c r="U44" s="587">
        <v>15.884</v>
      </c>
    </row>
    <row r="45" spans="2:21" x14ac:dyDescent="0.25">
      <c r="B45" s="596" t="s">
        <v>1388</v>
      </c>
      <c r="C45" s="588" t="s">
        <v>1389</v>
      </c>
      <c r="D45" s="585">
        <v>706.49599999999998</v>
      </c>
      <c r="E45" s="586">
        <v>718.47116800000003</v>
      </c>
      <c r="F45" s="587">
        <v>69.745199999999997</v>
      </c>
      <c r="G45" s="585">
        <v>918.84911999999997</v>
      </c>
      <c r="H45" s="586">
        <v>4003.0233600000001</v>
      </c>
      <c r="I45" s="587">
        <v>197.92426666666668</v>
      </c>
      <c r="J45" s="585">
        <v>197.904</v>
      </c>
      <c r="K45" s="586">
        <v>639.89264000000003</v>
      </c>
      <c r="L45" s="587">
        <v>130.44133333333335</v>
      </c>
      <c r="M45" s="586">
        <v>0.42560000000000003</v>
      </c>
      <c r="N45" s="586">
        <v>3.0576320000000003</v>
      </c>
      <c r="O45" s="586">
        <v>2.3712000000000004</v>
      </c>
      <c r="P45" s="585">
        <v>8.0651200000000003</v>
      </c>
      <c r="Q45" s="586">
        <v>13.457320000000003</v>
      </c>
      <c r="R45" s="587">
        <v>1.97828</v>
      </c>
      <c r="S45" s="585">
        <v>21.28</v>
      </c>
      <c r="T45" s="586">
        <v>152.88159999999999</v>
      </c>
      <c r="U45" s="587">
        <v>27.436</v>
      </c>
    </row>
    <row r="46" spans="2:21" x14ac:dyDescent="0.25">
      <c r="B46" s="596" t="s">
        <v>1390</v>
      </c>
      <c r="C46" s="588" t="s">
        <v>1391</v>
      </c>
      <c r="D46" s="585">
        <v>235.73376000000002</v>
      </c>
      <c r="E46" s="586">
        <v>765.77599999999995</v>
      </c>
      <c r="F46" s="587">
        <v>259.92</v>
      </c>
      <c r="G46" s="585">
        <v>1016.58816</v>
      </c>
      <c r="H46" s="586">
        <v>1108.992</v>
      </c>
      <c r="I46" s="587">
        <v>816.58199999999999</v>
      </c>
      <c r="J46" s="585">
        <v>551.13984000000005</v>
      </c>
      <c r="K46" s="586">
        <v>397.024</v>
      </c>
      <c r="L46" s="587">
        <v>232.28183999999999</v>
      </c>
      <c r="M46" s="586">
        <v>4.7825280000000001</v>
      </c>
      <c r="N46" s="586">
        <v>9.1504000000000012</v>
      </c>
      <c r="O46" s="586">
        <v>9.2805120000000016</v>
      </c>
      <c r="P46" s="585">
        <v>8.0591615999999995</v>
      </c>
      <c r="Q46" s="586">
        <v>4.2316799999999999</v>
      </c>
      <c r="R46" s="587">
        <v>1.48732</v>
      </c>
      <c r="S46" s="585">
        <v>73.105919999999998</v>
      </c>
      <c r="T46" s="586">
        <v>357.50400000000002</v>
      </c>
      <c r="U46" s="587">
        <v>109.744</v>
      </c>
    </row>
    <row r="47" spans="2:21" ht="15" customHeight="1" x14ac:dyDescent="0.25">
      <c r="B47" s="596" t="s">
        <v>1392</v>
      </c>
      <c r="C47" s="588" t="s">
        <v>1393</v>
      </c>
      <c r="D47" s="585">
        <v>964.59199999999998</v>
      </c>
      <c r="E47" s="586">
        <v>245.98464000000001</v>
      </c>
      <c r="F47" s="587">
        <v>268.96906666666666</v>
      </c>
      <c r="G47" s="585">
        <v>1915.2</v>
      </c>
      <c r="H47" s="586">
        <v>1210.5675200000001</v>
      </c>
      <c r="I47" s="587">
        <v>587.99680000000001</v>
      </c>
      <c r="J47" s="585">
        <v>482.14400000000001</v>
      </c>
      <c r="K47" s="586">
        <v>266.52895999999998</v>
      </c>
      <c r="L47" s="587">
        <v>130.71088</v>
      </c>
      <c r="M47" s="586">
        <v>4.9248000000000003</v>
      </c>
      <c r="N47" s="586">
        <v>2.3584320000000001</v>
      </c>
      <c r="O47" s="586">
        <v>224.428</v>
      </c>
      <c r="P47" s="585">
        <v>9.4087999999999994</v>
      </c>
      <c r="Q47" s="586">
        <v>1.1793680000000002</v>
      </c>
      <c r="R47" s="587">
        <v>4.9201893333333331</v>
      </c>
      <c r="S47" s="585">
        <v>140.75200000000001</v>
      </c>
      <c r="T47" s="586">
        <v>48.144480000000001</v>
      </c>
      <c r="U47" s="587">
        <v>44.937279999999994</v>
      </c>
    </row>
    <row r="48" spans="2:21" x14ac:dyDescent="0.25">
      <c r="B48" s="596" t="s">
        <v>1394</v>
      </c>
      <c r="C48" s="588" t="s">
        <v>1395</v>
      </c>
      <c r="D48" s="585"/>
      <c r="E48" s="586"/>
      <c r="F48" s="587"/>
      <c r="G48" s="585"/>
      <c r="H48" s="586"/>
      <c r="I48" s="587"/>
      <c r="J48" s="585"/>
      <c r="K48" s="586"/>
      <c r="L48" s="587"/>
      <c r="M48" s="586"/>
      <c r="N48" s="586"/>
      <c r="O48" s="586"/>
      <c r="P48" s="585"/>
      <c r="Q48" s="586"/>
      <c r="R48" s="587"/>
      <c r="S48" s="585"/>
      <c r="T48" s="586"/>
      <c r="U48" s="587"/>
    </row>
    <row r="49" spans="2:21" x14ac:dyDescent="0.25">
      <c r="B49" s="596" t="s">
        <v>1396</v>
      </c>
      <c r="C49" s="588" t="s">
        <v>1397</v>
      </c>
      <c r="D49" s="585">
        <v>1873848.241008</v>
      </c>
      <c r="E49" s="586">
        <v>2216760.19678985</v>
      </c>
      <c r="F49" s="587">
        <v>39033.674092179826</v>
      </c>
      <c r="G49" s="585">
        <v>3754059.5385804796</v>
      </c>
      <c r="H49" s="586">
        <v>3394303.421963939</v>
      </c>
      <c r="I49" s="587">
        <v>107438.66153495839</v>
      </c>
      <c r="J49" s="585">
        <v>1149309.7495039999</v>
      </c>
      <c r="K49" s="586">
        <v>1486596.1857271565</v>
      </c>
      <c r="L49" s="587">
        <v>45514.426355114236</v>
      </c>
      <c r="M49" s="586">
        <v>10629.394534400006</v>
      </c>
      <c r="N49" s="586">
        <v>9740.1146951333285</v>
      </c>
      <c r="O49" s="586">
        <v>10914.197000662165</v>
      </c>
      <c r="P49" s="585">
        <v>116263.92810672004</v>
      </c>
      <c r="Q49" s="586">
        <v>135013.05712059187</v>
      </c>
      <c r="R49" s="587">
        <v>1254.2747384536785</v>
      </c>
      <c r="S49" s="585">
        <v>129183.31796959991</v>
      </c>
      <c r="T49" s="586">
        <v>162087.9937705553</v>
      </c>
      <c r="U49" s="587">
        <v>9339.299104809179</v>
      </c>
    </row>
    <row r="50" spans="2:21" ht="30" x14ac:dyDescent="0.25">
      <c r="B50" s="596" t="s">
        <v>1398</v>
      </c>
      <c r="C50" s="588" t="s">
        <v>1399</v>
      </c>
      <c r="D50" s="585">
        <v>7105.8878239999995</v>
      </c>
      <c r="E50" s="586">
        <v>27179.426068888886</v>
      </c>
      <c r="F50" s="587">
        <v>2895.7783466666669</v>
      </c>
      <c r="G50" s="585">
        <v>160699.68048000001</v>
      </c>
      <c r="H50" s="586">
        <v>76956.041577777782</v>
      </c>
      <c r="I50" s="587">
        <v>31451.952682666673</v>
      </c>
      <c r="J50" s="585">
        <v>17671.49872</v>
      </c>
      <c r="K50" s="586">
        <v>33223.709277777773</v>
      </c>
      <c r="L50" s="587">
        <v>4241.7211199999983</v>
      </c>
      <c r="M50" s="586">
        <v>128.60729120000002</v>
      </c>
      <c r="N50" s="586">
        <v>240.22865333333331</v>
      </c>
      <c r="O50" s="586">
        <v>160.63623593333335</v>
      </c>
      <c r="P50" s="585">
        <v>228.7019664</v>
      </c>
      <c r="Q50" s="586">
        <v>211.32897566666662</v>
      </c>
      <c r="R50" s="587">
        <v>21.945526933333333</v>
      </c>
      <c r="S50" s="585">
        <v>2299.1468319999999</v>
      </c>
      <c r="T50" s="586">
        <v>4593.3156766666661</v>
      </c>
      <c r="U50" s="587">
        <v>470.51199733333334</v>
      </c>
    </row>
    <row r="51" spans="2:21" ht="30" x14ac:dyDescent="0.25">
      <c r="B51" s="596" t="s">
        <v>1400</v>
      </c>
      <c r="C51" s="588" t="s">
        <v>1401</v>
      </c>
      <c r="D51" s="585">
        <v>53.747200000000007</v>
      </c>
      <c r="E51" s="586">
        <v>1.216</v>
      </c>
      <c r="F51" s="587">
        <v>91.838400000000007</v>
      </c>
      <c r="G51" s="585">
        <v>110.71680000000001</v>
      </c>
      <c r="H51" s="586">
        <v>8.2080000000000002</v>
      </c>
      <c r="I51" s="587">
        <v>184.83199999999999</v>
      </c>
      <c r="J51" s="585">
        <v>36.844799999999999</v>
      </c>
      <c r="K51" s="586">
        <v>3.6480000000000001</v>
      </c>
      <c r="L51" s="587">
        <v>138.624</v>
      </c>
      <c r="M51" s="586">
        <v>0.35264000000000006</v>
      </c>
      <c r="N51" s="586">
        <v>6.0800000000000007E-2</v>
      </c>
      <c r="O51" s="586">
        <v>3.8173549822485207</v>
      </c>
      <c r="P51" s="585">
        <v>0.83600000000000008</v>
      </c>
      <c r="Q51" s="586">
        <v>3.0400000000000003E-2</v>
      </c>
      <c r="R51" s="587">
        <v>2.5414400000000001</v>
      </c>
      <c r="S51" s="585">
        <v>18.4224</v>
      </c>
      <c r="T51" s="586">
        <v>0.91200000000000003</v>
      </c>
      <c r="U51" s="587">
        <v>11.552</v>
      </c>
    </row>
    <row r="52" spans="2:21" x14ac:dyDescent="0.25">
      <c r="B52" s="596" t="s">
        <v>1402</v>
      </c>
      <c r="C52" s="588" t="s">
        <v>1403</v>
      </c>
      <c r="D52" s="585"/>
      <c r="E52" s="586"/>
      <c r="F52" s="587"/>
      <c r="G52" s="585"/>
      <c r="H52" s="586"/>
      <c r="I52" s="587"/>
      <c r="J52" s="585"/>
      <c r="K52" s="586"/>
      <c r="L52" s="587"/>
      <c r="M52" s="586"/>
      <c r="N52" s="586"/>
      <c r="O52" s="586"/>
      <c r="P52" s="585"/>
      <c r="Q52" s="586"/>
      <c r="R52" s="587"/>
      <c r="S52" s="585"/>
      <c r="T52" s="586"/>
      <c r="U52" s="587"/>
    </row>
    <row r="53" spans="2:21" x14ac:dyDescent="0.25">
      <c r="B53" s="596" t="s">
        <v>1404</v>
      </c>
      <c r="C53" s="588" t="s">
        <v>1405</v>
      </c>
      <c r="D53" s="585"/>
      <c r="E53" s="586"/>
      <c r="F53" s="587">
        <v>248.36799999999999</v>
      </c>
      <c r="G53" s="585"/>
      <c r="H53" s="586"/>
      <c r="I53" s="587">
        <v>372.55200000000002</v>
      </c>
      <c r="J53" s="585"/>
      <c r="K53" s="586"/>
      <c r="L53" s="587">
        <v>309.01599999999996</v>
      </c>
      <c r="M53" s="586"/>
      <c r="N53" s="586"/>
      <c r="O53" s="586">
        <v>1.7396231111111109</v>
      </c>
      <c r="P53" s="585"/>
      <c r="Q53" s="586"/>
      <c r="R53" s="587">
        <v>7.9131200000000002</v>
      </c>
      <c r="S53" s="585"/>
      <c r="T53" s="586"/>
      <c r="U53" s="587">
        <v>64.113599999999991</v>
      </c>
    </row>
    <row r="54" spans="2:21" x14ac:dyDescent="0.25">
      <c r="B54" s="596" t="s">
        <v>1406</v>
      </c>
      <c r="C54" s="588" t="s">
        <v>1407</v>
      </c>
      <c r="D54" s="585"/>
      <c r="E54" s="586"/>
      <c r="F54" s="587"/>
      <c r="G54" s="585"/>
      <c r="H54" s="586"/>
      <c r="I54" s="587"/>
      <c r="J54" s="585"/>
      <c r="K54" s="586"/>
      <c r="L54" s="587"/>
      <c r="M54" s="586"/>
      <c r="N54" s="586"/>
      <c r="O54" s="586"/>
      <c r="P54" s="585"/>
      <c r="Q54" s="586"/>
      <c r="R54" s="587"/>
      <c r="S54" s="585"/>
      <c r="T54" s="586"/>
      <c r="U54" s="587"/>
    </row>
    <row r="55" spans="2:21" ht="45" x14ac:dyDescent="0.25">
      <c r="B55" s="596" t="s">
        <v>1408</v>
      </c>
      <c r="C55" s="588" t="s">
        <v>1409</v>
      </c>
      <c r="D55" s="585">
        <v>87.148800000000008</v>
      </c>
      <c r="E55" s="586">
        <v>85.760400000000004</v>
      </c>
      <c r="F55" s="587">
        <v>307.572</v>
      </c>
      <c r="G55" s="585">
        <v>251.19360000000003</v>
      </c>
      <c r="H55" s="586">
        <v>4715.4336000000012</v>
      </c>
      <c r="I55" s="587">
        <v>749.43599999999992</v>
      </c>
      <c r="J55" s="585">
        <v>33.321600000000004</v>
      </c>
      <c r="K55" s="586">
        <v>50.267200000000003</v>
      </c>
      <c r="L55" s="587">
        <v>209.38000000000002</v>
      </c>
      <c r="M55" s="586">
        <v>1.0252800000000002</v>
      </c>
      <c r="N55" s="586">
        <v>0.75828000000000007</v>
      </c>
      <c r="O55" s="586">
        <v>15.540111999999999</v>
      </c>
      <c r="P55" s="585">
        <v>0.46137600000000001</v>
      </c>
      <c r="Q55" s="586">
        <v>0.61552399999999996</v>
      </c>
      <c r="R55" s="587">
        <v>4.6641200000000005</v>
      </c>
      <c r="S55" s="585">
        <v>35.884800000000006</v>
      </c>
      <c r="T55" s="586">
        <v>36.988399999999999</v>
      </c>
      <c r="U55" s="587">
        <v>86.64</v>
      </c>
    </row>
    <row r="56" spans="2:21" ht="30" x14ac:dyDescent="0.25">
      <c r="B56" s="596" t="s">
        <v>1410</v>
      </c>
      <c r="C56" s="588" t="s">
        <v>1411</v>
      </c>
      <c r="D56" s="585">
        <v>2239.4532439999998</v>
      </c>
      <c r="E56" s="586">
        <v>646.45684000000006</v>
      </c>
      <c r="F56" s="587">
        <v>1654.0057333333332</v>
      </c>
      <c r="G56" s="585">
        <v>6269.1208400000014</v>
      </c>
      <c r="H56" s="586">
        <v>6085.6868560000012</v>
      </c>
      <c r="I56" s="587">
        <v>4064.6193333333331</v>
      </c>
      <c r="J56" s="585">
        <v>2524.7128400000001</v>
      </c>
      <c r="K56" s="586">
        <v>1115.0664396000002</v>
      </c>
      <c r="L56" s="587">
        <v>1139.0560800000001</v>
      </c>
      <c r="M56" s="586">
        <v>17.29982</v>
      </c>
      <c r="N56" s="586">
        <v>7.8904908000000002</v>
      </c>
      <c r="O56" s="586">
        <v>130.22729200000001</v>
      </c>
      <c r="P56" s="585">
        <v>17.028512400000004</v>
      </c>
      <c r="Q56" s="586">
        <v>28.512104080000004</v>
      </c>
      <c r="R56" s="587">
        <v>55.025064000000008</v>
      </c>
      <c r="S56" s="585">
        <v>737.99903599999993</v>
      </c>
      <c r="T56" s="586">
        <v>202.42551600000002</v>
      </c>
      <c r="U56" s="587">
        <v>244.95053333333331</v>
      </c>
    </row>
    <row r="57" spans="2:21" ht="30" x14ac:dyDescent="0.25">
      <c r="B57" s="596" t="s">
        <v>1412</v>
      </c>
      <c r="C57" s="588" t="s">
        <v>1413</v>
      </c>
      <c r="D57" s="585">
        <v>5689.5350399999988</v>
      </c>
      <c r="E57" s="586">
        <v>11530.695363133334</v>
      </c>
      <c r="F57" s="587">
        <v>18897.955306666681</v>
      </c>
      <c r="G57" s="585">
        <v>15432.745853199993</v>
      </c>
      <c r="H57" s="586">
        <v>117155.83604166668</v>
      </c>
      <c r="I57" s="587">
        <v>49099.513733333319</v>
      </c>
      <c r="J57" s="585">
        <v>5614.8861119999983</v>
      </c>
      <c r="K57" s="586">
        <v>12473.37873513333</v>
      </c>
      <c r="L57" s="587">
        <v>17134.050102666664</v>
      </c>
      <c r="M57" s="586">
        <v>64.357822399999975</v>
      </c>
      <c r="N57" s="586">
        <v>98.178095333333346</v>
      </c>
      <c r="O57" s="586">
        <v>6743.4637778157667</v>
      </c>
      <c r="P57" s="585">
        <v>130.72771764000007</v>
      </c>
      <c r="Q57" s="586">
        <v>229.43947902555556</v>
      </c>
      <c r="R57" s="587">
        <v>365.7673659999997</v>
      </c>
      <c r="S57" s="585">
        <v>1535.718852</v>
      </c>
      <c r="T57" s="586">
        <v>2754.0551006666665</v>
      </c>
      <c r="U57" s="587">
        <v>3576.661890666669</v>
      </c>
    </row>
    <row r="58" spans="2:21" x14ac:dyDescent="0.25">
      <c r="B58" s="596" t="s">
        <v>1414</v>
      </c>
      <c r="C58" s="588" t="s">
        <v>1415</v>
      </c>
      <c r="D58" s="585">
        <v>367.80851999999999</v>
      </c>
      <c r="E58" s="586">
        <v>981.49199999999996</v>
      </c>
      <c r="F58" s="587">
        <v>438.01333333333332</v>
      </c>
      <c r="G58" s="585">
        <v>1595.1007200000004</v>
      </c>
      <c r="H58" s="586">
        <v>1929.4487999999999</v>
      </c>
      <c r="I58" s="587">
        <v>1325.5919999999999</v>
      </c>
      <c r="J58" s="585">
        <v>607.02984000000004</v>
      </c>
      <c r="K58" s="586">
        <v>977.57600000000002</v>
      </c>
      <c r="L58" s="587">
        <v>524.02760000000001</v>
      </c>
      <c r="M58" s="586">
        <v>3.7027560000000008</v>
      </c>
      <c r="N58" s="586">
        <v>4.806</v>
      </c>
      <c r="O58" s="586">
        <v>75.183576711111101</v>
      </c>
      <c r="P58" s="585">
        <v>9.5178380000000011</v>
      </c>
      <c r="Q58" s="586">
        <v>9.5096500000000006</v>
      </c>
      <c r="R58" s="587">
        <v>3.3934000000000002</v>
      </c>
      <c r="S58" s="585">
        <v>136.35867999999999</v>
      </c>
      <c r="T58" s="586">
        <v>202.208</v>
      </c>
      <c r="U58" s="587">
        <v>103.48666666666666</v>
      </c>
    </row>
    <row r="59" spans="2:21" x14ac:dyDescent="0.25">
      <c r="B59" s="596" t="s">
        <v>1416</v>
      </c>
      <c r="C59" s="588" t="s">
        <v>1417</v>
      </c>
      <c r="D59" s="585"/>
      <c r="E59" s="586">
        <v>144.92048</v>
      </c>
      <c r="F59" s="587">
        <v>15.884</v>
      </c>
      <c r="G59" s="585"/>
      <c r="H59" s="586">
        <v>174.04128000000003</v>
      </c>
      <c r="I59" s="587">
        <v>135.73599999999999</v>
      </c>
      <c r="J59" s="585"/>
      <c r="K59" s="586">
        <v>120.506</v>
      </c>
      <c r="L59" s="587">
        <v>63.536000000000001</v>
      </c>
      <c r="M59" s="586"/>
      <c r="N59" s="586">
        <v>1.76932</v>
      </c>
      <c r="O59" s="586">
        <v>4.6882263000000002</v>
      </c>
      <c r="P59" s="585"/>
      <c r="Q59" s="586">
        <v>1.1626960000000002</v>
      </c>
      <c r="R59" s="587">
        <v>0.66423999999999994</v>
      </c>
      <c r="S59" s="585"/>
      <c r="T59" s="586">
        <v>35.372160000000001</v>
      </c>
      <c r="U59" s="587">
        <v>28.88</v>
      </c>
    </row>
    <row r="60" spans="2:21" x14ac:dyDescent="0.25">
      <c r="B60" s="596" t="s">
        <v>1418</v>
      </c>
      <c r="C60" s="588" t="s">
        <v>1419</v>
      </c>
      <c r="D60" s="585"/>
      <c r="E60" s="586"/>
      <c r="F60" s="587"/>
      <c r="G60" s="585"/>
      <c r="H60" s="586"/>
      <c r="I60" s="587"/>
      <c r="J60" s="585"/>
      <c r="K60" s="586"/>
      <c r="L60" s="587"/>
      <c r="M60" s="586"/>
      <c r="N60" s="586"/>
      <c r="O60" s="586"/>
      <c r="P60" s="585"/>
      <c r="Q60" s="586"/>
      <c r="R60" s="587"/>
      <c r="S60" s="585"/>
      <c r="T60" s="586"/>
      <c r="U60" s="587"/>
    </row>
    <row r="61" spans="2:21" ht="30" x14ac:dyDescent="0.25">
      <c r="B61" s="596" t="s">
        <v>1420</v>
      </c>
      <c r="C61" s="588" t="s">
        <v>1421</v>
      </c>
      <c r="D61" s="585">
        <v>1937.5321359999998</v>
      </c>
      <c r="E61" s="586">
        <v>9940.0811746666659</v>
      </c>
      <c r="F61" s="587">
        <v>2216.3748127472531</v>
      </c>
      <c r="G61" s="585">
        <v>4023.8681780000002</v>
      </c>
      <c r="H61" s="586">
        <v>82845.977025555563</v>
      </c>
      <c r="I61" s="587">
        <v>5903.1893183882785</v>
      </c>
      <c r="J61" s="585">
        <v>1310.1832400000001</v>
      </c>
      <c r="K61" s="586">
        <v>9975.8130875000006</v>
      </c>
      <c r="L61" s="587">
        <v>3126.7117128205132</v>
      </c>
      <c r="M61" s="586">
        <v>8.8373439999999999</v>
      </c>
      <c r="N61" s="586">
        <v>135.72858719444443</v>
      </c>
      <c r="O61" s="586">
        <v>102.49402234285715</v>
      </c>
      <c r="P61" s="585">
        <v>26.287990520000005</v>
      </c>
      <c r="Q61" s="586">
        <v>114.97441340833333</v>
      </c>
      <c r="R61" s="587">
        <v>35.42398584615384</v>
      </c>
      <c r="S61" s="585">
        <v>567.65125599999999</v>
      </c>
      <c r="T61" s="586">
        <v>2679.5796138888891</v>
      </c>
      <c r="U61" s="587">
        <v>503.16338681318683</v>
      </c>
    </row>
    <row r="62" spans="2:21" x14ac:dyDescent="0.25">
      <c r="B62" s="596" t="s">
        <v>1422</v>
      </c>
      <c r="C62" s="588" t="s">
        <v>1423</v>
      </c>
      <c r="D62" s="585"/>
      <c r="E62" s="586"/>
      <c r="F62" s="587"/>
      <c r="G62" s="585"/>
      <c r="H62" s="586"/>
      <c r="I62" s="587"/>
      <c r="J62" s="585"/>
      <c r="K62" s="586"/>
      <c r="L62" s="587"/>
      <c r="M62" s="586"/>
      <c r="N62" s="586"/>
      <c r="O62" s="586"/>
      <c r="P62" s="585"/>
      <c r="Q62" s="586"/>
      <c r="R62" s="587"/>
      <c r="S62" s="585"/>
      <c r="T62" s="586"/>
      <c r="U62" s="587"/>
    </row>
    <row r="63" spans="2:21" x14ac:dyDescent="0.25">
      <c r="B63" s="596" t="s">
        <v>1424</v>
      </c>
      <c r="C63" s="588" t="s">
        <v>1425</v>
      </c>
      <c r="D63" s="585">
        <v>33549.067624000003</v>
      </c>
      <c r="E63" s="586">
        <v>53837.259386067803</v>
      </c>
      <c r="F63" s="587">
        <v>8861.9483333333355</v>
      </c>
      <c r="G63" s="585">
        <v>113674.76555519999</v>
      </c>
      <c r="H63" s="586">
        <v>279617.51359978237</v>
      </c>
      <c r="I63" s="587">
        <v>23909.217282424248</v>
      </c>
      <c r="J63" s="585">
        <v>55058.084239999989</v>
      </c>
      <c r="K63" s="586">
        <v>69306.704324182763</v>
      </c>
      <c r="L63" s="587">
        <v>9951.3614436363696</v>
      </c>
      <c r="M63" s="586">
        <v>364.411924</v>
      </c>
      <c r="N63" s="586">
        <v>946.35670024727415</v>
      </c>
      <c r="O63" s="586">
        <v>964.32681851538462</v>
      </c>
      <c r="P63" s="585">
        <v>1447.3386836000004</v>
      </c>
      <c r="Q63" s="586">
        <v>2170.9870282134443</v>
      </c>
      <c r="R63" s="587">
        <v>309.53848733333319</v>
      </c>
      <c r="S63" s="585">
        <v>12697.306039999998</v>
      </c>
      <c r="T63" s="586">
        <v>22320.200795506575</v>
      </c>
      <c r="U63" s="587">
        <v>2557.5585406060613</v>
      </c>
    </row>
    <row r="64" spans="2:21" x14ac:dyDescent="0.25">
      <c r="B64" s="596" t="s">
        <v>1426</v>
      </c>
      <c r="C64" s="588" t="s">
        <v>1427</v>
      </c>
      <c r="D64" s="585">
        <v>7282.5389200000009</v>
      </c>
      <c r="E64" s="586">
        <v>4730.39984</v>
      </c>
      <c r="F64" s="587">
        <v>1485.3850400000001</v>
      </c>
      <c r="G64" s="585">
        <v>15647.107799999998</v>
      </c>
      <c r="H64" s="586">
        <v>4514.0872979999995</v>
      </c>
      <c r="I64" s="587">
        <v>4512.6925333333338</v>
      </c>
      <c r="J64" s="585">
        <v>3404.5632800000003</v>
      </c>
      <c r="K64" s="586">
        <v>5735.9752399999998</v>
      </c>
      <c r="L64" s="587">
        <v>2227.4036933333332</v>
      </c>
      <c r="M64" s="586">
        <v>49.318460000000002</v>
      </c>
      <c r="N64" s="586">
        <v>143.82506799999999</v>
      </c>
      <c r="O64" s="586">
        <v>165.5252705</v>
      </c>
      <c r="P64" s="585">
        <v>128.60891600000002</v>
      </c>
      <c r="Q64" s="586">
        <v>32.1378822</v>
      </c>
      <c r="R64" s="587">
        <v>60.721162666666672</v>
      </c>
      <c r="S64" s="585">
        <v>1036.1276759999998</v>
      </c>
      <c r="T64" s="586">
        <v>674.49183999999991</v>
      </c>
      <c r="U64" s="587">
        <v>373.75533333333328</v>
      </c>
    </row>
    <row r="65" spans="2:21" x14ac:dyDescent="0.25">
      <c r="B65" s="596" t="s">
        <v>1428</v>
      </c>
      <c r="C65" s="588" t="s">
        <v>1429</v>
      </c>
      <c r="D65" s="585"/>
      <c r="E65" s="586"/>
      <c r="F65" s="587"/>
      <c r="G65" s="585"/>
      <c r="H65" s="586"/>
      <c r="I65" s="587"/>
      <c r="J65" s="585"/>
      <c r="K65" s="586"/>
      <c r="L65" s="587"/>
      <c r="M65" s="586"/>
      <c r="N65" s="586"/>
      <c r="O65" s="586"/>
      <c r="P65" s="585"/>
      <c r="Q65" s="586"/>
      <c r="R65" s="587"/>
      <c r="S65" s="585"/>
      <c r="T65" s="586"/>
      <c r="U65" s="587"/>
    </row>
    <row r="66" spans="2:21" ht="60" x14ac:dyDescent="0.25">
      <c r="B66" s="596" t="s">
        <v>1430</v>
      </c>
      <c r="C66" s="588" t="s">
        <v>1431</v>
      </c>
      <c r="D66" s="585"/>
      <c r="E66" s="586"/>
      <c r="F66" s="587"/>
      <c r="G66" s="585"/>
      <c r="H66" s="586"/>
      <c r="I66" s="587"/>
      <c r="J66" s="585"/>
      <c r="K66" s="586"/>
      <c r="L66" s="587"/>
      <c r="M66" s="586"/>
      <c r="N66" s="586"/>
      <c r="O66" s="586"/>
      <c r="P66" s="585"/>
      <c r="Q66" s="586"/>
      <c r="R66" s="587"/>
      <c r="S66" s="585"/>
      <c r="T66" s="586"/>
      <c r="U66" s="587"/>
    </row>
    <row r="67" spans="2:21" x14ac:dyDescent="0.25">
      <c r="B67" s="596" t="s">
        <v>1432</v>
      </c>
      <c r="C67" s="588" t="s">
        <v>1433</v>
      </c>
      <c r="D67" s="585"/>
      <c r="E67" s="586"/>
      <c r="F67" s="587"/>
      <c r="G67" s="585"/>
      <c r="H67" s="586"/>
      <c r="I67" s="587"/>
      <c r="J67" s="585"/>
      <c r="K67" s="586"/>
      <c r="L67" s="587"/>
      <c r="M67" s="586"/>
      <c r="N67" s="586"/>
      <c r="O67" s="586"/>
      <c r="P67" s="585"/>
      <c r="Q67" s="586"/>
      <c r="R67" s="587"/>
      <c r="S67" s="585"/>
      <c r="T67" s="586"/>
      <c r="U67" s="587"/>
    </row>
    <row r="68" spans="2:21" x14ac:dyDescent="0.25">
      <c r="B68" s="596" t="s">
        <v>1434</v>
      </c>
      <c r="C68" s="588" t="s">
        <v>1435</v>
      </c>
      <c r="D68" s="585"/>
      <c r="E68" s="586"/>
      <c r="F68" s="587"/>
      <c r="G68" s="585"/>
      <c r="H68" s="586"/>
      <c r="I68" s="587"/>
      <c r="J68" s="585"/>
      <c r="K68" s="586"/>
      <c r="L68" s="587"/>
      <c r="M68" s="586"/>
      <c r="N68" s="586"/>
      <c r="O68" s="586"/>
      <c r="P68" s="585"/>
      <c r="Q68" s="586"/>
      <c r="R68" s="587"/>
      <c r="S68" s="585"/>
      <c r="T68" s="586"/>
      <c r="U68" s="587"/>
    </row>
    <row r="69" spans="2:21" ht="30" x14ac:dyDescent="0.25">
      <c r="B69" s="596" t="s">
        <v>1436</v>
      </c>
      <c r="C69" s="588" t="s">
        <v>1437</v>
      </c>
      <c r="D69" s="585"/>
      <c r="E69" s="586"/>
      <c r="F69" s="587"/>
      <c r="G69" s="585"/>
      <c r="H69" s="586"/>
      <c r="I69" s="587"/>
      <c r="J69" s="585"/>
      <c r="K69" s="586"/>
      <c r="L69" s="587"/>
      <c r="M69" s="586"/>
      <c r="N69" s="586"/>
      <c r="O69" s="586"/>
      <c r="P69" s="585"/>
      <c r="Q69" s="586"/>
      <c r="R69" s="587"/>
      <c r="S69" s="585"/>
      <c r="T69" s="586"/>
      <c r="U69" s="587"/>
    </row>
    <row r="70" spans="2:21" x14ac:dyDescent="0.25">
      <c r="B70" s="596" t="s">
        <v>1438</v>
      </c>
      <c r="C70" s="588" t="s">
        <v>1439</v>
      </c>
      <c r="D70" s="585"/>
      <c r="E70" s="586"/>
      <c r="F70" s="587">
        <v>57.76</v>
      </c>
      <c r="G70" s="585"/>
      <c r="H70" s="586"/>
      <c r="I70" s="587"/>
      <c r="J70" s="585"/>
      <c r="K70" s="586"/>
      <c r="L70" s="587">
        <v>5.7759999999999998</v>
      </c>
      <c r="M70" s="586"/>
      <c r="N70" s="586"/>
      <c r="O70" s="586">
        <v>2.859375</v>
      </c>
      <c r="P70" s="585"/>
      <c r="Q70" s="586"/>
      <c r="R70" s="587">
        <v>4.3031199999999998</v>
      </c>
      <c r="S70" s="585"/>
      <c r="T70" s="586"/>
      <c r="U70" s="587">
        <v>28.88</v>
      </c>
    </row>
    <row r="71" spans="2:21" ht="30" x14ac:dyDescent="0.25">
      <c r="B71" s="596" t="s">
        <v>1440</v>
      </c>
      <c r="C71" s="588" t="s">
        <v>1441</v>
      </c>
      <c r="D71" s="585">
        <v>40</v>
      </c>
      <c r="E71" s="586">
        <v>970.21599999999989</v>
      </c>
      <c r="F71" s="587">
        <v>1307.3975999999998</v>
      </c>
      <c r="G71" s="585">
        <v>66.674999999999997</v>
      </c>
      <c r="H71" s="586">
        <v>4502.0337499999987</v>
      </c>
      <c r="I71" s="587">
        <v>3363.076</v>
      </c>
      <c r="J71" s="585">
        <v>22.5</v>
      </c>
      <c r="K71" s="586">
        <v>934.2</v>
      </c>
      <c r="L71" s="587">
        <v>1070.0039999999999</v>
      </c>
      <c r="M71" s="586">
        <v>0.25</v>
      </c>
      <c r="N71" s="586">
        <v>10.862</v>
      </c>
      <c r="O71" s="586">
        <v>314.16081250000002</v>
      </c>
      <c r="P71" s="585">
        <v>0.17500000000000002</v>
      </c>
      <c r="Q71" s="586">
        <v>28.422612499999996</v>
      </c>
      <c r="R71" s="587">
        <v>31.580279999999995</v>
      </c>
      <c r="S71" s="585">
        <v>3.75</v>
      </c>
      <c r="T71" s="586">
        <v>222.73124999999999</v>
      </c>
      <c r="U71" s="587">
        <v>282.1576</v>
      </c>
    </row>
    <row r="72" spans="2:21" ht="45" x14ac:dyDescent="0.25">
      <c r="B72" s="596" t="s">
        <v>1442</v>
      </c>
      <c r="C72" s="588" t="s">
        <v>1443</v>
      </c>
      <c r="D72" s="585"/>
      <c r="E72" s="586"/>
      <c r="F72" s="587"/>
      <c r="G72" s="585">
        <v>668.25</v>
      </c>
      <c r="H72" s="586">
        <v>506.3655555555556</v>
      </c>
      <c r="I72" s="587">
        <v>296.50133333333332</v>
      </c>
      <c r="J72" s="585">
        <v>148.5</v>
      </c>
      <c r="K72" s="586">
        <v>241.56888888888889</v>
      </c>
      <c r="L72" s="587">
        <v>61.610666666666667</v>
      </c>
      <c r="M72" s="586"/>
      <c r="N72" s="586">
        <v>0.69683333333333342</v>
      </c>
      <c r="O72" s="586">
        <v>17.549999999999997</v>
      </c>
      <c r="P72" s="585">
        <v>54.45</v>
      </c>
      <c r="Q72" s="586">
        <v>54.12072222222222</v>
      </c>
      <c r="R72" s="587">
        <v>16.923680000000001</v>
      </c>
      <c r="S72" s="585">
        <v>66</v>
      </c>
      <c r="T72" s="586">
        <v>46.455555555555563</v>
      </c>
      <c r="U72" s="587">
        <v>19.253333333333334</v>
      </c>
    </row>
    <row r="73" spans="2:21" ht="30" x14ac:dyDescent="0.25">
      <c r="B73" s="596" t="s">
        <v>1444</v>
      </c>
      <c r="C73" s="588" t="s">
        <v>1445</v>
      </c>
      <c r="D73" s="585"/>
      <c r="E73" s="586"/>
      <c r="F73" s="587"/>
      <c r="G73" s="585"/>
      <c r="H73" s="586"/>
      <c r="I73" s="587"/>
      <c r="J73" s="585"/>
      <c r="K73" s="586"/>
      <c r="L73" s="587"/>
      <c r="M73" s="586"/>
      <c r="N73" s="586"/>
      <c r="O73" s="586"/>
      <c r="P73" s="585"/>
      <c r="Q73" s="586"/>
      <c r="R73" s="587"/>
      <c r="S73" s="585"/>
      <c r="T73" s="586"/>
      <c r="U73" s="587"/>
    </row>
    <row r="74" spans="2:21" x14ac:dyDescent="0.25">
      <c r="B74" s="596" t="s">
        <v>1446</v>
      </c>
      <c r="C74" s="588" t="s">
        <v>1447</v>
      </c>
      <c r="D74" s="585"/>
      <c r="E74" s="586">
        <v>24430.573826388889</v>
      </c>
      <c r="F74" s="587">
        <v>7085.2122266666674</v>
      </c>
      <c r="G74" s="585"/>
      <c r="H74" s="586">
        <v>86354.335099206364</v>
      </c>
      <c r="I74" s="587">
        <v>17741.489400000006</v>
      </c>
      <c r="J74" s="585"/>
      <c r="K74" s="586">
        <v>28467.004044642857</v>
      </c>
      <c r="L74" s="587">
        <v>6833.4676733333326</v>
      </c>
      <c r="M74" s="586"/>
      <c r="N74" s="586">
        <v>1766.5665625992062</v>
      </c>
      <c r="O74" s="586">
        <v>8938.5151263279458</v>
      </c>
      <c r="P74" s="585"/>
      <c r="Q74" s="586">
        <v>563.4100336904761</v>
      </c>
      <c r="R74" s="587">
        <v>157.774328</v>
      </c>
      <c r="S74" s="585"/>
      <c r="T74" s="586">
        <v>5654.6081736111109</v>
      </c>
      <c r="U74" s="587">
        <v>1892.7711333333325</v>
      </c>
    </row>
    <row r="75" spans="2:21" x14ac:dyDescent="0.25">
      <c r="B75" s="596" t="s">
        <v>1448</v>
      </c>
      <c r="C75" s="588" t="s">
        <v>1449</v>
      </c>
      <c r="D75" s="585"/>
      <c r="E75" s="586"/>
      <c r="F75" s="587"/>
      <c r="G75" s="585"/>
      <c r="H75" s="586"/>
      <c r="I75" s="587"/>
      <c r="J75" s="585"/>
      <c r="K75" s="586"/>
      <c r="L75" s="587"/>
      <c r="M75" s="586"/>
      <c r="N75" s="586"/>
      <c r="O75" s="586"/>
      <c r="P75" s="585"/>
      <c r="Q75" s="586"/>
      <c r="R75" s="587"/>
      <c r="S75" s="585"/>
      <c r="T75" s="586"/>
      <c r="U75" s="587"/>
    </row>
    <row r="76" spans="2:21" ht="30" x14ac:dyDescent="0.25">
      <c r="B76" s="596" t="s">
        <v>1450</v>
      </c>
      <c r="C76" s="588" t="s">
        <v>1451</v>
      </c>
      <c r="D76" s="585"/>
      <c r="E76" s="586"/>
      <c r="F76" s="587">
        <v>413.85040000000004</v>
      </c>
      <c r="G76" s="585"/>
      <c r="H76" s="586"/>
      <c r="I76" s="587">
        <v>1341.4760000000001</v>
      </c>
      <c r="J76" s="585"/>
      <c r="K76" s="586"/>
      <c r="L76" s="587">
        <v>466.41200000000003</v>
      </c>
      <c r="M76" s="586"/>
      <c r="N76" s="586"/>
      <c r="O76" s="586">
        <v>51.012850000000007</v>
      </c>
      <c r="P76" s="585"/>
      <c r="Q76" s="586"/>
      <c r="R76" s="587">
        <v>19.060799999999997</v>
      </c>
      <c r="S76" s="585"/>
      <c r="T76" s="586"/>
      <c r="U76" s="587">
        <v>111.76559999999999</v>
      </c>
    </row>
    <row r="77" spans="2:21" ht="30" x14ac:dyDescent="0.25">
      <c r="B77" s="596" t="s">
        <v>1452</v>
      </c>
      <c r="C77" s="588" t="s">
        <v>1453</v>
      </c>
      <c r="D77" s="585">
        <v>15.336</v>
      </c>
      <c r="E77" s="586">
        <v>27.1875</v>
      </c>
      <c r="F77" s="587">
        <v>1359.6704</v>
      </c>
      <c r="G77" s="585">
        <v>8.0519999999999996</v>
      </c>
      <c r="H77" s="586">
        <v>399.75</v>
      </c>
      <c r="I77" s="587">
        <v>3254.4872</v>
      </c>
      <c r="J77" s="585">
        <v>3.456</v>
      </c>
      <c r="K77" s="586">
        <v>33.75</v>
      </c>
      <c r="L77" s="587">
        <v>1170.3620000000001</v>
      </c>
      <c r="M77" s="586">
        <v>2.1600000000000001E-2</v>
      </c>
      <c r="N77" s="586">
        <v>0.125</v>
      </c>
      <c r="O77" s="586">
        <v>20.190106249999999</v>
      </c>
      <c r="P77" s="585">
        <v>0.1026</v>
      </c>
      <c r="Q77" s="586">
        <v>0.16250000000000001</v>
      </c>
      <c r="R77" s="587">
        <v>23.259951999999998</v>
      </c>
      <c r="S77" s="585">
        <v>3.2960000000000003</v>
      </c>
      <c r="T77" s="586">
        <v>6.5625</v>
      </c>
      <c r="U77" s="587">
        <v>222.376</v>
      </c>
    </row>
    <row r="78" spans="2:21" x14ac:dyDescent="0.25">
      <c r="B78" s="596" t="s">
        <v>1454</v>
      </c>
      <c r="C78" s="588" t="s">
        <v>1455</v>
      </c>
      <c r="D78" s="585">
        <v>51.8</v>
      </c>
      <c r="E78" s="586">
        <v>562.12</v>
      </c>
      <c r="F78" s="587">
        <v>295.24986666666666</v>
      </c>
      <c r="G78" s="585">
        <v>64.900000000000006</v>
      </c>
      <c r="H78" s="586">
        <v>4664.7612499999996</v>
      </c>
      <c r="I78" s="587">
        <v>498.10298666666665</v>
      </c>
      <c r="J78" s="585">
        <v>394.5</v>
      </c>
      <c r="K78" s="586">
        <v>1321.53325</v>
      </c>
      <c r="L78" s="587">
        <v>202.73759999999999</v>
      </c>
      <c r="M78" s="586">
        <v>3.79</v>
      </c>
      <c r="N78" s="586">
        <v>11.27975</v>
      </c>
      <c r="O78" s="586">
        <v>21.156287500000001</v>
      </c>
      <c r="P78" s="585">
        <v>4.88</v>
      </c>
      <c r="Q78" s="586">
        <v>15.597625000000001</v>
      </c>
      <c r="R78" s="587">
        <v>2.2709306666666667</v>
      </c>
      <c r="S78" s="585">
        <v>25.9</v>
      </c>
      <c r="T78" s="586">
        <v>160.30500000000001</v>
      </c>
      <c r="U78" s="587">
        <v>112.15066666666667</v>
      </c>
    </row>
    <row r="79" spans="2:21" x14ac:dyDescent="0.25">
      <c r="B79" s="596" t="s">
        <v>1456</v>
      </c>
      <c r="C79" s="588" t="s">
        <v>1457</v>
      </c>
      <c r="D79" s="585"/>
      <c r="E79" s="586"/>
      <c r="F79" s="587"/>
      <c r="G79" s="585"/>
      <c r="H79" s="586"/>
      <c r="I79" s="587"/>
      <c r="J79" s="585"/>
      <c r="K79" s="586"/>
      <c r="L79" s="587"/>
      <c r="M79" s="586"/>
      <c r="N79" s="586"/>
      <c r="O79" s="586"/>
      <c r="P79" s="585"/>
      <c r="Q79" s="586"/>
      <c r="R79" s="587"/>
      <c r="S79" s="585"/>
      <c r="T79" s="586"/>
      <c r="U79" s="587"/>
    </row>
    <row r="80" spans="2:21" ht="30" x14ac:dyDescent="0.25">
      <c r="B80" s="596" t="s">
        <v>1458</v>
      </c>
      <c r="C80" s="588" t="s">
        <v>1459</v>
      </c>
      <c r="D80" s="585"/>
      <c r="E80" s="586">
        <v>93</v>
      </c>
      <c r="F80" s="587">
        <v>40.432000000000002</v>
      </c>
      <c r="G80" s="585"/>
      <c r="H80" s="586">
        <v>411</v>
      </c>
      <c r="I80" s="587">
        <v>158.84</v>
      </c>
      <c r="J80" s="585"/>
      <c r="K80" s="586">
        <v>60</v>
      </c>
      <c r="L80" s="587">
        <v>46.207999999999998</v>
      </c>
      <c r="M80" s="586"/>
      <c r="N80" s="586">
        <v>0.6</v>
      </c>
      <c r="O80" s="586">
        <v>5.1249999999999997E-2</v>
      </c>
      <c r="P80" s="585"/>
      <c r="Q80" s="586">
        <v>0.45</v>
      </c>
      <c r="R80" s="587">
        <v>0.46207999999999999</v>
      </c>
      <c r="S80" s="585"/>
      <c r="T80" s="586">
        <v>18</v>
      </c>
      <c r="U80" s="587">
        <v>11.552</v>
      </c>
    </row>
    <row r="81" spans="2:21" x14ac:dyDescent="0.25">
      <c r="B81" s="596" t="s">
        <v>1460</v>
      </c>
      <c r="C81" s="588" t="s">
        <v>1461</v>
      </c>
      <c r="D81" s="585"/>
      <c r="E81" s="586"/>
      <c r="F81" s="587"/>
      <c r="G81" s="585"/>
      <c r="H81" s="586"/>
      <c r="I81" s="587"/>
      <c r="J81" s="585"/>
      <c r="K81" s="586"/>
      <c r="L81" s="587"/>
      <c r="M81" s="586"/>
      <c r="N81" s="586"/>
      <c r="O81" s="586"/>
      <c r="P81" s="585"/>
      <c r="Q81" s="586"/>
      <c r="R81" s="587"/>
      <c r="S81" s="585"/>
      <c r="T81" s="586"/>
      <c r="U81" s="587"/>
    </row>
    <row r="82" spans="2:21" x14ac:dyDescent="0.25">
      <c r="B82" s="596" t="s">
        <v>1462</v>
      </c>
      <c r="C82" s="588" t="s">
        <v>1463</v>
      </c>
      <c r="D82" s="585"/>
      <c r="E82" s="586">
        <v>152.49</v>
      </c>
      <c r="F82" s="587">
        <v>108.3</v>
      </c>
      <c r="G82" s="585"/>
      <c r="H82" s="586">
        <v>468.21</v>
      </c>
      <c r="I82" s="587">
        <v>463.524</v>
      </c>
      <c r="J82" s="585"/>
      <c r="K82" s="586">
        <v>155.22</v>
      </c>
      <c r="L82" s="587">
        <v>132.84800000000001</v>
      </c>
      <c r="M82" s="586"/>
      <c r="N82" s="586">
        <v>2.52</v>
      </c>
      <c r="O82" s="586">
        <v>2.3250000000000002</v>
      </c>
      <c r="P82" s="585"/>
      <c r="Q82" s="586">
        <v>6.8394000000000004</v>
      </c>
      <c r="R82" s="587">
        <v>5.6460399999999993</v>
      </c>
      <c r="S82" s="585"/>
      <c r="T82" s="586">
        <v>46.53</v>
      </c>
      <c r="U82" s="587">
        <v>37.543999999999997</v>
      </c>
    </row>
    <row r="83" spans="2:21" x14ac:dyDescent="0.25">
      <c r="B83" s="596" t="s">
        <v>1464</v>
      </c>
      <c r="C83" s="588" t="s">
        <v>1465</v>
      </c>
      <c r="D83" s="585"/>
      <c r="E83" s="586"/>
      <c r="F83" s="587"/>
      <c r="G83" s="585"/>
      <c r="H83" s="586"/>
      <c r="I83" s="587"/>
      <c r="J83" s="585"/>
      <c r="K83" s="586"/>
      <c r="L83" s="587"/>
      <c r="M83" s="586"/>
      <c r="N83" s="586"/>
      <c r="O83" s="586"/>
      <c r="P83" s="585"/>
      <c r="Q83" s="586"/>
      <c r="R83" s="587"/>
      <c r="S83" s="585"/>
      <c r="T83" s="586"/>
      <c r="U83" s="587"/>
    </row>
    <row r="84" spans="2:21" ht="45" x14ac:dyDescent="0.25">
      <c r="B84" s="596" t="s">
        <v>1466</v>
      </c>
      <c r="C84" s="588" t="s">
        <v>1467</v>
      </c>
      <c r="D84" s="585">
        <v>255.85</v>
      </c>
      <c r="E84" s="586">
        <v>15.674999999999999</v>
      </c>
      <c r="F84" s="587">
        <v>38.988</v>
      </c>
      <c r="G84" s="585">
        <v>563.125</v>
      </c>
      <c r="H84" s="586">
        <v>37.762499999999996</v>
      </c>
      <c r="I84" s="587">
        <v>196.38400000000001</v>
      </c>
      <c r="J84" s="585">
        <v>144.6</v>
      </c>
      <c r="K84" s="586">
        <v>59.849999999999994</v>
      </c>
      <c r="L84" s="587">
        <v>95.304000000000002</v>
      </c>
      <c r="M84" s="586">
        <v>0.96500000000000008</v>
      </c>
      <c r="N84" s="586">
        <v>0.85499999999999987</v>
      </c>
      <c r="O84" s="586">
        <v>0.20749999999999999</v>
      </c>
      <c r="P84" s="585">
        <v>12.115499999999999</v>
      </c>
      <c r="Q84" s="586">
        <v>0.22087499999999999</v>
      </c>
      <c r="R84" s="587">
        <v>0.44764000000000004</v>
      </c>
      <c r="S84" s="585"/>
      <c r="T84" s="586">
        <v>4.9874999999999989</v>
      </c>
      <c r="U84" s="587">
        <v>10.108000000000001</v>
      </c>
    </row>
    <row r="85" spans="2:21" x14ac:dyDescent="0.25">
      <c r="B85" s="596" t="s">
        <v>1468</v>
      </c>
      <c r="C85" s="588" t="s">
        <v>1469</v>
      </c>
      <c r="D85" s="585"/>
      <c r="E85" s="586">
        <v>173.4</v>
      </c>
      <c r="F85" s="587">
        <v>88.805999999999997</v>
      </c>
      <c r="G85" s="585"/>
      <c r="H85" s="586">
        <v>673.2</v>
      </c>
      <c r="I85" s="587">
        <v>202.88200000000001</v>
      </c>
      <c r="J85" s="585"/>
      <c r="K85" s="586">
        <v>244.8</v>
      </c>
      <c r="L85" s="587">
        <v>109.744</v>
      </c>
      <c r="M85" s="586"/>
      <c r="N85" s="586">
        <v>10.199999999999999</v>
      </c>
      <c r="O85" s="586">
        <v>13.750000000000002</v>
      </c>
      <c r="P85" s="585"/>
      <c r="Q85" s="586">
        <v>0.91800000000000004</v>
      </c>
      <c r="R85" s="587">
        <v>2.2165400000000002</v>
      </c>
      <c r="S85" s="585"/>
      <c r="T85" s="586">
        <v>30.6</v>
      </c>
      <c r="U85" s="587">
        <v>14.44</v>
      </c>
    </row>
    <row r="86" spans="2:21" x14ac:dyDescent="0.25">
      <c r="B86" s="596" t="s">
        <v>1470</v>
      </c>
      <c r="C86" s="588" t="s">
        <v>1471</v>
      </c>
      <c r="D86" s="585"/>
      <c r="E86" s="586"/>
      <c r="F86" s="587"/>
      <c r="G86" s="585"/>
      <c r="H86" s="586"/>
      <c r="I86" s="587"/>
      <c r="J86" s="585"/>
      <c r="K86" s="586"/>
      <c r="L86" s="587"/>
      <c r="M86" s="586"/>
      <c r="N86" s="586"/>
      <c r="O86" s="586"/>
      <c r="P86" s="585"/>
      <c r="Q86" s="586"/>
      <c r="R86" s="587"/>
      <c r="S86" s="585"/>
      <c r="T86" s="586"/>
      <c r="U86" s="587"/>
    </row>
    <row r="87" spans="2:21" ht="30" x14ac:dyDescent="0.25">
      <c r="B87" s="596" t="s">
        <v>1472</v>
      </c>
      <c r="C87" s="588" t="s">
        <v>1473</v>
      </c>
      <c r="D87" s="585"/>
      <c r="E87" s="586"/>
      <c r="F87" s="587"/>
      <c r="G87" s="585"/>
      <c r="H87" s="586"/>
      <c r="I87" s="587"/>
      <c r="J87" s="585"/>
      <c r="K87" s="586"/>
      <c r="L87" s="587"/>
      <c r="M87" s="586"/>
      <c r="N87" s="586"/>
      <c r="O87" s="586"/>
      <c r="P87" s="585"/>
      <c r="Q87" s="586"/>
      <c r="R87" s="587"/>
      <c r="S87" s="585"/>
      <c r="T87" s="586"/>
      <c r="U87" s="587"/>
    </row>
    <row r="88" spans="2:21" ht="30" x14ac:dyDescent="0.25">
      <c r="B88" s="596" t="s">
        <v>1474</v>
      </c>
      <c r="C88" s="588" t="s">
        <v>1475</v>
      </c>
      <c r="D88" s="585">
        <v>41981.645000000004</v>
      </c>
      <c r="E88" s="586">
        <v>37880.365875000003</v>
      </c>
      <c r="F88" s="587">
        <v>1989.2640266666667</v>
      </c>
      <c r="G88" s="585">
        <v>93386.707500000004</v>
      </c>
      <c r="H88" s="586">
        <v>93659.89208333331</v>
      </c>
      <c r="I88" s="587">
        <v>4600.8535466666672</v>
      </c>
      <c r="J88" s="585">
        <v>21341.84</v>
      </c>
      <c r="K88" s="586">
        <v>63889.604333333329</v>
      </c>
      <c r="L88" s="587">
        <v>2223.0360746666665</v>
      </c>
      <c r="M88" s="586">
        <v>425.99399999999997</v>
      </c>
      <c r="N88" s="586">
        <v>24265.525375000001</v>
      </c>
      <c r="O88" s="586">
        <v>81.170997222222212</v>
      </c>
      <c r="P88" s="585">
        <v>578.26220000000001</v>
      </c>
      <c r="Q88" s="586">
        <v>303.43605937500001</v>
      </c>
      <c r="R88" s="587">
        <v>45.667173866666651</v>
      </c>
      <c r="S88" s="585">
        <v>4214.22</v>
      </c>
      <c r="T88" s="586">
        <v>6364.1367708333328</v>
      </c>
      <c r="U88" s="587">
        <v>324.63045333333332</v>
      </c>
    </row>
    <row r="89" spans="2:21" x14ac:dyDescent="0.25">
      <c r="B89" s="596" t="s">
        <v>1476</v>
      </c>
      <c r="C89" s="588" t="s">
        <v>1477</v>
      </c>
      <c r="D89" s="585">
        <v>3559.1734080000006</v>
      </c>
      <c r="E89" s="586">
        <v>3461.6951600000002</v>
      </c>
      <c r="F89" s="587">
        <v>3169.0986666666663</v>
      </c>
      <c r="G89" s="585">
        <v>9616.3924920000009</v>
      </c>
      <c r="H89" s="586">
        <v>11892.61752</v>
      </c>
      <c r="I89" s="587">
        <v>7758.5638666666646</v>
      </c>
      <c r="J89" s="585">
        <v>3358.3408319999999</v>
      </c>
      <c r="K89" s="586">
        <v>5165.4565199999997</v>
      </c>
      <c r="L89" s="587">
        <v>2650.8470666666667</v>
      </c>
      <c r="M89" s="586">
        <v>15.286706400000003</v>
      </c>
      <c r="N89" s="586">
        <v>89.805436</v>
      </c>
      <c r="O89" s="586">
        <v>1088.3842698749997</v>
      </c>
      <c r="P89" s="585">
        <v>107.1818552</v>
      </c>
      <c r="Q89" s="586">
        <v>105.57847720000001</v>
      </c>
      <c r="R89" s="587">
        <v>124.00590666666666</v>
      </c>
      <c r="S89" s="585">
        <v>617.9215559999999</v>
      </c>
      <c r="T89" s="586">
        <v>773.90305999999998</v>
      </c>
      <c r="U89" s="587">
        <v>702.84293333333358</v>
      </c>
    </row>
    <row r="90" spans="2:21" x14ac:dyDescent="0.25">
      <c r="B90" s="596" t="s">
        <v>1478</v>
      </c>
      <c r="C90" s="588" t="s">
        <v>1479</v>
      </c>
      <c r="D90" s="585">
        <v>15349.851519999998</v>
      </c>
      <c r="E90" s="586">
        <v>8428.0156933333346</v>
      </c>
      <c r="F90" s="587">
        <v>2245.8676399999995</v>
      </c>
      <c r="G90" s="585">
        <v>56232.333568000002</v>
      </c>
      <c r="H90" s="586">
        <v>105037.48036000003</v>
      </c>
      <c r="I90" s="587">
        <v>6623.0003413333325</v>
      </c>
      <c r="J90" s="585">
        <v>22904.721452800008</v>
      </c>
      <c r="K90" s="586">
        <v>6229.318086666668</v>
      </c>
      <c r="L90" s="587">
        <v>2083.5476000000003</v>
      </c>
      <c r="M90" s="586">
        <v>633.82831999999985</v>
      </c>
      <c r="N90" s="586">
        <v>499.80754844444442</v>
      </c>
      <c r="O90" s="586">
        <v>1226.7625778666668</v>
      </c>
      <c r="P90" s="585">
        <v>2805.4420056000004</v>
      </c>
      <c r="Q90" s="586">
        <v>156.33210048888887</v>
      </c>
      <c r="R90" s="587">
        <v>42.935510933333333</v>
      </c>
      <c r="S90" s="585">
        <v>5727.0966240000016</v>
      </c>
      <c r="T90" s="586">
        <v>2479.8766644444449</v>
      </c>
      <c r="U90" s="587">
        <v>769.07440000000008</v>
      </c>
    </row>
    <row r="91" spans="2:21" x14ac:dyDescent="0.25">
      <c r="B91" s="596" t="s">
        <v>1480</v>
      </c>
      <c r="C91" s="588" t="s">
        <v>1481</v>
      </c>
      <c r="D91" s="585">
        <v>6313.7911199999999</v>
      </c>
      <c r="E91" s="586">
        <v>14113.286538666665</v>
      </c>
      <c r="F91" s="587">
        <v>1389.8018666666667</v>
      </c>
      <c r="G91" s="585">
        <v>11149.6294</v>
      </c>
      <c r="H91" s="586">
        <v>46963.968959999998</v>
      </c>
      <c r="I91" s="587">
        <v>3388.586666666667</v>
      </c>
      <c r="J91" s="585">
        <v>5958.7709999999997</v>
      </c>
      <c r="K91" s="586">
        <v>19848.794559466667</v>
      </c>
      <c r="L91" s="587">
        <v>2270.9595466666669</v>
      </c>
      <c r="M91" s="586">
        <v>32.228195999999997</v>
      </c>
      <c r="N91" s="586">
        <v>251.77244533333337</v>
      </c>
      <c r="O91" s="586">
        <v>635.20080533333328</v>
      </c>
      <c r="P91" s="585">
        <v>184.67590959999998</v>
      </c>
      <c r="Q91" s="586">
        <v>273.34381514666666</v>
      </c>
      <c r="R91" s="587">
        <v>71.993989333333332</v>
      </c>
      <c r="S91" s="585">
        <v>925.67384000000004</v>
      </c>
      <c r="T91" s="586">
        <v>3245.7697466666668</v>
      </c>
      <c r="U91" s="587">
        <v>198.6944</v>
      </c>
    </row>
    <row r="92" spans="2:21" x14ac:dyDescent="0.25">
      <c r="B92" s="596" t="s">
        <v>1482</v>
      </c>
      <c r="C92" s="588" t="s">
        <v>1483</v>
      </c>
      <c r="D92" s="585"/>
      <c r="E92" s="586"/>
      <c r="F92" s="587"/>
      <c r="G92" s="585"/>
      <c r="H92" s="586"/>
      <c r="I92" s="587"/>
      <c r="J92" s="585"/>
      <c r="K92" s="586"/>
      <c r="L92" s="587"/>
      <c r="M92" s="586"/>
      <c r="N92" s="586"/>
      <c r="O92" s="586"/>
      <c r="P92" s="585"/>
      <c r="Q92" s="586"/>
      <c r="R92" s="587"/>
      <c r="S92" s="585"/>
      <c r="T92" s="586"/>
      <c r="U92" s="587"/>
    </row>
    <row r="93" spans="2:21" ht="30" x14ac:dyDescent="0.25">
      <c r="B93" s="596" t="s">
        <v>1484</v>
      </c>
      <c r="C93" s="588" t="s">
        <v>1485</v>
      </c>
      <c r="D93" s="585"/>
      <c r="E93" s="586"/>
      <c r="F93" s="587"/>
      <c r="G93" s="585"/>
      <c r="H93" s="586"/>
      <c r="I93" s="587"/>
      <c r="J93" s="585"/>
      <c r="K93" s="586"/>
      <c r="L93" s="587"/>
      <c r="M93" s="586"/>
      <c r="N93" s="586"/>
      <c r="O93" s="586"/>
      <c r="P93" s="585"/>
      <c r="Q93" s="586"/>
      <c r="R93" s="587"/>
      <c r="S93" s="585"/>
      <c r="T93" s="586"/>
      <c r="U93" s="587"/>
    </row>
    <row r="94" spans="2:21" ht="30" x14ac:dyDescent="0.25">
      <c r="B94" s="596" t="s">
        <v>1486</v>
      </c>
      <c r="C94" s="588" t="s">
        <v>1487</v>
      </c>
      <c r="D94" s="585"/>
      <c r="E94" s="586">
        <v>7.875</v>
      </c>
      <c r="F94" s="587"/>
      <c r="G94" s="585"/>
      <c r="H94" s="586">
        <v>74.625</v>
      </c>
      <c r="I94" s="587"/>
      <c r="J94" s="585"/>
      <c r="K94" s="586">
        <v>7.5</v>
      </c>
      <c r="L94" s="587"/>
      <c r="M94" s="586"/>
      <c r="N94" s="586">
        <v>7.4999999999999997E-2</v>
      </c>
      <c r="O94" s="586"/>
      <c r="P94" s="585"/>
      <c r="Q94" s="586">
        <v>6.7500000000000004E-2</v>
      </c>
      <c r="R94" s="587"/>
      <c r="S94" s="585"/>
      <c r="T94" s="586">
        <v>1.875</v>
      </c>
      <c r="U94" s="587"/>
    </row>
    <row r="95" spans="2:21" x14ac:dyDescent="0.25">
      <c r="B95" s="596" t="s">
        <v>1488</v>
      </c>
      <c r="C95" s="588" t="s">
        <v>1489</v>
      </c>
      <c r="D95" s="585"/>
      <c r="E95" s="586"/>
      <c r="F95" s="587">
        <v>25.8476</v>
      </c>
      <c r="G95" s="585"/>
      <c r="H95" s="586"/>
      <c r="I95" s="587">
        <v>89.961200000000005</v>
      </c>
      <c r="J95" s="585"/>
      <c r="K95" s="586"/>
      <c r="L95" s="587">
        <v>52.706000000000003</v>
      </c>
      <c r="M95" s="586"/>
      <c r="N95" s="586"/>
      <c r="O95" s="586">
        <v>55.625</v>
      </c>
      <c r="P95" s="585"/>
      <c r="Q95" s="586"/>
      <c r="R95" s="587">
        <v>1.444</v>
      </c>
      <c r="S95" s="585"/>
      <c r="T95" s="586"/>
      <c r="U95" s="587">
        <v>14.44</v>
      </c>
    </row>
    <row r="96" spans="2:21" ht="30" x14ac:dyDescent="0.25">
      <c r="B96" s="596" t="s">
        <v>1490</v>
      </c>
      <c r="C96" s="588" t="s">
        <v>1491</v>
      </c>
      <c r="D96" s="585">
        <v>438.29399999999998</v>
      </c>
      <c r="E96" s="586">
        <v>984.60562499999992</v>
      </c>
      <c r="F96" s="587">
        <v>539.79607999999996</v>
      </c>
      <c r="G96" s="585">
        <v>1178.6295</v>
      </c>
      <c r="H96" s="586">
        <v>3840.6268749999999</v>
      </c>
      <c r="I96" s="587">
        <v>1640.8653333333332</v>
      </c>
      <c r="J96" s="585">
        <v>606.72699999999998</v>
      </c>
      <c r="K96" s="586">
        <v>861.00937499999998</v>
      </c>
      <c r="L96" s="587">
        <v>741.27739999999994</v>
      </c>
      <c r="M96" s="586">
        <v>4.8372999999999999</v>
      </c>
      <c r="N96" s="586">
        <v>11.106249999999999</v>
      </c>
      <c r="O96" s="586">
        <v>22.302708333333335</v>
      </c>
      <c r="P96" s="585">
        <v>3.8744400000000003</v>
      </c>
      <c r="Q96" s="586">
        <v>60.966274999999996</v>
      </c>
      <c r="R96" s="587">
        <v>12.044885333333331</v>
      </c>
      <c r="S96" s="585">
        <v>124.68600000000001</v>
      </c>
      <c r="T96" s="586">
        <v>411.2525</v>
      </c>
      <c r="U96" s="587">
        <v>148.80420000000001</v>
      </c>
    </row>
    <row r="97" spans="2:21" x14ac:dyDescent="0.25">
      <c r="B97" s="596" t="s">
        <v>1492</v>
      </c>
      <c r="C97" s="588" t="s">
        <v>1493</v>
      </c>
      <c r="D97" s="585"/>
      <c r="E97" s="586">
        <v>190</v>
      </c>
      <c r="F97" s="587">
        <v>46.207999999999998</v>
      </c>
      <c r="G97" s="585"/>
      <c r="H97" s="586">
        <v>902.5</v>
      </c>
      <c r="I97" s="587">
        <v>98.192000000000007</v>
      </c>
      <c r="J97" s="585"/>
      <c r="K97" s="586">
        <v>147.5</v>
      </c>
      <c r="L97" s="587">
        <v>46.207999999999998</v>
      </c>
      <c r="M97" s="586"/>
      <c r="N97" s="586">
        <v>0.5</v>
      </c>
      <c r="O97" s="586">
        <v>2.0625000000000004</v>
      </c>
      <c r="P97" s="585"/>
      <c r="Q97" s="586">
        <v>1.7749999999999999</v>
      </c>
      <c r="R97" s="587">
        <v>0.77976000000000001</v>
      </c>
      <c r="S97" s="585"/>
      <c r="T97" s="586">
        <v>27.5</v>
      </c>
      <c r="U97" s="587">
        <v>11.552</v>
      </c>
    </row>
    <row r="98" spans="2:21" ht="30" x14ac:dyDescent="0.25">
      <c r="B98" s="596" t="s">
        <v>1494</v>
      </c>
      <c r="C98" s="588" t="s">
        <v>1495</v>
      </c>
      <c r="D98" s="585"/>
      <c r="E98" s="586"/>
      <c r="F98" s="587"/>
      <c r="G98" s="585"/>
      <c r="H98" s="586"/>
      <c r="I98" s="587"/>
      <c r="J98" s="585"/>
      <c r="K98" s="586"/>
      <c r="L98" s="587"/>
      <c r="M98" s="586"/>
      <c r="N98" s="586"/>
      <c r="O98" s="586"/>
      <c r="P98" s="585"/>
      <c r="Q98" s="586"/>
      <c r="R98" s="587"/>
      <c r="S98" s="585"/>
      <c r="T98" s="586"/>
      <c r="U98" s="587"/>
    </row>
    <row r="99" spans="2:21" x14ac:dyDescent="0.25">
      <c r="B99" s="596" t="s">
        <v>1496</v>
      </c>
      <c r="C99" s="588" t="s">
        <v>1497</v>
      </c>
      <c r="D99" s="585"/>
      <c r="E99" s="586">
        <v>309.38749999999999</v>
      </c>
      <c r="F99" s="587">
        <v>67.867999999999995</v>
      </c>
      <c r="G99" s="585"/>
      <c r="H99" s="586">
        <v>424</v>
      </c>
      <c r="I99" s="587">
        <v>171.83600000000001</v>
      </c>
      <c r="J99" s="585"/>
      <c r="K99" s="586">
        <v>178.875</v>
      </c>
      <c r="L99" s="587">
        <v>38.988</v>
      </c>
      <c r="M99" s="586"/>
      <c r="N99" s="586">
        <v>1.325</v>
      </c>
      <c r="O99" s="586">
        <v>0.78749999999999998</v>
      </c>
      <c r="P99" s="585"/>
      <c r="Q99" s="586">
        <v>14.575000000000001</v>
      </c>
      <c r="R99" s="587">
        <v>4.9096000000000002</v>
      </c>
      <c r="S99" s="585"/>
      <c r="T99" s="586">
        <v>112.625</v>
      </c>
      <c r="U99" s="587">
        <v>21.66</v>
      </c>
    </row>
    <row r="100" spans="2:21" ht="30" x14ac:dyDescent="0.25">
      <c r="B100" s="596" t="s">
        <v>1498</v>
      </c>
      <c r="C100" s="588" t="s">
        <v>1499</v>
      </c>
      <c r="D100" s="585"/>
      <c r="E100" s="586"/>
      <c r="F100" s="587"/>
      <c r="G100" s="585"/>
      <c r="H100" s="586"/>
      <c r="I100" s="587"/>
      <c r="J100" s="585"/>
      <c r="K100" s="586"/>
      <c r="L100" s="587"/>
      <c r="M100" s="586"/>
      <c r="N100" s="586"/>
      <c r="O100" s="586"/>
      <c r="P100" s="585"/>
      <c r="Q100" s="586"/>
      <c r="R100" s="587"/>
      <c r="S100" s="585"/>
      <c r="T100" s="586"/>
      <c r="U100" s="587"/>
    </row>
    <row r="101" spans="2:21" ht="30" x14ac:dyDescent="0.25">
      <c r="B101" s="596" t="s">
        <v>1500</v>
      </c>
      <c r="C101" s="588" t="s">
        <v>1501</v>
      </c>
      <c r="D101" s="585"/>
      <c r="E101" s="586"/>
      <c r="F101" s="587"/>
      <c r="G101" s="585"/>
      <c r="H101" s="586"/>
      <c r="I101" s="587"/>
      <c r="J101" s="585"/>
      <c r="K101" s="586"/>
      <c r="L101" s="587"/>
      <c r="M101" s="586"/>
      <c r="N101" s="586"/>
      <c r="O101" s="586"/>
      <c r="P101" s="585"/>
      <c r="Q101" s="586"/>
      <c r="R101" s="587"/>
      <c r="S101" s="585"/>
      <c r="T101" s="586"/>
      <c r="U101" s="587"/>
    </row>
    <row r="102" spans="2:21" ht="30" x14ac:dyDescent="0.25">
      <c r="B102" s="597" t="s">
        <v>1502</v>
      </c>
      <c r="C102" s="589" t="s">
        <v>1503</v>
      </c>
      <c r="D102" s="593"/>
      <c r="E102" s="590"/>
      <c r="F102" s="595"/>
      <c r="G102" s="593"/>
      <c r="H102" s="590"/>
      <c r="I102" s="595"/>
      <c r="J102" s="593"/>
      <c r="K102" s="590"/>
      <c r="L102" s="595"/>
      <c r="M102" s="590"/>
      <c r="N102" s="590"/>
      <c r="O102" s="590"/>
      <c r="P102" s="593"/>
      <c r="Q102" s="590"/>
      <c r="R102" s="595"/>
      <c r="S102" s="593"/>
      <c r="T102" s="590"/>
      <c r="U102" s="595"/>
    </row>
    <row r="103" spans="2:21" x14ac:dyDescent="0.25">
      <c r="B103" s="598" t="s">
        <v>1708</v>
      </c>
      <c r="C103" s="107"/>
      <c r="D103" s="107"/>
      <c r="E103" s="108"/>
    </row>
    <row r="104" spans="2:21" x14ac:dyDescent="0.25">
      <c r="B104" s="109"/>
      <c r="C104" s="109"/>
      <c r="D104" s="110"/>
      <c r="E104" s="108"/>
    </row>
    <row r="105" spans="2:21" x14ac:dyDescent="0.25">
      <c r="B105" s="106"/>
      <c r="C105" s="106"/>
      <c r="D105" s="106"/>
      <c r="E105" s="106"/>
    </row>
  </sheetData>
  <mergeCells count="9">
    <mergeCell ref="P13:R13"/>
    <mergeCell ref="S13:U13"/>
    <mergeCell ref="C13:C14"/>
    <mergeCell ref="B13:B14"/>
    <mergeCell ref="B11:O11"/>
    <mergeCell ref="D13:F13"/>
    <mergeCell ref="G13:I13"/>
    <mergeCell ref="J13:L13"/>
    <mergeCell ref="M13:O13"/>
  </mergeCells>
  <hyperlinks>
    <hyperlink ref="A1" location="'C3'!A1" display="Regresar"/>
    <hyperlink ref="E1" location="'M 3.2.2.a.1-b.1'!A1" display="Ver metadato "/>
    <hyperlink ref="E1:F1" location="'HM 3.2.3.b'!A1" display="Ver metadato "/>
  </hyperlinks>
  <pageMargins left="0.7" right="0.7" top="0.75" bottom="0.75" header="0.3" footer="0.3"/>
  <pageSetup orientation="portrait" horizontalDpi="90" verticalDpi="90"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0">
    <tabColor theme="8" tint="-0.499984740745262"/>
    <pageSetUpPr fitToPage="1"/>
  </sheetPr>
  <dimension ref="A1:L576"/>
  <sheetViews>
    <sheetView showGridLines="0" zoomScale="80" zoomScaleNormal="80" workbookViewId="0">
      <selection activeCell="E24" sqref="E24"/>
    </sheetView>
  </sheetViews>
  <sheetFormatPr baseColWidth="10" defaultColWidth="11.42578125" defaultRowHeight="15.75" x14ac:dyDescent="0.25"/>
  <cols>
    <col min="1" max="1" width="18.28515625" style="11" customWidth="1"/>
    <col min="2" max="2" width="30.28515625" style="11" customWidth="1"/>
    <col min="3" max="3" width="37.7109375" style="11" customWidth="1"/>
    <col min="4" max="4" width="34.28515625" style="11" customWidth="1"/>
    <col min="5" max="5" width="25.42578125" style="11" customWidth="1"/>
    <col min="6" max="6" width="24.7109375" style="11" customWidth="1"/>
    <col min="7" max="7" width="21.42578125" style="11" customWidth="1"/>
    <col min="8" max="8" width="16" style="11" customWidth="1"/>
    <col min="9" max="9" width="16.28515625" style="11" customWidth="1"/>
    <col min="10" max="10" width="21.7109375" style="11" customWidth="1"/>
    <col min="11" max="16384" width="11.42578125" style="11"/>
  </cols>
  <sheetData>
    <row r="1" spans="1:7" ht="15.6" x14ac:dyDescent="0.3">
      <c r="A1" s="23" t="s">
        <v>32</v>
      </c>
    </row>
    <row r="2" spans="1:7" ht="42" customHeight="1" x14ac:dyDescent="0.25">
      <c r="F2" s="36" t="s">
        <v>264</v>
      </c>
      <c r="G2" s="37"/>
    </row>
    <row r="3" spans="1:7" ht="45.75" customHeight="1" x14ac:dyDescent="0.25">
      <c r="B3" s="1554" t="s">
        <v>265</v>
      </c>
      <c r="C3" s="1554"/>
      <c r="D3" s="1554"/>
      <c r="E3" s="1554"/>
      <c r="F3" s="1554"/>
      <c r="G3" s="1554"/>
    </row>
    <row r="4" spans="1:7" ht="15.6" x14ac:dyDescent="0.3">
      <c r="B4" s="1555" t="s">
        <v>266</v>
      </c>
      <c r="C4" s="1555"/>
      <c r="D4" s="1555"/>
      <c r="E4" s="1555"/>
      <c r="F4" s="1555"/>
      <c r="G4" s="1555"/>
    </row>
    <row r="5" spans="1:7" ht="15.6" x14ac:dyDescent="0.3">
      <c r="B5" s="1556"/>
      <c r="C5" s="1556"/>
      <c r="D5" s="1556"/>
      <c r="F5" s="33"/>
      <c r="G5" s="33"/>
    </row>
    <row r="6" spans="1:7" x14ac:dyDescent="0.25">
      <c r="B6" s="1557" t="s">
        <v>267</v>
      </c>
      <c r="C6" s="1557"/>
      <c r="D6" s="1557"/>
      <c r="E6" s="1557"/>
      <c r="F6" s="1557"/>
      <c r="G6" s="1557"/>
    </row>
    <row r="7" spans="1:7" ht="15.6" x14ac:dyDescent="0.3">
      <c r="B7" s="1556"/>
      <c r="C7" s="1556"/>
      <c r="D7" s="1556"/>
      <c r="F7" s="33"/>
      <c r="G7" s="33"/>
    </row>
    <row r="8" spans="1:7" ht="15.6" x14ac:dyDescent="0.3">
      <c r="B8" s="407" t="s">
        <v>268</v>
      </c>
      <c r="C8" s="1603"/>
      <c r="D8" s="1603"/>
      <c r="E8" s="1603"/>
      <c r="F8" s="1603"/>
      <c r="G8" s="1603"/>
    </row>
    <row r="9" spans="1:7" ht="31.5" x14ac:dyDescent="0.25">
      <c r="B9" s="407" t="s">
        <v>270</v>
      </c>
      <c r="C9" s="1603" t="s">
        <v>3594</v>
      </c>
      <c r="D9" s="1603"/>
      <c r="E9" s="1603"/>
      <c r="F9" s="1603"/>
      <c r="G9" s="1603"/>
    </row>
    <row r="10" spans="1:7" ht="31.5" x14ac:dyDescent="0.25">
      <c r="B10" s="1549" t="s">
        <v>271</v>
      </c>
      <c r="C10" s="599" t="s">
        <v>272</v>
      </c>
      <c r="D10" s="599" t="s">
        <v>273</v>
      </c>
      <c r="E10" s="599" t="s">
        <v>274</v>
      </c>
      <c r="F10" s="600" t="s">
        <v>275</v>
      </c>
      <c r="G10" s="600" t="s">
        <v>276</v>
      </c>
    </row>
    <row r="11" spans="1:7" ht="36" customHeight="1" x14ac:dyDescent="0.25">
      <c r="B11" s="1550"/>
      <c r="C11" s="601" t="s">
        <v>25</v>
      </c>
      <c r="D11" s="601" t="s">
        <v>377</v>
      </c>
      <c r="E11" s="601" t="s">
        <v>446</v>
      </c>
      <c r="F11" s="602" t="s">
        <v>990</v>
      </c>
      <c r="G11" s="602" t="s">
        <v>991</v>
      </c>
    </row>
    <row r="12" spans="1:7" ht="17.25" customHeight="1" x14ac:dyDescent="0.25">
      <c r="B12" s="1550"/>
      <c r="C12" s="603"/>
      <c r="D12" s="603"/>
      <c r="E12" s="603"/>
      <c r="F12" s="604" t="s">
        <v>282</v>
      </c>
      <c r="G12" s="604"/>
    </row>
    <row r="13" spans="1:7" ht="17.25" customHeight="1" x14ac:dyDescent="0.25">
      <c r="B13" s="1551"/>
      <c r="C13" s="603"/>
      <c r="D13" s="603"/>
      <c r="E13" s="603"/>
      <c r="F13" s="604" t="s">
        <v>282</v>
      </c>
      <c r="G13" s="604"/>
    </row>
    <row r="14" spans="1:7" ht="15.6" x14ac:dyDescent="0.3">
      <c r="B14" s="414" t="s">
        <v>283</v>
      </c>
      <c r="C14" s="1603" t="s">
        <v>341</v>
      </c>
      <c r="D14" s="1603"/>
      <c r="E14" s="1603"/>
      <c r="F14" s="1603"/>
      <c r="G14" s="1603"/>
    </row>
    <row r="15" spans="1:7" x14ac:dyDescent="0.25">
      <c r="B15" s="407" t="s">
        <v>284</v>
      </c>
      <c r="C15" s="1603" t="s">
        <v>3595</v>
      </c>
      <c r="D15" s="1603"/>
      <c r="E15" s="1603"/>
      <c r="F15" s="1603"/>
      <c r="G15" s="1603"/>
    </row>
    <row r="16" spans="1:7" x14ac:dyDescent="0.25">
      <c r="B16" s="407" t="s">
        <v>285</v>
      </c>
      <c r="C16" s="1603" t="s">
        <v>3596</v>
      </c>
      <c r="D16" s="1603"/>
      <c r="E16" s="1603"/>
      <c r="F16" s="1603"/>
      <c r="G16" s="1603"/>
    </row>
    <row r="17" spans="2:9" x14ac:dyDescent="0.25">
      <c r="B17" s="407" t="s">
        <v>286</v>
      </c>
      <c r="C17" s="1603" t="s">
        <v>287</v>
      </c>
      <c r="D17" s="1603"/>
      <c r="E17" s="1603"/>
      <c r="F17" s="1603"/>
      <c r="G17" s="1603"/>
    </row>
    <row r="18" spans="2:9" x14ac:dyDescent="0.25">
      <c r="B18" s="407" t="s">
        <v>288</v>
      </c>
      <c r="C18" s="1603" t="s">
        <v>1828</v>
      </c>
      <c r="D18" s="1603"/>
      <c r="E18" s="1603"/>
      <c r="F18" s="1603"/>
      <c r="G18" s="1603"/>
    </row>
    <row r="19" spans="2:9" ht="36.75" customHeight="1" x14ac:dyDescent="0.25">
      <c r="B19" s="407" t="s">
        <v>289</v>
      </c>
      <c r="C19" s="1603" t="s">
        <v>3723</v>
      </c>
      <c r="D19" s="1603"/>
      <c r="E19" s="1603"/>
      <c r="F19" s="1603"/>
      <c r="G19" s="1603"/>
    </row>
    <row r="20" spans="2:9" x14ac:dyDescent="0.25">
      <c r="B20" s="407" t="s">
        <v>290</v>
      </c>
      <c r="C20" s="1603" t="s">
        <v>3597</v>
      </c>
      <c r="D20" s="1603"/>
      <c r="E20" s="1603"/>
      <c r="F20" s="1603"/>
      <c r="G20" s="1603"/>
    </row>
    <row r="21" spans="2:9" ht="43.5" customHeight="1" x14ac:dyDescent="0.25">
      <c r="B21" s="407" t="s">
        <v>291</v>
      </c>
      <c r="C21" s="560" t="s">
        <v>3598</v>
      </c>
      <c r="D21" s="561" t="s">
        <v>1758</v>
      </c>
      <c r="E21" s="1619" t="s">
        <v>292</v>
      </c>
      <c r="F21" s="1620"/>
      <c r="G21" s="1621"/>
    </row>
    <row r="22" spans="2:9" ht="36.75" customHeight="1" x14ac:dyDescent="0.25">
      <c r="B22" s="407" t="s">
        <v>293</v>
      </c>
      <c r="C22" s="1603" t="s">
        <v>1759</v>
      </c>
      <c r="D22" s="1603"/>
      <c r="E22" s="1603"/>
      <c r="F22" s="1603"/>
      <c r="G22" s="1603"/>
    </row>
    <row r="23" spans="2:9" ht="21" customHeight="1" x14ac:dyDescent="0.25">
      <c r="B23" s="407" t="s">
        <v>294</v>
      </c>
      <c r="C23" s="1603"/>
      <c r="D23" s="1603"/>
      <c r="E23" s="1603"/>
      <c r="F23" s="1603"/>
      <c r="G23" s="1603"/>
    </row>
    <row r="24" spans="2:9" x14ac:dyDescent="0.25">
      <c r="B24" s="1578"/>
      <c r="C24" s="1578"/>
      <c r="D24" s="1578"/>
      <c r="E24" s="395"/>
      <c r="F24" s="605"/>
      <c r="G24" s="605"/>
    </row>
    <row r="25" spans="2:9" x14ac:dyDescent="0.25">
      <c r="B25" s="1579" t="s">
        <v>295</v>
      </c>
      <c r="C25" s="1579"/>
      <c r="D25" s="1579"/>
      <c r="E25" s="1579"/>
      <c r="F25" s="1579"/>
      <c r="G25" s="1579"/>
    </row>
    <row r="26" spans="2:9" x14ac:dyDescent="0.25">
      <c r="B26" s="411"/>
      <c r="C26" s="411"/>
      <c r="D26" s="411"/>
      <c r="E26" s="395"/>
      <c r="F26" s="395"/>
      <c r="G26" s="395"/>
      <c r="I26" s="11" t="s">
        <v>296</v>
      </c>
    </row>
    <row r="27" spans="2:9" x14ac:dyDescent="0.25">
      <c r="B27" s="407" t="s">
        <v>297</v>
      </c>
      <c r="C27" s="1603" t="s">
        <v>3599</v>
      </c>
      <c r="D27" s="1603"/>
      <c r="E27" s="1603"/>
      <c r="F27" s="1603"/>
      <c r="G27" s="1603"/>
    </row>
    <row r="28" spans="2:9" ht="31.5" x14ac:dyDescent="0.25">
      <c r="B28" s="407" t="s">
        <v>298</v>
      </c>
      <c r="C28" s="1603" t="s">
        <v>3600</v>
      </c>
      <c r="D28" s="1603"/>
      <c r="E28" s="1603"/>
      <c r="F28" s="1603"/>
      <c r="G28" s="1603"/>
    </row>
    <row r="29" spans="2:9" x14ac:dyDescent="0.25">
      <c r="B29" s="407" t="s">
        <v>299</v>
      </c>
      <c r="C29" s="1603" t="s">
        <v>300</v>
      </c>
      <c r="D29" s="1603"/>
      <c r="E29" s="1603"/>
      <c r="F29" s="1603"/>
      <c r="G29" s="1603"/>
    </row>
    <row r="30" spans="2:9" x14ac:dyDescent="0.25">
      <c r="B30" s="407" t="s">
        <v>301</v>
      </c>
      <c r="C30" s="1633" t="s">
        <v>302</v>
      </c>
      <c r="D30" s="1633"/>
      <c r="E30" s="1633"/>
      <c r="F30" s="1633"/>
      <c r="G30" s="1633"/>
    </row>
    <row r="31" spans="2:9" x14ac:dyDescent="0.25">
      <c r="B31" s="1595"/>
      <c r="C31" s="1595"/>
      <c r="D31" s="1595"/>
      <c r="E31" s="395"/>
      <c r="F31" s="395"/>
      <c r="G31" s="395"/>
    </row>
    <row r="32" spans="2:9" x14ac:dyDescent="0.25">
      <c r="B32" s="1579" t="s">
        <v>303</v>
      </c>
      <c r="C32" s="1579"/>
      <c r="D32" s="1579"/>
      <c r="E32" s="1579"/>
      <c r="F32" s="1579"/>
      <c r="G32" s="1579"/>
    </row>
    <row r="33" spans="2:10" x14ac:dyDescent="0.25">
      <c r="B33" s="1578"/>
      <c r="C33" s="1578"/>
      <c r="D33" s="1578"/>
      <c r="E33" s="395"/>
      <c r="F33" s="395"/>
      <c r="G33" s="395"/>
    </row>
    <row r="34" spans="2:10" ht="18" customHeight="1" x14ac:dyDescent="0.25">
      <c r="B34" s="407" t="s">
        <v>304</v>
      </c>
      <c r="C34" s="1603" t="s">
        <v>3601</v>
      </c>
      <c r="D34" s="1603"/>
      <c r="E34" s="1603"/>
      <c r="F34" s="1603"/>
      <c r="G34" s="1603"/>
    </row>
    <row r="35" spans="2:10" ht="18" customHeight="1" x14ac:dyDescent="0.25">
      <c r="B35" s="407" t="s">
        <v>305</v>
      </c>
      <c r="C35" s="1603" t="s">
        <v>3602</v>
      </c>
      <c r="D35" s="1603"/>
      <c r="E35" s="1603"/>
      <c r="F35" s="1603"/>
      <c r="G35" s="1603"/>
    </row>
    <row r="36" spans="2:10" ht="18" customHeight="1" x14ac:dyDescent="0.25">
      <c r="B36" s="407" t="s">
        <v>306</v>
      </c>
      <c r="C36" s="1603" t="s">
        <v>3603</v>
      </c>
      <c r="D36" s="1603"/>
      <c r="E36" s="1603"/>
      <c r="F36" s="1603"/>
      <c r="G36" s="1603"/>
    </row>
    <row r="37" spans="2:10" ht="18" customHeight="1" x14ac:dyDescent="0.25">
      <c r="B37" s="407" t="s">
        <v>307</v>
      </c>
      <c r="C37" s="1603" t="s">
        <v>3604</v>
      </c>
      <c r="D37" s="1603"/>
      <c r="E37" s="1603"/>
      <c r="F37" s="1603"/>
      <c r="G37" s="1603"/>
      <c r="J37" s="29"/>
    </row>
    <row r="38" spans="2:10" ht="18" customHeight="1" x14ac:dyDescent="0.25">
      <c r="B38" s="407" t="s">
        <v>308</v>
      </c>
      <c r="C38" s="1396" t="s">
        <v>3605</v>
      </c>
      <c r="D38" s="1603"/>
      <c r="E38" s="1603"/>
      <c r="F38" s="1603"/>
      <c r="G38" s="1603"/>
    </row>
    <row r="39" spans="2:10" ht="18" customHeight="1" x14ac:dyDescent="0.25">
      <c r="B39" s="407" t="s">
        <v>309</v>
      </c>
      <c r="C39" s="1603" t="s">
        <v>3606</v>
      </c>
      <c r="D39" s="1603"/>
      <c r="E39" s="1603"/>
      <c r="F39" s="1603"/>
      <c r="G39" s="1603"/>
    </row>
    <row r="40" spans="2:10" x14ac:dyDescent="0.25">
      <c r="B40" s="1595"/>
      <c r="C40" s="1595"/>
      <c r="D40" s="1595"/>
      <c r="E40" s="395"/>
      <c r="F40" s="605"/>
      <c r="G40" s="605"/>
    </row>
    <row r="41" spans="2:10" x14ac:dyDescent="0.25">
      <c r="B41" s="1579" t="s">
        <v>310</v>
      </c>
      <c r="C41" s="1579"/>
      <c r="D41" s="1579"/>
      <c r="E41" s="1579"/>
      <c r="F41" s="1579"/>
      <c r="G41" s="1579"/>
    </row>
    <row r="42" spans="2:10" x14ac:dyDescent="0.25">
      <c r="B42" s="408"/>
      <c r="C42" s="408"/>
      <c r="D42" s="408"/>
      <c r="E42" s="395"/>
      <c r="F42" s="395"/>
      <c r="G42" s="395"/>
    </row>
    <row r="43" spans="2:10" ht="31.5" x14ac:dyDescent="0.25">
      <c r="B43" s="407" t="s">
        <v>311</v>
      </c>
      <c r="C43" s="1603" t="s">
        <v>3607</v>
      </c>
      <c r="D43" s="1603"/>
      <c r="E43" s="1603"/>
      <c r="F43" s="1603"/>
      <c r="G43" s="1603"/>
    </row>
    <row r="44" spans="2:10" ht="36" customHeight="1" x14ac:dyDescent="0.25">
      <c r="B44" s="407" t="s">
        <v>312</v>
      </c>
      <c r="C44" s="1603" t="s">
        <v>3608</v>
      </c>
      <c r="D44" s="1603"/>
      <c r="E44" s="1603"/>
      <c r="F44" s="1603"/>
      <c r="G44" s="1603"/>
    </row>
    <row r="45" spans="2:10" ht="21" customHeight="1" x14ac:dyDescent="0.25">
      <c r="B45" s="407" t="s">
        <v>313</v>
      </c>
      <c r="C45" s="1603" t="s">
        <v>3297</v>
      </c>
      <c r="D45" s="1603"/>
      <c r="E45" s="1603"/>
      <c r="F45" s="1603"/>
      <c r="G45" s="1603"/>
    </row>
    <row r="46" spans="2:10" x14ac:dyDescent="0.25">
      <c r="B46" s="406"/>
      <c r="C46" s="606"/>
      <c r="D46" s="607"/>
      <c r="E46" s="395"/>
      <c r="F46" s="395"/>
      <c r="G46" s="395"/>
    </row>
    <row r="47" spans="2:10" x14ac:dyDescent="0.25">
      <c r="B47" s="1579" t="s">
        <v>314</v>
      </c>
      <c r="C47" s="1579"/>
      <c r="D47" s="1579"/>
      <c r="E47" s="1579"/>
      <c r="F47" s="1579"/>
      <c r="G47" s="1579"/>
    </row>
    <row r="48" spans="2:10" x14ac:dyDescent="0.25">
      <c r="B48" s="403"/>
      <c r="C48" s="403"/>
      <c r="D48" s="403"/>
      <c r="E48" s="395"/>
      <c r="F48" s="395"/>
      <c r="G48" s="608"/>
    </row>
    <row r="49" spans="2:7" ht="31.5" x14ac:dyDescent="0.25">
      <c r="B49" s="401" t="s">
        <v>315</v>
      </c>
      <c r="C49" s="1623" t="s">
        <v>3542</v>
      </c>
      <c r="D49" s="1623"/>
      <c r="E49" s="1623"/>
      <c r="F49" s="1623"/>
      <c r="G49" s="1623"/>
    </row>
    <row r="50" spans="2:7" ht="31.5" x14ac:dyDescent="0.25">
      <c r="B50" s="401" t="s">
        <v>316</v>
      </c>
      <c r="C50" s="1623" t="s">
        <v>2311</v>
      </c>
      <c r="D50" s="1623"/>
      <c r="E50" s="1623"/>
      <c r="F50" s="1623"/>
      <c r="G50" s="1623"/>
    </row>
    <row r="51" spans="2:7" x14ac:dyDescent="0.25">
      <c r="B51" s="401" t="s">
        <v>317</v>
      </c>
      <c r="C51" s="1623" t="s">
        <v>3297</v>
      </c>
      <c r="D51" s="1623"/>
      <c r="E51" s="1623"/>
      <c r="F51" s="1623"/>
      <c r="G51" s="1623"/>
    </row>
    <row r="52" spans="2:7" ht="31.5" x14ac:dyDescent="0.25">
      <c r="B52" s="401" t="s">
        <v>318</v>
      </c>
      <c r="C52" s="1623" t="s">
        <v>3609</v>
      </c>
      <c r="D52" s="1623"/>
      <c r="E52" s="1623"/>
      <c r="F52" s="1623"/>
      <c r="G52" s="1623"/>
    </row>
    <row r="53" spans="2:7" x14ac:dyDescent="0.25">
      <c r="B53" s="395"/>
      <c r="C53" s="395"/>
      <c r="D53" s="395"/>
      <c r="E53" s="395"/>
      <c r="F53" s="395"/>
      <c r="G53" s="395"/>
    </row>
    <row r="112" spans="2:6" ht="15.6" hidden="1" x14ac:dyDescent="0.3">
      <c r="B112" s="1553" t="s">
        <v>271</v>
      </c>
      <c r="C112" s="1553"/>
      <c r="D112" s="1553"/>
      <c r="E112" s="1553"/>
      <c r="F112" s="1553"/>
    </row>
    <row r="113" spans="1:12" ht="31.15" hidden="1" x14ac:dyDescent="0.3">
      <c r="A113" s="56" t="s">
        <v>321</v>
      </c>
      <c r="B113" s="56" t="s">
        <v>272</v>
      </c>
      <c r="C113" s="56" t="s">
        <v>273</v>
      </c>
      <c r="D113" s="56" t="s">
        <v>274</v>
      </c>
      <c r="E113" s="57" t="s">
        <v>322</v>
      </c>
      <c r="F113" s="57" t="s">
        <v>276</v>
      </c>
      <c r="G113" s="56" t="s">
        <v>283</v>
      </c>
      <c r="H113" s="56" t="s">
        <v>286</v>
      </c>
      <c r="I113" s="56" t="s">
        <v>323</v>
      </c>
      <c r="J113" s="56" t="s">
        <v>301</v>
      </c>
      <c r="K113" s="31"/>
      <c r="L113" s="31"/>
    </row>
    <row r="114" spans="1:12" ht="15.6" hidden="1" x14ac:dyDescent="0.3">
      <c r="A114" s="11" t="s">
        <v>324</v>
      </c>
      <c r="B114" s="35" t="s">
        <v>325</v>
      </c>
      <c r="C114" s="35" t="s">
        <v>326</v>
      </c>
      <c r="D114" s="35" t="s">
        <v>87</v>
      </c>
      <c r="E114" s="35" t="s">
        <v>327</v>
      </c>
      <c r="F114" s="35" t="s">
        <v>328</v>
      </c>
      <c r="G114" s="11" t="s">
        <v>2</v>
      </c>
      <c r="H114" s="11" t="s">
        <v>329</v>
      </c>
      <c r="I114" s="11" t="s">
        <v>330</v>
      </c>
      <c r="J114" s="11" t="s">
        <v>331</v>
      </c>
    </row>
    <row r="115" spans="1:12" ht="15.6" hidden="1" x14ac:dyDescent="0.3">
      <c r="A115" s="11" t="s">
        <v>269</v>
      </c>
      <c r="B115" s="35" t="s">
        <v>277</v>
      </c>
      <c r="C115" s="35" t="s">
        <v>332</v>
      </c>
      <c r="D115" s="35" t="s">
        <v>333</v>
      </c>
      <c r="E115" s="35" t="s">
        <v>334</v>
      </c>
      <c r="F115" s="35" t="s">
        <v>335</v>
      </c>
      <c r="G115" s="11" t="s">
        <v>0</v>
      </c>
      <c r="H115" s="11" t="s">
        <v>287</v>
      </c>
      <c r="I115" s="11" t="s">
        <v>336</v>
      </c>
      <c r="J115" s="11" t="s">
        <v>302</v>
      </c>
    </row>
    <row r="116" spans="1:12" ht="15.6" hidden="1" x14ac:dyDescent="0.3">
      <c r="B116" s="35" t="s">
        <v>25</v>
      </c>
      <c r="C116" s="35" t="s">
        <v>337</v>
      </c>
      <c r="D116" s="35" t="s">
        <v>338</v>
      </c>
      <c r="E116" s="35" t="s">
        <v>339</v>
      </c>
      <c r="F116" s="35" t="s">
        <v>340</v>
      </c>
      <c r="G116" s="11" t="s">
        <v>341</v>
      </c>
      <c r="H116" s="11" t="s">
        <v>342</v>
      </c>
      <c r="I116" s="11" t="s">
        <v>343</v>
      </c>
    </row>
    <row r="117" spans="1:12" ht="15.6" hidden="1" x14ac:dyDescent="0.3">
      <c r="B117" s="35" t="s">
        <v>344</v>
      </c>
      <c r="C117" s="35" t="s">
        <v>278</v>
      </c>
      <c r="D117" s="35" t="s">
        <v>345</v>
      </c>
      <c r="E117" s="35" t="s">
        <v>88</v>
      </c>
      <c r="F117" s="35" t="s">
        <v>346</v>
      </c>
      <c r="H117" s="11" t="s">
        <v>347</v>
      </c>
      <c r="I117" s="11" t="s">
        <v>348</v>
      </c>
    </row>
    <row r="118" spans="1:12" ht="15.6" hidden="1" x14ac:dyDescent="0.3">
      <c r="B118" s="35" t="s">
        <v>349</v>
      </c>
      <c r="C118" s="35" t="s">
        <v>350</v>
      </c>
      <c r="D118" s="35" t="s">
        <v>351</v>
      </c>
      <c r="E118" s="35" t="s">
        <v>352</v>
      </c>
      <c r="F118" s="35" t="s">
        <v>353</v>
      </c>
      <c r="H118" s="11" t="s">
        <v>354</v>
      </c>
      <c r="I118" s="11" t="s">
        <v>300</v>
      </c>
    </row>
    <row r="119" spans="1:12" ht="15.6" hidden="1" x14ac:dyDescent="0.3">
      <c r="B119" s="35" t="s">
        <v>355</v>
      </c>
      <c r="C119" s="35" t="s">
        <v>356</v>
      </c>
      <c r="D119" s="35" t="s">
        <v>357</v>
      </c>
      <c r="E119" s="35" t="s">
        <v>358</v>
      </c>
      <c r="F119" s="35" t="s">
        <v>359</v>
      </c>
      <c r="I119" s="11" t="s">
        <v>360</v>
      </c>
    </row>
    <row r="120" spans="1:12" ht="15.6" hidden="1" x14ac:dyDescent="0.3">
      <c r="C120" s="35" t="s">
        <v>361</v>
      </c>
      <c r="D120" s="35" t="s">
        <v>362</v>
      </c>
      <c r="E120" s="35" t="s">
        <v>363</v>
      </c>
      <c r="F120" s="35" t="s">
        <v>364</v>
      </c>
      <c r="I120" s="11" t="s">
        <v>365</v>
      </c>
    </row>
    <row r="121" spans="1:12" ht="15.6" hidden="1" x14ac:dyDescent="0.3">
      <c r="C121" s="35" t="s">
        <v>366</v>
      </c>
      <c r="D121" s="35" t="s">
        <v>367</v>
      </c>
      <c r="E121" s="35" t="s">
        <v>368</v>
      </c>
      <c r="F121" s="35" t="s">
        <v>369</v>
      </c>
      <c r="I121" s="11" t="s">
        <v>370</v>
      </c>
    </row>
    <row r="122" spans="1:12" ht="15.6" hidden="1" x14ac:dyDescent="0.3">
      <c r="C122" s="35" t="s">
        <v>48</v>
      </c>
      <c r="D122" s="35" t="s">
        <v>99</v>
      </c>
      <c r="E122" s="35" t="s">
        <v>371</v>
      </c>
      <c r="F122" s="35" t="s">
        <v>372</v>
      </c>
    </row>
    <row r="123" spans="1:12" ht="15.6" hidden="1" x14ac:dyDescent="0.3">
      <c r="C123" s="35" t="s">
        <v>373</v>
      </c>
      <c r="D123" s="35" t="s">
        <v>374</v>
      </c>
      <c r="E123" s="35" t="s">
        <v>375</v>
      </c>
      <c r="F123" s="35" t="s">
        <v>376</v>
      </c>
    </row>
    <row r="124" spans="1:12" ht="15.6" hidden="1" x14ac:dyDescent="0.3">
      <c r="C124" s="35" t="s">
        <v>377</v>
      </c>
      <c r="D124" s="35" t="s">
        <v>378</v>
      </c>
      <c r="E124" s="35" t="s">
        <v>379</v>
      </c>
      <c r="F124" s="35" t="s">
        <v>380</v>
      </c>
    </row>
    <row r="125" spans="1:12" ht="15.6" hidden="1" x14ac:dyDescent="0.3">
      <c r="C125" s="35" t="s">
        <v>381</v>
      </c>
      <c r="D125" s="35" t="s">
        <v>382</v>
      </c>
      <c r="E125" s="35" t="s">
        <v>383</v>
      </c>
      <c r="F125" s="35" t="s">
        <v>384</v>
      </c>
    </row>
    <row r="126" spans="1:12" ht="15.6" hidden="1" x14ac:dyDescent="0.3">
      <c r="C126" s="35" t="s">
        <v>385</v>
      </c>
      <c r="D126" s="35" t="s">
        <v>386</v>
      </c>
      <c r="E126" s="35" t="s">
        <v>387</v>
      </c>
      <c r="F126" s="35" t="s">
        <v>388</v>
      </c>
    </row>
    <row r="127" spans="1:12" ht="15.6" hidden="1" x14ac:dyDescent="0.3">
      <c r="C127" s="35" t="s">
        <v>389</v>
      </c>
      <c r="D127" s="35" t="s">
        <v>279</v>
      </c>
      <c r="E127" s="35" t="s">
        <v>390</v>
      </c>
      <c r="F127" s="35" t="s">
        <v>391</v>
      </c>
    </row>
    <row r="128" spans="1:12" ht="15.6" hidden="1" x14ac:dyDescent="0.3">
      <c r="C128" s="35" t="s">
        <v>392</v>
      </c>
      <c r="D128" s="35" t="s">
        <v>393</v>
      </c>
      <c r="E128" s="35" t="s">
        <v>394</v>
      </c>
      <c r="F128" s="35" t="s">
        <v>395</v>
      </c>
    </row>
    <row r="129" spans="3:6" ht="15.6" hidden="1" x14ac:dyDescent="0.3">
      <c r="C129" s="35" t="s">
        <v>50</v>
      </c>
      <c r="D129" s="35" t="s">
        <v>396</v>
      </c>
      <c r="E129" s="35" t="s">
        <v>397</v>
      </c>
      <c r="F129" s="35" t="s">
        <v>398</v>
      </c>
    </row>
    <row r="130" spans="3:6" ht="15.6" hidden="1" x14ac:dyDescent="0.3">
      <c r="C130" s="35" t="s">
        <v>399</v>
      </c>
      <c r="D130" s="35" t="s">
        <v>400</v>
      </c>
      <c r="E130" s="35" t="s">
        <v>401</v>
      </c>
      <c r="F130" s="35" t="s">
        <v>402</v>
      </c>
    </row>
    <row r="131" spans="3:6" ht="15.6" hidden="1" x14ac:dyDescent="0.3">
      <c r="C131" s="35" t="s">
        <v>403</v>
      </c>
      <c r="D131" s="35" t="s">
        <v>404</v>
      </c>
      <c r="E131" s="35" t="s">
        <v>405</v>
      </c>
      <c r="F131" s="35" t="s">
        <v>406</v>
      </c>
    </row>
    <row r="132" spans="3:6" ht="15.6" hidden="1" x14ac:dyDescent="0.3">
      <c r="C132" s="35" t="s">
        <v>407</v>
      </c>
      <c r="D132" s="35" t="s">
        <v>408</v>
      </c>
      <c r="E132" s="35" t="s">
        <v>409</v>
      </c>
      <c r="F132" s="35" t="s">
        <v>410</v>
      </c>
    </row>
    <row r="133" spans="3:6" ht="15.6" hidden="1" x14ac:dyDescent="0.3">
      <c r="C133" s="35" t="s">
        <v>411</v>
      </c>
      <c r="D133" s="35" t="s">
        <v>412</v>
      </c>
      <c r="E133" s="35" t="s">
        <v>413</v>
      </c>
      <c r="F133" s="35" t="s">
        <v>414</v>
      </c>
    </row>
    <row r="134" spans="3:6" ht="15.6" hidden="1" x14ac:dyDescent="0.3">
      <c r="C134" s="35" t="s">
        <v>415</v>
      </c>
      <c r="D134" s="35" t="s">
        <v>416</v>
      </c>
      <c r="E134" s="35" t="s">
        <v>417</v>
      </c>
      <c r="F134" s="35" t="s">
        <v>418</v>
      </c>
    </row>
    <row r="135" spans="3:6" ht="15.6" hidden="1" x14ac:dyDescent="0.3">
      <c r="D135" s="35" t="s">
        <v>419</v>
      </c>
      <c r="E135" s="35" t="s">
        <v>420</v>
      </c>
      <c r="F135" s="35" t="s">
        <v>421</v>
      </c>
    </row>
    <row r="136" spans="3:6" ht="15.6" hidden="1" x14ac:dyDescent="0.3">
      <c r="D136" s="35" t="s">
        <v>422</v>
      </c>
      <c r="E136" s="35" t="s">
        <v>423</v>
      </c>
      <c r="F136" s="35" t="s">
        <v>424</v>
      </c>
    </row>
    <row r="137" spans="3:6" ht="15.6" hidden="1" x14ac:dyDescent="0.3">
      <c r="D137" s="35" t="s">
        <v>425</v>
      </c>
      <c r="E137" s="35" t="s">
        <v>426</v>
      </c>
      <c r="F137" s="35" t="s">
        <v>427</v>
      </c>
    </row>
    <row r="138" spans="3:6" ht="15.6" hidden="1" x14ac:dyDescent="0.3">
      <c r="D138" s="35" t="s">
        <v>428</v>
      </c>
      <c r="E138" s="35" t="s">
        <v>429</v>
      </c>
      <c r="F138" s="35" t="s">
        <v>430</v>
      </c>
    </row>
    <row r="139" spans="3:6" ht="15.6" hidden="1" x14ac:dyDescent="0.3">
      <c r="D139" s="35" t="s">
        <v>431</v>
      </c>
      <c r="E139" s="35" t="s">
        <v>82</v>
      </c>
      <c r="F139" s="35" t="s">
        <v>432</v>
      </c>
    </row>
    <row r="140" spans="3:6" ht="15.6" hidden="1" x14ac:dyDescent="0.3">
      <c r="D140" s="35" t="s">
        <v>433</v>
      </c>
      <c r="E140" s="35" t="s">
        <v>434</v>
      </c>
      <c r="F140" s="35" t="s">
        <v>435</v>
      </c>
    </row>
    <row r="141" spans="3:6" ht="15.6" hidden="1" x14ac:dyDescent="0.3">
      <c r="D141" s="35" t="s">
        <v>436</v>
      </c>
      <c r="E141" s="35" t="s">
        <v>437</v>
      </c>
      <c r="F141" s="35" t="s">
        <v>438</v>
      </c>
    </row>
    <row r="142" spans="3:6" ht="15.6" hidden="1" x14ac:dyDescent="0.3">
      <c r="D142" s="35" t="s">
        <v>439</v>
      </c>
      <c r="E142" s="35" t="s">
        <v>89</v>
      </c>
      <c r="F142" s="35" t="s">
        <v>440</v>
      </c>
    </row>
    <row r="143" spans="3:6" ht="15.6" hidden="1" x14ac:dyDescent="0.3">
      <c r="D143" s="35" t="s">
        <v>441</v>
      </c>
      <c r="E143" s="35" t="s">
        <v>442</v>
      </c>
      <c r="F143" s="35" t="s">
        <v>443</v>
      </c>
    </row>
    <row r="144" spans="3:6" ht="15.6" hidden="1" x14ac:dyDescent="0.3">
      <c r="D144" s="35" t="s">
        <v>53</v>
      </c>
      <c r="E144" s="35" t="s">
        <v>444</v>
      </c>
      <c r="F144" s="35" t="s">
        <v>445</v>
      </c>
    </row>
    <row r="145" spans="4:6" ht="15.6" hidden="1" x14ac:dyDescent="0.3">
      <c r="D145" s="35" t="s">
        <v>446</v>
      </c>
      <c r="E145" s="35" t="s">
        <v>447</v>
      </c>
      <c r="F145" s="35" t="s">
        <v>448</v>
      </c>
    </row>
    <row r="146" spans="4:6" ht="15.6" hidden="1" x14ac:dyDescent="0.3">
      <c r="D146" s="35" t="s">
        <v>449</v>
      </c>
      <c r="E146" s="35" t="s">
        <v>450</v>
      </c>
      <c r="F146" s="35" t="s">
        <v>451</v>
      </c>
    </row>
    <row r="147" spans="4:6" ht="15.6" hidden="1" x14ac:dyDescent="0.3">
      <c r="D147" s="35" t="s">
        <v>452</v>
      </c>
      <c r="E147" s="35" t="s">
        <v>453</v>
      </c>
      <c r="F147" s="35" t="s">
        <v>454</v>
      </c>
    </row>
    <row r="148" spans="4:6" ht="15.6" hidden="1" x14ac:dyDescent="0.3">
      <c r="D148" s="35" t="s">
        <v>455</v>
      </c>
      <c r="E148" s="35" t="s">
        <v>456</v>
      </c>
      <c r="F148" s="35" t="s">
        <v>457</v>
      </c>
    </row>
    <row r="149" spans="4:6" ht="15.6" hidden="1" x14ac:dyDescent="0.3">
      <c r="D149" s="35" t="s">
        <v>458</v>
      </c>
      <c r="E149" s="35" t="s">
        <v>459</v>
      </c>
      <c r="F149" s="35" t="s">
        <v>460</v>
      </c>
    </row>
    <row r="150" spans="4:6" ht="15.6" hidden="1" x14ac:dyDescent="0.3">
      <c r="D150" s="35" t="s">
        <v>461</v>
      </c>
      <c r="E150" s="35" t="s">
        <v>462</v>
      </c>
      <c r="F150" s="35" t="s">
        <v>463</v>
      </c>
    </row>
    <row r="151" spans="4:6" ht="15.6" hidden="1" x14ac:dyDescent="0.3">
      <c r="D151" s="35" t="s">
        <v>464</v>
      </c>
      <c r="E151" s="35" t="s">
        <v>465</v>
      </c>
      <c r="F151" s="35" t="s">
        <v>466</v>
      </c>
    </row>
    <row r="152" spans="4:6" ht="15.6" hidden="1" x14ac:dyDescent="0.3">
      <c r="D152" s="35" t="s">
        <v>467</v>
      </c>
      <c r="E152" s="35" t="s">
        <v>468</v>
      </c>
      <c r="F152" s="35" t="s">
        <v>469</v>
      </c>
    </row>
    <row r="153" spans="4:6" ht="15.6" hidden="1" x14ac:dyDescent="0.3">
      <c r="D153" s="35" t="s">
        <v>470</v>
      </c>
      <c r="E153" s="35" t="s">
        <v>471</v>
      </c>
      <c r="F153" s="35" t="s">
        <v>472</v>
      </c>
    </row>
    <row r="154" spans="4:6" ht="15.6" hidden="1" x14ac:dyDescent="0.3">
      <c r="D154" s="35" t="s">
        <v>473</v>
      </c>
      <c r="E154" s="35" t="s">
        <v>474</v>
      </c>
      <c r="F154" s="35" t="s">
        <v>475</v>
      </c>
    </row>
    <row r="155" spans="4:6" ht="15.6" hidden="1" x14ac:dyDescent="0.3">
      <c r="D155" s="35" t="s">
        <v>476</v>
      </c>
      <c r="E155" s="35" t="s">
        <v>477</v>
      </c>
      <c r="F155" s="35" t="s">
        <v>478</v>
      </c>
    </row>
    <row r="156" spans="4:6" ht="15.6" hidden="1" x14ac:dyDescent="0.3">
      <c r="D156" s="35" t="s">
        <v>479</v>
      </c>
      <c r="E156" s="35" t="s">
        <v>480</v>
      </c>
      <c r="F156" s="35" t="s">
        <v>481</v>
      </c>
    </row>
    <row r="157" spans="4:6" ht="15.6" hidden="1" x14ac:dyDescent="0.3">
      <c r="D157" s="35" t="s">
        <v>56</v>
      </c>
      <c r="E157" s="35" t="s">
        <v>482</v>
      </c>
      <c r="F157" s="35" t="s">
        <v>483</v>
      </c>
    </row>
    <row r="158" spans="4:6" ht="15.6" hidden="1" x14ac:dyDescent="0.3">
      <c r="D158" s="35" t="s">
        <v>484</v>
      </c>
      <c r="E158" s="35" t="s">
        <v>485</v>
      </c>
      <c r="F158" s="35" t="s">
        <v>486</v>
      </c>
    </row>
    <row r="159" spans="4:6" ht="15.6" hidden="1" x14ac:dyDescent="0.3">
      <c r="D159" s="35" t="s">
        <v>45</v>
      </c>
      <c r="E159" s="35" t="s">
        <v>487</v>
      </c>
      <c r="F159" s="35" t="s">
        <v>488</v>
      </c>
    </row>
    <row r="160" spans="4:6" ht="15.6" hidden="1" x14ac:dyDescent="0.3">
      <c r="D160" s="35" t="s">
        <v>489</v>
      </c>
      <c r="E160" s="35" t="s">
        <v>490</v>
      </c>
      <c r="F160" s="35" t="s">
        <v>491</v>
      </c>
    </row>
    <row r="161" spans="4:6" ht="15.6" hidden="1" x14ac:dyDescent="0.3">
      <c r="D161" s="35" t="s">
        <v>492</v>
      </c>
      <c r="E161" s="35" t="s">
        <v>493</v>
      </c>
      <c r="F161" s="35" t="s">
        <v>494</v>
      </c>
    </row>
    <row r="162" spans="4:6" ht="15.6" hidden="1" x14ac:dyDescent="0.3">
      <c r="D162" s="35" t="s">
        <v>495</v>
      </c>
      <c r="E162" s="35" t="s">
        <v>496</v>
      </c>
      <c r="F162" s="35" t="s">
        <v>497</v>
      </c>
    </row>
    <row r="163" spans="4:6" ht="15.6" hidden="1" x14ac:dyDescent="0.3">
      <c r="D163" s="35" t="s">
        <v>498</v>
      </c>
      <c r="E163" s="35" t="s">
        <v>499</v>
      </c>
      <c r="F163" s="35" t="s">
        <v>500</v>
      </c>
    </row>
    <row r="164" spans="4:6" ht="15.6" hidden="1" x14ac:dyDescent="0.3">
      <c r="D164" s="35" t="s">
        <v>501</v>
      </c>
      <c r="E164" s="35" t="s">
        <v>502</v>
      </c>
      <c r="F164" s="35" t="s">
        <v>503</v>
      </c>
    </row>
    <row r="165" spans="4:6" ht="15.6" hidden="1" x14ac:dyDescent="0.3">
      <c r="D165" s="35" t="s">
        <v>504</v>
      </c>
      <c r="E165" s="35" t="s">
        <v>505</v>
      </c>
      <c r="F165" s="35" t="s">
        <v>506</v>
      </c>
    </row>
    <row r="166" spans="4:6" ht="15.6" hidden="1" x14ac:dyDescent="0.3">
      <c r="D166" s="35" t="s">
        <v>507</v>
      </c>
      <c r="E166" s="35" t="s">
        <v>508</v>
      </c>
      <c r="F166" s="35" t="s">
        <v>509</v>
      </c>
    </row>
    <row r="167" spans="4:6" ht="15.6" hidden="1" x14ac:dyDescent="0.3">
      <c r="D167" s="35" t="s">
        <v>510</v>
      </c>
      <c r="E167" s="35" t="s">
        <v>511</v>
      </c>
      <c r="F167" s="35" t="s">
        <v>512</v>
      </c>
    </row>
    <row r="168" spans="4:6" ht="15.6" hidden="1" x14ac:dyDescent="0.3">
      <c r="D168" s="35" t="s">
        <v>513</v>
      </c>
      <c r="E168" s="35" t="s">
        <v>514</v>
      </c>
      <c r="F168" s="35" t="s">
        <v>515</v>
      </c>
    </row>
    <row r="169" spans="4:6" ht="15.6" hidden="1" x14ac:dyDescent="0.3">
      <c r="D169" s="35" t="s">
        <v>516</v>
      </c>
      <c r="E169" s="35" t="s">
        <v>517</v>
      </c>
      <c r="F169" s="35" t="s">
        <v>518</v>
      </c>
    </row>
    <row r="170" spans="4:6" ht="15.6" hidden="1" x14ac:dyDescent="0.3">
      <c r="D170" s="35" t="s">
        <v>519</v>
      </c>
      <c r="E170" s="35" t="s">
        <v>520</v>
      </c>
      <c r="F170" s="35" t="s">
        <v>521</v>
      </c>
    </row>
    <row r="171" spans="4:6" ht="15.6" hidden="1" x14ac:dyDescent="0.3">
      <c r="D171" s="35" t="s">
        <v>522</v>
      </c>
      <c r="E171" s="35" t="s">
        <v>523</v>
      </c>
      <c r="F171" s="35" t="s">
        <v>524</v>
      </c>
    </row>
    <row r="172" spans="4:6" ht="15.6" hidden="1" x14ac:dyDescent="0.3">
      <c r="D172" s="35" t="s">
        <v>525</v>
      </c>
      <c r="E172" s="35" t="s">
        <v>526</v>
      </c>
      <c r="F172" s="35" t="s">
        <v>527</v>
      </c>
    </row>
    <row r="173" spans="4:6" ht="15.6" hidden="1" x14ac:dyDescent="0.3">
      <c r="D173" s="35" t="s">
        <v>528</v>
      </c>
      <c r="E173" s="35" t="s">
        <v>529</v>
      </c>
      <c r="F173" s="35" t="s">
        <v>530</v>
      </c>
    </row>
    <row r="174" spans="4:6" ht="15.6" hidden="1" x14ac:dyDescent="0.3">
      <c r="E174" s="35" t="s">
        <v>531</v>
      </c>
      <c r="F174" s="35" t="s">
        <v>532</v>
      </c>
    </row>
    <row r="175" spans="4:6" ht="15.6" hidden="1" x14ac:dyDescent="0.3">
      <c r="E175" s="35" t="s">
        <v>533</v>
      </c>
      <c r="F175" s="35" t="s">
        <v>534</v>
      </c>
    </row>
    <row r="176" spans="4:6" ht="15.6" hidden="1" x14ac:dyDescent="0.3">
      <c r="E176" s="35" t="s">
        <v>535</v>
      </c>
      <c r="F176" s="35" t="s">
        <v>536</v>
      </c>
    </row>
    <row r="177" spans="5:6" ht="15.6" hidden="1" x14ac:dyDescent="0.3">
      <c r="E177" s="35" t="s">
        <v>537</v>
      </c>
      <c r="F177" s="35" t="s">
        <v>538</v>
      </c>
    </row>
    <row r="178" spans="5:6" ht="15.6" hidden="1" x14ac:dyDescent="0.3">
      <c r="E178" s="35" t="s">
        <v>539</v>
      </c>
      <c r="F178" s="35" t="s">
        <v>540</v>
      </c>
    </row>
    <row r="179" spans="5:6" ht="15.6" hidden="1" x14ac:dyDescent="0.3">
      <c r="E179" s="35" t="s">
        <v>541</v>
      </c>
      <c r="F179" s="35" t="s">
        <v>542</v>
      </c>
    </row>
    <row r="180" spans="5:6" ht="15.6" hidden="1" x14ac:dyDescent="0.3">
      <c r="E180" s="35" t="s">
        <v>543</v>
      </c>
      <c r="F180" s="35" t="s">
        <v>544</v>
      </c>
    </row>
    <row r="181" spans="5:6" ht="15.6" hidden="1" x14ac:dyDescent="0.3">
      <c r="E181" s="35" t="s">
        <v>545</v>
      </c>
      <c r="F181" s="35" t="s">
        <v>546</v>
      </c>
    </row>
    <row r="182" spans="5:6" ht="15.6" hidden="1" x14ac:dyDescent="0.3">
      <c r="E182" s="35" t="s">
        <v>547</v>
      </c>
      <c r="F182" s="35" t="s">
        <v>548</v>
      </c>
    </row>
    <row r="183" spans="5:6" ht="15.6" hidden="1" x14ac:dyDescent="0.3">
      <c r="E183" s="35" t="s">
        <v>549</v>
      </c>
      <c r="F183" s="35" t="s">
        <v>550</v>
      </c>
    </row>
    <row r="184" spans="5:6" ht="15.6" hidden="1" x14ac:dyDescent="0.3">
      <c r="E184" s="35" t="s">
        <v>551</v>
      </c>
      <c r="F184" s="35" t="s">
        <v>552</v>
      </c>
    </row>
    <row r="185" spans="5:6" ht="15.6" hidden="1" x14ac:dyDescent="0.3">
      <c r="E185" s="35" t="s">
        <v>553</v>
      </c>
      <c r="F185" s="35" t="s">
        <v>554</v>
      </c>
    </row>
    <row r="186" spans="5:6" ht="15.6" hidden="1" x14ac:dyDescent="0.3">
      <c r="E186" s="35" t="s">
        <v>555</v>
      </c>
      <c r="F186" s="35" t="s">
        <v>556</v>
      </c>
    </row>
    <row r="187" spans="5:6" ht="15.6" hidden="1" x14ac:dyDescent="0.3">
      <c r="E187" s="35" t="s">
        <v>557</v>
      </c>
      <c r="F187" s="35" t="s">
        <v>558</v>
      </c>
    </row>
    <row r="188" spans="5:6" ht="15.6" hidden="1" x14ac:dyDescent="0.3">
      <c r="E188" s="35" t="s">
        <v>559</v>
      </c>
      <c r="F188" s="35" t="s">
        <v>560</v>
      </c>
    </row>
    <row r="189" spans="5:6" ht="15.6" hidden="1" x14ac:dyDescent="0.3">
      <c r="E189" s="35" t="s">
        <v>561</v>
      </c>
      <c r="F189" s="35" t="s">
        <v>562</v>
      </c>
    </row>
    <row r="190" spans="5:6" ht="15.6" hidden="1" x14ac:dyDescent="0.3">
      <c r="E190" s="35" t="s">
        <v>563</v>
      </c>
      <c r="F190" s="35" t="s">
        <v>564</v>
      </c>
    </row>
    <row r="191" spans="5:6" ht="15.6" hidden="1" x14ac:dyDescent="0.3">
      <c r="E191" s="35" t="s">
        <v>565</v>
      </c>
      <c r="F191" s="35" t="s">
        <v>566</v>
      </c>
    </row>
    <row r="192" spans="5:6" ht="15.6" hidden="1" x14ac:dyDescent="0.3">
      <c r="E192" s="35" t="s">
        <v>567</v>
      </c>
      <c r="F192" s="35" t="s">
        <v>568</v>
      </c>
    </row>
    <row r="193" spans="5:6" ht="15.6" hidden="1" x14ac:dyDescent="0.3">
      <c r="E193" s="35" t="s">
        <v>569</v>
      </c>
      <c r="F193" s="35" t="s">
        <v>570</v>
      </c>
    </row>
    <row r="194" spans="5:6" ht="15.6" hidden="1" x14ac:dyDescent="0.3">
      <c r="E194" s="35" t="s">
        <v>571</v>
      </c>
      <c r="F194" s="35" t="s">
        <v>572</v>
      </c>
    </row>
    <row r="195" spans="5:6" ht="15.6" hidden="1" x14ac:dyDescent="0.3">
      <c r="E195" s="35" t="s">
        <v>573</v>
      </c>
      <c r="F195" s="35" t="s">
        <v>574</v>
      </c>
    </row>
    <row r="196" spans="5:6" ht="15.6" hidden="1" x14ac:dyDescent="0.3">
      <c r="E196" s="35" t="s">
        <v>575</v>
      </c>
      <c r="F196" s="35" t="s">
        <v>576</v>
      </c>
    </row>
    <row r="197" spans="5:6" ht="15.6" hidden="1" x14ac:dyDescent="0.3">
      <c r="E197" s="35" t="s">
        <v>577</v>
      </c>
      <c r="F197" s="35" t="s">
        <v>578</v>
      </c>
    </row>
    <row r="198" spans="5:6" ht="15.6" hidden="1" x14ac:dyDescent="0.3">
      <c r="E198" s="35" t="s">
        <v>579</v>
      </c>
      <c r="F198" s="35" t="s">
        <v>580</v>
      </c>
    </row>
    <row r="199" spans="5:6" ht="15.6" hidden="1" x14ac:dyDescent="0.3">
      <c r="E199" s="35" t="s">
        <v>581</v>
      </c>
      <c r="F199" s="35" t="s">
        <v>582</v>
      </c>
    </row>
    <row r="200" spans="5:6" ht="15.6" hidden="1" x14ac:dyDescent="0.3">
      <c r="E200" s="35" t="s">
        <v>583</v>
      </c>
      <c r="F200" s="35" t="s">
        <v>584</v>
      </c>
    </row>
    <row r="201" spans="5:6" ht="15.6" hidden="1" x14ac:dyDescent="0.3">
      <c r="E201" s="35" t="s">
        <v>585</v>
      </c>
      <c r="F201" s="35" t="s">
        <v>586</v>
      </c>
    </row>
    <row r="202" spans="5:6" ht="15.6" hidden="1" x14ac:dyDescent="0.3">
      <c r="E202" s="35" t="s">
        <v>587</v>
      </c>
      <c r="F202" s="35" t="s">
        <v>588</v>
      </c>
    </row>
    <row r="203" spans="5:6" ht="15.6" hidden="1" x14ac:dyDescent="0.3">
      <c r="E203" s="35" t="s">
        <v>589</v>
      </c>
      <c r="F203" s="35" t="s">
        <v>590</v>
      </c>
    </row>
    <row r="204" spans="5:6" ht="15.6" hidden="1" x14ac:dyDescent="0.3">
      <c r="E204" s="35" t="s">
        <v>591</v>
      </c>
      <c r="F204" s="35" t="s">
        <v>592</v>
      </c>
    </row>
    <row r="205" spans="5:6" ht="15.6" hidden="1" x14ac:dyDescent="0.3">
      <c r="E205" s="35" t="s">
        <v>593</v>
      </c>
      <c r="F205" s="35" t="s">
        <v>594</v>
      </c>
    </row>
    <row r="206" spans="5:6" ht="15.6" hidden="1" x14ac:dyDescent="0.3">
      <c r="E206" s="35" t="s">
        <v>595</v>
      </c>
      <c r="F206" s="35" t="s">
        <v>596</v>
      </c>
    </row>
    <row r="207" spans="5:6" ht="15.6" hidden="1" x14ac:dyDescent="0.3">
      <c r="E207" s="35" t="s">
        <v>597</v>
      </c>
      <c r="F207" s="35" t="s">
        <v>598</v>
      </c>
    </row>
    <row r="208" spans="5:6" ht="15.6" hidden="1" x14ac:dyDescent="0.3">
      <c r="E208" s="35" t="s">
        <v>599</v>
      </c>
      <c r="F208" s="35" t="s">
        <v>600</v>
      </c>
    </row>
    <row r="209" spans="5:6" ht="15.6" hidden="1" x14ac:dyDescent="0.3">
      <c r="E209" s="35" t="s">
        <v>601</v>
      </c>
      <c r="F209" s="35" t="s">
        <v>602</v>
      </c>
    </row>
    <row r="210" spans="5:6" ht="15.6" hidden="1" x14ac:dyDescent="0.3">
      <c r="E210" s="35" t="s">
        <v>603</v>
      </c>
      <c r="F210" s="35" t="s">
        <v>604</v>
      </c>
    </row>
    <row r="211" spans="5:6" ht="15.6" hidden="1" x14ac:dyDescent="0.3">
      <c r="E211" s="35" t="s">
        <v>605</v>
      </c>
      <c r="F211" s="35" t="s">
        <v>606</v>
      </c>
    </row>
    <row r="212" spans="5:6" ht="15.6" hidden="1" x14ac:dyDescent="0.3">
      <c r="E212" s="35" t="s">
        <v>607</v>
      </c>
      <c r="F212" s="35" t="s">
        <v>608</v>
      </c>
    </row>
    <row r="213" spans="5:6" ht="15.6" hidden="1" x14ac:dyDescent="0.3">
      <c r="E213" s="35" t="s">
        <v>609</v>
      </c>
      <c r="F213" s="35" t="s">
        <v>610</v>
      </c>
    </row>
    <row r="214" spans="5:6" ht="15.6" hidden="1" x14ac:dyDescent="0.3">
      <c r="E214" s="35" t="s">
        <v>100</v>
      </c>
      <c r="F214" s="35" t="s">
        <v>611</v>
      </c>
    </row>
    <row r="215" spans="5:6" ht="15.6" hidden="1" x14ac:dyDescent="0.3">
      <c r="E215" s="35" t="s">
        <v>101</v>
      </c>
      <c r="F215" s="35" t="s">
        <v>612</v>
      </c>
    </row>
    <row r="216" spans="5:6" ht="15.6" hidden="1" x14ac:dyDescent="0.3">
      <c r="E216" s="35" t="s">
        <v>613</v>
      </c>
      <c r="F216" s="35" t="s">
        <v>614</v>
      </c>
    </row>
    <row r="217" spans="5:6" ht="15.6" hidden="1" x14ac:dyDescent="0.3">
      <c r="E217" s="35" t="s">
        <v>615</v>
      </c>
      <c r="F217" s="35" t="s">
        <v>616</v>
      </c>
    </row>
    <row r="218" spans="5:6" ht="15.6" hidden="1" x14ac:dyDescent="0.3">
      <c r="E218" s="35" t="s">
        <v>617</v>
      </c>
      <c r="F218" s="35" t="s">
        <v>618</v>
      </c>
    </row>
    <row r="219" spans="5:6" ht="15.6" hidden="1" x14ac:dyDescent="0.3">
      <c r="E219" s="35" t="s">
        <v>619</v>
      </c>
      <c r="F219" s="35" t="s">
        <v>620</v>
      </c>
    </row>
    <row r="220" spans="5:6" ht="15.6" hidden="1" x14ac:dyDescent="0.3">
      <c r="E220" s="35" t="s">
        <v>621</v>
      </c>
      <c r="F220" s="35" t="s">
        <v>622</v>
      </c>
    </row>
    <row r="221" spans="5:6" ht="15.6" hidden="1" x14ac:dyDescent="0.3">
      <c r="E221" s="35" t="s">
        <v>102</v>
      </c>
      <c r="F221" s="35" t="s">
        <v>623</v>
      </c>
    </row>
    <row r="222" spans="5:6" ht="15.6" hidden="1" x14ac:dyDescent="0.3">
      <c r="E222" s="35" t="s">
        <v>103</v>
      </c>
      <c r="F222" s="35" t="s">
        <v>624</v>
      </c>
    </row>
    <row r="223" spans="5:6" ht="15.6" hidden="1" x14ac:dyDescent="0.3">
      <c r="E223" s="35" t="s">
        <v>104</v>
      </c>
      <c r="F223" s="35" t="s">
        <v>625</v>
      </c>
    </row>
    <row r="224" spans="5:6" ht="15.6" hidden="1" x14ac:dyDescent="0.3">
      <c r="E224" s="35" t="s">
        <v>626</v>
      </c>
      <c r="F224" s="35" t="s">
        <v>627</v>
      </c>
    </row>
    <row r="225" spans="5:6" ht="15.6" hidden="1" x14ac:dyDescent="0.3">
      <c r="E225" s="35" t="s">
        <v>105</v>
      </c>
      <c r="F225" s="35" t="s">
        <v>628</v>
      </c>
    </row>
    <row r="226" spans="5:6" ht="15.6" hidden="1" x14ac:dyDescent="0.3">
      <c r="E226" s="35" t="s">
        <v>629</v>
      </c>
      <c r="F226" s="35" t="s">
        <v>630</v>
      </c>
    </row>
    <row r="227" spans="5:6" ht="15.6" hidden="1" x14ac:dyDescent="0.3">
      <c r="E227" s="35" t="s">
        <v>631</v>
      </c>
      <c r="F227" s="35" t="s">
        <v>632</v>
      </c>
    </row>
    <row r="228" spans="5:6" ht="15.6" hidden="1" x14ac:dyDescent="0.3">
      <c r="E228" s="35" t="s">
        <v>633</v>
      </c>
      <c r="F228" s="35" t="s">
        <v>634</v>
      </c>
    </row>
    <row r="229" spans="5:6" ht="15.6" hidden="1" x14ac:dyDescent="0.3">
      <c r="E229" s="35" t="s">
        <v>635</v>
      </c>
      <c r="F229" s="35" t="s">
        <v>636</v>
      </c>
    </row>
    <row r="230" spans="5:6" ht="15.6" hidden="1" x14ac:dyDescent="0.3">
      <c r="E230" s="35" t="s">
        <v>637</v>
      </c>
      <c r="F230" s="35" t="s">
        <v>638</v>
      </c>
    </row>
    <row r="231" spans="5:6" ht="15.6" hidden="1" x14ac:dyDescent="0.3">
      <c r="E231" s="35" t="s">
        <v>639</v>
      </c>
      <c r="F231" s="35" t="s">
        <v>640</v>
      </c>
    </row>
    <row r="232" spans="5:6" ht="15.6" hidden="1" x14ac:dyDescent="0.3">
      <c r="E232" s="35" t="s">
        <v>641</v>
      </c>
      <c r="F232" s="35" t="s">
        <v>642</v>
      </c>
    </row>
    <row r="233" spans="5:6" ht="15.6" hidden="1" x14ac:dyDescent="0.3">
      <c r="E233" s="35" t="s">
        <v>643</v>
      </c>
      <c r="F233" s="35" t="s">
        <v>644</v>
      </c>
    </row>
    <row r="234" spans="5:6" ht="15.6" hidden="1" x14ac:dyDescent="0.3">
      <c r="E234" s="35" t="s">
        <v>645</v>
      </c>
      <c r="F234" s="35" t="s">
        <v>646</v>
      </c>
    </row>
    <row r="235" spans="5:6" ht="15.6" hidden="1" x14ac:dyDescent="0.3">
      <c r="E235" s="35" t="s">
        <v>647</v>
      </c>
      <c r="F235" s="35" t="s">
        <v>648</v>
      </c>
    </row>
    <row r="236" spans="5:6" ht="15.6" hidden="1" x14ac:dyDescent="0.3">
      <c r="E236" s="35" t="s">
        <v>649</v>
      </c>
      <c r="F236" s="35" t="s">
        <v>650</v>
      </c>
    </row>
    <row r="237" spans="5:6" ht="15.6" hidden="1" x14ac:dyDescent="0.3">
      <c r="E237" s="35" t="s">
        <v>651</v>
      </c>
      <c r="F237" s="35" t="s">
        <v>652</v>
      </c>
    </row>
    <row r="238" spans="5:6" ht="15.6" hidden="1" x14ac:dyDescent="0.3">
      <c r="E238" s="35" t="s">
        <v>653</v>
      </c>
      <c r="F238" s="35" t="s">
        <v>654</v>
      </c>
    </row>
    <row r="239" spans="5:6" ht="15.6" hidden="1" x14ac:dyDescent="0.3">
      <c r="E239" s="35" t="s">
        <v>655</v>
      </c>
      <c r="F239" s="35" t="s">
        <v>656</v>
      </c>
    </row>
    <row r="240" spans="5:6" ht="15.6" hidden="1" x14ac:dyDescent="0.3">
      <c r="E240" s="35" t="s">
        <v>657</v>
      </c>
      <c r="F240" s="35" t="s">
        <v>658</v>
      </c>
    </row>
    <row r="241" spans="5:6" ht="15.6" hidden="1" x14ac:dyDescent="0.3">
      <c r="E241" s="35" t="s">
        <v>659</v>
      </c>
      <c r="F241" s="35" t="s">
        <v>660</v>
      </c>
    </row>
    <row r="242" spans="5:6" ht="15.6" hidden="1" x14ac:dyDescent="0.3">
      <c r="E242" s="35" t="s">
        <v>661</v>
      </c>
      <c r="F242" s="35" t="s">
        <v>662</v>
      </c>
    </row>
    <row r="243" spans="5:6" ht="15.6" hidden="1" x14ac:dyDescent="0.3">
      <c r="E243" s="35" t="s">
        <v>663</v>
      </c>
      <c r="F243" s="35" t="s">
        <v>664</v>
      </c>
    </row>
    <row r="244" spans="5:6" ht="15.6" hidden="1" x14ac:dyDescent="0.3">
      <c r="E244" s="35" t="s">
        <v>665</v>
      </c>
      <c r="F244" s="35" t="s">
        <v>666</v>
      </c>
    </row>
    <row r="245" spans="5:6" ht="15.6" hidden="1" x14ac:dyDescent="0.3">
      <c r="E245" s="35" t="s">
        <v>667</v>
      </c>
      <c r="F245" s="35" t="s">
        <v>668</v>
      </c>
    </row>
    <row r="246" spans="5:6" ht="15.6" hidden="1" x14ac:dyDescent="0.3">
      <c r="E246" s="35" t="s">
        <v>669</v>
      </c>
      <c r="F246" s="35" t="s">
        <v>670</v>
      </c>
    </row>
    <row r="247" spans="5:6" ht="15.6" hidden="1" x14ac:dyDescent="0.3">
      <c r="E247" s="35" t="s">
        <v>671</v>
      </c>
      <c r="F247" s="35" t="s">
        <v>672</v>
      </c>
    </row>
    <row r="248" spans="5:6" ht="15.6" hidden="1" x14ac:dyDescent="0.3">
      <c r="E248" s="35" t="s">
        <v>673</v>
      </c>
      <c r="F248" s="35" t="s">
        <v>674</v>
      </c>
    </row>
    <row r="249" spans="5:6" ht="15.6" hidden="1" x14ac:dyDescent="0.3">
      <c r="E249" s="35" t="s">
        <v>675</v>
      </c>
      <c r="F249" s="35" t="s">
        <v>676</v>
      </c>
    </row>
    <row r="250" spans="5:6" ht="15.6" hidden="1" x14ac:dyDescent="0.3">
      <c r="E250" s="35" t="s">
        <v>677</v>
      </c>
      <c r="F250" s="35" t="s">
        <v>678</v>
      </c>
    </row>
    <row r="251" spans="5:6" ht="15.6" hidden="1" x14ac:dyDescent="0.3">
      <c r="E251" s="35" t="s">
        <v>679</v>
      </c>
      <c r="F251" s="35" t="s">
        <v>680</v>
      </c>
    </row>
    <row r="252" spans="5:6" ht="15.6" hidden="1" x14ac:dyDescent="0.3">
      <c r="E252" s="35" t="s">
        <v>681</v>
      </c>
      <c r="F252" s="35" t="s">
        <v>682</v>
      </c>
    </row>
    <row r="253" spans="5:6" ht="15.6" hidden="1" x14ac:dyDescent="0.3">
      <c r="E253" s="35" t="s">
        <v>683</v>
      </c>
      <c r="F253" s="35" t="s">
        <v>684</v>
      </c>
    </row>
    <row r="254" spans="5:6" ht="15.6" hidden="1" x14ac:dyDescent="0.3">
      <c r="E254" s="35" t="s">
        <v>685</v>
      </c>
      <c r="F254" s="35" t="s">
        <v>686</v>
      </c>
    </row>
    <row r="255" spans="5:6" ht="15.6" hidden="1" x14ac:dyDescent="0.3">
      <c r="E255" s="35" t="s">
        <v>687</v>
      </c>
      <c r="F255" s="35" t="s">
        <v>688</v>
      </c>
    </row>
    <row r="256" spans="5:6" ht="15.6" hidden="1" x14ac:dyDescent="0.3">
      <c r="E256" s="35" t="s">
        <v>689</v>
      </c>
      <c r="F256" s="35" t="s">
        <v>690</v>
      </c>
    </row>
    <row r="257" spans="5:6" ht="15.6" hidden="1" x14ac:dyDescent="0.3">
      <c r="E257" s="35" t="s">
        <v>691</v>
      </c>
      <c r="F257" s="35" t="s">
        <v>692</v>
      </c>
    </row>
    <row r="258" spans="5:6" ht="15.6" hidden="1" x14ac:dyDescent="0.3">
      <c r="E258" s="35" t="s">
        <v>693</v>
      </c>
      <c r="F258" s="35" t="s">
        <v>694</v>
      </c>
    </row>
    <row r="259" spans="5:6" ht="15.6" hidden="1" x14ac:dyDescent="0.3">
      <c r="E259" s="35" t="s">
        <v>695</v>
      </c>
      <c r="F259" s="35" t="s">
        <v>696</v>
      </c>
    </row>
    <row r="260" spans="5:6" ht="15.6" hidden="1" x14ac:dyDescent="0.3">
      <c r="E260" s="35" t="s">
        <v>697</v>
      </c>
      <c r="F260" s="35" t="s">
        <v>698</v>
      </c>
    </row>
    <row r="261" spans="5:6" ht="15.6" hidden="1" x14ac:dyDescent="0.3">
      <c r="E261" s="35" t="s">
        <v>699</v>
      </c>
      <c r="F261" s="35" t="s">
        <v>700</v>
      </c>
    </row>
    <row r="262" spans="5:6" ht="15.6" hidden="1" x14ac:dyDescent="0.3">
      <c r="E262" s="35" t="s">
        <v>701</v>
      </c>
      <c r="F262" s="35" t="s">
        <v>702</v>
      </c>
    </row>
    <row r="263" spans="5:6" ht="15.6" hidden="1" x14ac:dyDescent="0.3">
      <c r="E263" s="35" t="s">
        <v>703</v>
      </c>
      <c r="F263" s="35" t="s">
        <v>704</v>
      </c>
    </row>
    <row r="264" spans="5:6" ht="15.6" hidden="1" x14ac:dyDescent="0.3">
      <c r="E264" s="35" t="s">
        <v>705</v>
      </c>
      <c r="F264" s="35" t="s">
        <v>706</v>
      </c>
    </row>
    <row r="265" spans="5:6" ht="15.6" hidden="1" x14ac:dyDescent="0.3">
      <c r="E265" s="35" t="s">
        <v>707</v>
      </c>
      <c r="F265" s="35" t="s">
        <v>708</v>
      </c>
    </row>
    <row r="266" spans="5:6" ht="15.6" hidden="1" x14ac:dyDescent="0.3">
      <c r="E266" s="35" t="s">
        <v>709</v>
      </c>
      <c r="F266" s="35" t="s">
        <v>710</v>
      </c>
    </row>
    <row r="267" spans="5:6" ht="15.6" hidden="1" x14ac:dyDescent="0.3">
      <c r="E267" s="35" t="s">
        <v>280</v>
      </c>
      <c r="F267" s="35" t="s">
        <v>281</v>
      </c>
    </row>
    <row r="268" spans="5:6" ht="15.6" hidden="1" x14ac:dyDescent="0.3">
      <c r="E268" s="35" t="s">
        <v>711</v>
      </c>
      <c r="F268" s="35" t="s">
        <v>712</v>
      </c>
    </row>
    <row r="269" spans="5:6" ht="15.6" hidden="1" x14ac:dyDescent="0.3">
      <c r="E269" s="35" t="s">
        <v>713</v>
      </c>
      <c r="F269" s="35" t="s">
        <v>714</v>
      </c>
    </row>
    <row r="270" spans="5:6" ht="15.6" hidden="1" x14ac:dyDescent="0.3">
      <c r="E270" s="35" t="s">
        <v>715</v>
      </c>
      <c r="F270" s="35" t="s">
        <v>716</v>
      </c>
    </row>
    <row r="271" spans="5:6" ht="15.6" hidden="1" x14ac:dyDescent="0.3">
      <c r="E271" s="35" t="s">
        <v>717</v>
      </c>
      <c r="F271" s="35" t="s">
        <v>718</v>
      </c>
    </row>
    <row r="272" spans="5:6" ht="15.6" hidden="1" x14ac:dyDescent="0.3">
      <c r="E272" s="35" t="s">
        <v>719</v>
      </c>
      <c r="F272" s="35" t="s">
        <v>720</v>
      </c>
    </row>
    <row r="273" spans="5:6" ht="15.6" hidden="1" x14ac:dyDescent="0.3">
      <c r="E273" s="35" t="s">
        <v>721</v>
      </c>
      <c r="F273" s="35" t="s">
        <v>722</v>
      </c>
    </row>
    <row r="274" spans="5:6" ht="15.6" hidden="1" x14ac:dyDescent="0.3">
      <c r="E274" s="35" t="s">
        <v>723</v>
      </c>
      <c r="F274" s="35" t="s">
        <v>724</v>
      </c>
    </row>
    <row r="275" spans="5:6" ht="15.6" hidden="1" x14ac:dyDescent="0.3">
      <c r="E275" s="35" t="s">
        <v>725</v>
      </c>
      <c r="F275" s="35" t="s">
        <v>726</v>
      </c>
    </row>
    <row r="276" spans="5:6" ht="15.6" hidden="1" x14ac:dyDescent="0.3">
      <c r="E276" s="35" t="s">
        <v>727</v>
      </c>
      <c r="F276" s="35" t="s">
        <v>728</v>
      </c>
    </row>
    <row r="277" spans="5:6" ht="15.6" hidden="1" x14ac:dyDescent="0.3">
      <c r="E277" s="35" t="s">
        <v>729</v>
      </c>
      <c r="F277" s="35" t="s">
        <v>730</v>
      </c>
    </row>
    <row r="278" spans="5:6" ht="15.6" hidden="1" x14ac:dyDescent="0.3">
      <c r="E278" s="35" t="s">
        <v>731</v>
      </c>
      <c r="F278" s="35" t="s">
        <v>732</v>
      </c>
    </row>
    <row r="279" spans="5:6" ht="15.6" hidden="1" x14ac:dyDescent="0.3">
      <c r="E279" s="35" t="s">
        <v>733</v>
      </c>
      <c r="F279" s="35" t="s">
        <v>734</v>
      </c>
    </row>
    <row r="280" spans="5:6" ht="15.6" hidden="1" x14ac:dyDescent="0.3">
      <c r="E280" s="35" t="s">
        <v>735</v>
      </c>
      <c r="F280" s="35" t="s">
        <v>736</v>
      </c>
    </row>
    <row r="281" spans="5:6" ht="15.6" hidden="1" x14ac:dyDescent="0.3">
      <c r="E281" s="35" t="s">
        <v>737</v>
      </c>
      <c r="F281" s="35" t="s">
        <v>738</v>
      </c>
    </row>
    <row r="282" spans="5:6" ht="15.6" hidden="1" x14ac:dyDescent="0.3">
      <c r="E282" s="35" t="s">
        <v>739</v>
      </c>
      <c r="F282" s="35" t="s">
        <v>740</v>
      </c>
    </row>
    <row r="283" spans="5:6" ht="15.6" hidden="1" x14ac:dyDescent="0.3">
      <c r="E283" s="35" t="s">
        <v>741</v>
      </c>
      <c r="F283" s="35" t="s">
        <v>742</v>
      </c>
    </row>
    <row r="284" spans="5:6" ht="15.6" hidden="1" x14ac:dyDescent="0.3">
      <c r="E284" s="35" t="s">
        <v>743</v>
      </c>
      <c r="F284" s="35" t="s">
        <v>744</v>
      </c>
    </row>
    <row r="285" spans="5:6" ht="15.6" hidden="1" x14ac:dyDescent="0.3">
      <c r="E285" s="35" t="s">
        <v>745</v>
      </c>
      <c r="F285" s="35" t="s">
        <v>746</v>
      </c>
    </row>
    <row r="286" spans="5:6" ht="15.6" hidden="1" x14ac:dyDescent="0.3">
      <c r="E286" s="35" t="s">
        <v>747</v>
      </c>
      <c r="F286" s="35" t="s">
        <v>748</v>
      </c>
    </row>
    <row r="287" spans="5:6" ht="15.6" hidden="1" x14ac:dyDescent="0.3">
      <c r="E287" s="35" t="s">
        <v>749</v>
      </c>
      <c r="F287" s="35" t="s">
        <v>750</v>
      </c>
    </row>
    <row r="288" spans="5:6" ht="15.6" hidden="1" x14ac:dyDescent="0.3">
      <c r="E288" s="35" t="s">
        <v>751</v>
      </c>
      <c r="F288" s="35" t="s">
        <v>752</v>
      </c>
    </row>
    <row r="289" spans="5:6" ht="15.6" hidden="1" x14ac:dyDescent="0.3">
      <c r="E289" s="35" t="s">
        <v>753</v>
      </c>
      <c r="F289" s="35" t="s">
        <v>754</v>
      </c>
    </row>
    <row r="290" spans="5:6" ht="15.6" hidden="1" x14ac:dyDescent="0.3">
      <c r="E290" s="35" t="s">
        <v>755</v>
      </c>
      <c r="F290" s="35" t="s">
        <v>756</v>
      </c>
    </row>
    <row r="291" spans="5:6" ht="15.6" hidden="1" x14ac:dyDescent="0.3">
      <c r="E291" s="35" t="s">
        <v>757</v>
      </c>
      <c r="F291" s="35" t="s">
        <v>758</v>
      </c>
    </row>
    <row r="292" spans="5:6" ht="15.6" hidden="1" x14ac:dyDescent="0.3">
      <c r="E292" s="35" t="s">
        <v>759</v>
      </c>
      <c r="F292" s="35" t="s">
        <v>760</v>
      </c>
    </row>
    <row r="293" spans="5:6" ht="15.6" hidden="1" x14ac:dyDescent="0.3">
      <c r="E293" s="35" t="s">
        <v>761</v>
      </c>
      <c r="F293" s="35" t="s">
        <v>762</v>
      </c>
    </row>
    <row r="294" spans="5:6" ht="15.6" hidden="1" x14ac:dyDescent="0.3">
      <c r="E294" s="35" t="s">
        <v>763</v>
      </c>
      <c r="F294" s="35" t="s">
        <v>764</v>
      </c>
    </row>
    <row r="295" spans="5:6" ht="15.6" hidden="1" x14ac:dyDescent="0.3">
      <c r="E295" s="35" t="s">
        <v>765</v>
      </c>
      <c r="F295" s="35" t="s">
        <v>766</v>
      </c>
    </row>
    <row r="296" spans="5:6" ht="15.6" hidden="1" x14ac:dyDescent="0.3">
      <c r="E296" s="35" t="s">
        <v>767</v>
      </c>
      <c r="F296" s="35" t="s">
        <v>768</v>
      </c>
    </row>
    <row r="297" spans="5:6" ht="15.6" hidden="1" x14ac:dyDescent="0.3">
      <c r="E297" s="35" t="s">
        <v>769</v>
      </c>
      <c r="F297" s="35" t="s">
        <v>770</v>
      </c>
    </row>
    <row r="298" spans="5:6" ht="15.6" hidden="1" x14ac:dyDescent="0.3">
      <c r="E298" s="35" t="s">
        <v>771</v>
      </c>
      <c r="F298" s="35" t="s">
        <v>772</v>
      </c>
    </row>
    <row r="299" spans="5:6" ht="15.6" hidden="1" x14ac:dyDescent="0.3">
      <c r="E299" s="35" t="s">
        <v>773</v>
      </c>
      <c r="F299" s="35" t="s">
        <v>774</v>
      </c>
    </row>
    <row r="300" spans="5:6" ht="15.6" hidden="1" x14ac:dyDescent="0.3">
      <c r="E300" s="35" t="s">
        <v>775</v>
      </c>
      <c r="F300" s="35" t="s">
        <v>776</v>
      </c>
    </row>
    <row r="301" spans="5:6" ht="15.6" hidden="1" x14ac:dyDescent="0.3">
      <c r="E301" s="35" t="s">
        <v>777</v>
      </c>
      <c r="F301" s="35" t="s">
        <v>778</v>
      </c>
    </row>
    <row r="302" spans="5:6" ht="15.6" hidden="1" x14ac:dyDescent="0.3">
      <c r="E302" s="35" t="s">
        <v>779</v>
      </c>
      <c r="F302" s="35" t="s">
        <v>780</v>
      </c>
    </row>
    <row r="303" spans="5:6" ht="15.6" hidden="1" x14ac:dyDescent="0.3">
      <c r="E303" s="35" t="s">
        <v>781</v>
      </c>
      <c r="F303" s="35" t="s">
        <v>782</v>
      </c>
    </row>
    <row r="304" spans="5:6" ht="15.6" hidden="1" x14ac:dyDescent="0.3">
      <c r="E304" s="35" t="s">
        <v>783</v>
      </c>
      <c r="F304" s="35" t="s">
        <v>784</v>
      </c>
    </row>
    <row r="305" spans="5:6" ht="15.6" hidden="1" x14ac:dyDescent="0.3">
      <c r="E305" s="35" t="s">
        <v>785</v>
      </c>
      <c r="F305" s="35" t="s">
        <v>786</v>
      </c>
    </row>
    <row r="306" spans="5:6" ht="15.6" hidden="1" x14ac:dyDescent="0.3">
      <c r="E306" s="35" t="s">
        <v>787</v>
      </c>
      <c r="F306" s="35" t="s">
        <v>788</v>
      </c>
    </row>
    <row r="307" spans="5:6" ht="15.6" hidden="1" x14ac:dyDescent="0.3">
      <c r="E307" s="35" t="s">
        <v>789</v>
      </c>
      <c r="F307" s="35" t="s">
        <v>790</v>
      </c>
    </row>
    <row r="308" spans="5:6" ht="15.6" hidden="1" x14ac:dyDescent="0.3">
      <c r="E308" s="35" t="s">
        <v>791</v>
      </c>
      <c r="F308" s="35" t="s">
        <v>792</v>
      </c>
    </row>
    <row r="309" spans="5:6" ht="15.6" hidden="1" x14ac:dyDescent="0.3">
      <c r="E309" s="35" t="s">
        <v>793</v>
      </c>
      <c r="F309" s="35" t="s">
        <v>794</v>
      </c>
    </row>
    <row r="310" spans="5:6" ht="15.6" hidden="1" x14ac:dyDescent="0.3">
      <c r="E310" s="35" t="s">
        <v>795</v>
      </c>
      <c r="F310" s="35" t="s">
        <v>796</v>
      </c>
    </row>
    <row r="311" spans="5:6" ht="15.6" hidden="1" x14ac:dyDescent="0.3">
      <c r="E311" s="35" t="s">
        <v>797</v>
      </c>
      <c r="F311" s="35" t="s">
        <v>798</v>
      </c>
    </row>
    <row r="312" spans="5:6" ht="15.6" hidden="1" x14ac:dyDescent="0.3">
      <c r="E312" s="35" t="s">
        <v>799</v>
      </c>
      <c r="F312" s="35" t="s">
        <v>800</v>
      </c>
    </row>
    <row r="313" spans="5:6" ht="15.6" hidden="1" x14ac:dyDescent="0.3">
      <c r="E313" s="35" t="s">
        <v>801</v>
      </c>
      <c r="F313" s="35" t="s">
        <v>802</v>
      </c>
    </row>
    <row r="314" spans="5:6" ht="15.6" hidden="1" x14ac:dyDescent="0.3">
      <c r="E314" s="35" t="s">
        <v>803</v>
      </c>
      <c r="F314" s="35" t="s">
        <v>804</v>
      </c>
    </row>
    <row r="315" spans="5:6" ht="15.6" hidden="1" x14ac:dyDescent="0.3">
      <c r="E315" s="35" t="s">
        <v>805</v>
      </c>
      <c r="F315" s="35" t="s">
        <v>806</v>
      </c>
    </row>
    <row r="316" spans="5:6" ht="15.6" hidden="1" x14ac:dyDescent="0.3">
      <c r="E316" s="35" t="s">
        <v>807</v>
      </c>
      <c r="F316" s="35" t="s">
        <v>808</v>
      </c>
    </row>
    <row r="317" spans="5:6" ht="15.6" hidden="1" x14ac:dyDescent="0.3">
      <c r="E317" s="35" t="s">
        <v>809</v>
      </c>
      <c r="F317" s="35" t="s">
        <v>810</v>
      </c>
    </row>
    <row r="318" spans="5:6" ht="15.6" hidden="1" x14ac:dyDescent="0.3">
      <c r="E318" s="35" t="s">
        <v>811</v>
      </c>
      <c r="F318" s="35" t="s">
        <v>812</v>
      </c>
    </row>
    <row r="319" spans="5:6" ht="15.6" hidden="1" x14ac:dyDescent="0.3">
      <c r="E319" s="35" t="s">
        <v>813</v>
      </c>
      <c r="F319" s="35" t="s">
        <v>814</v>
      </c>
    </row>
    <row r="320" spans="5:6" ht="15.6" hidden="1" x14ac:dyDescent="0.3">
      <c r="E320" s="35" t="s">
        <v>815</v>
      </c>
      <c r="F320" s="35" t="s">
        <v>816</v>
      </c>
    </row>
    <row r="321" spans="5:6" ht="15.6" hidden="1" x14ac:dyDescent="0.3">
      <c r="E321" s="35" t="s">
        <v>817</v>
      </c>
      <c r="F321" s="35" t="s">
        <v>818</v>
      </c>
    </row>
    <row r="322" spans="5:6" ht="15.6" hidden="1" x14ac:dyDescent="0.3">
      <c r="E322" s="35" t="s">
        <v>819</v>
      </c>
      <c r="F322" s="35" t="s">
        <v>820</v>
      </c>
    </row>
    <row r="323" spans="5:6" ht="15.6" hidden="1" x14ac:dyDescent="0.3">
      <c r="E323" s="35" t="s">
        <v>821</v>
      </c>
      <c r="F323" s="35" t="s">
        <v>822</v>
      </c>
    </row>
    <row r="324" spans="5:6" ht="15.6" hidden="1" x14ac:dyDescent="0.3">
      <c r="E324" s="35" t="s">
        <v>823</v>
      </c>
      <c r="F324" s="35" t="s">
        <v>824</v>
      </c>
    </row>
    <row r="325" spans="5:6" ht="15.6" hidden="1" x14ac:dyDescent="0.3">
      <c r="E325" s="35" t="s">
        <v>825</v>
      </c>
      <c r="F325" s="35" t="s">
        <v>826</v>
      </c>
    </row>
    <row r="326" spans="5:6" ht="15.6" hidden="1" x14ac:dyDescent="0.3">
      <c r="E326" s="35" t="s">
        <v>827</v>
      </c>
      <c r="F326" s="35" t="s">
        <v>828</v>
      </c>
    </row>
    <row r="327" spans="5:6" ht="15.6" hidden="1" x14ac:dyDescent="0.3">
      <c r="E327" s="35" t="s">
        <v>829</v>
      </c>
      <c r="F327" s="35" t="s">
        <v>830</v>
      </c>
    </row>
    <row r="328" spans="5:6" ht="15.6" hidden="1" x14ac:dyDescent="0.3">
      <c r="E328" s="35" t="s">
        <v>831</v>
      </c>
      <c r="F328" s="35" t="s">
        <v>832</v>
      </c>
    </row>
    <row r="329" spans="5:6" ht="15.6" hidden="1" x14ac:dyDescent="0.3">
      <c r="E329" s="35" t="s">
        <v>833</v>
      </c>
      <c r="F329" s="35" t="s">
        <v>834</v>
      </c>
    </row>
    <row r="330" spans="5:6" ht="15.6" hidden="1" x14ac:dyDescent="0.3">
      <c r="E330" s="35" t="s">
        <v>835</v>
      </c>
      <c r="F330" s="35" t="s">
        <v>836</v>
      </c>
    </row>
    <row r="331" spans="5:6" ht="15.6" hidden="1" x14ac:dyDescent="0.3">
      <c r="E331" s="35" t="s">
        <v>837</v>
      </c>
      <c r="F331" s="35" t="s">
        <v>838</v>
      </c>
    </row>
    <row r="332" spans="5:6" ht="15.6" hidden="1" x14ac:dyDescent="0.3">
      <c r="E332" s="35" t="s">
        <v>839</v>
      </c>
      <c r="F332" s="35" t="s">
        <v>840</v>
      </c>
    </row>
    <row r="333" spans="5:6" ht="15.6" hidden="1" x14ac:dyDescent="0.3">
      <c r="E333" s="35" t="s">
        <v>841</v>
      </c>
      <c r="F333" s="35" t="s">
        <v>842</v>
      </c>
    </row>
    <row r="334" spans="5:6" ht="15.6" hidden="1" x14ac:dyDescent="0.3">
      <c r="E334" s="35" t="s">
        <v>843</v>
      </c>
      <c r="F334" s="35" t="s">
        <v>844</v>
      </c>
    </row>
    <row r="335" spans="5:6" ht="15.6" hidden="1" x14ac:dyDescent="0.3">
      <c r="E335" s="35" t="s">
        <v>845</v>
      </c>
      <c r="F335" s="35" t="s">
        <v>846</v>
      </c>
    </row>
    <row r="336" spans="5:6" ht="15.6" hidden="1" x14ac:dyDescent="0.3">
      <c r="E336" s="35" t="s">
        <v>847</v>
      </c>
      <c r="F336" s="35" t="s">
        <v>848</v>
      </c>
    </row>
    <row r="337" spans="5:6" ht="15.6" hidden="1" x14ac:dyDescent="0.3">
      <c r="E337" s="35" t="s">
        <v>849</v>
      </c>
      <c r="F337" s="35" t="s">
        <v>850</v>
      </c>
    </row>
    <row r="338" spans="5:6" ht="15.6" hidden="1" x14ac:dyDescent="0.3">
      <c r="E338" s="35" t="s">
        <v>851</v>
      </c>
      <c r="F338" s="35" t="s">
        <v>852</v>
      </c>
    </row>
    <row r="339" spans="5:6" ht="15.6" hidden="1" x14ac:dyDescent="0.3">
      <c r="E339" s="35" t="s">
        <v>853</v>
      </c>
      <c r="F339" s="35" t="s">
        <v>854</v>
      </c>
    </row>
    <row r="340" spans="5:6" ht="15.6" hidden="1" x14ac:dyDescent="0.3">
      <c r="E340" s="35" t="s">
        <v>855</v>
      </c>
      <c r="F340" s="35" t="s">
        <v>856</v>
      </c>
    </row>
    <row r="341" spans="5:6" ht="15.6" hidden="1" x14ac:dyDescent="0.3">
      <c r="E341" s="35" t="s">
        <v>857</v>
      </c>
      <c r="F341" s="35" t="s">
        <v>858</v>
      </c>
    </row>
    <row r="342" spans="5:6" ht="15.6" hidden="1" x14ac:dyDescent="0.3">
      <c r="E342" s="35" t="s">
        <v>859</v>
      </c>
      <c r="F342" s="35" t="s">
        <v>860</v>
      </c>
    </row>
    <row r="343" spans="5:6" ht="15.6" hidden="1" x14ac:dyDescent="0.3">
      <c r="E343" s="35" t="s">
        <v>861</v>
      </c>
      <c r="F343" s="35" t="s">
        <v>862</v>
      </c>
    </row>
    <row r="344" spans="5:6" ht="15.6" hidden="1" x14ac:dyDescent="0.3">
      <c r="E344" s="35" t="s">
        <v>863</v>
      </c>
      <c r="F344" s="35" t="s">
        <v>864</v>
      </c>
    </row>
    <row r="345" spans="5:6" ht="15.6" hidden="1" x14ac:dyDescent="0.3">
      <c r="E345" s="35" t="s">
        <v>865</v>
      </c>
      <c r="F345" s="35" t="s">
        <v>866</v>
      </c>
    </row>
    <row r="346" spans="5:6" ht="15.6" hidden="1" x14ac:dyDescent="0.3">
      <c r="E346" s="35" t="s">
        <v>867</v>
      </c>
      <c r="F346" s="35" t="s">
        <v>868</v>
      </c>
    </row>
    <row r="347" spans="5:6" ht="15.6" hidden="1" x14ac:dyDescent="0.3">
      <c r="E347" s="35" t="s">
        <v>869</v>
      </c>
      <c r="F347" s="35" t="s">
        <v>870</v>
      </c>
    </row>
    <row r="348" spans="5:6" ht="15.6" hidden="1" x14ac:dyDescent="0.3">
      <c r="E348" s="35" t="s">
        <v>871</v>
      </c>
      <c r="F348" s="35" t="s">
        <v>872</v>
      </c>
    </row>
    <row r="349" spans="5:6" ht="15.6" hidden="1" x14ac:dyDescent="0.3">
      <c r="E349" s="35" t="s">
        <v>873</v>
      </c>
      <c r="F349" s="35" t="s">
        <v>874</v>
      </c>
    </row>
    <row r="350" spans="5:6" ht="15.6" hidden="1" x14ac:dyDescent="0.3">
      <c r="E350" s="35" t="s">
        <v>875</v>
      </c>
      <c r="F350" s="35" t="s">
        <v>876</v>
      </c>
    </row>
    <row r="351" spans="5:6" ht="15.6" hidden="1" x14ac:dyDescent="0.3">
      <c r="E351" s="35" t="s">
        <v>877</v>
      </c>
      <c r="F351" s="35" t="s">
        <v>878</v>
      </c>
    </row>
    <row r="352" spans="5:6" ht="15.6" hidden="1" x14ac:dyDescent="0.3">
      <c r="E352" s="35" t="s">
        <v>879</v>
      </c>
      <c r="F352" s="35" t="s">
        <v>880</v>
      </c>
    </row>
    <row r="353" spans="5:6" ht="15.6" hidden="1" x14ac:dyDescent="0.3">
      <c r="E353" s="35" t="s">
        <v>239</v>
      </c>
      <c r="F353" s="35" t="s">
        <v>881</v>
      </c>
    </row>
    <row r="354" spans="5:6" ht="15.6" hidden="1" x14ac:dyDescent="0.3">
      <c r="E354" s="35" t="s">
        <v>882</v>
      </c>
      <c r="F354" s="35" t="s">
        <v>883</v>
      </c>
    </row>
    <row r="355" spans="5:6" ht="15.6" hidden="1" x14ac:dyDescent="0.3">
      <c r="E355" s="35" t="s">
        <v>884</v>
      </c>
      <c r="F355" s="35" t="s">
        <v>885</v>
      </c>
    </row>
    <row r="356" spans="5:6" ht="15.6" hidden="1" x14ac:dyDescent="0.3">
      <c r="E356" s="35" t="s">
        <v>90</v>
      </c>
      <c r="F356" s="35" t="s">
        <v>886</v>
      </c>
    </row>
    <row r="357" spans="5:6" ht="15.6" hidden="1" x14ac:dyDescent="0.3">
      <c r="E357" s="35" t="s">
        <v>242</v>
      </c>
      <c r="F357" s="35" t="s">
        <v>887</v>
      </c>
    </row>
    <row r="358" spans="5:6" ht="15.6" hidden="1" x14ac:dyDescent="0.3">
      <c r="E358" s="35" t="s">
        <v>888</v>
      </c>
      <c r="F358" s="35" t="s">
        <v>889</v>
      </c>
    </row>
    <row r="359" spans="5:6" ht="15.6" hidden="1" x14ac:dyDescent="0.3">
      <c r="E359" s="35" t="s">
        <v>243</v>
      </c>
      <c r="F359" s="35" t="s">
        <v>890</v>
      </c>
    </row>
    <row r="360" spans="5:6" ht="15.6" hidden="1" x14ac:dyDescent="0.3">
      <c r="E360" s="35" t="s">
        <v>891</v>
      </c>
      <c r="F360" s="35" t="s">
        <v>892</v>
      </c>
    </row>
    <row r="361" spans="5:6" ht="15.6" hidden="1" x14ac:dyDescent="0.3">
      <c r="E361" s="35" t="s">
        <v>893</v>
      </c>
      <c r="F361" s="35" t="s">
        <v>894</v>
      </c>
    </row>
    <row r="362" spans="5:6" ht="15.6" hidden="1" x14ac:dyDescent="0.3">
      <c r="E362" s="35" t="s">
        <v>895</v>
      </c>
      <c r="F362" s="35" t="s">
        <v>896</v>
      </c>
    </row>
    <row r="363" spans="5:6" ht="15.6" hidden="1" x14ac:dyDescent="0.3">
      <c r="E363" s="35" t="s">
        <v>897</v>
      </c>
      <c r="F363" s="35" t="s">
        <v>898</v>
      </c>
    </row>
    <row r="364" spans="5:6" ht="15.6" hidden="1" x14ac:dyDescent="0.3">
      <c r="E364" s="35" t="s">
        <v>899</v>
      </c>
      <c r="F364" s="35" t="s">
        <v>900</v>
      </c>
    </row>
    <row r="365" spans="5:6" ht="15.6" hidden="1" x14ac:dyDescent="0.3">
      <c r="E365" s="35" t="s">
        <v>901</v>
      </c>
      <c r="F365" s="35" t="s">
        <v>902</v>
      </c>
    </row>
    <row r="366" spans="5:6" ht="15.6" hidden="1" x14ac:dyDescent="0.3">
      <c r="E366" s="35" t="s">
        <v>903</v>
      </c>
      <c r="F366" s="35" t="s">
        <v>904</v>
      </c>
    </row>
    <row r="367" spans="5:6" ht="15.6" hidden="1" x14ac:dyDescent="0.3">
      <c r="E367" s="35" t="s">
        <v>905</v>
      </c>
      <c r="F367" s="35" t="s">
        <v>906</v>
      </c>
    </row>
    <row r="368" spans="5:6" ht="15.6" hidden="1" x14ac:dyDescent="0.3">
      <c r="E368" s="35" t="s">
        <v>907</v>
      </c>
      <c r="F368" s="35" t="s">
        <v>908</v>
      </c>
    </row>
    <row r="369" spans="5:6" ht="15.6" hidden="1" x14ac:dyDescent="0.3">
      <c r="E369" s="35" t="s">
        <v>909</v>
      </c>
      <c r="F369" s="35" t="s">
        <v>910</v>
      </c>
    </row>
    <row r="370" spans="5:6" ht="15.6" hidden="1" x14ac:dyDescent="0.3">
      <c r="E370" s="35" t="s">
        <v>911</v>
      </c>
      <c r="F370" s="35" t="s">
        <v>912</v>
      </c>
    </row>
    <row r="371" spans="5:6" ht="15.6" hidden="1" x14ac:dyDescent="0.3">
      <c r="E371" s="35" t="s">
        <v>913</v>
      </c>
      <c r="F371" s="35" t="s">
        <v>914</v>
      </c>
    </row>
    <row r="372" spans="5:6" ht="15.6" hidden="1" x14ac:dyDescent="0.3">
      <c r="E372" s="35" t="s">
        <v>915</v>
      </c>
      <c r="F372" s="35" t="s">
        <v>916</v>
      </c>
    </row>
    <row r="373" spans="5:6" ht="15.6" hidden="1" x14ac:dyDescent="0.3">
      <c r="E373" s="35" t="s">
        <v>917</v>
      </c>
      <c r="F373" s="35" t="s">
        <v>918</v>
      </c>
    </row>
    <row r="374" spans="5:6" ht="15.6" hidden="1" x14ac:dyDescent="0.3">
      <c r="E374" s="35" t="s">
        <v>257</v>
      </c>
      <c r="F374" s="35" t="s">
        <v>919</v>
      </c>
    </row>
    <row r="375" spans="5:6" ht="15.6" hidden="1" x14ac:dyDescent="0.3">
      <c r="E375" s="35" t="s">
        <v>920</v>
      </c>
      <c r="F375" s="35" t="s">
        <v>921</v>
      </c>
    </row>
    <row r="376" spans="5:6" ht="15.6" hidden="1" x14ac:dyDescent="0.3">
      <c r="E376" s="35" t="s">
        <v>922</v>
      </c>
      <c r="F376" s="35" t="s">
        <v>923</v>
      </c>
    </row>
    <row r="377" spans="5:6" ht="15.6" hidden="1" x14ac:dyDescent="0.3">
      <c r="E377" s="35" t="s">
        <v>258</v>
      </c>
      <c r="F377" s="35" t="s">
        <v>924</v>
      </c>
    </row>
    <row r="378" spans="5:6" ht="15.6" hidden="1" x14ac:dyDescent="0.3">
      <c r="E378" s="35" t="s">
        <v>925</v>
      </c>
      <c r="F378" s="35" t="s">
        <v>926</v>
      </c>
    </row>
    <row r="379" spans="5:6" ht="15.6" hidden="1" x14ac:dyDescent="0.3">
      <c r="E379" s="35" t="s">
        <v>927</v>
      </c>
      <c r="F379" s="35" t="s">
        <v>928</v>
      </c>
    </row>
    <row r="380" spans="5:6" ht="15.6" hidden="1" x14ac:dyDescent="0.3">
      <c r="E380" s="35" t="s">
        <v>929</v>
      </c>
      <c r="F380" s="35" t="s">
        <v>930</v>
      </c>
    </row>
    <row r="381" spans="5:6" ht="15.6" hidden="1" x14ac:dyDescent="0.3">
      <c r="E381" s="35" t="s">
        <v>931</v>
      </c>
      <c r="F381" s="35" t="s">
        <v>932</v>
      </c>
    </row>
    <row r="382" spans="5:6" ht="15.6" hidden="1" x14ac:dyDescent="0.3">
      <c r="E382" s="35" t="s">
        <v>933</v>
      </c>
      <c r="F382" s="35" t="s">
        <v>934</v>
      </c>
    </row>
    <row r="383" spans="5:6" ht="15.6" hidden="1" x14ac:dyDescent="0.3">
      <c r="E383" s="35" t="s">
        <v>935</v>
      </c>
      <c r="F383" s="35" t="s">
        <v>936</v>
      </c>
    </row>
    <row r="384" spans="5:6" ht="15.6" hidden="1" x14ac:dyDescent="0.3">
      <c r="E384" s="35" t="s">
        <v>937</v>
      </c>
      <c r="F384" s="35" t="s">
        <v>938</v>
      </c>
    </row>
    <row r="385" spans="5:6" ht="15.6" hidden="1" x14ac:dyDescent="0.3">
      <c r="E385" s="35" t="s">
        <v>939</v>
      </c>
      <c r="F385" s="35" t="s">
        <v>940</v>
      </c>
    </row>
    <row r="386" spans="5:6" ht="15.6" hidden="1" x14ac:dyDescent="0.3">
      <c r="E386" s="35" t="s">
        <v>941</v>
      </c>
      <c r="F386" s="35" t="s">
        <v>942</v>
      </c>
    </row>
    <row r="387" spans="5:6" ht="15.6" hidden="1" x14ac:dyDescent="0.3">
      <c r="E387" s="35" t="s">
        <v>943</v>
      </c>
      <c r="F387" s="35" t="s">
        <v>944</v>
      </c>
    </row>
    <row r="388" spans="5:6" ht="15.6" hidden="1" x14ac:dyDescent="0.3">
      <c r="E388" s="35" t="s">
        <v>945</v>
      </c>
      <c r="F388" s="35" t="s">
        <v>946</v>
      </c>
    </row>
    <row r="389" spans="5:6" ht="15.6" hidden="1" x14ac:dyDescent="0.3">
      <c r="E389" s="35" t="s">
        <v>947</v>
      </c>
      <c r="F389" s="35" t="s">
        <v>948</v>
      </c>
    </row>
    <row r="390" spans="5:6" ht="15.6" hidden="1" x14ac:dyDescent="0.3">
      <c r="E390" s="35" t="s">
        <v>949</v>
      </c>
      <c r="F390" s="35" t="s">
        <v>950</v>
      </c>
    </row>
    <row r="391" spans="5:6" ht="15.6" hidden="1" x14ac:dyDescent="0.3">
      <c r="E391" s="35" t="s">
        <v>951</v>
      </c>
      <c r="F391" s="35" t="s">
        <v>952</v>
      </c>
    </row>
    <row r="392" spans="5:6" ht="15.6" hidden="1" x14ac:dyDescent="0.3">
      <c r="E392" s="35" t="s">
        <v>953</v>
      </c>
      <c r="F392" s="35" t="s">
        <v>954</v>
      </c>
    </row>
    <row r="393" spans="5:6" ht="15.6" hidden="1" x14ac:dyDescent="0.3">
      <c r="E393" s="35" t="s">
        <v>955</v>
      </c>
      <c r="F393" s="35" t="s">
        <v>956</v>
      </c>
    </row>
    <row r="394" spans="5:6" ht="15.6" hidden="1" x14ac:dyDescent="0.3">
      <c r="E394" s="35" t="s">
        <v>957</v>
      </c>
      <c r="F394" s="35" t="s">
        <v>958</v>
      </c>
    </row>
    <row r="395" spans="5:6" ht="15.6" hidden="1" x14ac:dyDescent="0.3">
      <c r="E395" s="35" t="s">
        <v>959</v>
      </c>
      <c r="F395" s="35" t="s">
        <v>960</v>
      </c>
    </row>
    <row r="396" spans="5:6" ht="15.6" hidden="1" x14ac:dyDescent="0.3">
      <c r="E396" s="35" t="s">
        <v>961</v>
      </c>
      <c r="F396" s="35" t="s">
        <v>962</v>
      </c>
    </row>
    <row r="397" spans="5:6" ht="15.6" hidden="1" x14ac:dyDescent="0.3">
      <c r="E397" s="35" t="s">
        <v>963</v>
      </c>
      <c r="F397" s="35" t="s">
        <v>964</v>
      </c>
    </row>
    <row r="398" spans="5:6" ht="15.6" hidden="1" x14ac:dyDescent="0.3">
      <c r="E398" s="35" t="s">
        <v>965</v>
      </c>
      <c r="F398" s="35" t="s">
        <v>966</v>
      </c>
    </row>
    <row r="399" spans="5:6" ht="15.6" hidden="1" x14ac:dyDescent="0.3">
      <c r="E399" s="35" t="s">
        <v>967</v>
      </c>
      <c r="F399" s="35" t="s">
        <v>968</v>
      </c>
    </row>
    <row r="400" spans="5:6" ht="15.6" hidden="1" x14ac:dyDescent="0.3">
      <c r="E400" s="35" t="s">
        <v>969</v>
      </c>
      <c r="F400" s="35" t="s">
        <v>970</v>
      </c>
    </row>
    <row r="401" spans="5:6" ht="15.6" hidden="1" x14ac:dyDescent="0.3">
      <c r="E401" s="35" t="s">
        <v>971</v>
      </c>
      <c r="F401" s="35" t="s">
        <v>972</v>
      </c>
    </row>
    <row r="402" spans="5:6" ht="15.6" hidden="1" x14ac:dyDescent="0.3">
      <c r="E402" s="35" t="s">
        <v>973</v>
      </c>
      <c r="F402" s="35" t="s">
        <v>974</v>
      </c>
    </row>
    <row r="403" spans="5:6" ht="15.6" hidden="1" x14ac:dyDescent="0.3">
      <c r="E403" s="35" t="s">
        <v>975</v>
      </c>
      <c r="F403" s="35" t="s">
        <v>976</v>
      </c>
    </row>
    <row r="404" spans="5:6" ht="15.6" hidden="1" x14ac:dyDescent="0.3">
      <c r="E404" s="35" t="s">
        <v>977</v>
      </c>
      <c r="F404" s="35" t="s">
        <v>978</v>
      </c>
    </row>
    <row r="405" spans="5:6" ht="15.6" hidden="1" x14ac:dyDescent="0.3">
      <c r="E405" s="35" t="s">
        <v>979</v>
      </c>
      <c r="F405" s="35" t="s">
        <v>980</v>
      </c>
    </row>
    <row r="406" spans="5:6" ht="15.6" hidden="1" x14ac:dyDescent="0.3">
      <c r="E406" s="35" t="s">
        <v>57</v>
      </c>
      <c r="F406" s="35" t="s">
        <v>981</v>
      </c>
    </row>
    <row r="407" spans="5:6" ht="15.6" hidden="1" x14ac:dyDescent="0.3">
      <c r="E407" s="35" t="s">
        <v>982</v>
      </c>
      <c r="F407" s="35" t="s">
        <v>983</v>
      </c>
    </row>
    <row r="408" spans="5:6" ht="15.6" hidden="1" x14ac:dyDescent="0.3">
      <c r="E408" s="35" t="s">
        <v>984</v>
      </c>
      <c r="F408" s="35" t="s">
        <v>985</v>
      </c>
    </row>
    <row r="409" spans="5:6" ht="15.6" hidden="1" x14ac:dyDescent="0.3">
      <c r="E409" s="35" t="s">
        <v>986</v>
      </c>
      <c r="F409" s="35" t="s">
        <v>987</v>
      </c>
    </row>
    <row r="410" spans="5:6" ht="15.6" hidden="1" x14ac:dyDescent="0.3">
      <c r="E410" s="35" t="s">
        <v>988</v>
      </c>
      <c r="F410" s="35" t="s">
        <v>989</v>
      </c>
    </row>
    <row r="411" spans="5:6" ht="15.6" hidden="1" x14ac:dyDescent="0.3">
      <c r="E411" s="35" t="s">
        <v>990</v>
      </c>
      <c r="F411" s="35" t="s">
        <v>991</v>
      </c>
    </row>
    <row r="412" spans="5:6" ht="15.6" hidden="1" x14ac:dyDescent="0.3">
      <c r="E412" s="35" t="s">
        <v>992</v>
      </c>
      <c r="F412" s="35" t="s">
        <v>993</v>
      </c>
    </row>
    <row r="413" spans="5:6" ht="15.6" hidden="1" x14ac:dyDescent="0.3">
      <c r="E413" s="35" t="s">
        <v>994</v>
      </c>
      <c r="F413" s="35" t="s">
        <v>995</v>
      </c>
    </row>
    <row r="414" spans="5:6" ht="15.6" hidden="1" x14ac:dyDescent="0.3">
      <c r="E414" s="35" t="s">
        <v>996</v>
      </c>
      <c r="F414" s="35" t="s">
        <v>997</v>
      </c>
    </row>
    <row r="415" spans="5:6" ht="15.6" hidden="1" x14ac:dyDescent="0.3">
      <c r="E415" s="35" t="s">
        <v>998</v>
      </c>
      <c r="F415" s="35" t="s">
        <v>999</v>
      </c>
    </row>
    <row r="416" spans="5:6" ht="15.6" hidden="1" x14ac:dyDescent="0.3">
      <c r="E416" s="35" t="s">
        <v>1000</v>
      </c>
      <c r="F416" s="35" t="s">
        <v>1001</v>
      </c>
    </row>
    <row r="417" spans="5:6" ht="15.6" hidden="1" x14ac:dyDescent="0.3">
      <c r="E417" s="35" t="s">
        <v>1002</v>
      </c>
      <c r="F417" s="35" t="s">
        <v>1003</v>
      </c>
    </row>
    <row r="418" spans="5:6" ht="15.6" hidden="1" x14ac:dyDescent="0.3">
      <c r="E418" s="35" t="s">
        <v>1004</v>
      </c>
      <c r="F418" s="35" t="s">
        <v>1005</v>
      </c>
    </row>
    <row r="419" spans="5:6" ht="15.6" hidden="1" x14ac:dyDescent="0.3">
      <c r="E419" s="35" t="s">
        <v>1006</v>
      </c>
      <c r="F419" s="35" t="s">
        <v>1007</v>
      </c>
    </row>
    <row r="420" spans="5:6" ht="15.6" hidden="1" x14ac:dyDescent="0.3">
      <c r="E420" s="35" t="s">
        <v>1008</v>
      </c>
      <c r="F420" s="35" t="s">
        <v>1009</v>
      </c>
    </row>
    <row r="421" spans="5:6" ht="15.6" hidden="1" x14ac:dyDescent="0.3">
      <c r="E421" s="35" t="s">
        <v>1010</v>
      </c>
      <c r="F421" s="35" t="s">
        <v>1011</v>
      </c>
    </row>
    <row r="422" spans="5:6" ht="15.6" hidden="1" x14ac:dyDescent="0.3">
      <c r="E422" s="35" t="s">
        <v>1012</v>
      </c>
      <c r="F422" s="35" t="s">
        <v>1013</v>
      </c>
    </row>
    <row r="423" spans="5:6" ht="15.6" hidden="1" x14ac:dyDescent="0.3">
      <c r="E423" s="35" t="s">
        <v>1014</v>
      </c>
      <c r="F423" s="35" t="s">
        <v>1015</v>
      </c>
    </row>
    <row r="424" spans="5:6" ht="15.6" hidden="1" x14ac:dyDescent="0.3">
      <c r="E424" s="35" t="s">
        <v>1016</v>
      </c>
      <c r="F424" s="35" t="s">
        <v>1017</v>
      </c>
    </row>
    <row r="425" spans="5:6" ht="15.6" hidden="1" x14ac:dyDescent="0.3">
      <c r="E425" s="35" t="s">
        <v>1018</v>
      </c>
      <c r="F425" s="35" t="s">
        <v>1019</v>
      </c>
    </row>
    <row r="426" spans="5:6" ht="15.6" hidden="1" x14ac:dyDescent="0.3">
      <c r="E426" s="35" t="s">
        <v>1020</v>
      </c>
      <c r="F426" s="35" t="s">
        <v>1021</v>
      </c>
    </row>
    <row r="427" spans="5:6" ht="15.6" hidden="1" x14ac:dyDescent="0.3">
      <c r="E427" s="35" t="s">
        <v>1022</v>
      </c>
      <c r="F427" s="35" t="s">
        <v>1023</v>
      </c>
    </row>
    <row r="428" spans="5:6" ht="15.6" hidden="1" x14ac:dyDescent="0.3">
      <c r="E428" s="35" t="s">
        <v>1024</v>
      </c>
      <c r="F428" s="35" t="s">
        <v>1025</v>
      </c>
    </row>
    <row r="429" spans="5:6" ht="15.6" hidden="1" x14ac:dyDescent="0.3">
      <c r="E429" s="35" t="s">
        <v>1026</v>
      </c>
      <c r="F429" s="35" t="s">
        <v>1027</v>
      </c>
    </row>
    <row r="430" spans="5:6" ht="15.6" hidden="1" x14ac:dyDescent="0.3">
      <c r="E430" s="35" t="s">
        <v>1028</v>
      </c>
      <c r="F430" s="35" t="s">
        <v>1029</v>
      </c>
    </row>
    <row r="431" spans="5:6" ht="15.6" hidden="1" x14ac:dyDescent="0.3">
      <c r="E431" s="35" t="s">
        <v>1030</v>
      </c>
      <c r="F431" s="35" t="s">
        <v>1031</v>
      </c>
    </row>
    <row r="432" spans="5:6" ht="15.6" hidden="1" x14ac:dyDescent="0.3">
      <c r="E432" s="35" t="s">
        <v>1032</v>
      </c>
      <c r="F432" s="35" t="s">
        <v>1033</v>
      </c>
    </row>
    <row r="433" spans="5:6" ht="15.6" hidden="1" x14ac:dyDescent="0.3">
      <c r="E433" s="35" t="s">
        <v>1034</v>
      </c>
      <c r="F433" s="35" t="s">
        <v>1035</v>
      </c>
    </row>
    <row r="434" spans="5:6" ht="15.6" hidden="1" x14ac:dyDescent="0.3">
      <c r="E434" s="35" t="s">
        <v>1036</v>
      </c>
      <c r="F434" s="35" t="s">
        <v>1037</v>
      </c>
    </row>
    <row r="435" spans="5:6" ht="15.6" hidden="1" x14ac:dyDescent="0.3">
      <c r="E435" s="35" t="s">
        <v>58</v>
      </c>
      <c r="F435" s="35" t="s">
        <v>1038</v>
      </c>
    </row>
    <row r="436" spans="5:6" ht="15.6" hidden="1" x14ac:dyDescent="0.3">
      <c r="E436" s="35" t="s">
        <v>1039</v>
      </c>
      <c r="F436" s="35" t="s">
        <v>1040</v>
      </c>
    </row>
    <row r="437" spans="5:6" ht="15.6" hidden="1" x14ac:dyDescent="0.3">
      <c r="E437" s="35" t="s">
        <v>1041</v>
      </c>
      <c r="F437" s="35" t="s">
        <v>1042</v>
      </c>
    </row>
    <row r="438" spans="5:6" ht="15.6" hidden="1" x14ac:dyDescent="0.3">
      <c r="E438" s="35" t="s">
        <v>1043</v>
      </c>
      <c r="F438" s="35" t="s">
        <v>1044</v>
      </c>
    </row>
    <row r="439" spans="5:6" ht="15.6" hidden="1" x14ac:dyDescent="0.3">
      <c r="E439" s="35" t="s">
        <v>1045</v>
      </c>
      <c r="F439" s="35" t="s">
        <v>1046</v>
      </c>
    </row>
    <row r="440" spans="5:6" ht="15.6" hidden="1" x14ac:dyDescent="0.3">
      <c r="E440" s="35" t="s">
        <v>1047</v>
      </c>
      <c r="F440" s="35" t="s">
        <v>1048</v>
      </c>
    </row>
    <row r="441" spans="5:6" ht="15.6" hidden="1" x14ac:dyDescent="0.3">
      <c r="E441" s="35" t="s">
        <v>1049</v>
      </c>
      <c r="F441" s="35" t="s">
        <v>1050</v>
      </c>
    </row>
    <row r="442" spans="5:6" ht="15.6" hidden="1" x14ac:dyDescent="0.3">
      <c r="E442" s="35" t="s">
        <v>1051</v>
      </c>
      <c r="F442" s="35" t="s">
        <v>1052</v>
      </c>
    </row>
    <row r="443" spans="5:6" ht="15.6" hidden="1" x14ac:dyDescent="0.3">
      <c r="E443" s="35" t="s">
        <v>1053</v>
      </c>
      <c r="F443" s="35" t="s">
        <v>1054</v>
      </c>
    </row>
    <row r="444" spans="5:6" ht="15.6" hidden="1" x14ac:dyDescent="0.3">
      <c r="E444" s="35" t="s">
        <v>1055</v>
      </c>
      <c r="F444" s="35" t="s">
        <v>1056</v>
      </c>
    </row>
    <row r="445" spans="5:6" ht="15.6" hidden="1" x14ac:dyDescent="0.3">
      <c r="E445" s="35" t="s">
        <v>1057</v>
      </c>
      <c r="F445" s="35" t="s">
        <v>1058</v>
      </c>
    </row>
    <row r="446" spans="5:6" ht="15.6" hidden="1" x14ac:dyDescent="0.3">
      <c r="E446" s="35" t="s">
        <v>1059</v>
      </c>
      <c r="F446" s="35" t="s">
        <v>1060</v>
      </c>
    </row>
    <row r="447" spans="5:6" ht="15.6" hidden="1" x14ac:dyDescent="0.3">
      <c r="E447" s="35" t="s">
        <v>1061</v>
      </c>
      <c r="F447" s="35" t="s">
        <v>1062</v>
      </c>
    </row>
    <row r="448" spans="5:6" ht="15.6" hidden="1" x14ac:dyDescent="0.3">
      <c r="E448" s="35" t="s">
        <v>1063</v>
      </c>
      <c r="F448" s="35" t="s">
        <v>1064</v>
      </c>
    </row>
    <row r="449" spans="5:6" ht="15.6" hidden="1" x14ac:dyDescent="0.3">
      <c r="E449" s="35" t="s">
        <v>1065</v>
      </c>
      <c r="F449" s="35" t="s">
        <v>1066</v>
      </c>
    </row>
    <row r="450" spans="5:6" ht="15.6" hidden="1" x14ac:dyDescent="0.3">
      <c r="E450" s="35" t="s">
        <v>1067</v>
      </c>
      <c r="F450" s="35" t="s">
        <v>1068</v>
      </c>
    </row>
    <row r="451" spans="5:6" ht="15.6" hidden="1" x14ac:dyDescent="0.3">
      <c r="E451" s="35" t="s">
        <v>1069</v>
      </c>
      <c r="F451" s="35" t="s">
        <v>1070</v>
      </c>
    </row>
    <row r="452" spans="5:6" ht="15.6" hidden="1" x14ac:dyDescent="0.3">
      <c r="E452" s="35" t="s">
        <v>1071</v>
      </c>
      <c r="F452" s="35" t="s">
        <v>1072</v>
      </c>
    </row>
    <row r="453" spans="5:6" ht="15.6" hidden="1" x14ac:dyDescent="0.3">
      <c r="E453" s="35" t="s">
        <v>1073</v>
      </c>
      <c r="F453" s="35" t="s">
        <v>1074</v>
      </c>
    </row>
    <row r="454" spans="5:6" ht="15.6" hidden="1" x14ac:dyDescent="0.3">
      <c r="E454" s="35" t="s">
        <v>1075</v>
      </c>
      <c r="F454" s="35" t="s">
        <v>1076</v>
      </c>
    </row>
    <row r="455" spans="5:6" ht="15.6" hidden="1" x14ac:dyDescent="0.3">
      <c r="E455" s="35" t="s">
        <v>1077</v>
      </c>
      <c r="F455" s="35" t="s">
        <v>1078</v>
      </c>
    </row>
    <row r="456" spans="5:6" ht="15.6" hidden="1" x14ac:dyDescent="0.3">
      <c r="E456" s="35" t="s">
        <v>1079</v>
      </c>
      <c r="F456" s="35" t="s">
        <v>1080</v>
      </c>
    </row>
    <row r="457" spans="5:6" ht="15.6" hidden="1" x14ac:dyDescent="0.3">
      <c r="E457" s="35" t="s">
        <v>1081</v>
      </c>
      <c r="F457" s="35" t="s">
        <v>1082</v>
      </c>
    </row>
    <row r="458" spans="5:6" ht="15.6" hidden="1" x14ac:dyDescent="0.3">
      <c r="E458" s="35" t="s">
        <v>1083</v>
      </c>
      <c r="F458" s="35" t="s">
        <v>1084</v>
      </c>
    </row>
    <row r="459" spans="5:6" ht="15.6" hidden="1" x14ac:dyDescent="0.3">
      <c r="E459" s="35" t="s">
        <v>1085</v>
      </c>
      <c r="F459" s="35" t="s">
        <v>1086</v>
      </c>
    </row>
    <row r="460" spans="5:6" ht="15.6" hidden="1" x14ac:dyDescent="0.3">
      <c r="E460" s="35" t="s">
        <v>1087</v>
      </c>
      <c r="F460" s="35" t="s">
        <v>1088</v>
      </c>
    </row>
    <row r="461" spans="5:6" ht="15.6" hidden="1" x14ac:dyDescent="0.3">
      <c r="E461" s="35" t="s">
        <v>1089</v>
      </c>
      <c r="F461" s="35" t="s">
        <v>1090</v>
      </c>
    </row>
    <row r="462" spans="5:6" ht="15.6" hidden="1" x14ac:dyDescent="0.3">
      <c r="E462" s="35" t="s">
        <v>1091</v>
      </c>
      <c r="F462" s="35" t="s">
        <v>1092</v>
      </c>
    </row>
    <row r="463" spans="5:6" ht="15.6" hidden="1" x14ac:dyDescent="0.3">
      <c r="E463" s="35" t="s">
        <v>1093</v>
      </c>
      <c r="F463" s="35" t="s">
        <v>1094</v>
      </c>
    </row>
    <row r="464" spans="5:6" ht="15.6" hidden="1" x14ac:dyDescent="0.3">
      <c r="E464" s="35" t="s">
        <v>1095</v>
      </c>
      <c r="F464" s="35" t="s">
        <v>1096</v>
      </c>
    </row>
    <row r="465" spans="5:6" ht="15.6" hidden="1" x14ac:dyDescent="0.3">
      <c r="E465" s="35" t="s">
        <v>1097</v>
      </c>
      <c r="F465" s="35" t="s">
        <v>1098</v>
      </c>
    </row>
    <row r="466" spans="5:6" ht="15.6" hidden="1" x14ac:dyDescent="0.3">
      <c r="E466" s="35" t="s">
        <v>1099</v>
      </c>
      <c r="F466" s="35" t="s">
        <v>1100</v>
      </c>
    </row>
    <row r="467" spans="5:6" ht="15.6" hidden="1" x14ac:dyDescent="0.3">
      <c r="E467" s="35" t="s">
        <v>1101</v>
      </c>
      <c r="F467" s="35" t="s">
        <v>1102</v>
      </c>
    </row>
    <row r="468" spans="5:6" ht="15.6" hidden="1" x14ac:dyDescent="0.3">
      <c r="E468" s="35" t="s">
        <v>1103</v>
      </c>
      <c r="F468" s="35" t="s">
        <v>1104</v>
      </c>
    </row>
    <row r="469" spans="5:6" ht="15.6" hidden="1" x14ac:dyDescent="0.3">
      <c r="E469" s="35" t="s">
        <v>1105</v>
      </c>
      <c r="F469" s="35" t="s">
        <v>1106</v>
      </c>
    </row>
    <row r="470" spans="5:6" ht="15.6" hidden="1" x14ac:dyDescent="0.3">
      <c r="E470" s="35" t="s">
        <v>1107</v>
      </c>
      <c r="F470" s="35" t="s">
        <v>1108</v>
      </c>
    </row>
    <row r="471" spans="5:6" ht="15.6" hidden="1" x14ac:dyDescent="0.3">
      <c r="E471" s="35" t="s">
        <v>1109</v>
      </c>
      <c r="F471" s="35" t="s">
        <v>1110</v>
      </c>
    </row>
    <row r="472" spans="5:6" ht="15.6" hidden="1" x14ac:dyDescent="0.3">
      <c r="E472" s="35" t="s">
        <v>1111</v>
      </c>
      <c r="F472" s="35" t="s">
        <v>1112</v>
      </c>
    </row>
    <row r="473" spans="5:6" ht="15.6" hidden="1" x14ac:dyDescent="0.3">
      <c r="E473" s="35" t="s">
        <v>1113</v>
      </c>
      <c r="F473" s="35" t="s">
        <v>1114</v>
      </c>
    </row>
    <row r="474" spans="5:6" ht="15.6" hidden="1" x14ac:dyDescent="0.3">
      <c r="E474" s="35" t="s">
        <v>1115</v>
      </c>
      <c r="F474" s="35" t="s">
        <v>1116</v>
      </c>
    </row>
    <row r="475" spans="5:6" ht="15.6" hidden="1" x14ac:dyDescent="0.3">
      <c r="E475" s="35" t="s">
        <v>1117</v>
      </c>
      <c r="F475" s="35" t="s">
        <v>1118</v>
      </c>
    </row>
    <row r="476" spans="5:6" ht="15.6" hidden="1" x14ac:dyDescent="0.3">
      <c r="E476" s="35" t="s">
        <v>1119</v>
      </c>
      <c r="F476" s="35" t="s">
        <v>1120</v>
      </c>
    </row>
    <row r="477" spans="5:6" ht="15.6" hidden="1" x14ac:dyDescent="0.3">
      <c r="E477" s="35" t="s">
        <v>1121</v>
      </c>
      <c r="F477" s="35" t="s">
        <v>1122</v>
      </c>
    </row>
    <row r="478" spans="5:6" ht="15.6" hidden="1" x14ac:dyDescent="0.3">
      <c r="E478" s="35" t="s">
        <v>1123</v>
      </c>
      <c r="F478" s="35" t="s">
        <v>1124</v>
      </c>
    </row>
    <row r="479" spans="5:6" ht="15.6" hidden="1" x14ac:dyDescent="0.3">
      <c r="E479" s="35" t="s">
        <v>1125</v>
      </c>
      <c r="F479" s="35" t="s">
        <v>1126</v>
      </c>
    </row>
    <row r="480" spans="5:6" ht="15.6" hidden="1" x14ac:dyDescent="0.3">
      <c r="E480" s="35" t="s">
        <v>1127</v>
      </c>
      <c r="F480" s="35" t="s">
        <v>1128</v>
      </c>
    </row>
    <row r="481" spans="5:6" ht="15.6" hidden="1" x14ac:dyDescent="0.3">
      <c r="E481" s="35" t="s">
        <v>1129</v>
      </c>
      <c r="F481" s="35" t="s">
        <v>1130</v>
      </c>
    </row>
    <row r="482" spans="5:6" ht="15.6" hidden="1" x14ac:dyDescent="0.3">
      <c r="E482" s="35" t="s">
        <v>1131</v>
      </c>
      <c r="F482" s="35" t="s">
        <v>1132</v>
      </c>
    </row>
    <row r="483" spans="5:6" ht="15.6" hidden="1" x14ac:dyDescent="0.3">
      <c r="E483" s="35" t="s">
        <v>1133</v>
      </c>
      <c r="F483" s="35" t="s">
        <v>1134</v>
      </c>
    </row>
    <row r="484" spans="5:6" ht="15.6" hidden="1" x14ac:dyDescent="0.3">
      <c r="E484" s="35" t="s">
        <v>1135</v>
      </c>
      <c r="F484" s="35" t="s">
        <v>1136</v>
      </c>
    </row>
    <row r="485" spans="5:6" ht="15.6" hidden="1" x14ac:dyDescent="0.3">
      <c r="E485" s="35" t="s">
        <v>1137</v>
      </c>
      <c r="F485" s="35" t="s">
        <v>1138</v>
      </c>
    </row>
    <row r="486" spans="5:6" ht="15.6" hidden="1" x14ac:dyDescent="0.3">
      <c r="E486" s="35" t="s">
        <v>1139</v>
      </c>
      <c r="F486" s="35" t="s">
        <v>1140</v>
      </c>
    </row>
    <row r="487" spans="5:6" ht="15.6" hidden="1" x14ac:dyDescent="0.3">
      <c r="E487" s="35" t="s">
        <v>1141</v>
      </c>
      <c r="F487" s="35" t="s">
        <v>1142</v>
      </c>
    </row>
    <row r="488" spans="5:6" ht="15.6" hidden="1" x14ac:dyDescent="0.3">
      <c r="E488" s="35" t="s">
        <v>1143</v>
      </c>
      <c r="F488" s="35" t="s">
        <v>1144</v>
      </c>
    </row>
    <row r="489" spans="5:6" ht="15.6" hidden="1" x14ac:dyDescent="0.3">
      <c r="E489" s="35" t="s">
        <v>1145</v>
      </c>
      <c r="F489" s="35" t="s">
        <v>1146</v>
      </c>
    </row>
    <row r="490" spans="5:6" ht="15.6" hidden="1" x14ac:dyDescent="0.3">
      <c r="E490" s="35" t="s">
        <v>1147</v>
      </c>
      <c r="F490" s="35" t="s">
        <v>1148</v>
      </c>
    </row>
    <row r="491" spans="5:6" ht="15.6" hidden="1" x14ac:dyDescent="0.3">
      <c r="E491" s="35" t="s">
        <v>1149</v>
      </c>
      <c r="F491" s="35" t="s">
        <v>1150</v>
      </c>
    </row>
    <row r="492" spans="5:6" ht="15.6" hidden="1" x14ac:dyDescent="0.3">
      <c r="E492" s="35" t="s">
        <v>1151</v>
      </c>
      <c r="F492" s="35" t="s">
        <v>1152</v>
      </c>
    </row>
    <row r="493" spans="5:6" ht="15.6" hidden="1" x14ac:dyDescent="0.3">
      <c r="E493" s="35" t="s">
        <v>1153</v>
      </c>
      <c r="F493" s="35" t="s">
        <v>1154</v>
      </c>
    </row>
    <row r="494" spans="5:6" ht="15.6" hidden="1" x14ac:dyDescent="0.3">
      <c r="E494" s="35" t="s">
        <v>1155</v>
      </c>
      <c r="F494" s="35" t="s">
        <v>1156</v>
      </c>
    </row>
    <row r="495" spans="5:6" ht="15.6" hidden="1" x14ac:dyDescent="0.3">
      <c r="E495" s="35" t="s">
        <v>1157</v>
      </c>
      <c r="F495" s="35" t="s">
        <v>1158</v>
      </c>
    </row>
    <row r="496" spans="5:6" ht="15.6" hidden="1" x14ac:dyDescent="0.3">
      <c r="E496" s="35" t="s">
        <v>1159</v>
      </c>
      <c r="F496" s="35" t="s">
        <v>1160</v>
      </c>
    </row>
    <row r="497" spans="5:6" ht="15.6" hidden="1" x14ac:dyDescent="0.3">
      <c r="E497" s="35" t="s">
        <v>1161</v>
      </c>
      <c r="F497" s="35" t="s">
        <v>1162</v>
      </c>
    </row>
    <row r="498" spans="5:6" ht="15.6" hidden="1" x14ac:dyDescent="0.3">
      <c r="E498" s="35" t="s">
        <v>1163</v>
      </c>
      <c r="F498" s="35" t="s">
        <v>1164</v>
      </c>
    </row>
    <row r="499" spans="5:6" ht="15.6" hidden="1" x14ac:dyDescent="0.3">
      <c r="E499" s="35" t="s">
        <v>1165</v>
      </c>
      <c r="F499" s="35" t="s">
        <v>1166</v>
      </c>
    </row>
    <row r="500" spans="5:6" ht="15.6" hidden="1" x14ac:dyDescent="0.3">
      <c r="E500" s="35" t="s">
        <v>1167</v>
      </c>
      <c r="F500" s="35" t="s">
        <v>1168</v>
      </c>
    </row>
    <row r="501" spans="5:6" ht="15.6" hidden="1" x14ac:dyDescent="0.3">
      <c r="E501" s="35" t="s">
        <v>1169</v>
      </c>
      <c r="F501" s="35" t="s">
        <v>1170</v>
      </c>
    </row>
    <row r="502" spans="5:6" ht="15.6" hidden="1" x14ac:dyDescent="0.3">
      <c r="E502" s="35" t="s">
        <v>1171</v>
      </c>
      <c r="F502" s="35" t="s">
        <v>1172</v>
      </c>
    </row>
    <row r="503" spans="5:6" ht="15.6" hidden="1" x14ac:dyDescent="0.3">
      <c r="E503" s="35" t="s">
        <v>1173</v>
      </c>
      <c r="F503" s="35" t="s">
        <v>1174</v>
      </c>
    </row>
    <row r="504" spans="5:6" ht="15.6" hidden="1" x14ac:dyDescent="0.3">
      <c r="E504" s="35" t="s">
        <v>46</v>
      </c>
      <c r="F504" s="35" t="s">
        <v>1175</v>
      </c>
    </row>
    <row r="505" spans="5:6" ht="15.6" hidden="1" x14ac:dyDescent="0.3">
      <c r="E505" s="35" t="s">
        <v>1176</v>
      </c>
      <c r="F505" s="35" t="s">
        <v>1177</v>
      </c>
    </row>
    <row r="506" spans="5:6" ht="15.6" hidden="1" x14ac:dyDescent="0.3">
      <c r="E506" s="35" t="s">
        <v>1178</v>
      </c>
      <c r="F506" s="35" t="s">
        <v>1179</v>
      </c>
    </row>
    <row r="507" spans="5:6" ht="15.6" hidden="1" x14ac:dyDescent="0.3">
      <c r="E507" s="35" t="s">
        <v>1180</v>
      </c>
      <c r="F507" s="35" t="s">
        <v>1181</v>
      </c>
    </row>
    <row r="508" spans="5:6" ht="15.6" hidden="1" x14ac:dyDescent="0.3">
      <c r="E508" s="35" t="s">
        <v>1182</v>
      </c>
      <c r="F508" s="35" t="s">
        <v>1183</v>
      </c>
    </row>
    <row r="509" spans="5:6" ht="15.6" hidden="1" x14ac:dyDescent="0.3">
      <c r="E509" s="35" t="s">
        <v>1184</v>
      </c>
      <c r="F509" s="35" t="s">
        <v>1185</v>
      </c>
    </row>
    <row r="510" spans="5:6" ht="15.6" hidden="1" x14ac:dyDescent="0.3">
      <c r="E510" s="35" t="s">
        <v>1186</v>
      </c>
      <c r="F510" s="35" t="s">
        <v>1187</v>
      </c>
    </row>
    <row r="511" spans="5:6" ht="15.6" hidden="1" x14ac:dyDescent="0.3">
      <c r="E511" s="35" t="s">
        <v>1188</v>
      </c>
      <c r="F511" s="35" t="s">
        <v>1189</v>
      </c>
    </row>
    <row r="512" spans="5:6" ht="15.6" hidden="1" x14ac:dyDescent="0.3">
      <c r="E512" s="35" t="s">
        <v>1190</v>
      </c>
      <c r="F512" s="35" t="s">
        <v>1191</v>
      </c>
    </row>
    <row r="513" spans="5:6" ht="15.6" hidden="1" x14ac:dyDescent="0.3">
      <c r="E513" s="35" t="s">
        <v>1192</v>
      </c>
      <c r="F513" s="35" t="s">
        <v>1193</v>
      </c>
    </row>
    <row r="514" spans="5:6" ht="15.6" hidden="1" x14ac:dyDescent="0.3">
      <c r="E514" s="35" t="s">
        <v>1194</v>
      </c>
      <c r="F514" s="35" t="s">
        <v>1195</v>
      </c>
    </row>
    <row r="515" spans="5:6" ht="15.6" hidden="1" x14ac:dyDescent="0.3">
      <c r="E515" s="35" t="s">
        <v>1196</v>
      </c>
      <c r="F515" s="35" t="s">
        <v>1197</v>
      </c>
    </row>
    <row r="516" spans="5:6" ht="15.6" hidden="1" x14ac:dyDescent="0.3">
      <c r="E516" s="35" t="s">
        <v>1198</v>
      </c>
      <c r="F516" s="35" t="s">
        <v>1199</v>
      </c>
    </row>
    <row r="517" spans="5:6" ht="15.6" hidden="1" x14ac:dyDescent="0.3">
      <c r="E517" s="35" t="s">
        <v>1200</v>
      </c>
      <c r="F517" s="35" t="s">
        <v>1201</v>
      </c>
    </row>
    <row r="518" spans="5:6" ht="15.6" hidden="1" x14ac:dyDescent="0.3">
      <c r="E518" s="35" t="s">
        <v>1202</v>
      </c>
      <c r="F518" s="35" t="s">
        <v>1203</v>
      </c>
    </row>
    <row r="519" spans="5:6" ht="15.6" hidden="1" x14ac:dyDescent="0.3">
      <c r="E519" s="35" t="s">
        <v>1204</v>
      </c>
      <c r="F519" s="35" t="s">
        <v>1205</v>
      </c>
    </row>
    <row r="520" spans="5:6" ht="15.6" hidden="1" x14ac:dyDescent="0.3">
      <c r="E520" s="35" t="s">
        <v>1206</v>
      </c>
      <c r="F520" s="35" t="s">
        <v>1207</v>
      </c>
    </row>
    <row r="521" spans="5:6" ht="15.6" hidden="1" x14ac:dyDescent="0.3">
      <c r="E521" s="35" t="s">
        <v>1208</v>
      </c>
      <c r="F521" s="35" t="s">
        <v>1209</v>
      </c>
    </row>
    <row r="522" spans="5:6" ht="15.6" hidden="1" x14ac:dyDescent="0.3">
      <c r="E522" s="35" t="s">
        <v>1210</v>
      </c>
      <c r="F522" s="35" t="s">
        <v>1211</v>
      </c>
    </row>
    <row r="523" spans="5:6" ht="15.6" hidden="1" x14ac:dyDescent="0.3">
      <c r="E523" s="35" t="s">
        <v>1212</v>
      </c>
      <c r="F523" s="35" t="s">
        <v>1213</v>
      </c>
    </row>
    <row r="524" spans="5:6" ht="15.6" hidden="1" x14ac:dyDescent="0.3">
      <c r="E524" s="35" t="s">
        <v>1214</v>
      </c>
      <c r="F524" s="35" t="s">
        <v>1215</v>
      </c>
    </row>
    <row r="525" spans="5:6" ht="15.6" hidden="1" x14ac:dyDescent="0.3">
      <c r="E525" s="35" t="s">
        <v>1216</v>
      </c>
      <c r="F525" s="35" t="s">
        <v>1217</v>
      </c>
    </row>
    <row r="526" spans="5:6" ht="15.6" hidden="1" x14ac:dyDescent="0.3">
      <c r="E526" s="35" t="s">
        <v>1218</v>
      </c>
      <c r="F526" s="35" t="s">
        <v>1219</v>
      </c>
    </row>
    <row r="527" spans="5:6" ht="15.6" hidden="1" x14ac:dyDescent="0.3">
      <c r="E527" s="35" t="s">
        <v>1220</v>
      </c>
      <c r="F527" s="35" t="s">
        <v>1221</v>
      </c>
    </row>
    <row r="528" spans="5:6" ht="15.6" hidden="1" x14ac:dyDescent="0.3">
      <c r="E528" s="35" t="s">
        <v>1222</v>
      </c>
      <c r="F528" s="35" t="s">
        <v>1223</v>
      </c>
    </row>
    <row r="529" spans="5:6" ht="15.6" hidden="1" x14ac:dyDescent="0.3">
      <c r="E529" s="35" t="s">
        <v>1224</v>
      </c>
      <c r="F529" s="35" t="s">
        <v>1225</v>
      </c>
    </row>
    <row r="530" spans="5:6" ht="15.6" hidden="1" x14ac:dyDescent="0.3">
      <c r="E530" s="35" t="s">
        <v>1226</v>
      </c>
      <c r="F530" s="35" t="s">
        <v>1227</v>
      </c>
    </row>
    <row r="531" spans="5:6" ht="15.6" hidden="1" x14ac:dyDescent="0.3">
      <c r="E531" s="35" t="s">
        <v>1228</v>
      </c>
      <c r="F531" s="35" t="s">
        <v>1229</v>
      </c>
    </row>
    <row r="532" spans="5:6" ht="15.6" hidden="1" x14ac:dyDescent="0.3">
      <c r="E532" s="35" t="s">
        <v>1230</v>
      </c>
      <c r="F532" s="35" t="s">
        <v>1231</v>
      </c>
    </row>
    <row r="533" spans="5:6" ht="15.6" hidden="1" x14ac:dyDescent="0.3">
      <c r="E533" s="35" t="s">
        <v>1232</v>
      </c>
      <c r="F533" s="35" t="s">
        <v>1233</v>
      </c>
    </row>
    <row r="534" spans="5:6" ht="15.6" hidden="1" x14ac:dyDescent="0.3">
      <c r="E534" s="35" t="s">
        <v>1234</v>
      </c>
      <c r="F534" s="35" t="s">
        <v>1235</v>
      </c>
    </row>
    <row r="535" spans="5:6" ht="15.6" hidden="1" x14ac:dyDescent="0.3">
      <c r="E535" s="35" t="s">
        <v>1236</v>
      </c>
      <c r="F535" s="35" t="s">
        <v>1237</v>
      </c>
    </row>
    <row r="536" spans="5:6" ht="15.6" hidden="1" x14ac:dyDescent="0.3">
      <c r="E536" s="35" t="s">
        <v>1238</v>
      </c>
      <c r="F536" s="35" t="s">
        <v>1239</v>
      </c>
    </row>
    <row r="537" spans="5:6" ht="15.6" hidden="1" x14ac:dyDescent="0.3">
      <c r="E537" s="35" t="s">
        <v>1240</v>
      </c>
      <c r="F537" s="35" t="s">
        <v>1241</v>
      </c>
    </row>
    <row r="538" spans="5:6" ht="15.6" hidden="1" x14ac:dyDescent="0.3">
      <c r="E538" s="35" t="s">
        <v>1242</v>
      </c>
      <c r="F538" s="35" t="s">
        <v>1243</v>
      </c>
    </row>
    <row r="539" spans="5:6" ht="15.6" hidden="1" x14ac:dyDescent="0.3">
      <c r="E539" s="35" t="s">
        <v>1244</v>
      </c>
      <c r="F539" s="35" t="s">
        <v>1245</v>
      </c>
    </row>
    <row r="540" spans="5:6" ht="15.6" hidden="1" x14ac:dyDescent="0.3">
      <c r="E540" s="35" t="s">
        <v>1246</v>
      </c>
      <c r="F540" s="35" t="s">
        <v>1247</v>
      </c>
    </row>
    <row r="541" spans="5:6" ht="15.6" hidden="1" x14ac:dyDescent="0.3">
      <c r="E541" s="35" t="s">
        <v>1248</v>
      </c>
      <c r="F541" s="35" t="s">
        <v>1249</v>
      </c>
    </row>
    <row r="542" spans="5:6" ht="15.6" hidden="1" x14ac:dyDescent="0.3">
      <c r="E542" s="35" t="s">
        <v>1250</v>
      </c>
      <c r="F542" s="35" t="s">
        <v>1251</v>
      </c>
    </row>
    <row r="543" spans="5:6" ht="15.6" hidden="1" x14ac:dyDescent="0.3">
      <c r="E543" s="35" t="s">
        <v>1252</v>
      </c>
      <c r="F543" s="35" t="s">
        <v>1253</v>
      </c>
    </row>
    <row r="544" spans="5:6" ht="15.6" hidden="1" x14ac:dyDescent="0.3">
      <c r="E544" s="35" t="s">
        <v>1254</v>
      </c>
      <c r="F544" s="35" t="s">
        <v>1255</v>
      </c>
    </row>
    <row r="545" spans="5:6" ht="15.6" hidden="1" x14ac:dyDescent="0.3">
      <c r="E545" s="35" t="s">
        <v>1256</v>
      </c>
      <c r="F545" s="35" t="s">
        <v>1257</v>
      </c>
    </row>
    <row r="546" spans="5:6" ht="15.6" hidden="1" x14ac:dyDescent="0.3">
      <c r="E546" s="35" t="s">
        <v>1258</v>
      </c>
      <c r="F546" s="35" t="s">
        <v>1259</v>
      </c>
    </row>
    <row r="547" spans="5:6" ht="15.6" hidden="1" x14ac:dyDescent="0.3">
      <c r="E547" s="35" t="s">
        <v>1260</v>
      </c>
      <c r="F547" s="35" t="s">
        <v>1261</v>
      </c>
    </row>
    <row r="548" spans="5:6" ht="15.6" hidden="1" x14ac:dyDescent="0.3">
      <c r="E548" s="35" t="s">
        <v>1262</v>
      </c>
      <c r="F548" s="35" t="s">
        <v>1263</v>
      </c>
    </row>
    <row r="549" spans="5:6" ht="15.6" hidden="1" x14ac:dyDescent="0.3">
      <c r="E549" s="35" t="s">
        <v>1264</v>
      </c>
      <c r="F549" s="35" t="s">
        <v>1265</v>
      </c>
    </row>
    <row r="550" spans="5:6" ht="15.6" hidden="1" x14ac:dyDescent="0.3">
      <c r="E550" s="35" t="s">
        <v>1266</v>
      </c>
      <c r="F550" s="35" t="s">
        <v>1267</v>
      </c>
    </row>
    <row r="551" spans="5:6" ht="15.6" hidden="1" x14ac:dyDescent="0.3">
      <c r="E551" s="35" t="s">
        <v>1268</v>
      </c>
      <c r="F551" s="35" t="s">
        <v>1269</v>
      </c>
    </row>
    <row r="552" spans="5:6" ht="15.6" hidden="1" x14ac:dyDescent="0.3">
      <c r="E552" s="35" t="s">
        <v>1270</v>
      </c>
      <c r="F552" s="35" t="s">
        <v>1271</v>
      </c>
    </row>
    <row r="553" spans="5:6" ht="15.6" hidden="1" x14ac:dyDescent="0.3">
      <c r="E553" s="35" t="s">
        <v>1272</v>
      </c>
      <c r="F553" s="35" t="s">
        <v>1273</v>
      </c>
    </row>
    <row r="554" spans="5:6" ht="15.6" hidden="1" x14ac:dyDescent="0.3">
      <c r="E554" s="35" t="s">
        <v>1274</v>
      </c>
      <c r="F554" s="35" t="s">
        <v>1275</v>
      </c>
    </row>
    <row r="555" spans="5:6" ht="15.6" hidden="1" x14ac:dyDescent="0.3">
      <c r="E555" s="35" t="s">
        <v>1276</v>
      </c>
      <c r="F555" s="35" t="s">
        <v>1277</v>
      </c>
    </row>
    <row r="556" spans="5:6" ht="15.6" hidden="1" x14ac:dyDescent="0.3">
      <c r="E556" s="35" t="s">
        <v>1278</v>
      </c>
      <c r="F556" s="35" t="s">
        <v>1279</v>
      </c>
    </row>
    <row r="557" spans="5:6" ht="15.6" hidden="1" x14ac:dyDescent="0.3">
      <c r="E557" s="35" t="s">
        <v>1280</v>
      </c>
      <c r="F557" s="35" t="s">
        <v>1281</v>
      </c>
    </row>
    <row r="558" spans="5:6" ht="15.6" hidden="1" x14ac:dyDescent="0.3">
      <c r="E558" s="35" t="s">
        <v>1282</v>
      </c>
      <c r="F558" s="35" t="s">
        <v>1283</v>
      </c>
    </row>
    <row r="559" spans="5:6" ht="15.6" hidden="1" x14ac:dyDescent="0.3">
      <c r="E559" s="35" t="s">
        <v>1284</v>
      </c>
      <c r="F559" s="35" t="s">
        <v>1285</v>
      </c>
    </row>
    <row r="560" spans="5:6" ht="15.6" hidden="1" x14ac:dyDescent="0.3">
      <c r="E560" s="35" t="s">
        <v>1286</v>
      </c>
      <c r="F560" s="35" t="s">
        <v>1287</v>
      </c>
    </row>
    <row r="561" spans="5:6" ht="15.6" hidden="1" x14ac:dyDescent="0.3">
      <c r="E561" s="35" t="s">
        <v>1288</v>
      </c>
      <c r="F561" s="35" t="s">
        <v>1289</v>
      </c>
    </row>
    <row r="562" spans="5:6" ht="15.6" hidden="1" x14ac:dyDescent="0.3">
      <c r="E562" s="35" t="s">
        <v>1290</v>
      </c>
      <c r="F562" s="35" t="s">
        <v>1291</v>
      </c>
    </row>
    <row r="563" spans="5:6" ht="15.6" hidden="1" x14ac:dyDescent="0.3">
      <c r="E563" s="35" t="s">
        <v>1292</v>
      </c>
      <c r="F563" s="35" t="s">
        <v>1293</v>
      </c>
    </row>
    <row r="564" spans="5:6" ht="15.6" hidden="1" x14ac:dyDescent="0.3">
      <c r="E564" s="35" t="s">
        <v>1294</v>
      </c>
      <c r="F564" s="35" t="s">
        <v>1295</v>
      </c>
    </row>
    <row r="565" spans="5:6" ht="15.6" hidden="1" x14ac:dyDescent="0.3">
      <c r="E565" s="35" t="s">
        <v>1296</v>
      </c>
      <c r="F565" s="35" t="s">
        <v>1297</v>
      </c>
    </row>
    <row r="566" spans="5:6" ht="15.6" hidden="1" x14ac:dyDescent="0.3">
      <c r="E566" s="35" t="s">
        <v>1298</v>
      </c>
      <c r="F566" s="35" t="s">
        <v>1299</v>
      </c>
    </row>
    <row r="567" spans="5:6" ht="15.6" hidden="1" x14ac:dyDescent="0.3">
      <c r="E567" s="35" t="s">
        <v>1300</v>
      </c>
      <c r="F567" s="35" t="s">
        <v>1301</v>
      </c>
    </row>
    <row r="568" spans="5:6" ht="15.6" hidden="1" x14ac:dyDescent="0.3">
      <c r="E568" s="35" t="s">
        <v>1302</v>
      </c>
      <c r="F568" s="35" t="s">
        <v>1303</v>
      </c>
    </row>
    <row r="569" spans="5:6" ht="15.6" hidden="1" x14ac:dyDescent="0.3">
      <c r="E569" s="35" t="s">
        <v>1304</v>
      </c>
      <c r="F569" s="35" t="s">
        <v>1305</v>
      </c>
    </row>
    <row r="570" spans="5:6" ht="15.6" hidden="1" x14ac:dyDescent="0.3">
      <c r="E570" s="35" t="s">
        <v>1306</v>
      </c>
      <c r="F570" s="35" t="s">
        <v>1307</v>
      </c>
    </row>
    <row r="571" spans="5:6" ht="15.6" hidden="1" x14ac:dyDescent="0.3">
      <c r="F571" s="35" t="s">
        <v>1308</v>
      </c>
    </row>
    <row r="572" spans="5:6" ht="15.6" hidden="1" x14ac:dyDescent="0.3">
      <c r="F572" s="35" t="s">
        <v>1309</v>
      </c>
    </row>
    <row r="573" spans="5:6" ht="15.6" hidden="1" x14ac:dyDescent="0.3">
      <c r="F573" s="35" t="s">
        <v>1310</v>
      </c>
    </row>
    <row r="574" spans="5:6" ht="15.6" hidden="1" x14ac:dyDescent="0.3">
      <c r="F574" s="35" t="s">
        <v>1311</v>
      </c>
    </row>
    <row r="575" spans="5:6" ht="15.6" hidden="1" x14ac:dyDescent="0.3"/>
    <row r="576" spans="5:6" ht="15.6" hidden="1" x14ac:dyDescent="0.3"/>
  </sheetData>
  <mergeCells count="44">
    <mergeCell ref="C52:G52"/>
    <mergeCell ref="B112:F112"/>
    <mergeCell ref="C44:G44"/>
    <mergeCell ref="C45:G45"/>
    <mergeCell ref="B47:G47"/>
    <mergeCell ref="C49:G49"/>
    <mergeCell ref="C50:G50"/>
    <mergeCell ref="C51:G51"/>
    <mergeCell ref="C43:G43"/>
    <mergeCell ref="B31:D31"/>
    <mergeCell ref="B32:G32"/>
    <mergeCell ref="B33:D33"/>
    <mergeCell ref="C34:G34"/>
    <mergeCell ref="C35:G35"/>
    <mergeCell ref="C36:G36"/>
    <mergeCell ref="C37:G37"/>
    <mergeCell ref="C38:G38"/>
    <mergeCell ref="C39:G39"/>
    <mergeCell ref="B40:D40"/>
    <mergeCell ref="B41:G41"/>
    <mergeCell ref="C30:G30"/>
    <mergeCell ref="C18:G18"/>
    <mergeCell ref="C19:G19"/>
    <mergeCell ref="C20:G20"/>
    <mergeCell ref="E21:G21"/>
    <mergeCell ref="C22:G22"/>
    <mergeCell ref="C23:G23"/>
    <mergeCell ref="B24:D24"/>
    <mergeCell ref="B25:G25"/>
    <mergeCell ref="C27:G27"/>
    <mergeCell ref="C28:G28"/>
    <mergeCell ref="C29:G29"/>
    <mergeCell ref="C17:G17"/>
    <mergeCell ref="B3:G3"/>
    <mergeCell ref="B4:G4"/>
    <mergeCell ref="B5:D5"/>
    <mergeCell ref="B6:G6"/>
    <mergeCell ref="B7:D7"/>
    <mergeCell ref="C8:G8"/>
    <mergeCell ref="C9:G9"/>
    <mergeCell ref="B10:B13"/>
    <mergeCell ref="C14:G14"/>
    <mergeCell ref="C15:G15"/>
    <mergeCell ref="C16:G16"/>
  </mergeCells>
  <dataValidations count="15">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$J$114:$J$115</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$I$114:$I$121</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$H$114:$H$118</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$G$114:$G$116</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2:G13">
      <formula1>$F$114:$F$574</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2:F13">
      <formula1>$E$114:$E$570</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2:E13">
      <formula1>$D$114:$D$173</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2:D13">
      <formula1>$C$114:$C$134</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2:C13">
      <formula1>$B$114:$B$119</formula1>
    </dataValidation>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
      <formula1>$F$113:$F$669</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
      <formula1>$E$113:$E$669</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
      <formula1>$D$113:$D$172</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
      <formula1>$C$113:$C$133</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
      <formula1>$B$113:$B$118</formula1>
    </dataValidation>
  </dataValidations>
  <hyperlinks>
    <hyperlink ref="A1" location="'3.2.3.b'!A1" display="Regresar"/>
    <hyperlink ref="C38" r:id="rId1"/>
  </hyperlinks>
  <printOptions horizontalCentered="1" verticalCentered="1"/>
  <pageMargins left="0.70866141732283472" right="0.70866141732283472" top="0.74803149606299213" bottom="0.74803149606299213" header="0.31496062992125984" footer="0.31496062992125984"/>
  <pageSetup scale="35" orientation="portrait" r:id="rId2"/>
  <drawing r:id="rId3"/>
  <legacyDrawing r:id="rId4"/>
  <tableParts count="10">
    <tablePart r:id="rId5"/>
    <tablePart r:id="rId6"/>
    <tablePart r:id="rId7"/>
    <tablePart r:id="rId8"/>
    <tablePart r:id="rId9"/>
    <tablePart r:id="rId10"/>
    <tablePart r:id="rId11"/>
    <tablePart r:id="rId12"/>
    <tablePart r:id="rId13"/>
    <tablePart r:id="rId14"/>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dimension ref="A1:M11"/>
  <sheetViews>
    <sheetView showGridLines="0" zoomScale="90" zoomScaleNormal="90" workbookViewId="0">
      <pane ySplit="8" topLeftCell="A9" activePane="bottomLeft" state="frozen"/>
      <selection activeCell="E24" sqref="E24"/>
      <selection pane="bottomLeft" activeCell="E24" sqref="E24"/>
    </sheetView>
  </sheetViews>
  <sheetFormatPr baseColWidth="10" defaultColWidth="11.42578125" defaultRowHeight="15" x14ac:dyDescent="0.2"/>
  <cols>
    <col min="1" max="1" width="18.42578125" style="1" customWidth="1"/>
    <col min="2" max="2" width="19.7109375" style="1" customWidth="1"/>
    <col min="3" max="3" width="97.7109375" style="1" customWidth="1"/>
    <col min="4" max="4" width="12.7109375" style="1" customWidth="1"/>
    <col min="5" max="16384" width="11.42578125" style="1"/>
  </cols>
  <sheetData>
    <row r="1" spans="1:13" s="194" customFormat="1" ht="15.75" customHeight="1" x14ac:dyDescent="0.25">
      <c r="A1" s="195"/>
      <c r="C1" s="195"/>
      <c r="E1" s="195"/>
    </row>
    <row r="2" spans="1:13" s="194" customFormat="1" ht="15.75" customHeight="1" x14ac:dyDescent="0.2">
      <c r="A2" s="195"/>
      <c r="C2" s="201" t="s">
        <v>262</v>
      </c>
      <c r="E2" s="195"/>
    </row>
    <row r="3" spans="1:13" s="194" customFormat="1" ht="15.75" customHeight="1" x14ac:dyDescent="0.35">
      <c r="A3" s="195"/>
      <c r="B3" s="198"/>
      <c r="C3" s="197"/>
      <c r="E3" s="195"/>
    </row>
    <row r="4" spans="1:13" s="194" customFormat="1" ht="15.75" customHeight="1" x14ac:dyDescent="0.2">
      <c r="A4" s="195"/>
      <c r="B4" s="198"/>
      <c r="C4" s="201" t="s">
        <v>263</v>
      </c>
      <c r="D4" s="199"/>
      <c r="E4" s="195"/>
    </row>
    <row r="5" spans="1:13" s="194" customFormat="1" ht="15.75" customHeight="1" x14ac:dyDescent="0.25">
      <c r="A5" s="195"/>
      <c r="B5" s="198"/>
      <c r="C5" s="195"/>
      <c r="D5" s="199"/>
      <c r="E5" s="195"/>
    </row>
    <row r="6" spans="1:13" ht="13.5" customHeight="1" x14ac:dyDescent="0.25">
      <c r="A6" s="20"/>
      <c r="C6" s="20"/>
      <c r="D6" s="20"/>
      <c r="E6" s="20"/>
      <c r="F6" s="20"/>
      <c r="G6" s="20"/>
      <c r="H6" s="20"/>
      <c r="I6" s="20"/>
      <c r="J6" s="20"/>
      <c r="K6" s="20"/>
      <c r="L6" s="20"/>
      <c r="M6" s="20"/>
    </row>
    <row r="7" spans="1:13" ht="13.5" customHeight="1" x14ac:dyDescent="0.25">
      <c r="A7" s="794" t="s">
        <v>32</v>
      </c>
      <c r="B7" s="808"/>
      <c r="C7" s="20"/>
      <c r="D7" s="20"/>
      <c r="E7" s="20"/>
      <c r="F7" s="20"/>
      <c r="G7" s="20"/>
      <c r="H7" s="20"/>
      <c r="I7" s="20"/>
      <c r="J7" s="20"/>
      <c r="K7" s="20"/>
      <c r="L7" s="20"/>
      <c r="M7" s="20"/>
    </row>
    <row r="8" spans="1:13" ht="18" x14ac:dyDescent="0.25">
      <c r="A8" s="20"/>
      <c r="B8" s="1635" t="s">
        <v>54</v>
      </c>
      <c r="C8" s="1635"/>
      <c r="D8" s="1635"/>
      <c r="E8" s="20"/>
      <c r="F8" s="20"/>
      <c r="G8" s="20"/>
      <c r="H8" s="20"/>
      <c r="I8" s="20"/>
      <c r="J8" s="20"/>
      <c r="K8" s="20"/>
      <c r="L8" s="20"/>
      <c r="M8" s="20"/>
    </row>
    <row r="9" spans="1:13" ht="15.6" x14ac:dyDescent="0.3">
      <c r="A9" s="11"/>
      <c r="B9" s="11"/>
      <c r="C9" s="11"/>
      <c r="D9" s="11"/>
      <c r="E9" s="11"/>
      <c r="F9" s="11"/>
      <c r="G9" s="11"/>
      <c r="H9" s="11"/>
      <c r="I9" s="11"/>
      <c r="J9" s="11"/>
      <c r="K9" s="11"/>
      <c r="L9" s="11"/>
    </row>
    <row r="10" spans="1:13" x14ac:dyDescent="0.2">
      <c r="B10" s="1634" t="s">
        <v>1505</v>
      </c>
      <c r="C10" s="1634"/>
    </row>
    <row r="11" spans="1:13" x14ac:dyDescent="0.2">
      <c r="B11" s="1634"/>
      <c r="C11" s="1634"/>
    </row>
  </sheetData>
  <mergeCells count="2">
    <mergeCell ref="B10:C11"/>
    <mergeCell ref="B8:D8"/>
  </mergeCells>
  <hyperlinks>
    <hyperlink ref="A7" location="'INDICE MDEA'!A1" display="Regresar"/>
  </hyperlinks>
  <pageMargins left="0.7" right="0.7" top="0.75" bottom="0.75" header="0.3" footer="0.3"/>
  <pageSetup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dimension ref="A1:H33"/>
  <sheetViews>
    <sheetView showGridLines="0" zoomScale="90" zoomScaleNormal="90" workbookViewId="0">
      <pane ySplit="7" topLeftCell="A8" activePane="bottomLeft" state="frozen"/>
      <selection activeCell="E24" sqref="E24"/>
      <selection pane="bottomLeft" activeCell="E24" sqref="E24"/>
    </sheetView>
  </sheetViews>
  <sheetFormatPr baseColWidth="10" defaultColWidth="11.42578125" defaultRowHeight="15" x14ac:dyDescent="0.2"/>
  <cols>
    <col min="1" max="1" width="18.5703125" style="1" customWidth="1"/>
    <col min="2" max="2" width="19.7109375" style="1" customWidth="1"/>
    <col min="3" max="3" width="74.42578125" style="7" customWidth="1"/>
    <col min="4" max="4" width="34.5703125" style="1" customWidth="1"/>
    <col min="5" max="5" width="25.28515625" style="1" customWidth="1"/>
    <col min="6" max="16384" width="11.42578125" style="1"/>
  </cols>
  <sheetData>
    <row r="1" spans="1:8" s="194" customFormat="1" ht="15.75" customHeight="1" x14ac:dyDescent="0.25">
      <c r="A1" s="195"/>
      <c r="C1" s="195"/>
      <c r="E1" s="195"/>
      <c r="F1" s="195"/>
      <c r="G1" s="195"/>
    </row>
    <row r="2" spans="1:8" s="194" customFormat="1" ht="15.75" customHeight="1" x14ac:dyDescent="0.2">
      <c r="A2" s="195"/>
      <c r="C2" s="201" t="s">
        <v>262</v>
      </c>
      <c r="F2" s="195"/>
      <c r="G2" s="195"/>
    </row>
    <row r="3" spans="1:8" s="194" customFormat="1" ht="15.75" customHeight="1" x14ac:dyDescent="0.35">
      <c r="A3" s="195"/>
      <c r="B3" s="198"/>
      <c r="C3" s="197"/>
      <c r="E3" s="195"/>
      <c r="F3" s="195"/>
      <c r="G3" s="195"/>
    </row>
    <row r="4" spans="1:8" s="194" customFormat="1" ht="15.75" customHeight="1" x14ac:dyDescent="0.2">
      <c r="A4" s="195"/>
      <c r="B4" s="198"/>
      <c r="C4" s="201" t="s">
        <v>263</v>
      </c>
      <c r="D4" s="199"/>
      <c r="E4" s="195"/>
      <c r="F4" s="195"/>
      <c r="G4" s="195"/>
    </row>
    <row r="5" spans="1:8" s="194" customFormat="1" ht="15.75" customHeight="1" x14ac:dyDescent="0.25">
      <c r="A5" s="195"/>
      <c r="B5" s="198"/>
      <c r="C5" s="195"/>
      <c r="D5" s="199"/>
      <c r="E5" s="195"/>
      <c r="F5" s="195"/>
      <c r="G5" s="195"/>
    </row>
    <row r="6" spans="1:8" ht="15.75" customHeight="1" x14ac:dyDescent="0.25">
      <c r="A6" s="794" t="s">
        <v>32</v>
      </c>
      <c r="C6" s="20"/>
      <c r="D6" s="20"/>
      <c r="E6" s="20"/>
      <c r="F6" s="20"/>
      <c r="G6" s="20"/>
    </row>
    <row r="7" spans="1:8" ht="15.75" customHeight="1" x14ac:dyDescent="0.25">
      <c r="A7" s="20"/>
      <c r="B7" s="208" t="s">
        <v>14</v>
      </c>
      <c r="C7" s="20"/>
      <c r="D7" s="20"/>
      <c r="E7" s="20"/>
      <c r="F7" s="20"/>
      <c r="G7" s="20"/>
    </row>
    <row r="8" spans="1:8" ht="15.6" x14ac:dyDescent="0.3">
      <c r="A8" s="11"/>
      <c r="B8" s="11"/>
      <c r="C8" s="66"/>
      <c r="D8" s="11"/>
      <c r="E8" s="11"/>
      <c r="F8" s="11"/>
      <c r="G8" s="11"/>
      <c r="H8" s="11"/>
    </row>
    <row r="9" spans="1:8" ht="18" x14ac:dyDescent="0.3">
      <c r="A9" s="11"/>
      <c r="B9" s="209" t="s">
        <v>50</v>
      </c>
      <c r="C9" s="76"/>
      <c r="D9" s="76"/>
      <c r="E9" s="11"/>
      <c r="F9" s="11"/>
      <c r="G9" s="11"/>
      <c r="H9" s="11"/>
    </row>
    <row r="10" spans="1:8" ht="18" x14ac:dyDescent="0.3">
      <c r="A10" s="11"/>
      <c r="B10" s="210"/>
      <c r="C10" s="76"/>
      <c r="D10" s="76"/>
      <c r="E10" s="11"/>
      <c r="F10" s="11"/>
      <c r="G10" s="11"/>
      <c r="H10" s="11"/>
    </row>
    <row r="11" spans="1:8" s="6" customFormat="1" ht="15.75" x14ac:dyDescent="0.25">
      <c r="A11" s="67"/>
      <c r="B11" s="207" t="s">
        <v>55</v>
      </c>
      <c r="C11" s="207"/>
      <c r="D11" s="63"/>
      <c r="E11" s="67"/>
      <c r="F11" s="67"/>
      <c r="G11" s="67"/>
      <c r="H11" s="67"/>
    </row>
    <row r="12" spans="1:8" s="6" customFormat="1" ht="16.149999999999999" thickBot="1" x14ac:dyDescent="0.35">
      <c r="A12" s="67"/>
      <c r="B12" s="63"/>
      <c r="C12" s="62"/>
      <c r="D12" s="67"/>
      <c r="E12" s="67"/>
      <c r="F12" s="67"/>
      <c r="G12" s="67"/>
    </row>
    <row r="13" spans="1:8" s="6" customFormat="1" ht="16.5" thickBot="1" x14ac:dyDescent="0.3">
      <c r="A13" s="67"/>
      <c r="B13" s="74" t="s">
        <v>1510</v>
      </c>
      <c r="C13" s="26" t="s">
        <v>2319</v>
      </c>
      <c r="D13" s="67"/>
      <c r="E13" s="67"/>
      <c r="F13" s="67"/>
      <c r="G13" s="67"/>
    </row>
    <row r="14" spans="1:8" s="6" customFormat="1" ht="15.75" x14ac:dyDescent="0.25">
      <c r="A14" s="67"/>
      <c r="B14" s="334" t="s">
        <v>1101</v>
      </c>
      <c r="C14" s="335" t="s">
        <v>2320</v>
      </c>
      <c r="D14" s="67"/>
      <c r="E14" s="67"/>
      <c r="F14" s="67"/>
      <c r="G14" s="67"/>
    </row>
    <row r="15" spans="1:8" s="6" customFormat="1" ht="15.6" x14ac:dyDescent="0.3">
      <c r="A15" s="67"/>
      <c r="B15" s="336"/>
      <c r="C15" s="62"/>
      <c r="D15" s="67"/>
      <c r="E15" s="67"/>
      <c r="F15" s="67"/>
      <c r="G15" s="67"/>
    </row>
    <row r="16" spans="1:8" ht="15.75" x14ac:dyDescent="0.25">
      <c r="A16" s="11"/>
      <c r="B16" s="207" t="s">
        <v>51</v>
      </c>
      <c r="C16" s="207"/>
      <c r="D16" s="11"/>
      <c r="E16" s="11"/>
      <c r="F16" s="11"/>
      <c r="G16" s="11"/>
    </row>
    <row r="17" spans="1:7" ht="16.149999999999999" thickBot="1" x14ac:dyDescent="0.35">
      <c r="A17" s="11"/>
      <c r="B17" s="72"/>
      <c r="C17" s="73"/>
      <c r="D17" s="11"/>
      <c r="E17" s="11"/>
      <c r="G17" s="11"/>
    </row>
    <row r="18" spans="1:7" ht="16.5" thickBot="1" x14ac:dyDescent="0.3">
      <c r="A18" s="11"/>
      <c r="B18" s="74" t="s">
        <v>41</v>
      </c>
      <c r="C18" s="65" t="s">
        <v>2321</v>
      </c>
      <c r="D18" s="393"/>
      <c r="E18" s="393"/>
      <c r="F18" s="663"/>
      <c r="G18" s="393"/>
    </row>
    <row r="19" spans="1:7" ht="16.149999999999999" customHeight="1" thickBot="1" x14ac:dyDescent="0.3">
      <c r="A19" s="11"/>
      <c r="B19" s="75" t="s">
        <v>1507</v>
      </c>
      <c r="C19" s="65" t="s">
        <v>2322</v>
      </c>
      <c r="E19" s="639"/>
      <c r="F19" s="663"/>
      <c r="G19" s="697"/>
    </row>
    <row r="20" spans="1:7" ht="16.5" thickBot="1" x14ac:dyDescent="0.3">
      <c r="A20" s="11"/>
      <c r="B20" s="75" t="s">
        <v>1506</v>
      </c>
      <c r="C20" s="65" t="s">
        <v>2323</v>
      </c>
      <c r="E20" s="639"/>
      <c r="F20" s="639"/>
      <c r="G20" s="697"/>
    </row>
    <row r="21" spans="1:7" ht="16.5" thickBot="1" x14ac:dyDescent="0.3">
      <c r="A21" s="11"/>
      <c r="B21" s="75" t="s">
        <v>1508</v>
      </c>
      <c r="C21" s="65" t="s">
        <v>2324</v>
      </c>
      <c r="E21" s="639"/>
      <c r="F21" s="639"/>
      <c r="G21" s="697"/>
    </row>
    <row r="22" spans="1:7" ht="16.5" thickBot="1" x14ac:dyDescent="0.3">
      <c r="A22" s="11"/>
      <c r="B22" s="75" t="s">
        <v>1509</v>
      </c>
      <c r="C22" s="65" t="s">
        <v>2325</v>
      </c>
      <c r="D22" s="393"/>
      <c r="E22" s="393"/>
      <c r="F22" s="393"/>
      <c r="G22" s="393"/>
    </row>
    <row r="23" spans="1:7" s="6" customFormat="1" ht="16.149999999999999" thickBot="1" x14ac:dyDescent="0.35">
      <c r="A23" s="67"/>
      <c r="B23" s="75" t="s">
        <v>2326</v>
      </c>
      <c r="C23" s="65" t="s">
        <v>2327</v>
      </c>
      <c r="D23" s="67"/>
      <c r="E23" s="67"/>
      <c r="F23" s="67"/>
      <c r="G23" s="67"/>
    </row>
    <row r="27" spans="1:7" ht="15" customHeight="1" x14ac:dyDescent="0.25">
      <c r="B27" s="700"/>
      <c r="C27" s="698"/>
      <c r="D27" s="1640"/>
      <c r="E27" s="1637"/>
    </row>
    <row r="28" spans="1:7" ht="15" customHeight="1" x14ac:dyDescent="0.25">
      <c r="B28" s="700"/>
      <c r="C28" s="698"/>
      <c r="D28" s="1640"/>
      <c r="E28" s="1637"/>
    </row>
    <row r="29" spans="1:7" ht="15" customHeight="1" x14ac:dyDescent="0.25">
      <c r="B29" s="700"/>
      <c r="C29" s="699"/>
      <c r="D29" s="1638"/>
      <c r="E29" s="1639"/>
    </row>
    <row r="30" spans="1:7" ht="15" customHeight="1" x14ac:dyDescent="0.25">
      <c r="B30" s="700"/>
      <c r="C30" s="698"/>
      <c r="D30" s="1640"/>
      <c r="E30" s="1637"/>
    </row>
    <row r="31" spans="1:7" ht="15" customHeight="1" x14ac:dyDescent="0.25">
      <c r="B31" s="700"/>
      <c r="C31" s="698"/>
      <c r="D31" s="1640"/>
      <c r="E31" s="1637"/>
    </row>
    <row r="32" spans="1:7" ht="15" customHeight="1" x14ac:dyDescent="0.25">
      <c r="B32" s="700"/>
      <c r="C32" s="698"/>
      <c r="D32" s="1636"/>
      <c r="E32" s="1637"/>
    </row>
    <row r="33" spans="2:5" ht="15" customHeight="1" x14ac:dyDescent="0.2">
      <c r="B33" s="700"/>
      <c r="C33" s="699"/>
      <c r="D33" s="1638"/>
      <c r="E33" s="1639"/>
    </row>
  </sheetData>
  <mergeCells count="7">
    <mergeCell ref="D32:E32"/>
    <mergeCell ref="D33:E33"/>
    <mergeCell ref="D31:E31"/>
    <mergeCell ref="D27:E27"/>
    <mergeCell ref="D29:E29"/>
    <mergeCell ref="D28:E28"/>
    <mergeCell ref="D30:E30"/>
  </mergeCells>
  <hyperlinks>
    <hyperlink ref="B13" location="'5.1.1.a'!A1" display="5.1.1.a"/>
    <hyperlink ref="B14" location="'5.1.1.b'!A1" display="5.1.1.b."/>
    <hyperlink ref="B18" location="'5.1.2.a'!A1" display="5.1.2.a"/>
    <hyperlink ref="B19" location="'5.1.2.b'!A1" display="5.1.2.b"/>
    <hyperlink ref="B20" location="'5.1.2.d'!A1" display="5.1.2.d"/>
    <hyperlink ref="B21" location="'5.1.2.e'!A1" display="5.1.2.e"/>
    <hyperlink ref="B22" location="'5.1.2.f'!A1" display="5.1.2.f"/>
    <hyperlink ref="B23" location="'5.1.2.g'!A1" display="5.1.2.g"/>
    <hyperlink ref="A6" location="'INDICE MDEA'!A1" display="Regresar"/>
  </hyperlink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dimension ref="A1:AF26"/>
  <sheetViews>
    <sheetView showGridLines="0" zoomScale="90" zoomScaleNormal="90" workbookViewId="0">
      <selection activeCell="E24" sqref="E24"/>
    </sheetView>
  </sheetViews>
  <sheetFormatPr baseColWidth="10" defaultColWidth="11.42578125" defaultRowHeight="15" x14ac:dyDescent="0.25"/>
  <cols>
    <col min="1" max="1" width="11.42578125" style="17"/>
    <col min="2" max="2" width="14" style="17" customWidth="1"/>
    <col min="3" max="6" width="12" style="17" customWidth="1"/>
    <col min="7" max="7" width="14.28515625" style="17" customWidth="1"/>
    <col min="8" max="11" width="13.28515625" style="17" bestFit="1" customWidth="1"/>
    <col min="12" max="12" width="13.28515625" style="17" customWidth="1"/>
    <col min="13" max="29" width="13.28515625" style="17" bestFit="1" customWidth="1"/>
    <col min="30" max="16384" width="11.42578125" style="17"/>
  </cols>
  <sheetData>
    <row r="1" spans="1:32" ht="15.6" x14ac:dyDescent="0.3">
      <c r="A1" s="23" t="s">
        <v>32</v>
      </c>
      <c r="F1" s="18"/>
      <c r="G1" s="23" t="s">
        <v>61</v>
      </c>
      <c r="H1" s="352"/>
    </row>
    <row r="2" spans="1:32" ht="15.75" x14ac:dyDescent="0.25">
      <c r="A2" s="18"/>
      <c r="B2" s="98" t="s">
        <v>1535</v>
      </c>
    </row>
    <row r="3" spans="1:32" ht="14.45" x14ac:dyDescent="0.3">
      <c r="B3" s="112" t="s">
        <v>14</v>
      </c>
    </row>
    <row r="4" spans="1:32" ht="14.45" x14ac:dyDescent="0.3">
      <c r="B4" s="112" t="s">
        <v>50</v>
      </c>
    </row>
    <row r="5" spans="1:32" x14ac:dyDescent="0.25">
      <c r="B5" s="112" t="s">
        <v>55</v>
      </c>
    </row>
    <row r="6" spans="1:32" x14ac:dyDescent="0.25">
      <c r="B6" s="113" t="s">
        <v>2328</v>
      </c>
    </row>
    <row r="8" spans="1:32" x14ac:dyDescent="0.25">
      <c r="B8" s="77" t="s">
        <v>2329</v>
      </c>
      <c r="C8" s="78"/>
      <c r="D8" s="78"/>
      <c r="E8" s="78"/>
      <c r="F8" s="79"/>
      <c r="G8" s="79"/>
      <c r="H8" s="79"/>
      <c r="I8" s="79"/>
      <c r="J8" s="79"/>
      <c r="K8" s="79"/>
      <c r="L8" s="79"/>
      <c r="M8" s="79"/>
      <c r="N8" s="79"/>
      <c r="O8" s="79"/>
      <c r="P8" s="79"/>
      <c r="Q8" s="79"/>
      <c r="R8" s="79"/>
      <c r="S8" s="79"/>
      <c r="T8" s="79"/>
      <c r="U8" s="79"/>
      <c r="V8" s="79"/>
      <c r="W8" s="79"/>
      <c r="X8" s="79"/>
      <c r="Y8" s="79"/>
      <c r="Z8" s="79"/>
    </row>
    <row r="9" spans="1:32" ht="14.45" x14ac:dyDescent="0.3">
      <c r="B9" s="891" t="s">
        <v>3808</v>
      </c>
      <c r="C9" s="78"/>
      <c r="D9" s="78"/>
      <c r="E9" s="78"/>
      <c r="F9" s="79"/>
      <c r="G9" s="79"/>
      <c r="H9" s="79"/>
      <c r="I9" s="79"/>
      <c r="J9" s="79"/>
      <c r="K9" s="79"/>
      <c r="L9" s="79"/>
      <c r="M9" s="79"/>
      <c r="N9" s="79"/>
      <c r="O9" s="79"/>
      <c r="P9" s="79"/>
      <c r="Q9" s="79"/>
      <c r="R9" s="79"/>
      <c r="S9" s="79"/>
      <c r="T9" s="79"/>
      <c r="U9" s="79"/>
      <c r="V9" s="79"/>
      <c r="W9" s="79"/>
      <c r="X9" s="79"/>
      <c r="Y9" s="79"/>
      <c r="Z9" s="79"/>
    </row>
    <row r="10" spans="1:32" x14ac:dyDescent="0.25">
      <c r="B10" s="1641" t="s">
        <v>1511</v>
      </c>
      <c r="C10" s="1643">
        <v>2010</v>
      </c>
      <c r="D10" s="1644"/>
      <c r="E10" s="1644"/>
      <c r="F10" s="1643">
        <v>2011</v>
      </c>
      <c r="G10" s="1644"/>
      <c r="H10" s="1644"/>
      <c r="I10" s="1643">
        <v>2012</v>
      </c>
      <c r="J10" s="1644"/>
      <c r="K10" s="1644"/>
      <c r="L10" s="1643">
        <v>2013</v>
      </c>
      <c r="M10" s="1644"/>
      <c r="N10" s="1644"/>
      <c r="O10" s="1643">
        <v>2014</v>
      </c>
      <c r="P10" s="1644"/>
      <c r="Q10" s="1644"/>
      <c r="R10" s="1643">
        <v>2015</v>
      </c>
      <c r="S10" s="1644"/>
      <c r="T10" s="1644"/>
      <c r="U10" s="1643">
        <v>2016</v>
      </c>
      <c r="V10" s="1644"/>
      <c r="W10" s="1644"/>
      <c r="X10" s="1643">
        <v>2017</v>
      </c>
      <c r="Y10" s="1644"/>
      <c r="Z10" s="1644"/>
      <c r="AA10" s="1643">
        <v>2018</v>
      </c>
      <c r="AB10" s="1644"/>
      <c r="AC10" s="1644"/>
      <c r="AD10" s="1643">
        <v>2019</v>
      </c>
      <c r="AE10" s="1644"/>
      <c r="AF10" s="1644"/>
    </row>
    <row r="11" spans="1:32" x14ac:dyDescent="0.25">
      <c r="B11" s="1642"/>
      <c r="C11" s="1187" t="s">
        <v>1512</v>
      </c>
      <c r="D11" s="1187" t="s">
        <v>1513</v>
      </c>
      <c r="E11" s="1188" t="s">
        <v>1</v>
      </c>
      <c r="F11" s="1187" t="s">
        <v>1512</v>
      </c>
      <c r="G11" s="1187" t="s">
        <v>1513</v>
      </c>
      <c r="H11" s="1188" t="s">
        <v>1</v>
      </c>
      <c r="I11" s="1187" t="s">
        <v>1512</v>
      </c>
      <c r="J11" s="1187" t="s">
        <v>1513</v>
      </c>
      <c r="K11" s="1188" t="s">
        <v>1</v>
      </c>
      <c r="L11" s="1187" t="s">
        <v>1512</v>
      </c>
      <c r="M11" s="1187" t="s">
        <v>1513</v>
      </c>
      <c r="N11" s="1188" t="s">
        <v>1</v>
      </c>
      <c r="O11" s="1187" t="s">
        <v>1512</v>
      </c>
      <c r="P11" s="1187" t="s">
        <v>1513</v>
      </c>
      <c r="Q11" s="1188" t="s">
        <v>1</v>
      </c>
      <c r="R11" s="1187" t="s">
        <v>1512</v>
      </c>
      <c r="S11" s="1187" t="s">
        <v>1513</v>
      </c>
      <c r="T11" s="1188" t="s">
        <v>1</v>
      </c>
      <c r="U11" s="1187" t="s">
        <v>1512</v>
      </c>
      <c r="V11" s="1187" t="s">
        <v>1513</v>
      </c>
      <c r="W11" s="1188" t="s">
        <v>1</v>
      </c>
      <c r="X11" s="1187" t="s">
        <v>1512</v>
      </c>
      <c r="Y11" s="1187" t="s">
        <v>1513</v>
      </c>
      <c r="Z11" s="1188" t="s">
        <v>1</v>
      </c>
      <c r="AA11" s="1187" t="s">
        <v>1512</v>
      </c>
      <c r="AB11" s="1187" t="s">
        <v>1513</v>
      </c>
      <c r="AC11" s="1188" t="s">
        <v>1</v>
      </c>
      <c r="AD11" s="1187" t="s">
        <v>1512</v>
      </c>
      <c r="AE11" s="1187" t="s">
        <v>1513</v>
      </c>
      <c r="AF11" s="1188" t="s">
        <v>1</v>
      </c>
    </row>
    <row r="12" spans="1:32" ht="14.45" x14ac:dyDescent="0.3">
      <c r="B12" s="1016" t="s">
        <v>1514</v>
      </c>
      <c r="C12" s="1184">
        <v>1579816</v>
      </c>
      <c r="D12" s="1184">
        <v>1724432</v>
      </c>
      <c r="E12" s="1184">
        <v>3304248</v>
      </c>
      <c r="F12" s="1184">
        <v>1603354</v>
      </c>
      <c r="G12" s="1184">
        <v>1739887</v>
      </c>
      <c r="H12" s="1184">
        <v>3343241</v>
      </c>
      <c r="I12" s="1184">
        <v>1621617</v>
      </c>
      <c r="J12" s="1184">
        <v>1763308</v>
      </c>
      <c r="K12" s="1184">
        <v>3384925</v>
      </c>
      <c r="L12" s="1184">
        <v>1624941</v>
      </c>
      <c r="M12" s="1184">
        <v>1802607</v>
      </c>
      <c r="N12" s="1184">
        <v>3427548</v>
      </c>
      <c r="O12" s="1184">
        <v>1662288</v>
      </c>
      <c r="P12" s="1184">
        <v>1807514</v>
      </c>
      <c r="Q12" s="1184">
        <v>3469802</v>
      </c>
      <c r="R12" s="1184">
        <v>1683770</v>
      </c>
      <c r="S12" s="1184">
        <v>1828913</v>
      </c>
      <c r="T12" s="1184">
        <v>3512683</v>
      </c>
      <c r="U12" s="1184">
        <v>1703473</v>
      </c>
      <c r="V12" s="1184">
        <v>1848255</v>
      </c>
      <c r="W12" s="1184">
        <v>3551728</v>
      </c>
      <c r="X12" s="1184">
        <v>1722499</v>
      </c>
      <c r="Y12" s="1184">
        <v>1869571</v>
      </c>
      <c r="Z12" s="1184">
        <v>3592070</v>
      </c>
      <c r="AA12" s="1184">
        <v>1742776</v>
      </c>
      <c r="AB12" s="1184">
        <v>1888162</v>
      </c>
      <c r="AC12" s="1184">
        <v>3630938</v>
      </c>
      <c r="AD12" s="1184">
        <v>1758286</v>
      </c>
      <c r="AE12" s="1184">
        <v>1911888</v>
      </c>
      <c r="AF12" s="1184">
        <v>3670174</v>
      </c>
    </row>
    <row r="13" spans="1:32" ht="14.45" x14ac:dyDescent="0.3">
      <c r="B13" s="1185" t="s">
        <v>93</v>
      </c>
      <c r="C13" s="1186">
        <v>2206526</v>
      </c>
      <c r="D13" s="1186">
        <v>2331781</v>
      </c>
      <c r="E13" s="1186">
        <v>4538307</v>
      </c>
      <c r="F13" s="1186">
        <v>2238615</v>
      </c>
      <c r="G13" s="1186">
        <v>2353731</v>
      </c>
      <c r="H13" s="1186">
        <v>4592346</v>
      </c>
      <c r="I13" s="1186">
        <v>2266220</v>
      </c>
      <c r="J13" s="1186">
        <v>2384946</v>
      </c>
      <c r="K13" s="1186">
        <v>4651166</v>
      </c>
      <c r="L13" s="1186">
        <v>2276708</v>
      </c>
      <c r="M13" s="1186">
        <v>2435278</v>
      </c>
      <c r="N13" s="1186">
        <v>4711986</v>
      </c>
      <c r="O13" s="1186">
        <v>2325438</v>
      </c>
      <c r="P13" s="1186">
        <v>2446660</v>
      </c>
      <c r="Q13" s="1186">
        <v>4772098</v>
      </c>
      <c r="R13" s="1186">
        <v>2350223</v>
      </c>
      <c r="S13" s="1186">
        <v>2483529</v>
      </c>
      <c r="T13" s="1186">
        <v>4833752</v>
      </c>
      <c r="U13" s="1186">
        <v>2373531</v>
      </c>
      <c r="V13" s="1186">
        <v>2516231</v>
      </c>
      <c r="W13" s="1186">
        <v>4889762</v>
      </c>
      <c r="X13" s="1186">
        <v>2405636</v>
      </c>
      <c r="Y13" s="1186">
        <v>2541064</v>
      </c>
      <c r="Z13" s="1186">
        <v>4946700</v>
      </c>
      <c r="AA13" s="1186">
        <v>2431983</v>
      </c>
      <c r="AB13" s="1186">
        <v>2571690</v>
      </c>
      <c r="AC13" s="1186">
        <v>5003673</v>
      </c>
      <c r="AD13" s="1186">
        <v>2452241</v>
      </c>
      <c r="AE13" s="1186">
        <v>2607489</v>
      </c>
      <c r="AF13" s="1186">
        <v>5059730</v>
      </c>
    </row>
    <row r="14" spans="1:32" ht="14.45" x14ac:dyDescent="0.3">
      <c r="B14" s="1182" t="s">
        <v>4105</v>
      </c>
      <c r="C14" s="1182"/>
      <c r="D14" s="1182"/>
      <c r="E14" s="1182"/>
      <c r="F14" s="352"/>
      <c r="G14" s="352"/>
      <c r="H14" s="352"/>
      <c r="I14" s="352"/>
      <c r="J14" s="352"/>
      <c r="K14" s="352"/>
      <c r="L14" s="352"/>
      <c r="M14" s="352"/>
      <c r="N14" s="352"/>
      <c r="O14" s="352"/>
      <c r="P14" s="352"/>
      <c r="Q14" s="352"/>
      <c r="R14" s="352"/>
      <c r="S14" s="352"/>
      <c r="T14" s="352"/>
      <c r="U14" s="352"/>
      <c r="V14" s="352"/>
      <c r="W14" s="352"/>
      <c r="X14" s="352"/>
      <c r="Y14" s="352"/>
      <c r="Z14" s="352"/>
      <c r="AA14" s="1008"/>
      <c r="AB14" s="1008"/>
      <c r="AC14" s="1008"/>
      <c r="AD14" s="1008"/>
      <c r="AE14" s="1008"/>
      <c r="AF14" s="1008"/>
    </row>
    <row r="26" ht="28.5" customHeight="1" x14ac:dyDescent="0.3"/>
  </sheetData>
  <sortState ref="B13:G27">
    <sortCondition ref="B13:B27"/>
  </sortState>
  <mergeCells count="11">
    <mergeCell ref="AD10:AF10"/>
    <mergeCell ref="O10:Q10"/>
    <mergeCell ref="R10:T10"/>
    <mergeCell ref="U10:W10"/>
    <mergeCell ref="X10:Z10"/>
    <mergeCell ref="AA10:AC10"/>
    <mergeCell ref="B10:B11"/>
    <mergeCell ref="C10:E10"/>
    <mergeCell ref="F10:H10"/>
    <mergeCell ref="I10:K10"/>
    <mergeCell ref="L10:N10"/>
  </mergeCells>
  <hyperlinks>
    <hyperlink ref="A1" location="'C5'!A1" display="Regresar"/>
    <hyperlink ref="G1" location="M5.1.1.a!A1" display="Ver metadato población urbana "/>
    <hyperlink ref="G1:H1" location="'HM 5.1.1.a'!A1" display="Ver metadato"/>
  </hyperlink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6">
    <tabColor theme="8" tint="-0.499984740745262"/>
    <pageSetUpPr fitToPage="1"/>
  </sheetPr>
  <dimension ref="A1:L670"/>
  <sheetViews>
    <sheetView showGridLines="0" zoomScale="80" zoomScaleNormal="80" workbookViewId="0">
      <selection activeCell="E24" sqref="E24"/>
    </sheetView>
  </sheetViews>
  <sheetFormatPr baseColWidth="10" defaultColWidth="11.42578125" defaultRowHeight="15.75" x14ac:dyDescent="0.25"/>
  <cols>
    <col min="1" max="1" width="18.28515625" style="11" customWidth="1"/>
    <col min="2" max="2" width="30.28515625" style="11" customWidth="1"/>
    <col min="3" max="3" width="37.7109375" style="11" customWidth="1"/>
    <col min="4" max="4" width="34.28515625" style="11" customWidth="1"/>
    <col min="5" max="5" width="25.42578125" style="11" customWidth="1"/>
    <col min="6" max="6" width="24.7109375" style="11" customWidth="1"/>
    <col min="7" max="7" width="21.42578125" style="11" customWidth="1"/>
    <col min="8" max="8" width="16" style="11" customWidth="1"/>
    <col min="9" max="9" width="16.28515625" style="11" customWidth="1"/>
    <col min="10" max="10" width="21.7109375" style="11" customWidth="1"/>
    <col min="11" max="16384" width="11.42578125" style="11"/>
  </cols>
  <sheetData>
    <row r="1" spans="1:7" ht="15.6" x14ac:dyDescent="0.3">
      <c r="A1" s="23" t="s">
        <v>32</v>
      </c>
    </row>
    <row r="2" spans="1:7" ht="42" customHeight="1" x14ac:dyDescent="0.25">
      <c r="F2" s="36" t="s">
        <v>264</v>
      </c>
      <c r="G2" s="259"/>
    </row>
    <row r="3" spans="1:7" ht="45.75" customHeight="1" x14ac:dyDescent="0.25">
      <c r="B3" s="1554" t="s">
        <v>265</v>
      </c>
      <c r="C3" s="1554"/>
      <c r="D3" s="1554"/>
      <c r="E3" s="1554"/>
      <c r="F3" s="1554"/>
      <c r="G3" s="1554"/>
    </row>
    <row r="4" spans="1:7" ht="15.6" x14ac:dyDescent="0.3">
      <c r="B4" s="1555" t="s">
        <v>266</v>
      </c>
      <c r="C4" s="1555"/>
      <c r="D4" s="1555"/>
      <c r="E4" s="1555"/>
      <c r="F4" s="1555"/>
      <c r="G4" s="1555"/>
    </row>
    <row r="5" spans="1:7" ht="15.6" x14ac:dyDescent="0.3">
      <c r="B5" s="1556"/>
      <c r="C5" s="1556"/>
      <c r="D5" s="1556"/>
      <c r="F5" s="33"/>
      <c r="G5" s="33"/>
    </row>
    <row r="6" spans="1:7" x14ac:dyDescent="0.25">
      <c r="B6" s="1557" t="s">
        <v>267</v>
      </c>
      <c r="C6" s="1557"/>
      <c r="D6" s="1557"/>
      <c r="E6" s="1557"/>
      <c r="F6" s="1557"/>
      <c r="G6" s="1557"/>
    </row>
    <row r="7" spans="1:7" ht="15.6" x14ac:dyDescent="0.3">
      <c r="B7" s="1556"/>
      <c r="C7" s="1556"/>
      <c r="D7" s="1556"/>
      <c r="F7" s="33"/>
      <c r="G7" s="33"/>
    </row>
    <row r="8" spans="1:7" x14ac:dyDescent="0.25">
      <c r="B8" s="260" t="s">
        <v>268</v>
      </c>
      <c r="C8" s="1603" t="s">
        <v>269</v>
      </c>
      <c r="D8" s="1603"/>
      <c r="E8" s="1603"/>
      <c r="F8" s="1603"/>
      <c r="G8" s="1603"/>
    </row>
    <row r="9" spans="1:7" ht="31.5" x14ac:dyDescent="0.25">
      <c r="B9" s="260" t="s">
        <v>270</v>
      </c>
      <c r="C9" s="1605" t="s">
        <v>2330</v>
      </c>
      <c r="D9" s="1605"/>
      <c r="E9" s="1605"/>
      <c r="F9" s="1605"/>
      <c r="G9" s="1605"/>
    </row>
    <row r="10" spans="1:7" ht="31.5" x14ac:dyDescent="0.25">
      <c r="B10" s="1549" t="s">
        <v>271</v>
      </c>
      <c r="C10" s="261" t="s">
        <v>272</v>
      </c>
      <c r="D10" s="261" t="s">
        <v>273</v>
      </c>
      <c r="E10" s="261" t="s">
        <v>274</v>
      </c>
      <c r="F10" s="262" t="s">
        <v>275</v>
      </c>
      <c r="G10" s="262" t="s">
        <v>276</v>
      </c>
    </row>
    <row r="11" spans="1:7" ht="36" customHeight="1" x14ac:dyDescent="0.25">
      <c r="B11" s="1550"/>
      <c r="C11" s="263" t="s">
        <v>349</v>
      </c>
      <c r="D11" s="263" t="s">
        <v>50</v>
      </c>
      <c r="E11" s="263" t="s">
        <v>470</v>
      </c>
      <c r="F11" s="264" t="s">
        <v>1099</v>
      </c>
      <c r="G11" s="264" t="s">
        <v>1108</v>
      </c>
    </row>
    <row r="12" spans="1:7" ht="17.25" customHeight="1" x14ac:dyDescent="0.25">
      <c r="B12" s="1550"/>
      <c r="C12" s="263"/>
      <c r="D12" s="263"/>
      <c r="E12" s="263"/>
      <c r="F12" s="264" t="s">
        <v>282</v>
      </c>
      <c r="G12" s="264"/>
    </row>
    <row r="13" spans="1:7" ht="17.25" customHeight="1" x14ac:dyDescent="0.25">
      <c r="B13" s="1551"/>
      <c r="C13" s="263"/>
      <c r="D13" s="263"/>
      <c r="E13" s="263"/>
      <c r="F13" s="264" t="s">
        <v>282</v>
      </c>
      <c r="G13" s="264"/>
    </row>
    <row r="14" spans="1:7" x14ac:dyDescent="0.25">
      <c r="B14" s="265" t="s">
        <v>283</v>
      </c>
      <c r="C14" s="1603" t="s">
        <v>2</v>
      </c>
      <c r="D14" s="1603"/>
      <c r="E14" s="1603"/>
      <c r="F14" s="1603"/>
      <c r="G14" s="1603"/>
    </row>
    <row r="15" spans="1:7" ht="145.5" customHeight="1" x14ac:dyDescent="0.25">
      <c r="B15" s="260" t="s">
        <v>284</v>
      </c>
      <c r="C15" s="1605" t="s">
        <v>2331</v>
      </c>
      <c r="D15" s="1605"/>
      <c r="E15" s="1605"/>
      <c r="F15" s="1605"/>
      <c r="G15" s="1605"/>
    </row>
    <row r="16" spans="1:7" x14ac:dyDescent="0.25">
      <c r="B16" s="260" t="s">
        <v>285</v>
      </c>
      <c r="C16" s="1603"/>
      <c r="D16" s="1603"/>
      <c r="E16" s="1603"/>
      <c r="F16" s="1603"/>
      <c r="G16" s="1603"/>
    </row>
    <row r="17" spans="2:9" x14ac:dyDescent="0.25">
      <c r="B17" s="260" t="s">
        <v>286</v>
      </c>
      <c r="C17" s="1605" t="s">
        <v>287</v>
      </c>
      <c r="D17" s="1605"/>
      <c r="E17" s="1605"/>
      <c r="F17" s="1605"/>
      <c r="G17" s="1605"/>
    </row>
    <row r="18" spans="2:9" x14ac:dyDescent="0.25">
      <c r="B18" s="260" t="s">
        <v>288</v>
      </c>
      <c r="C18" s="1605" t="s">
        <v>2332</v>
      </c>
      <c r="D18" s="1605"/>
      <c r="E18" s="1605"/>
      <c r="F18" s="1605"/>
      <c r="G18" s="1605"/>
    </row>
    <row r="19" spans="2:9" ht="36.75" customHeight="1" x14ac:dyDescent="0.25">
      <c r="B19" s="260" t="s">
        <v>289</v>
      </c>
      <c r="C19" s="1605" t="s">
        <v>2333</v>
      </c>
      <c r="D19" s="1605"/>
      <c r="E19" s="1605"/>
      <c r="F19" s="1605"/>
      <c r="G19" s="1605"/>
    </row>
    <row r="20" spans="2:9" x14ac:dyDescent="0.25">
      <c r="B20" s="260" t="s">
        <v>290</v>
      </c>
      <c r="C20" s="1603"/>
      <c r="D20" s="1603"/>
      <c r="E20" s="1603"/>
      <c r="F20" s="1603"/>
      <c r="G20" s="1603"/>
    </row>
    <row r="21" spans="2:9" ht="43.5" customHeight="1" x14ac:dyDescent="0.25">
      <c r="B21" s="260" t="s">
        <v>291</v>
      </c>
      <c r="C21" s="266" t="s">
        <v>1757</v>
      </c>
      <c r="D21" s="267" t="s">
        <v>1758</v>
      </c>
      <c r="E21" s="1619" t="s">
        <v>292</v>
      </c>
      <c r="F21" s="1620"/>
      <c r="G21" s="1621"/>
    </row>
    <row r="22" spans="2:9" ht="36.75" customHeight="1" x14ac:dyDescent="0.25">
      <c r="B22" s="260" t="s">
        <v>293</v>
      </c>
      <c r="C22" s="1605" t="s">
        <v>1759</v>
      </c>
      <c r="D22" s="1605"/>
      <c r="E22" s="1605"/>
      <c r="F22" s="1605"/>
      <c r="G22" s="1605"/>
    </row>
    <row r="23" spans="2:9" ht="21" customHeight="1" x14ac:dyDescent="0.25">
      <c r="B23" s="260" t="s">
        <v>294</v>
      </c>
      <c r="C23" s="1605"/>
      <c r="D23" s="1605"/>
      <c r="E23" s="1605"/>
      <c r="F23" s="1605"/>
      <c r="G23" s="1605"/>
    </row>
    <row r="24" spans="2:9" x14ac:dyDescent="0.25">
      <c r="B24" s="1578"/>
      <c r="C24" s="1578"/>
      <c r="D24" s="1578"/>
      <c r="E24" s="29"/>
      <c r="F24" s="34"/>
      <c r="G24" s="34"/>
    </row>
    <row r="25" spans="2:9" x14ac:dyDescent="0.25">
      <c r="B25" s="1579" t="s">
        <v>295</v>
      </c>
      <c r="C25" s="1579"/>
      <c r="D25" s="1579"/>
      <c r="E25" s="1579"/>
      <c r="F25" s="1579"/>
      <c r="G25" s="1579"/>
    </row>
    <row r="26" spans="2:9" x14ac:dyDescent="0.25">
      <c r="B26" s="268"/>
      <c r="C26" s="268"/>
      <c r="D26" s="268"/>
      <c r="E26" s="29"/>
      <c r="F26" s="47"/>
      <c r="G26" s="47"/>
      <c r="I26" s="11" t="s">
        <v>296</v>
      </c>
    </row>
    <row r="27" spans="2:9" x14ac:dyDescent="0.25">
      <c r="B27" s="260" t="s">
        <v>297</v>
      </c>
      <c r="C27" s="1603" t="s">
        <v>1760</v>
      </c>
      <c r="D27" s="1603"/>
      <c r="E27" s="1603"/>
      <c r="F27" s="1603"/>
      <c r="G27" s="1603"/>
    </row>
    <row r="28" spans="2:9" ht="31.5" x14ac:dyDescent="0.25">
      <c r="B28" s="260" t="s">
        <v>298</v>
      </c>
      <c r="C28" s="1603" t="s">
        <v>1761</v>
      </c>
      <c r="D28" s="1603"/>
      <c r="E28" s="1603"/>
      <c r="F28" s="1603"/>
      <c r="G28" s="1603"/>
    </row>
    <row r="29" spans="2:9" x14ac:dyDescent="0.25">
      <c r="B29" s="269" t="s">
        <v>299</v>
      </c>
      <c r="C29" s="1605" t="s">
        <v>336</v>
      </c>
      <c r="D29" s="1605"/>
      <c r="E29" s="1605"/>
      <c r="F29" s="1605"/>
      <c r="G29" s="1605"/>
    </row>
    <row r="30" spans="2:9" x14ac:dyDescent="0.25">
      <c r="B30" s="269" t="s">
        <v>301</v>
      </c>
      <c r="C30" s="1618" t="s">
        <v>302</v>
      </c>
      <c r="D30" s="1618"/>
      <c r="E30" s="1618"/>
      <c r="F30" s="1618"/>
      <c r="G30" s="1618"/>
    </row>
    <row r="31" spans="2:9" x14ac:dyDescent="0.25">
      <c r="B31" s="1580"/>
      <c r="C31" s="1580"/>
      <c r="D31" s="1580"/>
      <c r="E31" s="29"/>
      <c r="F31" s="47"/>
      <c r="G31" s="47"/>
    </row>
    <row r="32" spans="2:9" x14ac:dyDescent="0.25">
      <c r="B32" s="1579" t="s">
        <v>303</v>
      </c>
      <c r="C32" s="1579"/>
      <c r="D32" s="1579"/>
      <c r="E32" s="1579"/>
      <c r="F32" s="1579"/>
      <c r="G32" s="1579"/>
    </row>
    <row r="33" spans="2:10" x14ac:dyDescent="0.25">
      <c r="B33" s="1578"/>
      <c r="C33" s="1578"/>
      <c r="D33" s="1578"/>
      <c r="E33" s="29"/>
      <c r="F33" s="47"/>
      <c r="G33" s="47"/>
    </row>
    <row r="34" spans="2:10" ht="18" customHeight="1" x14ac:dyDescent="0.25">
      <c r="B34" s="260" t="s">
        <v>304</v>
      </c>
      <c r="C34" s="1603" t="s">
        <v>1762</v>
      </c>
      <c r="D34" s="1603"/>
      <c r="E34" s="1603"/>
      <c r="F34" s="1603"/>
      <c r="G34" s="1603"/>
    </row>
    <row r="35" spans="2:10" ht="18" customHeight="1" x14ac:dyDescent="0.25">
      <c r="B35" s="260" t="s">
        <v>305</v>
      </c>
      <c r="C35" s="1603" t="s">
        <v>1760</v>
      </c>
      <c r="D35" s="1603"/>
      <c r="E35" s="1603"/>
      <c r="F35" s="1603"/>
      <c r="G35" s="1603"/>
    </row>
    <row r="36" spans="2:10" ht="18" customHeight="1" x14ac:dyDescent="0.25">
      <c r="B36" s="260" t="s">
        <v>306</v>
      </c>
      <c r="C36" s="1603" t="s">
        <v>1763</v>
      </c>
      <c r="D36" s="1603"/>
      <c r="E36" s="1603"/>
      <c r="F36" s="1603"/>
      <c r="G36" s="1603"/>
    </row>
    <row r="37" spans="2:10" ht="18" customHeight="1" x14ac:dyDescent="0.25">
      <c r="B37" s="260" t="s">
        <v>307</v>
      </c>
      <c r="C37" s="1603" t="s">
        <v>1764</v>
      </c>
      <c r="D37" s="1603"/>
      <c r="E37" s="1603"/>
      <c r="F37" s="1603"/>
      <c r="G37" s="1603"/>
      <c r="J37" s="29"/>
    </row>
    <row r="38" spans="2:10" ht="18" customHeight="1" x14ac:dyDescent="0.25">
      <c r="B38" s="260" t="s">
        <v>308</v>
      </c>
      <c r="C38" s="1396" t="s">
        <v>1765</v>
      </c>
      <c r="D38" s="1603"/>
      <c r="E38" s="1603"/>
      <c r="F38" s="1603"/>
      <c r="G38" s="1603"/>
    </row>
    <row r="39" spans="2:10" ht="18" customHeight="1" x14ac:dyDescent="0.25">
      <c r="B39" s="260" t="s">
        <v>309</v>
      </c>
      <c r="C39" s="1603" t="s">
        <v>1766</v>
      </c>
      <c r="D39" s="1603"/>
      <c r="E39" s="1603"/>
      <c r="F39" s="1603"/>
      <c r="G39" s="1603"/>
    </row>
    <row r="40" spans="2:10" x14ac:dyDescent="0.25">
      <c r="B40" s="1592"/>
      <c r="C40" s="1592"/>
      <c r="D40" s="1592"/>
      <c r="E40" s="29"/>
      <c r="F40" s="34"/>
      <c r="G40" s="34"/>
    </row>
    <row r="41" spans="2:10" x14ac:dyDescent="0.25">
      <c r="B41" s="1579" t="s">
        <v>310</v>
      </c>
      <c r="C41" s="1579"/>
      <c r="D41" s="1579"/>
      <c r="E41" s="1579"/>
      <c r="F41" s="1579"/>
      <c r="G41" s="1579"/>
    </row>
    <row r="42" spans="2:10" x14ac:dyDescent="0.25">
      <c r="B42" s="49"/>
      <c r="C42" s="49"/>
      <c r="D42" s="49"/>
      <c r="E42" s="29"/>
      <c r="F42" s="29"/>
      <c r="G42" s="29"/>
    </row>
    <row r="43" spans="2:10" ht="31.5" x14ac:dyDescent="0.25">
      <c r="B43" s="260" t="s">
        <v>311</v>
      </c>
      <c r="C43" s="1603"/>
      <c r="D43" s="1603"/>
      <c r="E43" s="1603"/>
      <c r="F43" s="1603"/>
      <c r="G43" s="1603"/>
    </row>
    <row r="44" spans="2:10" ht="36" customHeight="1" x14ac:dyDescent="0.25">
      <c r="B44" s="260" t="s">
        <v>312</v>
      </c>
      <c r="C44" s="1605"/>
      <c r="D44" s="1605"/>
      <c r="E44" s="1605"/>
      <c r="F44" s="1605"/>
      <c r="G44" s="1605"/>
    </row>
    <row r="45" spans="2:10" ht="21" customHeight="1" x14ac:dyDescent="0.25">
      <c r="B45" s="260" t="s">
        <v>313</v>
      </c>
      <c r="C45" s="1603"/>
      <c r="D45" s="1603"/>
      <c r="E45" s="1603"/>
      <c r="F45" s="1603"/>
      <c r="G45" s="1603"/>
    </row>
    <row r="46" spans="2:10" x14ac:dyDescent="0.25">
      <c r="B46" s="50"/>
      <c r="C46" s="51"/>
      <c r="D46" s="52"/>
      <c r="E46" s="29"/>
      <c r="F46" s="47"/>
      <c r="G46" s="47"/>
    </row>
    <row r="47" spans="2:10" x14ac:dyDescent="0.25">
      <c r="B47" s="1589" t="s">
        <v>314</v>
      </c>
      <c r="C47" s="1589"/>
      <c r="D47" s="1589"/>
      <c r="E47" s="1589"/>
      <c r="F47" s="1589"/>
      <c r="G47" s="1589"/>
    </row>
    <row r="48" spans="2:10" x14ac:dyDescent="0.25">
      <c r="B48" s="53"/>
      <c r="C48" s="53"/>
      <c r="D48" s="53"/>
      <c r="E48" s="29"/>
      <c r="F48" s="47"/>
      <c r="G48" s="54"/>
    </row>
    <row r="49" spans="2:7" ht="31.5" x14ac:dyDescent="0.25">
      <c r="B49" s="270" t="s">
        <v>315</v>
      </c>
      <c r="C49" s="1622" t="s">
        <v>1767</v>
      </c>
      <c r="D49" s="1622"/>
      <c r="E49" s="1622"/>
      <c r="F49" s="1622"/>
      <c r="G49" s="1622"/>
    </row>
    <row r="50" spans="2:7" ht="31.5" x14ac:dyDescent="0.25">
      <c r="B50" s="271" t="s">
        <v>316</v>
      </c>
      <c r="C50" s="1623" t="s">
        <v>1768</v>
      </c>
      <c r="D50" s="1623"/>
      <c r="E50" s="1623"/>
      <c r="F50" s="1623"/>
      <c r="G50" s="1623"/>
    </row>
    <row r="51" spans="2:7" x14ac:dyDescent="0.25">
      <c r="B51" s="271" t="s">
        <v>317</v>
      </c>
      <c r="C51" s="1622" t="s">
        <v>1768</v>
      </c>
      <c r="D51" s="1622"/>
      <c r="E51" s="1622"/>
      <c r="F51" s="1622"/>
      <c r="G51" s="1622"/>
    </row>
    <row r="52" spans="2:7" ht="31.5" x14ac:dyDescent="0.25">
      <c r="B52" s="271" t="s">
        <v>318</v>
      </c>
      <c r="C52" s="1622" t="s">
        <v>1769</v>
      </c>
      <c r="D52" s="1622"/>
      <c r="E52" s="1622"/>
      <c r="F52" s="1622"/>
      <c r="G52" s="1622"/>
    </row>
    <row r="53" spans="2:7" x14ac:dyDescent="0.25">
      <c r="B53" s="29"/>
      <c r="C53" s="29"/>
      <c r="D53" s="29"/>
      <c r="E53" s="29"/>
      <c r="F53" s="47"/>
      <c r="G53" s="47"/>
    </row>
    <row r="112" spans="1:10" ht="15.6" hidden="1" x14ac:dyDescent="0.3">
      <c r="A112" s="68"/>
      <c r="B112" s="1645" t="s">
        <v>271</v>
      </c>
      <c r="C112" s="1645"/>
      <c r="D112" s="1645"/>
      <c r="E112" s="1645"/>
      <c r="F112" s="1645"/>
      <c r="G112" s="68"/>
      <c r="H112" s="68"/>
      <c r="I112" s="68"/>
      <c r="J112" s="68"/>
    </row>
    <row r="113" spans="1:12" ht="15.6" hidden="1" x14ac:dyDescent="0.3">
      <c r="A113" s="337" t="s">
        <v>321</v>
      </c>
      <c r="B113" s="337" t="s">
        <v>272</v>
      </c>
      <c r="C113" s="337" t="s">
        <v>273</v>
      </c>
      <c r="D113" s="337" t="s">
        <v>274</v>
      </c>
      <c r="E113" s="338" t="s">
        <v>322</v>
      </c>
      <c r="F113" s="338" t="s">
        <v>276</v>
      </c>
      <c r="G113" s="337" t="s">
        <v>283</v>
      </c>
      <c r="H113" s="337" t="s">
        <v>286</v>
      </c>
      <c r="I113" s="337" t="s">
        <v>323</v>
      </c>
      <c r="J113" s="337" t="s">
        <v>301</v>
      </c>
      <c r="K113" s="31"/>
      <c r="L113" s="31"/>
    </row>
    <row r="114" spans="1:12" ht="15.6" hidden="1" x14ac:dyDescent="0.3">
      <c r="A114" s="68" t="s">
        <v>324</v>
      </c>
      <c r="B114" s="339" t="s">
        <v>325</v>
      </c>
      <c r="C114" s="339" t="s">
        <v>326</v>
      </c>
      <c r="D114" s="339" t="s">
        <v>87</v>
      </c>
      <c r="E114" s="339" t="s">
        <v>2334</v>
      </c>
      <c r="F114" s="68" t="s">
        <v>2335</v>
      </c>
      <c r="G114" s="68" t="s">
        <v>2</v>
      </c>
      <c r="H114" s="68" t="s">
        <v>329</v>
      </c>
      <c r="I114" s="68" t="s">
        <v>330</v>
      </c>
      <c r="J114" s="68" t="s">
        <v>331</v>
      </c>
    </row>
    <row r="115" spans="1:12" ht="15.6" hidden="1" x14ac:dyDescent="0.3">
      <c r="A115" s="68" t="s">
        <v>269</v>
      </c>
      <c r="B115" s="339" t="s">
        <v>47</v>
      </c>
      <c r="C115" s="339" t="s">
        <v>332</v>
      </c>
      <c r="D115" s="339" t="s">
        <v>333</v>
      </c>
      <c r="E115" s="339" t="s">
        <v>2336</v>
      </c>
      <c r="F115" s="68" t="s">
        <v>2337</v>
      </c>
      <c r="G115" s="68" t="s">
        <v>0</v>
      </c>
      <c r="H115" s="68" t="s">
        <v>287</v>
      </c>
      <c r="I115" s="68" t="s">
        <v>336</v>
      </c>
      <c r="J115" s="68" t="s">
        <v>302</v>
      </c>
    </row>
    <row r="116" spans="1:12" ht="15.6" hidden="1" x14ac:dyDescent="0.3">
      <c r="A116" s="68"/>
      <c r="B116" s="339" t="s">
        <v>25</v>
      </c>
      <c r="C116" s="339" t="s">
        <v>337</v>
      </c>
      <c r="D116" s="339" t="s">
        <v>338</v>
      </c>
      <c r="E116" s="339" t="s">
        <v>2338</v>
      </c>
      <c r="F116" s="68" t="s">
        <v>2339</v>
      </c>
      <c r="G116" s="68" t="s">
        <v>341</v>
      </c>
      <c r="H116" s="68" t="s">
        <v>342</v>
      </c>
      <c r="I116" s="68" t="s">
        <v>343</v>
      </c>
      <c r="J116" s="68"/>
    </row>
    <row r="117" spans="1:12" ht="15.6" hidden="1" x14ac:dyDescent="0.3">
      <c r="A117" s="68"/>
      <c r="B117" s="339" t="s">
        <v>2340</v>
      </c>
      <c r="C117" s="339" t="s">
        <v>278</v>
      </c>
      <c r="D117" s="339" t="s">
        <v>345</v>
      </c>
      <c r="E117" s="339" t="s">
        <v>2341</v>
      </c>
      <c r="F117" s="68" t="s">
        <v>2342</v>
      </c>
      <c r="G117" s="68"/>
      <c r="H117" s="68" t="s">
        <v>347</v>
      </c>
      <c r="I117" s="68" t="s">
        <v>348</v>
      </c>
      <c r="J117" s="68"/>
    </row>
    <row r="118" spans="1:12" ht="15.6" hidden="1" x14ac:dyDescent="0.3">
      <c r="A118" s="68"/>
      <c r="B118" s="339" t="s">
        <v>349</v>
      </c>
      <c r="C118" s="339" t="s">
        <v>350</v>
      </c>
      <c r="D118" s="339" t="s">
        <v>351</v>
      </c>
      <c r="E118" s="339" t="s">
        <v>2343</v>
      </c>
      <c r="F118" s="68" t="s">
        <v>2344</v>
      </c>
      <c r="G118" s="68"/>
      <c r="H118" s="68" t="s">
        <v>354</v>
      </c>
      <c r="I118" s="68" t="s">
        <v>300</v>
      </c>
      <c r="J118" s="68"/>
    </row>
    <row r="119" spans="1:12" ht="15.6" hidden="1" x14ac:dyDescent="0.3">
      <c r="A119" s="68"/>
      <c r="B119" s="339" t="s">
        <v>355</v>
      </c>
      <c r="C119" s="339" t="s">
        <v>356</v>
      </c>
      <c r="D119" s="339" t="s">
        <v>357</v>
      </c>
      <c r="E119" s="339" t="s">
        <v>2345</v>
      </c>
      <c r="F119" s="68" t="s">
        <v>1600</v>
      </c>
      <c r="G119" s="68"/>
      <c r="H119" s="68"/>
      <c r="I119" s="68" t="s">
        <v>360</v>
      </c>
      <c r="J119" s="68"/>
    </row>
    <row r="120" spans="1:12" ht="15.6" hidden="1" x14ac:dyDescent="0.3">
      <c r="A120" s="68"/>
      <c r="B120" s="68"/>
      <c r="C120" s="339" t="s">
        <v>2346</v>
      </c>
      <c r="D120" s="339" t="s">
        <v>362</v>
      </c>
      <c r="E120" s="339" t="s">
        <v>2347</v>
      </c>
      <c r="F120" s="68" t="s">
        <v>2348</v>
      </c>
      <c r="G120" s="68"/>
      <c r="H120" s="68"/>
      <c r="I120" s="68" t="s">
        <v>365</v>
      </c>
      <c r="J120" s="68"/>
    </row>
    <row r="121" spans="1:12" ht="15.6" hidden="1" x14ac:dyDescent="0.3">
      <c r="A121" s="68"/>
      <c r="B121" s="68"/>
      <c r="C121" s="339" t="s">
        <v>366</v>
      </c>
      <c r="D121" s="339" t="s">
        <v>367</v>
      </c>
      <c r="E121" s="339" t="s">
        <v>2349</v>
      </c>
      <c r="F121" s="68" t="s">
        <v>2350</v>
      </c>
      <c r="G121" s="68"/>
      <c r="H121" s="68"/>
      <c r="I121" s="68" t="s">
        <v>370</v>
      </c>
      <c r="J121" s="68"/>
    </row>
    <row r="122" spans="1:12" ht="15.6" hidden="1" x14ac:dyDescent="0.3">
      <c r="A122" s="68"/>
      <c r="B122" s="68"/>
      <c r="C122" s="339" t="s">
        <v>48</v>
      </c>
      <c r="D122" s="339" t="s">
        <v>99</v>
      </c>
      <c r="E122" s="339" t="s">
        <v>2351</v>
      </c>
      <c r="F122" s="68" t="s">
        <v>2352</v>
      </c>
      <c r="G122" s="68"/>
      <c r="H122" s="68"/>
      <c r="I122" s="68"/>
      <c r="J122" s="68"/>
    </row>
    <row r="123" spans="1:12" ht="15.6" hidden="1" x14ac:dyDescent="0.3">
      <c r="A123" s="68"/>
      <c r="B123" s="68"/>
      <c r="C123" s="339" t="s">
        <v>373</v>
      </c>
      <c r="D123" s="339" t="s">
        <v>2353</v>
      </c>
      <c r="E123" s="339" t="s">
        <v>2354</v>
      </c>
      <c r="F123" s="68" t="s">
        <v>2355</v>
      </c>
      <c r="G123" s="68"/>
      <c r="H123" s="68"/>
      <c r="I123" s="68"/>
      <c r="J123" s="68"/>
    </row>
    <row r="124" spans="1:12" ht="15.6" hidden="1" x14ac:dyDescent="0.3">
      <c r="A124" s="68"/>
      <c r="B124" s="68"/>
      <c r="C124" s="339" t="s">
        <v>377</v>
      </c>
      <c r="D124" s="339" t="s">
        <v>378</v>
      </c>
      <c r="E124" s="339" t="s">
        <v>2356</v>
      </c>
      <c r="F124" s="68" t="s">
        <v>2357</v>
      </c>
      <c r="G124" s="68"/>
      <c r="H124" s="68"/>
      <c r="I124" s="68"/>
      <c r="J124" s="68"/>
    </row>
    <row r="125" spans="1:12" ht="15.6" hidden="1" x14ac:dyDescent="0.3">
      <c r="A125" s="68"/>
      <c r="B125" s="68"/>
      <c r="C125" s="339" t="s">
        <v>381</v>
      </c>
      <c r="D125" s="339" t="s">
        <v>382</v>
      </c>
      <c r="E125" s="339" t="s">
        <v>2358</v>
      </c>
      <c r="F125" s="68" t="s">
        <v>2359</v>
      </c>
      <c r="G125" s="68"/>
      <c r="H125" s="68"/>
      <c r="I125" s="68"/>
      <c r="J125" s="68"/>
    </row>
    <row r="126" spans="1:12" ht="15.6" hidden="1" x14ac:dyDescent="0.3">
      <c r="A126" s="68"/>
      <c r="B126" s="68"/>
      <c r="C126" s="339" t="s">
        <v>385</v>
      </c>
      <c r="D126" s="339" t="s">
        <v>386</v>
      </c>
      <c r="E126" s="339" t="s">
        <v>2360</v>
      </c>
      <c r="F126" s="68" t="s">
        <v>2361</v>
      </c>
      <c r="G126" s="68"/>
      <c r="H126" s="68"/>
      <c r="I126" s="68"/>
      <c r="J126" s="68"/>
    </row>
    <row r="127" spans="1:12" ht="15.6" hidden="1" x14ac:dyDescent="0.3">
      <c r="A127" s="68"/>
      <c r="B127" s="68"/>
      <c r="C127" s="339" t="s">
        <v>389</v>
      </c>
      <c r="D127" s="339" t="s">
        <v>2362</v>
      </c>
      <c r="E127" s="339" t="s">
        <v>2363</v>
      </c>
      <c r="F127" s="68" t="s">
        <v>2364</v>
      </c>
      <c r="G127" s="68"/>
      <c r="H127" s="68"/>
      <c r="I127" s="68"/>
      <c r="J127" s="68"/>
    </row>
    <row r="128" spans="1:12" ht="15.6" hidden="1" x14ac:dyDescent="0.3">
      <c r="A128" s="68"/>
      <c r="B128" s="68"/>
      <c r="C128" s="339" t="s">
        <v>392</v>
      </c>
      <c r="D128" s="339" t="s">
        <v>2365</v>
      </c>
      <c r="E128" s="339" t="s">
        <v>2366</v>
      </c>
      <c r="F128" s="68" t="s">
        <v>2367</v>
      </c>
      <c r="G128" s="68"/>
      <c r="H128" s="68"/>
      <c r="I128" s="68"/>
      <c r="J128" s="68"/>
    </row>
    <row r="129" spans="1:10" ht="15.6" hidden="1" x14ac:dyDescent="0.3">
      <c r="A129" s="68"/>
      <c r="B129" s="68"/>
      <c r="C129" s="339" t="s">
        <v>50</v>
      </c>
      <c r="D129" s="339" t="s">
        <v>396</v>
      </c>
      <c r="E129" s="339" t="s">
        <v>2368</v>
      </c>
      <c r="F129" s="68" t="s">
        <v>2369</v>
      </c>
      <c r="G129" s="68"/>
      <c r="H129" s="68"/>
      <c r="I129" s="68"/>
      <c r="J129" s="68"/>
    </row>
    <row r="130" spans="1:10" ht="15.6" hidden="1" x14ac:dyDescent="0.3">
      <c r="A130" s="68"/>
      <c r="B130" s="68"/>
      <c r="C130" s="339" t="s">
        <v>399</v>
      </c>
      <c r="D130" s="339" t="s">
        <v>400</v>
      </c>
      <c r="E130" s="339" t="s">
        <v>2370</v>
      </c>
      <c r="F130" s="68" t="s">
        <v>2371</v>
      </c>
      <c r="G130" s="68"/>
      <c r="H130" s="68"/>
      <c r="I130" s="68"/>
      <c r="J130" s="68"/>
    </row>
    <row r="131" spans="1:10" ht="15.6" hidden="1" x14ac:dyDescent="0.3">
      <c r="A131" s="68"/>
      <c r="B131" s="68"/>
      <c r="C131" s="339" t="s">
        <v>403</v>
      </c>
      <c r="D131" s="339" t="s">
        <v>404</v>
      </c>
      <c r="E131" s="339" t="s">
        <v>2372</v>
      </c>
      <c r="F131" s="68" t="s">
        <v>2373</v>
      </c>
      <c r="G131" s="68"/>
      <c r="H131" s="68"/>
      <c r="I131" s="68"/>
      <c r="J131" s="68"/>
    </row>
    <row r="132" spans="1:10" ht="15.6" hidden="1" x14ac:dyDescent="0.3">
      <c r="A132" s="68"/>
      <c r="B132" s="68"/>
      <c r="C132" s="339" t="s">
        <v>407</v>
      </c>
      <c r="D132" s="339" t="s">
        <v>408</v>
      </c>
      <c r="E132" s="339" t="s">
        <v>2374</v>
      </c>
      <c r="F132" s="68" t="s">
        <v>2375</v>
      </c>
      <c r="G132" s="68"/>
      <c r="H132" s="68"/>
      <c r="I132" s="68"/>
      <c r="J132" s="68"/>
    </row>
    <row r="133" spans="1:10" ht="15.6" hidden="1" x14ac:dyDescent="0.3">
      <c r="A133" s="68"/>
      <c r="B133" s="68"/>
      <c r="C133" s="339" t="s">
        <v>411</v>
      </c>
      <c r="D133" s="339" t="s">
        <v>412</v>
      </c>
      <c r="E133" s="339" t="s">
        <v>2376</v>
      </c>
      <c r="F133" s="68" t="s">
        <v>2377</v>
      </c>
      <c r="G133" s="68"/>
      <c r="H133" s="68"/>
      <c r="I133" s="68"/>
      <c r="J133" s="68"/>
    </row>
    <row r="134" spans="1:10" ht="15.6" hidden="1" x14ac:dyDescent="0.3">
      <c r="A134" s="68"/>
      <c r="B134" s="68"/>
      <c r="C134" s="339" t="s">
        <v>415</v>
      </c>
      <c r="D134" s="339" t="s">
        <v>416</v>
      </c>
      <c r="E134" s="339" t="s">
        <v>2378</v>
      </c>
      <c r="F134" s="68" t="s">
        <v>2379</v>
      </c>
      <c r="G134" s="68"/>
      <c r="H134" s="68"/>
      <c r="I134" s="68"/>
      <c r="J134" s="68"/>
    </row>
    <row r="135" spans="1:10" ht="15.6" hidden="1" x14ac:dyDescent="0.3">
      <c r="A135" s="68"/>
      <c r="B135" s="68"/>
      <c r="C135" s="68"/>
      <c r="D135" s="339" t="s">
        <v>419</v>
      </c>
      <c r="E135" s="339" t="s">
        <v>2380</v>
      </c>
      <c r="F135" s="68" t="s">
        <v>2381</v>
      </c>
      <c r="G135" s="68"/>
      <c r="H135" s="68"/>
      <c r="I135" s="68"/>
      <c r="J135" s="68"/>
    </row>
    <row r="136" spans="1:10" ht="15.6" hidden="1" x14ac:dyDescent="0.3">
      <c r="A136" s="68"/>
      <c r="B136" s="68"/>
      <c r="C136" s="68"/>
      <c r="D136" s="339" t="s">
        <v>422</v>
      </c>
      <c r="E136" s="339" t="s">
        <v>2382</v>
      </c>
      <c r="F136" s="68" t="s">
        <v>402</v>
      </c>
      <c r="G136" s="68"/>
      <c r="H136" s="68"/>
      <c r="I136" s="68"/>
      <c r="J136" s="68"/>
    </row>
    <row r="137" spans="1:10" ht="15.6" hidden="1" x14ac:dyDescent="0.3">
      <c r="A137" s="68"/>
      <c r="B137" s="68"/>
      <c r="C137" s="68"/>
      <c r="D137" s="339" t="s">
        <v>425</v>
      </c>
      <c r="E137" s="339" t="s">
        <v>2383</v>
      </c>
      <c r="F137" s="68" t="s">
        <v>2384</v>
      </c>
      <c r="G137" s="68"/>
      <c r="H137" s="68"/>
      <c r="I137" s="68"/>
      <c r="J137" s="68"/>
    </row>
    <row r="138" spans="1:10" ht="15.6" hidden="1" x14ac:dyDescent="0.3">
      <c r="A138" s="68"/>
      <c r="B138" s="68"/>
      <c r="C138" s="68"/>
      <c r="D138" s="339" t="s">
        <v>428</v>
      </c>
      <c r="E138" s="339" t="s">
        <v>2385</v>
      </c>
      <c r="F138" s="68" t="s">
        <v>2386</v>
      </c>
      <c r="G138" s="68"/>
      <c r="H138" s="68"/>
      <c r="I138" s="68"/>
      <c r="J138" s="68"/>
    </row>
    <row r="139" spans="1:10" ht="15.6" hidden="1" x14ac:dyDescent="0.3">
      <c r="A139" s="68"/>
      <c r="B139" s="68"/>
      <c r="C139" s="68"/>
      <c r="D139" s="339" t="s">
        <v>431</v>
      </c>
      <c r="E139" s="339" t="s">
        <v>2387</v>
      </c>
      <c r="F139" s="68" t="s">
        <v>2388</v>
      </c>
      <c r="G139" s="68"/>
      <c r="H139" s="68"/>
      <c r="I139" s="68"/>
      <c r="J139" s="68"/>
    </row>
    <row r="140" spans="1:10" ht="15.6" hidden="1" x14ac:dyDescent="0.3">
      <c r="A140" s="68"/>
      <c r="B140" s="68"/>
      <c r="C140" s="68"/>
      <c r="D140" s="339" t="s">
        <v>433</v>
      </c>
      <c r="E140" s="339" t="s">
        <v>2389</v>
      </c>
      <c r="F140" s="68" t="s">
        <v>2390</v>
      </c>
      <c r="G140" s="68"/>
      <c r="H140" s="68"/>
      <c r="I140" s="68"/>
      <c r="J140" s="68"/>
    </row>
    <row r="141" spans="1:10" ht="15.6" hidden="1" x14ac:dyDescent="0.3">
      <c r="A141" s="68"/>
      <c r="B141" s="68"/>
      <c r="C141" s="68"/>
      <c r="D141" s="339" t="s">
        <v>436</v>
      </c>
      <c r="E141" s="339" t="s">
        <v>2391</v>
      </c>
      <c r="F141" s="68" t="s">
        <v>2392</v>
      </c>
      <c r="G141" s="68"/>
      <c r="H141" s="68"/>
      <c r="I141" s="68"/>
      <c r="J141" s="68"/>
    </row>
    <row r="142" spans="1:10" ht="15.6" hidden="1" x14ac:dyDescent="0.3">
      <c r="A142" s="68"/>
      <c r="B142" s="68"/>
      <c r="C142" s="68"/>
      <c r="D142" s="339" t="s">
        <v>439</v>
      </c>
      <c r="E142" s="339" t="s">
        <v>2393</v>
      </c>
      <c r="F142" s="68" t="s">
        <v>2394</v>
      </c>
      <c r="G142" s="68"/>
      <c r="H142" s="68"/>
      <c r="I142" s="68"/>
      <c r="J142" s="68"/>
    </row>
    <row r="143" spans="1:10" ht="15.6" hidden="1" x14ac:dyDescent="0.3">
      <c r="A143" s="68"/>
      <c r="B143" s="68"/>
      <c r="C143" s="68"/>
      <c r="D143" s="339" t="s">
        <v>441</v>
      </c>
      <c r="E143" s="339" t="s">
        <v>2395</v>
      </c>
      <c r="F143" s="68" t="s">
        <v>421</v>
      </c>
      <c r="G143" s="68"/>
      <c r="H143" s="68"/>
      <c r="I143" s="68"/>
      <c r="J143" s="68"/>
    </row>
    <row r="144" spans="1:10" ht="15.6" hidden="1" x14ac:dyDescent="0.3">
      <c r="A144" s="68"/>
      <c r="B144" s="68"/>
      <c r="C144" s="68"/>
      <c r="D144" s="339" t="s">
        <v>53</v>
      </c>
      <c r="E144" s="339" t="s">
        <v>2396</v>
      </c>
      <c r="F144" s="68" t="s">
        <v>2397</v>
      </c>
      <c r="G144" s="68"/>
      <c r="H144" s="68"/>
      <c r="I144" s="68"/>
      <c r="J144" s="68"/>
    </row>
    <row r="145" spans="1:10" ht="15.6" hidden="1" x14ac:dyDescent="0.3">
      <c r="A145" s="68"/>
      <c r="B145" s="68"/>
      <c r="C145" s="68"/>
      <c r="D145" s="339" t="s">
        <v>446</v>
      </c>
      <c r="E145" s="339" t="s">
        <v>2398</v>
      </c>
      <c r="F145" s="68" t="s">
        <v>2399</v>
      </c>
      <c r="G145" s="68"/>
      <c r="H145" s="68"/>
      <c r="I145" s="68"/>
      <c r="J145" s="68"/>
    </row>
    <row r="146" spans="1:10" ht="15.6" hidden="1" x14ac:dyDescent="0.3">
      <c r="A146" s="68"/>
      <c r="B146" s="68"/>
      <c r="C146" s="68"/>
      <c r="D146" s="339" t="s">
        <v>449</v>
      </c>
      <c r="E146" s="339" t="s">
        <v>2400</v>
      </c>
      <c r="F146" s="68" t="s">
        <v>2401</v>
      </c>
      <c r="G146" s="68"/>
      <c r="H146" s="68"/>
      <c r="I146" s="68"/>
      <c r="J146" s="68"/>
    </row>
    <row r="147" spans="1:10" ht="15.6" hidden="1" x14ac:dyDescent="0.3">
      <c r="A147" s="68"/>
      <c r="B147" s="68"/>
      <c r="C147" s="68"/>
      <c r="D147" s="339" t="s">
        <v>452</v>
      </c>
      <c r="E147" s="339" t="s">
        <v>2402</v>
      </c>
      <c r="F147" s="68" t="s">
        <v>430</v>
      </c>
      <c r="G147" s="68"/>
      <c r="H147" s="68"/>
      <c r="I147" s="68"/>
      <c r="J147" s="68"/>
    </row>
    <row r="148" spans="1:10" ht="15.6" hidden="1" x14ac:dyDescent="0.3">
      <c r="A148" s="68"/>
      <c r="B148" s="68"/>
      <c r="C148" s="68"/>
      <c r="D148" s="339" t="s">
        <v>455</v>
      </c>
      <c r="E148" s="339" t="s">
        <v>2403</v>
      </c>
      <c r="F148" s="68" t="s">
        <v>2404</v>
      </c>
      <c r="G148" s="68"/>
      <c r="H148" s="68"/>
      <c r="I148" s="68"/>
      <c r="J148" s="68"/>
    </row>
    <row r="149" spans="1:10" ht="15.6" hidden="1" x14ac:dyDescent="0.3">
      <c r="A149" s="68"/>
      <c r="B149" s="68"/>
      <c r="C149" s="68"/>
      <c r="D149" s="339" t="s">
        <v>458</v>
      </c>
      <c r="E149" s="339" t="s">
        <v>2405</v>
      </c>
      <c r="F149" s="68" t="s">
        <v>432</v>
      </c>
      <c r="G149" s="68"/>
      <c r="H149" s="68"/>
      <c r="I149" s="68"/>
      <c r="J149" s="68"/>
    </row>
    <row r="150" spans="1:10" ht="15.6" hidden="1" x14ac:dyDescent="0.3">
      <c r="A150" s="68"/>
      <c r="B150" s="68"/>
      <c r="C150" s="68"/>
      <c r="D150" s="339" t="s">
        <v>461</v>
      </c>
      <c r="E150" s="339" t="s">
        <v>2406</v>
      </c>
      <c r="F150" s="68" t="s">
        <v>2407</v>
      </c>
      <c r="G150" s="68"/>
      <c r="H150" s="68"/>
      <c r="I150" s="68"/>
      <c r="J150" s="68"/>
    </row>
    <row r="151" spans="1:10" ht="15.6" hidden="1" x14ac:dyDescent="0.3">
      <c r="A151" s="68"/>
      <c r="B151" s="68"/>
      <c r="C151" s="68"/>
      <c r="D151" s="339" t="s">
        <v>464</v>
      </c>
      <c r="E151" s="339" t="s">
        <v>2408</v>
      </c>
      <c r="F151" s="68" t="s">
        <v>435</v>
      </c>
      <c r="G151" s="68"/>
      <c r="H151" s="68"/>
      <c r="I151" s="68"/>
      <c r="J151" s="68"/>
    </row>
    <row r="152" spans="1:10" ht="15.6" hidden="1" x14ac:dyDescent="0.3">
      <c r="A152" s="68"/>
      <c r="B152" s="68"/>
      <c r="C152" s="68"/>
      <c r="D152" s="339" t="s">
        <v>467</v>
      </c>
      <c r="E152" s="339" t="s">
        <v>2409</v>
      </c>
      <c r="F152" s="68" t="s">
        <v>438</v>
      </c>
      <c r="G152" s="68"/>
      <c r="H152" s="68"/>
      <c r="I152" s="68"/>
      <c r="J152" s="68"/>
    </row>
    <row r="153" spans="1:10" ht="15.6" hidden="1" x14ac:dyDescent="0.3">
      <c r="A153" s="68"/>
      <c r="B153" s="68"/>
      <c r="C153" s="68"/>
      <c r="D153" s="339" t="s">
        <v>470</v>
      </c>
      <c r="E153" s="339" t="s">
        <v>2410</v>
      </c>
      <c r="F153" s="68" t="s">
        <v>2411</v>
      </c>
      <c r="G153" s="68"/>
      <c r="H153" s="68"/>
      <c r="I153" s="68"/>
      <c r="J153" s="68"/>
    </row>
    <row r="154" spans="1:10" ht="15.6" hidden="1" x14ac:dyDescent="0.3">
      <c r="A154" s="68"/>
      <c r="B154" s="68"/>
      <c r="C154" s="68"/>
      <c r="D154" s="339" t="s">
        <v>473</v>
      </c>
      <c r="E154" s="339" t="s">
        <v>2412</v>
      </c>
      <c r="F154" s="68" t="s">
        <v>440</v>
      </c>
      <c r="G154" s="68"/>
      <c r="H154" s="68"/>
      <c r="I154" s="68"/>
      <c r="J154" s="68"/>
    </row>
    <row r="155" spans="1:10" ht="15.6" hidden="1" x14ac:dyDescent="0.3">
      <c r="A155" s="68"/>
      <c r="B155" s="68"/>
      <c r="C155" s="68"/>
      <c r="D155" s="339" t="s">
        <v>476</v>
      </c>
      <c r="E155" s="339" t="s">
        <v>2413</v>
      </c>
      <c r="F155" s="68" t="s">
        <v>2414</v>
      </c>
      <c r="G155" s="68"/>
      <c r="H155" s="68"/>
      <c r="I155" s="68"/>
      <c r="J155" s="68"/>
    </row>
    <row r="156" spans="1:10" ht="15.6" hidden="1" x14ac:dyDescent="0.3">
      <c r="A156" s="68"/>
      <c r="B156" s="68"/>
      <c r="C156" s="68"/>
      <c r="D156" s="339" t="s">
        <v>479</v>
      </c>
      <c r="E156" s="339" t="s">
        <v>2415</v>
      </c>
      <c r="F156" s="68" t="s">
        <v>443</v>
      </c>
      <c r="G156" s="68"/>
      <c r="H156" s="68"/>
      <c r="I156" s="68"/>
      <c r="J156" s="68"/>
    </row>
    <row r="157" spans="1:10" ht="15.6" hidden="1" x14ac:dyDescent="0.3">
      <c r="A157" s="68"/>
      <c r="B157" s="68"/>
      <c r="C157" s="68"/>
      <c r="D157" s="339" t="s">
        <v>56</v>
      </c>
      <c r="E157" s="339" t="s">
        <v>2416</v>
      </c>
      <c r="F157" s="68" t="s">
        <v>445</v>
      </c>
      <c r="G157" s="68"/>
      <c r="H157" s="68"/>
      <c r="I157" s="68"/>
      <c r="J157" s="68"/>
    </row>
    <row r="158" spans="1:10" ht="15.6" hidden="1" x14ac:dyDescent="0.3">
      <c r="A158" s="68"/>
      <c r="B158" s="68"/>
      <c r="C158" s="68"/>
      <c r="D158" s="339" t="s">
        <v>484</v>
      </c>
      <c r="E158" s="339" t="s">
        <v>2417</v>
      </c>
      <c r="F158" s="68" t="s">
        <v>448</v>
      </c>
      <c r="G158" s="68"/>
      <c r="H158" s="68"/>
      <c r="I158" s="68"/>
      <c r="J158" s="68"/>
    </row>
    <row r="159" spans="1:10" ht="15.6" hidden="1" x14ac:dyDescent="0.3">
      <c r="A159" s="68"/>
      <c r="B159" s="68"/>
      <c r="C159" s="68"/>
      <c r="D159" s="339" t="s">
        <v>45</v>
      </c>
      <c r="E159" s="339" t="s">
        <v>2418</v>
      </c>
      <c r="F159" s="68" t="s">
        <v>451</v>
      </c>
      <c r="G159" s="68"/>
      <c r="H159" s="68"/>
      <c r="I159" s="68"/>
      <c r="J159" s="68"/>
    </row>
    <row r="160" spans="1:10" ht="15.6" hidden="1" x14ac:dyDescent="0.3">
      <c r="A160" s="68"/>
      <c r="B160" s="68"/>
      <c r="C160" s="68"/>
      <c r="D160" s="339" t="s">
        <v>489</v>
      </c>
      <c r="E160" s="339" t="s">
        <v>2419</v>
      </c>
      <c r="F160" s="68" t="s">
        <v>454</v>
      </c>
      <c r="G160" s="68"/>
      <c r="H160" s="68"/>
      <c r="I160" s="68"/>
      <c r="J160" s="68"/>
    </row>
    <row r="161" spans="1:10" ht="15.6" hidden="1" x14ac:dyDescent="0.3">
      <c r="A161" s="68"/>
      <c r="B161" s="68"/>
      <c r="C161" s="68"/>
      <c r="D161" s="339" t="s">
        <v>492</v>
      </c>
      <c r="E161" s="339" t="s">
        <v>456</v>
      </c>
      <c r="F161" s="68" t="s">
        <v>2420</v>
      </c>
      <c r="G161" s="68"/>
      <c r="H161" s="68"/>
      <c r="I161" s="68"/>
      <c r="J161" s="68"/>
    </row>
    <row r="162" spans="1:10" ht="15.6" hidden="1" x14ac:dyDescent="0.3">
      <c r="A162" s="68"/>
      <c r="B162" s="68"/>
      <c r="C162" s="68"/>
      <c r="D162" s="339" t="s">
        <v>495</v>
      </c>
      <c r="E162" s="339" t="s">
        <v>459</v>
      </c>
      <c r="F162" s="68" t="s">
        <v>460</v>
      </c>
      <c r="G162" s="68"/>
      <c r="H162" s="68"/>
      <c r="I162" s="68"/>
      <c r="J162" s="68"/>
    </row>
    <row r="163" spans="1:10" ht="15.6" hidden="1" x14ac:dyDescent="0.3">
      <c r="A163" s="68"/>
      <c r="B163" s="68"/>
      <c r="C163" s="68"/>
      <c r="D163" s="339" t="s">
        <v>498</v>
      </c>
      <c r="E163" s="339" t="s">
        <v>2421</v>
      </c>
      <c r="F163" s="68" t="s">
        <v>2422</v>
      </c>
      <c r="G163" s="68"/>
      <c r="H163" s="68"/>
      <c r="I163" s="68"/>
      <c r="J163" s="68"/>
    </row>
    <row r="164" spans="1:10" ht="15.6" hidden="1" x14ac:dyDescent="0.3">
      <c r="A164" s="68"/>
      <c r="B164" s="68"/>
      <c r="C164" s="68"/>
      <c r="D164" s="339" t="s">
        <v>501</v>
      </c>
      <c r="E164" s="339" t="s">
        <v>2423</v>
      </c>
      <c r="F164" s="68" t="s">
        <v>463</v>
      </c>
      <c r="G164" s="68"/>
      <c r="H164" s="68"/>
      <c r="I164" s="68"/>
      <c r="J164" s="68"/>
    </row>
    <row r="165" spans="1:10" ht="15.6" hidden="1" x14ac:dyDescent="0.3">
      <c r="A165" s="68"/>
      <c r="B165" s="68"/>
      <c r="C165" s="68"/>
      <c r="D165" s="339" t="s">
        <v>504</v>
      </c>
      <c r="E165" s="339" t="s">
        <v>2424</v>
      </c>
      <c r="F165" s="68" t="s">
        <v>466</v>
      </c>
      <c r="G165" s="68"/>
      <c r="H165" s="68"/>
      <c r="I165" s="68"/>
      <c r="J165" s="68"/>
    </row>
    <row r="166" spans="1:10" ht="15.6" hidden="1" x14ac:dyDescent="0.3">
      <c r="A166" s="68"/>
      <c r="B166" s="68"/>
      <c r="C166" s="68"/>
      <c r="D166" s="339" t="s">
        <v>507</v>
      </c>
      <c r="E166" s="339" t="s">
        <v>2425</v>
      </c>
      <c r="F166" s="68" t="s">
        <v>469</v>
      </c>
      <c r="G166" s="68"/>
      <c r="H166" s="68"/>
      <c r="I166" s="68"/>
      <c r="J166" s="68"/>
    </row>
    <row r="167" spans="1:10" ht="15.6" hidden="1" x14ac:dyDescent="0.3">
      <c r="A167" s="68"/>
      <c r="B167" s="68"/>
      <c r="C167" s="68"/>
      <c r="D167" s="339" t="s">
        <v>510</v>
      </c>
      <c r="E167" s="339" t="s">
        <v>2426</v>
      </c>
      <c r="F167" s="68" t="s">
        <v>472</v>
      </c>
      <c r="G167" s="68"/>
      <c r="H167" s="68"/>
      <c r="I167" s="68"/>
      <c r="J167" s="68"/>
    </row>
    <row r="168" spans="1:10" ht="15.6" hidden="1" x14ac:dyDescent="0.3">
      <c r="A168" s="68"/>
      <c r="B168" s="68"/>
      <c r="C168" s="68"/>
      <c r="D168" s="339" t="s">
        <v>513</v>
      </c>
      <c r="E168" s="339" t="s">
        <v>2427</v>
      </c>
      <c r="F168" s="68" t="s">
        <v>475</v>
      </c>
      <c r="G168" s="68"/>
      <c r="H168" s="68"/>
      <c r="I168" s="68"/>
      <c r="J168" s="68"/>
    </row>
    <row r="169" spans="1:10" ht="15.6" hidden="1" x14ac:dyDescent="0.3">
      <c r="A169" s="68"/>
      <c r="B169" s="68"/>
      <c r="C169" s="68"/>
      <c r="D169" s="339" t="s">
        <v>516</v>
      </c>
      <c r="E169" s="339" t="s">
        <v>2428</v>
      </c>
      <c r="F169" s="68" t="s">
        <v>478</v>
      </c>
      <c r="G169" s="68"/>
      <c r="H169" s="68"/>
      <c r="I169" s="68"/>
      <c r="J169" s="68"/>
    </row>
    <row r="170" spans="1:10" ht="15.6" hidden="1" x14ac:dyDescent="0.3">
      <c r="A170" s="68"/>
      <c r="B170" s="68"/>
      <c r="C170" s="68"/>
      <c r="D170" s="339" t="s">
        <v>519</v>
      </c>
      <c r="E170" s="339" t="s">
        <v>2429</v>
      </c>
      <c r="F170" s="68" t="s">
        <v>481</v>
      </c>
      <c r="G170" s="68"/>
      <c r="H170" s="68"/>
      <c r="I170" s="68"/>
      <c r="J170" s="68"/>
    </row>
    <row r="171" spans="1:10" ht="15.6" hidden="1" x14ac:dyDescent="0.3">
      <c r="A171" s="68"/>
      <c r="B171" s="68"/>
      <c r="C171" s="68"/>
      <c r="D171" s="339" t="s">
        <v>522</v>
      </c>
      <c r="E171" s="339" t="s">
        <v>2430</v>
      </c>
      <c r="F171" s="68" t="s">
        <v>483</v>
      </c>
      <c r="G171" s="68"/>
      <c r="H171" s="68"/>
      <c r="I171" s="68"/>
      <c r="J171" s="68"/>
    </row>
    <row r="172" spans="1:10" ht="15.6" hidden="1" x14ac:dyDescent="0.3">
      <c r="A172" s="68"/>
      <c r="B172" s="68"/>
      <c r="C172" s="68"/>
      <c r="D172" s="339" t="s">
        <v>525</v>
      </c>
      <c r="E172" s="339" t="s">
        <v>2431</v>
      </c>
      <c r="F172" s="68" t="s">
        <v>486</v>
      </c>
      <c r="G172" s="68"/>
      <c r="H172" s="68"/>
      <c r="I172" s="68"/>
      <c r="J172" s="68"/>
    </row>
    <row r="173" spans="1:10" ht="15.6" hidden="1" x14ac:dyDescent="0.3">
      <c r="A173" s="68"/>
      <c r="B173" s="68"/>
      <c r="C173" s="68"/>
      <c r="D173" s="339" t="s">
        <v>528</v>
      </c>
      <c r="E173" s="339" t="s">
        <v>487</v>
      </c>
      <c r="F173" s="68" t="s">
        <v>488</v>
      </c>
      <c r="G173" s="68"/>
      <c r="H173" s="68"/>
      <c r="I173" s="68"/>
      <c r="J173" s="68"/>
    </row>
    <row r="174" spans="1:10" ht="15.6" hidden="1" x14ac:dyDescent="0.3">
      <c r="A174" s="68"/>
      <c r="B174" s="68"/>
      <c r="C174" s="68"/>
      <c r="D174" s="68"/>
      <c r="E174" s="339" t="s">
        <v>490</v>
      </c>
      <c r="F174" s="68" t="s">
        <v>491</v>
      </c>
      <c r="G174" s="68"/>
      <c r="H174" s="68"/>
      <c r="I174" s="68"/>
      <c r="J174" s="68"/>
    </row>
    <row r="175" spans="1:10" ht="15.6" hidden="1" x14ac:dyDescent="0.3">
      <c r="A175" s="68"/>
      <c r="B175" s="68"/>
      <c r="C175" s="68"/>
      <c r="D175" s="68"/>
      <c r="E175" s="339" t="s">
        <v>493</v>
      </c>
      <c r="F175" s="68" t="s">
        <v>494</v>
      </c>
      <c r="G175" s="68"/>
      <c r="H175" s="68"/>
      <c r="I175" s="68"/>
      <c r="J175" s="68"/>
    </row>
    <row r="176" spans="1:10" ht="15.6" hidden="1" x14ac:dyDescent="0.3">
      <c r="A176" s="68"/>
      <c r="B176" s="68"/>
      <c r="C176" s="68"/>
      <c r="D176" s="68"/>
      <c r="E176" s="339" t="s">
        <v>2432</v>
      </c>
      <c r="F176" s="68" t="s">
        <v>2433</v>
      </c>
      <c r="G176" s="68"/>
      <c r="H176" s="68"/>
      <c r="I176" s="68"/>
      <c r="J176" s="68"/>
    </row>
    <row r="177" spans="1:10" ht="15.6" hidden="1" x14ac:dyDescent="0.3">
      <c r="A177" s="68"/>
      <c r="B177" s="68"/>
      <c r="C177" s="68"/>
      <c r="D177" s="68"/>
      <c r="E177" s="339" t="s">
        <v>2434</v>
      </c>
      <c r="F177" s="68" t="s">
        <v>497</v>
      </c>
      <c r="G177" s="68"/>
      <c r="H177" s="68"/>
      <c r="I177" s="68"/>
      <c r="J177" s="68"/>
    </row>
    <row r="178" spans="1:10" ht="15.6" hidden="1" x14ac:dyDescent="0.3">
      <c r="A178" s="68"/>
      <c r="B178" s="68"/>
      <c r="C178" s="68"/>
      <c r="D178" s="68"/>
      <c r="E178" s="339" t="s">
        <v>2435</v>
      </c>
      <c r="F178" s="68" t="s">
        <v>2436</v>
      </c>
      <c r="G178" s="68"/>
      <c r="H178" s="68"/>
      <c r="I178" s="68"/>
      <c r="J178" s="68"/>
    </row>
    <row r="179" spans="1:10" ht="15.6" hidden="1" x14ac:dyDescent="0.3">
      <c r="A179" s="68"/>
      <c r="B179" s="68"/>
      <c r="C179" s="68"/>
      <c r="D179" s="68"/>
      <c r="E179" s="339" t="s">
        <v>2437</v>
      </c>
      <c r="F179" s="68" t="s">
        <v>2438</v>
      </c>
      <c r="G179" s="68"/>
      <c r="H179" s="68"/>
      <c r="I179" s="68"/>
      <c r="J179" s="68"/>
    </row>
    <row r="180" spans="1:10" ht="15.6" hidden="1" x14ac:dyDescent="0.3">
      <c r="A180" s="68"/>
      <c r="B180" s="68"/>
      <c r="C180" s="68"/>
      <c r="D180" s="68"/>
      <c r="E180" s="339" t="s">
        <v>2439</v>
      </c>
      <c r="F180" s="68" t="s">
        <v>503</v>
      </c>
      <c r="G180" s="68"/>
      <c r="H180" s="68"/>
      <c r="I180" s="68"/>
      <c r="J180" s="68"/>
    </row>
    <row r="181" spans="1:10" ht="15.6" hidden="1" x14ac:dyDescent="0.3">
      <c r="A181" s="68"/>
      <c r="B181" s="68"/>
      <c r="C181" s="68"/>
      <c r="D181" s="68"/>
      <c r="E181" s="339" t="s">
        <v>2440</v>
      </c>
      <c r="F181" s="68" t="s">
        <v>506</v>
      </c>
      <c r="G181" s="68"/>
      <c r="H181" s="68"/>
      <c r="I181" s="68"/>
      <c r="J181" s="68"/>
    </row>
    <row r="182" spans="1:10" ht="15.6" hidden="1" x14ac:dyDescent="0.3">
      <c r="A182" s="68"/>
      <c r="B182" s="68"/>
      <c r="C182" s="68"/>
      <c r="D182" s="68"/>
      <c r="E182" s="339" t="s">
        <v>2441</v>
      </c>
      <c r="F182" s="68" t="s">
        <v>509</v>
      </c>
      <c r="G182" s="68"/>
      <c r="H182" s="68"/>
      <c r="I182" s="68"/>
      <c r="J182" s="68"/>
    </row>
    <row r="183" spans="1:10" ht="15.6" hidden="1" x14ac:dyDescent="0.3">
      <c r="A183" s="68"/>
      <c r="B183" s="68"/>
      <c r="C183" s="68"/>
      <c r="D183" s="68"/>
      <c r="E183" s="339" t="s">
        <v>2442</v>
      </c>
      <c r="F183" s="68" t="s">
        <v>2443</v>
      </c>
      <c r="G183" s="68"/>
      <c r="H183" s="68"/>
      <c r="I183" s="68"/>
      <c r="J183" s="68"/>
    </row>
    <row r="184" spans="1:10" ht="15.6" hidden="1" x14ac:dyDescent="0.3">
      <c r="A184" s="68"/>
      <c r="B184" s="68"/>
      <c r="C184" s="68"/>
      <c r="D184" s="68"/>
      <c r="E184" s="339" t="s">
        <v>2444</v>
      </c>
      <c r="F184" s="68" t="s">
        <v>515</v>
      </c>
      <c r="G184" s="68"/>
      <c r="H184" s="68"/>
      <c r="I184" s="68"/>
      <c r="J184" s="68"/>
    </row>
    <row r="185" spans="1:10" ht="15.6" hidden="1" x14ac:dyDescent="0.3">
      <c r="A185" s="68"/>
      <c r="B185" s="68"/>
      <c r="C185" s="68"/>
      <c r="D185" s="68"/>
      <c r="E185" s="339" t="s">
        <v>2445</v>
      </c>
      <c r="F185" s="68" t="s">
        <v>2446</v>
      </c>
      <c r="G185" s="68"/>
      <c r="H185" s="68"/>
      <c r="I185" s="68"/>
      <c r="J185" s="68"/>
    </row>
    <row r="186" spans="1:10" ht="15.6" hidden="1" x14ac:dyDescent="0.3">
      <c r="A186" s="68"/>
      <c r="B186" s="68"/>
      <c r="C186" s="68"/>
      <c r="D186" s="68"/>
      <c r="E186" s="339" t="s">
        <v>2447</v>
      </c>
      <c r="F186" s="68" t="s">
        <v>2448</v>
      </c>
      <c r="G186" s="68"/>
      <c r="H186" s="68"/>
      <c r="I186" s="68"/>
      <c r="J186" s="68"/>
    </row>
    <row r="187" spans="1:10" ht="15.6" hidden="1" x14ac:dyDescent="0.3">
      <c r="A187" s="68"/>
      <c r="B187" s="68"/>
      <c r="C187" s="68"/>
      <c r="D187" s="68"/>
      <c r="E187" s="339" t="s">
        <v>2449</v>
      </c>
      <c r="F187" s="68" t="s">
        <v>2450</v>
      </c>
      <c r="G187" s="68"/>
      <c r="H187" s="68"/>
      <c r="I187" s="68"/>
      <c r="J187" s="68"/>
    </row>
    <row r="188" spans="1:10" ht="15.6" hidden="1" x14ac:dyDescent="0.3">
      <c r="A188" s="68"/>
      <c r="B188" s="68"/>
      <c r="C188" s="68"/>
      <c r="D188" s="68"/>
      <c r="E188" s="339" t="s">
        <v>2451</v>
      </c>
      <c r="F188" s="68" t="s">
        <v>2452</v>
      </c>
      <c r="G188" s="68"/>
      <c r="H188" s="68"/>
      <c r="I188" s="68"/>
      <c r="J188" s="68"/>
    </row>
    <row r="189" spans="1:10" ht="15.6" hidden="1" x14ac:dyDescent="0.3">
      <c r="A189" s="68"/>
      <c r="B189" s="68"/>
      <c r="C189" s="68"/>
      <c r="D189" s="68"/>
      <c r="E189" s="339" t="s">
        <v>2453</v>
      </c>
      <c r="F189" s="68" t="s">
        <v>2454</v>
      </c>
      <c r="G189" s="68"/>
      <c r="H189" s="68"/>
      <c r="I189" s="68"/>
      <c r="J189" s="68"/>
    </row>
    <row r="190" spans="1:10" ht="15.6" hidden="1" x14ac:dyDescent="0.3">
      <c r="A190" s="68"/>
      <c r="B190" s="68"/>
      <c r="C190" s="68"/>
      <c r="D190" s="68"/>
      <c r="E190" s="339" t="s">
        <v>2455</v>
      </c>
      <c r="F190" s="68" t="s">
        <v>2456</v>
      </c>
      <c r="G190" s="68"/>
      <c r="H190" s="68"/>
      <c r="I190" s="68"/>
      <c r="J190" s="68"/>
    </row>
    <row r="191" spans="1:10" ht="15.6" hidden="1" x14ac:dyDescent="0.3">
      <c r="A191" s="68"/>
      <c r="B191" s="68"/>
      <c r="C191" s="68"/>
      <c r="D191" s="68"/>
      <c r="E191" s="339" t="s">
        <v>2457</v>
      </c>
      <c r="F191" s="68" t="s">
        <v>2458</v>
      </c>
      <c r="G191" s="68"/>
      <c r="H191" s="68"/>
      <c r="I191" s="68"/>
      <c r="J191" s="68"/>
    </row>
    <row r="192" spans="1:10" ht="15.6" hidden="1" x14ac:dyDescent="0.3">
      <c r="A192" s="68"/>
      <c r="B192" s="68"/>
      <c r="C192" s="68"/>
      <c r="D192" s="68"/>
      <c r="E192" s="339" t="s">
        <v>2459</v>
      </c>
      <c r="F192" s="68" t="s">
        <v>2460</v>
      </c>
      <c r="G192" s="68"/>
      <c r="H192" s="68"/>
      <c r="I192" s="68"/>
      <c r="J192" s="68"/>
    </row>
    <row r="193" spans="1:10" ht="15.6" hidden="1" x14ac:dyDescent="0.3">
      <c r="A193" s="68"/>
      <c r="B193" s="68"/>
      <c r="C193" s="68"/>
      <c r="D193" s="68"/>
      <c r="E193" s="339" t="s">
        <v>535</v>
      </c>
      <c r="F193" s="68" t="s">
        <v>536</v>
      </c>
      <c r="G193" s="68"/>
      <c r="H193" s="68"/>
      <c r="I193" s="68"/>
      <c r="J193" s="68"/>
    </row>
    <row r="194" spans="1:10" ht="15.6" hidden="1" x14ac:dyDescent="0.3">
      <c r="A194" s="68"/>
      <c r="B194" s="68"/>
      <c r="C194" s="68"/>
      <c r="D194" s="68"/>
      <c r="E194" s="339" t="s">
        <v>2461</v>
      </c>
      <c r="F194" s="68" t="s">
        <v>2462</v>
      </c>
      <c r="G194" s="68"/>
      <c r="H194" s="68"/>
      <c r="I194" s="68"/>
      <c r="J194" s="68"/>
    </row>
    <row r="195" spans="1:10" ht="15.6" hidden="1" x14ac:dyDescent="0.3">
      <c r="A195" s="68"/>
      <c r="B195" s="68"/>
      <c r="C195" s="68"/>
      <c r="D195" s="68"/>
      <c r="E195" s="339" t="s">
        <v>2463</v>
      </c>
      <c r="F195" s="68" t="s">
        <v>2464</v>
      </c>
      <c r="G195" s="68"/>
      <c r="H195" s="68"/>
      <c r="I195" s="68"/>
      <c r="J195" s="68"/>
    </row>
    <row r="196" spans="1:10" ht="15.6" hidden="1" x14ac:dyDescent="0.3">
      <c r="A196" s="68"/>
      <c r="B196" s="68"/>
      <c r="C196" s="68"/>
      <c r="D196" s="68"/>
      <c r="E196" s="339" t="s">
        <v>2465</v>
      </c>
      <c r="F196" s="68" t="s">
        <v>2466</v>
      </c>
      <c r="G196" s="68"/>
      <c r="H196" s="68"/>
      <c r="I196" s="68"/>
      <c r="J196" s="68"/>
    </row>
    <row r="197" spans="1:10" ht="15.6" hidden="1" x14ac:dyDescent="0.3">
      <c r="A197" s="68"/>
      <c r="B197" s="68"/>
      <c r="C197" s="68"/>
      <c r="D197" s="68"/>
      <c r="E197" s="339" t="s">
        <v>2467</v>
      </c>
      <c r="F197" s="68" t="s">
        <v>2468</v>
      </c>
      <c r="G197" s="68"/>
      <c r="H197" s="68"/>
      <c r="I197" s="68"/>
      <c r="J197" s="68"/>
    </row>
    <row r="198" spans="1:10" ht="15.6" hidden="1" x14ac:dyDescent="0.3">
      <c r="A198" s="68"/>
      <c r="B198" s="68"/>
      <c r="C198" s="68"/>
      <c r="D198" s="68"/>
      <c r="E198" s="339" t="s">
        <v>2469</v>
      </c>
      <c r="F198" s="68" t="s">
        <v>2470</v>
      </c>
      <c r="G198" s="68"/>
      <c r="H198" s="68"/>
      <c r="I198" s="68"/>
      <c r="J198" s="68"/>
    </row>
    <row r="199" spans="1:10" ht="15.6" hidden="1" x14ac:dyDescent="0.3">
      <c r="A199" s="68"/>
      <c r="B199" s="68"/>
      <c r="C199" s="68"/>
      <c r="D199" s="68"/>
      <c r="E199" s="339" t="s">
        <v>2471</v>
      </c>
      <c r="F199" s="68" t="s">
        <v>2472</v>
      </c>
      <c r="G199" s="68"/>
      <c r="H199" s="68"/>
      <c r="I199" s="68"/>
      <c r="J199" s="68"/>
    </row>
    <row r="200" spans="1:10" ht="15.6" hidden="1" x14ac:dyDescent="0.3">
      <c r="A200" s="68"/>
      <c r="B200" s="68"/>
      <c r="C200" s="68"/>
      <c r="D200" s="68"/>
      <c r="E200" s="339" t="s">
        <v>2473</v>
      </c>
      <c r="F200" s="68" t="s">
        <v>2474</v>
      </c>
      <c r="G200" s="68"/>
      <c r="H200" s="68"/>
      <c r="I200" s="68"/>
      <c r="J200" s="68"/>
    </row>
    <row r="201" spans="1:10" ht="15.6" hidden="1" x14ac:dyDescent="0.3">
      <c r="A201" s="68"/>
      <c r="B201" s="68"/>
      <c r="C201" s="68"/>
      <c r="D201" s="68"/>
      <c r="E201" s="339" t="s">
        <v>2475</v>
      </c>
      <c r="F201" s="68" t="s">
        <v>2476</v>
      </c>
      <c r="G201" s="68"/>
      <c r="H201" s="68"/>
      <c r="I201" s="68"/>
      <c r="J201" s="68"/>
    </row>
    <row r="202" spans="1:10" ht="15.6" hidden="1" x14ac:dyDescent="0.3">
      <c r="A202" s="68"/>
      <c r="B202" s="68"/>
      <c r="C202" s="68"/>
      <c r="D202" s="68"/>
      <c r="E202" s="339" t="s">
        <v>2477</v>
      </c>
      <c r="F202" s="68" t="s">
        <v>2478</v>
      </c>
      <c r="G202" s="68"/>
      <c r="H202" s="68"/>
      <c r="I202" s="68"/>
      <c r="J202" s="68"/>
    </row>
    <row r="203" spans="1:10" ht="15.6" hidden="1" x14ac:dyDescent="0.3">
      <c r="A203" s="68"/>
      <c r="B203" s="68"/>
      <c r="C203" s="68"/>
      <c r="D203" s="68"/>
      <c r="E203" s="339" t="s">
        <v>2479</v>
      </c>
      <c r="F203" s="68" t="s">
        <v>2480</v>
      </c>
      <c r="G203" s="68"/>
      <c r="H203" s="68"/>
      <c r="I203" s="68"/>
      <c r="J203" s="68"/>
    </row>
    <row r="204" spans="1:10" ht="15.6" hidden="1" x14ac:dyDescent="0.3">
      <c r="A204" s="68"/>
      <c r="B204" s="68"/>
      <c r="C204" s="68"/>
      <c r="D204" s="68"/>
      <c r="E204" s="339" t="s">
        <v>2481</v>
      </c>
      <c r="F204" s="68" t="s">
        <v>2482</v>
      </c>
      <c r="G204" s="68"/>
      <c r="H204" s="68"/>
      <c r="I204" s="68"/>
      <c r="J204" s="68"/>
    </row>
    <row r="205" spans="1:10" ht="15.6" hidden="1" x14ac:dyDescent="0.3">
      <c r="A205" s="68"/>
      <c r="B205" s="68"/>
      <c r="C205" s="68"/>
      <c r="D205" s="68"/>
      <c r="E205" s="339" t="s">
        <v>2483</v>
      </c>
      <c r="F205" s="68" t="s">
        <v>2484</v>
      </c>
      <c r="G205" s="68"/>
      <c r="H205" s="68"/>
      <c r="I205" s="68"/>
      <c r="J205" s="68"/>
    </row>
    <row r="206" spans="1:10" ht="15.6" hidden="1" x14ac:dyDescent="0.3">
      <c r="A206" s="68"/>
      <c r="B206" s="68"/>
      <c r="C206" s="68"/>
      <c r="D206" s="68"/>
      <c r="E206" s="339" t="s">
        <v>2485</v>
      </c>
      <c r="F206" s="68" t="s">
        <v>2486</v>
      </c>
      <c r="G206" s="68"/>
      <c r="H206" s="68"/>
      <c r="I206" s="68"/>
      <c r="J206" s="68"/>
    </row>
    <row r="207" spans="1:10" ht="15.6" hidden="1" x14ac:dyDescent="0.3">
      <c r="A207" s="68"/>
      <c r="B207" s="68"/>
      <c r="C207" s="68"/>
      <c r="D207" s="68"/>
      <c r="E207" s="339" t="s">
        <v>2487</v>
      </c>
      <c r="F207" s="68" t="s">
        <v>2488</v>
      </c>
      <c r="G207" s="68"/>
      <c r="H207" s="68"/>
      <c r="I207" s="68"/>
      <c r="J207" s="68"/>
    </row>
    <row r="208" spans="1:10" ht="15.6" hidden="1" x14ac:dyDescent="0.3">
      <c r="A208" s="68"/>
      <c r="B208" s="68"/>
      <c r="C208" s="68"/>
      <c r="D208" s="68"/>
      <c r="E208" s="339" t="s">
        <v>2489</v>
      </c>
      <c r="F208" s="68" t="s">
        <v>2490</v>
      </c>
      <c r="G208" s="68"/>
      <c r="H208" s="68"/>
      <c r="I208" s="68"/>
      <c r="J208" s="68"/>
    </row>
    <row r="209" spans="1:10" ht="15.6" hidden="1" x14ac:dyDescent="0.3">
      <c r="A209" s="68"/>
      <c r="B209" s="68"/>
      <c r="C209" s="68"/>
      <c r="D209" s="68"/>
      <c r="E209" s="339" t="s">
        <v>2491</v>
      </c>
      <c r="F209" s="68" t="s">
        <v>2492</v>
      </c>
      <c r="G209" s="68"/>
      <c r="H209" s="68"/>
      <c r="I209" s="68"/>
      <c r="J209" s="68"/>
    </row>
    <row r="210" spans="1:10" ht="15.6" hidden="1" x14ac:dyDescent="0.3">
      <c r="A210" s="68"/>
      <c r="B210" s="68"/>
      <c r="C210" s="68"/>
      <c r="D210" s="68"/>
      <c r="E210" s="339" t="s">
        <v>2493</v>
      </c>
      <c r="F210" s="68" t="s">
        <v>2494</v>
      </c>
      <c r="G210" s="68"/>
      <c r="H210" s="68"/>
      <c r="I210" s="68"/>
      <c r="J210" s="68"/>
    </row>
    <row r="211" spans="1:10" ht="15.6" hidden="1" x14ac:dyDescent="0.3">
      <c r="A211" s="68"/>
      <c r="B211" s="68"/>
      <c r="C211" s="68"/>
      <c r="D211" s="68"/>
      <c r="E211" s="339" t="s">
        <v>2495</v>
      </c>
      <c r="F211" s="68" t="s">
        <v>564</v>
      </c>
      <c r="G211" s="68"/>
      <c r="H211" s="68"/>
      <c r="I211" s="68"/>
      <c r="J211" s="68"/>
    </row>
    <row r="212" spans="1:10" ht="15.6" hidden="1" x14ac:dyDescent="0.3">
      <c r="A212" s="68"/>
      <c r="B212" s="68"/>
      <c r="C212" s="68"/>
      <c r="D212" s="68"/>
      <c r="E212" s="339" t="s">
        <v>2496</v>
      </c>
      <c r="F212" s="68" t="s">
        <v>566</v>
      </c>
      <c r="G212" s="68"/>
      <c r="H212" s="68"/>
      <c r="I212" s="68"/>
      <c r="J212" s="68"/>
    </row>
    <row r="213" spans="1:10" ht="15.6" hidden="1" x14ac:dyDescent="0.3">
      <c r="A213" s="68"/>
      <c r="B213" s="68"/>
      <c r="C213" s="68"/>
      <c r="D213" s="68"/>
      <c r="E213" s="339" t="s">
        <v>2497</v>
      </c>
      <c r="F213" s="68" t="s">
        <v>568</v>
      </c>
      <c r="G213" s="68"/>
      <c r="H213" s="68"/>
      <c r="I213" s="68"/>
      <c r="J213" s="68"/>
    </row>
    <row r="214" spans="1:10" ht="15.6" hidden="1" x14ac:dyDescent="0.3">
      <c r="A214" s="68"/>
      <c r="B214" s="68"/>
      <c r="C214" s="68"/>
      <c r="D214" s="68"/>
      <c r="E214" s="339" t="s">
        <v>2498</v>
      </c>
      <c r="F214" s="68" t="s">
        <v>2499</v>
      </c>
      <c r="G214" s="68"/>
      <c r="H214" s="68"/>
      <c r="I214" s="68"/>
      <c r="J214" s="68"/>
    </row>
    <row r="215" spans="1:10" ht="15.6" hidden="1" x14ac:dyDescent="0.3">
      <c r="A215" s="68"/>
      <c r="B215" s="68"/>
      <c r="C215" s="68"/>
      <c r="D215" s="68"/>
      <c r="E215" s="339" t="s">
        <v>2500</v>
      </c>
      <c r="F215" s="68" t="s">
        <v>2501</v>
      </c>
      <c r="G215" s="68"/>
      <c r="H215" s="68"/>
      <c r="I215" s="68"/>
      <c r="J215" s="68"/>
    </row>
    <row r="216" spans="1:10" ht="15.6" hidden="1" x14ac:dyDescent="0.3">
      <c r="A216" s="68"/>
      <c r="B216" s="68"/>
      <c r="C216" s="68"/>
      <c r="D216" s="68"/>
      <c r="E216" s="339" t="s">
        <v>2502</v>
      </c>
      <c r="F216" s="68" t="s">
        <v>2503</v>
      </c>
      <c r="G216" s="68"/>
      <c r="H216" s="68"/>
      <c r="I216" s="68"/>
      <c r="J216" s="68"/>
    </row>
    <row r="217" spans="1:10" ht="15.6" hidden="1" x14ac:dyDescent="0.3">
      <c r="A217" s="68"/>
      <c r="B217" s="68"/>
      <c r="C217" s="68"/>
      <c r="D217" s="68"/>
      <c r="E217" s="339" t="s">
        <v>2504</v>
      </c>
      <c r="F217" s="68" t="s">
        <v>574</v>
      </c>
      <c r="G217" s="68"/>
      <c r="H217" s="68"/>
      <c r="I217" s="68"/>
      <c r="J217" s="68"/>
    </row>
    <row r="218" spans="1:10" ht="15.6" hidden="1" x14ac:dyDescent="0.3">
      <c r="A218" s="68"/>
      <c r="B218" s="68"/>
      <c r="C218" s="68"/>
      <c r="D218" s="68"/>
      <c r="E218" s="339" t="s">
        <v>2505</v>
      </c>
      <c r="F218" s="68" t="s">
        <v>2506</v>
      </c>
      <c r="G218" s="68"/>
      <c r="H218" s="68"/>
      <c r="I218" s="68"/>
      <c r="J218" s="68"/>
    </row>
    <row r="219" spans="1:10" ht="15.6" hidden="1" x14ac:dyDescent="0.3">
      <c r="A219" s="68"/>
      <c r="B219" s="68"/>
      <c r="C219" s="68"/>
      <c r="D219" s="68"/>
      <c r="E219" s="339" t="s">
        <v>2507</v>
      </c>
      <c r="F219" s="68" t="s">
        <v>2508</v>
      </c>
      <c r="G219" s="68"/>
      <c r="H219" s="68"/>
      <c r="I219" s="68"/>
      <c r="J219" s="68"/>
    </row>
    <row r="220" spans="1:10" ht="15.6" hidden="1" x14ac:dyDescent="0.3">
      <c r="A220" s="68"/>
      <c r="B220" s="68"/>
      <c r="C220" s="68"/>
      <c r="D220" s="68"/>
      <c r="E220" s="339" t="s">
        <v>2509</v>
      </c>
      <c r="F220" s="68" t="s">
        <v>2510</v>
      </c>
      <c r="G220" s="68"/>
      <c r="H220" s="68"/>
      <c r="I220" s="68"/>
      <c r="J220" s="68"/>
    </row>
    <row r="221" spans="1:10" ht="15.6" hidden="1" x14ac:dyDescent="0.3">
      <c r="A221" s="68"/>
      <c r="B221" s="68"/>
      <c r="C221" s="68"/>
      <c r="D221" s="68"/>
      <c r="E221" s="339" t="s">
        <v>2511</v>
      </c>
      <c r="F221" s="68" t="s">
        <v>2512</v>
      </c>
      <c r="G221" s="68"/>
      <c r="H221" s="68"/>
      <c r="I221" s="68"/>
      <c r="J221" s="68"/>
    </row>
    <row r="222" spans="1:10" ht="15.6" hidden="1" x14ac:dyDescent="0.3">
      <c r="A222" s="68"/>
      <c r="B222" s="68"/>
      <c r="C222" s="68"/>
      <c r="D222" s="68"/>
      <c r="E222" s="339" t="s">
        <v>2513</v>
      </c>
      <c r="F222" s="68" t="s">
        <v>2514</v>
      </c>
      <c r="G222" s="68"/>
      <c r="H222" s="68"/>
      <c r="I222" s="68"/>
      <c r="J222" s="68"/>
    </row>
    <row r="223" spans="1:10" ht="15.6" hidden="1" x14ac:dyDescent="0.3">
      <c r="A223" s="68"/>
      <c r="B223" s="68"/>
      <c r="C223" s="68"/>
      <c r="D223" s="68"/>
      <c r="E223" s="339" t="s">
        <v>583</v>
      </c>
      <c r="F223" s="68" t="s">
        <v>2515</v>
      </c>
      <c r="G223" s="68"/>
      <c r="H223" s="68"/>
      <c r="I223" s="68"/>
      <c r="J223" s="68"/>
    </row>
    <row r="224" spans="1:10" ht="15.6" hidden="1" x14ac:dyDescent="0.3">
      <c r="A224" s="68"/>
      <c r="B224" s="68"/>
      <c r="C224" s="68"/>
      <c r="D224" s="68"/>
      <c r="E224" s="339" t="s">
        <v>2516</v>
      </c>
      <c r="F224" s="68" t="s">
        <v>2517</v>
      </c>
      <c r="G224" s="68"/>
      <c r="H224" s="68"/>
      <c r="I224" s="68"/>
      <c r="J224" s="68"/>
    </row>
    <row r="225" spans="1:10" ht="15.6" hidden="1" x14ac:dyDescent="0.3">
      <c r="A225" s="68"/>
      <c r="B225" s="68"/>
      <c r="C225" s="68"/>
      <c r="D225" s="68"/>
      <c r="E225" s="339" t="s">
        <v>2518</v>
      </c>
      <c r="F225" s="68" t="s">
        <v>2519</v>
      </c>
      <c r="G225" s="68"/>
      <c r="H225" s="68"/>
      <c r="I225" s="68"/>
      <c r="J225" s="68"/>
    </row>
    <row r="226" spans="1:10" ht="15.6" hidden="1" x14ac:dyDescent="0.3">
      <c r="A226" s="68"/>
      <c r="B226" s="68"/>
      <c r="C226" s="68"/>
      <c r="D226" s="68"/>
      <c r="E226" s="339" t="s">
        <v>2520</v>
      </c>
      <c r="F226" s="68" t="s">
        <v>2521</v>
      </c>
      <c r="G226" s="68"/>
      <c r="H226" s="68"/>
      <c r="I226" s="68"/>
      <c r="J226" s="68"/>
    </row>
    <row r="227" spans="1:10" ht="15.6" hidden="1" x14ac:dyDescent="0.3">
      <c r="A227" s="68"/>
      <c r="B227" s="68"/>
      <c r="C227" s="68"/>
      <c r="D227" s="68"/>
      <c r="E227" s="339" t="s">
        <v>2522</v>
      </c>
      <c r="F227" s="68" t="s">
        <v>2523</v>
      </c>
      <c r="G227" s="68"/>
      <c r="H227" s="68"/>
      <c r="I227" s="68"/>
      <c r="J227" s="68"/>
    </row>
    <row r="228" spans="1:10" ht="15.6" hidden="1" x14ac:dyDescent="0.3">
      <c r="A228" s="68"/>
      <c r="B228" s="68"/>
      <c r="C228" s="68"/>
      <c r="D228" s="68"/>
      <c r="E228" s="339" t="s">
        <v>2524</v>
      </c>
      <c r="F228" s="68" t="s">
        <v>2525</v>
      </c>
      <c r="G228" s="68"/>
      <c r="H228" s="68"/>
      <c r="I228" s="68"/>
      <c r="J228" s="68"/>
    </row>
    <row r="229" spans="1:10" ht="15.6" hidden="1" x14ac:dyDescent="0.3">
      <c r="A229" s="68"/>
      <c r="B229" s="68"/>
      <c r="C229" s="68"/>
      <c r="D229" s="68"/>
      <c r="E229" s="339" t="s">
        <v>2526</v>
      </c>
      <c r="F229" s="68" t="s">
        <v>2527</v>
      </c>
      <c r="G229" s="68"/>
      <c r="H229" s="68"/>
      <c r="I229" s="68"/>
      <c r="J229" s="68"/>
    </row>
    <row r="230" spans="1:10" ht="15.6" hidden="1" x14ac:dyDescent="0.3">
      <c r="A230" s="68"/>
      <c r="B230" s="68"/>
      <c r="C230" s="68"/>
      <c r="D230" s="68"/>
      <c r="E230" s="339" t="s">
        <v>2528</v>
      </c>
      <c r="F230" s="68" t="s">
        <v>2529</v>
      </c>
      <c r="G230" s="68"/>
      <c r="H230" s="68"/>
      <c r="I230" s="68"/>
      <c r="J230" s="68"/>
    </row>
    <row r="231" spans="1:10" ht="15.6" hidden="1" x14ac:dyDescent="0.3">
      <c r="A231" s="68"/>
      <c r="B231" s="68"/>
      <c r="C231" s="68"/>
      <c r="D231" s="68"/>
      <c r="E231" s="339" t="s">
        <v>2530</v>
      </c>
      <c r="F231" s="68" t="s">
        <v>2531</v>
      </c>
      <c r="G231" s="68"/>
      <c r="H231" s="68"/>
      <c r="I231" s="68"/>
      <c r="J231" s="68"/>
    </row>
    <row r="232" spans="1:10" ht="15.6" hidden="1" x14ac:dyDescent="0.3">
      <c r="A232" s="68"/>
      <c r="B232" s="68"/>
      <c r="C232" s="68"/>
      <c r="D232" s="68"/>
      <c r="E232" s="339" t="s">
        <v>2532</v>
      </c>
      <c r="F232" s="68" t="s">
        <v>2533</v>
      </c>
      <c r="G232" s="68"/>
      <c r="H232" s="68"/>
      <c r="I232" s="68"/>
      <c r="J232" s="68"/>
    </row>
    <row r="233" spans="1:10" ht="15.6" hidden="1" x14ac:dyDescent="0.3">
      <c r="A233" s="68"/>
      <c r="B233" s="68"/>
      <c r="C233" s="68"/>
      <c r="D233" s="68"/>
      <c r="E233" s="339" t="s">
        <v>2534</v>
      </c>
      <c r="F233" s="68" t="s">
        <v>2535</v>
      </c>
      <c r="G233" s="68"/>
      <c r="H233" s="68"/>
      <c r="I233" s="68"/>
      <c r="J233" s="68"/>
    </row>
    <row r="234" spans="1:10" ht="15.6" hidden="1" x14ac:dyDescent="0.3">
      <c r="A234" s="68"/>
      <c r="B234" s="68"/>
      <c r="C234" s="68"/>
      <c r="D234" s="68"/>
      <c r="E234" s="339" t="s">
        <v>2536</v>
      </c>
      <c r="F234" s="68" t="s">
        <v>2537</v>
      </c>
      <c r="G234" s="68"/>
      <c r="H234" s="68"/>
      <c r="I234" s="68"/>
      <c r="J234" s="68"/>
    </row>
    <row r="235" spans="1:10" ht="15.6" hidden="1" x14ac:dyDescent="0.3">
      <c r="A235" s="68"/>
      <c r="B235" s="68"/>
      <c r="C235" s="68"/>
      <c r="D235" s="68"/>
      <c r="E235" s="339" t="s">
        <v>2538</v>
      </c>
      <c r="F235" s="68" t="s">
        <v>2539</v>
      </c>
      <c r="G235" s="68"/>
      <c r="H235" s="68"/>
      <c r="I235" s="68"/>
      <c r="J235" s="68"/>
    </row>
    <row r="236" spans="1:10" ht="15.6" hidden="1" x14ac:dyDescent="0.3">
      <c r="A236" s="68"/>
      <c r="B236" s="68"/>
      <c r="C236" s="68"/>
      <c r="D236" s="68"/>
      <c r="E236" s="339" t="s">
        <v>2540</v>
      </c>
      <c r="F236" s="68" t="s">
        <v>2541</v>
      </c>
      <c r="G236" s="68"/>
      <c r="H236" s="68"/>
      <c r="I236" s="68"/>
      <c r="J236" s="68"/>
    </row>
    <row r="237" spans="1:10" ht="15.6" hidden="1" x14ac:dyDescent="0.3">
      <c r="A237" s="68"/>
      <c r="B237" s="68"/>
      <c r="C237" s="68"/>
      <c r="D237" s="68"/>
      <c r="E237" s="339" t="s">
        <v>2542</v>
      </c>
      <c r="F237" s="68" t="s">
        <v>2543</v>
      </c>
      <c r="G237" s="68"/>
      <c r="H237" s="68"/>
      <c r="I237" s="68"/>
      <c r="J237" s="68"/>
    </row>
    <row r="238" spans="1:10" ht="15.6" hidden="1" x14ac:dyDescent="0.3">
      <c r="A238" s="68"/>
      <c r="B238" s="68"/>
      <c r="C238" s="68"/>
      <c r="D238" s="68"/>
      <c r="E238" s="339" t="s">
        <v>2544</v>
      </c>
      <c r="F238" s="68" t="s">
        <v>2545</v>
      </c>
      <c r="G238" s="68"/>
      <c r="H238" s="68"/>
      <c r="I238" s="68"/>
      <c r="J238" s="68"/>
    </row>
    <row r="239" spans="1:10" ht="15.6" hidden="1" x14ac:dyDescent="0.3">
      <c r="A239" s="68"/>
      <c r="B239" s="68"/>
      <c r="C239" s="68"/>
      <c r="D239" s="68"/>
      <c r="E239" s="339" t="s">
        <v>2546</v>
      </c>
      <c r="F239" s="68" t="s">
        <v>2547</v>
      </c>
      <c r="G239" s="68"/>
      <c r="H239" s="68"/>
      <c r="I239" s="68"/>
      <c r="J239" s="68"/>
    </row>
    <row r="240" spans="1:10" ht="15.6" hidden="1" x14ac:dyDescent="0.3">
      <c r="A240" s="68"/>
      <c r="B240" s="68"/>
      <c r="C240" s="68"/>
      <c r="D240" s="68"/>
      <c r="E240" s="339" t="s">
        <v>2548</v>
      </c>
      <c r="F240" s="68" t="s">
        <v>2549</v>
      </c>
      <c r="G240" s="68"/>
      <c r="H240" s="68"/>
      <c r="I240" s="68"/>
      <c r="J240" s="68"/>
    </row>
    <row r="241" spans="1:10" ht="15.6" hidden="1" x14ac:dyDescent="0.3">
      <c r="A241" s="68"/>
      <c r="B241" s="68"/>
      <c r="C241" s="68"/>
      <c r="D241" s="68"/>
      <c r="E241" s="339" t="s">
        <v>2550</v>
      </c>
      <c r="F241" s="68" t="s">
        <v>2551</v>
      </c>
      <c r="G241" s="68"/>
      <c r="H241" s="68"/>
      <c r="I241" s="68"/>
      <c r="J241" s="68"/>
    </row>
    <row r="242" spans="1:10" ht="15.6" hidden="1" x14ac:dyDescent="0.3">
      <c r="A242" s="68"/>
      <c r="B242" s="68"/>
      <c r="C242" s="68"/>
      <c r="D242" s="68"/>
      <c r="E242" s="339" t="s">
        <v>2552</v>
      </c>
      <c r="F242" s="68" t="s">
        <v>2553</v>
      </c>
      <c r="G242" s="68"/>
      <c r="H242" s="68"/>
      <c r="I242" s="68"/>
      <c r="J242" s="68"/>
    </row>
    <row r="243" spans="1:10" ht="15.6" hidden="1" x14ac:dyDescent="0.3">
      <c r="A243" s="68"/>
      <c r="B243" s="68"/>
      <c r="C243" s="68"/>
      <c r="D243" s="68"/>
      <c r="E243" s="339" t="s">
        <v>2554</v>
      </c>
      <c r="F243" s="68" t="s">
        <v>2555</v>
      </c>
      <c r="G243" s="68"/>
      <c r="H243" s="68"/>
      <c r="I243" s="68"/>
      <c r="J243" s="68"/>
    </row>
    <row r="244" spans="1:10" ht="15.6" hidden="1" x14ac:dyDescent="0.3">
      <c r="A244" s="68"/>
      <c r="B244" s="68"/>
      <c r="C244" s="68"/>
      <c r="D244" s="68"/>
      <c r="E244" s="339" t="s">
        <v>2556</v>
      </c>
      <c r="F244" s="68" t="s">
        <v>2557</v>
      </c>
      <c r="G244" s="68"/>
      <c r="H244" s="68"/>
      <c r="I244" s="68"/>
      <c r="J244" s="68"/>
    </row>
    <row r="245" spans="1:10" ht="15.6" hidden="1" x14ac:dyDescent="0.3">
      <c r="A245" s="68"/>
      <c r="B245" s="68"/>
      <c r="C245" s="68"/>
      <c r="D245" s="68"/>
      <c r="E245" s="339" t="s">
        <v>2558</v>
      </c>
      <c r="F245" s="68" t="s">
        <v>2559</v>
      </c>
      <c r="G245" s="68"/>
      <c r="H245" s="68"/>
      <c r="I245" s="68"/>
      <c r="J245" s="68"/>
    </row>
    <row r="246" spans="1:10" ht="15.6" hidden="1" x14ac:dyDescent="0.3">
      <c r="A246" s="68"/>
      <c r="B246" s="68"/>
      <c r="C246" s="68"/>
      <c r="D246" s="68"/>
      <c r="E246" s="339" t="s">
        <v>2560</v>
      </c>
      <c r="F246" s="68" t="s">
        <v>2561</v>
      </c>
      <c r="G246" s="68"/>
      <c r="H246" s="68"/>
      <c r="I246" s="68"/>
      <c r="J246" s="68"/>
    </row>
    <row r="247" spans="1:10" ht="15.6" hidden="1" x14ac:dyDescent="0.3">
      <c r="A247" s="68"/>
      <c r="B247" s="68"/>
      <c r="C247" s="68"/>
      <c r="D247" s="68"/>
      <c r="E247" s="339" t="s">
        <v>2562</v>
      </c>
      <c r="F247" s="68" t="s">
        <v>2563</v>
      </c>
      <c r="G247" s="68"/>
      <c r="H247" s="68"/>
      <c r="I247" s="68"/>
      <c r="J247" s="68"/>
    </row>
    <row r="248" spans="1:10" ht="15.6" hidden="1" x14ac:dyDescent="0.3">
      <c r="A248" s="68"/>
      <c r="B248" s="68"/>
      <c r="C248" s="68"/>
      <c r="D248" s="68"/>
      <c r="E248" s="339" t="s">
        <v>2564</v>
      </c>
      <c r="F248" s="68" t="s">
        <v>620</v>
      </c>
      <c r="G248" s="68"/>
      <c r="H248" s="68"/>
      <c r="I248" s="68"/>
      <c r="J248" s="68"/>
    </row>
    <row r="249" spans="1:10" ht="15.6" hidden="1" x14ac:dyDescent="0.3">
      <c r="A249" s="68"/>
      <c r="B249" s="68"/>
      <c r="C249" s="68"/>
      <c r="D249" s="68"/>
      <c r="E249" s="339" t="s">
        <v>2565</v>
      </c>
      <c r="F249" s="68" t="s">
        <v>622</v>
      </c>
      <c r="G249" s="68"/>
      <c r="H249" s="68"/>
      <c r="I249" s="68"/>
      <c r="J249" s="68"/>
    </row>
    <row r="250" spans="1:10" ht="15.6" hidden="1" x14ac:dyDescent="0.3">
      <c r="A250" s="68"/>
      <c r="B250" s="68"/>
      <c r="C250" s="68"/>
      <c r="D250" s="68"/>
      <c r="E250" s="339" t="s">
        <v>2566</v>
      </c>
      <c r="F250" s="68" t="s">
        <v>2567</v>
      </c>
      <c r="G250" s="68"/>
      <c r="H250" s="68"/>
      <c r="I250" s="68"/>
      <c r="J250" s="68"/>
    </row>
    <row r="251" spans="1:10" ht="15.6" hidden="1" x14ac:dyDescent="0.3">
      <c r="A251" s="68"/>
      <c r="B251" s="68"/>
      <c r="C251" s="68"/>
      <c r="D251" s="68"/>
      <c r="E251" s="339" t="s">
        <v>2568</v>
      </c>
      <c r="F251" s="68" t="s">
        <v>2569</v>
      </c>
      <c r="G251" s="68"/>
      <c r="H251" s="68"/>
      <c r="I251" s="68"/>
      <c r="J251" s="68"/>
    </row>
    <row r="252" spans="1:10" ht="15.6" hidden="1" x14ac:dyDescent="0.3">
      <c r="A252" s="68"/>
      <c r="B252" s="68"/>
      <c r="C252" s="68"/>
      <c r="D252" s="68"/>
      <c r="E252" s="339" t="s">
        <v>2570</v>
      </c>
      <c r="F252" s="68" t="s">
        <v>2571</v>
      </c>
      <c r="G252" s="68"/>
      <c r="H252" s="68"/>
      <c r="I252" s="68"/>
      <c r="J252" s="68"/>
    </row>
    <row r="253" spans="1:10" ht="15.6" hidden="1" x14ac:dyDescent="0.3">
      <c r="A253" s="68"/>
      <c r="B253" s="68"/>
      <c r="C253" s="68"/>
      <c r="D253" s="68"/>
      <c r="E253" s="339" t="s">
        <v>2572</v>
      </c>
      <c r="F253" s="68" t="s">
        <v>2573</v>
      </c>
      <c r="G253" s="68"/>
      <c r="H253" s="68"/>
      <c r="I253" s="68"/>
      <c r="J253" s="68"/>
    </row>
    <row r="254" spans="1:10" ht="15.6" hidden="1" x14ac:dyDescent="0.3">
      <c r="A254" s="68"/>
      <c r="B254" s="68"/>
      <c r="C254" s="68"/>
      <c r="D254" s="68"/>
      <c r="E254" s="339" t="s">
        <v>2574</v>
      </c>
      <c r="F254" s="68" t="s">
        <v>2575</v>
      </c>
      <c r="G254" s="68"/>
      <c r="H254" s="68"/>
      <c r="I254" s="68"/>
      <c r="J254" s="68"/>
    </row>
    <row r="255" spans="1:10" ht="15.6" hidden="1" x14ac:dyDescent="0.3">
      <c r="A255" s="68"/>
      <c r="B255" s="68"/>
      <c r="C255" s="68"/>
      <c r="D255" s="68"/>
      <c r="E255" s="339" t="s">
        <v>2576</v>
      </c>
      <c r="F255" s="68" t="s">
        <v>2577</v>
      </c>
      <c r="G255" s="68"/>
      <c r="H255" s="68"/>
      <c r="I255" s="68"/>
      <c r="J255" s="68"/>
    </row>
    <row r="256" spans="1:10" ht="15.6" hidden="1" x14ac:dyDescent="0.3">
      <c r="A256" s="68"/>
      <c r="B256" s="68"/>
      <c r="C256" s="68"/>
      <c r="D256" s="68"/>
      <c r="E256" s="339" t="s">
        <v>2578</v>
      </c>
      <c r="F256" s="68" t="s">
        <v>2579</v>
      </c>
      <c r="G256" s="68"/>
      <c r="H256" s="68"/>
      <c r="I256" s="68"/>
      <c r="J256" s="68"/>
    </row>
    <row r="257" spans="1:10" ht="15.6" hidden="1" x14ac:dyDescent="0.3">
      <c r="A257" s="68"/>
      <c r="B257" s="68"/>
      <c r="C257" s="68"/>
      <c r="D257" s="68"/>
      <c r="E257" s="339" t="s">
        <v>2580</v>
      </c>
      <c r="F257" s="68" t="s">
        <v>2581</v>
      </c>
      <c r="G257" s="68"/>
      <c r="H257" s="68"/>
      <c r="I257" s="68"/>
      <c r="J257" s="68"/>
    </row>
    <row r="258" spans="1:10" ht="15.6" hidden="1" x14ac:dyDescent="0.3">
      <c r="A258" s="68"/>
      <c r="B258" s="68"/>
      <c r="C258" s="68"/>
      <c r="D258" s="68"/>
      <c r="E258" s="339" t="s">
        <v>2582</v>
      </c>
      <c r="F258" s="68" t="s">
        <v>2583</v>
      </c>
      <c r="G258" s="68"/>
      <c r="H258" s="68"/>
      <c r="I258" s="68"/>
      <c r="J258" s="68"/>
    </row>
    <row r="259" spans="1:10" ht="15.6" hidden="1" x14ac:dyDescent="0.3">
      <c r="A259" s="68"/>
      <c r="B259" s="68"/>
      <c r="C259" s="68"/>
      <c r="D259" s="68"/>
      <c r="E259" s="339" t="s">
        <v>631</v>
      </c>
      <c r="F259" s="68" t="s">
        <v>2584</v>
      </c>
      <c r="G259" s="68"/>
      <c r="H259" s="68"/>
      <c r="I259" s="68"/>
      <c r="J259" s="68"/>
    </row>
    <row r="260" spans="1:10" ht="15.6" hidden="1" x14ac:dyDescent="0.3">
      <c r="A260" s="68"/>
      <c r="B260" s="68"/>
      <c r="C260" s="68"/>
      <c r="D260" s="68"/>
      <c r="E260" s="339" t="s">
        <v>2585</v>
      </c>
      <c r="F260" s="68" t="s">
        <v>2586</v>
      </c>
      <c r="G260" s="68"/>
      <c r="H260" s="68"/>
      <c r="I260" s="68"/>
      <c r="J260" s="68"/>
    </row>
    <row r="261" spans="1:10" ht="15.6" hidden="1" x14ac:dyDescent="0.3">
      <c r="A261" s="68"/>
      <c r="B261" s="68"/>
      <c r="C261" s="68"/>
      <c r="D261" s="68"/>
      <c r="E261" s="339" t="s">
        <v>2587</v>
      </c>
      <c r="F261" s="68" t="s">
        <v>2588</v>
      </c>
      <c r="G261" s="68"/>
      <c r="H261" s="68"/>
      <c r="I261" s="68"/>
      <c r="J261" s="68"/>
    </row>
    <row r="262" spans="1:10" ht="15.6" hidden="1" x14ac:dyDescent="0.3">
      <c r="A262" s="68"/>
      <c r="B262" s="68"/>
      <c r="C262" s="68"/>
      <c r="D262" s="68"/>
      <c r="E262" s="339" t="s">
        <v>2589</v>
      </c>
      <c r="F262" s="68" t="s">
        <v>2590</v>
      </c>
      <c r="G262" s="68"/>
      <c r="H262" s="68"/>
      <c r="I262" s="68"/>
      <c r="J262" s="68"/>
    </row>
    <row r="263" spans="1:10" ht="15.6" hidden="1" x14ac:dyDescent="0.3">
      <c r="A263" s="68"/>
      <c r="B263" s="68"/>
      <c r="C263" s="68"/>
      <c r="D263" s="68"/>
      <c r="E263" s="339" t="s">
        <v>2591</v>
      </c>
      <c r="F263" s="68" t="s">
        <v>2592</v>
      </c>
      <c r="G263" s="68"/>
      <c r="H263" s="68"/>
      <c r="I263" s="68"/>
      <c r="J263" s="68"/>
    </row>
    <row r="264" spans="1:10" ht="15.6" hidden="1" x14ac:dyDescent="0.3">
      <c r="A264" s="68"/>
      <c r="B264" s="68"/>
      <c r="C264" s="68"/>
      <c r="D264" s="68"/>
      <c r="E264" s="339" t="s">
        <v>2593</v>
      </c>
      <c r="F264" s="68" t="s">
        <v>2594</v>
      </c>
      <c r="G264" s="68"/>
      <c r="H264" s="68"/>
      <c r="I264" s="68"/>
      <c r="J264" s="68"/>
    </row>
    <row r="265" spans="1:10" ht="15.6" hidden="1" x14ac:dyDescent="0.3">
      <c r="A265" s="68"/>
      <c r="B265" s="68"/>
      <c r="C265" s="68"/>
      <c r="D265" s="68"/>
      <c r="E265" s="339" t="s">
        <v>2595</v>
      </c>
      <c r="F265" s="68" t="s">
        <v>2596</v>
      </c>
      <c r="G265" s="68"/>
      <c r="H265" s="68"/>
      <c r="I265" s="68"/>
      <c r="J265" s="68"/>
    </row>
    <row r="266" spans="1:10" ht="15.6" hidden="1" x14ac:dyDescent="0.3">
      <c r="A266" s="68"/>
      <c r="B266" s="68"/>
      <c r="C266" s="68"/>
      <c r="D266" s="68"/>
      <c r="E266" s="339" t="s">
        <v>2597</v>
      </c>
      <c r="F266" s="68" t="s">
        <v>2598</v>
      </c>
      <c r="G266" s="68"/>
      <c r="H266" s="68"/>
      <c r="I266" s="68"/>
      <c r="J266" s="68"/>
    </row>
    <row r="267" spans="1:10" ht="15.6" hidden="1" x14ac:dyDescent="0.3">
      <c r="A267" s="68"/>
      <c r="B267" s="68"/>
      <c r="C267" s="68"/>
      <c r="D267" s="68"/>
      <c r="E267" s="339" t="s">
        <v>2599</v>
      </c>
      <c r="F267" s="68" t="s">
        <v>2600</v>
      </c>
      <c r="G267" s="68"/>
      <c r="H267" s="68"/>
      <c r="I267" s="68"/>
      <c r="J267" s="68"/>
    </row>
    <row r="268" spans="1:10" ht="15.6" hidden="1" x14ac:dyDescent="0.3">
      <c r="A268" s="68"/>
      <c r="B268" s="68"/>
      <c r="C268" s="68"/>
      <c r="D268" s="68"/>
      <c r="E268" s="339" t="s">
        <v>2601</v>
      </c>
      <c r="F268" s="68" t="s">
        <v>2602</v>
      </c>
      <c r="G268" s="68"/>
      <c r="H268" s="68"/>
      <c r="I268" s="68"/>
      <c r="J268" s="68"/>
    </row>
    <row r="269" spans="1:10" ht="15.6" hidden="1" x14ac:dyDescent="0.3">
      <c r="A269" s="68"/>
      <c r="B269" s="68"/>
      <c r="C269" s="68"/>
      <c r="D269" s="68"/>
      <c r="E269" s="339" t="s">
        <v>2603</v>
      </c>
      <c r="F269" s="68" t="s">
        <v>2604</v>
      </c>
      <c r="G269" s="68"/>
      <c r="H269" s="68"/>
      <c r="I269" s="68"/>
      <c r="J269" s="68"/>
    </row>
    <row r="270" spans="1:10" ht="15.6" hidden="1" x14ac:dyDescent="0.3">
      <c r="A270" s="68"/>
      <c r="B270" s="68"/>
      <c r="C270" s="68"/>
      <c r="D270" s="68"/>
      <c r="E270" s="339" t="s">
        <v>2605</v>
      </c>
      <c r="F270" s="68" t="s">
        <v>2606</v>
      </c>
      <c r="G270" s="68"/>
      <c r="H270" s="68"/>
      <c r="I270" s="68"/>
      <c r="J270" s="68"/>
    </row>
    <row r="271" spans="1:10" ht="15.6" hidden="1" x14ac:dyDescent="0.3">
      <c r="A271" s="68"/>
      <c r="B271" s="68"/>
      <c r="C271" s="68"/>
      <c r="D271" s="68"/>
      <c r="E271" s="339" t="s">
        <v>2607</v>
      </c>
      <c r="F271" s="68" t="s">
        <v>2608</v>
      </c>
      <c r="G271" s="68"/>
      <c r="H271" s="68"/>
      <c r="I271" s="68"/>
      <c r="J271" s="68"/>
    </row>
    <row r="272" spans="1:10" ht="15.6" hidden="1" x14ac:dyDescent="0.3">
      <c r="A272" s="68"/>
      <c r="B272" s="68"/>
      <c r="C272" s="68"/>
      <c r="D272" s="68"/>
      <c r="E272" s="339" t="s">
        <v>2609</v>
      </c>
      <c r="F272" s="68" t="s">
        <v>2610</v>
      </c>
      <c r="G272" s="68"/>
      <c r="H272" s="68"/>
      <c r="I272" s="68"/>
      <c r="J272" s="68"/>
    </row>
    <row r="273" spans="1:10" ht="15.6" hidden="1" x14ac:dyDescent="0.3">
      <c r="A273" s="68"/>
      <c r="B273" s="68"/>
      <c r="C273" s="68"/>
      <c r="D273" s="68"/>
      <c r="E273" s="339" t="s">
        <v>2611</v>
      </c>
      <c r="F273" s="68" t="s">
        <v>2612</v>
      </c>
      <c r="G273" s="68"/>
      <c r="H273" s="68"/>
      <c r="I273" s="68"/>
      <c r="J273" s="68"/>
    </row>
    <row r="274" spans="1:10" ht="15.6" hidden="1" x14ac:dyDescent="0.3">
      <c r="A274" s="68"/>
      <c r="B274" s="68"/>
      <c r="C274" s="68"/>
      <c r="D274" s="68"/>
      <c r="E274" s="339" t="s">
        <v>2613</v>
      </c>
      <c r="F274" s="68" t="s">
        <v>2614</v>
      </c>
      <c r="G274" s="68"/>
      <c r="H274" s="68"/>
      <c r="I274" s="68"/>
      <c r="J274" s="68"/>
    </row>
    <row r="275" spans="1:10" ht="15.6" hidden="1" x14ac:dyDescent="0.3">
      <c r="A275" s="68"/>
      <c r="B275" s="68"/>
      <c r="C275" s="68"/>
      <c r="D275" s="68"/>
      <c r="E275" s="339" t="s">
        <v>2615</v>
      </c>
      <c r="F275" s="68" t="s">
        <v>2616</v>
      </c>
      <c r="G275" s="68"/>
      <c r="H275" s="68"/>
      <c r="I275" s="68"/>
      <c r="J275" s="68"/>
    </row>
    <row r="276" spans="1:10" ht="15.6" hidden="1" x14ac:dyDescent="0.3">
      <c r="A276" s="68"/>
      <c r="B276" s="68"/>
      <c r="C276" s="68"/>
      <c r="D276" s="68"/>
      <c r="E276" s="339" t="s">
        <v>2617</v>
      </c>
      <c r="F276" s="68" t="s">
        <v>2618</v>
      </c>
      <c r="G276" s="68"/>
      <c r="H276" s="68"/>
      <c r="I276" s="68"/>
      <c r="J276" s="68"/>
    </row>
    <row r="277" spans="1:10" ht="15.6" hidden="1" x14ac:dyDescent="0.3">
      <c r="A277" s="68"/>
      <c r="B277" s="68"/>
      <c r="C277" s="68"/>
      <c r="D277" s="68"/>
      <c r="E277" s="339" t="s">
        <v>2619</v>
      </c>
      <c r="F277" s="68" t="s">
        <v>2620</v>
      </c>
      <c r="G277" s="68"/>
      <c r="H277" s="68"/>
      <c r="I277" s="68"/>
      <c r="J277" s="68"/>
    </row>
    <row r="278" spans="1:10" ht="15.6" hidden="1" x14ac:dyDescent="0.3">
      <c r="A278" s="68"/>
      <c r="B278" s="68"/>
      <c r="C278" s="68"/>
      <c r="D278" s="68"/>
      <c r="E278" s="339" t="s">
        <v>2621</v>
      </c>
      <c r="F278" s="68" t="s">
        <v>2622</v>
      </c>
      <c r="G278" s="68"/>
      <c r="H278" s="68"/>
      <c r="I278" s="68"/>
      <c r="J278" s="68"/>
    </row>
    <row r="279" spans="1:10" ht="15.6" hidden="1" x14ac:dyDescent="0.3">
      <c r="A279" s="68"/>
      <c r="B279" s="68"/>
      <c r="C279" s="68"/>
      <c r="D279" s="68"/>
      <c r="E279" s="339" t="s">
        <v>2623</v>
      </c>
      <c r="F279" s="68" t="s">
        <v>2624</v>
      </c>
      <c r="G279" s="68"/>
      <c r="H279" s="68"/>
      <c r="I279" s="68"/>
      <c r="J279" s="68"/>
    </row>
    <row r="280" spans="1:10" ht="15.6" hidden="1" x14ac:dyDescent="0.3">
      <c r="A280" s="68"/>
      <c r="B280" s="68"/>
      <c r="C280" s="68"/>
      <c r="D280" s="68"/>
      <c r="E280" s="339" t="s">
        <v>2625</v>
      </c>
      <c r="F280" s="68" t="s">
        <v>2626</v>
      </c>
      <c r="G280" s="68"/>
      <c r="H280" s="68"/>
      <c r="I280" s="68"/>
      <c r="J280" s="68"/>
    </row>
    <row r="281" spans="1:10" ht="15.6" hidden="1" x14ac:dyDescent="0.3">
      <c r="A281" s="68"/>
      <c r="B281" s="68"/>
      <c r="C281" s="68"/>
      <c r="D281" s="68"/>
      <c r="E281" s="339" t="s">
        <v>2627</v>
      </c>
      <c r="F281" s="68" t="s">
        <v>2628</v>
      </c>
      <c r="G281" s="68"/>
      <c r="H281" s="68"/>
      <c r="I281" s="68"/>
      <c r="J281" s="68"/>
    </row>
    <row r="282" spans="1:10" ht="15.6" hidden="1" x14ac:dyDescent="0.3">
      <c r="A282" s="68"/>
      <c r="B282" s="68"/>
      <c r="C282" s="68"/>
      <c r="D282" s="68"/>
      <c r="E282" s="339" t="s">
        <v>2629</v>
      </c>
      <c r="F282" s="68" t="s">
        <v>2630</v>
      </c>
      <c r="G282" s="68"/>
      <c r="H282" s="68"/>
      <c r="I282" s="68"/>
      <c r="J282" s="68"/>
    </row>
    <row r="283" spans="1:10" ht="15.6" hidden="1" x14ac:dyDescent="0.3">
      <c r="A283" s="68"/>
      <c r="B283" s="68"/>
      <c r="C283" s="68"/>
      <c r="D283" s="68"/>
      <c r="E283" s="339" t="s">
        <v>2631</v>
      </c>
      <c r="F283" s="68" t="s">
        <v>2632</v>
      </c>
      <c r="G283" s="68"/>
      <c r="H283" s="68"/>
      <c r="I283" s="68"/>
      <c r="J283" s="68"/>
    </row>
    <row r="284" spans="1:10" ht="15.6" hidden="1" x14ac:dyDescent="0.3">
      <c r="A284" s="68"/>
      <c r="B284" s="68"/>
      <c r="C284" s="68"/>
      <c r="D284" s="68"/>
      <c r="E284" s="339" t="s">
        <v>2633</v>
      </c>
      <c r="F284" s="68" t="s">
        <v>2634</v>
      </c>
      <c r="G284" s="68"/>
      <c r="H284" s="68"/>
      <c r="I284" s="68"/>
      <c r="J284" s="68"/>
    </row>
    <row r="285" spans="1:10" ht="15.6" hidden="1" x14ac:dyDescent="0.3">
      <c r="A285" s="68"/>
      <c r="B285" s="68"/>
      <c r="C285" s="68"/>
      <c r="D285" s="68"/>
      <c r="E285" s="339" t="s">
        <v>2635</v>
      </c>
      <c r="F285" s="68" t="s">
        <v>668</v>
      </c>
      <c r="G285" s="68"/>
      <c r="H285" s="68"/>
      <c r="I285" s="68"/>
      <c r="J285" s="68"/>
    </row>
    <row r="286" spans="1:10" ht="15.6" hidden="1" x14ac:dyDescent="0.3">
      <c r="A286" s="68"/>
      <c r="B286" s="68"/>
      <c r="C286" s="68"/>
      <c r="D286" s="68"/>
      <c r="E286" s="339" t="s">
        <v>2636</v>
      </c>
      <c r="F286" s="68" t="s">
        <v>2637</v>
      </c>
      <c r="G286" s="68"/>
      <c r="H286" s="68"/>
      <c r="I286" s="68"/>
      <c r="J286" s="68"/>
    </row>
    <row r="287" spans="1:10" ht="15.6" hidden="1" x14ac:dyDescent="0.3">
      <c r="A287" s="68"/>
      <c r="B287" s="68"/>
      <c r="C287" s="68"/>
      <c r="D287" s="68"/>
      <c r="E287" s="339" t="s">
        <v>2638</v>
      </c>
      <c r="F287" s="68" t="s">
        <v>672</v>
      </c>
      <c r="G287" s="68"/>
      <c r="H287" s="68"/>
      <c r="I287" s="68"/>
      <c r="J287" s="68"/>
    </row>
    <row r="288" spans="1:10" ht="15.6" hidden="1" x14ac:dyDescent="0.3">
      <c r="A288" s="68"/>
      <c r="B288" s="68"/>
      <c r="C288" s="68"/>
      <c r="D288" s="68"/>
      <c r="E288" s="339" t="s">
        <v>2639</v>
      </c>
      <c r="F288" s="68" t="s">
        <v>2640</v>
      </c>
      <c r="G288" s="68"/>
      <c r="H288" s="68"/>
      <c r="I288" s="68"/>
      <c r="J288" s="68"/>
    </row>
    <row r="289" spans="1:10" ht="15.6" hidden="1" x14ac:dyDescent="0.3">
      <c r="A289" s="68"/>
      <c r="B289" s="68"/>
      <c r="C289" s="68"/>
      <c r="D289" s="68"/>
      <c r="E289" s="339" t="s">
        <v>2641</v>
      </c>
      <c r="F289" s="68" t="s">
        <v>2642</v>
      </c>
      <c r="G289" s="68"/>
      <c r="H289" s="68"/>
      <c r="I289" s="68"/>
      <c r="J289" s="68"/>
    </row>
    <row r="290" spans="1:10" ht="15.6" hidden="1" x14ac:dyDescent="0.3">
      <c r="A290" s="68"/>
      <c r="B290" s="68"/>
      <c r="C290" s="68"/>
      <c r="D290" s="68"/>
      <c r="E290" s="339" t="s">
        <v>2643</v>
      </c>
      <c r="F290" s="68" t="s">
        <v>2644</v>
      </c>
      <c r="G290" s="68"/>
      <c r="H290" s="68"/>
      <c r="I290" s="68"/>
      <c r="J290" s="68"/>
    </row>
    <row r="291" spans="1:10" ht="15.6" hidden="1" x14ac:dyDescent="0.3">
      <c r="A291" s="68"/>
      <c r="B291" s="68"/>
      <c r="C291" s="68"/>
      <c r="D291" s="68"/>
      <c r="E291" s="339" t="s">
        <v>2645</v>
      </c>
      <c r="F291" s="68" t="s">
        <v>2646</v>
      </c>
      <c r="G291" s="68"/>
      <c r="H291" s="68"/>
      <c r="I291" s="68"/>
      <c r="J291" s="68"/>
    </row>
    <row r="292" spans="1:10" ht="15.6" hidden="1" x14ac:dyDescent="0.3">
      <c r="A292" s="68"/>
      <c r="B292" s="68"/>
      <c r="C292" s="68"/>
      <c r="D292" s="68"/>
      <c r="E292" s="339" t="s">
        <v>2647</v>
      </c>
      <c r="F292" s="68" t="s">
        <v>2648</v>
      </c>
      <c r="G292" s="68"/>
      <c r="H292" s="68"/>
      <c r="I292" s="68"/>
      <c r="J292" s="68"/>
    </row>
    <row r="293" spans="1:10" ht="15.6" hidden="1" x14ac:dyDescent="0.3">
      <c r="A293" s="68"/>
      <c r="B293" s="68"/>
      <c r="C293" s="68"/>
      <c r="D293" s="68"/>
      <c r="E293" s="339" t="s">
        <v>2649</v>
      </c>
      <c r="F293" s="68" t="s">
        <v>2650</v>
      </c>
      <c r="G293" s="68"/>
      <c r="H293" s="68"/>
      <c r="I293" s="68"/>
      <c r="J293" s="68"/>
    </row>
    <row r="294" spans="1:10" ht="15.6" hidden="1" x14ac:dyDescent="0.3">
      <c r="A294" s="68"/>
      <c r="B294" s="68"/>
      <c r="C294" s="68"/>
      <c r="D294" s="68"/>
      <c r="E294" s="339" t="s">
        <v>2651</v>
      </c>
      <c r="F294" s="68" t="s">
        <v>2652</v>
      </c>
      <c r="G294" s="68"/>
      <c r="H294" s="68"/>
      <c r="I294" s="68"/>
      <c r="J294" s="68"/>
    </row>
    <row r="295" spans="1:10" ht="15.6" hidden="1" x14ac:dyDescent="0.3">
      <c r="A295" s="68"/>
      <c r="B295" s="68"/>
      <c r="C295" s="68"/>
      <c r="D295" s="68"/>
      <c r="E295" s="339" t="s">
        <v>2653</v>
      </c>
      <c r="F295" s="68" t="s">
        <v>2654</v>
      </c>
      <c r="G295" s="68"/>
      <c r="H295" s="68"/>
      <c r="I295" s="68"/>
      <c r="J295" s="68"/>
    </row>
    <row r="296" spans="1:10" ht="15.6" hidden="1" x14ac:dyDescent="0.3">
      <c r="A296" s="68"/>
      <c r="B296" s="68"/>
      <c r="C296" s="68"/>
      <c r="D296" s="68"/>
      <c r="E296" s="339" t="s">
        <v>685</v>
      </c>
      <c r="F296" s="68" t="s">
        <v>686</v>
      </c>
      <c r="G296" s="68"/>
      <c r="H296" s="68"/>
      <c r="I296" s="68"/>
      <c r="J296" s="68"/>
    </row>
    <row r="297" spans="1:10" ht="15.6" hidden="1" x14ac:dyDescent="0.3">
      <c r="A297" s="68"/>
      <c r="B297" s="68"/>
      <c r="C297" s="68"/>
      <c r="D297" s="68"/>
      <c r="E297" s="339" t="s">
        <v>2655</v>
      </c>
      <c r="F297" s="68" t="s">
        <v>2656</v>
      </c>
      <c r="G297" s="68"/>
      <c r="H297" s="68"/>
      <c r="I297" s="68"/>
      <c r="J297" s="68"/>
    </row>
    <row r="298" spans="1:10" ht="15.6" hidden="1" x14ac:dyDescent="0.3">
      <c r="A298" s="68"/>
      <c r="B298" s="68"/>
      <c r="C298" s="68"/>
      <c r="D298" s="68"/>
      <c r="E298" s="339" t="s">
        <v>2657</v>
      </c>
      <c r="F298" s="68" t="s">
        <v>2658</v>
      </c>
      <c r="G298" s="68"/>
      <c r="H298" s="68"/>
      <c r="I298" s="68"/>
      <c r="J298" s="68"/>
    </row>
    <row r="299" spans="1:10" ht="15.6" hidden="1" x14ac:dyDescent="0.3">
      <c r="A299" s="68"/>
      <c r="B299" s="68"/>
      <c r="C299" s="68"/>
      <c r="D299" s="68"/>
      <c r="E299" s="339" t="s">
        <v>2659</v>
      </c>
      <c r="F299" s="68" t="s">
        <v>2660</v>
      </c>
      <c r="G299" s="68"/>
      <c r="H299" s="68"/>
      <c r="I299" s="68"/>
      <c r="J299" s="68"/>
    </row>
    <row r="300" spans="1:10" ht="15.6" hidden="1" x14ac:dyDescent="0.3">
      <c r="A300" s="68"/>
      <c r="B300" s="68"/>
      <c r="C300" s="68"/>
      <c r="D300" s="68"/>
      <c r="E300" s="339" t="s">
        <v>2661</v>
      </c>
      <c r="F300" s="68" t="s">
        <v>2662</v>
      </c>
      <c r="G300" s="68"/>
      <c r="H300" s="68"/>
      <c r="I300" s="68"/>
      <c r="J300" s="68"/>
    </row>
    <row r="301" spans="1:10" ht="15.6" hidden="1" x14ac:dyDescent="0.3">
      <c r="A301" s="68"/>
      <c r="B301" s="68"/>
      <c r="C301" s="68"/>
      <c r="D301" s="68"/>
      <c r="E301" s="339" t="s">
        <v>2663</v>
      </c>
      <c r="F301" s="68" t="s">
        <v>694</v>
      </c>
      <c r="G301" s="68"/>
      <c r="H301" s="68"/>
      <c r="I301" s="68"/>
      <c r="J301" s="68"/>
    </row>
    <row r="302" spans="1:10" ht="15.6" hidden="1" x14ac:dyDescent="0.3">
      <c r="A302" s="68"/>
      <c r="B302" s="68"/>
      <c r="C302" s="68"/>
      <c r="D302" s="68"/>
      <c r="E302" s="339" t="s">
        <v>2664</v>
      </c>
      <c r="F302" s="68" t="s">
        <v>2665</v>
      </c>
      <c r="G302" s="68"/>
      <c r="H302" s="68"/>
      <c r="I302" s="68"/>
      <c r="J302" s="68"/>
    </row>
    <row r="303" spans="1:10" ht="15.6" hidden="1" x14ac:dyDescent="0.3">
      <c r="A303" s="68"/>
      <c r="B303" s="68"/>
      <c r="C303" s="68"/>
      <c r="D303" s="68"/>
      <c r="E303" s="339" t="s">
        <v>2666</v>
      </c>
      <c r="F303" s="68" t="s">
        <v>698</v>
      </c>
      <c r="G303" s="68"/>
      <c r="H303" s="68"/>
      <c r="I303" s="68"/>
      <c r="J303" s="68"/>
    </row>
    <row r="304" spans="1:10" ht="15.6" hidden="1" x14ac:dyDescent="0.3">
      <c r="A304" s="68"/>
      <c r="B304" s="68"/>
      <c r="C304" s="68"/>
      <c r="D304" s="68"/>
      <c r="E304" s="339" t="s">
        <v>2667</v>
      </c>
      <c r="F304" s="68" t="s">
        <v>2668</v>
      </c>
      <c r="G304" s="68"/>
      <c r="H304" s="68"/>
      <c r="I304" s="68"/>
      <c r="J304" s="68"/>
    </row>
    <row r="305" spans="1:10" ht="15.6" hidden="1" x14ac:dyDescent="0.3">
      <c r="A305" s="68"/>
      <c r="B305" s="68"/>
      <c r="C305" s="68"/>
      <c r="D305" s="68"/>
      <c r="E305" s="339" t="s">
        <v>2669</v>
      </c>
      <c r="F305" s="68" t="s">
        <v>2670</v>
      </c>
      <c r="G305" s="68"/>
      <c r="H305" s="68"/>
      <c r="I305" s="68"/>
      <c r="J305" s="68"/>
    </row>
    <row r="306" spans="1:10" ht="15.6" hidden="1" x14ac:dyDescent="0.3">
      <c r="A306" s="68"/>
      <c r="B306" s="68"/>
      <c r="C306" s="68"/>
      <c r="D306" s="68"/>
      <c r="E306" s="339" t="s">
        <v>2671</v>
      </c>
      <c r="F306" s="68" t="s">
        <v>2672</v>
      </c>
      <c r="G306" s="68"/>
      <c r="H306" s="68"/>
      <c r="I306" s="68"/>
      <c r="J306" s="68"/>
    </row>
    <row r="307" spans="1:10" ht="15.6" hidden="1" x14ac:dyDescent="0.3">
      <c r="A307" s="68"/>
      <c r="B307" s="68"/>
      <c r="C307" s="68"/>
      <c r="D307" s="68"/>
      <c r="E307" s="339" t="s">
        <v>2673</v>
      </c>
      <c r="F307" s="68" t="s">
        <v>2674</v>
      </c>
      <c r="G307" s="68"/>
      <c r="H307" s="68"/>
      <c r="I307" s="68"/>
      <c r="J307" s="68"/>
    </row>
    <row r="308" spans="1:10" ht="15.6" hidden="1" x14ac:dyDescent="0.3">
      <c r="A308" s="68"/>
      <c r="B308" s="68"/>
      <c r="C308" s="68"/>
      <c r="D308" s="68"/>
      <c r="E308" s="339" t="s">
        <v>2675</v>
      </c>
      <c r="F308" s="68" t="s">
        <v>2676</v>
      </c>
      <c r="G308" s="68"/>
      <c r="H308" s="68"/>
      <c r="I308" s="68"/>
      <c r="J308" s="68"/>
    </row>
    <row r="309" spans="1:10" ht="15.6" hidden="1" x14ac:dyDescent="0.3">
      <c r="A309" s="68"/>
      <c r="B309" s="68"/>
      <c r="C309" s="68"/>
      <c r="D309" s="68"/>
      <c r="E309" s="339" t="s">
        <v>709</v>
      </c>
      <c r="F309" s="68" t="s">
        <v>2677</v>
      </c>
      <c r="G309" s="68"/>
      <c r="H309" s="68"/>
      <c r="I309" s="68"/>
      <c r="J309" s="68"/>
    </row>
    <row r="310" spans="1:10" ht="15.6" hidden="1" x14ac:dyDescent="0.3">
      <c r="A310" s="68"/>
      <c r="B310" s="68"/>
      <c r="C310" s="68"/>
      <c r="D310" s="68"/>
      <c r="E310" s="339" t="s">
        <v>280</v>
      </c>
      <c r="F310" s="68" t="s">
        <v>2678</v>
      </c>
      <c r="G310" s="68"/>
      <c r="H310" s="68"/>
      <c r="I310" s="68"/>
      <c r="J310" s="68"/>
    </row>
    <row r="311" spans="1:10" ht="15.6" hidden="1" x14ac:dyDescent="0.3">
      <c r="A311" s="68"/>
      <c r="B311" s="68"/>
      <c r="C311" s="68"/>
      <c r="D311" s="68"/>
      <c r="E311" s="339" t="s">
        <v>711</v>
      </c>
      <c r="F311" s="68" t="s">
        <v>2679</v>
      </c>
      <c r="G311" s="68"/>
      <c r="H311" s="68"/>
      <c r="I311" s="68"/>
      <c r="J311" s="68"/>
    </row>
    <row r="312" spans="1:10" ht="15.6" hidden="1" x14ac:dyDescent="0.3">
      <c r="A312" s="68"/>
      <c r="B312" s="68"/>
      <c r="C312" s="68"/>
      <c r="D312" s="68"/>
      <c r="E312" s="339" t="s">
        <v>2680</v>
      </c>
      <c r="F312" s="68" t="s">
        <v>2681</v>
      </c>
      <c r="G312" s="68"/>
      <c r="H312" s="68"/>
      <c r="I312" s="68"/>
      <c r="J312" s="68"/>
    </row>
    <row r="313" spans="1:10" ht="15.6" hidden="1" x14ac:dyDescent="0.3">
      <c r="A313" s="68"/>
      <c r="B313" s="68"/>
      <c r="C313" s="68"/>
      <c r="D313" s="68"/>
      <c r="E313" s="339" t="s">
        <v>2682</v>
      </c>
      <c r="F313" s="68" t="s">
        <v>714</v>
      </c>
      <c r="G313" s="68"/>
      <c r="H313" s="68"/>
      <c r="I313" s="68"/>
      <c r="J313" s="68"/>
    </row>
    <row r="314" spans="1:10" ht="15.6" hidden="1" x14ac:dyDescent="0.3">
      <c r="A314" s="68"/>
      <c r="B314" s="68"/>
      <c r="C314" s="68"/>
      <c r="D314" s="68"/>
      <c r="E314" s="339" t="s">
        <v>2683</v>
      </c>
      <c r="F314" s="68" t="s">
        <v>2684</v>
      </c>
      <c r="G314" s="68"/>
      <c r="H314" s="68"/>
      <c r="I314" s="68"/>
      <c r="J314" s="68"/>
    </row>
    <row r="315" spans="1:10" ht="15.6" hidden="1" x14ac:dyDescent="0.3">
      <c r="A315" s="68"/>
      <c r="B315" s="68"/>
      <c r="C315" s="68"/>
      <c r="D315" s="68"/>
      <c r="E315" s="339" t="s">
        <v>2685</v>
      </c>
      <c r="F315" s="68" t="s">
        <v>718</v>
      </c>
      <c r="G315" s="68"/>
      <c r="H315" s="68"/>
      <c r="I315" s="68"/>
      <c r="J315" s="68"/>
    </row>
    <row r="316" spans="1:10" ht="15.6" hidden="1" x14ac:dyDescent="0.3">
      <c r="A316" s="68"/>
      <c r="B316" s="68"/>
      <c r="C316" s="68"/>
      <c r="D316" s="68"/>
      <c r="E316" s="339" t="s">
        <v>2686</v>
      </c>
      <c r="F316" s="68" t="s">
        <v>720</v>
      </c>
      <c r="G316" s="68"/>
      <c r="H316" s="68"/>
      <c r="I316" s="68"/>
      <c r="J316" s="68"/>
    </row>
    <row r="317" spans="1:10" ht="15.6" hidden="1" x14ac:dyDescent="0.3">
      <c r="A317" s="68"/>
      <c r="B317" s="68"/>
      <c r="C317" s="68"/>
      <c r="D317" s="68"/>
      <c r="E317" s="339" t="s">
        <v>2687</v>
      </c>
      <c r="F317" s="68" t="s">
        <v>722</v>
      </c>
      <c r="G317" s="68"/>
      <c r="H317" s="68"/>
      <c r="I317" s="68"/>
      <c r="J317" s="68"/>
    </row>
    <row r="318" spans="1:10" ht="15.6" hidden="1" x14ac:dyDescent="0.3">
      <c r="A318" s="68"/>
      <c r="B318" s="68"/>
      <c r="C318" s="68"/>
      <c r="D318" s="68"/>
      <c r="E318" s="339" t="s">
        <v>2688</v>
      </c>
      <c r="F318" s="68" t="s">
        <v>2689</v>
      </c>
      <c r="G318" s="68"/>
      <c r="H318" s="68"/>
      <c r="I318" s="68"/>
      <c r="J318" s="68"/>
    </row>
    <row r="319" spans="1:10" ht="15.6" hidden="1" x14ac:dyDescent="0.3">
      <c r="A319" s="68"/>
      <c r="B319" s="68"/>
      <c r="C319" s="68"/>
      <c r="D319" s="68"/>
      <c r="E319" s="339" t="s">
        <v>2690</v>
      </c>
      <c r="F319" s="68" t="s">
        <v>2691</v>
      </c>
      <c r="G319" s="68"/>
      <c r="H319" s="68"/>
      <c r="I319" s="68"/>
      <c r="J319" s="68"/>
    </row>
    <row r="320" spans="1:10" ht="15.6" hidden="1" x14ac:dyDescent="0.3">
      <c r="A320" s="68"/>
      <c r="B320" s="68"/>
      <c r="C320" s="68"/>
      <c r="D320" s="68"/>
      <c r="E320" s="339" t="s">
        <v>2692</v>
      </c>
      <c r="F320" s="68" t="s">
        <v>2693</v>
      </c>
      <c r="G320" s="68"/>
      <c r="H320" s="68"/>
      <c r="I320" s="68"/>
      <c r="J320" s="68"/>
    </row>
    <row r="321" spans="1:10" ht="15.6" hidden="1" x14ac:dyDescent="0.3">
      <c r="A321" s="68"/>
      <c r="B321" s="68"/>
      <c r="C321" s="68"/>
      <c r="D321" s="68"/>
      <c r="E321" s="339" t="s">
        <v>2694</v>
      </c>
      <c r="F321" s="68" t="s">
        <v>2695</v>
      </c>
      <c r="G321" s="68"/>
      <c r="H321" s="68"/>
      <c r="I321" s="68"/>
      <c r="J321" s="68"/>
    </row>
    <row r="322" spans="1:10" ht="15.6" hidden="1" x14ac:dyDescent="0.3">
      <c r="A322" s="68"/>
      <c r="B322" s="68"/>
      <c r="C322" s="68"/>
      <c r="D322" s="68"/>
      <c r="E322" s="339" t="s">
        <v>2696</v>
      </c>
      <c r="F322" s="68" t="s">
        <v>2697</v>
      </c>
      <c r="G322" s="68"/>
      <c r="H322" s="68"/>
      <c r="I322" s="68"/>
      <c r="J322" s="68"/>
    </row>
    <row r="323" spans="1:10" ht="15.6" hidden="1" x14ac:dyDescent="0.3">
      <c r="A323" s="68"/>
      <c r="B323" s="68"/>
      <c r="C323" s="68"/>
      <c r="D323" s="68"/>
      <c r="E323" s="339" t="s">
        <v>2698</v>
      </c>
      <c r="F323" s="68" t="s">
        <v>2699</v>
      </c>
      <c r="G323" s="68"/>
      <c r="H323" s="68"/>
      <c r="I323" s="68"/>
      <c r="J323" s="68"/>
    </row>
    <row r="324" spans="1:10" ht="15.6" hidden="1" x14ac:dyDescent="0.3">
      <c r="A324" s="68"/>
      <c r="B324" s="68"/>
      <c r="C324" s="68"/>
      <c r="D324" s="68"/>
      <c r="E324" s="339" t="s">
        <v>733</v>
      </c>
      <c r="F324" s="68" t="s">
        <v>2700</v>
      </c>
      <c r="G324" s="68"/>
      <c r="H324" s="68"/>
      <c r="I324" s="68"/>
      <c r="J324" s="68"/>
    </row>
    <row r="325" spans="1:10" ht="15.6" hidden="1" x14ac:dyDescent="0.3">
      <c r="A325" s="68"/>
      <c r="B325" s="68"/>
      <c r="C325" s="68"/>
      <c r="D325" s="68"/>
      <c r="E325" s="339" t="s">
        <v>2701</v>
      </c>
      <c r="F325" s="68" t="s">
        <v>2702</v>
      </c>
      <c r="G325" s="68"/>
      <c r="H325" s="68"/>
      <c r="I325" s="68"/>
      <c r="J325" s="68"/>
    </row>
    <row r="326" spans="1:10" ht="15.6" hidden="1" x14ac:dyDescent="0.3">
      <c r="A326" s="68"/>
      <c r="B326" s="68"/>
      <c r="C326" s="68"/>
      <c r="D326" s="68"/>
      <c r="E326" s="339" t="s">
        <v>2703</v>
      </c>
      <c r="F326" s="68" t="s">
        <v>2704</v>
      </c>
      <c r="G326" s="68"/>
      <c r="H326" s="68"/>
      <c r="I326" s="68"/>
      <c r="J326" s="68"/>
    </row>
    <row r="327" spans="1:10" ht="15.6" hidden="1" x14ac:dyDescent="0.3">
      <c r="A327" s="68"/>
      <c r="B327" s="68"/>
      <c r="C327" s="68"/>
      <c r="D327" s="68"/>
      <c r="E327" s="339" t="s">
        <v>2705</v>
      </c>
      <c r="F327" s="68" t="s">
        <v>2706</v>
      </c>
      <c r="G327" s="68"/>
      <c r="H327" s="68"/>
      <c r="I327" s="68"/>
      <c r="J327" s="68"/>
    </row>
    <row r="328" spans="1:10" ht="15.6" hidden="1" x14ac:dyDescent="0.3">
      <c r="A328" s="68"/>
      <c r="B328" s="68"/>
      <c r="C328" s="68"/>
      <c r="D328" s="68"/>
      <c r="E328" s="339" t="s">
        <v>2707</v>
      </c>
      <c r="F328" s="68" t="s">
        <v>2708</v>
      </c>
      <c r="G328" s="68"/>
      <c r="H328" s="68"/>
      <c r="I328" s="68"/>
      <c r="J328" s="68"/>
    </row>
    <row r="329" spans="1:10" ht="15.6" hidden="1" x14ac:dyDescent="0.3">
      <c r="A329" s="68"/>
      <c r="B329" s="68"/>
      <c r="C329" s="68"/>
      <c r="D329" s="68"/>
      <c r="E329" s="339" t="s">
        <v>2709</v>
      </c>
      <c r="F329" s="68" t="s">
        <v>2710</v>
      </c>
      <c r="G329" s="68"/>
      <c r="H329" s="68"/>
      <c r="I329" s="68"/>
      <c r="J329" s="68"/>
    </row>
    <row r="330" spans="1:10" ht="15.6" hidden="1" x14ac:dyDescent="0.3">
      <c r="A330" s="68"/>
      <c r="B330" s="68"/>
      <c r="C330" s="68"/>
      <c r="D330" s="68"/>
      <c r="E330" s="339" t="s">
        <v>2711</v>
      </c>
      <c r="F330" s="68" t="s">
        <v>2712</v>
      </c>
      <c r="G330" s="68"/>
      <c r="H330" s="68"/>
      <c r="I330" s="68"/>
      <c r="J330" s="68"/>
    </row>
    <row r="331" spans="1:10" ht="15.6" hidden="1" x14ac:dyDescent="0.3">
      <c r="A331" s="68"/>
      <c r="B331" s="68"/>
      <c r="C331" s="68"/>
      <c r="D331" s="68"/>
      <c r="E331" s="339" t="s">
        <v>747</v>
      </c>
      <c r="F331" s="68" t="s">
        <v>748</v>
      </c>
      <c r="G331" s="68"/>
      <c r="H331" s="68"/>
      <c r="I331" s="68"/>
      <c r="J331" s="68"/>
    </row>
    <row r="332" spans="1:10" ht="15.6" hidden="1" x14ac:dyDescent="0.3">
      <c r="A332" s="68"/>
      <c r="B332" s="68"/>
      <c r="C332" s="68"/>
      <c r="D332" s="68"/>
      <c r="E332" s="339" t="s">
        <v>749</v>
      </c>
      <c r="F332" s="68" t="s">
        <v>750</v>
      </c>
      <c r="G332" s="68"/>
      <c r="H332" s="68"/>
      <c r="I332" s="68"/>
      <c r="J332" s="68"/>
    </row>
    <row r="333" spans="1:10" ht="15.6" hidden="1" x14ac:dyDescent="0.3">
      <c r="A333" s="68"/>
      <c r="B333" s="68"/>
      <c r="C333" s="68"/>
      <c r="D333" s="68"/>
      <c r="E333" s="339" t="s">
        <v>751</v>
      </c>
      <c r="F333" s="68" t="s">
        <v>752</v>
      </c>
      <c r="G333" s="68"/>
      <c r="H333" s="68"/>
      <c r="I333" s="68"/>
      <c r="J333" s="68"/>
    </row>
    <row r="334" spans="1:10" ht="15.6" hidden="1" x14ac:dyDescent="0.3">
      <c r="A334" s="68"/>
      <c r="B334" s="68"/>
      <c r="C334" s="68"/>
      <c r="D334" s="68"/>
      <c r="E334" s="339" t="s">
        <v>2713</v>
      </c>
      <c r="F334" s="68" t="s">
        <v>2714</v>
      </c>
      <c r="G334" s="68"/>
      <c r="H334" s="68"/>
      <c r="I334" s="68"/>
      <c r="J334" s="68"/>
    </row>
    <row r="335" spans="1:10" ht="15.6" hidden="1" x14ac:dyDescent="0.3">
      <c r="A335" s="68"/>
      <c r="B335" s="68"/>
      <c r="C335" s="68"/>
      <c r="D335" s="68"/>
      <c r="E335" s="339" t="s">
        <v>2715</v>
      </c>
      <c r="F335" s="68" t="s">
        <v>754</v>
      </c>
      <c r="G335" s="68"/>
      <c r="H335" s="68"/>
      <c r="I335" s="68"/>
      <c r="J335" s="68"/>
    </row>
    <row r="336" spans="1:10" ht="15.6" hidden="1" x14ac:dyDescent="0.3">
      <c r="A336" s="68"/>
      <c r="B336" s="68"/>
      <c r="C336" s="68"/>
      <c r="D336" s="68"/>
      <c r="E336" s="339" t="s">
        <v>2716</v>
      </c>
      <c r="F336" s="68" t="s">
        <v>756</v>
      </c>
      <c r="G336" s="68"/>
      <c r="H336" s="68"/>
      <c r="I336" s="68"/>
      <c r="J336" s="68"/>
    </row>
    <row r="337" spans="1:10" ht="15.6" hidden="1" x14ac:dyDescent="0.3">
      <c r="A337" s="68"/>
      <c r="B337" s="68"/>
      <c r="C337" s="68"/>
      <c r="D337" s="68"/>
      <c r="E337" s="339" t="s">
        <v>2717</v>
      </c>
      <c r="F337" s="68" t="s">
        <v>2718</v>
      </c>
      <c r="G337" s="68"/>
      <c r="H337" s="68"/>
      <c r="I337" s="68"/>
      <c r="J337" s="68"/>
    </row>
    <row r="338" spans="1:10" ht="15.6" hidden="1" x14ac:dyDescent="0.3">
      <c r="A338" s="68"/>
      <c r="B338" s="68"/>
      <c r="C338" s="68"/>
      <c r="D338" s="68"/>
      <c r="E338" s="339" t="s">
        <v>2719</v>
      </c>
      <c r="F338" s="68" t="s">
        <v>760</v>
      </c>
      <c r="G338" s="68"/>
      <c r="H338" s="68"/>
      <c r="I338" s="68"/>
      <c r="J338" s="68"/>
    </row>
    <row r="339" spans="1:10" ht="15.6" hidden="1" x14ac:dyDescent="0.3">
      <c r="A339" s="68"/>
      <c r="B339" s="68"/>
      <c r="C339" s="68"/>
      <c r="D339" s="68"/>
      <c r="E339" s="339" t="s">
        <v>761</v>
      </c>
      <c r="F339" s="68" t="s">
        <v>762</v>
      </c>
      <c r="G339" s="68"/>
      <c r="H339" s="68"/>
      <c r="I339" s="68"/>
      <c r="J339" s="68"/>
    </row>
    <row r="340" spans="1:10" ht="15.6" hidden="1" x14ac:dyDescent="0.3">
      <c r="A340" s="68"/>
      <c r="B340" s="68"/>
      <c r="C340" s="68"/>
      <c r="D340" s="68"/>
      <c r="E340" s="339" t="s">
        <v>2720</v>
      </c>
      <c r="F340" s="68" t="s">
        <v>2721</v>
      </c>
      <c r="G340" s="68"/>
      <c r="H340" s="68"/>
      <c r="I340" s="68"/>
      <c r="J340" s="68"/>
    </row>
    <row r="341" spans="1:10" ht="15.6" hidden="1" x14ac:dyDescent="0.3">
      <c r="A341" s="68"/>
      <c r="B341" s="68"/>
      <c r="C341" s="68"/>
      <c r="D341" s="68"/>
      <c r="E341" s="339" t="s">
        <v>2722</v>
      </c>
      <c r="F341" s="68" t="s">
        <v>2723</v>
      </c>
      <c r="G341" s="68"/>
      <c r="H341" s="68"/>
      <c r="I341" s="68"/>
      <c r="J341" s="68"/>
    </row>
    <row r="342" spans="1:10" ht="15.6" hidden="1" x14ac:dyDescent="0.3">
      <c r="A342" s="68"/>
      <c r="B342" s="68"/>
      <c r="C342" s="68"/>
      <c r="D342" s="68"/>
      <c r="E342" s="339" t="s">
        <v>2724</v>
      </c>
      <c r="F342" s="68" t="s">
        <v>2725</v>
      </c>
      <c r="G342" s="68"/>
      <c r="H342" s="68"/>
      <c r="I342" s="68"/>
      <c r="J342" s="68"/>
    </row>
    <row r="343" spans="1:10" ht="15.6" hidden="1" x14ac:dyDescent="0.3">
      <c r="A343" s="68"/>
      <c r="B343" s="68"/>
      <c r="C343" s="68"/>
      <c r="D343" s="68"/>
      <c r="E343" s="339" t="s">
        <v>2726</v>
      </c>
      <c r="F343" s="68" t="s">
        <v>2727</v>
      </c>
      <c r="G343" s="68"/>
      <c r="H343" s="68"/>
      <c r="I343" s="68"/>
      <c r="J343" s="68"/>
    </row>
    <row r="344" spans="1:10" ht="15.6" hidden="1" x14ac:dyDescent="0.3">
      <c r="A344" s="68"/>
      <c r="B344" s="68"/>
      <c r="C344" s="68"/>
      <c r="D344" s="68"/>
      <c r="E344" s="339" t="s">
        <v>2728</v>
      </c>
      <c r="F344" s="68" t="s">
        <v>2729</v>
      </c>
      <c r="G344" s="68"/>
      <c r="H344" s="68"/>
      <c r="I344" s="68"/>
      <c r="J344" s="68"/>
    </row>
    <row r="345" spans="1:10" ht="15.6" hidden="1" x14ac:dyDescent="0.3">
      <c r="A345" s="68"/>
      <c r="B345" s="68"/>
      <c r="C345" s="68"/>
      <c r="D345" s="68"/>
      <c r="E345" s="339" t="s">
        <v>771</v>
      </c>
      <c r="F345" s="68" t="s">
        <v>772</v>
      </c>
      <c r="G345" s="68"/>
      <c r="H345" s="68"/>
      <c r="I345" s="68"/>
      <c r="J345" s="68"/>
    </row>
    <row r="346" spans="1:10" ht="15.6" hidden="1" x14ac:dyDescent="0.3">
      <c r="A346" s="68"/>
      <c r="B346" s="68"/>
      <c r="C346" s="68"/>
      <c r="D346" s="68"/>
      <c r="E346" s="339" t="s">
        <v>2730</v>
      </c>
      <c r="F346" s="68" t="s">
        <v>2731</v>
      </c>
      <c r="G346" s="68"/>
      <c r="H346" s="68"/>
      <c r="I346" s="68"/>
      <c r="J346" s="68"/>
    </row>
    <row r="347" spans="1:10" ht="15.6" hidden="1" x14ac:dyDescent="0.3">
      <c r="A347" s="68"/>
      <c r="B347" s="68"/>
      <c r="C347" s="68"/>
      <c r="D347" s="68"/>
      <c r="E347" s="339" t="s">
        <v>2732</v>
      </c>
      <c r="F347" s="68" t="s">
        <v>2733</v>
      </c>
      <c r="G347" s="68"/>
      <c r="H347" s="68"/>
      <c r="I347" s="68"/>
      <c r="J347" s="68"/>
    </row>
    <row r="348" spans="1:10" ht="15.6" hidden="1" x14ac:dyDescent="0.3">
      <c r="A348" s="68"/>
      <c r="B348" s="68"/>
      <c r="C348" s="68"/>
      <c r="D348" s="68"/>
      <c r="E348" s="339" t="s">
        <v>2734</v>
      </c>
      <c r="F348" s="68" t="s">
        <v>778</v>
      </c>
      <c r="G348" s="68"/>
      <c r="H348" s="68"/>
      <c r="I348" s="68"/>
      <c r="J348" s="68"/>
    </row>
    <row r="349" spans="1:10" ht="15.6" hidden="1" x14ac:dyDescent="0.3">
      <c r="A349" s="68"/>
      <c r="B349" s="68"/>
      <c r="C349" s="68"/>
      <c r="D349" s="68"/>
      <c r="E349" s="339" t="s">
        <v>2735</v>
      </c>
      <c r="F349" s="68" t="s">
        <v>780</v>
      </c>
      <c r="G349" s="68"/>
      <c r="H349" s="68"/>
      <c r="I349" s="68"/>
      <c r="J349" s="68"/>
    </row>
    <row r="350" spans="1:10" ht="15.6" hidden="1" x14ac:dyDescent="0.3">
      <c r="A350" s="68"/>
      <c r="B350" s="68"/>
      <c r="C350" s="68"/>
      <c r="D350" s="68"/>
      <c r="E350" s="339" t="s">
        <v>2736</v>
      </c>
      <c r="F350" s="68" t="s">
        <v>782</v>
      </c>
      <c r="G350" s="68"/>
      <c r="H350" s="68"/>
      <c r="I350" s="68"/>
      <c r="J350" s="68"/>
    </row>
    <row r="351" spans="1:10" ht="15.6" hidden="1" x14ac:dyDescent="0.3">
      <c r="A351" s="68"/>
      <c r="B351" s="68"/>
      <c r="C351" s="68"/>
      <c r="D351" s="68"/>
      <c r="E351" s="339" t="s">
        <v>2737</v>
      </c>
      <c r="F351" s="68" t="s">
        <v>2738</v>
      </c>
      <c r="G351" s="68"/>
      <c r="H351" s="68"/>
      <c r="I351" s="68"/>
      <c r="J351" s="68"/>
    </row>
    <row r="352" spans="1:10" ht="15.6" hidden="1" x14ac:dyDescent="0.3">
      <c r="A352" s="68"/>
      <c r="B352" s="68"/>
      <c r="C352" s="68"/>
      <c r="D352" s="68"/>
      <c r="E352" s="339" t="s">
        <v>2739</v>
      </c>
      <c r="F352" s="68" t="s">
        <v>2740</v>
      </c>
      <c r="G352" s="68"/>
      <c r="H352" s="68"/>
      <c r="I352" s="68"/>
      <c r="J352" s="68"/>
    </row>
    <row r="353" spans="1:10" ht="15.6" hidden="1" x14ac:dyDescent="0.3">
      <c r="A353" s="68"/>
      <c r="B353" s="68"/>
      <c r="C353" s="68"/>
      <c r="D353" s="68"/>
      <c r="E353" s="339" t="s">
        <v>2741</v>
      </c>
      <c r="F353" s="68" t="s">
        <v>2742</v>
      </c>
      <c r="G353" s="68"/>
      <c r="H353" s="68"/>
      <c r="I353" s="68"/>
      <c r="J353" s="68"/>
    </row>
    <row r="354" spans="1:10" ht="15.6" hidden="1" x14ac:dyDescent="0.3">
      <c r="A354" s="68"/>
      <c r="B354" s="68"/>
      <c r="C354" s="68"/>
      <c r="D354" s="68"/>
      <c r="E354" s="339" t="s">
        <v>2743</v>
      </c>
      <c r="F354" s="68" t="s">
        <v>2744</v>
      </c>
      <c r="G354" s="68"/>
      <c r="H354" s="68"/>
      <c r="I354" s="68"/>
      <c r="J354" s="68"/>
    </row>
    <row r="355" spans="1:10" ht="15.6" hidden="1" x14ac:dyDescent="0.3">
      <c r="A355" s="68"/>
      <c r="B355" s="68"/>
      <c r="C355" s="68"/>
      <c r="D355" s="68"/>
      <c r="E355" s="339" t="s">
        <v>2745</v>
      </c>
      <c r="F355" s="68" t="s">
        <v>2746</v>
      </c>
      <c r="G355" s="68"/>
      <c r="H355" s="68"/>
      <c r="I355" s="68"/>
      <c r="J355" s="68"/>
    </row>
    <row r="356" spans="1:10" ht="15.6" hidden="1" x14ac:dyDescent="0.3">
      <c r="A356" s="68"/>
      <c r="B356" s="68"/>
      <c r="C356" s="68"/>
      <c r="D356" s="68"/>
      <c r="E356" s="339" t="s">
        <v>2747</v>
      </c>
      <c r="F356" s="68" t="s">
        <v>2748</v>
      </c>
      <c r="G356" s="68"/>
      <c r="H356" s="68"/>
      <c r="I356" s="68"/>
      <c r="J356" s="68"/>
    </row>
    <row r="357" spans="1:10" ht="15.6" hidden="1" x14ac:dyDescent="0.3">
      <c r="A357" s="68"/>
      <c r="B357" s="68"/>
      <c r="C357" s="68"/>
      <c r="D357" s="68"/>
      <c r="E357" s="339" t="s">
        <v>2749</v>
      </c>
      <c r="F357" s="68" t="s">
        <v>2750</v>
      </c>
      <c r="G357" s="68"/>
      <c r="H357" s="68"/>
      <c r="I357" s="68"/>
      <c r="J357" s="68"/>
    </row>
    <row r="358" spans="1:10" ht="15.6" hidden="1" x14ac:dyDescent="0.3">
      <c r="A358" s="68"/>
      <c r="B358" s="68"/>
      <c r="C358" s="68"/>
      <c r="D358" s="68"/>
      <c r="E358" s="339" t="s">
        <v>2751</v>
      </c>
      <c r="F358" s="68" t="s">
        <v>2752</v>
      </c>
      <c r="G358" s="68"/>
      <c r="H358" s="68"/>
      <c r="I358" s="68"/>
      <c r="J358" s="68"/>
    </row>
    <row r="359" spans="1:10" ht="15.6" hidden="1" x14ac:dyDescent="0.3">
      <c r="A359" s="68"/>
      <c r="B359" s="68"/>
      <c r="C359" s="68"/>
      <c r="D359" s="68"/>
      <c r="E359" s="339" t="s">
        <v>2753</v>
      </c>
      <c r="F359" s="68" t="s">
        <v>798</v>
      </c>
      <c r="G359" s="68"/>
      <c r="H359" s="68"/>
      <c r="I359" s="68"/>
      <c r="J359" s="68"/>
    </row>
    <row r="360" spans="1:10" ht="15.6" hidden="1" x14ac:dyDescent="0.3">
      <c r="A360" s="68"/>
      <c r="B360" s="68"/>
      <c r="C360" s="68"/>
      <c r="D360" s="68"/>
      <c r="E360" s="339" t="s">
        <v>799</v>
      </c>
      <c r="F360" s="68" t="s">
        <v>800</v>
      </c>
      <c r="G360" s="68"/>
      <c r="H360" s="68"/>
      <c r="I360" s="68"/>
      <c r="J360" s="68"/>
    </row>
    <row r="361" spans="1:10" ht="15.6" hidden="1" x14ac:dyDescent="0.3">
      <c r="A361" s="68"/>
      <c r="B361" s="68"/>
      <c r="C361" s="68"/>
      <c r="D361" s="68"/>
      <c r="E361" s="339" t="s">
        <v>801</v>
      </c>
      <c r="F361" s="68" t="s">
        <v>2754</v>
      </c>
      <c r="G361" s="68"/>
      <c r="H361" s="68"/>
      <c r="I361" s="68"/>
      <c r="J361" s="68"/>
    </row>
    <row r="362" spans="1:10" ht="15.6" hidden="1" x14ac:dyDescent="0.3">
      <c r="A362" s="68"/>
      <c r="B362" s="68"/>
      <c r="C362" s="68"/>
      <c r="D362" s="68"/>
      <c r="E362" s="339" t="s">
        <v>803</v>
      </c>
      <c r="F362" s="68" t="s">
        <v>804</v>
      </c>
      <c r="G362" s="68"/>
      <c r="H362" s="68"/>
      <c r="I362" s="68"/>
      <c r="J362" s="68"/>
    </row>
    <row r="363" spans="1:10" ht="15.6" hidden="1" x14ac:dyDescent="0.3">
      <c r="A363" s="68"/>
      <c r="B363" s="68"/>
      <c r="C363" s="68"/>
      <c r="D363" s="68"/>
      <c r="E363" s="339" t="s">
        <v>805</v>
      </c>
      <c r="F363" s="68" t="s">
        <v>806</v>
      </c>
      <c r="G363" s="68"/>
      <c r="H363" s="68"/>
      <c r="I363" s="68"/>
      <c r="J363" s="68"/>
    </row>
    <row r="364" spans="1:10" ht="15.6" hidden="1" x14ac:dyDescent="0.3">
      <c r="A364" s="68"/>
      <c r="B364" s="68"/>
      <c r="C364" s="68"/>
      <c r="D364" s="68"/>
      <c r="E364" s="339" t="s">
        <v>807</v>
      </c>
      <c r="F364" s="68" t="s">
        <v>2755</v>
      </c>
      <c r="G364" s="68"/>
      <c r="H364" s="68"/>
      <c r="I364" s="68"/>
      <c r="J364" s="68"/>
    </row>
    <row r="365" spans="1:10" ht="15.6" hidden="1" x14ac:dyDescent="0.3">
      <c r="A365" s="68"/>
      <c r="B365" s="68"/>
      <c r="C365" s="68"/>
      <c r="D365" s="68"/>
      <c r="E365" s="339" t="s">
        <v>2756</v>
      </c>
      <c r="F365" s="68" t="s">
        <v>810</v>
      </c>
      <c r="G365" s="68"/>
      <c r="H365" s="68"/>
      <c r="I365" s="68"/>
      <c r="J365" s="68"/>
    </row>
    <row r="366" spans="1:10" ht="15.6" hidden="1" x14ac:dyDescent="0.3">
      <c r="A366" s="68"/>
      <c r="B366" s="68"/>
      <c r="C366" s="68"/>
      <c r="D366" s="68"/>
      <c r="E366" s="339" t="s">
        <v>2757</v>
      </c>
      <c r="F366" s="68" t="s">
        <v>2758</v>
      </c>
      <c r="G366" s="68"/>
      <c r="H366" s="68"/>
      <c r="I366" s="68"/>
      <c r="J366" s="68"/>
    </row>
    <row r="367" spans="1:10" ht="15.6" hidden="1" x14ac:dyDescent="0.3">
      <c r="A367" s="68"/>
      <c r="B367" s="68"/>
      <c r="C367" s="68"/>
      <c r="D367" s="68"/>
      <c r="E367" s="339" t="s">
        <v>2759</v>
      </c>
      <c r="F367" s="68" t="s">
        <v>2760</v>
      </c>
      <c r="G367" s="68"/>
      <c r="H367" s="68"/>
      <c r="I367" s="68"/>
      <c r="J367" s="68"/>
    </row>
    <row r="368" spans="1:10" ht="15.6" hidden="1" x14ac:dyDescent="0.3">
      <c r="A368" s="68"/>
      <c r="B368" s="68"/>
      <c r="C368" s="68"/>
      <c r="D368" s="68"/>
      <c r="E368" s="339" t="s">
        <v>2761</v>
      </c>
      <c r="F368" s="68" t="s">
        <v>2762</v>
      </c>
      <c r="G368" s="68"/>
      <c r="H368" s="68"/>
      <c r="I368" s="68"/>
      <c r="J368" s="68"/>
    </row>
    <row r="369" spans="1:10" ht="15.6" hidden="1" x14ac:dyDescent="0.3">
      <c r="A369" s="68"/>
      <c r="B369" s="68"/>
      <c r="C369" s="68"/>
      <c r="D369" s="68"/>
      <c r="E369" s="339" t="s">
        <v>2763</v>
      </c>
      <c r="F369" s="68" t="s">
        <v>2764</v>
      </c>
      <c r="G369" s="68"/>
      <c r="H369" s="68"/>
      <c r="I369" s="68"/>
      <c r="J369" s="68"/>
    </row>
    <row r="370" spans="1:10" ht="15.6" hidden="1" x14ac:dyDescent="0.3">
      <c r="A370" s="68"/>
      <c r="B370" s="68"/>
      <c r="C370" s="68"/>
      <c r="D370" s="68"/>
      <c r="E370" s="339" t="s">
        <v>2765</v>
      </c>
      <c r="F370" s="68" t="s">
        <v>2766</v>
      </c>
      <c r="G370" s="68"/>
      <c r="H370" s="68"/>
      <c r="I370" s="68"/>
      <c r="J370" s="68"/>
    </row>
    <row r="371" spans="1:10" ht="15.6" hidden="1" x14ac:dyDescent="0.3">
      <c r="A371" s="68"/>
      <c r="B371" s="68"/>
      <c r="C371" s="68"/>
      <c r="D371" s="68"/>
      <c r="E371" s="339" t="s">
        <v>2767</v>
      </c>
      <c r="F371" s="68" t="s">
        <v>2768</v>
      </c>
      <c r="G371" s="68"/>
      <c r="H371" s="68"/>
      <c r="I371" s="68"/>
      <c r="J371" s="68"/>
    </row>
    <row r="372" spans="1:10" ht="15.6" hidden="1" x14ac:dyDescent="0.3">
      <c r="A372" s="68"/>
      <c r="B372" s="68"/>
      <c r="C372" s="68"/>
      <c r="D372" s="68"/>
      <c r="E372" s="339" t="s">
        <v>2769</v>
      </c>
      <c r="F372" s="68" t="s">
        <v>2770</v>
      </c>
      <c r="G372" s="68"/>
      <c r="H372" s="68"/>
      <c r="I372" s="68"/>
      <c r="J372" s="68"/>
    </row>
    <row r="373" spans="1:10" ht="15.6" hidden="1" x14ac:dyDescent="0.3">
      <c r="A373" s="68"/>
      <c r="B373" s="68"/>
      <c r="C373" s="68"/>
      <c r="D373" s="68"/>
      <c r="E373" s="339" t="s">
        <v>2771</v>
      </c>
      <c r="F373" s="68" t="s">
        <v>2772</v>
      </c>
      <c r="G373" s="68"/>
      <c r="H373" s="68"/>
      <c r="I373" s="68"/>
      <c r="J373" s="68"/>
    </row>
    <row r="374" spans="1:10" ht="15.6" hidden="1" x14ac:dyDescent="0.3">
      <c r="A374" s="68"/>
      <c r="B374" s="68"/>
      <c r="C374" s="68"/>
      <c r="D374" s="68"/>
      <c r="E374" s="339" t="s">
        <v>2773</v>
      </c>
      <c r="F374" s="68" t="s">
        <v>2774</v>
      </c>
      <c r="G374" s="68"/>
      <c r="H374" s="68"/>
      <c r="I374" s="68"/>
      <c r="J374" s="68"/>
    </row>
    <row r="375" spans="1:10" ht="15.6" hidden="1" x14ac:dyDescent="0.3">
      <c r="A375" s="68"/>
      <c r="B375" s="68"/>
      <c r="C375" s="68"/>
      <c r="D375" s="68"/>
      <c r="E375" s="339" t="s">
        <v>2775</v>
      </c>
      <c r="F375" s="68" t="s">
        <v>2776</v>
      </c>
      <c r="G375" s="68"/>
      <c r="H375" s="68"/>
      <c r="I375" s="68"/>
      <c r="J375" s="68"/>
    </row>
    <row r="376" spans="1:10" ht="15.6" hidden="1" x14ac:dyDescent="0.3">
      <c r="A376" s="68"/>
      <c r="B376" s="68"/>
      <c r="C376" s="68"/>
      <c r="D376" s="68"/>
      <c r="E376" s="339" t="s">
        <v>2777</v>
      </c>
      <c r="F376" s="68" t="s">
        <v>2778</v>
      </c>
      <c r="G376" s="68"/>
      <c r="H376" s="68"/>
      <c r="I376" s="68"/>
      <c r="J376" s="68"/>
    </row>
    <row r="377" spans="1:10" ht="15.6" hidden="1" x14ac:dyDescent="0.3">
      <c r="A377" s="68"/>
      <c r="B377" s="68"/>
      <c r="C377" s="68"/>
      <c r="D377" s="68"/>
      <c r="E377" s="339" t="s">
        <v>2779</v>
      </c>
      <c r="F377" s="68" t="s">
        <v>828</v>
      </c>
      <c r="G377" s="68"/>
      <c r="H377" s="68"/>
      <c r="I377" s="68"/>
      <c r="J377" s="68"/>
    </row>
    <row r="378" spans="1:10" ht="15.6" hidden="1" x14ac:dyDescent="0.3">
      <c r="A378" s="68"/>
      <c r="B378" s="68"/>
      <c r="C378" s="68"/>
      <c r="D378" s="68"/>
      <c r="E378" s="339" t="s">
        <v>2780</v>
      </c>
      <c r="F378" s="68" t="s">
        <v>830</v>
      </c>
      <c r="G378" s="68"/>
      <c r="H378" s="68"/>
      <c r="I378" s="68"/>
      <c r="J378" s="68"/>
    </row>
    <row r="379" spans="1:10" ht="15.6" hidden="1" x14ac:dyDescent="0.3">
      <c r="A379" s="68"/>
      <c r="B379" s="68"/>
      <c r="C379" s="68"/>
      <c r="D379" s="68"/>
      <c r="E379" s="339" t="s">
        <v>2781</v>
      </c>
      <c r="F379" s="68" t="s">
        <v>832</v>
      </c>
      <c r="G379" s="68"/>
      <c r="H379" s="68"/>
      <c r="I379" s="68"/>
      <c r="J379" s="68"/>
    </row>
    <row r="380" spans="1:10" ht="15.6" hidden="1" x14ac:dyDescent="0.3">
      <c r="A380" s="68"/>
      <c r="B380" s="68"/>
      <c r="C380" s="68"/>
      <c r="D380" s="68"/>
      <c r="E380" s="339" t="s">
        <v>2782</v>
      </c>
      <c r="F380" s="68" t="s">
        <v>834</v>
      </c>
      <c r="G380" s="68"/>
      <c r="H380" s="68"/>
      <c r="I380" s="68"/>
      <c r="J380" s="68"/>
    </row>
    <row r="381" spans="1:10" ht="15.6" hidden="1" x14ac:dyDescent="0.3">
      <c r="A381" s="68"/>
      <c r="B381" s="68"/>
      <c r="C381" s="68"/>
      <c r="D381" s="68"/>
      <c r="E381" s="339" t="s">
        <v>2783</v>
      </c>
      <c r="F381" s="68" t="s">
        <v>2784</v>
      </c>
      <c r="G381" s="68"/>
      <c r="H381" s="68"/>
      <c r="I381" s="68"/>
      <c r="J381" s="68"/>
    </row>
    <row r="382" spans="1:10" ht="15.6" hidden="1" x14ac:dyDescent="0.3">
      <c r="A382" s="68"/>
      <c r="B382" s="68"/>
      <c r="C382" s="68"/>
      <c r="D382" s="68"/>
      <c r="E382" s="339" t="s">
        <v>2785</v>
      </c>
      <c r="F382" s="68" t="s">
        <v>2786</v>
      </c>
      <c r="G382" s="68"/>
      <c r="H382" s="68"/>
      <c r="I382" s="68"/>
      <c r="J382" s="68"/>
    </row>
    <row r="383" spans="1:10" ht="15.6" hidden="1" x14ac:dyDescent="0.3">
      <c r="A383" s="68"/>
      <c r="B383" s="68"/>
      <c r="C383" s="68"/>
      <c r="D383" s="68"/>
      <c r="E383" s="339" t="s">
        <v>2787</v>
      </c>
      <c r="F383" s="68" t="s">
        <v>2788</v>
      </c>
      <c r="G383" s="68"/>
      <c r="H383" s="68"/>
      <c r="I383" s="68"/>
      <c r="J383" s="68"/>
    </row>
    <row r="384" spans="1:10" ht="15.6" hidden="1" x14ac:dyDescent="0.3">
      <c r="A384" s="68"/>
      <c r="B384" s="68"/>
      <c r="C384" s="68"/>
      <c r="D384" s="68"/>
      <c r="E384" s="339" t="s">
        <v>2789</v>
      </c>
      <c r="F384" s="68" t="s">
        <v>2790</v>
      </c>
      <c r="G384" s="68"/>
      <c r="H384" s="68"/>
      <c r="I384" s="68"/>
      <c r="J384" s="68"/>
    </row>
    <row r="385" spans="1:10" ht="15.6" hidden="1" x14ac:dyDescent="0.3">
      <c r="A385" s="68"/>
      <c r="B385" s="68"/>
      <c r="C385" s="68"/>
      <c r="D385" s="68"/>
      <c r="E385" s="339" t="s">
        <v>2791</v>
      </c>
      <c r="F385" s="68" t="s">
        <v>2792</v>
      </c>
      <c r="G385" s="68"/>
      <c r="H385" s="68"/>
      <c r="I385" s="68"/>
      <c r="J385" s="68"/>
    </row>
    <row r="386" spans="1:10" ht="15.6" hidden="1" x14ac:dyDescent="0.3">
      <c r="A386" s="68"/>
      <c r="B386" s="68"/>
      <c r="C386" s="68"/>
      <c r="D386" s="68"/>
      <c r="E386" s="339" t="s">
        <v>2793</v>
      </c>
      <c r="F386" s="68" t="s">
        <v>2794</v>
      </c>
      <c r="G386" s="68"/>
      <c r="H386" s="68"/>
      <c r="I386" s="68"/>
      <c r="J386" s="68"/>
    </row>
    <row r="387" spans="1:10" ht="15.6" hidden="1" x14ac:dyDescent="0.3">
      <c r="A387" s="68"/>
      <c r="B387" s="68"/>
      <c r="C387" s="68"/>
      <c r="D387" s="68"/>
      <c r="E387" s="339" t="s">
        <v>2795</v>
      </c>
      <c r="F387" s="68" t="s">
        <v>2796</v>
      </c>
      <c r="G387" s="68"/>
      <c r="H387" s="68"/>
      <c r="I387" s="68"/>
      <c r="J387" s="68"/>
    </row>
    <row r="388" spans="1:10" ht="15.6" hidden="1" x14ac:dyDescent="0.3">
      <c r="A388" s="68"/>
      <c r="B388" s="68"/>
      <c r="C388" s="68"/>
      <c r="D388" s="68"/>
      <c r="E388" s="339" t="s">
        <v>2797</v>
      </c>
      <c r="F388" s="68" t="s">
        <v>846</v>
      </c>
      <c r="G388" s="68"/>
      <c r="H388" s="68"/>
      <c r="I388" s="68"/>
      <c r="J388" s="68"/>
    </row>
    <row r="389" spans="1:10" ht="15.6" hidden="1" x14ac:dyDescent="0.3">
      <c r="A389" s="68"/>
      <c r="B389" s="68"/>
      <c r="C389" s="68"/>
      <c r="D389" s="68"/>
      <c r="E389" s="339" t="s">
        <v>2798</v>
      </c>
      <c r="F389" s="68" t="s">
        <v>848</v>
      </c>
      <c r="G389" s="68"/>
      <c r="H389" s="68"/>
      <c r="I389" s="68"/>
      <c r="J389" s="68"/>
    </row>
    <row r="390" spans="1:10" ht="15.6" hidden="1" x14ac:dyDescent="0.3">
      <c r="A390" s="68"/>
      <c r="B390" s="68"/>
      <c r="C390" s="68"/>
      <c r="D390" s="68"/>
      <c r="E390" s="339" t="s">
        <v>2799</v>
      </c>
      <c r="F390" s="68" t="s">
        <v>850</v>
      </c>
      <c r="G390" s="68"/>
      <c r="H390" s="68"/>
      <c r="I390" s="68"/>
      <c r="J390" s="68"/>
    </row>
    <row r="391" spans="1:10" ht="15.6" hidden="1" x14ac:dyDescent="0.3">
      <c r="A391" s="68"/>
      <c r="B391" s="68"/>
      <c r="C391" s="68"/>
      <c r="D391" s="68"/>
      <c r="E391" s="339" t="s">
        <v>851</v>
      </c>
      <c r="F391" s="68" t="s">
        <v>852</v>
      </c>
      <c r="G391" s="68"/>
      <c r="H391" s="68"/>
      <c r="I391" s="68"/>
      <c r="J391" s="68"/>
    </row>
    <row r="392" spans="1:10" ht="15.6" hidden="1" x14ac:dyDescent="0.3">
      <c r="A392" s="68"/>
      <c r="B392" s="68"/>
      <c r="C392" s="68"/>
      <c r="D392" s="68"/>
      <c r="E392" s="339" t="s">
        <v>2800</v>
      </c>
      <c r="F392" s="68" t="s">
        <v>854</v>
      </c>
      <c r="G392" s="68"/>
      <c r="H392" s="68"/>
      <c r="I392" s="68"/>
      <c r="J392" s="68"/>
    </row>
    <row r="393" spans="1:10" ht="15.6" hidden="1" x14ac:dyDescent="0.3">
      <c r="A393" s="68"/>
      <c r="B393" s="68"/>
      <c r="C393" s="68"/>
      <c r="D393" s="68"/>
      <c r="E393" s="339" t="s">
        <v>2801</v>
      </c>
      <c r="F393" s="68" t="s">
        <v>2802</v>
      </c>
      <c r="G393" s="68"/>
      <c r="H393" s="68"/>
      <c r="I393" s="68"/>
      <c r="J393" s="68"/>
    </row>
    <row r="394" spans="1:10" ht="15.6" hidden="1" x14ac:dyDescent="0.3">
      <c r="A394" s="68"/>
      <c r="B394" s="68"/>
      <c r="C394" s="68"/>
      <c r="D394" s="68"/>
      <c r="E394" s="339" t="s">
        <v>855</v>
      </c>
      <c r="F394" s="68" t="s">
        <v>2803</v>
      </c>
      <c r="G394" s="68"/>
      <c r="H394" s="68"/>
      <c r="I394" s="68"/>
      <c r="J394" s="68"/>
    </row>
    <row r="395" spans="1:10" ht="15.6" hidden="1" x14ac:dyDescent="0.3">
      <c r="A395" s="68"/>
      <c r="B395" s="68"/>
      <c r="C395" s="68"/>
      <c r="D395" s="68"/>
      <c r="E395" s="339" t="s">
        <v>2804</v>
      </c>
      <c r="F395" s="68" t="s">
        <v>858</v>
      </c>
      <c r="G395" s="68"/>
      <c r="H395" s="68"/>
      <c r="I395" s="68"/>
      <c r="J395" s="68"/>
    </row>
    <row r="396" spans="1:10" ht="15.6" hidden="1" x14ac:dyDescent="0.3">
      <c r="A396" s="68"/>
      <c r="B396" s="68"/>
      <c r="C396" s="68"/>
      <c r="D396" s="68"/>
      <c r="E396" s="339" t="s">
        <v>2805</v>
      </c>
      <c r="F396" s="68" t="s">
        <v>2806</v>
      </c>
      <c r="G396" s="68"/>
      <c r="H396" s="68"/>
      <c r="I396" s="68"/>
      <c r="J396" s="68"/>
    </row>
    <row r="397" spans="1:10" ht="15.6" hidden="1" x14ac:dyDescent="0.3">
      <c r="A397" s="68"/>
      <c r="B397" s="68"/>
      <c r="C397" s="68"/>
      <c r="D397" s="68"/>
      <c r="E397" s="339" t="s">
        <v>2807</v>
      </c>
      <c r="F397" s="68" t="s">
        <v>2808</v>
      </c>
      <c r="G397" s="68"/>
      <c r="H397" s="68"/>
      <c r="I397" s="68"/>
      <c r="J397" s="68"/>
    </row>
    <row r="398" spans="1:10" ht="15.6" hidden="1" x14ac:dyDescent="0.3">
      <c r="A398" s="68"/>
      <c r="B398" s="68"/>
      <c r="C398" s="68"/>
      <c r="D398" s="68"/>
      <c r="E398" s="339" t="s">
        <v>2809</v>
      </c>
      <c r="F398" s="68" t="s">
        <v>2810</v>
      </c>
      <c r="G398" s="68"/>
      <c r="H398" s="68"/>
      <c r="I398" s="68"/>
      <c r="J398" s="68"/>
    </row>
    <row r="399" spans="1:10" ht="15.6" hidden="1" x14ac:dyDescent="0.3">
      <c r="A399" s="68"/>
      <c r="B399" s="68"/>
      <c r="C399" s="68"/>
      <c r="D399" s="68"/>
      <c r="E399" s="339" t="s">
        <v>863</v>
      </c>
      <c r="F399" s="68" t="s">
        <v>864</v>
      </c>
      <c r="G399" s="68"/>
      <c r="H399" s="68"/>
      <c r="I399" s="68"/>
      <c r="J399" s="68"/>
    </row>
    <row r="400" spans="1:10" ht="15.6" hidden="1" x14ac:dyDescent="0.3">
      <c r="A400" s="68"/>
      <c r="B400" s="68"/>
      <c r="C400" s="68"/>
      <c r="D400" s="68"/>
      <c r="E400" s="339" t="s">
        <v>865</v>
      </c>
      <c r="F400" s="68" t="s">
        <v>866</v>
      </c>
      <c r="G400" s="68"/>
      <c r="H400" s="68"/>
      <c r="I400" s="68"/>
      <c r="J400" s="68"/>
    </row>
    <row r="401" spans="1:10" ht="15.6" hidden="1" x14ac:dyDescent="0.3">
      <c r="A401" s="68"/>
      <c r="B401" s="68"/>
      <c r="C401" s="68"/>
      <c r="D401" s="68"/>
      <c r="E401" s="339" t="s">
        <v>2811</v>
      </c>
      <c r="F401" s="68" t="s">
        <v>2812</v>
      </c>
      <c r="G401" s="68"/>
      <c r="H401" s="68"/>
      <c r="I401" s="68"/>
      <c r="J401" s="68"/>
    </row>
    <row r="402" spans="1:10" ht="15.6" hidden="1" x14ac:dyDescent="0.3">
      <c r="A402" s="68"/>
      <c r="B402" s="68"/>
      <c r="C402" s="68"/>
      <c r="D402" s="68"/>
      <c r="E402" s="339" t="s">
        <v>2813</v>
      </c>
      <c r="F402" s="68" t="s">
        <v>868</v>
      </c>
      <c r="G402" s="68"/>
      <c r="H402" s="68"/>
      <c r="I402" s="68"/>
      <c r="J402" s="68"/>
    </row>
    <row r="403" spans="1:10" ht="15.6" hidden="1" x14ac:dyDescent="0.3">
      <c r="A403" s="68"/>
      <c r="B403" s="68"/>
      <c r="C403" s="68"/>
      <c r="D403" s="68"/>
      <c r="E403" s="339" t="s">
        <v>2814</v>
      </c>
      <c r="F403" s="68" t="s">
        <v>870</v>
      </c>
      <c r="G403" s="68"/>
      <c r="H403" s="68"/>
      <c r="I403" s="68"/>
      <c r="J403" s="68"/>
    </row>
    <row r="404" spans="1:10" ht="15.6" hidden="1" x14ac:dyDescent="0.3">
      <c r="A404" s="68"/>
      <c r="B404" s="68"/>
      <c r="C404" s="68"/>
      <c r="D404" s="68"/>
      <c r="E404" s="339" t="s">
        <v>871</v>
      </c>
      <c r="F404" s="68" t="s">
        <v>2815</v>
      </c>
      <c r="G404" s="68"/>
      <c r="H404" s="68"/>
      <c r="I404" s="68"/>
      <c r="J404" s="68"/>
    </row>
    <row r="405" spans="1:10" ht="15.6" hidden="1" x14ac:dyDescent="0.3">
      <c r="A405" s="68"/>
      <c r="B405" s="68"/>
      <c r="C405" s="68"/>
      <c r="D405" s="68"/>
      <c r="E405" s="339" t="s">
        <v>873</v>
      </c>
      <c r="F405" s="68" t="s">
        <v>2816</v>
      </c>
      <c r="G405" s="68"/>
      <c r="H405" s="68"/>
      <c r="I405" s="68"/>
      <c r="J405" s="68"/>
    </row>
    <row r="406" spans="1:10" ht="15.6" hidden="1" x14ac:dyDescent="0.3">
      <c r="A406" s="68"/>
      <c r="B406" s="68"/>
      <c r="C406" s="68"/>
      <c r="D406" s="68"/>
      <c r="E406" s="339" t="s">
        <v>875</v>
      </c>
      <c r="F406" s="68" t="s">
        <v>876</v>
      </c>
      <c r="G406" s="68"/>
      <c r="H406" s="68"/>
      <c r="I406" s="68"/>
      <c r="J406" s="68"/>
    </row>
    <row r="407" spans="1:10" ht="15.6" hidden="1" x14ac:dyDescent="0.3">
      <c r="A407" s="68"/>
      <c r="B407" s="68"/>
      <c r="C407" s="68"/>
      <c r="D407" s="68"/>
      <c r="E407" s="339" t="s">
        <v>2817</v>
      </c>
      <c r="F407" s="68" t="s">
        <v>878</v>
      </c>
      <c r="G407" s="68"/>
      <c r="H407" s="68"/>
      <c r="I407" s="68"/>
      <c r="J407" s="68"/>
    </row>
    <row r="408" spans="1:10" ht="15.6" hidden="1" x14ac:dyDescent="0.3">
      <c r="A408" s="68"/>
      <c r="B408" s="68"/>
      <c r="C408" s="68"/>
      <c r="D408" s="68"/>
      <c r="E408" s="339" t="s">
        <v>879</v>
      </c>
      <c r="F408" s="68" t="s">
        <v>880</v>
      </c>
      <c r="G408" s="68"/>
      <c r="H408" s="68"/>
      <c r="I408" s="68"/>
      <c r="J408" s="68"/>
    </row>
    <row r="409" spans="1:10" ht="15.6" hidden="1" x14ac:dyDescent="0.3">
      <c r="A409" s="68"/>
      <c r="B409" s="68"/>
      <c r="C409" s="68"/>
      <c r="D409" s="68"/>
      <c r="E409" s="339" t="s">
        <v>2818</v>
      </c>
      <c r="F409" s="68" t="s">
        <v>2819</v>
      </c>
      <c r="G409" s="68"/>
      <c r="H409" s="68"/>
      <c r="I409" s="68"/>
      <c r="J409" s="68"/>
    </row>
    <row r="410" spans="1:10" ht="15.6" hidden="1" x14ac:dyDescent="0.3">
      <c r="A410" s="68"/>
      <c r="B410" s="68"/>
      <c r="C410" s="68"/>
      <c r="D410" s="68"/>
      <c r="E410" s="339" t="s">
        <v>2820</v>
      </c>
      <c r="F410" s="68" t="s">
        <v>2821</v>
      </c>
      <c r="G410" s="68"/>
      <c r="H410" s="68"/>
      <c r="I410" s="68"/>
      <c r="J410" s="68"/>
    </row>
    <row r="411" spans="1:10" ht="15.6" hidden="1" x14ac:dyDescent="0.3">
      <c r="A411" s="68"/>
      <c r="B411" s="68"/>
      <c r="C411" s="68"/>
      <c r="D411" s="68"/>
      <c r="E411" s="339" t="s">
        <v>2822</v>
      </c>
      <c r="F411" s="68" t="s">
        <v>2823</v>
      </c>
      <c r="G411" s="68"/>
      <c r="H411" s="68"/>
      <c r="I411" s="68"/>
      <c r="J411" s="68"/>
    </row>
    <row r="412" spans="1:10" ht="15.6" hidden="1" x14ac:dyDescent="0.3">
      <c r="A412" s="68"/>
      <c r="B412" s="68"/>
      <c r="C412" s="68"/>
      <c r="D412" s="68"/>
      <c r="E412" s="339" t="s">
        <v>2824</v>
      </c>
      <c r="F412" s="68" t="s">
        <v>2825</v>
      </c>
      <c r="G412" s="68"/>
      <c r="H412" s="68"/>
      <c r="I412" s="68"/>
      <c r="J412" s="68"/>
    </row>
    <row r="413" spans="1:10" ht="15.6" hidden="1" x14ac:dyDescent="0.3">
      <c r="A413" s="68"/>
      <c r="B413" s="68"/>
      <c r="C413" s="68"/>
      <c r="D413" s="68"/>
      <c r="E413" s="339" t="s">
        <v>2826</v>
      </c>
      <c r="F413" s="68" t="s">
        <v>2827</v>
      </c>
      <c r="G413" s="68"/>
      <c r="H413" s="68"/>
      <c r="I413" s="68"/>
      <c r="J413" s="68"/>
    </row>
    <row r="414" spans="1:10" ht="15.6" hidden="1" x14ac:dyDescent="0.3">
      <c r="A414" s="68"/>
      <c r="B414" s="68"/>
      <c r="C414" s="68"/>
      <c r="D414" s="68"/>
      <c r="E414" s="339" t="s">
        <v>2828</v>
      </c>
      <c r="F414" s="68" t="s">
        <v>2829</v>
      </c>
      <c r="G414" s="68"/>
      <c r="H414" s="68"/>
      <c r="I414" s="68"/>
      <c r="J414" s="68"/>
    </row>
    <row r="415" spans="1:10" ht="15.6" hidden="1" x14ac:dyDescent="0.3">
      <c r="A415" s="68"/>
      <c r="B415" s="68"/>
      <c r="C415" s="68"/>
      <c r="D415" s="68"/>
      <c r="E415" s="339" t="s">
        <v>2830</v>
      </c>
      <c r="F415" s="68" t="s">
        <v>2831</v>
      </c>
      <c r="G415" s="68"/>
      <c r="H415" s="68"/>
      <c r="I415" s="68"/>
      <c r="J415" s="68"/>
    </row>
    <row r="416" spans="1:10" ht="15.6" hidden="1" x14ac:dyDescent="0.3">
      <c r="A416" s="68"/>
      <c r="B416" s="68"/>
      <c r="C416" s="68"/>
      <c r="D416" s="68"/>
      <c r="E416" s="339" t="s">
        <v>2832</v>
      </c>
      <c r="F416" s="68" t="s">
        <v>2833</v>
      </c>
      <c r="G416" s="68"/>
      <c r="H416" s="68"/>
      <c r="I416" s="68"/>
      <c r="J416" s="68"/>
    </row>
    <row r="417" spans="1:10" ht="15.6" hidden="1" x14ac:dyDescent="0.3">
      <c r="A417" s="68"/>
      <c r="B417" s="68"/>
      <c r="C417" s="68"/>
      <c r="D417" s="68"/>
      <c r="E417" s="339" t="s">
        <v>2834</v>
      </c>
      <c r="F417" s="68" t="s">
        <v>2835</v>
      </c>
      <c r="G417" s="68"/>
      <c r="H417" s="68"/>
      <c r="I417" s="68"/>
      <c r="J417" s="68"/>
    </row>
    <row r="418" spans="1:10" ht="15.6" hidden="1" x14ac:dyDescent="0.3">
      <c r="A418" s="68"/>
      <c r="B418" s="68"/>
      <c r="C418" s="68"/>
      <c r="D418" s="68"/>
      <c r="E418" s="339" t="s">
        <v>2836</v>
      </c>
      <c r="F418" s="68" t="s">
        <v>2837</v>
      </c>
      <c r="G418" s="68"/>
      <c r="H418" s="68"/>
      <c r="I418" s="68"/>
      <c r="J418" s="68"/>
    </row>
    <row r="419" spans="1:10" ht="15.6" hidden="1" x14ac:dyDescent="0.3">
      <c r="A419" s="68"/>
      <c r="B419" s="68"/>
      <c r="C419" s="68"/>
      <c r="D419" s="68"/>
      <c r="E419" s="339" t="s">
        <v>2838</v>
      </c>
      <c r="F419" s="68" t="s">
        <v>2839</v>
      </c>
      <c r="G419" s="68"/>
      <c r="H419" s="68"/>
      <c r="I419" s="68"/>
      <c r="J419" s="68"/>
    </row>
    <row r="420" spans="1:10" ht="15.6" hidden="1" x14ac:dyDescent="0.3">
      <c r="A420" s="68"/>
      <c r="B420" s="68"/>
      <c r="C420" s="68"/>
      <c r="D420" s="68"/>
      <c r="E420" s="339" t="s">
        <v>2840</v>
      </c>
      <c r="F420" s="68" t="s">
        <v>2841</v>
      </c>
      <c r="G420" s="68"/>
      <c r="H420" s="68"/>
      <c r="I420" s="68"/>
      <c r="J420" s="68"/>
    </row>
    <row r="421" spans="1:10" ht="15.6" hidden="1" x14ac:dyDescent="0.3">
      <c r="A421" s="68"/>
      <c r="B421" s="68"/>
      <c r="C421" s="68"/>
      <c r="D421" s="68"/>
      <c r="E421" s="339" t="s">
        <v>2842</v>
      </c>
      <c r="F421" s="68" t="s">
        <v>2843</v>
      </c>
      <c r="G421" s="68"/>
      <c r="H421" s="68"/>
      <c r="I421" s="68"/>
      <c r="J421" s="68"/>
    </row>
    <row r="422" spans="1:10" ht="15.6" hidden="1" x14ac:dyDescent="0.3">
      <c r="A422" s="68"/>
      <c r="B422" s="68"/>
      <c r="C422" s="68"/>
      <c r="D422" s="68"/>
      <c r="E422" s="339" t="s">
        <v>2844</v>
      </c>
      <c r="F422" s="68" t="s">
        <v>2845</v>
      </c>
      <c r="G422" s="68"/>
      <c r="H422" s="68"/>
      <c r="I422" s="68"/>
      <c r="J422" s="68"/>
    </row>
    <row r="423" spans="1:10" ht="15.6" hidden="1" x14ac:dyDescent="0.3">
      <c r="A423" s="68"/>
      <c r="B423" s="68"/>
      <c r="C423" s="68"/>
      <c r="D423" s="68"/>
      <c r="E423" s="339" t="s">
        <v>2846</v>
      </c>
      <c r="F423" s="68" t="s">
        <v>2847</v>
      </c>
      <c r="G423" s="68"/>
      <c r="H423" s="68"/>
      <c r="I423" s="68"/>
      <c r="J423" s="68"/>
    </row>
    <row r="424" spans="1:10" ht="15.6" hidden="1" x14ac:dyDescent="0.3">
      <c r="A424" s="68"/>
      <c r="B424" s="68"/>
      <c r="C424" s="68"/>
      <c r="D424" s="68"/>
      <c r="E424" s="339" t="s">
        <v>2848</v>
      </c>
      <c r="F424" s="68" t="s">
        <v>2849</v>
      </c>
      <c r="G424" s="68"/>
      <c r="H424" s="68"/>
      <c r="I424" s="68"/>
      <c r="J424" s="68"/>
    </row>
    <row r="425" spans="1:10" ht="15.6" hidden="1" x14ac:dyDescent="0.3">
      <c r="A425" s="68"/>
      <c r="B425" s="68"/>
      <c r="C425" s="68"/>
      <c r="D425" s="68"/>
      <c r="E425" s="339" t="s">
        <v>254</v>
      </c>
      <c r="F425" s="68" t="s">
        <v>2850</v>
      </c>
      <c r="G425" s="68"/>
      <c r="H425" s="68"/>
      <c r="I425" s="68"/>
      <c r="J425" s="68"/>
    </row>
    <row r="426" spans="1:10" ht="15.6" hidden="1" x14ac:dyDescent="0.3">
      <c r="A426" s="68"/>
      <c r="B426" s="68"/>
      <c r="C426" s="68"/>
      <c r="D426" s="68"/>
      <c r="E426" s="339" t="s">
        <v>255</v>
      </c>
      <c r="F426" s="68" t="s">
        <v>906</v>
      </c>
      <c r="G426" s="68"/>
      <c r="H426" s="68"/>
      <c r="I426" s="68"/>
      <c r="J426" s="68"/>
    </row>
    <row r="427" spans="1:10" ht="15.6" hidden="1" x14ac:dyDescent="0.3">
      <c r="A427" s="68"/>
      <c r="B427" s="68"/>
      <c r="C427" s="68"/>
      <c r="D427" s="68"/>
      <c r="E427" s="339" t="s">
        <v>2851</v>
      </c>
      <c r="F427" s="68" t="s">
        <v>2852</v>
      </c>
      <c r="G427" s="68"/>
      <c r="H427" s="68"/>
      <c r="I427" s="68"/>
      <c r="J427" s="68"/>
    </row>
    <row r="428" spans="1:10" ht="15.6" hidden="1" x14ac:dyDescent="0.3">
      <c r="A428" s="68"/>
      <c r="B428" s="68"/>
      <c r="C428" s="68"/>
      <c r="D428" s="68"/>
      <c r="E428" s="339" t="s">
        <v>2853</v>
      </c>
      <c r="F428" s="68" t="s">
        <v>2854</v>
      </c>
      <c r="G428" s="68"/>
      <c r="H428" s="68"/>
      <c r="I428" s="68"/>
      <c r="J428" s="68"/>
    </row>
    <row r="429" spans="1:10" ht="15.6" hidden="1" x14ac:dyDescent="0.3">
      <c r="A429" s="68"/>
      <c r="B429" s="68"/>
      <c r="C429" s="68"/>
      <c r="D429" s="68"/>
      <c r="E429" s="339" t="s">
        <v>2855</v>
      </c>
      <c r="F429" s="68" t="s">
        <v>2856</v>
      </c>
      <c r="G429" s="68"/>
      <c r="H429" s="68"/>
      <c r="I429" s="68"/>
      <c r="J429" s="68"/>
    </row>
    <row r="430" spans="1:10" ht="15.6" hidden="1" x14ac:dyDescent="0.3">
      <c r="A430" s="68"/>
      <c r="B430" s="68"/>
      <c r="C430" s="68"/>
      <c r="D430" s="68"/>
      <c r="E430" s="339" t="s">
        <v>2857</v>
      </c>
      <c r="F430" s="68" t="s">
        <v>2858</v>
      </c>
      <c r="G430" s="68"/>
      <c r="H430" s="68"/>
      <c r="I430" s="68"/>
      <c r="J430" s="68"/>
    </row>
    <row r="431" spans="1:10" ht="15.6" hidden="1" x14ac:dyDescent="0.3">
      <c r="A431" s="68"/>
      <c r="B431" s="68"/>
      <c r="C431" s="68"/>
      <c r="D431" s="68"/>
      <c r="E431" s="339" t="s">
        <v>2859</v>
      </c>
      <c r="F431" s="68" t="s">
        <v>914</v>
      </c>
      <c r="G431" s="68"/>
      <c r="H431" s="68"/>
      <c r="I431" s="68"/>
      <c r="J431" s="68"/>
    </row>
    <row r="432" spans="1:10" ht="15.6" hidden="1" x14ac:dyDescent="0.3">
      <c r="A432" s="68"/>
      <c r="B432" s="68"/>
      <c r="C432" s="68"/>
      <c r="D432" s="68"/>
      <c r="E432" s="339" t="s">
        <v>2860</v>
      </c>
      <c r="F432" s="68" t="s">
        <v>916</v>
      </c>
      <c r="G432" s="68"/>
      <c r="H432" s="68"/>
      <c r="I432" s="68"/>
      <c r="J432" s="68"/>
    </row>
    <row r="433" spans="1:10" ht="15.6" hidden="1" x14ac:dyDescent="0.3">
      <c r="A433" s="68"/>
      <c r="B433" s="68"/>
      <c r="C433" s="68"/>
      <c r="D433" s="68"/>
      <c r="E433" s="339" t="s">
        <v>2861</v>
      </c>
      <c r="F433" s="68" t="s">
        <v>918</v>
      </c>
      <c r="G433" s="68"/>
      <c r="H433" s="68"/>
      <c r="I433" s="68"/>
      <c r="J433" s="68"/>
    </row>
    <row r="434" spans="1:10" ht="15.6" hidden="1" x14ac:dyDescent="0.3">
      <c r="A434" s="68"/>
      <c r="B434" s="68"/>
      <c r="C434" s="68"/>
      <c r="D434" s="68"/>
      <c r="E434" s="339" t="s">
        <v>2862</v>
      </c>
      <c r="F434" s="68" t="s">
        <v>919</v>
      </c>
      <c r="G434" s="68"/>
      <c r="H434" s="68"/>
      <c r="I434" s="68"/>
      <c r="J434" s="68"/>
    </row>
    <row r="435" spans="1:10" ht="15.6" hidden="1" x14ac:dyDescent="0.3">
      <c r="A435" s="68"/>
      <c r="B435" s="68"/>
      <c r="C435" s="68"/>
      <c r="D435" s="68"/>
      <c r="E435" s="339" t="s">
        <v>2863</v>
      </c>
      <c r="F435" s="68" t="s">
        <v>921</v>
      </c>
      <c r="G435" s="68"/>
      <c r="H435" s="68"/>
      <c r="I435" s="68"/>
      <c r="J435" s="68"/>
    </row>
    <row r="436" spans="1:10" ht="15.6" hidden="1" x14ac:dyDescent="0.3">
      <c r="A436" s="68"/>
      <c r="B436" s="68"/>
      <c r="C436" s="68"/>
      <c r="D436" s="68"/>
      <c r="E436" s="339" t="s">
        <v>2864</v>
      </c>
      <c r="F436" s="68" t="s">
        <v>923</v>
      </c>
      <c r="G436" s="68"/>
      <c r="H436" s="68"/>
      <c r="I436" s="68"/>
      <c r="J436" s="68"/>
    </row>
    <row r="437" spans="1:10" ht="15.6" hidden="1" x14ac:dyDescent="0.3">
      <c r="A437" s="68"/>
      <c r="B437" s="68"/>
      <c r="C437" s="68"/>
      <c r="D437" s="68"/>
      <c r="E437" s="339" t="s">
        <v>2865</v>
      </c>
      <c r="F437" s="68" t="s">
        <v>924</v>
      </c>
      <c r="G437" s="68"/>
      <c r="H437" s="68"/>
      <c r="I437" s="68"/>
      <c r="J437" s="68"/>
    </row>
    <row r="438" spans="1:10" ht="15.6" hidden="1" x14ac:dyDescent="0.3">
      <c r="A438" s="68"/>
      <c r="B438" s="68"/>
      <c r="C438" s="68"/>
      <c r="D438" s="68"/>
      <c r="E438" s="339" t="s">
        <v>2866</v>
      </c>
      <c r="F438" s="68" t="s">
        <v>926</v>
      </c>
      <c r="G438" s="68"/>
      <c r="H438" s="68"/>
      <c r="I438" s="68"/>
      <c r="J438" s="68"/>
    </row>
    <row r="439" spans="1:10" ht="15.6" hidden="1" x14ac:dyDescent="0.3">
      <c r="A439" s="68"/>
      <c r="B439" s="68"/>
      <c r="C439" s="68"/>
      <c r="D439" s="68"/>
      <c r="E439" s="339" t="s">
        <v>2867</v>
      </c>
      <c r="F439" s="68" t="s">
        <v>928</v>
      </c>
      <c r="G439" s="68"/>
      <c r="H439" s="68"/>
      <c r="I439" s="68"/>
      <c r="J439" s="68"/>
    </row>
    <row r="440" spans="1:10" ht="15.6" hidden="1" x14ac:dyDescent="0.3">
      <c r="A440" s="68"/>
      <c r="B440" s="68"/>
      <c r="C440" s="68"/>
      <c r="D440" s="68"/>
      <c r="E440" s="339" t="s">
        <v>2868</v>
      </c>
      <c r="F440" s="68" t="s">
        <v>930</v>
      </c>
      <c r="G440" s="68"/>
      <c r="H440" s="68"/>
      <c r="I440" s="68"/>
      <c r="J440" s="68"/>
    </row>
    <row r="441" spans="1:10" ht="15.6" hidden="1" x14ac:dyDescent="0.3">
      <c r="A441" s="68"/>
      <c r="B441" s="68"/>
      <c r="C441" s="68"/>
      <c r="D441" s="68"/>
      <c r="E441" s="339" t="s">
        <v>2869</v>
      </c>
      <c r="F441" s="68" t="s">
        <v>2870</v>
      </c>
      <c r="G441" s="68"/>
      <c r="H441" s="68"/>
      <c r="I441" s="68"/>
      <c r="J441" s="68"/>
    </row>
    <row r="442" spans="1:10" ht="15.6" hidden="1" x14ac:dyDescent="0.3">
      <c r="A442" s="68"/>
      <c r="B442" s="68"/>
      <c r="C442" s="68"/>
      <c r="D442" s="68"/>
      <c r="E442" s="339" t="s">
        <v>2871</v>
      </c>
      <c r="F442" s="68" t="s">
        <v>2872</v>
      </c>
      <c r="G442" s="68"/>
      <c r="H442" s="68"/>
      <c r="I442" s="68"/>
      <c r="J442" s="68"/>
    </row>
    <row r="443" spans="1:10" ht="15.6" hidden="1" x14ac:dyDescent="0.3">
      <c r="A443" s="68"/>
      <c r="B443" s="68"/>
      <c r="C443" s="68"/>
      <c r="D443" s="68"/>
      <c r="E443" s="339" t="s">
        <v>2873</v>
      </c>
      <c r="F443" s="68" t="s">
        <v>2874</v>
      </c>
      <c r="G443" s="68"/>
      <c r="H443" s="68"/>
      <c r="I443" s="68"/>
      <c r="J443" s="68"/>
    </row>
    <row r="444" spans="1:10" ht="15.6" hidden="1" x14ac:dyDescent="0.3">
      <c r="A444" s="68"/>
      <c r="B444" s="68"/>
      <c r="C444" s="68"/>
      <c r="D444" s="68"/>
      <c r="E444" s="339" t="s">
        <v>2875</v>
      </c>
      <c r="F444" s="68" t="s">
        <v>2876</v>
      </c>
      <c r="G444" s="68"/>
      <c r="H444" s="68"/>
      <c r="I444" s="68"/>
      <c r="J444" s="68"/>
    </row>
    <row r="445" spans="1:10" ht="15.6" hidden="1" x14ac:dyDescent="0.3">
      <c r="A445" s="68"/>
      <c r="B445" s="68"/>
      <c r="C445" s="68"/>
      <c r="D445" s="68"/>
      <c r="E445" s="339" t="s">
        <v>2877</v>
      </c>
      <c r="F445" s="68" t="s">
        <v>2878</v>
      </c>
      <c r="G445" s="68"/>
      <c r="H445" s="68"/>
      <c r="I445" s="68"/>
      <c r="J445" s="68"/>
    </row>
    <row r="446" spans="1:10" ht="15.6" hidden="1" x14ac:dyDescent="0.3">
      <c r="A446" s="68"/>
      <c r="B446" s="68"/>
      <c r="C446" s="68"/>
      <c r="D446" s="68"/>
      <c r="E446" s="339" t="s">
        <v>2879</v>
      </c>
      <c r="F446" s="68" t="s">
        <v>2880</v>
      </c>
      <c r="G446" s="68"/>
      <c r="H446" s="68"/>
      <c r="I446" s="68"/>
      <c r="J446" s="68"/>
    </row>
    <row r="447" spans="1:10" ht="15.6" hidden="1" x14ac:dyDescent="0.3">
      <c r="A447" s="68"/>
      <c r="B447" s="68"/>
      <c r="C447" s="68"/>
      <c r="D447" s="68"/>
      <c r="E447" s="339" t="s">
        <v>2881</v>
      </c>
      <c r="F447" s="68" t="s">
        <v>2882</v>
      </c>
      <c r="G447" s="68"/>
      <c r="H447" s="68"/>
      <c r="I447" s="68"/>
      <c r="J447" s="68"/>
    </row>
    <row r="448" spans="1:10" ht="15.6" hidden="1" x14ac:dyDescent="0.3">
      <c r="A448" s="68"/>
      <c r="B448" s="68"/>
      <c r="C448" s="68"/>
      <c r="D448" s="68"/>
      <c r="E448" s="339" t="s">
        <v>2883</v>
      </c>
      <c r="F448" s="68" t="s">
        <v>2884</v>
      </c>
      <c r="G448" s="68"/>
      <c r="H448" s="68"/>
      <c r="I448" s="68"/>
      <c r="J448" s="68"/>
    </row>
    <row r="449" spans="1:10" ht="15.6" hidden="1" x14ac:dyDescent="0.3">
      <c r="A449" s="68"/>
      <c r="B449" s="68"/>
      <c r="C449" s="68"/>
      <c r="D449" s="68"/>
      <c r="E449" s="339" t="s">
        <v>2885</v>
      </c>
      <c r="F449" s="68" t="s">
        <v>2886</v>
      </c>
      <c r="G449" s="68"/>
      <c r="H449" s="68"/>
      <c r="I449" s="68"/>
      <c r="J449" s="68"/>
    </row>
    <row r="450" spans="1:10" ht="15.6" hidden="1" x14ac:dyDescent="0.3">
      <c r="A450" s="68"/>
      <c r="B450" s="68"/>
      <c r="C450" s="68"/>
      <c r="D450" s="68"/>
      <c r="E450" s="339" t="s">
        <v>2887</v>
      </c>
      <c r="F450" s="68" t="s">
        <v>2888</v>
      </c>
      <c r="G450" s="68"/>
      <c r="H450" s="68"/>
      <c r="I450" s="68"/>
      <c r="J450" s="68"/>
    </row>
    <row r="451" spans="1:10" ht="15.6" hidden="1" x14ac:dyDescent="0.3">
      <c r="A451" s="68"/>
      <c r="B451" s="68"/>
      <c r="C451" s="68"/>
      <c r="D451" s="68"/>
      <c r="E451" s="339" t="s">
        <v>2889</v>
      </c>
      <c r="F451" s="68" t="s">
        <v>2890</v>
      </c>
      <c r="G451" s="68"/>
      <c r="H451" s="68"/>
      <c r="I451" s="68"/>
      <c r="J451" s="68"/>
    </row>
    <row r="452" spans="1:10" ht="15.6" hidden="1" x14ac:dyDescent="0.3">
      <c r="A452" s="68"/>
      <c r="B452" s="68"/>
      <c r="C452" s="68"/>
      <c r="D452" s="68"/>
      <c r="E452" s="339" t="s">
        <v>2891</v>
      </c>
      <c r="F452" s="68" t="s">
        <v>2892</v>
      </c>
      <c r="G452" s="68"/>
      <c r="H452" s="68"/>
      <c r="I452" s="68"/>
      <c r="J452" s="68"/>
    </row>
    <row r="453" spans="1:10" ht="15.6" hidden="1" x14ac:dyDescent="0.3">
      <c r="A453" s="68"/>
      <c r="B453" s="68"/>
      <c r="C453" s="68"/>
      <c r="D453" s="68"/>
      <c r="E453" s="339" t="s">
        <v>2893</v>
      </c>
      <c r="F453" s="68" t="s">
        <v>2894</v>
      </c>
      <c r="G453" s="68"/>
      <c r="H453" s="68"/>
      <c r="I453" s="68"/>
      <c r="J453" s="68"/>
    </row>
    <row r="454" spans="1:10" ht="15.6" hidden="1" x14ac:dyDescent="0.3">
      <c r="A454" s="68"/>
      <c r="B454" s="68"/>
      <c r="C454" s="68"/>
      <c r="D454" s="68"/>
      <c r="E454" s="339" t="s">
        <v>2895</v>
      </c>
      <c r="F454" s="68" t="s">
        <v>2896</v>
      </c>
      <c r="G454" s="68"/>
      <c r="H454" s="68"/>
      <c r="I454" s="68"/>
      <c r="J454" s="68"/>
    </row>
    <row r="455" spans="1:10" ht="15.6" hidden="1" x14ac:dyDescent="0.3">
      <c r="A455" s="68"/>
      <c r="B455" s="68"/>
      <c r="C455" s="68"/>
      <c r="D455" s="68"/>
      <c r="E455" s="339" t="s">
        <v>2897</v>
      </c>
      <c r="F455" s="68" t="s">
        <v>2898</v>
      </c>
      <c r="G455" s="68"/>
      <c r="H455" s="68"/>
      <c r="I455" s="68"/>
      <c r="J455" s="68"/>
    </row>
    <row r="456" spans="1:10" ht="15.6" hidden="1" x14ac:dyDescent="0.3">
      <c r="A456" s="68"/>
      <c r="B456" s="68"/>
      <c r="C456" s="68"/>
      <c r="D456" s="68"/>
      <c r="E456" s="339" t="s">
        <v>2899</v>
      </c>
      <c r="F456" s="68" t="s">
        <v>2900</v>
      </c>
      <c r="G456" s="68"/>
      <c r="H456" s="68"/>
      <c r="I456" s="68"/>
      <c r="J456" s="68"/>
    </row>
    <row r="457" spans="1:10" ht="15.6" hidden="1" x14ac:dyDescent="0.3">
      <c r="A457" s="68"/>
      <c r="B457" s="68"/>
      <c r="C457" s="68"/>
      <c r="D457" s="68"/>
      <c r="E457" s="339" t="s">
        <v>2901</v>
      </c>
      <c r="F457" s="68" t="s">
        <v>2902</v>
      </c>
      <c r="G457" s="68"/>
      <c r="H457" s="68"/>
      <c r="I457" s="68"/>
      <c r="J457" s="68"/>
    </row>
    <row r="458" spans="1:10" ht="15.6" hidden="1" x14ac:dyDescent="0.3">
      <c r="A458" s="68"/>
      <c r="B458" s="68"/>
      <c r="C458" s="68"/>
      <c r="D458" s="68"/>
      <c r="E458" s="339" t="s">
        <v>2903</v>
      </c>
      <c r="F458" s="68" t="s">
        <v>2904</v>
      </c>
      <c r="G458" s="68"/>
      <c r="H458" s="68"/>
      <c r="I458" s="68"/>
      <c r="J458" s="68"/>
    </row>
    <row r="459" spans="1:10" ht="15.6" hidden="1" x14ac:dyDescent="0.3">
      <c r="A459" s="68"/>
      <c r="B459" s="68"/>
      <c r="C459" s="68"/>
      <c r="D459" s="68"/>
      <c r="E459" s="339" t="s">
        <v>2905</v>
      </c>
      <c r="F459" s="68" t="s">
        <v>2906</v>
      </c>
      <c r="G459" s="68"/>
      <c r="H459" s="68"/>
      <c r="I459" s="68"/>
      <c r="J459" s="68"/>
    </row>
    <row r="460" spans="1:10" ht="15.6" hidden="1" x14ac:dyDescent="0.3">
      <c r="A460" s="68"/>
      <c r="B460" s="68"/>
      <c r="C460" s="68"/>
      <c r="D460" s="68"/>
      <c r="E460" s="339" t="s">
        <v>2907</v>
      </c>
      <c r="F460" s="68" t="s">
        <v>2908</v>
      </c>
      <c r="G460" s="68"/>
      <c r="H460" s="68"/>
      <c r="I460" s="68"/>
      <c r="J460" s="68"/>
    </row>
    <row r="461" spans="1:10" ht="15.6" hidden="1" x14ac:dyDescent="0.3">
      <c r="A461" s="68"/>
      <c r="B461" s="68"/>
      <c r="C461" s="68"/>
      <c r="D461" s="68"/>
      <c r="E461" s="339" t="s">
        <v>2909</v>
      </c>
      <c r="F461" s="68" t="s">
        <v>2910</v>
      </c>
      <c r="G461" s="68"/>
      <c r="H461" s="68"/>
      <c r="I461" s="68"/>
      <c r="J461" s="68"/>
    </row>
    <row r="462" spans="1:10" ht="15.6" hidden="1" x14ac:dyDescent="0.3">
      <c r="A462" s="68"/>
      <c r="B462" s="68"/>
      <c r="C462" s="68"/>
      <c r="D462" s="68"/>
      <c r="E462" s="339" t="s">
        <v>2911</v>
      </c>
      <c r="F462" s="68" t="s">
        <v>2912</v>
      </c>
      <c r="G462" s="68"/>
      <c r="H462" s="68"/>
      <c r="I462" s="68"/>
      <c r="J462" s="68"/>
    </row>
    <row r="463" spans="1:10" ht="15.6" hidden="1" x14ac:dyDescent="0.3">
      <c r="A463" s="68"/>
      <c r="B463" s="68"/>
      <c r="C463" s="68"/>
      <c r="D463" s="68"/>
      <c r="E463" s="339" t="s">
        <v>2913</v>
      </c>
      <c r="F463" s="68" t="s">
        <v>2914</v>
      </c>
      <c r="G463" s="68"/>
      <c r="H463" s="68"/>
      <c r="I463" s="68"/>
      <c r="J463" s="68"/>
    </row>
    <row r="464" spans="1:10" ht="15.6" hidden="1" x14ac:dyDescent="0.3">
      <c r="A464" s="68"/>
      <c r="B464" s="68"/>
      <c r="C464" s="68"/>
      <c r="D464" s="68"/>
      <c r="E464" s="339" t="s">
        <v>2915</v>
      </c>
      <c r="F464" s="68" t="s">
        <v>2916</v>
      </c>
      <c r="G464" s="68"/>
      <c r="H464" s="68"/>
      <c r="I464" s="68"/>
      <c r="J464" s="68"/>
    </row>
    <row r="465" spans="1:10" ht="15.6" hidden="1" x14ac:dyDescent="0.3">
      <c r="A465" s="68"/>
      <c r="B465" s="68"/>
      <c r="C465" s="68"/>
      <c r="D465" s="68"/>
      <c r="E465" s="339" t="s">
        <v>971</v>
      </c>
      <c r="F465" s="68" t="s">
        <v>972</v>
      </c>
      <c r="G465" s="68"/>
      <c r="H465" s="68"/>
      <c r="I465" s="68"/>
      <c r="J465" s="68"/>
    </row>
    <row r="466" spans="1:10" ht="15.6" hidden="1" x14ac:dyDescent="0.3">
      <c r="A466" s="68"/>
      <c r="B466" s="68"/>
      <c r="C466" s="68"/>
      <c r="D466" s="68"/>
      <c r="E466" s="339" t="s">
        <v>973</v>
      </c>
      <c r="F466" s="68" t="s">
        <v>974</v>
      </c>
      <c r="G466" s="68"/>
      <c r="H466" s="68"/>
      <c r="I466" s="68"/>
      <c r="J466" s="68"/>
    </row>
    <row r="467" spans="1:10" ht="15.6" hidden="1" x14ac:dyDescent="0.3">
      <c r="A467" s="68"/>
      <c r="B467" s="68"/>
      <c r="C467" s="68"/>
      <c r="D467" s="68"/>
      <c r="E467" s="339" t="s">
        <v>975</v>
      </c>
      <c r="F467" s="68" t="s">
        <v>2917</v>
      </c>
      <c r="G467" s="68"/>
      <c r="H467" s="68"/>
      <c r="I467" s="68"/>
      <c r="J467" s="68"/>
    </row>
    <row r="468" spans="1:10" ht="15.6" hidden="1" x14ac:dyDescent="0.3">
      <c r="A468" s="68"/>
      <c r="B468" s="68"/>
      <c r="C468" s="68"/>
      <c r="D468" s="68"/>
      <c r="E468" s="339" t="s">
        <v>977</v>
      </c>
      <c r="F468" s="68" t="s">
        <v>978</v>
      </c>
      <c r="G468" s="68"/>
      <c r="H468" s="68"/>
      <c r="I468" s="68"/>
      <c r="J468" s="68"/>
    </row>
    <row r="469" spans="1:10" ht="15.6" hidden="1" x14ac:dyDescent="0.3">
      <c r="A469" s="68"/>
      <c r="B469" s="68"/>
      <c r="C469" s="68"/>
      <c r="D469" s="68"/>
      <c r="E469" s="339" t="s">
        <v>2918</v>
      </c>
      <c r="F469" s="68" t="s">
        <v>2919</v>
      </c>
      <c r="G469" s="68"/>
      <c r="H469" s="68"/>
      <c r="I469" s="68"/>
      <c r="J469" s="68"/>
    </row>
    <row r="470" spans="1:10" ht="15.6" hidden="1" x14ac:dyDescent="0.3">
      <c r="A470" s="68"/>
      <c r="B470" s="68"/>
      <c r="C470" s="68"/>
      <c r="D470" s="68"/>
      <c r="E470" s="339" t="s">
        <v>1318</v>
      </c>
      <c r="F470" s="68" t="s">
        <v>2920</v>
      </c>
      <c r="G470" s="68"/>
      <c r="H470" s="68"/>
      <c r="I470" s="68"/>
      <c r="J470" s="68"/>
    </row>
    <row r="471" spans="1:10" ht="15.6" hidden="1" x14ac:dyDescent="0.3">
      <c r="A471" s="68"/>
      <c r="B471" s="68"/>
      <c r="C471" s="68"/>
      <c r="D471" s="68"/>
      <c r="E471" s="339" t="s">
        <v>1319</v>
      </c>
      <c r="F471" s="68" t="s">
        <v>2921</v>
      </c>
      <c r="G471" s="68"/>
      <c r="H471" s="68"/>
      <c r="I471" s="68"/>
      <c r="J471" s="68"/>
    </row>
    <row r="472" spans="1:10" ht="15.6" hidden="1" x14ac:dyDescent="0.3">
      <c r="A472" s="68"/>
      <c r="B472" s="68"/>
      <c r="C472" s="68"/>
      <c r="D472" s="68"/>
      <c r="E472" s="339" t="s">
        <v>2922</v>
      </c>
      <c r="F472" s="68" t="s">
        <v>2923</v>
      </c>
      <c r="G472" s="68"/>
      <c r="H472" s="68"/>
      <c r="I472" s="68"/>
      <c r="J472" s="68"/>
    </row>
    <row r="473" spans="1:10" ht="15.6" hidden="1" x14ac:dyDescent="0.3">
      <c r="A473" s="68"/>
      <c r="B473" s="68"/>
      <c r="C473" s="68"/>
      <c r="D473" s="68"/>
      <c r="E473" s="339" t="s">
        <v>2924</v>
      </c>
      <c r="F473" s="68" t="s">
        <v>2925</v>
      </c>
      <c r="G473" s="68"/>
      <c r="H473" s="68"/>
      <c r="I473" s="68"/>
      <c r="J473" s="68"/>
    </row>
    <row r="474" spans="1:10" ht="15.6" hidden="1" x14ac:dyDescent="0.3">
      <c r="A474" s="68"/>
      <c r="B474" s="68"/>
      <c r="C474" s="68"/>
      <c r="D474" s="68"/>
      <c r="E474" s="339" t="s">
        <v>2926</v>
      </c>
      <c r="F474" s="68" t="s">
        <v>2927</v>
      </c>
      <c r="G474" s="68"/>
      <c r="H474" s="68"/>
      <c r="I474" s="68"/>
      <c r="J474" s="68"/>
    </row>
    <row r="475" spans="1:10" ht="15.6" hidden="1" x14ac:dyDescent="0.3">
      <c r="A475" s="68"/>
      <c r="B475" s="68"/>
      <c r="C475" s="68"/>
      <c r="D475" s="68"/>
      <c r="E475" s="339" t="s">
        <v>2928</v>
      </c>
      <c r="F475" s="68" t="s">
        <v>2929</v>
      </c>
      <c r="G475" s="68"/>
      <c r="H475" s="68"/>
      <c r="I475" s="68"/>
      <c r="J475" s="68"/>
    </row>
    <row r="476" spans="1:10" ht="15.6" hidden="1" x14ac:dyDescent="0.3">
      <c r="A476" s="68"/>
      <c r="B476" s="68"/>
      <c r="C476" s="68"/>
      <c r="D476" s="68"/>
      <c r="E476" s="339" t="s">
        <v>2930</v>
      </c>
      <c r="F476" s="68" t="s">
        <v>2931</v>
      </c>
      <c r="G476" s="68"/>
      <c r="H476" s="68"/>
      <c r="I476" s="68"/>
      <c r="J476" s="68"/>
    </row>
    <row r="477" spans="1:10" ht="15.6" hidden="1" x14ac:dyDescent="0.3">
      <c r="A477" s="68"/>
      <c r="B477" s="68"/>
      <c r="C477" s="68"/>
      <c r="D477" s="68"/>
      <c r="E477" s="339" t="s">
        <v>2932</v>
      </c>
      <c r="F477" s="68" t="s">
        <v>2933</v>
      </c>
      <c r="G477" s="68"/>
      <c r="H477" s="68"/>
      <c r="I477" s="68"/>
      <c r="J477" s="68"/>
    </row>
    <row r="478" spans="1:10" ht="15.6" hidden="1" x14ac:dyDescent="0.3">
      <c r="A478" s="68"/>
      <c r="B478" s="68"/>
      <c r="C478" s="68"/>
      <c r="D478" s="68"/>
      <c r="E478" s="339" t="s">
        <v>990</v>
      </c>
      <c r="F478" s="68" t="s">
        <v>991</v>
      </c>
      <c r="G478" s="68"/>
      <c r="H478" s="68"/>
      <c r="I478" s="68"/>
      <c r="J478" s="68"/>
    </row>
    <row r="479" spans="1:10" ht="15.6" hidden="1" x14ac:dyDescent="0.3">
      <c r="A479" s="68"/>
      <c r="B479" s="68"/>
      <c r="C479" s="68"/>
      <c r="D479" s="68"/>
      <c r="E479" s="339" t="s">
        <v>992</v>
      </c>
      <c r="F479" s="68" t="s">
        <v>2934</v>
      </c>
      <c r="G479" s="68"/>
      <c r="H479" s="68"/>
      <c r="I479" s="68"/>
      <c r="J479" s="68"/>
    </row>
    <row r="480" spans="1:10" ht="15.6" hidden="1" x14ac:dyDescent="0.3">
      <c r="A480" s="68"/>
      <c r="B480" s="68"/>
      <c r="C480" s="68"/>
      <c r="D480" s="68"/>
      <c r="E480" s="339" t="s">
        <v>994</v>
      </c>
      <c r="F480" s="68" t="s">
        <v>995</v>
      </c>
      <c r="G480" s="68"/>
      <c r="H480" s="68"/>
      <c r="I480" s="68"/>
      <c r="J480" s="68"/>
    </row>
    <row r="481" spans="1:10" ht="15.6" hidden="1" x14ac:dyDescent="0.3">
      <c r="A481" s="68"/>
      <c r="B481" s="68"/>
      <c r="C481" s="68"/>
      <c r="D481" s="68"/>
      <c r="E481" s="339" t="s">
        <v>996</v>
      </c>
      <c r="F481" s="68" t="s">
        <v>997</v>
      </c>
      <c r="G481" s="68"/>
      <c r="H481" s="68"/>
      <c r="I481" s="68"/>
      <c r="J481" s="68"/>
    </row>
    <row r="482" spans="1:10" ht="15.6" hidden="1" x14ac:dyDescent="0.3">
      <c r="A482" s="68"/>
      <c r="B482" s="68"/>
      <c r="C482" s="68"/>
      <c r="D482" s="68"/>
      <c r="E482" s="339" t="s">
        <v>2935</v>
      </c>
      <c r="F482" s="68" t="s">
        <v>2936</v>
      </c>
      <c r="G482" s="68"/>
      <c r="H482" s="68"/>
      <c r="I482" s="68"/>
      <c r="J482" s="68"/>
    </row>
    <row r="483" spans="1:10" ht="15.6" hidden="1" x14ac:dyDescent="0.3">
      <c r="A483" s="68"/>
      <c r="B483" s="68"/>
      <c r="C483" s="68"/>
      <c r="D483" s="68"/>
      <c r="E483" s="339" t="s">
        <v>2937</v>
      </c>
      <c r="F483" s="68" t="s">
        <v>2938</v>
      </c>
      <c r="G483" s="68"/>
      <c r="H483" s="68"/>
      <c r="I483" s="68"/>
      <c r="J483" s="68"/>
    </row>
    <row r="484" spans="1:10" ht="15.6" hidden="1" x14ac:dyDescent="0.3">
      <c r="A484" s="68"/>
      <c r="B484" s="68"/>
      <c r="C484" s="68"/>
      <c r="D484" s="68"/>
      <c r="E484" s="339" t="s">
        <v>2939</v>
      </c>
      <c r="F484" s="68" t="s">
        <v>2940</v>
      </c>
      <c r="G484" s="68"/>
      <c r="H484" s="68"/>
      <c r="I484" s="68"/>
      <c r="J484" s="68"/>
    </row>
    <row r="485" spans="1:10" ht="15.6" hidden="1" x14ac:dyDescent="0.3">
      <c r="A485" s="68"/>
      <c r="B485" s="68"/>
      <c r="C485" s="68"/>
      <c r="D485" s="68"/>
      <c r="E485" s="339" t="s">
        <v>2941</v>
      </c>
      <c r="F485" s="68" t="s">
        <v>2942</v>
      </c>
      <c r="G485" s="68"/>
      <c r="H485" s="68"/>
      <c r="I485" s="68"/>
      <c r="J485" s="68"/>
    </row>
    <row r="486" spans="1:10" ht="15.6" hidden="1" x14ac:dyDescent="0.3">
      <c r="A486" s="68"/>
      <c r="B486" s="68"/>
      <c r="C486" s="68"/>
      <c r="D486" s="68"/>
      <c r="E486" s="339" t="s">
        <v>2943</v>
      </c>
      <c r="F486" s="68" t="s">
        <v>2944</v>
      </c>
      <c r="G486" s="68"/>
      <c r="H486" s="68"/>
      <c r="I486" s="68"/>
      <c r="J486" s="68"/>
    </row>
    <row r="487" spans="1:10" ht="15.6" hidden="1" x14ac:dyDescent="0.3">
      <c r="A487" s="68"/>
      <c r="B487" s="68"/>
      <c r="C487" s="68"/>
      <c r="D487" s="68"/>
      <c r="E487" s="339" t="s">
        <v>2945</v>
      </c>
      <c r="F487" s="68" t="s">
        <v>2946</v>
      </c>
      <c r="G487" s="68"/>
      <c r="H487" s="68"/>
      <c r="I487" s="68"/>
      <c r="J487" s="68"/>
    </row>
    <row r="488" spans="1:10" ht="15.6" hidden="1" x14ac:dyDescent="0.3">
      <c r="A488" s="68"/>
      <c r="B488" s="68"/>
      <c r="C488" s="68"/>
      <c r="D488" s="68"/>
      <c r="E488" s="339" t="s">
        <v>2947</v>
      </c>
      <c r="F488" s="68" t="s">
        <v>2948</v>
      </c>
      <c r="G488" s="68"/>
      <c r="H488" s="68"/>
      <c r="I488" s="68"/>
      <c r="J488" s="68"/>
    </row>
    <row r="489" spans="1:10" ht="15.6" hidden="1" x14ac:dyDescent="0.3">
      <c r="A489" s="68"/>
      <c r="B489" s="68"/>
      <c r="C489" s="68"/>
      <c r="D489" s="68"/>
      <c r="E489" s="339" t="s">
        <v>2949</v>
      </c>
      <c r="F489" s="68" t="s">
        <v>2950</v>
      </c>
      <c r="G489" s="68"/>
      <c r="H489" s="68"/>
      <c r="I489" s="68"/>
      <c r="J489" s="68"/>
    </row>
    <row r="490" spans="1:10" ht="15.6" hidden="1" x14ac:dyDescent="0.3">
      <c r="A490" s="68"/>
      <c r="B490" s="68"/>
      <c r="C490" s="68"/>
      <c r="D490" s="68"/>
      <c r="E490" s="339" t="s">
        <v>2951</v>
      </c>
      <c r="F490" s="68" t="s">
        <v>2952</v>
      </c>
      <c r="G490" s="68"/>
      <c r="H490" s="68"/>
      <c r="I490" s="68"/>
      <c r="J490" s="68"/>
    </row>
    <row r="491" spans="1:10" ht="15.6" hidden="1" x14ac:dyDescent="0.3">
      <c r="A491" s="68"/>
      <c r="B491" s="68"/>
      <c r="C491" s="68"/>
      <c r="D491" s="68"/>
      <c r="E491" s="339" t="s">
        <v>2953</v>
      </c>
      <c r="F491" s="68" t="s">
        <v>2954</v>
      </c>
      <c r="G491" s="68"/>
      <c r="H491" s="68"/>
      <c r="I491" s="68"/>
      <c r="J491" s="68"/>
    </row>
    <row r="492" spans="1:10" ht="15.6" hidden="1" x14ac:dyDescent="0.3">
      <c r="A492" s="68"/>
      <c r="B492" s="68"/>
      <c r="C492" s="68"/>
      <c r="D492" s="68"/>
      <c r="E492" s="339" t="s">
        <v>2955</v>
      </c>
      <c r="F492" s="68" t="s">
        <v>2956</v>
      </c>
      <c r="G492" s="68"/>
      <c r="H492" s="68"/>
      <c r="I492" s="68"/>
      <c r="J492" s="68"/>
    </row>
    <row r="493" spans="1:10" ht="15.6" hidden="1" x14ac:dyDescent="0.3">
      <c r="A493" s="68"/>
      <c r="B493" s="68"/>
      <c r="C493" s="68"/>
      <c r="D493" s="68"/>
      <c r="E493" s="339" t="s">
        <v>2957</v>
      </c>
      <c r="F493" s="68" t="s">
        <v>2958</v>
      </c>
      <c r="G493" s="68"/>
      <c r="H493" s="68"/>
      <c r="I493" s="68"/>
      <c r="J493" s="68"/>
    </row>
    <row r="494" spans="1:10" ht="15.6" hidden="1" x14ac:dyDescent="0.3">
      <c r="A494" s="68"/>
      <c r="B494" s="68"/>
      <c r="C494" s="68"/>
      <c r="D494" s="68"/>
      <c r="E494" s="339" t="s">
        <v>2959</v>
      </c>
      <c r="F494" s="68" t="s">
        <v>2960</v>
      </c>
      <c r="G494" s="68"/>
      <c r="H494" s="68"/>
      <c r="I494" s="68"/>
      <c r="J494" s="68"/>
    </row>
    <row r="495" spans="1:10" ht="15.6" hidden="1" x14ac:dyDescent="0.3">
      <c r="A495" s="68"/>
      <c r="B495" s="68"/>
      <c r="C495" s="68"/>
      <c r="D495" s="68"/>
      <c r="E495" s="339" t="s">
        <v>2961</v>
      </c>
      <c r="F495" s="68" t="s">
        <v>2962</v>
      </c>
      <c r="G495" s="68"/>
      <c r="H495" s="68"/>
      <c r="I495" s="68"/>
      <c r="J495" s="68"/>
    </row>
    <row r="496" spans="1:10" ht="15.6" hidden="1" x14ac:dyDescent="0.3">
      <c r="A496" s="68"/>
      <c r="B496" s="68"/>
      <c r="C496" s="68"/>
      <c r="D496" s="68"/>
      <c r="E496" s="339" t="s">
        <v>2963</v>
      </c>
      <c r="F496" s="68" t="s">
        <v>2964</v>
      </c>
      <c r="G496" s="68"/>
      <c r="H496" s="68"/>
      <c r="I496" s="68"/>
      <c r="J496" s="68"/>
    </row>
    <row r="497" spans="1:10" ht="15.6" hidden="1" x14ac:dyDescent="0.3">
      <c r="A497" s="68"/>
      <c r="B497" s="68"/>
      <c r="C497" s="68"/>
      <c r="D497" s="68"/>
      <c r="E497" s="339" t="s">
        <v>1014</v>
      </c>
      <c r="F497" s="68" t="s">
        <v>1023</v>
      </c>
      <c r="G497" s="68"/>
      <c r="H497" s="68"/>
      <c r="I497" s="68"/>
      <c r="J497" s="68"/>
    </row>
    <row r="498" spans="1:10" ht="15.6" hidden="1" x14ac:dyDescent="0.3">
      <c r="A498" s="68"/>
      <c r="B498" s="68"/>
      <c r="C498" s="68"/>
      <c r="D498" s="68"/>
      <c r="E498" s="339" t="s">
        <v>1016</v>
      </c>
      <c r="F498" s="68" t="s">
        <v>1025</v>
      </c>
      <c r="G498" s="68"/>
      <c r="H498" s="68"/>
      <c r="I498" s="68"/>
      <c r="J498" s="68"/>
    </row>
    <row r="499" spans="1:10" ht="15.6" hidden="1" x14ac:dyDescent="0.3">
      <c r="A499" s="68"/>
      <c r="B499" s="68"/>
      <c r="C499" s="68"/>
      <c r="D499" s="68"/>
      <c r="E499" s="339" t="s">
        <v>1018</v>
      </c>
      <c r="F499" s="68" t="s">
        <v>1027</v>
      </c>
      <c r="G499" s="68"/>
      <c r="H499" s="68"/>
      <c r="I499" s="68"/>
      <c r="J499" s="68"/>
    </row>
    <row r="500" spans="1:10" ht="15.6" hidden="1" x14ac:dyDescent="0.3">
      <c r="A500" s="68"/>
      <c r="B500" s="68"/>
      <c r="C500" s="68"/>
      <c r="D500" s="68"/>
      <c r="E500" s="339" t="s">
        <v>1020</v>
      </c>
      <c r="F500" s="68" t="s">
        <v>1029</v>
      </c>
      <c r="G500" s="68"/>
      <c r="H500" s="68"/>
      <c r="I500" s="68"/>
      <c r="J500" s="68"/>
    </row>
    <row r="501" spans="1:10" ht="15.6" hidden="1" x14ac:dyDescent="0.3">
      <c r="A501" s="68"/>
      <c r="B501" s="68"/>
      <c r="C501" s="68"/>
      <c r="D501" s="68"/>
      <c r="E501" s="339" t="s">
        <v>1022</v>
      </c>
      <c r="F501" s="68" t="s">
        <v>1031</v>
      </c>
      <c r="G501" s="68"/>
      <c r="H501" s="68"/>
      <c r="I501" s="68"/>
      <c r="J501" s="68"/>
    </row>
    <row r="502" spans="1:10" ht="15.6" hidden="1" x14ac:dyDescent="0.3">
      <c r="A502" s="68"/>
      <c r="B502" s="68"/>
      <c r="C502" s="68"/>
      <c r="D502" s="68"/>
      <c r="E502" s="339" t="s">
        <v>2965</v>
      </c>
      <c r="F502" s="68" t="s">
        <v>2966</v>
      </c>
      <c r="G502" s="68"/>
      <c r="H502" s="68"/>
      <c r="I502" s="68"/>
      <c r="J502" s="68"/>
    </row>
    <row r="503" spans="1:10" ht="15.6" hidden="1" x14ac:dyDescent="0.3">
      <c r="A503" s="68"/>
      <c r="B503" s="68"/>
      <c r="C503" s="68"/>
      <c r="D503" s="68"/>
      <c r="E503" s="339" t="s">
        <v>2967</v>
      </c>
      <c r="F503" s="68" t="s">
        <v>2968</v>
      </c>
      <c r="G503" s="68"/>
      <c r="H503" s="68"/>
      <c r="I503" s="68"/>
      <c r="J503" s="68"/>
    </row>
    <row r="504" spans="1:10" ht="15.6" hidden="1" x14ac:dyDescent="0.3">
      <c r="A504" s="68"/>
      <c r="B504" s="68"/>
      <c r="C504" s="68"/>
      <c r="D504" s="68"/>
      <c r="E504" s="339" t="s">
        <v>2969</v>
      </c>
      <c r="F504" s="68" t="s">
        <v>2970</v>
      </c>
      <c r="G504" s="68"/>
      <c r="H504" s="68"/>
      <c r="I504" s="68"/>
      <c r="J504" s="68"/>
    </row>
    <row r="505" spans="1:10" ht="15.6" hidden="1" x14ac:dyDescent="0.3">
      <c r="A505" s="68"/>
      <c r="B505" s="68"/>
      <c r="C505" s="68"/>
      <c r="D505" s="68"/>
      <c r="E505" s="339" t="s">
        <v>1028</v>
      </c>
      <c r="F505" s="68" t="s">
        <v>1037</v>
      </c>
      <c r="G505" s="68"/>
      <c r="H505" s="68"/>
      <c r="I505" s="68"/>
      <c r="J505" s="68"/>
    </row>
    <row r="506" spans="1:10" ht="15.6" hidden="1" x14ac:dyDescent="0.3">
      <c r="A506" s="68"/>
      <c r="B506" s="68"/>
      <c r="C506" s="68"/>
      <c r="D506" s="68"/>
      <c r="E506" s="339" t="s">
        <v>1030</v>
      </c>
      <c r="F506" s="68" t="s">
        <v>1038</v>
      </c>
      <c r="G506" s="68"/>
      <c r="H506" s="68"/>
      <c r="I506" s="68"/>
      <c r="J506" s="68"/>
    </row>
    <row r="507" spans="1:10" ht="15.6" hidden="1" x14ac:dyDescent="0.3">
      <c r="A507" s="68"/>
      <c r="B507" s="68"/>
      <c r="C507" s="68"/>
      <c r="D507" s="68"/>
      <c r="E507" s="339" t="s">
        <v>1032</v>
      </c>
      <c r="F507" s="68" t="s">
        <v>1040</v>
      </c>
      <c r="G507" s="68"/>
      <c r="H507" s="68"/>
      <c r="I507" s="68"/>
      <c r="J507" s="68"/>
    </row>
    <row r="508" spans="1:10" ht="15.6" hidden="1" x14ac:dyDescent="0.3">
      <c r="A508" s="68"/>
      <c r="B508" s="68"/>
      <c r="C508" s="68"/>
      <c r="D508" s="68"/>
      <c r="E508" s="339" t="s">
        <v>1034</v>
      </c>
      <c r="F508" s="68" t="s">
        <v>1042</v>
      </c>
      <c r="G508" s="68"/>
      <c r="H508" s="68"/>
      <c r="I508" s="68"/>
      <c r="J508" s="68"/>
    </row>
    <row r="509" spans="1:10" ht="15.6" hidden="1" x14ac:dyDescent="0.3">
      <c r="A509" s="68"/>
      <c r="B509" s="68"/>
      <c r="C509" s="68"/>
      <c r="D509" s="68"/>
      <c r="E509" s="339" t="s">
        <v>1036</v>
      </c>
      <c r="F509" s="68" t="s">
        <v>1044</v>
      </c>
      <c r="G509" s="68"/>
      <c r="H509" s="68"/>
      <c r="I509" s="68"/>
      <c r="J509" s="68"/>
    </row>
    <row r="510" spans="1:10" ht="15.6" hidden="1" x14ac:dyDescent="0.3">
      <c r="A510" s="68"/>
      <c r="B510" s="68"/>
      <c r="C510" s="68"/>
      <c r="D510" s="68"/>
      <c r="E510" s="339" t="s">
        <v>2971</v>
      </c>
      <c r="F510" s="68" t="s">
        <v>2972</v>
      </c>
      <c r="G510" s="68"/>
      <c r="H510" s="68"/>
      <c r="I510" s="68"/>
      <c r="J510" s="68"/>
    </row>
    <row r="511" spans="1:10" ht="15.6" hidden="1" x14ac:dyDescent="0.3">
      <c r="A511" s="68"/>
      <c r="B511" s="68"/>
      <c r="C511" s="68"/>
      <c r="D511" s="68"/>
      <c r="E511" s="339" t="s">
        <v>2973</v>
      </c>
      <c r="F511" s="68" t="s">
        <v>2974</v>
      </c>
      <c r="G511" s="68"/>
      <c r="H511" s="68"/>
      <c r="I511" s="68"/>
      <c r="J511" s="68"/>
    </row>
    <row r="512" spans="1:10" ht="15.6" hidden="1" x14ac:dyDescent="0.3">
      <c r="A512" s="68"/>
      <c r="B512" s="68"/>
      <c r="C512" s="68"/>
      <c r="D512" s="68"/>
      <c r="E512" s="339" t="s">
        <v>2975</v>
      </c>
      <c r="F512" s="68" t="s">
        <v>2976</v>
      </c>
      <c r="G512" s="68"/>
      <c r="H512" s="68"/>
      <c r="I512" s="68"/>
      <c r="J512" s="68"/>
    </row>
    <row r="513" spans="1:10" ht="15.6" hidden="1" x14ac:dyDescent="0.3">
      <c r="A513" s="68"/>
      <c r="B513" s="68"/>
      <c r="C513" s="68"/>
      <c r="D513" s="68"/>
      <c r="E513" s="339" t="s">
        <v>2977</v>
      </c>
      <c r="F513" s="68" t="s">
        <v>1050</v>
      </c>
      <c r="G513" s="68"/>
      <c r="H513" s="68"/>
      <c r="I513" s="68"/>
      <c r="J513" s="68"/>
    </row>
    <row r="514" spans="1:10" ht="15.6" hidden="1" x14ac:dyDescent="0.3">
      <c r="A514" s="68"/>
      <c r="B514" s="68"/>
      <c r="C514" s="68"/>
      <c r="D514" s="68"/>
      <c r="E514" s="339" t="s">
        <v>2978</v>
      </c>
      <c r="F514" s="68" t="s">
        <v>2979</v>
      </c>
      <c r="G514" s="68"/>
      <c r="H514" s="68"/>
      <c r="I514" s="68"/>
      <c r="J514" s="68"/>
    </row>
    <row r="515" spans="1:10" ht="15.6" hidden="1" x14ac:dyDescent="0.3">
      <c r="A515" s="68"/>
      <c r="B515" s="68"/>
      <c r="C515" s="68"/>
      <c r="D515" s="68"/>
      <c r="E515" s="339" t="s">
        <v>2980</v>
      </c>
      <c r="F515" s="68" t="s">
        <v>2981</v>
      </c>
      <c r="G515" s="68"/>
      <c r="H515" s="68"/>
      <c r="I515" s="68"/>
      <c r="J515" s="68"/>
    </row>
    <row r="516" spans="1:10" ht="15.6" hidden="1" x14ac:dyDescent="0.3">
      <c r="A516" s="68"/>
      <c r="B516" s="68"/>
      <c r="C516" s="68"/>
      <c r="D516" s="68"/>
      <c r="E516" s="339" t="s">
        <v>2982</v>
      </c>
      <c r="F516" s="68" t="s">
        <v>2983</v>
      </c>
      <c r="G516" s="68"/>
      <c r="H516" s="68"/>
      <c r="I516" s="68"/>
      <c r="J516" s="68"/>
    </row>
    <row r="517" spans="1:10" ht="15.6" hidden="1" x14ac:dyDescent="0.3">
      <c r="A517" s="68"/>
      <c r="B517" s="68"/>
      <c r="C517" s="68"/>
      <c r="D517" s="68"/>
      <c r="E517" s="339" t="s">
        <v>2984</v>
      </c>
      <c r="F517" s="68" t="s">
        <v>2985</v>
      </c>
      <c r="G517" s="68"/>
      <c r="H517" s="68"/>
      <c r="I517" s="68"/>
      <c r="J517" s="68"/>
    </row>
    <row r="518" spans="1:10" ht="15.6" hidden="1" x14ac:dyDescent="0.3">
      <c r="A518" s="68"/>
      <c r="B518" s="68"/>
      <c r="C518" s="68"/>
      <c r="D518" s="68"/>
      <c r="E518" s="339" t="s">
        <v>2986</v>
      </c>
      <c r="F518" s="68" t="s">
        <v>2987</v>
      </c>
      <c r="G518" s="68"/>
      <c r="H518" s="68"/>
      <c r="I518" s="68"/>
      <c r="J518" s="68"/>
    </row>
    <row r="519" spans="1:10" ht="15.6" hidden="1" x14ac:dyDescent="0.3">
      <c r="A519" s="68"/>
      <c r="B519" s="68"/>
      <c r="C519" s="68"/>
      <c r="D519" s="68"/>
      <c r="E519" s="339" t="s">
        <v>2988</v>
      </c>
      <c r="F519" s="68" t="s">
        <v>2989</v>
      </c>
      <c r="G519" s="68"/>
      <c r="H519" s="68"/>
      <c r="I519" s="68"/>
      <c r="J519" s="68"/>
    </row>
    <row r="520" spans="1:10" ht="15.6" hidden="1" x14ac:dyDescent="0.3">
      <c r="A520" s="68"/>
      <c r="B520" s="68"/>
      <c r="C520" s="68"/>
      <c r="D520" s="68"/>
      <c r="E520" s="339" t="s">
        <v>2990</v>
      </c>
      <c r="F520" s="68" t="s">
        <v>2991</v>
      </c>
      <c r="G520" s="68"/>
      <c r="H520" s="68"/>
      <c r="I520" s="68"/>
      <c r="J520" s="68"/>
    </row>
    <row r="521" spans="1:10" ht="15.6" hidden="1" x14ac:dyDescent="0.3">
      <c r="A521" s="68"/>
      <c r="B521" s="68"/>
      <c r="C521" s="68"/>
      <c r="D521" s="68"/>
      <c r="E521" s="339" t="s">
        <v>1055</v>
      </c>
      <c r="F521" s="68" t="s">
        <v>1064</v>
      </c>
      <c r="G521" s="68"/>
      <c r="H521" s="68"/>
      <c r="I521" s="68"/>
      <c r="J521" s="68"/>
    </row>
    <row r="522" spans="1:10" ht="15.6" hidden="1" x14ac:dyDescent="0.3">
      <c r="A522" s="68"/>
      <c r="B522" s="68"/>
      <c r="C522" s="68"/>
      <c r="D522" s="68"/>
      <c r="E522" s="339" t="s">
        <v>1057</v>
      </c>
      <c r="F522" s="68" t="s">
        <v>1066</v>
      </c>
      <c r="G522" s="68"/>
      <c r="H522" s="68"/>
      <c r="I522" s="68"/>
      <c r="J522" s="68"/>
    </row>
    <row r="523" spans="1:10" ht="15.6" hidden="1" x14ac:dyDescent="0.3">
      <c r="A523" s="68"/>
      <c r="B523" s="68"/>
      <c r="C523" s="68"/>
      <c r="D523" s="68"/>
      <c r="E523" s="339" t="s">
        <v>2992</v>
      </c>
      <c r="F523" s="68" t="s">
        <v>2993</v>
      </c>
      <c r="G523" s="68"/>
      <c r="H523" s="68"/>
      <c r="I523" s="68"/>
      <c r="J523" s="68"/>
    </row>
    <row r="524" spans="1:10" ht="15.6" hidden="1" x14ac:dyDescent="0.3">
      <c r="A524" s="68"/>
      <c r="B524" s="68"/>
      <c r="C524" s="68"/>
      <c r="D524" s="68"/>
      <c r="E524" s="339" t="s">
        <v>2994</v>
      </c>
      <c r="F524" s="68" t="s">
        <v>2995</v>
      </c>
      <c r="G524" s="68"/>
      <c r="H524" s="68"/>
      <c r="I524" s="68"/>
      <c r="J524" s="68"/>
    </row>
    <row r="525" spans="1:10" ht="15.6" hidden="1" x14ac:dyDescent="0.3">
      <c r="A525" s="68"/>
      <c r="B525" s="68"/>
      <c r="C525" s="68"/>
      <c r="D525" s="68"/>
      <c r="E525" s="339" t="s">
        <v>2996</v>
      </c>
      <c r="F525" s="68" t="s">
        <v>2997</v>
      </c>
      <c r="G525" s="68"/>
      <c r="H525" s="68"/>
      <c r="I525" s="68"/>
      <c r="J525" s="68"/>
    </row>
    <row r="526" spans="1:10" ht="15.6" hidden="1" x14ac:dyDescent="0.3">
      <c r="A526" s="68"/>
      <c r="B526" s="68"/>
      <c r="C526" s="68"/>
      <c r="D526" s="68"/>
      <c r="E526" s="339" t="s">
        <v>2998</v>
      </c>
      <c r="F526" s="68" t="s">
        <v>2999</v>
      </c>
      <c r="G526" s="68"/>
      <c r="H526" s="68"/>
      <c r="I526" s="68"/>
      <c r="J526" s="68"/>
    </row>
    <row r="527" spans="1:10" ht="15.6" hidden="1" x14ac:dyDescent="0.3">
      <c r="A527" s="68"/>
      <c r="B527" s="68"/>
      <c r="C527" s="68"/>
      <c r="D527" s="68"/>
      <c r="E527" s="339" t="s">
        <v>3000</v>
      </c>
      <c r="F527" s="68" t="s">
        <v>1074</v>
      </c>
      <c r="G527" s="68"/>
      <c r="H527" s="68"/>
      <c r="I527" s="68"/>
      <c r="J527" s="68"/>
    </row>
    <row r="528" spans="1:10" ht="15.6" hidden="1" x14ac:dyDescent="0.3">
      <c r="A528" s="68"/>
      <c r="B528" s="68"/>
      <c r="C528" s="68"/>
      <c r="D528" s="68"/>
      <c r="E528" s="339" t="s">
        <v>1067</v>
      </c>
      <c r="F528" s="68" t="s">
        <v>1076</v>
      </c>
      <c r="G528" s="68"/>
      <c r="H528" s="68"/>
      <c r="I528" s="68"/>
      <c r="J528" s="68"/>
    </row>
    <row r="529" spans="1:10" ht="15.6" hidden="1" x14ac:dyDescent="0.3">
      <c r="A529" s="68"/>
      <c r="B529" s="68"/>
      <c r="C529" s="68"/>
      <c r="D529" s="68"/>
      <c r="E529" s="339" t="s">
        <v>3001</v>
      </c>
      <c r="F529" s="68" t="s">
        <v>3002</v>
      </c>
      <c r="G529" s="68"/>
      <c r="H529" s="68"/>
      <c r="I529" s="68"/>
      <c r="J529" s="68"/>
    </row>
    <row r="530" spans="1:10" ht="15.6" hidden="1" x14ac:dyDescent="0.3">
      <c r="A530" s="68"/>
      <c r="B530" s="68"/>
      <c r="C530" s="68"/>
      <c r="D530" s="68"/>
      <c r="E530" s="339" t="s">
        <v>3003</v>
      </c>
      <c r="F530" s="68" t="s">
        <v>3004</v>
      </c>
      <c r="G530" s="68"/>
      <c r="H530" s="68"/>
      <c r="I530" s="68"/>
      <c r="J530" s="68"/>
    </row>
    <row r="531" spans="1:10" ht="15.6" hidden="1" x14ac:dyDescent="0.3">
      <c r="A531" s="68"/>
      <c r="B531" s="68"/>
      <c r="C531" s="68"/>
      <c r="D531" s="68"/>
      <c r="E531" s="339" t="s">
        <v>3005</v>
      </c>
      <c r="F531" s="68" t="s">
        <v>1080</v>
      </c>
      <c r="G531" s="68"/>
      <c r="H531" s="68"/>
      <c r="I531" s="68"/>
      <c r="J531" s="68"/>
    </row>
    <row r="532" spans="1:10" ht="15.6" hidden="1" x14ac:dyDescent="0.3">
      <c r="A532" s="68"/>
      <c r="B532" s="68"/>
      <c r="C532" s="68"/>
      <c r="D532" s="68"/>
      <c r="E532" s="339" t="s">
        <v>3006</v>
      </c>
      <c r="F532" s="68" t="s">
        <v>1082</v>
      </c>
      <c r="G532" s="68"/>
      <c r="H532" s="68"/>
      <c r="I532" s="68"/>
      <c r="J532" s="68"/>
    </row>
    <row r="533" spans="1:10" ht="15.6" hidden="1" x14ac:dyDescent="0.3">
      <c r="A533" s="68"/>
      <c r="B533" s="68"/>
      <c r="C533" s="68"/>
      <c r="D533" s="68"/>
      <c r="E533" s="339" t="s">
        <v>3007</v>
      </c>
      <c r="F533" s="68" t="s">
        <v>1084</v>
      </c>
      <c r="G533" s="68"/>
      <c r="H533" s="68"/>
      <c r="I533" s="68"/>
      <c r="J533" s="68"/>
    </row>
    <row r="534" spans="1:10" ht="15.6" hidden="1" x14ac:dyDescent="0.3">
      <c r="A534" s="68"/>
      <c r="B534" s="68"/>
      <c r="C534" s="68"/>
      <c r="D534" s="68"/>
      <c r="E534" s="339" t="s">
        <v>3008</v>
      </c>
      <c r="F534" s="68" t="s">
        <v>3009</v>
      </c>
      <c r="G534" s="68"/>
      <c r="H534" s="68"/>
      <c r="I534" s="68"/>
      <c r="J534" s="68"/>
    </row>
    <row r="535" spans="1:10" ht="15.6" hidden="1" x14ac:dyDescent="0.3">
      <c r="A535" s="68"/>
      <c r="B535" s="68"/>
      <c r="C535" s="68"/>
      <c r="D535" s="68"/>
      <c r="E535" s="339" t="s">
        <v>3010</v>
      </c>
      <c r="F535" s="68" t="s">
        <v>1086</v>
      </c>
      <c r="G535" s="68"/>
      <c r="H535" s="68"/>
      <c r="I535" s="68"/>
      <c r="J535" s="68"/>
    </row>
    <row r="536" spans="1:10" ht="15.6" hidden="1" x14ac:dyDescent="0.3">
      <c r="A536" s="68"/>
      <c r="B536" s="68"/>
      <c r="C536" s="68"/>
      <c r="D536" s="68"/>
      <c r="E536" s="339" t="s">
        <v>3011</v>
      </c>
      <c r="F536" s="68" t="s">
        <v>1088</v>
      </c>
      <c r="G536" s="68"/>
      <c r="H536" s="68"/>
      <c r="I536" s="68"/>
      <c r="J536" s="68"/>
    </row>
    <row r="537" spans="1:10" ht="15.6" hidden="1" x14ac:dyDescent="0.3">
      <c r="A537" s="68"/>
      <c r="B537" s="68"/>
      <c r="C537" s="68"/>
      <c r="D537" s="68"/>
      <c r="E537" s="339" t="s">
        <v>3012</v>
      </c>
      <c r="F537" s="68" t="s">
        <v>1090</v>
      </c>
      <c r="G537" s="68"/>
      <c r="H537" s="68"/>
      <c r="I537" s="68"/>
      <c r="J537" s="68"/>
    </row>
    <row r="538" spans="1:10" ht="15.6" hidden="1" x14ac:dyDescent="0.3">
      <c r="A538" s="68"/>
      <c r="B538" s="68"/>
      <c r="C538" s="68"/>
      <c r="D538" s="68"/>
      <c r="E538" s="339" t="s">
        <v>3013</v>
      </c>
      <c r="F538" s="68" t="s">
        <v>1092</v>
      </c>
      <c r="G538" s="68"/>
      <c r="H538" s="68"/>
      <c r="I538" s="68"/>
      <c r="J538" s="68"/>
    </row>
    <row r="539" spans="1:10" ht="15.6" hidden="1" x14ac:dyDescent="0.3">
      <c r="A539" s="68"/>
      <c r="B539" s="68"/>
      <c r="C539" s="68"/>
      <c r="D539" s="68"/>
      <c r="E539" s="339" t="s">
        <v>1085</v>
      </c>
      <c r="F539" s="68" t="s">
        <v>1094</v>
      </c>
      <c r="G539" s="68"/>
      <c r="H539" s="68"/>
      <c r="I539" s="68"/>
      <c r="J539" s="68"/>
    </row>
    <row r="540" spans="1:10" ht="15.6" hidden="1" x14ac:dyDescent="0.3">
      <c r="A540" s="68"/>
      <c r="B540" s="68"/>
      <c r="C540" s="68"/>
      <c r="D540" s="68"/>
      <c r="E540" s="339" t="s">
        <v>1087</v>
      </c>
      <c r="F540" s="68" t="s">
        <v>1096</v>
      </c>
      <c r="G540" s="68"/>
      <c r="H540" s="68"/>
      <c r="I540" s="68"/>
      <c r="J540" s="68"/>
    </row>
    <row r="541" spans="1:10" ht="15.6" hidden="1" x14ac:dyDescent="0.3">
      <c r="A541" s="68"/>
      <c r="B541" s="68"/>
      <c r="C541" s="68"/>
      <c r="D541" s="68"/>
      <c r="E541" s="339" t="s">
        <v>3014</v>
      </c>
      <c r="F541" s="68" t="s">
        <v>3015</v>
      </c>
      <c r="G541" s="68"/>
      <c r="H541" s="68"/>
      <c r="I541" s="68"/>
      <c r="J541" s="68"/>
    </row>
    <row r="542" spans="1:10" ht="15.6" hidden="1" x14ac:dyDescent="0.3">
      <c r="A542" s="68"/>
      <c r="B542" s="68"/>
      <c r="C542" s="68"/>
      <c r="D542" s="68"/>
      <c r="E542" s="339" t="s">
        <v>3016</v>
      </c>
      <c r="F542" s="68" t="s">
        <v>3017</v>
      </c>
      <c r="G542" s="68"/>
      <c r="H542" s="68"/>
      <c r="I542" s="68"/>
      <c r="J542" s="68"/>
    </row>
    <row r="543" spans="1:10" ht="15.6" hidden="1" x14ac:dyDescent="0.3">
      <c r="A543" s="68"/>
      <c r="B543" s="68"/>
      <c r="C543" s="68"/>
      <c r="D543" s="68"/>
      <c r="E543" s="339" t="s">
        <v>3018</v>
      </c>
      <c r="F543" s="68" t="s">
        <v>3019</v>
      </c>
      <c r="G543" s="68"/>
      <c r="H543" s="68"/>
      <c r="I543" s="68"/>
      <c r="J543" s="68"/>
    </row>
    <row r="544" spans="1:10" ht="15.6" hidden="1" x14ac:dyDescent="0.3">
      <c r="A544" s="68"/>
      <c r="B544" s="68"/>
      <c r="C544" s="68"/>
      <c r="D544" s="68"/>
      <c r="E544" s="339" t="s">
        <v>3020</v>
      </c>
      <c r="F544" s="68" t="s">
        <v>3021</v>
      </c>
      <c r="G544" s="68"/>
      <c r="H544" s="68"/>
      <c r="I544" s="68"/>
      <c r="J544" s="68"/>
    </row>
    <row r="545" spans="1:10" ht="15.6" hidden="1" x14ac:dyDescent="0.3">
      <c r="A545" s="68"/>
      <c r="B545" s="68"/>
      <c r="C545" s="68"/>
      <c r="D545" s="68"/>
      <c r="E545" s="339" t="s">
        <v>3022</v>
      </c>
      <c r="F545" s="68" t="s">
        <v>3023</v>
      </c>
      <c r="G545" s="68"/>
      <c r="H545" s="68"/>
      <c r="I545" s="68"/>
      <c r="J545" s="68"/>
    </row>
    <row r="546" spans="1:10" ht="15.6" hidden="1" x14ac:dyDescent="0.3">
      <c r="A546" s="68"/>
      <c r="B546" s="68"/>
      <c r="C546" s="68"/>
      <c r="D546" s="68"/>
      <c r="E546" s="339" t="s">
        <v>1097</v>
      </c>
      <c r="F546" s="68" t="s">
        <v>1106</v>
      </c>
      <c r="G546" s="68"/>
      <c r="H546" s="68"/>
      <c r="I546" s="68"/>
      <c r="J546" s="68"/>
    </row>
    <row r="547" spans="1:10" ht="15.6" hidden="1" x14ac:dyDescent="0.3">
      <c r="A547" s="68"/>
      <c r="B547" s="68"/>
      <c r="C547" s="68"/>
      <c r="D547" s="68"/>
      <c r="E547" s="339" t="s">
        <v>1099</v>
      </c>
      <c r="F547" s="68" t="s">
        <v>1108</v>
      </c>
      <c r="G547" s="68"/>
      <c r="H547" s="68"/>
      <c r="I547" s="68"/>
      <c r="J547" s="68"/>
    </row>
    <row r="548" spans="1:10" ht="15.6" hidden="1" x14ac:dyDescent="0.3">
      <c r="A548" s="68"/>
      <c r="B548" s="68"/>
      <c r="C548" s="68"/>
      <c r="D548" s="68"/>
      <c r="E548" s="339" t="s">
        <v>1101</v>
      </c>
      <c r="F548" s="68" t="s">
        <v>1110</v>
      </c>
      <c r="G548" s="68"/>
      <c r="H548" s="68"/>
      <c r="I548" s="68"/>
      <c r="J548" s="68"/>
    </row>
    <row r="549" spans="1:10" ht="15.6" hidden="1" x14ac:dyDescent="0.3">
      <c r="A549" s="68"/>
      <c r="B549" s="68"/>
      <c r="C549" s="68"/>
      <c r="D549" s="68"/>
      <c r="E549" s="339" t="s">
        <v>1103</v>
      </c>
      <c r="F549" s="68" t="s">
        <v>1112</v>
      </c>
      <c r="G549" s="68"/>
      <c r="H549" s="68"/>
      <c r="I549" s="68"/>
      <c r="J549" s="68"/>
    </row>
    <row r="550" spans="1:10" ht="15.6" hidden="1" x14ac:dyDescent="0.3">
      <c r="A550" s="68"/>
      <c r="B550" s="68"/>
      <c r="C550" s="68"/>
      <c r="D550" s="68"/>
      <c r="E550" s="339" t="s">
        <v>1105</v>
      </c>
      <c r="F550" s="68" t="s">
        <v>1114</v>
      </c>
      <c r="G550" s="68"/>
      <c r="H550" s="68"/>
      <c r="I550" s="68"/>
      <c r="J550" s="68"/>
    </row>
    <row r="551" spans="1:10" ht="15.6" hidden="1" x14ac:dyDescent="0.3">
      <c r="A551" s="68"/>
      <c r="B551" s="68"/>
      <c r="C551" s="68"/>
      <c r="D551" s="68"/>
      <c r="E551" s="339" t="s">
        <v>1107</v>
      </c>
      <c r="F551" s="68" t="s">
        <v>1116</v>
      </c>
      <c r="G551" s="68"/>
      <c r="H551" s="68"/>
      <c r="I551" s="68"/>
      <c r="J551" s="68"/>
    </row>
    <row r="552" spans="1:10" ht="15.6" hidden="1" x14ac:dyDescent="0.3">
      <c r="A552" s="68"/>
      <c r="B552" s="68"/>
      <c r="C552" s="68"/>
      <c r="D552" s="68"/>
      <c r="E552" s="339" t="s">
        <v>1109</v>
      </c>
      <c r="F552" s="68" t="s">
        <v>1118</v>
      </c>
      <c r="G552" s="68"/>
      <c r="H552" s="68"/>
      <c r="I552" s="68"/>
      <c r="J552" s="68"/>
    </row>
    <row r="553" spans="1:10" ht="15.6" hidden="1" x14ac:dyDescent="0.3">
      <c r="A553" s="68"/>
      <c r="B553" s="68"/>
      <c r="C553" s="68"/>
      <c r="D553" s="68"/>
      <c r="E553" s="339" t="s">
        <v>1111</v>
      </c>
      <c r="F553" s="68" t="s">
        <v>1120</v>
      </c>
      <c r="G553" s="68"/>
      <c r="H553" s="68"/>
      <c r="I553" s="68"/>
      <c r="J553" s="68"/>
    </row>
    <row r="554" spans="1:10" ht="15.6" hidden="1" x14ac:dyDescent="0.3">
      <c r="A554" s="68"/>
      <c r="B554" s="68"/>
      <c r="C554" s="68"/>
      <c r="D554" s="68"/>
      <c r="E554" s="339" t="s">
        <v>1113</v>
      </c>
      <c r="F554" s="68" t="s">
        <v>1122</v>
      </c>
      <c r="G554" s="68"/>
      <c r="H554" s="68"/>
      <c r="I554" s="68"/>
      <c r="J554" s="68"/>
    </row>
    <row r="555" spans="1:10" ht="15.6" hidden="1" x14ac:dyDescent="0.3">
      <c r="A555" s="68"/>
      <c r="B555" s="68"/>
      <c r="C555" s="68"/>
      <c r="D555" s="68"/>
      <c r="E555" s="339" t="s">
        <v>1115</v>
      </c>
      <c r="F555" s="68" t="s">
        <v>1124</v>
      </c>
      <c r="G555" s="68"/>
      <c r="H555" s="68"/>
      <c r="I555" s="68"/>
      <c r="J555" s="68"/>
    </row>
    <row r="556" spans="1:10" ht="15.6" hidden="1" x14ac:dyDescent="0.3">
      <c r="A556" s="68"/>
      <c r="B556" s="68"/>
      <c r="C556" s="68"/>
      <c r="D556" s="68"/>
      <c r="E556" s="339" t="s">
        <v>1117</v>
      </c>
      <c r="F556" s="68" t="s">
        <v>1126</v>
      </c>
      <c r="G556" s="68"/>
      <c r="H556" s="68"/>
      <c r="I556" s="68"/>
      <c r="J556" s="68"/>
    </row>
    <row r="557" spans="1:10" ht="15.6" hidden="1" x14ac:dyDescent="0.3">
      <c r="A557" s="68"/>
      <c r="B557" s="68"/>
      <c r="C557" s="68"/>
      <c r="D557" s="68"/>
      <c r="E557" s="339" t="s">
        <v>1119</v>
      </c>
      <c r="F557" s="68" t="s">
        <v>1128</v>
      </c>
      <c r="G557" s="68"/>
      <c r="H557" s="68"/>
      <c r="I557" s="68"/>
      <c r="J557" s="68"/>
    </row>
    <row r="558" spans="1:10" ht="15.6" hidden="1" x14ac:dyDescent="0.3">
      <c r="A558" s="68"/>
      <c r="B558" s="68"/>
      <c r="C558" s="68"/>
      <c r="D558" s="68"/>
      <c r="E558" s="339" t="s">
        <v>1121</v>
      </c>
      <c r="F558" s="68" t="s">
        <v>1130</v>
      </c>
      <c r="G558" s="68"/>
      <c r="H558" s="68"/>
      <c r="I558" s="68"/>
      <c r="J558" s="68"/>
    </row>
    <row r="559" spans="1:10" ht="15.6" hidden="1" x14ac:dyDescent="0.3">
      <c r="A559" s="68"/>
      <c r="B559" s="68"/>
      <c r="C559" s="68"/>
      <c r="D559" s="68"/>
      <c r="E559" s="339" t="s">
        <v>1123</v>
      </c>
      <c r="F559" s="68" t="s">
        <v>1132</v>
      </c>
      <c r="G559" s="68"/>
      <c r="H559" s="68"/>
      <c r="I559" s="68"/>
      <c r="J559" s="68"/>
    </row>
    <row r="560" spans="1:10" ht="15.6" hidden="1" x14ac:dyDescent="0.3">
      <c r="A560" s="68"/>
      <c r="B560" s="68"/>
      <c r="C560" s="68"/>
      <c r="D560" s="68"/>
      <c r="E560" s="339" t="s">
        <v>1125</v>
      </c>
      <c r="F560" s="68" t="s">
        <v>1134</v>
      </c>
      <c r="G560" s="68"/>
      <c r="H560" s="68"/>
      <c r="I560" s="68"/>
      <c r="J560" s="68"/>
    </row>
    <row r="561" spans="1:10" ht="15.6" hidden="1" x14ac:dyDescent="0.3">
      <c r="A561" s="68"/>
      <c r="B561" s="68"/>
      <c r="C561" s="68"/>
      <c r="D561" s="68"/>
      <c r="E561" s="339" t="s">
        <v>1127</v>
      </c>
      <c r="F561" s="68" t="s">
        <v>1136</v>
      </c>
      <c r="G561" s="68"/>
      <c r="H561" s="68"/>
      <c r="I561" s="68"/>
      <c r="J561" s="68"/>
    </row>
    <row r="562" spans="1:10" ht="15.6" hidden="1" x14ac:dyDescent="0.3">
      <c r="A562" s="68"/>
      <c r="B562" s="68"/>
      <c r="C562" s="68"/>
      <c r="D562" s="68"/>
      <c r="E562" s="339" t="s">
        <v>1129</v>
      </c>
      <c r="F562" s="68" t="s">
        <v>1138</v>
      </c>
      <c r="G562" s="68"/>
      <c r="H562" s="68"/>
      <c r="I562" s="68"/>
      <c r="J562" s="68"/>
    </row>
    <row r="563" spans="1:10" ht="15.6" hidden="1" x14ac:dyDescent="0.3">
      <c r="A563" s="68"/>
      <c r="B563" s="68"/>
      <c r="C563" s="68"/>
      <c r="D563" s="68"/>
      <c r="E563" s="339" t="s">
        <v>1131</v>
      </c>
      <c r="F563" s="68" t="s">
        <v>1140</v>
      </c>
      <c r="G563" s="68"/>
      <c r="H563" s="68"/>
      <c r="I563" s="68"/>
      <c r="J563" s="68"/>
    </row>
    <row r="564" spans="1:10" ht="15.6" hidden="1" x14ac:dyDescent="0.3">
      <c r="A564" s="68"/>
      <c r="B564" s="68"/>
      <c r="C564" s="68"/>
      <c r="D564" s="68"/>
      <c r="E564" s="339" t="s">
        <v>1133</v>
      </c>
      <c r="F564" s="68" t="s">
        <v>1142</v>
      </c>
      <c r="G564" s="68"/>
      <c r="H564" s="68"/>
      <c r="I564" s="68"/>
      <c r="J564" s="68"/>
    </row>
    <row r="565" spans="1:10" ht="15.6" hidden="1" x14ac:dyDescent="0.3">
      <c r="A565" s="68"/>
      <c r="B565" s="68"/>
      <c r="C565" s="68"/>
      <c r="D565" s="68"/>
      <c r="E565" s="339" t="s">
        <v>1135</v>
      </c>
      <c r="F565" s="68" t="s">
        <v>1144</v>
      </c>
      <c r="G565" s="68"/>
      <c r="H565" s="68"/>
      <c r="I565" s="68"/>
      <c r="J565" s="68"/>
    </row>
    <row r="566" spans="1:10" ht="15.6" hidden="1" x14ac:dyDescent="0.3">
      <c r="A566" s="68"/>
      <c r="B566" s="68"/>
      <c r="C566" s="68"/>
      <c r="D566" s="68"/>
      <c r="E566" s="339" t="s">
        <v>1137</v>
      </c>
      <c r="F566" s="68" t="s">
        <v>1146</v>
      </c>
      <c r="G566" s="68"/>
      <c r="H566" s="68"/>
      <c r="I566" s="68"/>
      <c r="J566" s="68"/>
    </row>
    <row r="567" spans="1:10" ht="15.6" hidden="1" x14ac:dyDescent="0.3">
      <c r="A567" s="68"/>
      <c r="B567" s="68"/>
      <c r="C567" s="68"/>
      <c r="D567" s="68"/>
      <c r="E567" s="339" t="s">
        <v>1139</v>
      </c>
      <c r="F567" s="68" t="s">
        <v>1148</v>
      </c>
      <c r="G567" s="68"/>
      <c r="H567" s="68"/>
      <c r="I567" s="68"/>
      <c r="J567" s="68"/>
    </row>
    <row r="568" spans="1:10" ht="15.6" hidden="1" x14ac:dyDescent="0.3">
      <c r="A568" s="68"/>
      <c r="B568" s="68"/>
      <c r="C568" s="68"/>
      <c r="D568" s="68"/>
      <c r="E568" s="339" t="s">
        <v>1141</v>
      </c>
      <c r="F568" s="68" t="s">
        <v>1150</v>
      </c>
      <c r="G568" s="68"/>
      <c r="H568" s="68"/>
      <c r="I568" s="68"/>
      <c r="J568" s="68"/>
    </row>
    <row r="569" spans="1:10" ht="15.6" hidden="1" x14ac:dyDescent="0.3">
      <c r="A569" s="68"/>
      <c r="B569" s="68"/>
      <c r="C569" s="68"/>
      <c r="D569" s="68"/>
      <c r="E569" s="339" t="s">
        <v>1143</v>
      </c>
      <c r="F569" s="68" t="s">
        <v>1152</v>
      </c>
      <c r="G569" s="68"/>
      <c r="H569" s="68"/>
      <c r="I569" s="68"/>
      <c r="J569" s="68"/>
    </row>
    <row r="570" spans="1:10" ht="15.6" hidden="1" x14ac:dyDescent="0.3">
      <c r="A570" s="68"/>
      <c r="B570" s="68"/>
      <c r="C570" s="68"/>
      <c r="D570" s="68"/>
      <c r="E570" s="339" t="s">
        <v>1145</v>
      </c>
      <c r="F570" s="68" t="s">
        <v>1154</v>
      </c>
      <c r="G570" s="68"/>
      <c r="H570" s="68"/>
      <c r="I570" s="68"/>
      <c r="J570" s="68"/>
    </row>
    <row r="571" spans="1:10" ht="15.6" hidden="1" x14ac:dyDescent="0.3">
      <c r="A571" s="68"/>
      <c r="B571" s="68"/>
      <c r="C571" s="68"/>
      <c r="D571" s="68"/>
      <c r="E571" s="339" t="s">
        <v>1147</v>
      </c>
      <c r="F571" s="68" t="s">
        <v>1156</v>
      </c>
      <c r="G571" s="68"/>
      <c r="H571" s="68"/>
      <c r="I571" s="68"/>
      <c r="J571" s="68"/>
    </row>
    <row r="572" spans="1:10" ht="15.6" hidden="1" x14ac:dyDescent="0.3">
      <c r="A572" s="68"/>
      <c r="B572" s="68"/>
      <c r="C572" s="68"/>
      <c r="D572" s="68"/>
      <c r="E572" s="339" t="s">
        <v>1149</v>
      </c>
      <c r="F572" s="68" t="s">
        <v>1158</v>
      </c>
      <c r="G572" s="68"/>
      <c r="H572" s="68"/>
      <c r="I572" s="68"/>
      <c r="J572" s="68"/>
    </row>
    <row r="573" spans="1:10" ht="15.6" hidden="1" x14ac:dyDescent="0.3">
      <c r="A573" s="68"/>
      <c r="B573" s="68"/>
      <c r="C573" s="68"/>
      <c r="D573" s="68"/>
      <c r="E573" s="339" t="s">
        <v>1151</v>
      </c>
      <c r="F573" s="68" t="s">
        <v>1160</v>
      </c>
      <c r="G573" s="68"/>
      <c r="H573" s="68"/>
      <c r="I573" s="68"/>
      <c r="J573" s="68"/>
    </row>
    <row r="574" spans="1:10" ht="15.6" hidden="1" x14ac:dyDescent="0.3">
      <c r="A574" s="68"/>
      <c r="B574" s="68"/>
      <c r="C574" s="68"/>
      <c r="D574" s="68"/>
      <c r="E574" s="339" t="s">
        <v>1153</v>
      </c>
      <c r="F574" s="68" t="s">
        <v>1162</v>
      </c>
      <c r="G574" s="68"/>
      <c r="H574" s="68"/>
      <c r="I574" s="68"/>
      <c r="J574" s="68"/>
    </row>
    <row r="575" spans="1:10" ht="15.6" hidden="1" x14ac:dyDescent="0.3">
      <c r="A575" s="68"/>
      <c r="B575" s="68"/>
      <c r="C575" s="68"/>
      <c r="D575" s="68"/>
      <c r="E575" s="339" t="s">
        <v>1155</v>
      </c>
      <c r="F575" s="68" t="s">
        <v>1164</v>
      </c>
      <c r="G575" s="68"/>
      <c r="H575" s="68"/>
      <c r="I575" s="68"/>
      <c r="J575" s="68"/>
    </row>
    <row r="576" spans="1:10" ht="15.6" hidden="1" x14ac:dyDescent="0.3">
      <c r="A576" s="68"/>
      <c r="B576" s="68"/>
      <c r="C576" s="68"/>
      <c r="D576" s="68"/>
      <c r="E576" s="339" t="s">
        <v>1157</v>
      </c>
      <c r="F576" s="68" t="s">
        <v>1166</v>
      </c>
      <c r="G576" s="68"/>
      <c r="H576" s="68"/>
      <c r="I576" s="68"/>
      <c r="J576" s="68"/>
    </row>
    <row r="577" spans="1:10" ht="15.6" hidden="1" x14ac:dyDescent="0.3">
      <c r="A577" s="68"/>
      <c r="B577" s="68"/>
      <c r="C577" s="68"/>
      <c r="D577" s="68"/>
      <c r="E577" s="339" t="s">
        <v>1159</v>
      </c>
      <c r="F577" s="68" t="s">
        <v>1168</v>
      </c>
      <c r="G577" s="68"/>
      <c r="H577" s="68"/>
      <c r="I577" s="68"/>
      <c r="J577" s="68"/>
    </row>
    <row r="578" spans="1:10" ht="15.6" hidden="1" x14ac:dyDescent="0.3">
      <c r="A578" s="68"/>
      <c r="B578" s="68"/>
      <c r="C578" s="68"/>
      <c r="D578" s="68"/>
      <c r="E578" s="339" t="s">
        <v>3024</v>
      </c>
      <c r="F578" s="68" t="s">
        <v>3025</v>
      </c>
      <c r="G578" s="68"/>
      <c r="H578" s="68"/>
      <c r="I578" s="68"/>
      <c r="J578" s="68"/>
    </row>
    <row r="579" spans="1:10" ht="15.6" hidden="1" x14ac:dyDescent="0.3">
      <c r="A579" s="68"/>
      <c r="B579" s="68"/>
      <c r="C579" s="68"/>
      <c r="D579" s="68"/>
      <c r="E579" s="339" t="s">
        <v>3026</v>
      </c>
      <c r="F579" s="68" t="s">
        <v>1170</v>
      </c>
      <c r="G579" s="68"/>
      <c r="H579" s="68"/>
      <c r="I579" s="68"/>
      <c r="J579" s="68"/>
    </row>
    <row r="580" spans="1:10" ht="15.6" hidden="1" x14ac:dyDescent="0.3">
      <c r="A580" s="68"/>
      <c r="B580" s="68"/>
      <c r="C580" s="68"/>
      <c r="D580" s="68"/>
      <c r="E580" s="339" t="s">
        <v>3027</v>
      </c>
      <c r="F580" s="68" t="s">
        <v>1172</v>
      </c>
      <c r="G580" s="68"/>
      <c r="H580" s="68"/>
      <c r="I580" s="68"/>
      <c r="J580" s="68"/>
    </row>
    <row r="581" spans="1:10" ht="15.6" hidden="1" x14ac:dyDescent="0.3">
      <c r="A581" s="68"/>
      <c r="B581" s="68"/>
      <c r="C581" s="68"/>
      <c r="D581" s="68"/>
      <c r="E581" s="339" t="s">
        <v>3028</v>
      </c>
      <c r="F581" s="68" t="s">
        <v>3029</v>
      </c>
      <c r="G581" s="68"/>
      <c r="H581" s="68"/>
      <c r="I581" s="68"/>
      <c r="J581" s="68"/>
    </row>
    <row r="582" spans="1:10" ht="15.6" hidden="1" x14ac:dyDescent="0.3">
      <c r="A582" s="68"/>
      <c r="B582" s="68"/>
      <c r="C582" s="68"/>
      <c r="D582" s="68"/>
      <c r="E582" s="339" t="s">
        <v>3030</v>
      </c>
      <c r="F582" s="68" t="s">
        <v>1175</v>
      </c>
      <c r="G582" s="68"/>
      <c r="H582" s="68"/>
      <c r="I582" s="68"/>
      <c r="J582" s="68"/>
    </row>
    <row r="583" spans="1:10" ht="15.6" hidden="1" x14ac:dyDescent="0.3">
      <c r="A583" s="68"/>
      <c r="B583" s="68"/>
      <c r="C583" s="68"/>
      <c r="D583" s="68"/>
      <c r="E583" s="339" t="s">
        <v>3031</v>
      </c>
      <c r="F583" s="68" t="s">
        <v>1177</v>
      </c>
      <c r="G583" s="68"/>
      <c r="H583" s="68"/>
      <c r="I583" s="68"/>
      <c r="J583" s="68"/>
    </row>
    <row r="584" spans="1:10" ht="15.6" hidden="1" x14ac:dyDescent="0.3">
      <c r="A584" s="68"/>
      <c r="B584" s="68"/>
      <c r="C584" s="68"/>
      <c r="D584" s="68"/>
      <c r="E584" s="339" t="s">
        <v>3032</v>
      </c>
      <c r="F584" s="68" t="s">
        <v>3033</v>
      </c>
      <c r="G584" s="68"/>
      <c r="H584" s="68"/>
      <c r="I584" s="68"/>
      <c r="J584" s="68"/>
    </row>
    <row r="585" spans="1:10" ht="15.6" hidden="1" x14ac:dyDescent="0.3">
      <c r="A585" s="68"/>
      <c r="B585" s="68"/>
      <c r="C585" s="68"/>
      <c r="D585" s="68"/>
      <c r="E585" s="339" t="s">
        <v>3034</v>
      </c>
      <c r="F585" s="68" t="s">
        <v>1179</v>
      </c>
      <c r="G585" s="68"/>
      <c r="H585" s="68"/>
      <c r="I585" s="68"/>
      <c r="J585" s="68"/>
    </row>
    <row r="586" spans="1:10" ht="15.6" hidden="1" x14ac:dyDescent="0.3">
      <c r="A586" s="68"/>
      <c r="B586" s="68"/>
      <c r="C586" s="68"/>
      <c r="D586" s="68"/>
      <c r="E586" s="339" t="s">
        <v>3035</v>
      </c>
      <c r="F586" s="68" t="s">
        <v>1181</v>
      </c>
      <c r="G586" s="68"/>
      <c r="H586" s="68"/>
      <c r="I586" s="68"/>
      <c r="J586" s="68"/>
    </row>
    <row r="587" spans="1:10" ht="15.6" hidden="1" x14ac:dyDescent="0.3">
      <c r="A587" s="68"/>
      <c r="B587" s="68"/>
      <c r="C587" s="68"/>
      <c r="D587" s="68"/>
      <c r="E587" s="339" t="s">
        <v>3036</v>
      </c>
      <c r="F587" s="68" t="s">
        <v>3037</v>
      </c>
      <c r="G587" s="68"/>
      <c r="H587" s="68"/>
      <c r="I587" s="68"/>
      <c r="J587" s="68"/>
    </row>
    <row r="588" spans="1:10" ht="15.6" hidden="1" x14ac:dyDescent="0.3">
      <c r="A588" s="68"/>
      <c r="B588" s="68"/>
      <c r="C588" s="68"/>
      <c r="D588" s="68"/>
      <c r="E588" s="339" t="s">
        <v>3038</v>
      </c>
      <c r="F588" s="68" t="s">
        <v>1185</v>
      </c>
      <c r="G588" s="68"/>
      <c r="H588" s="68"/>
      <c r="I588" s="68"/>
      <c r="J588" s="68"/>
    </row>
    <row r="589" spans="1:10" ht="15.6" hidden="1" x14ac:dyDescent="0.3">
      <c r="A589" s="68"/>
      <c r="B589" s="68"/>
      <c r="C589" s="68"/>
      <c r="D589" s="68"/>
      <c r="E589" s="339" t="s">
        <v>3039</v>
      </c>
      <c r="F589" s="68" t="s">
        <v>1187</v>
      </c>
      <c r="G589" s="68"/>
      <c r="H589" s="68"/>
      <c r="I589" s="68"/>
      <c r="J589" s="68"/>
    </row>
    <row r="590" spans="1:10" ht="15.6" hidden="1" x14ac:dyDescent="0.3">
      <c r="A590" s="68"/>
      <c r="B590" s="68"/>
      <c r="C590" s="68"/>
      <c r="D590" s="68"/>
      <c r="E590" s="339" t="s">
        <v>3040</v>
      </c>
      <c r="F590" s="68" t="s">
        <v>3041</v>
      </c>
      <c r="G590" s="68"/>
      <c r="H590" s="68"/>
      <c r="I590" s="68"/>
      <c r="J590" s="68"/>
    </row>
    <row r="591" spans="1:10" ht="15.6" hidden="1" x14ac:dyDescent="0.3">
      <c r="A591" s="68"/>
      <c r="B591" s="68"/>
      <c r="C591" s="68"/>
      <c r="D591" s="68"/>
      <c r="E591" s="339" t="s">
        <v>3042</v>
      </c>
      <c r="F591" s="68" t="s">
        <v>1189</v>
      </c>
      <c r="G591" s="68"/>
      <c r="H591" s="68"/>
      <c r="I591" s="68"/>
      <c r="J591" s="68"/>
    </row>
    <row r="592" spans="1:10" ht="15.6" hidden="1" x14ac:dyDescent="0.3">
      <c r="A592" s="68"/>
      <c r="B592" s="68"/>
      <c r="C592" s="68"/>
      <c r="D592" s="68"/>
      <c r="E592" s="339" t="s">
        <v>3043</v>
      </c>
      <c r="F592" s="68" t="s">
        <v>1191</v>
      </c>
      <c r="G592" s="68"/>
      <c r="H592" s="68"/>
      <c r="I592" s="68"/>
      <c r="J592" s="68"/>
    </row>
    <row r="593" spans="1:10" ht="15.6" hidden="1" x14ac:dyDescent="0.3">
      <c r="A593" s="68"/>
      <c r="B593" s="68"/>
      <c r="C593" s="68"/>
      <c r="D593" s="68"/>
      <c r="E593" s="339" t="s">
        <v>3044</v>
      </c>
      <c r="F593" s="68" t="s">
        <v>3045</v>
      </c>
      <c r="G593" s="68"/>
      <c r="H593" s="68"/>
      <c r="I593" s="68"/>
      <c r="J593" s="68"/>
    </row>
    <row r="594" spans="1:10" ht="15.6" hidden="1" x14ac:dyDescent="0.3">
      <c r="A594" s="68"/>
      <c r="B594" s="68"/>
      <c r="C594" s="68"/>
      <c r="D594" s="68"/>
      <c r="E594" s="339" t="s">
        <v>3046</v>
      </c>
      <c r="F594" s="68" t="s">
        <v>1195</v>
      </c>
      <c r="G594" s="68"/>
      <c r="H594" s="68"/>
      <c r="I594" s="68"/>
      <c r="J594" s="68"/>
    </row>
    <row r="595" spans="1:10" ht="15.6" hidden="1" x14ac:dyDescent="0.3">
      <c r="A595" s="68"/>
      <c r="B595" s="68"/>
      <c r="C595" s="68"/>
      <c r="D595" s="68"/>
      <c r="E595" s="339" t="s">
        <v>3047</v>
      </c>
      <c r="F595" s="68" t="s">
        <v>1197</v>
      </c>
      <c r="G595" s="68"/>
      <c r="H595" s="68"/>
      <c r="I595" s="68"/>
      <c r="J595" s="68"/>
    </row>
    <row r="596" spans="1:10" ht="15.6" hidden="1" x14ac:dyDescent="0.3">
      <c r="A596" s="68"/>
      <c r="B596" s="68"/>
      <c r="C596" s="68"/>
      <c r="D596" s="68"/>
      <c r="E596" s="339" t="s">
        <v>3048</v>
      </c>
      <c r="F596" s="68" t="s">
        <v>3049</v>
      </c>
      <c r="G596" s="68"/>
      <c r="H596" s="68"/>
      <c r="I596" s="68"/>
      <c r="J596" s="68"/>
    </row>
    <row r="597" spans="1:10" ht="15.6" hidden="1" x14ac:dyDescent="0.3">
      <c r="A597" s="68"/>
      <c r="B597" s="68"/>
      <c r="C597" s="68"/>
      <c r="D597" s="68"/>
      <c r="E597" s="339" t="s">
        <v>3050</v>
      </c>
      <c r="F597" s="68" t="s">
        <v>1199</v>
      </c>
      <c r="G597" s="68"/>
      <c r="H597" s="68"/>
      <c r="I597" s="68"/>
      <c r="J597" s="68"/>
    </row>
    <row r="598" spans="1:10" ht="15.6" hidden="1" x14ac:dyDescent="0.3">
      <c r="A598" s="68"/>
      <c r="B598" s="68"/>
      <c r="C598" s="68"/>
      <c r="D598" s="68"/>
      <c r="E598" s="339" t="s">
        <v>3051</v>
      </c>
      <c r="F598" s="68" t="s">
        <v>1201</v>
      </c>
      <c r="G598" s="68"/>
      <c r="H598" s="68"/>
      <c r="I598" s="68"/>
      <c r="J598" s="68"/>
    </row>
    <row r="599" spans="1:10" ht="15.6" hidden="1" x14ac:dyDescent="0.3">
      <c r="A599" s="68"/>
      <c r="B599" s="68"/>
      <c r="C599" s="68"/>
      <c r="D599" s="68"/>
      <c r="E599" s="339" t="s">
        <v>3052</v>
      </c>
      <c r="F599" s="68" t="s">
        <v>1203</v>
      </c>
      <c r="G599" s="68"/>
      <c r="H599" s="68"/>
      <c r="I599" s="68"/>
      <c r="J599" s="68"/>
    </row>
    <row r="600" spans="1:10" ht="15.6" hidden="1" x14ac:dyDescent="0.3">
      <c r="A600" s="68"/>
      <c r="B600" s="68"/>
      <c r="C600" s="68"/>
      <c r="D600" s="68"/>
      <c r="E600" s="339" t="s">
        <v>3053</v>
      </c>
      <c r="F600" s="68" t="s">
        <v>1205</v>
      </c>
      <c r="G600" s="68"/>
      <c r="H600" s="68"/>
      <c r="I600" s="68"/>
      <c r="J600" s="68"/>
    </row>
    <row r="601" spans="1:10" ht="15.6" hidden="1" x14ac:dyDescent="0.3">
      <c r="A601" s="68"/>
      <c r="B601" s="68"/>
      <c r="C601" s="68"/>
      <c r="D601" s="68"/>
      <c r="E601" s="339" t="s">
        <v>3054</v>
      </c>
      <c r="F601" s="68" t="s">
        <v>3055</v>
      </c>
      <c r="G601" s="68"/>
      <c r="H601" s="68"/>
      <c r="I601" s="68"/>
      <c r="J601" s="68"/>
    </row>
    <row r="602" spans="1:10" ht="15.6" hidden="1" x14ac:dyDescent="0.3">
      <c r="A602" s="68"/>
      <c r="B602" s="68"/>
      <c r="C602" s="68"/>
      <c r="D602" s="68"/>
      <c r="E602" s="339" t="s">
        <v>3056</v>
      </c>
      <c r="F602" s="68" t="s">
        <v>1207</v>
      </c>
      <c r="G602" s="68"/>
      <c r="H602" s="68"/>
      <c r="I602" s="68"/>
      <c r="J602" s="68"/>
    </row>
    <row r="603" spans="1:10" ht="15.6" hidden="1" x14ac:dyDescent="0.3">
      <c r="A603" s="68"/>
      <c r="B603" s="68"/>
      <c r="C603" s="68"/>
      <c r="D603" s="68"/>
      <c r="E603" s="339" t="s">
        <v>3057</v>
      </c>
      <c r="F603" s="68" t="s">
        <v>1209</v>
      </c>
      <c r="G603" s="68"/>
      <c r="H603" s="68"/>
      <c r="I603" s="68"/>
      <c r="J603" s="68"/>
    </row>
    <row r="604" spans="1:10" ht="15.6" hidden="1" x14ac:dyDescent="0.3">
      <c r="A604" s="68"/>
      <c r="B604" s="68"/>
      <c r="C604" s="68"/>
      <c r="D604" s="68"/>
      <c r="E604" s="339" t="s">
        <v>3058</v>
      </c>
      <c r="F604" s="68" t="s">
        <v>1211</v>
      </c>
      <c r="G604" s="68"/>
      <c r="H604" s="68"/>
      <c r="I604" s="68"/>
      <c r="J604" s="68"/>
    </row>
    <row r="605" spans="1:10" ht="15.6" hidden="1" x14ac:dyDescent="0.3">
      <c r="A605" s="68"/>
      <c r="B605" s="68"/>
      <c r="C605" s="68"/>
      <c r="D605" s="68"/>
      <c r="E605" s="339" t="s">
        <v>3059</v>
      </c>
      <c r="F605" s="68" t="s">
        <v>1213</v>
      </c>
      <c r="G605" s="68"/>
      <c r="H605" s="68"/>
      <c r="I605" s="68"/>
      <c r="J605" s="68"/>
    </row>
    <row r="606" spans="1:10" ht="15.6" hidden="1" x14ac:dyDescent="0.3">
      <c r="A606" s="68"/>
      <c r="B606" s="68"/>
      <c r="C606" s="68"/>
      <c r="D606" s="68"/>
      <c r="E606" s="339" t="s">
        <v>3060</v>
      </c>
      <c r="F606" s="68" t="s">
        <v>3061</v>
      </c>
      <c r="G606" s="68"/>
      <c r="H606" s="68"/>
      <c r="I606" s="68"/>
      <c r="J606" s="68"/>
    </row>
    <row r="607" spans="1:10" ht="15.6" hidden="1" x14ac:dyDescent="0.3">
      <c r="A607" s="68"/>
      <c r="B607" s="68"/>
      <c r="C607" s="68"/>
      <c r="D607" s="68"/>
      <c r="E607" s="339" t="s">
        <v>3062</v>
      </c>
      <c r="F607" s="68" t="s">
        <v>3063</v>
      </c>
      <c r="G607" s="68"/>
      <c r="H607" s="68"/>
      <c r="I607" s="68"/>
      <c r="J607" s="68"/>
    </row>
    <row r="608" spans="1:10" ht="15.6" hidden="1" x14ac:dyDescent="0.3">
      <c r="A608" s="68"/>
      <c r="B608" s="68"/>
      <c r="C608" s="68"/>
      <c r="D608" s="68"/>
      <c r="E608" s="339" t="s">
        <v>3064</v>
      </c>
      <c r="F608" s="68" t="s">
        <v>3065</v>
      </c>
      <c r="G608" s="68"/>
      <c r="H608" s="68"/>
      <c r="I608" s="68"/>
      <c r="J608" s="68"/>
    </row>
    <row r="609" spans="1:10" ht="15.6" hidden="1" x14ac:dyDescent="0.3">
      <c r="A609" s="68"/>
      <c r="B609" s="68"/>
      <c r="C609" s="68"/>
      <c r="D609" s="68"/>
      <c r="E609" s="339" t="s">
        <v>3066</v>
      </c>
      <c r="F609" s="68" t="s">
        <v>3067</v>
      </c>
      <c r="G609" s="68"/>
      <c r="H609" s="68"/>
      <c r="I609" s="68"/>
      <c r="J609" s="68"/>
    </row>
    <row r="610" spans="1:10" ht="15.6" hidden="1" x14ac:dyDescent="0.3">
      <c r="A610" s="68"/>
      <c r="B610" s="68"/>
      <c r="C610" s="68"/>
      <c r="D610" s="68"/>
      <c r="E610" s="339" t="s">
        <v>3068</v>
      </c>
      <c r="F610" s="68" t="s">
        <v>3069</v>
      </c>
      <c r="G610" s="68"/>
      <c r="H610" s="68"/>
      <c r="I610" s="68"/>
      <c r="J610" s="68"/>
    </row>
    <row r="611" spans="1:10" ht="15.6" hidden="1" x14ac:dyDescent="0.3">
      <c r="A611" s="68"/>
      <c r="B611" s="68"/>
      <c r="C611" s="68"/>
      <c r="D611" s="68"/>
      <c r="E611" s="339" t="s">
        <v>3070</v>
      </c>
      <c r="F611" s="68" t="s">
        <v>3071</v>
      </c>
      <c r="G611" s="68"/>
      <c r="H611" s="68"/>
      <c r="I611" s="68"/>
      <c r="J611" s="68"/>
    </row>
    <row r="612" spans="1:10" ht="15.6" hidden="1" x14ac:dyDescent="0.3">
      <c r="A612" s="68"/>
      <c r="B612" s="68"/>
      <c r="C612" s="68"/>
      <c r="D612" s="68"/>
      <c r="E612" s="339" t="s">
        <v>3072</v>
      </c>
      <c r="F612" s="68" t="s">
        <v>3073</v>
      </c>
      <c r="G612" s="68"/>
      <c r="H612" s="68"/>
      <c r="I612" s="68"/>
      <c r="J612" s="68"/>
    </row>
    <row r="613" spans="1:10" ht="15.6" hidden="1" x14ac:dyDescent="0.3">
      <c r="A613" s="68"/>
      <c r="B613" s="68"/>
      <c r="C613" s="68"/>
      <c r="D613" s="68"/>
      <c r="E613" s="339" t="s">
        <v>3074</v>
      </c>
      <c r="F613" s="68" t="s">
        <v>3075</v>
      </c>
      <c r="G613" s="68"/>
      <c r="H613" s="68"/>
      <c r="I613" s="68"/>
      <c r="J613" s="68"/>
    </row>
    <row r="614" spans="1:10" ht="15.6" hidden="1" x14ac:dyDescent="0.3">
      <c r="A614" s="68"/>
      <c r="B614" s="68"/>
      <c r="C614" s="68"/>
      <c r="D614" s="68"/>
      <c r="E614" s="339" t="s">
        <v>3076</v>
      </c>
      <c r="F614" s="68" t="s">
        <v>3077</v>
      </c>
      <c r="G614" s="68"/>
      <c r="H614" s="68"/>
      <c r="I614" s="68"/>
      <c r="J614" s="68"/>
    </row>
    <row r="615" spans="1:10" ht="15.6" hidden="1" x14ac:dyDescent="0.3">
      <c r="A615" s="68"/>
      <c r="B615" s="68"/>
      <c r="C615" s="68"/>
      <c r="D615" s="68"/>
      <c r="E615" s="339" t="s">
        <v>3078</v>
      </c>
      <c r="F615" s="68" t="s">
        <v>3079</v>
      </c>
      <c r="G615" s="68"/>
      <c r="H615" s="68"/>
      <c r="I615" s="68"/>
      <c r="J615" s="68"/>
    </row>
    <row r="616" spans="1:10" ht="15.6" hidden="1" x14ac:dyDescent="0.3">
      <c r="A616" s="68"/>
      <c r="B616" s="68"/>
      <c r="C616" s="68"/>
      <c r="D616" s="68"/>
      <c r="E616" s="339" t="s">
        <v>3080</v>
      </c>
      <c r="F616" s="68" t="s">
        <v>3081</v>
      </c>
      <c r="G616" s="68"/>
      <c r="H616" s="68"/>
      <c r="I616" s="68"/>
      <c r="J616" s="68"/>
    </row>
    <row r="617" spans="1:10" ht="15.6" hidden="1" x14ac:dyDescent="0.3">
      <c r="A617" s="68"/>
      <c r="B617" s="68"/>
      <c r="C617" s="68"/>
      <c r="D617" s="68"/>
      <c r="E617" s="339" t="s">
        <v>3082</v>
      </c>
      <c r="F617" s="68" t="s">
        <v>3083</v>
      </c>
      <c r="G617" s="68"/>
      <c r="H617" s="68"/>
      <c r="I617" s="68"/>
      <c r="J617" s="68"/>
    </row>
    <row r="618" spans="1:10" ht="15.6" hidden="1" x14ac:dyDescent="0.3">
      <c r="A618" s="68"/>
      <c r="B618" s="68"/>
      <c r="C618" s="68"/>
      <c r="D618" s="68"/>
      <c r="E618" s="339" t="s">
        <v>3084</v>
      </c>
      <c r="F618" s="68" t="s">
        <v>3085</v>
      </c>
      <c r="G618" s="68"/>
      <c r="H618" s="68"/>
      <c r="I618" s="68"/>
      <c r="J618" s="68"/>
    </row>
    <row r="619" spans="1:10" ht="15.6" hidden="1" x14ac:dyDescent="0.3">
      <c r="A619" s="68"/>
      <c r="B619" s="68"/>
      <c r="C619" s="68"/>
      <c r="D619" s="68"/>
      <c r="E619" s="339" t="s">
        <v>3086</v>
      </c>
      <c r="F619" s="68" t="s">
        <v>3087</v>
      </c>
      <c r="G619" s="68"/>
      <c r="H619" s="68"/>
      <c r="I619" s="68"/>
      <c r="J619" s="68"/>
    </row>
    <row r="620" spans="1:10" ht="15.6" hidden="1" x14ac:dyDescent="0.3">
      <c r="A620" s="68"/>
      <c r="B620" s="68"/>
      <c r="C620" s="68"/>
      <c r="D620" s="68"/>
      <c r="E620" s="339" t="s">
        <v>3088</v>
      </c>
      <c r="F620" s="68" t="s">
        <v>3089</v>
      </c>
      <c r="G620" s="68"/>
      <c r="H620" s="68"/>
      <c r="I620" s="68"/>
      <c r="J620" s="68"/>
    </row>
    <row r="621" spans="1:10" ht="15.6" hidden="1" x14ac:dyDescent="0.3">
      <c r="A621" s="68"/>
      <c r="B621" s="68"/>
      <c r="C621" s="68"/>
      <c r="D621" s="68"/>
      <c r="E621" s="339" t="s">
        <v>3090</v>
      </c>
      <c r="F621" s="68" t="s">
        <v>3091</v>
      </c>
      <c r="G621" s="68"/>
      <c r="H621" s="68"/>
      <c r="I621" s="68"/>
      <c r="J621" s="68"/>
    </row>
    <row r="622" spans="1:10" ht="15.6" hidden="1" x14ac:dyDescent="0.3">
      <c r="A622" s="68"/>
      <c r="B622" s="68"/>
      <c r="C622" s="68"/>
      <c r="D622" s="68"/>
      <c r="E622" s="339" t="s">
        <v>3092</v>
      </c>
      <c r="F622" s="68" t="s">
        <v>3093</v>
      </c>
      <c r="G622" s="68"/>
      <c r="H622" s="68"/>
      <c r="I622" s="68"/>
      <c r="J622" s="68"/>
    </row>
    <row r="623" spans="1:10" ht="15.6" hidden="1" x14ac:dyDescent="0.3">
      <c r="A623" s="68"/>
      <c r="B623" s="68"/>
      <c r="C623" s="68"/>
      <c r="D623" s="68"/>
      <c r="E623" s="339" t="s">
        <v>3094</v>
      </c>
      <c r="F623" s="68" t="s">
        <v>3095</v>
      </c>
      <c r="G623" s="68"/>
      <c r="H623" s="68"/>
      <c r="I623" s="68"/>
      <c r="J623" s="68"/>
    </row>
    <row r="624" spans="1:10" ht="15.6" hidden="1" x14ac:dyDescent="0.3">
      <c r="A624" s="68"/>
      <c r="B624" s="68"/>
      <c r="C624" s="68"/>
      <c r="D624" s="68"/>
      <c r="E624" s="339" t="s">
        <v>3096</v>
      </c>
      <c r="F624" s="68" t="s">
        <v>1243</v>
      </c>
      <c r="G624" s="68"/>
      <c r="H624" s="68"/>
      <c r="I624" s="68"/>
      <c r="J624" s="68"/>
    </row>
    <row r="625" spans="1:10" ht="15.6" hidden="1" x14ac:dyDescent="0.3">
      <c r="A625" s="68"/>
      <c r="B625" s="68"/>
      <c r="C625" s="68"/>
      <c r="D625" s="68"/>
      <c r="E625" s="339" t="s">
        <v>3097</v>
      </c>
      <c r="F625" s="68" t="s">
        <v>1245</v>
      </c>
      <c r="G625" s="68"/>
      <c r="H625" s="68"/>
      <c r="I625" s="68"/>
      <c r="J625" s="68"/>
    </row>
    <row r="626" spans="1:10" ht="15.6" hidden="1" x14ac:dyDescent="0.3">
      <c r="A626" s="68"/>
      <c r="B626" s="68"/>
      <c r="C626" s="68"/>
      <c r="D626" s="68"/>
      <c r="E626" s="339" t="s">
        <v>3098</v>
      </c>
      <c r="F626" s="68" t="s">
        <v>1247</v>
      </c>
      <c r="G626" s="68"/>
      <c r="H626" s="68"/>
      <c r="I626" s="68"/>
      <c r="J626" s="68"/>
    </row>
    <row r="627" spans="1:10" ht="15.6" hidden="1" x14ac:dyDescent="0.3">
      <c r="A627" s="68"/>
      <c r="B627" s="68"/>
      <c r="C627" s="68"/>
      <c r="D627" s="68"/>
      <c r="E627" s="339" t="s">
        <v>3099</v>
      </c>
      <c r="F627" s="68" t="s">
        <v>3100</v>
      </c>
      <c r="G627" s="68"/>
      <c r="H627" s="68"/>
      <c r="I627" s="68"/>
      <c r="J627" s="68"/>
    </row>
    <row r="628" spans="1:10" ht="15.6" hidden="1" x14ac:dyDescent="0.3">
      <c r="A628" s="68"/>
      <c r="B628" s="68"/>
      <c r="C628" s="68"/>
      <c r="D628" s="68"/>
      <c r="E628" s="339" t="s">
        <v>3101</v>
      </c>
      <c r="F628" s="68" t="s">
        <v>3102</v>
      </c>
      <c r="G628" s="68"/>
      <c r="H628" s="68"/>
      <c r="I628" s="68"/>
      <c r="J628" s="68"/>
    </row>
    <row r="629" spans="1:10" ht="15.6" hidden="1" x14ac:dyDescent="0.3">
      <c r="A629" s="68"/>
      <c r="B629" s="68"/>
      <c r="C629" s="68"/>
      <c r="D629" s="68"/>
      <c r="E629" s="339" t="s">
        <v>3103</v>
      </c>
      <c r="F629" s="68" t="s">
        <v>3104</v>
      </c>
      <c r="G629" s="68"/>
      <c r="H629" s="68"/>
      <c r="I629" s="68"/>
      <c r="J629" s="68"/>
    </row>
    <row r="630" spans="1:10" ht="15.6" hidden="1" x14ac:dyDescent="0.3">
      <c r="A630" s="68"/>
      <c r="B630" s="68"/>
      <c r="C630" s="68"/>
      <c r="D630" s="68"/>
      <c r="E630" s="339" t="s">
        <v>3105</v>
      </c>
      <c r="F630" s="68" t="s">
        <v>3106</v>
      </c>
      <c r="G630" s="68"/>
      <c r="H630" s="68"/>
      <c r="I630" s="68"/>
      <c r="J630" s="68"/>
    </row>
    <row r="631" spans="1:10" ht="15.6" hidden="1" x14ac:dyDescent="0.3">
      <c r="A631" s="68"/>
      <c r="B631" s="68"/>
      <c r="C631" s="68"/>
      <c r="D631" s="68"/>
      <c r="E631" s="339" t="s">
        <v>3107</v>
      </c>
      <c r="F631" s="68" t="s">
        <v>3108</v>
      </c>
      <c r="G631" s="68"/>
      <c r="H631" s="68"/>
      <c r="I631" s="68"/>
      <c r="J631" s="68"/>
    </row>
    <row r="632" spans="1:10" ht="15.6" hidden="1" x14ac:dyDescent="0.3">
      <c r="A632" s="68"/>
      <c r="B632" s="68"/>
      <c r="C632" s="68"/>
      <c r="D632" s="68"/>
      <c r="E632" s="339" t="s">
        <v>3109</v>
      </c>
      <c r="F632" s="68" t="s">
        <v>3110</v>
      </c>
      <c r="G632" s="68"/>
      <c r="H632" s="68"/>
      <c r="I632" s="68"/>
      <c r="J632" s="68"/>
    </row>
    <row r="633" spans="1:10" ht="15.6" hidden="1" x14ac:dyDescent="0.3">
      <c r="A633" s="68"/>
      <c r="B633" s="68"/>
      <c r="C633" s="68"/>
      <c r="D633" s="68"/>
      <c r="E633" s="339" t="s">
        <v>3111</v>
      </c>
      <c r="F633" s="68" t="s">
        <v>3112</v>
      </c>
      <c r="G633" s="68"/>
      <c r="H633" s="68"/>
      <c r="I633" s="68"/>
      <c r="J633" s="68"/>
    </row>
    <row r="634" spans="1:10" ht="15.6" hidden="1" x14ac:dyDescent="0.3">
      <c r="A634" s="68"/>
      <c r="B634" s="68"/>
      <c r="C634" s="68"/>
      <c r="D634" s="68"/>
      <c r="E634" s="339" t="s">
        <v>3113</v>
      </c>
      <c r="F634" s="68" t="s">
        <v>3114</v>
      </c>
      <c r="G634" s="68"/>
      <c r="H634" s="68"/>
      <c r="I634" s="68"/>
      <c r="J634" s="68"/>
    </row>
    <row r="635" spans="1:10" ht="15.6" hidden="1" x14ac:dyDescent="0.3">
      <c r="A635" s="68"/>
      <c r="B635" s="68"/>
      <c r="C635" s="68"/>
      <c r="D635" s="68"/>
      <c r="E635" s="339" t="s">
        <v>3115</v>
      </c>
      <c r="F635" s="68" t="s">
        <v>3116</v>
      </c>
      <c r="G635" s="68"/>
      <c r="H635" s="68"/>
      <c r="I635" s="68"/>
      <c r="J635" s="68"/>
    </row>
    <row r="636" spans="1:10" ht="15.6" hidden="1" x14ac:dyDescent="0.3">
      <c r="A636" s="68"/>
      <c r="B636" s="68"/>
      <c r="C636" s="68"/>
      <c r="D636" s="68"/>
      <c r="E636" s="339" t="s">
        <v>3117</v>
      </c>
      <c r="F636" s="68" t="s">
        <v>3118</v>
      </c>
      <c r="G636" s="68"/>
      <c r="H636" s="68"/>
      <c r="I636" s="68"/>
      <c r="J636" s="68"/>
    </row>
    <row r="637" spans="1:10" ht="15.6" hidden="1" x14ac:dyDescent="0.3">
      <c r="A637" s="68"/>
      <c r="B637" s="68"/>
      <c r="C637" s="68"/>
      <c r="D637" s="68"/>
      <c r="E637" s="339" t="s">
        <v>3119</v>
      </c>
      <c r="F637" s="68" t="s">
        <v>3120</v>
      </c>
      <c r="G637" s="68"/>
      <c r="H637" s="68"/>
      <c r="I637" s="68"/>
      <c r="J637" s="68"/>
    </row>
    <row r="638" spans="1:10" ht="15.6" hidden="1" x14ac:dyDescent="0.3">
      <c r="A638" s="68"/>
      <c r="B638" s="68"/>
      <c r="C638" s="68"/>
      <c r="D638" s="68"/>
      <c r="E638" s="339" t="s">
        <v>3121</v>
      </c>
      <c r="F638" s="68" t="s">
        <v>3122</v>
      </c>
      <c r="G638" s="68"/>
      <c r="H638" s="68"/>
      <c r="I638" s="68"/>
      <c r="J638" s="68"/>
    </row>
    <row r="639" spans="1:10" ht="15.6" hidden="1" x14ac:dyDescent="0.3">
      <c r="A639" s="68"/>
      <c r="B639" s="68"/>
      <c r="C639" s="68"/>
      <c r="D639" s="68"/>
      <c r="E639" s="339" t="s">
        <v>3123</v>
      </c>
      <c r="F639" s="68" t="s">
        <v>3124</v>
      </c>
      <c r="G639" s="68"/>
      <c r="H639" s="68"/>
      <c r="I639" s="68"/>
      <c r="J639" s="68"/>
    </row>
    <row r="640" spans="1:10" ht="15.6" hidden="1" x14ac:dyDescent="0.3">
      <c r="A640" s="68"/>
      <c r="B640" s="68"/>
      <c r="C640" s="68"/>
      <c r="D640" s="68"/>
      <c r="E640" s="339" t="s">
        <v>3125</v>
      </c>
      <c r="F640" s="68" t="s">
        <v>3126</v>
      </c>
      <c r="G640" s="68"/>
      <c r="H640" s="68"/>
      <c r="I640" s="68"/>
      <c r="J640" s="68"/>
    </row>
    <row r="641" spans="1:10" ht="15.6" hidden="1" x14ac:dyDescent="0.3">
      <c r="A641" s="68"/>
      <c r="B641" s="68"/>
      <c r="C641" s="68"/>
      <c r="D641" s="68"/>
      <c r="E641" s="339" t="s">
        <v>3127</v>
      </c>
      <c r="F641" s="68" t="s">
        <v>3128</v>
      </c>
      <c r="G641" s="68"/>
      <c r="H641" s="68"/>
      <c r="I641" s="68"/>
      <c r="J641" s="68"/>
    </row>
    <row r="642" spans="1:10" ht="15.6" hidden="1" x14ac:dyDescent="0.3">
      <c r="A642" s="68"/>
      <c r="B642" s="68"/>
      <c r="C642" s="68"/>
      <c r="D642" s="68"/>
      <c r="E642" s="339" t="s">
        <v>3129</v>
      </c>
      <c r="F642" s="68" t="s">
        <v>3130</v>
      </c>
      <c r="G642" s="68"/>
      <c r="H642" s="68"/>
      <c r="I642" s="68"/>
      <c r="J642" s="68"/>
    </row>
    <row r="643" spans="1:10" ht="15.6" hidden="1" x14ac:dyDescent="0.3">
      <c r="A643" s="68"/>
      <c r="B643" s="68"/>
      <c r="C643" s="68"/>
      <c r="D643" s="68"/>
      <c r="E643" s="339" t="s">
        <v>3131</v>
      </c>
      <c r="F643" s="68" t="s">
        <v>3132</v>
      </c>
      <c r="G643" s="68"/>
      <c r="H643" s="68"/>
      <c r="I643" s="68"/>
      <c r="J643" s="68"/>
    </row>
    <row r="644" spans="1:10" ht="15.6" hidden="1" x14ac:dyDescent="0.3">
      <c r="A644" s="68"/>
      <c r="B644" s="68"/>
      <c r="C644" s="68"/>
      <c r="D644" s="68"/>
      <c r="E644" s="339" t="s">
        <v>3133</v>
      </c>
      <c r="F644" s="68" t="s">
        <v>3134</v>
      </c>
      <c r="G644" s="68"/>
      <c r="H644" s="68"/>
      <c r="I644" s="68"/>
      <c r="J644" s="68"/>
    </row>
    <row r="645" spans="1:10" ht="15.6" hidden="1" x14ac:dyDescent="0.3">
      <c r="A645" s="68"/>
      <c r="B645" s="68"/>
      <c r="C645" s="68"/>
      <c r="D645" s="68"/>
      <c r="E645" s="339" t="s">
        <v>3135</v>
      </c>
      <c r="F645" s="68" t="s">
        <v>3136</v>
      </c>
      <c r="G645" s="68"/>
      <c r="H645" s="68"/>
      <c r="I645" s="68"/>
      <c r="J645" s="68"/>
    </row>
    <row r="646" spans="1:10" ht="15.6" hidden="1" x14ac:dyDescent="0.3">
      <c r="A646" s="68"/>
      <c r="B646" s="68"/>
      <c r="C646" s="68"/>
      <c r="D646" s="68"/>
      <c r="E646" s="339" t="s">
        <v>3137</v>
      </c>
      <c r="F646" s="68" t="s">
        <v>3138</v>
      </c>
      <c r="G646" s="68"/>
      <c r="H646" s="68"/>
      <c r="I646" s="68"/>
      <c r="J646" s="68"/>
    </row>
    <row r="647" spans="1:10" ht="15.6" hidden="1" x14ac:dyDescent="0.3">
      <c r="A647" s="68"/>
      <c r="B647" s="68"/>
      <c r="C647" s="68"/>
      <c r="D647" s="68"/>
      <c r="E647" s="339" t="s">
        <v>3139</v>
      </c>
      <c r="F647" s="68" t="s">
        <v>3140</v>
      </c>
      <c r="G647" s="68"/>
      <c r="H647" s="68"/>
      <c r="I647" s="68"/>
      <c r="J647" s="68"/>
    </row>
    <row r="648" spans="1:10" ht="15.6" hidden="1" x14ac:dyDescent="0.3">
      <c r="A648" s="68"/>
      <c r="B648" s="68"/>
      <c r="C648" s="68"/>
      <c r="D648" s="68"/>
      <c r="E648" s="339" t="s">
        <v>3141</v>
      </c>
      <c r="F648" s="68" t="s">
        <v>3142</v>
      </c>
      <c r="G648" s="68"/>
      <c r="H648" s="68"/>
      <c r="I648" s="68"/>
      <c r="J648" s="68"/>
    </row>
    <row r="649" spans="1:10" ht="15.6" hidden="1" x14ac:dyDescent="0.3">
      <c r="A649" s="68"/>
      <c r="B649" s="68"/>
      <c r="C649" s="68"/>
      <c r="D649" s="68"/>
      <c r="E649" s="339" t="s">
        <v>3143</v>
      </c>
      <c r="F649" s="68" t="s">
        <v>3144</v>
      </c>
      <c r="G649" s="68"/>
      <c r="H649" s="68"/>
      <c r="I649" s="68"/>
      <c r="J649" s="68"/>
    </row>
    <row r="650" spans="1:10" ht="15.6" hidden="1" x14ac:dyDescent="0.3">
      <c r="A650" s="68"/>
      <c r="B650" s="68"/>
      <c r="C650" s="68"/>
      <c r="D650" s="68"/>
      <c r="E650" s="339" t="s">
        <v>3145</v>
      </c>
      <c r="F650" s="68" t="s">
        <v>3146</v>
      </c>
      <c r="G650" s="68"/>
      <c r="H650" s="68"/>
      <c r="I650" s="68"/>
      <c r="J650" s="68"/>
    </row>
    <row r="651" spans="1:10" ht="15.6" hidden="1" x14ac:dyDescent="0.3">
      <c r="A651" s="68"/>
      <c r="B651" s="68"/>
      <c r="C651" s="68"/>
      <c r="D651" s="68"/>
      <c r="E651" s="339" t="s">
        <v>3147</v>
      </c>
      <c r="F651" s="68" t="s">
        <v>3148</v>
      </c>
      <c r="G651" s="68"/>
      <c r="H651" s="68"/>
      <c r="I651" s="68"/>
      <c r="J651" s="68"/>
    </row>
    <row r="652" spans="1:10" ht="15.6" hidden="1" x14ac:dyDescent="0.3">
      <c r="A652" s="68"/>
      <c r="B652" s="68"/>
      <c r="C652" s="68"/>
      <c r="D652" s="68"/>
      <c r="E652" s="339" t="s">
        <v>3149</v>
      </c>
      <c r="F652" s="68" t="s">
        <v>3150</v>
      </c>
      <c r="G652" s="68"/>
      <c r="H652" s="68"/>
      <c r="I652" s="68"/>
      <c r="J652" s="68"/>
    </row>
    <row r="653" spans="1:10" ht="15.6" hidden="1" x14ac:dyDescent="0.3">
      <c r="A653" s="68"/>
      <c r="B653" s="68"/>
      <c r="C653" s="68"/>
      <c r="D653" s="68"/>
      <c r="E653" s="339" t="s">
        <v>3151</v>
      </c>
      <c r="F653" s="68" t="s">
        <v>3152</v>
      </c>
      <c r="G653" s="68"/>
      <c r="H653" s="68"/>
      <c r="I653" s="68"/>
      <c r="J653" s="68"/>
    </row>
    <row r="654" spans="1:10" ht="15.6" hidden="1" x14ac:dyDescent="0.3">
      <c r="A654" s="68"/>
      <c r="B654" s="68"/>
      <c r="C654" s="68"/>
      <c r="D654" s="68"/>
      <c r="E654" s="339" t="s">
        <v>3153</v>
      </c>
      <c r="F654" s="68" t="s">
        <v>3154</v>
      </c>
      <c r="G654" s="68"/>
      <c r="H654" s="68"/>
      <c r="I654" s="68"/>
      <c r="J654" s="68"/>
    </row>
    <row r="655" spans="1:10" ht="15.6" hidden="1" x14ac:dyDescent="0.3">
      <c r="A655" s="68"/>
      <c r="B655" s="68"/>
      <c r="C655" s="68"/>
      <c r="D655" s="68"/>
      <c r="E655" s="339" t="s">
        <v>3155</v>
      </c>
      <c r="F655" s="68" t="s">
        <v>3156</v>
      </c>
      <c r="G655" s="68"/>
      <c r="H655" s="68"/>
      <c r="I655" s="68"/>
      <c r="J655" s="68"/>
    </row>
    <row r="656" spans="1:10" ht="15.6" hidden="1" x14ac:dyDescent="0.3">
      <c r="A656" s="68"/>
      <c r="B656" s="68"/>
      <c r="C656" s="68"/>
      <c r="D656" s="68"/>
      <c r="E656" s="339" t="s">
        <v>3157</v>
      </c>
      <c r="F656" s="68" t="s">
        <v>3158</v>
      </c>
      <c r="G656" s="68"/>
      <c r="H656" s="68"/>
      <c r="I656" s="68"/>
      <c r="J656" s="68"/>
    </row>
    <row r="657" spans="1:10" ht="15.6" hidden="1" x14ac:dyDescent="0.3">
      <c r="A657" s="68"/>
      <c r="B657" s="68"/>
      <c r="C657" s="68"/>
      <c r="D657" s="68"/>
      <c r="E657" s="339" t="s">
        <v>3159</v>
      </c>
      <c r="F657" s="68" t="s">
        <v>3160</v>
      </c>
      <c r="G657" s="68"/>
      <c r="H657" s="68"/>
      <c r="I657" s="68"/>
      <c r="J657" s="68"/>
    </row>
    <row r="658" spans="1:10" ht="15.6" hidden="1" x14ac:dyDescent="0.3">
      <c r="A658" s="68"/>
      <c r="B658" s="68"/>
      <c r="C658" s="68"/>
      <c r="D658" s="68"/>
      <c r="E658" s="339" t="s">
        <v>3161</v>
      </c>
      <c r="F658" s="68" t="s">
        <v>3162</v>
      </c>
      <c r="G658" s="68"/>
      <c r="H658" s="68"/>
      <c r="I658" s="68"/>
      <c r="J658" s="68"/>
    </row>
    <row r="659" spans="1:10" ht="15.6" hidden="1" x14ac:dyDescent="0.3">
      <c r="A659" s="68"/>
      <c r="B659" s="68"/>
      <c r="C659" s="68"/>
      <c r="D659" s="68"/>
      <c r="E659" s="339" t="s">
        <v>3163</v>
      </c>
      <c r="F659" s="68" t="s">
        <v>3164</v>
      </c>
      <c r="G659" s="68"/>
      <c r="H659" s="68"/>
      <c r="I659" s="68"/>
      <c r="J659" s="68"/>
    </row>
    <row r="660" spans="1:10" ht="15.6" hidden="1" x14ac:dyDescent="0.3">
      <c r="A660" s="68"/>
      <c r="B660" s="68"/>
      <c r="C660" s="68"/>
      <c r="D660" s="68"/>
      <c r="E660" s="339" t="s">
        <v>3165</v>
      </c>
      <c r="F660" s="68" t="s">
        <v>3166</v>
      </c>
      <c r="G660" s="68"/>
      <c r="H660" s="68"/>
      <c r="I660" s="68"/>
      <c r="J660" s="68"/>
    </row>
    <row r="661" spans="1:10" ht="15.6" hidden="1" x14ac:dyDescent="0.3">
      <c r="A661" s="68"/>
      <c r="B661" s="68"/>
      <c r="C661" s="68"/>
      <c r="D661" s="68"/>
      <c r="E661" s="339" t="s">
        <v>3167</v>
      </c>
      <c r="F661" s="68" t="s">
        <v>3168</v>
      </c>
      <c r="G661" s="68"/>
      <c r="H661" s="68"/>
      <c r="I661" s="68"/>
      <c r="J661" s="68"/>
    </row>
    <row r="662" spans="1:10" ht="15.6" hidden="1" x14ac:dyDescent="0.3">
      <c r="A662" s="68"/>
      <c r="B662" s="68"/>
      <c r="C662" s="68"/>
      <c r="D662" s="68"/>
      <c r="E662" s="339" t="s">
        <v>3169</v>
      </c>
      <c r="F662" s="68" t="s">
        <v>3170</v>
      </c>
      <c r="G662" s="68"/>
      <c r="H662" s="68"/>
      <c r="I662" s="68"/>
      <c r="J662" s="68"/>
    </row>
    <row r="663" spans="1:10" ht="15.6" hidden="1" x14ac:dyDescent="0.3">
      <c r="A663" s="68"/>
      <c r="B663" s="68"/>
      <c r="C663" s="68"/>
      <c r="D663" s="68"/>
      <c r="E663" s="339" t="s">
        <v>3171</v>
      </c>
      <c r="F663" s="68" t="s">
        <v>3172</v>
      </c>
      <c r="G663" s="68"/>
      <c r="H663" s="68"/>
      <c r="I663" s="68"/>
      <c r="J663" s="68"/>
    </row>
    <row r="664" spans="1:10" ht="15.6" hidden="1" x14ac:dyDescent="0.3">
      <c r="A664" s="68"/>
      <c r="B664" s="68"/>
      <c r="C664" s="68"/>
      <c r="D664" s="68"/>
      <c r="E664" s="339" t="s">
        <v>3173</v>
      </c>
      <c r="F664" s="68" t="s">
        <v>3174</v>
      </c>
      <c r="G664" s="68"/>
      <c r="H664" s="68"/>
      <c r="I664" s="68"/>
      <c r="J664" s="68"/>
    </row>
    <row r="665" spans="1:10" ht="15.6" hidden="1" x14ac:dyDescent="0.3">
      <c r="A665" s="68"/>
      <c r="B665" s="68"/>
      <c r="C665" s="68"/>
      <c r="D665" s="68"/>
      <c r="E665" s="339" t="s">
        <v>3175</v>
      </c>
      <c r="F665" s="68" t="s">
        <v>3176</v>
      </c>
      <c r="G665" s="68"/>
      <c r="H665" s="68"/>
      <c r="I665" s="68"/>
      <c r="J665" s="68"/>
    </row>
    <row r="666" spans="1:10" ht="15.6" hidden="1" x14ac:dyDescent="0.3">
      <c r="A666" s="68"/>
      <c r="B666" s="68"/>
      <c r="C666" s="68"/>
      <c r="D666" s="68"/>
      <c r="E666" s="339" t="s">
        <v>3177</v>
      </c>
      <c r="F666" s="68" t="s">
        <v>3178</v>
      </c>
      <c r="G666" s="68"/>
      <c r="H666" s="68"/>
      <c r="I666" s="68"/>
      <c r="J666" s="68"/>
    </row>
    <row r="667" spans="1:10" ht="15.6" hidden="1" x14ac:dyDescent="0.3">
      <c r="A667" s="68"/>
      <c r="B667" s="68"/>
      <c r="C667" s="68"/>
      <c r="D667" s="68"/>
      <c r="E667" s="339" t="s">
        <v>3179</v>
      </c>
      <c r="F667" s="68" t="s">
        <v>3180</v>
      </c>
      <c r="G667" s="68"/>
      <c r="H667" s="68"/>
      <c r="I667" s="68"/>
      <c r="J667" s="68"/>
    </row>
    <row r="668" spans="1:10" ht="15.6" hidden="1" x14ac:dyDescent="0.3">
      <c r="A668" s="68"/>
      <c r="B668" s="68"/>
      <c r="C668" s="68"/>
      <c r="D668" s="68"/>
      <c r="E668" s="339" t="s">
        <v>3181</v>
      </c>
      <c r="F668" s="68" t="s">
        <v>3182</v>
      </c>
      <c r="G668" s="68"/>
      <c r="H668" s="68"/>
      <c r="I668" s="68"/>
      <c r="J668" s="68"/>
    </row>
    <row r="669" spans="1:10" ht="15.6" hidden="1" x14ac:dyDescent="0.3">
      <c r="A669" s="68"/>
      <c r="B669" s="68"/>
      <c r="C669" s="68"/>
      <c r="D669" s="68"/>
      <c r="E669" s="339" t="s">
        <v>3183</v>
      </c>
      <c r="F669" s="68" t="s">
        <v>3184</v>
      </c>
      <c r="G669" s="68"/>
      <c r="H669" s="68"/>
      <c r="I669" s="68"/>
      <c r="J669" s="68"/>
    </row>
    <row r="670" spans="1:10" ht="15.6" hidden="1" x14ac:dyDescent="0.3">
      <c r="A670" s="68"/>
      <c r="B670" s="68"/>
      <c r="C670" s="68"/>
      <c r="D670" s="68"/>
      <c r="E670" s="339" t="s">
        <v>3185</v>
      </c>
      <c r="F670" s="68" t="s">
        <v>3186</v>
      </c>
      <c r="G670" s="68"/>
      <c r="H670" s="68"/>
      <c r="I670" s="68"/>
      <c r="J670" s="68"/>
    </row>
  </sheetData>
  <mergeCells count="44">
    <mergeCell ref="C52:G52"/>
    <mergeCell ref="B112:F112"/>
    <mergeCell ref="C44:G44"/>
    <mergeCell ref="C45:G45"/>
    <mergeCell ref="B47:G47"/>
    <mergeCell ref="C49:G49"/>
    <mergeCell ref="C50:G50"/>
    <mergeCell ref="C51:G51"/>
    <mergeCell ref="C43:G43"/>
    <mergeCell ref="B31:D31"/>
    <mergeCell ref="B32:G32"/>
    <mergeCell ref="B33:D33"/>
    <mergeCell ref="C34:G34"/>
    <mergeCell ref="C35:G35"/>
    <mergeCell ref="C36:G36"/>
    <mergeCell ref="C37:G37"/>
    <mergeCell ref="C38:G38"/>
    <mergeCell ref="C39:G39"/>
    <mergeCell ref="B40:D40"/>
    <mergeCell ref="B41:G41"/>
    <mergeCell ref="C30:G30"/>
    <mergeCell ref="C18:G18"/>
    <mergeCell ref="C19:G19"/>
    <mergeCell ref="C20:G20"/>
    <mergeCell ref="E21:G21"/>
    <mergeCell ref="C22:G22"/>
    <mergeCell ref="C23:G23"/>
    <mergeCell ref="B24:D24"/>
    <mergeCell ref="B25:G25"/>
    <mergeCell ref="C27:G27"/>
    <mergeCell ref="C28:G28"/>
    <mergeCell ref="C29:G29"/>
    <mergeCell ref="C17:G17"/>
    <mergeCell ref="B3:G3"/>
    <mergeCell ref="B4:G4"/>
    <mergeCell ref="B5:D5"/>
    <mergeCell ref="B6:G6"/>
    <mergeCell ref="B7:D7"/>
    <mergeCell ref="C8:G8"/>
    <mergeCell ref="C9:G9"/>
    <mergeCell ref="B10:B13"/>
    <mergeCell ref="C14:G14"/>
    <mergeCell ref="C15:G15"/>
    <mergeCell ref="C16:G16"/>
  </mergeCells>
  <dataValidations count="10">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C13">
      <formula1>$B$114:$B$119</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D13">
      <formula1>$C$114:$C$134</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E13">
      <formula1>$D$114:$D$173</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F13">
      <formula1>$E$114:$E$570</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G13">
      <formula1>$F$114:$F$574</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$G$114:$G$116</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$H$114:$H$118</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$I$114:$I$121</formula1>
    </dataValidation>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$J$114:$J$115</formula1>
    </dataValidation>
  </dataValidations>
  <hyperlinks>
    <hyperlink ref="A1" location="'5.1.1.a'!A1" display="Regresar"/>
    <hyperlink ref="C38" r:id="rId1"/>
  </hyperlinks>
  <printOptions horizontalCentered="1" verticalCentered="1"/>
  <pageMargins left="0.70866141732283472" right="0.70866141732283472" top="0.74803149606299213" bottom="0.74803149606299213" header="0.31496062992125984" footer="0.31496062992125984"/>
  <pageSetup scale="32" orientation="portrait" r:id="rId2"/>
  <drawing r:id="rId3"/>
  <legacyDrawing r:id="rId4"/>
  <tableParts count="10">
    <tablePart r:id="rId5"/>
    <tablePart r:id="rId6"/>
    <tablePart r:id="rId7"/>
    <tablePart r:id="rId8"/>
    <tablePart r:id="rId9"/>
    <tablePart r:id="rId10"/>
    <tablePart r:id="rId11"/>
    <tablePart r:id="rId12"/>
    <tablePart r:id="rId13"/>
    <tablePart r:id="rId14"/>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A1:AF14"/>
  <sheetViews>
    <sheetView showGridLines="0" zoomScale="90" zoomScaleNormal="90" workbookViewId="0">
      <selection activeCell="E24" sqref="E24"/>
    </sheetView>
  </sheetViews>
  <sheetFormatPr baseColWidth="10" defaultColWidth="11.42578125" defaultRowHeight="15" x14ac:dyDescent="0.25"/>
  <cols>
    <col min="1" max="1" width="11.42578125" style="17"/>
    <col min="2" max="2" width="14" style="17" customWidth="1"/>
    <col min="3" max="7" width="12" style="17" customWidth="1"/>
    <col min="8" max="11" width="13.7109375" style="17" bestFit="1" customWidth="1"/>
    <col min="12" max="12" width="13.28515625" style="17" customWidth="1"/>
    <col min="13" max="29" width="13.7109375" style="17" bestFit="1" customWidth="1"/>
    <col min="30" max="16384" width="11.42578125" style="17"/>
  </cols>
  <sheetData>
    <row r="1" spans="1:32" ht="15.6" x14ac:dyDescent="0.3">
      <c r="A1" s="23" t="s">
        <v>32</v>
      </c>
      <c r="F1" s="18"/>
      <c r="G1" s="1374" t="s">
        <v>61</v>
      </c>
      <c r="H1" s="1374"/>
    </row>
    <row r="2" spans="1:32" ht="15.75" x14ac:dyDescent="0.25">
      <c r="A2" s="18"/>
      <c r="B2" s="98" t="s">
        <v>1535</v>
      </c>
    </row>
    <row r="3" spans="1:32" ht="14.45" x14ac:dyDescent="0.3">
      <c r="B3" s="112" t="s">
        <v>14</v>
      </c>
    </row>
    <row r="4" spans="1:32" ht="14.45" x14ac:dyDescent="0.3">
      <c r="B4" s="112" t="s">
        <v>50</v>
      </c>
    </row>
    <row r="5" spans="1:32" x14ac:dyDescent="0.25">
      <c r="B5" s="112" t="s">
        <v>55</v>
      </c>
    </row>
    <row r="6" spans="1:32" x14ac:dyDescent="0.25">
      <c r="B6" s="113" t="s">
        <v>3187</v>
      </c>
    </row>
    <row r="8" spans="1:32" x14ac:dyDescent="0.25">
      <c r="B8" s="77" t="s">
        <v>3188</v>
      </c>
      <c r="C8" s="78"/>
      <c r="D8" s="78"/>
      <c r="E8" s="78"/>
      <c r="F8" s="79"/>
      <c r="G8" s="79"/>
      <c r="H8" s="79"/>
      <c r="I8" s="79"/>
      <c r="J8" s="79"/>
      <c r="K8" s="79"/>
      <c r="L8" s="79"/>
      <c r="M8" s="79"/>
      <c r="N8" s="79"/>
      <c r="O8" s="79"/>
      <c r="P8" s="79"/>
      <c r="Q8" s="79"/>
      <c r="R8" s="79"/>
      <c r="S8" s="79"/>
      <c r="T8" s="79"/>
      <c r="U8" s="79"/>
      <c r="V8" s="79"/>
      <c r="W8" s="79"/>
      <c r="X8" s="79"/>
      <c r="Y8" s="79"/>
      <c r="Z8" s="79"/>
    </row>
    <row r="9" spans="1:32" ht="14.45" x14ac:dyDescent="0.3">
      <c r="B9" s="891" t="s">
        <v>3808</v>
      </c>
      <c r="C9" s="78"/>
      <c r="D9" s="78"/>
      <c r="E9" s="78"/>
      <c r="F9" s="79"/>
      <c r="G9" s="79"/>
      <c r="H9" s="79"/>
      <c r="I9" s="79"/>
      <c r="J9" s="79"/>
      <c r="K9" s="79"/>
      <c r="L9" s="79"/>
      <c r="M9" s="79"/>
      <c r="N9" s="79"/>
      <c r="O9" s="79"/>
      <c r="P9" s="79"/>
      <c r="Q9" s="79"/>
      <c r="R9" s="79"/>
      <c r="S9" s="79"/>
      <c r="T9" s="79"/>
      <c r="U9" s="79"/>
      <c r="V9" s="79"/>
      <c r="W9" s="79"/>
      <c r="X9" s="79"/>
      <c r="Y9" s="79"/>
      <c r="Z9" s="79"/>
    </row>
    <row r="10" spans="1:32" x14ac:dyDescent="0.25">
      <c r="B10" s="1641" t="s">
        <v>1511</v>
      </c>
      <c r="C10" s="1643">
        <v>2010</v>
      </c>
      <c r="D10" s="1644"/>
      <c r="E10" s="1644"/>
      <c r="F10" s="1643">
        <v>2011</v>
      </c>
      <c r="G10" s="1644"/>
      <c r="H10" s="1644"/>
      <c r="I10" s="1643">
        <v>2012</v>
      </c>
      <c r="J10" s="1644"/>
      <c r="K10" s="1644"/>
      <c r="L10" s="1643">
        <v>2013</v>
      </c>
      <c r="M10" s="1644"/>
      <c r="N10" s="1644"/>
      <c r="O10" s="1643">
        <v>2014</v>
      </c>
      <c r="P10" s="1644"/>
      <c r="Q10" s="1644"/>
      <c r="R10" s="1643">
        <v>2015</v>
      </c>
      <c r="S10" s="1644"/>
      <c r="T10" s="1644"/>
      <c r="U10" s="1643">
        <v>2016</v>
      </c>
      <c r="V10" s="1644"/>
      <c r="W10" s="1644"/>
      <c r="X10" s="1643">
        <v>2017</v>
      </c>
      <c r="Y10" s="1644"/>
      <c r="Z10" s="1644"/>
      <c r="AA10" s="1643">
        <v>2018</v>
      </c>
      <c r="AB10" s="1644"/>
      <c r="AC10" s="1644"/>
      <c r="AD10" s="1643">
        <v>2019</v>
      </c>
      <c r="AE10" s="1644"/>
      <c r="AF10" s="1644"/>
    </row>
    <row r="11" spans="1:32" x14ac:dyDescent="0.25">
      <c r="B11" s="1642"/>
      <c r="C11" s="1187" t="s">
        <v>1512</v>
      </c>
      <c r="D11" s="1187" t="s">
        <v>1513</v>
      </c>
      <c r="E11" s="1188" t="s">
        <v>1</v>
      </c>
      <c r="F11" s="1187" t="s">
        <v>1512</v>
      </c>
      <c r="G11" s="1187" t="s">
        <v>1513</v>
      </c>
      <c r="H11" s="1188" t="s">
        <v>1</v>
      </c>
      <c r="I11" s="1187" t="s">
        <v>1512</v>
      </c>
      <c r="J11" s="1187" t="s">
        <v>1513</v>
      </c>
      <c r="K11" s="1188" t="s">
        <v>1</v>
      </c>
      <c r="L11" s="1187" t="s">
        <v>1512</v>
      </c>
      <c r="M11" s="1187" t="s">
        <v>1513</v>
      </c>
      <c r="N11" s="1188" t="s">
        <v>1</v>
      </c>
      <c r="O11" s="1187" t="s">
        <v>1512</v>
      </c>
      <c r="P11" s="1187" t="s">
        <v>1513</v>
      </c>
      <c r="Q11" s="1188" t="s">
        <v>1</v>
      </c>
      <c r="R11" s="1187" t="s">
        <v>1512</v>
      </c>
      <c r="S11" s="1187" t="s">
        <v>1513</v>
      </c>
      <c r="T11" s="1188" t="s">
        <v>1</v>
      </c>
      <c r="U11" s="1187" t="s">
        <v>1512</v>
      </c>
      <c r="V11" s="1187" t="s">
        <v>1513</v>
      </c>
      <c r="W11" s="1188" t="s">
        <v>1</v>
      </c>
      <c r="X11" s="1187" t="s">
        <v>1512</v>
      </c>
      <c r="Y11" s="1187" t="s">
        <v>1513</v>
      </c>
      <c r="Z11" s="1188" t="s">
        <v>1</v>
      </c>
      <c r="AA11" s="1187" t="s">
        <v>1512</v>
      </c>
      <c r="AB11" s="1187" t="s">
        <v>1513</v>
      </c>
      <c r="AC11" s="1188" t="s">
        <v>1</v>
      </c>
      <c r="AD11" s="1187" t="s">
        <v>1512</v>
      </c>
      <c r="AE11" s="1187" t="s">
        <v>1513</v>
      </c>
      <c r="AF11" s="1188" t="s">
        <v>1</v>
      </c>
    </row>
    <row r="12" spans="1:32" ht="14.45" x14ac:dyDescent="0.3">
      <c r="B12" s="1016" t="s">
        <v>1515</v>
      </c>
      <c r="C12" s="1184">
        <v>626710</v>
      </c>
      <c r="D12" s="1184">
        <v>607349</v>
      </c>
      <c r="E12" s="1184">
        <v>1234059</v>
      </c>
      <c r="F12" s="1184">
        <v>635261</v>
      </c>
      <c r="G12" s="1184">
        <v>613844</v>
      </c>
      <c r="H12" s="1184">
        <v>1249105</v>
      </c>
      <c r="I12" s="1184">
        <v>644603</v>
      </c>
      <c r="J12" s="1184">
        <v>621638</v>
      </c>
      <c r="K12" s="1184">
        <v>1266241</v>
      </c>
      <c r="L12" s="1184">
        <v>651767</v>
      </c>
      <c r="M12" s="1184">
        <v>632671</v>
      </c>
      <c r="N12" s="1184">
        <v>1284438</v>
      </c>
      <c r="O12" s="1184">
        <v>663150</v>
      </c>
      <c r="P12" s="1184">
        <v>639146</v>
      </c>
      <c r="Q12" s="1184">
        <v>1302296</v>
      </c>
      <c r="R12" s="1184">
        <v>666453</v>
      </c>
      <c r="S12" s="1184">
        <v>654616</v>
      </c>
      <c r="T12" s="1184">
        <v>1321069</v>
      </c>
      <c r="U12" s="1184">
        <v>670058</v>
      </c>
      <c r="V12" s="1184">
        <v>667976</v>
      </c>
      <c r="W12" s="1184">
        <v>1338034</v>
      </c>
      <c r="X12" s="1184">
        <v>683137</v>
      </c>
      <c r="Y12" s="1184">
        <v>671493</v>
      </c>
      <c r="Z12" s="1184">
        <v>1354630</v>
      </c>
      <c r="AA12" s="1184">
        <v>689207</v>
      </c>
      <c r="AB12" s="1184">
        <v>683528</v>
      </c>
      <c r="AC12" s="1184">
        <v>1372735</v>
      </c>
      <c r="AD12" s="1184">
        <v>693955</v>
      </c>
      <c r="AE12" s="1184">
        <v>695601</v>
      </c>
      <c r="AF12" s="1184">
        <v>1389556</v>
      </c>
    </row>
    <row r="13" spans="1:32" ht="14.45" x14ac:dyDescent="0.3">
      <c r="B13" s="1185" t="s">
        <v>93</v>
      </c>
      <c r="C13" s="1186">
        <v>2206526</v>
      </c>
      <c r="D13" s="1186">
        <v>2331781</v>
      </c>
      <c r="E13" s="1186">
        <v>4538307</v>
      </c>
      <c r="F13" s="1186">
        <v>2238615</v>
      </c>
      <c r="G13" s="1186">
        <v>2353731</v>
      </c>
      <c r="H13" s="1186">
        <v>4592346</v>
      </c>
      <c r="I13" s="1186">
        <v>2266220</v>
      </c>
      <c r="J13" s="1186">
        <v>2384946</v>
      </c>
      <c r="K13" s="1186">
        <v>4651166</v>
      </c>
      <c r="L13" s="1186">
        <v>2276708</v>
      </c>
      <c r="M13" s="1186">
        <v>2435278</v>
      </c>
      <c r="N13" s="1186">
        <v>4711986</v>
      </c>
      <c r="O13" s="1186">
        <v>2325438</v>
      </c>
      <c r="P13" s="1186">
        <v>2446660</v>
      </c>
      <c r="Q13" s="1186">
        <v>4772098</v>
      </c>
      <c r="R13" s="1186">
        <v>2350223</v>
      </c>
      <c r="S13" s="1186">
        <v>2483529</v>
      </c>
      <c r="T13" s="1186">
        <v>4833752</v>
      </c>
      <c r="U13" s="1186">
        <v>2373531</v>
      </c>
      <c r="V13" s="1186">
        <v>2516231</v>
      </c>
      <c r="W13" s="1186">
        <v>4889762</v>
      </c>
      <c r="X13" s="1186">
        <v>2405636</v>
      </c>
      <c r="Y13" s="1186">
        <v>2541064</v>
      </c>
      <c r="Z13" s="1186">
        <v>4946700</v>
      </c>
      <c r="AA13" s="1186">
        <v>2431983</v>
      </c>
      <c r="AB13" s="1186">
        <v>2571690</v>
      </c>
      <c r="AC13" s="1186">
        <v>5003673</v>
      </c>
      <c r="AD13" s="1186">
        <v>2452241</v>
      </c>
      <c r="AE13" s="1186">
        <v>2607489</v>
      </c>
      <c r="AF13" s="1186">
        <v>5059730</v>
      </c>
    </row>
    <row r="14" spans="1:32" ht="14.45" x14ac:dyDescent="0.3">
      <c r="B14" s="1189" t="s">
        <v>4105</v>
      </c>
      <c r="C14" s="1189"/>
      <c r="D14" s="1189"/>
      <c r="E14" s="1189"/>
      <c r="F14" s="109"/>
      <c r="G14" s="109"/>
      <c r="H14" s="109"/>
      <c r="I14" s="109"/>
      <c r="J14" s="109"/>
      <c r="K14" s="109"/>
      <c r="L14" s="109"/>
      <c r="M14" s="109"/>
      <c r="N14" s="109"/>
      <c r="O14" s="109"/>
      <c r="P14" s="109"/>
      <c r="Q14" s="109"/>
      <c r="R14" s="109"/>
      <c r="S14" s="109"/>
      <c r="T14" s="109"/>
      <c r="U14" s="109"/>
      <c r="V14" s="109"/>
      <c r="W14" s="109"/>
      <c r="X14" s="109"/>
      <c r="Y14" s="109"/>
      <c r="Z14" s="109"/>
      <c r="AA14" s="1009"/>
      <c r="AB14" s="1009"/>
      <c r="AC14" s="1009"/>
      <c r="AD14" s="1009"/>
      <c r="AE14" s="1009"/>
      <c r="AF14" s="1009"/>
    </row>
  </sheetData>
  <mergeCells count="12">
    <mergeCell ref="AD10:AF10"/>
    <mergeCell ref="G1:H1"/>
    <mergeCell ref="O10:Q10"/>
    <mergeCell ref="R10:T10"/>
    <mergeCell ref="U10:W10"/>
    <mergeCell ref="X10:Z10"/>
    <mergeCell ref="AA10:AC10"/>
    <mergeCell ref="B10:B11"/>
    <mergeCell ref="C10:E10"/>
    <mergeCell ref="F10:H10"/>
    <mergeCell ref="I10:K10"/>
    <mergeCell ref="L10:N10"/>
  </mergeCells>
  <hyperlinks>
    <hyperlink ref="A1" location="'C5'!A1" display="Regresar"/>
    <hyperlink ref="G1" location="M5.1.1.a!A1" display="Ver metadato población urbana "/>
  </hyperlink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5">
    <tabColor theme="8" tint="-0.499984740745262"/>
    <pageSetUpPr fitToPage="1"/>
  </sheetPr>
  <dimension ref="A1:L670"/>
  <sheetViews>
    <sheetView showGridLines="0" zoomScale="80" zoomScaleNormal="80" workbookViewId="0">
      <selection activeCell="E24" sqref="E24"/>
    </sheetView>
  </sheetViews>
  <sheetFormatPr baseColWidth="10" defaultColWidth="11.42578125" defaultRowHeight="15.75" x14ac:dyDescent="0.25"/>
  <cols>
    <col min="1" max="1" width="18.28515625" style="11" customWidth="1"/>
    <col min="2" max="2" width="30.28515625" style="11" customWidth="1"/>
    <col min="3" max="3" width="37.7109375" style="11" customWidth="1"/>
    <col min="4" max="4" width="34.28515625" style="11" customWidth="1"/>
    <col min="5" max="5" width="25.42578125" style="11" customWidth="1"/>
    <col min="6" max="6" width="24.7109375" style="11" customWidth="1"/>
    <col min="7" max="7" width="21.42578125" style="11" customWidth="1"/>
    <col min="8" max="8" width="16" style="11" customWidth="1"/>
    <col min="9" max="9" width="16.28515625" style="11" customWidth="1"/>
    <col min="10" max="10" width="21.7109375" style="11" customWidth="1"/>
    <col min="11" max="16384" width="11.42578125" style="11"/>
  </cols>
  <sheetData>
    <row r="1" spans="1:7" ht="15.6" x14ac:dyDescent="0.3">
      <c r="A1" s="23" t="s">
        <v>32</v>
      </c>
    </row>
    <row r="2" spans="1:7" ht="42" customHeight="1" x14ac:dyDescent="0.25">
      <c r="F2" s="36" t="s">
        <v>264</v>
      </c>
      <c r="G2" s="259"/>
    </row>
    <row r="3" spans="1:7" ht="45.75" customHeight="1" x14ac:dyDescent="0.25">
      <c r="B3" s="1554" t="s">
        <v>265</v>
      </c>
      <c r="C3" s="1554"/>
      <c r="D3" s="1554"/>
      <c r="E3" s="1554"/>
      <c r="F3" s="1554"/>
      <c r="G3" s="1554"/>
    </row>
    <row r="4" spans="1:7" ht="15.6" x14ac:dyDescent="0.3">
      <c r="B4" s="1555" t="s">
        <v>266</v>
      </c>
      <c r="C4" s="1555"/>
      <c r="D4" s="1555"/>
      <c r="E4" s="1555"/>
      <c r="F4" s="1555"/>
      <c r="G4" s="1555"/>
    </row>
    <row r="5" spans="1:7" ht="15.6" x14ac:dyDescent="0.3">
      <c r="B5" s="1556"/>
      <c r="C5" s="1556"/>
      <c r="D5" s="1556"/>
      <c r="F5" s="33"/>
      <c r="G5" s="33"/>
    </row>
    <row r="6" spans="1:7" x14ac:dyDescent="0.25">
      <c r="B6" s="1557" t="s">
        <v>267</v>
      </c>
      <c r="C6" s="1557"/>
      <c r="D6" s="1557"/>
      <c r="E6" s="1557"/>
      <c r="F6" s="1557"/>
      <c r="G6" s="1557"/>
    </row>
    <row r="7" spans="1:7" ht="15.6" x14ac:dyDescent="0.3">
      <c r="B7" s="1556"/>
      <c r="C7" s="1556"/>
      <c r="D7" s="1556"/>
      <c r="F7" s="33"/>
      <c r="G7" s="33"/>
    </row>
    <row r="8" spans="1:7" x14ac:dyDescent="0.25">
      <c r="B8" s="260" t="s">
        <v>268</v>
      </c>
      <c r="C8" s="1603" t="s">
        <v>269</v>
      </c>
      <c r="D8" s="1603"/>
      <c r="E8" s="1603"/>
      <c r="F8" s="1603"/>
      <c r="G8" s="1603"/>
    </row>
    <row r="9" spans="1:7" ht="31.5" x14ac:dyDescent="0.25">
      <c r="B9" s="260" t="s">
        <v>270</v>
      </c>
      <c r="C9" s="1605" t="s">
        <v>3189</v>
      </c>
      <c r="D9" s="1605"/>
      <c r="E9" s="1605"/>
      <c r="F9" s="1605"/>
      <c r="G9" s="1605"/>
    </row>
    <row r="10" spans="1:7" ht="31.5" x14ac:dyDescent="0.25">
      <c r="B10" s="1549" t="s">
        <v>271</v>
      </c>
      <c r="C10" s="261" t="s">
        <v>272</v>
      </c>
      <c r="D10" s="261" t="s">
        <v>273</v>
      </c>
      <c r="E10" s="261" t="s">
        <v>274</v>
      </c>
      <c r="F10" s="262" t="s">
        <v>275</v>
      </c>
      <c r="G10" s="262" t="s">
        <v>276</v>
      </c>
    </row>
    <row r="11" spans="1:7" ht="36" customHeight="1" x14ac:dyDescent="0.25">
      <c r="B11" s="1550"/>
      <c r="C11" s="263" t="s">
        <v>349</v>
      </c>
      <c r="D11" s="263" t="s">
        <v>50</v>
      </c>
      <c r="E11" s="263" t="s">
        <v>470</v>
      </c>
      <c r="F11" s="264" t="s">
        <v>1101</v>
      </c>
      <c r="G11" s="264" t="s">
        <v>1110</v>
      </c>
    </row>
    <row r="12" spans="1:7" ht="17.25" customHeight="1" x14ac:dyDescent="0.25">
      <c r="B12" s="1550"/>
      <c r="C12" s="263"/>
      <c r="D12" s="263"/>
      <c r="E12" s="263"/>
      <c r="F12" s="264" t="s">
        <v>282</v>
      </c>
      <c r="G12" s="264"/>
    </row>
    <row r="13" spans="1:7" ht="17.25" customHeight="1" x14ac:dyDescent="0.25">
      <c r="B13" s="1551"/>
      <c r="C13" s="263"/>
      <c r="D13" s="263"/>
      <c r="E13" s="263"/>
      <c r="F13" s="264" t="s">
        <v>282</v>
      </c>
      <c r="G13" s="264"/>
    </row>
    <row r="14" spans="1:7" x14ac:dyDescent="0.25">
      <c r="B14" s="265" t="s">
        <v>283</v>
      </c>
      <c r="C14" s="1603" t="s">
        <v>2</v>
      </c>
      <c r="D14" s="1603"/>
      <c r="E14" s="1603"/>
      <c r="F14" s="1603"/>
      <c r="G14" s="1603"/>
    </row>
    <row r="15" spans="1:7" ht="144.75" customHeight="1" x14ac:dyDescent="0.25">
      <c r="B15" s="260" t="s">
        <v>284</v>
      </c>
      <c r="C15" s="1605" t="s">
        <v>3190</v>
      </c>
      <c r="D15" s="1605"/>
      <c r="E15" s="1605"/>
      <c r="F15" s="1605"/>
      <c r="G15" s="1605"/>
    </row>
    <row r="16" spans="1:7" x14ac:dyDescent="0.25">
      <c r="B16" s="260" t="s">
        <v>285</v>
      </c>
      <c r="C16" s="1603"/>
      <c r="D16" s="1603"/>
      <c r="E16" s="1603"/>
      <c r="F16" s="1603"/>
      <c r="G16" s="1603"/>
    </row>
    <row r="17" spans="2:9" x14ac:dyDescent="0.25">
      <c r="B17" s="260" t="s">
        <v>286</v>
      </c>
      <c r="C17" s="1605" t="s">
        <v>287</v>
      </c>
      <c r="D17" s="1605"/>
      <c r="E17" s="1605"/>
      <c r="F17" s="1605"/>
      <c r="G17" s="1605"/>
    </row>
    <row r="18" spans="2:9" x14ac:dyDescent="0.25">
      <c r="B18" s="260" t="s">
        <v>288</v>
      </c>
      <c r="C18" s="1605" t="s">
        <v>2332</v>
      </c>
      <c r="D18" s="1605"/>
      <c r="E18" s="1605"/>
      <c r="F18" s="1605"/>
      <c r="G18" s="1605"/>
    </row>
    <row r="19" spans="2:9" ht="36.75" customHeight="1" x14ac:dyDescent="0.25">
      <c r="B19" s="260" t="s">
        <v>289</v>
      </c>
      <c r="C19" s="1605" t="s">
        <v>1756</v>
      </c>
      <c r="D19" s="1605"/>
      <c r="E19" s="1605"/>
      <c r="F19" s="1605"/>
      <c r="G19" s="1605"/>
    </row>
    <row r="20" spans="2:9" x14ac:dyDescent="0.25">
      <c r="B20" s="260" t="s">
        <v>290</v>
      </c>
      <c r="C20" s="1603"/>
      <c r="D20" s="1603"/>
      <c r="E20" s="1603"/>
      <c r="F20" s="1603"/>
      <c r="G20" s="1603"/>
    </row>
    <row r="21" spans="2:9" ht="43.5" customHeight="1" x14ac:dyDescent="0.25">
      <c r="B21" s="260" t="s">
        <v>291</v>
      </c>
      <c r="C21" s="266" t="s">
        <v>1757</v>
      </c>
      <c r="D21" s="267" t="s">
        <v>1758</v>
      </c>
      <c r="E21" s="1619" t="s">
        <v>292</v>
      </c>
      <c r="F21" s="1620"/>
      <c r="G21" s="1621"/>
    </row>
    <row r="22" spans="2:9" ht="36.75" customHeight="1" x14ac:dyDescent="0.25">
      <c r="B22" s="260" t="s">
        <v>293</v>
      </c>
      <c r="C22" s="1605" t="s">
        <v>1759</v>
      </c>
      <c r="D22" s="1605"/>
      <c r="E22" s="1605"/>
      <c r="F22" s="1605"/>
      <c r="G22" s="1605"/>
    </row>
    <row r="23" spans="2:9" ht="21" customHeight="1" x14ac:dyDescent="0.25">
      <c r="B23" s="260" t="s">
        <v>294</v>
      </c>
      <c r="C23" s="1605"/>
      <c r="D23" s="1605"/>
      <c r="E23" s="1605"/>
      <c r="F23" s="1605"/>
      <c r="G23" s="1605"/>
    </row>
    <row r="24" spans="2:9" x14ac:dyDescent="0.25">
      <c r="B24" s="1578"/>
      <c r="C24" s="1578"/>
      <c r="D24" s="1578"/>
      <c r="E24" s="29"/>
      <c r="F24" s="34"/>
      <c r="G24" s="34"/>
    </row>
    <row r="25" spans="2:9" x14ac:dyDescent="0.25">
      <c r="B25" s="1579" t="s">
        <v>295</v>
      </c>
      <c r="C25" s="1579"/>
      <c r="D25" s="1579"/>
      <c r="E25" s="1579"/>
      <c r="F25" s="1579"/>
      <c r="G25" s="1579"/>
    </row>
    <row r="26" spans="2:9" x14ac:dyDescent="0.25">
      <c r="B26" s="268"/>
      <c r="C26" s="268"/>
      <c r="D26" s="268"/>
      <c r="E26" s="29"/>
      <c r="F26" s="47"/>
      <c r="G26" s="47"/>
      <c r="I26" s="11" t="s">
        <v>296</v>
      </c>
    </row>
    <row r="27" spans="2:9" x14ac:dyDescent="0.25">
      <c r="B27" s="260" t="s">
        <v>297</v>
      </c>
      <c r="C27" s="1603" t="s">
        <v>1760</v>
      </c>
      <c r="D27" s="1603"/>
      <c r="E27" s="1603"/>
      <c r="F27" s="1603"/>
      <c r="G27" s="1603"/>
    </row>
    <row r="28" spans="2:9" ht="31.5" x14ac:dyDescent="0.25">
      <c r="B28" s="260" t="s">
        <v>298</v>
      </c>
      <c r="C28" s="1603" t="s">
        <v>1761</v>
      </c>
      <c r="D28" s="1603"/>
      <c r="E28" s="1603"/>
      <c r="F28" s="1603"/>
      <c r="G28" s="1603"/>
    </row>
    <row r="29" spans="2:9" ht="15.75" customHeight="1" x14ac:dyDescent="0.25">
      <c r="B29" s="269" t="s">
        <v>299</v>
      </c>
      <c r="C29" s="1605" t="s">
        <v>336</v>
      </c>
      <c r="D29" s="1605"/>
      <c r="E29" s="1605"/>
      <c r="F29" s="1605"/>
      <c r="G29" s="1605"/>
    </row>
    <row r="30" spans="2:9" x14ac:dyDescent="0.25">
      <c r="B30" s="269" t="s">
        <v>301</v>
      </c>
      <c r="C30" s="1618" t="s">
        <v>302</v>
      </c>
      <c r="D30" s="1618"/>
      <c r="E30" s="1618"/>
      <c r="F30" s="1618"/>
      <c r="G30" s="1618"/>
    </row>
    <row r="31" spans="2:9" x14ac:dyDescent="0.25">
      <c r="B31" s="1580"/>
      <c r="C31" s="1580"/>
      <c r="D31" s="1580"/>
      <c r="E31" s="29"/>
      <c r="F31" s="47"/>
      <c r="G31" s="47"/>
    </row>
    <row r="32" spans="2:9" x14ac:dyDescent="0.25">
      <c r="B32" s="1579" t="s">
        <v>303</v>
      </c>
      <c r="C32" s="1579"/>
      <c r="D32" s="1579"/>
      <c r="E32" s="1579"/>
      <c r="F32" s="1579"/>
      <c r="G32" s="1579"/>
    </row>
    <row r="33" spans="2:10" x14ac:dyDescent="0.25">
      <c r="B33" s="1578"/>
      <c r="C33" s="1578"/>
      <c r="D33" s="1578"/>
      <c r="E33" s="29"/>
      <c r="F33" s="47"/>
      <c r="G33" s="47"/>
    </row>
    <row r="34" spans="2:10" ht="18" customHeight="1" x14ac:dyDescent="0.25">
      <c r="B34" s="260" t="s">
        <v>304</v>
      </c>
      <c r="C34" s="1603" t="s">
        <v>1762</v>
      </c>
      <c r="D34" s="1603"/>
      <c r="E34" s="1603"/>
      <c r="F34" s="1603"/>
      <c r="G34" s="1603"/>
    </row>
    <row r="35" spans="2:10" ht="18" customHeight="1" x14ac:dyDescent="0.25">
      <c r="B35" s="260" t="s">
        <v>305</v>
      </c>
      <c r="C35" s="1603" t="s">
        <v>1760</v>
      </c>
      <c r="D35" s="1603"/>
      <c r="E35" s="1603"/>
      <c r="F35" s="1603"/>
      <c r="G35" s="1603"/>
    </row>
    <row r="36" spans="2:10" ht="18" customHeight="1" x14ac:dyDescent="0.25">
      <c r="B36" s="260" t="s">
        <v>306</v>
      </c>
      <c r="C36" s="1603" t="s">
        <v>1763</v>
      </c>
      <c r="D36" s="1603"/>
      <c r="E36" s="1603"/>
      <c r="F36" s="1603"/>
      <c r="G36" s="1603"/>
    </row>
    <row r="37" spans="2:10" ht="18" customHeight="1" x14ac:dyDescent="0.25">
      <c r="B37" s="260" t="s">
        <v>307</v>
      </c>
      <c r="C37" s="1603" t="s">
        <v>1764</v>
      </c>
      <c r="D37" s="1603"/>
      <c r="E37" s="1603"/>
      <c r="F37" s="1603"/>
      <c r="G37" s="1603"/>
      <c r="J37" s="29"/>
    </row>
    <row r="38" spans="2:10" ht="18" customHeight="1" x14ac:dyDescent="0.25">
      <c r="B38" s="260" t="s">
        <v>308</v>
      </c>
      <c r="C38" s="1396" t="s">
        <v>1765</v>
      </c>
      <c r="D38" s="1603"/>
      <c r="E38" s="1603"/>
      <c r="F38" s="1603"/>
      <c r="G38" s="1603"/>
    </row>
    <row r="39" spans="2:10" ht="18" customHeight="1" x14ac:dyDescent="0.25">
      <c r="B39" s="260" t="s">
        <v>309</v>
      </c>
      <c r="C39" s="1603" t="s">
        <v>1766</v>
      </c>
      <c r="D39" s="1603"/>
      <c r="E39" s="1603"/>
      <c r="F39" s="1603"/>
      <c r="G39" s="1603"/>
    </row>
    <row r="40" spans="2:10" x14ac:dyDescent="0.25">
      <c r="B40" s="1592"/>
      <c r="C40" s="1592"/>
      <c r="D40" s="1592"/>
      <c r="E40" s="29"/>
      <c r="F40" s="34"/>
      <c r="G40" s="34"/>
    </row>
    <row r="41" spans="2:10" x14ac:dyDescent="0.25">
      <c r="B41" s="1579" t="s">
        <v>310</v>
      </c>
      <c r="C41" s="1579"/>
      <c r="D41" s="1579"/>
      <c r="E41" s="1579"/>
      <c r="F41" s="1579"/>
      <c r="G41" s="1579"/>
    </row>
    <row r="42" spans="2:10" x14ac:dyDescent="0.25">
      <c r="B42" s="49"/>
      <c r="C42" s="49"/>
      <c r="D42" s="49"/>
      <c r="E42" s="29"/>
      <c r="F42" s="29"/>
      <c r="G42" s="29"/>
    </row>
    <row r="43" spans="2:10" ht="31.5" x14ac:dyDescent="0.25">
      <c r="B43" s="260" t="s">
        <v>311</v>
      </c>
      <c r="C43" s="1603"/>
      <c r="D43" s="1603"/>
      <c r="E43" s="1603"/>
      <c r="F43" s="1603"/>
      <c r="G43" s="1603"/>
    </row>
    <row r="44" spans="2:10" ht="36" customHeight="1" x14ac:dyDescent="0.25">
      <c r="B44" s="260" t="s">
        <v>312</v>
      </c>
      <c r="C44" s="1605"/>
      <c r="D44" s="1605"/>
      <c r="E44" s="1605"/>
      <c r="F44" s="1605"/>
      <c r="G44" s="1605"/>
    </row>
    <row r="45" spans="2:10" ht="21" customHeight="1" x14ac:dyDescent="0.25">
      <c r="B45" s="260" t="s">
        <v>313</v>
      </c>
      <c r="C45" s="1603"/>
      <c r="D45" s="1603"/>
      <c r="E45" s="1603"/>
      <c r="F45" s="1603"/>
      <c r="G45" s="1603"/>
    </row>
    <row r="46" spans="2:10" x14ac:dyDescent="0.25">
      <c r="B46" s="50"/>
      <c r="C46" s="51"/>
      <c r="D46" s="52"/>
      <c r="E46" s="29"/>
      <c r="F46" s="47"/>
      <c r="G46" s="47"/>
    </row>
    <row r="47" spans="2:10" x14ac:dyDescent="0.25">
      <c r="B47" s="1589" t="s">
        <v>314</v>
      </c>
      <c r="C47" s="1589"/>
      <c r="D47" s="1589"/>
      <c r="E47" s="1589"/>
      <c r="F47" s="1589"/>
      <c r="G47" s="1589"/>
    </row>
    <row r="48" spans="2:10" x14ac:dyDescent="0.25">
      <c r="B48" s="53"/>
      <c r="C48" s="53"/>
      <c r="D48" s="53"/>
      <c r="E48" s="29"/>
      <c r="F48" s="47"/>
      <c r="G48" s="54"/>
    </row>
    <row r="49" spans="2:7" ht="31.5" x14ac:dyDescent="0.25">
      <c r="B49" s="270" t="s">
        <v>315</v>
      </c>
      <c r="C49" s="1622" t="s">
        <v>1767</v>
      </c>
      <c r="D49" s="1622"/>
      <c r="E49" s="1622"/>
      <c r="F49" s="1622"/>
      <c r="G49" s="1622"/>
    </row>
    <row r="50" spans="2:7" ht="31.5" x14ac:dyDescent="0.25">
      <c r="B50" s="271" t="s">
        <v>316</v>
      </c>
      <c r="C50" s="1623" t="s">
        <v>1768</v>
      </c>
      <c r="D50" s="1623"/>
      <c r="E50" s="1623"/>
      <c r="F50" s="1623"/>
      <c r="G50" s="1623"/>
    </row>
    <row r="51" spans="2:7" x14ac:dyDescent="0.25">
      <c r="B51" s="271" t="s">
        <v>317</v>
      </c>
      <c r="C51" s="1622" t="s">
        <v>1768</v>
      </c>
      <c r="D51" s="1622"/>
      <c r="E51" s="1622"/>
      <c r="F51" s="1622"/>
      <c r="G51" s="1622"/>
    </row>
    <row r="52" spans="2:7" ht="31.5" x14ac:dyDescent="0.25">
      <c r="B52" s="271" t="s">
        <v>318</v>
      </c>
      <c r="C52" s="1622" t="s">
        <v>1769</v>
      </c>
      <c r="D52" s="1622"/>
      <c r="E52" s="1622"/>
      <c r="F52" s="1622"/>
      <c r="G52" s="1622"/>
    </row>
    <row r="53" spans="2:7" x14ac:dyDescent="0.25">
      <c r="B53" s="29"/>
      <c r="C53" s="29"/>
      <c r="D53" s="29"/>
      <c r="E53" s="29"/>
      <c r="F53" s="47"/>
      <c r="G53" s="47"/>
    </row>
    <row r="112" spans="1:10" ht="15.6" hidden="1" x14ac:dyDescent="0.3">
      <c r="A112" s="68"/>
      <c r="B112" s="1645" t="s">
        <v>271</v>
      </c>
      <c r="C112" s="1645"/>
      <c r="D112" s="1645"/>
      <c r="E112" s="1645"/>
      <c r="F112" s="1645"/>
      <c r="G112" s="68"/>
      <c r="H112" s="68"/>
      <c r="I112" s="68"/>
      <c r="J112" s="68"/>
    </row>
    <row r="113" spans="1:12" ht="15.6" hidden="1" x14ac:dyDescent="0.3">
      <c r="A113" s="337" t="s">
        <v>321</v>
      </c>
      <c r="B113" s="337" t="s">
        <v>272</v>
      </c>
      <c r="C113" s="337" t="s">
        <v>273</v>
      </c>
      <c r="D113" s="337" t="s">
        <v>274</v>
      </c>
      <c r="E113" s="338" t="s">
        <v>322</v>
      </c>
      <c r="F113" s="338" t="s">
        <v>276</v>
      </c>
      <c r="G113" s="337" t="s">
        <v>283</v>
      </c>
      <c r="H113" s="337" t="s">
        <v>286</v>
      </c>
      <c r="I113" s="337" t="s">
        <v>323</v>
      </c>
      <c r="J113" s="337" t="s">
        <v>301</v>
      </c>
      <c r="K113" s="31"/>
      <c r="L113" s="31"/>
    </row>
    <row r="114" spans="1:12" ht="15.6" hidden="1" x14ac:dyDescent="0.3">
      <c r="A114" s="68" t="s">
        <v>324</v>
      </c>
      <c r="B114" s="339" t="s">
        <v>325</v>
      </c>
      <c r="C114" s="339" t="s">
        <v>326</v>
      </c>
      <c r="D114" s="339" t="s">
        <v>87</v>
      </c>
      <c r="E114" s="339" t="s">
        <v>2334</v>
      </c>
      <c r="F114" s="68" t="s">
        <v>2335</v>
      </c>
      <c r="G114" s="68" t="s">
        <v>2</v>
      </c>
      <c r="H114" s="68" t="s">
        <v>329</v>
      </c>
      <c r="I114" s="68" t="s">
        <v>330</v>
      </c>
      <c r="J114" s="68" t="s">
        <v>331</v>
      </c>
    </row>
    <row r="115" spans="1:12" ht="15.6" hidden="1" x14ac:dyDescent="0.3">
      <c r="A115" s="68" t="s">
        <v>269</v>
      </c>
      <c r="B115" s="339" t="s">
        <v>47</v>
      </c>
      <c r="C115" s="339" t="s">
        <v>332</v>
      </c>
      <c r="D115" s="339" t="s">
        <v>333</v>
      </c>
      <c r="E115" s="339" t="s">
        <v>2336</v>
      </c>
      <c r="F115" s="68" t="s">
        <v>2337</v>
      </c>
      <c r="G115" s="68" t="s">
        <v>0</v>
      </c>
      <c r="H115" s="68" t="s">
        <v>287</v>
      </c>
      <c r="I115" s="68" t="s">
        <v>336</v>
      </c>
      <c r="J115" s="68" t="s">
        <v>302</v>
      </c>
    </row>
    <row r="116" spans="1:12" ht="15.6" hidden="1" x14ac:dyDescent="0.3">
      <c r="A116" s="68"/>
      <c r="B116" s="339" t="s">
        <v>25</v>
      </c>
      <c r="C116" s="339" t="s">
        <v>337</v>
      </c>
      <c r="D116" s="339" t="s">
        <v>338</v>
      </c>
      <c r="E116" s="339" t="s">
        <v>2338</v>
      </c>
      <c r="F116" s="68" t="s">
        <v>2339</v>
      </c>
      <c r="G116" s="68" t="s">
        <v>341</v>
      </c>
      <c r="H116" s="68" t="s">
        <v>342</v>
      </c>
      <c r="I116" s="68" t="s">
        <v>343</v>
      </c>
      <c r="J116" s="68"/>
    </row>
    <row r="117" spans="1:12" ht="15.6" hidden="1" x14ac:dyDescent="0.3">
      <c r="A117" s="68"/>
      <c r="B117" s="339" t="s">
        <v>2340</v>
      </c>
      <c r="C117" s="339" t="s">
        <v>278</v>
      </c>
      <c r="D117" s="339" t="s">
        <v>345</v>
      </c>
      <c r="E117" s="339" t="s">
        <v>2341</v>
      </c>
      <c r="F117" s="68" t="s">
        <v>2342</v>
      </c>
      <c r="G117" s="68"/>
      <c r="H117" s="68" t="s">
        <v>347</v>
      </c>
      <c r="I117" s="68" t="s">
        <v>348</v>
      </c>
      <c r="J117" s="68"/>
    </row>
    <row r="118" spans="1:12" ht="15.6" hidden="1" x14ac:dyDescent="0.3">
      <c r="A118" s="68"/>
      <c r="B118" s="339" t="s">
        <v>349</v>
      </c>
      <c r="C118" s="339" t="s">
        <v>350</v>
      </c>
      <c r="D118" s="339" t="s">
        <v>351</v>
      </c>
      <c r="E118" s="339" t="s">
        <v>2343</v>
      </c>
      <c r="F118" s="68" t="s">
        <v>2344</v>
      </c>
      <c r="G118" s="68"/>
      <c r="H118" s="68" t="s">
        <v>354</v>
      </c>
      <c r="I118" s="68" t="s">
        <v>300</v>
      </c>
      <c r="J118" s="68"/>
    </row>
    <row r="119" spans="1:12" ht="15.6" hidden="1" x14ac:dyDescent="0.3">
      <c r="A119" s="68"/>
      <c r="B119" s="339" t="s">
        <v>355</v>
      </c>
      <c r="C119" s="339" t="s">
        <v>356</v>
      </c>
      <c r="D119" s="339" t="s">
        <v>357</v>
      </c>
      <c r="E119" s="339" t="s">
        <v>2345</v>
      </c>
      <c r="F119" s="68" t="s">
        <v>1600</v>
      </c>
      <c r="G119" s="68"/>
      <c r="H119" s="68"/>
      <c r="I119" s="68" t="s">
        <v>360</v>
      </c>
      <c r="J119" s="68"/>
    </row>
    <row r="120" spans="1:12" ht="15.6" hidden="1" x14ac:dyDescent="0.3">
      <c r="A120" s="68"/>
      <c r="B120" s="68"/>
      <c r="C120" s="339" t="s">
        <v>2346</v>
      </c>
      <c r="D120" s="339" t="s">
        <v>362</v>
      </c>
      <c r="E120" s="339" t="s">
        <v>2347</v>
      </c>
      <c r="F120" s="68" t="s">
        <v>2348</v>
      </c>
      <c r="G120" s="68"/>
      <c r="H120" s="68"/>
      <c r="I120" s="68" t="s">
        <v>365</v>
      </c>
      <c r="J120" s="68"/>
    </row>
    <row r="121" spans="1:12" ht="15.6" hidden="1" x14ac:dyDescent="0.3">
      <c r="A121" s="68"/>
      <c r="B121" s="68"/>
      <c r="C121" s="339" t="s">
        <v>366</v>
      </c>
      <c r="D121" s="339" t="s">
        <v>367</v>
      </c>
      <c r="E121" s="339" t="s">
        <v>2349</v>
      </c>
      <c r="F121" s="68" t="s">
        <v>2350</v>
      </c>
      <c r="G121" s="68"/>
      <c r="H121" s="68"/>
      <c r="I121" s="68" t="s">
        <v>370</v>
      </c>
      <c r="J121" s="68"/>
    </row>
    <row r="122" spans="1:12" ht="15.6" hidden="1" x14ac:dyDescent="0.3">
      <c r="A122" s="68"/>
      <c r="B122" s="68"/>
      <c r="C122" s="339" t="s">
        <v>48</v>
      </c>
      <c r="D122" s="339" t="s">
        <v>99</v>
      </c>
      <c r="E122" s="339" t="s">
        <v>2351</v>
      </c>
      <c r="F122" s="68" t="s">
        <v>2352</v>
      </c>
      <c r="G122" s="68"/>
      <c r="H122" s="68"/>
      <c r="I122" s="68"/>
      <c r="J122" s="68"/>
    </row>
    <row r="123" spans="1:12" ht="15.6" hidden="1" x14ac:dyDescent="0.3">
      <c r="A123" s="68"/>
      <c r="B123" s="68"/>
      <c r="C123" s="339" t="s">
        <v>373</v>
      </c>
      <c r="D123" s="339" t="s">
        <v>2353</v>
      </c>
      <c r="E123" s="339" t="s">
        <v>2354</v>
      </c>
      <c r="F123" s="68" t="s">
        <v>2355</v>
      </c>
      <c r="G123" s="68"/>
      <c r="H123" s="68"/>
      <c r="I123" s="68"/>
      <c r="J123" s="68"/>
    </row>
    <row r="124" spans="1:12" ht="15.6" hidden="1" x14ac:dyDescent="0.3">
      <c r="A124" s="68"/>
      <c r="B124" s="68"/>
      <c r="C124" s="339" t="s">
        <v>377</v>
      </c>
      <c r="D124" s="339" t="s">
        <v>378</v>
      </c>
      <c r="E124" s="339" t="s">
        <v>2356</v>
      </c>
      <c r="F124" s="68" t="s">
        <v>2357</v>
      </c>
      <c r="G124" s="68"/>
      <c r="H124" s="68"/>
      <c r="I124" s="68"/>
      <c r="J124" s="68"/>
    </row>
    <row r="125" spans="1:12" ht="15.6" hidden="1" x14ac:dyDescent="0.3">
      <c r="A125" s="68"/>
      <c r="B125" s="68"/>
      <c r="C125" s="339" t="s">
        <v>381</v>
      </c>
      <c r="D125" s="339" t="s">
        <v>382</v>
      </c>
      <c r="E125" s="339" t="s">
        <v>2358</v>
      </c>
      <c r="F125" s="68" t="s">
        <v>2359</v>
      </c>
      <c r="G125" s="68"/>
      <c r="H125" s="68"/>
      <c r="I125" s="68"/>
      <c r="J125" s="68"/>
    </row>
    <row r="126" spans="1:12" ht="15.6" hidden="1" x14ac:dyDescent="0.3">
      <c r="A126" s="68"/>
      <c r="B126" s="68"/>
      <c r="C126" s="339" t="s">
        <v>385</v>
      </c>
      <c r="D126" s="339" t="s">
        <v>386</v>
      </c>
      <c r="E126" s="339" t="s">
        <v>2360</v>
      </c>
      <c r="F126" s="68" t="s">
        <v>2361</v>
      </c>
      <c r="G126" s="68"/>
      <c r="H126" s="68"/>
      <c r="I126" s="68"/>
      <c r="J126" s="68"/>
    </row>
    <row r="127" spans="1:12" ht="15.6" hidden="1" x14ac:dyDescent="0.3">
      <c r="A127" s="68"/>
      <c r="B127" s="68"/>
      <c r="C127" s="339" t="s">
        <v>389</v>
      </c>
      <c r="D127" s="339" t="s">
        <v>2362</v>
      </c>
      <c r="E127" s="339" t="s">
        <v>2363</v>
      </c>
      <c r="F127" s="68" t="s">
        <v>2364</v>
      </c>
      <c r="G127" s="68"/>
      <c r="H127" s="68"/>
      <c r="I127" s="68"/>
      <c r="J127" s="68"/>
    </row>
    <row r="128" spans="1:12" ht="15.6" hidden="1" x14ac:dyDescent="0.3">
      <c r="A128" s="68"/>
      <c r="B128" s="68"/>
      <c r="C128" s="339" t="s">
        <v>392</v>
      </c>
      <c r="D128" s="339" t="s">
        <v>2365</v>
      </c>
      <c r="E128" s="339" t="s">
        <v>2366</v>
      </c>
      <c r="F128" s="68" t="s">
        <v>2367</v>
      </c>
      <c r="G128" s="68"/>
      <c r="H128" s="68"/>
      <c r="I128" s="68"/>
      <c r="J128" s="68"/>
    </row>
    <row r="129" spans="1:10" ht="15.6" hidden="1" x14ac:dyDescent="0.3">
      <c r="A129" s="68"/>
      <c r="B129" s="68"/>
      <c r="C129" s="339" t="s">
        <v>50</v>
      </c>
      <c r="D129" s="339" t="s">
        <v>396</v>
      </c>
      <c r="E129" s="339" t="s">
        <v>2368</v>
      </c>
      <c r="F129" s="68" t="s">
        <v>2369</v>
      </c>
      <c r="G129" s="68"/>
      <c r="H129" s="68"/>
      <c r="I129" s="68"/>
      <c r="J129" s="68"/>
    </row>
    <row r="130" spans="1:10" ht="15.6" hidden="1" x14ac:dyDescent="0.3">
      <c r="A130" s="68"/>
      <c r="B130" s="68"/>
      <c r="C130" s="339" t="s">
        <v>399</v>
      </c>
      <c r="D130" s="339" t="s">
        <v>400</v>
      </c>
      <c r="E130" s="339" t="s">
        <v>2370</v>
      </c>
      <c r="F130" s="68" t="s">
        <v>2371</v>
      </c>
      <c r="G130" s="68"/>
      <c r="H130" s="68"/>
      <c r="I130" s="68"/>
      <c r="J130" s="68"/>
    </row>
    <row r="131" spans="1:10" ht="15.6" hidden="1" x14ac:dyDescent="0.3">
      <c r="A131" s="68"/>
      <c r="B131" s="68"/>
      <c r="C131" s="339" t="s">
        <v>403</v>
      </c>
      <c r="D131" s="339" t="s">
        <v>404</v>
      </c>
      <c r="E131" s="339" t="s">
        <v>2372</v>
      </c>
      <c r="F131" s="68" t="s">
        <v>2373</v>
      </c>
      <c r="G131" s="68"/>
      <c r="H131" s="68"/>
      <c r="I131" s="68"/>
      <c r="J131" s="68"/>
    </row>
    <row r="132" spans="1:10" ht="15.6" hidden="1" x14ac:dyDescent="0.3">
      <c r="A132" s="68"/>
      <c r="B132" s="68"/>
      <c r="C132" s="339" t="s">
        <v>407</v>
      </c>
      <c r="D132" s="339" t="s">
        <v>408</v>
      </c>
      <c r="E132" s="339" t="s">
        <v>2374</v>
      </c>
      <c r="F132" s="68" t="s">
        <v>2375</v>
      </c>
      <c r="G132" s="68"/>
      <c r="H132" s="68"/>
      <c r="I132" s="68"/>
      <c r="J132" s="68"/>
    </row>
    <row r="133" spans="1:10" ht="15.6" hidden="1" x14ac:dyDescent="0.3">
      <c r="A133" s="68"/>
      <c r="B133" s="68"/>
      <c r="C133" s="339" t="s">
        <v>411</v>
      </c>
      <c r="D133" s="339" t="s">
        <v>412</v>
      </c>
      <c r="E133" s="339" t="s">
        <v>2376</v>
      </c>
      <c r="F133" s="68" t="s">
        <v>2377</v>
      </c>
      <c r="G133" s="68"/>
      <c r="H133" s="68"/>
      <c r="I133" s="68"/>
      <c r="J133" s="68"/>
    </row>
    <row r="134" spans="1:10" ht="15.6" hidden="1" x14ac:dyDescent="0.3">
      <c r="A134" s="68"/>
      <c r="B134" s="68"/>
      <c r="C134" s="339" t="s">
        <v>415</v>
      </c>
      <c r="D134" s="339" t="s">
        <v>416</v>
      </c>
      <c r="E134" s="339" t="s">
        <v>2378</v>
      </c>
      <c r="F134" s="68" t="s">
        <v>2379</v>
      </c>
      <c r="G134" s="68"/>
      <c r="H134" s="68"/>
      <c r="I134" s="68"/>
      <c r="J134" s="68"/>
    </row>
    <row r="135" spans="1:10" ht="15.6" hidden="1" x14ac:dyDescent="0.3">
      <c r="A135" s="68"/>
      <c r="B135" s="68"/>
      <c r="C135" s="68"/>
      <c r="D135" s="339" t="s">
        <v>419</v>
      </c>
      <c r="E135" s="339" t="s">
        <v>2380</v>
      </c>
      <c r="F135" s="68" t="s">
        <v>2381</v>
      </c>
      <c r="G135" s="68"/>
      <c r="H135" s="68"/>
      <c r="I135" s="68"/>
      <c r="J135" s="68"/>
    </row>
    <row r="136" spans="1:10" ht="15.6" hidden="1" x14ac:dyDescent="0.3">
      <c r="A136" s="68"/>
      <c r="B136" s="68"/>
      <c r="C136" s="68"/>
      <c r="D136" s="339" t="s">
        <v>422</v>
      </c>
      <c r="E136" s="339" t="s">
        <v>2382</v>
      </c>
      <c r="F136" s="68" t="s">
        <v>402</v>
      </c>
      <c r="G136" s="68"/>
      <c r="H136" s="68"/>
      <c r="I136" s="68"/>
      <c r="J136" s="68"/>
    </row>
    <row r="137" spans="1:10" ht="15.6" hidden="1" x14ac:dyDescent="0.3">
      <c r="A137" s="68"/>
      <c r="B137" s="68"/>
      <c r="C137" s="68"/>
      <c r="D137" s="339" t="s">
        <v>425</v>
      </c>
      <c r="E137" s="339" t="s">
        <v>2383</v>
      </c>
      <c r="F137" s="68" t="s">
        <v>2384</v>
      </c>
      <c r="G137" s="68"/>
      <c r="H137" s="68"/>
      <c r="I137" s="68"/>
      <c r="J137" s="68"/>
    </row>
    <row r="138" spans="1:10" ht="15.6" hidden="1" x14ac:dyDescent="0.3">
      <c r="A138" s="68"/>
      <c r="B138" s="68"/>
      <c r="C138" s="68"/>
      <c r="D138" s="339" t="s">
        <v>428</v>
      </c>
      <c r="E138" s="339" t="s">
        <v>2385</v>
      </c>
      <c r="F138" s="68" t="s">
        <v>2386</v>
      </c>
      <c r="G138" s="68"/>
      <c r="H138" s="68"/>
      <c r="I138" s="68"/>
      <c r="J138" s="68"/>
    </row>
    <row r="139" spans="1:10" ht="15.6" hidden="1" x14ac:dyDescent="0.3">
      <c r="A139" s="68"/>
      <c r="B139" s="68"/>
      <c r="C139" s="68"/>
      <c r="D139" s="339" t="s">
        <v>431</v>
      </c>
      <c r="E139" s="339" t="s">
        <v>2387</v>
      </c>
      <c r="F139" s="68" t="s">
        <v>2388</v>
      </c>
      <c r="G139" s="68"/>
      <c r="H139" s="68"/>
      <c r="I139" s="68"/>
      <c r="J139" s="68"/>
    </row>
    <row r="140" spans="1:10" ht="15.6" hidden="1" x14ac:dyDescent="0.3">
      <c r="A140" s="68"/>
      <c r="B140" s="68"/>
      <c r="C140" s="68"/>
      <c r="D140" s="339" t="s">
        <v>433</v>
      </c>
      <c r="E140" s="339" t="s">
        <v>2389</v>
      </c>
      <c r="F140" s="68" t="s">
        <v>2390</v>
      </c>
      <c r="G140" s="68"/>
      <c r="H140" s="68"/>
      <c r="I140" s="68"/>
      <c r="J140" s="68"/>
    </row>
    <row r="141" spans="1:10" ht="15.6" hidden="1" x14ac:dyDescent="0.3">
      <c r="A141" s="68"/>
      <c r="B141" s="68"/>
      <c r="C141" s="68"/>
      <c r="D141" s="339" t="s">
        <v>436</v>
      </c>
      <c r="E141" s="339" t="s">
        <v>2391</v>
      </c>
      <c r="F141" s="68" t="s">
        <v>2392</v>
      </c>
      <c r="G141" s="68"/>
      <c r="H141" s="68"/>
      <c r="I141" s="68"/>
      <c r="J141" s="68"/>
    </row>
    <row r="142" spans="1:10" ht="15.6" hidden="1" x14ac:dyDescent="0.3">
      <c r="A142" s="68"/>
      <c r="B142" s="68"/>
      <c r="C142" s="68"/>
      <c r="D142" s="339" t="s">
        <v>439</v>
      </c>
      <c r="E142" s="339" t="s">
        <v>2393</v>
      </c>
      <c r="F142" s="68" t="s">
        <v>2394</v>
      </c>
      <c r="G142" s="68"/>
      <c r="H142" s="68"/>
      <c r="I142" s="68"/>
      <c r="J142" s="68"/>
    </row>
    <row r="143" spans="1:10" ht="15.6" hidden="1" x14ac:dyDescent="0.3">
      <c r="A143" s="68"/>
      <c r="B143" s="68"/>
      <c r="C143" s="68"/>
      <c r="D143" s="339" t="s">
        <v>441</v>
      </c>
      <c r="E143" s="339" t="s">
        <v>2395</v>
      </c>
      <c r="F143" s="68" t="s">
        <v>421</v>
      </c>
      <c r="G143" s="68"/>
      <c r="H143" s="68"/>
      <c r="I143" s="68"/>
      <c r="J143" s="68"/>
    </row>
    <row r="144" spans="1:10" ht="15.6" hidden="1" x14ac:dyDescent="0.3">
      <c r="A144" s="68"/>
      <c r="B144" s="68"/>
      <c r="C144" s="68"/>
      <c r="D144" s="339" t="s">
        <v>53</v>
      </c>
      <c r="E144" s="339" t="s">
        <v>2396</v>
      </c>
      <c r="F144" s="68" t="s">
        <v>2397</v>
      </c>
      <c r="G144" s="68"/>
      <c r="H144" s="68"/>
      <c r="I144" s="68"/>
      <c r="J144" s="68"/>
    </row>
    <row r="145" spans="1:10" ht="15.6" hidden="1" x14ac:dyDescent="0.3">
      <c r="A145" s="68"/>
      <c r="B145" s="68"/>
      <c r="C145" s="68"/>
      <c r="D145" s="339" t="s">
        <v>446</v>
      </c>
      <c r="E145" s="339" t="s">
        <v>2398</v>
      </c>
      <c r="F145" s="68" t="s">
        <v>2399</v>
      </c>
      <c r="G145" s="68"/>
      <c r="H145" s="68"/>
      <c r="I145" s="68"/>
      <c r="J145" s="68"/>
    </row>
    <row r="146" spans="1:10" ht="15.6" hidden="1" x14ac:dyDescent="0.3">
      <c r="A146" s="68"/>
      <c r="B146" s="68"/>
      <c r="C146" s="68"/>
      <c r="D146" s="339" t="s">
        <v>449</v>
      </c>
      <c r="E146" s="339" t="s">
        <v>2400</v>
      </c>
      <c r="F146" s="68" t="s">
        <v>2401</v>
      </c>
      <c r="G146" s="68"/>
      <c r="H146" s="68"/>
      <c r="I146" s="68"/>
      <c r="J146" s="68"/>
    </row>
    <row r="147" spans="1:10" ht="15.6" hidden="1" x14ac:dyDescent="0.3">
      <c r="A147" s="68"/>
      <c r="B147" s="68"/>
      <c r="C147" s="68"/>
      <c r="D147" s="339" t="s">
        <v>452</v>
      </c>
      <c r="E147" s="339" t="s">
        <v>2402</v>
      </c>
      <c r="F147" s="68" t="s">
        <v>430</v>
      </c>
      <c r="G147" s="68"/>
      <c r="H147" s="68"/>
      <c r="I147" s="68"/>
      <c r="J147" s="68"/>
    </row>
    <row r="148" spans="1:10" ht="15.6" hidden="1" x14ac:dyDescent="0.3">
      <c r="A148" s="68"/>
      <c r="B148" s="68"/>
      <c r="C148" s="68"/>
      <c r="D148" s="339" t="s">
        <v>455</v>
      </c>
      <c r="E148" s="339" t="s">
        <v>2403</v>
      </c>
      <c r="F148" s="68" t="s">
        <v>2404</v>
      </c>
      <c r="G148" s="68"/>
      <c r="H148" s="68"/>
      <c r="I148" s="68"/>
      <c r="J148" s="68"/>
    </row>
    <row r="149" spans="1:10" ht="15.6" hidden="1" x14ac:dyDescent="0.3">
      <c r="A149" s="68"/>
      <c r="B149" s="68"/>
      <c r="C149" s="68"/>
      <c r="D149" s="339" t="s">
        <v>458</v>
      </c>
      <c r="E149" s="339" t="s">
        <v>2405</v>
      </c>
      <c r="F149" s="68" t="s">
        <v>432</v>
      </c>
      <c r="G149" s="68"/>
      <c r="H149" s="68"/>
      <c r="I149" s="68"/>
      <c r="J149" s="68"/>
    </row>
    <row r="150" spans="1:10" ht="15.6" hidden="1" x14ac:dyDescent="0.3">
      <c r="A150" s="68"/>
      <c r="B150" s="68"/>
      <c r="C150" s="68"/>
      <c r="D150" s="339" t="s">
        <v>461</v>
      </c>
      <c r="E150" s="339" t="s">
        <v>2406</v>
      </c>
      <c r="F150" s="68" t="s">
        <v>2407</v>
      </c>
      <c r="G150" s="68"/>
      <c r="H150" s="68"/>
      <c r="I150" s="68"/>
      <c r="J150" s="68"/>
    </row>
    <row r="151" spans="1:10" ht="15.6" hidden="1" x14ac:dyDescent="0.3">
      <c r="A151" s="68"/>
      <c r="B151" s="68"/>
      <c r="C151" s="68"/>
      <c r="D151" s="339" t="s">
        <v>464</v>
      </c>
      <c r="E151" s="339" t="s">
        <v>2408</v>
      </c>
      <c r="F151" s="68" t="s">
        <v>435</v>
      </c>
      <c r="G151" s="68"/>
      <c r="H151" s="68"/>
      <c r="I151" s="68"/>
      <c r="J151" s="68"/>
    </row>
    <row r="152" spans="1:10" ht="15.6" hidden="1" x14ac:dyDescent="0.3">
      <c r="A152" s="68"/>
      <c r="B152" s="68"/>
      <c r="C152" s="68"/>
      <c r="D152" s="339" t="s">
        <v>467</v>
      </c>
      <c r="E152" s="339" t="s">
        <v>2409</v>
      </c>
      <c r="F152" s="68" t="s">
        <v>438</v>
      </c>
      <c r="G152" s="68"/>
      <c r="H152" s="68"/>
      <c r="I152" s="68"/>
      <c r="J152" s="68"/>
    </row>
    <row r="153" spans="1:10" ht="15.6" hidden="1" x14ac:dyDescent="0.3">
      <c r="A153" s="68"/>
      <c r="B153" s="68"/>
      <c r="C153" s="68"/>
      <c r="D153" s="339" t="s">
        <v>470</v>
      </c>
      <c r="E153" s="339" t="s">
        <v>2410</v>
      </c>
      <c r="F153" s="68" t="s">
        <v>2411</v>
      </c>
      <c r="G153" s="68"/>
      <c r="H153" s="68"/>
      <c r="I153" s="68"/>
      <c r="J153" s="68"/>
    </row>
    <row r="154" spans="1:10" ht="15.6" hidden="1" x14ac:dyDescent="0.3">
      <c r="A154" s="68"/>
      <c r="B154" s="68"/>
      <c r="C154" s="68"/>
      <c r="D154" s="339" t="s">
        <v>473</v>
      </c>
      <c r="E154" s="339" t="s">
        <v>2412</v>
      </c>
      <c r="F154" s="68" t="s">
        <v>440</v>
      </c>
      <c r="G154" s="68"/>
      <c r="H154" s="68"/>
      <c r="I154" s="68"/>
      <c r="J154" s="68"/>
    </row>
    <row r="155" spans="1:10" ht="15.6" hidden="1" x14ac:dyDescent="0.3">
      <c r="A155" s="68"/>
      <c r="B155" s="68"/>
      <c r="C155" s="68"/>
      <c r="D155" s="339" t="s">
        <v>476</v>
      </c>
      <c r="E155" s="339" t="s">
        <v>2413</v>
      </c>
      <c r="F155" s="68" t="s">
        <v>2414</v>
      </c>
      <c r="G155" s="68"/>
      <c r="H155" s="68"/>
      <c r="I155" s="68"/>
      <c r="J155" s="68"/>
    </row>
    <row r="156" spans="1:10" ht="15.6" hidden="1" x14ac:dyDescent="0.3">
      <c r="A156" s="68"/>
      <c r="B156" s="68"/>
      <c r="C156" s="68"/>
      <c r="D156" s="339" t="s">
        <v>479</v>
      </c>
      <c r="E156" s="339" t="s">
        <v>2415</v>
      </c>
      <c r="F156" s="68" t="s">
        <v>443</v>
      </c>
      <c r="G156" s="68"/>
      <c r="H156" s="68"/>
      <c r="I156" s="68"/>
      <c r="J156" s="68"/>
    </row>
    <row r="157" spans="1:10" ht="15.6" hidden="1" x14ac:dyDescent="0.3">
      <c r="A157" s="68"/>
      <c r="B157" s="68"/>
      <c r="C157" s="68"/>
      <c r="D157" s="339" t="s">
        <v>56</v>
      </c>
      <c r="E157" s="339" t="s">
        <v>2416</v>
      </c>
      <c r="F157" s="68" t="s">
        <v>445</v>
      </c>
      <c r="G157" s="68"/>
      <c r="H157" s="68"/>
      <c r="I157" s="68"/>
      <c r="J157" s="68"/>
    </row>
    <row r="158" spans="1:10" ht="15.6" hidden="1" x14ac:dyDescent="0.3">
      <c r="A158" s="68"/>
      <c r="B158" s="68"/>
      <c r="C158" s="68"/>
      <c r="D158" s="339" t="s">
        <v>484</v>
      </c>
      <c r="E158" s="339" t="s">
        <v>2417</v>
      </c>
      <c r="F158" s="68" t="s">
        <v>448</v>
      </c>
      <c r="G158" s="68"/>
      <c r="H158" s="68"/>
      <c r="I158" s="68"/>
      <c r="J158" s="68"/>
    </row>
    <row r="159" spans="1:10" ht="15.6" hidden="1" x14ac:dyDescent="0.3">
      <c r="A159" s="68"/>
      <c r="B159" s="68"/>
      <c r="C159" s="68"/>
      <c r="D159" s="339" t="s">
        <v>45</v>
      </c>
      <c r="E159" s="339" t="s">
        <v>2418</v>
      </c>
      <c r="F159" s="68" t="s">
        <v>451</v>
      </c>
      <c r="G159" s="68"/>
      <c r="H159" s="68"/>
      <c r="I159" s="68"/>
      <c r="J159" s="68"/>
    </row>
    <row r="160" spans="1:10" ht="15.6" hidden="1" x14ac:dyDescent="0.3">
      <c r="A160" s="68"/>
      <c r="B160" s="68"/>
      <c r="C160" s="68"/>
      <c r="D160" s="339" t="s">
        <v>489</v>
      </c>
      <c r="E160" s="339" t="s">
        <v>2419</v>
      </c>
      <c r="F160" s="68" t="s">
        <v>454</v>
      </c>
      <c r="G160" s="68"/>
      <c r="H160" s="68"/>
      <c r="I160" s="68"/>
      <c r="J160" s="68"/>
    </row>
    <row r="161" spans="1:10" ht="15.6" hidden="1" x14ac:dyDescent="0.3">
      <c r="A161" s="68"/>
      <c r="B161" s="68"/>
      <c r="C161" s="68"/>
      <c r="D161" s="339" t="s">
        <v>492</v>
      </c>
      <c r="E161" s="339" t="s">
        <v>456</v>
      </c>
      <c r="F161" s="68" t="s">
        <v>2420</v>
      </c>
      <c r="G161" s="68"/>
      <c r="H161" s="68"/>
      <c r="I161" s="68"/>
      <c r="J161" s="68"/>
    </row>
    <row r="162" spans="1:10" ht="15.6" hidden="1" x14ac:dyDescent="0.3">
      <c r="A162" s="68"/>
      <c r="B162" s="68"/>
      <c r="C162" s="68"/>
      <c r="D162" s="339" t="s">
        <v>495</v>
      </c>
      <c r="E162" s="339" t="s">
        <v>459</v>
      </c>
      <c r="F162" s="68" t="s">
        <v>460</v>
      </c>
      <c r="G162" s="68"/>
      <c r="H162" s="68"/>
      <c r="I162" s="68"/>
      <c r="J162" s="68"/>
    </row>
    <row r="163" spans="1:10" ht="15.6" hidden="1" x14ac:dyDescent="0.3">
      <c r="A163" s="68"/>
      <c r="B163" s="68"/>
      <c r="C163" s="68"/>
      <c r="D163" s="339" t="s">
        <v>498</v>
      </c>
      <c r="E163" s="339" t="s">
        <v>2421</v>
      </c>
      <c r="F163" s="68" t="s">
        <v>2422</v>
      </c>
      <c r="G163" s="68"/>
      <c r="H163" s="68"/>
      <c r="I163" s="68"/>
      <c r="J163" s="68"/>
    </row>
    <row r="164" spans="1:10" ht="15.6" hidden="1" x14ac:dyDescent="0.3">
      <c r="A164" s="68"/>
      <c r="B164" s="68"/>
      <c r="C164" s="68"/>
      <c r="D164" s="339" t="s">
        <v>501</v>
      </c>
      <c r="E164" s="339" t="s">
        <v>2423</v>
      </c>
      <c r="F164" s="68" t="s">
        <v>463</v>
      </c>
      <c r="G164" s="68"/>
      <c r="H164" s="68"/>
      <c r="I164" s="68"/>
      <c r="J164" s="68"/>
    </row>
    <row r="165" spans="1:10" ht="15.6" hidden="1" x14ac:dyDescent="0.3">
      <c r="A165" s="68"/>
      <c r="B165" s="68"/>
      <c r="C165" s="68"/>
      <c r="D165" s="339" t="s">
        <v>504</v>
      </c>
      <c r="E165" s="339" t="s">
        <v>2424</v>
      </c>
      <c r="F165" s="68" t="s">
        <v>466</v>
      </c>
      <c r="G165" s="68"/>
      <c r="H165" s="68"/>
      <c r="I165" s="68"/>
      <c r="J165" s="68"/>
    </row>
    <row r="166" spans="1:10" ht="15.6" hidden="1" x14ac:dyDescent="0.3">
      <c r="A166" s="68"/>
      <c r="B166" s="68"/>
      <c r="C166" s="68"/>
      <c r="D166" s="339" t="s">
        <v>507</v>
      </c>
      <c r="E166" s="339" t="s">
        <v>2425</v>
      </c>
      <c r="F166" s="68" t="s">
        <v>469</v>
      </c>
      <c r="G166" s="68"/>
      <c r="H166" s="68"/>
      <c r="I166" s="68"/>
      <c r="J166" s="68"/>
    </row>
    <row r="167" spans="1:10" ht="15.6" hidden="1" x14ac:dyDescent="0.3">
      <c r="A167" s="68"/>
      <c r="B167" s="68"/>
      <c r="C167" s="68"/>
      <c r="D167" s="339" t="s">
        <v>510</v>
      </c>
      <c r="E167" s="339" t="s">
        <v>2426</v>
      </c>
      <c r="F167" s="68" t="s">
        <v>472</v>
      </c>
      <c r="G167" s="68"/>
      <c r="H167" s="68"/>
      <c r="I167" s="68"/>
      <c r="J167" s="68"/>
    </row>
    <row r="168" spans="1:10" ht="15.6" hidden="1" x14ac:dyDescent="0.3">
      <c r="A168" s="68"/>
      <c r="B168" s="68"/>
      <c r="C168" s="68"/>
      <c r="D168" s="339" t="s">
        <v>513</v>
      </c>
      <c r="E168" s="339" t="s">
        <v>2427</v>
      </c>
      <c r="F168" s="68" t="s">
        <v>475</v>
      </c>
      <c r="G168" s="68"/>
      <c r="H168" s="68"/>
      <c r="I168" s="68"/>
      <c r="J168" s="68"/>
    </row>
    <row r="169" spans="1:10" ht="15.6" hidden="1" x14ac:dyDescent="0.3">
      <c r="A169" s="68"/>
      <c r="B169" s="68"/>
      <c r="C169" s="68"/>
      <c r="D169" s="339" t="s">
        <v>516</v>
      </c>
      <c r="E169" s="339" t="s">
        <v>2428</v>
      </c>
      <c r="F169" s="68" t="s">
        <v>478</v>
      </c>
      <c r="G169" s="68"/>
      <c r="H169" s="68"/>
      <c r="I169" s="68"/>
      <c r="J169" s="68"/>
    </row>
    <row r="170" spans="1:10" ht="15.6" hidden="1" x14ac:dyDescent="0.3">
      <c r="A170" s="68"/>
      <c r="B170" s="68"/>
      <c r="C170" s="68"/>
      <c r="D170" s="339" t="s">
        <v>519</v>
      </c>
      <c r="E170" s="339" t="s">
        <v>2429</v>
      </c>
      <c r="F170" s="68" t="s">
        <v>481</v>
      </c>
      <c r="G170" s="68"/>
      <c r="H170" s="68"/>
      <c r="I170" s="68"/>
      <c r="J170" s="68"/>
    </row>
    <row r="171" spans="1:10" ht="15.6" hidden="1" x14ac:dyDescent="0.3">
      <c r="A171" s="68"/>
      <c r="B171" s="68"/>
      <c r="C171" s="68"/>
      <c r="D171" s="339" t="s">
        <v>522</v>
      </c>
      <c r="E171" s="339" t="s">
        <v>2430</v>
      </c>
      <c r="F171" s="68" t="s">
        <v>483</v>
      </c>
      <c r="G171" s="68"/>
      <c r="H171" s="68"/>
      <c r="I171" s="68"/>
      <c r="J171" s="68"/>
    </row>
    <row r="172" spans="1:10" ht="15.6" hidden="1" x14ac:dyDescent="0.3">
      <c r="A172" s="68"/>
      <c r="B172" s="68"/>
      <c r="C172" s="68"/>
      <c r="D172" s="339" t="s">
        <v>525</v>
      </c>
      <c r="E172" s="339" t="s">
        <v>2431</v>
      </c>
      <c r="F172" s="68" t="s">
        <v>486</v>
      </c>
      <c r="G172" s="68"/>
      <c r="H172" s="68"/>
      <c r="I172" s="68"/>
      <c r="J172" s="68"/>
    </row>
    <row r="173" spans="1:10" ht="15.6" hidden="1" x14ac:dyDescent="0.3">
      <c r="A173" s="68"/>
      <c r="B173" s="68"/>
      <c r="C173" s="68"/>
      <c r="D173" s="339" t="s">
        <v>528</v>
      </c>
      <c r="E173" s="339" t="s">
        <v>487</v>
      </c>
      <c r="F173" s="68" t="s">
        <v>488</v>
      </c>
      <c r="G173" s="68"/>
      <c r="H173" s="68"/>
      <c r="I173" s="68"/>
      <c r="J173" s="68"/>
    </row>
    <row r="174" spans="1:10" ht="15.6" hidden="1" x14ac:dyDescent="0.3">
      <c r="A174" s="68"/>
      <c r="B174" s="68"/>
      <c r="C174" s="68"/>
      <c r="D174" s="68"/>
      <c r="E174" s="339" t="s">
        <v>490</v>
      </c>
      <c r="F174" s="68" t="s">
        <v>491</v>
      </c>
      <c r="G174" s="68"/>
      <c r="H174" s="68"/>
      <c r="I174" s="68"/>
      <c r="J174" s="68"/>
    </row>
    <row r="175" spans="1:10" ht="15.6" hidden="1" x14ac:dyDescent="0.3">
      <c r="A175" s="68"/>
      <c r="B175" s="68"/>
      <c r="C175" s="68"/>
      <c r="D175" s="68"/>
      <c r="E175" s="339" t="s">
        <v>493</v>
      </c>
      <c r="F175" s="68" t="s">
        <v>494</v>
      </c>
      <c r="G175" s="68"/>
      <c r="H175" s="68"/>
      <c r="I175" s="68"/>
      <c r="J175" s="68"/>
    </row>
    <row r="176" spans="1:10" ht="15.6" hidden="1" x14ac:dyDescent="0.3">
      <c r="A176" s="68"/>
      <c r="B176" s="68"/>
      <c r="C176" s="68"/>
      <c r="D176" s="68"/>
      <c r="E176" s="339" t="s">
        <v>2432</v>
      </c>
      <c r="F176" s="68" t="s">
        <v>2433</v>
      </c>
      <c r="G176" s="68"/>
      <c r="H176" s="68"/>
      <c r="I176" s="68"/>
      <c r="J176" s="68"/>
    </row>
    <row r="177" spans="1:10" ht="15.6" hidden="1" x14ac:dyDescent="0.3">
      <c r="A177" s="68"/>
      <c r="B177" s="68"/>
      <c r="C177" s="68"/>
      <c r="D177" s="68"/>
      <c r="E177" s="339" t="s">
        <v>2434</v>
      </c>
      <c r="F177" s="68" t="s">
        <v>497</v>
      </c>
      <c r="G177" s="68"/>
      <c r="H177" s="68"/>
      <c r="I177" s="68"/>
      <c r="J177" s="68"/>
    </row>
    <row r="178" spans="1:10" ht="15.6" hidden="1" x14ac:dyDescent="0.3">
      <c r="A178" s="68"/>
      <c r="B178" s="68"/>
      <c r="C178" s="68"/>
      <c r="D178" s="68"/>
      <c r="E178" s="339" t="s">
        <v>2435</v>
      </c>
      <c r="F178" s="68" t="s">
        <v>2436</v>
      </c>
      <c r="G178" s="68"/>
      <c r="H178" s="68"/>
      <c r="I178" s="68"/>
      <c r="J178" s="68"/>
    </row>
    <row r="179" spans="1:10" ht="15.6" hidden="1" x14ac:dyDescent="0.3">
      <c r="A179" s="68"/>
      <c r="B179" s="68"/>
      <c r="C179" s="68"/>
      <c r="D179" s="68"/>
      <c r="E179" s="339" t="s">
        <v>2437</v>
      </c>
      <c r="F179" s="68" t="s">
        <v>2438</v>
      </c>
      <c r="G179" s="68"/>
      <c r="H179" s="68"/>
      <c r="I179" s="68"/>
      <c r="J179" s="68"/>
    </row>
    <row r="180" spans="1:10" ht="15.6" hidden="1" x14ac:dyDescent="0.3">
      <c r="A180" s="68"/>
      <c r="B180" s="68"/>
      <c r="C180" s="68"/>
      <c r="D180" s="68"/>
      <c r="E180" s="339" t="s">
        <v>2439</v>
      </c>
      <c r="F180" s="68" t="s">
        <v>503</v>
      </c>
      <c r="G180" s="68"/>
      <c r="H180" s="68"/>
      <c r="I180" s="68"/>
      <c r="J180" s="68"/>
    </row>
    <row r="181" spans="1:10" ht="15.6" hidden="1" x14ac:dyDescent="0.3">
      <c r="A181" s="68"/>
      <c r="B181" s="68"/>
      <c r="C181" s="68"/>
      <c r="D181" s="68"/>
      <c r="E181" s="339" t="s">
        <v>2440</v>
      </c>
      <c r="F181" s="68" t="s">
        <v>506</v>
      </c>
      <c r="G181" s="68"/>
      <c r="H181" s="68"/>
      <c r="I181" s="68"/>
      <c r="J181" s="68"/>
    </row>
    <row r="182" spans="1:10" ht="15.6" hidden="1" x14ac:dyDescent="0.3">
      <c r="A182" s="68"/>
      <c r="B182" s="68"/>
      <c r="C182" s="68"/>
      <c r="D182" s="68"/>
      <c r="E182" s="339" t="s">
        <v>2441</v>
      </c>
      <c r="F182" s="68" t="s">
        <v>509</v>
      </c>
      <c r="G182" s="68"/>
      <c r="H182" s="68"/>
      <c r="I182" s="68"/>
      <c r="J182" s="68"/>
    </row>
    <row r="183" spans="1:10" ht="15.6" hidden="1" x14ac:dyDescent="0.3">
      <c r="A183" s="68"/>
      <c r="B183" s="68"/>
      <c r="C183" s="68"/>
      <c r="D183" s="68"/>
      <c r="E183" s="339" t="s">
        <v>2442</v>
      </c>
      <c r="F183" s="68" t="s">
        <v>2443</v>
      </c>
      <c r="G183" s="68"/>
      <c r="H183" s="68"/>
      <c r="I183" s="68"/>
      <c r="J183" s="68"/>
    </row>
    <row r="184" spans="1:10" ht="15.6" hidden="1" x14ac:dyDescent="0.3">
      <c r="A184" s="68"/>
      <c r="B184" s="68"/>
      <c r="C184" s="68"/>
      <c r="D184" s="68"/>
      <c r="E184" s="339" t="s">
        <v>2444</v>
      </c>
      <c r="F184" s="68" t="s">
        <v>515</v>
      </c>
      <c r="G184" s="68"/>
      <c r="H184" s="68"/>
      <c r="I184" s="68"/>
      <c r="J184" s="68"/>
    </row>
    <row r="185" spans="1:10" ht="15.6" hidden="1" x14ac:dyDescent="0.3">
      <c r="A185" s="68"/>
      <c r="B185" s="68"/>
      <c r="C185" s="68"/>
      <c r="D185" s="68"/>
      <c r="E185" s="339" t="s">
        <v>2445</v>
      </c>
      <c r="F185" s="68" t="s">
        <v>2446</v>
      </c>
      <c r="G185" s="68"/>
      <c r="H185" s="68"/>
      <c r="I185" s="68"/>
      <c r="J185" s="68"/>
    </row>
    <row r="186" spans="1:10" ht="15.6" hidden="1" x14ac:dyDescent="0.3">
      <c r="A186" s="68"/>
      <c r="B186" s="68"/>
      <c r="C186" s="68"/>
      <c r="D186" s="68"/>
      <c r="E186" s="339" t="s">
        <v>2447</v>
      </c>
      <c r="F186" s="68" t="s">
        <v>2448</v>
      </c>
      <c r="G186" s="68"/>
      <c r="H186" s="68"/>
      <c r="I186" s="68"/>
      <c r="J186" s="68"/>
    </row>
    <row r="187" spans="1:10" ht="15.6" hidden="1" x14ac:dyDescent="0.3">
      <c r="A187" s="68"/>
      <c r="B187" s="68"/>
      <c r="C187" s="68"/>
      <c r="D187" s="68"/>
      <c r="E187" s="339" t="s">
        <v>2449</v>
      </c>
      <c r="F187" s="68" t="s">
        <v>2450</v>
      </c>
      <c r="G187" s="68"/>
      <c r="H187" s="68"/>
      <c r="I187" s="68"/>
      <c r="J187" s="68"/>
    </row>
    <row r="188" spans="1:10" ht="15.6" hidden="1" x14ac:dyDescent="0.3">
      <c r="A188" s="68"/>
      <c r="B188" s="68"/>
      <c r="C188" s="68"/>
      <c r="D188" s="68"/>
      <c r="E188" s="339" t="s">
        <v>2451</v>
      </c>
      <c r="F188" s="68" t="s">
        <v>2452</v>
      </c>
      <c r="G188" s="68"/>
      <c r="H188" s="68"/>
      <c r="I188" s="68"/>
      <c r="J188" s="68"/>
    </row>
    <row r="189" spans="1:10" ht="15.6" hidden="1" x14ac:dyDescent="0.3">
      <c r="A189" s="68"/>
      <c r="B189" s="68"/>
      <c r="C189" s="68"/>
      <c r="D189" s="68"/>
      <c r="E189" s="339" t="s">
        <v>2453</v>
      </c>
      <c r="F189" s="68" t="s">
        <v>2454</v>
      </c>
      <c r="G189" s="68"/>
      <c r="H189" s="68"/>
      <c r="I189" s="68"/>
      <c r="J189" s="68"/>
    </row>
    <row r="190" spans="1:10" ht="15.6" hidden="1" x14ac:dyDescent="0.3">
      <c r="A190" s="68"/>
      <c r="B190" s="68"/>
      <c r="C190" s="68"/>
      <c r="D190" s="68"/>
      <c r="E190" s="339" t="s">
        <v>2455</v>
      </c>
      <c r="F190" s="68" t="s">
        <v>2456</v>
      </c>
      <c r="G190" s="68"/>
      <c r="H190" s="68"/>
      <c r="I190" s="68"/>
      <c r="J190" s="68"/>
    </row>
    <row r="191" spans="1:10" ht="15.6" hidden="1" x14ac:dyDescent="0.3">
      <c r="A191" s="68"/>
      <c r="B191" s="68"/>
      <c r="C191" s="68"/>
      <c r="D191" s="68"/>
      <c r="E191" s="339" t="s">
        <v>2457</v>
      </c>
      <c r="F191" s="68" t="s">
        <v>2458</v>
      </c>
      <c r="G191" s="68"/>
      <c r="H191" s="68"/>
      <c r="I191" s="68"/>
      <c r="J191" s="68"/>
    </row>
    <row r="192" spans="1:10" ht="15.6" hidden="1" x14ac:dyDescent="0.3">
      <c r="A192" s="68"/>
      <c r="B192" s="68"/>
      <c r="C192" s="68"/>
      <c r="D192" s="68"/>
      <c r="E192" s="339" t="s">
        <v>2459</v>
      </c>
      <c r="F192" s="68" t="s">
        <v>2460</v>
      </c>
      <c r="G192" s="68"/>
      <c r="H192" s="68"/>
      <c r="I192" s="68"/>
      <c r="J192" s="68"/>
    </row>
    <row r="193" spans="1:10" ht="15.6" hidden="1" x14ac:dyDescent="0.3">
      <c r="A193" s="68"/>
      <c r="B193" s="68"/>
      <c r="C193" s="68"/>
      <c r="D193" s="68"/>
      <c r="E193" s="339" t="s">
        <v>535</v>
      </c>
      <c r="F193" s="68" t="s">
        <v>536</v>
      </c>
      <c r="G193" s="68"/>
      <c r="H193" s="68"/>
      <c r="I193" s="68"/>
      <c r="J193" s="68"/>
    </row>
    <row r="194" spans="1:10" ht="15.6" hidden="1" x14ac:dyDescent="0.3">
      <c r="A194" s="68"/>
      <c r="B194" s="68"/>
      <c r="C194" s="68"/>
      <c r="D194" s="68"/>
      <c r="E194" s="339" t="s">
        <v>2461</v>
      </c>
      <c r="F194" s="68" t="s">
        <v>2462</v>
      </c>
      <c r="G194" s="68"/>
      <c r="H194" s="68"/>
      <c r="I194" s="68"/>
      <c r="J194" s="68"/>
    </row>
    <row r="195" spans="1:10" ht="15.6" hidden="1" x14ac:dyDescent="0.3">
      <c r="A195" s="68"/>
      <c r="B195" s="68"/>
      <c r="C195" s="68"/>
      <c r="D195" s="68"/>
      <c r="E195" s="339" t="s">
        <v>2463</v>
      </c>
      <c r="F195" s="68" t="s">
        <v>2464</v>
      </c>
      <c r="G195" s="68"/>
      <c r="H195" s="68"/>
      <c r="I195" s="68"/>
      <c r="J195" s="68"/>
    </row>
    <row r="196" spans="1:10" ht="15.6" hidden="1" x14ac:dyDescent="0.3">
      <c r="A196" s="68"/>
      <c r="B196" s="68"/>
      <c r="C196" s="68"/>
      <c r="D196" s="68"/>
      <c r="E196" s="339" t="s">
        <v>2465</v>
      </c>
      <c r="F196" s="68" t="s">
        <v>2466</v>
      </c>
      <c r="G196" s="68"/>
      <c r="H196" s="68"/>
      <c r="I196" s="68"/>
      <c r="J196" s="68"/>
    </row>
    <row r="197" spans="1:10" ht="15.6" hidden="1" x14ac:dyDescent="0.3">
      <c r="A197" s="68"/>
      <c r="B197" s="68"/>
      <c r="C197" s="68"/>
      <c r="D197" s="68"/>
      <c r="E197" s="339" t="s">
        <v>2467</v>
      </c>
      <c r="F197" s="68" t="s">
        <v>2468</v>
      </c>
      <c r="G197" s="68"/>
      <c r="H197" s="68"/>
      <c r="I197" s="68"/>
      <c r="J197" s="68"/>
    </row>
    <row r="198" spans="1:10" ht="15.6" hidden="1" x14ac:dyDescent="0.3">
      <c r="A198" s="68"/>
      <c r="B198" s="68"/>
      <c r="C198" s="68"/>
      <c r="D198" s="68"/>
      <c r="E198" s="339" t="s">
        <v>2469</v>
      </c>
      <c r="F198" s="68" t="s">
        <v>2470</v>
      </c>
      <c r="G198" s="68"/>
      <c r="H198" s="68"/>
      <c r="I198" s="68"/>
      <c r="J198" s="68"/>
    </row>
    <row r="199" spans="1:10" ht="15.6" hidden="1" x14ac:dyDescent="0.3">
      <c r="A199" s="68"/>
      <c r="B199" s="68"/>
      <c r="C199" s="68"/>
      <c r="D199" s="68"/>
      <c r="E199" s="339" t="s">
        <v>2471</v>
      </c>
      <c r="F199" s="68" t="s">
        <v>2472</v>
      </c>
      <c r="G199" s="68"/>
      <c r="H199" s="68"/>
      <c r="I199" s="68"/>
      <c r="J199" s="68"/>
    </row>
    <row r="200" spans="1:10" ht="15.6" hidden="1" x14ac:dyDescent="0.3">
      <c r="A200" s="68"/>
      <c r="B200" s="68"/>
      <c r="C200" s="68"/>
      <c r="D200" s="68"/>
      <c r="E200" s="339" t="s">
        <v>2473</v>
      </c>
      <c r="F200" s="68" t="s">
        <v>2474</v>
      </c>
      <c r="G200" s="68"/>
      <c r="H200" s="68"/>
      <c r="I200" s="68"/>
      <c r="J200" s="68"/>
    </row>
    <row r="201" spans="1:10" ht="15.6" hidden="1" x14ac:dyDescent="0.3">
      <c r="A201" s="68"/>
      <c r="B201" s="68"/>
      <c r="C201" s="68"/>
      <c r="D201" s="68"/>
      <c r="E201" s="339" t="s">
        <v>2475</v>
      </c>
      <c r="F201" s="68" t="s">
        <v>2476</v>
      </c>
      <c r="G201" s="68"/>
      <c r="H201" s="68"/>
      <c r="I201" s="68"/>
      <c r="J201" s="68"/>
    </row>
    <row r="202" spans="1:10" ht="15.6" hidden="1" x14ac:dyDescent="0.3">
      <c r="A202" s="68"/>
      <c r="B202" s="68"/>
      <c r="C202" s="68"/>
      <c r="D202" s="68"/>
      <c r="E202" s="339" t="s">
        <v>2477</v>
      </c>
      <c r="F202" s="68" t="s">
        <v>2478</v>
      </c>
      <c r="G202" s="68"/>
      <c r="H202" s="68"/>
      <c r="I202" s="68"/>
      <c r="J202" s="68"/>
    </row>
    <row r="203" spans="1:10" ht="15.6" hidden="1" x14ac:dyDescent="0.3">
      <c r="A203" s="68"/>
      <c r="B203" s="68"/>
      <c r="C203" s="68"/>
      <c r="D203" s="68"/>
      <c r="E203" s="339" t="s">
        <v>2479</v>
      </c>
      <c r="F203" s="68" t="s">
        <v>2480</v>
      </c>
      <c r="G203" s="68"/>
      <c r="H203" s="68"/>
      <c r="I203" s="68"/>
      <c r="J203" s="68"/>
    </row>
    <row r="204" spans="1:10" ht="15.6" hidden="1" x14ac:dyDescent="0.3">
      <c r="A204" s="68"/>
      <c r="B204" s="68"/>
      <c r="C204" s="68"/>
      <c r="D204" s="68"/>
      <c r="E204" s="339" t="s">
        <v>2481</v>
      </c>
      <c r="F204" s="68" t="s">
        <v>2482</v>
      </c>
      <c r="G204" s="68"/>
      <c r="H204" s="68"/>
      <c r="I204" s="68"/>
      <c r="J204" s="68"/>
    </row>
    <row r="205" spans="1:10" ht="15.6" hidden="1" x14ac:dyDescent="0.3">
      <c r="A205" s="68"/>
      <c r="B205" s="68"/>
      <c r="C205" s="68"/>
      <c r="D205" s="68"/>
      <c r="E205" s="339" t="s">
        <v>2483</v>
      </c>
      <c r="F205" s="68" t="s">
        <v>2484</v>
      </c>
      <c r="G205" s="68"/>
      <c r="H205" s="68"/>
      <c r="I205" s="68"/>
      <c r="J205" s="68"/>
    </row>
    <row r="206" spans="1:10" ht="15.6" hidden="1" x14ac:dyDescent="0.3">
      <c r="A206" s="68"/>
      <c r="B206" s="68"/>
      <c r="C206" s="68"/>
      <c r="D206" s="68"/>
      <c r="E206" s="339" t="s">
        <v>2485</v>
      </c>
      <c r="F206" s="68" t="s">
        <v>2486</v>
      </c>
      <c r="G206" s="68"/>
      <c r="H206" s="68"/>
      <c r="I206" s="68"/>
      <c r="J206" s="68"/>
    </row>
    <row r="207" spans="1:10" ht="15.6" hidden="1" x14ac:dyDescent="0.3">
      <c r="A207" s="68"/>
      <c r="B207" s="68"/>
      <c r="C207" s="68"/>
      <c r="D207" s="68"/>
      <c r="E207" s="339" t="s">
        <v>2487</v>
      </c>
      <c r="F207" s="68" t="s">
        <v>2488</v>
      </c>
      <c r="G207" s="68"/>
      <c r="H207" s="68"/>
      <c r="I207" s="68"/>
      <c r="J207" s="68"/>
    </row>
    <row r="208" spans="1:10" ht="15.6" hidden="1" x14ac:dyDescent="0.3">
      <c r="A208" s="68"/>
      <c r="B208" s="68"/>
      <c r="C208" s="68"/>
      <c r="D208" s="68"/>
      <c r="E208" s="339" t="s">
        <v>2489</v>
      </c>
      <c r="F208" s="68" t="s">
        <v>2490</v>
      </c>
      <c r="G208" s="68"/>
      <c r="H208" s="68"/>
      <c r="I208" s="68"/>
      <c r="J208" s="68"/>
    </row>
    <row r="209" spans="1:10" ht="15.6" hidden="1" x14ac:dyDescent="0.3">
      <c r="A209" s="68"/>
      <c r="B209" s="68"/>
      <c r="C209" s="68"/>
      <c r="D209" s="68"/>
      <c r="E209" s="339" t="s">
        <v>2491</v>
      </c>
      <c r="F209" s="68" t="s">
        <v>2492</v>
      </c>
      <c r="G209" s="68"/>
      <c r="H209" s="68"/>
      <c r="I209" s="68"/>
      <c r="J209" s="68"/>
    </row>
    <row r="210" spans="1:10" ht="15.6" hidden="1" x14ac:dyDescent="0.3">
      <c r="A210" s="68"/>
      <c r="B210" s="68"/>
      <c r="C210" s="68"/>
      <c r="D210" s="68"/>
      <c r="E210" s="339" t="s">
        <v>2493</v>
      </c>
      <c r="F210" s="68" t="s">
        <v>2494</v>
      </c>
      <c r="G210" s="68"/>
      <c r="H210" s="68"/>
      <c r="I210" s="68"/>
      <c r="J210" s="68"/>
    </row>
    <row r="211" spans="1:10" ht="15.6" hidden="1" x14ac:dyDescent="0.3">
      <c r="A211" s="68"/>
      <c r="B211" s="68"/>
      <c r="C211" s="68"/>
      <c r="D211" s="68"/>
      <c r="E211" s="339" t="s">
        <v>2495</v>
      </c>
      <c r="F211" s="68" t="s">
        <v>564</v>
      </c>
      <c r="G211" s="68"/>
      <c r="H211" s="68"/>
      <c r="I211" s="68"/>
      <c r="J211" s="68"/>
    </row>
    <row r="212" spans="1:10" ht="15.6" hidden="1" x14ac:dyDescent="0.3">
      <c r="A212" s="68"/>
      <c r="B212" s="68"/>
      <c r="C212" s="68"/>
      <c r="D212" s="68"/>
      <c r="E212" s="339" t="s">
        <v>2496</v>
      </c>
      <c r="F212" s="68" t="s">
        <v>566</v>
      </c>
      <c r="G212" s="68"/>
      <c r="H212" s="68"/>
      <c r="I212" s="68"/>
      <c r="J212" s="68"/>
    </row>
    <row r="213" spans="1:10" ht="15.6" hidden="1" x14ac:dyDescent="0.3">
      <c r="A213" s="68"/>
      <c r="B213" s="68"/>
      <c r="C213" s="68"/>
      <c r="D213" s="68"/>
      <c r="E213" s="339" t="s">
        <v>2497</v>
      </c>
      <c r="F213" s="68" t="s">
        <v>568</v>
      </c>
      <c r="G213" s="68"/>
      <c r="H213" s="68"/>
      <c r="I213" s="68"/>
      <c r="J213" s="68"/>
    </row>
    <row r="214" spans="1:10" ht="15.6" hidden="1" x14ac:dyDescent="0.3">
      <c r="A214" s="68"/>
      <c r="B214" s="68"/>
      <c r="C214" s="68"/>
      <c r="D214" s="68"/>
      <c r="E214" s="339" t="s">
        <v>2498</v>
      </c>
      <c r="F214" s="68" t="s">
        <v>2499</v>
      </c>
      <c r="G214" s="68"/>
      <c r="H214" s="68"/>
      <c r="I214" s="68"/>
      <c r="J214" s="68"/>
    </row>
    <row r="215" spans="1:10" ht="15.6" hidden="1" x14ac:dyDescent="0.3">
      <c r="A215" s="68"/>
      <c r="B215" s="68"/>
      <c r="C215" s="68"/>
      <c r="D215" s="68"/>
      <c r="E215" s="339" t="s">
        <v>2500</v>
      </c>
      <c r="F215" s="68" t="s">
        <v>2501</v>
      </c>
      <c r="G215" s="68"/>
      <c r="H215" s="68"/>
      <c r="I215" s="68"/>
      <c r="J215" s="68"/>
    </row>
    <row r="216" spans="1:10" ht="15.6" hidden="1" x14ac:dyDescent="0.3">
      <c r="A216" s="68"/>
      <c r="B216" s="68"/>
      <c r="C216" s="68"/>
      <c r="D216" s="68"/>
      <c r="E216" s="339" t="s">
        <v>2502</v>
      </c>
      <c r="F216" s="68" t="s">
        <v>2503</v>
      </c>
      <c r="G216" s="68"/>
      <c r="H216" s="68"/>
      <c r="I216" s="68"/>
      <c r="J216" s="68"/>
    </row>
    <row r="217" spans="1:10" ht="15.6" hidden="1" x14ac:dyDescent="0.3">
      <c r="A217" s="68"/>
      <c r="B217" s="68"/>
      <c r="C217" s="68"/>
      <c r="D217" s="68"/>
      <c r="E217" s="339" t="s">
        <v>2504</v>
      </c>
      <c r="F217" s="68" t="s">
        <v>574</v>
      </c>
      <c r="G217" s="68"/>
      <c r="H217" s="68"/>
      <c r="I217" s="68"/>
      <c r="J217" s="68"/>
    </row>
    <row r="218" spans="1:10" ht="15.6" hidden="1" x14ac:dyDescent="0.3">
      <c r="A218" s="68"/>
      <c r="B218" s="68"/>
      <c r="C218" s="68"/>
      <c r="D218" s="68"/>
      <c r="E218" s="339" t="s">
        <v>2505</v>
      </c>
      <c r="F218" s="68" t="s">
        <v>2506</v>
      </c>
      <c r="G218" s="68"/>
      <c r="H218" s="68"/>
      <c r="I218" s="68"/>
      <c r="J218" s="68"/>
    </row>
    <row r="219" spans="1:10" ht="15.6" hidden="1" x14ac:dyDescent="0.3">
      <c r="A219" s="68"/>
      <c r="B219" s="68"/>
      <c r="C219" s="68"/>
      <c r="D219" s="68"/>
      <c r="E219" s="339" t="s">
        <v>2507</v>
      </c>
      <c r="F219" s="68" t="s">
        <v>2508</v>
      </c>
      <c r="G219" s="68"/>
      <c r="H219" s="68"/>
      <c r="I219" s="68"/>
      <c r="J219" s="68"/>
    </row>
    <row r="220" spans="1:10" ht="15.6" hidden="1" x14ac:dyDescent="0.3">
      <c r="A220" s="68"/>
      <c r="B220" s="68"/>
      <c r="C220" s="68"/>
      <c r="D220" s="68"/>
      <c r="E220" s="339" t="s">
        <v>2509</v>
      </c>
      <c r="F220" s="68" t="s">
        <v>2510</v>
      </c>
      <c r="G220" s="68"/>
      <c r="H220" s="68"/>
      <c r="I220" s="68"/>
      <c r="J220" s="68"/>
    </row>
    <row r="221" spans="1:10" ht="15.6" hidden="1" x14ac:dyDescent="0.3">
      <c r="A221" s="68"/>
      <c r="B221" s="68"/>
      <c r="C221" s="68"/>
      <c r="D221" s="68"/>
      <c r="E221" s="339" t="s">
        <v>2511</v>
      </c>
      <c r="F221" s="68" t="s">
        <v>2512</v>
      </c>
      <c r="G221" s="68"/>
      <c r="H221" s="68"/>
      <c r="I221" s="68"/>
      <c r="J221" s="68"/>
    </row>
    <row r="222" spans="1:10" ht="15.6" hidden="1" x14ac:dyDescent="0.3">
      <c r="A222" s="68"/>
      <c r="B222" s="68"/>
      <c r="C222" s="68"/>
      <c r="D222" s="68"/>
      <c r="E222" s="339" t="s">
        <v>2513</v>
      </c>
      <c r="F222" s="68" t="s">
        <v>2514</v>
      </c>
      <c r="G222" s="68"/>
      <c r="H222" s="68"/>
      <c r="I222" s="68"/>
      <c r="J222" s="68"/>
    </row>
    <row r="223" spans="1:10" ht="15.6" hidden="1" x14ac:dyDescent="0.3">
      <c r="A223" s="68"/>
      <c r="B223" s="68"/>
      <c r="C223" s="68"/>
      <c r="D223" s="68"/>
      <c r="E223" s="339" t="s">
        <v>583</v>
      </c>
      <c r="F223" s="68" t="s">
        <v>2515</v>
      </c>
      <c r="G223" s="68"/>
      <c r="H223" s="68"/>
      <c r="I223" s="68"/>
      <c r="J223" s="68"/>
    </row>
    <row r="224" spans="1:10" ht="15.6" hidden="1" x14ac:dyDescent="0.3">
      <c r="A224" s="68"/>
      <c r="B224" s="68"/>
      <c r="C224" s="68"/>
      <c r="D224" s="68"/>
      <c r="E224" s="339" t="s">
        <v>2516</v>
      </c>
      <c r="F224" s="68" t="s">
        <v>2517</v>
      </c>
      <c r="G224" s="68"/>
      <c r="H224" s="68"/>
      <c r="I224" s="68"/>
      <c r="J224" s="68"/>
    </row>
    <row r="225" spans="1:10" ht="15.6" hidden="1" x14ac:dyDescent="0.3">
      <c r="A225" s="68"/>
      <c r="B225" s="68"/>
      <c r="C225" s="68"/>
      <c r="D225" s="68"/>
      <c r="E225" s="339" t="s">
        <v>2518</v>
      </c>
      <c r="F225" s="68" t="s">
        <v>2519</v>
      </c>
      <c r="G225" s="68"/>
      <c r="H225" s="68"/>
      <c r="I225" s="68"/>
      <c r="J225" s="68"/>
    </row>
    <row r="226" spans="1:10" ht="15.6" hidden="1" x14ac:dyDescent="0.3">
      <c r="A226" s="68"/>
      <c r="B226" s="68"/>
      <c r="C226" s="68"/>
      <c r="D226" s="68"/>
      <c r="E226" s="339" t="s">
        <v>2520</v>
      </c>
      <c r="F226" s="68" t="s">
        <v>2521</v>
      </c>
      <c r="G226" s="68"/>
      <c r="H226" s="68"/>
      <c r="I226" s="68"/>
      <c r="J226" s="68"/>
    </row>
    <row r="227" spans="1:10" ht="15.6" hidden="1" x14ac:dyDescent="0.3">
      <c r="A227" s="68"/>
      <c r="B227" s="68"/>
      <c r="C227" s="68"/>
      <c r="D227" s="68"/>
      <c r="E227" s="339" t="s">
        <v>2522</v>
      </c>
      <c r="F227" s="68" t="s">
        <v>2523</v>
      </c>
      <c r="G227" s="68"/>
      <c r="H227" s="68"/>
      <c r="I227" s="68"/>
      <c r="J227" s="68"/>
    </row>
    <row r="228" spans="1:10" ht="15.6" hidden="1" x14ac:dyDescent="0.3">
      <c r="A228" s="68"/>
      <c r="B228" s="68"/>
      <c r="C228" s="68"/>
      <c r="D228" s="68"/>
      <c r="E228" s="339" t="s">
        <v>2524</v>
      </c>
      <c r="F228" s="68" t="s">
        <v>2525</v>
      </c>
      <c r="G228" s="68"/>
      <c r="H228" s="68"/>
      <c r="I228" s="68"/>
      <c r="J228" s="68"/>
    </row>
    <row r="229" spans="1:10" ht="15.6" hidden="1" x14ac:dyDescent="0.3">
      <c r="A229" s="68"/>
      <c r="B229" s="68"/>
      <c r="C229" s="68"/>
      <c r="D229" s="68"/>
      <c r="E229" s="339" t="s">
        <v>2526</v>
      </c>
      <c r="F229" s="68" t="s">
        <v>2527</v>
      </c>
      <c r="G229" s="68"/>
      <c r="H229" s="68"/>
      <c r="I229" s="68"/>
      <c r="J229" s="68"/>
    </row>
    <row r="230" spans="1:10" ht="15.6" hidden="1" x14ac:dyDescent="0.3">
      <c r="A230" s="68"/>
      <c r="B230" s="68"/>
      <c r="C230" s="68"/>
      <c r="D230" s="68"/>
      <c r="E230" s="339" t="s">
        <v>2528</v>
      </c>
      <c r="F230" s="68" t="s">
        <v>2529</v>
      </c>
      <c r="G230" s="68"/>
      <c r="H230" s="68"/>
      <c r="I230" s="68"/>
      <c r="J230" s="68"/>
    </row>
    <row r="231" spans="1:10" ht="15.6" hidden="1" x14ac:dyDescent="0.3">
      <c r="A231" s="68"/>
      <c r="B231" s="68"/>
      <c r="C231" s="68"/>
      <c r="D231" s="68"/>
      <c r="E231" s="339" t="s">
        <v>2530</v>
      </c>
      <c r="F231" s="68" t="s">
        <v>2531</v>
      </c>
      <c r="G231" s="68"/>
      <c r="H231" s="68"/>
      <c r="I231" s="68"/>
      <c r="J231" s="68"/>
    </row>
    <row r="232" spans="1:10" ht="15.6" hidden="1" x14ac:dyDescent="0.3">
      <c r="A232" s="68"/>
      <c r="B232" s="68"/>
      <c r="C232" s="68"/>
      <c r="D232" s="68"/>
      <c r="E232" s="339" t="s">
        <v>2532</v>
      </c>
      <c r="F232" s="68" t="s">
        <v>2533</v>
      </c>
      <c r="G232" s="68"/>
      <c r="H232" s="68"/>
      <c r="I232" s="68"/>
      <c r="J232" s="68"/>
    </row>
    <row r="233" spans="1:10" ht="15.6" hidden="1" x14ac:dyDescent="0.3">
      <c r="A233" s="68"/>
      <c r="B233" s="68"/>
      <c r="C233" s="68"/>
      <c r="D233" s="68"/>
      <c r="E233" s="339" t="s">
        <v>2534</v>
      </c>
      <c r="F233" s="68" t="s">
        <v>2535</v>
      </c>
      <c r="G233" s="68"/>
      <c r="H233" s="68"/>
      <c r="I233" s="68"/>
      <c r="J233" s="68"/>
    </row>
    <row r="234" spans="1:10" ht="15.6" hidden="1" x14ac:dyDescent="0.3">
      <c r="A234" s="68"/>
      <c r="B234" s="68"/>
      <c r="C234" s="68"/>
      <c r="D234" s="68"/>
      <c r="E234" s="339" t="s">
        <v>2536</v>
      </c>
      <c r="F234" s="68" t="s">
        <v>2537</v>
      </c>
      <c r="G234" s="68"/>
      <c r="H234" s="68"/>
      <c r="I234" s="68"/>
      <c r="J234" s="68"/>
    </row>
    <row r="235" spans="1:10" ht="15.6" hidden="1" x14ac:dyDescent="0.3">
      <c r="A235" s="68"/>
      <c r="B235" s="68"/>
      <c r="C235" s="68"/>
      <c r="D235" s="68"/>
      <c r="E235" s="339" t="s">
        <v>2538</v>
      </c>
      <c r="F235" s="68" t="s">
        <v>2539</v>
      </c>
      <c r="G235" s="68"/>
      <c r="H235" s="68"/>
      <c r="I235" s="68"/>
      <c r="J235" s="68"/>
    </row>
    <row r="236" spans="1:10" ht="15.6" hidden="1" x14ac:dyDescent="0.3">
      <c r="A236" s="68"/>
      <c r="B236" s="68"/>
      <c r="C236" s="68"/>
      <c r="D236" s="68"/>
      <c r="E236" s="339" t="s">
        <v>2540</v>
      </c>
      <c r="F236" s="68" t="s">
        <v>2541</v>
      </c>
      <c r="G236" s="68"/>
      <c r="H236" s="68"/>
      <c r="I236" s="68"/>
      <c r="J236" s="68"/>
    </row>
    <row r="237" spans="1:10" ht="15.6" hidden="1" x14ac:dyDescent="0.3">
      <c r="A237" s="68"/>
      <c r="B237" s="68"/>
      <c r="C237" s="68"/>
      <c r="D237" s="68"/>
      <c r="E237" s="339" t="s">
        <v>2542</v>
      </c>
      <c r="F237" s="68" t="s">
        <v>2543</v>
      </c>
      <c r="G237" s="68"/>
      <c r="H237" s="68"/>
      <c r="I237" s="68"/>
      <c r="J237" s="68"/>
    </row>
    <row r="238" spans="1:10" ht="15.6" hidden="1" x14ac:dyDescent="0.3">
      <c r="A238" s="68"/>
      <c r="B238" s="68"/>
      <c r="C238" s="68"/>
      <c r="D238" s="68"/>
      <c r="E238" s="339" t="s">
        <v>2544</v>
      </c>
      <c r="F238" s="68" t="s">
        <v>2545</v>
      </c>
      <c r="G238" s="68"/>
      <c r="H238" s="68"/>
      <c r="I238" s="68"/>
      <c r="J238" s="68"/>
    </row>
    <row r="239" spans="1:10" ht="15.6" hidden="1" x14ac:dyDescent="0.3">
      <c r="A239" s="68"/>
      <c r="B239" s="68"/>
      <c r="C239" s="68"/>
      <c r="D239" s="68"/>
      <c r="E239" s="339" t="s">
        <v>2546</v>
      </c>
      <c r="F239" s="68" t="s">
        <v>2547</v>
      </c>
      <c r="G239" s="68"/>
      <c r="H239" s="68"/>
      <c r="I239" s="68"/>
      <c r="J239" s="68"/>
    </row>
    <row r="240" spans="1:10" ht="15.6" hidden="1" x14ac:dyDescent="0.3">
      <c r="A240" s="68"/>
      <c r="B240" s="68"/>
      <c r="C240" s="68"/>
      <c r="D240" s="68"/>
      <c r="E240" s="339" t="s">
        <v>2548</v>
      </c>
      <c r="F240" s="68" t="s">
        <v>2549</v>
      </c>
      <c r="G240" s="68"/>
      <c r="H240" s="68"/>
      <c r="I240" s="68"/>
      <c r="J240" s="68"/>
    </row>
    <row r="241" spans="1:10" ht="15.6" hidden="1" x14ac:dyDescent="0.3">
      <c r="A241" s="68"/>
      <c r="B241" s="68"/>
      <c r="C241" s="68"/>
      <c r="D241" s="68"/>
      <c r="E241" s="339" t="s">
        <v>2550</v>
      </c>
      <c r="F241" s="68" t="s">
        <v>2551</v>
      </c>
      <c r="G241" s="68"/>
      <c r="H241" s="68"/>
      <c r="I241" s="68"/>
      <c r="J241" s="68"/>
    </row>
    <row r="242" spans="1:10" ht="15.6" hidden="1" x14ac:dyDescent="0.3">
      <c r="A242" s="68"/>
      <c r="B242" s="68"/>
      <c r="C242" s="68"/>
      <c r="D242" s="68"/>
      <c r="E242" s="339" t="s">
        <v>2552</v>
      </c>
      <c r="F242" s="68" t="s">
        <v>2553</v>
      </c>
      <c r="G242" s="68"/>
      <c r="H242" s="68"/>
      <c r="I242" s="68"/>
      <c r="J242" s="68"/>
    </row>
    <row r="243" spans="1:10" ht="15.6" hidden="1" x14ac:dyDescent="0.3">
      <c r="A243" s="68"/>
      <c r="B243" s="68"/>
      <c r="C243" s="68"/>
      <c r="D243" s="68"/>
      <c r="E243" s="339" t="s">
        <v>2554</v>
      </c>
      <c r="F243" s="68" t="s">
        <v>2555</v>
      </c>
      <c r="G243" s="68"/>
      <c r="H243" s="68"/>
      <c r="I243" s="68"/>
      <c r="J243" s="68"/>
    </row>
    <row r="244" spans="1:10" ht="15.6" hidden="1" x14ac:dyDescent="0.3">
      <c r="A244" s="68"/>
      <c r="B244" s="68"/>
      <c r="C244" s="68"/>
      <c r="D244" s="68"/>
      <c r="E244" s="339" t="s">
        <v>2556</v>
      </c>
      <c r="F244" s="68" t="s">
        <v>2557</v>
      </c>
      <c r="G244" s="68"/>
      <c r="H244" s="68"/>
      <c r="I244" s="68"/>
      <c r="J244" s="68"/>
    </row>
    <row r="245" spans="1:10" ht="15.6" hidden="1" x14ac:dyDescent="0.3">
      <c r="A245" s="68"/>
      <c r="B245" s="68"/>
      <c r="C245" s="68"/>
      <c r="D245" s="68"/>
      <c r="E245" s="339" t="s">
        <v>2558</v>
      </c>
      <c r="F245" s="68" t="s">
        <v>2559</v>
      </c>
      <c r="G245" s="68"/>
      <c r="H245" s="68"/>
      <c r="I245" s="68"/>
      <c r="J245" s="68"/>
    </row>
    <row r="246" spans="1:10" ht="15.6" hidden="1" x14ac:dyDescent="0.3">
      <c r="A246" s="68"/>
      <c r="B246" s="68"/>
      <c r="C246" s="68"/>
      <c r="D246" s="68"/>
      <c r="E246" s="339" t="s">
        <v>2560</v>
      </c>
      <c r="F246" s="68" t="s">
        <v>2561</v>
      </c>
      <c r="G246" s="68"/>
      <c r="H246" s="68"/>
      <c r="I246" s="68"/>
      <c r="J246" s="68"/>
    </row>
    <row r="247" spans="1:10" ht="15.6" hidden="1" x14ac:dyDescent="0.3">
      <c r="A247" s="68"/>
      <c r="B247" s="68"/>
      <c r="C247" s="68"/>
      <c r="D247" s="68"/>
      <c r="E247" s="339" t="s">
        <v>2562</v>
      </c>
      <c r="F247" s="68" t="s">
        <v>2563</v>
      </c>
      <c r="G247" s="68"/>
      <c r="H247" s="68"/>
      <c r="I247" s="68"/>
      <c r="J247" s="68"/>
    </row>
    <row r="248" spans="1:10" ht="15.6" hidden="1" x14ac:dyDescent="0.3">
      <c r="A248" s="68"/>
      <c r="B248" s="68"/>
      <c r="C248" s="68"/>
      <c r="D248" s="68"/>
      <c r="E248" s="339" t="s">
        <v>2564</v>
      </c>
      <c r="F248" s="68" t="s">
        <v>620</v>
      </c>
      <c r="G248" s="68"/>
      <c r="H248" s="68"/>
      <c r="I248" s="68"/>
      <c r="J248" s="68"/>
    </row>
    <row r="249" spans="1:10" ht="15.6" hidden="1" x14ac:dyDescent="0.3">
      <c r="A249" s="68"/>
      <c r="B249" s="68"/>
      <c r="C249" s="68"/>
      <c r="D249" s="68"/>
      <c r="E249" s="339" t="s">
        <v>2565</v>
      </c>
      <c r="F249" s="68" t="s">
        <v>622</v>
      </c>
      <c r="G249" s="68"/>
      <c r="H249" s="68"/>
      <c r="I249" s="68"/>
      <c r="J249" s="68"/>
    </row>
    <row r="250" spans="1:10" ht="15.6" hidden="1" x14ac:dyDescent="0.3">
      <c r="A250" s="68"/>
      <c r="B250" s="68"/>
      <c r="C250" s="68"/>
      <c r="D250" s="68"/>
      <c r="E250" s="339" t="s">
        <v>2566</v>
      </c>
      <c r="F250" s="68" t="s">
        <v>2567</v>
      </c>
      <c r="G250" s="68"/>
      <c r="H250" s="68"/>
      <c r="I250" s="68"/>
      <c r="J250" s="68"/>
    </row>
    <row r="251" spans="1:10" ht="15.6" hidden="1" x14ac:dyDescent="0.3">
      <c r="A251" s="68"/>
      <c r="B251" s="68"/>
      <c r="C251" s="68"/>
      <c r="D251" s="68"/>
      <c r="E251" s="339" t="s">
        <v>2568</v>
      </c>
      <c r="F251" s="68" t="s">
        <v>2569</v>
      </c>
      <c r="G251" s="68"/>
      <c r="H251" s="68"/>
      <c r="I251" s="68"/>
      <c r="J251" s="68"/>
    </row>
    <row r="252" spans="1:10" ht="15.6" hidden="1" x14ac:dyDescent="0.3">
      <c r="A252" s="68"/>
      <c r="B252" s="68"/>
      <c r="C252" s="68"/>
      <c r="D252" s="68"/>
      <c r="E252" s="339" t="s">
        <v>2570</v>
      </c>
      <c r="F252" s="68" t="s">
        <v>2571</v>
      </c>
      <c r="G252" s="68"/>
      <c r="H252" s="68"/>
      <c r="I252" s="68"/>
      <c r="J252" s="68"/>
    </row>
    <row r="253" spans="1:10" ht="15.6" hidden="1" x14ac:dyDescent="0.3">
      <c r="A253" s="68"/>
      <c r="B253" s="68"/>
      <c r="C253" s="68"/>
      <c r="D253" s="68"/>
      <c r="E253" s="339" t="s">
        <v>2572</v>
      </c>
      <c r="F253" s="68" t="s">
        <v>2573</v>
      </c>
      <c r="G253" s="68"/>
      <c r="H253" s="68"/>
      <c r="I253" s="68"/>
      <c r="J253" s="68"/>
    </row>
    <row r="254" spans="1:10" ht="15.6" hidden="1" x14ac:dyDescent="0.3">
      <c r="A254" s="68"/>
      <c r="B254" s="68"/>
      <c r="C254" s="68"/>
      <c r="D254" s="68"/>
      <c r="E254" s="339" t="s">
        <v>2574</v>
      </c>
      <c r="F254" s="68" t="s">
        <v>2575</v>
      </c>
      <c r="G254" s="68"/>
      <c r="H254" s="68"/>
      <c r="I254" s="68"/>
      <c r="J254" s="68"/>
    </row>
    <row r="255" spans="1:10" ht="15.6" hidden="1" x14ac:dyDescent="0.3">
      <c r="A255" s="68"/>
      <c r="B255" s="68"/>
      <c r="C255" s="68"/>
      <c r="D255" s="68"/>
      <c r="E255" s="339" t="s">
        <v>2576</v>
      </c>
      <c r="F255" s="68" t="s">
        <v>2577</v>
      </c>
      <c r="G255" s="68"/>
      <c r="H255" s="68"/>
      <c r="I255" s="68"/>
      <c r="J255" s="68"/>
    </row>
    <row r="256" spans="1:10" ht="15.6" hidden="1" x14ac:dyDescent="0.3">
      <c r="A256" s="68"/>
      <c r="B256" s="68"/>
      <c r="C256" s="68"/>
      <c r="D256" s="68"/>
      <c r="E256" s="339" t="s">
        <v>2578</v>
      </c>
      <c r="F256" s="68" t="s">
        <v>2579</v>
      </c>
      <c r="G256" s="68"/>
      <c r="H256" s="68"/>
      <c r="I256" s="68"/>
      <c r="J256" s="68"/>
    </row>
    <row r="257" spans="1:10" ht="15.6" hidden="1" x14ac:dyDescent="0.3">
      <c r="A257" s="68"/>
      <c r="B257" s="68"/>
      <c r="C257" s="68"/>
      <c r="D257" s="68"/>
      <c r="E257" s="339" t="s">
        <v>2580</v>
      </c>
      <c r="F257" s="68" t="s">
        <v>2581</v>
      </c>
      <c r="G257" s="68"/>
      <c r="H257" s="68"/>
      <c r="I257" s="68"/>
      <c r="J257" s="68"/>
    </row>
    <row r="258" spans="1:10" ht="15.6" hidden="1" x14ac:dyDescent="0.3">
      <c r="A258" s="68"/>
      <c r="B258" s="68"/>
      <c r="C258" s="68"/>
      <c r="D258" s="68"/>
      <c r="E258" s="339" t="s">
        <v>2582</v>
      </c>
      <c r="F258" s="68" t="s">
        <v>2583</v>
      </c>
      <c r="G258" s="68"/>
      <c r="H258" s="68"/>
      <c r="I258" s="68"/>
      <c r="J258" s="68"/>
    </row>
    <row r="259" spans="1:10" ht="15.6" hidden="1" x14ac:dyDescent="0.3">
      <c r="A259" s="68"/>
      <c r="B259" s="68"/>
      <c r="C259" s="68"/>
      <c r="D259" s="68"/>
      <c r="E259" s="339" t="s">
        <v>631</v>
      </c>
      <c r="F259" s="68" t="s">
        <v>2584</v>
      </c>
      <c r="G259" s="68"/>
      <c r="H259" s="68"/>
      <c r="I259" s="68"/>
      <c r="J259" s="68"/>
    </row>
    <row r="260" spans="1:10" ht="15.6" hidden="1" x14ac:dyDescent="0.3">
      <c r="A260" s="68"/>
      <c r="B260" s="68"/>
      <c r="C260" s="68"/>
      <c r="D260" s="68"/>
      <c r="E260" s="339" t="s">
        <v>2585</v>
      </c>
      <c r="F260" s="68" t="s">
        <v>2586</v>
      </c>
      <c r="G260" s="68"/>
      <c r="H260" s="68"/>
      <c r="I260" s="68"/>
      <c r="J260" s="68"/>
    </row>
    <row r="261" spans="1:10" ht="15.6" hidden="1" x14ac:dyDescent="0.3">
      <c r="A261" s="68"/>
      <c r="B261" s="68"/>
      <c r="C261" s="68"/>
      <c r="D261" s="68"/>
      <c r="E261" s="339" t="s">
        <v>2587</v>
      </c>
      <c r="F261" s="68" t="s">
        <v>2588</v>
      </c>
      <c r="G261" s="68"/>
      <c r="H261" s="68"/>
      <c r="I261" s="68"/>
      <c r="J261" s="68"/>
    </row>
    <row r="262" spans="1:10" ht="15.6" hidden="1" x14ac:dyDescent="0.3">
      <c r="A262" s="68"/>
      <c r="B262" s="68"/>
      <c r="C262" s="68"/>
      <c r="D262" s="68"/>
      <c r="E262" s="339" t="s">
        <v>2589</v>
      </c>
      <c r="F262" s="68" t="s">
        <v>2590</v>
      </c>
      <c r="G262" s="68"/>
      <c r="H262" s="68"/>
      <c r="I262" s="68"/>
      <c r="J262" s="68"/>
    </row>
    <row r="263" spans="1:10" ht="15.6" hidden="1" x14ac:dyDescent="0.3">
      <c r="A263" s="68"/>
      <c r="B263" s="68"/>
      <c r="C263" s="68"/>
      <c r="D263" s="68"/>
      <c r="E263" s="339" t="s">
        <v>2591</v>
      </c>
      <c r="F263" s="68" t="s">
        <v>2592</v>
      </c>
      <c r="G263" s="68"/>
      <c r="H263" s="68"/>
      <c r="I263" s="68"/>
      <c r="J263" s="68"/>
    </row>
    <row r="264" spans="1:10" ht="15.6" hidden="1" x14ac:dyDescent="0.3">
      <c r="A264" s="68"/>
      <c r="B264" s="68"/>
      <c r="C264" s="68"/>
      <c r="D264" s="68"/>
      <c r="E264" s="339" t="s">
        <v>2593</v>
      </c>
      <c r="F264" s="68" t="s">
        <v>2594</v>
      </c>
      <c r="G264" s="68"/>
      <c r="H264" s="68"/>
      <c r="I264" s="68"/>
      <c r="J264" s="68"/>
    </row>
    <row r="265" spans="1:10" ht="15.6" hidden="1" x14ac:dyDescent="0.3">
      <c r="A265" s="68"/>
      <c r="B265" s="68"/>
      <c r="C265" s="68"/>
      <c r="D265" s="68"/>
      <c r="E265" s="339" t="s">
        <v>2595</v>
      </c>
      <c r="F265" s="68" t="s">
        <v>2596</v>
      </c>
      <c r="G265" s="68"/>
      <c r="H265" s="68"/>
      <c r="I265" s="68"/>
      <c r="J265" s="68"/>
    </row>
    <row r="266" spans="1:10" ht="15.6" hidden="1" x14ac:dyDescent="0.3">
      <c r="A266" s="68"/>
      <c r="B266" s="68"/>
      <c r="C266" s="68"/>
      <c r="D266" s="68"/>
      <c r="E266" s="339" t="s">
        <v>2597</v>
      </c>
      <c r="F266" s="68" t="s">
        <v>2598</v>
      </c>
      <c r="G266" s="68"/>
      <c r="H266" s="68"/>
      <c r="I266" s="68"/>
      <c r="J266" s="68"/>
    </row>
    <row r="267" spans="1:10" ht="15.6" hidden="1" x14ac:dyDescent="0.3">
      <c r="A267" s="68"/>
      <c r="B267" s="68"/>
      <c r="C267" s="68"/>
      <c r="D267" s="68"/>
      <c r="E267" s="339" t="s">
        <v>2599</v>
      </c>
      <c r="F267" s="68" t="s">
        <v>2600</v>
      </c>
      <c r="G267" s="68"/>
      <c r="H267" s="68"/>
      <c r="I267" s="68"/>
      <c r="J267" s="68"/>
    </row>
    <row r="268" spans="1:10" ht="15.6" hidden="1" x14ac:dyDescent="0.3">
      <c r="A268" s="68"/>
      <c r="B268" s="68"/>
      <c r="C268" s="68"/>
      <c r="D268" s="68"/>
      <c r="E268" s="339" t="s">
        <v>2601</v>
      </c>
      <c r="F268" s="68" t="s">
        <v>2602</v>
      </c>
      <c r="G268" s="68"/>
      <c r="H268" s="68"/>
      <c r="I268" s="68"/>
      <c r="J268" s="68"/>
    </row>
    <row r="269" spans="1:10" ht="15.6" hidden="1" x14ac:dyDescent="0.3">
      <c r="A269" s="68"/>
      <c r="B269" s="68"/>
      <c r="C269" s="68"/>
      <c r="D269" s="68"/>
      <c r="E269" s="339" t="s">
        <v>2603</v>
      </c>
      <c r="F269" s="68" t="s">
        <v>2604</v>
      </c>
      <c r="G269" s="68"/>
      <c r="H269" s="68"/>
      <c r="I269" s="68"/>
      <c r="J269" s="68"/>
    </row>
    <row r="270" spans="1:10" ht="15.6" hidden="1" x14ac:dyDescent="0.3">
      <c r="A270" s="68"/>
      <c r="B270" s="68"/>
      <c r="C270" s="68"/>
      <c r="D270" s="68"/>
      <c r="E270" s="339" t="s">
        <v>2605</v>
      </c>
      <c r="F270" s="68" t="s">
        <v>2606</v>
      </c>
      <c r="G270" s="68"/>
      <c r="H270" s="68"/>
      <c r="I270" s="68"/>
      <c r="J270" s="68"/>
    </row>
    <row r="271" spans="1:10" ht="15.6" hidden="1" x14ac:dyDescent="0.3">
      <c r="A271" s="68"/>
      <c r="B271" s="68"/>
      <c r="C271" s="68"/>
      <c r="D271" s="68"/>
      <c r="E271" s="339" t="s">
        <v>2607</v>
      </c>
      <c r="F271" s="68" t="s">
        <v>2608</v>
      </c>
      <c r="G271" s="68"/>
      <c r="H271" s="68"/>
      <c r="I271" s="68"/>
      <c r="J271" s="68"/>
    </row>
    <row r="272" spans="1:10" ht="15.6" hidden="1" x14ac:dyDescent="0.3">
      <c r="A272" s="68"/>
      <c r="B272" s="68"/>
      <c r="C272" s="68"/>
      <c r="D272" s="68"/>
      <c r="E272" s="339" t="s">
        <v>2609</v>
      </c>
      <c r="F272" s="68" t="s">
        <v>2610</v>
      </c>
      <c r="G272" s="68"/>
      <c r="H272" s="68"/>
      <c r="I272" s="68"/>
      <c r="J272" s="68"/>
    </row>
    <row r="273" spans="1:10" ht="15.6" hidden="1" x14ac:dyDescent="0.3">
      <c r="A273" s="68"/>
      <c r="B273" s="68"/>
      <c r="C273" s="68"/>
      <c r="D273" s="68"/>
      <c r="E273" s="339" t="s">
        <v>2611</v>
      </c>
      <c r="F273" s="68" t="s">
        <v>2612</v>
      </c>
      <c r="G273" s="68"/>
      <c r="H273" s="68"/>
      <c r="I273" s="68"/>
      <c r="J273" s="68"/>
    </row>
    <row r="274" spans="1:10" ht="15.6" hidden="1" x14ac:dyDescent="0.3">
      <c r="A274" s="68"/>
      <c r="B274" s="68"/>
      <c r="C274" s="68"/>
      <c r="D274" s="68"/>
      <c r="E274" s="339" t="s">
        <v>2613</v>
      </c>
      <c r="F274" s="68" t="s">
        <v>2614</v>
      </c>
      <c r="G274" s="68"/>
      <c r="H274" s="68"/>
      <c r="I274" s="68"/>
      <c r="J274" s="68"/>
    </row>
    <row r="275" spans="1:10" ht="15.6" hidden="1" x14ac:dyDescent="0.3">
      <c r="A275" s="68"/>
      <c r="B275" s="68"/>
      <c r="C275" s="68"/>
      <c r="D275" s="68"/>
      <c r="E275" s="339" t="s">
        <v>2615</v>
      </c>
      <c r="F275" s="68" t="s">
        <v>2616</v>
      </c>
      <c r="G275" s="68"/>
      <c r="H275" s="68"/>
      <c r="I275" s="68"/>
      <c r="J275" s="68"/>
    </row>
    <row r="276" spans="1:10" ht="15.6" hidden="1" x14ac:dyDescent="0.3">
      <c r="A276" s="68"/>
      <c r="B276" s="68"/>
      <c r="C276" s="68"/>
      <c r="D276" s="68"/>
      <c r="E276" s="339" t="s">
        <v>2617</v>
      </c>
      <c r="F276" s="68" t="s">
        <v>2618</v>
      </c>
      <c r="G276" s="68"/>
      <c r="H276" s="68"/>
      <c r="I276" s="68"/>
      <c r="J276" s="68"/>
    </row>
    <row r="277" spans="1:10" ht="15.6" hidden="1" x14ac:dyDescent="0.3">
      <c r="A277" s="68"/>
      <c r="B277" s="68"/>
      <c r="C277" s="68"/>
      <c r="D277" s="68"/>
      <c r="E277" s="339" t="s">
        <v>2619</v>
      </c>
      <c r="F277" s="68" t="s">
        <v>2620</v>
      </c>
      <c r="G277" s="68"/>
      <c r="H277" s="68"/>
      <c r="I277" s="68"/>
      <c r="J277" s="68"/>
    </row>
    <row r="278" spans="1:10" ht="15.6" hidden="1" x14ac:dyDescent="0.3">
      <c r="A278" s="68"/>
      <c r="B278" s="68"/>
      <c r="C278" s="68"/>
      <c r="D278" s="68"/>
      <c r="E278" s="339" t="s">
        <v>2621</v>
      </c>
      <c r="F278" s="68" t="s">
        <v>2622</v>
      </c>
      <c r="G278" s="68"/>
      <c r="H278" s="68"/>
      <c r="I278" s="68"/>
      <c r="J278" s="68"/>
    </row>
    <row r="279" spans="1:10" ht="15.6" hidden="1" x14ac:dyDescent="0.3">
      <c r="A279" s="68"/>
      <c r="B279" s="68"/>
      <c r="C279" s="68"/>
      <c r="D279" s="68"/>
      <c r="E279" s="339" t="s">
        <v>2623</v>
      </c>
      <c r="F279" s="68" t="s">
        <v>2624</v>
      </c>
      <c r="G279" s="68"/>
      <c r="H279" s="68"/>
      <c r="I279" s="68"/>
      <c r="J279" s="68"/>
    </row>
    <row r="280" spans="1:10" ht="15.6" hidden="1" x14ac:dyDescent="0.3">
      <c r="A280" s="68"/>
      <c r="B280" s="68"/>
      <c r="C280" s="68"/>
      <c r="D280" s="68"/>
      <c r="E280" s="339" t="s">
        <v>2625</v>
      </c>
      <c r="F280" s="68" t="s">
        <v>2626</v>
      </c>
      <c r="G280" s="68"/>
      <c r="H280" s="68"/>
      <c r="I280" s="68"/>
      <c r="J280" s="68"/>
    </row>
    <row r="281" spans="1:10" ht="15.6" hidden="1" x14ac:dyDescent="0.3">
      <c r="A281" s="68"/>
      <c r="B281" s="68"/>
      <c r="C281" s="68"/>
      <c r="D281" s="68"/>
      <c r="E281" s="339" t="s">
        <v>2627</v>
      </c>
      <c r="F281" s="68" t="s">
        <v>2628</v>
      </c>
      <c r="G281" s="68"/>
      <c r="H281" s="68"/>
      <c r="I281" s="68"/>
      <c r="J281" s="68"/>
    </row>
    <row r="282" spans="1:10" ht="15.6" hidden="1" x14ac:dyDescent="0.3">
      <c r="A282" s="68"/>
      <c r="B282" s="68"/>
      <c r="C282" s="68"/>
      <c r="D282" s="68"/>
      <c r="E282" s="339" t="s">
        <v>2629</v>
      </c>
      <c r="F282" s="68" t="s">
        <v>2630</v>
      </c>
      <c r="G282" s="68"/>
      <c r="H282" s="68"/>
      <c r="I282" s="68"/>
      <c r="J282" s="68"/>
    </row>
    <row r="283" spans="1:10" ht="15.6" hidden="1" x14ac:dyDescent="0.3">
      <c r="A283" s="68"/>
      <c r="B283" s="68"/>
      <c r="C283" s="68"/>
      <c r="D283" s="68"/>
      <c r="E283" s="339" t="s">
        <v>2631</v>
      </c>
      <c r="F283" s="68" t="s">
        <v>2632</v>
      </c>
      <c r="G283" s="68"/>
      <c r="H283" s="68"/>
      <c r="I283" s="68"/>
      <c r="J283" s="68"/>
    </row>
    <row r="284" spans="1:10" ht="15.6" hidden="1" x14ac:dyDescent="0.3">
      <c r="A284" s="68"/>
      <c r="B284" s="68"/>
      <c r="C284" s="68"/>
      <c r="D284" s="68"/>
      <c r="E284" s="339" t="s">
        <v>2633</v>
      </c>
      <c r="F284" s="68" t="s">
        <v>2634</v>
      </c>
      <c r="G284" s="68"/>
      <c r="H284" s="68"/>
      <c r="I284" s="68"/>
      <c r="J284" s="68"/>
    </row>
    <row r="285" spans="1:10" ht="15.6" hidden="1" x14ac:dyDescent="0.3">
      <c r="A285" s="68"/>
      <c r="B285" s="68"/>
      <c r="C285" s="68"/>
      <c r="D285" s="68"/>
      <c r="E285" s="339" t="s">
        <v>2635</v>
      </c>
      <c r="F285" s="68" t="s">
        <v>668</v>
      </c>
      <c r="G285" s="68"/>
      <c r="H285" s="68"/>
      <c r="I285" s="68"/>
      <c r="J285" s="68"/>
    </row>
    <row r="286" spans="1:10" ht="15.6" hidden="1" x14ac:dyDescent="0.3">
      <c r="A286" s="68"/>
      <c r="B286" s="68"/>
      <c r="C286" s="68"/>
      <c r="D286" s="68"/>
      <c r="E286" s="339" t="s">
        <v>2636</v>
      </c>
      <c r="F286" s="68" t="s">
        <v>2637</v>
      </c>
      <c r="G286" s="68"/>
      <c r="H286" s="68"/>
      <c r="I286" s="68"/>
      <c r="J286" s="68"/>
    </row>
    <row r="287" spans="1:10" ht="15.6" hidden="1" x14ac:dyDescent="0.3">
      <c r="A287" s="68"/>
      <c r="B287" s="68"/>
      <c r="C287" s="68"/>
      <c r="D287" s="68"/>
      <c r="E287" s="339" t="s">
        <v>2638</v>
      </c>
      <c r="F287" s="68" t="s">
        <v>672</v>
      </c>
      <c r="G287" s="68"/>
      <c r="H287" s="68"/>
      <c r="I287" s="68"/>
      <c r="J287" s="68"/>
    </row>
    <row r="288" spans="1:10" ht="15.6" hidden="1" x14ac:dyDescent="0.3">
      <c r="A288" s="68"/>
      <c r="B288" s="68"/>
      <c r="C288" s="68"/>
      <c r="D288" s="68"/>
      <c r="E288" s="339" t="s">
        <v>2639</v>
      </c>
      <c r="F288" s="68" t="s">
        <v>2640</v>
      </c>
      <c r="G288" s="68"/>
      <c r="H288" s="68"/>
      <c r="I288" s="68"/>
      <c r="J288" s="68"/>
    </row>
    <row r="289" spans="1:10" ht="15.6" hidden="1" x14ac:dyDescent="0.3">
      <c r="A289" s="68"/>
      <c r="B289" s="68"/>
      <c r="C289" s="68"/>
      <c r="D289" s="68"/>
      <c r="E289" s="339" t="s">
        <v>2641</v>
      </c>
      <c r="F289" s="68" t="s">
        <v>2642</v>
      </c>
      <c r="G289" s="68"/>
      <c r="H289" s="68"/>
      <c r="I289" s="68"/>
      <c r="J289" s="68"/>
    </row>
    <row r="290" spans="1:10" ht="15.6" hidden="1" x14ac:dyDescent="0.3">
      <c r="A290" s="68"/>
      <c r="B290" s="68"/>
      <c r="C290" s="68"/>
      <c r="D290" s="68"/>
      <c r="E290" s="339" t="s">
        <v>2643</v>
      </c>
      <c r="F290" s="68" t="s">
        <v>2644</v>
      </c>
      <c r="G290" s="68"/>
      <c r="H290" s="68"/>
      <c r="I290" s="68"/>
      <c r="J290" s="68"/>
    </row>
    <row r="291" spans="1:10" ht="15.6" hidden="1" x14ac:dyDescent="0.3">
      <c r="A291" s="68"/>
      <c r="B291" s="68"/>
      <c r="C291" s="68"/>
      <c r="D291" s="68"/>
      <c r="E291" s="339" t="s">
        <v>2645</v>
      </c>
      <c r="F291" s="68" t="s">
        <v>2646</v>
      </c>
      <c r="G291" s="68"/>
      <c r="H291" s="68"/>
      <c r="I291" s="68"/>
      <c r="J291" s="68"/>
    </row>
    <row r="292" spans="1:10" ht="15.6" hidden="1" x14ac:dyDescent="0.3">
      <c r="A292" s="68"/>
      <c r="B292" s="68"/>
      <c r="C292" s="68"/>
      <c r="D292" s="68"/>
      <c r="E292" s="339" t="s">
        <v>2647</v>
      </c>
      <c r="F292" s="68" t="s">
        <v>2648</v>
      </c>
      <c r="G292" s="68"/>
      <c r="H292" s="68"/>
      <c r="I292" s="68"/>
      <c r="J292" s="68"/>
    </row>
    <row r="293" spans="1:10" ht="15.6" hidden="1" x14ac:dyDescent="0.3">
      <c r="A293" s="68"/>
      <c r="B293" s="68"/>
      <c r="C293" s="68"/>
      <c r="D293" s="68"/>
      <c r="E293" s="339" t="s">
        <v>2649</v>
      </c>
      <c r="F293" s="68" t="s">
        <v>2650</v>
      </c>
      <c r="G293" s="68"/>
      <c r="H293" s="68"/>
      <c r="I293" s="68"/>
      <c r="J293" s="68"/>
    </row>
    <row r="294" spans="1:10" ht="15.6" hidden="1" x14ac:dyDescent="0.3">
      <c r="A294" s="68"/>
      <c r="B294" s="68"/>
      <c r="C294" s="68"/>
      <c r="D294" s="68"/>
      <c r="E294" s="339" t="s">
        <v>2651</v>
      </c>
      <c r="F294" s="68" t="s">
        <v>2652</v>
      </c>
      <c r="G294" s="68"/>
      <c r="H294" s="68"/>
      <c r="I294" s="68"/>
      <c r="J294" s="68"/>
    </row>
    <row r="295" spans="1:10" ht="15.6" hidden="1" x14ac:dyDescent="0.3">
      <c r="A295" s="68"/>
      <c r="B295" s="68"/>
      <c r="C295" s="68"/>
      <c r="D295" s="68"/>
      <c r="E295" s="339" t="s">
        <v>2653</v>
      </c>
      <c r="F295" s="68" t="s">
        <v>2654</v>
      </c>
      <c r="G295" s="68"/>
      <c r="H295" s="68"/>
      <c r="I295" s="68"/>
      <c r="J295" s="68"/>
    </row>
    <row r="296" spans="1:10" ht="15.6" hidden="1" x14ac:dyDescent="0.3">
      <c r="A296" s="68"/>
      <c r="B296" s="68"/>
      <c r="C296" s="68"/>
      <c r="D296" s="68"/>
      <c r="E296" s="339" t="s">
        <v>685</v>
      </c>
      <c r="F296" s="68" t="s">
        <v>686</v>
      </c>
      <c r="G296" s="68"/>
      <c r="H296" s="68"/>
      <c r="I296" s="68"/>
      <c r="J296" s="68"/>
    </row>
    <row r="297" spans="1:10" ht="15.6" hidden="1" x14ac:dyDescent="0.3">
      <c r="A297" s="68"/>
      <c r="B297" s="68"/>
      <c r="C297" s="68"/>
      <c r="D297" s="68"/>
      <c r="E297" s="339" t="s">
        <v>2655</v>
      </c>
      <c r="F297" s="68" t="s">
        <v>2656</v>
      </c>
      <c r="G297" s="68"/>
      <c r="H297" s="68"/>
      <c r="I297" s="68"/>
      <c r="J297" s="68"/>
    </row>
    <row r="298" spans="1:10" ht="15.6" hidden="1" x14ac:dyDescent="0.3">
      <c r="A298" s="68"/>
      <c r="B298" s="68"/>
      <c r="C298" s="68"/>
      <c r="D298" s="68"/>
      <c r="E298" s="339" t="s">
        <v>2657</v>
      </c>
      <c r="F298" s="68" t="s">
        <v>2658</v>
      </c>
      <c r="G298" s="68"/>
      <c r="H298" s="68"/>
      <c r="I298" s="68"/>
      <c r="J298" s="68"/>
    </row>
    <row r="299" spans="1:10" ht="15.6" hidden="1" x14ac:dyDescent="0.3">
      <c r="A299" s="68"/>
      <c r="B299" s="68"/>
      <c r="C299" s="68"/>
      <c r="D299" s="68"/>
      <c r="E299" s="339" t="s">
        <v>2659</v>
      </c>
      <c r="F299" s="68" t="s">
        <v>2660</v>
      </c>
      <c r="G299" s="68"/>
      <c r="H299" s="68"/>
      <c r="I299" s="68"/>
      <c r="J299" s="68"/>
    </row>
    <row r="300" spans="1:10" ht="15.6" hidden="1" x14ac:dyDescent="0.3">
      <c r="A300" s="68"/>
      <c r="B300" s="68"/>
      <c r="C300" s="68"/>
      <c r="D300" s="68"/>
      <c r="E300" s="339" t="s">
        <v>2661</v>
      </c>
      <c r="F300" s="68" t="s">
        <v>2662</v>
      </c>
      <c r="G300" s="68"/>
      <c r="H300" s="68"/>
      <c r="I300" s="68"/>
      <c r="J300" s="68"/>
    </row>
    <row r="301" spans="1:10" ht="15.6" hidden="1" x14ac:dyDescent="0.3">
      <c r="A301" s="68"/>
      <c r="B301" s="68"/>
      <c r="C301" s="68"/>
      <c r="D301" s="68"/>
      <c r="E301" s="339" t="s">
        <v>2663</v>
      </c>
      <c r="F301" s="68" t="s">
        <v>694</v>
      </c>
      <c r="G301" s="68"/>
      <c r="H301" s="68"/>
      <c r="I301" s="68"/>
      <c r="J301" s="68"/>
    </row>
    <row r="302" spans="1:10" ht="15.6" hidden="1" x14ac:dyDescent="0.3">
      <c r="A302" s="68"/>
      <c r="B302" s="68"/>
      <c r="C302" s="68"/>
      <c r="D302" s="68"/>
      <c r="E302" s="339" t="s">
        <v>2664</v>
      </c>
      <c r="F302" s="68" t="s">
        <v>2665</v>
      </c>
      <c r="G302" s="68"/>
      <c r="H302" s="68"/>
      <c r="I302" s="68"/>
      <c r="J302" s="68"/>
    </row>
    <row r="303" spans="1:10" ht="15.6" hidden="1" x14ac:dyDescent="0.3">
      <c r="A303" s="68"/>
      <c r="B303" s="68"/>
      <c r="C303" s="68"/>
      <c r="D303" s="68"/>
      <c r="E303" s="339" t="s">
        <v>2666</v>
      </c>
      <c r="F303" s="68" t="s">
        <v>698</v>
      </c>
      <c r="G303" s="68"/>
      <c r="H303" s="68"/>
      <c r="I303" s="68"/>
      <c r="J303" s="68"/>
    </row>
    <row r="304" spans="1:10" ht="15.6" hidden="1" x14ac:dyDescent="0.3">
      <c r="A304" s="68"/>
      <c r="B304" s="68"/>
      <c r="C304" s="68"/>
      <c r="D304" s="68"/>
      <c r="E304" s="339" t="s">
        <v>2667</v>
      </c>
      <c r="F304" s="68" t="s">
        <v>2668</v>
      </c>
      <c r="G304" s="68"/>
      <c r="H304" s="68"/>
      <c r="I304" s="68"/>
      <c r="J304" s="68"/>
    </row>
    <row r="305" spans="1:10" ht="15.6" hidden="1" x14ac:dyDescent="0.3">
      <c r="A305" s="68"/>
      <c r="B305" s="68"/>
      <c r="C305" s="68"/>
      <c r="D305" s="68"/>
      <c r="E305" s="339" t="s">
        <v>2669</v>
      </c>
      <c r="F305" s="68" t="s">
        <v>2670</v>
      </c>
      <c r="G305" s="68"/>
      <c r="H305" s="68"/>
      <c r="I305" s="68"/>
      <c r="J305" s="68"/>
    </row>
    <row r="306" spans="1:10" ht="15.6" hidden="1" x14ac:dyDescent="0.3">
      <c r="A306" s="68"/>
      <c r="B306" s="68"/>
      <c r="C306" s="68"/>
      <c r="D306" s="68"/>
      <c r="E306" s="339" t="s">
        <v>2671</v>
      </c>
      <c r="F306" s="68" t="s">
        <v>2672</v>
      </c>
      <c r="G306" s="68"/>
      <c r="H306" s="68"/>
      <c r="I306" s="68"/>
      <c r="J306" s="68"/>
    </row>
    <row r="307" spans="1:10" ht="15.6" hidden="1" x14ac:dyDescent="0.3">
      <c r="A307" s="68"/>
      <c r="B307" s="68"/>
      <c r="C307" s="68"/>
      <c r="D307" s="68"/>
      <c r="E307" s="339" t="s">
        <v>2673</v>
      </c>
      <c r="F307" s="68" t="s">
        <v>2674</v>
      </c>
      <c r="G307" s="68"/>
      <c r="H307" s="68"/>
      <c r="I307" s="68"/>
      <c r="J307" s="68"/>
    </row>
    <row r="308" spans="1:10" ht="15.6" hidden="1" x14ac:dyDescent="0.3">
      <c r="A308" s="68"/>
      <c r="B308" s="68"/>
      <c r="C308" s="68"/>
      <c r="D308" s="68"/>
      <c r="E308" s="339" t="s">
        <v>2675</v>
      </c>
      <c r="F308" s="68" t="s">
        <v>2676</v>
      </c>
      <c r="G308" s="68"/>
      <c r="H308" s="68"/>
      <c r="I308" s="68"/>
      <c r="J308" s="68"/>
    </row>
    <row r="309" spans="1:10" ht="15.6" hidden="1" x14ac:dyDescent="0.3">
      <c r="A309" s="68"/>
      <c r="B309" s="68"/>
      <c r="C309" s="68"/>
      <c r="D309" s="68"/>
      <c r="E309" s="339" t="s">
        <v>709</v>
      </c>
      <c r="F309" s="68" t="s">
        <v>2677</v>
      </c>
      <c r="G309" s="68"/>
      <c r="H309" s="68"/>
      <c r="I309" s="68"/>
      <c r="J309" s="68"/>
    </row>
    <row r="310" spans="1:10" ht="15.6" hidden="1" x14ac:dyDescent="0.3">
      <c r="A310" s="68"/>
      <c r="B310" s="68"/>
      <c r="C310" s="68"/>
      <c r="D310" s="68"/>
      <c r="E310" s="339" t="s">
        <v>280</v>
      </c>
      <c r="F310" s="68" t="s">
        <v>2678</v>
      </c>
      <c r="G310" s="68"/>
      <c r="H310" s="68"/>
      <c r="I310" s="68"/>
      <c r="J310" s="68"/>
    </row>
    <row r="311" spans="1:10" ht="15.6" hidden="1" x14ac:dyDescent="0.3">
      <c r="A311" s="68"/>
      <c r="B311" s="68"/>
      <c r="C311" s="68"/>
      <c r="D311" s="68"/>
      <c r="E311" s="339" t="s">
        <v>711</v>
      </c>
      <c r="F311" s="68" t="s">
        <v>2679</v>
      </c>
      <c r="G311" s="68"/>
      <c r="H311" s="68"/>
      <c r="I311" s="68"/>
      <c r="J311" s="68"/>
    </row>
    <row r="312" spans="1:10" ht="15.6" hidden="1" x14ac:dyDescent="0.3">
      <c r="A312" s="68"/>
      <c r="B312" s="68"/>
      <c r="C312" s="68"/>
      <c r="D312" s="68"/>
      <c r="E312" s="339" t="s">
        <v>2680</v>
      </c>
      <c r="F312" s="68" t="s">
        <v>2681</v>
      </c>
      <c r="G312" s="68"/>
      <c r="H312" s="68"/>
      <c r="I312" s="68"/>
      <c r="J312" s="68"/>
    </row>
    <row r="313" spans="1:10" ht="15.6" hidden="1" x14ac:dyDescent="0.3">
      <c r="A313" s="68"/>
      <c r="B313" s="68"/>
      <c r="C313" s="68"/>
      <c r="D313" s="68"/>
      <c r="E313" s="339" t="s">
        <v>2682</v>
      </c>
      <c r="F313" s="68" t="s">
        <v>714</v>
      </c>
      <c r="G313" s="68"/>
      <c r="H313" s="68"/>
      <c r="I313" s="68"/>
      <c r="J313" s="68"/>
    </row>
    <row r="314" spans="1:10" ht="15.6" hidden="1" x14ac:dyDescent="0.3">
      <c r="A314" s="68"/>
      <c r="B314" s="68"/>
      <c r="C314" s="68"/>
      <c r="D314" s="68"/>
      <c r="E314" s="339" t="s">
        <v>2683</v>
      </c>
      <c r="F314" s="68" t="s">
        <v>2684</v>
      </c>
      <c r="G314" s="68"/>
      <c r="H314" s="68"/>
      <c r="I314" s="68"/>
      <c r="J314" s="68"/>
    </row>
    <row r="315" spans="1:10" ht="15.6" hidden="1" x14ac:dyDescent="0.3">
      <c r="A315" s="68"/>
      <c r="B315" s="68"/>
      <c r="C315" s="68"/>
      <c r="D315" s="68"/>
      <c r="E315" s="339" t="s">
        <v>2685</v>
      </c>
      <c r="F315" s="68" t="s">
        <v>718</v>
      </c>
      <c r="G315" s="68"/>
      <c r="H315" s="68"/>
      <c r="I315" s="68"/>
      <c r="J315" s="68"/>
    </row>
    <row r="316" spans="1:10" ht="15.6" hidden="1" x14ac:dyDescent="0.3">
      <c r="A316" s="68"/>
      <c r="B316" s="68"/>
      <c r="C316" s="68"/>
      <c r="D316" s="68"/>
      <c r="E316" s="339" t="s">
        <v>2686</v>
      </c>
      <c r="F316" s="68" t="s">
        <v>720</v>
      </c>
      <c r="G316" s="68"/>
      <c r="H316" s="68"/>
      <c r="I316" s="68"/>
      <c r="J316" s="68"/>
    </row>
    <row r="317" spans="1:10" ht="15.6" hidden="1" x14ac:dyDescent="0.3">
      <c r="A317" s="68"/>
      <c r="B317" s="68"/>
      <c r="C317" s="68"/>
      <c r="D317" s="68"/>
      <c r="E317" s="339" t="s">
        <v>2687</v>
      </c>
      <c r="F317" s="68" t="s">
        <v>722</v>
      </c>
      <c r="G317" s="68"/>
      <c r="H317" s="68"/>
      <c r="I317" s="68"/>
      <c r="J317" s="68"/>
    </row>
    <row r="318" spans="1:10" ht="15.6" hidden="1" x14ac:dyDescent="0.3">
      <c r="A318" s="68"/>
      <c r="B318" s="68"/>
      <c r="C318" s="68"/>
      <c r="D318" s="68"/>
      <c r="E318" s="339" t="s">
        <v>2688</v>
      </c>
      <c r="F318" s="68" t="s">
        <v>2689</v>
      </c>
      <c r="G318" s="68"/>
      <c r="H318" s="68"/>
      <c r="I318" s="68"/>
      <c r="J318" s="68"/>
    </row>
    <row r="319" spans="1:10" ht="15.6" hidden="1" x14ac:dyDescent="0.3">
      <c r="A319" s="68"/>
      <c r="B319" s="68"/>
      <c r="C319" s="68"/>
      <c r="D319" s="68"/>
      <c r="E319" s="339" t="s">
        <v>2690</v>
      </c>
      <c r="F319" s="68" t="s">
        <v>2691</v>
      </c>
      <c r="G319" s="68"/>
      <c r="H319" s="68"/>
      <c r="I319" s="68"/>
      <c r="J319" s="68"/>
    </row>
    <row r="320" spans="1:10" ht="15.6" hidden="1" x14ac:dyDescent="0.3">
      <c r="A320" s="68"/>
      <c r="B320" s="68"/>
      <c r="C320" s="68"/>
      <c r="D320" s="68"/>
      <c r="E320" s="339" t="s">
        <v>2692</v>
      </c>
      <c r="F320" s="68" t="s">
        <v>2693</v>
      </c>
      <c r="G320" s="68"/>
      <c r="H320" s="68"/>
      <c r="I320" s="68"/>
      <c r="J320" s="68"/>
    </row>
    <row r="321" spans="1:10" ht="15.6" hidden="1" x14ac:dyDescent="0.3">
      <c r="A321" s="68"/>
      <c r="B321" s="68"/>
      <c r="C321" s="68"/>
      <c r="D321" s="68"/>
      <c r="E321" s="339" t="s">
        <v>2694</v>
      </c>
      <c r="F321" s="68" t="s">
        <v>2695</v>
      </c>
      <c r="G321" s="68"/>
      <c r="H321" s="68"/>
      <c r="I321" s="68"/>
      <c r="J321" s="68"/>
    </row>
    <row r="322" spans="1:10" ht="15.6" hidden="1" x14ac:dyDescent="0.3">
      <c r="A322" s="68"/>
      <c r="B322" s="68"/>
      <c r="C322" s="68"/>
      <c r="D322" s="68"/>
      <c r="E322" s="339" t="s">
        <v>2696</v>
      </c>
      <c r="F322" s="68" t="s">
        <v>2697</v>
      </c>
      <c r="G322" s="68"/>
      <c r="H322" s="68"/>
      <c r="I322" s="68"/>
      <c r="J322" s="68"/>
    </row>
    <row r="323" spans="1:10" ht="15.6" hidden="1" x14ac:dyDescent="0.3">
      <c r="A323" s="68"/>
      <c r="B323" s="68"/>
      <c r="C323" s="68"/>
      <c r="D323" s="68"/>
      <c r="E323" s="339" t="s">
        <v>2698</v>
      </c>
      <c r="F323" s="68" t="s">
        <v>2699</v>
      </c>
      <c r="G323" s="68"/>
      <c r="H323" s="68"/>
      <c r="I323" s="68"/>
      <c r="J323" s="68"/>
    </row>
    <row r="324" spans="1:10" ht="15.6" hidden="1" x14ac:dyDescent="0.3">
      <c r="A324" s="68"/>
      <c r="B324" s="68"/>
      <c r="C324" s="68"/>
      <c r="D324" s="68"/>
      <c r="E324" s="339" t="s">
        <v>733</v>
      </c>
      <c r="F324" s="68" t="s">
        <v>2700</v>
      </c>
      <c r="G324" s="68"/>
      <c r="H324" s="68"/>
      <c r="I324" s="68"/>
      <c r="J324" s="68"/>
    </row>
    <row r="325" spans="1:10" ht="15.6" hidden="1" x14ac:dyDescent="0.3">
      <c r="A325" s="68"/>
      <c r="B325" s="68"/>
      <c r="C325" s="68"/>
      <c r="D325" s="68"/>
      <c r="E325" s="339" t="s">
        <v>2701</v>
      </c>
      <c r="F325" s="68" t="s">
        <v>2702</v>
      </c>
      <c r="G325" s="68"/>
      <c r="H325" s="68"/>
      <c r="I325" s="68"/>
      <c r="J325" s="68"/>
    </row>
    <row r="326" spans="1:10" ht="15.6" hidden="1" x14ac:dyDescent="0.3">
      <c r="A326" s="68"/>
      <c r="B326" s="68"/>
      <c r="C326" s="68"/>
      <c r="D326" s="68"/>
      <c r="E326" s="339" t="s">
        <v>2703</v>
      </c>
      <c r="F326" s="68" t="s">
        <v>2704</v>
      </c>
      <c r="G326" s="68"/>
      <c r="H326" s="68"/>
      <c r="I326" s="68"/>
      <c r="J326" s="68"/>
    </row>
    <row r="327" spans="1:10" ht="15.6" hidden="1" x14ac:dyDescent="0.3">
      <c r="A327" s="68"/>
      <c r="B327" s="68"/>
      <c r="C327" s="68"/>
      <c r="D327" s="68"/>
      <c r="E327" s="339" t="s">
        <v>2705</v>
      </c>
      <c r="F327" s="68" t="s">
        <v>2706</v>
      </c>
      <c r="G327" s="68"/>
      <c r="H327" s="68"/>
      <c r="I327" s="68"/>
      <c r="J327" s="68"/>
    </row>
    <row r="328" spans="1:10" ht="15.6" hidden="1" x14ac:dyDescent="0.3">
      <c r="A328" s="68"/>
      <c r="B328" s="68"/>
      <c r="C328" s="68"/>
      <c r="D328" s="68"/>
      <c r="E328" s="339" t="s">
        <v>2707</v>
      </c>
      <c r="F328" s="68" t="s">
        <v>2708</v>
      </c>
      <c r="G328" s="68"/>
      <c r="H328" s="68"/>
      <c r="I328" s="68"/>
      <c r="J328" s="68"/>
    </row>
    <row r="329" spans="1:10" ht="15.6" hidden="1" x14ac:dyDescent="0.3">
      <c r="A329" s="68"/>
      <c r="B329" s="68"/>
      <c r="C329" s="68"/>
      <c r="D329" s="68"/>
      <c r="E329" s="339" t="s">
        <v>2709</v>
      </c>
      <c r="F329" s="68" t="s">
        <v>2710</v>
      </c>
      <c r="G329" s="68"/>
      <c r="H329" s="68"/>
      <c r="I329" s="68"/>
      <c r="J329" s="68"/>
    </row>
    <row r="330" spans="1:10" ht="15.6" hidden="1" x14ac:dyDescent="0.3">
      <c r="A330" s="68"/>
      <c r="B330" s="68"/>
      <c r="C330" s="68"/>
      <c r="D330" s="68"/>
      <c r="E330" s="339" t="s">
        <v>2711</v>
      </c>
      <c r="F330" s="68" t="s">
        <v>2712</v>
      </c>
      <c r="G330" s="68"/>
      <c r="H330" s="68"/>
      <c r="I330" s="68"/>
      <c r="J330" s="68"/>
    </row>
    <row r="331" spans="1:10" ht="15.6" hidden="1" x14ac:dyDescent="0.3">
      <c r="A331" s="68"/>
      <c r="B331" s="68"/>
      <c r="C331" s="68"/>
      <c r="D331" s="68"/>
      <c r="E331" s="339" t="s">
        <v>747</v>
      </c>
      <c r="F331" s="68" t="s">
        <v>748</v>
      </c>
      <c r="G331" s="68"/>
      <c r="H331" s="68"/>
      <c r="I331" s="68"/>
      <c r="J331" s="68"/>
    </row>
    <row r="332" spans="1:10" ht="15.6" hidden="1" x14ac:dyDescent="0.3">
      <c r="A332" s="68"/>
      <c r="B332" s="68"/>
      <c r="C332" s="68"/>
      <c r="D332" s="68"/>
      <c r="E332" s="339" t="s">
        <v>749</v>
      </c>
      <c r="F332" s="68" t="s">
        <v>750</v>
      </c>
      <c r="G332" s="68"/>
      <c r="H332" s="68"/>
      <c r="I332" s="68"/>
      <c r="J332" s="68"/>
    </row>
    <row r="333" spans="1:10" ht="15.6" hidden="1" x14ac:dyDescent="0.3">
      <c r="A333" s="68"/>
      <c r="B333" s="68"/>
      <c r="C333" s="68"/>
      <c r="D333" s="68"/>
      <c r="E333" s="339" t="s">
        <v>751</v>
      </c>
      <c r="F333" s="68" t="s">
        <v>752</v>
      </c>
      <c r="G333" s="68"/>
      <c r="H333" s="68"/>
      <c r="I333" s="68"/>
      <c r="J333" s="68"/>
    </row>
    <row r="334" spans="1:10" ht="15.6" hidden="1" x14ac:dyDescent="0.3">
      <c r="A334" s="68"/>
      <c r="B334" s="68"/>
      <c r="C334" s="68"/>
      <c r="D334" s="68"/>
      <c r="E334" s="339" t="s">
        <v>2713</v>
      </c>
      <c r="F334" s="68" t="s">
        <v>2714</v>
      </c>
      <c r="G334" s="68"/>
      <c r="H334" s="68"/>
      <c r="I334" s="68"/>
      <c r="J334" s="68"/>
    </row>
    <row r="335" spans="1:10" ht="15.6" hidden="1" x14ac:dyDescent="0.3">
      <c r="A335" s="68"/>
      <c r="B335" s="68"/>
      <c r="C335" s="68"/>
      <c r="D335" s="68"/>
      <c r="E335" s="339" t="s">
        <v>2715</v>
      </c>
      <c r="F335" s="68" t="s">
        <v>754</v>
      </c>
      <c r="G335" s="68"/>
      <c r="H335" s="68"/>
      <c r="I335" s="68"/>
      <c r="J335" s="68"/>
    </row>
    <row r="336" spans="1:10" ht="15.6" hidden="1" x14ac:dyDescent="0.3">
      <c r="A336" s="68"/>
      <c r="B336" s="68"/>
      <c r="C336" s="68"/>
      <c r="D336" s="68"/>
      <c r="E336" s="339" t="s">
        <v>2716</v>
      </c>
      <c r="F336" s="68" t="s">
        <v>756</v>
      </c>
      <c r="G336" s="68"/>
      <c r="H336" s="68"/>
      <c r="I336" s="68"/>
      <c r="J336" s="68"/>
    </row>
    <row r="337" spans="1:10" ht="15.6" hidden="1" x14ac:dyDescent="0.3">
      <c r="A337" s="68"/>
      <c r="B337" s="68"/>
      <c r="C337" s="68"/>
      <c r="D337" s="68"/>
      <c r="E337" s="339" t="s">
        <v>2717</v>
      </c>
      <c r="F337" s="68" t="s">
        <v>2718</v>
      </c>
      <c r="G337" s="68"/>
      <c r="H337" s="68"/>
      <c r="I337" s="68"/>
      <c r="J337" s="68"/>
    </row>
    <row r="338" spans="1:10" ht="15.6" hidden="1" x14ac:dyDescent="0.3">
      <c r="A338" s="68"/>
      <c r="B338" s="68"/>
      <c r="C338" s="68"/>
      <c r="D338" s="68"/>
      <c r="E338" s="339" t="s">
        <v>2719</v>
      </c>
      <c r="F338" s="68" t="s">
        <v>760</v>
      </c>
      <c r="G338" s="68"/>
      <c r="H338" s="68"/>
      <c r="I338" s="68"/>
      <c r="J338" s="68"/>
    </row>
    <row r="339" spans="1:10" ht="15.6" hidden="1" x14ac:dyDescent="0.3">
      <c r="A339" s="68"/>
      <c r="B339" s="68"/>
      <c r="C339" s="68"/>
      <c r="D339" s="68"/>
      <c r="E339" s="339" t="s">
        <v>761</v>
      </c>
      <c r="F339" s="68" t="s">
        <v>762</v>
      </c>
      <c r="G339" s="68"/>
      <c r="H339" s="68"/>
      <c r="I339" s="68"/>
      <c r="J339" s="68"/>
    </row>
    <row r="340" spans="1:10" ht="15.6" hidden="1" x14ac:dyDescent="0.3">
      <c r="A340" s="68"/>
      <c r="B340" s="68"/>
      <c r="C340" s="68"/>
      <c r="D340" s="68"/>
      <c r="E340" s="339" t="s">
        <v>2720</v>
      </c>
      <c r="F340" s="68" t="s">
        <v>2721</v>
      </c>
      <c r="G340" s="68"/>
      <c r="H340" s="68"/>
      <c r="I340" s="68"/>
      <c r="J340" s="68"/>
    </row>
    <row r="341" spans="1:10" ht="15.6" hidden="1" x14ac:dyDescent="0.3">
      <c r="A341" s="68"/>
      <c r="B341" s="68"/>
      <c r="C341" s="68"/>
      <c r="D341" s="68"/>
      <c r="E341" s="339" t="s">
        <v>2722</v>
      </c>
      <c r="F341" s="68" t="s">
        <v>2723</v>
      </c>
      <c r="G341" s="68"/>
      <c r="H341" s="68"/>
      <c r="I341" s="68"/>
      <c r="J341" s="68"/>
    </row>
    <row r="342" spans="1:10" ht="15.6" hidden="1" x14ac:dyDescent="0.3">
      <c r="A342" s="68"/>
      <c r="B342" s="68"/>
      <c r="C342" s="68"/>
      <c r="D342" s="68"/>
      <c r="E342" s="339" t="s">
        <v>2724</v>
      </c>
      <c r="F342" s="68" t="s">
        <v>2725</v>
      </c>
      <c r="G342" s="68"/>
      <c r="H342" s="68"/>
      <c r="I342" s="68"/>
      <c r="J342" s="68"/>
    </row>
    <row r="343" spans="1:10" ht="15.6" hidden="1" x14ac:dyDescent="0.3">
      <c r="A343" s="68"/>
      <c r="B343" s="68"/>
      <c r="C343" s="68"/>
      <c r="D343" s="68"/>
      <c r="E343" s="339" t="s">
        <v>2726</v>
      </c>
      <c r="F343" s="68" t="s">
        <v>2727</v>
      </c>
      <c r="G343" s="68"/>
      <c r="H343" s="68"/>
      <c r="I343" s="68"/>
      <c r="J343" s="68"/>
    </row>
    <row r="344" spans="1:10" ht="15.6" hidden="1" x14ac:dyDescent="0.3">
      <c r="A344" s="68"/>
      <c r="B344" s="68"/>
      <c r="C344" s="68"/>
      <c r="D344" s="68"/>
      <c r="E344" s="339" t="s">
        <v>2728</v>
      </c>
      <c r="F344" s="68" t="s">
        <v>2729</v>
      </c>
      <c r="G344" s="68"/>
      <c r="H344" s="68"/>
      <c r="I344" s="68"/>
      <c r="J344" s="68"/>
    </row>
    <row r="345" spans="1:10" ht="15.6" hidden="1" x14ac:dyDescent="0.3">
      <c r="A345" s="68"/>
      <c r="B345" s="68"/>
      <c r="C345" s="68"/>
      <c r="D345" s="68"/>
      <c r="E345" s="339" t="s">
        <v>771</v>
      </c>
      <c r="F345" s="68" t="s">
        <v>772</v>
      </c>
      <c r="G345" s="68"/>
      <c r="H345" s="68"/>
      <c r="I345" s="68"/>
      <c r="J345" s="68"/>
    </row>
    <row r="346" spans="1:10" ht="15.6" hidden="1" x14ac:dyDescent="0.3">
      <c r="A346" s="68"/>
      <c r="B346" s="68"/>
      <c r="C346" s="68"/>
      <c r="D346" s="68"/>
      <c r="E346" s="339" t="s">
        <v>2730</v>
      </c>
      <c r="F346" s="68" t="s">
        <v>2731</v>
      </c>
      <c r="G346" s="68"/>
      <c r="H346" s="68"/>
      <c r="I346" s="68"/>
      <c r="J346" s="68"/>
    </row>
    <row r="347" spans="1:10" ht="15.6" hidden="1" x14ac:dyDescent="0.3">
      <c r="A347" s="68"/>
      <c r="B347" s="68"/>
      <c r="C347" s="68"/>
      <c r="D347" s="68"/>
      <c r="E347" s="339" t="s">
        <v>2732</v>
      </c>
      <c r="F347" s="68" t="s">
        <v>2733</v>
      </c>
      <c r="G347" s="68"/>
      <c r="H347" s="68"/>
      <c r="I347" s="68"/>
      <c r="J347" s="68"/>
    </row>
    <row r="348" spans="1:10" ht="15.6" hidden="1" x14ac:dyDescent="0.3">
      <c r="A348" s="68"/>
      <c r="B348" s="68"/>
      <c r="C348" s="68"/>
      <c r="D348" s="68"/>
      <c r="E348" s="339" t="s">
        <v>2734</v>
      </c>
      <c r="F348" s="68" t="s">
        <v>778</v>
      </c>
      <c r="G348" s="68"/>
      <c r="H348" s="68"/>
      <c r="I348" s="68"/>
      <c r="J348" s="68"/>
    </row>
    <row r="349" spans="1:10" ht="15.6" hidden="1" x14ac:dyDescent="0.3">
      <c r="A349" s="68"/>
      <c r="B349" s="68"/>
      <c r="C349" s="68"/>
      <c r="D349" s="68"/>
      <c r="E349" s="339" t="s">
        <v>2735</v>
      </c>
      <c r="F349" s="68" t="s">
        <v>780</v>
      </c>
      <c r="G349" s="68"/>
      <c r="H349" s="68"/>
      <c r="I349" s="68"/>
      <c r="J349" s="68"/>
    </row>
    <row r="350" spans="1:10" ht="15.6" hidden="1" x14ac:dyDescent="0.3">
      <c r="A350" s="68"/>
      <c r="B350" s="68"/>
      <c r="C350" s="68"/>
      <c r="D350" s="68"/>
      <c r="E350" s="339" t="s">
        <v>2736</v>
      </c>
      <c r="F350" s="68" t="s">
        <v>782</v>
      </c>
      <c r="G350" s="68"/>
      <c r="H350" s="68"/>
      <c r="I350" s="68"/>
      <c r="J350" s="68"/>
    </row>
    <row r="351" spans="1:10" ht="15.6" hidden="1" x14ac:dyDescent="0.3">
      <c r="A351" s="68"/>
      <c r="B351" s="68"/>
      <c r="C351" s="68"/>
      <c r="D351" s="68"/>
      <c r="E351" s="339" t="s">
        <v>2737</v>
      </c>
      <c r="F351" s="68" t="s">
        <v>2738</v>
      </c>
      <c r="G351" s="68"/>
      <c r="H351" s="68"/>
      <c r="I351" s="68"/>
      <c r="J351" s="68"/>
    </row>
    <row r="352" spans="1:10" ht="15.6" hidden="1" x14ac:dyDescent="0.3">
      <c r="A352" s="68"/>
      <c r="B352" s="68"/>
      <c r="C352" s="68"/>
      <c r="D352" s="68"/>
      <c r="E352" s="339" t="s">
        <v>2739</v>
      </c>
      <c r="F352" s="68" t="s">
        <v>2740</v>
      </c>
      <c r="G352" s="68"/>
      <c r="H352" s="68"/>
      <c r="I352" s="68"/>
      <c r="J352" s="68"/>
    </row>
    <row r="353" spans="1:10" ht="15.6" hidden="1" x14ac:dyDescent="0.3">
      <c r="A353" s="68"/>
      <c r="B353" s="68"/>
      <c r="C353" s="68"/>
      <c r="D353" s="68"/>
      <c r="E353" s="339" t="s">
        <v>2741</v>
      </c>
      <c r="F353" s="68" t="s">
        <v>2742</v>
      </c>
      <c r="G353" s="68"/>
      <c r="H353" s="68"/>
      <c r="I353" s="68"/>
      <c r="J353" s="68"/>
    </row>
    <row r="354" spans="1:10" ht="15.6" hidden="1" x14ac:dyDescent="0.3">
      <c r="A354" s="68"/>
      <c r="B354" s="68"/>
      <c r="C354" s="68"/>
      <c r="D354" s="68"/>
      <c r="E354" s="339" t="s">
        <v>2743</v>
      </c>
      <c r="F354" s="68" t="s">
        <v>2744</v>
      </c>
      <c r="G354" s="68"/>
      <c r="H354" s="68"/>
      <c r="I354" s="68"/>
      <c r="J354" s="68"/>
    </row>
    <row r="355" spans="1:10" ht="15.6" hidden="1" x14ac:dyDescent="0.3">
      <c r="A355" s="68"/>
      <c r="B355" s="68"/>
      <c r="C355" s="68"/>
      <c r="D355" s="68"/>
      <c r="E355" s="339" t="s">
        <v>2745</v>
      </c>
      <c r="F355" s="68" t="s">
        <v>2746</v>
      </c>
      <c r="G355" s="68"/>
      <c r="H355" s="68"/>
      <c r="I355" s="68"/>
      <c r="J355" s="68"/>
    </row>
    <row r="356" spans="1:10" ht="15.6" hidden="1" x14ac:dyDescent="0.3">
      <c r="A356" s="68"/>
      <c r="B356" s="68"/>
      <c r="C356" s="68"/>
      <c r="D356" s="68"/>
      <c r="E356" s="339" t="s">
        <v>2747</v>
      </c>
      <c r="F356" s="68" t="s">
        <v>2748</v>
      </c>
      <c r="G356" s="68"/>
      <c r="H356" s="68"/>
      <c r="I356" s="68"/>
      <c r="J356" s="68"/>
    </row>
    <row r="357" spans="1:10" ht="15.6" hidden="1" x14ac:dyDescent="0.3">
      <c r="A357" s="68"/>
      <c r="B357" s="68"/>
      <c r="C357" s="68"/>
      <c r="D357" s="68"/>
      <c r="E357" s="339" t="s">
        <v>2749</v>
      </c>
      <c r="F357" s="68" t="s">
        <v>2750</v>
      </c>
      <c r="G357" s="68"/>
      <c r="H357" s="68"/>
      <c r="I357" s="68"/>
      <c r="J357" s="68"/>
    </row>
    <row r="358" spans="1:10" ht="15.6" hidden="1" x14ac:dyDescent="0.3">
      <c r="A358" s="68"/>
      <c r="B358" s="68"/>
      <c r="C358" s="68"/>
      <c r="D358" s="68"/>
      <c r="E358" s="339" t="s">
        <v>2751</v>
      </c>
      <c r="F358" s="68" t="s">
        <v>2752</v>
      </c>
      <c r="G358" s="68"/>
      <c r="H358" s="68"/>
      <c r="I358" s="68"/>
      <c r="J358" s="68"/>
    </row>
    <row r="359" spans="1:10" ht="15.6" hidden="1" x14ac:dyDescent="0.3">
      <c r="A359" s="68"/>
      <c r="B359" s="68"/>
      <c r="C359" s="68"/>
      <c r="D359" s="68"/>
      <c r="E359" s="339" t="s">
        <v>2753</v>
      </c>
      <c r="F359" s="68" t="s">
        <v>798</v>
      </c>
      <c r="G359" s="68"/>
      <c r="H359" s="68"/>
      <c r="I359" s="68"/>
      <c r="J359" s="68"/>
    </row>
    <row r="360" spans="1:10" ht="15.6" hidden="1" x14ac:dyDescent="0.3">
      <c r="A360" s="68"/>
      <c r="B360" s="68"/>
      <c r="C360" s="68"/>
      <c r="D360" s="68"/>
      <c r="E360" s="339" t="s">
        <v>799</v>
      </c>
      <c r="F360" s="68" t="s">
        <v>800</v>
      </c>
      <c r="G360" s="68"/>
      <c r="H360" s="68"/>
      <c r="I360" s="68"/>
      <c r="J360" s="68"/>
    </row>
    <row r="361" spans="1:10" ht="15.6" hidden="1" x14ac:dyDescent="0.3">
      <c r="A361" s="68"/>
      <c r="B361" s="68"/>
      <c r="C361" s="68"/>
      <c r="D361" s="68"/>
      <c r="E361" s="339" t="s">
        <v>801</v>
      </c>
      <c r="F361" s="68" t="s">
        <v>2754</v>
      </c>
      <c r="G361" s="68"/>
      <c r="H361" s="68"/>
      <c r="I361" s="68"/>
      <c r="J361" s="68"/>
    </row>
    <row r="362" spans="1:10" ht="15.6" hidden="1" x14ac:dyDescent="0.3">
      <c r="A362" s="68"/>
      <c r="B362" s="68"/>
      <c r="C362" s="68"/>
      <c r="D362" s="68"/>
      <c r="E362" s="339" t="s">
        <v>803</v>
      </c>
      <c r="F362" s="68" t="s">
        <v>804</v>
      </c>
      <c r="G362" s="68"/>
      <c r="H362" s="68"/>
      <c r="I362" s="68"/>
      <c r="J362" s="68"/>
    </row>
    <row r="363" spans="1:10" ht="15.6" hidden="1" x14ac:dyDescent="0.3">
      <c r="A363" s="68"/>
      <c r="B363" s="68"/>
      <c r="C363" s="68"/>
      <c r="D363" s="68"/>
      <c r="E363" s="339" t="s">
        <v>805</v>
      </c>
      <c r="F363" s="68" t="s">
        <v>806</v>
      </c>
      <c r="G363" s="68"/>
      <c r="H363" s="68"/>
      <c r="I363" s="68"/>
      <c r="J363" s="68"/>
    </row>
    <row r="364" spans="1:10" ht="15.6" hidden="1" x14ac:dyDescent="0.3">
      <c r="A364" s="68"/>
      <c r="B364" s="68"/>
      <c r="C364" s="68"/>
      <c r="D364" s="68"/>
      <c r="E364" s="339" t="s">
        <v>807</v>
      </c>
      <c r="F364" s="68" t="s">
        <v>2755</v>
      </c>
      <c r="G364" s="68"/>
      <c r="H364" s="68"/>
      <c r="I364" s="68"/>
      <c r="J364" s="68"/>
    </row>
    <row r="365" spans="1:10" ht="15.6" hidden="1" x14ac:dyDescent="0.3">
      <c r="A365" s="68"/>
      <c r="B365" s="68"/>
      <c r="C365" s="68"/>
      <c r="D365" s="68"/>
      <c r="E365" s="339" t="s">
        <v>2756</v>
      </c>
      <c r="F365" s="68" t="s">
        <v>810</v>
      </c>
      <c r="G365" s="68"/>
      <c r="H365" s="68"/>
      <c r="I365" s="68"/>
      <c r="J365" s="68"/>
    </row>
    <row r="366" spans="1:10" ht="15.6" hidden="1" x14ac:dyDescent="0.3">
      <c r="A366" s="68"/>
      <c r="B366" s="68"/>
      <c r="C366" s="68"/>
      <c r="D366" s="68"/>
      <c r="E366" s="339" t="s">
        <v>2757</v>
      </c>
      <c r="F366" s="68" t="s">
        <v>2758</v>
      </c>
      <c r="G366" s="68"/>
      <c r="H366" s="68"/>
      <c r="I366" s="68"/>
      <c r="J366" s="68"/>
    </row>
    <row r="367" spans="1:10" ht="15.6" hidden="1" x14ac:dyDescent="0.3">
      <c r="A367" s="68"/>
      <c r="B367" s="68"/>
      <c r="C367" s="68"/>
      <c r="D367" s="68"/>
      <c r="E367" s="339" t="s">
        <v>2759</v>
      </c>
      <c r="F367" s="68" t="s">
        <v>2760</v>
      </c>
      <c r="G367" s="68"/>
      <c r="H367" s="68"/>
      <c r="I367" s="68"/>
      <c r="J367" s="68"/>
    </row>
    <row r="368" spans="1:10" ht="15.6" hidden="1" x14ac:dyDescent="0.3">
      <c r="A368" s="68"/>
      <c r="B368" s="68"/>
      <c r="C368" s="68"/>
      <c r="D368" s="68"/>
      <c r="E368" s="339" t="s">
        <v>2761</v>
      </c>
      <c r="F368" s="68" t="s">
        <v>2762</v>
      </c>
      <c r="G368" s="68"/>
      <c r="H368" s="68"/>
      <c r="I368" s="68"/>
      <c r="J368" s="68"/>
    </row>
    <row r="369" spans="1:10" ht="15.6" hidden="1" x14ac:dyDescent="0.3">
      <c r="A369" s="68"/>
      <c r="B369" s="68"/>
      <c r="C369" s="68"/>
      <c r="D369" s="68"/>
      <c r="E369" s="339" t="s">
        <v>2763</v>
      </c>
      <c r="F369" s="68" t="s">
        <v>2764</v>
      </c>
      <c r="G369" s="68"/>
      <c r="H369" s="68"/>
      <c r="I369" s="68"/>
      <c r="J369" s="68"/>
    </row>
    <row r="370" spans="1:10" ht="15.6" hidden="1" x14ac:dyDescent="0.3">
      <c r="A370" s="68"/>
      <c r="B370" s="68"/>
      <c r="C370" s="68"/>
      <c r="D370" s="68"/>
      <c r="E370" s="339" t="s">
        <v>2765</v>
      </c>
      <c r="F370" s="68" t="s">
        <v>2766</v>
      </c>
      <c r="G370" s="68"/>
      <c r="H370" s="68"/>
      <c r="I370" s="68"/>
      <c r="J370" s="68"/>
    </row>
    <row r="371" spans="1:10" ht="15.6" hidden="1" x14ac:dyDescent="0.3">
      <c r="A371" s="68"/>
      <c r="B371" s="68"/>
      <c r="C371" s="68"/>
      <c r="D371" s="68"/>
      <c r="E371" s="339" t="s">
        <v>2767</v>
      </c>
      <c r="F371" s="68" t="s">
        <v>2768</v>
      </c>
      <c r="G371" s="68"/>
      <c r="H371" s="68"/>
      <c r="I371" s="68"/>
      <c r="J371" s="68"/>
    </row>
    <row r="372" spans="1:10" ht="15.6" hidden="1" x14ac:dyDescent="0.3">
      <c r="A372" s="68"/>
      <c r="B372" s="68"/>
      <c r="C372" s="68"/>
      <c r="D372" s="68"/>
      <c r="E372" s="339" t="s">
        <v>2769</v>
      </c>
      <c r="F372" s="68" t="s">
        <v>2770</v>
      </c>
      <c r="G372" s="68"/>
      <c r="H372" s="68"/>
      <c r="I372" s="68"/>
      <c r="J372" s="68"/>
    </row>
    <row r="373" spans="1:10" ht="15.6" hidden="1" x14ac:dyDescent="0.3">
      <c r="A373" s="68"/>
      <c r="B373" s="68"/>
      <c r="C373" s="68"/>
      <c r="D373" s="68"/>
      <c r="E373" s="339" t="s">
        <v>2771</v>
      </c>
      <c r="F373" s="68" t="s">
        <v>2772</v>
      </c>
      <c r="G373" s="68"/>
      <c r="H373" s="68"/>
      <c r="I373" s="68"/>
      <c r="J373" s="68"/>
    </row>
    <row r="374" spans="1:10" ht="15.6" hidden="1" x14ac:dyDescent="0.3">
      <c r="A374" s="68"/>
      <c r="B374" s="68"/>
      <c r="C374" s="68"/>
      <c r="D374" s="68"/>
      <c r="E374" s="339" t="s">
        <v>2773</v>
      </c>
      <c r="F374" s="68" t="s">
        <v>2774</v>
      </c>
      <c r="G374" s="68"/>
      <c r="H374" s="68"/>
      <c r="I374" s="68"/>
      <c r="J374" s="68"/>
    </row>
    <row r="375" spans="1:10" ht="15.6" hidden="1" x14ac:dyDescent="0.3">
      <c r="A375" s="68"/>
      <c r="B375" s="68"/>
      <c r="C375" s="68"/>
      <c r="D375" s="68"/>
      <c r="E375" s="339" t="s">
        <v>2775</v>
      </c>
      <c r="F375" s="68" t="s">
        <v>2776</v>
      </c>
      <c r="G375" s="68"/>
      <c r="H375" s="68"/>
      <c r="I375" s="68"/>
      <c r="J375" s="68"/>
    </row>
    <row r="376" spans="1:10" ht="15.6" hidden="1" x14ac:dyDescent="0.3">
      <c r="A376" s="68"/>
      <c r="B376" s="68"/>
      <c r="C376" s="68"/>
      <c r="D376" s="68"/>
      <c r="E376" s="339" t="s">
        <v>2777</v>
      </c>
      <c r="F376" s="68" t="s">
        <v>2778</v>
      </c>
      <c r="G376" s="68"/>
      <c r="H376" s="68"/>
      <c r="I376" s="68"/>
      <c r="J376" s="68"/>
    </row>
    <row r="377" spans="1:10" ht="15.6" hidden="1" x14ac:dyDescent="0.3">
      <c r="A377" s="68"/>
      <c r="B377" s="68"/>
      <c r="C377" s="68"/>
      <c r="D377" s="68"/>
      <c r="E377" s="339" t="s">
        <v>2779</v>
      </c>
      <c r="F377" s="68" t="s">
        <v>828</v>
      </c>
      <c r="G377" s="68"/>
      <c r="H377" s="68"/>
      <c r="I377" s="68"/>
      <c r="J377" s="68"/>
    </row>
    <row r="378" spans="1:10" ht="15.6" hidden="1" x14ac:dyDescent="0.3">
      <c r="A378" s="68"/>
      <c r="B378" s="68"/>
      <c r="C378" s="68"/>
      <c r="D378" s="68"/>
      <c r="E378" s="339" t="s">
        <v>2780</v>
      </c>
      <c r="F378" s="68" t="s">
        <v>830</v>
      </c>
      <c r="G378" s="68"/>
      <c r="H378" s="68"/>
      <c r="I378" s="68"/>
      <c r="J378" s="68"/>
    </row>
    <row r="379" spans="1:10" ht="15.6" hidden="1" x14ac:dyDescent="0.3">
      <c r="A379" s="68"/>
      <c r="B379" s="68"/>
      <c r="C379" s="68"/>
      <c r="D379" s="68"/>
      <c r="E379" s="339" t="s">
        <v>2781</v>
      </c>
      <c r="F379" s="68" t="s">
        <v>832</v>
      </c>
      <c r="G379" s="68"/>
      <c r="H379" s="68"/>
      <c r="I379" s="68"/>
      <c r="J379" s="68"/>
    </row>
    <row r="380" spans="1:10" ht="15.6" hidden="1" x14ac:dyDescent="0.3">
      <c r="A380" s="68"/>
      <c r="B380" s="68"/>
      <c r="C380" s="68"/>
      <c r="D380" s="68"/>
      <c r="E380" s="339" t="s">
        <v>2782</v>
      </c>
      <c r="F380" s="68" t="s">
        <v>834</v>
      </c>
      <c r="G380" s="68"/>
      <c r="H380" s="68"/>
      <c r="I380" s="68"/>
      <c r="J380" s="68"/>
    </row>
    <row r="381" spans="1:10" ht="15.6" hidden="1" x14ac:dyDescent="0.3">
      <c r="A381" s="68"/>
      <c r="B381" s="68"/>
      <c r="C381" s="68"/>
      <c r="D381" s="68"/>
      <c r="E381" s="339" t="s">
        <v>2783</v>
      </c>
      <c r="F381" s="68" t="s">
        <v>2784</v>
      </c>
      <c r="G381" s="68"/>
      <c r="H381" s="68"/>
      <c r="I381" s="68"/>
      <c r="J381" s="68"/>
    </row>
    <row r="382" spans="1:10" ht="15.6" hidden="1" x14ac:dyDescent="0.3">
      <c r="A382" s="68"/>
      <c r="B382" s="68"/>
      <c r="C382" s="68"/>
      <c r="D382" s="68"/>
      <c r="E382" s="339" t="s">
        <v>2785</v>
      </c>
      <c r="F382" s="68" t="s">
        <v>2786</v>
      </c>
      <c r="G382" s="68"/>
      <c r="H382" s="68"/>
      <c r="I382" s="68"/>
      <c r="J382" s="68"/>
    </row>
    <row r="383" spans="1:10" ht="15.6" hidden="1" x14ac:dyDescent="0.3">
      <c r="A383" s="68"/>
      <c r="B383" s="68"/>
      <c r="C383" s="68"/>
      <c r="D383" s="68"/>
      <c r="E383" s="339" t="s">
        <v>2787</v>
      </c>
      <c r="F383" s="68" t="s">
        <v>2788</v>
      </c>
      <c r="G383" s="68"/>
      <c r="H383" s="68"/>
      <c r="I383" s="68"/>
      <c r="J383" s="68"/>
    </row>
    <row r="384" spans="1:10" ht="15.6" hidden="1" x14ac:dyDescent="0.3">
      <c r="A384" s="68"/>
      <c r="B384" s="68"/>
      <c r="C384" s="68"/>
      <c r="D384" s="68"/>
      <c r="E384" s="339" t="s">
        <v>2789</v>
      </c>
      <c r="F384" s="68" t="s">
        <v>2790</v>
      </c>
      <c r="G384" s="68"/>
      <c r="H384" s="68"/>
      <c r="I384" s="68"/>
      <c r="J384" s="68"/>
    </row>
    <row r="385" spans="1:10" ht="15.6" hidden="1" x14ac:dyDescent="0.3">
      <c r="A385" s="68"/>
      <c r="B385" s="68"/>
      <c r="C385" s="68"/>
      <c r="D385" s="68"/>
      <c r="E385" s="339" t="s">
        <v>2791</v>
      </c>
      <c r="F385" s="68" t="s">
        <v>2792</v>
      </c>
      <c r="G385" s="68"/>
      <c r="H385" s="68"/>
      <c r="I385" s="68"/>
      <c r="J385" s="68"/>
    </row>
    <row r="386" spans="1:10" ht="15.6" hidden="1" x14ac:dyDescent="0.3">
      <c r="A386" s="68"/>
      <c r="B386" s="68"/>
      <c r="C386" s="68"/>
      <c r="D386" s="68"/>
      <c r="E386" s="339" t="s">
        <v>2793</v>
      </c>
      <c r="F386" s="68" t="s">
        <v>2794</v>
      </c>
      <c r="G386" s="68"/>
      <c r="H386" s="68"/>
      <c r="I386" s="68"/>
      <c r="J386" s="68"/>
    </row>
    <row r="387" spans="1:10" ht="15.6" hidden="1" x14ac:dyDescent="0.3">
      <c r="A387" s="68"/>
      <c r="B387" s="68"/>
      <c r="C387" s="68"/>
      <c r="D387" s="68"/>
      <c r="E387" s="339" t="s">
        <v>2795</v>
      </c>
      <c r="F387" s="68" t="s">
        <v>2796</v>
      </c>
      <c r="G387" s="68"/>
      <c r="H387" s="68"/>
      <c r="I387" s="68"/>
      <c r="J387" s="68"/>
    </row>
    <row r="388" spans="1:10" ht="15.6" hidden="1" x14ac:dyDescent="0.3">
      <c r="A388" s="68"/>
      <c r="B388" s="68"/>
      <c r="C388" s="68"/>
      <c r="D388" s="68"/>
      <c r="E388" s="339" t="s">
        <v>2797</v>
      </c>
      <c r="F388" s="68" t="s">
        <v>846</v>
      </c>
      <c r="G388" s="68"/>
      <c r="H388" s="68"/>
      <c r="I388" s="68"/>
      <c r="J388" s="68"/>
    </row>
    <row r="389" spans="1:10" ht="15.6" hidden="1" x14ac:dyDescent="0.3">
      <c r="A389" s="68"/>
      <c r="B389" s="68"/>
      <c r="C389" s="68"/>
      <c r="D389" s="68"/>
      <c r="E389" s="339" t="s">
        <v>2798</v>
      </c>
      <c r="F389" s="68" t="s">
        <v>848</v>
      </c>
      <c r="G389" s="68"/>
      <c r="H389" s="68"/>
      <c r="I389" s="68"/>
      <c r="J389" s="68"/>
    </row>
    <row r="390" spans="1:10" ht="15.6" hidden="1" x14ac:dyDescent="0.3">
      <c r="A390" s="68"/>
      <c r="B390" s="68"/>
      <c r="C390" s="68"/>
      <c r="D390" s="68"/>
      <c r="E390" s="339" t="s">
        <v>2799</v>
      </c>
      <c r="F390" s="68" t="s">
        <v>850</v>
      </c>
      <c r="G390" s="68"/>
      <c r="H390" s="68"/>
      <c r="I390" s="68"/>
      <c r="J390" s="68"/>
    </row>
    <row r="391" spans="1:10" ht="15.6" hidden="1" x14ac:dyDescent="0.3">
      <c r="A391" s="68"/>
      <c r="B391" s="68"/>
      <c r="C391" s="68"/>
      <c r="D391" s="68"/>
      <c r="E391" s="339" t="s">
        <v>851</v>
      </c>
      <c r="F391" s="68" t="s">
        <v>852</v>
      </c>
      <c r="G391" s="68"/>
      <c r="H391" s="68"/>
      <c r="I391" s="68"/>
      <c r="J391" s="68"/>
    </row>
    <row r="392" spans="1:10" ht="15.6" hidden="1" x14ac:dyDescent="0.3">
      <c r="A392" s="68"/>
      <c r="B392" s="68"/>
      <c r="C392" s="68"/>
      <c r="D392" s="68"/>
      <c r="E392" s="339" t="s">
        <v>2800</v>
      </c>
      <c r="F392" s="68" t="s">
        <v>854</v>
      </c>
      <c r="G392" s="68"/>
      <c r="H392" s="68"/>
      <c r="I392" s="68"/>
      <c r="J392" s="68"/>
    </row>
    <row r="393" spans="1:10" ht="15.6" hidden="1" x14ac:dyDescent="0.3">
      <c r="A393" s="68"/>
      <c r="B393" s="68"/>
      <c r="C393" s="68"/>
      <c r="D393" s="68"/>
      <c r="E393" s="339" t="s">
        <v>2801</v>
      </c>
      <c r="F393" s="68" t="s">
        <v>2802</v>
      </c>
      <c r="G393" s="68"/>
      <c r="H393" s="68"/>
      <c r="I393" s="68"/>
      <c r="J393" s="68"/>
    </row>
    <row r="394" spans="1:10" ht="15.6" hidden="1" x14ac:dyDescent="0.3">
      <c r="A394" s="68"/>
      <c r="B394" s="68"/>
      <c r="C394" s="68"/>
      <c r="D394" s="68"/>
      <c r="E394" s="339" t="s">
        <v>855</v>
      </c>
      <c r="F394" s="68" t="s">
        <v>2803</v>
      </c>
      <c r="G394" s="68"/>
      <c r="H394" s="68"/>
      <c r="I394" s="68"/>
      <c r="J394" s="68"/>
    </row>
    <row r="395" spans="1:10" ht="15.6" hidden="1" x14ac:dyDescent="0.3">
      <c r="A395" s="68"/>
      <c r="B395" s="68"/>
      <c r="C395" s="68"/>
      <c r="D395" s="68"/>
      <c r="E395" s="339" t="s">
        <v>2804</v>
      </c>
      <c r="F395" s="68" t="s">
        <v>858</v>
      </c>
      <c r="G395" s="68"/>
      <c r="H395" s="68"/>
      <c r="I395" s="68"/>
      <c r="J395" s="68"/>
    </row>
    <row r="396" spans="1:10" ht="15.6" hidden="1" x14ac:dyDescent="0.3">
      <c r="A396" s="68"/>
      <c r="B396" s="68"/>
      <c r="C396" s="68"/>
      <c r="D396" s="68"/>
      <c r="E396" s="339" t="s">
        <v>2805</v>
      </c>
      <c r="F396" s="68" t="s">
        <v>2806</v>
      </c>
      <c r="G396" s="68"/>
      <c r="H396" s="68"/>
      <c r="I396" s="68"/>
      <c r="J396" s="68"/>
    </row>
    <row r="397" spans="1:10" ht="15.6" hidden="1" x14ac:dyDescent="0.3">
      <c r="A397" s="68"/>
      <c r="B397" s="68"/>
      <c r="C397" s="68"/>
      <c r="D397" s="68"/>
      <c r="E397" s="339" t="s">
        <v>2807</v>
      </c>
      <c r="F397" s="68" t="s">
        <v>2808</v>
      </c>
      <c r="G397" s="68"/>
      <c r="H397" s="68"/>
      <c r="I397" s="68"/>
      <c r="J397" s="68"/>
    </row>
    <row r="398" spans="1:10" ht="15.6" hidden="1" x14ac:dyDescent="0.3">
      <c r="A398" s="68"/>
      <c r="B398" s="68"/>
      <c r="C398" s="68"/>
      <c r="D398" s="68"/>
      <c r="E398" s="339" t="s">
        <v>2809</v>
      </c>
      <c r="F398" s="68" t="s">
        <v>2810</v>
      </c>
      <c r="G398" s="68"/>
      <c r="H398" s="68"/>
      <c r="I398" s="68"/>
      <c r="J398" s="68"/>
    </row>
    <row r="399" spans="1:10" ht="15.6" hidden="1" x14ac:dyDescent="0.3">
      <c r="A399" s="68"/>
      <c r="B399" s="68"/>
      <c r="C399" s="68"/>
      <c r="D399" s="68"/>
      <c r="E399" s="339" t="s">
        <v>863</v>
      </c>
      <c r="F399" s="68" t="s">
        <v>864</v>
      </c>
      <c r="G399" s="68"/>
      <c r="H399" s="68"/>
      <c r="I399" s="68"/>
      <c r="J399" s="68"/>
    </row>
    <row r="400" spans="1:10" ht="15.6" hidden="1" x14ac:dyDescent="0.3">
      <c r="A400" s="68"/>
      <c r="B400" s="68"/>
      <c r="C400" s="68"/>
      <c r="D400" s="68"/>
      <c r="E400" s="339" t="s">
        <v>865</v>
      </c>
      <c r="F400" s="68" t="s">
        <v>866</v>
      </c>
      <c r="G400" s="68"/>
      <c r="H400" s="68"/>
      <c r="I400" s="68"/>
      <c r="J400" s="68"/>
    </row>
    <row r="401" spans="1:10" ht="15.6" hidden="1" x14ac:dyDescent="0.3">
      <c r="A401" s="68"/>
      <c r="B401" s="68"/>
      <c r="C401" s="68"/>
      <c r="D401" s="68"/>
      <c r="E401" s="339" t="s">
        <v>2811</v>
      </c>
      <c r="F401" s="68" t="s">
        <v>2812</v>
      </c>
      <c r="G401" s="68"/>
      <c r="H401" s="68"/>
      <c r="I401" s="68"/>
      <c r="J401" s="68"/>
    </row>
    <row r="402" spans="1:10" ht="15.6" hidden="1" x14ac:dyDescent="0.3">
      <c r="A402" s="68"/>
      <c r="B402" s="68"/>
      <c r="C402" s="68"/>
      <c r="D402" s="68"/>
      <c r="E402" s="339" t="s">
        <v>2813</v>
      </c>
      <c r="F402" s="68" t="s">
        <v>868</v>
      </c>
      <c r="G402" s="68"/>
      <c r="H402" s="68"/>
      <c r="I402" s="68"/>
      <c r="J402" s="68"/>
    </row>
    <row r="403" spans="1:10" ht="15.6" hidden="1" x14ac:dyDescent="0.3">
      <c r="A403" s="68"/>
      <c r="B403" s="68"/>
      <c r="C403" s="68"/>
      <c r="D403" s="68"/>
      <c r="E403" s="339" t="s">
        <v>2814</v>
      </c>
      <c r="F403" s="68" t="s">
        <v>870</v>
      </c>
      <c r="G403" s="68"/>
      <c r="H403" s="68"/>
      <c r="I403" s="68"/>
      <c r="J403" s="68"/>
    </row>
    <row r="404" spans="1:10" ht="15.6" hidden="1" x14ac:dyDescent="0.3">
      <c r="A404" s="68"/>
      <c r="B404" s="68"/>
      <c r="C404" s="68"/>
      <c r="D404" s="68"/>
      <c r="E404" s="339" t="s">
        <v>871</v>
      </c>
      <c r="F404" s="68" t="s">
        <v>2815</v>
      </c>
      <c r="G404" s="68"/>
      <c r="H404" s="68"/>
      <c r="I404" s="68"/>
      <c r="J404" s="68"/>
    </row>
    <row r="405" spans="1:10" ht="15.6" hidden="1" x14ac:dyDescent="0.3">
      <c r="A405" s="68"/>
      <c r="B405" s="68"/>
      <c r="C405" s="68"/>
      <c r="D405" s="68"/>
      <c r="E405" s="339" t="s">
        <v>873</v>
      </c>
      <c r="F405" s="68" t="s">
        <v>2816</v>
      </c>
      <c r="G405" s="68"/>
      <c r="H405" s="68"/>
      <c r="I405" s="68"/>
      <c r="J405" s="68"/>
    </row>
    <row r="406" spans="1:10" ht="15.6" hidden="1" x14ac:dyDescent="0.3">
      <c r="A406" s="68"/>
      <c r="B406" s="68"/>
      <c r="C406" s="68"/>
      <c r="D406" s="68"/>
      <c r="E406" s="339" t="s">
        <v>875</v>
      </c>
      <c r="F406" s="68" t="s">
        <v>876</v>
      </c>
      <c r="G406" s="68"/>
      <c r="H406" s="68"/>
      <c r="I406" s="68"/>
      <c r="J406" s="68"/>
    </row>
    <row r="407" spans="1:10" ht="15.6" hidden="1" x14ac:dyDescent="0.3">
      <c r="A407" s="68"/>
      <c r="B407" s="68"/>
      <c r="C407" s="68"/>
      <c r="D407" s="68"/>
      <c r="E407" s="339" t="s">
        <v>2817</v>
      </c>
      <c r="F407" s="68" t="s">
        <v>878</v>
      </c>
      <c r="G407" s="68"/>
      <c r="H407" s="68"/>
      <c r="I407" s="68"/>
      <c r="J407" s="68"/>
    </row>
    <row r="408" spans="1:10" ht="15.6" hidden="1" x14ac:dyDescent="0.3">
      <c r="A408" s="68"/>
      <c r="B408" s="68"/>
      <c r="C408" s="68"/>
      <c r="D408" s="68"/>
      <c r="E408" s="339" t="s">
        <v>879</v>
      </c>
      <c r="F408" s="68" t="s">
        <v>880</v>
      </c>
      <c r="G408" s="68"/>
      <c r="H408" s="68"/>
      <c r="I408" s="68"/>
      <c r="J408" s="68"/>
    </row>
    <row r="409" spans="1:10" ht="15.6" hidden="1" x14ac:dyDescent="0.3">
      <c r="A409" s="68"/>
      <c r="B409" s="68"/>
      <c r="C409" s="68"/>
      <c r="D409" s="68"/>
      <c r="E409" s="339" t="s">
        <v>2818</v>
      </c>
      <c r="F409" s="68" t="s">
        <v>2819</v>
      </c>
      <c r="G409" s="68"/>
      <c r="H409" s="68"/>
      <c r="I409" s="68"/>
      <c r="J409" s="68"/>
    </row>
    <row r="410" spans="1:10" ht="15.6" hidden="1" x14ac:dyDescent="0.3">
      <c r="A410" s="68"/>
      <c r="B410" s="68"/>
      <c r="C410" s="68"/>
      <c r="D410" s="68"/>
      <c r="E410" s="339" t="s">
        <v>2820</v>
      </c>
      <c r="F410" s="68" t="s">
        <v>2821</v>
      </c>
      <c r="G410" s="68"/>
      <c r="H410" s="68"/>
      <c r="I410" s="68"/>
      <c r="J410" s="68"/>
    </row>
    <row r="411" spans="1:10" ht="15.6" hidden="1" x14ac:dyDescent="0.3">
      <c r="A411" s="68"/>
      <c r="B411" s="68"/>
      <c r="C411" s="68"/>
      <c r="D411" s="68"/>
      <c r="E411" s="339" t="s">
        <v>2822</v>
      </c>
      <c r="F411" s="68" t="s">
        <v>2823</v>
      </c>
      <c r="G411" s="68"/>
      <c r="H411" s="68"/>
      <c r="I411" s="68"/>
      <c r="J411" s="68"/>
    </row>
    <row r="412" spans="1:10" ht="15.6" hidden="1" x14ac:dyDescent="0.3">
      <c r="A412" s="68"/>
      <c r="B412" s="68"/>
      <c r="C412" s="68"/>
      <c r="D412" s="68"/>
      <c r="E412" s="339" t="s">
        <v>2824</v>
      </c>
      <c r="F412" s="68" t="s">
        <v>2825</v>
      </c>
      <c r="G412" s="68"/>
      <c r="H412" s="68"/>
      <c r="I412" s="68"/>
      <c r="J412" s="68"/>
    </row>
    <row r="413" spans="1:10" ht="15.6" hidden="1" x14ac:dyDescent="0.3">
      <c r="A413" s="68"/>
      <c r="B413" s="68"/>
      <c r="C413" s="68"/>
      <c r="D413" s="68"/>
      <c r="E413" s="339" t="s">
        <v>2826</v>
      </c>
      <c r="F413" s="68" t="s">
        <v>2827</v>
      </c>
      <c r="G413" s="68"/>
      <c r="H413" s="68"/>
      <c r="I413" s="68"/>
      <c r="J413" s="68"/>
    </row>
    <row r="414" spans="1:10" ht="15.6" hidden="1" x14ac:dyDescent="0.3">
      <c r="A414" s="68"/>
      <c r="B414" s="68"/>
      <c r="C414" s="68"/>
      <c r="D414" s="68"/>
      <c r="E414" s="339" t="s">
        <v>2828</v>
      </c>
      <c r="F414" s="68" t="s">
        <v>2829</v>
      </c>
      <c r="G414" s="68"/>
      <c r="H414" s="68"/>
      <c r="I414" s="68"/>
      <c r="J414" s="68"/>
    </row>
    <row r="415" spans="1:10" ht="15.6" hidden="1" x14ac:dyDescent="0.3">
      <c r="A415" s="68"/>
      <c r="B415" s="68"/>
      <c r="C415" s="68"/>
      <c r="D415" s="68"/>
      <c r="E415" s="339" t="s">
        <v>2830</v>
      </c>
      <c r="F415" s="68" t="s">
        <v>2831</v>
      </c>
      <c r="G415" s="68"/>
      <c r="H415" s="68"/>
      <c r="I415" s="68"/>
      <c r="J415" s="68"/>
    </row>
    <row r="416" spans="1:10" ht="15.6" hidden="1" x14ac:dyDescent="0.3">
      <c r="A416" s="68"/>
      <c r="B416" s="68"/>
      <c r="C416" s="68"/>
      <c r="D416" s="68"/>
      <c r="E416" s="339" t="s">
        <v>2832</v>
      </c>
      <c r="F416" s="68" t="s">
        <v>2833</v>
      </c>
      <c r="G416" s="68"/>
      <c r="H416" s="68"/>
      <c r="I416" s="68"/>
      <c r="J416" s="68"/>
    </row>
    <row r="417" spans="1:10" ht="15.6" hidden="1" x14ac:dyDescent="0.3">
      <c r="A417" s="68"/>
      <c r="B417" s="68"/>
      <c r="C417" s="68"/>
      <c r="D417" s="68"/>
      <c r="E417" s="339" t="s">
        <v>2834</v>
      </c>
      <c r="F417" s="68" t="s">
        <v>2835</v>
      </c>
      <c r="G417" s="68"/>
      <c r="H417" s="68"/>
      <c r="I417" s="68"/>
      <c r="J417" s="68"/>
    </row>
    <row r="418" spans="1:10" ht="15.6" hidden="1" x14ac:dyDescent="0.3">
      <c r="A418" s="68"/>
      <c r="B418" s="68"/>
      <c r="C418" s="68"/>
      <c r="D418" s="68"/>
      <c r="E418" s="339" t="s">
        <v>2836</v>
      </c>
      <c r="F418" s="68" t="s">
        <v>2837</v>
      </c>
      <c r="G418" s="68"/>
      <c r="H418" s="68"/>
      <c r="I418" s="68"/>
      <c r="J418" s="68"/>
    </row>
    <row r="419" spans="1:10" ht="15.6" hidden="1" x14ac:dyDescent="0.3">
      <c r="A419" s="68"/>
      <c r="B419" s="68"/>
      <c r="C419" s="68"/>
      <c r="D419" s="68"/>
      <c r="E419" s="339" t="s">
        <v>2838</v>
      </c>
      <c r="F419" s="68" t="s">
        <v>2839</v>
      </c>
      <c r="G419" s="68"/>
      <c r="H419" s="68"/>
      <c r="I419" s="68"/>
      <c r="J419" s="68"/>
    </row>
    <row r="420" spans="1:10" ht="15.6" hidden="1" x14ac:dyDescent="0.3">
      <c r="A420" s="68"/>
      <c r="B420" s="68"/>
      <c r="C420" s="68"/>
      <c r="D420" s="68"/>
      <c r="E420" s="339" t="s">
        <v>2840</v>
      </c>
      <c r="F420" s="68" t="s">
        <v>2841</v>
      </c>
      <c r="G420" s="68"/>
      <c r="H420" s="68"/>
      <c r="I420" s="68"/>
      <c r="J420" s="68"/>
    </row>
    <row r="421" spans="1:10" ht="15.6" hidden="1" x14ac:dyDescent="0.3">
      <c r="A421" s="68"/>
      <c r="B421" s="68"/>
      <c r="C421" s="68"/>
      <c r="D421" s="68"/>
      <c r="E421" s="339" t="s">
        <v>2842</v>
      </c>
      <c r="F421" s="68" t="s">
        <v>2843</v>
      </c>
      <c r="G421" s="68"/>
      <c r="H421" s="68"/>
      <c r="I421" s="68"/>
      <c r="J421" s="68"/>
    </row>
    <row r="422" spans="1:10" ht="15.6" hidden="1" x14ac:dyDescent="0.3">
      <c r="A422" s="68"/>
      <c r="B422" s="68"/>
      <c r="C422" s="68"/>
      <c r="D422" s="68"/>
      <c r="E422" s="339" t="s">
        <v>2844</v>
      </c>
      <c r="F422" s="68" t="s">
        <v>2845</v>
      </c>
      <c r="G422" s="68"/>
      <c r="H422" s="68"/>
      <c r="I422" s="68"/>
      <c r="J422" s="68"/>
    </row>
    <row r="423" spans="1:10" ht="15.6" hidden="1" x14ac:dyDescent="0.3">
      <c r="A423" s="68"/>
      <c r="B423" s="68"/>
      <c r="C423" s="68"/>
      <c r="D423" s="68"/>
      <c r="E423" s="339" t="s">
        <v>2846</v>
      </c>
      <c r="F423" s="68" t="s">
        <v>2847</v>
      </c>
      <c r="G423" s="68"/>
      <c r="H423" s="68"/>
      <c r="I423" s="68"/>
      <c r="J423" s="68"/>
    </row>
    <row r="424" spans="1:10" ht="15.6" hidden="1" x14ac:dyDescent="0.3">
      <c r="A424" s="68"/>
      <c r="B424" s="68"/>
      <c r="C424" s="68"/>
      <c r="D424" s="68"/>
      <c r="E424" s="339" t="s">
        <v>2848</v>
      </c>
      <c r="F424" s="68" t="s">
        <v>2849</v>
      </c>
      <c r="G424" s="68"/>
      <c r="H424" s="68"/>
      <c r="I424" s="68"/>
      <c r="J424" s="68"/>
    </row>
    <row r="425" spans="1:10" ht="15.6" hidden="1" x14ac:dyDescent="0.3">
      <c r="A425" s="68"/>
      <c r="B425" s="68"/>
      <c r="C425" s="68"/>
      <c r="D425" s="68"/>
      <c r="E425" s="339" t="s">
        <v>254</v>
      </c>
      <c r="F425" s="68" t="s">
        <v>2850</v>
      </c>
      <c r="G425" s="68"/>
      <c r="H425" s="68"/>
      <c r="I425" s="68"/>
      <c r="J425" s="68"/>
    </row>
    <row r="426" spans="1:10" ht="15.6" hidden="1" x14ac:dyDescent="0.3">
      <c r="A426" s="68"/>
      <c r="B426" s="68"/>
      <c r="C426" s="68"/>
      <c r="D426" s="68"/>
      <c r="E426" s="339" t="s">
        <v>255</v>
      </c>
      <c r="F426" s="68" t="s">
        <v>906</v>
      </c>
      <c r="G426" s="68"/>
      <c r="H426" s="68"/>
      <c r="I426" s="68"/>
      <c r="J426" s="68"/>
    </row>
    <row r="427" spans="1:10" ht="15.6" hidden="1" x14ac:dyDescent="0.3">
      <c r="A427" s="68"/>
      <c r="B427" s="68"/>
      <c r="C427" s="68"/>
      <c r="D427" s="68"/>
      <c r="E427" s="339" t="s">
        <v>2851</v>
      </c>
      <c r="F427" s="68" t="s">
        <v>2852</v>
      </c>
      <c r="G427" s="68"/>
      <c r="H427" s="68"/>
      <c r="I427" s="68"/>
      <c r="J427" s="68"/>
    </row>
    <row r="428" spans="1:10" ht="15.6" hidden="1" x14ac:dyDescent="0.3">
      <c r="A428" s="68"/>
      <c r="B428" s="68"/>
      <c r="C428" s="68"/>
      <c r="D428" s="68"/>
      <c r="E428" s="339" t="s">
        <v>2853</v>
      </c>
      <c r="F428" s="68" t="s">
        <v>2854</v>
      </c>
      <c r="G428" s="68"/>
      <c r="H428" s="68"/>
      <c r="I428" s="68"/>
      <c r="J428" s="68"/>
    </row>
    <row r="429" spans="1:10" ht="15.6" hidden="1" x14ac:dyDescent="0.3">
      <c r="A429" s="68"/>
      <c r="B429" s="68"/>
      <c r="C429" s="68"/>
      <c r="D429" s="68"/>
      <c r="E429" s="339" t="s">
        <v>2855</v>
      </c>
      <c r="F429" s="68" t="s">
        <v>2856</v>
      </c>
      <c r="G429" s="68"/>
      <c r="H429" s="68"/>
      <c r="I429" s="68"/>
      <c r="J429" s="68"/>
    </row>
    <row r="430" spans="1:10" ht="15.6" hidden="1" x14ac:dyDescent="0.3">
      <c r="A430" s="68"/>
      <c r="B430" s="68"/>
      <c r="C430" s="68"/>
      <c r="D430" s="68"/>
      <c r="E430" s="339" t="s">
        <v>2857</v>
      </c>
      <c r="F430" s="68" t="s">
        <v>2858</v>
      </c>
      <c r="G430" s="68"/>
      <c r="H430" s="68"/>
      <c r="I430" s="68"/>
      <c r="J430" s="68"/>
    </row>
    <row r="431" spans="1:10" ht="15.6" hidden="1" x14ac:dyDescent="0.3">
      <c r="A431" s="68"/>
      <c r="B431" s="68"/>
      <c r="C431" s="68"/>
      <c r="D431" s="68"/>
      <c r="E431" s="339" t="s">
        <v>2859</v>
      </c>
      <c r="F431" s="68" t="s">
        <v>914</v>
      </c>
      <c r="G431" s="68"/>
      <c r="H431" s="68"/>
      <c r="I431" s="68"/>
      <c r="J431" s="68"/>
    </row>
    <row r="432" spans="1:10" ht="15.6" hidden="1" x14ac:dyDescent="0.3">
      <c r="A432" s="68"/>
      <c r="B432" s="68"/>
      <c r="C432" s="68"/>
      <c r="D432" s="68"/>
      <c r="E432" s="339" t="s">
        <v>2860</v>
      </c>
      <c r="F432" s="68" t="s">
        <v>916</v>
      </c>
      <c r="G432" s="68"/>
      <c r="H432" s="68"/>
      <c r="I432" s="68"/>
      <c r="J432" s="68"/>
    </row>
    <row r="433" spans="1:10" ht="15.6" hidden="1" x14ac:dyDescent="0.3">
      <c r="A433" s="68"/>
      <c r="B433" s="68"/>
      <c r="C433" s="68"/>
      <c r="D433" s="68"/>
      <c r="E433" s="339" t="s">
        <v>2861</v>
      </c>
      <c r="F433" s="68" t="s">
        <v>918</v>
      </c>
      <c r="G433" s="68"/>
      <c r="H433" s="68"/>
      <c r="I433" s="68"/>
      <c r="J433" s="68"/>
    </row>
    <row r="434" spans="1:10" ht="15.6" hidden="1" x14ac:dyDescent="0.3">
      <c r="A434" s="68"/>
      <c r="B434" s="68"/>
      <c r="C434" s="68"/>
      <c r="D434" s="68"/>
      <c r="E434" s="339" t="s">
        <v>2862</v>
      </c>
      <c r="F434" s="68" t="s">
        <v>919</v>
      </c>
      <c r="G434" s="68"/>
      <c r="H434" s="68"/>
      <c r="I434" s="68"/>
      <c r="J434" s="68"/>
    </row>
    <row r="435" spans="1:10" ht="15.6" hidden="1" x14ac:dyDescent="0.3">
      <c r="A435" s="68"/>
      <c r="B435" s="68"/>
      <c r="C435" s="68"/>
      <c r="D435" s="68"/>
      <c r="E435" s="339" t="s">
        <v>2863</v>
      </c>
      <c r="F435" s="68" t="s">
        <v>921</v>
      </c>
      <c r="G435" s="68"/>
      <c r="H435" s="68"/>
      <c r="I435" s="68"/>
      <c r="J435" s="68"/>
    </row>
    <row r="436" spans="1:10" ht="15.6" hidden="1" x14ac:dyDescent="0.3">
      <c r="A436" s="68"/>
      <c r="B436" s="68"/>
      <c r="C436" s="68"/>
      <c r="D436" s="68"/>
      <c r="E436" s="339" t="s">
        <v>2864</v>
      </c>
      <c r="F436" s="68" t="s">
        <v>923</v>
      </c>
      <c r="G436" s="68"/>
      <c r="H436" s="68"/>
      <c r="I436" s="68"/>
      <c r="J436" s="68"/>
    </row>
    <row r="437" spans="1:10" ht="15.6" hidden="1" x14ac:dyDescent="0.3">
      <c r="A437" s="68"/>
      <c r="B437" s="68"/>
      <c r="C437" s="68"/>
      <c r="D437" s="68"/>
      <c r="E437" s="339" t="s">
        <v>2865</v>
      </c>
      <c r="F437" s="68" t="s">
        <v>924</v>
      </c>
      <c r="G437" s="68"/>
      <c r="H437" s="68"/>
      <c r="I437" s="68"/>
      <c r="J437" s="68"/>
    </row>
    <row r="438" spans="1:10" ht="15.6" hidden="1" x14ac:dyDescent="0.3">
      <c r="A438" s="68"/>
      <c r="B438" s="68"/>
      <c r="C438" s="68"/>
      <c r="D438" s="68"/>
      <c r="E438" s="339" t="s">
        <v>2866</v>
      </c>
      <c r="F438" s="68" t="s">
        <v>926</v>
      </c>
      <c r="G438" s="68"/>
      <c r="H438" s="68"/>
      <c r="I438" s="68"/>
      <c r="J438" s="68"/>
    </row>
    <row r="439" spans="1:10" ht="15.6" hidden="1" x14ac:dyDescent="0.3">
      <c r="A439" s="68"/>
      <c r="B439" s="68"/>
      <c r="C439" s="68"/>
      <c r="D439" s="68"/>
      <c r="E439" s="339" t="s">
        <v>2867</v>
      </c>
      <c r="F439" s="68" t="s">
        <v>928</v>
      </c>
      <c r="G439" s="68"/>
      <c r="H439" s="68"/>
      <c r="I439" s="68"/>
      <c r="J439" s="68"/>
    </row>
    <row r="440" spans="1:10" ht="15.6" hidden="1" x14ac:dyDescent="0.3">
      <c r="A440" s="68"/>
      <c r="B440" s="68"/>
      <c r="C440" s="68"/>
      <c r="D440" s="68"/>
      <c r="E440" s="339" t="s">
        <v>2868</v>
      </c>
      <c r="F440" s="68" t="s">
        <v>930</v>
      </c>
      <c r="G440" s="68"/>
      <c r="H440" s="68"/>
      <c r="I440" s="68"/>
      <c r="J440" s="68"/>
    </row>
    <row r="441" spans="1:10" ht="15.6" hidden="1" x14ac:dyDescent="0.3">
      <c r="A441" s="68"/>
      <c r="B441" s="68"/>
      <c r="C441" s="68"/>
      <c r="D441" s="68"/>
      <c r="E441" s="339" t="s">
        <v>2869</v>
      </c>
      <c r="F441" s="68" t="s">
        <v>2870</v>
      </c>
      <c r="G441" s="68"/>
      <c r="H441" s="68"/>
      <c r="I441" s="68"/>
      <c r="J441" s="68"/>
    </row>
    <row r="442" spans="1:10" ht="15.6" hidden="1" x14ac:dyDescent="0.3">
      <c r="A442" s="68"/>
      <c r="B442" s="68"/>
      <c r="C442" s="68"/>
      <c r="D442" s="68"/>
      <c r="E442" s="339" t="s">
        <v>2871</v>
      </c>
      <c r="F442" s="68" t="s">
        <v>2872</v>
      </c>
      <c r="G442" s="68"/>
      <c r="H442" s="68"/>
      <c r="I442" s="68"/>
      <c r="J442" s="68"/>
    </row>
    <row r="443" spans="1:10" ht="15.6" hidden="1" x14ac:dyDescent="0.3">
      <c r="A443" s="68"/>
      <c r="B443" s="68"/>
      <c r="C443" s="68"/>
      <c r="D443" s="68"/>
      <c r="E443" s="339" t="s">
        <v>2873</v>
      </c>
      <c r="F443" s="68" t="s">
        <v>2874</v>
      </c>
      <c r="G443" s="68"/>
      <c r="H443" s="68"/>
      <c r="I443" s="68"/>
      <c r="J443" s="68"/>
    </row>
    <row r="444" spans="1:10" ht="15.6" hidden="1" x14ac:dyDescent="0.3">
      <c r="A444" s="68"/>
      <c r="B444" s="68"/>
      <c r="C444" s="68"/>
      <c r="D444" s="68"/>
      <c r="E444" s="339" t="s">
        <v>2875</v>
      </c>
      <c r="F444" s="68" t="s">
        <v>2876</v>
      </c>
      <c r="G444" s="68"/>
      <c r="H444" s="68"/>
      <c r="I444" s="68"/>
      <c r="J444" s="68"/>
    </row>
    <row r="445" spans="1:10" ht="15.6" hidden="1" x14ac:dyDescent="0.3">
      <c r="A445" s="68"/>
      <c r="B445" s="68"/>
      <c r="C445" s="68"/>
      <c r="D445" s="68"/>
      <c r="E445" s="339" t="s">
        <v>2877</v>
      </c>
      <c r="F445" s="68" t="s">
        <v>2878</v>
      </c>
      <c r="G445" s="68"/>
      <c r="H445" s="68"/>
      <c r="I445" s="68"/>
      <c r="J445" s="68"/>
    </row>
    <row r="446" spans="1:10" ht="15.6" hidden="1" x14ac:dyDescent="0.3">
      <c r="A446" s="68"/>
      <c r="B446" s="68"/>
      <c r="C446" s="68"/>
      <c r="D446" s="68"/>
      <c r="E446" s="339" t="s">
        <v>2879</v>
      </c>
      <c r="F446" s="68" t="s">
        <v>2880</v>
      </c>
      <c r="G446" s="68"/>
      <c r="H446" s="68"/>
      <c r="I446" s="68"/>
      <c r="J446" s="68"/>
    </row>
    <row r="447" spans="1:10" ht="15.6" hidden="1" x14ac:dyDescent="0.3">
      <c r="A447" s="68"/>
      <c r="B447" s="68"/>
      <c r="C447" s="68"/>
      <c r="D447" s="68"/>
      <c r="E447" s="339" t="s">
        <v>2881</v>
      </c>
      <c r="F447" s="68" t="s">
        <v>2882</v>
      </c>
      <c r="G447" s="68"/>
      <c r="H447" s="68"/>
      <c r="I447" s="68"/>
      <c r="J447" s="68"/>
    </row>
    <row r="448" spans="1:10" ht="15.6" hidden="1" x14ac:dyDescent="0.3">
      <c r="A448" s="68"/>
      <c r="B448" s="68"/>
      <c r="C448" s="68"/>
      <c r="D448" s="68"/>
      <c r="E448" s="339" t="s">
        <v>2883</v>
      </c>
      <c r="F448" s="68" t="s">
        <v>2884</v>
      </c>
      <c r="G448" s="68"/>
      <c r="H448" s="68"/>
      <c r="I448" s="68"/>
      <c r="J448" s="68"/>
    </row>
    <row r="449" spans="1:10" ht="15.6" hidden="1" x14ac:dyDescent="0.3">
      <c r="A449" s="68"/>
      <c r="B449" s="68"/>
      <c r="C449" s="68"/>
      <c r="D449" s="68"/>
      <c r="E449" s="339" t="s">
        <v>2885</v>
      </c>
      <c r="F449" s="68" t="s">
        <v>2886</v>
      </c>
      <c r="G449" s="68"/>
      <c r="H449" s="68"/>
      <c r="I449" s="68"/>
      <c r="J449" s="68"/>
    </row>
    <row r="450" spans="1:10" ht="15.6" hidden="1" x14ac:dyDescent="0.3">
      <c r="A450" s="68"/>
      <c r="B450" s="68"/>
      <c r="C450" s="68"/>
      <c r="D450" s="68"/>
      <c r="E450" s="339" t="s">
        <v>2887</v>
      </c>
      <c r="F450" s="68" t="s">
        <v>2888</v>
      </c>
      <c r="G450" s="68"/>
      <c r="H450" s="68"/>
      <c r="I450" s="68"/>
      <c r="J450" s="68"/>
    </row>
    <row r="451" spans="1:10" ht="15.6" hidden="1" x14ac:dyDescent="0.3">
      <c r="A451" s="68"/>
      <c r="B451" s="68"/>
      <c r="C451" s="68"/>
      <c r="D451" s="68"/>
      <c r="E451" s="339" t="s">
        <v>2889</v>
      </c>
      <c r="F451" s="68" t="s">
        <v>2890</v>
      </c>
      <c r="G451" s="68"/>
      <c r="H451" s="68"/>
      <c r="I451" s="68"/>
      <c r="J451" s="68"/>
    </row>
    <row r="452" spans="1:10" ht="15.6" hidden="1" x14ac:dyDescent="0.3">
      <c r="A452" s="68"/>
      <c r="B452" s="68"/>
      <c r="C452" s="68"/>
      <c r="D452" s="68"/>
      <c r="E452" s="339" t="s">
        <v>2891</v>
      </c>
      <c r="F452" s="68" t="s">
        <v>2892</v>
      </c>
      <c r="G452" s="68"/>
      <c r="H452" s="68"/>
      <c r="I452" s="68"/>
      <c r="J452" s="68"/>
    </row>
    <row r="453" spans="1:10" ht="15.6" hidden="1" x14ac:dyDescent="0.3">
      <c r="A453" s="68"/>
      <c r="B453" s="68"/>
      <c r="C453" s="68"/>
      <c r="D453" s="68"/>
      <c r="E453" s="339" t="s">
        <v>2893</v>
      </c>
      <c r="F453" s="68" t="s">
        <v>2894</v>
      </c>
      <c r="G453" s="68"/>
      <c r="H453" s="68"/>
      <c r="I453" s="68"/>
      <c r="J453" s="68"/>
    </row>
    <row r="454" spans="1:10" ht="15.6" hidden="1" x14ac:dyDescent="0.3">
      <c r="A454" s="68"/>
      <c r="B454" s="68"/>
      <c r="C454" s="68"/>
      <c r="D454" s="68"/>
      <c r="E454" s="339" t="s">
        <v>2895</v>
      </c>
      <c r="F454" s="68" t="s">
        <v>2896</v>
      </c>
      <c r="G454" s="68"/>
      <c r="H454" s="68"/>
      <c r="I454" s="68"/>
      <c r="J454" s="68"/>
    </row>
    <row r="455" spans="1:10" ht="15.6" hidden="1" x14ac:dyDescent="0.3">
      <c r="A455" s="68"/>
      <c r="B455" s="68"/>
      <c r="C455" s="68"/>
      <c r="D455" s="68"/>
      <c r="E455" s="339" t="s">
        <v>2897</v>
      </c>
      <c r="F455" s="68" t="s">
        <v>2898</v>
      </c>
      <c r="G455" s="68"/>
      <c r="H455" s="68"/>
      <c r="I455" s="68"/>
      <c r="J455" s="68"/>
    </row>
    <row r="456" spans="1:10" ht="15.6" hidden="1" x14ac:dyDescent="0.3">
      <c r="A456" s="68"/>
      <c r="B456" s="68"/>
      <c r="C456" s="68"/>
      <c r="D456" s="68"/>
      <c r="E456" s="339" t="s">
        <v>2899</v>
      </c>
      <c r="F456" s="68" t="s">
        <v>2900</v>
      </c>
      <c r="G456" s="68"/>
      <c r="H456" s="68"/>
      <c r="I456" s="68"/>
      <c r="J456" s="68"/>
    </row>
    <row r="457" spans="1:10" ht="15.6" hidden="1" x14ac:dyDescent="0.3">
      <c r="A457" s="68"/>
      <c r="B457" s="68"/>
      <c r="C457" s="68"/>
      <c r="D457" s="68"/>
      <c r="E457" s="339" t="s">
        <v>2901</v>
      </c>
      <c r="F457" s="68" t="s">
        <v>2902</v>
      </c>
      <c r="G457" s="68"/>
      <c r="H457" s="68"/>
      <c r="I457" s="68"/>
      <c r="J457" s="68"/>
    </row>
    <row r="458" spans="1:10" ht="15.6" hidden="1" x14ac:dyDescent="0.3">
      <c r="A458" s="68"/>
      <c r="B458" s="68"/>
      <c r="C458" s="68"/>
      <c r="D458" s="68"/>
      <c r="E458" s="339" t="s">
        <v>2903</v>
      </c>
      <c r="F458" s="68" t="s">
        <v>2904</v>
      </c>
      <c r="G458" s="68"/>
      <c r="H458" s="68"/>
      <c r="I458" s="68"/>
      <c r="J458" s="68"/>
    </row>
    <row r="459" spans="1:10" ht="15.6" hidden="1" x14ac:dyDescent="0.3">
      <c r="A459" s="68"/>
      <c r="B459" s="68"/>
      <c r="C459" s="68"/>
      <c r="D459" s="68"/>
      <c r="E459" s="339" t="s">
        <v>2905</v>
      </c>
      <c r="F459" s="68" t="s">
        <v>2906</v>
      </c>
      <c r="G459" s="68"/>
      <c r="H459" s="68"/>
      <c r="I459" s="68"/>
      <c r="J459" s="68"/>
    </row>
    <row r="460" spans="1:10" ht="15.6" hidden="1" x14ac:dyDescent="0.3">
      <c r="A460" s="68"/>
      <c r="B460" s="68"/>
      <c r="C460" s="68"/>
      <c r="D460" s="68"/>
      <c r="E460" s="339" t="s">
        <v>2907</v>
      </c>
      <c r="F460" s="68" t="s">
        <v>2908</v>
      </c>
      <c r="G460" s="68"/>
      <c r="H460" s="68"/>
      <c r="I460" s="68"/>
      <c r="J460" s="68"/>
    </row>
    <row r="461" spans="1:10" ht="15.6" hidden="1" x14ac:dyDescent="0.3">
      <c r="A461" s="68"/>
      <c r="B461" s="68"/>
      <c r="C461" s="68"/>
      <c r="D461" s="68"/>
      <c r="E461" s="339" t="s">
        <v>2909</v>
      </c>
      <c r="F461" s="68" t="s">
        <v>2910</v>
      </c>
      <c r="G461" s="68"/>
      <c r="H461" s="68"/>
      <c r="I461" s="68"/>
      <c r="J461" s="68"/>
    </row>
    <row r="462" spans="1:10" ht="15.6" hidden="1" x14ac:dyDescent="0.3">
      <c r="A462" s="68"/>
      <c r="B462" s="68"/>
      <c r="C462" s="68"/>
      <c r="D462" s="68"/>
      <c r="E462" s="339" t="s">
        <v>2911</v>
      </c>
      <c r="F462" s="68" t="s">
        <v>2912</v>
      </c>
      <c r="G462" s="68"/>
      <c r="H462" s="68"/>
      <c r="I462" s="68"/>
      <c r="J462" s="68"/>
    </row>
    <row r="463" spans="1:10" ht="15.6" hidden="1" x14ac:dyDescent="0.3">
      <c r="A463" s="68"/>
      <c r="B463" s="68"/>
      <c r="C463" s="68"/>
      <c r="D463" s="68"/>
      <c r="E463" s="339" t="s">
        <v>2913</v>
      </c>
      <c r="F463" s="68" t="s">
        <v>2914</v>
      </c>
      <c r="G463" s="68"/>
      <c r="H463" s="68"/>
      <c r="I463" s="68"/>
      <c r="J463" s="68"/>
    </row>
    <row r="464" spans="1:10" ht="15.6" hidden="1" x14ac:dyDescent="0.3">
      <c r="A464" s="68"/>
      <c r="B464" s="68"/>
      <c r="C464" s="68"/>
      <c r="D464" s="68"/>
      <c r="E464" s="339" t="s">
        <v>2915</v>
      </c>
      <c r="F464" s="68" t="s">
        <v>2916</v>
      </c>
      <c r="G464" s="68"/>
      <c r="H464" s="68"/>
      <c r="I464" s="68"/>
      <c r="J464" s="68"/>
    </row>
    <row r="465" spans="1:10" ht="15.6" hidden="1" x14ac:dyDescent="0.3">
      <c r="A465" s="68"/>
      <c r="B465" s="68"/>
      <c r="C465" s="68"/>
      <c r="D465" s="68"/>
      <c r="E465" s="339" t="s">
        <v>971</v>
      </c>
      <c r="F465" s="68" t="s">
        <v>972</v>
      </c>
      <c r="G465" s="68"/>
      <c r="H465" s="68"/>
      <c r="I465" s="68"/>
      <c r="J465" s="68"/>
    </row>
    <row r="466" spans="1:10" ht="15.6" hidden="1" x14ac:dyDescent="0.3">
      <c r="A466" s="68"/>
      <c r="B466" s="68"/>
      <c r="C466" s="68"/>
      <c r="D466" s="68"/>
      <c r="E466" s="339" t="s">
        <v>973</v>
      </c>
      <c r="F466" s="68" t="s">
        <v>974</v>
      </c>
      <c r="G466" s="68"/>
      <c r="H466" s="68"/>
      <c r="I466" s="68"/>
      <c r="J466" s="68"/>
    </row>
    <row r="467" spans="1:10" ht="15.6" hidden="1" x14ac:dyDescent="0.3">
      <c r="A467" s="68"/>
      <c r="B467" s="68"/>
      <c r="C467" s="68"/>
      <c r="D467" s="68"/>
      <c r="E467" s="339" t="s">
        <v>975</v>
      </c>
      <c r="F467" s="68" t="s">
        <v>2917</v>
      </c>
      <c r="G467" s="68"/>
      <c r="H467" s="68"/>
      <c r="I467" s="68"/>
      <c r="J467" s="68"/>
    </row>
    <row r="468" spans="1:10" ht="15.6" hidden="1" x14ac:dyDescent="0.3">
      <c r="A468" s="68"/>
      <c r="B468" s="68"/>
      <c r="C468" s="68"/>
      <c r="D468" s="68"/>
      <c r="E468" s="339" t="s">
        <v>977</v>
      </c>
      <c r="F468" s="68" t="s">
        <v>978</v>
      </c>
      <c r="G468" s="68"/>
      <c r="H468" s="68"/>
      <c r="I468" s="68"/>
      <c r="J468" s="68"/>
    </row>
    <row r="469" spans="1:10" ht="15.6" hidden="1" x14ac:dyDescent="0.3">
      <c r="A469" s="68"/>
      <c r="B469" s="68"/>
      <c r="C469" s="68"/>
      <c r="D469" s="68"/>
      <c r="E469" s="339" t="s">
        <v>2918</v>
      </c>
      <c r="F469" s="68" t="s">
        <v>2919</v>
      </c>
      <c r="G469" s="68"/>
      <c r="H469" s="68"/>
      <c r="I469" s="68"/>
      <c r="J469" s="68"/>
    </row>
    <row r="470" spans="1:10" ht="15.6" hidden="1" x14ac:dyDescent="0.3">
      <c r="A470" s="68"/>
      <c r="B470" s="68"/>
      <c r="C470" s="68"/>
      <c r="D470" s="68"/>
      <c r="E470" s="339" t="s">
        <v>1318</v>
      </c>
      <c r="F470" s="68" t="s">
        <v>2920</v>
      </c>
      <c r="G470" s="68"/>
      <c r="H470" s="68"/>
      <c r="I470" s="68"/>
      <c r="J470" s="68"/>
    </row>
    <row r="471" spans="1:10" ht="15.6" hidden="1" x14ac:dyDescent="0.3">
      <c r="A471" s="68"/>
      <c r="B471" s="68"/>
      <c r="C471" s="68"/>
      <c r="D471" s="68"/>
      <c r="E471" s="339" t="s">
        <v>1319</v>
      </c>
      <c r="F471" s="68" t="s">
        <v>2921</v>
      </c>
      <c r="G471" s="68"/>
      <c r="H471" s="68"/>
      <c r="I471" s="68"/>
      <c r="J471" s="68"/>
    </row>
    <row r="472" spans="1:10" ht="15.6" hidden="1" x14ac:dyDescent="0.3">
      <c r="A472" s="68"/>
      <c r="B472" s="68"/>
      <c r="C472" s="68"/>
      <c r="D472" s="68"/>
      <c r="E472" s="339" t="s">
        <v>2922</v>
      </c>
      <c r="F472" s="68" t="s">
        <v>2923</v>
      </c>
      <c r="G472" s="68"/>
      <c r="H472" s="68"/>
      <c r="I472" s="68"/>
      <c r="J472" s="68"/>
    </row>
    <row r="473" spans="1:10" ht="15.6" hidden="1" x14ac:dyDescent="0.3">
      <c r="A473" s="68"/>
      <c r="B473" s="68"/>
      <c r="C473" s="68"/>
      <c r="D473" s="68"/>
      <c r="E473" s="339" t="s">
        <v>2924</v>
      </c>
      <c r="F473" s="68" t="s">
        <v>2925</v>
      </c>
      <c r="G473" s="68"/>
      <c r="H473" s="68"/>
      <c r="I473" s="68"/>
      <c r="J473" s="68"/>
    </row>
    <row r="474" spans="1:10" ht="15.6" hidden="1" x14ac:dyDescent="0.3">
      <c r="A474" s="68"/>
      <c r="B474" s="68"/>
      <c r="C474" s="68"/>
      <c r="D474" s="68"/>
      <c r="E474" s="339" t="s">
        <v>2926</v>
      </c>
      <c r="F474" s="68" t="s">
        <v>2927</v>
      </c>
      <c r="G474" s="68"/>
      <c r="H474" s="68"/>
      <c r="I474" s="68"/>
      <c r="J474" s="68"/>
    </row>
    <row r="475" spans="1:10" ht="15.6" hidden="1" x14ac:dyDescent="0.3">
      <c r="A475" s="68"/>
      <c r="B475" s="68"/>
      <c r="C475" s="68"/>
      <c r="D475" s="68"/>
      <c r="E475" s="339" t="s">
        <v>2928</v>
      </c>
      <c r="F475" s="68" t="s">
        <v>2929</v>
      </c>
      <c r="G475" s="68"/>
      <c r="H475" s="68"/>
      <c r="I475" s="68"/>
      <c r="J475" s="68"/>
    </row>
    <row r="476" spans="1:10" ht="15.6" hidden="1" x14ac:dyDescent="0.3">
      <c r="A476" s="68"/>
      <c r="B476" s="68"/>
      <c r="C476" s="68"/>
      <c r="D476" s="68"/>
      <c r="E476" s="339" t="s">
        <v>2930</v>
      </c>
      <c r="F476" s="68" t="s">
        <v>2931</v>
      </c>
      <c r="G476" s="68"/>
      <c r="H476" s="68"/>
      <c r="I476" s="68"/>
      <c r="J476" s="68"/>
    </row>
    <row r="477" spans="1:10" ht="15.6" hidden="1" x14ac:dyDescent="0.3">
      <c r="A477" s="68"/>
      <c r="B477" s="68"/>
      <c r="C477" s="68"/>
      <c r="D477" s="68"/>
      <c r="E477" s="339" t="s">
        <v>2932</v>
      </c>
      <c r="F477" s="68" t="s">
        <v>2933</v>
      </c>
      <c r="G477" s="68"/>
      <c r="H477" s="68"/>
      <c r="I477" s="68"/>
      <c r="J477" s="68"/>
    </row>
    <row r="478" spans="1:10" ht="15.6" hidden="1" x14ac:dyDescent="0.3">
      <c r="A478" s="68"/>
      <c r="B478" s="68"/>
      <c r="C478" s="68"/>
      <c r="D478" s="68"/>
      <c r="E478" s="339" t="s">
        <v>990</v>
      </c>
      <c r="F478" s="68" t="s">
        <v>991</v>
      </c>
      <c r="G478" s="68"/>
      <c r="H478" s="68"/>
      <c r="I478" s="68"/>
      <c r="J478" s="68"/>
    </row>
    <row r="479" spans="1:10" ht="15.6" hidden="1" x14ac:dyDescent="0.3">
      <c r="A479" s="68"/>
      <c r="B479" s="68"/>
      <c r="C479" s="68"/>
      <c r="D479" s="68"/>
      <c r="E479" s="339" t="s">
        <v>992</v>
      </c>
      <c r="F479" s="68" t="s">
        <v>2934</v>
      </c>
      <c r="G479" s="68"/>
      <c r="H479" s="68"/>
      <c r="I479" s="68"/>
      <c r="J479" s="68"/>
    </row>
    <row r="480" spans="1:10" ht="15.6" hidden="1" x14ac:dyDescent="0.3">
      <c r="A480" s="68"/>
      <c r="B480" s="68"/>
      <c r="C480" s="68"/>
      <c r="D480" s="68"/>
      <c r="E480" s="339" t="s">
        <v>994</v>
      </c>
      <c r="F480" s="68" t="s">
        <v>995</v>
      </c>
      <c r="G480" s="68"/>
      <c r="H480" s="68"/>
      <c r="I480" s="68"/>
      <c r="J480" s="68"/>
    </row>
    <row r="481" spans="1:10" ht="15.6" hidden="1" x14ac:dyDescent="0.3">
      <c r="A481" s="68"/>
      <c r="B481" s="68"/>
      <c r="C481" s="68"/>
      <c r="D481" s="68"/>
      <c r="E481" s="339" t="s">
        <v>996</v>
      </c>
      <c r="F481" s="68" t="s">
        <v>997</v>
      </c>
      <c r="G481" s="68"/>
      <c r="H481" s="68"/>
      <c r="I481" s="68"/>
      <c r="J481" s="68"/>
    </row>
    <row r="482" spans="1:10" ht="15.6" hidden="1" x14ac:dyDescent="0.3">
      <c r="A482" s="68"/>
      <c r="B482" s="68"/>
      <c r="C482" s="68"/>
      <c r="D482" s="68"/>
      <c r="E482" s="339" t="s">
        <v>2935</v>
      </c>
      <c r="F482" s="68" t="s">
        <v>2936</v>
      </c>
      <c r="G482" s="68"/>
      <c r="H482" s="68"/>
      <c r="I482" s="68"/>
      <c r="J482" s="68"/>
    </row>
    <row r="483" spans="1:10" ht="15.6" hidden="1" x14ac:dyDescent="0.3">
      <c r="A483" s="68"/>
      <c r="B483" s="68"/>
      <c r="C483" s="68"/>
      <c r="D483" s="68"/>
      <c r="E483" s="339" t="s">
        <v>2937</v>
      </c>
      <c r="F483" s="68" t="s">
        <v>2938</v>
      </c>
      <c r="G483" s="68"/>
      <c r="H483" s="68"/>
      <c r="I483" s="68"/>
      <c r="J483" s="68"/>
    </row>
    <row r="484" spans="1:10" ht="15.6" hidden="1" x14ac:dyDescent="0.3">
      <c r="A484" s="68"/>
      <c r="B484" s="68"/>
      <c r="C484" s="68"/>
      <c r="D484" s="68"/>
      <c r="E484" s="339" t="s">
        <v>2939</v>
      </c>
      <c r="F484" s="68" t="s">
        <v>2940</v>
      </c>
      <c r="G484" s="68"/>
      <c r="H484" s="68"/>
      <c r="I484" s="68"/>
      <c r="J484" s="68"/>
    </row>
    <row r="485" spans="1:10" ht="15.6" hidden="1" x14ac:dyDescent="0.3">
      <c r="A485" s="68"/>
      <c r="B485" s="68"/>
      <c r="C485" s="68"/>
      <c r="D485" s="68"/>
      <c r="E485" s="339" t="s">
        <v>2941</v>
      </c>
      <c r="F485" s="68" t="s">
        <v>2942</v>
      </c>
      <c r="G485" s="68"/>
      <c r="H485" s="68"/>
      <c r="I485" s="68"/>
      <c r="J485" s="68"/>
    </row>
    <row r="486" spans="1:10" ht="15.6" hidden="1" x14ac:dyDescent="0.3">
      <c r="A486" s="68"/>
      <c r="B486" s="68"/>
      <c r="C486" s="68"/>
      <c r="D486" s="68"/>
      <c r="E486" s="339" t="s">
        <v>2943</v>
      </c>
      <c r="F486" s="68" t="s">
        <v>2944</v>
      </c>
      <c r="G486" s="68"/>
      <c r="H486" s="68"/>
      <c r="I486" s="68"/>
      <c r="J486" s="68"/>
    </row>
    <row r="487" spans="1:10" ht="15.6" hidden="1" x14ac:dyDescent="0.3">
      <c r="A487" s="68"/>
      <c r="B487" s="68"/>
      <c r="C487" s="68"/>
      <c r="D487" s="68"/>
      <c r="E487" s="339" t="s">
        <v>2945</v>
      </c>
      <c r="F487" s="68" t="s">
        <v>2946</v>
      </c>
      <c r="G487" s="68"/>
      <c r="H487" s="68"/>
      <c r="I487" s="68"/>
      <c r="J487" s="68"/>
    </row>
    <row r="488" spans="1:10" ht="15.6" hidden="1" x14ac:dyDescent="0.3">
      <c r="A488" s="68"/>
      <c r="B488" s="68"/>
      <c r="C488" s="68"/>
      <c r="D488" s="68"/>
      <c r="E488" s="339" t="s">
        <v>2947</v>
      </c>
      <c r="F488" s="68" t="s">
        <v>2948</v>
      </c>
      <c r="G488" s="68"/>
      <c r="H488" s="68"/>
      <c r="I488" s="68"/>
      <c r="J488" s="68"/>
    </row>
    <row r="489" spans="1:10" ht="15.6" hidden="1" x14ac:dyDescent="0.3">
      <c r="A489" s="68"/>
      <c r="B489" s="68"/>
      <c r="C489" s="68"/>
      <c r="D489" s="68"/>
      <c r="E489" s="339" t="s">
        <v>2949</v>
      </c>
      <c r="F489" s="68" t="s">
        <v>2950</v>
      </c>
      <c r="G489" s="68"/>
      <c r="H489" s="68"/>
      <c r="I489" s="68"/>
      <c r="J489" s="68"/>
    </row>
    <row r="490" spans="1:10" ht="15.6" hidden="1" x14ac:dyDescent="0.3">
      <c r="A490" s="68"/>
      <c r="B490" s="68"/>
      <c r="C490" s="68"/>
      <c r="D490" s="68"/>
      <c r="E490" s="339" t="s">
        <v>2951</v>
      </c>
      <c r="F490" s="68" t="s">
        <v>2952</v>
      </c>
      <c r="G490" s="68"/>
      <c r="H490" s="68"/>
      <c r="I490" s="68"/>
      <c r="J490" s="68"/>
    </row>
    <row r="491" spans="1:10" ht="15.6" hidden="1" x14ac:dyDescent="0.3">
      <c r="A491" s="68"/>
      <c r="B491" s="68"/>
      <c r="C491" s="68"/>
      <c r="D491" s="68"/>
      <c r="E491" s="339" t="s">
        <v>2953</v>
      </c>
      <c r="F491" s="68" t="s">
        <v>2954</v>
      </c>
      <c r="G491" s="68"/>
      <c r="H491" s="68"/>
      <c r="I491" s="68"/>
      <c r="J491" s="68"/>
    </row>
    <row r="492" spans="1:10" ht="15.6" hidden="1" x14ac:dyDescent="0.3">
      <c r="A492" s="68"/>
      <c r="B492" s="68"/>
      <c r="C492" s="68"/>
      <c r="D492" s="68"/>
      <c r="E492" s="339" t="s">
        <v>2955</v>
      </c>
      <c r="F492" s="68" t="s">
        <v>2956</v>
      </c>
      <c r="G492" s="68"/>
      <c r="H492" s="68"/>
      <c r="I492" s="68"/>
      <c r="J492" s="68"/>
    </row>
    <row r="493" spans="1:10" ht="15.6" hidden="1" x14ac:dyDescent="0.3">
      <c r="A493" s="68"/>
      <c r="B493" s="68"/>
      <c r="C493" s="68"/>
      <c r="D493" s="68"/>
      <c r="E493" s="339" t="s">
        <v>2957</v>
      </c>
      <c r="F493" s="68" t="s">
        <v>2958</v>
      </c>
      <c r="G493" s="68"/>
      <c r="H493" s="68"/>
      <c r="I493" s="68"/>
      <c r="J493" s="68"/>
    </row>
    <row r="494" spans="1:10" ht="15.6" hidden="1" x14ac:dyDescent="0.3">
      <c r="A494" s="68"/>
      <c r="B494" s="68"/>
      <c r="C494" s="68"/>
      <c r="D494" s="68"/>
      <c r="E494" s="339" t="s">
        <v>2959</v>
      </c>
      <c r="F494" s="68" t="s">
        <v>2960</v>
      </c>
      <c r="G494" s="68"/>
      <c r="H494" s="68"/>
      <c r="I494" s="68"/>
      <c r="J494" s="68"/>
    </row>
    <row r="495" spans="1:10" ht="15.6" hidden="1" x14ac:dyDescent="0.3">
      <c r="A495" s="68"/>
      <c r="B495" s="68"/>
      <c r="C495" s="68"/>
      <c r="D495" s="68"/>
      <c r="E495" s="339" t="s">
        <v>2961</v>
      </c>
      <c r="F495" s="68" t="s">
        <v>2962</v>
      </c>
      <c r="G495" s="68"/>
      <c r="H495" s="68"/>
      <c r="I495" s="68"/>
      <c r="J495" s="68"/>
    </row>
    <row r="496" spans="1:10" ht="15.6" hidden="1" x14ac:dyDescent="0.3">
      <c r="A496" s="68"/>
      <c r="B496" s="68"/>
      <c r="C496" s="68"/>
      <c r="D496" s="68"/>
      <c r="E496" s="339" t="s">
        <v>2963</v>
      </c>
      <c r="F496" s="68" t="s">
        <v>2964</v>
      </c>
      <c r="G496" s="68"/>
      <c r="H496" s="68"/>
      <c r="I496" s="68"/>
      <c r="J496" s="68"/>
    </row>
    <row r="497" spans="1:10" ht="15.6" hidden="1" x14ac:dyDescent="0.3">
      <c r="A497" s="68"/>
      <c r="B497" s="68"/>
      <c r="C497" s="68"/>
      <c r="D497" s="68"/>
      <c r="E497" s="339" t="s">
        <v>1014</v>
      </c>
      <c r="F497" s="68" t="s">
        <v>1023</v>
      </c>
      <c r="G497" s="68"/>
      <c r="H497" s="68"/>
      <c r="I497" s="68"/>
      <c r="J497" s="68"/>
    </row>
    <row r="498" spans="1:10" ht="15.6" hidden="1" x14ac:dyDescent="0.3">
      <c r="A498" s="68"/>
      <c r="B498" s="68"/>
      <c r="C498" s="68"/>
      <c r="D498" s="68"/>
      <c r="E498" s="339" t="s">
        <v>1016</v>
      </c>
      <c r="F498" s="68" t="s">
        <v>1025</v>
      </c>
      <c r="G498" s="68"/>
      <c r="H498" s="68"/>
      <c r="I498" s="68"/>
      <c r="J498" s="68"/>
    </row>
    <row r="499" spans="1:10" ht="15.6" hidden="1" x14ac:dyDescent="0.3">
      <c r="A499" s="68"/>
      <c r="B499" s="68"/>
      <c r="C499" s="68"/>
      <c r="D499" s="68"/>
      <c r="E499" s="339" t="s">
        <v>1018</v>
      </c>
      <c r="F499" s="68" t="s">
        <v>1027</v>
      </c>
      <c r="G499" s="68"/>
      <c r="H499" s="68"/>
      <c r="I499" s="68"/>
      <c r="J499" s="68"/>
    </row>
    <row r="500" spans="1:10" ht="15.6" hidden="1" x14ac:dyDescent="0.3">
      <c r="A500" s="68"/>
      <c r="B500" s="68"/>
      <c r="C500" s="68"/>
      <c r="D500" s="68"/>
      <c r="E500" s="339" t="s">
        <v>1020</v>
      </c>
      <c r="F500" s="68" t="s">
        <v>1029</v>
      </c>
      <c r="G500" s="68"/>
      <c r="H500" s="68"/>
      <c r="I500" s="68"/>
      <c r="J500" s="68"/>
    </row>
    <row r="501" spans="1:10" ht="15.6" hidden="1" x14ac:dyDescent="0.3">
      <c r="A501" s="68"/>
      <c r="B501" s="68"/>
      <c r="C501" s="68"/>
      <c r="D501" s="68"/>
      <c r="E501" s="339" t="s">
        <v>1022</v>
      </c>
      <c r="F501" s="68" t="s">
        <v>1031</v>
      </c>
      <c r="G501" s="68"/>
      <c r="H501" s="68"/>
      <c r="I501" s="68"/>
      <c r="J501" s="68"/>
    </row>
    <row r="502" spans="1:10" ht="15.6" hidden="1" x14ac:dyDescent="0.3">
      <c r="A502" s="68"/>
      <c r="B502" s="68"/>
      <c r="C502" s="68"/>
      <c r="D502" s="68"/>
      <c r="E502" s="339" t="s">
        <v>2965</v>
      </c>
      <c r="F502" s="68" t="s">
        <v>2966</v>
      </c>
      <c r="G502" s="68"/>
      <c r="H502" s="68"/>
      <c r="I502" s="68"/>
      <c r="J502" s="68"/>
    </row>
    <row r="503" spans="1:10" ht="15.6" hidden="1" x14ac:dyDescent="0.3">
      <c r="A503" s="68"/>
      <c r="B503" s="68"/>
      <c r="C503" s="68"/>
      <c r="D503" s="68"/>
      <c r="E503" s="339" t="s">
        <v>2967</v>
      </c>
      <c r="F503" s="68" t="s">
        <v>2968</v>
      </c>
      <c r="G503" s="68"/>
      <c r="H503" s="68"/>
      <c r="I503" s="68"/>
      <c r="J503" s="68"/>
    </row>
    <row r="504" spans="1:10" ht="15.6" hidden="1" x14ac:dyDescent="0.3">
      <c r="A504" s="68"/>
      <c r="B504" s="68"/>
      <c r="C504" s="68"/>
      <c r="D504" s="68"/>
      <c r="E504" s="339" t="s">
        <v>2969</v>
      </c>
      <c r="F504" s="68" t="s">
        <v>2970</v>
      </c>
      <c r="G504" s="68"/>
      <c r="H504" s="68"/>
      <c r="I504" s="68"/>
      <c r="J504" s="68"/>
    </row>
    <row r="505" spans="1:10" ht="15.6" hidden="1" x14ac:dyDescent="0.3">
      <c r="A505" s="68"/>
      <c r="B505" s="68"/>
      <c r="C505" s="68"/>
      <c r="D505" s="68"/>
      <c r="E505" s="339" t="s">
        <v>1028</v>
      </c>
      <c r="F505" s="68" t="s">
        <v>1037</v>
      </c>
      <c r="G505" s="68"/>
      <c r="H505" s="68"/>
      <c r="I505" s="68"/>
      <c r="J505" s="68"/>
    </row>
    <row r="506" spans="1:10" ht="15.6" hidden="1" x14ac:dyDescent="0.3">
      <c r="A506" s="68"/>
      <c r="B506" s="68"/>
      <c r="C506" s="68"/>
      <c r="D506" s="68"/>
      <c r="E506" s="339" t="s">
        <v>1030</v>
      </c>
      <c r="F506" s="68" t="s">
        <v>1038</v>
      </c>
      <c r="G506" s="68"/>
      <c r="H506" s="68"/>
      <c r="I506" s="68"/>
      <c r="J506" s="68"/>
    </row>
    <row r="507" spans="1:10" ht="15.6" hidden="1" x14ac:dyDescent="0.3">
      <c r="A507" s="68"/>
      <c r="B507" s="68"/>
      <c r="C507" s="68"/>
      <c r="D507" s="68"/>
      <c r="E507" s="339" t="s">
        <v>1032</v>
      </c>
      <c r="F507" s="68" t="s">
        <v>1040</v>
      </c>
      <c r="G507" s="68"/>
      <c r="H507" s="68"/>
      <c r="I507" s="68"/>
      <c r="J507" s="68"/>
    </row>
    <row r="508" spans="1:10" ht="15.6" hidden="1" x14ac:dyDescent="0.3">
      <c r="A508" s="68"/>
      <c r="B508" s="68"/>
      <c r="C508" s="68"/>
      <c r="D508" s="68"/>
      <c r="E508" s="339" t="s">
        <v>1034</v>
      </c>
      <c r="F508" s="68" t="s">
        <v>1042</v>
      </c>
      <c r="G508" s="68"/>
      <c r="H508" s="68"/>
      <c r="I508" s="68"/>
      <c r="J508" s="68"/>
    </row>
    <row r="509" spans="1:10" ht="15.6" hidden="1" x14ac:dyDescent="0.3">
      <c r="A509" s="68"/>
      <c r="B509" s="68"/>
      <c r="C509" s="68"/>
      <c r="D509" s="68"/>
      <c r="E509" s="339" t="s">
        <v>1036</v>
      </c>
      <c r="F509" s="68" t="s">
        <v>1044</v>
      </c>
      <c r="G509" s="68"/>
      <c r="H509" s="68"/>
      <c r="I509" s="68"/>
      <c r="J509" s="68"/>
    </row>
    <row r="510" spans="1:10" ht="15.6" hidden="1" x14ac:dyDescent="0.3">
      <c r="A510" s="68"/>
      <c r="B510" s="68"/>
      <c r="C510" s="68"/>
      <c r="D510" s="68"/>
      <c r="E510" s="339" t="s">
        <v>2971</v>
      </c>
      <c r="F510" s="68" t="s">
        <v>2972</v>
      </c>
      <c r="G510" s="68"/>
      <c r="H510" s="68"/>
      <c r="I510" s="68"/>
      <c r="J510" s="68"/>
    </row>
    <row r="511" spans="1:10" ht="15.6" hidden="1" x14ac:dyDescent="0.3">
      <c r="A511" s="68"/>
      <c r="B511" s="68"/>
      <c r="C511" s="68"/>
      <c r="D511" s="68"/>
      <c r="E511" s="339" t="s">
        <v>2973</v>
      </c>
      <c r="F511" s="68" t="s">
        <v>2974</v>
      </c>
      <c r="G511" s="68"/>
      <c r="H511" s="68"/>
      <c r="I511" s="68"/>
      <c r="J511" s="68"/>
    </row>
    <row r="512" spans="1:10" ht="15.6" hidden="1" x14ac:dyDescent="0.3">
      <c r="A512" s="68"/>
      <c r="B512" s="68"/>
      <c r="C512" s="68"/>
      <c r="D512" s="68"/>
      <c r="E512" s="339" t="s">
        <v>2975</v>
      </c>
      <c r="F512" s="68" t="s">
        <v>2976</v>
      </c>
      <c r="G512" s="68"/>
      <c r="H512" s="68"/>
      <c r="I512" s="68"/>
      <c r="J512" s="68"/>
    </row>
    <row r="513" spans="1:10" ht="15.6" hidden="1" x14ac:dyDescent="0.3">
      <c r="A513" s="68"/>
      <c r="B513" s="68"/>
      <c r="C513" s="68"/>
      <c r="D513" s="68"/>
      <c r="E513" s="339" t="s">
        <v>2977</v>
      </c>
      <c r="F513" s="68" t="s">
        <v>1050</v>
      </c>
      <c r="G513" s="68"/>
      <c r="H513" s="68"/>
      <c r="I513" s="68"/>
      <c r="J513" s="68"/>
    </row>
    <row r="514" spans="1:10" ht="15.6" hidden="1" x14ac:dyDescent="0.3">
      <c r="A514" s="68"/>
      <c r="B514" s="68"/>
      <c r="C514" s="68"/>
      <c r="D514" s="68"/>
      <c r="E514" s="339" t="s">
        <v>2978</v>
      </c>
      <c r="F514" s="68" t="s">
        <v>2979</v>
      </c>
      <c r="G514" s="68"/>
      <c r="H514" s="68"/>
      <c r="I514" s="68"/>
      <c r="J514" s="68"/>
    </row>
    <row r="515" spans="1:10" ht="15.6" hidden="1" x14ac:dyDescent="0.3">
      <c r="A515" s="68"/>
      <c r="B515" s="68"/>
      <c r="C515" s="68"/>
      <c r="D515" s="68"/>
      <c r="E515" s="339" t="s">
        <v>2980</v>
      </c>
      <c r="F515" s="68" t="s">
        <v>2981</v>
      </c>
      <c r="G515" s="68"/>
      <c r="H515" s="68"/>
      <c r="I515" s="68"/>
      <c r="J515" s="68"/>
    </row>
    <row r="516" spans="1:10" ht="15.6" hidden="1" x14ac:dyDescent="0.3">
      <c r="A516" s="68"/>
      <c r="B516" s="68"/>
      <c r="C516" s="68"/>
      <c r="D516" s="68"/>
      <c r="E516" s="339" t="s">
        <v>2982</v>
      </c>
      <c r="F516" s="68" t="s">
        <v>2983</v>
      </c>
      <c r="G516" s="68"/>
      <c r="H516" s="68"/>
      <c r="I516" s="68"/>
      <c r="J516" s="68"/>
    </row>
    <row r="517" spans="1:10" ht="15.6" hidden="1" x14ac:dyDescent="0.3">
      <c r="A517" s="68"/>
      <c r="B517" s="68"/>
      <c r="C517" s="68"/>
      <c r="D517" s="68"/>
      <c r="E517" s="339" t="s">
        <v>2984</v>
      </c>
      <c r="F517" s="68" t="s">
        <v>2985</v>
      </c>
      <c r="G517" s="68"/>
      <c r="H517" s="68"/>
      <c r="I517" s="68"/>
      <c r="J517" s="68"/>
    </row>
    <row r="518" spans="1:10" ht="15.6" hidden="1" x14ac:dyDescent="0.3">
      <c r="A518" s="68"/>
      <c r="B518" s="68"/>
      <c r="C518" s="68"/>
      <c r="D518" s="68"/>
      <c r="E518" s="339" t="s">
        <v>2986</v>
      </c>
      <c r="F518" s="68" t="s">
        <v>2987</v>
      </c>
      <c r="G518" s="68"/>
      <c r="H518" s="68"/>
      <c r="I518" s="68"/>
      <c r="J518" s="68"/>
    </row>
    <row r="519" spans="1:10" ht="15.6" hidden="1" x14ac:dyDescent="0.3">
      <c r="A519" s="68"/>
      <c r="B519" s="68"/>
      <c r="C519" s="68"/>
      <c r="D519" s="68"/>
      <c r="E519" s="339" t="s">
        <v>2988</v>
      </c>
      <c r="F519" s="68" t="s">
        <v>2989</v>
      </c>
      <c r="G519" s="68"/>
      <c r="H519" s="68"/>
      <c r="I519" s="68"/>
      <c r="J519" s="68"/>
    </row>
    <row r="520" spans="1:10" ht="15.6" hidden="1" x14ac:dyDescent="0.3">
      <c r="A520" s="68"/>
      <c r="B520" s="68"/>
      <c r="C520" s="68"/>
      <c r="D520" s="68"/>
      <c r="E520" s="339" t="s">
        <v>2990</v>
      </c>
      <c r="F520" s="68" t="s">
        <v>2991</v>
      </c>
      <c r="G520" s="68"/>
      <c r="H520" s="68"/>
      <c r="I520" s="68"/>
      <c r="J520" s="68"/>
    </row>
    <row r="521" spans="1:10" ht="15.6" hidden="1" x14ac:dyDescent="0.3">
      <c r="A521" s="68"/>
      <c r="B521" s="68"/>
      <c r="C521" s="68"/>
      <c r="D521" s="68"/>
      <c r="E521" s="339" t="s">
        <v>1055</v>
      </c>
      <c r="F521" s="68" t="s">
        <v>1064</v>
      </c>
      <c r="G521" s="68"/>
      <c r="H521" s="68"/>
      <c r="I521" s="68"/>
      <c r="J521" s="68"/>
    </row>
    <row r="522" spans="1:10" ht="15.6" hidden="1" x14ac:dyDescent="0.3">
      <c r="A522" s="68"/>
      <c r="B522" s="68"/>
      <c r="C522" s="68"/>
      <c r="D522" s="68"/>
      <c r="E522" s="339" t="s">
        <v>1057</v>
      </c>
      <c r="F522" s="68" t="s">
        <v>1066</v>
      </c>
      <c r="G522" s="68"/>
      <c r="H522" s="68"/>
      <c r="I522" s="68"/>
      <c r="J522" s="68"/>
    </row>
    <row r="523" spans="1:10" ht="15.6" hidden="1" x14ac:dyDescent="0.3">
      <c r="A523" s="68"/>
      <c r="B523" s="68"/>
      <c r="C523" s="68"/>
      <c r="D523" s="68"/>
      <c r="E523" s="339" t="s">
        <v>2992</v>
      </c>
      <c r="F523" s="68" t="s">
        <v>2993</v>
      </c>
      <c r="G523" s="68"/>
      <c r="H523" s="68"/>
      <c r="I523" s="68"/>
      <c r="J523" s="68"/>
    </row>
    <row r="524" spans="1:10" ht="15.6" hidden="1" x14ac:dyDescent="0.3">
      <c r="A524" s="68"/>
      <c r="B524" s="68"/>
      <c r="C524" s="68"/>
      <c r="D524" s="68"/>
      <c r="E524" s="339" t="s">
        <v>2994</v>
      </c>
      <c r="F524" s="68" t="s">
        <v>2995</v>
      </c>
      <c r="G524" s="68"/>
      <c r="H524" s="68"/>
      <c r="I524" s="68"/>
      <c r="J524" s="68"/>
    </row>
    <row r="525" spans="1:10" ht="15.6" hidden="1" x14ac:dyDescent="0.3">
      <c r="A525" s="68"/>
      <c r="B525" s="68"/>
      <c r="C525" s="68"/>
      <c r="D525" s="68"/>
      <c r="E525" s="339" t="s">
        <v>2996</v>
      </c>
      <c r="F525" s="68" t="s">
        <v>2997</v>
      </c>
      <c r="G525" s="68"/>
      <c r="H525" s="68"/>
      <c r="I525" s="68"/>
      <c r="J525" s="68"/>
    </row>
    <row r="526" spans="1:10" ht="15.6" hidden="1" x14ac:dyDescent="0.3">
      <c r="A526" s="68"/>
      <c r="B526" s="68"/>
      <c r="C526" s="68"/>
      <c r="D526" s="68"/>
      <c r="E526" s="339" t="s">
        <v>2998</v>
      </c>
      <c r="F526" s="68" t="s">
        <v>2999</v>
      </c>
      <c r="G526" s="68"/>
      <c r="H526" s="68"/>
      <c r="I526" s="68"/>
      <c r="J526" s="68"/>
    </row>
    <row r="527" spans="1:10" ht="15.6" hidden="1" x14ac:dyDescent="0.3">
      <c r="A527" s="68"/>
      <c r="B527" s="68"/>
      <c r="C527" s="68"/>
      <c r="D527" s="68"/>
      <c r="E527" s="339" t="s">
        <v>3000</v>
      </c>
      <c r="F527" s="68" t="s">
        <v>1074</v>
      </c>
      <c r="G527" s="68"/>
      <c r="H527" s="68"/>
      <c r="I527" s="68"/>
      <c r="J527" s="68"/>
    </row>
    <row r="528" spans="1:10" ht="15.6" hidden="1" x14ac:dyDescent="0.3">
      <c r="A528" s="68"/>
      <c r="B528" s="68"/>
      <c r="C528" s="68"/>
      <c r="D528" s="68"/>
      <c r="E528" s="339" t="s">
        <v>1067</v>
      </c>
      <c r="F528" s="68" t="s">
        <v>1076</v>
      </c>
      <c r="G528" s="68"/>
      <c r="H528" s="68"/>
      <c r="I528" s="68"/>
      <c r="J528" s="68"/>
    </row>
    <row r="529" spans="1:10" ht="15.6" hidden="1" x14ac:dyDescent="0.3">
      <c r="A529" s="68"/>
      <c r="B529" s="68"/>
      <c r="C529" s="68"/>
      <c r="D529" s="68"/>
      <c r="E529" s="339" t="s">
        <v>3001</v>
      </c>
      <c r="F529" s="68" t="s">
        <v>3002</v>
      </c>
      <c r="G529" s="68"/>
      <c r="H529" s="68"/>
      <c r="I529" s="68"/>
      <c r="J529" s="68"/>
    </row>
    <row r="530" spans="1:10" ht="15.6" hidden="1" x14ac:dyDescent="0.3">
      <c r="A530" s="68"/>
      <c r="B530" s="68"/>
      <c r="C530" s="68"/>
      <c r="D530" s="68"/>
      <c r="E530" s="339" t="s">
        <v>3003</v>
      </c>
      <c r="F530" s="68" t="s">
        <v>3004</v>
      </c>
      <c r="G530" s="68"/>
      <c r="H530" s="68"/>
      <c r="I530" s="68"/>
      <c r="J530" s="68"/>
    </row>
    <row r="531" spans="1:10" ht="15.6" hidden="1" x14ac:dyDescent="0.3">
      <c r="A531" s="68"/>
      <c r="B531" s="68"/>
      <c r="C531" s="68"/>
      <c r="D531" s="68"/>
      <c r="E531" s="339" t="s">
        <v>3005</v>
      </c>
      <c r="F531" s="68" t="s">
        <v>1080</v>
      </c>
      <c r="G531" s="68"/>
      <c r="H531" s="68"/>
      <c r="I531" s="68"/>
      <c r="J531" s="68"/>
    </row>
    <row r="532" spans="1:10" ht="15.6" hidden="1" x14ac:dyDescent="0.3">
      <c r="A532" s="68"/>
      <c r="B532" s="68"/>
      <c r="C532" s="68"/>
      <c r="D532" s="68"/>
      <c r="E532" s="339" t="s">
        <v>3006</v>
      </c>
      <c r="F532" s="68" t="s">
        <v>1082</v>
      </c>
      <c r="G532" s="68"/>
      <c r="H532" s="68"/>
      <c r="I532" s="68"/>
      <c r="J532" s="68"/>
    </row>
    <row r="533" spans="1:10" ht="15.6" hidden="1" x14ac:dyDescent="0.3">
      <c r="A533" s="68"/>
      <c r="B533" s="68"/>
      <c r="C533" s="68"/>
      <c r="D533" s="68"/>
      <c r="E533" s="339" t="s">
        <v>3007</v>
      </c>
      <c r="F533" s="68" t="s">
        <v>1084</v>
      </c>
      <c r="G533" s="68"/>
      <c r="H533" s="68"/>
      <c r="I533" s="68"/>
      <c r="J533" s="68"/>
    </row>
    <row r="534" spans="1:10" ht="15.6" hidden="1" x14ac:dyDescent="0.3">
      <c r="A534" s="68"/>
      <c r="B534" s="68"/>
      <c r="C534" s="68"/>
      <c r="D534" s="68"/>
      <c r="E534" s="339" t="s">
        <v>3008</v>
      </c>
      <c r="F534" s="68" t="s">
        <v>3009</v>
      </c>
      <c r="G534" s="68"/>
      <c r="H534" s="68"/>
      <c r="I534" s="68"/>
      <c r="J534" s="68"/>
    </row>
    <row r="535" spans="1:10" ht="15.6" hidden="1" x14ac:dyDescent="0.3">
      <c r="A535" s="68"/>
      <c r="B535" s="68"/>
      <c r="C535" s="68"/>
      <c r="D535" s="68"/>
      <c r="E535" s="339" t="s">
        <v>3010</v>
      </c>
      <c r="F535" s="68" t="s">
        <v>1086</v>
      </c>
      <c r="G535" s="68"/>
      <c r="H535" s="68"/>
      <c r="I535" s="68"/>
      <c r="J535" s="68"/>
    </row>
    <row r="536" spans="1:10" ht="15.6" hidden="1" x14ac:dyDescent="0.3">
      <c r="A536" s="68"/>
      <c r="B536" s="68"/>
      <c r="C536" s="68"/>
      <c r="D536" s="68"/>
      <c r="E536" s="339" t="s">
        <v>3011</v>
      </c>
      <c r="F536" s="68" t="s">
        <v>1088</v>
      </c>
      <c r="G536" s="68"/>
      <c r="H536" s="68"/>
      <c r="I536" s="68"/>
      <c r="J536" s="68"/>
    </row>
    <row r="537" spans="1:10" ht="15.6" hidden="1" x14ac:dyDescent="0.3">
      <c r="A537" s="68"/>
      <c r="B537" s="68"/>
      <c r="C537" s="68"/>
      <c r="D537" s="68"/>
      <c r="E537" s="339" t="s">
        <v>3012</v>
      </c>
      <c r="F537" s="68" t="s">
        <v>1090</v>
      </c>
      <c r="G537" s="68"/>
      <c r="H537" s="68"/>
      <c r="I537" s="68"/>
      <c r="J537" s="68"/>
    </row>
    <row r="538" spans="1:10" ht="15.6" hidden="1" x14ac:dyDescent="0.3">
      <c r="A538" s="68"/>
      <c r="B538" s="68"/>
      <c r="C538" s="68"/>
      <c r="D538" s="68"/>
      <c r="E538" s="339" t="s">
        <v>3013</v>
      </c>
      <c r="F538" s="68" t="s">
        <v>1092</v>
      </c>
      <c r="G538" s="68"/>
      <c r="H538" s="68"/>
      <c r="I538" s="68"/>
      <c r="J538" s="68"/>
    </row>
    <row r="539" spans="1:10" ht="15.6" hidden="1" x14ac:dyDescent="0.3">
      <c r="A539" s="68"/>
      <c r="B539" s="68"/>
      <c r="C539" s="68"/>
      <c r="D539" s="68"/>
      <c r="E539" s="339" t="s">
        <v>1085</v>
      </c>
      <c r="F539" s="68" t="s">
        <v>1094</v>
      </c>
      <c r="G539" s="68"/>
      <c r="H539" s="68"/>
      <c r="I539" s="68"/>
      <c r="J539" s="68"/>
    </row>
    <row r="540" spans="1:10" ht="15.6" hidden="1" x14ac:dyDescent="0.3">
      <c r="A540" s="68"/>
      <c r="B540" s="68"/>
      <c r="C540" s="68"/>
      <c r="D540" s="68"/>
      <c r="E540" s="339" t="s">
        <v>1087</v>
      </c>
      <c r="F540" s="68" t="s">
        <v>1096</v>
      </c>
      <c r="G540" s="68"/>
      <c r="H540" s="68"/>
      <c r="I540" s="68"/>
      <c r="J540" s="68"/>
    </row>
    <row r="541" spans="1:10" ht="15.6" hidden="1" x14ac:dyDescent="0.3">
      <c r="A541" s="68"/>
      <c r="B541" s="68"/>
      <c r="C541" s="68"/>
      <c r="D541" s="68"/>
      <c r="E541" s="339" t="s">
        <v>3014</v>
      </c>
      <c r="F541" s="68" t="s">
        <v>3015</v>
      </c>
      <c r="G541" s="68"/>
      <c r="H541" s="68"/>
      <c r="I541" s="68"/>
      <c r="J541" s="68"/>
    </row>
    <row r="542" spans="1:10" ht="15.6" hidden="1" x14ac:dyDescent="0.3">
      <c r="A542" s="68"/>
      <c r="B542" s="68"/>
      <c r="C542" s="68"/>
      <c r="D542" s="68"/>
      <c r="E542" s="339" t="s">
        <v>3016</v>
      </c>
      <c r="F542" s="68" t="s">
        <v>3017</v>
      </c>
      <c r="G542" s="68"/>
      <c r="H542" s="68"/>
      <c r="I542" s="68"/>
      <c r="J542" s="68"/>
    </row>
    <row r="543" spans="1:10" ht="15.6" hidden="1" x14ac:dyDescent="0.3">
      <c r="A543" s="68"/>
      <c r="B543" s="68"/>
      <c r="C543" s="68"/>
      <c r="D543" s="68"/>
      <c r="E543" s="339" t="s">
        <v>3018</v>
      </c>
      <c r="F543" s="68" t="s">
        <v>3019</v>
      </c>
      <c r="G543" s="68"/>
      <c r="H543" s="68"/>
      <c r="I543" s="68"/>
      <c r="J543" s="68"/>
    </row>
    <row r="544" spans="1:10" ht="15.6" hidden="1" x14ac:dyDescent="0.3">
      <c r="A544" s="68"/>
      <c r="B544" s="68"/>
      <c r="C544" s="68"/>
      <c r="D544" s="68"/>
      <c r="E544" s="339" t="s">
        <v>3020</v>
      </c>
      <c r="F544" s="68" t="s">
        <v>3021</v>
      </c>
      <c r="G544" s="68"/>
      <c r="H544" s="68"/>
      <c r="I544" s="68"/>
      <c r="J544" s="68"/>
    </row>
    <row r="545" spans="1:10" ht="15.6" hidden="1" x14ac:dyDescent="0.3">
      <c r="A545" s="68"/>
      <c r="B545" s="68"/>
      <c r="C545" s="68"/>
      <c r="D545" s="68"/>
      <c r="E545" s="339" t="s">
        <v>3022</v>
      </c>
      <c r="F545" s="68" t="s">
        <v>3023</v>
      </c>
      <c r="G545" s="68"/>
      <c r="H545" s="68"/>
      <c r="I545" s="68"/>
      <c r="J545" s="68"/>
    </row>
    <row r="546" spans="1:10" ht="15.6" hidden="1" x14ac:dyDescent="0.3">
      <c r="A546" s="68"/>
      <c r="B546" s="68"/>
      <c r="C546" s="68"/>
      <c r="D546" s="68"/>
      <c r="E546" s="339" t="s">
        <v>1097</v>
      </c>
      <c r="F546" s="68" t="s">
        <v>1106</v>
      </c>
      <c r="G546" s="68"/>
      <c r="H546" s="68"/>
      <c r="I546" s="68"/>
      <c r="J546" s="68"/>
    </row>
    <row r="547" spans="1:10" ht="15.6" hidden="1" x14ac:dyDescent="0.3">
      <c r="A547" s="68"/>
      <c r="B547" s="68"/>
      <c r="C547" s="68"/>
      <c r="D547" s="68"/>
      <c r="E547" s="339" t="s">
        <v>1099</v>
      </c>
      <c r="F547" s="68" t="s">
        <v>1108</v>
      </c>
      <c r="G547" s="68"/>
      <c r="H547" s="68"/>
      <c r="I547" s="68"/>
      <c r="J547" s="68"/>
    </row>
    <row r="548" spans="1:10" ht="15.6" hidden="1" x14ac:dyDescent="0.3">
      <c r="A548" s="68"/>
      <c r="B548" s="68"/>
      <c r="C548" s="68"/>
      <c r="D548" s="68"/>
      <c r="E548" s="339" t="s">
        <v>1101</v>
      </c>
      <c r="F548" s="68" t="s">
        <v>1110</v>
      </c>
      <c r="G548" s="68"/>
      <c r="H548" s="68"/>
      <c r="I548" s="68"/>
      <c r="J548" s="68"/>
    </row>
    <row r="549" spans="1:10" ht="15.6" hidden="1" x14ac:dyDescent="0.3">
      <c r="A549" s="68"/>
      <c r="B549" s="68"/>
      <c r="C549" s="68"/>
      <c r="D549" s="68"/>
      <c r="E549" s="339" t="s">
        <v>1103</v>
      </c>
      <c r="F549" s="68" t="s">
        <v>1112</v>
      </c>
      <c r="G549" s="68"/>
      <c r="H549" s="68"/>
      <c r="I549" s="68"/>
      <c r="J549" s="68"/>
    </row>
    <row r="550" spans="1:10" ht="15.6" hidden="1" x14ac:dyDescent="0.3">
      <c r="A550" s="68"/>
      <c r="B550" s="68"/>
      <c r="C550" s="68"/>
      <c r="D550" s="68"/>
      <c r="E550" s="339" t="s">
        <v>1105</v>
      </c>
      <c r="F550" s="68" t="s">
        <v>1114</v>
      </c>
      <c r="G550" s="68"/>
      <c r="H550" s="68"/>
      <c r="I550" s="68"/>
      <c r="J550" s="68"/>
    </row>
    <row r="551" spans="1:10" ht="15.6" hidden="1" x14ac:dyDescent="0.3">
      <c r="A551" s="68"/>
      <c r="B551" s="68"/>
      <c r="C551" s="68"/>
      <c r="D551" s="68"/>
      <c r="E551" s="339" t="s">
        <v>1107</v>
      </c>
      <c r="F551" s="68" t="s">
        <v>1116</v>
      </c>
      <c r="G551" s="68"/>
      <c r="H551" s="68"/>
      <c r="I551" s="68"/>
      <c r="J551" s="68"/>
    </row>
    <row r="552" spans="1:10" ht="15.6" hidden="1" x14ac:dyDescent="0.3">
      <c r="A552" s="68"/>
      <c r="B552" s="68"/>
      <c r="C552" s="68"/>
      <c r="D552" s="68"/>
      <c r="E552" s="339" t="s">
        <v>1109</v>
      </c>
      <c r="F552" s="68" t="s">
        <v>1118</v>
      </c>
      <c r="G552" s="68"/>
      <c r="H552" s="68"/>
      <c r="I552" s="68"/>
      <c r="J552" s="68"/>
    </row>
    <row r="553" spans="1:10" ht="15.6" hidden="1" x14ac:dyDescent="0.3">
      <c r="A553" s="68"/>
      <c r="B553" s="68"/>
      <c r="C553" s="68"/>
      <c r="D553" s="68"/>
      <c r="E553" s="339" t="s">
        <v>1111</v>
      </c>
      <c r="F553" s="68" t="s">
        <v>1120</v>
      </c>
      <c r="G553" s="68"/>
      <c r="H553" s="68"/>
      <c r="I553" s="68"/>
      <c r="J553" s="68"/>
    </row>
    <row r="554" spans="1:10" ht="15.6" hidden="1" x14ac:dyDescent="0.3">
      <c r="A554" s="68"/>
      <c r="B554" s="68"/>
      <c r="C554" s="68"/>
      <c r="D554" s="68"/>
      <c r="E554" s="339" t="s">
        <v>1113</v>
      </c>
      <c r="F554" s="68" t="s">
        <v>1122</v>
      </c>
      <c r="G554" s="68"/>
      <c r="H554" s="68"/>
      <c r="I554" s="68"/>
      <c r="J554" s="68"/>
    </row>
    <row r="555" spans="1:10" ht="15.6" hidden="1" x14ac:dyDescent="0.3">
      <c r="A555" s="68"/>
      <c r="B555" s="68"/>
      <c r="C555" s="68"/>
      <c r="D555" s="68"/>
      <c r="E555" s="339" t="s">
        <v>1115</v>
      </c>
      <c r="F555" s="68" t="s">
        <v>1124</v>
      </c>
      <c r="G555" s="68"/>
      <c r="H555" s="68"/>
      <c r="I555" s="68"/>
      <c r="J555" s="68"/>
    </row>
    <row r="556" spans="1:10" ht="15.6" hidden="1" x14ac:dyDescent="0.3">
      <c r="A556" s="68"/>
      <c r="B556" s="68"/>
      <c r="C556" s="68"/>
      <c r="D556" s="68"/>
      <c r="E556" s="339" t="s">
        <v>1117</v>
      </c>
      <c r="F556" s="68" t="s">
        <v>1126</v>
      </c>
      <c r="G556" s="68"/>
      <c r="H556" s="68"/>
      <c r="I556" s="68"/>
      <c r="J556" s="68"/>
    </row>
    <row r="557" spans="1:10" ht="15.6" hidden="1" x14ac:dyDescent="0.3">
      <c r="A557" s="68"/>
      <c r="B557" s="68"/>
      <c r="C557" s="68"/>
      <c r="D557" s="68"/>
      <c r="E557" s="339" t="s">
        <v>1119</v>
      </c>
      <c r="F557" s="68" t="s">
        <v>1128</v>
      </c>
      <c r="G557" s="68"/>
      <c r="H557" s="68"/>
      <c r="I557" s="68"/>
      <c r="J557" s="68"/>
    </row>
    <row r="558" spans="1:10" ht="15.6" hidden="1" x14ac:dyDescent="0.3">
      <c r="A558" s="68"/>
      <c r="B558" s="68"/>
      <c r="C558" s="68"/>
      <c r="D558" s="68"/>
      <c r="E558" s="339" t="s">
        <v>1121</v>
      </c>
      <c r="F558" s="68" t="s">
        <v>1130</v>
      </c>
      <c r="G558" s="68"/>
      <c r="H558" s="68"/>
      <c r="I558" s="68"/>
      <c r="J558" s="68"/>
    </row>
    <row r="559" spans="1:10" ht="15.6" hidden="1" x14ac:dyDescent="0.3">
      <c r="A559" s="68"/>
      <c r="B559" s="68"/>
      <c r="C559" s="68"/>
      <c r="D559" s="68"/>
      <c r="E559" s="339" t="s">
        <v>1123</v>
      </c>
      <c r="F559" s="68" t="s">
        <v>1132</v>
      </c>
      <c r="G559" s="68"/>
      <c r="H559" s="68"/>
      <c r="I559" s="68"/>
      <c r="J559" s="68"/>
    </row>
    <row r="560" spans="1:10" ht="15.6" hidden="1" x14ac:dyDescent="0.3">
      <c r="A560" s="68"/>
      <c r="B560" s="68"/>
      <c r="C560" s="68"/>
      <c r="D560" s="68"/>
      <c r="E560" s="339" t="s">
        <v>1125</v>
      </c>
      <c r="F560" s="68" t="s">
        <v>1134</v>
      </c>
      <c r="G560" s="68"/>
      <c r="H560" s="68"/>
      <c r="I560" s="68"/>
      <c r="J560" s="68"/>
    </row>
    <row r="561" spans="1:10" ht="15.6" hidden="1" x14ac:dyDescent="0.3">
      <c r="A561" s="68"/>
      <c r="B561" s="68"/>
      <c r="C561" s="68"/>
      <c r="D561" s="68"/>
      <c r="E561" s="339" t="s">
        <v>1127</v>
      </c>
      <c r="F561" s="68" t="s">
        <v>1136</v>
      </c>
      <c r="G561" s="68"/>
      <c r="H561" s="68"/>
      <c r="I561" s="68"/>
      <c r="J561" s="68"/>
    </row>
    <row r="562" spans="1:10" ht="15.6" hidden="1" x14ac:dyDescent="0.3">
      <c r="A562" s="68"/>
      <c r="B562" s="68"/>
      <c r="C562" s="68"/>
      <c r="D562" s="68"/>
      <c r="E562" s="339" t="s">
        <v>1129</v>
      </c>
      <c r="F562" s="68" t="s">
        <v>1138</v>
      </c>
      <c r="G562" s="68"/>
      <c r="H562" s="68"/>
      <c r="I562" s="68"/>
      <c r="J562" s="68"/>
    </row>
    <row r="563" spans="1:10" ht="15.6" hidden="1" x14ac:dyDescent="0.3">
      <c r="A563" s="68"/>
      <c r="B563" s="68"/>
      <c r="C563" s="68"/>
      <c r="D563" s="68"/>
      <c r="E563" s="339" t="s">
        <v>1131</v>
      </c>
      <c r="F563" s="68" t="s">
        <v>1140</v>
      </c>
      <c r="G563" s="68"/>
      <c r="H563" s="68"/>
      <c r="I563" s="68"/>
      <c r="J563" s="68"/>
    </row>
    <row r="564" spans="1:10" ht="15.6" hidden="1" x14ac:dyDescent="0.3">
      <c r="A564" s="68"/>
      <c r="B564" s="68"/>
      <c r="C564" s="68"/>
      <c r="D564" s="68"/>
      <c r="E564" s="339" t="s">
        <v>1133</v>
      </c>
      <c r="F564" s="68" t="s">
        <v>1142</v>
      </c>
      <c r="G564" s="68"/>
      <c r="H564" s="68"/>
      <c r="I564" s="68"/>
      <c r="J564" s="68"/>
    </row>
    <row r="565" spans="1:10" ht="15.6" hidden="1" x14ac:dyDescent="0.3">
      <c r="A565" s="68"/>
      <c r="B565" s="68"/>
      <c r="C565" s="68"/>
      <c r="D565" s="68"/>
      <c r="E565" s="339" t="s">
        <v>1135</v>
      </c>
      <c r="F565" s="68" t="s">
        <v>1144</v>
      </c>
      <c r="G565" s="68"/>
      <c r="H565" s="68"/>
      <c r="I565" s="68"/>
      <c r="J565" s="68"/>
    </row>
    <row r="566" spans="1:10" ht="15.6" hidden="1" x14ac:dyDescent="0.3">
      <c r="A566" s="68"/>
      <c r="B566" s="68"/>
      <c r="C566" s="68"/>
      <c r="D566" s="68"/>
      <c r="E566" s="339" t="s">
        <v>1137</v>
      </c>
      <c r="F566" s="68" t="s">
        <v>1146</v>
      </c>
      <c r="G566" s="68"/>
      <c r="H566" s="68"/>
      <c r="I566" s="68"/>
      <c r="J566" s="68"/>
    </row>
    <row r="567" spans="1:10" ht="15.6" hidden="1" x14ac:dyDescent="0.3">
      <c r="A567" s="68"/>
      <c r="B567" s="68"/>
      <c r="C567" s="68"/>
      <c r="D567" s="68"/>
      <c r="E567" s="339" t="s">
        <v>1139</v>
      </c>
      <c r="F567" s="68" t="s">
        <v>1148</v>
      </c>
      <c r="G567" s="68"/>
      <c r="H567" s="68"/>
      <c r="I567" s="68"/>
      <c r="J567" s="68"/>
    </row>
    <row r="568" spans="1:10" ht="15.6" hidden="1" x14ac:dyDescent="0.3">
      <c r="A568" s="68"/>
      <c r="B568" s="68"/>
      <c r="C568" s="68"/>
      <c r="D568" s="68"/>
      <c r="E568" s="339" t="s">
        <v>1141</v>
      </c>
      <c r="F568" s="68" t="s">
        <v>1150</v>
      </c>
      <c r="G568" s="68"/>
      <c r="H568" s="68"/>
      <c r="I568" s="68"/>
      <c r="J568" s="68"/>
    </row>
    <row r="569" spans="1:10" ht="15.6" hidden="1" x14ac:dyDescent="0.3">
      <c r="A569" s="68"/>
      <c r="B569" s="68"/>
      <c r="C569" s="68"/>
      <c r="D569" s="68"/>
      <c r="E569" s="339" t="s">
        <v>1143</v>
      </c>
      <c r="F569" s="68" t="s">
        <v>1152</v>
      </c>
      <c r="G569" s="68"/>
      <c r="H569" s="68"/>
      <c r="I569" s="68"/>
      <c r="J569" s="68"/>
    </row>
    <row r="570" spans="1:10" ht="15.6" hidden="1" x14ac:dyDescent="0.3">
      <c r="A570" s="68"/>
      <c r="B570" s="68"/>
      <c r="C570" s="68"/>
      <c r="D570" s="68"/>
      <c r="E570" s="339" t="s">
        <v>1145</v>
      </c>
      <c r="F570" s="68" t="s">
        <v>1154</v>
      </c>
      <c r="G570" s="68"/>
      <c r="H570" s="68"/>
      <c r="I570" s="68"/>
      <c r="J570" s="68"/>
    </row>
    <row r="571" spans="1:10" ht="15.6" hidden="1" x14ac:dyDescent="0.3">
      <c r="A571" s="68"/>
      <c r="B571" s="68"/>
      <c r="C571" s="68"/>
      <c r="D571" s="68"/>
      <c r="E571" s="339" t="s">
        <v>1147</v>
      </c>
      <c r="F571" s="68" t="s">
        <v>1156</v>
      </c>
      <c r="G571" s="68"/>
      <c r="H571" s="68"/>
      <c r="I571" s="68"/>
      <c r="J571" s="68"/>
    </row>
    <row r="572" spans="1:10" ht="15.6" hidden="1" x14ac:dyDescent="0.3">
      <c r="A572" s="68"/>
      <c r="B572" s="68"/>
      <c r="C572" s="68"/>
      <c r="D572" s="68"/>
      <c r="E572" s="339" t="s">
        <v>1149</v>
      </c>
      <c r="F572" s="68" t="s">
        <v>1158</v>
      </c>
      <c r="G572" s="68"/>
      <c r="H572" s="68"/>
      <c r="I572" s="68"/>
      <c r="J572" s="68"/>
    </row>
    <row r="573" spans="1:10" ht="15.6" hidden="1" x14ac:dyDescent="0.3">
      <c r="A573" s="68"/>
      <c r="B573" s="68"/>
      <c r="C573" s="68"/>
      <c r="D573" s="68"/>
      <c r="E573" s="339" t="s">
        <v>1151</v>
      </c>
      <c r="F573" s="68" t="s">
        <v>1160</v>
      </c>
      <c r="G573" s="68"/>
      <c r="H573" s="68"/>
      <c r="I573" s="68"/>
      <c r="J573" s="68"/>
    </row>
    <row r="574" spans="1:10" ht="15.6" hidden="1" x14ac:dyDescent="0.3">
      <c r="A574" s="68"/>
      <c r="B574" s="68"/>
      <c r="C574" s="68"/>
      <c r="D574" s="68"/>
      <c r="E574" s="339" t="s">
        <v>1153</v>
      </c>
      <c r="F574" s="68" t="s">
        <v>1162</v>
      </c>
      <c r="G574" s="68"/>
      <c r="H574" s="68"/>
      <c r="I574" s="68"/>
      <c r="J574" s="68"/>
    </row>
    <row r="575" spans="1:10" ht="15.6" hidden="1" x14ac:dyDescent="0.3">
      <c r="A575" s="68"/>
      <c r="B575" s="68"/>
      <c r="C575" s="68"/>
      <c r="D575" s="68"/>
      <c r="E575" s="339" t="s">
        <v>1155</v>
      </c>
      <c r="F575" s="68" t="s">
        <v>1164</v>
      </c>
      <c r="G575" s="68"/>
      <c r="H575" s="68"/>
      <c r="I575" s="68"/>
      <c r="J575" s="68"/>
    </row>
    <row r="576" spans="1:10" ht="15.6" hidden="1" x14ac:dyDescent="0.3">
      <c r="A576" s="68"/>
      <c r="B576" s="68"/>
      <c r="C576" s="68"/>
      <c r="D576" s="68"/>
      <c r="E576" s="339" t="s">
        <v>1157</v>
      </c>
      <c r="F576" s="68" t="s">
        <v>1166</v>
      </c>
      <c r="G576" s="68"/>
      <c r="H576" s="68"/>
      <c r="I576" s="68"/>
      <c r="J576" s="68"/>
    </row>
    <row r="577" spans="1:10" ht="15.6" hidden="1" x14ac:dyDescent="0.3">
      <c r="A577" s="68"/>
      <c r="B577" s="68"/>
      <c r="C577" s="68"/>
      <c r="D577" s="68"/>
      <c r="E577" s="339" t="s">
        <v>1159</v>
      </c>
      <c r="F577" s="68" t="s">
        <v>1168</v>
      </c>
      <c r="G577" s="68"/>
      <c r="H577" s="68"/>
      <c r="I577" s="68"/>
      <c r="J577" s="68"/>
    </row>
    <row r="578" spans="1:10" ht="15.6" hidden="1" x14ac:dyDescent="0.3">
      <c r="A578" s="68"/>
      <c r="B578" s="68"/>
      <c r="C578" s="68"/>
      <c r="D578" s="68"/>
      <c r="E578" s="339" t="s">
        <v>3024</v>
      </c>
      <c r="F578" s="68" t="s">
        <v>3025</v>
      </c>
      <c r="G578" s="68"/>
      <c r="H578" s="68"/>
      <c r="I578" s="68"/>
      <c r="J578" s="68"/>
    </row>
    <row r="579" spans="1:10" ht="15.6" hidden="1" x14ac:dyDescent="0.3">
      <c r="A579" s="68"/>
      <c r="B579" s="68"/>
      <c r="C579" s="68"/>
      <c r="D579" s="68"/>
      <c r="E579" s="339" t="s">
        <v>3026</v>
      </c>
      <c r="F579" s="68" t="s">
        <v>1170</v>
      </c>
      <c r="G579" s="68"/>
      <c r="H579" s="68"/>
      <c r="I579" s="68"/>
      <c r="J579" s="68"/>
    </row>
    <row r="580" spans="1:10" ht="15.6" hidden="1" x14ac:dyDescent="0.3">
      <c r="A580" s="68"/>
      <c r="B580" s="68"/>
      <c r="C580" s="68"/>
      <c r="D580" s="68"/>
      <c r="E580" s="339" t="s">
        <v>3027</v>
      </c>
      <c r="F580" s="68" t="s">
        <v>1172</v>
      </c>
      <c r="G580" s="68"/>
      <c r="H580" s="68"/>
      <c r="I580" s="68"/>
      <c r="J580" s="68"/>
    </row>
    <row r="581" spans="1:10" ht="15.6" hidden="1" x14ac:dyDescent="0.3">
      <c r="A581" s="68"/>
      <c r="B581" s="68"/>
      <c r="C581" s="68"/>
      <c r="D581" s="68"/>
      <c r="E581" s="339" t="s">
        <v>3028</v>
      </c>
      <c r="F581" s="68" t="s">
        <v>3029</v>
      </c>
      <c r="G581" s="68"/>
      <c r="H581" s="68"/>
      <c r="I581" s="68"/>
      <c r="J581" s="68"/>
    </row>
    <row r="582" spans="1:10" ht="15.6" hidden="1" x14ac:dyDescent="0.3">
      <c r="A582" s="68"/>
      <c r="B582" s="68"/>
      <c r="C582" s="68"/>
      <c r="D582" s="68"/>
      <c r="E582" s="339" t="s">
        <v>3030</v>
      </c>
      <c r="F582" s="68" t="s">
        <v>1175</v>
      </c>
      <c r="G582" s="68"/>
      <c r="H582" s="68"/>
      <c r="I582" s="68"/>
      <c r="J582" s="68"/>
    </row>
    <row r="583" spans="1:10" ht="15.6" hidden="1" x14ac:dyDescent="0.3">
      <c r="A583" s="68"/>
      <c r="B583" s="68"/>
      <c r="C583" s="68"/>
      <c r="D583" s="68"/>
      <c r="E583" s="339" t="s">
        <v>3031</v>
      </c>
      <c r="F583" s="68" t="s">
        <v>1177</v>
      </c>
      <c r="G583" s="68"/>
      <c r="H583" s="68"/>
      <c r="I583" s="68"/>
      <c r="J583" s="68"/>
    </row>
    <row r="584" spans="1:10" ht="15.6" hidden="1" x14ac:dyDescent="0.3">
      <c r="A584" s="68"/>
      <c r="B584" s="68"/>
      <c r="C584" s="68"/>
      <c r="D584" s="68"/>
      <c r="E584" s="339" t="s">
        <v>3032</v>
      </c>
      <c r="F584" s="68" t="s">
        <v>3033</v>
      </c>
      <c r="G584" s="68"/>
      <c r="H584" s="68"/>
      <c r="I584" s="68"/>
      <c r="J584" s="68"/>
    </row>
    <row r="585" spans="1:10" ht="15.6" hidden="1" x14ac:dyDescent="0.3">
      <c r="A585" s="68"/>
      <c r="B585" s="68"/>
      <c r="C585" s="68"/>
      <c r="D585" s="68"/>
      <c r="E585" s="339" t="s">
        <v>3034</v>
      </c>
      <c r="F585" s="68" t="s">
        <v>1179</v>
      </c>
      <c r="G585" s="68"/>
      <c r="H585" s="68"/>
      <c r="I585" s="68"/>
      <c r="J585" s="68"/>
    </row>
    <row r="586" spans="1:10" ht="15.6" hidden="1" x14ac:dyDescent="0.3">
      <c r="A586" s="68"/>
      <c r="B586" s="68"/>
      <c r="C586" s="68"/>
      <c r="D586" s="68"/>
      <c r="E586" s="339" t="s">
        <v>3035</v>
      </c>
      <c r="F586" s="68" t="s">
        <v>1181</v>
      </c>
      <c r="G586" s="68"/>
      <c r="H586" s="68"/>
      <c r="I586" s="68"/>
      <c r="J586" s="68"/>
    </row>
    <row r="587" spans="1:10" ht="15.6" hidden="1" x14ac:dyDescent="0.3">
      <c r="A587" s="68"/>
      <c r="B587" s="68"/>
      <c r="C587" s="68"/>
      <c r="D587" s="68"/>
      <c r="E587" s="339" t="s">
        <v>3036</v>
      </c>
      <c r="F587" s="68" t="s">
        <v>3037</v>
      </c>
      <c r="G587" s="68"/>
      <c r="H587" s="68"/>
      <c r="I587" s="68"/>
      <c r="J587" s="68"/>
    </row>
    <row r="588" spans="1:10" ht="15.6" hidden="1" x14ac:dyDescent="0.3">
      <c r="A588" s="68"/>
      <c r="B588" s="68"/>
      <c r="C588" s="68"/>
      <c r="D588" s="68"/>
      <c r="E588" s="339" t="s">
        <v>3038</v>
      </c>
      <c r="F588" s="68" t="s">
        <v>1185</v>
      </c>
      <c r="G588" s="68"/>
      <c r="H588" s="68"/>
      <c r="I588" s="68"/>
      <c r="J588" s="68"/>
    </row>
    <row r="589" spans="1:10" ht="15.6" hidden="1" x14ac:dyDescent="0.3">
      <c r="A589" s="68"/>
      <c r="B589" s="68"/>
      <c r="C589" s="68"/>
      <c r="D589" s="68"/>
      <c r="E589" s="339" t="s">
        <v>3039</v>
      </c>
      <c r="F589" s="68" t="s">
        <v>1187</v>
      </c>
      <c r="G589" s="68"/>
      <c r="H589" s="68"/>
      <c r="I589" s="68"/>
      <c r="J589" s="68"/>
    </row>
    <row r="590" spans="1:10" ht="15.6" hidden="1" x14ac:dyDescent="0.3">
      <c r="A590" s="68"/>
      <c r="B590" s="68"/>
      <c r="C590" s="68"/>
      <c r="D590" s="68"/>
      <c r="E590" s="339" t="s">
        <v>3040</v>
      </c>
      <c r="F590" s="68" t="s">
        <v>3041</v>
      </c>
      <c r="G590" s="68"/>
      <c r="H590" s="68"/>
      <c r="I590" s="68"/>
      <c r="J590" s="68"/>
    </row>
    <row r="591" spans="1:10" ht="15.6" hidden="1" x14ac:dyDescent="0.3">
      <c r="A591" s="68"/>
      <c r="B591" s="68"/>
      <c r="C591" s="68"/>
      <c r="D591" s="68"/>
      <c r="E591" s="339" t="s">
        <v>3042</v>
      </c>
      <c r="F591" s="68" t="s">
        <v>1189</v>
      </c>
      <c r="G591" s="68"/>
      <c r="H591" s="68"/>
      <c r="I591" s="68"/>
      <c r="J591" s="68"/>
    </row>
    <row r="592" spans="1:10" ht="15.6" hidden="1" x14ac:dyDescent="0.3">
      <c r="A592" s="68"/>
      <c r="B592" s="68"/>
      <c r="C592" s="68"/>
      <c r="D592" s="68"/>
      <c r="E592" s="339" t="s">
        <v>3043</v>
      </c>
      <c r="F592" s="68" t="s">
        <v>1191</v>
      </c>
      <c r="G592" s="68"/>
      <c r="H592" s="68"/>
      <c r="I592" s="68"/>
      <c r="J592" s="68"/>
    </row>
    <row r="593" spans="1:10" ht="15.6" hidden="1" x14ac:dyDescent="0.3">
      <c r="A593" s="68"/>
      <c r="B593" s="68"/>
      <c r="C593" s="68"/>
      <c r="D593" s="68"/>
      <c r="E593" s="339" t="s">
        <v>3044</v>
      </c>
      <c r="F593" s="68" t="s">
        <v>3045</v>
      </c>
      <c r="G593" s="68"/>
      <c r="H593" s="68"/>
      <c r="I593" s="68"/>
      <c r="J593" s="68"/>
    </row>
    <row r="594" spans="1:10" ht="15.6" hidden="1" x14ac:dyDescent="0.3">
      <c r="A594" s="68"/>
      <c r="B594" s="68"/>
      <c r="C594" s="68"/>
      <c r="D594" s="68"/>
      <c r="E594" s="339" t="s">
        <v>3046</v>
      </c>
      <c r="F594" s="68" t="s">
        <v>1195</v>
      </c>
      <c r="G594" s="68"/>
      <c r="H594" s="68"/>
      <c r="I594" s="68"/>
      <c r="J594" s="68"/>
    </row>
    <row r="595" spans="1:10" ht="15.6" hidden="1" x14ac:dyDescent="0.3">
      <c r="A595" s="68"/>
      <c r="B595" s="68"/>
      <c r="C595" s="68"/>
      <c r="D595" s="68"/>
      <c r="E595" s="339" t="s">
        <v>3047</v>
      </c>
      <c r="F595" s="68" t="s">
        <v>1197</v>
      </c>
      <c r="G595" s="68"/>
      <c r="H595" s="68"/>
      <c r="I595" s="68"/>
      <c r="J595" s="68"/>
    </row>
    <row r="596" spans="1:10" ht="15.6" hidden="1" x14ac:dyDescent="0.3">
      <c r="A596" s="68"/>
      <c r="B596" s="68"/>
      <c r="C596" s="68"/>
      <c r="D596" s="68"/>
      <c r="E596" s="339" t="s">
        <v>3048</v>
      </c>
      <c r="F596" s="68" t="s">
        <v>3049</v>
      </c>
      <c r="G596" s="68"/>
      <c r="H596" s="68"/>
      <c r="I596" s="68"/>
      <c r="J596" s="68"/>
    </row>
    <row r="597" spans="1:10" ht="15.6" hidden="1" x14ac:dyDescent="0.3">
      <c r="A597" s="68"/>
      <c r="B597" s="68"/>
      <c r="C597" s="68"/>
      <c r="D597" s="68"/>
      <c r="E597" s="339" t="s">
        <v>3050</v>
      </c>
      <c r="F597" s="68" t="s">
        <v>1199</v>
      </c>
      <c r="G597" s="68"/>
      <c r="H597" s="68"/>
      <c r="I597" s="68"/>
      <c r="J597" s="68"/>
    </row>
    <row r="598" spans="1:10" ht="15.6" hidden="1" x14ac:dyDescent="0.3">
      <c r="A598" s="68"/>
      <c r="B598" s="68"/>
      <c r="C598" s="68"/>
      <c r="D598" s="68"/>
      <c r="E598" s="339" t="s">
        <v>3051</v>
      </c>
      <c r="F598" s="68" t="s">
        <v>1201</v>
      </c>
      <c r="G598" s="68"/>
      <c r="H598" s="68"/>
      <c r="I598" s="68"/>
      <c r="J598" s="68"/>
    </row>
    <row r="599" spans="1:10" ht="15.6" hidden="1" x14ac:dyDescent="0.3">
      <c r="A599" s="68"/>
      <c r="B599" s="68"/>
      <c r="C599" s="68"/>
      <c r="D599" s="68"/>
      <c r="E599" s="339" t="s">
        <v>3052</v>
      </c>
      <c r="F599" s="68" t="s">
        <v>1203</v>
      </c>
      <c r="G599" s="68"/>
      <c r="H599" s="68"/>
      <c r="I599" s="68"/>
      <c r="J599" s="68"/>
    </row>
    <row r="600" spans="1:10" ht="15.6" hidden="1" x14ac:dyDescent="0.3">
      <c r="A600" s="68"/>
      <c r="B600" s="68"/>
      <c r="C600" s="68"/>
      <c r="D600" s="68"/>
      <c r="E600" s="339" t="s">
        <v>3053</v>
      </c>
      <c r="F600" s="68" t="s">
        <v>1205</v>
      </c>
      <c r="G600" s="68"/>
      <c r="H600" s="68"/>
      <c r="I600" s="68"/>
      <c r="J600" s="68"/>
    </row>
    <row r="601" spans="1:10" ht="15.6" hidden="1" x14ac:dyDescent="0.3">
      <c r="A601" s="68"/>
      <c r="B601" s="68"/>
      <c r="C601" s="68"/>
      <c r="D601" s="68"/>
      <c r="E601" s="339" t="s">
        <v>3054</v>
      </c>
      <c r="F601" s="68" t="s">
        <v>3055</v>
      </c>
      <c r="G601" s="68"/>
      <c r="H601" s="68"/>
      <c r="I601" s="68"/>
      <c r="J601" s="68"/>
    </row>
    <row r="602" spans="1:10" ht="15.6" hidden="1" x14ac:dyDescent="0.3">
      <c r="A602" s="68"/>
      <c r="B602" s="68"/>
      <c r="C602" s="68"/>
      <c r="D602" s="68"/>
      <c r="E602" s="339" t="s">
        <v>3056</v>
      </c>
      <c r="F602" s="68" t="s">
        <v>1207</v>
      </c>
      <c r="G602" s="68"/>
      <c r="H602" s="68"/>
      <c r="I602" s="68"/>
      <c r="J602" s="68"/>
    </row>
    <row r="603" spans="1:10" ht="15.6" hidden="1" x14ac:dyDescent="0.3">
      <c r="A603" s="68"/>
      <c r="B603" s="68"/>
      <c r="C603" s="68"/>
      <c r="D603" s="68"/>
      <c r="E603" s="339" t="s">
        <v>3057</v>
      </c>
      <c r="F603" s="68" t="s">
        <v>1209</v>
      </c>
      <c r="G603" s="68"/>
      <c r="H603" s="68"/>
      <c r="I603" s="68"/>
      <c r="J603" s="68"/>
    </row>
    <row r="604" spans="1:10" ht="15.6" hidden="1" x14ac:dyDescent="0.3">
      <c r="A604" s="68"/>
      <c r="B604" s="68"/>
      <c r="C604" s="68"/>
      <c r="D604" s="68"/>
      <c r="E604" s="339" t="s">
        <v>3058</v>
      </c>
      <c r="F604" s="68" t="s">
        <v>1211</v>
      </c>
      <c r="G604" s="68"/>
      <c r="H604" s="68"/>
      <c r="I604" s="68"/>
      <c r="J604" s="68"/>
    </row>
    <row r="605" spans="1:10" ht="15.6" hidden="1" x14ac:dyDescent="0.3">
      <c r="A605" s="68"/>
      <c r="B605" s="68"/>
      <c r="C605" s="68"/>
      <c r="D605" s="68"/>
      <c r="E605" s="339" t="s">
        <v>3059</v>
      </c>
      <c r="F605" s="68" t="s">
        <v>1213</v>
      </c>
      <c r="G605" s="68"/>
      <c r="H605" s="68"/>
      <c r="I605" s="68"/>
      <c r="J605" s="68"/>
    </row>
    <row r="606" spans="1:10" ht="15.6" hidden="1" x14ac:dyDescent="0.3">
      <c r="A606" s="68"/>
      <c r="B606" s="68"/>
      <c r="C606" s="68"/>
      <c r="D606" s="68"/>
      <c r="E606" s="339" t="s">
        <v>3060</v>
      </c>
      <c r="F606" s="68" t="s">
        <v>3061</v>
      </c>
      <c r="G606" s="68"/>
      <c r="H606" s="68"/>
      <c r="I606" s="68"/>
      <c r="J606" s="68"/>
    </row>
    <row r="607" spans="1:10" ht="15.6" hidden="1" x14ac:dyDescent="0.3">
      <c r="A607" s="68"/>
      <c r="B607" s="68"/>
      <c r="C607" s="68"/>
      <c r="D607" s="68"/>
      <c r="E607" s="339" t="s">
        <v>3062</v>
      </c>
      <c r="F607" s="68" t="s">
        <v>3063</v>
      </c>
      <c r="G607" s="68"/>
      <c r="H607" s="68"/>
      <c r="I607" s="68"/>
      <c r="J607" s="68"/>
    </row>
    <row r="608" spans="1:10" ht="15.6" hidden="1" x14ac:dyDescent="0.3">
      <c r="A608" s="68"/>
      <c r="B608" s="68"/>
      <c r="C608" s="68"/>
      <c r="D608" s="68"/>
      <c r="E608" s="339" t="s">
        <v>3064</v>
      </c>
      <c r="F608" s="68" t="s">
        <v>3065</v>
      </c>
      <c r="G608" s="68"/>
      <c r="H608" s="68"/>
      <c r="I608" s="68"/>
      <c r="J608" s="68"/>
    </row>
    <row r="609" spans="1:10" ht="15.6" hidden="1" x14ac:dyDescent="0.3">
      <c r="A609" s="68"/>
      <c r="B609" s="68"/>
      <c r="C609" s="68"/>
      <c r="D609" s="68"/>
      <c r="E609" s="339" t="s">
        <v>3066</v>
      </c>
      <c r="F609" s="68" t="s">
        <v>3067</v>
      </c>
      <c r="G609" s="68"/>
      <c r="H609" s="68"/>
      <c r="I609" s="68"/>
      <c r="J609" s="68"/>
    </row>
    <row r="610" spans="1:10" ht="15.6" hidden="1" x14ac:dyDescent="0.3">
      <c r="A610" s="68"/>
      <c r="B610" s="68"/>
      <c r="C610" s="68"/>
      <c r="D610" s="68"/>
      <c r="E610" s="339" t="s">
        <v>3068</v>
      </c>
      <c r="F610" s="68" t="s">
        <v>3069</v>
      </c>
      <c r="G610" s="68"/>
      <c r="H610" s="68"/>
      <c r="I610" s="68"/>
      <c r="J610" s="68"/>
    </row>
    <row r="611" spans="1:10" ht="15.6" hidden="1" x14ac:dyDescent="0.3">
      <c r="A611" s="68"/>
      <c r="B611" s="68"/>
      <c r="C611" s="68"/>
      <c r="D611" s="68"/>
      <c r="E611" s="339" t="s">
        <v>3070</v>
      </c>
      <c r="F611" s="68" t="s">
        <v>3071</v>
      </c>
      <c r="G611" s="68"/>
      <c r="H611" s="68"/>
      <c r="I611" s="68"/>
      <c r="J611" s="68"/>
    </row>
    <row r="612" spans="1:10" ht="15.6" hidden="1" x14ac:dyDescent="0.3">
      <c r="A612" s="68"/>
      <c r="B612" s="68"/>
      <c r="C612" s="68"/>
      <c r="D612" s="68"/>
      <c r="E612" s="339" t="s">
        <v>3072</v>
      </c>
      <c r="F612" s="68" t="s">
        <v>3073</v>
      </c>
      <c r="G612" s="68"/>
      <c r="H612" s="68"/>
      <c r="I612" s="68"/>
      <c r="J612" s="68"/>
    </row>
    <row r="613" spans="1:10" ht="15.6" hidden="1" x14ac:dyDescent="0.3">
      <c r="A613" s="68"/>
      <c r="B613" s="68"/>
      <c r="C613" s="68"/>
      <c r="D613" s="68"/>
      <c r="E613" s="339" t="s">
        <v>3074</v>
      </c>
      <c r="F613" s="68" t="s">
        <v>3075</v>
      </c>
      <c r="G613" s="68"/>
      <c r="H613" s="68"/>
      <c r="I613" s="68"/>
      <c r="J613" s="68"/>
    </row>
    <row r="614" spans="1:10" ht="15.6" hidden="1" x14ac:dyDescent="0.3">
      <c r="A614" s="68"/>
      <c r="B614" s="68"/>
      <c r="C614" s="68"/>
      <c r="D614" s="68"/>
      <c r="E614" s="339" t="s">
        <v>3076</v>
      </c>
      <c r="F614" s="68" t="s">
        <v>3077</v>
      </c>
      <c r="G614" s="68"/>
      <c r="H614" s="68"/>
      <c r="I614" s="68"/>
      <c r="J614" s="68"/>
    </row>
    <row r="615" spans="1:10" ht="15.6" hidden="1" x14ac:dyDescent="0.3">
      <c r="A615" s="68"/>
      <c r="B615" s="68"/>
      <c r="C615" s="68"/>
      <c r="D615" s="68"/>
      <c r="E615" s="339" t="s">
        <v>3078</v>
      </c>
      <c r="F615" s="68" t="s">
        <v>3079</v>
      </c>
      <c r="G615" s="68"/>
      <c r="H615" s="68"/>
      <c r="I615" s="68"/>
      <c r="J615" s="68"/>
    </row>
    <row r="616" spans="1:10" ht="15.6" hidden="1" x14ac:dyDescent="0.3">
      <c r="A616" s="68"/>
      <c r="B616" s="68"/>
      <c r="C616" s="68"/>
      <c r="D616" s="68"/>
      <c r="E616" s="339" t="s">
        <v>3080</v>
      </c>
      <c r="F616" s="68" t="s">
        <v>3081</v>
      </c>
      <c r="G616" s="68"/>
      <c r="H616" s="68"/>
      <c r="I616" s="68"/>
      <c r="J616" s="68"/>
    </row>
    <row r="617" spans="1:10" ht="15.6" hidden="1" x14ac:dyDescent="0.3">
      <c r="A617" s="68"/>
      <c r="B617" s="68"/>
      <c r="C617" s="68"/>
      <c r="D617" s="68"/>
      <c r="E617" s="339" t="s">
        <v>3082</v>
      </c>
      <c r="F617" s="68" t="s">
        <v>3083</v>
      </c>
      <c r="G617" s="68"/>
      <c r="H617" s="68"/>
      <c r="I617" s="68"/>
      <c r="J617" s="68"/>
    </row>
    <row r="618" spans="1:10" ht="15.6" hidden="1" x14ac:dyDescent="0.3">
      <c r="A618" s="68"/>
      <c r="B618" s="68"/>
      <c r="C618" s="68"/>
      <c r="D618" s="68"/>
      <c r="E618" s="339" t="s">
        <v>3084</v>
      </c>
      <c r="F618" s="68" t="s">
        <v>3085</v>
      </c>
      <c r="G618" s="68"/>
      <c r="H618" s="68"/>
      <c r="I618" s="68"/>
      <c r="J618" s="68"/>
    </row>
    <row r="619" spans="1:10" ht="15.6" hidden="1" x14ac:dyDescent="0.3">
      <c r="A619" s="68"/>
      <c r="B619" s="68"/>
      <c r="C619" s="68"/>
      <c r="D619" s="68"/>
      <c r="E619" s="339" t="s">
        <v>3086</v>
      </c>
      <c r="F619" s="68" t="s">
        <v>3087</v>
      </c>
      <c r="G619" s="68"/>
      <c r="H619" s="68"/>
      <c r="I619" s="68"/>
      <c r="J619" s="68"/>
    </row>
    <row r="620" spans="1:10" ht="15.6" hidden="1" x14ac:dyDescent="0.3">
      <c r="A620" s="68"/>
      <c r="B620" s="68"/>
      <c r="C620" s="68"/>
      <c r="D620" s="68"/>
      <c r="E620" s="339" t="s">
        <v>3088</v>
      </c>
      <c r="F620" s="68" t="s">
        <v>3089</v>
      </c>
      <c r="G620" s="68"/>
      <c r="H620" s="68"/>
      <c r="I620" s="68"/>
      <c r="J620" s="68"/>
    </row>
    <row r="621" spans="1:10" ht="15.6" hidden="1" x14ac:dyDescent="0.3">
      <c r="A621" s="68"/>
      <c r="B621" s="68"/>
      <c r="C621" s="68"/>
      <c r="D621" s="68"/>
      <c r="E621" s="339" t="s">
        <v>3090</v>
      </c>
      <c r="F621" s="68" t="s">
        <v>3091</v>
      </c>
      <c r="G621" s="68"/>
      <c r="H621" s="68"/>
      <c r="I621" s="68"/>
      <c r="J621" s="68"/>
    </row>
    <row r="622" spans="1:10" ht="15.6" hidden="1" x14ac:dyDescent="0.3">
      <c r="A622" s="68"/>
      <c r="B622" s="68"/>
      <c r="C622" s="68"/>
      <c r="D622" s="68"/>
      <c r="E622" s="339" t="s">
        <v>3092</v>
      </c>
      <c r="F622" s="68" t="s">
        <v>3093</v>
      </c>
      <c r="G622" s="68"/>
      <c r="H622" s="68"/>
      <c r="I622" s="68"/>
      <c r="J622" s="68"/>
    </row>
    <row r="623" spans="1:10" ht="15.6" hidden="1" x14ac:dyDescent="0.3">
      <c r="A623" s="68"/>
      <c r="B623" s="68"/>
      <c r="C623" s="68"/>
      <c r="D623" s="68"/>
      <c r="E623" s="339" t="s">
        <v>3094</v>
      </c>
      <c r="F623" s="68" t="s">
        <v>3095</v>
      </c>
      <c r="G623" s="68"/>
      <c r="H623" s="68"/>
      <c r="I623" s="68"/>
      <c r="J623" s="68"/>
    </row>
    <row r="624" spans="1:10" ht="15.6" hidden="1" x14ac:dyDescent="0.3">
      <c r="A624" s="68"/>
      <c r="B624" s="68"/>
      <c r="C624" s="68"/>
      <c r="D624" s="68"/>
      <c r="E624" s="339" t="s">
        <v>3096</v>
      </c>
      <c r="F624" s="68" t="s">
        <v>1243</v>
      </c>
      <c r="G624" s="68"/>
      <c r="H624" s="68"/>
      <c r="I624" s="68"/>
      <c r="J624" s="68"/>
    </row>
    <row r="625" spans="1:10" ht="15.6" hidden="1" x14ac:dyDescent="0.3">
      <c r="A625" s="68"/>
      <c r="B625" s="68"/>
      <c r="C625" s="68"/>
      <c r="D625" s="68"/>
      <c r="E625" s="339" t="s">
        <v>3097</v>
      </c>
      <c r="F625" s="68" t="s">
        <v>1245</v>
      </c>
      <c r="G625" s="68"/>
      <c r="H625" s="68"/>
      <c r="I625" s="68"/>
      <c r="J625" s="68"/>
    </row>
    <row r="626" spans="1:10" ht="15.6" hidden="1" x14ac:dyDescent="0.3">
      <c r="A626" s="68"/>
      <c r="B626" s="68"/>
      <c r="C626" s="68"/>
      <c r="D626" s="68"/>
      <c r="E626" s="339" t="s">
        <v>3098</v>
      </c>
      <c r="F626" s="68" t="s">
        <v>1247</v>
      </c>
      <c r="G626" s="68"/>
      <c r="H626" s="68"/>
      <c r="I626" s="68"/>
      <c r="J626" s="68"/>
    </row>
    <row r="627" spans="1:10" ht="15.6" hidden="1" x14ac:dyDescent="0.3">
      <c r="A627" s="68"/>
      <c r="B627" s="68"/>
      <c r="C627" s="68"/>
      <c r="D627" s="68"/>
      <c r="E627" s="339" t="s">
        <v>3099</v>
      </c>
      <c r="F627" s="68" t="s">
        <v>3100</v>
      </c>
      <c r="G627" s="68"/>
      <c r="H627" s="68"/>
      <c r="I627" s="68"/>
      <c r="J627" s="68"/>
    </row>
    <row r="628" spans="1:10" ht="15.6" hidden="1" x14ac:dyDescent="0.3">
      <c r="A628" s="68"/>
      <c r="B628" s="68"/>
      <c r="C628" s="68"/>
      <c r="D628" s="68"/>
      <c r="E628" s="339" t="s">
        <v>3101</v>
      </c>
      <c r="F628" s="68" t="s">
        <v>3102</v>
      </c>
      <c r="G628" s="68"/>
      <c r="H628" s="68"/>
      <c r="I628" s="68"/>
      <c r="J628" s="68"/>
    </row>
    <row r="629" spans="1:10" ht="15.6" hidden="1" x14ac:dyDescent="0.3">
      <c r="A629" s="68"/>
      <c r="B629" s="68"/>
      <c r="C629" s="68"/>
      <c r="D629" s="68"/>
      <c r="E629" s="339" t="s">
        <v>3103</v>
      </c>
      <c r="F629" s="68" t="s">
        <v>3104</v>
      </c>
      <c r="G629" s="68"/>
      <c r="H629" s="68"/>
      <c r="I629" s="68"/>
      <c r="J629" s="68"/>
    </row>
    <row r="630" spans="1:10" ht="15.6" hidden="1" x14ac:dyDescent="0.3">
      <c r="A630" s="68"/>
      <c r="B630" s="68"/>
      <c r="C630" s="68"/>
      <c r="D630" s="68"/>
      <c r="E630" s="339" t="s">
        <v>3105</v>
      </c>
      <c r="F630" s="68" t="s">
        <v>3106</v>
      </c>
      <c r="G630" s="68"/>
      <c r="H630" s="68"/>
      <c r="I630" s="68"/>
      <c r="J630" s="68"/>
    </row>
    <row r="631" spans="1:10" ht="15.6" hidden="1" x14ac:dyDescent="0.3">
      <c r="A631" s="68"/>
      <c r="B631" s="68"/>
      <c r="C631" s="68"/>
      <c r="D631" s="68"/>
      <c r="E631" s="339" t="s">
        <v>3107</v>
      </c>
      <c r="F631" s="68" t="s">
        <v>3108</v>
      </c>
      <c r="G631" s="68"/>
      <c r="H631" s="68"/>
      <c r="I631" s="68"/>
      <c r="J631" s="68"/>
    </row>
    <row r="632" spans="1:10" ht="15.6" hidden="1" x14ac:dyDescent="0.3">
      <c r="A632" s="68"/>
      <c r="B632" s="68"/>
      <c r="C632" s="68"/>
      <c r="D632" s="68"/>
      <c r="E632" s="339" t="s">
        <v>3109</v>
      </c>
      <c r="F632" s="68" t="s">
        <v>3110</v>
      </c>
      <c r="G632" s="68"/>
      <c r="H632" s="68"/>
      <c r="I632" s="68"/>
      <c r="J632" s="68"/>
    </row>
    <row r="633" spans="1:10" ht="15.6" hidden="1" x14ac:dyDescent="0.3">
      <c r="A633" s="68"/>
      <c r="B633" s="68"/>
      <c r="C633" s="68"/>
      <c r="D633" s="68"/>
      <c r="E633" s="339" t="s">
        <v>3111</v>
      </c>
      <c r="F633" s="68" t="s">
        <v>3112</v>
      </c>
      <c r="G633" s="68"/>
      <c r="H633" s="68"/>
      <c r="I633" s="68"/>
      <c r="J633" s="68"/>
    </row>
    <row r="634" spans="1:10" ht="15.6" hidden="1" x14ac:dyDescent="0.3">
      <c r="A634" s="68"/>
      <c r="B634" s="68"/>
      <c r="C634" s="68"/>
      <c r="D634" s="68"/>
      <c r="E634" s="339" t="s">
        <v>3113</v>
      </c>
      <c r="F634" s="68" t="s">
        <v>3114</v>
      </c>
      <c r="G634" s="68"/>
      <c r="H634" s="68"/>
      <c r="I634" s="68"/>
      <c r="J634" s="68"/>
    </row>
    <row r="635" spans="1:10" ht="15.6" hidden="1" x14ac:dyDescent="0.3">
      <c r="A635" s="68"/>
      <c r="B635" s="68"/>
      <c r="C635" s="68"/>
      <c r="D635" s="68"/>
      <c r="E635" s="339" t="s">
        <v>3115</v>
      </c>
      <c r="F635" s="68" t="s">
        <v>3116</v>
      </c>
      <c r="G635" s="68"/>
      <c r="H635" s="68"/>
      <c r="I635" s="68"/>
      <c r="J635" s="68"/>
    </row>
    <row r="636" spans="1:10" ht="15.6" hidden="1" x14ac:dyDescent="0.3">
      <c r="A636" s="68"/>
      <c r="B636" s="68"/>
      <c r="C636" s="68"/>
      <c r="D636" s="68"/>
      <c r="E636" s="339" t="s">
        <v>3117</v>
      </c>
      <c r="F636" s="68" t="s">
        <v>3118</v>
      </c>
      <c r="G636" s="68"/>
      <c r="H636" s="68"/>
      <c r="I636" s="68"/>
      <c r="J636" s="68"/>
    </row>
    <row r="637" spans="1:10" ht="15.6" hidden="1" x14ac:dyDescent="0.3">
      <c r="A637" s="68"/>
      <c r="B637" s="68"/>
      <c r="C637" s="68"/>
      <c r="D637" s="68"/>
      <c r="E637" s="339" t="s">
        <v>3119</v>
      </c>
      <c r="F637" s="68" t="s">
        <v>3120</v>
      </c>
      <c r="G637" s="68"/>
      <c r="H637" s="68"/>
      <c r="I637" s="68"/>
      <c r="J637" s="68"/>
    </row>
    <row r="638" spans="1:10" ht="15.6" hidden="1" x14ac:dyDescent="0.3">
      <c r="A638" s="68"/>
      <c r="B638" s="68"/>
      <c r="C638" s="68"/>
      <c r="D638" s="68"/>
      <c r="E638" s="339" t="s">
        <v>3121</v>
      </c>
      <c r="F638" s="68" t="s">
        <v>3122</v>
      </c>
      <c r="G638" s="68"/>
      <c r="H638" s="68"/>
      <c r="I638" s="68"/>
      <c r="J638" s="68"/>
    </row>
    <row r="639" spans="1:10" ht="15.6" hidden="1" x14ac:dyDescent="0.3">
      <c r="A639" s="68"/>
      <c r="B639" s="68"/>
      <c r="C639" s="68"/>
      <c r="D639" s="68"/>
      <c r="E639" s="339" t="s">
        <v>3123</v>
      </c>
      <c r="F639" s="68" t="s">
        <v>3124</v>
      </c>
      <c r="G639" s="68"/>
      <c r="H639" s="68"/>
      <c r="I639" s="68"/>
      <c r="J639" s="68"/>
    </row>
    <row r="640" spans="1:10" ht="15.6" hidden="1" x14ac:dyDescent="0.3">
      <c r="A640" s="68"/>
      <c r="B640" s="68"/>
      <c r="C640" s="68"/>
      <c r="D640" s="68"/>
      <c r="E640" s="339" t="s">
        <v>3125</v>
      </c>
      <c r="F640" s="68" t="s">
        <v>3126</v>
      </c>
      <c r="G640" s="68"/>
      <c r="H640" s="68"/>
      <c r="I640" s="68"/>
      <c r="J640" s="68"/>
    </row>
    <row r="641" spans="1:10" ht="15.6" hidden="1" x14ac:dyDescent="0.3">
      <c r="A641" s="68"/>
      <c r="B641" s="68"/>
      <c r="C641" s="68"/>
      <c r="D641" s="68"/>
      <c r="E641" s="339" t="s">
        <v>3127</v>
      </c>
      <c r="F641" s="68" t="s">
        <v>3128</v>
      </c>
      <c r="G641" s="68"/>
      <c r="H641" s="68"/>
      <c r="I641" s="68"/>
      <c r="J641" s="68"/>
    </row>
    <row r="642" spans="1:10" ht="15.6" hidden="1" x14ac:dyDescent="0.3">
      <c r="A642" s="68"/>
      <c r="B642" s="68"/>
      <c r="C642" s="68"/>
      <c r="D642" s="68"/>
      <c r="E642" s="339" t="s">
        <v>3129</v>
      </c>
      <c r="F642" s="68" t="s">
        <v>3130</v>
      </c>
      <c r="G642" s="68"/>
      <c r="H642" s="68"/>
      <c r="I642" s="68"/>
      <c r="J642" s="68"/>
    </row>
    <row r="643" spans="1:10" ht="15.6" hidden="1" x14ac:dyDescent="0.3">
      <c r="A643" s="68"/>
      <c r="B643" s="68"/>
      <c r="C643" s="68"/>
      <c r="D643" s="68"/>
      <c r="E643" s="339" t="s">
        <v>3131</v>
      </c>
      <c r="F643" s="68" t="s">
        <v>3132</v>
      </c>
      <c r="G643" s="68"/>
      <c r="H643" s="68"/>
      <c r="I643" s="68"/>
      <c r="J643" s="68"/>
    </row>
    <row r="644" spans="1:10" ht="15.6" hidden="1" x14ac:dyDescent="0.3">
      <c r="A644" s="68"/>
      <c r="B644" s="68"/>
      <c r="C644" s="68"/>
      <c r="D644" s="68"/>
      <c r="E644" s="339" t="s">
        <v>3133</v>
      </c>
      <c r="F644" s="68" t="s">
        <v>3134</v>
      </c>
      <c r="G644" s="68"/>
      <c r="H644" s="68"/>
      <c r="I644" s="68"/>
      <c r="J644" s="68"/>
    </row>
    <row r="645" spans="1:10" ht="15.6" hidden="1" x14ac:dyDescent="0.3">
      <c r="A645" s="68"/>
      <c r="B645" s="68"/>
      <c r="C645" s="68"/>
      <c r="D645" s="68"/>
      <c r="E645" s="339" t="s">
        <v>3135</v>
      </c>
      <c r="F645" s="68" t="s">
        <v>3136</v>
      </c>
      <c r="G645" s="68"/>
      <c r="H645" s="68"/>
      <c r="I645" s="68"/>
      <c r="J645" s="68"/>
    </row>
    <row r="646" spans="1:10" ht="15.6" hidden="1" x14ac:dyDescent="0.3">
      <c r="A646" s="68"/>
      <c r="B646" s="68"/>
      <c r="C646" s="68"/>
      <c r="D646" s="68"/>
      <c r="E646" s="339" t="s">
        <v>3137</v>
      </c>
      <c r="F646" s="68" t="s">
        <v>3138</v>
      </c>
      <c r="G646" s="68"/>
      <c r="H646" s="68"/>
      <c r="I646" s="68"/>
      <c r="J646" s="68"/>
    </row>
    <row r="647" spans="1:10" ht="15.6" hidden="1" x14ac:dyDescent="0.3">
      <c r="A647" s="68"/>
      <c r="B647" s="68"/>
      <c r="C647" s="68"/>
      <c r="D647" s="68"/>
      <c r="E647" s="339" t="s">
        <v>3139</v>
      </c>
      <c r="F647" s="68" t="s">
        <v>3140</v>
      </c>
      <c r="G647" s="68"/>
      <c r="H647" s="68"/>
      <c r="I647" s="68"/>
      <c r="J647" s="68"/>
    </row>
    <row r="648" spans="1:10" ht="15.6" hidden="1" x14ac:dyDescent="0.3">
      <c r="A648" s="68"/>
      <c r="B648" s="68"/>
      <c r="C648" s="68"/>
      <c r="D648" s="68"/>
      <c r="E648" s="339" t="s">
        <v>3141</v>
      </c>
      <c r="F648" s="68" t="s">
        <v>3142</v>
      </c>
      <c r="G648" s="68"/>
      <c r="H648" s="68"/>
      <c r="I648" s="68"/>
      <c r="J648" s="68"/>
    </row>
    <row r="649" spans="1:10" ht="15.6" hidden="1" x14ac:dyDescent="0.3">
      <c r="A649" s="68"/>
      <c r="B649" s="68"/>
      <c r="C649" s="68"/>
      <c r="D649" s="68"/>
      <c r="E649" s="339" t="s">
        <v>3143</v>
      </c>
      <c r="F649" s="68" t="s">
        <v>3144</v>
      </c>
      <c r="G649" s="68"/>
      <c r="H649" s="68"/>
      <c r="I649" s="68"/>
      <c r="J649" s="68"/>
    </row>
    <row r="650" spans="1:10" ht="15.6" hidden="1" x14ac:dyDescent="0.3">
      <c r="A650" s="68"/>
      <c r="B650" s="68"/>
      <c r="C650" s="68"/>
      <c r="D650" s="68"/>
      <c r="E650" s="339" t="s">
        <v>3145</v>
      </c>
      <c r="F650" s="68" t="s">
        <v>3146</v>
      </c>
      <c r="G650" s="68"/>
      <c r="H650" s="68"/>
      <c r="I650" s="68"/>
      <c r="J650" s="68"/>
    </row>
    <row r="651" spans="1:10" ht="15.6" hidden="1" x14ac:dyDescent="0.3">
      <c r="A651" s="68"/>
      <c r="B651" s="68"/>
      <c r="C651" s="68"/>
      <c r="D651" s="68"/>
      <c r="E651" s="339" t="s">
        <v>3147</v>
      </c>
      <c r="F651" s="68" t="s">
        <v>3148</v>
      </c>
      <c r="G651" s="68"/>
      <c r="H651" s="68"/>
      <c r="I651" s="68"/>
      <c r="J651" s="68"/>
    </row>
    <row r="652" spans="1:10" ht="15.6" hidden="1" x14ac:dyDescent="0.3">
      <c r="A652" s="68"/>
      <c r="B652" s="68"/>
      <c r="C652" s="68"/>
      <c r="D652" s="68"/>
      <c r="E652" s="339" t="s">
        <v>3149</v>
      </c>
      <c r="F652" s="68" t="s">
        <v>3150</v>
      </c>
      <c r="G652" s="68"/>
      <c r="H652" s="68"/>
      <c r="I652" s="68"/>
      <c r="J652" s="68"/>
    </row>
    <row r="653" spans="1:10" ht="15.6" hidden="1" x14ac:dyDescent="0.3">
      <c r="A653" s="68"/>
      <c r="B653" s="68"/>
      <c r="C653" s="68"/>
      <c r="D653" s="68"/>
      <c r="E653" s="339" t="s">
        <v>3151</v>
      </c>
      <c r="F653" s="68" t="s">
        <v>3152</v>
      </c>
      <c r="G653" s="68"/>
      <c r="H653" s="68"/>
      <c r="I653" s="68"/>
      <c r="J653" s="68"/>
    </row>
    <row r="654" spans="1:10" ht="15.6" hidden="1" x14ac:dyDescent="0.3">
      <c r="A654" s="68"/>
      <c r="B654" s="68"/>
      <c r="C654" s="68"/>
      <c r="D654" s="68"/>
      <c r="E654" s="339" t="s">
        <v>3153</v>
      </c>
      <c r="F654" s="68" t="s">
        <v>3154</v>
      </c>
      <c r="G654" s="68"/>
      <c r="H654" s="68"/>
      <c r="I654" s="68"/>
      <c r="J654" s="68"/>
    </row>
    <row r="655" spans="1:10" ht="15.6" hidden="1" x14ac:dyDescent="0.3">
      <c r="A655" s="68"/>
      <c r="B655" s="68"/>
      <c r="C655" s="68"/>
      <c r="D655" s="68"/>
      <c r="E655" s="339" t="s">
        <v>3155</v>
      </c>
      <c r="F655" s="68" t="s">
        <v>3156</v>
      </c>
      <c r="G655" s="68"/>
      <c r="H655" s="68"/>
      <c r="I655" s="68"/>
      <c r="J655" s="68"/>
    </row>
    <row r="656" spans="1:10" ht="15.6" hidden="1" x14ac:dyDescent="0.3">
      <c r="A656" s="68"/>
      <c r="B656" s="68"/>
      <c r="C656" s="68"/>
      <c r="D656" s="68"/>
      <c r="E656" s="339" t="s">
        <v>3157</v>
      </c>
      <c r="F656" s="68" t="s">
        <v>3158</v>
      </c>
      <c r="G656" s="68"/>
      <c r="H656" s="68"/>
      <c r="I656" s="68"/>
      <c r="J656" s="68"/>
    </row>
    <row r="657" spans="1:10" ht="15.6" hidden="1" x14ac:dyDescent="0.3">
      <c r="A657" s="68"/>
      <c r="B657" s="68"/>
      <c r="C657" s="68"/>
      <c r="D657" s="68"/>
      <c r="E657" s="339" t="s">
        <v>3159</v>
      </c>
      <c r="F657" s="68" t="s">
        <v>3160</v>
      </c>
      <c r="G657" s="68"/>
      <c r="H657" s="68"/>
      <c r="I657" s="68"/>
      <c r="J657" s="68"/>
    </row>
    <row r="658" spans="1:10" ht="15.6" hidden="1" x14ac:dyDescent="0.3">
      <c r="A658" s="68"/>
      <c r="B658" s="68"/>
      <c r="C658" s="68"/>
      <c r="D658" s="68"/>
      <c r="E658" s="339" t="s">
        <v>3161</v>
      </c>
      <c r="F658" s="68" t="s">
        <v>3162</v>
      </c>
      <c r="G658" s="68"/>
      <c r="H658" s="68"/>
      <c r="I658" s="68"/>
      <c r="J658" s="68"/>
    </row>
    <row r="659" spans="1:10" ht="15.6" hidden="1" x14ac:dyDescent="0.3">
      <c r="A659" s="68"/>
      <c r="B659" s="68"/>
      <c r="C659" s="68"/>
      <c r="D659" s="68"/>
      <c r="E659" s="339" t="s">
        <v>3163</v>
      </c>
      <c r="F659" s="68" t="s">
        <v>3164</v>
      </c>
      <c r="G659" s="68"/>
      <c r="H659" s="68"/>
      <c r="I659" s="68"/>
      <c r="J659" s="68"/>
    </row>
    <row r="660" spans="1:10" ht="15.6" hidden="1" x14ac:dyDescent="0.3">
      <c r="A660" s="68"/>
      <c r="B660" s="68"/>
      <c r="C660" s="68"/>
      <c r="D660" s="68"/>
      <c r="E660" s="339" t="s">
        <v>3165</v>
      </c>
      <c r="F660" s="68" t="s">
        <v>3166</v>
      </c>
      <c r="G660" s="68"/>
      <c r="H660" s="68"/>
      <c r="I660" s="68"/>
      <c r="J660" s="68"/>
    </row>
    <row r="661" spans="1:10" ht="15.6" hidden="1" x14ac:dyDescent="0.3">
      <c r="A661" s="68"/>
      <c r="B661" s="68"/>
      <c r="C661" s="68"/>
      <c r="D661" s="68"/>
      <c r="E661" s="339" t="s">
        <v>3167</v>
      </c>
      <c r="F661" s="68" t="s">
        <v>3168</v>
      </c>
      <c r="G661" s="68"/>
      <c r="H661" s="68"/>
      <c r="I661" s="68"/>
      <c r="J661" s="68"/>
    </row>
    <row r="662" spans="1:10" ht="15.6" hidden="1" x14ac:dyDescent="0.3">
      <c r="A662" s="68"/>
      <c r="B662" s="68"/>
      <c r="C662" s="68"/>
      <c r="D662" s="68"/>
      <c r="E662" s="339" t="s">
        <v>3169</v>
      </c>
      <c r="F662" s="68" t="s">
        <v>3170</v>
      </c>
      <c r="G662" s="68"/>
      <c r="H662" s="68"/>
      <c r="I662" s="68"/>
      <c r="J662" s="68"/>
    </row>
    <row r="663" spans="1:10" ht="15.6" hidden="1" x14ac:dyDescent="0.3">
      <c r="A663" s="68"/>
      <c r="B663" s="68"/>
      <c r="C663" s="68"/>
      <c r="D663" s="68"/>
      <c r="E663" s="339" t="s">
        <v>3171</v>
      </c>
      <c r="F663" s="68" t="s">
        <v>3172</v>
      </c>
      <c r="G663" s="68"/>
      <c r="H663" s="68"/>
      <c r="I663" s="68"/>
      <c r="J663" s="68"/>
    </row>
    <row r="664" spans="1:10" ht="15.6" hidden="1" x14ac:dyDescent="0.3">
      <c r="A664" s="68"/>
      <c r="B664" s="68"/>
      <c r="C664" s="68"/>
      <c r="D664" s="68"/>
      <c r="E664" s="339" t="s">
        <v>3173</v>
      </c>
      <c r="F664" s="68" t="s">
        <v>3174</v>
      </c>
      <c r="G664" s="68"/>
      <c r="H664" s="68"/>
      <c r="I664" s="68"/>
      <c r="J664" s="68"/>
    </row>
    <row r="665" spans="1:10" ht="15.6" hidden="1" x14ac:dyDescent="0.3">
      <c r="A665" s="68"/>
      <c r="B665" s="68"/>
      <c r="C665" s="68"/>
      <c r="D665" s="68"/>
      <c r="E665" s="339" t="s">
        <v>3175</v>
      </c>
      <c r="F665" s="68" t="s">
        <v>3176</v>
      </c>
      <c r="G665" s="68"/>
      <c r="H665" s="68"/>
      <c r="I665" s="68"/>
      <c r="J665" s="68"/>
    </row>
    <row r="666" spans="1:10" ht="15.6" hidden="1" x14ac:dyDescent="0.3">
      <c r="A666" s="68"/>
      <c r="B666" s="68"/>
      <c r="C666" s="68"/>
      <c r="D666" s="68"/>
      <c r="E666" s="339" t="s">
        <v>3177</v>
      </c>
      <c r="F666" s="68" t="s">
        <v>3178</v>
      </c>
      <c r="G666" s="68"/>
      <c r="H666" s="68"/>
      <c r="I666" s="68"/>
      <c r="J666" s="68"/>
    </row>
    <row r="667" spans="1:10" ht="15.6" hidden="1" x14ac:dyDescent="0.3">
      <c r="A667" s="68"/>
      <c r="B667" s="68"/>
      <c r="C667" s="68"/>
      <c r="D667" s="68"/>
      <c r="E667" s="339" t="s">
        <v>3179</v>
      </c>
      <c r="F667" s="68" t="s">
        <v>3180</v>
      </c>
      <c r="G667" s="68"/>
      <c r="H667" s="68"/>
      <c r="I667" s="68"/>
      <c r="J667" s="68"/>
    </row>
    <row r="668" spans="1:10" ht="15.6" hidden="1" x14ac:dyDescent="0.3">
      <c r="A668" s="68"/>
      <c r="B668" s="68"/>
      <c r="C668" s="68"/>
      <c r="D668" s="68"/>
      <c r="E668" s="339" t="s">
        <v>3181</v>
      </c>
      <c r="F668" s="68" t="s">
        <v>3182</v>
      </c>
      <c r="G668" s="68"/>
      <c r="H668" s="68"/>
      <c r="I668" s="68"/>
      <c r="J668" s="68"/>
    </row>
    <row r="669" spans="1:10" ht="15.6" hidden="1" x14ac:dyDescent="0.3">
      <c r="A669" s="68"/>
      <c r="B669" s="68"/>
      <c r="C669" s="68"/>
      <c r="D669" s="68"/>
      <c r="E669" s="339" t="s">
        <v>3183</v>
      </c>
      <c r="F669" s="68" t="s">
        <v>3184</v>
      </c>
      <c r="G669" s="68"/>
      <c r="H669" s="68"/>
      <c r="I669" s="68"/>
      <c r="J669" s="68"/>
    </row>
    <row r="670" spans="1:10" ht="15.6" hidden="1" x14ac:dyDescent="0.3">
      <c r="A670" s="68"/>
      <c r="B670" s="68"/>
      <c r="C670" s="68"/>
      <c r="D670" s="68"/>
      <c r="E670" s="339" t="s">
        <v>3185</v>
      </c>
      <c r="F670" s="68" t="s">
        <v>3186</v>
      </c>
      <c r="G670" s="68"/>
      <c r="H670" s="68"/>
      <c r="I670" s="68"/>
      <c r="J670" s="68"/>
    </row>
  </sheetData>
  <mergeCells count="44">
    <mergeCell ref="C52:G52"/>
    <mergeCell ref="B112:F112"/>
    <mergeCell ref="C44:G44"/>
    <mergeCell ref="C45:G45"/>
    <mergeCell ref="B47:G47"/>
    <mergeCell ref="C49:G49"/>
    <mergeCell ref="C50:G50"/>
    <mergeCell ref="C51:G51"/>
    <mergeCell ref="C43:G43"/>
    <mergeCell ref="B31:D31"/>
    <mergeCell ref="B32:G32"/>
    <mergeCell ref="B33:D33"/>
    <mergeCell ref="C34:G34"/>
    <mergeCell ref="C35:G35"/>
    <mergeCell ref="C36:G36"/>
    <mergeCell ref="C37:G37"/>
    <mergeCell ref="C38:G38"/>
    <mergeCell ref="C39:G39"/>
    <mergeCell ref="B40:D40"/>
    <mergeCell ref="B41:G41"/>
    <mergeCell ref="C30:G30"/>
    <mergeCell ref="C18:G18"/>
    <mergeCell ref="C19:G19"/>
    <mergeCell ref="C20:G20"/>
    <mergeCell ref="E21:G21"/>
    <mergeCell ref="C22:G22"/>
    <mergeCell ref="C23:G23"/>
    <mergeCell ref="B24:D24"/>
    <mergeCell ref="B25:G25"/>
    <mergeCell ref="C27:G27"/>
    <mergeCell ref="C28:G28"/>
    <mergeCell ref="C29:G29"/>
    <mergeCell ref="C17:G17"/>
    <mergeCell ref="B3:G3"/>
    <mergeCell ref="B4:G4"/>
    <mergeCell ref="B5:D5"/>
    <mergeCell ref="B6:G6"/>
    <mergeCell ref="B7:D7"/>
    <mergeCell ref="C8:G8"/>
    <mergeCell ref="C9:G9"/>
    <mergeCell ref="B10:B13"/>
    <mergeCell ref="C14:G14"/>
    <mergeCell ref="C15:G15"/>
    <mergeCell ref="C16:G16"/>
  </mergeCells>
  <dataValidations count="10">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C13">
      <formula1>$B$114:$B$119</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D13">
      <formula1>$C$114:$C$134</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E13">
      <formula1>$D$114:$D$173</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F13">
      <formula1>$E$114:$E$570</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G13">
      <formula1>$F$114:$F$574</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$G$114:$G$116</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$H$114:$H$118</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$I$114:$I$121</formula1>
    </dataValidation>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$J$114:$J$115</formula1>
    </dataValidation>
  </dataValidations>
  <hyperlinks>
    <hyperlink ref="A1" location="'5.1.1.b'!A1" display="Regresar"/>
    <hyperlink ref="C38" r:id="rId1"/>
  </hyperlinks>
  <printOptions horizontalCentered="1" verticalCentered="1"/>
  <pageMargins left="0.70866141732283472" right="0.70866141732283472" top="0.74803149606299213" bottom="0.74803149606299213" header="0.31496062992125984" footer="0.31496062992125984"/>
  <pageSetup scale="32" orientation="portrait" r:id="rId2"/>
  <drawing r:id="rId3"/>
  <legacyDrawing r:id="rId4"/>
  <tableParts count="10">
    <tablePart r:id="rId5"/>
    <tablePart r:id="rId6"/>
    <tablePart r:id="rId7"/>
    <tablePart r:id="rId8"/>
    <tablePart r:id="rId9"/>
    <tablePart r:id="rId10"/>
    <tablePart r:id="rId11"/>
    <tablePart r:id="rId12"/>
    <tablePart r:id="rId13"/>
    <tablePart r:id="rId14"/>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dimension ref="A1:M23"/>
  <sheetViews>
    <sheetView showGridLines="0" zoomScale="90" zoomScaleNormal="90" workbookViewId="0">
      <selection activeCell="E24" sqref="E24"/>
    </sheetView>
  </sheetViews>
  <sheetFormatPr baseColWidth="10" defaultColWidth="11.42578125" defaultRowHeight="15" x14ac:dyDescent="0.25"/>
  <cols>
    <col min="1" max="1" width="11.42578125" style="89"/>
    <col min="2" max="2" width="22.7109375" style="89" customWidth="1"/>
    <col min="3" max="3" width="16.28515625" style="89" customWidth="1"/>
    <col min="4" max="4" width="12.7109375" style="114" customWidth="1"/>
    <col min="5" max="5" width="11" style="89" customWidth="1"/>
    <col min="6" max="6" width="11.28515625" style="89" customWidth="1"/>
    <col min="7" max="7" width="12.42578125" style="89" customWidth="1"/>
    <col min="8" max="8" width="15.28515625" style="89" customWidth="1"/>
    <col min="9" max="9" width="12.5703125" style="89" customWidth="1"/>
    <col min="10" max="12" width="13.7109375" style="89" bestFit="1" customWidth="1"/>
    <col min="13" max="13" width="12.42578125" style="89" bestFit="1" customWidth="1"/>
    <col min="14" max="14" width="13.7109375" style="89" bestFit="1" customWidth="1"/>
    <col min="15" max="16384" width="11.42578125" style="89"/>
  </cols>
  <sheetData>
    <row r="1" spans="1:13" ht="15.6" x14ac:dyDescent="0.3">
      <c r="A1" s="23" t="s">
        <v>32</v>
      </c>
      <c r="F1" s="88"/>
      <c r="H1" s="23" t="s">
        <v>34</v>
      </c>
    </row>
    <row r="2" spans="1:13" s="88" customFormat="1" ht="15.75" x14ac:dyDescent="0.25">
      <c r="B2" s="98" t="s">
        <v>1535</v>
      </c>
      <c r="D2" s="115"/>
    </row>
    <row r="3" spans="1:13" s="88" customFormat="1" ht="14.45" x14ac:dyDescent="0.3">
      <c r="B3" s="112" t="s">
        <v>14</v>
      </c>
      <c r="C3" s="89"/>
      <c r="D3" s="114"/>
      <c r="E3" s="89"/>
      <c r="F3" s="89"/>
      <c r="G3" s="89"/>
      <c r="J3" s="116"/>
    </row>
    <row r="4" spans="1:13" s="88" customFormat="1" ht="14.45" x14ac:dyDescent="0.3">
      <c r="B4" s="112" t="s">
        <v>50</v>
      </c>
      <c r="C4" s="89"/>
      <c r="D4" s="114"/>
      <c r="E4" s="89"/>
      <c r="F4" s="89"/>
      <c r="G4" s="89"/>
      <c r="J4" s="116"/>
    </row>
    <row r="5" spans="1:13" s="88" customFormat="1" x14ac:dyDescent="0.25">
      <c r="B5" s="113" t="s">
        <v>473</v>
      </c>
      <c r="C5" s="89"/>
      <c r="D5" s="114"/>
      <c r="E5" s="89"/>
      <c r="F5" s="89"/>
      <c r="G5" s="89"/>
      <c r="J5" s="116"/>
    </row>
    <row r="6" spans="1:13" s="88" customFormat="1" x14ac:dyDescent="0.25">
      <c r="B6" s="117" t="s">
        <v>1591</v>
      </c>
      <c r="C6" s="89"/>
      <c r="D6" s="114"/>
      <c r="E6" s="89"/>
      <c r="F6" s="89"/>
      <c r="G6" s="89"/>
    </row>
    <row r="7" spans="1:13" s="88" customFormat="1" ht="14.45" x14ac:dyDescent="0.3">
      <c r="B7" s="117"/>
      <c r="C7" s="89"/>
      <c r="D7" s="114"/>
      <c r="E7" s="89"/>
      <c r="F7" s="89"/>
      <c r="G7" s="89"/>
    </row>
    <row r="8" spans="1:13" s="88" customFormat="1" x14ac:dyDescent="0.25">
      <c r="B8" s="117" t="s">
        <v>1592</v>
      </c>
      <c r="C8" s="89"/>
      <c r="D8" s="114"/>
      <c r="E8" s="89"/>
      <c r="F8" s="89"/>
      <c r="G8" s="89"/>
    </row>
    <row r="9" spans="1:13" ht="14.45" x14ac:dyDescent="0.3">
      <c r="C9" s="88"/>
      <c r="D9" s="115"/>
    </row>
    <row r="10" spans="1:13" s="117" customFormat="1" x14ac:dyDescent="0.25">
      <c r="B10" s="88" t="s">
        <v>1717</v>
      </c>
      <c r="D10" s="674"/>
    </row>
    <row r="11" spans="1:13" s="117" customFormat="1" ht="14.45" x14ac:dyDescent="0.3">
      <c r="B11" s="891" t="s">
        <v>3808</v>
      </c>
      <c r="D11" s="674"/>
    </row>
    <row r="12" spans="1:13" x14ac:dyDescent="0.25">
      <c r="B12" s="1649" t="s">
        <v>1596</v>
      </c>
      <c r="C12" s="1650"/>
      <c r="D12" s="1195">
        <v>2010</v>
      </c>
      <c r="E12" s="1195">
        <v>2011</v>
      </c>
      <c r="F12" s="1195">
        <v>2012</v>
      </c>
      <c r="G12" s="1195">
        <v>2013</v>
      </c>
      <c r="H12" s="1195">
        <v>2014</v>
      </c>
      <c r="I12" s="1195">
        <v>2015</v>
      </c>
      <c r="J12" s="1195">
        <v>2016</v>
      </c>
      <c r="K12" s="1195">
        <v>2017</v>
      </c>
      <c r="L12" s="1195">
        <v>2018</v>
      </c>
      <c r="M12" s="1195">
        <v>2019</v>
      </c>
    </row>
    <row r="13" spans="1:13" ht="14.45" x14ac:dyDescent="0.3">
      <c r="B13" s="1651" t="s">
        <v>1</v>
      </c>
      <c r="C13" s="1651"/>
      <c r="D13" s="1196">
        <v>4133568</v>
      </c>
      <c r="E13" s="1196">
        <v>4264255</v>
      </c>
      <c r="F13" s="1196">
        <v>4343888</v>
      </c>
      <c r="G13" s="1196">
        <v>4382894</v>
      </c>
      <c r="H13" s="1196">
        <v>4463094</v>
      </c>
      <c r="I13" s="1196">
        <v>4524227</v>
      </c>
      <c r="J13" s="1196">
        <v>4584701</v>
      </c>
      <c r="K13" s="1196">
        <v>4578674</v>
      </c>
      <c r="L13" s="1196">
        <v>4709563</v>
      </c>
      <c r="M13" s="1196">
        <v>4761971</v>
      </c>
    </row>
    <row r="14" spans="1:13" x14ac:dyDescent="0.25">
      <c r="B14" s="1646" t="s">
        <v>1511</v>
      </c>
      <c r="C14" s="1191" t="s">
        <v>1796</v>
      </c>
      <c r="D14" s="1190">
        <v>3194953</v>
      </c>
      <c r="E14" s="1190">
        <v>3276939</v>
      </c>
      <c r="F14" s="1190">
        <v>3321522</v>
      </c>
      <c r="G14" s="1190">
        <v>3357771</v>
      </c>
      <c r="H14" s="1190">
        <v>3397413</v>
      </c>
      <c r="I14" s="1190">
        <v>3435562</v>
      </c>
      <c r="J14" s="1190">
        <v>3468864</v>
      </c>
      <c r="K14" s="1190">
        <v>3467768</v>
      </c>
      <c r="L14" s="1190">
        <v>3547689</v>
      </c>
      <c r="M14" s="1190">
        <v>3595277</v>
      </c>
    </row>
    <row r="15" spans="1:13" x14ac:dyDescent="0.25">
      <c r="B15" s="1647"/>
      <c r="C15" s="1197" t="s">
        <v>1797</v>
      </c>
      <c r="D15" s="1190">
        <v>938615</v>
      </c>
      <c r="E15" s="1190">
        <v>987316</v>
      </c>
      <c r="F15" s="1190">
        <v>1022366</v>
      </c>
      <c r="G15" s="1190">
        <v>1025123</v>
      </c>
      <c r="H15" s="1190">
        <v>1065681</v>
      </c>
      <c r="I15" s="1190">
        <v>1088665</v>
      </c>
      <c r="J15" s="1190">
        <v>1115837</v>
      </c>
      <c r="K15" s="1190">
        <v>1110906</v>
      </c>
      <c r="L15" s="1190">
        <v>1161874</v>
      </c>
      <c r="M15" s="1190">
        <v>1166694</v>
      </c>
    </row>
    <row r="16" spans="1:13" x14ac:dyDescent="0.25">
      <c r="B16" s="1646" t="s">
        <v>1516</v>
      </c>
      <c r="C16" s="1191" t="s">
        <v>1524</v>
      </c>
      <c r="D16" s="1190">
        <v>2731610</v>
      </c>
      <c r="E16" s="1190">
        <v>2794224</v>
      </c>
      <c r="F16" s="1190">
        <v>2831985</v>
      </c>
      <c r="G16" s="1190">
        <v>2872238</v>
      </c>
      <c r="H16" s="1190">
        <v>2903227</v>
      </c>
      <c r="I16" s="1190">
        <v>2934362</v>
      </c>
      <c r="J16" s="1190">
        <v>2955255</v>
      </c>
      <c r="K16" s="1190">
        <v>2946727</v>
      </c>
      <c r="L16" s="1190">
        <v>3019505</v>
      </c>
      <c r="M16" s="1190">
        <v>3043302</v>
      </c>
    </row>
    <row r="17" spans="2:13" x14ac:dyDescent="0.25">
      <c r="B17" s="1646"/>
      <c r="C17" s="1191" t="s">
        <v>1525</v>
      </c>
      <c r="D17" s="1190">
        <v>302905</v>
      </c>
      <c r="E17" s="1190">
        <v>307334</v>
      </c>
      <c r="F17" s="1190">
        <v>314968</v>
      </c>
      <c r="G17" s="1190">
        <v>313743</v>
      </c>
      <c r="H17" s="1190">
        <v>323083</v>
      </c>
      <c r="I17" s="1190">
        <v>334948</v>
      </c>
      <c r="J17" s="1190">
        <v>341539</v>
      </c>
      <c r="K17" s="1190">
        <v>348414</v>
      </c>
      <c r="L17" s="1190">
        <v>353750</v>
      </c>
      <c r="M17" s="1190">
        <v>369089</v>
      </c>
    </row>
    <row r="18" spans="2:13" x14ac:dyDescent="0.25">
      <c r="B18" s="1646"/>
      <c r="C18" s="1191" t="s">
        <v>1526</v>
      </c>
      <c r="D18" s="1190">
        <v>240586</v>
      </c>
      <c r="E18" s="1190">
        <v>246620</v>
      </c>
      <c r="F18" s="1190">
        <v>252415</v>
      </c>
      <c r="G18" s="1190">
        <v>250939</v>
      </c>
      <c r="H18" s="1190">
        <v>262539</v>
      </c>
      <c r="I18" s="1190">
        <v>264858</v>
      </c>
      <c r="J18" s="1190">
        <v>268295</v>
      </c>
      <c r="K18" s="1190">
        <v>258996</v>
      </c>
      <c r="L18" s="1190">
        <v>276604</v>
      </c>
      <c r="M18" s="1190">
        <v>282388</v>
      </c>
    </row>
    <row r="19" spans="2:13" x14ac:dyDescent="0.25">
      <c r="B19" s="1646"/>
      <c r="C19" s="1191" t="s">
        <v>1527</v>
      </c>
      <c r="D19" s="1190">
        <v>287958</v>
      </c>
      <c r="E19" s="1190">
        <v>283724</v>
      </c>
      <c r="F19" s="1190">
        <v>297419</v>
      </c>
      <c r="G19" s="1190">
        <v>300936</v>
      </c>
      <c r="H19" s="1190">
        <v>297547</v>
      </c>
      <c r="I19" s="1190">
        <v>311794</v>
      </c>
      <c r="J19" s="1190">
        <v>318543</v>
      </c>
      <c r="K19" s="1190">
        <v>318357</v>
      </c>
      <c r="L19" s="1190">
        <v>317204</v>
      </c>
      <c r="M19" s="1190">
        <v>325185</v>
      </c>
    </row>
    <row r="20" spans="2:13" x14ac:dyDescent="0.25">
      <c r="B20" s="1646"/>
      <c r="C20" s="1192" t="s">
        <v>1798</v>
      </c>
      <c r="D20" s="1190">
        <v>304205</v>
      </c>
      <c r="E20" s="1190">
        <v>335045</v>
      </c>
      <c r="F20" s="1190">
        <v>337124</v>
      </c>
      <c r="G20" s="1190">
        <v>342389</v>
      </c>
      <c r="H20" s="1190">
        <v>344030</v>
      </c>
      <c r="I20" s="1190">
        <v>354068</v>
      </c>
      <c r="J20" s="1190">
        <v>357016</v>
      </c>
      <c r="K20" s="1190">
        <v>356746</v>
      </c>
      <c r="L20" s="1190">
        <v>375699</v>
      </c>
      <c r="M20" s="1190">
        <v>377178</v>
      </c>
    </row>
    <row r="21" spans="2:13" x14ac:dyDescent="0.25">
      <c r="B21" s="1647"/>
      <c r="C21" s="1193" t="s">
        <v>1529</v>
      </c>
      <c r="D21" s="1194">
        <v>266304</v>
      </c>
      <c r="E21" s="1194">
        <v>297308</v>
      </c>
      <c r="F21" s="1194">
        <v>309977</v>
      </c>
      <c r="G21" s="1194">
        <v>302649</v>
      </c>
      <c r="H21" s="1194">
        <v>332668</v>
      </c>
      <c r="I21" s="1194">
        <v>324197</v>
      </c>
      <c r="J21" s="1194">
        <v>344053</v>
      </c>
      <c r="K21" s="1194">
        <v>349434</v>
      </c>
      <c r="L21" s="1194">
        <v>366801</v>
      </c>
      <c r="M21" s="1194">
        <v>364829</v>
      </c>
    </row>
    <row r="22" spans="2:13" x14ac:dyDescent="0.25">
      <c r="B22" s="1648" t="s">
        <v>3649</v>
      </c>
      <c r="C22" s="1648"/>
      <c r="D22" s="1648"/>
      <c r="E22" s="1648"/>
      <c r="F22" s="1648"/>
      <c r="G22" s="1648"/>
      <c r="H22" s="1648"/>
      <c r="I22" s="1648"/>
      <c r="J22" s="1648"/>
      <c r="K22" s="1648"/>
      <c r="L22" s="1648"/>
    </row>
    <row r="23" spans="2:13" ht="14.45" x14ac:dyDescent="0.3">
      <c r="B23" s="117" t="s">
        <v>4106</v>
      </c>
      <c r="C23" s="117"/>
      <c r="D23" s="674"/>
      <c r="E23" s="117"/>
      <c r="F23" s="117"/>
      <c r="G23" s="117"/>
      <c r="H23" s="117"/>
      <c r="I23" s="117"/>
      <c r="J23" s="117"/>
      <c r="K23" s="117"/>
      <c r="L23" s="117"/>
    </row>
  </sheetData>
  <mergeCells count="5">
    <mergeCell ref="B16:B21"/>
    <mergeCell ref="B22:L22"/>
    <mergeCell ref="B12:C12"/>
    <mergeCell ref="B13:C13"/>
    <mergeCell ref="B14:B15"/>
  </mergeCells>
  <hyperlinks>
    <hyperlink ref="H1" location="'HM 5.1.2.a'!A1" display="Ver Metadato"/>
    <hyperlink ref="A1" location="'C5'!A1" display="REGRESAR"/>
    <hyperlink ref="E1:F1" location="'HM 5.1.2.a'!A1" display="Ver Metadato"/>
  </hyperlinks>
  <pageMargins left="0.7" right="0.7" top="0.75" bottom="0.75" header="0.3" footer="0.3"/>
  <pageSetup orientation="portrait" horizontalDpi="4294967292"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8">
    <tabColor theme="8" tint="-0.499984740745262"/>
    <pageSetUpPr fitToPage="1"/>
  </sheetPr>
  <dimension ref="A1:L675"/>
  <sheetViews>
    <sheetView showGridLines="0" zoomScale="80" zoomScaleNormal="80" workbookViewId="0">
      <selection activeCell="E24" sqref="E24"/>
    </sheetView>
  </sheetViews>
  <sheetFormatPr baseColWidth="10" defaultColWidth="11.42578125" defaultRowHeight="15.75" x14ac:dyDescent="0.25"/>
  <cols>
    <col min="1" max="1" width="18.28515625" style="11" customWidth="1"/>
    <col min="2" max="2" width="30.28515625" style="11" customWidth="1"/>
    <col min="3" max="3" width="37.7109375" style="11" customWidth="1"/>
    <col min="4" max="4" width="34.28515625" style="11" customWidth="1"/>
    <col min="5" max="5" width="25.42578125" style="11" customWidth="1"/>
    <col min="6" max="6" width="24.7109375" style="11" customWidth="1"/>
    <col min="7" max="7" width="21.42578125" style="11" customWidth="1"/>
    <col min="8" max="8" width="16" style="11" customWidth="1"/>
    <col min="9" max="9" width="16.28515625" style="11" customWidth="1"/>
    <col min="10" max="10" width="21.7109375" style="11" customWidth="1"/>
    <col min="11" max="16384" width="11.42578125" style="11"/>
  </cols>
  <sheetData>
    <row r="1" spans="1:7" ht="15.6" x14ac:dyDescent="0.3">
      <c r="A1" s="23" t="s">
        <v>32</v>
      </c>
    </row>
    <row r="2" spans="1:7" ht="42" customHeight="1" x14ac:dyDescent="0.25">
      <c r="F2" s="36" t="s">
        <v>264</v>
      </c>
      <c r="G2" s="259"/>
    </row>
    <row r="3" spans="1:7" ht="45.75" customHeight="1" x14ac:dyDescent="0.25">
      <c r="B3" s="1554" t="s">
        <v>265</v>
      </c>
      <c r="C3" s="1554"/>
      <c r="D3" s="1554"/>
      <c r="E3" s="1554"/>
      <c r="F3" s="1554"/>
      <c r="G3" s="1554"/>
    </row>
    <row r="4" spans="1:7" ht="15.6" x14ac:dyDescent="0.3">
      <c r="B4" s="1555" t="s">
        <v>266</v>
      </c>
      <c r="C4" s="1555"/>
      <c r="D4" s="1555"/>
      <c r="E4" s="1555"/>
      <c r="F4" s="1555"/>
      <c r="G4" s="1555"/>
    </row>
    <row r="5" spans="1:7" ht="15.6" x14ac:dyDescent="0.3">
      <c r="B5" s="1556"/>
      <c r="C5" s="1556"/>
      <c r="D5" s="1556"/>
      <c r="F5" s="33"/>
      <c r="G5" s="33"/>
    </row>
    <row r="6" spans="1:7" x14ac:dyDescent="0.25">
      <c r="B6" s="1557" t="s">
        <v>267</v>
      </c>
      <c r="C6" s="1557"/>
      <c r="D6" s="1557"/>
      <c r="E6" s="1557"/>
      <c r="F6" s="1557"/>
      <c r="G6" s="1557"/>
    </row>
    <row r="7" spans="1:7" ht="15.6" x14ac:dyDescent="0.3">
      <c r="B7" s="1556"/>
      <c r="C7" s="1556"/>
      <c r="D7" s="1556"/>
      <c r="F7" s="33"/>
      <c r="G7" s="33"/>
    </row>
    <row r="8" spans="1:7" x14ac:dyDescent="0.25">
      <c r="B8" s="260" t="s">
        <v>268</v>
      </c>
      <c r="C8" s="1603" t="s">
        <v>269</v>
      </c>
      <c r="D8" s="1603"/>
      <c r="E8" s="1603"/>
      <c r="F8" s="1603"/>
      <c r="G8" s="1603"/>
    </row>
    <row r="9" spans="1:7" ht="31.5" x14ac:dyDescent="0.25">
      <c r="B9" s="260" t="s">
        <v>270</v>
      </c>
      <c r="C9" s="1605" t="s">
        <v>3191</v>
      </c>
      <c r="D9" s="1605"/>
      <c r="E9" s="1605"/>
      <c r="F9" s="1605"/>
      <c r="G9" s="1605"/>
    </row>
    <row r="10" spans="1:7" ht="31.5" x14ac:dyDescent="0.25">
      <c r="B10" s="1549" t="s">
        <v>271</v>
      </c>
      <c r="C10" s="261" t="s">
        <v>272</v>
      </c>
      <c r="D10" s="261" t="s">
        <v>273</v>
      </c>
      <c r="E10" s="261" t="s">
        <v>274</v>
      </c>
      <c r="F10" s="262" t="s">
        <v>275</v>
      </c>
      <c r="G10" s="262" t="s">
        <v>276</v>
      </c>
    </row>
    <row r="11" spans="1:7" ht="36" customHeight="1" x14ac:dyDescent="0.25">
      <c r="B11" s="1550"/>
      <c r="C11" s="263" t="s">
        <v>349</v>
      </c>
      <c r="D11" s="263" t="s">
        <v>50</v>
      </c>
      <c r="E11" s="263" t="s">
        <v>473</v>
      </c>
      <c r="F11" s="264" t="s">
        <v>1109</v>
      </c>
      <c r="G11" s="264" t="s">
        <v>1118</v>
      </c>
    </row>
    <row r="12" spans="1:7" ht="17.25" customHeight="1" x14ac:dyDescent="0.25">
      <c r="B12" s="1550"/>
      <c r="C12" s="263"/>
      <c r="D12" s="263"/>
      <c r="E12" s="263"/>
      <c r="F12" s="264" t="s">
        <v>282</v>
      </c>
      <c r="G12" s="264"/>
    </row>
    <row r="13" spans="1:7" ht="17.25" customHeight="1" x14ac:dyDescent="0.25">
      <c r="B13" s="1551"/>
      <c r="C13" s="263"/>
      <c r="D13" s="263"/>
      <c r="E13" s="263"/>
      <c r="F13" s="264" t="s">
        <v>282</v>
      </c>
      <c r="G13" s="264"/>
    </row>
    <row r="14" spans="1:7" x14ac:dyDescent="0.25">
      <c r="B14" s="265" t="s">
        <v>283</v>
      </c>
      <c r="C14" s="1603" t="s">
        <v>2</v>
      </c>
      <c r="D14" s="1603"/>
      <c r="E14" s="1603"/>
      <c r="F14" s="1603"/>
      <c r="G14" s="1603"/>
    </row>
    <row r="15" spans="1:7" ht="409.5" customHeight="1" x14ac:dyDescent="0.25">
      <c r="B15" s="260" t="s">
        <v>284</v>
      </c>
      <c r="C15" s="1605" t="s">
        <v>3639</v>
      </c>
      <c r="D15" s="1605"/>
      <c r="E15" s="1605"/>
      <c r="F15" s="1605"/>
      <c r="G15" s="1605"/>
    </row>
    <row r="16" spans="1:7" ht="15.75" customHeight="1" x14ac:dyDescent="0.25">
      <c r="B16" s="260" t="s">
        <v>285</v>
      </c>
      <c r="C16" s="1581"/>
      <c r="D16" s="1582"/>
      <c r="E16" s="1582"/>
      <c r="F16" s="1582"/>
      <c r="G16" s="1583"/>
    </row>
    <row r="17" spans="2:9" ht="15.75" customHeight="1" x14ac:dyDescent="0.25">
      <c r="B17" s="260" t="s">
        <v>286</v>
      </c>
      <c r="C17" s="1652" t="s">
        <v>354</v>
      </c>
      <c r="D17" s="1653"/>
      <c r="E17" s="1653"/>
      <c r="F17" s="1653"/>
      <c r="G17" s="1654"/>
    </row>
    <row r="18" spans="2:9" x14ac:dyDescent="0.25">
      <c r="B18" s="260" t="s">
        <v>288</v>
      </c>
      <c r="C18" s="1652" t="s">
        <v>1828</v>
      </c>
      <c r="D18" s="1653"/>
      <c r="E18" s="1653"/>
      <c r="F18" s="1653"/>
      <c r="G18" s="1654"/>
    </row>
    <row r="19" spans="2:9" ht="36.75" customHeight="1" x14ac:dyDescent="0.25">
      <c r="B19" s="260" t="s">
        <v>289</v>
      </c>
      <c r="C19" s="1652" t="s">
        <v>1772</v>
      </c>
      <c r="D19" s="1653"/>
      <c r="E19" s="1653"/>
      <c r="F19" s="1653"/>
      <c r="G19" s="1654"/>
    </row>
    <row r="20" spans="2:9" ht="193.5" customHeight="1" x14ac:dyDescent="0.25">
      <c r="B20" s="260" t="s">
        <v>290</v>
      </c>
      <c r="C20" s="1581" t="s">
        <v>3640</v>
      </c>
      <c r="D20" s="1582"/>
      <c r="E20" s="1582"/>
      <c r="F20" s="1582"/>
      <c r="G20" s="1583"/>
    </row>
    <row r="21" spans="2:9" ht="43.5" customHeight="1" x14ac:dyDescent="0.25">
      <c r="B21" s="260" t="s">
        <v>291</v>
      </c>
      <c r="C21" s="266" t="s">
        <v>1757</v>
      </c>
      <c r="D21" s="267" t="s">
        <v>1758</v>
      </c>
      <c r="E21" s="1619" t="s">
        <v>292</v>
      </c>
      <c r="F21" s="1620"/>
      <c r="G21" s="1621"/>
    </row>
    <row r="22" spans="2:9" ht="36.75" customHeight="1" x14ac:dyDescent="0.25">
      <c r="B22" s="260" t="s">
        <v>293</v>
      </c>
      <c r="C22" s="1652" t="s">
        <v>1759</v>
      </c>
      <c r="D22" s="1653"/>
      <c r="E22" s="1653"/>
      <c r="F22" s="1653"/>
      <c r="G22" s="1654"/>
    </row>
    <row r="23" spans="2:9" ht="119.25" customHeight="1" x14ac:dyDescent="0.25">
      <c r="B23" s="260" t="s">
        <v>294</v>
      </c>
      <c r="C23" s="1652" t="s">
        <v>1843</v>
      </c>
      <c r="D23" s="1653"/>
      <c r="E23" s="1653"/>
      <c r="F23" s="1653"/>
      <c r="G23" s="1654"/>
    </row>
    <row r="24" spans="2:9" x14ac:dyDescent="0.25">
      <c r="B24" s="1578"/>
      <c r="C24" s="1578"/>
      <c r="D24" s="1578"/>
      <c r="E24" s="29"/>
      <c r="F24" s="34"/>
      <c r="G24" s="34"/>
    </row>
    <row r="25" spans="2:9" x14ac:dyDescent="0.25">
      <c r="B25" s="1579" t="s">
        <v>295</v>
      </c>
      <c r="C25" s="1579"/>
      <c r="D25" s="1579"/>
      <c r="E25" s="1579"/>
      <c r="F25" s="1579"/>
      <c r="G25" s="1579"/>
    </row>
    <row r="26" spans="2:9" x14ac:dyDescent="0.25">
      <c r="B26" s="268"/>
      <c r="C26" s="268"/>
      <c r="D26" s="268"/>
      <c r="E26" s="29"/>
      <c r="F26" s="47"/>
      <c r="G26" s="47"/>
      <c r="I26" s="11" t="s">
        <v>296</v>
      </c>
    </row>
    <row r="27" spans="2:9" x14ac:dyDescent="0.25">
      <c r="B27" s="260" t="s">
        <v>297</v>
      </c>
      <c r="C27" s="1603" t="s">
        <v>1760</v>
      </c>
      <c r="D27" s="1603"/>
      <c r="E27" s="1603"/>
      <c r="F27" s="1603"/>
      <c r="G27" s="1603"/>
    </row>
    <row r="28" spans="2:9" ht="31.5" x14ac:dyDescent="0.25">
      <c r="B28" s="260" t="s">
        <v>298</v>
      </c>
      <c r="C28" s="1603" t="s">
        <v>1761</v>
      </c>
      <c r="D28" s="1603"/>
      <c r="E28" s="1603"/>
      <c r="F28" s="1603"/>
      <c r="G28" s="1603"/>
    </row>
    <row r="29" spans="2:9" x14ac:dyDescent="0.25">
      <c r="B29" s="269" t="s">
        <v>299</v>
      </c>
      <c r="C29" s="1605" t="s">
        <v>336</v>
      </c>
      <c r="D29" s="1605"/>
      <c r="E29" s="1605"/>
      <c r="F29" s="1605"/>
      <c r="G29" s="1605"/>
    </row>
    <row r="30" spans="2:9" x14ac:dyDescent="0.25">
      <c r="B30" s="269" t="s">
        <v>301</v>
      </c>
      <c r="C30" s="1618" t="s">
        <v>302</v>
      </c>
      <c r="D30" s="1618"/>
      <c r="E30" s="1618"/>
      <c r="F30" s="1618"/>
      <c r="G30" s="1618"/>
    </row>
    <row r="31" spans="2:9" x14ac:dyDescent="0.25">
      <c r="B31" s="1580"/>
      <c r="C31" s="1580"/>
      <c r="D31" s="1580"/>
      <c r="E31" s="29"/>
      <c r="F31" s="47"/>
      <c r="G31" s="47"/>
    </row>
    <row r="32" spans="2:9" x14ac:dyDescent="0.25">
      <c r="B32" s="1579" t="s">
        <v>303</v>
      </c>
      <c r="C32" s="1579"/>
      <c r="D32" s="1579"/>
      <c r="E32" s="1579"/>
      <c r="F32" s="1579"/>
      <c r="G32" s="1579"/>
    </row>
    <row r="33" spans="2:10" x14ac:dyDescent="0.25">
      <c r="B33" s="1578"/>
      <c r="C33" s="1578"/>
      <c r="D33" s="1578"/>
      <c r="E33" s="29"/>
      <c r="F33" s="47"/>
      <c r="G33" s="47"/>
    </row>
    <row r="34" spans="2:10" ht="18" customHeight="1" x14ac:dyDescent="0.25">
      <c r="B34" s="260" t="s">
        <v>304</v>
      </c>
      <c r="C34" s="1603" t="s">
        <v>1762</v>
      </c>
      <c r="D34" s="1603"/>
      <c r="E34" s="1603"/>
      <c r="F34" s="1603"/>
      <c r="G34" s="1603"/>
    </row>
    <row r="35" spans="2:10" ht="18" customHeight="1" x14ac:dyDescent="0.25">
      <c r="B35" s="260" t="s">
        <v>305</v>
      </c>
      <c r="C35" s="1603" t="s">
        <v>1760</v>
      </c>
      <c r="D35" s="1603"/>
      <c r="E35" s="1603"/>
      <c r="F35" s="1603"/>
      <c r="G35" s="1603"/>
    </row>
    <row r="36" spans="2:10" ht="18" customHeight="1" x14ac:dyDescent="0.25">
      <c r="B36" s="260" t="s">
        <v>306</v>
      </c>
      <c r="C36" s="1603" t="s">
        <v>1763</v>
      </c>
      <c r="D36" s="1603"/>
      <c r="E36" s="1603"/>
      <c r="F36" s="1603"/>
      <c r="G36" s="1603"/>
    </row>
    <row r="37" spans="2:10" ht="18" customHeight="1" x14ac:dyDescent="0.25">
      <c r="B37" s="260" t="s">
        <v>307</v>
      </c>
      <c r="C37" s="1603" t="s">
        <v>1764</v>
      </c>
      <c r="D37" s="1603"/>
      <c r="E37" s="1603"/>
      <c r="F37" s="1603"/>
      <c r="G37" s="1603"/>
      <c r="J37" s="29"/>
    </row>
    <row r="38" spans="2:10" ht="18" customHeight="1" x14ac:dyDescent="0.25">
      <c r="B38" s="260" t="s">
        <v>308</v>
      </c>
      <c r="C38" s="1396" t="s">
        <v>1765</v>
      </c>
      <c r="D38" s="1603"/>
      <c r="E38" s="1603"/>
      <c r="F38" s="1603"/>
      <c r="G38" s="1603"/>
    </row>
    <row r="39" spans="2:10" ht="18" customHeight="1" x14ac:dyDescent="0.25">
      <c r="B39" s="260" t="s">
        <v>309</v>
      </c>
      <c r="C39" s="1603" t="s">
        <v>1766</v>
      </c>
      <c r="D39" s="1603"/>
      <c r="E39" s="1603"/>
      <c r="F39" s="1603"/>
      <c r="G39" s="1603"/>
    </row>
    <row r="40" spans="2:10" x14ac:dyDescent="0.25">
      <c r="B40" s="1592"/>
      <c r="C40" s="1592"/>
      <c r="D40" s="1592"/>
      <c r="E40" s="29"/>
      <c r="F40" s="34"/>
      <c r="G40" s="34"/>
    </row>
    <row r="41" spans="2:10" x14ac:dyDescent="0.25">
      <c r="B41" s="1579" t="s">
        <v>310</v>
      </c>
      <c r="C41" s="1579"/>
      <c r="D41" s="1579"/>
      <c r="E41" s="1579"/>
      <c r="F41" s="1579"/>
      <c r="G41" s="1579"/>
    </row>
    <row r="42" spans="2:10" x14ac:dyDescent="0.25">
      <c r="B42" s="49"/>
      <c r="C42" s="49"/>
      <c r="D42" s="49"/>
      <c r="E42" s="29"/>
      <c r="F42" s="29"/>
      <c r="G42" s="29"/>
    </row>
    <row r="43" spans="2:10" ht="31.5" x14ac:dyDescent="0.25">
      <c r="B43" s="260" t="s">
        <v>311</v>
      </c>
      <c r="C43" s="1603"/>
      <c r="D43" s="1603"/>
      <c r="E43" s="1603"/>
      <c r="F43" s="1603"/>
      <c r="G43" s="1603"/>
    </row>
    <row r="44" spans="2:10" ht="36" customHeight="1" x14ac:dyDescent="0.25">
      <c r="B44" s="260" t="s">
        <v>312</v>
      </c>
      <c r="C44" s="1605" t="s">
        <v>3643</v>
      </c>
      <c r="D44" s="1605"/>
      <c r="E44" s="1605"/>
      <c r="F44" s="1605"/>
      <c r="G44" s="1605"/>
    </row>
    <row r="45" spans="2:10" ht="36" customHeight="1" x14ac:dyDescent="0.25">
      <c r="B45" s="260" t="s">
        <v>313</v>
      </c>
      <c r="C45" s="1603" t="s">
        <v>3644</v>
      </c>
      <c r="D45" s="1603"/>
      <c r="E45" s="1603"/>
      <c r="F45" s="1603"/>
      <c r="G45" s="1603"/>
    </row>
    <row r="46" spans="2:10" x14ac:dyDescent="0.25">
      <c r="B46" s="50"/>
      <c r="C46" s="51"/>
      <c r="D46" s="52"/>
      <c r="E46" s="29"/>
      <c r="F46" s="47"/>
      <c r="G46" s="47"/>
    </row>
    <row r="47" spans="2:10" x14ac:dyDescent="0.25">
      <c r="B47" s="1589" t="s">
        <v>314</v>
      </c>
      <c r="C47" s="1589"/>
      <c r="D47" s="1589"/>
      <c r="E47" s="1589"/>
      <c r="F47" s="1589"/>
      <c r="G47" s="1589"/>
    </row>
    <row r="48" spans="2:10" x14ac:dyDescent="0.25">
      <c r="B48" s="53"/>
      <c r="C48" s="53"/>
      <c r="D48" s="53"/>
      <c r="E48" s="29"/>
      <c r="F48" s="47"/>
      <c r="G48" s="54"/>
    </row>
    <row r="49" spans="2:7" ht="31.5" x14ac:dyDescent="0.25">
      <c r="B49" s="270" t="s">
        <v>315</v>
      </c>
      <c r="C49" s="1622" t="s">
        <v>1767</v>
      </c>
      <c r="D49" s="1622"/>
      <c r="E49" s="1622"/>
      <c r="F49" s="1622"/>
      <c r="G49" s="1622"/>
    </row>
    <row r="50" spans="2:7" ht="31.5" x14ac:dyDescent="0.25">
      <c r="B50" s="271" t="s">
        <v>316</v>
      </c>
      <c r="C50" s="1623" t="s">
        <v>1768</v>
      </c>
      <c r="D50" s="1623"/>
      <c r="E50" s="1623"/>
      <c r="F50" s="1623"/>
      <c r="G50" s="1623"/>
    </row>
    <row r="51" spans="2:7" x14ac:dyDescent="0.25">
      <c r="B51" s="271" t="s">
        <v>317</v>
      </c>
      <c r="C51" s="1622" t="s">
        <v>1768</v>
      </c>
      <c r="D51" s="1622"/>
      <c r="E51" s="1622"/>
      <c r="F51" s="1622"/>
      <c r="G51" s="1622"/>
    </row>
    <row r="52" spans="2:7" ht="31.5" x14ac:dyDescent="0.25">
      <c r="B52" s="271" t="s">
        <v>318</v>
      </c>
      <c r="C52" s="1622" t="s">
        <v>1769</v>
      </c>
      <c r="D52" s="1622"/>
      <c r="E52" s="1622"/>
      <c r="F52" s="1622"/>
      <c r="G52" s="1622"/>
    </row>
    <row r="53" spans="2:7" s="393" customFormat="1" ht="31.5" x14ac:dyDescent="0.25">
      <c r="B53" s="401" t="s">
        <v>315</v>
      </c>
      <c r="C53" s="1622" t="s">
        <v>3641</v>
      </c>
      <c r="D53" s="1622"/>
      <c r="E53" s="1622"/>
      <c r="F53" s="1622"/>
      <c r="G53" s="1622"/>
    </row>
    <row r="54" spans="2:7" s="393" customFormat="1" ht="31.5" x14ac:dyDescent="0.25">
      <c r="B54" s="400" t="s">
        <v>316</v>
      </c>
      <c r="C54" s="1623" t="s">
        <v>3648</v>
      </c>
      <c r="D54" s="1623"/>
      <c r="E54" s="1623"/>
      <c r="F54" s="1623"/>
      <c r="G54" s="1623"/>
    </row>
    <row r="55" spans="2:7" s="393" customFormat="1" ht="36.75" customHeight="1" x14ac:dyDescent="0.25">
      <c r="B55" s="400" t="s">
        <v>317</v>
      </c>
      <c r="C55" s="1622" t="s">
        <v>3642</v>
      </c>
      <c r="D55" s="1622"/>
      <c r="E55" s="1622"/>
      <c r="F55" s="1622"/>
      <c r="G55" s="1622"/>
    </row>
    <row r="56" spans="2:7" s="393" customFormat="1" ht="31.5" x14ac:dyDescent="0.25">
      <c r="B56" s="400" t="s">
        <v>318</v>
      </c>
      <c r="C56" s="1622" t="s">
        <v>1769</v>
      </c>
      <c r="D56" s="1622"/>
      <c r="E56" s="1622"/>
      <c r="F56" s="1622"/>
      <c r="G56" s="1622"/>
    </row>
    <row r="57" spans="2:7" s="393" customFormat="1" x14ac:dyDescent="0.25">
      <c r="B57" s="675"/>
      <c r="C57" s="676"/>
      <c r="D57" s="676"/>
      <c r="E57" s="676"/>
      <c r="F57" s="676"/>
      <c r="G57" s="676"/>
    </row>
    <row r="58" spans="2:7" x14ac:dyDescent="0.25">
      <c r="B58" s="29"/>
      <c r="C58" s="29"/>
      <c r="D58" s="29"/>
      <c r="E58" s="29"/>
      <c r="F58" s="47"/>
      <c r="G58" s="47"/>
    </row>
    <row r="117" spans="1:12" ht="15.6" hidden="1" x14ac:dyDescent="0.3">
      <c r="A117" s="68"/>
      <c r="B117" s="1645" t="s">
        <v>271</v>
      </c>
      <c r="C117" s="1645"/>
      <c r="D117" s="1645"/>
      <c r="E117" s="1645"/>
      <c r="F117" s="1645"/>
      <c r="G117" s="68"/>
      <c r="H117" s="68"/>
      <c r="I117" s="68"/>
      <c r="J117" s="68"/>
    </row>
    <row r="118" spans="1:12" ht="15.6" hidden="1" x14ac:dyDescent="0.3">
      <c r="A118" s="337" t="s">
        <v>321</v>
      </c>
      <c r="B118" s="337" t="s">
        <v>272</v>
      </c>
      <c r="C118" s="337" t="s">
        <v>273</v>
      </c>
      <c r="D118" s="337" t="s">
        <v>274</v>
      </c>
      <c r="E118" s="338" t="s">
        <v>322</v>
      </c>
      <c r="F118" s="338" t="s">
        <v>276</v>
      </c>
      <c r="G118" s="337" t="s">
        <v>283</v>
      </c>
      <c r="H118" s="337" t="s">
        <v>286</v>
      </c>
      <c r="I118" s="337" t="s">
        <v>323</v>
      </c>
      <c r="J118" s="337" t="s">
        <v>301</v>
      </c>
      <c r="K118" s="31"/>
      <c r="L118" s="31"/>
    </row>
    <row r="119" spans="1:12" ht="15.6" hidden="1" x14ac:dyDescent="0.3">
      <c r="A119" s="68" t="s">
        <v>324</v>
      </c>
      <c r="B119" s="339" t="s">
        <v>325</v>
      </c>
      <c r="C119" s="339" t="s">
        <v>326</v>
      </c>
      <c r="D119" s="339" t="s">
        <v>87</v>
      </c>
      <c r="E119" s="339" t="s">
        <v>2334</v>
      </c>
      <c r="F119" s="68" t="s">
        <v>2335</v>
      </c>
      <c r="G119" s="68" t="s">
        <v>2</v>
      </c>
      <c r="H119" s="68" t="s">
        <v>329</v>
      </c>
      <c r="I119" s="68" t="s">
        <v>330</v>
      </c>
      <c r="J119" s="68" t="s">
        <v>331</v>
      </c>
    </row>
    <row r="120" spans="1:12" ht="15.6" hidden="1" x14ac:dyDescent="0.3">
      <c r="A120" s="68" t="s">
        <v>269</v>
      </c>
      <c r="B120" s="339" t="s">
        <v>47</v>
      </c>
      <c r="C120" s="339" t="s">
        <v>332</v>
      </c>
      <c r="D120" s="339" t="s">
        <v>333</v>
      </c>
      <c r="E120" s="339" t="s">
        <v>2336</v>
      </c>
      <c r="F120" s="68" t="s">
        <v>2337</v>
      </c>
      <c r="G120" s="68" t="s">
        <v>0</v>
      </c>
      <c r="H120" s="68" t="s">
        <v>287</v>
      </c>
      <c r="I120" s="68" t="s">
        <v>336</v>
      </c>
      <c r="J120" s="68" t="s">
        <v>302</v>
      </c>
    </row>
    <row r="121" spans="1:12" ht="15.6" hidden="1" x14ac:dyDescent="0.3">
      <c r="A121" s="68"/>
      <c r="B121" s="339" t="s">
        <v>25</v>
      </c>
      <c r="C121" s="339" t="s">
        <v>337</v>
      </c>
      <c r="D121" s="339" t="s">
        <v>338</v>
      </c>
      <c r="E121" s="339" t="s">
        <v>2338</v>
      </c>
      <c r="F121" s="68" t="s">
        <v>2339</v>
      </c>
      <c r="G121" s="68" t="s">
        <v>341</v>
      </c>
      <c r="H121" s="68" t="s">
        <v>342</v>
      </c>
      <c r="I121" s="68" t="s">
        <v>343</v>
      </c>
      <c r="J121" s="68"/>
    </row>
    <row r="122" spans="1:12" ht="15.6" hidden="1" x14ac:dyDescent="0.3">
      <c r="A122" s="68"/>
      <c r="B122" s="339" t="s">
        <v>2340</v>
      </c>
      <c r="C122" s="339" t="s">
        <v>278</v>
      </c>
      <c r="D122" s="339" t="s">
        <v>345</v>
      </c>
      <c r="E122" s="339" t="s">
        <v>2341</v>
      </c>
      <c r="F122" s="68" t="s">
        <v>2342</v>
      </c>
      <c r="G122" s="68"/>
      <c r="H122" s="68" t="s">
        <v>347</v>
      </c>
      <c r="I122" s="68" t="s">
        <v>348</v>
      </c>
      <c r="J122" s="68"/>
    </row>
    <row r="123" spans="1:12" ht="15.6" hidden="1" x14ac:dyDescent="0.3">
      <c r="A123" s="68"/>
      <c r="B123" s="339" t="s">
        <v>349</v>
      </c>
      <c r="C123" s="339" t="s">
        <v>350</v>
      </c>
      <c r="D123" s="339" t="s">
        <v>351</v>
      </c>
      <c r="E123" s="339" t="s">
        <v>2343</v>
      </c>
      <c r="F123" s="68" t="s">
        <v>2344</v>
      </c>
      <c r="G123" s="68"/>
      <c r="H123" s="68" t="s">
        <v>354</v>
      </c>
      <c r="I123" s="68" t="s">
        <v>300</v>
      </c>
      <c r="J123" s="68"/>
    </row>
    <row r="124" spans="1:12" ht="15.6" hidden="1" x14ac:dyDescent="0.3">
      <c r="A124" s="68"/>
      <c r="B124" s="339" t="s">
        <v>355</v>
      </c>
      <c r="C124" s="339" t="s">
        <v>356</v>
      </c>
      <c r="D124" s="339" t="s">
        <v>357</v>
      </c>
      <c r="E124" s="339" t="s">
        <v>2345</v>
      </c>
      <c r="F124" s="68" t="s">
        <v>1600</v>
      </c>
      <c r="G124" s="68"/>
      <c r="H124" s="68"/>
      <c r="I124" s="68" t="s">
        <v>360</v>
      </c>
      <c r="J124" s="68"/>
    </row>
    <row r="125" spans="1:12" ht="15.6" hidden="1" x14ac:dyDescent="0.3">
      <c r="A125" s="68"/>
      <c r="B125" s="68"/>
      <c r="C125" s="339" t="s">
        <v>2346</v>
      </c>
      <c r="D125" s="339" t="s">
        <v>362</v>
      </c>
      <c r="E125" s="339" t="s">
        <v>2347</v>
      </c>
      <c r="F125" s="68" t="s">
        <v>2348</v>
      </c>
      <c r="G125" s="68"/>
      <c r="H125" s="68"/>
      <c r="I125" s="68" t="s">
        <v>365</v>
      </c>
      <c r="J125" s="68"/>
    </row>
    <row r="126" spans="1:12" ht="15.6" hidden="1" x14ac:dyDescent="0.3">
      <c r="A126" s="68"/>
      <c r="B126" s="68"/>
      <c r="C126" s="339" t="s">
        <v>366</v>
      </c>
      <c r="D126" s="339" t="s">
        <v>367</v>
      </c>
      <c r="E126" s="339" t="s">
        <v>2349</v>
      </c>
      <c r="F126" s="68" t="s">
        <v>2350</v>
      </c>
      <c r="G126" s="68"/>
      <c r="H126" s="68"/>
      <c r="I126" s="68" t="s">
        <v>370</v>
      </c>
      <c r="J126" s="68"/>
    </row>
    <row r="127" spans="1:12" ht="15.6" hidden="1" x14ac:dyDescent="0.3">
      <c r="A127" s="68"/>
      <c r="B127" s="68"/>
      <c r="C127" s="339" t="s">
        <v>48</v>
      </c>
      <c r="D127" s="339" t="s">
        <v>99</v>
      </c>
      <c r="E127" s="339" t="s">
        <v>2351</v>
      </c>
      <c r="F127" s="68" t="s">
        <v>2352</v>
      </c>
      <c r="G127" s="68"/>
      <c r="H127" s="68"/>
      <c r="I127" s="68"/>
      <c r="J127" s="68"/>
    </row>
    <row r="128" spans="1:12" ht="15.6" hidden="1" x14ac:dyDescent="0.3">
      <c r="A128" s="68"/>
      <c r="B128" s="68"/>
      <c r="C128" s="339" t="s">
        <v>373</v>
      </c>
      <c r="D128" s="339" t="s">
        <v>2353</v>
      </c>
      <c r="E128" s="339" t="s">
        <v>2354</v>
      </c>
      <c r="F128" s="68" t="s">
        <v>2355</v>
      </c>
      <c r="G128" s="68"/>
      <c r="H128" s="68"/>
      <c r="I128" s="68"/>
      <c r="J128" s="68"/>
    </row>
    <row r="129" spans="1:10" ht="15.6" hidden="1" x14ac:dyDescent="0.3">
      <c r="A129" s="68"/>
      <c r="B129" s="68"/>
      <c r="C129" s="339" t="s">
        <v>377</v>
      </c>
      <c r="D129" s="339" t="s">
        <v>378</v>
      </c>
      <c r="E129" s="339" t="s">
        <v>2356</v>
      </c>
      <c r="F129" s="68" t="s">
        <v>2357</v>
      </c>
      <c r="G129" s="68"/>
      <c r="H129" s="68"/>
      <c r="I129" s="68"/>
      <c r="J129" s="68"/>
    </row>
    <row r="130" spans="1:10" ht="15.6" hidden="1" x14ac:dyDescent="0.3">
      <c r="A130" s="68"/>
      <c r="B130" s="68"/>
      <c r="C130" s="339" t="s">
        <v>381</v>
      </c>
      <c r="D130" s="339" t="s">
        <v>382</v>
      </c>
      <c r="E130" s="339" t="s">
        <v>2358</v>
      </c>
      <c r="F130" s="68" t="s">
        <v>2359</v>
      </c>
      <c r="G130" s="68"/>
      <c r="H130" s="68"/>
      <c r="I130" s="68"/>
      <c r="J130" s="68"/>
    </row>
    <row r="131" spans="1:10" ht="15.6" hidden="1" x14ac:dyDescent="0.3">
      <c r="A131" s="68"/>
      <c r="B131" s="68"/>
      <c r="C131" s="339" t="s">
        <v>385</v>
      </c>
      <c r="D131" s="339" t="s">
        <v>386</v>
      </c>
      <c r="E131" s="339" t="s">
        <v>2360</v>
      </c>
      <c r="F131" s="68" t="s">
        <v>2361</v>
      </c>
      <c r="G131" s="68"/>
      <c r="H131" s="68"/>
      <c r="I131" s="68"/>
      <c r="J131" s="68"/>
    </row>
    <row r="132" spans="1:10" ht="15.6" hidden="1" x14ac:dyDescent="0.3">
      <c r="A132" s="68"/>
      <c r="B132" s="68"/>
      <c r="C132" s="339" t="s">
        <v>389</v>
      </c>
      <c r="D132" s="339" t="s">
        <v>2362</v>
      </c>
      <c r="E132" s="339" t="s">
        <v>2363</v>
      </c>
      <c r="F132" s="68" t="s">
        <v>2364</v>
      </c>
      <c r="G132" s="68"/>
      <c r="H132" s="68"/>
      <c r="I132" s="68"/>
      <c r="J132" s="68"/>
    </row>
    <row r="133" spans="1:10" ht="15.6" hidden="1" x14ac:dyDescent="0.3">
      <c r="A133" s="68"/>
      <c r="B133" s="68"/>
      <c r="C133" s="339" t="s">
        <v>392</v>
      </c>
      <c r="D133" s="339" t="s">
        <v>2365</v>
      </c>
      <c r="E133" s="339" t="s">
        <v>2366</v>
      </c>
      <c r="F133" s="68" t="s">
        <v>2367</v>
      </c>
      <c r="G133" s="68"/>
      <c r="H133" s="68"/>
      <c r="I133" s="68"/>
      <c r="J133" s="68"/>
    </row>
    <row r="134" spans="1:10" ht="15.6" hidden="1" x14ac:dyDescent="0.3">
      <c r="A134" s="68"/>
      <c r="B134" s="68"/>
      <c r="C134" s="339" t="s">
        <v>50</v>
      </c>
      <c r="D134" s="339" t="s">
        <v>396</v>
      </c>
      <c r="E134" s="339" t="s">
        <v>2368</v>
      </c>
      <c r="F134" s="68" t="s">
        <v>2369</v>
      </c>
      <c r="G134" s="68"/>
      <c r="H134" s="68"/>
      <c r="I134" s="68"/>
      <c r="J134" s="68"/>
    </row>
    <row r="135" spans="1:10" ht="15.6" hidden="1" x14ac:dyDescent="0.3">
      <c r="A135" s="68"/>
      <c r="B135" s="68"/>
      <c r="C135" s="339" t="s">
        <v>399</v>
      </c>
      <c r="D135" s="339" t="s">
        <v>400</v>
      </c>
      <c r="E135" s="339" t="s">
        <v>2370</v>
      </c>
      <c r="F135" s="68" t="s">
        <v>2371</v>
      </c>
      <c r="G135" s="68"/>
      <c r="H135" s="68"/>
      <c r="I135" s="68"/>
      <c r="J135" s="68"/>
    </row>
    <row r="136" spans="1:10" ht="15.6" hidden="1" x14ac:dyDescent="0.3">
      <c r="A136" s="68"/>
      <c r="B136" s="68"/>
      <c r="C136" s="339" t="s">
        <v>403</v>
      </c>
      <c r="D136" s="339" t="s">
        <v>404</v>
      </c>
      <c r="E136" s="339" t="s">
        <v>2372</v>
      </c>
      <c r="F136" s="68" t="s">
        <v>2373</v>
      </c>
      <c r="G136" s="68"/>
      <c r="H136" s="68"/>
      <c r="I136" s="68"/>
      <c r="J136" s="68"/>
    </row>
    <row r="137" spans="1:10" ht="15.6" hidden="1" x14ac:dyDescent="0.3">
      <c r="A137" s="68"/>
      <c r="B137" s="68"/>
      <c r="C137" s="339" t="s">
        <v>407</v>
      </c>
      <c r="D137" s="339" t="s">
        <v>408</v>
      </c>
      <c r="E137" s="339" t="s">
        <v>2374</v>
      </c>
      <c r="F137" s="68" t="s">
        <v>2375</v>
      </c>
      <c r="G137" s="68"/>
      <c r="H137" s="68"/>
      <c r="I137" s="68"/>
      <c r="J137" s="68"/>
    </row>
    <row r="138" spans="1:10" ht="15.6" hidden="1" x14ac:dyDescent="0.3">
      <c r="A138" s="68"/>
      <c r="B138" s="68"/>
      <c r="C138" s="339" t="s">
        <v>411</v>
      </c>
      <c r="D138" s="339" t="s">
        <v>412</v>
      </c>
      <c r="E138" s="339" t="s">
        <v>2376</v>
      </c>
      <c r="F138" s="68" t="s">
        <v>2377</v>
      </c>
      <c r="G138" s="68"/>
      <c r="H138" s="68"/>
      <c r="I138" s="68"/>
      <c r="J138" s="68"/>
    </row>
    <row r="139" spans="1:10" ht="15.6" hidden="1" x14ac:dyDescent="0.3">
      <c r="A139" s="68"/>
      <c r="B139" s="68"/>
      <c r="C139" s="339" t="s">
        <v>415</v>
      </c>
      <c r="D139" s="339" t="s">
        <v>416</v>
      </c>
      <c r="E139" s="339" t="s">
        <v>2378</v>
      </c>
      <c r="F139" s="68" t="s">
        <v>2379</v>
      </c>
      <c r="G139" s="68"/>
      <c r="H139" s="68"/>
      <c r="I139" s="68"/>
      <c r="J139" s="68"/>
    </row>
    <row r="140" spans="1:10" ht="15.6" hidden="1" x14ac:dyDescent="0.3">
      <c r="A140" s="68"/>
      <c r="B140" s="68"/>
      <c r="C140" s="68"/>
      <c r="D140" s="339" t="s">
        <v>419</v>
      </c>
      <c r="E140" s="339" t="s">
        <v>2380</v>
      </c>
      <c r="F140" s="68" t="s">
        <v>2381</v>
      </c>
      <c r="G140" s="68"/>
      <c r="H140" s="68"/>
      <c r="I140" s="68"/>
      <c r="J140" s="68"/>
    </row>
    <row r="141" spans="1:10" ht="15.6" hidden="1" x14ac:dyDescent="0.3">
      <c r="A141" s="68"/>
      <c r="B141" s="68"/>
      <c r="C141" s="68"/>
      <c r="D141" s="339" t="s">
        <v>422</v>
      </c>
      <c r="E141" s="339" t="s">
        <v>2382</v>
      </c>
      <c r="F141" s="68" t="s">
        <v>402</v>
      </c>
      <c r="G141" s="68"/>
      <c r="H141" s="68"/>
      <c r="I141" s="68"/>
      <c r="J141" s="68"/>
    </row>
    <row r="142" spans="1:10" ht="15.6" hidden="1" x14ac:dyDescent="0.3">
      <c r="A142" s="68"/>
      <c r="B142" s="68"/>
      <c r="C142" s="68"/>
      <c r="D142" s="339" t="s">
        <v>425</v>
      </c>
      <c r="E142" s="339" t="s">
        <v>2383</v>
      </c>
      <c r="F142" s="68" t="s">
        <v>2384</v>
      </c>
      <c r="G142" s="68"/>
      <c r="H142" s="68"/>
      <c r="I142" s="68"/>
      <c r="J142" s="68"/>
    </row>
    <row r="143" spans="1:10" ht="15.6" hidden="1" x14ac:dyDescent="0.3">
      <c r="A143" s="68"/>
      <c r="B143" s="68"/>
      <c r="C143" s="68"/>
      <c r="D143" s="339" t="s">
        <v>428</v>
      </c>
      <c r="E143" s="339" t="s">
        <v>2385</v>
      </c>
      <c r="F143" s="68" t="s">
        <v>2386</v>
      </c>
      <c r="G143" s="68"/>
      <c r="H143" s="68"/>
      <c r="I143" s="68"/>
      <c r="J143" s="68"/>
    </row>
    <row r="144" spans="1:10" ht="15.6" hidden="1" x14ac:dyDescent="0.3">
      <c r="A144" s="68"/>
      <c r="B144" s="68"/>
      <c r="C144" s="68"/>
      <c r="D144" s="339" t="s">
        <v>431</v>
      </c>
      <c r="E144" s="339" t="s">
        <v>2387</v>
      </c>
      <c r="F144" s="68" t="s">
        <v>2388</v>
      </c>
      <c r="G144" s="68"/>
      <c r="H144" s="68"/>
      <c r="I144" s="68"/>
      <c r="J144" s="68"/>
    </row>
    <row r="145" spans="1:10" ht="15.6" hidden="1" x14ac:dyDescent="0.3">
      <c r="A145" s="68"/>
      <c r="B145" s="68"/>
      <c r="C145" s="68"/>
      <c r="D145" s="339" t="s">
        <v>433</v>
      </c>
      <c r="E145" s="339" t="s">
        <v>2389</v>
      </c>
      <c r="F145" s="68" t="s">
        <v>2390</v>
      </c>
      <c r="G145" s="68"/>
      <c r="H145" s="68"/>
      <c r="I145" s="68"/>
      <c r="J145" s="68"/>
    </row>
    <row r="146" spans="1:10" ht="15.6" hidden="1" x14ac:dyDescent="0.3">
      <c r="A146" s="68"/>
      <c r="B146" s="68"/>
      <c r="C146" s="68"/>
      <c r="D146" s="339" t="s">
        <v>436</v>
      </c>
      <c r="E146" s="339" t="s">
        <v>2391</v>
      </c>
      <c r="F146" s="68" t="s">
        <v>2392</v>
      </c>
      <c r="G146" s="68"/>
      <c r="H146" s="68"/>
      <c r="I146" s="68"/>
      <c r="J146" s="68"/>
    </row>
    <row r="147" spans="1:10" ht="15.6" hidden="1" x14ac:dyDescent="0.3">
      <c r="A147" s="68"/>
      <c r="B147" s="68"/>
      <c r="C147" s="68"/>
      <c r="D147" s="339" t="s">
        <v>439</v>
      </c>
      <c r="E147" s="339" t="s">
        <v>2393</v>
      </c>
      <c r="F147" s="68" t="s">
        <v>2394</v>
      </c>
      <c r="G147" s="68"/>
      <c r="H147" s="68"/>
      <c r="I147" s="68"/>
      <c r="J147" s="68"/>
    </row>
    <row r="148" spans="1:10" ht="15.6" hidden="1" x14ac:dyDescent="0.3">
      <c r="A148" s="68"/>
      <c r="B148" s="68"/>
      <c r="C148" s="68"/>
      <c r="D148" s="339" t="s">
        <v>441</v>
      </c>
      <c r="E148" s="339" t="s">
        <v>2395</v>
      </c>
      <c r="F148" s="68" t="s">
        <v>421</v>
      </c>
      <c r="G148" s="68"/>
      <c r="H148" s="68"/>
      <c r="I148" s="68"/>
      <c r="J148" s="68"/>
    </row>
    <row r="149" spans="1:10" ht="15.6" hidden="1" x14ac:dyDescent="0.3">
      <c r="A149" s="68"/>
      <c r="B149" s="68"/>
      <c r="C149" s="68"/>
      <c r="D149" s="339" t="s">
        <v>53</v>
      </c>
      <c r="E149" s="339" t="s">
        <v>2396</v>
      </c>
      <c r="F149" s="68" t="s">
        <v>2397</v>
      </c>
      <c r="G149" s="68"/>
      <c r="H149" s="68"/>
      <c r="I149" s="68"/>
      <c r="J149" s="68"/>
    </row>
    <row r="150" spans="1:10" ht="15.6" hidden="1" x14ac:dyDescent="0.3">
      <c r="A150" s="68"/>
      <c r="B150" s="68"/>
      <c r="C150" s="68"/>
      <c r="D150" s="339" t="s">
        <v>446</v>
      </c>
      <c r="E150" s="339" t="s">
        <v>2398</v>
      </c>
      <c r="F150" s="68" t="s">
        <v>2399</v>
      </c>
      <c r="G150" s="68"/>
      <c r="H150" s="68"/>
      <c r="I150" s="68"/>
      <c r="J150" s="68"/>
    </row>
    <row r="151" spans="1:10" ht="15.6" hidden="1" x14ac:dyDescent="0.3">
      <c r="A151" s="68"/>
      <c r="B151" s="68"/>
      <c r="C151" s="68"/>
      <c r="D151" s="339" t="s">
        <v>449</v>
      </c>
      <c r="E151" s="339" t="s">
        <v>2400</v>
      </c>
      <c r="F151" s="68" t="s">
        <v>2401</v>
      </c>
      <c r="G151" s="68"/>
      <c r="H151" s="68"/>
      <c r="I151" s="68"/>
      <c r="J151" s="68"/>
    </row>
    <row r="152" spans="1:10" ht="15.6" hidden="1" x14ac:dyDescent="0.3">
      <c r="A152" s="68"/>
      <c r="B152" s="68"/>
      <c r="C152" s="68"/>
      <c r="D152" s="339" t="s">
        <v>452</v>
      </c>
      <c r="E152" s="339" t="s">
        <v>2402</v>
      </c>
      <c r="F152" s="68" t="s">
        <v>430</v>
      </c>
      <c r="G152" s="68"/>
      <c r="H152" s="68"/>
      <c r="I152" s="68"/>
      <c r="J152" s="68"/>
    </row>
    <row r="153" spans="1:10" ht="15.6" hidden="1" x14ac:dyDescent="0.3">
      <c r="A153" s="68"/>
      <c r="B153" s="68"/>
      <c r="C153" s="68"/>
      <c r="D153" s="339" t="s">
        <v>455</v>
      </c>
      <c r="E153" s="339" t="s">
        <v>2403</v>
      </c>
      <c r="F153" s="68" t="s">
        <v>2404</v>
      </c>
      <c r="G153" s="68"/>
      <c r="H153" s="68"/>
      <c r="I153" s="68"/>
      <c r="J153" s="68"/>
    </row>
    <row r="154" spans="1:10" ht="15.6" hidden="1" x14ac:dyDescent="0.3">
      <c r="A154" s="68"/>
      <c r="B154" s="68"/>
      <c r="C154" s="68"/>
      <c r="D154" s="339" t="s">
        <v>458</v>
      </c>
      <c r="E154" s="339" t="s">
        <v>2405</v>
      </c>
      <c r="F154" s="68" t="s">
        <v>432</v>
      </c>
      <c r="G154" s="68"/>
      <c r="H154" s="68"/>
      <c r="I154" s="68"/>
      <c r="J154" s="68"/>
    </row>
    <row r="155" spans="1:10" ht="15.6" hidden="1" x14ac:dyDescent="0.3">
      <c r="A155" s="68"/>
      <c r="B155" s="68"/>
      <c r="C155" s="68"/>
      <c r="D155" s="339" t="s">
        <v>461</v>
      </c>
      <c r="E155" s="339" t="s">
        <v>2406</v>
      </c>
      <c r="F155" s="68" t="s">
        <v>2407</v>
      </c>
      <c r="G155" s="68"/>
      <c r="H155" s="68"/>
      <c r="I155" s="68"/>
      <c r="J155" s="68"/>
    </row>
    <row r="156" spans="1:10" ht="15.6" hidden="1" x14ac:dyDescent="0.3">
      <c r="A156" s="68"/>
      <c r="B156" s="68"/>
      <c r="C156" s="68"/>
      <c r="D156" s="339" t="s">
        <v>464</v>
      </c>
      <c r="E156" s="339" t="s">
        <v>2408</v>
      </c>
      <c r="F156" s="68" t="s">
        <v>435</v>
      </c>
      <c r="G156" s="68"/>
      <c r="H156" s="68"/>
      <c r="I156" s="68"/>
      <c r="J156" s="68"/>
    </row>
    <row r="157" spans="1:10" ht="15.6" hidden="1" x14ac:dyDescent="0.3">
      <c r="A157" s="68"/>
      <c r="B157" s="68"/>
      <c r="C157" s="68"/>
      <c r="D157" s="339" t="s">
        <v>467</v>
      </c>
      <c r="E157" s="339" t="s">
        <v>2409</v>
      </c>
      <c r="F157" s="68" t="s">
        <v>438</v>
      </c>
      <c r="G157" s="68"/>
      <c r="H157" s="68"/>
      <c r="I157" s="68"/>
      <c r="J157" s="68"/>
    </row>
    <row r="158" spans="1:10" ht="15.6" hidden="1" x14ac:dyDescent="0.3">
      <c r="A158" s="68"/>
      <c r="B158" s="68"/>
      <c r="C158" s="68"/>
      <c r="D158" s="339" t="s">
        <v>470</v>
      </c>
      <c r="E158" s="339" t="s">
        <v>2410</v>
      </c>
      <c r="F158" s="68" t="s">
        <v>2411</v>
      </c>
      <c r="G158" s="68"/>
      <c r="H158" s="68"/>
      <c r="I158" s="68"/>
      <c r="J158" s="68"/>
    </row>
    <row r="159" spans="1:10" ht="15.6" hidden="1" x14ac:dyDescent="0.3">
      <c r="A159" s="68"/>
      <c r="B159" s="68"/>
      <c r="C159" s="68"/>
      <c r="D159" s="339" t="s">
        <v>473</v>
      </c>
      <c r="E159" s="339" t="s">
        <v>2412</v>
      </c>
      <c r="F159" s="68" t="s">
        <v>440</v>
      </c>
      <c r="G159" s="68"/>
      <c r="H159" s="68"/>
      <c r="I159" s="68"/>
      <c r="J159" s="68"/>
    </row>
    <row r="160" spans="1:10" ht="15.6" hidden="1" x14ac:dyDescent="0.3">
      <c r="A160" s="68"/>
      <c r="B160" s="68"/>
      <c r="C160" s="68"/>
      <c r="D160" s="339" t="s">
        <v>476</v>
      </c>
      <c r="E160" s="339" t="s">
        <v>2413</v>
      </c>
      <c r="F160" s="68" t="s">
        <v>2414</v>
      </c>
      <c r="G160" s="68"/>
      <c r="H160" s="68"/>
      <c r="I160" s="68"/>
      <c r="J160" s="68"/>
    </row>
    <row r="161" spans="1:10" ht="15.6" hidden="1" x14ac:dyDescent="0.3">
      <c r="A161" s="68"/>
      <c r="B161" s="68"/>
      <c r="C161" s="68"/>
      <c r="D161" s="339" t="s">
        <v>479</v>
      </c>
      <c r="E161" s="339" t="s">
        <v>2415</v>
      </c>
      <c r="F161" s="68" t="s">
        <v>443</v>
      </c>
      <c r="G161" s="68"/>
      <c r="H161" s="68"/>
      <c r="I161" s="68"/>
      <c r="J161" s="68"/>
    </row>
    <row r="162" spans="1:10" ht="15.6" hidden="1" x14ac:dyDescent="0.3">
      <c r="A162" s="68"/>
      <c r="B162" s="68"/>
      <c r="C162" s="68"/>
      <c r="D162" s="339" t="s">
        <v>56</v>
      </c>
      <c r="E162" s="339" t="s">
        <v>2416</v>
      </c>
      <c r="F162" s="68" t="s">
        <v>445</v>
      </c>
      <c r="G162" s="68"/>
      <c r="H162" s="68"/>
      <c r="I162" s="68"/>
      <c r="J162" s="68"/>
    </row>
    <row r="163" spans="1:10" ht="15.6" hidden="1" x14ac:dyDescent="0.3">
      <c r="A163" s="68"/>
      <c r="B163" s="68"/>
      <c r="C163" s="68"/>
      <c r="D163" s="339" t="s">
        <v>484</v>
      </c>
      <c r="E163" s="339" t="s">
        <v>2417</v>
      </c>
      <c r="F163" s="68" t="s">
        <v>448</v>
      </c>
      <c r="G163" s="68"/>
      <c r="H163" s="68"/>
      <c r="I163" s="68"/>
      <c r="J163" s="68"/>
    </row>
    <row r="164" spans="1:10" ht="15.6" hidden="1" x14ac:dyDescent="0.3">
      <c r="A164" s="68"/>
      <c r="B164" s="68"/>
      <c r="C164" s="68"/>
      <c r="D164" s="339" t="s">
        <v>45</v>
      </c>
      <c r="E164" s="339" t="s">
        <v>2418</v>
      </c>
      <c r="F164" s="68" t="s">
        <v>451</v>
      </c>
      <c r="G164" s="68"/>
      <c r="H164" s="68"/>
      <c r="I164" s="68"/>
      <c r="J164" s="68"/>
    </row>
    <row r="165" spans="1:10" ht="15.6" hidden="1" x14ac:dyDescent="0.3">
      <c r="A165" s="68"/>
      <c r="B165" s="68"/>
      <c r="C165" s="68"/>
      <c r="D165" s="339" t="s">
        <v>489</v>
      </c>
      <c r="E165" s="339" t="s">
        <v>2419</v>
      </c>
      <c r="F165" s="68" t="s">
        <v>454</v>
      </c>
      <c r="G165" s="68"/>
      <c r="H165" s="68"/>
      <c r="I165" s="68"/>
      <c r="J165" s="68"/>
    </row>
    <row r="166" spans="1:10" ht="15.6" hidden="1" x14ac:dyDescent="0.3">
      <c r="A166" s="68"/>
      <c r="B166" s="68"/>
      <c r="C166" s="68"/>
      <c r="D166" s="339" t="s">
        <v>492</v>
      </c>
      <c r="E166" s="339" t="s">
        <v>456</v>
      </c>
      <c r="F166" s="68" t="s">
        <v>2420</v>
      </c>
      <c r="G166" s="68"/>
      <c r="H166" s="68"/>
      <c r="I166" s="68"/>
      <c r="J166" s="68"/>
    </row>
    <row r="167" spans="1:10" ht="15.6" hidden="1" x14ac:dyDescent="0.3">
      <c r="A167" s="68"/>
      <c r="B167" s="68"/>
      <c r="C167" s="68"/>
      <c r="D167" s="339" t="s">
        <v>495</v>
      </c>
      <c r="E167" s="339" t="s">
        <v>459</v>
      </c>
      <c r="F167" s="68" t="s">
        <v>460</v>
      </c>
      <c r="G167" s="68"/>
      <c r="H167" s="68"/>
      <c r="I167" s="68"/>
      <c r="J167" s="68"/>
    </row>
    <row r="168" spans="1:10" ht="15.6" hidden="1" x14ac:dyDescent="0.3">
      <c r="A168" s="68"/>
      <c r="B168" s="68"/>
      <c r="C168" s="68"/>
      <c r="D168" s="339" t="s">
        <v>498</v>
      </c>
      <c r="E168" s="339" t="s">
        <v>2421</v>
      </c>
      <c r="F168" s="68" t="s">
        <v>2422</v>
      </c>
      <c r="G168" s="68"/>
      <c r="H168" s="68"/>
      <c r="I168" s="68"/>
      <c r="J168" s="68"/>
    </row>
    <row r="169" spans="1:10" ht="15.6" hidden="1" x14ac:dyDescent="0.3">
      <c r="A169" s="68"/>
      <c r="B169" s="68"/>
      <c r="C169" s="68"/>
      <c r="D169" s="339" t="s">
        <v>501</v>
      </c>
      <c r="E169" s="339" t="s">
        <v>2423</v>
      </c>
      <c r="F169" s="68" t="s">
        <v>463</v>
      </c>
      <c r="G169" s="68"/>
      <c r="H169" s="68"/>
      <c r="I169" s="68"/>
      <c r="J169" s="68"/>
    </row>
    <row r="170" spans="1:10" ht="15.6" hidden="1" x14ac:dyDescent="0.3">
      <c r="A170" s="68"/>
      <c r="B170" s="68"/>
      <c r="C170" s="68"/>
      <c r="D170" s="339" t="s">
        <v>504</v>
      </c>
      <c r="E170" s="339" t="s">
        <v>2424</v>
      </c>
      <c r="F170" s="68" t="s">
        <v>466</v>
      </c>
      <c r="G170" s="68"/>
      <c r="H170" s="68"/>
      <c r="I170" s="68"/>
      <c r="J170" s="68"/>
    </row>
    <row r="171" spans="1:10" ht="15.6" hidden="1" x14ac:dyDescent="0.3">
      <c r="A171" s="68"/>
      <c r="B171" s="68"/>
      <c r="C171" s="68"/>
      <c r="D171" s="339" t="s">
        <v>507</v>
      </c>
      <c r="E171" s="339" t="s">
        <v>2425</v>
      </c>
      <c r="F171" s="68" t="s">
        <v>469</v>
      </c>
      <c r="G171" s="68"/>
      <c r="H171" s="68"/>
      <c r="I171" s="68"/>
      <c r="J171" s="68"/>
    </row>
    <row r="172" spans="1:10" ht="15.6" hidden="1" x14ac:dyDescent="0.3">
      <c r="A172" s="68"/>
      <c r="B172" s="68"/>
      <c r="C172" s="68"/>
      <c r="D172" s="339" t="s">
        <v>510</v>
      </c>
      <c r="E172" s="339" t="s">
        <v>2426</v>
      </c>
      <c r="F172" s="68" t="s">
        <v>472</v>
      </c>
      <c r="G172" s="68"/>
      <c r="H172" s="68"/>
      <c r="I172" s="68"/>
      <c r="J172" s="68"/>
    </row>
    <row r="173" spans="1:10" ht="15.6" hidden="1" x14ac:dyDescent="0.3">
      <c r="A173" s="68"/>
      <c r="B173" s="68"/>
      <c r="C173" s="68"/>
      <c r="D173" s="339" t="s">
        <v>513</v>
      </c>
      <c r="E173" s="339" t="s">
        <v>2427</v>
      </c>
      <c r="F173" s="68" t="s">
        <v>475</v>
      </c>
      <c r="G173" s="68"/>
      <c r="H173" s="68"/>
      <c r="I173" s="68"/>
      <c r="J173" s="68"/>
    </row>
    <row r="174" spans="1:10" ht="15.6" hidden="1" x14ac:dyDescent="0.3">
      <c r="A174" s="68"/>
      <c r="B174" s="68"/>
      <c r="C174" s="68"/>
      <c r="D174" s="339" t="s">
        <v>516</v>
      </c>
      <c r="E174" s="339" t="s">
        <v>2428</v>
      </c>
      <c r="F174" s="68" t="s">
        <v>478</v>
      </c>
      <c r="G174" s="68"/>
      <c r="H174" s="68"/>
      <c r="I174" s="68"/>
      <c r="J174" s="68"/>
    </row>
    <row r="175" spans="1:10" ht="15.6" hidden="1" x14ac:dyDescent="0.3">
      <c r="A175" s="68"/>
      <c r="B175" s="68"/>
      <c r="C175" s="68"/>
      <c r="D175" s="339" t="s">
        <v>519</v>
      </c>
      <c r="E175" s="339" t="s">
        <v>2429</v>
      </c>
      <c r="F175" s="68" t="s">
        <v>481</v>
      </c>
      <c r="G175" s="68"/>
      <c r="H175" s="68"/>
      <c r="I175" s="68"/>
      <c r="J175" s="68"/>
    </row>
    <row r="176" spans="1:10" ht="15.6" hidden="1" x14ac:dyDescent="0.3">
      <c r="A176" s="68"/>
      <c r="B176" s="68"/>
      <c r="C176" s="68"/>
      <c r="D176" s="339" t="s">
        <v>522</v>
      </c>
      <c r="E176" s="339" t="s">
        <v>2430</v>
      </c>
      <c r="F176" s="68" t="s">
        <v>483</v>
      </c>
      <c r="G176" s="68"/>
      <c r="H176" s="68"/>
      <c r="I176" s="68"/>
      <c r="J176" s="68"/>
    </row>
    <row r="177" spans="1:10" ht="15.6" hidden="1" x14ac:dyDescent="0.3">
      <c r="A177" s="68"/>
      <c r="B177" s="68"/>
      <c r="C177" s="68"/>
      <c r="D177" s="339" t="s">
        <v>525</v>
      </c>
      <c r="E177" s="339" t="s">
        <v>2431</v>
      </c>
      <c r="F177" s="68" t="s">
        <v>486</v>
      </c>
      <c r="G177" s="68"/>
      <c r="H177" s="68"/>
      <c r="I177" s="68"/>
      <c r="J177" s="68"/>
    </row>
    <row r="178" spans="1:10" ht="15.6" hidden="1" x14ac:dyDescent="0.3">
      <c r="A178" s="68"/>
      <c r="B178" s="68"/>
      <c r="C178" s="68"/>
      <c r="D178" s="339" t="s">
        <v>528</v>
      </c>
      <c r="E178" s="339" t="s">
        <v>487</v>
      </c>
      <c r="F178" s="68" t="s">
        <v>488</v>
      </c>
      <c r="G178" s="68"/>
      <c r="H178" s="68"/>
      <c r="I178" s="68"/>
      <c r="J178" s="68"/>
    </row>
    <row r="179" spans="1:10" ht="15.6" hidden="1" x14ac:dyDescent="0.3">
      <c r="A179" s="68"/>
      <c r="B179" s="68"/>
      <c r="C179" s="68"/>
      <c r="D179" s="68"/>
      <c r="E179" s="339" t="s">
        <v>490</v>
      </c>
      <c r="F179" s="68" t="s">
        <v>491</v>
      </c>
      <c r="G179" s="68"/>
      <c r="H179" s="68"/>
      <c r="I179" s="68"/>
      <c r="J179" s="68"/>
    </row>
    <row r="180" spans="1:10" ht="15.6" hidden="1" x14ac:dyDescent="0.3">
      <c r="A180" s="68"/>
      <c r="B180" s="68"/>
      <c r="C180" s="68"/>
      <c r="D180" s="68"/>
      <c r="E180" s="339" t="s">
        <v>493</v>
      </c>
      <c r="F180" s="68" t="s">
        <v>494</v>
      </c>
      <c r="G180" s="68"/>
      <c r="H180" s="68"/>
      <c r="I180" s="68"/>
      <c r="J180" s="68"/>
    </row>
    <row r="181" spans="1:10" ht="15.6" hidden="1" x14ac:dyDescent="0.3">
      <c r="A181" s="68"/>
      <c r="B181" s="68"/>
      <c r="C181" s="68"/>
      <c r="D181" s="68"/>
      <c r="E181" s="339" t="s">
        <v>2432</v>
      </c>
      <c r="F181" s="68" t="s">
        <v>2433</v>
      </c>
      <c r="G181" s="68"/>
      <c r="H181" s="68"/>
      <c r="I181" s="68"/>
      <c r="J181" s="68"/>
    </row>
    <row r="182" spans="1:10" ht="15.6" hidden="1" x14ac:dyDescent="0.3">
      <c r="A182" s="68"/>
      <c r="B182" s="68"/>
      <c r="C182" s="68"/>
      <c r="D182" s="68"/>
      <c r="E182" s="339" t="s">
        <v>2434</v>
      </c>
      <c r="F182" s="68" t="s">
        <v>497</v>
      </c>
      <c r="G182" s="68"/>
      <c r="H182" s="68"/>
      <c r="I182" s="68"/>
      <c r="J182" s="68"/>
    </row>
    <row r="183" spans="1:10" ht="15.6" hidden="1" x14ac:dyDescent="0.3">
      <c r="A183" s="68"/>
      <c r="B183" s="68"/>
      <c r="C183" s="68"/>
      <c r="D183" s="68"/>
      <c r="E183" s="339" t="s">
        <v>2435</v>
      </c>
      <c r="F183" s="68" t="s">
        <v>2436</v>
      </c>
      <c r="G183" s="68"/>
      <c r="H183" s="68"/>
      <c r="I183" s="68"/>
      <c r="J183" s="68"/>
    </row>
    <row r="184" spans="1:10" ht="15.6" hidden="1" x14ac:dyDescent="0.3">
      <c r="A184" s="68"/>
      <c r="B184" s="68"/>
      <c r="C184" s="68"/>
      <c r="D184" s="68"/>
      <c r="E184" s="339" t="s">
        <v>2437</v>
      </c>
      <c r="F184" s="68" t="s">
        <v>2438</v>
      </c>
      <c r="G184" s="68"/>
      <c r="H184" s="68"/>
      <c r="I184" s="68"/>
      <c r="J184" s="68"/>
    </row>
    <row r="185" spans="1:10" ht="15.6" hidden="1" x14ac:dyDescent="0.3">
      <c r="A185" s="68"/>
      <c r="B185" s="68"/>
      <c r="C185" s="68"/>
      <c r="D185" s="68"/>
      <c r="E185" s="339" t="s">
        <v>2439</v>
      </c>
      <c r="F185" s="68" t="s">
        <v>503</v>
      </c>
      <c r="G185" s="68"/>
      <c r="H185" s="68"/>
      <c r="I185" s="68"/>
      <c r="J185" s="68"/>
    </row>
    <row r="186" spans="1:10" ht="15.6" hidden="1" x14ac:dyDescent="0.3">
      <c r="A186" s="68"/>
      <c r="B186" s="68"/>
      <c r="C186" s="68"/>
      <c r="D186" s="68"/>
      <c r="E186" s="339" t="s">
        <v>2440</v>
      </c>
      <c r="F186" s="68" t="s">
        <v>506</v>
      </c>
      <c r="G186" s="68"/>
      <c r="H186" s="68"/>
      <c r="I186" s="68"/>
      <c r="J186" s="68"/>
    </row>
    <row r="187" spans="1:10" ht="15.6" hidden="1" x14ac:dyDescent="0.3">
      <c r="A187" s="68"/>
      <c r="B187" s="68"/>
      <c r="C187" s="68"/>
      <c r="D187" s="68"/>
      <c r="E187" s="339" t="s">
        <v>2441</v>
      </c>
      <c r="F187" s="68" t="s">
        <v>509</v>
      </c>
      <c r="G187" s="68"/>
      <c r="H187" s="68"/>
      <c r="I187" s="68"/>
      <c r="J187" s="68"/>
    </row>
    <row r="188" spans="1:10" ht="15.6" hidden="1" x14ac:dyDescent="0.3">
      <c r="A188" s="68"/>
      <c r="B188" s="68"/>
      <c r="C188" s="68"/>
      <c r="D188" s="68"/>
      <c r="E188" s="339" t="s">
        <v>2442</v>
      </c>
      <c r="F188" s="68" t="s">
        <v>2443</v>
      </c>
      <c r="G188" s="68"/>
      <c r="H188" s="68"/>
      <c r="I188" s="68"/>
      <c r="J188" s="68"/>
    </row>
    <row r="189" spans="1:10" ht="15.6" hidden="1" x14ac:dyDescent="0.3">
      <c r="A189" s="68"/>
      <c r="B189" s="68"/>
      <c r="C189" s="68"/>
      <c r="D189" s="68"/>
      <c r="E189" s="339" t="s">
        <v>2444</v>
      </c>
      <c r="F189" s="68" t="s">
        <v>515</v>
      </c>
      <c r="G189" s="68"/>
      <c r="H189" s="68"/>
      <c r="I189" s="68"/>
      <c r="J189" s="68"/>
    </row>
    <row r="190" spans="1:10" ht="15.6" hidden="1" x14ac:dyDescent="0.3">
      <c r="A190" s="68"/>
      <c r="B190" s="68"/>
      <c r="C190" s="68"/>
      <c r="D190" s="68"/>
      <c r="E190" s="339" t="s">
        <v>2445</v>
      </c>
      <c r="F190" s="68" t="s">
        <v>2446</v>
      </c>
      <c r="G190" s="68"/>
      <c r="H190" s="68"/>
      <c r="I190" s="68"/>
      <c r="J190" s="68"/>
    </row>
    <row r="191" spans="1:10" ht="15.6" hidden="1" x14ac:dyDescent="0.3">
      <c r="A191" s="68"/>
      <c r="B191" s="68"/>
      <c r="C191" s="68"/>
      <c r="D191" s="68"/>
      <c r="E191" s="339" t="s">
        <v>2447</v>
      </c>
      <c r="F191" s="68" t="s">
        <v>2448</v>
      </c>
      <c r="G191" s="68"/>
      <c r="H191" s="68"/>
      <c r="I191" s="68"/>
      <c r="J191" s="68"/>
    </row>
    <row r="192" spans="1:10" ht="15.6" hidden="1" x14ac:dyDescent="0.3">
      <c r="A192" s="68"/>
      <c r="B192" s="68"/>
      <c r="C192" s="68"/>
      <c r="D192" s="68"/>
      <c r="E192" s="339" t="s">
        <v>2449</v>
      </c>
      <c r="F192" s="68" t="s">
        <v>2450</v>
      </c>
      <c r="G192" s="68"/>
      <c r="H192" s="68"/>
      <c r="I192" s="68"/>
      <c r="J192" s="68"/>
    </row>
    <row r="193" spans="1:10" ht="15.6" hidden="1" x14ac:dyDescent="0.3">
      <c r="A193" s="68"/>
      <c r="B193" s="68"/>
      <c r="C193" s="68"/>
      <c r="D193" s="68"/>
      <c r="E193" s="339" t="s">
        <v>2451</v>
      </c>
      <c r="F193" s="68" t="s">
        <v>2452</v>
      </c>
      <c r="G193" s="68"/>
      <c r="H193" s="68"/>
      <c r="I193" s="68"/>
      <c r="J193" s="68"/>
    </row>
    <row r="194" spans="1:10" ht="15.6" hidden="1" x14ac:dyDescent="0.3">
      <c r="A194" s="68"/>
      <c r="B194" s="68"/>
      <c r="C194" s="68"/>
      <c r="D194" s="68"/>
      <c r="E194" s="339" t="s">
        <v>2453</v>
      </c>
      <c r="F194" s="68" t="s">
        <v>2454</v>
      </c>
      <c r="G194" s="68"/>
      <c r="H194" s="68"/>
      <c r="I194" s="68"/>
      <c r="J194" s="68"/>
    </row>
    <row r="195" spans="1:10" ht="15.6" hidden="1" x14ac:dyDescent="0.3">
      <c r="A195" s="68"/>
      <c r="B195" s="68"/>
      <c r="C195" s="68"/>
      <c r="D195" s="68"/>
      <c r="E195" s="339" t="s">
        <v>2455</v>
      </c>
      <c r="F195" s="68" t="s">
        <v>2456</v>
      </c>
      <c r="G195" s="68"/>
      <c r="H195" s="68"/>
      <c r="I195" s="68"/>
      <c r="J195" s="68"/>
    </row>
    <row r="196" spans="1:10" ht="15.6" hidden="1" x14ac:dyDescent="0.3">
      <c r="A196" s="68"/>
      <c r="B196" s="68"/>
      <c r="C196" s="68"/>
      <c r="D196" s="68"/>
      <c r="E196" s="339" t="s">
        <v>2457</v>
      </c>
      <c r="F196" s="68" t="s">
        <v>2458</v>
      </c>
      <c r="G196" s="68"/>
      <c r="H196" s="68"/>
      <c r="I196" s="68"/>
      <c r="J196" s="68"/>
    </row>
    <row r="197" spans="1:10" ht="15.6" hidden="1" x14ac:dyDescent="0.3">
      <c r="A197" s="68"/>
      <c r="B197" s="68"/>
      <c r="C197" s="68"/>
      <c r="D197" s="68"/>
      <c r="E197" s="339" t="s">
        <v>2459</v>
      </c>
      <c r="F197" s="68" t="s">
        <v>2460</v>
      </c>
      <c r="G197" s="68"/>
      <c r="H197" s="68"/>
      <c r="I197" s="68"/>
      <c r="J197" s="68"/>
    </row>
    <row r="198" spans="1:10" ht="15.6" hidden="1" x14ac:dyDescent="0.3">
      <c r="A198" s="68"/>
      <c r="B198" s="68"/>
      <c r="C198" s="68"/>
      <c r="D198" s="68"/>
      <c r="E198" s="339" t="s">
        <v>535</v>
      </c>
      <c r="F198" s="68" t="s">
        <v>536</v>
      </c>
      <c r="G198" s="68"/>
      <c r="H198" s="68"/>
      <c r="I198" s="68"/>
      <c r="J198" s="68"/>
    </row>
    <row r="199" spans="1:10" ht="15.6" hidden="1" x14ac:dyDescent="0.3">
      <c r="A199" s="68"/>
      <c r="B199" s="68"/>
      <c r="C199" s="68"/>
      <c r="D199" s="68"/>
      <c r="E199" s="339" t="s">
        <v>2461</v>
      </c>
      <c r="F199" s="68" t="s">
        <v>2462</v>
      </c>
      <c r="G199" s="68"/>
      <c r="H199" s="68"/>
      <c r="I199" s="68"/>
      <c r="J199" s="68"/>
    </row>
    <row r="200" spans="1:10" ht="15.6" hidden="1" x14ac:dyDescent="0.3">
      <c r="A200" s="68"/>
      <c r="B200" s="68"/>
      <c r="C200" s="68"/>
      <c r="D200" s="68"/>
      <c r="E200" s="339" t="s">
        <v>2463</v>
      </c>
      <c r="F200" s="68" t="s">
        <v>2464</v>
      </c>
      <c r="G200" s="68"/>
      <c r="H200" s="68"/>
      <c r="I200" s="68"/>
      <c r="J200" s="68"/>
    </row>
    <row r="201" spans="1:10" ht="15.6" hidden="1" x14ac:dyDescent="0.3">
      <c r="A201" s="68"/>
      <c r="B201" s="68"/>
      <c r="C201" s="68"/>
      <c r="D201" s="68"/>
      <c r="E201" s="339" t="s">
        <v>2465</v>
      </c>
      <c r="F201" s="68" t="s">
        <v>2466</v>
      </c>
      <c r="G201" s="68"/>
      <c r="H201" s="68"/>
      <c r="I201" s="68"/>
      <c r="J201" s="68"/>
    </row>
    <row r="202" spans="1:10" ht="15.6" hidden="1" x14ac:dyDescent="0.3">
      <c r="A202" s="68"/>
      <c r="B202" s="68"/>
      <c r="C202" s="68"/>
      <c r="D202" s="68"/>
      <c r="E202" s="339" t="s">
        <v>2467</v>
      </c>
      <c r="F202" s="68" t="s">
        <v>2468</v>
      </c>
      <c r="G202" s="68"/>
      <c r="H202" s="68"/>
      <c r="I202" s="68"/>
      <c r="J202" s="68"/>
    </row>
    <row r="203" spans="1:10" ht="15.6" hidden="1" x14ac:dyDescent="0.3">
      <c r="A203" s="68"/>
      <c r="B203" s="68"/>
      <c r="C203" s="68"/>
      <c r="D203" s="68"/>
      <c r="E203" s="339" t="s">
        <v>2469</v>
      </c>
      <c r="F203" s="68" t="s">
        <v>2470</v>
      </c>
      <c r="G203" s="68"/>
      <c r="H203" s="68"/>
      <c r="I203" s="68"/>
      <c r="J203" s="68"/>
    </row>
    <row r="204" spans="1:10" ht="15.6" hidden="1" x14ac:dyDescent="0.3">
      <c r="A204" s="68"/>
      <c r="B204" s="68"/>
      <c r="C204" s="68"/>
      <c r="D204" s="68"/>
      <c r="E204" s="339" t="s">
        <v>2471</v>
      </c>
      <c r="F204" s="68" t="s">
        <v>2472</v>
      </c>
      <c r="G204" s="68"/>
      <c r="H204" s="68"/>
      <c r="I204" s="68"/>
      <c r="J204" s="68"/>
    </row>
    <row r="205" spans="1:10" ht="15.6" hidden="1" x14ac:dyDescent="0.3">
      <c r="A205" s="68"/>
      <c r="B205" s="68"/>
      <c r="C205" s="68"/>
      <c r="D205" s="68"/>
      <c r="E205" s="339" t="s">
        <v>2473</v>
      </c>
      <c r="F205" s="68" t="s">
        <v>2474</v>
      </c>
      <c r="G205" s="68"/>
      <c r="H205" s="68"/>
      <c r="I205" s="68"/>
      <c r="J205" s="68"/>
    </row>
    <row r="206" spans="1:10" ht="15.6" hidden="1" x14ac:dyDescent="0.3">
      <c r="A206" s="68"/>
      <c r="B206" s="68"/>
      <c r="C206" s="68"/>
      <c r="D206" s="68"/>
      <c r="E206" s="339" t="s">
        <v>2475</v>
      </c>
      <c r="F206" s="68" t="s">
        <v>2476</v>
      </c>
      <c r="G206" s="68"/>
      <c r="H206" s="68"/>
      <c r="I206" s="68"/>
      <c r="J206" s="68"/>
    </row>
    <row r="207" spans="1:10" ht="15.6" hidden="1" x14ac:dyDescent="0.3">
      <c r="A207" s="68"/>
      <c r="B207" s="68"/>
      <c r="C207" s="68"/>
      <c r="D207" s="68"/>
      <c r="E207" s="339" t="s">
        <v>2477</v>
      </c>
      <c r="F207" s="68" t="s">
        <v>2478</v>
      </c>
      <c r="G207" s="68"/>
      <c r="H207" s="68"/>
      <c r="I207" s="68"/>
      <c r="J207" s="68"/>
    </row>
    <row r="208" spans="1:10" ht="15.6" hidden="1" x14ac:dyDescent="0.3">
      <c r="A208" s="68"/>
      <c r="B208" s="68"/>
      <c r="C208" s="68"/>
      <c r="D208" s="68"/>
      <c r="E208" s="339" t="s">
        <v>2479</v>
      </c>
      <c r="F208" s="68" t="s">
        <v>2480</v>
      </c>
      <c r="G208" s="68"/>
      <c r="H208" s="68"/>
      <c r="I208" s="68"/>
      <c r="J208" s="68"/>
    </row>
    <row r="209" spans="1:10" ht="15.6" hidden="1" x14ac:dyDescent="0.3">
      <c r="A209" s="68"/>
      <c r="B209" s="68"/>
      <c r="C209" s="68"/>
      <c r="D209" s="68"/>
      <c r="E209" s="339" t="s">
        <v>2481</v>
      </c>
      <c r="F209" s="68" t="s">
        <v>2482</v>
      </c>
      <c r="G209" s="68"/>
      <c r="H209" s="68"/>
      <c r="I209" s="68"/>
      <c r="J209" s="68"/>
    </row>
    <row r="210" spans="1:10" ht="15.6" hidden="1" x14ac:dyDescent="0.3">
      <c r="A210" s="68"/>
      <c r="B210" s="68"/>
      <c r="C210" s="68"/>
      <c r="D210" s="68"/>
      <c r="E210" s="339" t="s">
        <v>2483</v>
      </c>
      <c r="F210" s="68" t="s">
        <v>2484</v>
      </c>
      <c r="G210" s="68"/>
      <c r="H210" s="68"/>
      <c r="I210" s="68"/>
      <c r="J210" s="68"/>
    </row>
    <row r="211" spans="1:10" ht="15.6" hidden="1" x14ac:dyDescent="0.3">
      <c r="A211" s="68"/>
      <c r="B211" s="68"/>
      <c r="C211" s="68"/>
      <c r="D211" s="68"/>
      <c r="E211" s="339" t="s">
        <v>2485</v>
      </c>
      <c r="F211" s="68" t="s">
        <v>2486</v>
      </c>
      <c r="G211" s="68"/>
      <c r="H211" s="68"/>
      <c r="I211" s="68"/>
      <c r="J211" s="68"/>
    </row>
    <row r="212" spans="1:10" ht="15.6" hidden="1" x14ac:dyDescent="0.3">
      <c r="A212" s="68"/>
      <c r="B212" s="68"/>
      <c r="C212" s="68"/>
      <c r="D212" s="68"/>
      <c r="E212" s="339" t="s">
        <v>2487</v>
      </c>
      <c r="F212" s="68" t="s">
        <v>2488</v>
      </c>
      <c r="G212" s="68"/>
      <c r="H212" s="68"/>
      <c r="I212" s="68"/>
      <c r="J212" s="68"/>
    </row>
    <row r="213" spans="1:10" ht="15.6" hidden="1" x14ac:dyDescent="0.3">
      <c r="A213" s="68"/>
      <c r="B213" s="68"/>
      <c r="C213" s="68"/>
      <c r="D213" s="68"/>
      <c r="E213" s="339" t="s">
        <v>2489</v>
      </c>
      <c r="F213" s="68" t="s">
        <v>2490</v>
      </c>
      <c r="G213" s="68"/>
      <c r="H213" s="68"/>
      <c r="I213" s="68"/>
      <c r="J213" s="68"/>
    </row>
    <row r="214" spans="1:10" ht="15.6" hidden="1" x14ac:dyDescent="0.3">
      <c r="A214" s="68"/>
      <c r="B214" s="68"/>
      <c r="C214" s="68"/>
      <c r="D214" s="68"/>
      <c r="E214" s="339" t="s">
        <v>2491</v>
      </c>
      <c r="F214" s="68" t="s">
        <v>2492</v>
      </c>
      <c r="G214" s="68"/>
      <c r="H214" s="68"/>
      <c r="I214" s="68"/>
      <c r="J214" s="68"/>
    </row>
    <row r="215" spans="1:10" ht="15.6" hidden="1" x14ac:dyDescent="0.3">
      <c r="A215" s="68"/>
      <c r="B215" s="68"/>
      <c r="C215" s="68"/>
      <c r="D215" s="68"/>
      <c r="E215" s="339" t="s">
        <v>2493</v>
      </c>
      <c r="F215" s="68" t="s">
        <v>2494</v>
      </c>
      <c r="G215" s="68"/>
      <c r="H215" s="68"/>
      <c r="I215" s="68"/>
      <c r="J215" s="68"/>
    </row>
    <row r="216" spans="1:10" ht="15.6" hidden="1" x14ac:dyDescent="0.3">
      <c r="A216" s="68"/>
      <c r="B216" s="68"/>
      <c r="C216" s="68"/>
      <c r="D216" s="68"/>
      <c r="E216" s="339" t="s">
        <v>2495</v>
      </c>
      <c r="F216" s="68" t="s">
        <v>564</v>
      </c>
      <c r="G216" s="68"/>
      <c r="H216" s="68"/>
      <c r="I216" s="68"/>
      <c r="J216" s="68"/>
    </row>
    <row r="217" spans="1:10" ht="15.6" hidden="1" x14ac:dyDescent="0.3">
      <c r="A217" s="68"/>
      <c r="B217" s="68"/>
      <c r="C217" s="68"/>
      <c r="D217" s="68"/>
      <c r="E217" s="339" t="s">
        <v>2496</v>
      </c>
      <c r="F217" s="68" t="s">
        <v>566</v>
      </c>
      <c r="G217" s="68"/>
      <c r="H217" s="68"/>
      <c r="I217" s="68"/>
      <c r="J217" s="68"/>
    </row>
    <row r="218" spans="1:10" ht="15.6" hidden="1" x14ac:dyDescent="0.3">
      <c r="A218" s="68"/>
      <c r="B218" s="68"/>
      <c r="C218" s="68"/>
      <c r="D218" s="68"/>
      <c r="E218" s="339" t="s">
        <v>2497</v>
      </c>
      <c r="F218" s="68" t="s">
        <v>568</v>
      </c>
      <c r="G218" s="68"/>
      <c r="H218" s="68"/>
      <c r="I218" s="68"/>
      <c r="J218" s="68"/>
    </row>
    <row r="219" spans="1:10" ht="15.6" hidden="1" x14ac:dyDescent="0.3">
      <c r="A219" s="68"/>
      <c r="B219" s="68"/>
      <c r="C219" s="68"/>
      <c r="D219" s="68"/>
      <c r="E219" s="339" t="s">
        <v>2498</v>
      </c>
      <c r="F219" s="68" t="s">
        <v>2499</v>
      </c>
      <c r="G219" s="68"/>
      <c r="H219" s="68"/>
      <c r="I219" s="68"/>
      <c r="J219" s="68"/>
    </row>
    <row r="220" spans="1:10" ht="15.6" hidden="1" x14ac:dyDescent="0.3">
      <c r="A220" s="68"/>
      <c r="B220" s="68"/>
      <c r="C220" s="68"/>
      <c r="D220" s="68"/>
      <c r="E220" s="339" t="s">
        <v>2500</v>
      </c>
      <c r="F220" s="68" t="s">
        <v>2501</v>
      </c>
      <c r="G220" s="68"/>
      <c r="H220" s="68"/>
      <c r="I220" s="68"/>
      <c r="J220" s="68"/>
    </row>
    <row r="221" spans="1:10" ht="15.6" hidden="1" x14ac:dyDescent="0.3">
      <c r="A221" s="68"/>
      <c r="B221" s="68"/>
      <c r="C221" s="68"/>
      <c r="D221" s="68"/>
      <c r="E221" s="339" t="s">
        <v>2502</v>
      </c>
      <c r="F221" s="68" t="s">
        <v>2503</v>
      </c>
      <c r="G221" s="68"/>
      <c r="H221" s="68"/>
      <c r="I221" s="68"/>
      <c r="J221" s="68"/>
    </row>
    <row r="222" spans="1:10" ht="15.6" hidden="1" x14ac:dyDescent="0.3">
      <c r="A222" s="68"/>
      <c r="B222" s="68"/>
      <c r="C222" s="68"/>
      <c r="D222" s="68"/>
      <c r="E222" s="339" t="s">
        <v>2504</v>
      </c>
      <c r="F222" s="68" t="s">
        <v>574</v>
      </c>
      <c r="G222" s="68"/>
      <c r="H222" s="68"/>
      <c r="I222" s="68"/>
      <c r="J222" s="68"/>
    </row>
    <row r="223" spans="1:10" ht="15.6" hidden="1" x14ac:dyDescent="0.3">
      <c r="A223" s="68"/>
      <c r="B223" s="68"/>
      <c r="C223" s="68"/>
      <c r="D223" s="68"/>
      <c r="E223" s="339" t="s">
        <v>2505</v>
      </c>
      <c r="F223" s="68" t="s">
        <v>2506</v>
      </c>
      <c r="G223" s="68"/>
      <c r="H223" s="68"/>
      <c r="I223" s="68"/>
      <c r="J223" s="68"/>
    </row>
    <row r="224" spans="1:10" ht="15.6" hidden="1" x14ac:dyDescent="0.3">
      <c r="A224" s="68"/>
      <c r="B224" s="68"/>
      <c r="C224" s="68"/>
      <c r="D224" s="68"/>
      <c r="E224" s="339" t="s">
        <v>2507</v>
      </c>
      <c r="F224" s="68" t="s">
        <v>2508</v>
      </c>
      <c r="G224" s="68"/>
      <c r="H224" s="68"/>
      <c r="I224" s="68"/>
      <c r="J224" s="68"/>
    </row>
    <row r="225" spans="1:10" ht="15.6" hidden="1" x14ac:dyDescent="0.3">
      <c r="A225" s="68"/>
      <c r="B225" s="68"/>
      <c r="C225" s="68"/>
      <c r="D225" s="68"/>
      <c r="E225" s="339" t="s">
        <v>2509</v>
      </c>
      <c r="F225" s="68" t="s">
        <v>2510</v>
      </c>
      <c r="G225" s="68"/>
      <c r="H225" s="68"/>
      <c r="I225" s="68"/>
      <c r="J225" s="68"/>
    </row>
    <row r="226" spans="1:10" ht="15.6" hidden="1" x14ac:dyDescent="0.3">
      <c r="A226" s="68"/>
      <c r="B226" s="68"/>
      <c r="C226" s="68"/>
      <c r="D226" s="68"/>
      <c r="E226" s="339" t="s">
        <v>2511</v>
      </c>
      <c r="F226" s="68" t="s">
        <v>2512</v>
      </c>
      <c r="G226" s="68"/>
      <c r="H226" s="68"/>
      <c r="I226" s="68"/>
      <c r="J226" s="68"/>
    </row>
    <row r="227" spans="1:10" ht="15.6" hidden="1" x14ac:dyDescent="0.3">
      <c r="A227" s="68"/>
      <c r="B227" s="68"/>
      <c r="C227" s="68"/>
      <c r="D227" s="68"/>
      <c r="E227" s="339" t="s">
        <v>2513</v>
      </c>
      <c r="F227" s="68" t="s">
        <v>2514</v>
      </c>
      <c r="G227" s="68"/>
      <c r="H227" s="68"/>
      <c r="I227" s="68"/>
      <c r="J227" s="68"/>
    </row>
    <row r="228" spans="1:10" ht="15.6" hidden="1" x14ac:dyDescent="0.3">
      <c r="A228" s="68"/>
      <c r="B228" s="68"/>
      <c r="C228" s="68"/>
      <c r="D228" s="68"/>
      <c r="E228" s="339" t="s">
        <v>583</v>
      </c>
      <c r="F228" s="68" t="s">
        <v>2515</v>
      </c>
      <c r="G228" s="68"/>
      <c r="H228" s="68"/>
      <c r="I228" s="68"/>
      <c r="J228" s="68"/>
    </row>
    <row r="229" spans="1:10" ht="15.6" hidden="1" x14ac:dyDescent="0.3">
      <c r="A229" s="68"/>
      <c r="B229" s="68"/>
      <c r="C229" s="68"/>
      <c r="D229" s="68"/>
      <c r="E229" s="339" t="s">
        <v>2516</v>
      </c>
      <c r="F229" s="68" t="s">
        <v>2517</v>
      </c>
      <c r="G229" s="68"/>
      <c r="H229" s="68"/>
      <c r="I229" s="68"/>
      <c r="J229" s="68"/>
    </row>
    <row r="230" spans="1:10" ht="15.6" hidden="1" x14ac:dyDescent="0.3">
      <c r="A230" s="68"/>
      <c r="B230" s="68"/>
      <c r="C230" s="68"/>
      <c r="D230" s="68"/>
      <c r="E230" s="339" t="s">
        <v>2518</v>
      </c>
      <c r="F230" s="68" t="s">
        <v>2519</v>
      </c>
      <c r="G230" s="68"/>
      <c r="H230" s="68"/>
      <c r="I230" s="68"/>
      <c r="J230" s="68"/>
    </row>
    <row r="231" spans="1:10" ht="15.6" hidden="1" x14ac:dyDescent="0.3">
      <c r="A231" s="68"/>
      <c r="B231" s="68"/>
      <c r="C231" s="68"/>
      <c r="D231" s="68"/>
      <c r="E231" s="339" t="s">
        <v>2520</v>
      </c>
      <c r="F231" s="68" t="s">
        <v>2521</v>
      </c>
      <c r="G231" s="68"/>
      <c r="H231" s="68"/>
      <c r="I231" s="68"/>
      <c r="J231" s="68"/>
    </row>
    <row r="232" spans="1:10" ht="15.6" hidden="1" x14ac:dyDescent="0.3">
      <c r="A232" s="68"/>
      <c r="B232" s="68"/>
      <c r="C232" s="68"/>
      <c r="D232" s="68"/>
      <c r="E232" s="339" t="s">
        <v>2522</v>
      </c>
      <c r="F232" s="68" t="s">
        <v>2523</v>
      </c>
      <c r="G232" s="68"/>
      <c r="H232" s="68"/>
      <c r="I232" s="68"/>
      <c r="J232" s="68"/>
    </row>
    <row r="233" spans="1:10" ht="15.6" hidden="1" x14ac:dyDescent="0.3">
      <c r="A233" s="68"/>
      <c r="B233" s="68"/>
      <c r="C233" s="68"/>
      <c r="D233" s="68"/>
      <c r="E233" s="339" t="s">
        <v>2524</v>
      </c>
      <c r="F233" s="68" t="s">
        <v>2525</v>
      </c>
      <c r="G233" s="68"/>
      <c r="H233" s="68"/>
      <c r="I233" s="68"/>
      <c r="J233" s="68"/>
    </row>
    <row r="234" spans="1:10" ht="15.6" hidden="1" x14ac:dyDescent="0.3">
      <c r="A234" s="68"/>
      <c r="B234" s="68"/>
      <c r="C234" s="68"/>
      <c r="D234" s="68"/>
      <c r="E234" s="339" t="s">
        <v>2526</v>
      </c>
      <c r="F234" s="68" t="s">
        <v>2527</v>
      </c>
      <c r="G234" s="68"/>
      <c r="H234" s="68"/>
      <c r="I234" s="68"/>
      <c r="J234" s="68"/>
    </row>
    <row r="235" spans="1:10" ht="15.6" hidden="1" x14ac:dyDescent="0.3">
      <c r="A235" s="68"/>
      <c r="B235" s="68"/>
      <c r="C235" s="68"/>
      <c r="D235" s="68"/>
      <c r="E235" s="339" t="s">
        <v>2528</v>
      </c>
      <c r="F235" s="68" t="s">
        <v>2529</v>
      </c>
      <c r="G235" s="68"/>
      <c r="H235" s="68"/>
      <c r="I235" s="68"/>
      <c r="J235" s="68"/>
    </row>
    <row r="236" spans="1:10" ht="15.6" hidden="1" x14ac:dyDescent="0.3">
      <c r="A236" s="68"/>
      <c r="B236" s="68"/>
      <c r="C236" s="68"/>
      <c r="D236" s="68"/>
      <c r="E236" s="339" t="s">
        <v>2530</v>
      </c>
      <c r="F236" s="68" t="s">
        <v>2531</v>
      </c>
      <c r="G236" s="68"/>
      <c r="H236" s="68"/>
      <c r="I236" s="68"/>
      <c r="J236" s="68"/>
    </row>
    <row r="237" spans="1:10" ht="15.6" hidden="1" x14ac:dyDescent="0.3">
      <c r="A237" s="68"/>
      <c r="B237" s="68"/>
      <c r="C237" s="68"/>
      <c r="D237" s="68"/>
      <c r="E237" s="339" t="s">
        <v>2532</v>
      </c>
      <c r="F237" s="68" t="s">
        <v>2533</v>
      </c>
      <c r="G237" s="68"/>
      <c r="H237" s="68"/>
      <c r="I237" s="68"/>
      <c r="J237" s="68"/>
    </row>
    <row r="238" spans="1:10" ht="15.6" hidden="1" x14ac:dyDescent="0.3">
      <c r="A238" s="68"/>
      <c r="B238" s="68"/>
      <c r="C238" s="68"/>
      <c r="D238" s="68"/>
      <c r="E238" s="339" t="s">
        <v>2534</v>
      </c>
      <c r="F238" s="68" t="s">
        <v>2535</v>
      </c>
      <c r="G238" s="68"/>
      <c r="H238" s="68"/>
      <c r="I238" s="68"/>
      <c r="J238" s="68"/>
    </row>
    <row r="239" spans="1:10" ht="15.6" hidden="1" x14ac:dyDescent="0.3">
      <c r="A239" s="68"/>
      <c r="B239" s="68"/>
      <c r="C239" s="68"/>
      <c r="D239" s="68"/>
      <c r="E239" s="339" t="s">
        <v>2536</v>
      </c>
      <c r="F239" s="68" t="s">
        <v>2537</v>
      </c>
      <c r="G239" s="68"/>
      <c r="H239" s="68"/>
      <c r="I239" s="68"/>
      <c r="J239" s="68"/>
    </row>
    <row r="240" spans="1:10" ht="15.6" hidden="1" x14ac:dyDescent="0.3">
      <c r="A240" s="68"/>
      <c r="B240" s="68"/>
      <c r="C240" s="68"/>
      <c r="D240" s="68"/>
      <c r="E240" s="339" t="s">
        <v>2538</v>
      </c>
      <c r="F240" s="68" t="s">
        <v>2539</v>
      </c>
      <c r="G240" s="68"/>
      <c r="H240" s="68"/>
      <c r="I240" s="68"/>
      <c r="J240" s="68"/>
    </row>
    <row r="241" spans="1:10" ht="15.6" hidden="1" x14ac:dyDescent="0.3">
      <c r="A241" s="68"/>
      <c r="B241" s="68"/>
      <c r="C241" s="68"/>
      <c r="D241" s="68"/>
      <c r="E241" s="339" t="s">
        <v>2540</v>
      </c>
      <c r="F241" s="68" t="s">
        <v>2541</v>
      </c>
      <c r="G241" s="68"/>
      <c r="H241" s="68"/>
      <c r="I241" s="68"/>
      <c r="J241" s="68"/>
    </row>
    <row r="242" spans="1:10" ht="15.6" hidden="1" x14ac:dyDescent="0.3">
      <c r="A242" s="68"/>
      <c r="B242" s="68"/>
      <c r="C242" s="68"/>
      <c r="D242" s="68"/>
      <c r="E242" s="339" t="s">
        <v>2542</v>
      </c>
      <c r="F242" s="68" t="s">
        <v>2543</v>
      </c>
      <c r="G242" s="68"/>
      <c r="H242" s="68"/>
      <c r="I242" s="68"/>
      <c r="J242" s="68"/>
    </row>
    <row r="243" spans="1:10" ht="15.6" hidden="1" x14ac:dyDescent="0.3">
      <c r="A243" s="68"/>
      <c r="B243" s="68"/>
      <c r="C243" s="68"/>
      <c r="D243" s="68"/>
      <c r="E243" s="339" t="s">
        <v>2544</v>
      </c>
      <c r="F243" s="68" t="s">
        <v>2545</v>
      </c>
      <c r="G243" s="68"/>
      <c r="H243" s="68"/>
      <c r="I243" s="68"/>
      <c r="J243" s="68"/>
    </row>
    <row r="244" spans="1:10" ht="15.6" hidden="1" x14ac:dyDescent="0.3">
      <c r="A244" s="68"/>
      <c r="B244" s="68"/>
      <c r="C244" s="68"/>
      <c r="D244" s="68"/>
      <c r="E244" s="339" t="s">
        <v>2546</v>
      </c>
      <c r="F244" s="68" t="s">
        <v>2547</v>
      </c>
      <c r="G244" s="68"/>
      <c r="H244" s="68"/>
      <c r="I244" s="68"/>
      <c r="J244" s="68"/>
    </row>
    <row r="245" spans="1:10" ht="15.6" hidden="1" x14ac:dyDescent="0.3">
      <c r="A245" s="68"/>
      <c r="B245" s="68"/>
      <c r="C245" s="68"/>
      <c r="D245" s="68"/>
      <c r="E245" s="339" t="s">
        <v>2548</v>
      </c>
      <c r="F245" s="68" t="s">
        <v>2549</v>
      </c>
      <c r="G245" s="68"/>
      <c r="H245" s="68"/>
      <c r="I245" s="68"/>
      <c r="J245" s="68"/>
    </row>
    <row r="246" spans="1:10" ht="15.6" hidden="1" x14ac:dyDescent="0.3">
      <c r="A246" s="68"/>
      <c r="B246" s="68"/>
      <c r="C246" s="68"/>
      <c r="D246" s="68"/>
      <c r="E246" s="339" t="s">
        <v>2550</v>
      </c>
      <c r="F246" s="68" t="s">
        <v>2551</v>
      </c>
      <c r="G246" s="68"/>
      <c r="H246" s="68"/>
      <c r="I246" s="68"/>
      <c r="J246" s="68"/>
    </row>
    <row r="247" spans="1:10" ht="15.6" hidden="1" x14ac:dyDescent="0.3">
      <c r="A247" s="68"/>
      <c r="B247" s="68"/>
      <c r="C247" s="68"/>
      <c r="D247" s="68"/>
      <c r="E247" s="339" t="s">
        <v>2552</v>
      </c>
      <c r="F247" s="68" t="s">
        <v>2553</v>
      </c>
      <c r="G247" s="68"/>
      <c r="H247" s="68"/>
      <c r="I247" s="68"/>
      <c r="J247" s="68"/>
    </row>
    <row r="248" spans="1:10" ht="15.6" hidden="1" x14ac:dyDescent="0.3">
      <c r="A248" s="68"/>
      <c r="B248" s="68"/>
      <c r="C248" s="68"/>
      <c r="D248" s="68"/>
      <c r="E248" s="339" t="s">
        <v>2554</v>
      </c>
      <c r="F248" s="68" t="s">
        <v>2555</v>
      </c>
      <c r="G248" s="68"/>
      <c r="H248" s="68"/>
      <c r="I248" s="68"/>
      <c r="J248" s="68"/>
    </row>
    <row r="249" spans="1:10" ht="15.6" hidden="1" x14ac:dyDescent="0.3">
      <c r="A249" s="68"/>
      <c r="B249" s="68"/>
      <c r="C249" s="68"/>
      <c r="D249" s="68"/>
      <c r="E249" s="339" t="s">
        <v>2556</v>
      </c>
      <c r="F249" s="68" t="s">
        <v>2557</v>
      </c>
      <c r="G249" s="68"/>
      <c r="H249" s="68"/>
      <c r="I249" s="68"/>
      <c r="J249" s="68"/>
    </row>
    <row r="250" spans="1:10" ht="15.6" hidden="1" x14ac:dyDescent="0.3">
      <c r="A250" s="68"/>
      <c r="B250" s="68"/>
      <c r="C250" s="68"/>
      <c r="D250" s="68"/>
      <c r="E250" s="339" t="s">
        <v>2558</v>
      </c>
      <c r="F250" s="68" t="s">
        <v>2559</v>
      </c>
      <c r="G250" s="68"/>
      <c r="H250" s="68"/>
      <c r="I250" s="68"/>
      <c r="J250" s="68"/>
    </row>
    <row r="251" spans="1:10" ht="15.6" hidden="1" x14ac:dyDescent="0.3">
      <c r="A251" s="68"/>
      <c r="B251" s="68"/>
      <c r="C251" s="68"/>
      <c r="D251" s="68"/>
      <c r="E251" s="339" t="s">
        <v>2560</v>
      </c>
      <c r="F251" s="68" t="s">
        <v>2561</v>
      </c>
      <c r="G251" s="68"/>
      <c r="H251" s="68"/>
      <c r="I251" s="68"/>
      <c r="J251" s="68"/>
    </row>
    <row r="252" spans="1:10" ht="15.6" hidden="1" x14ac:dyDescent="0.3">
      <c r="A252" s="68"/>
      <c r="B252" s="68"/>
      <c r="C252" s="68"/>
      <c r="D252" s="68"/>
      <c r="E252" s="339" t="s">
        <v>2562</v>
      </c>
      <c r="F252" s="68" t="s">
        <v>2563</v>
      </c>
      <c r="G252" s="68"/>
      <c r="H252" s="68"/>
      <c r="I252" s="68"/>
      <c r="J252" s="68"/>
    </row>
    <row r="253" spans="1:10" ht="15.6" hidden="1" x14ac:dyDescent="0.3">
      <c r="A253" s="68"/>
      <c r="B253" s="68"/>
      <c r="C253" s="68"/>
      <c r="D253" s="68"/>
      <c r="E253" s="339" t="s">
        <v>2564</v>
      </c>
      <c r="F253" s="68" t="s">
        <v>620</v>
      </c>
      <c r="G253" s="68"/>
      <c r="H253" s="68"/>
      <c r="I253" s="68"/>
      <c r="J253" s="68"/>
    </row>
    <row r="254" spans="1:10" ht="15.6" hidden="1" x14ac:dyDescent="0.3">
      <c r="A254" s="68"/>
      <c r="B254" s="68"/>
      <c r="C254" s="68"/>
      <c r="D254" s="68"/>
      <c r="E254" s="339" t="s">
        <v>2565</v>
      </c>
      <c r="F254" s="68" t="s">
        <v>622</v>
      </c>
      <c r="G254" s="68"/>
      <c r="H254" s="68"/>
      <c r="I254" s="68"/>
      <c r="J254" s="68"/>
    </row>
    <row r="255" spans="1:10" ht="15.6" hidden="1" x14ac:dyDescent="0.3">
      <c r="A255" s="68"/>
      <c r="B255" s="68"/>
      <c r="C255" s="68"/>
      <c r="D255" s="68"/>
      <c r="E255" s="339" t="s">
        <v>2566</v>
      </c>
      <c r="F255" s="68" t="s">
        <v>2567</v>
      </c>
      <c r="G255" s="68"/>
      <c r="H255" s="68"/>
      <c r="I255" s="68"/>
      <c r="J255" s="68"/>
    </row>
    <row r="256" spans="1:10" ht="15.6" hidden="1" x14ac:dyDescent="0.3">
      <c r="A256" s="68"/>
      <c r="B256" s="68"/>
      <c r="C256" s="68"/>
      <c r="D256" s="68"/>
      <c r="E256" s="339" t="s">
        <v>2568</v>
      </c>
      <c r="F256" s="68" t="s">
        <v>2569</v>
      </c>
      <c r="G256" s="68"/>
      <c r="H256" s="68"/>
      <c r="I256" s="68"/>
      <c r="J256" s="68"/>
    </row>
    <row r="257" spans="1:10" ht="15.6" hidden="1" x14ac:dyDescent="0.3">
      <c r="A257" s="68"/>
      <c r="B257" s="68"/>
      <c r="C257" s="68"/>
      <c r="D257" s="68"/>
      <c r="E257" s="339" t="s">
        <v>2570</v>
      </c>
      <c r="F257" s="68" t="s">
        <v>2571</v>
      </c>
      <c r="G257" s="68"/>
      <c r="H257" s="68"/>
      <c r="I257" s="68"/>
      <c r="J257" s="68"/>
    </row>
    <row r="258" spans="1:10" ht="15.6" hidden="1" x14ac:dyDescent="0.3">
      <c r="A258" s="68"/>
      <c r="B258" s="68"/>
      <c r="C258" s="68"/>
      <c r="D258" s="68"/>
      <c r="E258" s="339" t="s">
        <v>2572</v>
      </c>
      <c r="F258" s="68" t="s">
        <v>2573</v>
      </c>
      <c r="G258" s="68"/>
      <c r="H258" s="68"/>
      <c r="I258" s="68"/>
      <c r="J258" s="68"/>
    </row>
    <row r="259" spans="1:10" ht="15.6" hidden="1" x14ac:dyDescent="0.3">
      <c r="A259" s="68"/>
      <c r="B259" s="68"/>
      <c r="C259" s="68"/>
      <c r="D259" s="68"/>
      <c r="E259" s="339" t="s">
        <v>2574</v>
      </c>
      <c r="F259" s="68" t="s">
        <v>2575</v>
      </c>
      <c r="G259" s="68"/>
      <c r="H259" s="68"/>
      <c r="I259" s="68"/>
      <c r="J259" s="68"/>
    </row>
    <row r="260" spans="1:10" ht="15.6" hidden="1" x14ac:dyDescent="0.3">
      <c r="A260" s="68"/>
      <c r="B260" s="68"/>
      <c r="C260" s="68"/>
      <c r="D260" s="68"/>
      <c r="E260" s="339" t="s">
        <v>2576</v>
      </c>
      <c r="F260" s="68" t="s">
        <v>2577</v>
      </c>
      <c r="G260" s="68"/>
      <c r="H260" s="68"/>
      <c r="I260" s="68"/>
      <c r="J260" s="68"/>
    </row>
    <row r="261" spans="1:10" ht="15.6" hidden="1" x14ac:dyDescent="0.3">
      <c r="A261" s="68"/>
      <c r="B261" s="68"/>
      <c r="C261" s="68"/>
      <c r="D261" s="68"/>
      <c r="E261" s="339" t="s">
        <v>2578</v>
      </c>
      <c r="F261" s="68" t="s">
        <v>2579</v>
      </c>
      <c r="G261" s="68"/>
      <c r="H261" s="68"/>
      <c r="I261" s="68"/>
      <c r="J261" s="68"/>
    </row>
    <row r="262" spans="1:10" ht="15.6" hidden="1" x14ac:dyDescent="0.3">
      <c r="A262" s="68"/>
      <c r="B262" s="68"/>
      <c r="C262" s="68"/>
      <c r="D262" s="68"/>
      <c r="E262" s="339" t="s">
        <v>2580</v>
      </c>
      <c r="F262" s="68" t="s">
        <v>2581</v>
      </c>
      <c r="G262" s="68"/>
      <c r="H262" s="68"/>
      <c r="I262" s="68"/>
      <c r="J262" s="68"/>
    </row>
    <row r="263" spans="1:10" ht="15.6" hidden="1" x14ac:dyDescent="0.3">
      <c r="A263" s="68"/>
      <c r="B263" s="68"/>
      <c r="C263" s="68"/>
      <c r="D263" s="68"/>
      <c r="E263" s="339" t="s">
        <v>2582</v>
      </c>
      <c r="F263" s="68" t="s">
        <v>2583</v>
      </c>
      <c r="G263" s="68"/>
      <c r="H263" s="68"/>
      <c r="I263" s="68"/>
      <c r="J263" s="68"/>
    </row>
    <row r="264" spans="1:10" ht="15.6" hidden="1" x14ac:dyDescent="0.3">
      <c r="A264" s="68"/>
      <c r="B264" s="68"/>
      <c r="C264" s="68"/>
      <c r="D264" s="68"/>
      <c r="E264" s="339" t="s">
        <v>631</v>
      </c>
      <c r="F264" s="68" t="s">
        <v>2584</v>
      </c>
      <c r="G264" s="68"/>
      <c r="H264" s="68"/>
      <c r="I264" s="68"/>
      <c r="J264" s="68"/>
    </row>
    <row r="265" spans="1:10" ht="15.6" hidden="1" x14ac:dyDescent="0.3">
      <c r="A265" s="68"/>
      <c r="B265" s="68"/>
      <c r="C265" s="68"/>
      <c r="D265" s="68"/>
      <c r="E265" s="339" t="s">
        <v>2585</v>
      </c>
      <c r="F265" s="68" t="s">
        <v>2586</v>
      </c>
      <c r="G265" s="68"/>
      <c r="H265" s="68"/>
      <c r="I265" s="68"/>
      <c r="J265" s="68"/>
    </row>
    <row r="266" spans="1:10" ht="15.6" hidden="1" x14ac:dyDescent="0.3">
      <c r="A266" s="68"/>
      <c r="B266" s="68"/>
      <c r="C266" s="68"/>
      <c r="D266" s="68"/>
      <c r="E266" s="339" t="s">
        <v>2587</v>
      </c>
      <c r="F266" s="68" t="s">
        <v>2588</v>
      </c>
      <c r="G266" s="68"/>
      <c r="H266" s="68"/>
      <c r="I266" s="68"/>
      <c r="J266" s="68"/>
    </row>
    <row r="267" spans="1:10" ht="15.6" hidden="1" x14ac:dyDescent="0.3">
      <c r="A267" s="68"/>
      <c r="B267" s="68"/>
      <c r="C267" s="68"/>
      <c r="D267" s="68"/>
      <c r="E267" s="339" t="s">
        <v>2589</v>
      </c>
      <c r="F267" s="68" t="s">
        <v>2590</v>
      </c>
      <c r="G267" s="68"/>
      <c r="H267" s="68"/>
      <c r="I267" s="68"/>
      <c r="J267" s="68"/>
    </row>
    <row r="268" spans="1:10" ht="15.6" hidden="1" x14ac:dyDescent="0.3">
      <c r="A268" s="68"/>
      <c r="B268" s="68"/>
      <c r="C268" s="68"/>
      <c r="D268" s="68"/>
      <c r="E268" s="339" t="s">
        <v>2591</v>
      </c>
      <c r="F268" s="68" t="s">
        <v>2592</v>
      </c>
      <c r="G268" s="68"/>
      <c r="H268" s="68"/>
      <c r="I268" s="68"/>
      <c r="J268" s="68"/>
    </row>
    <row r="269" spans="1:10" ht="15.6" hidden="1" x14ac:dyDescent="0.3">
      <c r="A269" s="68"/>
      <c r="B269" s="68"/>
      <c r="C269" s="68"/>
      <c r="D269" s="68"/>
      <c r="E269" s="339" t="s">
        <v>2593</v>
      </c>
      <c r="F269" s="68" t="s">
        <v>2594</v>
      </c>
      <c r="G269" s="68"/>
      <c r="H269" s="68"/>
      <c r="I269" s="68"/>
      <c r="J269" s="68"/>
    </row>
    <row r="270" spans="1:10" ht="15.6" hidden="1" x14ac:dyDescent="0.3">
      <c r="A270" s="68"/>
      <c r="B270" s="68"/>
      <c r="C270" s="68"/>
      <c r="D270" s="68"/>
      <c r="E270" s="339" t="s">
        <v>2595</v>
      </c>
      <c r="F270" s="68" t="s">
        <v>2596</v>
      </c>
      <c r="G270" s="68"/>
      <c r="H270" s="68"/>
      <c r="I270" s="68"/>
      <c r="J270" s="68"/>
    </row>
    <row r="271" spans="1:10" ht="15.6" hidden="1" x14ac:dyDescent="0.3">
      <c r="A271" s="68"/>
      <c r="B271" s="68"/>
      <c r="C271" s="68"/>
      <c r="D271" s="68"/>
      <c r="E271" s="339" t="s">
        <v>2597</v>
      </c>
      <c r="F271" s="68" t="s">
        <v>2598</v>
      </c>
      <c r="G271" s="68"/>
      <c r="H271" s="68"/>
      <c r="I271" s="68"/>
      <c r="J271" s="68"/>
    </row>
    <row r="272" spans="1:10" ht="15.6" hidden="1" x14ac:dyDescent="0.3">
      <c r="A272" s="68"/>
      <c r="B272" s="68"/>
      <c r="C272" s="68"/>
      <c r="D272" s="68"/>
      <c r="E272" s="339" t="s">
        <v>2599</v>
      </c>
      <c r="F272" s="68" t="s">
        <v>2600</v>
      </c>
      <c r="G272" s="68"/>
      <c r="H272" s="68"/>
      <c r="I272" s="68"/>
      <c r="J272" s="68"/>
    </row>
    <row r="273" spans="1:10" ht="15.6" hidden="1" x14ac:dyDescent="0.3">
      <c r="A273" s="68"/>
      <c r="B273" s="68"/>
      <c r="C273" s="68"/>
      <c r="D273" s="68"/>
      <c r="E273" s="339" t="s">
        <v>2601</v>
      </c>
      <c r="F273" s="68" t="s">
        <v>2602</v>
      </c>
      <c r="G273" s="68"/>
      <c r="H273" s="68"/>
      <c r="I273" s="68"/>
      <c r="J273" s="68"/>
    </row>
    <row r="274" spans="1:10" ht="15.6" hidden="1" x14ac:dyDescent="0.3">
      <c r="A274" s="68"/>
      <c r="B274" s="68"/>
      <c r="C274" s="68"/>
      <c r="D274" s="68"/>
      <c r="E274" s="339" t="s">
        <v>2603</v>
      </c>
      <c r="F274" s="68" t="s">
        <v>2604</v>
      </c>
      <c r="G274" s="68"/>
      <c r="H274" s="68"/>
      <c r="I274" s="68"/>
      <c r="J274" s="68"/>
    </row>
    <row r="275" spans="1:10" ht="15.6" hidden="1" x14ac:dyDescent="0.3">
      <c r="A275" s="68"/>
      <c r="B275" s="68"/>
      <c r="C275" s="68"/>
      <c r="D275" s="68"/>
      <c r="E275" s="339" t="s">
        <v>2605</v>
      </c>
      <c r="F275" s="68" t="s">
        <v>2606</v>
      </c>
      <c r="G275" s="68"/>
      <c r="H275" s="68"/>
      <c r="I275" s="68"/>
      <c r="J275" s="68"/>
    </row>
    <row r="276" spans="1:10" ht="15.6" hidden="1" x14ac:dyDescent="0.3">
      <c r="A276" s="68"/>
      <c r="B276" s="68"/>
      <c r="C276" s="68"/>
      <c r="D276" s="68"/>
      <c r="E276" s="339" t="s">
        <v>2607</v>
      </c>
      <c r="F276" s="68" t="s">
        <v>2608</v>
      </c>
      <c r="G276" s="68"/>
      <c r="H276" s="68"/>
      <c r="I276" s="68"/>
      <c r="J276" s="68"/>
    </row>
    <row r="277" spans="1:10" ht="15.6" hidden="1" x14ac:dyDescent="0.3">
      <c r="A277" s="68"/>
      <c r="B277" s="68"/>
      <c r="C277" s="68"/>
      <c r="D277" s="68"/>
      <c r="E277" s="339" t="s">
        <v>2609</v>
      </c>
      <c r="F277" s="68" t="s">
        <v>2610</v>
      </c>
      <c r="G277" s="68"/>
      <c r="H277" s="68"/>
      <c r="I277" s="68"/>
      <c r="J277" s="68"/>
    </row>
    <row r="278" spans="1:10" ht="15.6" hidden="1" x14ac:dyDescent="0.3">
      <c r="A278" s="68"/>
      <c r="B278" s="68"/>
      <c r="C278" s="68"/>
      <c r="D278" s="68"/>
      <c r="E278" s="339" t="s">
        <v>2611</v>
      </c>
      <c r="F278" s="68" t="s">
        <v>2612</v>
      </c>
      <c r="G278" s="68"/>
      <c r="H278" s="68"/>
      <c r="I278" s="68"/>
      <c r="J278" s="68"/>
    </row>
    <row r="279" spans="1:10" ht="15.6" hidden="1" x14ac:dyDescent="0.3">
      <c r="A279" s="68"/>
      <c r="B279" s="68"/>
      <c r="C279" s="68"/>
      <c r="D279" s="68"/>
      <c r="E279" s="339" t="s">
        <v>2613</v>
      </c>
      <c r="F279" s="68" t="s">
        <v>2614</v>
      </c>
      <c r="G279" s="68"/>
      <c r="H279" s="68"/>
      <c r="I279" s="68"/>
      <c r="J279" s="68"/>
    </row>
    <row r="280" spans="1:10" ht="15.6" hidden="1" x14ac:dyDescent="0.3">
      <c r="A280" s="68"/>
      <c r="B280" s="68"/>
      <c r="C280" s="68"/>
      <c r="D280" s="68"/>
      <c r="E280" s="339" t="s">
        <v>2615</v>
      </c>
      <c r="F280" s="68" t="s">
        <v>2616</v>
      </c>
      <c r="G280" s="68"/>
      <c r="H280" s="68"/>
      <c r="I280" s="68"/>
      <c r="J280" s="68"/>
    </row>
    <row r="281" spans="1:10" ht="15.6" hidden="1" x14ac:dyDescent="0.3">
      <c r="A281" s="68"/>
      <c r="B281" s="68"/>
      <c r="C281" s="68"/>
      <c r="D281" s="68"/>
      <c r="E281" s="339" t="s">
        <v>2617</v>
      </c>
      <c r="F281" s="68" t="s">
        <v>2618</v>
      </c>
      <c r="G281" s="68"/>
      <c r="H281" s="68"/>
      <c r="I281" s="68"/>
      <c r="J281" s="68"/>
    </row>
    <row r="282" spans="1:10" ht="15.6" hidden="1" x14ac:dyDescent="0.3">
      <c r="A282" s="68"/>
      <c r="B282" s="68"/>
      <c r="C282" s="68"/>
      <c r="D282" s="68"/>
      <c r="E282" s="339" t="s">
        <v>2619</v>
      </c>
      <c r="F282" s="68" t="s">
        <v>2620</v>
      </c>
      <c r="G282" s="68"/>
      <c r="H282" s="68"/>
      <c r="I282" s="68"/>
      <c r="J282" s="68"/>
    </row>
    <row r="283" spans="1:10" ht="15.6" hidden="1" x14ac:dyDescent="0.3">
      <c r="A283" s="68"/>
      <c r="B283" s="68"/>
      <c r="C283" s="68"/>
      <c r="D283" s="68"/>
      <c r="E283" s="339" t="s">
        <v>2621</v>
      </c>
      <c r="F283" s="68" t="s">
        <v>2622</v>
      </c>
      <c r="G283" s="68"/>
      <c r="H283" s="68"/>
      <c r="I283" s="68"/>
      <c r="J283" s="68"/>
    </row>
    <row r="284" spans="1:10" ht="15.6" hidden="1" x14ac:dyDescent="0.3">
      <c r="A284" s="68"/>
      <c r="B284" s="68"/>
      <c r="C284" s="68"/>
      <c r="D284" s="68"/>
      <c r="E284" s="339" t="s">
        <v>2623</v>
      </c>
      <c r="F284" s="68" t="s">
        <v>2624</v>
      </c>
      <c r="G284" s="68"/>
      <c r="H284" s="68"/>
      <c r="I284" s="68"/>
      <c r="J284" s="68"/>
    </row>
    <row r="285" spans="1:10" ht="15.6" hidden="1" x14ac:dyDescent="0.3">
      <c r="A285" s="68"/>
      <c r="B285" s="68"/>
      <c r="C285" s="68"/>
      <c r="D285" s="68"/>
      <c r="E285" s="339" t="s">
        <v>2625</v>
      </c>
      <c r="F285" s="68" t="s">
        <v>2626</v>
      </c>
      <c r="G285" s="68"/>
      <c r="H285" s="68"/>
      <c r="I285" s="68"/>
      <c r="J285" s="68"/>
    </row>
    <row r="286" spans="1:10" ht="15.6" hidden="1" x14ac:dyDescent="0.3">
      <c r="A286" s="68"/>
      <c r="B286" s="68"/>
      <c r="C286" s="68"/>
      <c r="D286" s="68"/>
      <c r="E286" s="339" t="s">
        <v>2627</v>
      </c>
      <c r="F286" s="68" t="s">
        <v>2628</v>
      </c>
      <c r="G286" s="68"/>
      <c r="H286" s="68"/>
      <c r="I286" s="68"/>
      <c r="J286" s="68"/>
    </row>
    <row r="287" spans="1:10" ht="15.6" hidden="1" x14ac:dyDescent="0.3">
      <c r="A287" s="68"/>
      <c r="B287" s="68"/>
      <c r="C287" s="68"/>
      <c r="D287" s="68"/>
      <c r="E287" s="339" t="s">
        <v>2629</v>
      </c>
      <c r="F287" s="68" t="s">
        <v>2630</v>
      </c>
      <c r="G287" s="68"/>
      <c r="H287" s="68"/>
      <c r="I287" s="68"/>
      <c r="J287" s="68"/>
    </row>
    <row r="288" spans="1:10" ht="15.6" hidden="1" x14ac:dyDescent="0.3">
      <c r="A288" s="68"/>
      <c r="B288" s="68"/>
      <c r="C288" s="68"/>
      <c r="D288" s="68"/>
      <c r="E288" s="339" t="s">
        <v>2631</v>
      </c>
      <c r="F288" s="68" t="s">
        <v>2632</v>
      </c>
      <c r="G288" s="68"/>
      <c r="H288" s="68"/>
      <c r="I288" s="68"/>
      <c r="J288" s="68"/>
    </row>
    <row r="289" spans="1:10" ht="15.6" hidden="1" x14ac:dyDescent="0.3">
      <c r="A289" s="68"/>
      <c r="B289" s="68"/>
      <c r="C289" s="68"/>
      <c r="D289" s="68"/>
      <c r="E289" s="339" t="s">
        <v>2633</v>
      </c>
      <c r="F289" s="68" t="s">
        <v>2634</v>
      </c>
      <c r="G289" s="68"/>
      <c r="H289" s="68"/>
      <c r="I289" s="68"/>
      <c r="J289" s="68"/>
    </row>
    <row r="290" spans="1:10" ht="15.6" hidden="1" x14ac:dyDescent="0.3">
      <c r="A290" s="68"/>
      <c r="B290" s="68"/>
      <c r="C290" s="68"/>
      <c r="D290" s="68"/>
      <c r="E290" s="339" t="s">
        <v>2635</v>
      </c>
      <c r="F290" s="68" t="s">
        <v>668</v>
      </c>
      <c r="G290" s="68"/>
      <c r="H290" s="68"/>
      <c r="I290" s="68"/>
      <c r="J290" s="68"/>
    </row>
    <row r="291" spans="1:10" ht="15.6" hidden="1" x14ac:dyDescent="0.3">
      <c r="A291" s="68"/>
      <c r="B291" s="68"/>
      <c r="C291" s="68"/>
      <c r="D291" s="68"/>
      <c r="E291" s="339" t="s">
        <v>2636</v>
      </c>
      <c r="F291" s="68" t="s">
        <v>2637</v>
      </c>
      <c r="G291" s="68"/>
      <c r="H291" s="68"/>
      <c r="I291" s="68"/>
      <c r="J291" s="68"/>
    </row>
    <row r="292" spans="1:10" ht="15.6" hidden="1" x14ac:dyDescent="0.3">
      <c r="A292" s="68"/>
      <c r="B292" s="68"/>
      <c r="C292" s="68"/>
      <c r="D292" s="68"/>
      <c r="E292" s="339" t="s">
        <v>2638</v>
      </c>
      <c r="F292" s="68" t="s">
        <v>672</v>
      </c>
      <c r="G292" s="68"/>
      <c r="H292" s="68"/>
      <c r="I292" s="68"/>
      <c r="J292" s="68"/>
    </row>
    <row r="293" spans="1:10" ht="15.6" hidden="1" x14ac:dyDescent="0.3">
      <c r="A293" s="68"/>
      <c r="B293" s="68"/>
      <c r="C293" s="68"/>
      <c r="D293" s="68"/>
      <c r="E293" s="339" t="s">
        <v>2639</v>
      </c>
      <c r="F293" s="68" t="s">
        <v>2640</v>
      </c>
      <c r="G293" s="68"/>
      <c r="H293" s="68"/>
      <c r="I293" s="68"/>
      <c r="J293" s="68"/>
    </row>
    <row r="294" spans="1:10" ht="15.6" hidden="1" x14ac:dyDescent="0.3">
      <c r="A294" s="68"/>
      <c r="B294" s="68"/>
      <c r="C294" s="68"/>
      <c r="D294" s="68"/>
      <c r="E294" s="339" t="s">
        <v>2641</v>
      </c>
      <c r="F294" s="68" t="s">
        <v>2642</v>
      </c>
      <c r="G294" s="68"/>
      <c r="H294" s="68"/>
      <c r="I294" s="68"/>
      <c r="J294" s="68"/>
    </row>
    <row r="295" spans="1:10" ht="15.6" hidden="1" x14ac:dyDescent="0.3">
      <c r="A295" s="68"/>
      <c r="B295" s="68"/>
      <c r="C295" s="68"/>
      <c r="D295" s="68"/>
      <c r="E295" s="339" t="s">
        <v>2643</v>
      </c>
      <c r="F295" s="68" t="s">
        <v>2644</v>
      </c>
      <c r="G295" s="68"/>
      <c r="H295" s="68"/>
      <c r="I295" s="68"/>
      <c r="J295" s="68"/>
    </row>
    <row r="296" spans="1:10" ht="15.6" hidden="1" x14ac:dyDescent="0.3">
      <c r="A296" s="68"/>
      <c r="B296" s="68"/>
      <c r="C296" s="68"/>
      <c r="D296" s="68"/>
      <c r="E296" s="339" t="s">
        <v>2645</v>
      </c>
      <c r="F296" s="68" t="s">
        <v>2646</v>
      </c>
      <c r="G296" s="68"/>
      <c r="H296" s="68"/>
      <c r="I296" s="68"/>
      <c r="J296" s="68"/>
    </row>
    <row r="297" spans="1:10" ht="15.6" hidden="1" x14ac:dyDescent="0.3">
      <c r="A297" s="68"/>
      <c r="B297" s="68"/>
      <c r="C297" s="68"/>
      <c r="D297" s="68"/>
      <c r="E297" s="339" t="s">
        <v>2647</v>
      </c>
      <c r="F297" s="68" t="s">
        <v>2648</v>
      </c>
      <c r="G297" s="68"/>
      <c r="H297" s="68"/>
      <c r="I297" s="68"/>
      <c r="J297" s="68"/>
    </row>
    <row r="298" spans="1:10" ht="15.6" hidden="1" x14ac:dyDescent="0.3">
      <c r="A298" s="68"/>
      <c r="B298" s="68"/>
      <c r="C298" s="68"/>
      <c r="D298" s="68"/>
      <c r="E298" s="339" t="s">
        <v>2649</v>
      </c>
      <c r="F298" s="68" t="s">
        <v>2650</v>
      </c>
      <c r="G298" s="68"/>
      <c r="H298" s="68"/>
      <c r="I298" s="68"/>
      <c r="J298" s="68"/>
    </row>
    <row r="299" spans="1:10" ht="15.6" hidden="1" x14ac:dyDescent="0.3">
      <c r="A299" s="68"/>
      <c r="B299" s="68"/>
      <c r="C299" s="68"/>
      <c r="D299" s="68"/>
      <c r="E299" s="339" t="s">
        <v>2651</v>
      </c>
      <c r="F299" s="68" t="s">
        <v>2652</v>
      </c>
      <c r="G299" s="68"/>
      <c r="H299" s="68"/>
      <c r="I299" s="68"/>
      <c r="J299" s="68"/>
    </row>
    <row r="300" spans="1:10" ht="15.6" hidden="1" x14ac:dyDescent="0.3">
      <c r="A300" s="68"/>
      <c r="B300" s="68"/>
      <c r="C300" s="68"/>
      <c r="D300" s="68"/>
      <c r="E300" s="339" t="s">
        <v>2653</v>
      </c>
      <c r="F300" s="68" t="s">
        <v>2654</v>
      </c>
      <c r="G300" s="68"/>
      <c r="H300" s="68"/>
      <c r="I300" s="68"/>
      <c r="J300" s="68"/>
    </row>
    <row r="301" spans="1:10" ht="15.6" hidden="1" x14ac:dyDescent="0.3">
      <c r="A301" s="68"/>
      <c r="B301" s="68"/>
      <c r="C301" s="68"/>
      <c r="D301" s="68"/>
      <c r="E301" s="339" t="s">
        <v>685</v>
      </c>
      <c r="F301" s="68" t="s">
        <v>686</v>
      </c>
      <c r="G301" s="68"/>
      <c r="H301" s="68"/>
      <c r="I301" s="68"/>
      <c r="J301" s="68"/>
    </row>
    <row r="302" spans="1:10" ht="15.6" hidden="1" x14ac:dyDescent="0.3">
      <c r="A302" s="68"/>
      <c r="B302" s="68"/>
      <c r="C302" s="68"/>
      <c r="D302" s="68"/>
      <c r="E302" s="339" t="s">
        <v>2655</v>
      </c>
      <c r="F302" s="68" t="s">
        <v>2656</v>
      </c>
      <c r="G302" s="68"/>
      <c r="H302" s="68"/>
      <c r="I302" s="68"/>
      <c r="J302" s="68"/>
    </row>
    <row r="303" spans="1:10" ht="15.6" hidden="1" x14ac:dyDescent="0.3">
      <c r="A303" s="68"/>
      <c r="B303" s="68"/>
      <c r="C303" s="68"/>
      <c r="D303" s="68"/>
      <c r="E303" s="339" t="s">
        <v>2657</v>
      </c>
      <c r="F303" s="68" t="s">
        <v>2658</v>
      </c>
      <c r="G303" s="68"/>
      <c r="H303" s="68"/>
      <c r="I303" s="68"/>
      <c r="J303" s="68"/>
    </row>
    <row r="304" spans="1:10" ht="15.6" hidden="1" x14ac:dyDescent="0.3">
      <c r="A304" s="68"/>
      <c r="B304" s="68"/>
      <c r="C304" s="68"/>
      <c r="D304" s="68"/>
      <c r="E304" s="339" t="s">
        <v>2659</v>
      </c>
      <c r="F304" s="68" t="s">
        <v>2660</v>
      </c>
      <c r="G304" s="68"/>
      <c r="H304" s="68"/>
      <c r="I304" s="68"/>
      <c r="J304" s="68"/>
    </row>
    <row r="305" spans="1:10" ht="15.6" hidden="1" x14ac:dyDescent="0.3">
      <c r="A305" s="68"/>
      <c r="B305" s="68"/>
      <c r="C305" s="68"/>
      <c r="D305" s="68"/>
      <c r="E305" s="339" t="s">
        <v>2661</v>
      </c>
      <c r="F305" s="68" t="s">
        <v>2662</v>
      </c>
      <c r="G305" s="68"/>
      <c r="H305" s="68"/>
      <c r="I305" s="68"/>
      <c r="J305" s="68"/>
    </row>
    <row r="306" spans="1:10" ht="15.6" hidden="1" x14ac:dyDescent="0.3">
      <c r="A306" s="68"/>
      <c r="B306" s="68"/>
      <c r="C306" s="68"/>
      <c r="D306" s="68"/>
      <c r="E306" s="339" t="s">
        <v>2663</v>
      </c>
      <c r="F306" s="68" t="s">
        <v>694</v>
      </c>
      <c r="G306" s="68"/>
      <c r="H306" s="68"/>
      <c r="I306" s="68"/>
      <c r="J306" s="68"/>
    </row>
    <row r="307" spans="1:10" ht="15.6" hidden="1" x14ac:dyDescent="0.3">
      <c r="A307" s="68"/>
      <c r="B307" s="68"/>
      <c r="C307" s="68"/>
      <c r="D307" s="68"/>
      <c r="E307" s="339" t="s">
        <v>2664</v>
      </c>
      <c r="F307" s="68" t="s">
        <v>2665</v>
      </c>
      <c r="G307" s="68"/>
      <c r="H307" s="68"/>
      <c r="I307" s="68"/>
      <c r="J307" s="68"/>
    </row>
    <row r="308" spans="1:10" ht="15.6" hidden="1" x14ac:dyDescent="0.3">
      <c r="A308" s="68"/>
      <c r="B308" s="68"/>
      <c r="C308" s="68"/>
      <c r="D308" s="68"/>
      <c r="E308" s="339" t="s">
        <v>2666</v>
      </c>
      <c r="F308" s="68" t="s">
        <v>698</v>
      </c>
      <c r="G308" s="68"/>
      <c r="H308" s="68"/>
      <c r="I308" s="68"/>
      <c r="J308" s="68"/>
    </row>
    <row r="309" spans="1:10" ht="15.6" hidden="1" x14ac:dyDescent="0.3">
      <c r="A309" s="68"/>
      <c r="B309" s="68"/>
      <c r="C309" s="68"/>
      <c r="D309" s="68"/>
      <c r="E309" s="339" t="s">
        <v>2667</v>
      </c>
      <c r="F309" s="68" t="s">
        <v>2668</v>
      </c>
      <c r="G309" s="68"/>
      <c r="H309" s="68"/>
      <c r="I309" s="68"/>
      <c r="J309" s="68"/>
    </row>
    <row r="310" spans="1:10" ht="15.6" hidden="1" x14ac:dyDescent="0.3">
      <c r="A310" s="68"/>
      <c r="B310" s="68"/>
      <c r="C310" s="68"/>
      <c r="D310" s="68"/>
      <c r="E310" s="339" t="s">
        <v>2669</v>
      </c>
      <c r="F310" s="68" t="s">
        <v>2670</v>
      </c>
      <c r="G310" s="68"/>
      <c r="H310" s="68"/>
      <c r="I310" s="68"/>
      <c r="J310" s="68"/>
    </row>
    <row r="311" spans="1:10" ht="15.6" hidden="1" x14ac:dyDescent="0.3">
      <c r="A311" s="68"/>
      <c r="B311" s="68"/>
      <c r="C311" s="68"/>
      <c r="D311" s="68"/>
      <c r="E311" s="339" t="s">
        <v>2671</v>
      </c>
      <c r="F311" s="68" t="s">
        <v>2672</v>
      </c>
      <c r="G311" s="68"/>
      <c r="H311" s="68"/>
      <c r="I311" s="68"/>
      <c r="J311" s="68"/>
    </row>
    <row r="312" spans="1:10" ht="15.6" hidden="1" x14ac:dyDescent="0.3">
      <c r="A312" s="68"/>
      <c r="B312" s="68"/>
      <c r="C312" s="68"/>
      <c r="D312" s="68"/>
      <c r="E312" s="339" t="s">
        <v>2673</v>
      </c>
      <c r="F312" s="68" t="s">
        <v>2674</v>
      </c>
      <c r="G312" s="68"/>
      <c r="H312" s="68"/>
      <c r="I312" s="68"/>
      <c r="J312" s="68"/>
    </row>
    <row r="313" spans="1:10" ht="15.6" hidden="1" x14ac:dyDescent="0.3">
      <c r="A313" s="68"/>
      <c r="B313" s="68"/>
      <c r="C313" s="68"/>
      <c r="D313" s="68"/>
      <c r="E313" s="339" t="s">
        <v>2675</v>
      </c>
      <c r="F313" s="68" t="s">
        <v>2676</v>
      </c>
      <c r="G313" s="68"/>
      <c r="H313" s="68"/>
      <c r="I313" s="68"/>
      <c r="J313" s="68"/>
    </row>
    <row r="314" spans="1:10" ht="15.6" hidden="1" x14ac:dyDescent="0.3">
      <c r="A314" s="68"/>
      <c r="B314" s="68"/>
      <c r="C314" s="68"/>
      <c r="D314" s="68"/>
      <c r="E314" s="339" t="s">
        <v>709</v>
      </c>
      <c r="F314" s="68" t="s">
        <v>2677</v>
      </c>
      <c r="G314" s="68"/>
      <c r="H314" s="68"/>
      <c r="I314" s="68"/>
      <c r="J314" s="68"/>
    </row>
    <row r="315" spans="1:10" ht="15.6" hidden="1" x14ac:dyDescent="0.3">
      <c r="A315" s="68"/>
      <c r="B315" s="68"/>
      <c r="C315" s="68"/>
      <c r="D315" s="68"/>
      <c r="E315" s="339" t="s">
        <v>280</v>
      </c>
      <c r="F315" s="68" t="s">
        <v>2678</v>
      </c>
      <c r="G315" s="68"/>
      <c r="H315" s="68"/>
      <c r="I315" s="68"/>
      <c r="J315" s="68"/>
    </row>
    <row r="316" spans="1:10" ht="15.6" hidden="1" x14ac:dyDescent="0.3">
      <c r="A316" s="68"/>
      <c r="B316" s="68"/>
      <c r="C316" s="68"/>
      <c r="D316" s="68"/>
      <c r="E316" s="339" t="s">
        <v>711</v>
      </c>
      <c r="F316" s="68" t="s">
        <v>2679</v>
      </c>
      <c r="G316" s="68"/>
      <c r="H316" s="68"/>
      <c r="I316" s="68"/>
      <c r="J316" s="68"/>
    </row>
    <row r="317" spans="1:10" ht="15.6" hidden="1" x14ac:dyDescent="0.3">
      <c r="A317" s="68"/>
      <c r="B317" s="68"/>
      <c r="C317" s="68"/>
      <c r="D317" s="68"/>
      <c r="E317" s="339" t="s">
        <v>2680</v>
      </c>
      <c r="F317" s="68" t="s">
        <v>2681</v>
      </c>
      <c r="G317" s="68"/>
      <c r="H317" s="68"/>
      <c r="I317" s="68"/>
      <c r="J317" s="68"/>
    </row>
    <row r="318" spans="1:10" ht="15.6" hidden="1" x14ac:dyDescent="0.3">
      <c r="A318" s="68"/>
      <c r="B318" s="68"/>
      <c r="C318" s="68"/>
      <c r="D318" s="68"/>
      <c r="E318" s="339" t="s">
        <v>2682</v>
      </c>
      <c r="F318" s="68" t="s">
        <v>714</v>
      </c>
      <c r="G318" s="68"/>
      <c r="H318" s="68"/>
      <c r="I318" s="68"/>
      <c r="J318" s="68"/>
    </row>
    <row r="319" spans="1:10" ht="15.6" hidden="1" x14ac:dyDescent="0.3">
      <c r="A319" s="68"/>
      <c r="B319" s="68"/>
      <c r="C319" s="68"/>
      <c r="D319" s="68"/>
      <c r="E319" s="339" t="s">
        <v>2683</v>
      </c>
      <c r="F319" s="68" t="s">
        <v>2684</v>
      </c>
      <c r="G319" s="68"/>
      <c r="H319" s="68"/>
      <c r="I319" s="68"/>
      <c r="J319" s="68"/>
    </row>
    <row r="320" spans="1:10" ht="15.6" hidden="1" x14ac:dyDescent="0.3">
      <c r="A320" s="68"/>
      <c r="B320" s="68"/>
      <c r="C320" s="68"/>
      <c r="D320" s="68"/>
      <c r="E320" s="339" t="s">
        <v>2685</v>
      </c>
      <c r="F320" s="68" t="s">
        <v>718</v>
      </c>
      <c r="G320" s="68"/>
      <c r="H320" s="68"/>
      <c r="I320" s="68"/>
      <c r="J320" s="68"/>
    </row>
    <row r="321" spans="1:10" ht="15.6" hidden="1" x14ac:dyDescent="0.3">
      <c r="A321" s="68"/>
      <c r="B321" s="68"/>
      <c r="C321" s="68"/>
      <c r="D321" s="68"/>
      <c r="E321" s="339" t="s">
        <v>2686</v>
      </c>
      <c r="F321" s="68" t="s">
        <v>720</v>
      </c>
      <c r="G321" s="68"/>
      <c r="H321" s="68"/>
      <c r="I321" s="68"/>
      <c r="J321" s="68"/>
    </row>
    <row r="322" spans="1:10" ht="15.6" hidden="1" x14ac:dyDescent="0.3">
      <c r="A322" s="68"/>
      <c r="B322" s="68"/>
      <c r="C322" s="68"/>
      <c r="D322" s="68"/>
      <c r="E322" s="339" t="s">
        <v>2687</v>
      </c>
      <c r="F322" s="68" t="s">
        <v>722</v>
      </c>
      <c r="G322" s="68"/>
      <c r="H322" s="68"/>
      <c r="I322" s="68"/>
      <c r="J322" s="68"/>
    </row>
    <row r="323" spans="1:10" ht="15.6" hidden="1" x14ac:dyDescent="0.3">
      <c r="A323" s="68"/>
      <c r="B323" s="68"/>
      <c r="C323" s="68"/>
      <c r="D323" s="68"/>
      <c r="E323" s="339" t="s">
        <v>2688</v>
      </c>
      <c r="F323" s="68" t="s">
        <v>2689</v>
      </c>
      <c r="G323" s="68"/>
      <c r="H323" s="68"/>
      <c r="I323" s="68"/>
      <c r="J323" s="68"/>
    </row>
    <row r="324" spans="1:10" ht="15.6" hidden="1" x14ac:dyDescent="0.3">
      <c r="A324" s="68"/>
      <c r="B324" s="68"/>
      <c r="C324" s="68"/>
      <c r="D324" s="68"/>
      <c r="E324" s="339" t="s">
        <v>2690</v>
      </c>
      <c r="F324" s="68" t="s">
        <v>2691</v>
      </c>
      <c r="G324" s="68"/>
      <c r="H324" s="68"/>
      <c r="I324" s="68"/>
      <c r="J324" s="68"/>
    </row>
    <row r="325" spans="1:10" ht="15.6" hidden="1" x14ac:dyDescent="0.3">
      <c r="A325" s="68"/>
      <c r="B325" s="68"/>
      <c r="C325" s="68"/>
      <c r="D325" s="68"/>
      <c r="E325" s="339" t="s">
        <v>2692</v>
      </c>
      <c r="F325" s="68" t="s">
        <v>2693</v>
      </c>
      <c r="G325" s="68"/>
      <c r="H325" s="68"/>
      <c r="I325" s="68"/>
      <c r="J325" s="68"/>
    </row>
    <row r="326" spans="1:10" ht="15.6" hidden="1" x14ac:dyDescent="0.3">
      <c r="A326" s="68"/>
      <c r="B326" s="68"/>
      <c r="C326" s="68"/>
      <c r="D326" s="68"/>
      <c r="E326" s="339" t="s">
        <v>2694</v>
      </c>
      <c r="F326" s="68" t="s">
        <v>2695</v>
      </c>
      <c r="G326" s="68"/>
      <c r="H326" s="68"/>
      <c r="I326" s="68"/>
      <c r="J326" s="68"/>
    </row>
    <row r="327" spans="1:10" ht="15.6" hidden="1" x14ac:dyDescent="0.3">
      <c r="A327" s="68"/>
      <c r="B327" s="68"/>
      <c r="C327" s="68"/>
      <c r="D327" s="68"/>
      <c r="E327" s="339" t="s">
        <v>2696</v>
      </c>
      <c r="F327" s="68" t="s">
        <v>2697</v>
      </c>
      <c r="G327" s="68"/>
      <c r="H327" s="68"/>
      <c r="I327" s="68"/>
      <c r="J327" s="68"/>
    </row>
    <row r="328" spans="1:10" ht="15.6" hidden="1" x14ac:dyDescent="0.3">
      <c r="A328" s="68"/>
      <c r="B328" s="68"/>
      <c r="C328" s="68"/>
      <c r="D328" s="68"/>
      <c r="E328" s="339" t="s">
        <v>2698</v>
      </c>
      <c r="F328" s="68" t="s">
        <v>2699</v>
      </c>
      <c r="G328" s="68"/>
      <c r="H328" s="68"/>
      <c r="I328" s="68"/>
      <c r="J328" s="68"/>
    </row>
    <row r="329" spans="1:10" ht="15.6" hidden="1" x14ac:dyDescent="0.3">
      <c r="A329" s="68"/>
      <c r="B329" s="68"/>
      <c r="C329" s="68"/>
      <c r="D329" s="68"/>
      <c r="E329" s="339" t="s">
        <v>733</v>
      </c>
      <c r="F329" s="68" t="s">
        <v>2700</v>
      </c>
      <c r="G329" s="68"/>
      <c r="H329" s="68"/>
      <c r="I329" s="68"/>
      <c r="J329" s="68"/>
    </row>
    <row r="330" spans="1:10" ht="15.6" hidden="1" x14ac:dyDescent="0.3">
      <c r="A330" s="68"/>
      <c r="B330" s="68"/>
      <c r="C330" s="68"/>
      <c r="D330" s="68"/>
      <c r="E330" s="339" t="s">
        <v>2701</v>
      </c>
      <c r="F330" s="68" t="s">
        <v>2702</v>
      </c>
      <c r="G330" s="68"/>
      <c r="H330" s="68"/>
      <c r="I330" s="68"/>
      <c r="J330" s="68"/>
    </row>
    <row r="331" spans="1:10" ht="15.6" hidden="1" x14ac:dyDescent="0.3">
      <c r="A331" s="68"/>
      <c r="B331" s="68"/>
      <c r="C331" s="68"/>
      <c r="D331" s="68"/>
      <c r="E331" s="339" t="s">
        <v>2703</v>
      </c>
      <c r="F331" s="68" t="s">
        <v>2704</v>
      </c>
      <c r="G331" s="68"/>
      <c r="H331" s="68"/>
      <c r="I331" s="68"/>
      <c r="J331" s="68"/>
    </row>
    <row r="332" spans="1:10" ht="15.6" hidden="1" x14ac:dyDescent="0.3">
      <c r="A332" s="68"/>
      <c r="B332" s="68"/>
      <c r="C332" s="68"/>
      <c r="D332" s="68"/>
      <c r="E332" s="339" t="s">
        <v>2705</v>
      </c>
      <c r="F332" s="68" t="s">
        <v>2706</v>
      </c>
      <c r="G332" s="68"/>
      <c r="H332" s="68"/>
      <c r="I332" s="68"/>
      <c r="J332" s="68"/>
    </row>
    <row r="333" spans="1:10" ht="15.6" hidden="1" x14ac:dyDescent="0.3">
      <c r="A333" s="68"/>
      <c r="B333" s="68"/>
      <c r="C333" s="68"/>
      <c r="D333" s="68"/>
      <c r="E333" s="339" t="s">
        <v>2707</v>
      </c>
      <c r="F333" s="68" t="s">
        <v>2708</v>
      </c>
      <c r="G333" s="68"/>
      <c r="H333" s="68"/>
      <c r="I333" s="68"/>
      <c r="J333" s="68"/>
    </row>
    <row r="334" spans="1:10" ht="15.6" hidden="1" x14ac:dyDescent="0.3">
      <c r="A334" s="68"/>
      <c r="B334" s="68"/>
      <c r="C334" s="68"/>
      <c r="D334" s="68"/>
      <c r="E334" s="339" t="s">
        <v>2709</v>
      </c>
      <c r="F334" s="68" t="s">
        <v>2710</v>
      </c>
      <c r="G334" s="68"/>
      <c r="H334" s="68"/>
      <c r="I334" s="68"/>
      <c r="J334" s="68"/>
    </row>
    <row r="335" spans="1:10" ht="15.6" hidden="1" x14ac:dyDescent="0.3">
      <c r="A335" s="68"/>
      <c r="B335" s="68"/>
      <c r="C335" s="68"/>
      <c r="D335" s="68"/>
      <c r="E335" s="339" t="s">
        <v>2711</v>
      </c>
      <c r="F335" s="68" t="s">
        <v>2712</v>
      </c>
      <c r="G335" s="68"/>
      <c r="H335" s="68"/>
      <c r="I335" s="68"/>
      <c r="J335" s="68"/>
    </row>
    <row r="336" spans="1:10" ht="15.6" hidden="1" x14ac:dyDescent="0.3">
      <c r="A336" s="68"/>
      <c r="B336" s="68"/>
      <c r="C336" s="68"/>
      <c r="D336" s="68"/>
      <c r="E336" s="339" t="s">
        <v>747</v>
      </c>
      <c r="F336" s="68" t="s">
        <v>748</v>
      </c>
      <c r="G336" s="68"/>
      <c r="H336" s="68"/>
      <c r="I336" s="68"/>
      <c r="J336" s="68"/>
    </row>
    <row r="337" spans="1:10" ht="15.6" hidden="1" x14ac:dyDescent="0.3">
      <c r="A337" s="68"/>
      <c r="B337" s="68"/>
      <c r="C337" s="68"/>
      <c r="D337" s="68"/>
      <c r="E337" s="339" t="s">
        <v>749</v>
      </c>
      <c r="F337" s="68" t="s">
        <v>750</v>
      </c>
      <c r="G337" s="68"/>
      <c r="H337" s="68"/>
      <c r="I337" s="68"/>
      <c r="J337" s="68"/>
    </row>
    <row r="338" spans="1:10" ht="15.6" hidden="1" x14ac:dyDescent="0.3">
      <c r="A338" s="68"/>
      <c r="B338" s="68"/>
      <c r="C338" s="68"/>
      <c r="D338" s="68"/>
      <c r="E338" s="339" t="s">
        <v>751</v>
      </c>
      <c r="F338" s="68" t="s">
        <v>752</v>
      </c>
      <c r="G338" s="68"/>
      <c r="H338" s="68"/>
      <c r="I338" s="68"/>
      <c r="J338" s="68"/>
    </row>
    <row r="339" spans="1:10" ht="15.6" hidden="1" x14ac:dyDescent="0.3">
      <c r="A339" s="68"/>
      <c r="B339" s="68"/>
      <c r="C339" s="68"/>
      <c r="D339" s="68"/>
      <c r="E339" s="339" t="s">
        <v>2713</v>
      </c>
      <c r="F339" s="68" t="s">
        <v>2714</v>
      </c>
      <c r="G339" s="68"/>
      <c r="H339" s="68"/>
      <c r="I339" s="68"/>
      <c r="J339" s="68"/>
    </row>
    <row r="340" spans="1:10" ht="15.6" hidden="1" x14ac:dyDescent="0.3">
      <c r="A340" s="68"/>
      <c r="B340" s="68"/>
      <c r="C340" s="68"/>
      <c r="D340" s="68"/>
      <c r="E340" s="339" t="s">
        <v>2715</v>
      </c>
      <c r="F340" s="68" t="s">
        <v>754</v>
      </c>
      <c r="G340" s="68"/>
      <c r="H340" s="68"/>
      <c r="I340" s="68"/>
      <c r="J340" s="68"/>
    </row>
    <row r="341" spans="1:10" ht="15.6" hidden="1" x14ac:dyDescent="0.3">
      <c r="A341" s="68"/>
      <c r="B341" s="68"/>
      <c r="C341" s="68"/>
      <c r="D341" s="68"/>
      <c r="E341" s="339" t="s">
        <v>2716</v>
      </c>
      <c r="F341" s="68" t="s">
        <v>756</v>
      </c>
      <c r="G341" s="68"/>
      <c r="H341" s="68"/>
      <c r="I341" s="68"/>
      <c r="J341" s="68"/>
    </row>
    <row r="342" spans="1:10" ht="15.6" hidden="1" x14ac:dyDescent="0.3">
      <c r="A342" s="68"/>
      <c r="B342" s="68"/>
      <c r="C342" s="68"/>
      <c r="D342" s="68"/>
      <c r="E342" s="339" t="s">
        <v>2717</v>
      </c>
      <c r="F342" s="68" t="s">
        <v>2718</v>
      </c>
      <c r="G342" s="68"/>
      <c r="H342" s="68"/>
      <c r="I342" s="68"/>
      <c r="J342" s="68"/>
    </row>
    <row r="343" spans="1:10" ht="15.6" hidden="1" x14ac:dyDescent="0.3">
      <c r="A343" s="68"/>
      <c r="B343" s="68"/>
      <c r="C343" s="68"/>
      <c r="D343" s="68"/>
      <c r="E343" s="339" t="s">
        <v>2719</v>
      </c>
      <c r="F343" s="68" t="s">
        <v>760</v>
      </c>
      <c r="G343" s="68"/>
      <c r="H343" s="68"/>
      <c r="I343" s="68"/>
      <c r="J343" s="68"/>
    </row>
    <row r="344" spans="1:10" ht="15.6" hidden="1" x14ac:dyDescent="0.3">
      <c r="A344" s="68"/>
      <c r="B344" s="68"/>
      <c r="C344" s="68"/>
      <c r="D344" s="68"/>
      <c r="E344" s="339" t="s">
        <v>761</v>
      </c>
      <c r="F344" s="68" t="s">
        <v>762</v>
      </c>
      <c r="G344" s="68"/>
      <c r="H344" s="68"/>
      <c r="I344" s="68"/>
      <c r="J344" s="68"/>
    </row>
    <row r="345" spans="1:10" ht="15.6" hidden="1" x14ac:dyDescent="0.3">
      <c r="A345" s="68"/>
      <c r="B345" s="68"/>
      <c r="C345" s="68"/>
      <c r="D345" s="68"/>
      <c r="E345" s="339" t="s">
        <v>2720</v>
      </c>
      <c r="F345" s="68" t="s">
        <v>2721</v>
      </c>
      <c r="G345" s="68"/>
      <c r="H345" s="68"/>
      <c r="I345" s="68"/>
      <c r="J345" s="68"/>
    </row>
    <row r="346" spans="1:10" ht="15.6" hidden="1" x14ac:dyDescent="0.3">
      <c r="A346" s="68"/>
      <c r="B346" s="68"/>
      <c r="C346" s="68"/>
      <c r="D346" s="68"/>
      <c r="E346" s="339" t="s">
        <v>2722</v>
      </c>
      <c r="F346" s="68" t="s">
        <v>2723</v>
      </c>
      <c r="G346" s="68"/>
      <c r="H346" s="68"/>
      <c r="I346" s="68"/>
      <c r="J346" s="68"/>
    </row>
    <row r="347" spans="1:10" ht="15.6" hidden="1" x14ac:dyDescent="0.3">
      <c r="A347" s="68"/>
      <c r="B347" s="68"/>
      <c r="C347" s="68"/>
      <c r="D347" s="68"/>
      <c r="E347" s="339" t="s">
        <v>2724</v>
      </c>
      <c r="F347" s="68" t="s">
        <v>2725</v>
      </c>
      <c r="G347" s="68"/>
      <c r="H347" s="68"/>
      <c r="I347" s="68"/>
      <c r="J347" s="68"/>
    </row>
    <row r="348" spans="1:10" ht="15.6" hidden="1" x14ac:dyDescent="0.3">
      <c r="A348" s="68"/>
      <c r="B348" s="68"/>
      <c r="C348" s="68"/>
      <c r="D348" s="68"/>
      <c r="E348" s="339" t="s">
        <v>2726</v>
      </c>
      <c r="F348" s="68" t="s">
        <v>2727</v>
      </c>
      <c r="G348" s="68"/>
      <c r="H348" s="68"/>
      <c r="I348" s="68"/>
      <c r="J348" s="68"/>
    </row>
    <row r="349" spans="1:10" ht="15.6" hidden="1" x14ac:dyDescent="0.3">
      <c r="A349" s="68"/>
      <c r="B349" s="68"/>
      <c r="C349" s="68"/>
      <c r="D349" s="68"/>
      <c r="E349" s="339" t="s">
        <v>2728</v>
      </c>
      <c r="F349" s="68" t="s">
        <v>2729</v>
      </c>
      <c r="G349" s="68"/>
      <c r="H349" s="68"/>
      <c r="I349" s="68"/>
      <c r="J349" s="68"/>
    </row>
    <row r="350" spans="1:10" ht="15.6" hidden="1" x14ac:dyDescent="0.3">
      <c r="A350" s="68"/>
      <c r="B350" s="68"/>
      <c r="C350" s="68"/>
      <c r="D350" s="68"/>
      <c r="E350" s="339" t="s">
        <v>771</v>
      </c>
      <c r="F350" s="68" t="s">
        <v>772</v>
      </c>
      <c r="G350" s="68"/>
      <c r="H350" s="68"/>
      <c r="I350" s="68"/>
      <c r="J350" s="68"/>
    </row>
    <row r="351" spans="1:10" ht="15.6" hidden="1" x14ac:dyDescent="0.3">
      <c r="A351" s="68"/>
      <c r="B351" s="68"/>
      <c r="C351" s="68"/>
      <c r="D351" s="68"/>
      <c r="E351" s="339" t="s">
        <v>2730</v>
      </c>
      <c r="F351" s="68" t="s">
        <v>2731</v>
      </c>
      <c r="G351" s="68"/>
      <c r="H351" s="68"/>
      <c r="I351" s="68"/>
      <c r="J351" s="68"/>
    </row>
    <row r="352" spans="1:10" ht="15.6" hidden="1" x14ac:dyDescent="0.3">
      <c r="A352" s="68"/>
      <c r="B352" s="68"/>
      <c r="C352" s="68"/>
      <c r="D352" s="68"/>
      <c r="E352" s="339" t="s">
        <v>2732</v>
      </c>
      <c r="F352" s="68" t="s">
        <v>2733</v>
      </c>
      <c r="G352" s="68"/>
      <c r="H352" s="68"/>
      <c r="I352" s="68"/>
      <c r="J352" s="68"/>
    </row>
    <row r="353" spans="1:10" ht="15.6" hidden="1" x14ac:dyDescent="0.3">
      <c r="A353" s="68"/>
      <c r="B353" s="68"/>
      <c r="C353" s="68"/>
      <c r="D353" s="68"/>
      <c r="E353" s="339" t="s">
        <v>2734</v>
      </c>
      <c r="F353" s="68" t="s">
        <v>778</v>
      </c>
      <c r="G353" s="68"/>
      <c r="H353" s="68"/>
      <c r="I353" s="68"/>
      <c r="J353" s="68"/>
    </row>
    <row r="354" spans="1:10" ht="15.6" hidden="1" x14ac:dyDescent="0.3">
      <c r="A354" s="68"/>
      <c r="B354" s="68"/>
      <c r="C354" s="68"/>
      <c r="D354" s="68"/>
      <c r="E354" s="339" t="s">
        <v>2735</v>
      </c>
      <c r="F354" s="68" t="s">
        <v>780</v>
      </c>
      <c r="G354" s="68"/>
      <c r="H354" s="68"/>
      <c r="I354" s="68"/>
      <c r="J354" s="68"/>
    </row>
    <row r="355" spans="1:10" ht="15.6" hidden="1" x14ac:dyDescent="0.3">
      <c r="A355" s="68"/>
      <c r="B355" s="68"/>
      <c r="C355" s="68"/>
      <c r="D355" s="68"/>
      <c r="E355" s="339" t="s">
        <v>2736</v>
      </c>
      <c r="F355" s="68" t="s">
        <v>782</v>
      </c>
      <c r="G355" s="68"/>
      <c r="H355" s="68"/>
      <c r="I355" s="68"/>
      <c r="J355" s="68"/>
    </row>
    <row r="356" spans="1:10" ht="15.6" hidden="1" x14ac:dyDescent="0.3">
      <c r="A356" s="68"/>
      <c r="B356" s="68"/>
      <c r="C356" s="68"/>
      <c r="D356" s="68"/>
      <c r="E356" s="339" t="s">
        <v>2737</v>
      </c>
      <c r="F356" s="68" t="s">
        <v>2738</v>
      </c>
      <c r="G356" s="68"/>
      <c r="H356" s="68"/>
      <c r="I356" s="68"/>
      <c r="J356" s="68"/>
    </row>
    <row r="357" spans="1:10" ht="15.6" hidden="1" x14ac:dyDescent="0.3">
      <c r="A357" s="68"/>
      <c r="B357" s="68"/>
      <c r="C357" s="68"/>
      <c r="D357" s="68"/>
      <c r="E357" s="339" t="s">
        <v>2739</v>
      </c>
      <c r="F357" s="68" t="s">
        <v>2740</v>
      </c>
      <c r="G357" s="68"/>
      <c r="H357" s="68"/>
      <c r="I357" s="68"/>
      <c r="J357" s="68"/>
    </row>
    <row r="358" spans="1:10" ht="15.6" hidden="1" x14ac:dyDescent="0.3">
      <c r="A358" s="68"/>
      <c r="B358" s="68"/>
      <c r="C358" s="68"/>
      <c r="D358" s="68"/>
      <c r="E358" s="339" t="s">
        <v>2741</v>
      </c>
      <c r="F358" s="68" t="s">
        <v>2742</v>
      </c>
      <c r="G358" s="68"/>
      <c r="H358" s="68"/>
      <c r="I358" s="68"/>
      <c r="J358" s="68"/>
    </row>
    <row r="359" spans="1:10" ht="15.6" hidden="1" x14ac:dyDescent="0.3">
      <c r="A359" s="68"/>
      <c r="B359" s="68"/>
      <c r="C359" s="68"/>
      <c r="D359" s="68"/>
      <c r="E359" s="339" t="s">
        <v>2743</v>
      </c>
      <c r="F359" s="68" t="s">
        <v>2744</v>
      </c>
      <c r="G359" s="68"/>
      <c r="H359" s="68"/>
      <c r="I359" s="68"/>
      <c r="J359" s="68"/>
    </row>
    <row r="360" spans="1:10" ht="15.6" hidden="1" x14ac:dyDescent="0.3">
      <c r="A360" s="68"/>
      <c r="B360" s="68"/>
      <c r="C360" s="68"/>
      <c r="D360" s="68"/>
      <c r="E360" s="339" t="s">
        <v>2745</v>
      </c>
      <c r="F360" s="68" t="s">
        <v>2746</v>
      </c>
      <c r="G360" s="68"/>
      <c r="H360" s="68"/>
      <c r="I360" s="68"/>
      <c r="J360" s="68"/>
    </row>
    <row r="361" spans="1:10" ht="15.6" hidden="1" x14ac:dyDescent="0.3">
      <c r="A361" s="68"/>
      <c r="B361" s="68"/>
      <c r="C361" s="68"/>
      <c r="D361" s="68"/>
      <c r="E361" s="339" t="s">
        <v>2747</v>
      </c>
      <c r="F361" s="68" t="s">
        <v>2748</v>
      </c>
      <c r="G361" s="68"/>
      <c r="H361" s="68"/>
      <c r="I361" s="68"/>
      <c r="J361" s="68"/>
    </row>
    <row r="362" spans="1:10" ht="15.6" hidden="1" x14ac:dyDescent="0.3">
      <c r="A362" s="68"/>
      <c r="B362" s="68"/>
      <c r="C362" s="68"/>
      <c r="D362" s="68"/>
      <c r="E362" s="339" t="s">
        <v>2749</v>
      </c>
      <c r="F362" s="68" t="s">
        <v>2750</v>
      </c>
      <c r="G362" s="68"/>
      <c r="H362" s="68"/>
      <c r="I362" s="68"/>
      <c r="J362" s="68"/>
    </row>
    <row r="363" spans="1:10" ht="15.6" hidden="1" x14ac:dyDescent="0.3">
      <c r="A363" s="68"/>
      <c r="B363" s="68"/>
      <c r="C363" s="68"/>
      <c r="D363" s="68"/>
      <c r="E363" s="339" t="s">
        <v>2751</v>
      </c>
      <c r="F363" s="68" t="s">
        <v>2752</v>
      </c>
      <c r="G363" s="68"/>
      <c r="H363" s="68"/>
      <c r="I363" s="68"/>
      <c r="J363" s="68"/>
    </row>
    <row r="364" spans="1:10" ht="15.6" hidden="1" x14ac:dyDescent="0.3">
      <c r="A364" s="68"/>
      <c r="B364" s="68"/>
      <c r="C364" s="68"/>
      <c r="D364" s="68"/>
      <c r="E364" s="339" t="s">
        <v>2753</v>
      </c>
      <c r="F364" s="68" t="s">
        <v>798</v>
      </c>
      <c r="G364" s="68"/>
      <c r="H364" s="68"/>
      <c r="I364" s="68"/>
      <c r="J364" s="68"/>
    </row>
    <row r="365" spans="1:10" ht="15.6" hidden="1" x14ac:dyDescent="0.3">
      <c r="A365" s="68"/>
      <c r="B365" s="68"/>
      <c r="C365" s="68"/>
      <c r="D365" s="68"/>
      <c r="E365" s="339" t="s">
        <v>799</v>
      </c>
      <c r="F365" s="68" t="s">
        <v>800</v>
      </c>
      <c r="G365" s="68"/>
      <c r="H365" s="68"/>
      <c r="I365" s="68"/>
      <c r="J365" s="68"/>
    </row>
    <row r="366" spans="1:10" ht="15.6" hidden="1" x14ac:dyDescent="0.3">
      <c r="A366" s="68"/>
      <c r="B366" s="68"/>
      <c r="C366" s="68"/>
      <c r="D366" s="68"/>
      <c r="E366" s="339" t="s">
        <v>801</v>
      </c>
      <c r="F366" s="68" t="s">
        <v>2754</v>
      </c>
      <c r="G366" s="68"/>
      <c r="H366" s="68"/>
      <c r="I366" s="68"/>
      <c r="J366" s="68"/>
    </row>
    <row r="367" spans="1:10" ht="15.6" hidden="1" x14ac:dyDescent="0.3">
      <c r="A367" s="68"/>
      <c r="B367" s="68"/>
      <c r="C367" s="68"/>
      <c r="D367" s="68"/>
      <c r="E367" s="339" t="s">
        <v>803</v>
      </c>
      <c r="F367" s="68" t="s">
        <v>804</v>
      </c>
      <c r="G367" s="68"/>
      <c r="H367" s="68"/>
      <c r="I367" s="68"/>
      <c r="J367" s="68"/>
    </row>
    <row r="368" spans="1:10" ht="15.6" hidden="1" x14ac:dyDescent="0.3">
      <c r="A368" s="68"/>
      <c r="B368" s="68"/>
      <c r="C368" s="68"/>
      <c r="D368" s="68"/>
      <c r="E368" s="339" t="s">
        <v>805</v>
      </c>
      <c r="F368" s="68" t="s">
        <v>806</v>
      </c>
      <c r="G368" s="68"/>
      <c r="H368" s="68"/>
      <c r="I368" s="68"/>
      <c r="J368" s="68"/>
    </row>
    <row r="369" spans="1:10" ht="15.6" hidden="1" x14ac:dyDescent="0.3">
      <c r="A369" s="68"/>
      <c r="B369" s="68"/>
      <c r="C369" s="68"/>
      <c r="D369" s="68"/>
      <c r="E369" s="339" t="s">
        <v>807</v>
      </c>
      <c r="F369" s="68" t="s">
        <v>2755</v>
      </c>
      <c r="G369" s="68"/>
      <c r="H369" s="68"/>
      <c r="I369" s="68"/>
      <c r="J369" s="68"/>
    </row>
    <row r="370" spans="1:10" ht="15.6" hidden="1" x14ac:dyDescent="0.3">
      <c r="A370" s="68"/>
      <c r="B370" s="68"/>
      <c r="C370" s="68"/>
      <c r="D370" s="68"/>
      <c r="E370" s="339" t="s">
        <v>2756</v>
      </c>
      <c r="F370" s="68" t="s">
        <v>810</v>
      </c>
      <c r="G370" s="68"/>
      <c r="H370" s="68"/>
      <c r="I370" s="68"/>
      <c r="J370" s="68"/>
    </row>
    <row r="371" spans="1:10" ht="15.6" hidden="1" x14ac:dyDescent="0.3">
      <c r="A371" s="68"/>
      <c r="B371" s="68"/>
      <c r="C371" s="68"/>
      <c r="D371" s="68"/>
      <c r="E371" s="339" t="s">
        <v>2757</v>
      </c>
      <c r="F371" s="68" t="s">
        <v>2758</v>
      </c>
      <c r="G371" s="68"/>
      <c r="H371" s="68"/>
      <c r="I371" s="68"/>
      <c r="J371" s="68"/>
    </row>
    <row r="372" spans="1:10" ht="15.6" hidden="1" x14ac:dyDescent="0.3">
      <c r="A372" s="68"/>
      <c r="B372" s="68"/>
      <c r="C372" s="68"/>
      <c r="D372" s="68"/>
      <c r="E372" s="339" t="s">
        <v>2759</v>
      </c>
      <c r="F372" s="68" t="s">
        <v>2760</v>
      </c>
      <c r="G372" s="68"/>
      <c r="H372" s="68"/>
      <c r="I372" s="68"/>
      <c r="J372" s="68"/>
    </row>
    <row r="373" spans="1:10" ht="15.6" hidden="1" x14ac:dyDescent="0.3">
      <c r="A373" s="68"/>
      <c r="B373" s="68"/>
      <c r="C373" s="68"/>
      <c r="D373" s="68"/>
      <c r="E373" s="339" t="s">
        <v>2761</v>
      </c>
      <c r="F373" s="68" t="s">
        <v>2762</v>
      </c>
      <c r="G373" s="68"/>
      <c r="H373" s="68"/>
      <c r="I373" s="68"/>
      <c r="J373" s="68"/>
    </row>
    <row r="374" spans="1:10" ht="15.6" hidden="1" x14ac:dyDescent="0.3">
      <c r="A374" s="68"/>
      <c r="B374" s="68"/>
      <c r="C374" s="68"/>
      <c r="D374" s="68"/>
      <c r="E374" s="339" t="s">
        <v>2763</v>
      </c>
      <c r="F374" s="68" t="s">
        <v>2764</v>
      </c>
      <c r="G374" s="68"/>
      <c r="H374" s="68"/>
      <c r="I374" s="68"/>
      <c r="J374" s="68"/>
    </row>
    <row r="375" spans="1:10" ht="15.6" hidden="1" x14ac:dyDescent="0.3">
      <c r="A375" s="68"/>
      <c r="B375" s="68"/>
      <c r="C375" s="68"/>
      <c r="D375" s="68"/>
      <c r="E375" s="339" t="s">
        <v>2765</v>
      </c>
      <c r="F375" s="68" t="s">
        <v>2766</v>
      </c>
      <c r="G375" s="68"/>
      <c r="H375" s="68"/>
      <c r="I375" s="68"/>
      <c r="J375" s="68"/>
    </row>
    <row r="376" spans="1:10" ht="15.6" hidden="1" x14ac:dyDescent="0.3">
      <c r="A376" s="68"/>
      <c r="B376" s="68"/>
      <c r="C376" s="68"/>
      <c r="D376" s="68"/>
      <c r="E376" s="339" t="s">
        <v>2767</v>
      </c>
      <c r="F376" s="68" t="s">
        <v>2768</v>
      </c>
      <c r="G376" s="68"/>
      <c r="H376" s="68"/>
      <c r="I376" s="68"/>
      <c r="J376" s="68"/>
    </row>
    <row r="377" spans="1:10" ht="15.6" hidden="1" x14ac:dyDescent="0.3">
      <c r="A377" s="68"/>
      <c r="B377" s="68"/>
      <c r="C377" s="68"/>
      <c r="D377" s="68"/>
      <c r="E377" s="339" t="s">
        <v>2769</v>
      </c>
      <c r="F377" s="68" t="s">
        <v>2770</v>
      </c>
      <c r="G377" s="68"/>
      <c r="H377" s="68"/>
      <c r="I377" s="68"/>
      <c r="J377" s="68"/>
    </row>
    <row r="378" spans="1:10" ht="15.6" hidden="1" x14ac:dyDescent="0.3">
      <c r="A378" s="68"/>
      <c r="B378" s="68"/>
      <c r="C378" s="68"/>
      <c r="D378" s="68"/>
      <c r="E378" s="339" t="s">
        <v>2771</v>
      </c>
      <c r="F378" s="68" t="s">
        <v>2772</v>
      </c>
      <c r="G378" s="68"/>
      <c r="H378" s="68"/>
      <c r="I378" s="68"/>
      <c r="J378" s="68"/>
    </row>
    <row r="379" spans="1:10" ht="15.6" hidden="1" x14ac:dyDescent="0.3">
      <c r="A379" s="68"/>
      <c r="B379" s="68"/>
      <c r="C379" s="68"/>
      <c r="D379" s="68"/>
      <c r="E379" s="339" t="s">
        <v>2773</v>
      </c>
      <c r="F379" s="68" t="s">
        <v>2774</v>
      </c>
      <c r="G379" s="68"/>
      <c r="H379" s="68"/>
      <c r="I379" s="68"/>
      <c r="J379" s="68"/>
    </row>
    <row r="380" spans="1:10" ht="15.6" hidden="1" x14ac:dyDescent="0.3">
      <c r="A380" s="68"/>
      <c r="B380" s="68"/>
      <c r="C380" s="68"/>
      <c r="D380" s="68"/>
      <c r="E380" s="339" t="s">
        <v>2775</v>
      </c>
      <c r="F380" s="68" t="s">
        <v>2776</v>
      </c>
      <c r="G380" s="68"/>
      <c r="H380" s="68"/>
      <c r="I380" s="68"/>
      <c r="J380" s="68"/>
    </row>
    <row r="381" spans="1:10" ht="15.6" hidden="1" x14ac:dyDescent="0.3">
      <c r="A381" s="68"/>
      <c r="B381" s="68"/>
      <c r="C381" s="68"/>
      <c r="D381" s="68"/>
      <c r="E381" s="339" t="s">
        <v>2777</v>
      </c>
      <c r="F381" s="68" t="s">
        <v>2778</v>
      </c>
      <c r="G381" s="68"/>
      <c r="H381" s="68"/>
      <c r="I381" s="68"/>
      <c r="J381" s="68"/>
    </row>
    <row r="382" spans="1:10" ht="15.6" hidden="1" x14ac:dyDescent="0.3">
      <c r="A382" s="68"/>
      <c r="B382" s="68"/>
      <c r="C382" s="68"/>
      <c r="D382" s="68"/>
      <c r="E382" s="339" t="s">
        <v>2779</v>
      </c>
      <c r="F382" s="68" t="s">
        <v>828</v>
      </c>
      <c r="G382" s="68"/>
      <c r="H382" s="68"/>
      <c r="I382" s="68"/>
      <c r="J382" s="68"/>
    </row>
    <row r="383" spans="1:10" ht="15.6" hidden="1" x14ac:dyDescent="0.3">
      <c r="A383" s="68"/>
      <c r="B383" s="68"/>
      <c r="C383" s="68"/>
      <c r="D383" s="68"/>
      <c r="E383" s="339" t="s">
        <v>2780</v>
      </c>
      <c r="F383" s="68" t="s">
        <v>830</v>
      </c>
      <c r="G383" s="68"/>
      <c r="H383" s="68"/>
      <c r="I383" s="68"/>
      <c r="J383" s="68"/>
    </row>
    <row r="384" spans="1:10" ht="15.6" hidden="1" x14ac:dyDescent="0.3">
      <c r="A384" s="68"/>
      <c r="B384" s="68"/>
      <c r="C384" s="68"/>
      <c r="D384" s="68"/>
      <c r="E384" s="339" t="s">
        <v>2781</v>
      </c>
      <c r="F384" s="68" t="s">
        <v>832</v>
      </c>
      <c r="G384" s="68"/>
      <c r="H384" s="68"/>
      <c r="I384" s="68"/>
      <c r="J384" s="68"/>
    </row>
    <row r="385" spans="1:10" ht="15.6" hidden="1" x14ac:dyDescent="0.3">
      <c r="A385" s="68"/>
      <c r="B385" s="68"/>
      <c r="C385" s="68"/>
      <c r="D385" s="68"/>
      <c r="E385" s="339" t="s">
        <v>2782</v>
      </c>
      <c r="F385" s="68" t="s">
        <v>834</v>
      </c>
      <c r="G385" s="68"/>
      <c r="H385" s="68"/>
      <c r="I385" s="68"/>
      <c r="J385" s="68"/>
    </row>
    <row r="386" spans="1:10" ht="15.6" hidden="1" x14ac:dyDescent="0.3">
      <c r="A386" s="68"/>
      <c r="B386" s="68"/>
      <c r="C386" s="68"/>
      <c r="D386" s="68"/>
      <c r="E386" s="339" t="s">
        <v>2783</v>
      </c>
      <c r="F386" s="68" t="s">
        <v>2784</v>
      </c>
      <c r="G386" s="68"/>
      <c r="H386" s="68"/>
      <c r="I386" s="68"/>
      <c r="J386" s="68"/>
    </row>
    <row r="387" spans="1:10" ht="15.6" hidden="1" x14ac:dyDescent="0.3">
      <c r="A387" s="68"/>
      <c r="B387" s="68"/>
      <c r="C387" s="68"/>
      <c r="D387" s="68"/>
      <c r="E387" s="339" t="s">
        <v>2785</v>
      </c>
      <c r="F387" s="68" t="s">
        <v>2786</v>
      </c>
      <c r="G387" s="68"/>
      <c r="H387" s="68"/>
      <c r="I387" s="68"/>
      <c r="J387" s="68"/>
    </row>
    <row r="388" spans="1:10" ht="15.6" hidden="1" x14ac:dyDescent="0.3">
      <c r="A388" s="68"/>
      <c r="B388" s="68"/>
      <c r="C388" s="68"/>
      <c r="D388" s="68"/>
      <c r="E388" s="339" t="s">
        <v>2787</v>
      </c>
      <c r="F388" s="68" t="s">
        <v>2788</v>
      </c>
      <c r="G388" s="68"/>
      <c r="H388" s="68"/>
      <c r="I388" s="68"/>
      <c r="J388" s="68"/>
    </row>
    <row r="389" spans="1:10" ht="15.6" hidden="1" x14ac:dyDescent="0.3">
      <c r="A389" s="68"/>
      <c r="B389" s="68"/>
      <c r="C389" s="68"/>
      <c r="D389" s="68"/>
      <c r="E389" s="339" t="s">
        <v>2789</v>
      </c>
      <c r="F389" s="68" t="s">
        <v>2790</v>
      </c>
      <c r="G389" s="68"/>
      <c r="H389" s="68"/>
      <c r="I389" s="68"/>
      <c r="J389" s="68"/>
    </row>
    <row r="390" spans="1:10" ht="15.6" hidden="1" x14ac:dyDescent="0.3">
      <c r="A390" s="68"/>
      <c r="B390" s="68"/>
      <c r="C390" s="68"/>
      <c r="D390" s="68"/>
      <c r="E390" s="339" t="s">
        <v>2791</v>
      </c>
      <c r="F390" s="68" t="s">
        <v>2792</v>
      </c>
      <c r="G390" s="68"/>
      <c r="H390" s="68"/>
      <c r="I390" s="68"/>
      <c r="J390" s="68"/>
    </row>
    <row r="391" spans="1:10" ht="15.6" hidden="1" x14ac:dyDescent="0.3">
      <c r="A391" s="68"/>
      <c r="B391" s="68"/>
      <c r="C391" s="68"/>
      <c r="D391" s="68"/>
      <c r="E391" s="339" t="s">
        <v>2793</v>
      </c>
      <c r="F391" s="68" t="s">
        <v>2794</v>
      </c>
      <c r="G391" s="68"/>
      <c r="H391" s="68"/>
      <c r="I391" s="68"/>
      <c r="J391" s="68"/>
    </row>
    <row r="392" spans="1:10" ht="15.6" hidden="1" x14ac:dyDescent="0.3">
      <c r="A392" s="68"/>
      <c r="B392" s="68"/>
      <c r="C392" s="68"/>
      <c r="D392" s="68"/>
      <c r="E392" s="339" t="s">
        <v>2795</v>
      </c>
      <c r="F392" s="68" t="s">
        <v>2796</v>
      </c>
      <c r="G392" s="68"/>
      <c r="H392" s="68"/>
      <c r="I392" s="68"/>
      <c r="J392" s="68"/>
    </row>
    <row r="393" spans="1:10" ht="15.6" hidden="1" x14ac:dyDescent="0.3">
      <c r="A393" s="68"/>
      <c r="B393" s="68"/>
      <c r="C393" s="68"/>
      <c r="D393" s="68"/>
      <c r="E393" s="339" t="s">
        <v>2797</v>
      </c>
      <c r="F393" s="68" t="s">
        <v>846</v>
      </c>
      <c r="G393" s="68"/>
      <c r="H393" s="68"/>
      <c r="I393" s="68"/>
      <c r="J393" s="68"/>
    </row>
    <row r="394" spans="1:10" ht="15.6" hidden="1" x14ac:dyDescent="0.3">
      <c r="A394" s="68"/>
      <c r="B394" s="68"/>
      <c r="C394" s="68"/>
      <c r="D394" s="68"/>
      <c r="E394" s="339" t="s">
        <v>2798</v>
      </c>
      <c r="F394" s="68" t="s">
        <v>848</v>
      </c>
      <c r="G394" s="68"/>
      <c r="H394" s="68"/>
      <c r="I394" s="68"/>
      <c r="J394" s="68"/>
    </row>
    <row r="395" spans="1:10" ht="15.6" hidden="1" x14ac:dyDescent="0.3">
      <c r="A395" s="68"/>
      <c r="B395" s="68"/>
      <c r="C395" s="68"/>
      <c r="D395" s="68"/>
      <c r="E395" s="339" t="s">
        <v>2799</v>
      </c>
      <c r="F395" s="68" t="s">
        <v>850</v>
      </c>
      <c r="G395" s="68"/>
      <c r="H395" s="68"/>
      <c r="I395" s="68"/>
      <c r="J395" s="68"/>
    </row>
    <row r="396" spans="1:10" ht="15.6" hidden="1" x14ac:dyDescent="0.3">
      <c r="A396" s="68"/>
      <c r="B396" s="68"/>
      <c r="C396" s="68"/>
      <c r="D396" s="68"/>
      <c r="E396" s="339" t="s">
        <v>851</v>
      </c>
      <c r="F396" s="68" t="s">
        <v>852</v>
      </c>
      <c r="G396" s="68"/>
      <c r="H396" s="68"/>
      <c r="I396" s="68"/>
      <c r="J396" s="68"/>
    </row>
    <row r="397" spans="1:10" ht="15.6" hidden="1" x14ac:dyDescent="0.3">
      <c r="A397" s="68"/>
      <c r="B397" s="68"/>
      <c r="C397" s="68"/>
      <c r="D397" s="68"/>
      <c r="E397" s="339" t="s">
        <v>2800</v>
      </c>
      <c r="F397" s="68" t="s">
        <v>854</v>
      </c>
      <c r="G397" s="68"/>
      <c r="H397" s="68"/>
      <c r="I397" s="68"/>
      <c r="J397" s="68"/>
    </row>
    <row r="398" spans="1:10" ht="15.6" hidden="1" x14ac:dyDescent="0.3">
      <c r="A398" s="68"/>
      <c r="B398" s="68"/>
      <c r="C398" s="68"/>
      <c r="D398" s="68"/>
      <c r="E398" s="339" t="s">
        <v>2801</v>
      </c>
      <c r="F398" s="68" t="s">
        <v>2802</v>
      </c>
      <c r="G398" s="68"/>
      <c r="H398" s="68"/>
      <c r="I398" s="68"/>
      <c r="J398" s="68"/>
    </row>
    <row r="399" spans="1:10" ht="15.6" hidden="1" x14ac:dyDescent="0.3">
      <c r="A399" s="68"/>
      <c r="B399" s="68"/>
      <c r="C399" s="68"/>
      <c r="D399" s="68"/>
      <c r="E399" s="339" t="s">
        <v>855</v>
      </c>
      <c r="F399" s="68" t="s">
        <v>2803</v>
      </c>
      <c r="G399" s="68"/>
      <c r="H399" s="68"/>
      <c r="I399" s="68"/>
      <c r="J399" s="68"/>
    </row>
    <row r="400" spans="1:10" ht="15.6" hidden="1" x14ac:dyDescent="0.3">
      <c r="A400" s="68"/>
      <c r="B400" s="68"/>
      <c r="C400" s="68"/>
      <c r="D400" s="68"/>
      <c r="E400" s="339" t="s">
        <v>2804</v>
      </c>
      <c r="F400" s="68" t="s">
        <v>858</v>
      </c>
      <c r="G400" s="68"/>
      <c r="H400" s="68"/>
      <c r="I400" s="68"/>
      <c r="J400" s="68"/>
    </row>
    <row r="401" spans="1:10" ht="15.6" hidden="1" x14ac:dyDescent="0.3">
      <c r="A401" s="68"/>
      <c r="B401" s="68"/>
      <c r="C401" s="68"/>
      <c r="D401" s="68"/>
      <c r="E401" s="339" t="s">
        <v>2805</v>
      </c>
      <c r="F401" s="68" t="s">
        <v>2806</v>
      </c>
      <c r="G401" s="68"/>
      <c r="H401" s="68"/>
      <c r="I401" s="68"/>
      <c r="J401" s="68"/>
    </row>
    <row r="402" spans="1:10" ht="15.6" hidden="1" x14ac:dyDescent="0.3">
      <c r="A402" s="68"/>
      <c r="B402" s="68"/>
      <c r="C402" s="68"/>
      <c r="D402" s="68"/>
      <c r="E402" s="339" t="s">
        <v>2807</v>
      </c>
      <c r="F402" s="68" t="s">
        <v>2808</v>
      </c>
      <c r="G402" s="68"/>
      <c r="H402" s="68"/>
      <c r="I402" s="68"/>
      <c r="J402" s="68"/>
    </row>
    <row r="403" spans="1:10" ht="15.6" hidden="1" x14ac:dyDescent="0.3">
      <c r="A403" s="68"/>
      <c r="B403" s="68"/>
      <c r="C403" s="68"/>
      <c r="D403" s="68"/>
      <c r="E403" s="339" t="s">
        <v>2809</v>
      </c>
      <c r="F403" s="68" t="s">
        <v>2810</v>
      </c>
      <c r="G403" s="68"/>
      <c r="H403" s="68"/>
      <c r="I403" s="68"/>
      <c r="J403" s="68"/>
    </row>
    <row r="404" spans="1:10" ht="15.6" hidden="1" x14ac:dyDescent="0.3">
      <c r="A404" s="68"/>
      <c r="B404" s="68"/>
      <c r="C404" s="68"/>
      <c r="D404" s="68"/>
      <c r="E404" s="339" t="s">
        <v>863</v>
      </c>
      <c r="F404" s="68" t="s">
        <v>864</v>
      </c>
      <c r="G404" s="68"/>
      <c r="H404" s="68"/>
      <c r="I404" s="68"/>
      <c r="J404" s="68"/>
    </row>
    <row r="405" spans="1:10" ht="15.6" hidden="1" x14ac:dyDescent="0.3">
      <c r="A405" s="68"/>
      <c r="B405" s="68"/>
      <c r="C405" s="68"/>
      <c r="D405" s="68"/>
      <c r="E405" s="339" t="s">
        <v>865</v>
      </c>
      <c r="F405" s="68" t="s">
        <v>866</v>
      </c>
      <c r="G405" s="68"/>
      <c r="H405" s="68"/>
      <c r="I405" s="68"/>
      <c r="J405" s="68"/>
    </row>
    <row r="406" spans="1:10" ht="15.6" hidden="1" x14ac:dyDescent="0.3">
      <c r="A406" s="68"/>
      <c r="B406" s="68"/>
      <c r="C406" s="68"/>
      <c r="D406" s="68"/>
      <c r="E406" s="339" t="s">
        <v>2811</v>
      </c>
      <c r="F406" s="68" t="s">
        <v>2812</v>
      </c>
      <c r="G406" s="68"/>
      <c r="H406" s="68"/>
      <c r="I406" s="68"/>
      <c r="J406" s="68"/>
    </row>
    <row r="407" spans="1:10" ht="15.6" hidden="1" x14ac:dyDescent="0.3">
      <c r="A407" s="68"/>
      <c r="B407" s="68"/>
      <c r="C407" s="68"/>
      <c r="D407" s="68"/>
      <c r="E407" s="339" t="s">
        <v>2813</v>
      </c>
      <c r="F407" s="68" t="s">
        <v>868</v>
      </c>
      <c r="G407" s="68"/>
      <c r="H407" s="68"/>
      <c r="I407" s="68"/>
      <c r="J407" s="68"/>
    </row>
    <row r="408" spans="1:10" ht="15.6" hidden="1" x14ac:dyDescent="0.3">
      <c r="A408" s="68"/>
      <c r="B408" s="68"/>
      <c r="C408" s="68"/>
      <c r="D408" s="68"/>
      <c r="E408" s="339" t="s">
        <v>2814</v>
      </c>
      <c r="F408" s="68" t="s">
        <v>870</v>
      </c>
      <c r="G408" s="68"/>
      <c r="H408" s="68"/>
      <c r="I408" s="68"/>
      <c r="J408" s="68"/>
    </row>
    <row r="409" spans="1:10" ht="15.6" hidden="1" x14ac:dyDescent="0.3">
      <c r="A409" s="68"/>
      <c r="B409" s="68"/>
      <c r="C409" s="68"/>
      <c r="D409" s="68"/>
      <c r="E409" s="339" t="s">
        <v>871</v>
      </c>
      <c r="F409" s="68" t="s">
        <v>2815</v>
      </c>
      <c r="G409" s="68"/>
      <c r="H409" s="68"/>
      <c r="I409" s="68"/>
      <c r="J409" s="68"/>
    </row>
    <row r="410" spans="1:10" ht="15.6" hidden="1" x14ac:dyDescent="0.3">
      <c r="A410" s="68"/>
      <c r="B410" s="68"/>
      <c r="C410" s="68"/>
      <c r="D410" s="68"/>
      <c r="E410" s="339" t="s">
        <v>873</v>
      </c>
      <c r="F410" s="68" t="s">
        <v>2816</v>
      </c>
      <c r="G410" s="68"/>
      <c r="H410" s="68"/>
      <c r="I410" s="68"/>
      <c r="J410" s="68"/>
    </row>
    <row r="411" spans="1:10" ht="15.6" hidden="1" x14ac:dyDescent="0.3">
      <c r="A411" s="68"/>
      <c r="B411" s="68"/>
      <c r="C411" s="68"/>
      <c r="D411" s="68"/>
      <c r="E411" s="339" t="s">
        <v>875</v>
      </c>
      <c r="F411" s="68" t="s">
        <v>876</v>
      </c>
      <c r="G411" s="68"/>
      <c r="H411" s="68"/>
      <c r="I411" s="68"/>
      <c r="J411" s="68"/>
    </row>
    <row r="412" spans="1:10" ht="15.6" hidden="1" x14ac:dyDescent="0.3">
      <c r="A412" s="68"/>
      <c r="B412" s="68"/>
      <c r="C412" s="68"/>
      <c r="D412" s="68"/>
      <c r="E412" s="339" t="s">
        <v>2817</v>
      </c>
      <c r="F412" s="68" t="s">
        <v>878</v>
      </c>
      <c r="G412" s="68"/>
      <c r="H412" s="68"/>
      <c r="I412" s="68"/>
      <c r="J412" s="68"/>
    </row>
    <row r="413" spans="1:10" ht="15.6" hidden="1" x14ac:dyDescent="0.3">
      <c r="A413" s="68"/>
      <c r="B413" s="68"/>
      <c r="C413" s="68"/>
      <c r="D413" s="68"/>
      <c r="E413" s="339" t="s">
        <v>879</v>
      </c>
      <c r="F413" s="68" t="s">
        <v>880</v>
      </c>
      <c r="G413" s="68"/>
      <c r="H413" s="68"/>
      <c r="I413" s="68"/>
      <c r="J413" s="68"/>
    </row>
    <row r="414" spans="1:10" ht="15.6" hidden="1" x14ac:dyDescent="0.3">
      <c r="A414" s="68"/>
      <c r="B414" s="68"/>
      <c r="C414" s="68"/>
      <c r="D414" s="68"/>
      <c r="E414" s="339" t="s">
        <v>2818</v>
      </c>
      <c r="F414" s="68" t="s">
        <v>2819</v>
      </c>
      <c r="G414" s="68"/>
      <c r="H414" s="68"/>
      <c r="I414" s="68"/>
      <c r="J414" s="68"/>
    </row>
    <row r="415" spans="1:10" ht="15.6" hidden="1" x14ac:dyDescent="0.3">
      <c r="A415" s="68"/>
      <c r="B415" s="68"/>
      <c r="C415" s="68"/>
      <c r="D415" s="68"/>
      <c r="E415" s="339" t="s">
        <v>2820</v>
      </c>
      <c r="F415" s="68" t="s">
        <v>2821</v>
      </c>
      <c r="G415" s="68"/>
      <c r="H415" s="68"/>
      <c r="I415" s="68"/>
      <c r="J415" s="68"/>
    </row>
    <row r="416" spans="1:10" ht="15.6" hidden="1" x14ac:dyDescent="0.3">
      <c r="A416" s="68"/>
      <c r="B416" s="68"/>
      <c r="C416" s="68"/>
      <c r="D416" s="68"/>
      <c r="E416" s="339" t="s">
        <v>2822</v>
      </c>
      <c r="F416" s="68" t="s">
        <v>2823</v>
      </c>
      <c r="G416" s="68"/>
      <c r="H416" s="68"/>
      <c r="I416" s="68"/>
      <c r="J416" s="68"/>
    </row>
    <row r="417" spans="1:10" ht="15.6" hidden="1" x14ac:dyDescent="0.3">
      <c r="A417" s="68"/>
      <c r="B417" s="68"/>
      <c r="C417" s="68"/>
      <c r="D417" s="68"/>
      <c r="E417" s="339" t="s">
        <v>2824</v>
      </c>
      <c r="F417" s="68" t="s">
        <v>2825</v>
      </c>
      <c r="G417" s="68"/>
      <c r="H417" s="68"/>
      <c r="I417" s="68"/>
      <c r="J417" s="68"/>
    </row>
    <row r="418" spans="1:10" ht="15.6" hidden="1" x14ac:dyDescent="0.3">
      <c r="A418" s="68"/>
      <c r="B418" s="68"/>
      <c r="C418" s="68"/>
      <c r="D418" s="68"/>
      <c r="E418" s="339" t="s">
        <v>2826</v>
      </c>
      <c r="F418" s="68" t="s">
        <v>2827</v>
      </c>
      <c r="G418" s="68"/>
      <c r="H418" s="68"/>
      <c r="I418" s="68"/>
      <c r="J418" s="68"/>
    </row>
    <row r="419" spans="1:10" ht="15.6" hidden="1" x14ac:dyDescent="0.3">
      <c r="A419" s="68"/>
      <c r="B419" s="68"/>
      <c r="C419" s="68"/>
      <c r="D419" s="68"/>
      <c r="E419" s="339" t="s">
        <v>2828</v>
      </c>
      <c r="F419" s="68" t="s">
        <v>2829</v>
      </c>
      <c r="G419" s="68"/>
      <c r="H419" s="68"/>
      <c r="I419" s="68"/>
      <c r="J419" s="68"/>
    </row>
    <row r="420" spans="1:10" ht="15.6" hidden="1" x14ac:dyDescent="0.3">
      <c r="A420" s="68"/>
      <c r="B420" s="68"/>
      <c r="C420" s="68"/>
      <c r="D420" s="68"/>
      <c r="E420" s="339" t="s">
        <v>2830</v>
      </c>
      <c r="F420" s="68" t="s">
        <v>2831</v>
      </c>
      <c r="G420" s="68"/>
      <c r="H420" s="68"/>
      <c r="I420" s="68"/>
      <c r="J420" s="68"/>
    </row>
    <row r="421" spans="1:10" ht="15.6" hidden="1" x14ac:dyDescent="0.3">
      <c r="A421" s="68"/>
      <c r="B421" s="68"/>
      <c r="C421" s="68"/>
      <c r="D421" s="68"/>
      <c r="E421" s="339" t="s">
        <v>2832</v>
      </c>
      <c r="F421" s="68" t="s">
        <v>2833</v>
      </c>
      <c r="G421" s="68"/>
      <c r="H421" s="68"/>
      <c r="I421" s="68"/>
      <c r="J421" s="68"/>
    </row>
    <row r="422" spans="1:10" ht="15.6" hidden="1" x14ac:dyDescent="0.3">
      <c r="A422" s="68"/>
      <c r="B422" s="68"/>
      <c r="C422" s="68"/>
      <c r="D422" s="68"/>
      <c r="E422" s="339" t="s">
        <v>2834</v>
      </c>
      <c r="F422" s="68" t="s">
        <v>2835</v>
      </c>
      <c r="G422" s="68"/>
      <c r="H422" s="68"/>
      <c r="I422" s="68"/>
      <c r="J422" s="68"/>
    </row>
    <row r="423" spans="1:10" ht="15.6" hidden="1" x14ac:dyDescent="0.3">
      <c r="A423" s="68"/>
      <c r="B423" s="68"/>
      <c r="C423" s="68"/>
      <c r="D423" s="68"/>
      <c r="E423" s="339" t="s">
        <v>2836</v>
      </c>
      <c r="F423" s="68" t="s">
        <v>2837</v>
      </c>
      <c r="G423" s="68"/>
      <c r="H423" s="68"/>
      <c r="I423" s="68"/>
      <c r="J423" s="68"/>
    </row>
    <row r="424" spans="1:10" ht="15.6" hidden="1" x14ac:dyDescent="0.3">
      <c r="A424" s="68"/>
      <c r="B424" s="68"/>
      <c r="C424" s="68"/>
      <c r="D424" s="68"/>
      <c r="E424" s="339" t="s">
        <v>2838</v>
      </c>
      <c r="F424" s="68" t="s">
        <v>2839</v>
      </c>
      <c r="G424" s="68"/>
      <c r="H424" s="68"/>
      <c r="I424" s="68"/>
      <c r="J424" s="68"/>
    </row>
    <row r="425" spans="1:10" ht="15.6" hidden="1" x14ac:dyDescent="0.3">
      <c r="A425" s="68"/>
      <c r="B425" s="68"/>
      <c r="C425" s="68"/>
      <c r="D425" s="68"/>
      <c r="E425" s="339" t="s">
        <v>2840</v>
      </c>
      <c r="F425" s="68" t="s">
        <v>2841</v>
      </c>
      <c r="G425" s="68"/>
      <c r="H425" s="68"/>
      <c r="I425" s="68"/>
      <c r="J425" s="68"/>
    </row>
    <row r="426" spans="1:10" ht="15.6" hidden="1" x14ac:dyDescent="0.3">
      <c r="A426" s="68"/>
      <c r="B426" s="68"/>
      <c r="C426" s="68"/>
      <c r="D426" s="68"/>
      <c r="E426" s="339" t="s">
        <v>2842</v>
      </c>
      <c r="F426" s="68" t="s">
        <v>2843</v>
      </c>
      <c r="G426" s="68"/>
      <c r="H426" s="68"/>
      <c r="I426" s="68"/>
      <c r="J426" s="68"/>
    </row>
    <row r="427" spans="1:10" ht="15.6" hidden="1" x14ac:dyDescent="0.3">
      <c r="A427" s="68"/>
      <c r="B427" s="68"/>
      <c r="C427" s="68"/>
      <c r="D427" s="68"/>
      <c r="E427" s="339" t="s">
        <v>2844</v>
      </c>
      <c r="F427" s="68" t="s">
        <v>2845</v>
      </c>
      <c r="G427" s="68"/>
      <c r="H427" s="68"/>
      <c r="I427" s="68"/>
      <c r="J427" s="68"/>
    </row>
    <row r="428" spans="1:10" ht="15.6" hidden="1" x14ac:dyDescent="0.3">
      <c r="A428" s="68"/>
      <c r="B428" s="68"/>
      <c r="C428" s="68"/>
      <c r="D428" s="68"/>
      <c r="E428" s="339" t="s">
        <v>2846</v>
      </c>
      <c r="F428" s="68" t="s">
        <v>2847</v>
      </c>
      <c r="G428" s="68"/>
      <c r="H428" s="68"/>
      <c r="I428" s="68"/>
      <c r="J428" s="68"/>
    </row>
    <row r="429" spans="1:10" ht="15.6" hidden="1" x14ac:dyDescent="0.3">
      <c r="A429" s="68"/>
      <c r="B429" s="68"/>
      <c r="C429" s="68"/>
      <c r="D429" s="68"/>
      <c r="E429" s="339" t="s">
        <v>2848</v>
      </c>
      <c r="F429" s="68" t="s">
        <v>2849</v>
      </c>
      <c r="G429" s="68"/>
      <c r="H429" s="68"/>
      <c r="I429" s="68"/>
      <c r="J429" s="68"/>
    </row>
    <row r="430" spans="1:10" ht="15.6" hidden="1" x14ac:dyDescent="0.3">
      <c r="A430" s="68"/>
      <c r="B430" s="68"/>
      <c r="C430" s="68"/>
      <c r="D430" s="68"/>
      <c r="E430" s="339" t="s">
        <v>254</v>
      </c>
      <c r="F430" s="68" t="s">
        <v>2850</v>
      </c>
      <c r="G430" s="68"/>
      <c r="H430" s="68"/>
      <c r="I430" s="68"/>
      <c r="J430" s="68"/>
    </row>
    <row r="431" spans="1:10" ht="15.6" hidden="1" x14ac:dyDescent="0.3">
      <c r="A431" s="68"/>
      <c r="B431" s="68"/>
      <c r="C431" s="68"/>
      <c r="D431" s="68"/>
      <c r="E431" s="339" t="s">
        <v>255</v>
      </c>
      <c r="F431" s="68" t="s">
        <v>906</v>
      </c>
      <c r="G431" s="68"/>
      <c r="H431" s="68"/>
      <c r="I431" s="68"/>
      <c r="J431" s="68"/>
    </row>
    <row r="432" spans="1:10" ht="15.6" hidden="1" x14ac:dyDescent="0.3">
      <c r="A432" s="68"/>
      <c r="B432" s="68"/>
      <c r="C432" s="68"/>
      <c r="D432" s="68"/>
      <c r="E432" s="339" t="s">
        <v>2851</v>
      </c>
      <c r="F432" s="68" t="s">
        <v>2852</v>
      </c>
      <c r="G432" s="68"/>
      <c r="H432" s="68"/>
      <c r="I432" s="68"/>
      <c r="J432" s="68"/>
    </row>
    <row r="433" spans="1:10" ht="15.6" hidden="1" x14ac:dyDescent="0.3">
      <c r="A433" s="68"/>
      <c r="B433" s="68"/>
      <c r="C433" s="68"/>
      <c r="D433" s="68"/>
      <c r="E433" s="339" t="s">
        <v>2853</v>
      </c>
      <c r="F433" s="68" t="s">
        <v>2854</v>
      </c>
      <c r="G433" s="68"/>
      <c r="H433" s="68"/>
      <c r="I433" s="68"/>
      <c r="J433" s="68"/>
    </row>
    <row r="434" spans="1:10" ht="15.6" hidden="1" x14ac:dyDescent="0.3">
      <c r="A434" s="68"/>
      <c r="B434" s="68"/>
      <c r="C434" s="68"/>
      <c r="D434" s="68"/>
      <c r="E434" s="339" t="s">
        <v>2855</v>
      </c>
      <c r="F434" s="68" t="s">
        <v>2856</v>
      </c>
      <c r="G434" s="68"/>
      <c r="H434" s="68"/>
      <c r="I434" s="68"/>
      <c r="J434" s="68"/>
    </row>
    <row r="435" spans="1:10" ht="15.6" hidden="1" x14ac:dyDescent="0.3">
      <c r="A435" s="68"/>
      <c r="B435" s="68"/>
      <c r="C435" s="68"/>
      <c r="D435" s="68"/>
      <c r="E435" s="339" t="s">
        <v>2857</v>
      </c>
      <c r="F435" s="68" t="s">
        <v>2858</v>
      </c>
      <c r="G435" s="68"/>
      <c r="H435" s="68"/>
      <c r="I435" s="68"/>
      <c r="J435" s="68"/>
    </row>
    <row r="436" spans="1:10" ht="15.6" hidden="1" x14ac:dyDescent="0.3">
      <c r="A436" s="68"/>
      <c r="B436" s="68"/>
      <c r="C436" s="68"/>
      <c r="D436" s="68"/>
      <c r="E436" s="339" t="s">
        <v>2859</v>
      </c>
      <c r="F436" s="68" t="s">
        <v>914</v>
      </c>
      <c r="G436" s="68"/>
      <c r="H436" s="68"/>
      <c r="I436" s="68"/>
      <c r="J436" s="68"/>
    </row>
    <row r="437" spans="1:10" ht="15.6" hidden="1" x14ac:dyDescent="0.3">
      <c r="A437" s="68"/>
      <c r="B437" s="68"/>
      <c r="C437" s="68"/>
      <c r="D437" s="68"/>
      <c r="E437" s="339" t="s">
        <v>2860</v>
      </c>
      <c r="F437" s="68" t="s">
        <v>916</v>
      </c>
      <c r="G437" s="68"/>
      <c r="H437" s="68"/>
      <c r="I437" s="68"/>
      <c r="J437" s="68"/>
    </row>
    <row r="438" spans="1:10" ht="15.6" hidden="1" x14ac:dyDescent="0.3">
      <c r="A438" s="68"/>
      <c r="B438" s="68"/>
      <c r="C438" s="68"/>
      <c r="D438" s="68"/>
      <c r="E438" s="339" t="s">
        <v>2861</v>
      </c>
      <c r="F438" s="68" t="s">
        <v>918</v>
      </c>
      <c r="G438" s="68"/>
      <c r="H438" s="68"/>
      <c r="I438" s="68"/>
      <c r="J438" s="68"/>
    </row>
    <row r="439" spans="1:10" ht="15.6" hidden="1" x14ac:dyDescent="0.3">
      <c r="A439" s="68"/>
      <c r="B439" s="68"/>
      <c r="C439" s="68"/>
      <c r="D439" s="68"/>
      <c r="E439" s="339" t="s">
        <v>2862</v>
      </c>
      <c r="F439" s="68" t="s">
        <v>919</v>
      </c>
      <c r="G439" s="68"/>
      <c r="H439" s="68"/>
      <c r="I439" s="68"/>
      <c r="J439" s="68"/>
    </row>
    <row r="440" spans="1:10" ht="15.6" hidden="1" x14ac:dyDescent="0.3">
      <c r="A440" s="68"/>
      <c r="B440" s="68"/>
      <c r="C440" s="68"/>
      <c r="D440" s="68"/>
      <c r="E440" s="339" t="s">
        <v>2863</v>
      </c>
      <c r="F440" s="68" t="s">
        <v>921</v>
      </c>
      <c r="G440" s="68"/>
      <c r="H440" s="68"/>
      <c r="I440" s="68"/>
      <c r="J440" s="68"/>
    </row>
    <row r="441" spans="1:10" ht="15.6" hidden="1" x14ac:dyDescent="0.3">
      <c r="A441" s="68"/>
      <c r="B441" s="68"/>
      <c r="C441" s="68"/>
      <c r="D441" s="68"/>
      <c r="E441" s="339" t="s">
        <v>2864</v>
      </c>
      <c r="F441" s="68" t="s">
        <v>923</v>
      </c>
      <c r="G441" s="68"/>
      <c r="H441" s="68"/>
      <c r="I441" s="68"/>
      <c r="J441" s="68"/>
    </row>
    <row r="442" spans="1:10" ht="15.6" hidden="1" x14ac:dyDescent="0.3">
      <c r="A442" s="68"/>
      <c r="B442" s="68"/>
      <c r="C442" s="68"/>
      <c r="D442" s="68"/>
      <c r="E442" s="339" t="s">
        <v>2865</v>
      </c>
      <c r="F442" s="68" t="s">
        <v>924</v>
      </c>
      <c r="G442" s="68"/>
      <c r="H442" s="68"/>
      <c r="I442" s="68"/>
      <c r="J442" s="68"/>
    </row>
    <row r="443" spans="1:10" ht="15.6" hidden="1" x14ac:dyDescent="0.3">
      <c r="A443" s="68"/>
      <c r="B443" s="68"/>
      <c r="C443" s="68"/>
      <c r="D443" s="68"/>
      <c r="E443" s="339" t="s">
        <v>2866</v>
      </c>
      <c r="F443" s="68" t="s">
        <v>926</v>
      </c>
      <c r="G443" s="68"/>
      <c r="H443" s="68"/>
      <c r="I443" s="68"/>
      <c r="J443" s="68"/>
    </row>
    <row r="444" spans="1:10" ht="15.6" hidden="1" x14ac:dyDescent="0.3">
      <c r="A444" s="68"/>
      <c r="B444" s="68"/>
      <c r="C444" s="68"/>
      <c r="D444" s="68"/>
      <c r="E444" s="339" t="s">
        <v>2867</v>
      </c>
      <c r="F444" s="68" t="s">
        <v>928</v>
      </c>
      <c r="G444" s="68"/>
      <c r="H444" s="68"/>
      <c r="I444" s="68"/>
      <c r="J444" s="68"/>
    </row>
    <row r="445" spans="1:10" ht="15.6" hidden="1" x14ac:dyDescent="0.3">
      <c r="A445" s="68"/>
      <c r="B445" s="68"/>
      <c r="C445" s="68"/>
      <c r="D445" s="68"/>
      <c r="E445" s="339" t="s">
        <v>2868</v>
      </c>
      <c r="F445" s="68" t="s">
        <v>930</v>
      </c>
      <c r="G445" s="68"/>
      <c r="H445" s="68"/>
      <c r="I445" s="68"/>
      <c r="J445" s="68"/>
    </row>
    <row r="446" spans="1:10" ht="15.6" hidden="1" x14ac:dyDescent="0.3">
      <c r="A446" s="68"/>
      <c r="B446" s="68"/>
      <c r="C446" s="68"/>
      <c r="D446" s="68"/>
      <c r="E446" s="339" t="s">
        <v>2869</v>
      </c>
      <c r="F446" s="68" t="s">
        <v>2870</v>
      </c>
      <c r="G446" s="68"/>
      <c r="H446" s="68"/>
      <c r="I446" s="68"/>
      <c r="J446" s="68"/>
    </row>
    <row r="447" spans="1:10" ht="15.6" hidden="1" x14ac:dyDescent="0.3">
      <c r="A447" s="68"/>
      <c r="B447" s="68"/>
      <c r="C447" s="68"/>
      <c r="D447" s="68"/>
      <c r="E447" s="339" t="s">
        <v>2871</v>
      </c>
      <c r="F447" s="68" t="s">
        <v>2872</v>
      </c>
      <c r="G447" s="68"/>
      <c r="H447" s="68"/>
      <c r="I447" s="68"/>
      <c r="J447" s="68"/>
    </row>
    <row r="448" spans="1:10" ht="15.6" hidden="1" x14ac:dyDescent="0.3">
      <c r="A448" s="68"/>
      <c r="B448" s="68"/>
      <c r="C448" s="68"/>
      <c r="D448" s="68"/>
      <c r="E448" s="339" t="s">
        <v>2873</v>
      </c>
      <c r="F448" s="68" t="s">
        <v>2874</v>
      </c>
      <c r="G448" s="68"/>
      <c r="H448" s="68"/>
      <c r="I448" s="68"/>
      <c r="J448" s="68"/>
    </row>
    <row r="449" spans="1:10" ht="15.6" hidden="1" x14ac:dyDescent="0.3">
      <c r="A449" s="68"/>
      <c r="B449" s="68"/>
      <c r="C449" s="68"/>
      <c r="D449" s="68"/>
      <c r="E449" s="339" t="s">
        <v>2875</v>
      </c>
      <c r="F449" s="68" t="s">
        <v>2876</v>
      </c>
      <c r="G449" s="68"/>
      <c r="H449" s="68"/>
      <c r="I449" s="68"/>
      <c r="J449" s="68"/>
    </row>
    <row r="450" spans="1:10" ht="15.6" hidden="1" x14ac:dyDescent="0.3">
      <c r="A450" s="68"/>
      <c r="B450" s="68"/>
      <c r="C450" s="68"/>
      <c r="D450" s="68"/>
      <c r="E450" s="339" t="s">
        <v>2877</v>
      </c>
      <c r="F450" s="68" t="s">
        <v>2878</v>
      </c>
      <c r="G450" s="68"/>
      <c r="H450" s="68"/>
      <c r="I450" s="68"/>
      <c r="J450" s="68"/>
    </row>
    <row r="451" spans="1:10" ht="15.6" hidden="1" x14ac:dyDescent="0.3">
      <c r="A451" s="68"/>
      <c r="B451" s="68"/>
      <c r="C451" s="68"/>
      <c r="D451" s="68"/>
      <c r="E451" s="339" t="s">
        <v>2879</v>
      </c>
      <c r="F451" s="68" t="s">
        <v>2880</v>
      </c>
      <c r="G451" s="68"/>
      <c r="H451" s="68"/>
      <c r="I451" s="68"/>
      <c r="J451" s="68"/>
    </row>
    <row r="452" spans="1:10" ht="15.6" hidden="1" x14ac:dyDescent="0.3">
      <c r="A452" s="68"/>
      <c r="B452" s="68"/>
      <c r="C452" s="68"/>
      <c r="D452" s="68"/>
      <c r="E452" s="339" t="s">
        <v>2881</v>
      </c>
      <c r="F452" s="68" t="s">
        <v>2882</v>
      </c>
      <c r="G452" s="68"/>
      <c r="H452" s="68"/>
      <c r="I452" s="68"/>
      <c r="J452" s="68"/>
    </row>
    <row r="453" spans="1:10" ht="15.6" hidden="1" x14ac:dyDescent="0.3">
      <c r="A453" s="68"/>
      <c r="B453" s="68"/>
      <c r="C453" s="68"/>
      <c r="D453" s="68"/>
      <c r="E453" s="339" t="s">
        <v>2883</v>
      </c>
      <c r="F453" s="68" t="s">
        <v>2884</v>
      </c>
      <c r="G453" s="68"/>
      <c r="H453" s="68"/>
      <c r="I453" s="68"/>
      <c r="J453" s="68"/>
    </row>
    <row r="454" spans="1:10" ht="15.6" hidden="1" x14ac:dyDescent="0.3">
      <c r="A454" s="68"/>
      <c r="B454" s="68"/>
      <c r="C454" s="68"/>
      <c r="D454" s="68"/>
      <c r="E454" s="339" t="s">
        <v>2885</v>
      </c>
      <c r="F454" s="68" t="s">
        <v>2886</v>
      </c>
      <c r="G454" s="68"/>
      <c r="H454" s="68"/>
      <c r="I454" s="68"/>
      <c r="J454" s="68"/>
    </row>
    <row r="455" spans="1:10" ht="15.6" hidden="1" x14ac:dyDescent="0.3">
      <c r="A455" s="68"/>
      <c r="B455" s="68"/>
      <c r="C455" s="68"/>
      <c r="D455" s="68"/>
      <c r="E455" s="339" t="s">
        <v>2887</v>
      </c>
      <c r="F455" s="68" t="s">
        <v>2888</v>
      </c>
      <c r="G455" s="68"/>
      <c r="H455" s="68"/>
      <c r="I455" s="68"/>
      <c r="J455" s="68"/>
    </row>
    <row r="456" spans="1:10" ht="15.6" hidden="1" x14ac:dyDescent="0.3">
      <c r="A456" s="68"/>
      <c r="B456" s="68"/>
      <c r="C456" s="68"/>
      <c r="D456" s="68"/>
      <c r="E456" s="339" t="s">
        <v>2889</v>
      </c>
      <c r="F456" s="68" t="s">
        <v>2890</v>
      </c>
      <c r="G456" s="68"/>
      <c r="H456" s="68"/>
      <c r="I456" s="68"/>
      <c r="J456" s="68"/>
    </row>
    <row r="457" spans="1:10" ht="15.6" hidden="1" x14ac:dyDescent="0.3">
      <c r="A457" s="68"/>
      <c r="B457" s="68"/>
      <c r="C457" s="68"/>
      <c r="D457" s="68"/>
      <c r="E457" s="339" t="s">
        <v>2891</v>
      </c>
      <c r="F457" s="68" t="s">
        <v>2892</v>
      </c>
      <c r="G457" s="68"/>
      <c r="H457" s="68"/>
      <c r="I457" s="68"/>
      <c r="J457" s="68"/>
    </row>
    <row r="458" spans="1:10" ht="15.6" hidden="1" x14ac:dyDescent="0.3">
      <c r="A458" s="68"/>
      <c r="B458" s="68"/>
      <c r="C458" s="68"/>
      <c r="D458" s="68"/>
      <c r="E458" s="339" t="s">
        <v>2893</v>
      </c>
      <c r="F458" s="68" t="s">
        <v>2894</v>
      </c>
      <c r="G458" s="68"/>
      <c r="H458" s="68"/>
      <c r="I458" s="68"/>
      <c r="J458" s="68"/>
    </row>
    <row r="459" spans="1:10" ht="15.6" hidden="1" x14ac:dyDescent="0.3">
      <c r="A459" s="68"/>
      <c r="B459" s="68"/>
      <c r="C459" s="68"/>
      <c r="D459" s="68"/>
      <c r="E459" s="339" t="s">
        <v>2895</v>
      </c>
      <c r="F459" s="68" t="s">
        <v>2896</v>
      </c>
      <c r="G459" s="68"/>
      <c r="H459" s="68"/>
      <c r="I459" s="68"/>
      <c r="J459" s="68"/>
    </row>
    <row r="460" spans="1:10" ht="15.6" hidden="1" x14ac:dyDescent="0.3">
      <c r="A460" s="68"/>
      <c r="B460" s="68"/>
      <c r="C460" s="68"/>
      <c r="D460" s="68"/>
      <c r="E460" s="339" t="s">
        <v>2897</v>
      </c>
      <c r="F460" s="68" t="s">
        <v>2898</v>
      </c>
      <c r="G460" s="68"/>
      <c r="H460" s="68"/>
      <c r="I460" s="68"/>
      <c r="J460" s="68"/>
    </row>
    <row r="461" spans="1:10" ht="15.6" hidden="1" x14ac:dyDescent="0.3">
      <c r="A461" s="68"/>
      <c r="B461" s="68"/>
      <c r="C461" s="68"/>
      <c r="D461" s="68"/>
      <c r="E461" s="339" t="s">
        <v>2899</v>
      </c>
      <c r="F461" s="68" t="s">
        <v>2900</v>
      </c>
      <c r="G461" s="68"/>
      <c r="H461" s="68"/>
      <c r="I461" s="68"/>
      <c r="J461" s="68"/>
    </row>
    <row r="462" spans="1:10" ht="15.6" hidden="1" x14ac:dyDescent="0.3">
      <c r="A462" s="68"/>
      <c r="B462" s="68"/>
      <c r="C462" s="68"/>
      <c r="D462" s="68"/>
      <c r="E462" s="339" t="s">
        <v>2901</v>
      </c>
      <c r="F462" s="68" t="s">
        <v>2902</v>
      </c>
      <c r="G462" s="68"/>
      <c r="H462" s="68"/>
      <c r="I462" s="68"/>
      <c r="J462" s="68"/>
    </row>
    <row r="463" spans="1:10" ht="15.6" hidden="1" x14ac:dyDescent="0.3">
      <c r="A463" s="68"/>
      <c r="B463" s="68"/>
      <c r="C463" s="68"/>
      <c r="D463" s="68"/>
      <c r="E463" s="339" t="s">
        <v>2903</v>
      </c>
      <c r="F463" s="68" t="s">
        <v>2904</v>
      </c>
      <c r="G463" s="68"/>
      <c r="H463" s="68"/>
      <c r="I463" s="68"/>
      <c r="J463" s="68"/>
    </row>
    <row r="464" spans="1:10" ht="15.6" hidden="1" x14ac:dyDescent="0.3">
      <c r="A464" s="68"/>
      <c r="B464" s="68"/>
      <c r="C464" s="68"/>
      <c r="D464" s="68"/>
      <c r="E464" s="339" t="s">
        <v>2905</v>
      </c>
      <c r="F464" s="68" t="s">
        <v>2906</v>
      </c>
      <c r="G464" s="68"/>
      <c r="H464" s="68"/>
      <c r="I464" s="68"/>
      <c r="J464" s="68"/>
    </row>
    <row r="465" spans="1:10" ht="15.6" hidden="1" x14ac:dyDescent="0.3">
      <c r="A465" s="68"/>
      <c r="B465" s="68"/>
      <c r="C465" s="68"/>
      <c r="D465" s="68"/>
      <c r="E465" s="339" t="s">
        <v>2907</v>
      </c>
      <c r="F465" s="68" t="s">
        <v>2908</v>
      </c>
      <c r="G465" s="68"/>
      <c r="H465" s="68"/>
      <c r="I465" s="68"/>
      <c r="J465" s="68"/>
    </row>
    <row r="466" spans="1:10" ht="15.6" hidden="1" x14ac:dyDescent="0.3">
      <c r="A466" s="68"/>
      <c r="B466" s="68"/>
      <c r="C466" s="68"/>
      <c r="D466" s="68"/>
      <c r="E466" s="339" t="s">
        <v>2909</v>
      </c>
      <c r="F466" s="68" t="s">
        <v>2910</v>
      </c>
      <c r="G466" s="68"/>
      <c r="H466" s="68"/>
      <c r="I466" s="68"/>
      <c r="J466" s="68"/>
    </row>
    <row r="467" spans="1:10" ht="15.6" hidden="1" x14ac:dyDescent="0.3">
      <c r="A467" s="68"/>
      <c r="B467" s="68"/>
      <c r="C467" s="68"/>
      <c r="D467" s="68"/>
      <c r="E467" s="339" t="s">
        <v>2911</v>
      </c>
      <c r="F467" s="68" t="s">
        <v>2912</v>
      </c>
      <c r="G467" s="68"/>
      <c r="H467" s="68"/>
      <c r="I467" s="68"/>
      <c r="J467" s="68"/>
    </row>
    <row r="468" spans="1:10" ht="15.6" hidden="1" x14ac:dyDescent="0.3">
      <c r="A468" s="68"/>
      <c r="B468" s="68"/>
      <c r="C468" s="68"/>
      <c r="D468" s="68"/>
      <c r="E468" s="339" t="s">
        <v>2913</v>
      </c>
      <c r="F468" s="68" t="s">
        <v>2914</v>
      </c>
      <c r="G468" s="68"/>
      <c r="H468" s="68"/>
      <c r="I468" s="68"/>
      <c r="J468" s="68"/>
    </row>
    <row r="469" spans="1:10" ht="15.6" hidden="1" x14ac:dyDescent="0.3">
      <c r="A469" s="68"/>
      <c r="B469" s="68"/>
      <c r="C469" s="68"/>
      <c r="D469" s="68"/>
      <c r="E469" s="339" t="s">
        <v>2915</v>
      </c>
      <c r="F469" s="68" t="s">
        <v>2916</v>
      </c>
      <c r="G469" s="68"/>
      <c r="H469" s="68"/>
      <c r="I469" s="68"/>
      <c r="J469" s="68"/>
    </row>
    <row r="470" spans="1:10" ht="15.6" hidden="1" x14ac:dyDescent="0.3">
      <c r="A470" s="68"/>
      <c r="B470" s="68"/>
      <c r="C470" s="68"/>
      <c r="D470" s="68"/>
      <c r="E470" s="339" t="s">
        <v>971</v>
      </c>
      <c r="F470" s="68" t="s">
        <v>972</v>
      </c>
      <c r="G470" s="68"/>
      <c r="H470" s="68"/>
      <c r="I470" s="68"/>
      <c r="J470" s="68"/>
    </row>
    <row r="471" spans="1:10" ht="15.6" hidden="1" x14ac:dyDescent="0.3">
      <c r="A471" s="68"/>
      <c r="B471" s="68"/>
      <c r="C471" s="68"/>
      <c r="D471" s="68"/>
      <c r="E471" s="339" t="s">
        <v>973</v>
      </c>
      <c r="F471" s="68" t="s">
        <v>974</v>
      </c>
      <c r="G471" s="68"/>
      <c r="H471" s="68"/>
      <c r="I471" s="68"/>
      <c r="J471" s="68"/>
    </row>
    <row r="472" spans="1:10" ht="15.6" hidden="1" x14ac:dyDescent="0.3">
      <c r="A472" s="68"/>
      <c r="B472" s="68"/>
      <c r="C472" s="68"/>
      <c r="D472" s="68"/>
      <c r="E472" s="339" t="s">
        <v>975</v>
      </c>
      <c r="F472" s="68" t="s">
        <v>2917</v>
      </c>
      <c r="G472" s="68"/>
      <c r="H472" s="68"/>
      <c r="I472" s="68"/>
      <c r="J472" s="68"/>
    </row>
    <row r="473" spans="1:10" ht="15.6" hidden="1" x14ac:dyDescent="0.3">
      <c r="A473" s="68"/>
      <c r="B473" s="68"/>
      <c r="C473" s="68"/>
      <c r="D473" s="68"/>
      <c r="E473" s="339" t="s">
        <v>977</v>
      </c>
      <c r="F473" s="68" t="s">
        <v>978</v>
      </c>
      <c r="G473" s="68"/>
      <c r="H473" s="68"/>
      <c r="I473" s="68"/>
      <c r="J473" s="68"/>
    </row>
    <row r="474" spans="1:10" ht="15.6" hidden="1" x14ac:dyDescent="0.3">
      <c r="A474" s="68"/>
      <c r="B474" s="68"/>
      <c r="C474" s="68"/>
      <c r="D474" s="68"/>
      <c r="E474" s="339" t="s">
        <v>2918</v>
      </c>
      <c r="F474" s="68" t="s">
        <v>2919</v>
      </c>
      <c r="G474" s="68"/>
      <c r="H474" s="68"/>
      <c r="I474" s="68"/>
      <c r="J474" s="68"/>
    </row>
    <row r="475" spans="1:10" ht="15.6" hidden="1" x14ac:dyDescent="0.3">
      <c r="A475" s="68"/>
      <c r="B475" s="68"/>
      <c r="C475" s="68"/>
      <c r="D475" s="68"/>
      <c r="E475" s="339" t="s">
        <v>1318</v>
      </c>
      <c r="F475" s="68" t="s">
        <v>2920</v>
      </c>
      <c r="G475" s="68"/>
      <c r="H475" s="68"/>
      <c r="I475" s="68"/>
      <c r="J475" s="68"/>
    </row>
    <row r="476" spans="1:10" ht="15.6" hidden="1" x14ac:dyDescent="0.3">
      <c r="A476" s="68"/>
      <c r="B476" s="68"/>
      <c r="C476" s="68"/>
      <c r="D476" s="68"/>
      <c r="E476" s="339" t="s">
        <v>1319</v>
      </c>
      <c r="F476" s="68" t="s">
        <v>2921</v>
      </c>
      <c r="G476" s="68"/>
      <c r="H476" s="68"/>
      <c r="I476" s="68"/>
      <c r="J476" s="68"/>
    </row>
    <row r="477" spans="1:10" ht="15.6" hidden="1" x14ac:dyDescent="0.3">
      <c r="A477" s="68"/>
      <c r="B477" s="68"/>
      <c r="C477" s="68"/>
      <c r="D477" s="68"/>
      <c r="E477" s="339" t="s">
        <v>2922</v>
      </c>
      <c r="F477" s="68" t="s">
        <v>2923</v>
      </c>
      <c r="G477" s="68"/>
      <c r="H477" s="68"/>
      <c r="I477" s="68"/>
      <c r="J477" s="68"/>
    </row>
    <row r="478" spans="1:10" ht="15.6" hidden="1" x14ac:dyDescent="0.3">
      <c r="A478" s="68"/>
      <c r="B478" s="68"/>
      <c r="C478" s="68"/>
      <c r="D478" s="68"/>
      <c r="E478" s="339" t="s">
        <v>2924</v>
      </c>
      <c r="F478" s="68" t="s">
        <v>2925</v>
      </c>
      <c r="G478" s="68"/>
      <c r="H478" s="68"/>
      <c r="I478" s="68"/>
      <c r="J478" s="68"/>
    </row>
    <row r="479" spans="1:10" ht="15.6" hidden="1" x14ac:dyDescent="0.3">
      <c r="A479" s="68"/>
      <c r="B479" s="68"/>
      <c r="C479" s="68"/>
      <c r="D479" s="68"/>
      <c r="E479" s="339" t="s">
        <v>2926</v>
      </c>
      <c r="F479" s="68" t="s">
        <v>2927</v>
      </c>
      <c r="G479" s="68"/>
      <c r="H479" s="68"/>
      <c r="I479" s="68"/>
      <c r="J479" s="68"/>
    </row>
    <row r="480" spans="1:10" ht="15.6" hidden="1" x14ac:dyDescent="0.3">
      <c r="A480" s="68"/>
      <c r="B480" s="68"/>
      <c r="C480" s="68"/>
      <c r="D480" s="68"/>
      <c r="E480" s="339" t="s">
        <v>2928</v>
      </c>
      <c r="F480" s="68" t="s">
        <v>2929</v>
      </c>
      <c r="G480" s="68"/>
      <c r="H480" s="68"/>
      <c r="I480" s="68"/>
      <c r="J480" s="68"/>
    </row>
    <row r="481" spans="1:10" ht="15.6" hidden="1" x14ac:dyDescent="0.3">
      <c r="A481" s="68"/>
      <c r="B481" s="68"/>
      <c r="C481" s="68"/>
      <c r="D481" s="68"/>
      <c r="E481" s="339" t="s">
        <v>2930</v>
      </c>
      <c r="F481" s="68" t="s">
        <v>2931</v>
      </c>
      <c r="G481" s="68"/>
      <c r="H481" s="68"/>
      <c r="I481" s="68"/>
      <c r="J481" s="68"/>
    </row>
    <row r="482" spans="1:10" ht="15.6" hidden="1" x14ac:dyDescent="0.3">
      <c r="A482" s="68"/>
      <c r="B482" s="68"/>
      <c r="C482" s="68"/>
      <c r="D482" s="68"/>
      <c r="E482" s="339" t="s">
        <v>2932</v>
      </c>
      <c r="F482" s="68" t="s">
        <v>2933</v>
      </c>
      <c r="G482" s="68"/>
      <c r="H482" s="68"/>
      <c r="I482" s="68"/>
      <c r="J482" s="68"/>
    </row>
    <row r="483" spans="1:10" ht="15.6" hidden="1" x14ac:dyDescent="0.3">
      <c r="A483" s="68"/>
      <c r="B483" s="68"/>
      <c r="C483" s="68"/>
      <c r="D483" s="68"/>
      <c r="E483" s="339" t="s">
        <v>990</v>
      </c>
      <c r="F483" s="68" t="s">
        <v>991</v>
      </c>
      <c r="G483" s="68"/>
      <c r="H483" s="68"/>
      <c r="I483" s="68"/>
      <c r="J483" s="68"/>
    </row>
    <row r="484" spans="1:10" ht="15.6" hidden="1" x14ac:dyDescent="0.3">
      <c r="A484" s="68"/>
      <c r="B484" s="68"/>
      <c r="C484" s="68"/>
      <c r="D484" s="68"/>
      <c r="E484" s="339" t="s">
        <v>992</v>
      </c>
      <c r="F484" s="68" t="s">
        <v>2934</v>
      </c>
      <c r="G484" s="68"/>
      <c r="H484" s="68"/>
      <c r="I484" s="68"/>
      <c r="J484" s="68"/>
    </row>
    <row r="485" spans="1:10" ht="15.6" hidden="1" x14ac:dyDescent="0.3">
      <c r="A485" s="68"/>
      <c r="B485" s="68"/>
      <c r="C485" s="68"/>
      <c r="D485" s="68"/>
      <c r="E485" s="339" t="s">
        <v>994</v>
      </c>
      <c r="F485" s="68" t="s">
        <v>995</v>
      </c>
      <c r="G485" s="68"/>
      <c r="H485" s="68"/>
      <c r="I485" s="68"/>
      <c r="J485" s="68"/>
    </row>
    <row r="486" spans="1:10" ht="15.6" hidden="1" x14ac:dyDescent="0.3">
      <c r="A486" s="68"/>
      <c r="B486" s="68"/>
      <c r="C486" s="68"/>
      <c r="D486" s="68"/>
      <c r="E486" s="339" t="s">
        <v>996</v>
      </c>
      <c r="F486" s="68" t="s">
        <v>997</v>
      </c>
      <c r="G486" s="68"/>
      <c r="H486" s="68"/>
      <c r="I486" s="68"/>
      <c r="J486" s="68"/>
    </row>
    <row r="487" spans="1:10" ht="15.6" hidden="1" x14ac:dyDescent="0.3">
      <c r="A487" s="68"/>
      <c r="B487" s="68"/>
      <c r="C487" s="68"/>
      <c r="D487" s="68"/>
      <c r="E487" s="339" t="s">
        <v>2935</v>
      </c>
      <c r="F487" s="68" t="s">
        <v>2936</v>
      </c>
      <c r="G487" s="68"/>
      <c r="H487" s="68"/>
      <c r="I487" s="68"/>
      <c r="J487" s="68"/>
    </row>
    <row r="488" spans="1:10" ht="15.6" hidden="1" x14ac:dyDescent="0.3">
      <c r="A488" s="68"/>
      <c r="B488" s="68"/>
      <c r="C488" s="68"/>
      <c r="D488" s="68"/>
      <c r="E488" s="339" t="s">
        <v>2937</v>
      </c>
      <c r="F488" s="68" t="s">
        <v>2938</v>
      </c>
      <c r="G488" s="68"/>
      <c r="H488" s="68"/>
      <c r="I488" s="68"/>
      <c r="J488" s="68"/>
    </row>
    <row r="489" spans="1:10" ht="15.6" hidden="1" x14ac:dyDescent="0.3">
      <c r="A489" s="68"/>
      <c r="B489" s="68"/>
      <c r="C489" s="68"/>
      <c r="D489" s="68"/>
      <c r="E489" s="339" t="s">
        <v>2939</v>
      </c>
      <c r="F489" s="68" t="s">
        <v>2940</v>
      </c>
      <c r="G489" s="68"/>
      <c r="H489" s="68"/>
      <c r="I489" s="68"/>
      <c r="J489" s="68"/>
    </row>
    <row r="490" spans="1:10" ht="15.6" hidden="1" x14ac:dyDescent="0.3">
      <c r="A490" s="68"/>
      <c r="B490" s="68"/>
      <c r="C490" s="68"/>
      <c r="D490" s="68"/>
      <c r="E490" s="339" t="s">
        <v>2941</v>
      </c>
      <c r="F490" s="68" t="s">
        <v>2942</v>
      </c>
      <c r="G490" s="68"/>
      <c r="H490" s="68"/>
      <c r="I490" s="68"/>
      <c r="J490" s="68"/>
    </row>
    <row r="491" spans="1:10" ht="15.6" hidden="1" x14ac:dyDescent="0.3">
      <c r="A491" s="68"/>
      <c r="B491" s="68"/>
      <c r="C491" s="68"/>
      <c r="D491" s="68"/>
      <c r="E491" s="339" t="s">
        <v>2943</v>
      </c>
      <c r="F491" s="68" t="s">
        <v>2944</v>
      </c>
      <c r="G491" s="68"/>
      <c r="H491" s="68"/>
      <c r="I491" s="68"/>
      <c r="J491" s="68"/>
    </row>
    <row r="492" spans="1:10" ht="15.6" hidden="1" x14ac:dyDescent="0.3">
      <c r="A492" s="68"/>
      <c r="B492" s="68"/>
      <c r="C492" s="68"/>
      <c r="D492" s="68"/>
      <c r="E492" s="339" t="s">
        <v>2945</v>
      </c>
      <c r="F492" s="68" t="s">
        <v>2946</v>
      </c>
      <c r="G492" s="68"/>
      <c r="H492" s="68"/>
      <c r="I492" s="68"/>
      <c r="J492" s="68"/>
    </row>
    <row r="493" spans="1:10" ht="15.6" hidden="1" x14ac:dyDescent="0.3">
      <c r="A493" s="68"/>
      <c r="B493" s="68"/>
      <c r="C493" s="68"/>
      <c r="D493" s="68"/>
      <c r="E493" s="339" t="s">
        <v>2947</v>
      </c>
      <c r="F493" s="68" t="s">
        <v>2948</v>
      </c>
      <c r="G493" s="68"/>
      <c r="H493" s="68"/>
      <c r="I493" s="68"/>
      <c r="J493" s="68"/>
    </row>
    <row r="494" spans="1:10" ht="15.6" hidden="1" x14ac:dyDescent="0.3">
      <c r="A494" s="68"/>
      <c r="B494" s="68"/>
      <c r="C494" s="68"/>
      <c r="D494" s="68"/>
      <c r="E494" s="339" t="s">
        <v>2949</v>
      </c>
      <c r="F494" s="68" t="s">
        <v>2950</v>
      </c>
      <c r="G494" s="68"/>
      <c r="H494" s="68"/>
      <c r="I494" s="68"/>
      <c r="J494" s="68"/>
    </row>
    <row r="495" spans="1:10" ht="15.6" hidden="1" x14ac:dyDescent="0.3">
      <c r="A495" s="68"/>
      <c r="B495" s="68"/>
      <c r="C495" s="68"/>
      <c r="D495" s="68"/>
      <c r="E495" s="339" t="s">
        <v>2951</v>
      </c>
      <c r="F495" s="68" t="s">
        <v>2952</v>
      </c>
      <c r="G495" s="68"/>
      <c r="H495" s="68"/>
      <c r="I495" s="68"/>
      <c r="J495" s="68"/>
    </row>
    <row r="496" spans="1:10" ht="15.6" hidden="1" x14ac:dyDescent="0.3">
      <c r="A496" s="68"/>
      <c r="B496" s="68"/>
      <c r="C496" s="68"/>
      <c r="D496" s="68"/>
      <c r="E496" s="339" t="s">
        <v>2953</v>
      </c>
      <c r="F496" s="68" t="s">
        <v>2954</v>
      </c>
      <c r="G496" s="68"/>
      <c r="H496" s="68"/>
      <c r="I496" s="68"/>
      <c r="J496" s="68"/>
    </row>
    <row r="497" spans="1:10" ht="15.6" hidden="1" x14ac:dyDescent="0.3">
      <c r="A497" s="68"/>
      <c r="B497" s="68"/>
      <c r="C497" s="68"/>
      <c r="D497" s="68"/>
      <c r="E497" s="339" t="s">
        <v>2955</v>
      </c>
      <c r="F497" s="68" t="s">
        <v>2956</v>
      </c>
      <c r="G497" s="68"/>
      <c r="H497" s="68"/>
      <c r="I497" s="68"/>
      <c r="J497" s="68"/>
    </row>
    <row r="498" spans="1:10" ht="15.6" hidden="1" x14ac:dyDescent="0.3">
      <c r="A498" s="68"/>
      <c r="B498" s="68"/>
      <c r="C498" s="68"/>
      <c r="D498" s="68"/>
      <c r="E498" s="339" t="s">
        <v>2957</v>
      </c>
      <c r="F498" s="68" t="s">
        <v>2958</v>
      </c>
      <c r="G498" s="68"/>
      <c r="H498" s="68"/>
      <c r="I498" s="68"/>
      <c r="J498" s="68"/>
    </row>
    <row r="499" spans="1:10" ht="15.6" hidden="1" x14ac:dyDescent="0.3">
      <c r="A499" s="68"/>
      <c r="B499" s="68"/>
      <c r="C499" s="68"/>
      <c r="D499" s="68"/>
      <c r="E499" s="339" t="s">
        <v>2959</v>
      </c>
      <c r="F499" s="68" t="s">
        <v>2960</v>
      </c>
      <c r="G499" s="68"/>
      <c r="H499" s="68"/>
      <c r="I499" s="68"/>
      <c r="J499" s="68"/>
    </row>
    <row r="500" spans="1:10" ht="15.6" hidden="1" x14ac:dyDescent="0.3">
      <c r="A500" s="68"/>
      <c r="B500" s="68"/>
      <c r="C500" s="68"/>
      <c r="D500" s="68"/>
      <c r="E500" s="339" t="s">
        <v>2961</v>
      </c>
      <c r="F500" s="68" t="s">
        <v>2962</v>
      </c>
      <c r="G500" s="68"/>
      <c r="H500" s="68"/>
      <c r="I500" s="68"/>
      <c r="J500" s="68"/>
    </row>
    <row r="501" spans="1:10" ht="15.6" hidden="1" x14ac:dyDescent="0.3">
      <c r="A501" s="68"/>
      <c r="B501" s="68"/>
      <c r="C501" s="68"/>
      <c r="D501" s="68"/>
      <c r="E501" s="339" t="s">
        <v>2963</v>
      </c>
      <c r="F501" s="68" t="s">
        <v>2964</v>
      </c>
      <c r="G501" s="68"/>
      <c r="H501" s="68"/>
      <c r="I501" s="68"/>
      <c r="J501" s="68"/>
    </row>
    <row r="502" spans="1:10" ht="15.6" hidden="1" x14ac:dyDescent="0.3">
      <c r="A502" s="68"/>
      <c r="B502" s="68"/>
      <c r="C502" s="68"/>
      <c r="D502" s="68"/>
      <c r="E502" s="339" t="s">
        <v>1014</v>
      </c>
      <c r="F502" s="68" t="s">
        <v>1023</v>
      </c>
      <c r="G502" s="68"/>
      <c r="H502" s="68"/>
      <c r="I502" s="68"/>
      <c r="J502" s="68"/>
    </row>
    <row r="503" spans="1:10" ht="15.6" hidden="1" x14ac:dyDescent="0.3">
      <c r="A503" s="68"/>
      <c r="B503" s="68"/>
      <c r="C503" s="68"/>
      <c r="D503" s="68"/>
      <c r="E503" s="339" t="s">
        <v>1016</v>
      </c>
      <c r="F503" s="68" t="s">
        <v>1025</v>
      </c>
      <c r="G503" s="68"/>
      <c r="H503" s="68"/>
      <c r="I503" s="68"/>
      <c r="J503" s="68"/>
    </row>
    <row r="504" spans="1:10" ht="15.6" hidden="1" x14ac:dyDescent="0.3">
      <c r="A504" s="68"/>
      <c r="B504" s="68"/>
      <c r="C504" s="68"/>
      <c r="D504" s="68"/>
      <c r="E504" s="339" t="s">
        <v>1018</v>
      </c>
      <c r="F504" s="68" t="s">
        <v>1027</v>
      </c>
      <c r="G504" s="68"/>
      <c r="H504" s="68"/>
      <c r="I504" s="68"/>
      <c r="J504" s="68"/>
    </row>
    <row r="505" spans="1:10" ht="15.6" hidden="1" x14ac:dyDescent="0.3">
      <c r="A505" s="68"/>
      <c r="B505" s="68"/>
      <c r="C505" s="68"/>
      <c r="D505" s="68"/>
      <c r="E505" s="339" t="s">
        <v>1020</v>
      </c>
      <c r="F505" s="68" t="s">
        <v>1029</v>
      </c>
      <c r="G505" s="68"/>
      <c r="H505" s="68"/>
      <c r="I505" s="68"/>
      <c r="J505" s="68"/>
    </row>
    <row r="506" spans="1:10" ht="15.6" hidden="1" x14ac:dyDescent="0.3">
      <c r="A506" s="68"/>
      <c r="B506" s="68"/>
      <c r="C506" s="68"/>
      <c r="D506" s="68"/>
      <c r="E506" s="339" t="s">
        <v>1022</v>
      </c>
      <c r="F506" s="68" t="s">
        <v>1031</v>
      </c>
      <c r="G506" s="68"/>
      <c r="H506" s="68"/>
      <c r="I506" s="68"/>
      <c r="J506" s="68"/>
    </row>
    <row r="507" spans="1:10" ht="15.6" hidden="1" x14ac:dyDescent="0.3">
      <c r="A507" s="68"/>
      <c r="B507" s="68"/>
      <c r="C507" s="68"/>
      <c r="D507" s="68"/>
      <c r="E507" s="339" t="s">
        <v>2965</v>
      </c>
      <c r="F507" s="68" t="s">
        <v>2966</v>
      </c>
      <c r="G507" s="68"/>
      <c r="H507" s="68"/>
      <c r="I507" s="68"/>
      <c r="J507" s="68"/>
    </row>
    <row r="508" spans="1:10" ht="15.6" hidden="1" x14ac:dyDescent="0.3">
      <c r="A508" s="68"/>
      <c r="B508" s="68"/>
      <c r="C508" s="68"/>
      <c r="D508" s="68"/>
      <c r="E508" s="339" t="s">
        <v>2967</v>
      </c>
      <c r="F508" s="68" t="s">
        <v>2968</v>
      </c>
      <c r="G508" s="68"/>
      <c r="H508" s="68"/>
      <c r="I508" s="68"/>
      <c r="J508" s="68"/>
    </row>
    <row r="509" spans="1:10" ht="15.6" hidden="1" x14ac:dyDescent="0.3">
      <c r="A509" s="68"/>
      <c r="B509" s="68"/>
      <c r="C509" s="68"/>
      <c r="D509" s="68"/>
      <c r="E509" s="339" t="s">
        <v>2969</v>
      </c>
      <c r="F509" s="68" t="s">
        <v>2970</v>
      </c>
      <c r="G509" s="68"/>
      <c r="H509" s="68"/>
      <c r="I509" s="68"/>
      <c r="J509" s="68"/>
    </row>
    <row r="510" spans="1:10" ht="15.6" hidden="1" x14ac:dyDescent="0.3">
      <c r="A510" s="68"/>
      <c r="B510" s="68"/>
      <c r="C510" s="68"/>
      <c r="D510" s="68"/>
      <c r="E510" s="339" t="s">
        <v>1028</v>
      </c>
      <c r="F510" s="68" t="s">
        <v>1037</v>
      </c>
      <c r="G510" s="68"/>
      <c r="H510" s="68"/>
      <c r="I510" s="68"/>
      <c r="J510" s="68"/>
    </row>
    <row r="511" spans="1:10" ht="15.6" hidden="1" x14ac:dyDescent="0.3">
      <c r="A511" s="68"/>
      <c r="B511" s="68"/>
      <c r="C511" s="68"/>
      <c r="D511" s="68"/>
      <c r="E511" s="339" t="s">
        <v>1030</v>
      </c>
      <c r="F511" s="68" t="s">
        <v>1038</v>
      </c>
      <c r="G511" s="68"/>
      <c r="H511" s="68"/>
      <c r="I511" s="68"/>
      <c r="J511" s="68"/>
    </row>
    <row r="512" spans="1:10" ht="15.6" hidden="1" x14ac:dyDescent="0.3">
      <c r="A512" s="68"/>
      <c r="B512" s="68"/>
      <c r="C512" s="68"/>
      <c r="D512" s="68"/>
      <c r="E512" s="339" t="s">
        <v>1032</v>
      </c>
      <c r="F512" s="68" t="s">
        <v>1040</v>
      </c>
      <c r="G512" s="68"/>
      <c r="H512" s="68"/>
      <c r="I512" s="68"/>
      <c r="J512" s="68"/>
    </row>
    <row r="513" spans="1:10" ht="15.6" hidden="1" x14ac:dyDescent="0.3">
      <c r="A513" s="68"/>
      <c r="B513" s="68"/>
      <c r="C513" s="68"/>
      <c r="D513" s="68"/>
      <c r="E513" s="339" t="s">
        <v>1034</v>
      </c>
      <c r="F513" s="68" t="s">
        <v>1042</v>
      </c>
      <c r="G513" s="68"/>
      <c r="H513" s="68"/>
      <c r="I513" s="68"/>
      <c r="J513" s="68"/>
    </row>
    <row r="514" spans="1:10" ht="15.6" hidden="1" x14ac:dyDescent="0.3">
      <c r="A514" s="68"/>
      <c r="B514" s="68"/>
      <c r="C514" s="68"/>
      <c r="D514" s="68"/>
      <c r="E514" s="339" t="s">
        <v>1036</v>
      </c>
      <c r="F514" s="68" t="s">
        <v>1044</v>
      </c>
      <c r="G514" s="68"/>
      <c r="H514" s="68"/>
      <c r="I514" s="68"/>
      <c r="J514" s="68"/>
    </row>
    <row r="515" spans="1:10" ht="15.6" hidden="1" x14ac:dyDescent="0.3">
      <c r="A515" s="68"/>
      <c r="B515" s="68"/>
      <c r="C515" s="68"/>
      <c r="D515" s="68"/>
      <c r="E515" s="339" t="s">
        <v>2971</v>
      </c>
      <c r="F515" s="68" t="s">
        <v>2972</v>
      </c>
      <c r="G515" s="68"/>
      <c r="H515" s="68"/>
      <c r="I515" s="68"/>
      <c r="J515" s="68"/>
    </row>
    <row r="516" spans="1:10" ht="15.6" hidden="1" x14ac:dyDescent="0.3">
      <c r="A516" s="68"/>
      <c r="B516" s="68"/>
      <c r="C516" s="68"/>
      <c r="D516" s="68"/>
      <c r="E516" s="339" t="s">
        <v>2973</v>
      </c>
      <c r="F516" s="68" t="s">
        <v>2974</v>
      </c>
      <c r="G516" s="68"/>
      <c r="H516" s="68"/>
      <c r="I516" s="68"/>
      <c r="J516" s="68"/>
    </row>
    <row r="517" spans="1:10" ht="15.6" hidden="1" x14ac:dyDescent="0.3">
      <c r="A517" s="68"/>
      <c r="B517" s="68"/>
      <c r="C517" s="68"/>
      <c r="D517" s="68"/>
      <c r="E517" s="339" t="s">
        <v>2975</v>
      </c>
      <c r="F517" s="68" t="s">
        <v>2976</v>
      </c>
      <c r="G517" s="68"/>
      <c r="H517" s="68"/>
      <c r="I517" s="68"/>
      <c r="J517" s="68"/>
    </row>
    <row r="518" spans="1:10" ht="15.6" hidden="1" x14ac:dyDescent="0.3">
      <c r="A518" s="68"/>
      <c r="B518" s="68"/>
      <c r="C518" s="68"/>
      <c r="D518" s="68"/>
      <c r="E518" s="339" t="s">
        <v>2977</v>
      </c>
      <c r="F518" s="68" t="s">
        <v>1050</v>
      </c>
      <c r="G518" s="68"/>
      <c r="H518" s="68"/>
      <c r="I518" s="68"/>
      <c r="J518" s="68"/>
    </row>
    <row r="519" spans="1:10" ht="15.6" hidden="1" x14ac:dyDescent="0.3">
      <c r="A519" s="68"/>
      <c r="B519" s="68"/>
      <c r="C519" s="68"/>
      <c r="D519" s="68"/>
      <c r="E519" s="339" t="s">
        <v>2978</v>
      </c>
      <c r="F519" s="68" t="s">
        <v>2979</v>
      </c>
      <c r="G519" s="68"/>
      <c r="H519" s="68"/>
      <c r="I519" s="68"/>
      <c r="J519" s="68"/>
    </row>
    <row r="520" spans="1:10" ht="15.6" hidden="1" x14ac:dyDescent="0.3">
      <c r="A520" s="68"/>
      <c r="B520" s="68"/>
      <c r="C520" s="68"/>
      <c r="D520" s="68"/>
      <c r="E520" s="339" t="s">
        <v>2980</v>
      </c>
      <c r="F520" s="68" t="s">
        <v>2981</v>
      </c>
      <c r="G520" s="68"/>
      <c r="H520" s="68"/>
      <c r="I520" s="68"/>
      <c r="J520" s="68"/>
    </row>
    <row r="521" spans="1:10" ht="15.6" hidden="1" x14ac:dyDescent="0.3">
      <c r="A521" s="68"/>
      <c r="B521" s="68"/>
      <c r="C521" s="68"/>
      <c r="D521" s="68"/>
      <c r="E521" s="339" t="s">
        <v>2982</v>
      </c>
      <c r="F521" s="68" t="s">
        <v>2983</v>
      </c>
      <c r="G521" s="68"/>
      <c r="H521" s="68"/>
      <c r="I521" s="68"/>
      <c r="J521" s="68"/>
    </row>
    <row r="522" spans="1:10" ht="15.6" hidden="1" x14ac:dyDescent="0.3">
      <c r="A522" s="68"/>
      <c r="B522" s="68"/>
      <c r="C522" s="68"/>
      <c r="D522" s="68"/>
      <c r="E522" s="339" t="s">
        <v>2984</v>
      </c>
      <c r="F522" s="68" t="s">
        <v>2985</v>
      </c>
      <c r="G522" s="68"/>
      <c r="H522" s="68"/>
      <c r="I522" s="68"/>
      <c r="J522" s="68"/>
    </row>
    <row r="523" spans="1:10" ht="15.6" hidden="1" x14ac:dyDescent="0.3">
      <c r="A523" s="68"/>
      <c r="B523" s="68"/>
      <c r="C523" s="68"/>
      <c r="D523" s="68"/>
      <c r="E523" s="339" t="s">
        <v>2986</v>
      </c>
      <c r="F523" s="68" t="s">
        <v>2987</v>
      </c>
      <c r="G523" s="68"/>
      <c r="H523" s="68"/>
      <c r="I523" s="68"/>
      <c r="J523" s="68"/>
    </row>
    <row r="524" spans="1:10" ht="15.6" hidden="1" x14ac:dyDescent="0.3">
      <c r="A524" s="68"/>
      <c r="B524" s="68"/>
      <c r="C524" s="68"/>
      <c r="D524" s="68"/>
      <c r="E524" s="339" t="s">
        <v>2988</v>
      </c>
      <c r="F524" s="68" t="s">
        <v>2989</v>
      </c>
      <c r="G524" s="68"/>
      <c r="H524" s="68"/>
      <c r="I524" s="68"/>
      <c r="J524" s="68"/>
    </row>
    <row r="525" spans="1:10" ht="15.6" hidden="1" x14ac:dyDescent="0.3">
      <c r="A525" s="68"/>
      <c r="B525" s="68"/>
      <c r="C525" s="68"/>
      <c r="D525" s="68"/>
      <c r="E525" s="339" t="s">
        <v>2990</v>
      </c>
      <c r="F525" s="68" t="s">
        <v>2991</v>
      </c>
      <c r="G525" s="68"/>
      <c r="H525" s="68"/>
      <c r="I525" s="68"/>
      <c r="J525" s="68"/>
    </row>
    <row r="526" spans="1:10" ht="15.6" hidden="1" x14ac:dyDescent="0.3">
      <c r="A526" s="68"/>
      <c r="B526" s="68"/>
      <c r="C526" s="68"/>
      <c r="D526" s="68"/>
      <c r="E526" s="339" t="s">
        <v>1055</v>
      </c>
      <c r="F526" s="68" t="s">
        <v>1064</v>
      </c>
      <c r="G526" s="68"/>
      <c r="H526" s="68"/>
      <c r="I526" s="68"/>
      <c r="J526" s="68"/>
    </row>
    <row r="527" spans="1:10" ht="15.6" hidden="1" x14ac:dyDescent="0.3">
      <c r="A527" s="68"/>
      <c r="B527" s="68"/>
      <c r="C527" s="68"/>
      <c r="D527" s="68"/>
      <c r="E527" s="339" t="s">
        <v>1057</v>
      </c>
      <c r="F527" s="68" t="s">
        <v>1066</v>
      </c>
      <c r="G527" s="68"/>
      <c r="H527" s="68"/>
      <c r="I527" s="68"/>
      <c r="J527" s="68"/>
    </row>
    <row r="528" spans="1:10" ht="15.6" hidden="1" x14ac:dyDescent="0.3">
      <c r="A528" s="68"/>
      <c r="B528" s="68"/>
      <c r="C528" s="68"/>
      <c r="D528" s="68"/>
      <c r="E528" s="339" t="s">
        <v>2992</v>
      </c>
      <c r="F528" s="68" t="s">
        <v>2993</v>
      </c>
      <c r="G528" s="68"/>
      <c r="H528" s="68"/>
      <c r="I528" s="68"/>
      <c r="J528" s="68"/>
    </row>
    <row r="529" spans="1:10" ht="15.6" hidden="1" x14ac:dyDescent="0.3">
      <c r="A529" s="68"/>
      <c r="B529" s="68"/>
      <c r="C529" s="68"/>
      <c r="D529" s="68"/>
      <c r="E529" s="339" t="s">
        <v>2994</v>
      </c>
      <c r="F529" s="68" t="s">
        <v>2995</v>
      </c>
      <c r="G529" s="68"/>
      <c r="H529" s="68"/>
      <c r="I529" s="68"/>
      <c r="J529" s="68"/>
    </row>
    <row r="530" spans="1:10" ht="15.6" hidden="1" x14ac:dyDescent="0.3">
      <c r="A530" s="68"/>
      <c r="B530" s="68"/>
      <c r="C530" s="68"/>
      <c r="D530" s="68"/>
      <c r="E530" s="339" t="s">
        <v>2996</v>
      </c>
      <c r="F530" s="68" t="s">
        <v>2997</v>
      </c>
      <c r="G530" s="68"/>
      <c r="H530" s="68"/>
      <c r="I530" s="68"/>
      <c r="J530" s="68"/>
    </row>
    <row r="531" spans="1:10" ht="15.6" hidden="1" x14ac:dyDescent="0.3">
      <c r="A531" s="68"/>
      <c r="B531" s="68"/>
      <c r="C531" s="68"/>
      <c r="D531" s="68"/>
      <c r="E531" s="339" t="s">
        <v>2998</v>
      </c>
      <c r="F531" s="68" t="s">
        <v>2999</v>
      </c>
      <c r="G531" s="68"/>
      <c r="H531" s="68"/>
      <c r="I531" s="68"/>
      <c r="J531" s="68"/>
    </row>
    <row r="532" spans="1:10" ht="15.6" hidden="1" x14ac:dyDescent="0.3">
      <c r="A532" s="68"/>
      <c r="B532" s="68"/>
      <c r="C532" s="68"/>
      <c r="D532" s="68"/>
      <c r="E532" s="339" t="s">
        <v>3000</v>
      </c>
      <c r="F532" s="68" t="s">
        <v>1074</v>
      </c>
      <c r="G532" s="68"/>
      <c r="H532" s="68"/>
      <c r="I532" s="68"/>
      <c r="J532" s="68"/>
    </row>
    <row r="533" spans="1:10" ht="15.6" hidden="1" x14ac:dyDescent="0.3">
      <c r="A533" s="68"/>
      <c r="B533" s="68"/>
      <c r="C533" s="68"/>
      <c r="D533" s="68"/>
      <c r="E533" s="339" t="s">
        <v>1067</v>
      </c>
      <c r="F533" s="68" t="s">
        <v>1076</v>
      </c>
      <c r="G533" s="68"/>
      <c r="H533" s="68"/>
      <c r="I533" s="68"/>
      <c r="J533" s="68"/>
    </row>
    <row r="534" spans="1:10" ht="15.6" hidden="1" x14ac:dyDescent="0.3">
      <c r="A534" s="68"/>
      <c r="B534" s="68"/>
      <c r="C534" s="68"/>
      <c r="D534" s="68"/>
      <c r="E534" s="339" t="s">
        <v>3001</v>
      </c>
      <c r="F534" s="68" t="s">
        <v>3002</v>
      </c>
      <c r="G534" s="68"/>
      <c r="H534" s="68"/>
      <c r="I534" s="68"/>
      <c r="J534" s="68"/>
    </row>
    <row r="535" spans="1:10" ht="15.6" hidden="1" x14ac:dyDescent="0.3">
      <c r="A535" s="68"/>
      <c r="B535" s="68"/>
      <c r="C535" s="68"/>
      <c r="D535" s="68"/>
      <c r="E535" s="339" t="s">
        <v>3003</v>
      </c>
      <c r="F535" s="68" t="s">
        <v>3004</v>
      </c>
      <c r="G535" s="68"/>
      <c r="H535" s="68"/>
      <c r="I535" s="68"/>
      <c r="J535" s="68"/>
    </row>
    <row r="536" spans="1:10" ht="15.6" hidden="1" x14ac:dyDescent="0.3">
      <c r="A536" s="68"/>
      <c r="B536" s="68"/>
      <c r="C536" s="68"/>
      <c r="D536" s="68"/>
      <c r="E536" s="339" t="s">
        <v>3005</v>
      </c>
      <c r="F536" s="68" t="s">
        <v>1080</v>
      </c>
      <c r="G536" s="68"/>
      <c r="H536" s="68"/>
      <c r="I536" s="68"/>
      <c r="J536" s="68"/>
    </row>
    <row r="537" spans="1:10" ht="15.6" hidden="1" x14ac:dyDescent="0.3">
      <c r="A537" s="68"/>
      <c r="B537" s="68"/>
      <c r="C537" s="68"/>
      <c r="D537" s="68"/>
      <c r="E537" s="339" t="s">
        <v>3006</v>
      </c>
      <c r="F537" s="68" t="s">
        <v>1082</v>
      </c>
      <c r="G537" s="68"/>
      <c r="H537" s="68"/>
      <c r="I537" s="68"/>
      <c r="J537" s="68"/>
    </row>
    <row r="538" spans="1:10" ht="15.6" hidden="1" x14ac:dyDescent="0.3">
      <c r="A538" s="68"/>
      <c r="B538" s="68"/>
      <c r="C538" s="68"/>
      <c r="D538" s="68"/>
      <c r="E538" s="339" t="s">
        <v>3007</v>
      </c>
      <c r="F538" s="68" t="s">
        <v>1084</v>
      </c>
      <c r="G538" s="68"/>
      <c r="H538" s="68"/>
      <c r="I538" s="68"/>
      <c r="J538" s="68"/>
    </row>
    <row r="539" spans="1:10" ht="15.6" hidden="1" x14ac:dyDescent="0.3">
      <c r="A539" s="68"/>
      <c r="B539" s="68"/>
      <c r="C539" s="68"/>
      <c r="D539" s="68"/>
      <c r="E539" s="339" t="s">
        <v>3008</v>
      </c>
      <c r="F539" s="68" t="s">
        <v>3009</v>
      </c>
      <c r="G539" s="68"/>
      <c r="H539" s="68"/>
      <c r="I539" s="68"/>
      <c r="J539" s="68"/>
    </row>
    <row r="540" spans="1:10" ht="15.6" hidden="1" x14ac:dyDescent="0.3">
      <c r="A540" s="68"/>
      <c r="B540" s="68"/>
      <c r="C540" s="68"/>
      <c r="D540" s="68"/>
      <c r="E540" s="339" t="s">
        <v>3010</v>
      </c>
      <c r="F540" s="68" t="s">
        <v>1086</v>
      </c>
      <c r="G540" s="68"/>
      <c r="H540" s="68"/>
      <c r="I540" s="68"/>
      <c r="J540" s="68"/>
    </row>
    <row r="541" spans="1:10" ht="15.6" hidden="1" x14ac:dyDescent="0.3">
      <c r="A541" s="68"/>
      <c r="B541" s="68"/>
      <c r="C541" s="68"/>
      <c r="D541" s="68"/>
      <c r="E541" s="339" t="s">
        <v>3011</v>
      </c>
      <c r="F541" s="68" t="s">
        <v>1088</v>
      </c>
      <c r="G541" s="68"/>
      <c r="H541" s="68"/>
      <c r="I541" s="68"/>
      <c r="J541" s="68"/>
    </row>
    <row r="542" spans="1:10" ht="15.6" hidden="1" x14ac:dyDescent="0.3">
      <c r="A542" s="68"/>
      <c r="B542" s="68"/>
      <c r="C542" s="68"/>
      <c r="D542" s="68"/>
      <c r="E542" s="339" t="s">
        <v>3012</v>
      </c>
      <c r="F542" s="68" t="s">
        <v>1090</v>
      </c>
      <c r="G542" s="68"/>
      <c r="H542" s="68"/>
      <c r="I542" s="68"/>
      <c r="J542" s="68"/>
    </row>
    <row r="543" spans="1:10" ht="15.6" hidden="1" x14ac:dyDescent="0.3">
      <c r="A543" s="68"/>
      <c r="B543" s="68"/>
      <c r="C543" s="68"/>
      <c r="D543" s="68"/>
      <c r="E543" s="339" t="s">
        <v>3013</v>
      </c>
      <c r="F543" s="68" t="s">
        <v>1092</v>
      </c>
      <c r="G543" s="68"/>
      <c r="H543" s="68"/>
      <c r="I543" s="68"/>
      <c r="J543" s="68"/>
    </row>
    <row r="544" spans="1:10" ht="15.6" hidden="1" x14ac:dyDescent="0.3">
      <c r="A544" s="68"/>
      <c r="B544" s="68"/>
      <c r="C544" s="68"/>
      <c r="D544" s="68"/>
      <c r="E544" s="339" t="s">
        <v>1085</v>
      </c>
      <c r="F544" s="68" t="s">
        <v>1094</v>
      </c>
      <c r="G544" s="68"/>
      <c r="H544" s="68"/>
      <c r="I544" s="68"/>
      <c r="J544" s="68"/>
    </row>
    <row r="545" spans="1:10" ht="15.6" hidden="1" x14ac:dyDescent="0.3">
      <c r="A545" s="68"/>
      <c r="B545" s="68"/>
      <c r="C545" s="68"/>
      <c r="D545" s="68"/>
      <c r="E545" s="339" t="s">
        <v>1087</v>
      </c>
      <c r="F545" s="68" t="s">
        <v>1096</v>
      </c>
      <c r="G545" s="68"/>
      <c r="H545" s="68"/>
      <c r="I545" s="68"/>
      <c r="J545" s="68"/>
    </row>
    <row r="546" spans="1:10" ht="15.6" hidden="1" x14ac:dyDescent="0.3">
      <c r="A546" s="68"/>
      <c r="B546" s="68"/>
      <c r="C546" s="68"/>
      <c r="D546" s="68"/>
      <c r="E546" s="339" t="s">
        <v>3014</v>
      </c>
      <c r="F546" s="68" t="s">
        <v>3015</v>
      </c>
      <c r="G546" s="68"/>
      <c r="H546" s="68"/>
      <c r="I546" s="68"/>
      <c r="J546" s="68"/>
    </row>
    <row r="547" spans="1:10" ht="15.6" hidden="1" x14ac:dyDescent="0.3">
      <c r="A547" s="68"/>
      <c r="B547" s="68"/>
      <c r="C547" s="68"/>
      <c r="D547" s="68"/>
      <c r="E547" s="339" t="s">
        <v>3016</v>
      </c>
      <c r="F547" s="68" t="s">
        <v>3017</v>
      </c>
      <c r="G547" s="68"/>
      <c r="H547" s="68"/>
      <c r="I547" s="68"/>
      <c r="J547" s="68"/>
    </row>
    <row r="548" spans="1:10" ht="15.6" hidden="1" x14ac:dyDescent="0.3">
      <c r="A548" s="68"/>
      <c r="B548" s="68"/>
      <c r="C548" s="68"/>
      <c r="D548" s="68"/>
      <c r="E548" s="339" t="s">
        <v>3018</v>
      </c>
      <c r="F548" s="68" t="s">
        <v>3019</v>
      </c>
      <c r="G548" s="68"/>
      <c r="H548" s="68"/>
      <c r="I548" s="68"/>
      <c r="J548" s="68"/>
    </row>
    <row r="549" spans="1:10" ht="15.6" hidden="1" x14ac:dyDescent="0.3">
      <c r="A549" s="68"/>
      <c r="B549" s="68"/>
      <c r="C549" s="68"/>
      <c r="D549" s="68"/>
      <c r="E549" s="339" t="s">
        <v>3020</v>
      </c>
      <c r="F549" s="68" t="s">
        <v>3021</v>
      </c>
      <c r="G549" s="68"/>
      <c r="H549" s="68"/>
      <c r="I549" s="68"/>
      <c r="J549" s="68"/>
    </row>
    <row r="550" spans="1:10" ht="15.6" hidden="1" x14ac:dyDescent="0.3">
      <c r="A550" s="68"/>
      <c r="B550" s="68"/>
      <c r="C550" s="68"/>
      <c r="D550" s="68"/>
      <c r="E550" s="339" t="s">
        <v>3022</v>
      </c>
      <c r="F550" s="68" t="s">
        <v>3023</v>
      </c>
      <c r="G550" s="68"/>
      <c r="H550" s="68"/>
      <c r="I550" s="68"/>
      <c r="J550" s="68"/>
    </row>
    <row r="551" spans="1:10" ht="15.6" hidden="1" x14ac:dyDescent="0.3">
      <c r="A551" s="68"/>
      <c r="B551" s="68"/>
      <c r="C551" s="68"/>
      <c r="D551" s="68"/>
      <c r="E551" s="339" t="s">
        <v>1097</v>
      </c>
      <c r="F551" s="68" t="s">
        <v>1106</v>
      </c>
      <c r="G551" s="68"/>
      <c r="H551" s="68"/>
      <c r="I551" s="68"/>
      <c r="J551" s="68"/>
    </row>
    <row r="552" spans="1:10" ht="15.6" hidden="1" x14ac:dyDescent="0.3">
      <c r="A552" s="68"/>
      <c r="B552" s="68"/>
      <c r="C552" s="68"/>
      <c r="D552" s="68"/>
      <c r="E552" s="339" t="s">
        <v>1099</v>
      </c>
      <c r="F552" s="68" t="s">
        <v>1108</v>
      </c>
      <c r="G552" s="68"/>
      <c r="H552" s="68"/>
      <c r="I552" s="68"/>
      <c r="J552" s="68"/>
    </row>
    <row r="553" spans="1:10" ht="15.6" hidden="1" x14ac:dyDescent="0.3">
      <c r="A553" s="68"/>
      <c r="B553" s="68"/>
      <c r="C553" s="68"/>
      <c r="D553" s="68"/>
      <c r="E553" s="339" t="s">
        <v>1101</v>
      </c>
      <c r="F553" s="68" t="s">
        <v>1110</v>
      </c>
      <c r="G553" s="68"/>
      <c r="H553" s="68"/>
      <c r="I553" s="68"/>
      <c r="J553" s="68"/>
    </row>
    <row r="554" spans="1:10" ht="15.6" hidden="1" x14ac:dyDescent="0.3">
      <c r="A554" s="68"/>
      <c r="B554" s="68"/>
      <c r="C554" s="68"/>
      <c r="D554" s="68"/>
      <c r="E554" s="339" t="s">
        <v>1103</v>
      </c>
      <c r="F554" s="68" t="s">
        <v>1112</v>
      </c>
      <c r="G554" s="68"/>
      <c r="H554" s="68"/>
      <c r="I554" s="68"/>
      <c r="J554" s="68"/>
    </row>
    <row r="555" spans="1:10" ht="15.6" hidden="1" x14ac:dyDescent="0.3">
      <c r="A555" s="68"/>
      <c r="B555" s="68"/>
      <c r="C555" s="68"/>
      <c r="D555" s="68"/>
      <c r="E555" s="339" t="s">
        <v>1105</v>
      </c>
      <c r="F555" s="68" t="s">
        <v>1114</v>
      </c>
      <c r="G555" s="68"/>
      <c r="H555" s="68"/>
      <c r="I555" s="68"/>
      <c r="J555" s="68"/>
    </row>
    <row r="556" spans="1:10" ht="15.6" hidden="1" x14ac:dyDescent="0.3">
      <c r="A556" s="68"/>
      <c r="B556" s="68"/>
      <c r="C556" s="68"/>
      <c r="D556" s="68"/>
      <c r="E556" s="339" t="s">
        <v>1107</v>
      </c>
      <c r="F556" s="68" t="s">
        <v>1116</v>
      </c>
      <c r="G556" s="68"/>
      <c r="H556" s="68"/>
      <c r="I556" s="68"/>
      <c r="J556" s="68"/>
    </row>
    <row r="557" spans="1:10" ht="15.6" hidden="1" x14ac:dyDescent="0.3">
      <c r="A557" s="68"/>
      <c r="B557" s="68"/>
      <c r="C557" s="68"/>
      <c r="D557" s="68"/>
      <c r="E557" s="339" t="s">
        <v>1109</v>
      </c>
      <c r="F557" s="68" t="s">
        <v>1118</v>
      </c>
      <c r="G557" s="68"/>
      <c r="H557" s="68"/>
      <c r="I557" s="68"/>
      <c r="J557" s="68"/>
    </row>
    <row r="558" spans="1:10" ht="15.6" hidden="1" x14ac:dyDescent="0.3">
      <c r="A558" s="68"/>
      <c r="B558" s="68"/>
      <c r="C558" s="68"/>
      <c r="D558" s="68"/>
      <c r="E558" s="339" t="s">
        <v>1111</v>
      </c>
      <c r="F558" s="68" t="s">
        <v>1120</v>
      </c>
      <c r="G558" s="68"/>
      <c r="H558" s="68"/>
      <c r="I558" s="68"/>
      <c r="J558" s="68"/>
    </row>
    <row r="559" spans="1:10" ht="15.6" hidden="1" x14ac:dyDescent="0.3">
      <c r="A559" s="68"/>
      <c r="B559" s="68"/>
      <c r="C559" s="68"/>
      <c r="D559" s="68"/>
      <c r="E559" s="339" t="s">
        <v>1113</v>
      </c>
      <c r="F559" s="68" t="s">
        <v>1122</v>
      </c>
      <c r="G559" s="68"/>
      <c r="H559" s="68"/>
      <c r="I559" s="68"/>
      <c r="J559" s="68"/>
    </row>
    <row r="560" spans="1:10" ht="15.6" hidden="1" x14ac:dyDescent="0.3">
      <c r="A560" s="68"/>
      <c r="B560" s="68"/>
      <c r="C560" s="68"/>
      <c r="D560" s="68"/>
      <c r="E560" s="339" t="s">
        <v>1115</v>
      </c>
      <c r="F560" s="68" t="s">
        <v>1124</v>
      </c>
      <c r="G560" s="68"/>
      <c r="H560" s="68"/>
      <c r="I560" s="68"/>
      <c r="J560" s="68"/>
    </row>
    <row r="561" spans="1:10" ht="15.6" hidden="1" x14ac:dyDescent="0.3">
      <c r="A561" s="68"/>
      <c r="B561" s="68"/>
      <c r="C561" s="68"/>
      <c r="D561" s="68"/>
      <c r="E561" s="339" t="s">
        <v>1117</v>
      </c>
      <c r="F561" s="68" t="s">
        <v>1126</v>
      </c>
      <c r="G561" s="68"/>
      <c r="H561" s="68"/>
      <c r="I561" s="68"/>
      <c r="J561" s="68"/>
    </row>
    <row r="562" spans="1:10" ht="15.6" hidden="1" x14ac:dyDescent="0.3">
      <c r="A562" s="68"/>
      <c r="B562" s="68"/>
      <c r="C562" s="68"/>
      <c r="D562" s="68"/>
      <c r="E562" s="339" t="s">
        <v>1119</v>
      </c>
      <c r="F562" s="68" t="s">
        <v>1128</v>
      </c>
      <c r="G562" s="68"/>
      <c r="H562" s="68"/>
      <c r="I562" s="68"/>
      <c r="J562" s="68"/>
    </row>
    <row r="563" spans="1:10" ht="15.6" hidden="1" x14ac:dyDescent="0.3">
      <c r="A563" s="68"/>
      <c r="B563" s="68"/>
      <c r="C563" s="68"/>
      <c r="D563" s="68"/>
      <c r="E563" s="339" t="s">
        <v>1121</v>
      </c>
      <c r="F563" s="68" t="s">
        <v>1130</v>
      </c>
      <c r="G563" s="68"/>
      <c r="H563" s="68"/>
      <c r="I563" s="68"/>
      <c r="J563" s="68"/>
    </row>
    <row r="564" spans="1:10" ht="15.6" hidden="1" x14ac:dyDescent="0.3">
      <c r="A564" s="68"/>
      <c r="B564" s="68"/>
      <c r="C564" s="68"/>
      <c r="D564" s="68"/>
      <c r="E564" s="339" t="s">
        <v>1123</v>
      </c>
      <c r="F564" s="68" t="s">
        <v>1132</v>
      </c>
      <c r="G564" s="68"/>
      <c r="H564" s="68"/>
      <c r="I564" s="68"/>
      <c r="J564" s="68"/>
    </row>
    <row r="565" spans="1:10" ht="15.6" hidden="1" x14ac:dyDescent="0.3">
      <c r="A565" s="68"/>
      <c r="B565" s="68"/>
      <c r="C565" s="68"/>
      <c r="D565" s="68"/>
      <c r="E565" s="339" t="s">
        <v>1125</v>
      </c>
      <c r="F565" s="68" t="s">
        <v>1134</v>
      </c>
      <c r="G565" s="68"/>
      <c r="H565" s="68"/>
      <c r="I565" s="68"/>
      <c r="J565" s="68"/>
    </row>
    <row r="566" spans="1:10" ht="15.6" hidden="1" x14ac:dyDescent="0.3">
      <c r="A566" s="68"/>
      <c r="B566" s="68"/>
      <c r="C566" s="68"/>
      <c r="D566" s="68"/>
      <c r="E566" s="339" t="s">
        <v>1127</v>
      </c>
      <c r="F566" s="68" t="s">
        <v>1136</v>
      </c>
      <c r="G566" s="68"/>
      <c r="H566" s="68"/>
      <c r="I566" s="68"/>
      <c r="J566" s="68"/>
    </row>
    <row r="567" spans="1:10" ht="15.6" hidden="1" x14ac:dyDescent="0.3">
      <c r="A567" s="68"/>
      <c r="B567" s="68"/>
      <c r="C567" s="68"/>
      <c r="D567" s="68"/>
      <c r="E567" s="339" t="s">
        <v>1129</v>
      </c>
      <c r="F567" s="68" t="s">
        <v>1138</v>
      </c>
      <c r="G567" s="68"/>
      <c r="H567" s="68"/>
      <c r="I567" s="68"/>
      <c r="J567" s="68"/>
    </row>
    <row r="568" spans="1:10" ht="15.6" hidden="1" x14ac:dyDescent="0.3">
      <c r="A568" s="68"/>
      <c r="B568" s="68"/>
      <c r="C568" s="68"/>
      <c r="D568" s="68"/>
      <c r="E568" s="339" t="s">
        <v>1131</v>
      </c>
      <c r="F568" s="68" t="s">
        <v>1140</v>
      </c>
      <c r="G568" s="68"/>
      <c r="H568" s="68"/>
      <c r="I568" s="68"/>
      <c r="J568" s="68"/>
    </row>
    <row r="569" spans="1:10" ht="15.6" hidden="1" x14ac:dyDescent="0.3">
      <c r="A569" s="68"/>
      <c r="B569" s="68"/>
      <c r="C569" s="68"/>
      <c r="D569" s="68"/>
      <c r="E569" s="339" t="s">
        <v>1133</v>
      </c>
      <c r="F569" s="68" t="s">
        <v>1142</v>
      </c>
      <c r="G569" s="68"/>
      <c r="H569" s="68"/>
      <c r="I569" s="68"/>
      <c r="J569" s="68"/>
    </row>
    <row r="570" spans="1:10" ht="15.6" hidden="1" x14ac:dyDescent="0.3">
      <c r="A570" s="68"/>
      <c r="B570" s="68"/>
      <c r="C570" s="68"/>
      <c r="D570" s="68"/>
      <c r="E570" s="339" t="s">
        <v>1135</v>
      </c>
      <c r="F570" s="68" t="s">
        <v>1144</v>
      </c>
      <c r="G570" s="68"/>
      <c r="H570" s="68"/>
      <c r="I570" s="68"/>
      <c r="J570" s="68"/>
    </row>
    <row r="571" spans="1:10" ht="15.6" hidden="1" x14ac:dyDescent="0.3">
      <c r="A571" s="68"/>
      <c r="B571" s="68"/>
      <c r="C571" s="68"/>
      <c r="D571" s="68"/>
      <c r="E571" s="339" t="s">
        <v>1137</v>
      </c>
      <c r="F571" s="68" t="s">
        <v>1146</v>
      </c>
      <c r="G571" s="68"/>
      <c r="H571" s="68"/>
      <c r="I571" s="68"/>
      <c r="J571" s="68"/>
    </row>
    <row r="572" spans="1:10" ht="15.6" hidden="1" x14ac:dyDescent="0.3">
      <c r="A572" s="68"/>
      <c r="B572" s="68"/>
      <c r="C572" s="68"/>
      <c r="D572" s="68"/>
      <c r="E572" s="339" t="s">
        <v>1139</v>
      </c>
      <c r="F572" s="68" t="s">
        <v>1148</v>
      </c>
      <c r="G572" s="68"/>
      <c r="H572" s="68"/>
      <c r="I572" s="68"/>
      <c r="J572" s="68"/>
    </row>
    <row r="573" spans="1:10" ht="15.6" hidden="1" x14ac:dyDescent="0.3">
      <c r="A573" s="68"/>
      <c r="B573" s="68"/>
      <c r="C573" s="68"/>
      <c r="D573" s="68"/>
      <c r="E573" s="339" t="s">
        <v>1141</v>
      </c>
      <c r="F573" s="68" t="s">
        <v>1150</v>
      </c>
      <c r="G573" s="68"/>
      <c r="H573" s="68"/>
      <c r="I573" s="68"/>
      <c r="J573" s="68"/>
    </row>
    <row r="574" spans="1:10" ht="15.6" hidden="1" x14ac:dyDescent="0.3">
      <c r="A574" s="68"/>
      <c r="B574" s="68"/>
      <c r="C574" s="68"/>
      <c r="D574" s="68"/>
      <c r="E574" s="339" t="s">
        <v>1143</v>
      </c>
      <c r="F574" s="68" t="s">
        <v>1152</v>
      </c>
      <c r="G574" s="68"/>
      <c r="H574" s="68"/>
      <c r="I574" s="68"/>
      <c r="J574" s="68"/>
    </row>
    <row r="575" spans="1:10" ht="15.6" hidden="1" x14ac:dyDescent="0.3">
      <c r="A575" s="68"/>
      <c r="B575" s="68"/>
      <c r="C575" s="68"/>
      <c r="D575" s="68"/>
      <c r="E575" s="339" t="s">
        <v>1145</v>
      </c>
      <c r="F575" s="68" t="s">
        <v>1154</v>
      </c>
      <c r="G575" s="68"/>
      <c r="H575" s="68"/>
      <c r="I575" s="68"/>
      <c r="J575" s="68"/>
    </row>
    <row r="576" spans="1:10" ht="15.6" hidden="1" x14ac:dyDescent="0.3">
      <c r="A576" s="68"/>
      <c r="B576" s="68"/>
      <c r="C576" s="68"/>
      <c r="D576" s="68"/>
      <c r="E576" s="339" t="s">
        <v>1147</v>
      </c>
      <c r="F576" s="68" t="s">
        <v>1156</v>
      </c>
      <c r="G576" s="68"/>
      <c r="H576" s="68"/>
      <c r="I576" s="68"/>
      <c r="J576" s="68"/>
    </row>
    <row r="577" spans="1:10" ht="15.6" hidden="1" x14ac:dyDescent="0.3">
      <c r="A577" s="68"/>
      <c r="B577" s="68"/>
      <c r="C577" s="68"/>
      <c r="D577" s="68"/>
      <c r="E577" s="339" t="s">
        <v>1149</v>
      </c>
      <c r="F577" s="68" t="s">
        <v>1158</v>
      </c>
      <c r="G577" s="68"/>
      <c r="H577" s="68"/>
      <c r="I577" s="68"/>
      <c r="J577" s="68"/>
    </row>
    <row r="578" spans="1:10" ht="15.6" hidden="1" x14ac:dyDescent="0.3">
      <c r="A578" s="68"/>
      <c r="B578" s="68"/>
      <c r="C578" s="68"/>
      <c r="D578" s="68"/>
      <c r="E578" s="339" t="s">
        <v>1151</v>
      </c>
      <c r="F578" s="68" t="s">
        <v>1160</v>
      </c>
      <c r="G578" s="68"/>
      <c r="H578" s="68"/>
      <c r="I578" s="68"/>
      <c r="J578" s="68"/>
    </row>
    <row r="579" spans="1:10" ht="15.6" hidden="1" x14ac:dyDescent="0.3">
      <c r="A579" s="68"/>
      <c r="B579" s="68"/>
      <c r="C579" s="68"/>
      <c r="D579" s="68"/>
      <c r="E579" s="339" t="s">
        <v>1153</v>
      </c>
      <c r="F579" s="68" t="s">
        <v>1162</v>
      </c>
      <c r="G579" s="68"/>
      <c r="H579" s="68"/>
      <c r="I579" s="68"/>
      <c r="J579" s="68"/>
    </row>
    <row r="580" spans="1:10" ht="15.6" hidden="1" x14ac:dyDescent="0.3">
      <c r="A580" s="68"/>
      <c r="B580" s="68"/>
      <c r="C580" s="68"/>
      <c r="D580" s="68"/>
      <c r="E580" s="339" t="s">
        <v>1155</v>
      </c>
      <c r="F580" s="68" t="s">
        <v>1164</v>
      </c>
      <c r="G580" s="68"/>
      <c r="H580" s="68"/>
      <c r="I580" s="68"/>
      <c r="J580" s="68"/>
    </row>
    <row r="581" spans="1:10" ht="15.6" hidden="1" x14ac:dyDescent="0.3">
      <c r="A581" s="68"/>
      <c r="B581" s="68"/>
      <c r="C581" s="68"/>
      <c r="D581" s="68"/>
      <c r="E581" s="339" t="s">
        <v>1157</v>
      </c>
      <c r="F581" s="68" t="s">
        <v>1166</v>
      </c>
      <c r="G581" s="68"/>
      <c r="H581" s="68"/>
      <c r="I581" s="68"/>
      <c r="J581" s="68"/>
    </row>
    <row r="582" spans="1:10" ht="15.6" hidden="1" x14ac:dyDescent="0.3">
      <c r="A582" s="68"/>
      <c r="B582" s="68"/>
      <c r="C582" s="68"/>
      <c r="D582" s="68"/>
      <c r="E582" s="339" t="s">
        <v>1159</v>
      </c>
      <c r="F582" s="68" t="s">
        <v>1168</v>
      </c>
      <c r="G582" s="68"/>
      <c r="H582" s="68"/>
      <c r="I582" s="68"/>
      <c r="J582" s="68"/>
    </row>
    <row r="583" spans="1:10" ht="15.6" hidden="1" x14ac:dyDescent="0.3">
      <c r="A583" s="68"/>
      <c r="B583" s="68"/>
      <c r="C583" s="68"/>
      <c r="D583" s="68"/>
      <c r="E583" s="339" t="s">
        <v>3024</v>
      </c>
      <c r="F583" s="68" t="s">
        <v>3025</v>
      </c>
      <c r="G583" s="68"/>
      <c r="H583" s="68"/>
      <c r="I583" s="68"/>
      <c r="J583" s="68"/>
    </row>
    <row r="584" spans="1:10" ht="15.6" hidden="1" x14ac:dyDescent="0.3">
      <c r="A584" s="68"/>
      <c r="B584" s="68"/>
      <c r="C584" s="68"/>
      <c r="D584" s="68"/>
      <c r="E584" s="339" t="s">
        <v>3026</v>
      </c>
      <c r="F584" s="68" t="s">
        <v>1170</v>
      </c>
      <c r="G584" s="68"/>
      <c r="H584" s="68"/>
      <c r="I584" s="68"/>
      <c r="J584" s="68"/>
    </row>
    <row r="585" spans="1:10" ht="15.6" hidden="1" x14ac:dyDescent="0.3">
      <c r="A585" s="68"/>
      <c r="B585" s="68"/>
      <c r="C585" s="68"/>
      <c r="D585" s="68"/>
      <c r="E585" s="339" t="s">
        <v>3027</v>
      </c>
      <c r="F585" s="68" t="s">
        <v>1172</v>
      </c>
      <c r="G585" s="68"/>
      <c r="H585" s="68"/>
      <c r="I585" s="68"/>
      <c r="J585" s="68"/>
    </row>
    <row r="586" spans="1:10" ht="15.6" hidden="1" x14ac:dyDescent="0.3">
      <c r="A586" s="68"/>
      <c r="B586" s="68"/>
      <c r="C586" s="68"/>
      <c r="D586" s="68"/>
      <c r="E586" s="339" t="s">
        <v>3028</v>
      </c>
      <c r="F586" s="68" t="s">
        <v>3029</v>
      </c>
      <c r="G586" s="68"/>
      <c r="H586" s="68"/>
      <c r="I586" s="68"/>
      <c r="J586" s="68"/>
    </row>
    <row r="587" spans="1:10" ht="15.6" hidden="1" x14ac:dyDescent="0.3">
      <c r="A587" s="68"/>
      <c r="B587" s="68"/>
      <c r="C587" s="68"/>
      <c r="D587" s="68"/>
      <c r="E587" s="339" t="s">
        <v>3030</v>
      </c>
      <c r="F587" s="68" t="s">
        <v>1175</v>
      </c>
      <c r="G587" s="68"/>
      <c r="H587" s="68"/>
      <c r="I587" s="68"/>
      <c r="J587" s="68"/>
    </row>
    <row r="588" spans="1:10" ht="15.6" hidden="1" x14ac:dyDescent="0.3">
      <c r="A588" s="68"/>
      <c r="B588" s="68"/>
      <c r="C588" s="68"/>
      <c r="D588" s="68"/>
      <c r="E588" s="339" t="s">
        <v>3031</v>
      </c>
      <c r="F588" s="68" t="s">
        <v>1177</v>
      </c>
      <c r="G588" s="68"/>
      <c r="H588" s="68"/>
      <c r="I588" s="68"/>
      <c r="J588" s="68"/>
    </row>
    <row r="589" spans="1:10" ht="15.6" hidden="1" x14ac:dyDescent="0.3">
      <c r="A589" s="68"/>
      <c r="B589" s="68"/>
      <c r="C589" s="68"/>
      <c r="D589" s="68"/>
      <c r="E589" s="339" t="s">
        <v>3032</v>
      </c>
      <c r="F589" s="68" t="s">
        <v>3033</v>
      </c>
      <c r="G589" s="68"/>
      <c r="H589" s="68"/>
      <c r="I589" s="68"/>
      <c r="J589" s="68"/>
    </row>
    <row r="590" spans="1:10" ht="15.6" hidden="1" x14ac:dyDescent="0.3">
      <c r="A590" s="68"/>
      <c r="B590" s="68"/>
      <c r="C590" s="68"/>
      <c r="D590" s="68"/>
      <c r="E590" s="339" t="s">
        <v>3034</v>
      </c>
      <c r="F590" s="68" t="s">
        <v>1179</v>
      </c>
      <c r="G590" s="68"/>
      <c r="H590" s="68"/>
      <c r="I590" s="68"/>
      <c r="J590" s="68"/>
    </row>
    <row r="591" spans="1:10" ht="15.6" hidden="1" x14ac:dyDescent="0.3">
      <c r="A591" s="68"/>
      <c r="B591" s="68"/>
      <c r="C591" s="68"/>
      <c r="D591" s="68"/>
      <c r="E591" s="339" t="s">
        <v>3035</v>
      </c>
      <c r="F591" s="68" t="s">
        <v>1181</v>
      </c>
      <c r="G591" s="68"/>
      <c r="H591" s="68"/>
      <c r="I591" s="68"/>
      <c r="J591" s="68"/>
    </row>
    <row r="592" spans="1:10" ht="15.6" hidden="1" x14ac:dyDescent="0.3">
      <c r="A592" s="68"/>
      <c r="B592" s="68"/>
      <c r="C592" s="68"/>
      <c r="D592" s="68"/>
      <c r="E592" s="339" t="s">
        <v>3036</v>
      </c>
      <c r="F592" s="68" t="s">
        <v>3037</v>
      </c>
      <c r="G592" s="68"/>
      <c r="H592" s="68"/>
      <c r="I592" s="68"/>
      <c r="J592" s="68"/>
    </row>
    <row r="593" spans="1:10" ht="15.6" hidden="1" x14ac:dyDescent="0.3">
      <c r="A593" s="68"/>
      <c r="B593" s="68"/>
      <c r="C593" s="68"/>
      <c r="D593" s="68"/>
      <c r="E593" s="339" t="s">
        <v>3038</v>
      </c>
      <c r="F593" s="68" t="s">
        <v>1185</v>
      </c>
      <c r="G593" s="68"/>
      <c r="H593" s="68"/>
      <c r="I593" s="68"/>
      <c r="J593" s="68"/>
    </row>
    <row r="594" spans="1:10" ht="15.6" hidden="1" x14ac:dyDescent="0.3">
      <c r="A594" s="68"/>
      <c r="B594" s="68"/>
      <c r="C594" s="68"/>
      <c r="D594" s="68"/>
      <c r="E594" s="339" t="s">
        <v>3039</v>
      </c>
      <c r="F594" s="68" t="s">
        <v>1187</v>
      </c>
      <c r="G594" s="68"/>
      <c r="H594" s="68"/>
      <c r="I594" s="68"/>
      <c r="J594" s="68"/>
    </row>
    <row r="595" spans="1:10" ht="15.6" hidden="1" x14ac:dyDescent="0.3">
      <c r="A595" s="68"/>
      <c r="B595" s="68"/>
      <c r="C595" s="68"/>
      <c r="D595" s="68"/>
      <c r="E595" s="339" t="s">
        <v>3040</v>
      </c>
      <c r="F595" s="68" t="s">
        <v>3041</v>
      </c>
      <c r="G595" s="68"/>
      <c r="H595" s="68"/>
      <c r="I595" s="68"/>
      <c r="J595" s="68"/>
    </row>
    <row r="596" spans="1:10" ht="15.6" hidden="1" x14ac:dyDescent="0.3">
      <c r="A596" s="68"/>
      <c r="B596" s="68"/>
      <c r="C596" s="68"/>
      <c r="D596" s="68"/>
      <c r="E596" s="339" t="s">
        <v>3042</v>
      </c>
      <c r="F596" s="68" t="s">
        <v>1189</v>
      </c>
      <c r="G596" s="68"/>
      <c r="H596" s="68"/>
      <c r="I596" s="68"/>
      <c r="J596" s="68"/>
    </row>
    <row r="597" spans="1:10" ht="15.6" hidden="1" x14ac:dyDescent="0.3">
      <c r="A597" s="68"/>
      <c r="B597" s="68"/>
      <c r="C597" s="68"/>
      <c r="D597" s="68"/>
      <c r="E597" s="339" t="s">
        <v>3043</v>
      </c>
      <c r="F597" s="68" t="s">
        <v>1191</v>
      </c>
      <c r="G597" s="68"/>
      <c r="H597" s="68"/>
      <c r="I597" s="68"/>
      <c r="J597" s="68"/>
    </row>
    <row r="598" spans="1:10" ht="15.6" hidden="1" x14ac:dyDescent="0.3">
      <c r="A598" s="68"/>
      <c r="B598" s="68"/>
      <c r="C598" s="68"/>
      <c r="D598" s="68"/>
      <c r="E598" s="339" t="s">
        <v>3044</v>
      </c>
      <c r="F598" s="68" t="s">
        <v>3045</v>
      </c>
      <c r="G598" s="68"/>
      <c r="H598" s="68"/>
      <c r="I598" s="68"/>
      <c r="J598" s="68"/>
    </row>
    <row r="599" spans="1:10" ht="15.6" hidden="1" x14ac:dyDescent="0.3">
      <c r="A599" s="68"/>
      <c r="B599" s="68"/>
      <c r="C599" s="68"/>
      <c r="D599" s="68"/>
      <c r="E599" s="339" t="s">
        <v>3046</v>
      </c>
      <c r="F599" s="68" t="s">
        <v>1195</v>
      </c>
      <c r="G599" s="68"/>
      <c r="H599" s="68"/>
      <c r="I599" s="68"/>
      <c r="J599" s="68"/>
    </row>
    <row r="600" spans="1:10" ht="15.6" hidden="1" x14ac:dyDescent="0.3">
      <c r="A600" s="68"/>
      <c r="B600" s="68"/>
      <c r="C600" s="68"/>
      <c r="D600" s="68"/>
      <c r="E600" s="339" t="s">
        <v>3047</v>
      </c>
      <c r="F600" s="68" t="s">
        <v>1197</v>
      </c>
      <c r="G600" s="68"/>
      <c r="H600" s="68"/>
      <c r="I600" s="68"/>
      <c r="J600" s="68"/>
    </row>
    <row r="601" spans="1:10" ht="15.6" hidden="1" x14ac:dyDescent="0.3">
      <c r="A601" s="68"/>
      <c r="B601" s="68"/>
      <c r="C601" s="68"/>
      <c r="D601" s="68"/>
      <c r="E601" s="339" t="s">
        <v>3048</v>
      </c>
      <c r="F601" s="68" t="s">
        <v>3049</v>
      </c>
      <c r="G601" s="68"/>
      <c r="H601" s="68"/>
      <c r="I601" s="68"/>
      <c r="J601" s="68"/>
    </row>
    <row r="602" spans="1:10" ht="15.6" hidden="1" x14ac:dyDescent="0.3">
      <c r="A602" s="68"/>
      <c r="B602" s="68"/>
      <c r="C602" s="68"/>
      <c r="D602" s="68"/>
      <c r="E602" s="339" t="s">
        <v>3050</v>
      </c>
      <c r="F602" s="68" t="s">
        <v>1199</v>
      </c>
      <c r="G602" s="68"/>
      <c r="H602" s="68"/>
      <c r="I602" s="68"/>
      <c r="J602" s="68"/>
    </row>
    <row r="603" spans="1:10" ht="15.6" hidden="1" x14ac:dyDescent="0.3">
      <c r="A603" s="68"/>
      <c r="B603" s="68"/>
      <c r="C603" s="68"/>
      <c r="D603" s="68"/>
      <c r="E603" s="339" t="s">
        <v>3051</v>
      </c>
      <c r="F603" s="68" t="s">
        <v>1201</v>
      </c>
      <c r="G603" s="68"/>
      <c r="H603" s="68"/>
      <c r="I603" s="68"/>
      <c r="J603" s="68"/>
    </row>
    <row r="604" spans="1:10" ht="15.6" hidden="1" x14ac:dyDescent="0.3">
      <c r="A604" s="68"/>
      <c r="B604" s="68"/>
      <c r="C604" s="68"/>
      <c r="D604" s="68"/>
      <c r="E604" s="339" t="s">
        <v>3052</v>
      </c>
      <c r="F604" s="68" t="s">
        <v>1203</v>
      </c>
      <c r="G604" s="68"/>
      <c r="H604" s="68"/>
      <c r="I604" s="68"/>
      <c r="J604" s="68"/>
    </row>
    <row r="605" spans="1:10" ht="15.6" hidden="1" x14ac:dyDescent="0.3">
      <c r="A605" s="68"/>
      <c r="B605" s="68"/>
      <c r="C605" s="68"/>
      <c r="D605" s="68"/>
      <c r="E605" s="339" t="s">
        <v>3053</v>
      </c>
      <c r="F605" s="68" t="s">
        <v>1205</v>
      </c>
      <c r="G605" s="68"/>
      <c r="H605" s="68"/>
      <c r="I605" s="68"/>
      <c r="J605" s="68"/>
    </row>
    <row r="606" spans="1:10" ht="15.6" hidden="1" x14ac:dyDescent="0.3">
      <c r="A606" s="68"/>
      <c r="B606" s="68"/>
      <c r="C606" s="68"/>
      <c r="D606" s="68"/>
      <c r="E606" s="339" t="s">
        <v>3054</v>
      </c>
      <c r="F606" s="68" t="s">
        <v>3055</v>
      </c>
      <c r="G606" s="68"/>
      <c r="H606" s="68"/>
      <c r="I606" s="68"/>
      <c r="J606" s="68"/>
    </row>
    <row r="607" spans="1:10" ht="15.6" hidden="1" x14ac:dyDescent="0.3">
      <c r="A607" s="68"/>
      <c r="B607" s="68"/>
      <c r="C607" s="68"/>
      <c r="D607" s="68"/>
      <c r="E607" s="339" t="s">
        <v>3056</v>
      </c>
      <c r="F607" s="68" t="s">
        <v>1207</v>
      </c>
      <c r="G607" s="68"/>
      <c r="H607" s="68"/>
      <c r="I607" s="68"/>
      <c r="J607" s="68"/>
    </row>
    <row r="608" spans="1:10" ht="15.6" hidden="1" x14ac:dyDescent="0.3">
      <c r="A608" s="68"/>
      <c r="B608" s="68"/>
      <c r="C608" s="68"/>
      <c r="D608" s="68"/>
      <c r="E608" s="339" t="s">
        <v>3057</v>
      </c>
      <c r="F608" s="68" t="s">
        <v>1209</v>
      </c>
      <c r="G608" s="68"/>
      <c r="H608" s="68"/>
      <c r="I608" s="68"/>
      <c r="J608" s="68"/>
    </row>
    <row r="609" spans="1:10" ht="15.6" hidden="1" x14ac:dyDescent="0.3">
      <c r="A609" s="68"/>
      <c r="B609" s="68"/>
      <c r="C609" s="68"/>
      <c r="D609" s="68"/>
      <c r="E609" s="339" t="s">
        <v>3058</v>
      </c>
      <c r="F609" s="68" t="s">
        <v>1211</v>
      </c>
      <c r="G609" s="68"/>
      <c r="H609" s="68"/>
      <c r="I609" s="68"/>
      <c r="J609" s="68"/>
    </row>
    <row r="610" spans="1:10" ht="15.6" hidden="1" x14ac:dyDescent="0.3">
      <c r="A610" s="68"/>
      <c r="B610" s="68"/>
      <c r="C610" s="68"/>
      <c r="D610" s="68"/>
      <c r="E610" s="339" t="s">
        <v>3059</v>
      </c>
      <c r="F610" s="68" t="s">
        <v>1213</v>
      </c>
      <c r="G610" s="68"/>
      <c r="H610" s="68"/>
      <c r="I610" s="68"/>
      <c r="J610" s="68"/>
    </row>
    <row r="611" spans="1:10" ht="15.6" hidden="1" x14ac:dyDescent="0.3">
      <c r="A611" s="68"/>
      <c r="B611" s="68"/>
      <c r="C611" s="68"/>
      <c r="D611" s="68"/>
      <c r="E611" s="339" t="s">
        <v>3060</v>
      </c>
      <c r="F611" s="68" t="s">
        <v>3061</v>
      </c>
      <c r="G611" s="68"/>
      <c r="H611" s="68"/>
      <c r="I611" s="68"/>
      <c r="J611" s="68"/>
    </row>
    <row r="612" spans="1:10" ht="15.6" hidden="1" x14ac:dyDescent="0.3">
      <c r="A612" s="68"/>
      <c r="B612" s="68"/>
      <c r="C612" s="68"/>
      <c r="D612" s="68"/>
      <c r="E612" s="339" t="s">
        <v>3062</v>
      </c>
      <c r="F612" s="68" t="s">
        <v>3063</v>
      </c>
      <c r="G612" s="68"/>
      <c r="H612" s="68"/>
      <c r="I612" s="68"/>
      <c r="J612" s="68"/>
    </row>
    <row r="613" spans="1:10" ht="15.6" hidden="1" x14ac:dyDescent="0.3">
      <c r="A613" s="68"/>
      <c r="B613" s="68"/>
      <c r="C613" s="68"/>
      <c r="D613" s="68"/>
      <c r="E613" s="339" t="s">
        <v>3064</v>
      </c>
      <c r="F613" s="68" t="s">
        <v>3065</v>
      </c>
      <c r="G613" s="68"/>
      <c r="H613" s="68"/>
      <c r="I613" s="68"/>
      <c r="J613" s="68"/>
    </row>
    <row r="614" spans="1:10" ht="15.6" hidden="1" x14ac:dyDescent="0.3">
      <c r="A614" s="68"/>
      <c r="B614" s="68"/>
      <c r="C614" s="68"/>
      <c r="D614" s="68"/>
      <c r="E614" s="339" t="s">
        <v>3066</v>
      </c>
      <c r="F614" s="68" t="s">
        <v>3067</v>
      </c>
      <c r="G614" s="68"/>
      <c r="H614" s="68"/>
      <c r="I614" s="68"/>
      <c r="J614" s="68"/>
    </row>
    <row r="615" spans="1:10" ht="15.6" hidden="1" x14ac:dyDescent="0.3">
      <c r="A615" s="68"/>
      <c r="B615" s="68"/>
      <c r="C615" s="68"/>
      <c r="D615" s="68"/>
      <c r="E615" s="339" t="s">
        <v>3068</v>
      </c>
      <c r="F615" s="68" t="s">
        <v>3069</v>
      </c>
      <c r="G615" s="68"/>
      <c r="H615" s="68"/>
      <c r="I615" s="68"/>
      <c r="J615" s="68"/>
    </row>
    <row r="616" spans="1:10" ht="15.6" hidden="1" x14ac:dyDescent="0.3">
      <c r="A616" s="68"/>
      <c r="B616" s="68"/>
      <c r="C616" s="68"/>
      <c r="D616" s="68"/>
      <c r="E616" s="339" t="s">
        <v>3070</v>
      </c>
      <c r="F616" s="68" t="s">
        <v>3071</v>
      </c>
      <c r="G616" s="68"/>
      <c r="H616" s="68"/>
      <c r="I616" s="68"/>
      <c r="J616" s="68"/>
    </row>
    <row r="617" spans="1:10" ht="15.6" hidden="1" x14ac:dyDescent="0.3">
      <c r="A617" s="68"/>
      <c r="B617" s="68"/>
      <c r="C617" s="68"/>
      <c r="D617" s="68"/>
      <c r="E617" s="339" t="s">
        <v>3072</v>
      </c>
      <c r="F617" s="68" t="s">
        <v>3073</v>
      </c>
      <c r="G617" s="68"/>
      <c r="H617" s="68"/>
      <c r="I617" s="68"/>
      <c r="J617" s="68"/>
    </row>
    <row r="618" spans="1:10" ht="15.6" hidden="1" x14ac:dyDescent="0.3">
      <c r="A618" s="68"/>
      <c r="B618" s="68"/>
      <c r="C618" s="68"/>
      <c r="D618" s="68"/>
      <c r="E618" s="339" t="s">
        <v>3074</v>
      </c>
      <c r="F618" s="68" t="s">
        <v>3075</v>
      </c>
      <c r="G618" s="68"/>
      <c r="H618" s="68"/>
      <c r="I618" s="68"/>
      <c r="J618" s="68"/>
    </row>
    <row r="619" spans="1:10" ht="15.6" hidden="1" x14ac:dyDescent="0.3">
      <c r="A619" s="68"/>
      <c r="B619" s="68"/>
      <c r="C619" s="68"/>
      <c r="D619" s="68"/>
      <c r="E619" s="339" t="s">
        <v>3076</v>
      </c>
      <c r="F619" s="68" t="s">
        <v>3077</v>
      </c>
      <c r="G619" s="68"/>
      <c r="H619" s="68"/>
      <c r="I619" s="68"/>
      <c r="J619" s="68"/>
    </row>
    <row r="620" spans="1:10" ht="15.6" hidden="1" x14ac:dyDescent="0.3">
      <c r="A620" s="68"/>
      <c r="B620" s="68"/>
      <c r="C620" s="68"/>
      <c r="D620" s="68"/>
      <c r="E620" s="339" t="s">
        <v>3078</v>
      </c>
      <c r="F620" s="68" t="s">
        <v>3079</v>
      </c>
      <c r="G620" s="68"/>
      <c r="H620" s="68"/>
      <c r="I620" s="68"/>
      <c r="J620" s="68"/>
    </row>
    <row r="621" spans="1:10" ht="15.6" hidden="1" x14ac:dyDescent="0.3">
      <c r="A621" s="68"/>
      <c r="B621" s="68"/>
      <c r="C621" s="68"/>
      <c r="D621" s="68"/>
      <c r="E621" s="339" t="s">
        <v>3080</v>
      </c>
      <c r="F621" s="68" t="s">
        <v>3081</v>
      </c>
      <c r="G621" s="68"/>
      <c r="H621" s="68"/>
      <c r="I621" s="68"/>
      <c r="J621" s="68"/>
    </row>
    <row r="622" spans="1:10" ht="15.6" hidden="1" x14ac:dyDescent="0.3">
      <c r="A622" s="68"/>
      <c r="B622" s="68"/>
      <c r="C622" s="68"/>
      <c r="D622" s="68"/>
      <c r="E622" s="339" t="s">
        <v>3082</v>
      </c>
      <c r="F622" s="68" t="s">
        <v>3083</v>
      </c>
      <c r="G622" s="68"/>
      <c r="H622" s="68"/>
      <c r="I622" s="68"/>
      <c r="J622" s="68"/>
    </row>
    <row r="623" spans="1:10" ht="15.6" hidden="1" x14ac:dyDescent="0.3">
      <c r="A623" s="68"/>
      <c r="B623" s="68"/>
      <c r="C623" s="68"/>
      <c r="D623" s="68"/>
      <c r="E623" s="339" t="s">
        <v>3084</v>
      </c>
      <c r="F623" s="68" t="s">
        <v>3085</v>
      </c>
      <c r="G623" s="68"/>
      <c r="H623" s="68"/>
      <c r="I623" s="68"/>
      <c r="J623" s="68"/>
    </row>
    <row r="624" spans="1:10" ht="15.6" hidden="1" x14ac:dyDescent="0.3">
      <c r="A624" s="68"/>
      <c r="B624" s="68"/>
      <c r="C624" s="68"/>
      <c r="D624" s="68"/>
      <c r="E624" s="339" t="s">
        <v>3086</v>
      </c>
      <c r="F624" s="68" t="s">
        <v>3087</v>
      </c>
      <c r="G624" s="68"/>
      <c r="H624" s="68"/>
      <c r="I624" s="68"/>
      <c r="J624" s="68"/>
    </row>
    <row r="625" spans="1:10" ht="15.6" hidden="1" x14ac:dyDescent="0.3">
      <c r="A625" s="68"/>
      <c r="B625" s="68"/>
      <c r="C625" s="68"/>
      <c r="D625" s="68"/>
      <c r="E625" s="339" t="s">
        <v>3088</v>
      </c>
      <c r="F625" s="68" t="s">
        <v>3089</v>
      </c>
      <c r="G625" s="68"/>
      <c r="H625" s="68"/>
      <c r="I625" s="68"/>
      <c r="J625" s="68"/>
    </row>
    <row r="626" spans="1:10" ht="15.6" hidden="1" x14ac:dyDescent="0.3">
      <c r="A626" s="68"/>
      <c r="B626" s="68"/>
      <c r="C626" s="68"/>
      <c r="D626" s="68"/>
      <c r="E626" s="339" t="s">
        <v>3090</v>
      </c>
      <c r="F626" s="68" t="s">
        <v>3091</v>
      </c>
      <c r="G626" s="68"/>
      <c r="H626" s="68"/>
      <c r="I626" s="68"/>
      <c r="J626" s="68"/>
    </row>
    <row r="627" spans="1:10" ht="15.6" hidden="1" x14ac:dyDescent="0.3">
      <c r="A627" s="68"/>
      <c r="B627" s="68"/>
      <c r="C627" s="68"/>
      <c r="D627" s="68"/>
      <c r="E627" s="339" t="s">
        <v>3092</v>
      </c>
      <c r="F627" s="68" t="s">
        <v>3093</v>
      </c>
      <c r="G627" s="68"/>
      <c r="H627" s="68"/>
      <c r="I627" s="68"/>
      <c r="J627" s="68"/>
    </row>
    <row r="628" spans="1:10" ht="15.6" hidden="1" x14ac:dyDescent="0.3">
      <c r="A628" s="68"/>
      <c r="B628" s="68"/>
      <c r="C628" s="68"/>
      <c r="D628" s="68"/>
      <c r="E628" s="339" t="s">
        <v>3094</v>
      </c>
      <c r="F628" s="68" t="s">
        <v>3095</v>
      </c>
      <c r="G628" s="68"/>
      <c r="H628" s="68"/>
      <c r="I628" s="68"/>
      <c r="J628" s="68"/>
    </row>
    <row r="629" spans="1:10" ht="15.6" hidden="1" x14ac:dyDescent="0.3">
      <c r="A629" s="68"/>
      <c r="B629" s="68"/>
      <c r="C629" s="68"/>
      <c r="D629" s="68"/>
      <c r="E629" s="339" t="s">
        <v>3096</v>
      </c>
      <c r="F629" s="68" t="s">
        <v>1243</v>
      </c>
      <c r="G629" s="68"/>
      <c r="H629" s="68"/>
      <c r="I629" s="68"/>
      <c r="J629" s="68"/>
    </row>
    <row r="630" spans="1:10" ht="15.6" hidden="1" x14ac:dyDescent="0.3">
      <c r="A630" s="68"/>
      <c r="B630" s="68"/>
      <c r="C630" s="68"/>
      <c r="D630" s="68"/>
      <c r="E630" s="339" t="s">
        <v>3097</v>
      </c>
      <c r="F630" s="68" t="s">
        <v>1245</v>
      </c>
      <c r="G630" s="68"/>
      <c r="H630" s="68"/>
      <c r="I630" s="68"/>
      <c r="J630" s="68"/>
    </row>
    <row r="631" spans="1:10" ht="15.6" hidden="1" x14ac:dyDescent="0.3">
      <c r="A631" s="68"/>
      <c r="B631" s="68"/>
      <c r="C631" s="68"/>
      <c r="D631" s="68"/>
      <c r="E631" s="339" t="s">
        <v>3098</v>
      </c>
      <c r="F631" s="68" t="s">
        <v>1247</v>
      </c>
      <c r="G631" s="68"/>
      <c r="H631" s="68"/>
      <c r="I631" s="68"/>
      <c r="J631" s="68"/>
    </row>
    <row r="632" spans="1:10" ht="15.6" hidden="1" x14ac:dyDescent="0.3">
      <c r="A632" s="68"/>
      <c r="B632" s="68"/>
      <c r="C632" s="68"/>
      <c r="D632" s="68"/>
      <c r="E632" s="339" t="s">
        <v>3099</v>
      </c>
      <c r="F632" s="68" t="s">
        <v>3100</v>
      </c>
      <c r="G632" s="68"/>
      <c r="H632" s="68"/>
      <c r="I632" s="68"/>
      <c r="J632" s="68"/>
    </row>
    <row r="633" spans="1:10" ht="15.6" hidden="1" x14ac:dyDescent="0.3">
      <c r="A633" s="68"/>
      <c r="B633" s="68"/>
      <c r="C633" s="68"/>
      <c r="D633" s="68"/>
      <c r="E633" s="339" t="s">
        <v>3101</v>
      </c>
      <c r="F633" s="68" t="s">
        <v>3102</v>
      </c>
      <c r="G633" s="68"/>
      <c r="H633" s="68"/>
      <c r="I633" s="68"/>
      <c r="J633" s="68"/>
    </row>
    <row r="634" spans="1:10" ht="15.6" hidden="1" x14ac:dyDescent="0.3">
      <c r="A634" s="68"/>
      <c r="B634" s="68"/>
      <c r="C634" s="68"/>
      <c r="D634" s="68"/>
      <c r="E634" s="339" t="s">
        <v>3103</v>
      </c>
      <c r="F634" s="68" t="s">
        <v>3104</v>
      </c>
      <c r="G634" s="68"/>
      <c r="H634" s="68"/>
      <c r="I634" s="68"/>
      <c r="J634" s="68"/>
    </row>
    <row r="635" spans="1:10" ht="15.6" hidden="1" x14ac:dyDescent="0.3">
      <c r="A635" s="68"/>
      <c r="B635" s="68"/>
      <c r="C635" s="68"/>
      <c r="D635" s="68"/>
      <c r="E635" s="339" t="s">
        <v>3105</v>
      </c>
      <c r="F635" s="68" t="s">
        <v>3106</v>
      </c>
      <c r="G635" s="68"/>
      <c r="H635" s="68"/>
      <c r="I635" s="68"/>
      <c r="J635" s="68"/>
    </row>
    <row r="636" spans="1:10" ht="15.6" hidden="1" x14ac:dyDescent="0.3">
      <c r="A636" s="68"/>
      <c r="B636" s="68"/>
      <c r="C636" s="68"/>
      <c r="D636" s="68"/>
      <c r="E636" s="339" t="s">
        <v>3107</v>
      </c>
      <c r="F636" s="68" t="s">
        <v>3108</v>
      </c>
      <c r="G636" s="68"/>
      <c r="H636" s="68"/>
      <c r="I636" s="68"/>
      <c r="J636" s="68"/>
    </row>
    <row r="637" spans="1:10" ht="15.6" hidden="1" x14ac:dyDescent="0.3">
      <c r="A637" s="68"/>
      <c r="B637" s="68"/>
      <c r="C637" s="68"/>
      <c r="D637" s="68"/>
      <c r="E637" s="339" t="s">
        <v>3109</v>
      </c>
      <c r="F637" s="68" t="s">
        <v>3110</v>
      </c>
      <c r="G637" s="68"/>
      <c r="H637" s="68"/>
      <c r="I637" s="68"/>
      <c r="J637" s="68"/>
    </row>
    <row r="638" spans="1:10" ht="15.6" hidden="1" x14ac:dyDescent="0.3">
      <c r="A638" s="68"/>
      <c r="B638" s="68"/>
      <c r="C638" s="68"/>
      <c r="D638" s="68"/>
      <c r="E638" s="339" t="s">
        <v>3111</v>
      </c>
      <c r="F638" s="68" t="s">
        <v>3112</v>
      </c>
      <c r="G638" s="68"/>
      <c r="H638" s="68"/>
      <c r="I638" s="68"/>
      <c r="J638" s="68"/>
    </row>
    <row r="639" spans="1:10" ht="15.6" hidden="1" x14ac:dyDescent="0.3">
      <c r="A639" s="68"/>
      <c r="B639" s="68"/>
      <c r="C639" s="68"/>
      <c r="D639" s="68"/>
      <c r="E639" s="339" t="s">
        <v>3113</v>
      </c>
      <c r="F639" s="68" t="s">
        <v>3114</v>
      </c>
      <c r="G639" s="68"/>
      <c r="H639" s="68"/>
      <c r="I639" s="68"/>
      <c r="J639" s="68"/>
    </row>
    <row r="640" spans="1:10" ht="15.6" hidden="1" x14ac:dyDescent="0.3">
      <c r="A640" s="68"/>
      <c r="B640" s="68"/>
      <c r="C640" s="68"/>
      <c r="D640" s="68"/>
      <c r="E640" s="339" t="s">
        <v>3115</v>
      </c>
      <c r="F640" s="68" t="s">
        <v>3116</v>
      </c>
      <c r="G640" s="68"/>
      <c r="H640" s="68"/>
      <c r="I640" s="68"/>
      <c r="J640" s="68"/>
    </row>
    <row r="641" spans="1:10" ht="15.6" hidden="1" x14ac:dyDescent="0.3">
      <c r="A641" s="68"/>
      <c r="B641" s="68"/>
      <c r="C641" s="68"/>
      <c r="D641" s="68"/>
      <c r="E641" s="339" t="s">
        <v>3117</v>
      </c>
      <c r="F641" s="68" t="s">
        <v>3118</v>
      </c>
      <c r="G641" s="68"/>
      <c r="H641" s="68"/>
      <c r="I641" s="68"/>
      <c r="J641" s="68"/>
    </row>
    <row r="642" spans="1:10" ht="15.6" hidden="1" x14ac:dyDescent="0.3">
      <c r="A642" s="68"/>
      <c r="B642" s="68"/>
      <c r="C642" s="68"/>
      <c r="D642" s="68"/>
      <c r="E642" s="339" t="s">
        <v>3119</v>
      </c>
      <c r="F642" s="68" t="s">
        <v>3120</v>
      </c>
      <c r="G642" s="68"/>
      <c r="H642" s="68"/>
      <c r="I642" s="68"/>
      <c r="J642" s="68"/>
    </row>
    <row r="643" spans="1:10" ht="15.6" hidden="1" x14ac:dyDescent="0.3">
      <c r="A643" s="68"/>
      <c r="B643" s="68"/>
      <c r="C643" s="68"/>
      <c r="D643" s="68"/>
      <c r="E643" s="339" t="s">
        <v>3121</v>
      </c>
      <c r="F643" s="68" t="s">
        <v>3122</v>
      </c>
      <c r="G643" s="68"/>
      <c r="H643" s="68"/>
      <c r="I643" s="68"/>
      <c r="J643" s="68"/>
    </row>
    <row r="644" spans="1:10" ht="15.6" hidden="1" x14ac:dyDescent="0.3">
      <c r="A644" s="68"/>
      <c r="B644" s="68"/>
      <c r="C644" s="68"/>
      <c r="D644" s="68"/>
      <c r="E644" s="339" t="s">
        <v>3123</v>
      </c>
      <c r="F644" s="68" t="s">
        <v>3124</v>
      </c>
      <c r="G644" s="68"/>
      <c r="H644" s="68"/>
      <c r="I644" s="68"/>
      <c r="J644" s="68"/>
    </row>
    <row r="645" spans="1:10" ht="15.6" hidden="1" x14ac:dyDescent="0.3">
      <c r="A645" s="68"/>
      <c r="B645" s="68"/>
      <c r="C645" s="68"/>
      <c r="D645" s="68"/>
      <c r="E645" s="339" t="s">
        <v>3125</v>
      </c>
      <c r="F645" s="68" t="s">
        <v>3126</v>
      </c>
      <c r="G645" s="68"/>
      <c r="H645" s="68"/>
      <c r="I645" s="68"/>
      <c r="J645" s="68"/>
    </row>
    <row r="646" spans="1:10" ht="15.6" hidden="1" x14ac:dyDescent="0.3">
      <c r="A646" s="68"/>
      <c r="B646" s="68"/>
      <c r="C646" s="68"/>
      <c r="D646" s="68"/>
      <c r="E646" s="339" t="s">
        <v>3127</v>
      </c>
      <c r="F646" s="68" t="s">
        <v>3128</v>
      </c>
      <c r="G646" s="68"/>
      <c r="H646" s="68"/>
      <c r="I646" s="68"/>
      <c r="J646" s="68"/>
    </row>
    <row r="647" spans="1:10" ht="15.6" hidden="1" x14ac:dyDescent="0.3">
      <c r="A647" s="68"/>
      <c r="B647" s="68"/>
      <c r="C647" s="68"/>
      <c r="D647" s="68"/>
      <c r="E647" s="339" t="s">
        <v>3129</v>
      </c>
      <c r="F647" s="68" t="s">
        <v>3130</v>
      </c>
      <c r="G647" s="68"/>
      <c r="H647" s="68"/>
      <c r="I647" s="68"/>
      <c r="J647" s="68"/>
    </row>
    <row r="648" spans="1:10" ht="15.6" hidden="1" x14ac:dyDescent="0.3">
      <c r="A648" s="68"/>
      <c r="B648" s="68"/>
      <c r="C648" s="68"/>
      <c r="D648" s="68"/>
      <c r="E648" s="339" t="s">
        <v>3131</v>
      </c>
      <c r="F648" s="68" t="s">
        <v>3132</v>
      </c>
      <c r="G648" s="68"/>
      <c r="H648" s="68"/>
      <c r="I648" s="68"/>
      <c r="J648" s="68"/>
    </row>
    <row r="649" spans="1:10" ht="15.6" hidden="1" x14ac:dyDescent="0.3">
      <c r="A649" s="68"/>
      <c r="B649" s="68"/>
      <c r="C649" s="68"/>
      <c r="D649" s="68"/>
      <c r="E649" s="339" t="s">
        <v>3133</v>
      </c>
      <c r="F649" s="68" t="s">
        <v>3134</v>
      </c>
      <c r="G649" s="68"/>
      <c r="H649" s="68"/>
      <c r="I649" s="68"/>
      <c r="J649" s="68"/>
    </row>
    <row r="650" spans="1:10" ht="15.6" hidden="1" x14ac:dyDescent="0.3">
      <c r="A650" s="68"/>
      <c r="B650" s="68"/>
      <c r="C650" s="68"/>
      <c r="D650" s="68"/>
      <c r="E650" s="339" t="s">
        <v>3135</v>
      </c>
      <c r="F650" s="68" t="s">
        <v>3136</v>
      </c>
      <c r="G650" s="68"/>
      <c r="H650" s="68"/>
      <c r="I650" s="68"/>
      <c r="J650" s="68"/>
    </row>
    <row r="651" spans="1:10" ht="15.6" hidden="1" x14ac:dyDescent="0.3">
      <c r="A651" s="68"/>
      <c r="B651" s="68"/>
      <c r="C651" s="68"/>
      <c r="D651" s="68"/>
      <c r="E651" s="339" t="s">
        <v>3137</v>
      </c>
      <c r="F651" s="68" t="s">
        <v>3138</v>
      </c>
      <c r="G651" s="68"/>
      <c r="H651" s="68"/>
      <c r="I651" s="68"/>
      <c r="J651" s="68"/>
    </row>
    <row r="652" spans="1:10" ht="15.6" hidden="1" x14ac:dyDescent="0.3">
      <c r="A652" s="68"/>
      <c r="B652" s="68"/>
      <c r="C652" s="68"/>
      <c r="D652" s="68"/>
      <c r="E652" s="339" t="s">
        <v>3139</v>
      </c>
      <c r="F652" s="68" t="s">
        <v>3140</v>
      </c>
      <c r="G652" s="68"/>
      <c r="H652" s="68"/>
      <c r="I652" s="68"/>
      <c r="J652" s="68"/>
    </row>
    <row r="653" spans="1:10" ht="15.6" hidden="1" x14ac:dyDescent="0.3">
      <c r="A653" s="68"/>
      <c r="B653" s="68"/>
      <c r="C653" s="68"/>
      <c r="D653" s="68"/>
      <c r="E653" s="339" t="s">
        <v>3141</v>
      </c>
      <c r="F653" s="68" t="s">
        <v>3142</v>
      </c>
      <c r="G653" s="68"/>
      <c r="H653" s="68"/>
      <c r="I653" s="68"/>
      <c r="J653" s="68"/>
    </row>
    <row r="654" spans="1:10" ht="15.6" hidden="1" x14ac:dyDescent="0.3">
      <c r="A654" s="68"/>
      <c r="B654" s="68"/>
      <c r="C654" s="68"/>
      <c r="D654" s="68"/>
      <c r="E654" s="339" t="s">
        <v>3143</v>
      </c>
      <c r="F654" s="68" t="s">
        <v>3144</v>
      </c>
      <c r="G654" s="68"/>
      <c r="H654" s="68"/>
      <c r="I654" s="68"/>
      <c r="J654" s="68"/>
    </row>
    <row r="655" spans="1:10" ht="15.6" hidden="1" x14ac:dyDescent="0.3">
      <c r="A655" s="68"/>
      <c r="B655" s="68"/>
      <c r="C655" s="68"/>
      <c r="D655" s="68"/>
      <c r="E655" s="339" t="s">
        <v>3145</v>
      </c>
      <c r="F655" s="68" t="s">
        <v>3146</v>
      </c>
      <c r="G655" s="68"/>
      <c r="H655" s="68"/>
      <c r="I655" s="68"/>
      <c r="J655" s="68"/>
    </row>
    <row r="656" spans="1:10" ht="15.6" hidden="1" x14ac:dyDescent="0.3">
      <c r="A656" s="68"/>
      <c r="B656" s="68"/>
      <c r="C656" s="68"/>
      <c r="D656" s="68"/>
      <c r="E656" s="339" t="s">
        <v>3147</v>
      </c>
      <c r="F656" s="68" t="s">
        <v>3148</v>
      </c>
      <c r="G656" s="68"/>
      <c r="H656" s="68"/>
      <c r="I656" s="68"/>
      <c r="J656" s="68"/>
    </row>
    <row r="657" spans="1:10" ht="15.6" hidden="1" x14ac:dyDescent="0.3">
      <c r="A657" s="68"/>
      <c r="B657" s="68"/>
      <c r="C657" s="68"/>
      <c r="D657" s="68"/>
      <c r="E657" s="339" t="s">
        <v>3149</v>
      </c>
      <c r="F657" s="68" t="s">
        <v>3150</v>
      </c>
      <c r="G657" s="68"/>
      <c r="H657" s="68"/>
      <c r="I657" s="68"/>
      <c r="J657" s="68"/>
    </row>
    <row r="658" spans="1:10" ht="15.6" hidden="1" x14ac:dyDescent="0.3">
      <c r="A658" s="68"/>
      <c r="B658" s="68"/>
      <c r="C658" s="68"/>
      <c r="D658" s="68"/>
      <c r="E658" s="339" t="s">
        <v>3151</v>
      </c>
      <c r="F658" s="68" t="s">
        <v>3152</v>
      </c>
      <c r="G658" s="68"/>
      <c r="H658" s="68"/>
      <c r="I658" s="68"/>
      <c r="J658" s="68"/>
    </row>
    <row r="659" spans="1:10" ht="15.6" hidden="1" x14ac:dyDescent="0.3">
      <c r="A659" s="68"/>
      <c r="B659" s="68"/>
      <c r="C659" s="68"/>
      <c r="D659" s="68"/>
      <c r="E659" s="339" t="s">
        <v>3153</v>
      </c>
      <c r="F659" s="68" t="s">
        <v>3154</v>
      </c>
      <c r="G659" s="68"/>
      <c r="H659" s="68"/>
      <c r="I659" s="68"/>
      <c r="J659" s="68"/>
    </row>
    <row r="660" spans="1:10" ht="15.6" hidden="1" x14ac:dyDescent="0.3">
      <c r="A660" s="68"/>
      <c r="B660" s="68"/>
      <c r="C660" s="68"/>
      <c r="D660" s="68"/>
      <c r="E660" s="339" t="s">
        <v>3155</v>
      </c>
      <c r="F660" s="68" t="s">
        <v>3156</v>
      </c>
      <c r="G660" s="68"/>
      <c r="H660" s="68"/>
      <c r="I660" s="68"/>
      <c r="J660" s="68"/>
    </row>
    <row r="661" spans="1:10" ht="15.6" hidden="1" x14ac:dyDescent="0.3">
      <c r="A661" s="68"/>
      <c r="B661" s="68"/>
      <c r="C661" s="68"/>
      <c r="D661" s="68"/>
      <c r="E661" s="339" t="s">
        <v>3157</v>
      </c>
      <c r="F661" s="68" t="s">
        <v>3158</v>
      </c>
      <c r="G661" s="68"/>
      <c r="H661" s="68"/>
      <c r="I661" s="68"/>
      <c r="J661" s="68"/>
    </row>
    <row r="662" spans="1:10" ht="15.6" hidden="1" x14ac:dyDescent="0.3">
      <c r="A662" s="68"/>
      <c r="B662" s="68"/>
      <c r="C662" s="68"/>
      <c r="D662" s="68"/>
      <c r="E662" s="339" t="s">
        <v>3159</v>
      </c>
      <c r="F662" s="68" t="s">
        <v>3160</v>
      </c>
      <c r="G662" s="68"/>
      <c r="H662" s="68"/>
      <c r="I662" s="68"/>
      <c r="J662" s="68"/>
    </row>
    <row r="663" spans="1:10" ht="15.6" hidden="1" x14ac:dyDescent="0.3">
      <c r="A663" s="68"/>
      <c r="B663" s="68"/>
      <c r="C663" s="68"/>
      <c r="D663" s="68"/>
      <c r="E663" s="339" t="s">
        <v>3161</v>
      </c>
      <c r="F663" s="68" t="s">
        <v>3162</v>
      </c>
      <c r="G663" s="68"/>
      <c r="H663" s="68"/>
      <c r="I663" s="68"/>
      <c r="J663" s="68"/>
    </row>
    <row r="664" spans="1:10" ht="15.6" hidden="1" x14ac:dyDescent="0.3">
      <c r="A664" s="68"/>
      <c r="B664" s="68"/>
      <c r="C664" s="68"/>
      <c r="D664" s="68"/>
      <c r="E664" s="339" t="s">
        <v>3163</v>
      </c>
      <c r="F664" s="68" t="s">
        <v>3164</v>
      </c>
      <c r="G664" s="68"/>
      <c r="H664" s="68"/>
      <c r="I664" s="68"/>
      <c r="J664" s="68"/>
    </row>
    <row r="665" spans="1:10" ht="15.6" hidden="1" x14ac:dyDescent="0.3">
      <c r="A665" s="68"/>
      <c r="B665" s="68"/>
      <c r="C665" s="68"/>
      <c r="D665" s="68"/>
      <c r="E665" s="339" t="s">
        <v>3165</v>
      </c>
      <c r="F665" s="68" t="s">
        <v>3166</v>
      </c>
      <c r="G665" s="68"/>
      <c r="H665" s="68"/>
      <c r="I665" s="68"/>
      <c r="J665" s="68"/>
    </row>
    <row r="666" spans="1:10" ht="15.6" hidden="1" x14ac:dyDescent="0.3">
      <c r="A666" s="68"/>
      <c r="B666" s="68"/>
      <c r="C666" s="68"/>
      <c r="D666" s="68"/>
      <c r="E666" s="339" t="s">
        <v>3167</v>
      </c>
      <c r="F666" s="68" t="s">
        <v>3168</v>
      </c>
      <c r="G666" s="68"/>
      <c r="H666" s="68"/>
      <c r="I666" s="68"/>
      <c r="J666" s="68"/>
    </row>
    <row r="667" spans="1:10" ht="15.6" hidden="1" x14ac:dyDescent="0.3">
      <c r="A667" s="68"/>
      <c r="B667" s="68"/>
      <c r="C667" s="68"/>
      <c r="D667" s="68"/>
      <c r="E667" s="339" t="s">
        <v>3169</v>
      </c>
      <c r="F667" s="68" t="s">
        <v>3170</v>
      </c>
      <c r="G667" s="68"/>
      <c r="H667" s="68"/>
      <c r="I667" s="68"/>
      <c r="J667" s="68"/>
    </row>
    <row r="668" spans="1:10" ht="15.6" hidden="1" x14ac:dyDescent="0.3">
      <c r="A668" s="68"/>
      <c r="B668" s="68"/>
      <c r="C668" s="68"/>
      <c r="D668" s="68"/>
      <c r="E668" s="339" t="s">
        <v>3171</v>
      </c>
      <c r="F668" s="68" t="s">
        <v>3172</v>
      </c>
      <c r="G668" s="68"/>
      <c r="H668" s="68"/>
      <c r="I668" s="68"/>
      <c r="J668" s="68"/>
    </row>
    <row r="669" spans="1:10" ht="15.6" hidden="1" x14ac:dyDescent="0.3">
      <c r="A669" s="68"/>
      <c r="B669" s="68"/>
      <c r="C669" s="68"/>
      <c r="D669" s="68"/>
      <c r="E669" s="339" t="s">
        <v>3173</v>
      </c>
      <c r="F669" s="68" t="s">
        <v>3174</v>
      </c>
      <c r="G669" s="68"/>
      <c r="H669" s="68"/>
      <c r="I669" s="68"/>
      <c r="J669" s="68"/>
    </row>
    <row r="670" spans="1:10" ht="15.6" hidden="1" x14ac:dyDescent="0.3">
      <c r="A670" s="68"/>
      <c r="B670" s="68"/>
      <c r="C670" s="68"/>
      <c r="D670" s="68"/>
      <c r="E670" s="339" t="s">
        <v>3175</v>
      </c>
      <c r="F670" s="68" t="s">
        <v>3176</v>
      </c>
      <c r="G670" s="68"/>
      <c r="H670" s="68"/>
      <c r="I670" s="68"/>
      <c r="J670" s="68"/>
    </row>
    <row r="671" spans="1:10" ht="15.6" hidden="1" x14ac:dyDescent="0.3">
      <c r="A671" s="68"/>
      <c r="B671" s="68"/>
      <c r="C671" s="68"/>
      <c r="D671" s="68"/>
      <c r="E671" s="339" t="s">
        <v>3177</v>
      </c>
      <c r="F671" s="68" t="s">
        <v>3178</v>
      </c>
      <c r="G671" s="68"/>
      <c r="H671" s="68"/>
      <c r="I671" s="68"/>
      <c r="J671" s="68"/>
    </row>
    <row r="672" spans="1:10" ht="15.6" hidden="1" x14ac:dyDescent="0.3">
      <c r="A672" s="68"/>
      <c r="B672" s="68"/>
      <c r="C672" s="68"/>
      <c r="D672" s="68"/>
      <c r="E672" s="339" t="s">
        <v>3179</v>
      </c>
      <c r="F672" s="68" t="s">
        <v>3180</v>
      </c>
      <c r="G672" s="68"/>
      <c r="H672" s="68"/>
      <c r="I672" s="68"/>
      <c r="J672" s="68"/>
    </row>
    <row r="673" spans="1:10" ht="15.6" hidden="1" x14ac:dyDescent="0.3">
      <c r="A673" s="68"/>
      <c r="B673" s="68"/>
      <c r="C673" s="68"/>
      <c r="D673" s="68"/>
      <c r="E673" s="339" t="s">
        <v>3181</v>
      </c>
      <c r="F673" s="68" t="s">
        <v>3182</v>
      </c>
      <c r="G673" s="68"/>
      <c r="H673" s="68"/>
      <c r="I673" s="68"/>
      <c r="J673" s="68"/>
    </row>
    <row r="674" spans="1:10" ht="15.6" hidden="1" x14ac:dyDescent="0.3">
      <c r="A674" s="68"/>
      <c r="B674" s="68"/>
      <c r="C674" s="68"/>
      <c r="D674" s="68"/>
      <c r="E674" s="339" t="s">
        <v>3183</v>
      </c>
      <c r="F674" s="68" t="s">
        <v>3184</v>
      </c>
      <c r="G674" s="68"/>
      <c r="H674" s="68"/>
      <c r="I674" s="68"/>
      <c r="J674" s="68"/>
    </row>
    <row r="675" spans="1:10" ht="15.6" hidden="1" x14ac:dyDescent="0.3">
      <c r="A675" s="68"/>
      <c r="B675" s="68"/>
      <c r="C675" s="68"/>
      <c r="D675" s="68"/>
      <c r="E675" s="339" t="s">
        <v>3185</v>
      </c>
      <c r="F675" s="68" t="s">
        <v>3186</v>
      </c>
      <c r="G675" s="68"/>
      <c r="H675" s="68"/>
      <c r="I675" s="68"/>
      <c r="J675" s="68"/>
    </row>
  </sheetData>
  <mergeCells count="48">
    <mergeCell ref="C52:G52"/>
    <mergeCell ref="B117:F117"/>
    <mergeCell ref="C44:G44"/>
    <mergeCell ref="C45:G45"/>
    <mergeCell ref="B47:G47"/>
    <mergeCell ref="C49:G49"/>
    <mergeCell ref="C50:G50"/>
    <mergeCell ref="C51:G51"/>
    <mergeCell ref="C53:G53"/>
    <mergeCell ref="C54:G54"/>
    <mergeCell ref="C55:G55"/>
    <mergeCell ref="C56:G56"/>
    <mergeCell ref="C43:G43"/>
    <mergeCell ref="B31:D31"/>
    <mergeCell ref="B32:G32"/>
    <mergeCell ref="B33:D33"/>
    <mergeCell ref="C34:G34"/>
    <mergeCell ref="C35:G35"/>
    <mergeCell ref="C36:G36"/>
    <mergeCell ref="C37:G37"/>
    <mergeCell ref="C38:G38"/>
    <mergeCell ref="C39:G39"/>
    <mergeCell ref="B40:D40"/>
    <mergeCell ref="B41:G41"/>
    <mergeCell ref="C30:G30"/>
    <mergeCell ref="C18:G18"/>
    <mergeCell ref="C19:G19"/>
    <mergeCell ref="C20:G20"/>
    <mergeCell ref="E21:G21"/>
    <mergeCell ref="C22:G22"/>
    <mergeCell ref="C23:G23"/>
    <mergeCell ref="B24:D24"/>
    <mergeCell ref="B25:G25"/>
    <mergeCell ref="C27:G27"/>
    <mergeCell ref="C28:G28"/>
    <mergeCell ref="C29:G29"/>
    <mergeCell ref="C17:G17"/>
    <mergeCell ref="B3:G3"/>
    <mergeCell ref="B4:G4"/>
    <mergeCell ref="B5:D5"/>
    <mergeCell ref="B6:G6"/>
    <mergeCell ref="B7:D7"/>
    <mergeCell ref="C8:G8"/>
    <mergeCell ref="C9:G9"/>
    <mergeCell ref="B10:B13"/>
    <mergeCell ref="C14:G14"/>
    <mergeCell ref="C15:G15"/>
    <mergeCell ref="C16:G16"/>
  </mergeCells>
  <dataValidations count="10">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$J$119:$J$120</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$I$119:$I$126</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$H$119:$H$123</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$G$119:$G$121</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G13">
      <formula1>$F$119:$F$579</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F13">
      <formula1>$E$119:$E$575</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E13">
      <formula1>$D$119:$D$178</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D13">
      <formula1>$C$119:$C$139</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C13">
      <formula1>$B$119:$B$124</formula1>
    </dataValidation>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s>
  <hyperlinks>
    <hyperlink ref="A1" location="'5.1.2.a'!A1" display="Regresar"/>
    <hyperlink ref="C38" r:id="rId1"/>
  </hyperlinks>
  <printOptions horizontalCentered="1" verticalCentered="1"/>
  <pageMargins left="0.70866141732283472" right="0.70866141732283472" top="0.74803149606299213" bottom="0.74803149606299213" header="0.31496062992125984" footer="0.31496062992125984"/>
  <pageSetup scale="24" orientation="portrait" r:id="rId2"/>
  <drawing r:id="rId3"/>
  <legacyDrawing r:id="rId4"/>
  <tableParts count="10">
    <tablePart r:id="rId5"/>
    <tablePart r:id="rId6"/>
    <tablePart r:id="rId7"/>
    <tablePart r:id="rId8"/>
    <tablePart r:id="rId9"/>
    <tablePart r:id="rId10"/>
    <tablePart r:id="rId11"/>
    <tablePart r:id="rId12"/>
    <tablePart r:id="rId13"/>
    <tablePart r:id="rId14"/>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tabColor theme="8" tint="-0.499984740745262"/>
    <pageSetUpPr fitToPage="1"/>
  </sheetPr>
  <dimension ref="A1:Z670"/>
  <sheetViews>
    <sheetView showGridLines="0" zoomScale="90" zoomScaleNormal="90" workbookViewId="0">
      <selection activeCell="E24" sqref="E24"/>
    </sheetView>
  </sheetViews>
  <sheetFormatPr baseColWidth="10" defaultColWidth="12" defaultRowHeight="15" x14ac:dyDescent="0.25"/>
  <cols>
    <col min="1" max="1" width="12.28515625" style="430" customWidth="1"/>
    <col min="2" max="2" width="31.7109375" style="448" customWidth="1"/>
    <col min="3" max="3" width="39.5703125" style="448" customWidth="1"/>
    <col min="4" max="4" width="35.7109375" style="448" customWidth="1"/>
    <col min="5" max="5" width="26.7109375" style="448" customWidth="1"/>
    <col min="6" max="6" width="26" style="448" customWidth="1"/>
    <col min="7" max="7" width="22.42578125" style="448" customWidth="1"/>
    <col min="8" max="8" width="16.7109375" style="448" customWidth="1"/>
    <col min="9" max="9" width="17" style="448" customWidth="1"/>
    <col min="10" max="10" width="22.7109375" style="448" customWidth="1"/>
    <col min="11" max="16384" width="12" style="448"/>
  </cols>
  <sheetData>
    <row r="1" spans="1:26" s="134" customFormat="1" ht="15.6" x14ac:dyDescent="0.3">
      <c r="A1" s="23" t="s">
        <v>32</v>
      </c>
      <c r="B1" s="445"/>
      <c r="C1" s="445"/>
      <c r="D1" s="445"/>
      <c r="E1" s="445"/>
      <c r="F1" s="445"/>
      <c r="G1" s="445"/>
      <c r="H1" s="445"/>
      <c r="I1" s="445"/>
      <c r="J1" s="445"/>
      <c r="K1" s="445"/>
      <c r="L1" s="445"/>
      <c r="M1" s="445"/>
      <c r="N1" s="445"/>
      <c r="O1" s="445"/>
      <c r="P1" s="445"/>
      <c r="Q1" s="445"/>
      <c r="R1" s="445"/>
      <c r="S1" s="445"/>
      <c r="T1" s="445"/>
      <c r="U1" s="445"/>
      <c r="V1" s="445"/>
      <c r="W1" s="445"/>
      <c r="X1" s="445"/>
      <c r="Y1" s="445"/>
      <c r="Z1" s="445"/>
    </row>
    <row r="2" spans="1:26" s="134" customFormat="1" ht="32.1" customHeight="1" x14ac:dyDescent="0.25">
      <c r="A2" s="445"/>
      <c r="B2" s="445"/>
      <c r="C2" s="445"/>
      <c r="D2" s="445"/>
      <c r="E2" s="445"/>
      <c r="F2" s="446" t="s">
        <v>264</v>
      </c>
      <c r="G2" s="447"/>
      <c r="H2" s="445"/>
      <c r="I2" s="445"/>
      <c r="J2" s="445"/>
      <c r="K2" s="445"/>
      <c r="L2" s="445"/>
      <c r="M2" s="445"/>
      <c r="N2" s="445"/>
      <c r="O2" s="445"/>
      <c r="P2" s="445"/>
      <c r="Q2" s="445"/>
      <c r="R2" s="445"/>
      <c r="S2" s="445"/>
      <c r="T2" s="445"/>
      <c r="U2" s="445"/>
      <c r="V2" s="445"/>
      <c r="W2" s="445"/>
      <c r="X2" s="445"/>
      <c r="Y2" s="445"/>
      <c r="Z2" s="445"/>
    </row>
    <row r="3" spans="1:26" s="797" customFormat="1" ht="45.75" customHeight="1" x14ac:dyDescent="0.25">
      <c r="A3" s="445"/>
      <c r="B3" s="1401" t="s">
        <v>265</v>
      </c>
      <c r="C3" s="1402"/>
      <c r="D3" s="1402"/>
      <c r="E3" s="1402"/>
      <c r="F3" s="1402"/>
      <c r="G3" s="1402"/>
      <c r="H3" s="445"/>
      <c r="I3" s="445"/>
      <c r="J3" s="445"/>
      <c r="K3" s="445"/>
      <c r="L3" s="445"/>
      <c r="M3" s="445"/>
      <c r="N3" s="445"/>
      <c r="O3" s="445"/>
      <c r="P3" s="445"/>
      <c r="Q3" s="445"/>
      <c r="R3" s="445"/>
      <c r="S3" s="445"/>
      <c r="T3" s="445"/>
      <c r="U3" s="445"/>
      <c r="V3" s="445"/>
      <c r="W3" s="445"/>
      <c r="X3" s="445"/>
      <c r="Y3" s="445"/>
      <c r="Z3" s="445"/>
    </row>
    <row r="4" spans="1:26" s="797" customFormat="1" ht="15.6" x14ac:dyDescent="0.3">
      <c r="A4" s="445"/>
      <c r="B4" s="1403" t="s">
        <v>266</v>
      </c>
      <c r="C4" s="1402"/>
      <c r="D4" s="1402"/>
      <c r="E4" s="1402"/>
      <c r="F4" s="1402"/>
      <c r="G4" s="1402"/>
      <c r="H4" s="445"/>
      <c r="I4" s="445"/>
      <c r="J4" s="445"/>
      <c r="K4" s="445"/>
      <c r="L4" s="445"/>
      <c r="M4" s="445"/>
      <c r="N4" s="445"/>
      <c r="O4" s="445"/>
      <c r="P4" s="445"/>
      <c r="Q4" s="445"/>
      <c r="R4" s="445"/>
      <c r="S4" s="445"/>
      <c r="T4" s="445"/>
      <c r="U4" s="445"/>
      <c r="V4" s="445"/>
      <c r="W4" s="445"/>
      <c r="X4" s="445"/>
      <c r="Y4" s="445"/>
      <c r="Z4" s="445"/>
    </row>
    <row r="5" spans="1:26" s="797" customFormat="1" ht="15.6" x14ac:dyDescent="0.3">
      <c r="A5" s="445"/>
      <c r="B5" s="1404"/>
      <c r="C5" s="1405"/>
      <c r="D5" s="1405"/>
      <c r="E5" s="445"/>
      <c r="F5" s="503"/>
      <c r="G5" s="503"/>
      <c r="H5" s="445"/>
      <c r="I5" s="445"/>
      <c r="J5" s="445"/>
      <c r="K5" s="445"/>
      <c r="L5" s="445"/>
      <c r="M5" s="445"/>
      <c r="N5" s="445"/>
      <c r="O5" s="445"/>
      <c r="P5" s="445"/>
      <c r="Q5" s="445"/>
      <c r="R5" s="445"/>
      <c r="S5" s="445"/>
      <c r="T5" s="445"/>
      <c r="U5" s="445"/>
      <c r="V5" s="445"/>
      <c r="W5" s="445"/>
      <c r="X5" s="445"/>
      <c r="Y5" s="445"/>
      <c r="Z5" s="445"/>
    </row>
    <row r="6" spans="1:26" s="797" customFormat="1" ht="15.75" x14ac:dyDescent="0.25">
      <c r="A6" s="445"/>
      <c r="B6" s="1406" t="s">
        <v>267</v>
      </c>
      <c r="C6" s="1402"/>
      <c r="D6" s="1402"/>
      <c r="E6" s="1402"/>
      <c r="F6" s="1402"/>
      <c r="G6" s="1402"/>
      <c r="H6" s="445"/>
      <c r="I6" s="445"/>
      <c r="J6" s="445"/>
      <c r="K6" s="445"/>
      <c r="L6" s="445"/>
      <c r="M6" s="445"/>
      <c r="N6" s="445"/>
      <c r="O6" s="445"/>
      <c r="P6" s="445"/>
      <c r="Q6" s="445"/>
      <c r="R6" s="445"/>
      <c r="S6" s="445"/>
      <c r="T6" s="445"/>
      <c r="U6" s="445"/>
      <c r="V6" s="445"/>
      <c r="W6" s="445"/>
      <c r="X6" s="445"/>
      <c r="Y6" s="445"/>
      <c r="Z6" s="445"/>
    </row>
    <row r="7" spans="1:26" ht="23.45" x14ac:dyDescent="0.3">
      <c r="B7" s="1407"/>
      <c r="C7" s="1407"/>
      <c r="D7" s="1407"/>
      <c r="F7" s="449"/>
      <c r="G7" s="449"/>
    </row>
    <row r="8" spans="1:26" x14ac:dyDescent="0.25">
      <c r="B8" s="450" t="s">
        <v>268</v>
      </c>
      <c r="C8" s="1391" t="s">
        <v>269</v>
      </c>
      <c r="D8" s="1391"/>
      <c r="E8" s="1391"/>
      <c r="F8" s="1391"/>
      <c r="G8" s="1391"/>
    </row>
    <row r="9" spans="1:26" ht="30" x14ac:dyDescent="0.25">
      <c r="B9" s="450" t="s">
        <v>270</v>
      </c>
      <c r="C9" s="1391" t="s">
        <v>1536</v>
      </c>
      <c r="D9" s="1391"/>
      <c r="E9" s="1391"/>
      <c r="F9" s="1391"/>
      <c r="G9" s="1391"/>
    </row>
    <row r="10" spans="1:26" ht="30" x14ac:dyDescent="0.25">
      <c r="B10" s="1408" t="s">
        <v>271</v>
      </c>
      <c r="C10" s="451" t="s">
        <v>272</v>
      </c>
      <c r="D10" s="451" t="s">
        <v>273</v>
      </c>
      <c r="E10" s="451" t="s">
        <v>274</v>
      </c>
      <c r="F10" s="452" t="s">
        <v>275</v>
      </c>
      <c r="G10" s="452" t="s">
        <v>276</v>
      </c>
    </row>
    <row r="11" spans="1:26" ht="47.65" customHeight="1" x14ac:dyDescent="0.25">
      <c r="B11" s="1409"/>
      <c r="C11" s="453" t="s">
        <v>325</v>
      </c>
      <c r="D11" s="453" t="s">
        <v>326</v>
      </c>
      <c r="E11" s="453" t="s">
        <v>333</v>
      </c>
      <c r="F11" s="454" t="s">
        <v>2405</v>
      </c>
      <c r="G11" s="454" t="s">
        <v>432</v>
      </c>
    </row>
    <row r="12" spans="1:26" ht="17.25" customHeight="1" x14ac:dyDescent="0.25">
      <c r="B12" s="1409"/>
      <c r="C12" s="453"/>
      <c r="D12" s="453"/>
      <c r="E12" s="453"/>
      <c r="F12" s="454" t="s">
        <v>282</v>
      </c>
      <c r="G12" s="454"/>
    </row>
    <row r="13" spans="1:26" ht="17.25" customHeight="1" x14ac:dyDescent="0.25">
      <c r="B13" s="1410"/>
      <c r="C13" s="453"/>
      <c r="D13" s="453"/>
      <c r="E13" s="453"/>
      <c r="F13" s="454" t="s">
        <v>282</v>
      </c>
      <c r="G13" s="454"/>
    </row>
    <row r="14" spans="1:26" x14ac:dyDescent="0.25">
      <c r="B14" s="455" t="s">
        <v>283</v>
      </c>
      <c r="C14" s="1391" t="s">
        <v>2</v>
      </c>
      <c r="D14" s="1391"/>
      <c r="E14" s="1391"/>
      <c r="F14" s="1391"/>
      <c r="G14" s="1391"/>
    </row>
    <row r="15" spans="1:26" x14ac:dyDescent="0.25">
      <c r="B15" s="450" t="s">
        <v>284</v>
      </c>
      <c r="C15" s="1391" t="s">
        <v>3210</v>
      </c>
      <c r="D15" s="1391"/>
      <c r="E15" s="1391"/>
      <c r="F15" s="1391"/>
      <c r="G15" s="1391"/>
    </row>
    <row r="16" spans="1:26" x14ac:dyDescent="0.25">
      <c r="B16" s="450" t="s">
        <v>285</v>
      </c>
      <c r="C16" s="1391" t="s">
        <v>3211</v>
      </c>
      <c r="D16" s="1391"/>
      <c r="E16" s="1391"/>
      <c r="F16" s="1391"/>
      <c r="G16" s="1391"/>
    </row>
    <row r="17" spans="2:9" x14ac:dyDescent="0.25">
      <c r="B17" s="450" t="s">
        <v>286</v>
      </c>
      <c r="C17" s="1391" t="s">
        <v>342</v>
      </c>
      <c r="D17" s="1391"/>
      <c r="E17" s="1391"/>
      <c r="F17" s="1391"/>
      <c r="G17" s="1391"/>
    </row>
    <row r="18" spans="2:9" x14ac:dyDescent="0.25">
      <c r="B18" s="450" t="s">
        <v>288</v>
      </c>
      <c r="C18" s="1391" t="s">
        <v>3212</v>
      </c>
      <c r="D18" s="1391"/>
      <c r="E18" s="1391"/>
      <c r="F18" s="1391"/>
      <c r="G18" s="1391"/>
    </row>
    <row r="19" spans="2:9" ht="36.75" customHeight="1" x14ac:dyDescent="0.25">
      <c r="B19" s="450" t="s">
        <v>289</v>
      </c>
      <c r="C19" s="1391" t="s">
        <v>1603</v>
      </c>
      <c r="D19" s="1391"/>
      <c r="E19" s="1391"/>
      <c r="F19" s="1391"/>
      <c r="G19" s="1391"/>
    </row>
    <row r="20" spans="2:9" ht="78.75" customHeight="1" x14ac:dyDescent="0.25">
      <c r="B20" s="450" t="s">
        <v>290</v>
      </c>
      <c r="C20" s="1391" t="s">
        <v>3213</v>
      </c>
      <c r="D20" s="1391"/>
      <c r="E20" s="1391"/>
      <c r="F20" s="1391"/>
      <c r="G20" s="1391"/>
    </row>
    <row r="21" spans="2:9" ht="55.5" customHeight="1" x14ac:dyDescent="0.25">
      <c r="B21" s="450" t="s">
        <v>291</v>
      </c>
      <c r="C21" s="456" t="s">
        <v>3214</v>
      </c>
      <c r="D21" s="457" t="s">
        <v>3215</v>
      </c>
      <c r="E21" s="1398" t="s">
        <v>3216</v>
      </c>
      <c r="F21" s="1399"/>
      <c r="G21" s="1400"/>
    </row>
    <row r="22" spans="2:9" ht="30" x14ac:dyDescent="0.25">
      <c r="B22" s="450" t="s">
        <v>293</v>
      </c>
      <c r="C22" s="1391" t="s">
        <v>2311</v>
      </c>
      <c r="D22" s="1391"/>
      <c r="E22" s="1391"/>
      <c r="F22" s="1391"/>
      <c r="G22" s="1391"/>
    </row>
    <row r="23" spans="2:9" ht="36.75" customHeight="1" x14ac:dyDescent="0.25">
      <c r="B23" s="450" t="s">
        <v>294</v>
      </c>
      <c r="C23" s="1391"/>
      <c r="D23" s="1391"/>
      <c r="E23" s="1391"/>
      <c r="F23" s="1391"/>
      <c r="G23" s="1391"/>
    </row>
    <row r="24" spans="2:9" x14ac:dyDescent="0.25">
      <c r="B24" s="1395"/>
      <c r="C24" s="1395"/>
      <c r="D24" s="1395"/>
      <c r="E24" s="458"/>
      <c r="F24" s="459"/>
      <c r="G24" s="459"/>
    </row>
    <row r="25" spans="2:9" ht="21" x14ac:dyDescent="0.25">
      <c r="B25" s="1394" t="s">
        <v>295</v>
      </c>
      <c r="C25" s="1394"/>
      <c r="D25" s="1394"/>
      <c r="E25" s="1394"/>
      <c r="F25" s="1394"/>
      <c r="G25" s="1394"/>
    </row>
    <row r="26" spans="2:9" ht="21" x14ac:dyDescent="0.25">
      <c r="B26" s="460"/>
      <c r="C26" s="460"/>
      <c r="D26" s="460"/>
      <c r="E26" s="458"/>
      <c r="F26" s="458"/>
      <c r="G26" s="458"/>
      <c r="I26" s="448" t="s">
        <v>296</v>
      </c>
    </row>
    <row r="27" spans="2:9" ht="51" customHeight="1" x14ac:dyDescent="0.25">
      <c r="B27" s="450" t="s">
        <v>297</v>
      </c>
      <c r="C27" s="1391" t="s">
        <v>3217</v>
      </c>
      <c r="D27" s="1391"/>
      <c r="E27" s="1391"/>
      <c r="F27" s="1391"/>
      <c r="G27" s="1391"/>
    </row>
    <row r="28" spans="2:9" ht="67.5" customHeight="1" x14ac:dyDescent="0.25">
      <c r="B28" s="450" t="s">
        <v>298</v>
      </c>
      <c r="C28" s="1391" t="s">
        <v>3218</v>
      </c>
      <c r="D28" s="1391"/>
      <c r="E28" s="1391"/>
      <c r="F28" s="1391"/>
      <c r="G28" s="1391"/>
    </row>
    <row r="29" spans="2:9" x14ac:dyDescent="0.25">
      <c r="B29" s="450" t="s">
        <v>299</v>
      </c>
      <c r="C29" s="1391" t="s">
        <v>370</v>
      </c>
      <c r="D29" s="1391"/>
      <c r="E29" s="1391"/>
      <c r="F29" s="1391"/>
      <c r="G29" s="1391"/>
    </row>
    <row r="30" spans="2:9" ht="46.5" customHeight="1" x14ac:dyDescent="0.25">
      <c r="B30" s="450" t="s">
        <v>301</v>
      </c>
      <c r="C30" s="1397" t="s">
        <v>331</v>
      </c>
      <c r="D30" s="1397"/>
      <c r="E30" s="1397"/>
      <c r="F30" s="1397"/>
      <c r="G30" s="1397"/>
    </row>
    <row r="31" spans="2:9" x14ac:dyDescent="0.25">
      <c r="B31" s="1393"/>
      <c r="C31" s="1393"/>
      <c r="D31" s="1393"/>
      <c r="E31" s="458"/>
      <c r="F31" s="458"/>
      <c r="G31" s="458"/>
    </row>
    <row r="32" spans="2:9" ht="21" x14ac:dyDescent="0.25">
      <c r="B32" s="1394" t="s">
        <v>303</v>
      </c>
      <c r="C32" s="1394"/>
      <c r="D32" s="1394"/>
      <c r="E32" s="1394"/>
      <c r="F32" s="1394"/>
      <c r="G32" s="1394"/>
    </row>
    <row r="33" spans="2:10" x14ac:dyDescent="0.25">
      <c r="B33" s="1395"/>
      <c r="C33" s="1395"/>
      <c r="D33" s="1395"/>
      <c r="E33" s="458"/>
      <c r="F33" s="458"/>
      <c r="G33" s="458"/>
    </row>
    <row r="34" spans="2:10" ht="29.25" customHeight="1" x14ac:dyDescent="0.25">
      <c r="B34" s="450" t="s">
        <v>304</v>
      </c>
      <c r="C34" s="1391" t="s">
        <v>3219</v>
      </c>
      <c r="D34" s="1391"/>
      <c r="E34" s="1391"/>
      <c r="F34" s="1391"/>
      <c r="G34" s="1391"/>
    </row>
    <row r="35" spans="2:10" ht="29.25" customHeight="1" x14ac:dyDescent="0.25">
      <c r="B35" s="450" t="s">
        <v>305</v>
      </c>
      <c r="C35" s="1391" t="s">
        <v>3220</v>
      </c>
      <c r="D35" s="1391"/>
      <c r="E35" s="1391"/>
      <c r="F35" s="1391"/>
      <c r="G35" s="1391"/>
    </row>
    <row r="36" spans="2:10" ht="29.25" customHeight="1" x14ac:dyDescent="0.25">
      <c r="B36" s="450" t="s">
        <v>306</v>
      </c>
      <c r="C36" s="1391" t="s">
        <v>3221</v>
      </c>
      <c r="D36" s="1391"/>
      <c r="E36" s="1391"/>
      <c r="F36" s="1391"/>
      <c r="G36" s="1391"/>
    </row>
    <row r="37" spans="2:10" ht="29.25" customHeight="1" x14ac:dyDescent="0.25">
      <c r="B37" s="450" t="s">
        <v>307</v>
      </c>
      <c r="C37" s="1391" t="s">
        <v>3222</v>
      </c>
      <c r="D37" s="1391"/>
      <c r="E37" s="1391"/>
      <c r="F37" s="1391"/>
      <c r="G37" s="1391"/>
      <c r="J37" s="458"/>
    </row>
    <row r="38" spans="2:10" ht="29.25" customHeight="1" x14ac:dyDescent="0.25">
      <c r="B38" s="450" t="s">
        <v>308</v>
      </c>
      <c r="C38" s="1396" t="s">
        <v>1918</v>
      </c>
      <c r="D38" s="1391"/>
      <c r="E38" s="1391"/>
      <c r="F38" s="1391"/>
      <c r="G38" s="1391"/>
    </row>
    <row r="39" spans="2:10" ht="29.25" customHeight="1" x14ac:dyDescent="0.25">
      <c r="B39" s="450" t="s">
        <v>309</v>
      </c>
      <c r="C39" s="1391" t="s">
        <v>3223</v>
      </c>
      <c r="D39" s="1391"/>
      <c r="E39" s="1391"/>
      <c r="F39" s="1391"/>
      <c r="G39" s="1391"/>
    </row>
    <row r="40" spans="2:10" x14ac:dyDescent="0.25">
      <c r="B40" s="1393"/>
      <c r="C40" s="1393"/>
      <c r="D40" s="1393"/>
      <c r="E40" s="458"/>
      <c r="F40" s="459"/>
      <c r="G40" s="459"/>
    </row>
    <row r="41" spans="2:10" ht="21" x14ac:dyDescent="0.25">
      <c r="B41" s="1392" t="s">
        <v>310</v>
      </c>
      <c r="C41" s="1392"/>
      <c r="D41" s="1392"/>
      <c r="E41" s="1392"/>
      <c r="F41" s="1392"/>
      <c r="G41" s="1392"/>
    </row>
    <row r="42" spans="2:10" ht="21" x14ac:dyDescent="0.25">
      <c r="B42" s="461"/>
      <c r="C42" s="461"/>
      <c r="D42" s="461"/>
      <c r="E42" s="458"/>
      <c r="F42" s="458"/>
      <c r="G42" s="458"/>
    </row>
    <row r="43" spans="2:10" ht="30" x14ac:dyDescent="0.25">
      <c r="B43" s="450" t="s">
        <v>311</v>
      </c>
      <c r="C43" s="1391" t="s">
        <v>3224</v>
      </c>
      <c r="D43" s="1391"/>
      <c r="E43" s="1391"/>
      <c r="F43" s="1391"/>
      <c r="G43" s="1391"/>
    </row>
    <row r="44" spans="2:10" ht="82.5" customHeight="1" x14ac:dyDescent="0.25">
      <c r="B44" s="450" t="s">
        <v>312</v>
      </c>
      <c r="C44" s="1391" t="s">
        <v>2311</v>
      </c>
      <c r="D44" s="1391"/>
      <c r="E44" s="1391"/>
      <c r="F44" s="1391"/>
      <c r="G44" s="1391"/>
    </row>
    <row r="45" spans="2:10" ht="75.75" customHeight="1" x14ac:dyDescent="0.25">
      <c r="B45" s="450" t="s">
        <v>313</v>
      </c>
      <c r="C45" s="1391" t="s">
        <v>2311</v>
      </c>
      <c r="D45" s="1391"/>
      <c r="E45" s="1391"/>
      <c r="F45" s="1391"/>
      <c r="G45" s="1391"/>
    </row>
    <row r="46" spans="2:10" x14ac:dyDescent="0.25">
      <c r="B46" s="462"/>
      <c r="C46" s="463"/>
      <c r="D46" s="464"/>
      <c r="E46" s="458"/>
      <c r="F46" s="458"/>
      <c r="G46" s="458"/>
    </row>
    <row r="47" spans="2:10" ht="21" x14ac:dyDescent="0.25">
      <c r="B47" s="1392" t="s">
        <v>314</v>
      </c>
      <c r="C47" s="1392"/>
      <c r="D47" s="1392"/>
      <c r="E47" s="1392"/>
      <c r="F47" s="1392"/>
      <c r="G47" s="1392"/>
    </row>
    <row r="48" spans="2:10" x14ac:dyDescent="0.25">
      <c r="B48" s="465"/>
      <c r="C48" s="465"/>
      <c r="D48" s="465"/>
      <c r="E48" s="458"/>
      <c r="F48" s="458"/>
      <c r="G48" s="466"/>
    </row>
    <row r="49" spans="2:7" x14ac:dyDescent="0.25">
      <c r="B49" s="467" t="s">
        <v>315</v>
      </c>
      <c r="C49" s="1389" t="s">
        <v>3225</v>
      </c>
      <c r="D49" s="1389"/>
      <c r="E49" s="1389"/>
      <c r="F49" s="1389"/>
      <c r="G49" s="1389"/>
    </row>
    <row r="50" spans="2:7" ht="30" x14ac:dyDescent="0.25">
      <c r="B50" s="467" t="s">
        <v>316</v>
      </c>
      <c r="C50" s="1389" t="s">
        <v>3226</v>
      </c>
      <c r="D50" s="1389"/>
      <c r="E50" s="1389"/>
      <c r="F50" s="1389"/>
      <c r="G50" s="1389"/>
    </row>
    <row r="51" spans="2:7" x14ac:dyDescent="0.25">
      <c r="B51" s="467" t="s">
        <v>317</v>
      </c>
      <c r="C51" s="1389" t="s">
        <v>3227</v>
      </c>
      <c r="D51" s="1389"/>
      <c r="E51" s="1389"/>
      <c r="F51" s="1389"/>
      <c r="G51" s="1389"/>
    </row>
    <row r="52" spans="2:7" x14ac:dyDescent="0.25">
      <c r="B52" s="467" t="s">
        <v>318</v>
      </c>
      <c r="C52" s="1389" t="s">
        <v>3228</v>
      </c>
      <c r="D52" s="1389"/>
      <c r="E52" s="1389"/>
      <c r="F52" s="1389"/>
      <c r="G52" s="1389"/>
    </row>
    <row r="53" spans="2:7" x14ac:dyDescent="0.25">
      <c r="B53" s="458"/>
      <c r="C53" s="458"/>
      <c r="D53" s="458"/>
      <c r="E53" s="458"/>
      <c r="F53" s="458"/>
      <c r="G53" s="458"/>
    </row>
    <row r="112" spans="2:6" ht="14.45" hidden="1" x14ac:dyDescent="0.3">
      <c r="B112" s="1390" t="s">
        <v>271</v>
      </c>
      <c r="C112" s="1390"/>
      <c r="D112" s="1390"/>
      <c r="E112" s="1390"/>
      <c r="F112" s="1390"/>
    </row>
    <row r="113" spans="2:12" ht="14.45" hidden="1" x14ac:dyDescent="0.3">
      <c r="B113" s="468" t="s">
        <v>272</v>
      </c>
      <c r="C113" s="468" t="s">
        <v>273</v>
      </c>
      <c r="D113" s="468" t="s">
        <v>274</v>
      </c>
      <c r="E113" s="469" t="s">
        <v>322</v>
      </c>
      <c r="F113" s="469" t="s">
        <v>276</v>
      </c>
      <c r="G113" s="468" t="s">
        <v>283</v>
      </c>
      <c r="H113" s="468" t="s">
        <v>286</v>
      </c>
      <c r="I113" s="468" t="s">
        <v>323</v>
      </c>
      <c r="J113" s="468" t="s">
        <v>301</v>
      </c>
      <c r="K113" s="458"/>
      <c r="L113" s="458"/>
    </row>
    <row r="114" spans="2:12" ht="14.45" hidden="1" x14ac:dyDescent="0.3">
      <c r="B114" s="470" t="s">
        <v>325</v>
      </c>
      <c r="C114" s="470" t="s">
        <v>326</v>
      </c>
      <c r="D114" s="470" t="s">
        <v>87</v>
      </c>
      <c r="E114" s="470" t="s">
        <v>2334</v>
      </c>
      <c r="F114" s="448" t="s">
        <v>2335</v>
      </c>
      <c r="G114" s="448" t="s">
        <v>2</v>
      </c>
      <c r="H114" s="448" t="s">
        <v>329</v>
      </c>
      <c r="I114" s="448" t="s">
        <v>330</v>
      </c>
      <c r="J114" s="448" t="s">
        <v>331</v>
      </c>
    </row>
    <row r="115" spans="2:12" ht="14.45" hidden="1" x14ac:dyDescent="0.3">
      <c r="B115" s="470" t="s">
        <v>47</v>
      </c>
      <c r="C115" s="470" t="s">
        <v>332</v>
      </c>
      <c r="D115" s="470" t="s">
        <v>333</v>
      </c>
      <c r="E115" s="470" t="s">
        <v>2336</v>
      </c>
      <c r="F115" s="448" t="s">
        <v>2337</v>
      </c>
      <c r="G115" s="448" t="s">
        <v>0</v>
      </c>
      <c r="H115" s="448" t="s">
        <v>287</v>
      </c>
      <c r="I115" s="448" t="s">
        <v>336</v>
      </c>
      <c r="J115" s="448" t="s">
        <v>302</v>
      </c>
    </row>
    <row r="116" spans="2:12" ht="14.45" hidden="1" x14ac:dyDescent="0.3">
      <c r="B116" s="470" t="s">
        <v>25</v>
      </c>
      <c r="C116" s="470" t="s">
        <v>337</v>
      </c>
      <c r="D116" s="470" t="s">
        <v>338</v>
      </c>
      <c r="E116" s="470" t="s">
        <v>2338</v>
      </c>
      <c r="F116" s="448" t="s">
        <v>2339</v>
      </c>
      <c r="G116" s="448" t="s">
        <v>341</v>
      </c>
      <c r="H116" s="448" t="s">
        <v>342</v>
      </c>
      <c r="I116" s="448" t="s">
        <v>343</v>
      </c>
    </row>
    <row r="117" spans="2:12" ht="14.45" hidden="1" x14ac:dyDescent="0.3">
      <c r="B117" s="470" t="s">
        <v>2340</v>
      </c>
      <c r="C117" s="470" t="s">
        <v>278</v>
      </c>
      <c r="D117" s="470" t="s">
        <v>345</v>
      </c>
      <c r="E117" s="470" t="s">
        <v>2341</v>
      </c>
      <c r="F117" s="448" t="s">
        <v>2342</v>
      </c>
      <c r="H117" s="448" t="s">
        <v>347</v>
      </c>
      <c r="I117" s="448" t="s">
        <v>348</v>
      </c>
    </row>
    <row r="118" spans="2:12" ht="14.45" hidden="1" x14ac:dyDescent="0.3">
      <c r="B118" s="470" t="s">
        <v>349</v>
      </c>
      <c r="C118" s="470" t="s">
        <v>350</v>
      </c>
      <c r="D118" s="470" t="s">
        <v>351</v>
      </c>
      <c r="E118" s="470" t="s">
        <v>2343</v>
      </c>
      <c r="F118" s="448" t="s">
        <v>2344</v>
      </c>
      <c r="H118" s="448" t="s">
        <v>354</v>
      </c>
      <c r="I118" s="448" t="s">
        <v>300</v>
      </c>
    </row>
    <row r="119" spans="2:12" ht="14.45" hidden="1" x14ac:dyDescent="0.3">
      <c r="B119" s="470" t="s">
        <v>355</v>
      </c>
      <c r="C119" s="470" t="s">
        <v>356</v>
      </c>
      <c r="D119" s="470" t="s">
        <v>357</v>
      </c>
      <c r="E119" s="470" t="s">
        <v>2345</v>
      </c>
      <c r="F119" s="448" t="s">
        <v>1600</v>
      </c>
      <c r="I119" s="448" t="s">
        <v>360</v>
      </c>
    </row>
    <row r="120" spans="2:12" ht="14.45" hidden="1" x14ac:dyDescent="0.3">
      <c r="C120" s="470" t="s">
        <v>2346</v>
      </c>
      <c r="D120" s="470" t="s">
        <v>362</v>
      </c>
      <c r="E120" s="470" t="s">
        <v>2347</v>
      </c>
      <c r="F120" s="448" t="s">
        <v>2348</v>
      </c>
      <c r="I120" s="448" t="s">
        <v>365</v>
      </c>
    </row>
    <row r="121" spans="2:12" ht="14.45" hidden="1" x14ac:dyDescent="0.3">
      <c r="C121" s="470" t="s">
        <v>366</v>
      </c>
      <c r="D121" s="470" t="s">
        <v>367</v>
      </c>
      <c r="E121" s="470" t="s">
        <v>2349</v>
      </c>
      <c r="F121" s="448" t="s">
        <v>2350</v>
      </c>
      <c r="I121" s="448" t="s">
        <v>370</v>
      </c>
    </row>
    <row r="122" spans="2:12" ht="14.45" hidden="1" x14ac:dyDescent="0.3">
      <c r="C122" s="470" t="s">
        <v>48</v>
      </c>
      <c r="D122" s="470" t="s">
        <v>99</v>
      </c>
      <c r="E122" s="470" t="s">
        <v>2351</v>
      </c>
      <c r="F122" s="448" t="s">
        <v>2352</v>
      </c>
    </row>
    <row r="123" spans="2:12" ht="14.45" hidden="1" x14ac:dyDescent="0.3">
      <c r="C123" s="470" t="s">
        <v>373</v>
      </c>
      <c r="D123" s="470" t="s">
        <v>2353</v>
      </c>
      <c r="E123" s="470" t="s">
        <v>2354</v>
      </c>
      <c r="F123" s="448" t="s">
        <v>2355</v>
      </c>
    </row>
    <row r="124" spans="2:12" ht="14.45" hidden="1" x14ac:dyDescent="0.3">
      <c r="C124" s="470" t="s">
        <v>377</v>
      </c>
      <c r="D124" s="470" t="s">
        <v>378</v>
      </c>
      <c r="E124" s="470" t="s">
        <v>2356</v>
      </c>
      <c r="F124" s="448" t="s">
        <v>2357</v>
      </c>
    </row>
    <row r="125" spans="2:12" ht="14.45" hidden="1" x14ac:dyDescent="0.3">
      <c r="C125" s="470" t="s">
        <v>381</v>
      </c>
      <c r="D125" s="470" t="s">
        <v>382</v>
      </c>
      <c r="E125" s="470" t="s">
        <v>2358</v>
      </c>
      <c r="F125" s="448" t="s">
        <v>2359</v>
      </c>
    </row>
    <row r="126" spans="2:12" ht="14.45" hidden="1" x14ac:dyDescent="0.3">
      <c r="C126" s="470" t="s">
        <v>385</v>
      </c>
      <c r="D126" s="470" t="s">
        <v>386</v>
      </c>
      <c r="E126" s="470" t="s">
        <v>2360</v>
      </c>
      <c r="F126" s="448" t="s">
        <v>2361</v>
      </c>
    </row>
    <row r="127" spans="2:12" ht="14.45" hidden="1" x14ac:dyDescent="0.3">
      <c r="C127" s="470" t="s">
        <v>389</v>
      </c>
      <c r="D127" s="470" t="s">
        <v>2362</v>
      </c>
      <c r="E127" s="470" t="s">
        <v>2363</v>
      </c>
      <c r="F127" s="448" t="s">
        <v>2364</v>
      </c>
    </row>
    <row r="128" spans="2:12" ht="14.45" hidden="1" x14ac:dyDescent="0.3">
      <c r="C128" s="470" t="s">
        <v>392</v>
      </c>
      <c r="D128" s="470" t="s">
        <v>2365</v>
      </c>
      <c r="E128" s="470" t="s">
        <v>2366</v>
      </c>
      <c r="F128" s="448" t="s">
        <v>2367</v>
      </c>
    </row>
    <row r="129" spans="3:6" ht="14.45" hidden="1" x14ac:dyDescent="0.3">
      <c r="C129" s="470" t="s">
        <v>50</v>
      </c>
      <c r="D129" s="470" t="s">
        <v>396</v>
      </c>
      <c r="E129" s="470" t="s">
        <v>2368</v>
      </c>
      <c r="F129" s="448" t="s">
        <v>2369</v>
      </c>
    </row>
    <row r="130" spans="3:6" ht="14.45" hidden="1" x14ac:dyDescent="0.3">
      <c r="C130" s="470" t="s">
        <v>399</v>
      </c>
      <c r="D130" s="470" t="s">
        <v>400</v>
      </c>
      <c r="E130" s="470" t="s">
        <v>2370</v>
      </c>
      <c r="F130" s="448" t="s">
        <v>2371</v>
      </c>
    </row>
    <row r="131" spans="3:6" ht="14.45" hidden="1" x14ac:dyDescent="0.3">
      <c r="C131" s="470" t="s">
        <v>403</v>
      </c>
      <c r="D131" s="470" t="s">
        <v>404</v>
      </c>
      <c r="E131" s="470" t="s">
        <v>2372</v>
      </c>
      <c r="F131" s="448" t="s">
        <v>2373</v>
      </c>
    </row>
    <row r="132" spans="3:6" ht="14.45" hidden="1" x14ac:dyDescent="0.3">
      <c r="C132" s="470" t="s">
        <v>407</v>
      </c>
      <c r="D132" s="470" t="s">
        <v>408</v>
      </c>
      <c r="E132" s="470" t="s">
        <v>2374</v>
      </c>
      <c r="F132" s="448" t="s">
        <v>2375</v>
      </c>
    </row>
    <row r="133" spans="3:6" ht="14.45" hidden="1" x14ac:dyDescent="0.3">
      <c r="C133" s="470" t="s">
        <v>411</v>
      </c>
      <c r="D133" s="470" t="s">
        <v>412</v>
      </c>
      <c r="E133" s="470" t="s">
        <v>2376</v>
      </c>
      <c r="F133" s="448" t="s">
        <v>2377</v>
      </c>
    </row>
    <row r="134" spans="3:6" ht="14.45" hidden="1" x14ac:dyDescent="0.3">
      <c r="C134" s="470" t="s">
        <v>415</v>
      </c>
      <c r="D134" s="470" t="s">
        <v>416</v>
      </c>
      <c r="E134" s="470" t="s">
        <v>2378</v>
      </c>
      <c r="F134" s="448" t="s">
        <v>2379</v>
      </c>
    </row>
    <row r="135" spans="3:6" ht="14.45" hidden="1" x14ac:dyDescent="0.3">
      <c r="D135" s="470" t="s">
        <v>419</v>
      </c>
      <c r="E135" s="470" t="s">
        <v>2380</v>
      </c>
      <c r="F135" s="448" t="s">
        <v>2381</v>
      </c>
    </row>
    <row r="136" spans="3:6" ht="14.45" hidden="1" x14ac:dyDescent="0.3">
      <c r="D136" s="470" t="s">
        <v>422</v>
      </c>
      <c r="E136" s="470" t="s">
        <v>2382</v>
      </c>
      <c r="F136" s="448" t="s">
        <v>402</v>
      </c>
    </row>
    <row r="137" spans="3:6" ht="14.45" hidden="1" x14ac:dyDescent="0.3">
      <c r="D137" s="470" t="s">
        <v>425</v>
      </c>
      <c r="E137" s="470" t="s">
        <v>2383</v>
      </c>
      <c r="F137" s="448" t="s">
        <v>2384</v>
      </c>
    </row>
    <row r="138" spans="3:6" ht="14.45" hidden="1" x14ac:dyDescent="0.3">
      <c r="D138" s="470" t="s">
        <v>428</v>
      </c>
      <c r="E138" s="470" t="s">
        <v>2385</v>
      </c>
      <c r="F138" s="448" t="s">
        <v>2386</v>
      </c>
    </row>
    <row r="139" spans="3:6" ht="14.45" hidden="1" x14ac:dyDescent="0.3">
      <c r="D139" s="470" t="s">
        <v>431</v>
      </c>
      <c r="E139" s="470" t="s">
        <v>2387</v>
      </c>
      <c r="F139" s="448" t="s">
        <v>2388</v>
      </c>
    </row>
    <row r="140" spans="3:6" ht="14.45" hidden="1" x14ac:dyDescent="0.3">
      <c r="D140" s="470" t="s">
        <v>433</v>
      </c>
      <c r="E140" s="470" t="s">
        <v>2389</v>
      </c>
      <c r="F140" s="448" t="s">
        <v>2390</v>
      </c>
    </row>
    <row r="141" spans="3:6" ht="14.45" hidden="1" x14ac:dyDescent="0.3">
      <c r="D141" s="470" t="s">
        <v>436</v>
      </c>
      <c r="E141" s="470" t="s">
        <v>2391</v>
      </c>
      <c r="F141" s="448" t="s">
        <v>2392</v>
      </c>
    </row>
    <row r="142" spans="3:6" ht="14.45" hidden="1" x14ac:dyDescent="0.3">
      <c r="D142" s="470" t="s">
        <v>439</v>
      </c>
      <c r="E142" s="470" t="s">
        <v>2393</v>
      </c>
      <c r="F142" s="448" t="s">
        <v>2394</v>
      </c>
    </row>
    <row r="143" spans="3:6" ht="14.45" hidden="1" x14ac:dyDescent="0.3">
      <c r="D143" s="470" t="s">
        <v>441</v>
      </c>
      <c r="E143" s="470" t="s">
        <v>2395</v>
      </c>
      <c r="F143" s="448" t="s">
        <v>421</v>
      </c>
    </row>
    <row r="144" spans="3:6" ht="14.45" hidden="1" x14ac:dyDescent="0.3">
      <c r="D144" s="470" t="s">
        <v>53</v>
      </c>
      <c r="E144" s="470" t="s">
        <v>2396</v>
      </c>
      <c r="F144" s="448" t="s">
        <v>2397</v>
      </c>
    </row>
    <row r="145" spans="4:6" ht="14.45" hidden="1" x14ac:dyDescent="0.3">
      <c r="D145" s="470" t="s">
        <v>446</v>
      </c>
      <c r="E145" s="470" t="s">
        <v>2398</v>
      </c>
      <c r="F145" s="448" t="s">
        <v>2399</v>
      </c>
    </row>
    <row r="146" spans="4:6" ht="14.45" hidden="1" x14ac:dyDescent="0.3">
      <c r="D146" s="470" t="s">
        <v>449</v>
      </c>
      <c r="E146" s="470" t="s">
        <v>2400</v>
      </c>
      <c r="F146" s="448" t="s">
        <v>2401</v>
      </c>
    </row>
    <row r="147" spans="4:6" ht="14.45" hidden="1" x14ac:dyDescent="0.3">
      <c r="D147" s="470" t="s">
        <v>452</v>
      </c>
      <c r="E147" s="470" t="s">
        <v>2402</v>
      </c>
      <c r="F147" s="448" t="s">
        <v>430</v>
      </c>
    </row>
    <row r="148" spans="4:6" ht="14.45" hidden="1" x14ac:dyDescent="0.3">
      <c r="D148" s="470" t="s">
        <v>455</v>
      </c>
      <c r="E148" s="470" t="s">
        <v>2403</v>
      </c>
      <c r="F148" s="448" t="s">
        <v>2404</v>
      </c>
    </row>
    <row r="149" spans="4:6" ht="14.45" hidden="1" x14ac:dyDescent="0.3">
      <c r="D149" s="470" t="s">
        <v>458</v>
      </c>
      <c r="E149" s="470" t="s">
        <v>2405</v>
      </c>
      <c r="F149" s="448" t="s">
        <v>432</v>
      </c>
    </row>
    <row r="150" spans="4:6" ht="14.45" hidden="1" x14ac:dyDescent="0.3">
      <c r="D150" s="470" t="s">
        <v>461</v>
      </c>
      <c r="E150" s="470" t="s">
        <v>2406</v>
      </c>
      <c r="F150" s="448" t="s">
        <v>2407</v>
      </c>
    </row>
    <row r="151" spans="4:6" ht="14.45" hidden="1" x14ac:dyDescent="0.3">
      <c r="D151" s="470" t="s">
        <v>464</v>
      </c>
      <c r="E151" s="470" t="s">
        <v>2408</v>
      </c>
      <c r="F151" s="448" t="s">
        <v>435</v>
      </c>
    </row>
    <row r="152" spans="4:6" ht="14.45" hidden="1" x14ac:dyDescent="0.3">
      <c r="D152" s="470" t="s">
        <v>467</v>
      </c>
      <c r="E152" s="470" t="s">
        <v>2409</v>
      </c>
      <c r="F152" s="448" t="s">
        <v>438</v>
      </c>
    </row>
    <row r="153" spans="4:6" ht="14.45" hidden="1" x14ac:dyDescent="0.3">
      <c r="D153" s="470" t="s">
        <v>470</v>
      </c>
      <c r="E153" s="470" t="s">
        <v>2410</v>
      </c>
      <c r="F153" s="448" t="s">
        <v>2411</v>
      </c>
    </row>
    <row r="154" spans="4:6" ht="14.45" hidden="1" x14ac:dyDescent="0.3">
      <c r="D154" s="470" t="s">
        <v>473</v>
      </c>
      <c r="E154" s="470" t="s">
        <v>2412</v>
      </c>
      <c r="F154" s="448" t="s">
        <v>440</v>
      </c>
    </row>
    <row r="155" spans="4:6" ht="14.45" hidden="1" x14ac:dyDescent="0.3">
      <c r="D155" s="470" t="s">
        <v>476</v>
      </c>
      <c r="E155" s="470" t="s">
        <v>2413</v>
      </c>
      <c r="F155" s="448" t="s">
        <v>2414</v>
      </c>
    </row>
    <row r="156" spans="4:6" ht="14.45" hidden="1" x14ac:dyDescent="0.3">
      <c r="D156" s="470" t="s">
        <v>479</v>
      </c>
      <c r="E156" s="470" t="s">
        <v>2415</v>
      </c>
      <c r="F156" s="448" t="s">
        <v>443</v>
      </c>
    </row>
    <row r="157" spans="4:6" ht="14.45" hidden="1" x14ac:dyDescent="0.3">
      <c r="D157" s="470" t="s">
        <v>56</v>
      </c>
      <c r="E157" s="470" t="s">
        <v>2416</v>
      </c>
      <c r="F157" s="448" t="s">
        <v>445</v>
      </c>
    </row>
    <row r="158" spans="4:6" ht="14.45" hidden="1" x14ac:dyDescent="0.3">
      <c r="D158" s="470" t="s">
        <v>484</v>
      </c>
      <c r="E158" s="470" t="s">
        <v>2417</v>
      </c>
      <c r="F158" s="448" t="s">
        <v>448</v>
      </c>
    </row>
    <row r="159" spans="4:6" ht="14.45" hidden="1" x14ac:dyDescent="0.3">
      <c r="D159" s="470" t="s">
        <v>45</v>
      </c>
      <c r="E159" s="470" t="s">
        <v>2418</v>
      </c>
      <c r="F159" s="448" t="s">
        <v>451</v>
      </c>
    </row>
    <row r="160" spans="4:6" ht="14.45" hidden="1" x14ac:dyDescent="0.3">
      <c r="D160" s="470" t="s">
        <v>489</v>
      </c>
      <c r="E160" s="470" t="s">
        <v>2419</v>
      </c>
      <c r="F160" s="448" t="s">
        <v>454</v>
      </c>
    </row>
    <row r="161" spans="4:6" ht="14.45" hidden="1" x14ac:dyDescent="0.3">
      <c r="D161" s="470" t="s">
        <v>492</v>
      </c>
      <c r="E161" s="470" t="s">
        <v>456</v>
      </c>
      <c r="F161" s="448" t="s">
        <v>2420</v>
      </c>
    </row>
    <row r="162" spans="4:6" ht="14.45" hidden="1" x14ac:dyDescent="0.3">
      <c r="D162" s="470" t="s">
        <v>495</v>
      </c>
      <c r="E162" s="470" t="s">
        <v>459</v>
      </c>
      <c r="F162" s="448" t="s">
        <v>460</v>
      </c>
    </row>
    <row r="163" spans="4:6" ht="14.45" hidden="1" x14ac:dyDescent="0.3">
      <c r="D163" s="470" t="s">
        <v>498</v>
      </c>
      <c r="E163" s="470" t="s">
        <v>2421</v>
      </c>
      <c r="F163" s="448" t="s">
        <v>2422</v>
      </c>
    </row>
    <row r="164" spans="4:6" ht="14.45" hidden="1" x14ac:dyDescent="0.3">
      <c r="D164" s="470" t="s">
        <v>501</v>
      </c>
      <c r="E164" s="470" t="s">
        <v>2423</v>
      </c>
      <c r="F164" s="448" t="s">
        <v>463</v>
      </c>
    </row>
    <row r="165" spans="4:6" ht="14.45" hidden="1" x14ac:dyDescent="0.3">
      <c r="D165" s="470" t="s">
        <v>504</v>
      </c>
      <c r="E165" s="470" t="s">
        <v>2424</v>
      </c>
      <c r="F165" s="448" t="s">
        <v>466</v>
      </c>
    </row>
    <row r="166" spans="4:6" ht="14.45" hidden="1" x14ac:dyDescent="0.3">
      <c r="D166" s="470" t="s">
        <v>507</v>
      </c>
      <c r="E166" s="470" t="s">
        <v>2425</v>
      </c>
      <c r="F166" s="448" t="s">
        <v>469</v>
      </c>
    </row>
    <row r="167" spans="4:6" ht="14.45" hidden="1" x14ac:dyDescent="0.3">
      <c r="D167" s="470" t="s">
        <v>510</v>
      </c>
      <c r="E167" s="470" t="s">
        <v>2426</v>
      </c>
      <c r="F167" s="448" t="s">
        <v>472</v>
      </c>
    </row>
    <row r="168" spans="4:6" ht="14.45" hidden="1" x14ac:dyDescent="0.3">
      <c r="D168" s="470" t="s">
        <v>513</v>
      </c>
      <c r="E168" s="470" t="s">
        <v>2427</v>
      </c>
      <c r="F168" s="448" t="s">
        <v>475</v>
      </c>
    </row>
    <row r="169" spans="4:6" ht="14.45" hidden="1" x14ac:dyDescent="0.3">
      <c r="D169" s="470" t="s">
        <v>516</v>
      </c>
      <c r="E169" s="470" t="s">
        <v>2428</v>
      </c>
      <c r="F169" s="448" t="s">
        <v>478</v>
      </c>
    </row>
    <row r="170" spans="4:6" ht="14.45" hidden="1" x14ac:dyDescent="0.3">
      <c r="D170" s="470" t="s">
        <v>519</v>
      </c>
      <c r="E170" s="470" t="s">
        <v>2429</v>
      </c>
      <c r="F170" s="448" t="s">
        <v>481</v>
      </c>
    </row>
    <row r="171" spans="4:6" ht="14.45" hidden="1" x14ac:dyDescent="0.3">
      <c r="D171" s="470" t="s">
        <v>522</v>
      </c>
      <c r="E171" s="470" t="s">
        <v>2430</v>
      </c>
      <c r="F171" s="448" t="s">
        <v>483</v>
      </c>
    </row>
    <row r="172" spans="4:6" ht="14.45" hidden="1" x14ac:dyDescent="0.3">
      <c r="D172" s="470" t="s">
        <v>525</v>
      </c>
      <c r="E172" s="470" t="s">
        <v>2431</v>
      </c>
      <c r="F172" s="448" t="s">
        <v>486</v>
      </c>
    </row>
    <row r="173" spans="4:6" ht="14.45" hidden="1" x14ac:dyDescent="0.3">
      <c r="D173" s="470" t="s">
        <v>528</v>
      </c>
      <c r="E173" s="470" t="s">
        <v>487</v>
      </c>
      <c r="F173" s="448" t="s">
        <v>488</v>
      </c>
    </row>
    <row r="174" spans="4:6" ht="14.45" hidden="1" x14ac:dyDescent="0.3">
      <c r="E174" s="470" t="s">
        <v>490</v>
      </c>
      <c r="F174" s="448" t="s">
        <v>491</v>
      </c>
    </row>
    <row r="175" spans="4:6" ht="14.45" hidden="1" x14ac:dyDescent="0.3">
      <c r="E175" s="470" t="s">
        <v>493</v>
      </c>
      <c r="F175" s="448" t="s">
        <v>494</v>
      </c>
    </row>
    <row r="176" spans="4:6" ht="14.45" hidden="1" x14ac:dyDescent="0.3">
      <c r="E176" s="470" t="s">
        <v>2432</v>
      </c>
      <c r="F176" s="448" t="s">
        <v>2433</v>
      </c>
    </row>
    <row r="177" spans="5:6" ht="14.45" hidden="1" x14ac:dyDescent="0.3">
      <c r="E177" s="470" t="s">
        <v>2434</v>
      </c>
      <c r="F177" s="448" t="s">
        <v>497</v>
      </c>
    </row>
    <row r="178" spans="5:6" ht="14.45" hidden="1" x14ac:dyDescent="0.3">
      <c r="E178" s="470" t="s">
        <v>2435</v>
      </c>
      <c r="F178" s="448" t="s">
        <v>2436</v>
      </c>
    </row>
    <row r="179" spans="5:6" ht="14.45" hidden="1" x14ac:dyDescent="0.3">
      <c r="E179" s="470" t="s">
        <v>2437</v>
      </c>
      <c r="F179" s="448" t="s">
        <v>2438</v>
      </c>
    </row>
    <row r="180" spans="5:6" ht="14.45" hidden="1" x14ac:dyDescent="0.3">
      <c r="E180" s="470" t="s">
        <v>2439</v>
      </c>
      <c r="F180" s="448" t="s">
        <v>503</v>
      </c>
    </row>
    <row r="181" spans="5:6" ht="14.45" hidden="1" x14ac:dyDescent="0.3">
      <c r="E181" s="470" t="s">
        <v>2440</v>
      </c>
      <c r="F181" s="448" t="s">
        <v>506</v>
      </c>
    </row>
    <row r="182" spans="5:6" ht="14.45" hidden="1" x14ac:dyDescent="0.3">
      <c r="E182" s="470" t="s">
        <v>2441</v>
      </c>
      <c r="F182" s="448" t="s">
        <v>509</v>
      </c>
    </row>
    <row r="183" spans="5:6" ht="14.45" hidden="1" x14ac:dyDescent="0.3">
      <c r="E183" s="470" t="s">
        <v>2442</v>
      </c>
      <c r="F183" s="448" t="s">
        <v>2443</v>
      </c>
    </row>
    <row r="184" spans="5:6" ht="14.45" hidden="1" x14ac:dyDescent="0.3">
      <c r="E184" s="470" t="s">
        <v>2444</v>
      </c>
      <c r="F184" s="448" t="s">
        <v>515</v>
      </c>
    </row>
    <row r="185" spans="5:6" ht="14.45" hidden="1" x14ac:dyDescent="0.3">
      <c r="E185" s="470" t="s">
        <v>2445</v>
      </c>
      <c r="F185" s="448" t="s">
        <v>2446</v>
      </c>
    </row>
    <row r="186" spans="5:6" ht="14.45" hidden="1" x14ac:dyDescent="0.3">
      <c r="E186" s="470" t="s">
        <v>2447</v>
      </c>
      <c r="F186" s="448" t="s">
        <v>2448</v>
      </c>
    </row>
    <row r="187" spans="5:6" ht="14.45" hidden="1" x14ac:dyDescent="0.3">
      <c r="E187" s="470" t="s">
        <v>2449</v>
      </c>
      <c r="F187" s="448" t="s">
        <v>2450</v>
      </c>
    </row>
    <row r="188" spans="5:6" ht="14.45" hidden="1" x14ac:dyDescent="0.3">
      <c r="E188" s="470" t="s">
        <v>2451</v>
      </c>
      <c r="F188" s="448" t="s">
        <v>2452</v>
      </c>
    </row>
    <row r="189" spans="5:6" ht="14.45" hidden="1" x14ac:dyDescent="0.3">
      <c r="E189" s="470" t="s">
        <v>2453</v>
      </c>
      <c r="F189" s="448" t="s">
        <v>2454</v>
      </c>
    </row>
    <row r="190" spans="5:6" ht="14.45" hidden="1" x14ac:dyDescent="0.3">
      <c r="E190" s="470" t="s">
        <v>2455</v>
      </c>
      <c r="F190" s="448" t="s">
        <v>2456</v>
      </c>
    </row>
    <row r="191" spans="5:6" ht="14.45" hidden="1" x14ac:dyDescent="0.3">
      <c r="E191" s="470" t="s">
        <v>2457</v>
      </c>
      <c r="F191" s="448" t="s">
        <v>2458</v>
      </c>
    </row>
    <row r="192" spans="5:6" ht="14.45" hidden="1" x14ac:dyDescent="0.3">
      <c r="E192" s="470" t="s">
        <v>2459</v>
      </c>
      <c r="F192" s="448" t="s">
        <v>2460</v>
      </c>
    </row>
    <row r="193" spans="5:6" ht="14.45" hidden="1" x14ac:dyDescent="0.3">
      <c r="E193" s="470" t="s">
        <v>535</v>
      </c>
      <c r="F193" s="448" t="s">
        <v>536</v>
      </c>
    </row>
    <row r="194" spans="5:6" ht="14.45" hidden="1" x14ac:dyDescent="0.3">
      <c r="E194" s="470" t="s">
        <v>2461</v>
      </c>
      <c r="F194" s="448" t="s">
        <v>2462</v>
      </c>
    </row>
    <row r="195" spans="5:6" ht="14.45" hidden="1" x14ac:dyDescent="0.3">
      <c r="E195" s="470" t="s">
        <v>2463</v>
      </c>
      <c r="F195" s="448" t="s">
        <v>2464</v>
      </c>
    </row>
    <row r="196" spans="5:6" ht="14.45" hidden="1" x14ac:dyDescent="0.3">
      <c r="E196" s="470" t="s">
        <v>2465</v>
      </c>
      <c r="F196" s="448" t="s">
        <v>2466</v>
      </c>
    </row>
    <row r="197" spans="5:6" ht="14.45" hidden="1" x14ac:dyDescent="0.3">
      <c r="E197" s="470" t="s">
        <v>2467</v>
      </c>
      <c r="F197" s="448" t="s">
        <v>2468</v>
      </c>
    </row>
    <row r="198" spans="5:6" ht="14.45" hidden="1" x14ac:dyDescent="0.3">
      <c r="E198" s="470" t="s">
        <v>2469</v>
      </c>
      <c r="F198" s="448" t="s">
        <v>2470</v>
      </c>
    </row>
    <row r="199" spans="5:6" ht="14.45" hidden="1" x14ac:dyDescent="0.3">
      <c r="E199" s="470" t="s">
        <v>2471</v>
      </c>
      <c r="F199" s="448" t="s">
        <v>2472</v>
      </c>
    </row>
    <row r="200" spans="5:6" ht="14.45" hidden="1" x14ac:dyDescent="0.3">
      <c r="E200" s="470" t="s">
        <v>2473</v>
      </c>
      <c r="F200" s="448" t="s">
        <v>2474</v>
      </c>
    </row>
    <row r="201" spans="5:6" ht="14.45" hidden="1" x14ac:dyDescent="0.3">
      <c r="E201" s="470" t="s">
        <v>2475</v>
      </c>
      <c r="F201" s="448" t="s">
        <v>2476</v>
      </c>
    </row>
    <row r="202" spans="5:6" ht="14.45" hidden="1" x14ac:dyDescent="0.3">
      <c r="E202" s="470" t="s">
        <v>2477</v>
      </c>
      <c r="F202" s="448" t="s">
        <v>2478</v>
      </c>
    </row>
    <row r="203" spans="5:6" ht="14.45" hidden="1" x14ac:dyDescent="0.3">
      <c r="E203" s="470" t="s">
        <v>2479</v>
      </c>
      <c r="F203" s="448" t="s">
        <v>2480</v>
      </c>
    </row>
    <row r="204" spans="5:6" ht="14.45" hidden="1" x14ac:dyDescent="0.3">
      <c r="E204" s="470" t="s">
        <v>2481</v>
      </c>
      <c r="F204" s="448" t="s">
        <v>2482</v>
      </c>
    </row>
    <row r="205" spans="5:6" ht="14.45" hidden="1" x14ac:dyDescent="0.3">
      <c r="E205" s="470" t="s">
        <v>2483</v>
      </c>
      <c r="F205" s="448" t="s">
        <v>2484</v>
      </c>
    </row>
    <row r="206" spans="5:6" ht="14.45" hidden="1" x14ac:dyDescent="0.3">
      <c r="E206" s="470" t="s">
        <v>2485</v>
      </c>
      <c r="F206" s="448" t="s">
        <v>2486</v>
      </c>
    </row>
    <row r="207" spans="5:6" ht="14.45" hidden="1" x14ac:dyDescent="0.3">
      <c r="E207" s="470" t="s">
        <v>2487</v>
      </c>
      <c r="F207" s="448" t="s">
        <v>2488</v>
      </c>
    </row>
    <row r="208" spans="5:6" ht="14.45" hidden="1" x14ac:dyDescent="0.3">
      <c r="E208" s="470" t="s">
        <v>2489</v>
      </c>
      <c r="F208" s="448" t="s">
        <v>2490</v>
      </c>
    </row>
    <row r="209" spans="5:6" ht="14.45" hidden="1" x14ac:dyDescent="0.3">
      <c r="E209" s="470" t="s">
        <v>2491</v>
      </c>
      <c r="F209" s="448" t="s">
        <v>2492</v>
      </c>
    </row>
    <row r="210" spans="5:6" ht="14.45" hidden="1" x14ac:dyDescent="0.3">
      <c r="E210" s="470" t="s">
        <v>2493</v>
      </c>
      <c r="F210" s="448" t="s">
        <v>2494</v>
      </c>
    </row>
    <row r="211" spans="5:6" ht="14.45" hidden="1" x14ac:dyDescent="0.3">
      <c r="E211" s="470" t="s">
        <v>2495</v>
      </c>
      <c r="F211" s="448" t="s">
        <v>564</v>
      </c>
    </row>
    <row r="212" spans="5:6" ht="14.45" hidden="1" x14ac:dyDescent="0.3">
      <c r="E212" s="470" t="s">
        <v>2496</v>
      </c>
      <c r="F212" s="448" t="s">
        <v>566</v>
      </c>
    </row>
    <row r="213" spans="5:6" ht="14.45" hidden="1" x14ac:dyDescent="0.3">
      <c r="E213" s="470" t="s">
        <v>2497</v>
      </c>
      <c r="F213" s="448" t="s">
        <v>568</v>
      </c>
    </row>
    <row r="214" spans="5:6" ht="14.45" hidden="1" x14ac:dyDescent="0.3">
      <c r="E214" s="470" t="s">
        <v>2498</v>
      </c>
      <c r="F214" s="448" t="s">
        <v>2499</v>
      </c>
    </row>
    <row r="215" spans="5:6" ht="14.45" hidden="1" x14ac:dyDescent="0.3">
      <c r="E215" s="470" t="s">
        <v>2500</v>
      </c>
      <c r="F215" s="448" t="s">
        <v>2501</v>
      </c>
    </row>
    <row r="216" spans="5:6" ht="14.45" hidden="1" x14ac:dyDescent="0.3">
      <c r="E216" s="470" t="s">
        <v>2502</v>
      </c>
      <c r="F216" s="448" t="s">
        <v>2503</v>
      </c>
    </row>
    <row r="217" spans="5:6" ht="14.45" hidden="1" x14ac:dyDescent="0.3">
      <c r="E217" s="470" t="s">
        <v>2504</v>
      </c>
      <c r="F217" s="448" t="s">
        <v>574</v>
      </c>
    </row>
    <row r="218" spans="5:6" ht="14.45" hidden="1" x14ac:dyDescent="0.3">
      <c r="E218" s="470" t="s">
        <v>2505</v>
      </c>
      <c r="F218" s="448" t="s">
        <v>2506</v>
      </c>
    </row>
    <row r="219" spans="5:6" ht="14.45" hidden="1" x14ac:dyDescent="0.3">
      <c r="E219" s="470" t="s">
        <v>2507</v>
      </c>
      <c r="F219" s="448" t="s">
        <v>2508</v>
      </c>
    </row>
    <row r="220" spans="5:6" ht="14.45" hidden="1" x14ac:dyDescent="0.3">
      <c r="E220" s="470" t="s">
        <v>2509</v>
      </c>
      <c r="F220" s="448" t="s">
        <v>2510</v>
      </c>
    </row>
    <row r="221" spans="5:6" ht="14.45" hidden="1" x14ac:dyDescent="0.3">
      <c r="E221" s="470" t="s">
        <v>2511</v>
      </c>
      <c r="F221" s="448" t="s">
        <v>2512</v>
      </c>
    </row>
    <row r="222" spans="5:6" ht="14.45" hidden="1" x14ac:dyDescent="0.3">
      <c r="E222" s="470" t="s">
        <v>2513</v>
      </c>
      <c r="F222" s="448" t="s">
        <v>2514</v>
      </c>
    </row>
    <row r="223" spans="5:6" ht="14.45" hidden="1" x14ac:dyDescent="0.3">
      <c r="E223" s="470" t="s">
        <v>583</v>
      </c>
      <c r="F223" s="448" t="s">
        <v>2515</v>
      </c>
    </row>
    <row r="224" spans="5:6" ht="14.45" hidden="1" x14ac:dyDescent="0.3">
      <c r="E224" s="470" t="s">
        <v>2516</v>
      </c>
      <c r="F224" s="448" t="s">
        <v>2517</v>
      </c>
    </row>
    <row r="225" spans="5:6" ht="14.45" hidden="1" x14ac:dyDescent="0.3">
      <c r="E225" s="470" t="s">
        <v>2518</v>
      </c>
      <c r="F225" s="448" t="s">
        <v>2519</v>
      </c>
    </row>
    <row r="226" spans="5:6" ht="14.45" hidden="1" x14ac:dyDescent="0.3">
      <c r="E226" s="470" t="s">
        <v>2520</v>
      </c>
      <c r="F226" s="448" t="s">
        <v>2521</v>
      </c>
    </row>
    <row r="227" spans="5:6" ht="14.45" hidden="1" x14ac:dyDescent="0.3">
      <c r="E227" s="470" t="s">
        <v>2522</v>
      </c>
      <c r="F227" s="448" t="s">
        <v>2523</v>
      </c>
    </row>
    <row r="228" spans="5:6" ht="14.45" hidden="1" x14ac:dyDescent="0.3">
      <c r="E228" s="470" t="s">
        <v>2524</v>
      </c>
      <c r="F228" s="448" t="s">
        <v>2525</v>
      </c>
    </row>
    <row r="229" spans="5:6" ht="14.45" hidden="1" x14ac:dyDescent="0.3">
      <c r="E229" s="470" t="s">
        <v>2526</v>
      </c>
      <c r="F229" s="448" t="s">
        <v>2527</v>
      </c>
    </row>
    <row r="230" spans="5:6" ht="14.45" hidden="1" x14ac:dyDescent="0.3">
      <c r="E230" s="470" t="s">
        <v>2528</v>
      </c>
      <c r="F230" s="448" t="s">
        <v>2529</v>
      </c>
    </row>
    <row r="231" spans="5:6" ht="14.45" hidden="1" x14ac:dyDescent="0.3">
      <c r="E231" s="470" t="s">
        <v>2530</v>
      </c>
      <c r="F231" s="448" t="s">
        <v>2531</v>
      </c>
    </row>
    <row r="232" spans="5:6" ht="14.45" hidden="1" x14ac:dyDescent="0.3">
      <c r="E232" s="470" t="s">
        <v>2532</v>
      </c>
      <c r="F232" s="448" t="s">
        <v>2533</v>
      </c>
    </row>
    <row r="233" spans="5:6" ht="14.45" hidden="1" x14ac:dyDescent="0.3">
      <c r="E233" s="470" t="s">
        <v>2534</v>
      </c>
      <c r="F233" s="448" t="s">
        <v>2535</v>
      </c>
    </row>
    <row r="234" spans="5:6" ht="14.45" hidden="1" x14ac:dyDescent="0.3">
      <c r="E234" s="470" t="s">
        <v>2536</v>
      </c>
      <c r="F234" s="448" t="s">
        <v>2537</v>
      </c>
    </row>
    <row r="235" spans="5:6" ht="14.45" hidden="1" x14ac:dyDescent="0.3">
      <c r="E235" s="470" t="s">
        <v>2538</v>
      </c>
      <c r="F235" s="448" t="s">
        <v>2539</v>
      </c>
    </row>
    <row r="236" spans="5:6" ht="14.45" hidden="1" x14ac:dyDescent="0.3">
      <c r="E236" s="470" t="s">
        <v>2540</v>
      </c>
      <c r="F236" s="448" t="s">
        <v>2541</v>
      </c>
    </row>
    <row r="237" spans="5:6" ht="14.45" hidden="1" x14ac:dyDescent="0.3">
      <c r="E237" s="470" t="s">
        <v>2542</v>
      </c>
      <c r="F237" s="448" t="s">
        <v>2543</v>
      </c>
    </row>
    <row r="238" spans="5:6" ht="14.45" hidden="1" x14ac:dyDescent="0.3">
      <c r="E238" s="470" t="s">
        <v>2544</v>
      </c>
      <c r="F238" s="448" t="s">
        <v>2545</v>
      </c>
    </row>
    <row r="239" spans="5:6" ht="14.45" hidden="1" x14ac:dyDescent="0.3">
      <c r="E239" s="470" t="s">
        <v>2546</v>
      </c>
      <c r="F239" s="448" t="s">
        <v>2547</v>
      </c>
    </row>
    <row r="240" spans="5:6" ht="14.45" hidden="1" x14ac:dyDescent="0.3">
      <c r="E240" s="470" t="s">
        <v>2548</v>
      </c>
      <c r="F240" s="448" t="s">
        <v>2549</v>
      </c>
    </row>
    <row r="241" spans="5:6" ht="14.45" hidden="1" x14ac:dyDescent="0.3">
      <c r="E241" s="470" t="s">
        <v>2550</v>
      </c>
      <c r="F241" s="448" t="s">
        <v>2551</v>
      </c>
    </row>
    <row r="242" spans="5:6" ht="14.45" hidden="1" x14ac:dyDescent="0.3">
      <c r="E242" s="470" t="s">
        <v>2552</v>
      </c>
      <c r="F242" s="448" t="s">
        <v>2553</v>
      </c>
    </row>
    <row r="243" spans="5:6" ht="14.45" hidden="1" x14ac:dyDescent="0.3">
      <c r="E243" s="470" t="s">
        <v>2554</v>
      </c>
      <c r="F243" s="448" t="s">
        <v>2555</v>
      </c>
    </row>
    <row r="244" spans="5:6" ht="14.45" hidden="1" x14ac:dyDescent="0.3">
      <c r="E244" s="470" t="s">
        <v>2556</v>
      </c>
      <c r="F244" s="448" t="s">
        <v>2557</v>
      </c>
    </row>
    <row r="245" spans="5:6" ht="14.45" hidden="1" x14ac:dyDescent="0.3">
      <c r="E245" s="470" t="s">
        <v>2558</v>
      </c>
      <c r="F245" s="448" t="s">
        <v>2559</v>
      </c>
    </row>
    <row r="246" spans="5:6" ht="14.45" hidden="1" x14ac:dyDescent="0.3">
      <c r="E246" s="470" t="s">
        <v>2560</v>
      </c>
      <c r="F246" s="448" t="s">
        <v>2561</v>
      </c>
    </row>
    <row r="247" spans="5:6" ht="14.45" hidden="1" x14ac:dyDescent="0.3">
      <c r="E247" s="470" t="s">
        <v>2562</v>
      </c>
      <c r="F247" s="448" t="s">
        <v>2563</v>
      </c>
    </row>
    <row r="248" spans="5:6" ht="14.45" hidden="1" x14ac:dyDescent="0.3">
      <c r="E248" s="470" t="s">
        <v>2564</v>
      </c>
      <c r="F248" s="448" t="s">
        <v>620</v>
      </c>
    </row>
    <row r="249" spans="5:6" ht="14.45" hidden="1" x14ac:dyDescent="0.3">
      <c r="E249" s="470" t="s">
        <v>2565</v>
      </c>
      <c r="F249" s="448" t="s">
        <v>622</v>
      </c>
    </row>
    <row r="250" spans="5:6" ht="14.45" hidden="1" x14ac:dyDescent="0.3">
      <c r="E250" s="470" t="s">
        <v>2566</v>
      </c>
      <c r="F250" s="448" t="s">
        <v>2567</v>
      </c>
    </row>
    <row r="251" spans="5:6" ht="14.45" hidden="1" x14ac:dyDescent="0.3">
      <c r="E251" s="470" t="s">
        <v>2568</v>
      </c>
      <c r="F251" s="448" t="s">
        <v>2569</v>
      </c>
    </row>
    <row r="252" spans="5:6" ht="14.45" hidden="1" x14ac:dyDescent="0.3">
      <c r="E252" s="470" t="s">
        <v>2570</v>
      </c>
      <c r="F252" s="448" t="s">
        <v>2571</v>
      </c>
    </row>
    <row r="253" spans="5:6" ht="14.45" hidden="1" x14ac:dyDescent="0.3">
      <c r="E253" s="470" t="s">
        <v>2572</v>
      </c>
      <c r="F253" s="448" t="s">
        <v>2573</v>
      </c>
    </row>
    <row r="254" spans="5:6" ht="14.45" hidden="1" x14ac:dyDescent="0.3">
      <c r="E254" s="470" t="s">
        <v>2574</v>
      </c>
      <c r="F254" s="448" t="s">
        <v>2575</v>
      </c>
    </row>
    <row r="255" spans="5:6" ht="14.45" hidden="1" x14ac:dyDescent="0.3">
      <c r="E255" s="470" t="s">
        <v>2576</v>
      </c>
      <c r="F255" s="448" t="s">
        <v>2577</v>
      </c>
    </row>
    <row r="256" spans="5:6" ht="14.45" hidden="1" x14ac:dyDescent="0.3">
      <c r="E256" s="470" t="s">
        <v>2578</v>
      </c>
      <c r="F256" s="448" t="s">
        <v>2579</v>
      </c>
    </row>
    <row r="257" spans="5:6" ht="14.45" hidden="1" x14ac:dyDescent="0.3">
      <c r="E257" s="470" t="s">
        <v>2580</v>
      </c>
      <c r="F257" s="448" t="s">
        <v>2581</v>
      </c>
    </row>
    <row r="258" spans="5:6" ht="14.45" hidden="1" x14ac:dyDescent="0.3">
      <c r="E258" s="470" t="s">
        <v>2582</v>
      </c>
      <c r="F258" s="448" t="s">
        <v>2583</v>
      </c>
    </row>
    <row r="259" spans="5:6" ht="14.45" hidden="1" x14ac:dyDescent="0.3">
      <c r="E259" s="470" t="s">
        <v>631</v>
      </c>
      <c r="F259" s="448" t="s">
        <v>2584</v>
      </c>
    </row>
    <row r="260" spans="5:6" ht="14.45" hidden="1" x14ac:dyDescent="0.3">
      <c r="E260" s="470" t="s">
        <v>2585</v>
      </c>
      <c r="F260" s="448" t="s">
        <v>2586</v>
      </c>
    </row>
    <row r="261" spans="5:6" ht="14.45" hidden="1" x14ac:dyDescent="0.3">
      <c r="E261" s="470" t="s">
        <v>2587</v>
      </c>
      <c r="F261" s="448" t="s">
        <v>2588</v>
      </c>
    </row>
    <row r="262" spans="5:6" ht="14.45" hidden="1" x14ac:dyDescent="0.3">
      <c r="E262" s="470" t="s">
        <v>2589</v>
      </c>
      <c r="F262" s="448" t="s">
        <v>2590</v>
      </c>
    </row>
    <row r="263" spans="5:6" ht="14.45" hidden="1" x14ac:dyDescent="0.3">
      <c r="E263" s="470" t="s">
        <v>2591</v>
      </c>
      <c r="F263" s="448" t="s">
        <v>2592</v>
      </c>
    </row>
    <row r="264" spans="5:6" ht="14.45" hidden="1" x14ac:dyDescent="0.3">
      <c r="E264" s="470" t="s">
        <v>2593</v>
      </c>
      <c r="F264" s="448" t="s">
        <v>2594</v>
      </c>
    </row>
    <row r="265" spans="5:6" ht="14.45" hidden="1" x14ac:dyDescent="0.3">
      <c r="E265" s="470" t="s">
        <v>2595</v>
      </c>
      <c r="F265" s="448" t="s">
        <v>2596</v>
      </c>
    </row>
    <row r="266" spans="5:6" ht="14.45" hidden="1" x14ac:dyDescent="0.3">
      <c r="E266" s="470" t="s">
        <v>2597</v>
      </c>
      <c r="F266" s="448" t="s">
        <v>2598</v>
      </c>
    </row>
    <row r="267" spans="5:6" ht="14.45" hidden="1" x14ac:dyDescent="0.3">
      <c r="E267" s="470" t="s">
        <v>2599</v>
      </c>
      <c r="F267" s="448" t="s">
        <v>2600</v>
      </c>
    </row>
    <row r="268" spans="5:6" ht="14.45" hidden="1" x14ac:dyDescent="0.3">
      <c r="E268" s="470" t="s">
        <v>2601</v>
      </c>
      <c r="F268" s="448" t="s">
        <v>2602</v>
      </c>
    </row>
    <row r="269" spans="5:6" ht="14.45" hidden="1" x14ac:dyDescent="0.3">
      <c r="E269" s="470" t="s">
        <v>2603</v>
      </c>
      <c r="F269" s="448" t="s">
        <v>2604</v>
      </c>
    </row>
    <row r="270" spans="5:6" ht="14.45" hidden="1" x14ac:dyDescent="0.3">
      <c r="E270" s="470" t="s">
        <v>2605</v>
      </c>
      <c r="F270" s="448" t="s">
        <v>2606</v>
      </c>
    </row>
    <row r="271" spans="5:6" ht="14.45" hidden="1" x14ac:dyDescent="0.3">
      <c r="E271" s="470" t="s">
        <v>2607</v>
      </c>
      <c r="F271" s="448" t="s">
        <v>2608</v>
      </c>
    </row>
    <row r="272" spans="5:6" ht="14.45" hidden="1" x14ac:dyDescent="0.3">
      <c r="E272" s="470" t="s">
        <v>2609</v>
      </c>
      <c r="F272" s="448" t="s">
        <v>2610</v>
      </c>
    </row>
    <row r="273" spans="5:6" ht="14.45" hidden="1" x14ac:dyDescent="0.3">
      <c r="E273" s="470" t="s">
        <v>2611</v>
      </c>
      <c r="F273" s="448" t="s">
        <v>2612</v>
      </c>
    </row>
    <row r="274" spans="5:6" ht="14.45" hidden="1" x14ac:dyDescent="0.3">
      <c r="E274" s="470" t="s">
        <v>2613</v>
      </c>
      <c r="F274" s="448" t="s">
        <v>2614</v>
      </c>
    </row>
    <row r="275" spans="5:6" ht="14.45" hidden="1" x14ac:dyDescent="0.3">
      <c r="E275" s="470" t="s">
        <v>2615</v>
      </c>
      <c r="F275" s="448" t="s">
        <v>2616</v>
      </c>
    </row>
    <row r="276" spans="5:6" ht="14.45" hidden="1" x14ac:dyDescent="0.3">
      <c r="E276" s="470" t="s">
        <v>2617</v>
      </c>
      <c r="F276" s="448" t="s">
        <v>2618</v>
      </c>
    </row>
    <row r="277" spans="5:6" ht="14.45" hidden="1" x14ac:dyDescent="0.3">
      <c r="E277" s="470" t="s">
        <v>2619</v>
      </c>
      <c r="F277" s="448" t="s">
        <v>2620</v>
      </c>
    </row>
    <row r="278" spans="5:6" ht="14.45" hidden="1" x14ac:dyDescent="0.3">
      <c r="E278" s="470" t="s">
        <v>2621</v>
      </c>
      <c r="F278" s="448" t="s">
        <v>2622</v>
      </c>
    </row>
    <row r="279" spans="5:6" ht="14.45" hidden="1" x14ac:dyDescent="0.3">
      <c r="E279" s="470" t="s">
        <v>2623</v>
      </c>
      <c r="F279" s="448" t="s">
        <v>2624</v>
      </c>
    </row>
    <row r="280" spans="5:6" ht="14.45" hidden="1" x14ac:dyDescent="0.3">
      <c r="E280" s="470" t="s">
        <v>2625</v>
      </c>
      <c r="F280" s="448" t="s">
        <v>2626</v>
      </c>
    </row>
    <row r="281" spans="5:6" ht="14.45" hidden="1" x14ac:dyDescent="0.3">
      <c r="E281" s="470" t="s">
        <v>2627</v>
      </c>
      <c r="F281" s="448" t="s">
        <v>2628</v>
      </c>
    </row>
    <row r="282" spans="5:6" ht="14.45" hidden="1" x14ac:dyDescent="0.3">
      <c r="E282" s="470" t="s">
        <v>2629</v>
      </c>
      <c r="F282" s="448" t="s">
        <v>2630</v>
      </c>
    </row>
    <row r="283" spans="5:6" ht="14.45" hidden="1" x14ac:dyDescent="0.3">
      <c r="E283" s="470" t="s">
        <v>2631</v>
      </c>
      <c r="F283" s="448" t="s">
        <v>2632</v>
      </c>
    </row>
    <row r="284" spans="5:6" ht="14.45" hidden="1" x14ac:dyDescent="0.3">
      <c r="E284" s="470" t="s">
        <v>2633</v>
      </c>
      <c r="F284" s="448" t="s">
        <v>2634</v>
      </c>
    </row>
    <row r="285" spans="5:6" ht="14.45" hidden="1" x14ac:dyDescent="0.3">
      <c r="E285" s="470" t="s">
        <v>2635</v>
      </c>
      <c r="F285" s="448" t="s">
        <v>668</v>
      </c>
    </row>
    <row r="286" spans="5:6" ht="14.45" hidden="1" x14ac:dyDescent="0.3">
      <c r="E286" s="470" t="s">
        <v>2636</v>
      </c>
      <c r="F286" s="448" t="s">
        <v>2637</v>
      </c>
    </row>
    <row r="287" spans="5:6" ht="14.45" hidden="1" x14ac:dyDescent="0.3">
      <c r="E287" s="470" t="s">
        <v>2638</v>
      </c>
      <c r="F287" s="448" t="s">
        <v>672</v>
      </c>
    </row>
    <row r="288" spans="5:6" ht="14.45" hidden="1" x14ac:dyDescent="0.3">
      <c r="E288" s="470" t="s">
        <v>2639</v>
      </c>
      <c r="F288" s="448" t="s">
        <v>2640</v>
      </c>
    </row>
    <row r="289" spans="5:6" ht="14.45" hidden="1" x14ac:dyDescent="0.3">
      <c r="E289" s="470" t="s">
        <v>2641</v>
      </c>
      <c r="F289" s="448" t="s">
        <v>2642</v>
      </c>
    </row>
    <row r="290" spans="5:6" ht="14.45" hidden="1" x14ac:dyDescent="0.3">
      <c r="E290" s="470" t="s">
        <v>2643</v>
      </c>
      <c r="F290" s="448" t="s">
        <v>2644</v>
      </c>
    </row>
    <row r="291" spans="5:6" ht="14.45" hidden="1" x14ac:dyDescent="0.3">
      <c r="E291" s="470" t="s">
        <v>2645</v>
      </c>
      <c r="F291" s="448" t="s">
        <v>2646</v>
      </c>
    </row>
    <row r="292" spans="5:6" ht="14.45" hidden="1" x14ac:dyDescent="0.3">
      <c r="E292" s="470" t="s">
        <v>2647</v>
      </c>
      <c r="F292" s="448" t="s">
        <v>2648</v>
      </c>
    </row>
    <row r="293" spans="5:6" ht="14.45" hidden="1" x14ac:dyDescent="0.3">
      <c r="E293" s="470" t="s">
        <v>2649</v>
      </c>
      <c r="F293" s="448" t="s">
        <v>2650</v>
      </c>
    </row>
    <row r="294" spans="5:6" ht="14.45" hidden="1" x14ac:dyDescent="0.3">
      <c r="E294" s="470" t="s">
        <v>2651</v>
      </c>
      <c r="F294" s="448" t="s">
        <v>2652</v>
      </c>
    </row>
    <row r="295" spans="5:6" ht="14.45" hidden="1" x14ac:dyDescent="0.3">
      <c r="E295" s="470" t="s">
        <v>2653</v>
      </c>
      <c r="F295" s="448" t="s">
        <v>2654</v>
      </c>
    </row>
    <row r="296" spans="5:6" ht="14.45" hidden="1" x14ac:dyDescent="0.3">
      <c r="E296" s="470" t="s">
        <v>685</v>
      </c>
      <c r="F296" s="448" t="s">
        <v>686</v>
      </c>
    </row>
    <row r="297" spans="5:6" ht="14.45" hidden="1" x14ac:dyDescent="0.3">
      <c r="E297" s="470" t="s">
        <v>2655</v>
      </c>
      <c r="F297" s="448" t="s">
        <v>2656</v>
      </c>
    </row>
    <row r="298" spans="5:6" ht="14.45" hidden="1" x14ac:dyDescent="0.3">
      <c r="E298" s="470" t="s">
        <v>2657</v>
      </c>
      <c r="F298" s="448" t="s">
        <v>2658</v>
      </c>
    </row>
    <row r="299" spans="5:6" ht="14.45" hidden="1" x14ac:dyDescent="0.3">
      <c r="E299" s="470" t="s">
        <v>2659</v>
      </c>
      <c r="F299" s="448" t="s">
        <v>2660</v>
      </c>
    </row>
    <row r="300" spans="5:6" ht="14.45" hidden="1" x14ac:dyDescent="0.3">
      <c r="E300" s="470" t="s">
        <v>2661</v>
      </c>
      <c r="F300" s="448" t="s">
        <v>2662</v>
      </c>
    </row>
    <row r="301" spans="5:6" ht="14.45" hidden="1" x14ac:dyDescent="0.3">
      <c r="E301" s="470" t="s">
        <v>2663</v>
      </c>
      <c r="F301" s="448" t="s">
        <v>694</v>
      </c>
    </row>
    <row r="302" spans="5:6" ht="14.45" hidden="1" x14ac:dyDescent="0.3">
      <c r="E302" s="470" t="s">
        <v>2664</v>
      </c>
      <c r="F302" s="448" t="s">
        <v>2665</v>
      </c>
    </row>
    <row r="303" spans="5:6" ht="14.45" hidden="1" x14ac:dyDescent="0.3">
      <c r="E303" s="470" t="s">
        <v>2666</v>
      </c>
      <c r="F303" s="448" t="s">
        <v>698</v>
      </c>
    </row>
    <row r="304" spans="5:6" ht="14.45" hidden="1" x14ac:dyDescent="0.3">
      <c r="E304" s="470" t="s">
        <v>2667</v>
      </c>
      <c r="F304" s="448" t="s">
        <v>2668</v>
      </c>
    </row>
    <row r="305" spans="5:6" ht="14.45" hidden="1" x14ac:dyDescent="0.3">
      <c r="E305" s="470" t="s">
        <v>2669</v>
      </c>
      <c r="F305" s="448" t="s">
        <v>2670</v>
      </c>
    </row>
    <row r="306" spans="5:6" ht="14.45" hidden="1" x14ac:dyDescent="0.3">
      <c r="E306" s="470" t="s">
        <v>2671</v>
      </c>
      <c r="F306" s="448" t="s">
        <v>2672</v>
      </c>
    </row>
    <row r="307" spans="5:6" ht="14.45" hidden="1" x14ac:dyDescent="0.3">
      <c r="E307" s="470" t="s">
        <v>2673</v>
      </c>
      <c r="F307" s="448" t="s">
        <v>2674</v>
      </c>
    </row>
    <row r="308" spans="5:6" ht="14.45" hidden="1" x14ac:dyDescent="0.3">
      <c r="E308" s="470" t="s">
        <v>2675</v>
      </c>
      <c r="F308" s="448" t="s">
        <v>2676</v>
      </c>
    </row>
    <row r="309" spans="5:6" ht="14.45" hidden="1" x14ac:dyDescent="0.3">
      <c r="E309" s="470" t="s">
        <v>709</v>
      </c>
      <c r="F309" s="448" t="s">
        <v>2677</v>
      </c>
    </row>
    <row r="310" spans="5:6" ht="14.45" hidden="1" x14ac:dyDescent="0.3">
      <c r="E310" s="470" t="s">
        <v>280</v>
      </c>
      <c r="F310" s="448" t="s">
        <v>2678</v>
      </c>
    </row>
    <row r="311" spans="5:6" ht="14.45" hidden="1" x14ac:dyDescent="0.3">
      <c r="E311" s="470" t="s">
        <v>711</v>
      </c>
      <c r="F311" s="448" t="s">
        <v>2679</v>
      </c>
    </row>
    <row r="312" spans="5:6" ht="14.45" hidden="1" x14ac:dyDescent="0.3">
      <c r="E312" s="470" t="s">
        <v>2680</v>
      </c>
      <c r="F312" s="448" t="s">
        <v>2681</v>
      </c>
    </row>
    <row r="313" spans="5:6" ht="14.45" hidden="1" x14ac:dyDescent="0.3">
      <c r="E313" s="470" t="s">
        <v>2682</v>
      </c>
      <c r="F313" s="448" t="s">
        <v>714</v>
      </c>
    </row>
    <row r="314" spans="5:6" ht="14.45" hidden="1" x14ac:dyDescent="0.3">
      <c r="E314" s="470" t="s">
        <v>2683</v>
      </c>
      <c r="F314" s="448" t="s">
        <v>2684</v>
      </c>
    </row>
    <row r="315" spans="5:6" ht="14.45" hidden="1" x14ac:dyDescent="0.3">
      <c r="E315" s="470" t="s">
        <v>2685</v>
      </c>
      <c r="F315" s="448" t="s">
        <v>718</v>
      </c>
    </row>
    <row r="316" spans="5:6" ht="14.45" hidden="1" x14ac:dyDescent="0.3">
      <c r="E316" s="470" t="s">
        <v>2686</v>
      </c>
      <c r="F316" s="448" t="s">
        <v>720</v>
      </c>
    </row>
    <row r="317" spans="5:6" ht="14.45" hidden="1" x14ac:dyDescent="0.3">
      <c r="E317" s="470" t="s">
        <v>2687</v>
      </c>
      <c r="F317" s="448" t="s">
        <v>722</v>
      </c>
    </row>
    <row r="318" spans="5:6" ht="14.45" hidden="1" x14ac:dyDescent="0.3">
      <c r="E318" s="470" t="s">
        <v>2688</v>
      </c>
      <c r="F318" s="448" t="s">
        <v>2689</v>
      </c>
    </row>
    <row r="319" spans="5:6" ht="14.45" hidden="1" x14ac:dyDescent="0.3">
      <c r="E319" s="470" t="s">
        <v>2690</v>
      </c>
      <c r="F319" s="448" t="s">
        <v>2691</v>
      </c>
    </row>
    <row r="320" spans="5:6" ht="14.45" hidden="1" x14ac:dyDescent="0.3">
      <c r="E320" s="470" t="s">
        <v>2692</v>
      </c>
      <c r="F320" s="448" t="s">
        <v>2693</v>
      </c>
    </row>
    <row r="321" spans="5:6" ht="14.45" hidden="1" x14ac:dyDescent="0.3">
      <c r="E321" s="470" t="s">
        <v>2694</v>
      </c>
      <c r="F321" s="448" t="s">
        <v>2695</v>
      </c>
    </row>
    <row r="322" spans="5:6" ht="14.45" hidden="1" x14ac:dyDescent="0.3">
      <c r="E322" s="470" t="s">
        <v>2696</v>
      </c>
      <c r="F322" s="448" t="s">
        <v>2697</v>
      </c>
    </row>
    <row r="323" spans="5:6" ht="14.45" hidden="1" x14ac:dyDescent="0.3">
      <c r="E323" s="470" t="s">
        <v>2698</v>
      </c>
      <c r="F323" s="448" t="s">
        <v>2699</v>
      </c>
    </row>
    <row r="324" spans="5:6" ht="14.45" hidden="1" x14ac:dyDescent="0.3">
      <c r="E324" s="470" t="s">
        <v>733</v>
      </c>
      <c r="F324" s="448" t="s">
        <v>2700</v>
      </c>
    </row>
    <row r="325" spans="5:6" ht="14.45" hidden="1" x14ac:dyDescent="0.3">
      <c r="E325" s="470" t="s">
        <v>2701</v>
      </c>
      <c r="F325" s="448" t="s">
        <v>2702</v>
      </c>
    </row>
    <row r="326" spans="5:6" ht="14.45" hidden="1" x14ac:dyDescent="0.3">
      <c r="E326" s="470" t="s">
        <v>2703</v>
      </c>
      <c r="F326" s="448" t="s">
        <v>2704</v>
      </c>
    </row>
    <row r="327" spans="5:6" ht="14.45" hidden="1" x14ac:dyDescent="0.3">
      <c r="E327" s="470" t="s">
        <v>2705</v>
      </c>
      <c r="F327" s="448" t="s">
        <v>2706</v>
      </c>
    </row>
    <row r="328" spans="5:6" ht="14.45" hidden="1" x14ac:dyDescent="0.3">
      <c r="E328" s="470" t="s">
        <v>2707</v>
      </c>
      <c r="F328" s="448" t="s">
        <v>2708</v>
      </c>
    </row>
    <row r="329" spans="5:6" ht="14.45" hidden="1" x14ac:dyDescent="0.3">
      <c r="E329" s="470" t="s">
        <v>2709</v>
      </c>
      <c r="F329" s="448" t="s">
        <v>2710</v>
      </c>
    </row>
    <row r="330" spans="5:6" ht="14.45" hidden="1" x14ac:dyDescent="0.3">
      <c r="E330" s="470" t="s">
        <v>2711</v>
      </c>
      <c r="F330" s="448" t="s">
        <v>2712</v>
      </c>
    </row>
    <row r="331" spans="5:6" ht="14.45" hidden="1" x14ac:dyDescent="0.3">
      <c r="E331" s="470" t="s">
        <v>747</v>
      </c>
      <c r="F331" s="448" t="s">
        <v>748</v>
      </c>
    </row>
    <row r="332" spans="5:6" ht="14.45" hidden="1" x14ac:dyDescent="0.3">
      <c r="E332" s="470" t="s">
        <v>749</v>
      </c>
      <c r="F332" s="448" t="s">
        <v>750</v>
      </c>
    </row>
    <row r="333" spans="5:6" ht="14.45" hidden="1" x14ac:dyDescent="0.3">
      <c r="E333" s="470" t="s">
        <v>751</v>
      </c>
      <c r="F333" s="448" t="s">
        <v>752</v>
      </c>
    </row>
    <row r="334" spans="5:6" ht="14.45" hidden="1" x14ac:dyDescent="0.3">
      <c r="E334" s="470" t="s">
        <v>2713</v>
      </c>
      <c r="F334" s="448" t="s">
        <v>2714</v>
      </c>
    </row>
    <row r="335" spans="5:6" ht="14.45" hidden="1" x14ac:dyDescent="0.3">
      <c r="E335" s="470" t="s">
        <v>2715</v>
      </c>
      <c r="F335" s="448" t="s">
        <v>754</v>
      </c>
    </row>
    <row r="336" spans="5:6" ht="14.45" hidden="1" x14ac:dyDescent="0.3">
      <c r="E336" s="470" t="s">
        <v>2716</v>
      </c>
      <c r="F336" s="448" t="s">
        <v>756</v>
      </c>
    </row>
    <row r="337" spans="5:6" ht="14.45" hidden="1" x14ac:dyDescent="0.3">
      <c r="E337" s="470" t="s">
        <v>2717</v>
      </c>
      <c r="F337" s="448" t="s">
        <v>2718</v>
      </c>
    </row>
    <row r="338" spans="5:6" ht="14.45" hidden="1" x14ac:dyDescent="0.3">
      <c r="E338" s="470" t="s">
        <v>2719</v>
      </c>
      <c r="F338" s="448" t="s">
        <v>760</v>
      </c>
    </row>
    <row r="339" spans="5:6" ht="14.45" hidden="1" x14ac:dyDescent="0.3">
      <c r="E339" s="470" t="s">
        <v>761</v>
      </c>
      <c r="F339" s="448" t="s">
        <v>762</v>
      </c>
    </row>
    <row r="340" spans="5:6" ht="14.45" hidden="1" x14ac:dyDescent="0.3">
      <c r="E340" s="470" t="s">
        <v>2720</v>
      </c>
      <c r="F340" s="448" t="s">
        <v>2721</v>
      </c>
    </row>
    <row r="341" spans="5:6" ht="14.45" hidden="1" x14ac:dyDescent="0.3">
      <c r="E341" s="470" t="s">
        <v>2722</v>
      </c>
      <c r="F341" s="448" t="s">
        <v>2723</v>
      </c>
    </row>
    <row r="342" spans="5:6" ht="14.45" hidden="1" x14ac:dyDescent="0.3">
      <c r="E342" s="470" t="s">
        <v>2724</v>
      </c>
      <c r="F342" s="448" t="s">
        <v>2725</v>
      </c>
    </row>
    <row r="343" spans="5:6" ht="14.45" hidden="1" x14ac:dyDescent="0.3">
      <c r="E343" s="470" t="s">
        <v>2726</v>
      </c>
      <c r="F343" s="448" t="s">
        <v>2727</v>
      </c>
    </row>
    <row r="344" spans="5:6" ht="14.45" hidden="1" x14ac:dyDescent="0.3">
      <c r="E344" s="470" t="s">
        <v>2728</v>
      </c>
      <c r="F344" s="448" t="s">
        <v>2729</v>
      </c>
    </row>
    <row r="345" spans="5:6" ht="14.45" hidden="1" x14ac:dyDescent="0.3">
      <c r="E345" s="470" t="s">
        <v>771</v>
      </c>
      <c r="F345" s="448" t="s">
        <v>772</v>
      </c>
    </row>
    <row r="346" spans="5:6" ht="14.45" hidden="1" x14ac:dyDescent="0.3">
      <c r="E346" s="470" t="s">
        <v>2730</v>
      </c>
      <c r="F346" s="448" t="s">
        <v>2731</v>
      </c>
    </row>
    <row r="347" spans="5:6" ht="14.45" hidden="1" x14ac:dyDescent="0.3">
      <c r="E347" s="470" t="s">
        <v>2732</v>
      </c>
      <c r="F347" s="448" t="s">
        <v>2733</v>
      </c>
    </row>
    <row r="348" spans="5:6" ht="14.45" hidden="1" x14ac:dyDescent="0.3">
      <c r="E348" s="470" t="s">
        <v>2734</v>
      </c>
      <c r="F348" s="448" t="s">
        <v>778</v>
      </c>
    </row>
    <row r="349" spans="5:6" ht="14.45" hidden="1" x14ac:dyDescent="0.3">
      <c r="E349" s="470" t="s">
        <v>2735</v>
      </c>
      <c r="F349" s="448" t="s">
        <v>780</v>
      </c>
    </row>
    <row r="350" spans="5:6" ht="14.45" hidden="1" x14ac:dyDescent="0.3">
      <c r="E350" s="470" t="s">
        <v>2736</v>
      </c>
      <c r="F350" s="448" t="s">
        <v>782</v>
      </c>
    </row>
    <row r="351" spans="5:6" ht="14.45" hidden="1" x14ac:dyDescent="0.3">
      <c r="E351" s="470" t="s">
        <v>2737</v>
      </c>
      <c r="F351" s="448" t="s">
        <v>2738</v>
      </c>
    </row>
    <row r="352" spans="5:6" ht="14.45" hidden="1" x14ac:dyDescent="0.3">
      <c r="E352" s="470" t="s">
        <v>2739</v>
      </c>
      <c r="F352" s="448" t="s">
        <v>2740</v>
      </c>
    </row>
    <row r="353" spans="5:6" ht="14.45" hidden="1" x14ac:dyDescent="0.3">
      <c r="E353" s="470" t="s">
        <v>2741</v>
      </c>
      <c r="F353" s="448" t="s">
        <v>2742</v>
      </c>
    </row>
    <row r="354" spans="5:6" ht="14.45" hidden="1" x14ac:dyDescent="0.3">
      <c r="E354" s="470" t="s">
        <v>2743</v>
      </c>
      <c r="F354" s="448" t="s">
        <v>2744</v>
      </c>
    </row>
    <row r="355" spans="5:6" ht="14.45" hidden="1" x14ac:dyDescent="0.3">
      <c r="E355" s="470" t="s">
        <v>2745</v>
      </c>
      <c r="F355" s="448" t="s">
        <v>2746</v>
      </c>
    </row>
    <row r="356" spans="5:6" ht="14.45" hidden="1" x14ac:dyDescent="0.3">
      <c r="E356" s="470" t="s">
        <v>2747</v>
      </c>
      <c r="F356" s="448" t="s">
        <v>2748</v>
      </c>
    </row>
    <row r="357" spans="5:6" ht="14.45" hidden="1" x14ac:dyDescent="0.3">
      <c r="E357" s="470" t="s">
        <v>2749</v>
      </c>
      <c r="F357" s="448" t="s">
        <v>2750</v>
      </c>
    </row>
    <row r="358" spans="5:6" ht="14.45" hidden="1" x14ac:dyDescent="0.3">
      <c r="E358" s="470" t="s">
        <v>2751</v>
      </c>
      <c r="F358" s="448" t="s">
        <v>2752</v>
      </c>
    </row>
    <row r="359" spans="5:6" ht="14.45" hidden="1" x14ac:dyDescent="0.3">
      <c r="E359" s="470" t="s">
        <v>2753</v>
      </c>
      <c r="F359" s="448" t="s">
        <v>798</v>
      </c>
    </row>
    <row r="360" spans="5:6" ht="14.45" hidden="1" x14ac:dyDescent="0.3">
      <c r="E360" s="470" t="s">
        <v>799</v>
      </c>
      <c r="F360" s="448" t="s">
        <v>800</v>
      </c>
    </row>
    <row r="361" spans="5:6" ht="14.45" hidden="1" x14ac:dyDescent="0.3">
      <c r="E361" s="470" t="s">
        <v>801</v>
      </c>
      <c r="F361" s="448" t="s">
        <v>2754</v>
      </c>
    </row>
    <row r="362" spans="5:6" ht="14.45" hidden="1" x14ac:dyDescent="0.3">
      <c r="E362" s="470" t="s">
        <v>803</v>
      </c>
      <c r="F362" s="448" t="s">
        <v>804</v>
      </c>
    </row>
    <row r="363" spans="5:6" ht="14.45" hidden="1" x14ac:dyDescent="0.3">
      <c r="E363" s="470" t="s">
        <v>805</v>
      </c>
      <c r="F363" s="448" t="s">
        <v>806</v>
      </c>
    </row>
    <row r="364" spans="5:6" ht="14.45" hidden="1" x14ac:dyDescent="0.3">
      <c r="E364" s="470" t="s">
        <v>807</v>
      </c>
      <c r="F364" s="448" t="s">
        <v>2755</v>
      </c>
    </row>
    <row r="365" spans="5:6" ht="14.45" hidden="1" x14ac:dyDescent="0.3">
      <c r="E365" s="470" t="s">
        <v>2756</v>
      </c>
      <c r="F365" s="448" t="s">
        <v>810</v>
      </c>
    </row>
    <row r="366" spans="5:6" ht="14.45" hidden="1" x14ac:dyDescent="0.3">
      <c r="E366" s="470" t="s">
        <v>2757</v>
      </c>
      <c r="F366" s="448" t="s">
        <v>2758</v>
      </c>
    </row>
    <row r="367" spans="5:6" ht="14.45" hidden="1" x14ac:dyDescent="0.3">
      <c r="E367" s="470" t="s">
        <v>2759</v>
      </c>
      <c r="F367" s="448" t="s">
        <v>2760</v>
      </c>
    </row>
    <row r="368" spans="5:6" ht="14.45" hidden="1" x14ac:dyDescent="0.3">
      <c r="E368" s="470" t="s">
        <v>2761</v>
      </c>
      <c r="F368" s="448" t="s">
        <v>2762</v>
      </c>
    </row>
    <row r="369" spans="5:6" ht="14.45" hidden="1" x14ac:dyDescent="0.3">
      <c r="E369" s="470" t="s">
        <v>2763</v>
      </c>
      <c r="F369" s="448" t="s">
        <v>2764</v>
      </c>
    </row>
    <row r="370" spans="5:6" ht="14.45" hidden="1" x14ac:dyDescent="0.3">
      <c r="E370" s="470" t="s">
        <v>2765</v>
      </c>
      <c r="F370" s="448" t="s">
        <v>2766</v>
      </c>
    </row>
    <row r="371" spans="5:6" ht="14.45" hidden="1" x14ac:dyDescent="0.3">
      <c r="E371" s="470" t="s">
        <v>2767</v>
      </c>
      <c r="F371" s="448" t="s">
        <v>2768</v>
      </c>
    </row>
    <row r="372" spans="5:6" ht="14.45" hidden="1" x14ac:dyDescent="0.3">
      <c r="E372" s="470" t="s">
        <v>2769</v>
      </c>
      <c r="F372" s="448" t="s">
        <v>2770</v>
      </c>
    </row>
    <row r="373" spans="5:6" ht="14.45" hidden="1" x14ac:dyDescent="0.3">
      <c r="E373" s="470" t="s">
        <v>2771</v>
      </c>
      <c r="F373" s="448" t="s">
        <v>2772</v>
      </c>
    </row>
    <row r="374" spans="5:6" ht="14.45" hidden="1" x14ac:dyDescent="0.3">
      <c r="E374" s="470" t="s">
        <v>2773</v>
      </c>
      <c r="F374" s="448" t="s">
        <v>2774</v>
      </c>
    </row>
    <row r="375" spans="5:6" ht="14.45" hidden="1" x14ac:dyDescent="0.3">
      <c r="E375" s="470" t="s">
        <v>2775</v>
      </c>
      <c r="F375" s="448" t="s">
        <v>2776</v>
      </c>
    </row>
    <row r="376" spans="5:6" ht="14.45" hidden="1" x14ac:dyDescent="0.3">
      <c r="E376" s="470" t="s">
        <v>2777</v>
      </c>
      <c r="F376" s="448" t="s">
        <v>2778</v>
      </c>
    </row>
    <row r="377" spans="5:6" ht="14.45" hidden="1" x14ac:dyDescent="0.3">
      <c r="E377" s="470" t="s">
        <v>2779</v>
      </c>
      <c r="F377" s="448" t="s">
        <v>828</v>
      </c>
    </row>
    <row r="378" spans="5:6" ht="14.45" hidden="1" x14ac:dyDescent="0.3">
      <c r="E378" s="470" t="s">
        <v>2780</v>
      </c>
      <c r="F378" s="448" t="s">
        <v>830</v>
      </c>
    </row>
    <row r="379" spans="5:6" ht="14.45" hidden="1" x14ac:dyDescent="0.3">
      <c r="E379" s="470" t="s">
        <v>2781</v>
      </c>
      <c r="F379" s="448" t="s">
        <v>832</v>
      </c>
    </row>
    <row r="380" spans="5:6" ht="14.45" hidden="1" x14ac:dyDescent="0.3">
      <c r="E380" s="470" t="s">
        <v>2782</v>
      </c>
      <c r="F380" s="448" t="s">
        <v>834</v>
      </c>
    </row>
    <row r="381" spans="5:6" ht="14.45" hidden="1" x14ac:dyDescent="0.3">
      <c r="E381" s="470" t="s">
        <v>2783</v>
      </c>
      <c r="F381" s="448" t="s">
        <v>2784</v>
      </c>
    </row>
    <row r="382" spans="5:6" ht="14.45" hidden="1" x14ac:dyDescent="0.3">
      <c r="E382" s="470" t="s">
        <v>2785</v>
      </c>
      <c r="F382" s="448" t="s">
        <v>2786</v>
      </c>
    </row>
    <row r="383" spans="5:6" ht="14.45" hidden="1" x14ac:dyDescent="0.3">
      <c r="E383" s="470" t="s">
        <v>2787</v>
      </c>
      <c r="F383" s="448" t="s">
        <v>2788</v>
      </c>
    </row>
    <row r="384" spans="5:6" ht="14.45" hidden="1" x14ac:dyDescent="0.3">
      <c r="E384" s="470" t="s">
        <v>2789</v>
      </c>
      <c r="F384" s="448" t="s">
        <v>2790</v>
      </c>
    </row>
    <row r="385" spans="5:6" ht="14.45" hidden="1" x14ac:dyDescent="0.3">
      <c r="E385" s="470" t="s">
        <v>2791</v>
      </c>
      <c r="F385" s="448" t="s">
        <v>2792</v>
      </c>
    </row>
    <row r="386" spans="5:6" ht="14.45" hidden="1" x14ac:dyDescent="0.3">
      <c r="E386" s="470" t="s">
        <v>2793</v>
      </c>
      <c r="F386" s="448" t="s">
        <v>2794</v>
      </c>
    </row>
    <row r="387" spans="5:6" ht="14.45" hidden="1" x14ac:dyDescent="0.3">
      <c r="E387" s="470" t="s">
        <v>2795</v>
      </c>
      <c r="F387" s="448" t="s">
        <v>2796</v>
      </c>
    </row>
    <row r="388" spans="5:6" ht="14.45" hidden="1" x14ac:dyDescent="0.3">
      <c r="E388" s="470" t="s">
        <v>2797</v>
      </c>
      <c r="F388" s="448" t="s">
        <v>846</v>
      </c>
    </row>
    <row r="389" spans="5:6" ht="14.45" hidden="1" x14ac:dyDescent="0.3">
      <c r="E389" s="470" t="s">
        <v>2798</v>
      </c>
      <c r="F389" s="448" t="s">
        <v>848</v>
      </c>
    </row>
    <row r="390" spans="5:6" ht="14.45" hidden="1" x14ac:dyDescent="0.3">
      <c r="E390" s="470" t="s">
        <v>2799</v>
      </c>
      <c r="F390" s="448" t="s">
        <v>850</v>
      </c>
    </row>
    <row r="391" spans="5:6" ht="14.45" hidden="1" x14ac:dyDescent="0.3">
      <c r="E391" s="470" t="s">
        <v>851</v>
      </c>
      <c r="F391" s="448" t="s">
        <v>852</v>
      </c>
    </row>
    <row r="392" spans="5:6" ht="14.45" hidden="1" x14ac:dyDescent="0.3">
      <c r="E392" s="470" t="s">
        <v>2800</v>
      </c>
      <c r="F392" s="448" t="s">
        <v>854</v>
      </c>
    </row>
    <row r="393" spans="5:6" ht="14.45" hidden="1" x14ac:dyDescent="0.3">
      <c r="E393" s="470" t="s">
        <v>2801</v>
      </c>
      <c r="F393" s="448" t="s">
        <v>2802</v>
      </c>
    </row>
    <row r="394" spans="5:6" ht="14.45" hidden="1" x14ac:dyDescent="0.3">
      <c r="E394" s="470" t="s">
        <v>855</v>
      </c>
      <c r="F394" s="448" t="s">
        <v>2803</v>
      </c>
    </row>
    <row r="395" spans="5:6" ht="14.45" hidden="1" x14ac:dyDescent="0.3">
      <c r="E395" s="470" t="s">
        <v>2804</v>
      </c>
      <c r="F395" s="448" t="s">
        <v>858</v>
      </c>
    </row>
    <row r="396" spans="5:6" ht="14.45" hidden="1" x14ac:dyDescent="0.3">
      <c r="E396" s="470" t="s">
        <v>2805</v>
      </c>
      <c r="F396" s="448" t="s">
        <v>2806</v>
      </c>
    </row>
    <row r="397" spans="5:6" ht="14.45" hidden="1" x14ac:dyDescent="0.3">
      <c r="E397" s="470" t="s">
        <v>2807</v>
      </c>
      <c r="F397" s="448" t="s">
        <v>2808</v>
      </c>
    </row>
    <row r="398" spans="5:6" ht="14.45" hidden="1" x14ac:dyDescent="0.3">
      <c r="E398" s="470" t="s">
        <v>2809</v>
      </c>
      <c r="F398" s="448" t="s">
        <v>2810</v>
      </c>
    </row>
    <row r="399" spans="5:6" ht="14.45" hidden="1" x14ac:dyDescent="0.3">
      <c r="E399" s="470" t="s">
        <v>863</v>
      </c>
      <c r="F399" s="448" t="s">
        <v>864</v>
      </c>
    </row>
    <row r="400" spans="5:6" ht="14.45" hidden="1" x14ac:dyDescent="0.3">
      <c r="E400" s="470" t="s">
        <v>865</v>
      </c>
      <c r="F400" s="448" t="s">
        <v>866</v>
      </c>
    </row>
    <row r="401" spans="5:6" ht="14.45" hidden="1" x14ac:dyDescent="0.3">
      <c r="E401" s="470" t="s">
        <v>2811</v>
      </c>
      <c r="F401" s="448" t="s">
        <v>2812</v>
      </c>
    </row>
    <row r="402" spans="5:6" ht="14.45" hidden="1" x14ac:dyDescent="0.3">
      <c r="E402" s="470" t="s">
        <v>2813</v>
      </c>
      <c r="F402" s="448" t="s">
        <v>868</v>
      </c>
    </row>
    <row r="403" spans="5:6" ht="14.45" hidden="1" x14ac:dyDescent="0.3">
      <c r="E403" s="470" t="s">
        <v>2814</v>
      </c>
      <c r="F403" s="448" t="s">
        <v>870</v>
      </c>
    </row>
    <row r="404" spans="5:6" ht="14.45" hidden="1" x14ac:dyDescent="0.3">
      <c r="E404" s="470" t="s">
        <v>871</v>
      </c>
      <c r="F404" s="448" t="s">
        <v>2815</v>
      </c>
    </row>
    <row r="405" spans="5:6" ht="14.45" hidden="1" x14ac:dyDescent="0.3">
      <c r="E405" s="470" t="s">
        <v>873</v>
      </c>
      <c r="F405" s="448" t="s">
        <v>2816</v>
      </c>
    </row>
    <row r="406" spans="5:6" ht="14.45" hidden="1" x14ac:dyDescent="0.3">
      <c r="E406" s="470" t="s">
        <v>875</v>
      </c>
      <c r="F406" s="448" t="s">
        <v>876</v>
      </c>
    </row>
    <row r="407" spans="5:6" ht="14.45" hidden="1" x14ac:dyDescent="0.3">
      <c r="E407" s="470" t="s">
        <v>2817</v>
      </c>
      <c r="F407" s="448" t="s">
        <v>878</v>
      </c>
    </row>
    <row r="408" spans="5:6" ht="14.45" hidden="1" x14ac:dyDescent="0.3">
      <c r="E408" s="470" t="s">
        <v>879</v>
      </c>
      <c r="F408" s="448" t="s">
        <v>880</v>
      </c>
    </row>
    <row r="409" spans="5:6" ht="14.45" hidden="1" x14ac:dyDescent="0.3">
      <c r="E409" s="470" t="s">
        <v>2818</v>
      </c>
      <c r="F409" s="448" t="s">
        <v>2819</v>
      </c>
    </row>
    <row r="410" spans="5:6" ht="14.45" hidden="1" x14ac:dyDescent="0.3">
      <c r="E410" s="470" t="s">
        <v>2820</v>
      </c>
      <c r="F410" s="448" t="s">
        <v>2821</v>
      </c>
    </row>
    <row r="411" spans="5:6" ht="14.45" hidden="1" x14ac:dyDescent="0.3">
      <c r="E411" s="470" t="s">
        <v>2822</v>
      </c>
      <c r="F411" s="448" t="s">
        <v>2823</v>
      </c>
    </row>
    <row r="412" spans="5:6" ht="14.45" hidden="1" x14ac:dyDescent="0.3">
      <c r="E412" s="470" t="s">
        <v>2824</v>
      </c>
      <c r="F412" s="448" t="s">
        <v>2825</v>
      </c>
    </row>
    <row r="413" spans="5:6" ht="14.45" hidden="1" x14ac:dyDescent="0.3">
      <c r="E413" s="470" t="s">
        <v>2826</v>
      </c>
      <c r="F413" s="448" t="s">
        <v>2827</v>
      </c>
    </row>
    <row r="414" spans="5:6" ht="14.45" hidden="1" x14ac:dyDescent="0.3">
      <c r="E414" s="470" t="s">
        <v>2828</v>
      </c>
      <c r="F414" s="448" t="s">
        <v>2829</v>
      </c>
    </row>
    <row r="415" spans="5:6" ht="14.45" hidden="1" x14ac:dyDescent="0.3">
      <c r="E415" s="470" t="s">
        <v>2830</v>
      </c>
      <c r="F415" s="448" t="s">
        <v>2831</v>
      </c>
    </row>
    <row r="416" spans="5:6" ht="14.45" hidden="1" x14ac:dyDescent="0.3">
      <c r="E416" s="470" t="s">
        <v>2832</v>
      </c>
      <c r="F416" s="448" t="s">
        <v>2833</v>
      </c>
    </row>
    <row r="417" spans="5:6" ht="14.45" hidden="1" x14ac:dyDescent="0.3">
      <c r="E417" s="470" t="s">
        <v>2834</v>
      </c>
      <c r="F417" s="448" t="s">
        <v>2835</v>
      </c>
    </row>
    <row r="418" spans="5:6" ht="14.45" hidden="1" x14ac:dyDescent="0.3">
      <c r="E418" s="470" t="s">
        <v>2836</v>
      </c>
      <c r="F418" s="448" t="s">
        <v>2837</v>
      </c>
    </row>
    <row r="419" spans="5:6" ht="14.45" hidden="1" x14ac:dyDescent="0.3">
      <c r="E419" s="470" t="s">
        <v>2838</v>
      </c>
      <c r="F419" s="448" t="s">
        <v>2839</v>
      </c>
    </row>
    <row r="420" spans="5:6" ht="14.45" hidden="1" x14ac:dyDescent="0.3">
      <c r="E420" s="470" t="s">
        <v>2840</v>
      </c>
      <c r="F420" s="448" t="s">
        <v>2841</v>
      </c>
    </row>
    <row r="421" spans="5:6" ht="14.45" hidden="1" x14ac:dyDescent="0.3">
      <c r="E421" s="470" t="s">
        <v>2842</v>
      </c>
      <c r="F421" s="448" t="s">
        <v>2843</v>
      </c>
    </row>
    <row r="422" spans="5:6" ht="14.45" hidden="1" x14ac:dyDescent="0.3">
      <c r="E422" s="470" t="s">
        <v>2844</v>
      </c>
      <c r="F422" s="448" t="s">
        <v>2845</v>
      </c>
    </row>
    <row r="423" spans="5:6" ht="14.45" hidden="1" x14ac:dyDescent="0.3">
      <c r="E423" s="470" t="s">
        <v>2846</v>
      </c>
      <c r="F423" s="448" t="s">
        <v>2847</v>
      </c>
    </row>
    <row r="424" spans="5:6" ht="14.45" hidden="1" x14ac:dyDescent="0.3">
      <c r="E424" s="470" t="s">
        <v>2848</v>
      </c>
      <c r="F424" s="448" t="s">
        <v>2849</v>
      </c>
    </row>
    <row r="425" spans="5:6" ht="14.45" hidden="1" x14ac:dyDescent="0.3">
      <c r="E425" s="470" t="s">
        <v>254</v>
      </c>
      <c r="F425" s="448" t="s">
        <v>2850</v>
      </c>
    </row>
    <row r="426" spans="5:6" ht="14.45" hidden="1" x14ac:dyDescent="0.3">
      <c r="E426" s="470" t="s">
        <v>255</v>
      </c>
      <c r="F426" s="448" t="s">
        <v>906</v>
      </c>
    </row>
    <row r="427" spans="5:6" ht="14.45" hidden="1" x14ac:dyDescent="0.3">
      <c r="E427" s="470" t="s">
        <v>2851</v>
      </c>
      <c r="F427" s="448" t="s">
        <v>2852</v>
      </c>
    </row>
    <row r="428" spans="5:6" ht="14.45" hidden="1" x14ac:dyDescent="0.3">
      <c r="E428" s="470" t="s">
        <v>2853</v>
      </c>
      <c r="F428" s="448" t="s">
        <v>2854</v>
      </c>
    </row>
    <row r="429" spans="5:6" ht="14.45" hidden="1" x14ac:dyDescent="0.3">
      <c r="E429" s="470" t="s">
        <v>2855</v>
      </c>
      <c r="F429" s="448" t="s">
        <v>2856</v>
      </c>
    </row>
    <row r="430" spans="5:6" ht="14.45" hidden="1" x14ac:dyDescent="0.3">
      <c r="E430" s="470" t="s">
        <v>2857</v>
      </c>
      <c r="F430" s="448" t="s">
        <v>2858</v>
      </c>
    </row>
    <row r="431" spans="5:6" ht="14.45" hidden="1" x14ac:dyDescent="0.3">
      <c r="E431" s="470" t="s">
        <v>2859</v>
      </c>
      <c r="F431" s="448" t="s">
        <v>914</v>
      </c>
    </row>
    <row r="432" spans="5:6" ht="14.45" hidden="1" x14ac:dyDescent="0.3">
      <c r="E432" s="470" t="s">
        <v>2860</v>
      </c>
      <c r="F432" s="448" t="s">
        <v>916</v>
      </c>
    </row>
    <row r="433" spans="5:6" ht="14.45" hidden="1" x14ac:dyDescent="0.3">
      <c r="E433" s="470" t="s">
        <v>2861</v>
      </c>
      <c r="F433" s="448" t="s">
        <v>918</v>
      </c>
    </row>
    <row r="434" spans="5:6" ht="14.45" hidden="1" x14ac:dyDescent="0.3">
      <c r="E434" s="470" t="s">
        <v>2862</v>
      </c>
      <c r="F434" s="448" t="s">
        <v>919</v>
      </c>
    </row>
    <row r="435" spans="5:6" ht="14.45" hidden="1" x14ac:dyDescent="0.3">
      <c r="E435" s="470" t="s">
        <v>2863</v>
      </c>
      <c r="F435" s="448" t="s">
        <v>921</v>
      </c>
    </row>
    <row r="436" spans="5:6" ht="14.45" hidden="1" x14ac:dyDescent="0.3">
      <c r="E436" s="470" t="s">
        <v>2864</v>
      </c>
      <c r="F436" s="448" t="s">
        <v>923</v>
      </c>
    </row>
    <row r="437" spans="5:6" ht="14.45" hidden="1" x14ac:dyDescent="0.3">
      <c r="E437" s="470" t="s">
        <v>2865</v>
      </c>
      <c r="F437" s="448" t="s">
        <v>924</v>
      </c>
    </row>
    <row r="438" spans="5:6" ht="14.45" hidden="1" x14ac:dyDescent="0.3">
      <c r="E438" s="470" t="s">
        <v>2866</v>
      </c>
      <c r="F438" s="448" t="s">
        <v>926</v>
      </c>
    </row>
    <row r="439" spans="5:6" ht="14.45" hidden="1" x14ac:dyDescent="0.3">
      <c r="E439" s="470" t="s">
        <v>2867</v>
      </c>
      <c r="F439" s="448" t="s">
        <v>928</v>
      </c>
    </row>
    <row r="440" spans="5:6" ht="14.45" hidden="1" x14ac:dyDescent="0.3">
      <c r="E440" s="470" t="s">
        <v>2868</v>
      </c>
      <c r="F440" s="448" t="s">
        <v>930</v>
      </c>
    </row>
    <row r="441" spans="5:6" ht="14.45" hidden="1" x14ac:dyDescent="0.3">
      <c r="E441" s="470" t="s">
        <v>2869</v>
      </c>
      <c r="F441" s="448" t="s">
        <v>2870</v>
      </c>
    </row>
    <row r="442" spans="5:6" ht="14.45" hidden="1" x14ac:dyDescent="0.3">
      <c r="E442" s="470" t="s">
        <v>2871</v>
      </c>
      <c r="F442" s="448" t="s">
        <v>2872</v>
      </c>
    </row>
    <row r="443" spans="5:6" ht="14.45" hidden="1" x14ac:dyDescent="0.3">
      <c r="E443" s="470" t="s">
        <v>2873</v>
      </c>
      <c r="F443" s="448" t="s">
        <v>2874</v>
      </c>
    </row>
    <row r="444" spans="5:6" ht="14.45" hidden="1" x14ac:dyDescent="0.3">
      <c r="E444" s="470" t="s">
        <v>2875</v>
      </c>
      <c r="F444" s="448" t="s">
        <v>2876</v>
      </c>
    </row>
    <row r="445" spans="5:6" ht="14.45" hidden="1" x14ac:dyDescent="0.3">
      <c r="E445" s="470" t="s">
        <v>2877</v>
      </c>
      <c r="F445" s="448" t="s">
        <v>2878</v>
      </c>
    </row>
    <row r="446" spans="5:6" ht="14.45" hidden="1" x14ac:dyDescent="0.3">
      <c r="E446" s="470" t="s">
        <v>2879</v>
      </c>
      <c r="F446" s="448" t="s">
        <v>2880</v>
      </c>
    </row>
    <row r="447" spans="5:6" ht="14.45" hidden="1" x14ac:dyDescent="0.3">
      <c r="E447" s="470" t="s">
        <v>2881</v>
      </c>
      <c r="F447" s="448" t="s">
        <v>2882</v>
      </c>
    </row>
    <row r="448" spans="5:6" ht="14.45" hidden="1" x14ac:dyDescent="0.3">
      <c r="E448" s="470" t="s">
        <v>2883</v>
      </c>
      <c r="F448" s="448" t="s">
        <v>2884</v>
      </c>
    </row>
    <row r="449" spans="5:6" ht="14.45" hidden="1" x14ac:dyDescent="0.3">
      <c r="E449" s="470" t="s">
        <v>2885</v>
      </c>
      <c r="F449" s="448" t="s">
        <v>2886</v>
      </c>
    </row>
    <row r="450" spans="5:6" ht="14.45" hidden="1" x14ac:dyDescent="0.3">
      <c r="E450" s="470" t="s">
        <v>2887</v>
      </c>
      <c r="F450" s="448" t="s">
        <v>2888</v>
      </c>
    </row>
    <row r="451" spans="5:6" ht="14.45" hidden="1" x14ac:dyDescent="0.3">
      <c r="E451" s="470" t="s">
        <v>2889</v>
      </c>
      <c r="F451" s="448" t="s">
        <v>2890</v>
      </c>
    </row>
    <row r="452" spans="5:6" ht="14.45" hidden="1" x14ac:dyDescent="0.3">
      <c r="E452" s="470" t="s">
        <v>2891</v>
      </c>
      <c r="F452" s="448" t="s">
        <v>2892</v>
      </c>
    </row>
    <row r="453" spans="5:6" ht="14.45" hidden="1" x14ac:dyDescent="0.3">
      <c r="E453" s="470" t="s">
        <v>2893</v>
      </c>
      <c r="F453" s="448" t="s">
        <v>2894</v>
      </c>
    </row>
    <row r="454" spans="5:6" ht="14.45" hidden="1" x14ac:dyDescent="0.3">
      <c r="E454" s="470" t="s">
        <v>2895</v>
      </c>
      <c r="F454" s="448" t="s">
        <v>2896</v>
      </c>
    </row>
    <row r="455" spans="5:6" ht="14.45" hidden="1" x14ac:dyDescent="0.3">
      <c r="E455" s="470" t="s">
        <v>2897</v>
      </c>
      <c r="F455" s="448" t="s">
        <v>2898</v>
      </c>
    </row>
    <row r="456" spans="5:6" ht="14.45" hidden="1" x14ac:dyDescent="0.3">
      <c r="E456" s="470" t="s">
        <v>2899</v>
      </c>
      <c r="F456" s="448" t="s">
        <v>2900</v>
      </c>
    </row>
    <row r="457" spans="5:6" ht="14.45" hidden="1" x14ac:dyDescent="0.3">
      <c r="E457" s="470" t="s">
        <v>2901</v>
      </c>
      <c r="F457" s="448" t="s">
        <v>2902</v>
      </c>
    </row>
    <row r="458" spans="5:6" ht="14.45" hidden="1" x14ac:dyDescent="0.3">
      <c r="E458" s="470" t="s">
        <v>2903</v>
      </c>
      <c r="F458" s="448" t="s">
        <v>2904</v>
      </c>
    </row>
    <row r="459" spans="5:6" ht="14.45" hidden="1" x14ac:dyDescent="0.3">
      <c r="E459" s="470" t="s">
        <v>2905</v>
      </c>
      <c r="F459" s="448" t="s">
        <v>2906</v>
      </c>
    </row>
    <row r="460" spans="5:6" ht="14.45" hidden="1" x14ac:dyDescent="0.3">
      <c r="E460" s="470" t="s">
        <v>2907</v>
      </c>
      <c r="F460" s="448" t="s">
        <v>2908</v>
      </c>
    </row>
    <row r="461" spans="5:6" ht="14.45" hidden="1" x14ac:dyDescent="0.3">
      <c r="E461" s="470" t="s">
        <v>2909</v>
      </c>
      <c r="F461" s="448" t="s">
        <v>2910</v>
      </c>
    </row>
    <row r="462" spans="5:6" ht="14.45" hidden="1" x14ac:dyDescent="0.3">
      <c r="E462" s="470" t="s">
        <v>2911</v>
      </c>
      <c r="F462" s="448" t="s">
        <v>2912</v>
      </c>
    </row>
    <row r="463" spans="5:6" ht="14.45" hidden="1" x14ac:dyDescent="0.3">
      <c r="E463" s="470" t="s">
        <v>2913</v>
      </c>
      <c r="F463" s="448" t="s">
        <v>2914</v>
      </c>
    </row>
    <row r="464" spans="5:6" ht="14.45" hidden="1" x14ac:dyDescent="0.3">
      <c r="E464" s="470" t="s">
        <v>2915</v>
      </c>
      <c r="F464" s="448" t="s">
        <v>2916</v>
      </c>
    </row>
    <row r="465" spans="5:6" ht="14.45" hidden="1" x14ac:dyDescent="0.3">
      <c r="E465" s="470" t="s">
        <v>971</v>
      </c>
      <c r="F465" s="448" t="s">
        <v>972</v>
      </c>
    </row>
    <row r="466" spans="5:6" ht="14.45" hidden="1" x14ac:dyDescent="0.3">
      <c r="E466" s="470" t="s">
        <v>973</v>
      </c>
      <c r="F466" s="448" t="s">
        <v>974</v>
      </c>
    </row>
    <row r="467" spans="5:6" ht="14.45" hidden="1" x14ac:dyDescent="0.3">
      <c r="E467" s="470" t="s">
        <v>975</v>
      </c>
      <c r="F467" s="448" t="s">
        <v>2917</v>
      </c>
    </row>
    <row r="468" spans="5:6" ht="14.45" hidden="1" x14ac:dyDescent="0.3">
      <c r="E468" s="470" t="s">
        <v>977</v>
      </c>
      <c r="F468" s="448" t="s">
        <v>978</v>
      </c>
    </row>
    <row r="469" spans="5:6" ht="14.45" hidden="1" x14ac:dyDescent="0.3">
      <c r="E469" s="470" t="s">
        <v>2918</v>
      </c>
      <c r="F469" s="448" t="s">
        <v>2919</v>
      </c>
    </row>
    <row r="470" spans="5:6" ht="14.45" hidden="1" x14ac:dyDescent="0.3">
      <c r="E470" s="470" t="s">
        <v>1318</v>
      </c>
      <c r="F470" s="448" t="s">
        <v>2920</v>
      </c>
    </row>
    <row r="471" spans="5:6" ht="14.45" hidden="1" x14ac:dyDescent="0.3">
      <c r="E471" s="470" t="s">
        <v>1319</v>
      </c>
      <c r="F471" s="448" t="s">
        <v>2921</v>
      </c>
    </row>
    <row r="472" spans="5:6" ht="14.45" hidden="1" x14ac:dyDescent="0.3">
      <c r="E472" s="470" t="s">
        <v>2922</v>
      </c>
      <c r="F472" s="448" t="s">
        <v>2923</v>
      </c>
    </row>
    <row r="473" spans="5:6" ht="14.45" hidden="1" x14ac:dyDescent="0.3">
      <c r="E473" s="470" t="s">
        <v>2924</v>
      </c>
      <c r="F473" s="448" t="s">
        <v>2925</v>
      </c>
    </row>
    <row r="474" spans="5:6" ht="14.45" hidden="1" x14ac:dyDescent="0.3">
      <c r="E474" s="470" t="s">
        <v>2926</v>
      </c>
      <c r="F474" s="448" t="s">
        <v>2927</v>
      </c>
    </row>
    <row r="475" spans="5:6" ht="14.45" hidden="1" x14ac:dyDescent="0.3">
      <c r="E475" s="470" t="s">
        <v>2928</v>
      </c>
      <c r="F475" s="448" t="s">
        <v>2929</v>
      </c>
    </row>
    <row r="476" spans="5:6" ht="14.45" hidden="1" x14ac:dyDescent="0.3">
      <c r="E476" s="470" t="s">
        <v>2930</v>
      </c>
      <c r="F476" s="448" t="s">
        <v>2931</v>
      </c>
    </row>
    <row r="477" spans="5:6" ht="14.45" hidden="1" x14ac:dyDescent="0.3">
      <c r="E477" s="470" t="s">
        <v>2932</v>
      </c>
      <c r="F477" s="448" t="s">
        <v>2933</v>
      </c>
    </row>
    <row r="478" spans="5:6" ht="14.45" hidden="1" x14ac:dyDescent="0.3">
      <c r="E478" s="470" t="s">
        <v>990</v>
      </c>
      <c r="F478" s="448" t="s">
        <v>991</v>
      </c>
    </row>
    <row r="479" spans="5:6" ht="14.45" hidden="1" x14ac:dyDescent="0.3">
      <c r="E479" s="470" t="s">
        <v>992</v>
      </c>
      <c r="F479" s="448" t="s">
        <v>2934</v>
      </c>
    </row>
    <row r="480" spans="5:6" ht="14.45" hidden="1" x14ac:dyDescent="0.3">
      <c r="E480" s="470" t="s">
        <v>994</v>
      </c>
      <c r="F480" s="448" t="s">
        <v>995</v>
      </c>
    </row>
    <row r="481" spans="5:6" ht="14.45" hidden="1" x14ac:dyDescent="0.3">
      <c r="E481" s="470" t="s">
        <v>996</v>
      </c>
      <c r="F481" s="448" t="s">
        <v>997</v>
      </c>
    </row>
    <row r="482" spans="5:6" ht="14.45" hidden="1" x14ac:dyDescent="0.3">
      <c r="E482" s="470" t="s">
        <v>2935</v>
      </c>
      <c r="F482" s="448" t="s">
        <v>2936</v>
      </c>
    </row>
    <row r="483" spans="5:6" ht="14.45" hidden="1" x14ac:dyDescent="0.3">
      <c r="E483" s="470" t="s">
        <v>2937</v>
      </c>
      <c r="F483" s="448" t="s">
        <v>2938</v>
      </c>
    </row>
    <row r="484" spans="5:6" ht="14.45" hidden="1" x14ac:dyDescent="0.3">
      <c r="E484" s="470" t="s">
        <v>2939</v>
      </c>
      <c r="F484" s="448" t="s">
        <v>2940</v>
      </c>
    </row>
    <row r="485" spans="5:6" ht="14.45" hidden="1" x14ac:dyDescent="0.3">
      <c r="E485" s="470" t="s">
        <v>2941</v>
      </c>
      <c r="F485" s="448" t="s">
        <v>2942</v>
      </c>
    </row>
    <row r="486" spans="5:6" ht="14.45" hidden="1" x14ac:dyDescent="0.3">
      <c r="E486" s="470" t="s">
        <v>2943</v>
      </c>
      <c r="F486" s="448" t="s">
        <v>2944</v>
      </c>
    </row>
    <row r="487" spans="5:6" ht="14.45" hidden="1" x14ac:dyDescent="0.3">
      <c r="E487" s="470" t="s">
        <v>2945</v>
      </c>
      <c r="F487" s="448" t="s">
        <v>2946</v>
      </c>
    </row>
    <row r="488" spans="5:6" ht="14.45" hidden="1" x14ac:dyDescent="0.3">
      <c r="E488" s="470" t="s">
        <v>2947</v>
      </c>
      <c r="F488" s="448" t="s">
        <v>2948</v>
      </c>
    </row>
    <row r="489" spans="5:6" ht="14.45" hidden="1" x14ac:dyDescent="0.3">
      <c r="E489" s="470" t="s">
        <v>2949</v>
      </c>
      <c r="F489" s="448" t="s">
        <v>2950</v>
      </c>
    </row>
    <row r="490" spans="5:6" ht="14.45" hidden="1" x14ac:dyDescent="0.3">
      <c r="E490" s="470" t="s">
        <v>2951</v>
      </c>
      <c r="F490" s="448" t="s">
        <v>2952</v>
      </c>
    </row>
    <row r="491" spans="5:6" ht="14.45" hidden="1" x14ac:dyDescent="0.3">
      <c r="E491" s="470" t="s">
        <v>2953</v>
      </c>
      <c r="F491" s="448" t="s">
        <v>2954</v>
      </c>
    </row>
    <row r="492" spans="5:6" ht="14.45" hidden="1" x14ac:dyDescent="0.3">
      <c r="E492" s="470" t="s">
        <v>2955</v>
      </c>
      <c r="F492" s="448" t="s">
        <v>2956</v>
      </c>
    </row>
    <row r="493" spans="5:6" ht="14.45" hidden="1" x14ac:dyDescent="0.3">
      <c r="E493" s="470" t="s">
        <v>2957</v>
      </c>
      <c r="F493" s="448" t="s">
        <v>2958</v>
      </c>
    </row>
    <row r="494" spans="5:6" ht="14.45" hidden="1" x14ac:dyDescent="0.3">
      <c r="E494" s="470" t="s">
        <v>2959</v>
      </c>
      <c r="F494" s="448" t="s">
        <v>2960</v>
      </c>
    </row>
    <row r="495" spans="5:6" ht="14.45" hidden="1" x14ac:dyDescent="0.3">
      <c r="E495" s="470" t="s">
        <v>2961</v>
      </c>
      <c r="F495" s="448" t="s">
        <v>2962</v>
      </c>
    </row>
    <row r="496" spans="5:6" ht="14.45" hidden="1" x14ac:dyDescent="0.3">
      <c r="E496" s="470" t="s">
        <v>2963</v>
      </c>
      <c r="F496" s="448" t="s">
        <v>2964</v>
      </c>
    </row>
    <row r="497" spans="5:6" ht="14.45" hidden="1" x14ac:dyDescent="0.3">
      <c r="E497" s="470" t="s">
        <v>1014</v>
      </c>
      <c r="F497" s="448" t="s">
        <v>1023</v>
      </c>
    </row>
    <row r="498" spans="5:6" ht="14.45" hidden="1" x14ac:dyDescent="0.3">
      <c r="E498" s="470" t="s">
        <v>1016</v>
      </c>
      <c r="F498" s="448" t="s">
        <v>1025</v>
      </c>
    </row>
    <row r="499" spans="5:6" ht="14.45" hidden="1" x14ac:dyDescent="0.3">
      <c r="E499" s="470" t="s">
        <v>1018</v>
      </c>
      <c r="F499" s="448" t="s">
        <v>1027</v>
      </c>
    </row>
    <row r="500" spans="5:6" ht="14.45" hidden="1" x14ac:dyDescent="0.3">
      <c r="E500" s="470" t="s">
        <v>1020</v>
      </c>
      <c r="F500" s="448" t="s">
        <v>1029</v>
      </c>
    </row>
    <row r="501" spans="5:6" ht="14.45" hidden="1" x14ac:dyDescent="0.3">
      <c r="E501" s="470" t="s">
        <v>1022</v>
      </c>
      <c r="F501" s="448" t="s">
        <v>1031</v>
      </c>
    </row>
    <row r="502" spans="5:6" ht="14.45" hidden="1" x14ac:dyDescent="0.3">
      <c r="E502" s="470" t="s">
        <v>2965</v>
      </c>
      <c r="F502" s="448" t="s">
        <v>2966</v>
      </c>
    </row>
    <row r="503" spans="5:6" ht="14.45" hidden="1" x14ac:dyDescent="0.3">
      <c r="E503" s="470" t="s">
        <v>2967</v>
      </c>
      <c r="F503" s="448" t="s">
        <v>2968</v>
      </c>
    </row>
    <row r="504" spans="5:6" ht="14.45" hidden="1" x14ac:dyDescent="0.3">
      <c r="E504" s="470" t="s">
        <v>2969</v>
      </c>
      <c r="F504" s="448" t="s">
        <v>2970</v>
      </c>
    </row>
    <row r="505" spans="5:6" ht="14.45" hidden="1" x14ac:dyDescent="0.3">
      <c r="E505" s="470" t="s">
        <v>1028</v>
      </c>
      <c r="F505" s="448" t="s">
        <v>1037</v>
      </c>
    </row>
    <row r="506" spans="5:6" ht="14.45" hidden="1" x14ac:dyDescent="0.3">
      <c r="E506" s="470" t="s">
        <v>1030</v>
      </c>
      <c r="F506" s="448" t="s">
        <v>1038</v>
      </c>
    </row>
    <row r="507" spans="5:6" ht="14.45" hidden="1" x14ac:dyDescent="0.3">
      <c r="E507" s="470" t="s">
        <v>1032</v>
      </c>
      <c r="F507" s="448" t="s">
        <v>1040</v>
      </c>
    </row>
    <row r="508" spans="5:6" ht="14.45" hidden="1" x14ac:dyDescent="0.3">
      <c r="E508" s="470" t="s">
        <v>1034</v>
      </c>
      <c r="F508" s="448" t="s">
        <v>1042</v>
      </c>
    </row>
    <row r="509" spans="5:6" ht="14.45" hidden="1" x14ac:dyDescent="0.3">
      <c r="E509" s="470" t="s">
        <v>1036</v>
      </c>
      <c r="F509" s="448" t="s">
        <v>1044</v>
      </c>
    </row>
    <row r="510" spans="5:6" ht="14.45" hidden="1" x14ac:dyDescent="0.3">
      <c r="E510" s="470" t="s">
        <v>2971</v>
      </c>
      <c r="F510" s="448" t="s">
        <v>2972</v>
      </c>
    </row>
    <row r="511" spans="5:6" ht="14.45" hidden="1" x14ac:dyDescent="0.3">
      <c r="E511" s="470" t="s">
        <v>2973</v>
      </c>
      <c r="F511" s="448" t="s">
        <v>2974</v>
      </c>
    </row>
    <row r="512" spans="5:6" ht="14.45" hidden="1" x14ac:dyDescent="0.3">
      <c r="E512" s="470" t="s">
        <v>2975</v>
      </c>
      <c r="F512" s="448" t="s">
        <v>2976</v>
      </c>
    </row>
    <row r="513" spans="5:6" ht="14.45" hidden="1" x14ac:dyDescent="0.3">
      <c r="E513" s="470" t="s">
        <v>2977</v>
      </c>
      <c r="F513" s="448" t="s">
        <v>1050</v>
      </c>
    </row>
    <row r="514" spans="5:6" ht="14.45" hidden="1" x14ac:dyDescent="0.3">
      <c r="E514" s="470" t="s">
        <v>2978</v>
      </c>
      <c r="F514" s="448" t="s">
        <v>2979</v>
      </c>
    </row>
    <row r="515" spans="5:6" ht="14.45" hidden="1" x14ac:dyDescent="0.3">
      <c r="E515" s="470" t="s">
        <v>2980</v>
      </c>
      <c r="F515" s="448" t="s">
        <v>2981</v>
      </c>
    </row>
    <row r="516" spans="5:6" ht="14.45" hidden="1" x14ac:dyDescent="0.3">
      <c r="E516" s="470" t="s">
        <v>2982</v>
      </c>
      <c r="F516" s="448" t="s">
        <v>2983</v>
      </c>
    </row>
    <row r="517" spans="5:6" ht="14.45" hidden="1" x14ac:dyDescent="0.3">
      <c r="E517" s="470" t="s">
        <v>2984</v>
      </c>
      <c r="F517" s="448" t="s">
        <v>2985</v>
      </c>
    </row>
    <row r="518" spans="5:6" ht="14.45" hidden="1" x14ac:dyDescent="0.3">
      <c r="E518" s="470" t="s">
        <v>2986</v>
      </c>
      <c r="F518" s="448" t="s">
        <v>2987</v>
      </c>
    </row>
    <row r="519" spans="5:6" ht="14.45" hidden="1" x14ac:dyDescent="0.3">
      <c r="E519" s="470" t="s">
        <v>2988</v>
      </c>
      <c r="F519" s="448" t="s">
        <v>2989</v>
      </c>
    </row>
    <row r="520" spans="5:6" ht="14.45" hidden="1" x14ac:dyDescent="0.3">
      <c r="E520" s="470" t="s">
        <v>2990</v>
      </c>
      <c r="F520" s="448" t="s">
        <v>2991</v>
      </c>
    </row>
    <row r="521" spans="5:6" ht="14.45" hidden="1" x14ac:dyDescent="0.3">
      <c r="E521" s="470" t="s">
        <v>1055</v>
      </c>
      <c r="F521" s="448" t="s">
        <v>1064</v>
      </c>
    </row>
    <row r="522" spans="5:6" ht="14.45" hidden="1" x14ac:dyDescent="0.3">
      <c r="E522" s="470" t="s">
        <v>1057</v>
      </c>
      <c r="F522" s="448" t="s">
        <v>1066</v>
      </c>
    </row>
    <row r="523" spans="5:6" ht="14.45" hidden="1" x14ac:dyDescent="0.3">
      <c r="E523" s="470" t="s">
        <v>2992</v>
      </c>
      <c r="F523" s="448" t="s">
        <v>2993</v>
      </c>
    </row>
    <row r="524" spans="5:6" ht="14.45" hidden="1" x14ac:dyDescent="0.3">
      <c r="E524" s="470" t="s">
        <v>2994</v>
      </c>
      <c r="F524" s="448" t="s">
        <v>2995</v>
      </c>
    </row>
    <row r="525" spans="5:6" ht="14.45" hidden="1" x14ac:dyDescent="0.3">
      <c r="E525" s="470" t="s">
        <v>2996</v>
      </c>
      <c r="F525" s="448" t="s">
        <v>2997</v>
      </c>
    </row>
    <row r="526" spans="5:6" ht="14.45" hidden="1" x14ac:dyDescent="0.3">
      <c r="E526" s="470" t="s">
        <v>2998</v>
      </c>
      <c r="F526" s="448" t="s">
        <v>2999</v>
      </c>
    </row>
    <row r="527" spans="5:6" ht="14.45" hidden="1" x14ac:dyDescent="0.3">
      <c r="E527" s="470" t="s">
        <v>3000</v>
      </c>
      <c r="F527" s="448" t="s">
        <v>1074</v>
      </c>
    </row>
    <row r="528" spans="5:6" ht="14.45" hidden="1" x14ac:dyDescent="0.3">
      <c r="E528" s="470" t="s">
        <v>1067</v>
      </c>
      <c r="F528" s="448" t="s">
        <v>1076</v>
      </c>
    </row>
    <row r="529" spans="5:6" ht="14.45" hidden="1" x14ac:dyDescent="0.3">
      <c r="E529" s="470" t="s">
        <v>3001</v>
      </c>
      <c r="F529" s="448" t="s">
        <v>3002</v>
      </c>
    </row>
    <row r="530" spans="5:6" ht="14.45" hidden="1" x14ac:dyDescent="0.3">
      <c r="E530" s="470" t="s">
        <v>3003</v>
      </c>
      <c r="F530" s="448" t="s">
        <v>3004</v>
      </c>
    </row>
    <row r="531" spans="5:6" ht="14.45" hidden="1" x14ac:dyDescent="0.3">
      <c r="E531" s="470" t="s">
        <v>3005</v>
      </c>
      <c r="F531" s="448" t="s">
        <v>1080</v>
      </c>
    </row>
    <row r="532" spans="5:6" ht="14.45" hidden="1" x14ac:dyDescent="0.3">
      <c r="E532" s="470" t="s">
        <v>3006</v>
      </c>
      <c r="F532" s="448" t="s">
        <v>1082</v>
      </c>
    </row>
    <row r="533" spans="5:6" ht="14.45" hidden="1" x14ac:dyDescent="0.3">
      <c r="E533" s="470" t="s">
        <v>3007</v>
      </c>
      <c r="F533" s="448" t="s">
        <v>1084</v>
      </c>
    </row>
    <row r="534" spans="5:6" ht="14.45" hidden="1" x14ac:dyDescent="0.3">
      <c r="E534" s="470" t="s">
        <v>3008</v>
      </c>
      <c r="F534" s="448" t="s">
        <v>3009</v>
      </c>
    </row>
    <row r="535" spans="5:6" ht="14.45" hidden="1" x14ac:dyDescent="0.3">
      <c r="E535" s="470" t="s">
        <v>3010</v>
      </c>
      <c r="F535" s="448" t="s">
        <v>1086</v>
      </c>
    </row>
    <row r="536" spans="5:6" ht="14.45" hidden="1" x14ac:dyDescent="0.3">
      <c r="E536" s="470" t="s">
        <v>3011</v>
      </c>
      <c r="F536" s="448" t="s">
        <v>1088</v>
      </c>
    </row>
    <row r="537" spans="5:6" ht="14.45" hidden="1" x14ac:dyDescent="0.3">
      <c r="E537" s="470" t="s">
        <v>3012</v>
      </c>
      <c r="F537" s="448" t="s">
        <v>1090</v>
      </c>
    </row>
    <row r="538" spans="5:6" ht="14.45" hidden="1" x14ac:dyDescent="0.3">
      <c r="E538" s="470" t="s">
        <v>3013</v>
      </c>
      <c r="F538" s="448" t="s">
        <v>1092</v>
      </c>
    </row>
    <row r="539" spans="5:6" ht="14.45" hidden="1" x14ac:dyDescent="0.3">
      <c r="E539" s="470" t="s">
        <v>1085</v>
      </c>
      <c r="F539" s="448" t="s">
        <v>1094</v>
      </c>
    </row>
    <row r="540" spans="5:6" ht="14.45" hidden="1" x14ac:dyDescent="0.3">
      <c r="E540" s="470" t="s">
        <v>1087</v>
      </c>
      <c r="F540" s="448" t="s">
        <v>1096</v>
      </c>
    </row>
    <row r="541" spans="5:6" ht="14.45" hidden="1" x14ac:dyDescent="0.3">
      <c r="E541" s="470" t="s">
        <v>3014</v>
      </c>
      <c r="F541" s="448" t="s">
        <v>3015</v>
      </c>
    </row>
    <row r="542" spans="5:6" ht="14.45" hidden="1" x14ac:dyDescent="0.3">
      <c r="E542" s="470" t="s">
        <v>3016</v>
      </c>
      <c r="F542" s="448" t="s">
        <v>3017</v>
      </c>
    </row>
    <row r="543" spans="5:6" ht="14.45" hidden="1" x14ac:dyDescent="0.3">
      <c r="E543" s="470" t="s">
        <v>3018</v>
      </c>
      <c r="F543" s="448" t="s">
        <v>3019</v>
      </c>
    </row>
    <row r="544" spans="5:6" ht="14.45" hidden="1" x14ac:dyDescent="0.3">
      <c r="E544" s="470" t="s">
        <v>3020</v>
      </c>
      <c r="F544" s="448" t="s">
        <v>3021</v>
      </c>
    </row>
    <row r="545" spans="5:6" ht="14.45" hidden="1" x14ac:dyDescent="0.3">
      <c r="E545" s="470" t="s">
        <v>3022</v>
      </c>
      <c r="F545" s="448" t="s">
        <v>3023</v>
      </c>
    </row>
    <row r="546" spans="5:6" ht="14.45" hidden="1" x14ac:dyDescent="0.3">
      <c r="E546" s="470" t="s">
        <v>1097</v>
      </c>
      <c r="F546" s="448" t="s">
        <v>1106</v>
      </c>
    </row>
    <row r="547" spans="5:6" ht="14.45" hidden="1" x14ac:dyDescent="0.3">
      <c r="E547" s="470" t="s">
        <v>1099</v>
      </c>
      <c r="F547" s="448" t="s">
        <v>1108</v>
      </c>
    </row>
    <row r="548" spans="5:6" ht="14.45" hidden="1" x14ac:dyDescent="0.3">
      <c r="E548" s="470" t="s">
        <v>1101</v>
      </c>
      <c r="F548" s="448" t="s">
        <v>1110</v>
      </c>
    </row>
    <row r="549" spans="5:6" ht="14.45" hidden="1" x14ac:dyDescent="0.3">
      <c r="E549" s="470" t="s">
        <v>1103</v>
      </c>
      <c r="F549" s="448" t="s">
        <v>1112</v>
      </c>
    </row>
    <row r="550" spans="5:6" ht="14.45" hidden="1" x14ac:dyDescent="0.3">
      <c r="E550" s="470" t="s">
        <v>1105</v>
      </c>
      <c r="F550" s="448" t="s">
        <v>1114</v>
      </c>
    </row>
    <row r="551" spans="5:6" ht="14.45" hidden="1" x14ac:dyDescent="0.3">
      <c r="E551" s="470" t="s">
        <v>1107</v>
      </c>
      <c r="F551" s="448" t="s">
        <v>1116</v>
      </c>
    </row>
    <row r="552" spans="5:6" ht="14.45" hidden="1" x14ac:dyDescent="0.3">
      <c r="E552" s="470" t="s">
        <v>1109</v>
      </c>
      <c r="F552" s="448" t="s">
        <v>1118</v>
      </c>
    </row>
    <row r="553" spans="5:6" ht="14.45" hidden="1" x14ac:dyDescent="0.3">
      <c r="E553" s="470" t="s">
        <v>1111</v>
      </c>
      <c r="F553" s="448" t="s">
        <v>1120</v>
      </c>
    </row>
    <row r="554" spans="5:6" ht="14.45" hidden="1" x14ac:dyDescent="0.3">
      <c r="E554" s="470" t="s">
        <v>1113</v>
      </c>
      <c r="F554" s="448" t="s">
        <v>1122</v>
      </c>
    </row>
    <row r="555" spans="5:6" ht="14.45" hidden="1" x14ac:dyDescent="0.3">
      <c r="E555" s="470" t="s">
        <v>1115</v>
      </c>
      <c r="F555" s="448" t="s">
        <v>1124</v>
      </c>
    </row>
    <row r="556" spans="5:6" ht="14.45" hidden="1" x14ac:dyDescent="0.3">
      <c r="E556" s="470" t="s">
        <v>1117</v>
      </c>
      <c r="F556" s="448" t="s">
        <v>1126</v>
      </c>
    </row>
    <row r="557" spans="5:6" ht="14.45" hidden="1" x14ac:dyDescent="0.3">
      <c r="E557" s="470" t="s">
        <v>1119</v>
      </c>
      <c r="F557" s="448" t="s">
        <v>1128</v>
      </c>
    </row>
    <row r="558" spans="5:6" ht="14.45" hidden="1" x14ac:dyDescent="0.3">
      <c r="E558" s="470" t="s">
        <v>1121</v>
      </c>
      <c r="F558" s="448" t="s">
        <v>1130</v>
      </c>
    </row>
    <row r="559" spans="5:6" ht="14.45" hidden="1" x14ac:dyDescent="0.3">
      <c r="E559" s="470" t="s">
        <v>1123</v>
      </c>
      <c r="F559" s="448" t="s">
        <v>1132</v>
      </c>
    </row>
    <row r="560" spans="5:6" ht="14.45" hidden="1" x14ac:dyDescent="0.3">
      <c r="E560" s="470" t="s">
        <v>1125</v>
      </c>
      <c r="F560" s="448" t="s">
        <v>1134</v>
      </c>
    </row>
    <row r="561" spans="5:6" ht="14.45" hidden="1" x14ac:dyDescent="0.3">
      <c r="E561" s="470" t="s">
        <v>1127</v>
      </c>
      <c r="F561" s="448" t="s">
        <v>1136</v>
      </c>
    </row>
    <row r="562" spans="5:6" ht="14.45" hidden="1" x14ac:dyDescent="0.3">
      <c r="E562" s="470" t="s">
        <v>1129</v>
      </c>
      <c r="F562" s="448" t="s">
        <v>1138</v>
      </c>
    </row>
    <row r="563" spans="5:6" ht="14.45" hidden="1" x14ac:dyDescent="0.3">
      <c r="E563" s="470" t="s">
        <v>1131</v>
      </c>
      <c r="F563" s="448" t="s">
        <v>1140</v>
      </c>
    </row>
    <row r="564" spans="5:6" ht="14.45" hidden="1" x14ac:dyDescent="0.3">
      <c r="E564" s="470" t="s">
        <v>1133</v>
      </c>
      <c r="F564" s="448" t="s">
        <v>1142</v>
      </c>
    </row>
    <row r="565" spans="5:6" ht="14.45" hidden="1" x14ac:dyDescent="0.3">
      <c r="E565" s="470" t="s">
        <v>1135</v>
      </c>
      <c r="F565" s="448" t="s">
        <v>1144</v>
      </c>
    </row>
    <row r="566" spans="5:6" ht="14.45" hidden="1" x14ac:dyDescent="0.3">
      <c r="E566" s="470" t="s">
        <v>1137</v>
      </c>
      <c r="F566" s="448" t="s">
        <v>1146</v>
      </c>
    </row>
    <row r="567" spans="5:6" ht="14.45" hidden="1" x14ac:dyDescent="0.3">
      <c r="E567" s="470" t="s">
        <v>1139</v>
      </c>
      <c r="F567" s="448" t="s">
        <v>1148</v>
      </c>
    </row>
    <row r="568" spans="5:6" ht="14.45" hidden="1" x14ac:dyDescent="0.3">
      <c r="E568" s="470" t="s">
        <v>1141</v>
      </c>
      <c r="F568" s="448" t="s">
        <v>1150</v>
      </c>
    </row>
    <row r="569" spans="5:6" ht="14.45" hidden="1" x14ac:dyDescent="0.3">
      <c r="E569" s="470" t="s">
        <v>1143</v>
      </c>
      <c r="F569" s="448" t="s">
        <v>1152</v>
      </c>
    </row>
    <row r="570" spans="5:6" ht="14.45" hidden="1" x14ac:dyDescent="0.3">
      <c r="E570" s="470" t="s">
        <v>1145</v>
      </c>
      <c r="F570" s="448" t="s">
        <v>1154</v>
      </c>
    </row>
    <row r="571" spans="5:6" ht="14.45" hidden="1" x14ac:dyDescent="0.3">
      <c r="E571" s="470" t="s">
        <v>1147</v>
      </c>
      <c r="F571" s="448" t="s">
        <v>1156</v>
      </c>
    </row>
    <row r="572" spans="5:6" ht="14.45" hidden="1" x14ac:dyDescent="0.3">
      <c r="E572" s="470" t="s">
        <v>1149</v>
      </c>
      <c r="F572" s="448" t="s">
        <v>1158</v>
      </c>
    </row>
    <row r="573" spans="5:6" ht="14.45" hidden="1" x14ac:dyDescent="0.3">
      <c r="E573" s="470" t="s">
        <v>1151</v>
      </c>
      <c r="F573" s="448" t="s">
        <v>1160</v>
      </c>
    </row>
    <row r="574" spans="5:6" ht="14.45" hidden="1" x14ac:dyDescent="0.3">
      <c r="E574" s="470" t="s">
        <v>1153</v>
      </c>
      <c r="F574" s="448" t="s">
        <v>1162</v>
      </c>
    </row>
    <row r="575" spans="5:6" ht="14.45" hidden="1" x14ac:dyDescent="0.3">
      <c r="E575" s="470" t="s">
        <v>1155</v>
      </c>
      <c r="F575" s="448" t="s">
        <v>1164</v>
      </c>
    </row>
    <row r="576" spans="5:6" ht="14.45" hidden="1" x14ac:dyDescent="0.3">
      <c r="E576" s="470" t="s">
        <v>1157</v>
      </c>
      <c r="F576" s="448" t="s">
        <v>1166</v>
      </c>
    </row>
    <row r="577" spans="5:6" ht="14.45" hidden="1" x14ac:dyDescent="0.3">
      <c r="E577" s="470" t="s">
        <v>1159</v>
      </c>
      <c r="F577" s="448" t="s">
        <v>1168</v>
      </c>
    </row>
    <row r="578" spans="5:6" ht="14.45" hidden="1" x14ac:dyDescent="0.3">
      <c r="E578" s="470" t="s">
        <v>3024</v>
      </c>
      <c r="F578" s="448" t="s">
        <v>3025</v>
      </c>
    </row>
    <row r="579" spans="5:6" ht="14.45" hidden="1" x14ac:dyDescent="0.3">
      <c r="E579" s="470" t="s">
        <v>3026</v>
      </c>
      <c r="F579" s="448" t="s">
        <v>1170</v>
      </c>
    </row>
    <row r="580" spans="5:6" ht="14.45" hidden="1" x14ac:dyDescent="0.3">
      <c r="E580" s="470" t="s">
        <v>3027</v>
      </c>
      <c r="F580" s="448" t="s">
        <v>1172</v>
      </c>
    </row>
    <row r="581" spans="5:6" ht="14.45" hidden="1" x14ac:dyDescent="0.3">
      <c r="E581" s="470" t="s">
        <v>3028</v>
      </c>
      <c r="F581" s="448" t="s">
        <v>3029</v>
      </c>
    </row>
    <row r="582" spans="5:6" ht="14.45" hidden="1" x14ac:dyDescent="0.3">
      <c r="E582" s="470" t="s">
        <v>3030</v>
      </c>
      <c r="F582" s="448" t="s">
        <v>1175</v>
      </c>
    </row>
    <row r="583" spans="5:6" ht="14.45" hidden="1" x14ac:dyDescent="0.3">
      <c r="E583" s="470" t="s">
        <v>3031</v>
      </c>
      <c r="F583" s="448" t="s">
        <v>1177</v>
      </c>
    </row>
    <row r="584" spans="5:6" ht="14.45" hidden="1" x14ac:dyDescent="0.3">
      <c r="E584" s="470" t="s">
        <v>3032</v>
      </c>
      <c r="F584" s="448" t="s">
        <v>3033</v>
      </c>
    </row>
    <row r="585" spans="5:6" ht="14.45" hidden="1" x14ac:dyDescent="0.3">
      <c r="E585" s="470" t="s">
        <v>3034</v>
      </c>
      <c r="F585" s="448" t="s">
        <v>1179</v>
      </c>
    </row>
    <row r="586" spans="5:6" ht="14.45" hidden="1" x14ac:dyDescent="0.3">
      <c r="E586" s="470" t="s">
        <v>3035</v>
      </c>
      <c r="F586" s="448" t="s">
        <v>1181</v>
      </c>
    </row>
    <row r="587" spans="5:6" ht="14.45" hidden="1" x14ac:dyDescent="0.3">
      <c r="E587" s="470" t="s">
        <v>3036</v>
      </c>
      <c r="F587" s="448" t="s">
        <v>3037</v>
      </c>
    </row>
    <row r="588" spans="5:6" ht="14.45" hidden="1" x14ac:dyDescent="0.3">
      <c r="E588" s="470" t="s">
        <v>3038</v>
      </c>
      <c r="F588" s="448" t="s">
        <v>1185</v>
      </c>
    </row>
    <row r="589" spans="5:6" ht="14.45" hidden="1" x14ac:dyDescent="0.3">
      <c r="E589" s="470" t="s">
        <v>3039</v>
      </c>
      <c r="F589" s="448" t="s">
        <v>1187</v>
      </c>
    </row>
    <row r="590" spans="5:6" ht="14.45" hidden="1" x14ac:dyDescent="0.3">
      <c r="E590" s="470" t="s">
        <v>3040</v>
      </c>
      <c r="F590" s="448" t="s">
        <v>3041</v>
      </c>
    </row>
    <row r="591" spans="5:6" ht="14.45" hidden="1" x14ac:dyDescent="0.3">
      <c r="E591" s="470" t="s">
        <v>3042</v>
      </c>
      <c r="F591" s="448" t="s">
        <v>1189</v>
      </c>
    </row>
    <row r="592" spans="5:6" ht="14.45" hidden="1" x14ac:dyDescent="0.3">
      <c r="E592" s="470" t="s">
        <v>3043</v>
      </c>
      <c r="F592" s="448" t="s">
        <v>1191</v>
      </c>
    </row>
    <row r="593" spans="5:6" ht="14.45" hidden="1" x14ac:dyDescent="0.3">
      <c r="E593" s="470" t="s">
        <v>3044</v>
      </c>
      <c r="F593" s="448" t="s">
        <v>3045</v>
      </c>
    </row>
    <row r="594" spans="5:6" ht="14.45" hidden="1" x14ac:dyDescent="0.3">
      <c r="E594" s="470" t="s">
        <v>3046</v>
      </c>
      <c r="F594" s="448" t="s">
        <v>1195</v>
      </c>
    </row>
    <row r="595" spans="5:6" ht="14.45" hidden="1" x14ac:dyDescent="0.3">
      <c r="E595" s="470" t="s">
        <v>3047</v>
      </c>
      <c r="F595" s="448" t="s">
        <v>1197</v>
      </c>
    </row>
    <row r="596" spans="5:6" ht="14.45" hidden="1" x14ac:dyDescent="0.3">
      <c r="E596" s="470" t="s">
        <v>3048</v>
      </c>
      <c r="F596" s="448" t="s">
        <v>3049</v>
      </c>
    </row>
    <row r="597" spans="5:6" ht="14.45" hidden="1" x14ac:dyDescent="0.3">
      <c r="E597" s="470" t="s">
        <v>3050</v>
      </c>
      <c r="F597" s="448" t="s">
        <v>1199</v>
      </c>
    </row>
    <row r="598" spans="5:6" ht="14.45" hidden="1" x14ac:dyDescent="0.3">
      <c r="E598" s="470" t="s">
        <v>3051</v>
      </c>
      <c r="F598" s="448" t="s">
        <v>1201</v>
      </c>
    </row>
    <row r="599" spans="5:6" ht="14.45" hidden="1" x14ac:dyDescent="0.3">
      <c r="E599" s="470" t="s">
        <v>3052</v>
      </c>
      <c r="F599" s="448" t="s">
        <v>1203</v>
      </c>
    </row>
    <row r="600" spans="5:6" ht="14.45" hidden="1" x14ac:dyDescent="0.3">
      <c r="E600" s="470" t="s">
        <v>3053</v>
      </c>
      <c r="F600" s="448" t="s">
        <v>1205</v>
      </c>
    </row>
    <row r="601" spans="5:6" ht="14.45" hidden="1" x14ac:dyDescent="0.3">
      <c r="E601" s="470" t="s">
        <v>3054</v>
      </c>
      <c r="F601" s="448" t="s">
        <v>3055</v>
      </c>
    </row>
    <row r="602" spans="5:6" ht="14.45" hidden="1" x14ac:dyDescent="0.3">
      <c r="E602" s="470" t="s">
        <v>3056</v>
      </c>
      <c r="F602" s="448" t="s">
        <v>1207</v>
      </c>
    </row>
    <row r="603" spans="5:6" ht="14.45" hidden="1" x14ac:dyDescent="0.3">
      <c r="E603" s="470" t="s">
        <v>3057</v>
      </c>
      <c r="F603" s="448" t="s">
        <v>1209</v>
      </c>
    </row>
    <row r="604" spans="5:6" ht="14.45" hidden="1" x14ac:dyDescent="0.3">
      <c r="E604" s="470" t="s">
        <v>3058</v>
      </c>
      <c r="F604" s="448" t="s">
        <v>1211</v>
      </c>
    </row>
    <row r="605" spans="5:6" ht="14.45" hidden="1" x14ac:dyDescent="0.3">
      <c r="E605" s="470" t="s">
        <v>3059</v>
      </c>
      <c r="F605" s="448" t="s">
        <v>1213</v>
      </c>
    </row>
    <row r="606" spans="5:6" ht="14.45" hidden="1" x14ac:dyDescent="0.3">
      <c r="E606" s="470" t="s">
        <v>3060</v>
      </c>
      <c r="F606" s="448" t="s">
        <v>3061</v>
      </c>
    </row>
    <row r="607" spans="5:6" ht="14.45" hidden="1" x14ac:dyDescent="0.3">
      <c r="E607" s="470" t="s">
        <v>3062</v>
      </c>
      <c r="F607" s="448" t="s">
        <v>3063</v>
      </c>
    </row>
    <row r="608" spans="5:6" ht="14.45" hidden="1" x14ac:dyDescent="0.3">
      <c r="E608" s="470" t="s">
        <v>3064</v>
      </c>
      <c r="F608" s="448" t="s">
        <v>3065</v>
      </c>
    </row>
    <row r="609" spans="5:6" ht="14.45" hidden="1" x14ac:dyDescent="0.3">
      <c r="E609" s="470" t="s">
        <v>3066</v>
      </c>
      <c r="F609" s="448" t="s">
        <v>3067</v>
      </c>
    </row>
    <row r="610" spans="5:6" ht="14.45" hidden="1" x14ac:dyDescent="0.3">
      <c r="E610" s="470" t="s">
        <v>3068</v>
      </c>
      <c r="F610" s="448" t="s">
        <v>3069</v>
      </c>
    </row>
    <row r="611" spans="5:6" ht="14.45" hidden="1" x14ac:dyDescent="0.3">
      <c r="E611" s="470" t="s">
        <v>3070</v>
      </c>
      <c r="F611" s="448" t="s">
        <v>3071</v>
      </c>
    </row>
    <row r="612" spans="5:6" ht="14.45" hidden="1" x14ac:dyDescent="0.3">
      <c r="E612" s="470" t="s">
        <v>3072</v>
      </c>
      <c r="F612" s="448" t="s">
        <v>3073</v>
      </c>
    </row>
    <row r="613" spans="5:6" ht="14.45" hidden="1" x14ac:dyDescent="0.3">
      <c r="E613" s="470" t="s">
        <v>3074</v>
      </c>
      <c r="F613" s="448" t="s">
        <v>3075</v>
      </c>
    </row>
    <row r="614" spans="5:6" ht="14.45" hidden="1" x14ac:dyDescent="0.3">
      <c r="E614" s="470" t="s">
        <v>3076</v>
      </c>
      <c r="F614" s="448" t="s">
        <v>3077</v>
      </c>
    </row>
    <row r="615" spans="5:6" ht="14.45" hidden="1" x14ac:dyDescent="0.3">
      <c r="E615" s="470" t="s">
        <v>3078</v>
      </c>
      <c r="F615" s="448" t="s">
        <v>3079</v>
      </c>
    </row>
    <row r="616" spans="5:6" ht="14.45" hidden="1" x14ac:dyDescent="0.3">
      <c r="E616" s="470" t="s">
        <v>3080</v>
      </c>
      <c r="F616" s="448" t="s">
        <v>3081</v>
      </c>
    </row>
    <row r="617" spans="5:6" ht="14.45" hidden="1" x14ac:dyDescent="0.3">
      <c r="E617" s="470" t="s">
        <v>3082</v>
      </c>
      <c r="F617" s="448" t="s">
        <v>3083</v>
      </c>
    </row>
    <row r="618" spans="5:6" ht="14.45" hidden="1" x14ac:dyDescent="0.3">
      <c r="E618" s="470" t="s">
        <v>3084</v>
      </c>
      <c r="F618" s="448" t="s">
        <v>3085</v>
      </c>
    </row>
    <row r="619" spans="5:6" ht="14.45" hidden="1" x14ac:dyDescent="0.3">
      <c r="E619" s="470" t="s">
        <v>3086</v>
      </c>
      <c r="F619" s="448" t="s">
        <v>3087</v>
      </c>
    </row>
    <row r="620" spans="5:6" ht="14.45" hidden="1" x14ac:dyDescent="0.3">
      <c r="E620" s="470" t="s">
        <v>3088</v>
      </c>
      <c r="F620" s="448" t="s">
        <v>3089</v>
      </c>
    </row>
    <row r="621" spans="5:6" ht="14.45" hidden="1" x14ac:dyDescent="0.3">
      <c r="E621" s="470" t="s">
        <v>3090</v>
      </c>
      <c r="F621" s="448" t="s">
        <v>3091</v>
      </c>
    </row>
    <row r="622" spans="5:6" ht="14.45" hidden="1" x14ac:dyDescent="0.3">
      <c r="E622" s="470" t="s">
        <v>3092</v>
      </c>
      <c r="F622" s="448" t="s">
        <v>3093</v>
      </c>
    </row>
    <row r="623" spans="5:6" ht="14.45" hidden="1" x14ac:dyDescent="0.3">
      <c r="E623" s="470" t="s">
        <v>3094</v>
      </c>
      <c r="F623" s="448" t="s">
        <v>3095</v>
      </c>
    </row>
    <row r="624" spans="5:6" ht="14.45" hidden="1" x14ac:dyDescent="0.3">
      <c r="E624" s="470" t="s">
        <v>3096</v>
      </c>
      <c r="F624" s="448" t="s">
        <v>1243</v>
      </c>
    </row>
    <row r="625" spans="5:6" ht="14.45" hidden="1" x14ac:dyDescent="0.3">
      <c r="E625" s="470" t="s">
        <v>3097</v>
      </c>
      <c r="F625" s="448" t="s">
        <v>1245</v>
      </c>
    </row>
    <row r="626" spans="5:6" ht="14.45" hidden="1" x14ac:dyDescent="0.3">
      <c r="E626" s="470" t="s">
        <v>3098</v>
      </c>
      <c r="F626" s="448" t="s">
        <v>1247</v>
      </c>
    </row>
    <row r="627" spans="5:6" ht="14.45" hidden="1" x14ac:dyDescent="0.3">
      <c r="E627" s="470" t="s">
        <v>3099</v>
      </c>
      <c r="F627" s="448" t="s">
        <v>3100</v>
      </c>
    </row>
    <row r="628" spans="5:6" ht="14.45" hidden="1" x14ac:dyDescent="0.3">
      <c r="E628" s="470" t="s">
        <v>3101</v>
      </c>
      <c r="F628" s="448" t="s">
        <v>3102</v>
      </c>
    </row>
    <row r="629" spans="5:6" ht="14.45" hidden="1" x14ac:dyDescent="0.3">
      <c r="E629" s="470" t="s">
        <v>3103</v>
      </c>
      <c r="F629" s="448" t="s">
        <v>3104</v>
      </c>
    </row>
    <row r="630" spans="5:6" ht="14.45" hidden="1" x14ac:dyDescent="0.3">
      <c r="E630" s="470" t="s">
        <v>3105</v>
      </c>
      <c r="F630" s="448" t="s">
        <v>3106</v>
      </c>
    </row>
    <row r="631" spans="5:6" ht="14.45" hidden="1" x14ac:dyDescent="0.3">
      <c r="E631" s="470" t="s">
        <v>3107</v>
      </c>
      <c r="F631" s="448" t="s">
        <v>3108</v>
      </c>
    </row>
    <row r="632" spans="5:6" ht="14.45" hidden="1" x14ac:dyDescent="0.3">
      <c r="E632" s="470" t="s">
        <v>3109</v>
      </c>
      <c r="F632" s="448" t="s">
        <v>3110</v>
      </c>
    </row>
    <row r="633" spans="5:6" ht="14.45" hidden="1" x14ac:dyDescent="0.3">
      <c r="E633" s="470" t="s">
        <v>3111</v>
      </c>
      <c r="F633" s="448" t="s">
        <v>3112</v>
      </c>
    </row>
    <row r="634" spans="5:6" ht="14.45" hidden="1" x14ac:dyDescent="0.3">
      <c r="E634" s="470" t="s">
        <v>3113</v>
      </c>
      <c r="F634" s="448" t="s">
        <v>3114</v>
      </c>
    </row>
    <row r="635" spans="5:6" ht="14.45" hidden="1" x14ac:dyDescent="0.3">
      <c r="E635" s="470" t="s">
        <v>3115</v>
      </c>
      <c r="F635" s="448" t="s">
        <v>3116</v>
      </c>
    </row>
    <row r="636" spans="5:6" ht="14.45" hidden="1" x14ac:dyDescent="0.3">
      <c r="E636" s="470" t="s">
        <v>3117</v>
      </c>
      <c r="F636" s="448" t="s">
        <v>3118</v>
      </c>
    </row>
    <row r="637" spans="5:6" ht="14.45" hidden="1" x14ac:dyDescent="0.3">
      <c r="E637" s="470" t="s">
        <v>3119</v>
      </c>
      <c r="F637" s="448" t="s">
        <v>3120</v>
      </c>
    </row>
    <row r="638" spans="5:6" ht="14.45" hidden="1" x14ac:dyDescent="0.3">
      <c r="E638" s="470" t="s">
        <v>3121</v>
      </c>
      <c r="F638" s="448" t="s">
        <v>3122</v>
      </c>
    </row>
    <row r="639" spans="5:6" ht="14.45" hidden="1" x14ac:dyDescent="0.3">
      <c r="E639" s="470" t="s">
        <v>3123</v>
      </c>
      <c r="F639" s="448" t="s">
        <v>3124</v>
      </c>
    </row>
    <row r="640" spans="5:6" ht="14.45" hidden="1" x14ac:dyDescent="0.3">
      <c r="E640" s="470" t="s">
        <v>3125</v>
      </c>
      <c r="F640" s="448" t="s">
        <v>3126</v>
      </c>
    </row>
    <row r="641" spans="5:6" ht="14.45" hidden="1" x14ac:dyDescent="0.3">
      <c r="E641" s="470" t="s">
        <v>3127</v>
      </c>
      <c r="F641" s="448" t="s">
        <v>3128</v>
      </c>
    </row>
    <row r="642" spans="5:6" ht="14.45" hidden="1" x14ac:dyDescent="0.3">
      <c r="E642" s="470" t="s">
        <v>3129</v>
      </c>
      <c r="F642" s="448" t="s">
        <v>3130</v>
      </c>
    </row>
    <row r="643" spans="5:6" ht="14.45" hidden="1" x14ac:dyDescent="0.3">
      <c r="E643" s="470" t="s">
        <v>3131</v>
      </c>
      <c r="F643" s="448" t="s">
        <v>3132</v>
      </c>
    </row>
    <row r="644" spans="5:6" ht="14.45" hidden="1" x14ac:dyDescent="0.3">
      <c r="E644" s="470" t="s">
        <v>3133</v>
      </c>
      <c r="F644" s="448" t="s">
        <v>3134</v>
      </c>
    </row>
    <row r="645" spans="5:6" ht="14.45" hidden="1" x14ac:dyDescent="0.3">
      <c r="E645" s="470" t="s">
        <v>3135</v>
      </c>
      <c r="F645" s="448" t="s">
        <v>3136</v>
      </c>
    </row>
    <row r="646" spans="5:6" ht="14.45" hidden="1" x14ac:dyDescent="0.3">
      <c r="E646" s="470" t="s">
        <v>3137</v>
      </c>
      <c r="F646" s="448" t="s">
        <v>3138</v>
      </c>
    </row>
    <row r="647" spans="5:6" ht="14.45" hidden="1" x14ac:dyDescent="0.3">
      <c r="E647" s="470" t="s">
        <v>3139</v>
      </c>
      <c r="F647" s="448" t="s">
        <v>3140</v>
      </c>
    </row>
    <row r="648" spans="5:6" ht="14.45" hidden="1" x14ac:dyDescent="0.3">
      <c r="E648" s="470" t="s">
        <v>3141</v>
      </c>
      <c r="F648" s="448" t="s">
        <v>3142</v>
      </c>
    </row>
    <row r="649" spans="5:6" ht="14.45" hidden="1" x14ac:dyDescent="0.3">
      <c r="E649" s="470" t="s">
        <v>3143</v>
      </c>
      <c r="F649" s="448" t="s">
        <v>3144</v>
      </c>
    </row>
    <row r="650" spans="5:6" ht="14.45" hidden="1" x14ac:dyDescent="0.3">
      <c r="E650" s="470" t="s">
        <v>3145</v>
      </c>
      <c r="F650" s="448" t="s">
        <v>3146</v>
      </c>
    </row>
    <row r="651" spans="5:6" ht="14.45" hidden="1" x14ac:dyDescent="0.3">
      <c r="E651" s="470" t="s">
        <v>3147</v>
      </c>
      <c r="F651" s="448" t="s">
        <v>3148</v>
      </c>
    </row>
    <row r="652" spans="5:6" ht="14.45" hidden="1" x14ac:dyDescent="0.3">
      <c r="E652" s="470" t="s">
        <v>3149</v>
      </c>
      <c r="F652" s="448" t="s">
        <v>3150</v>
      </c>
    </row>
    <row r="653" spans="5:6" ht="14.45" hidden="1" x14ac:dyDescent="0.3">
      <c r="E653" s="470" t="s">
        <v>3151</v>
      </c>
      <c r="F653" s="448" t="s">
        <v>3152</v>
      </c>
    </row>
    <row r="654" spans="5:6" ht="14.45" hidden="1" x14ac:dyDescent="0.3">
      <c r="E654" s="470" t="s">
        <v>3153</v>
      </c>
      <c r="F654" s="448" t="s">
        <v>3154</v>
      </c>
    </row>
    <row r="655" spans="5:6" ht="14.45" hidden="1" x14ac:dyDescent="0.3">
      <c r="E655" s="470" t="s">
        <v>3155</v>
      </c>
      <c r="F655" s="448" t="s">
        <v>3156</v>
      </c>
    </row>
    <row r="656" spans="5:6" ht="14.45" hidden="1" x14ac:dyDescent="0.3">
      <c r="E656" s="470" t="s">
        <v>3157</v>
      </c>
      <c r="F656" s="448" t="s">
        <v>3158</v>
      </c>
    </row>
    <row r="657" spans="5:6" ht="14.45" hidden="1" x14ac:dyDescent="0.3">
      <c r="E657" s="470" t="s">
        <v>3159</v>
      </c>
      <c r="F657" s="448" t="s">
        <v>3160</v>
      </c>
    </row>
    <row r="658" spans="5:6" ht="14.45" hidden="1" x14ac:dyDescent="0.3">
      <c r="E658" s="470" t="s">
        <v>3161</v>
      </c>
      <c r="F658" s="448" t="s">
        <v>3162</v>
      </c>
    </row>
    <row r="659" spans="5:6" ht="14.45" hidden="1" x14ac:dyDescent="0.3">
      <c r="E659" s="470" t="s">
        <v>3163</v>
      </c>
      <c r="F659" s="448" t="s">
        <v>3164</v>
      </c>
    </row>
    <row r="660" spans="5:6" ht="14.45" hidden="1" x14ac:dyDescent="0.3">
      <c r="E660" s="470" t="s">
        <v>3165</v>
      </c>
      <c r="F660" s="448" t="s">
        <v>3166</v>
      </c>
    </row>
    <row r="661" spans="5:6" ht="14.45" hidden="1" x14ac:dyDescent="0.3">
      <c r="E661" s="470" t="s">
        <v>3167</v>
      </c>
      <c r="F661" s="448" t="s">
        <v>3168</v>
      </c>
    </row>
    <row r="662" spans="5:6" ht="14.45" hidden="1" x14ac:dyDescent="0.3">
      <c r="E662" s="470" t="s">
        <v>3169</v>
      </c>
      <c r="F662" s="448" t="s">
        <v>3170</v>
      </c>
    </row>
    <row r="663" spans="5:6" ht="14.45" hidden="1" x14ac:dyDescent="0.3">
      <c r="E663" s="470" t="s">
        <v>3171</v>
      </c>
      <c r="F663" s="448" t="s">
        <v>3172</v>
      </c>
    </row>
    <row r="664" spans="5:6" ht="14.45" hidden="1" x14ac:dyDescent="0.3">
      <c r="E664" s="470" t="s">
        <v>3173</v>
      </c>
      <c r="F664" s="448" t="s">
        <v>3174</v>
      </c>
    </row>
    <row r="665" spans="5:6" ht="14.45" hidden="1" x14ac:dyDescent="0.3">
      <c r="E665" s="470" t="s">
        <v>3175</v>
      </c>
      <c r="F665" s="448" t="s">
        <v>3176</v>
      </c>
    </row>
    <row r="666" spans="5:6" ht="14.45" hidden="1" x14ac:dyDescent="0.3">
      <c r="E666" s="470" t="s">
        <v>3177</v>
      </c>
      <c r="F666" s="448" t="s">
        <v>3178</v>
      </c>
    </row>
    <row r="667" spans="5:6" ht="14.45" hidden="1" x14ac:dyDescent="0.3">
      <c r="E667" s="470" t="s">
        <v>3179</v>
      </c>
      <c r="F667" s="448" t="s">
        <v>3180</v>
      </c>
    </row>
    <row r="668" spans="5:6" ht="14.45" hidden="1" x14ac:dyDescent="0.3">
      <c r="E668" s="470" t="s">
        <v>3181</v>
      </c>
      <c r="F668" s="448" t="s">
        <v>3182</v>
      </c>
    </row>
    <row r="669" spans="5:6" ht="14.45" hidden="1" x14ac:dyDescent="0.3">
      <c r="E669" s="470" t="s">
        <v>3183</v>
      </c>
      <c r="F669" s="448" t="s">
        <v>3184</v>
      </c>
    </row>
    <row r="670" spans="5:6" ht="14.45" hidden="1" x14ac:dyDescent="0.3">
      <c r="E670" s="470" t="s">
        <v>3185</v>
      </c>
      <c r="F670" s="448" t="s">
        <v>3186</v>
      </c>
    </row>
  </sheetData>
  <mergeCells count="44">
    <mergeCell ref="C17:G17"/>
    <mergeCell ref="B3:G3"/>
    <mergeCell ref="B4:G4"/>
    <mergeCell ref="B5:D5"/>
    <mergeCell ref="B6:G6"/>
    <mergeCell ref="B7:D7"/>
    <mergeCell ref="C8:G8"/>
    <mergeCell ref="C9:G9"/>
    <mergeCell ref="B10:B13"/>
    <mergeCell ref="C14:G14"/>
    <mergeCell ref="C15:G15"/>
    <mergeCell ref="C16:G16"/>
    <mergeCell ref="C30:G30"/>
    <mergeCell ref="C18:G18"/>
    <mergeCell ref="C19:G19"/>
    <mergeCell ref="C20:G20"/>
    <mergeCell ref="E21:G21"/>
    <mergeCell ref="C22:G22"/>
    <mergeCell ref="C23:G23"/>
    <mergeCell ref="B24:D24"/>
    <mergeCell ref="B25:G25"/>
    <mergeCell ref="C27:G27"/>
    <mergeCell ref="C28:G28"/>
    <mergeCell ref="C29:G29"/>
    <mergeCell ref="C43:G43"/>
    <mergeCell ref="B31:D31"/>
    <mergeCell ref="B32:G32"/>
    <mergeCell ref="B33:D33"/>
    <mergeCell ref="C34:G34"/>
    <mergeCell ref="C35:G35"/>
    <mergeCell ref="C36:G36"/>
    <mergeCell ref="C37:G37"/>
    <mergeCell ref="C38:G38"/>
    <mergeCell ref="C39:G39"/>
    <mergeCell ref="B40:D40"/>
    <mergeCell ref="B41:G41"/>
    <mergeCell ref="C52:G52"/>
    <mergeCell ref="B112:F112"/>
    <mergeCell ref="C44:G44"/>
    <mergeCell ref="C45:G45"/>
    <mergeCell ref="B47:G47"/>
    <mergeCell ref="C49:G49"/>
    <mergeCell ref="C50:G50"/>
    <mergeCell ref="C51:G51"/>
  </mergeCells>
  <dataValidations count="10">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$J$114:$J$115</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$I$114:$I$121</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$H$114:$H$118</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$G$114:$G$116</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E13">
      <formula1>$D$114:$D$173</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D13">
      <formula1>$C$114:$C$134</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C13">
      <formula1>$B$114:$B$119</formula1>
    </dataValidation>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G13">
      <formula1>$F$114:$F$670</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F13">
      <formula1>$E$114:$E$670</formula1>
    </dataValidation>
  </dataValidations>
  <hyperlinks>
    <hyperlink ref="C38" r:id="rId1"/>
    <hyperlink ref="A1" location="'1.1.2.b.1'!A1" display="Regresar"/>
  </hyperlinks>
  <printOptions horizontalCentered="1" verticalCentered="1"/>
  <pageMargins left="0.70866141732283472" right="0.70866141732283472" top="0.74803149606299213" bottom="0.74803149606299213" header="0.31496062992125984" footer="0.31496062992125984"/>
  <pageSetup scale="30" orientation="portrait" r:id="rId2"/>
  <drawing r:id="rId3"/>
  <legacyDrawing r:id="rId4"/>
  <tableParts count="9">
    <tablePart r:id="rId5"/>
    <tablePart r:id="rId6"/>
    <tablePart r:id="rId7"/>
    <tablePart r:id="rId8"/>
    <tablePart r:id="rId9"/>
    <tablePart r:id="rId10"/>
    <tablePart r:id="rId11"/>
    <tablePart r:id="rId12"/>
    <tablePart r:id="rId13"/>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dimension ref="A1:M24"/>
  <sheetViews>
    <sheetView showGridLines="0" zoomScale="90" zoomScaleNormal="90" workbookViewId="0">
      <selection activeCell="E24" sqref="E24"/>
    </sheetView>
  </sheetViews>
  <sheetFormatPr baseColWidth="10" defaultColWidth="11.42578125" defaultRowHeight="15" x14ac:dyDescent="0.25"/>
  <cols>
    <col min="1" max="1" width="11.42578125" style="17"/>
    <col min="2" max="2" width="22" style="140" customWidth="1"/>
    <col min="3" max="3" width="15" style="140" customWidth="1"/>
    <col min="4" max="6" width="11" style="17" customWidth="1"/>
    <col min="7" max="13" width="13.7109375" style="17" bestFit="1" customWidth="1"/>
    <col min="14" max="16384" width="11.42578125" style="17"/>
  </cols>
  <sheetData>
    <row r="1" spans="1:13" ht="15.6" x14ac:dyDescent="0.3">
      <c r="A1" s="23" t="s">
        <v>32</v>
      </c>
      <c r="E1" s="1374" t="s">
        <v>60</v>
      </c>
      <c r="F1" s="1374"/>
    </row>
    <row r="2" spans="1:13" ht="15.75" x14ac:dyDescent="0.25">
      <c r="A2" s="18"/>
      <c r="B2" s="98" t="s">
        <v>1535</v>
      </c>
    </row>
    <row r="3" spans="1:13" ht="14.45" x14ac:dyDescent="0.3">
      <c r="B3" s="112" t="s">
        <v>14</v>
      </c>
    </row>
    <row r="4" spans="1:13" ht="14.45" x14ac:dyDescent="0.3">
      <c r="B4" s="112" t="s">
        <v>50</v>
      </c>
    </row>
    <row r="5" spans="1:13" x14ac:dyDescent="0.25">
      <c r="B5" s="113" t="s">
        <v>473</v>
      </c>
    </row>
    <row r="6" spans="1:13" x14ac:dyDescent="0.25">
      <c r="B6" s="118" t="s">
        <v>3192</v>
      </c>
    </row>
    <row r="8" spans="1:13" x14ac:dyDescent="0.25">
      <c r="B8" s="10" t="s">
        <v>1593</v>
      </c>
    </row>
    <row r="9" spans="1:13" ht="14.45" x14ac:dyDescent="0.3">
      <c r="A9" s="140"/>
      <c r="B9" s="17"/>
      <c r="C9" s="17"/>
    </row>
    <row r="10" spans="1:13" x14ac:dyDescent="0.25">
      <c r="A10" s="140"/>
      <c r="B10" s="138" t="s">
        <v>3193</v>
      </c>
      <c r="C10" s="17"/>
    </row>
    <row r="11" spans="1:13" ht="14.45" x14ac:dyDescent="0.3">
      <c r="B11" s="13" t="s">
        <v>3808</v>
      </c>
    </row>
    <row r="12" spans="1:13" x14ac:dyDescent="0.25">
      <c r="B12" s="1649" t="s">
        <v>1596</v>
      </c>
      <c r="C12" s="1649"/>
      <c r="D12" s="1205">
        <v>2010</v>
      </c>
      <c r="E12" s="1205">
        <v>2011</v>
      </c>
      <c r="F12" s="1205">
        <v>2012</v>
      </c>
      <c r="G12" s="1205">
        <v>2013</v>
      </c>
      <c r="H12" s="1205">
        <v>2014</v>
      </c>
      <c r="I12" s="1205">
        <v>2015</v>
      </c>
      <c r="J12" s="1205">
        <v>2016</v>
      </c>
      <c r="K12" s="1205">
        <v>2017</v>
      </c>
      <c r="L12" s="1205">
        <v>2018</v>
      </c>
      <c r="M12" s="1205">
        <v>2019</v>
      </c>
    </row>
    <row r="13" spans="1:13" x14ac:dyDescent="0.25">
      <c r="B13" s="1657" t="s">
        <v>1511</v>
      </c>
      <c r="C13" s="1206" t="s">
        <v>1</v>
      </c>
      <c r="D13" s="1199">
        <v>4398488</v>
      </c>
      <c r="E13" s="1199">
        <v>4452598</v>
      </c>
      <c r="F13" s="1199">
        <v>4548967</v>
      </c>
      <c r="G13" s="1199">
        <v>4594702</v>
      </c>
      <c r="H13" s="1199">
        <v>4680804</v>
      </c>
      <c r="I13" s="1199">
        <v>4735461</v>
      </c>
      <c r="J13" s="1199">
        <v>4785103</v>
      </c>
      <c r="K13" s="1199">
        <v>4846315</v>
      </c>
      <c r="L13" s="1199">
        <v>4914813</v>
      </c>
      <c r="M13" s="1199">
        <v>4984336</v>
      </c>
    </row>
    <row r="14" spans="1:13" x14ac:dyDescent="0.25">
      <c r="B14" s="1658"/>
      <c r="C14" s="1198" t="s">
        <v>3731</v>
      </c>
      <c r="D14" s="1199">
        <v>3272262</v>
      </c>
      <c r="E14" s="1199">
        <v>3307572</v>
      </c>
      <c r="F14" s="1199">
        <v>3367479</v>
      </c>
      <c r="G14" s="1199">
        <v>3388211</v>
      </c>
      <c r="H14" s="1199">
        <v>3444803</v>
      </c>
      <c r="I14" s="1199">
        <v>3475085</v>
      </c>
      <c r="J14" s="1199">
        <v>3512718</v>
      </c>
      <c r="K14" s="1199">
        <v>3543677</v>
      </c>
      <c r="L14" s="1199">
        <v>3594563</v>
      </c>
      <c r="M14" s="1199">
        <v>3635009</v>
      </c>
    </row>
    <row r="15" spans="1:13" x14ac:dyDescent="0.25">
      <c r="B15" s="1659"/>
      <c r="C15" s="1207" t="s">
        <v>3732</v>
      </c>
      <c r="D15" s="1199">
        <v>1126226</v>
      </c>
      <c r="E15" s="1199">
        <v>1145026</v>
      </c>
      <c r="F15" s="1199">
        <v>1181488</v>
      </c>
      <c r="G15" s="1199">
        <v>1206491</v>
      </c>
      <c r="H15" s="1199">
        <v>1236001</v>
      </c>
      <c r="I15" s="1199">
        <v>1260376</v>
      </c>
      <c r="J15" s="1199">
        <v>1272385</v>
      </c>
      <c r="K15" s="1199">
        <v>1302638</v>
      </c>
      <c r="L15" s="1199">
        <v>1320250</v>
      </c>
      <c r="M15" s="1199">
        <v>1349327</v>
      </c>
    </row>
    <row r="16" spans="1:13" x14ac:dyDescent="0.25">
      <c r="B16" s="1660" t="s">
        <v>1516</v>
      </c>
      <c r="C16" s="1200" t="s">
        <v>1</v>
      </c>
      <c r="D16" s="1201">
        <v>4398488</v>
      </c>
      <c r="E16" s="1201">
        <v>4452598</v>
      </c>
      <c r="F16" s="1201">
        <v>4548967</v>
      </c>
      <c r="G16" s="1201">
        <v>4594702</v>
      </c>
      <c r="H16" s="1201">
        <v>4680804</v>
      </c>
      <c r="I16" s="1201">
        <v>4735461</v>
      </c>
      <c r="J16" s="1201">
        <v>4785103</v>
      </c>
      <c r="K16" s="1201">
        <v>4846315</v>
      </c>
      <c r="L16" s="1201">
        <v>4914813</v>
      </c>
      <c r="M16" s="1201">
        <v>4984336</v>
      </c>
    </row>
    <row r="17" spans="2:13" x14ac:dyDescent="0.25">
      <c r="B17" s="1660"/>
      <c r="C17" s="1202" t="s">
        <v>1524</v>
      </c>
      <c r="D17" s="1201">
        <v>2813634</v>
      </c>
      <c r="E17" s="1201">
        <v>2841941</v>
      </c>
      <c r="F17" s="1201">
        <v>2885340</v>
      </c>
      <c r="G17" s="1201">
        <v>2905442</v>
      </c>
      <c r="H17" s="1201">
        <v>2954107</v>
      </c>
      <c r="I17" s="1201">
        <v>2984150</v>
      </c>
      <c r="J17" s="1201">
        <v>3005698</v>
      </c>
      <c r="K17" s="1201">
        <v>3030172</v>
      </c>
      <c r="L17" s="1201">
        <v>3070072</v>
      </c>
      <c r="M17" s="1201">
        <v>3104386</v>
      </c>
    </row>
    <row r="18" spans="2:13" x14ac:dyDescent="0.25">
      <c r="B18" s="1660"/>
      <c r="C18" s="1202" t="s">
        <v>1525</v>
      </c>
      <c r="D18" s="1201">
        <v>312284</v>
      </c>
      <c r="E18" s="1201">
        <v>309439</v>
      </c>
      <c r="F18" s="1201">
        <v>325829</v>
      </c>
      <c r="G18" s="1201">
        <v>332992</v>
      </c>
      <c r="H18" s="1201">
        <v>340444</v>
      </c>
      <c r="I18" s="1201">
        <v>350729</v>
      </c>
      <c r="J18" s="1201">
        <v>361452</v>
      </c>
      <c r="K18" s="1201">
        <v>367292</v>
      </c>
      <c r="L18" s="1201">
        <v>367609</v>
      </c>
      <c r="M18" s="1201">
        <v>380147</v>
      </c>
    </row>
    <row r="19" spans="2:13" x14ac:dyDescent="0.25">
      <c r="B19" s="1660"/>
      <c r="C19" s="1202" t="s">
        <v>1526</v>
      </c>
      <c r="D19" s="1201">
        <v>252375</v>
      </c>
      <c r="E19" s="1201">
        <v>255568</v>
      </c>
      <c r="F19" s="1201">
        <v>261543</v>
      </c>
      <c r="G19" s="1201">
        <v>266887</v>
      </c>
      <c r="H19" s="1201">
        <v>271243</v>
      </c>
      <c r="I19" s="1201">
        <v>275507</v>
      </c>
      <c r="J19" s="1201">
        <v>279440</v>
      </c>
      <c r="K19" s="1201">
        <v>280310</v>
      </c>
      <c r="L19" s="1201">
        <v>289121</v>
      </c>
      <c r="M19" s="1201">
        <v>290364</v>
      </c>
    </row>
    <row r="20" spans="2:13" x14ac:dyDescent="0.25">
      <c r="B20" s="1660"/>
      <c r="C20" s="1202" t="s">
        <v>1527</v>
      </c>
      <c r="D20" s="1201">
        <v>327067</v>
      </c>
      <c r="E20" s="1201">
        <v>331420</v>
      </c>
      <c r="F20" s="1201">
        <v>339263</v>
      </c>
      <c r="G20" s="1201">
        <v>341033</v>
      </c>
      <c r="H20" s="1201">
        <v>345215</v>
      </c>
      <c r="I20" s="1201">
        <v>346732</v>
      </c>
      <c r="J20" s="1201">
        <v>350192</v>
      </c>
      <c r="K20" s="1201">
        <v>352897</v>
      </c>
      <c r="L20" s="1201">
        <v>361524</v>
      </c>
      <c r="M20" s="1201">
        <v>362652</v>
      </c>
    </row>
    <row r="21" spans="2:13" x14ac:dyDescent="0.25">
      <c r="B21" s="1660"/>
      <c r="C21" s="1202" t="s">
        <v>1798</v>
      </c>
      <c r="D21" s="1201">
        <v>380643</v>
      </c>
      <c r="E21" s="1201">
        <v>388117</v>
      </c>
      <c r="F21" s="1201">
        <v>401419</v>
      </c>
      <c r="G21" s="1201">
        <v>402610</v>
      </c>
      <c r="H21" s="1201">
        <v>410359</v>
      </c>
      <c r="I21" s="1201">
        <v>414846</v>
      </c>
      <c r="J21" s="1201">
        <v>417157</v>
      </c>
      <c r="K21" s="1201">
        <v>430162</v>
      </c>
      <c r="L21" s="1201">
        <v>432754</v>
      </c>
      <c r="M21" s="1201">
        <v>443295</v>
      </c>
    </row>
    <row r="22" spans="2:13" x14ac:dyDescent="0.25">
      <c r="B22" s="1661"/>
      <c r="C22" s="1203" t="s">
        <v>1529</v>
      </c>
      <c r="D22" s="1204">
        <v>312485</v>
      </c>
      <c r="E22" s="1204">
        <v>326113</v>
      </c>
      <c r="F22" s="1204">
        <v>335573</v>
      </c>
      <c r="G22" s="1204">
        <v>345738</v>
      </c>
      <c r="H22" s="1204">
        <v>359436</v>
      </c>
      <c r="I22" s="1204">
        <v>363497</v>
      </c>
      <c r="J22" s="1204">
        <v>371164</v>
      </c>
      <c r="K22" s="1204">
        <v>385482</v>
      </c>
      <c r="L22" s="1204">
        <v>393733</v>
      </c>
      <c r="M22" s="1204">
        <v>403492</v>
      </c>
    </row>
    <row r="23" spans="2:13" x14ac:dyDescent="0.25">
      <c r="B23" s="1655" t="s">
        <v>3645</v>
      </c>
      <c r="C23" s="1655"/>
      <c r="D23" s="1655"/>
      <c r="E23" s="1655"/>
      <c r="F23" s="1655"/>
      <c r="G23" s="1655"/>
      <c r="H23" s="1655"/>
      <c r="I23" s="1655"/>
      <c r="J23" s="1655"/>
      <c r="K23" s="1655"/>
      <c r="L23" s="1655"/>
      <c r="M23" s="1655"/>
    </row>
    <row r="24" spans="2:13" ht="14.45" x14ac:dyDescent="0.3">
      <c r="B24" s="1656" t="s">
        <v>3809</v>
      </c>
      <c r="C24" s="1656"/>
      <c r="D24" s="1656"/>
      <c r="E24" s="1656"/>
      <c r="F24" s="1656"/>
      <c r="G24" s="1656"/>
      <c r="H24" s="1656"/>
      <c r="I24" s="1656"/>
      <c r="J24" s="1656"/>
      <c r="K24" s="1656"/>
      <c r="L24" s="1656"/>
      <c r="M24" s="1656"/>
    </row>
  </sheetData>
  <mergeCells count="6">
    <mergeCell ref="E1:F1"/>
    <mergeCell ref="B23:M23"/>
    <mergeCell ref="B24:M24"/>
    <mergeCell ref="B13:B15"/>
    <mergeCell ref="B16:B22"/>
    <mergeCell ref="B12:C12"/>
  </mergeCells>
  <hyperlinks>
    <hyperlink ref="A1" location="'C5'!A1" display="Regresar"/>
    <hyperlink ref="E1" location="M5.1.2.b.1!A1" display="Ver metadato "/>
    <hyperlink ref="E1" location="'HM 5.1.2.b'!A1" display="Ver metadato "/>
  </hyperlink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0">
    <tabColor theme="8" tint="-0.499984740745262"/>
    <pageSetUpPr fitToPage="1"/>
  </sheetPr>
  <dimension ref="A1:L674"/>
  <sheetViews>
    <sheetView showGridLines="0" zoomScale="80" zoomScaleNormal="80" workbookViewId="0">
      <selection activeCell="E24" sqref="E24"/>
    </sheetView>
  </sheetViews>
  <sheetFormatPr baseColWidth="10" defaultColWidth="11.42578125" defaultRowHeight="15.75" x14ac:dyDescent="0.25"/>
  <cols>
    <col min="1" max="1" width="18.28515625" style="11" customWidth="1"/>
    <col min="2" max="2" width="30.28515625" style="11" customWidth="1"/>
    <col min="3" max="3" width="37.7109375" style="11" customWidth="1"/>
    <col min="4" max="4" width="34.28515625" style="11" customWidth="1"/>
    <col min="5" max="5" width="25.42578125" style="11" customWidth="1"/>
    <col min="6" max="6" width="24.7109375" style="11" customWidth="1"/>
    <col min="7" max="7" width="21.42578125" style="11" customWidth="1"/>
    <col min="8" max="8" width="16" style="11" customWidth="1"/>
    <col min="9" max="9" width="16.28515625" style="11" customWidth="1"/>
    <col min="10" max="10" width="21.7109375" style="11" customWidth="1"/>
    <col min="11" max="16384" width="11.42578125" style="11"/>
  </cols>
  <sheetData>
    <row r="1" spans="1:7" ht="15.6" x14ac:dyDescent="0.3">
      <c r="A1" s="23" t="s">
        <v>32</v>
      </c>
    </row>
    <row r="2" spans="1:7" ht="42" customHeight="1" x14ac:dyDescent="0.25">
      <c r="F2" s="36" t="s">
        <v>264</v>
      </c>
      <c r="G2" s="259"/>
    </row>
    <row r="3" spans="1:7" ht="45.75" customHeight="1" x14ac:dyDescent="0.25">
      <c r="B3" s="1554" t="s">
        <v>265</v>
      </c>
      <c r="C3" s="1554"/>
      <c r="D3" s="1554"/>
      <c r="E3" s="1554"/>
      <c r="F3" s="1554"/>
      <c r="G3" s="1554"/>
    </row>
    <row r="4" spans="1:7" ht="15.6" x14ac:dyDescent="0.3">
      <c r="B4" s="1555" t="s">
        <v>266</v>
      </c>
      <c r="C4" s="1555"/>
      <c r="D4" s="1555"/>
      <c r="E4" s="1555"/>
      <c r="F4" s="1555"/>
      <c r="G4" s="1555"/>
    </row>
    <row r="5" spans="1:7" ht="15.6" x14ac:dyDescent="0.3">
      <c r="B5" s="1556"/>
      <c r="C5" s="1556"/>
      <c r="D5" s="1556"/>
      <c r="F5" s="33"/>
      <c r="G5" s="33"/>
    </row>
    <row r="6" spans="1:7" x14ac:dyDescent="0.25">
      <c r="B6" s="1557" t="s">
        <v>267</v>
      </c>
      <c r="C6" s="1557"/>
      <c r="D6" s="1557"/>
      <c r="E6" s="1557"/>
      <c r="F6" s="1557"/>
      <c r="G6" s="1557"/>
    </row>
    <row r="7" spans="1:7" ht="15.6" x14ac:dyDescent="0.3">
      <c r="B7" s="1556"/>
      <c r="C7" s="1556"/>
      <c r="D7" s="1556"/>
      <c r="F7" s="33"/>
      <c r="G7" s="33"/>
    </row>
    <row r="8" spans="1:7" x14ac:dyDescent="0.25">
      <c r="B8" s="260" t="s">
        <v>268</v>
      </c>
      <c r="C8" s="1603" t="s">
        <v>269</v>
      </c>
      <c r="D8" s="1603"/>
      <c r="E8" s="1603"/>
      <c r="F8" s="1603"/>
      <c r="G8" s="1603"/>
    </row>
    <row r="9" spans="1:7" ht="31.5" x14ac:dyDescent="0.25">
      <c r="B9" s="260" t="s">
        <v>270</v>
      </c>
      <c r="C9" s="1605" t="s">
        <v>3194</v>
      </c>
      <c r="D9" s="1605"/>
      <c r="E9" s="1605"/>
      <c r="F9" s="1605"/>
      <c r="G9" s="1605"/>
    </row>
    <row r="10" spans="1:7" ht="31.5" x14ac:dyDescent="0.25">
      <c r="B10" s="1549" t="s">
        <v>271</v>
      </c>
      <c r="C10" s="261" t="s">
        <v>272</v>
      </c>
      <c r="D10" s="261" t="s">
        <v>273</v>
      </c>
      <c r="E10" s="261" t="s">
        <v>274</v>
      </c>
      <c r="F10" s="262" t="s">
        <v>275</v>
      </c>
      <c r="G10" s="262" t="s">
        <v>276</v>
      </c>
    </row>
    <row r="11" spans="1:7" ht="36" customHeight="1" x14ac:dyDescent="0.25">
      <c r="B11" s="1550"/>
      <c r="C11" s="263" t="s">
        <v>349</v>
      </c>
      <c r="D11" s="263" t="s">
        <v>50</v>
      </c>
      <c r="E11" s="263" t="s">
        <v>473</v>
      </c>
      <c r="F11" s="264" t="s">
        <v>1111</v>
      </c>
      <c r="G11" s="264" t="s">
        <v>1120</v>
      </c>
    </row>
    <row r="12" spans="1:7" ht="17.25" customHeight="1" x14ac:dyDescent="0.25">
      <c r="B12" s="1550"/>
      <c r="C12" s="263"/>
      <c r="D12" s="263"/>
      <c r="E12" s="263"/>
      <c r="F12" s="264" t="s">
        <v>282</v>
      </c>
      <c r="G12" s="264"/>
    </row>
    <row r="13" spans="1:7" ht="17.25" customHeight="1" x14ac:dyDescent="0.25">
      <c r="B13" s="1551"/>
      <c r="C13" s="263"/>
      <c r="D13" s="263"/>
      <c r="E13" s="263"/>
      <c r="F13" s="264" t="s">
        <v>282</v>
      </c>
      <c r="G13" s="264"/>
    </row>
    <row r="14" spans="1:7" x14ac:dyDescent="0.25">
      <c r="B14" s="265" t="s">
        <v>283</v>
      </c>
      <c r="C14" s="1603" t="s">
        <v>2</v>
      </c>
      <c r="D14" s="1603"/>
      <c r="E14" s="1603"/>
      <c r="F14" s="1603"/>
      <c r="G14" s="1603"/>
    </row>
    <row r="15" spans="1:7" ht="198.75" customHeight="1" x14ac:dyDescent="0.25">
      <c r="B15" s="260" t="s">
        <v>284</v>
      </c>
      <c r="C15" s="1605" t="s">
        <v>3646</v>
      </c>
      <c r="D15" s="1605"/>
      <c r="E15" s="1605"/>
      <c r="F15" s="1605"/>
      <c r="G15" s="1605"/>
    </row>
    <row r="16" spans="1:7" x14ac:dyDescent="0.25">
      <c r="B16" s="260" t="s">
        <v>285</v>
      </c>
      <c r="C16" s="1603"/>
      <c r="D16" s="1603"/>
      <c r="E16" s="1603"/>
      <c r="F16" s="1603"/>
      <c r="G16" s="1603"/>
    </row>
    <row r="17" spans="2:9" x14ac:dyDescent="0.25">
      <c r="B17" s="260" t="s">
        <v>286</v>
      </c>
      <c r="C17" s="1605" t="s">
        <v>329</v>
      </c>
      <c r="D17" s="1605"/>
      <c r="E17" s="1605"/>
      <c r="F17" s="1605"/>
      <c r="G17" s="1605"/>
    </row>
    <row r="18" spans="2:9" x14ac:dyDescent="0.25">
      <c r="B18" s="260" t="s">
        <v>288</v>
      </c>
      <c r="C18" s="1605" t="s">
        <v>1828</v>
      </c>
      <c r="D18" s="1605"/>
      <c r="E18" s="1605"/>
      <c r="F18" s="1605"/>
      <c r="G18" s="1605"/>
    </row>
    <row r="19" spans="2:9" ht="36.75" customHeight="1" x14ac:dyDescent="0.25">
      <c r="B19" s="260" t="s">
        <v>289</v>
      </c>
      <c r="C19" s="1605" t="s">
        <v>1772</v>
      </c>
      <c r="D19" s="1605"/>
      <c r="E19" s="1605"/>
      <c r="F19" s="1605"/>
      <c r="G19" s="1605"/>
    </row>
    <row r="20" spans="2:9" x14ac:dyDescent="0.25">
      <c r="B20" s="260" t="s">
        <v>290</v>
      </c>
      <c r="C20" s="1603"/>
      <c r="D20" s="1603"/>
      <c r="E20" s="1603"/>
      <c r="F20" s="1603"/>
      <c r="G20" s="1603"/>
    </row>
    <row r="21" spans="2:9" ht="43.5" customHeight="1" x14ac:dyDescent="0.25">
      <c r="B21" s="260" t="s">
        <v>291</v>
      </c>
      <c r="C21" s="266" t="s">
        <v>1757</v>
      </c>
      <c r="D21" s="267" t="s">
        <v>1758</v>
      </c>
      <c r="E21" s="1619" t="s">
        <v>292</v>
      </c>
      <c r="F21" s="1620"/>
      <c r="G21" s="1621"/>
    </row>
    <row r="22" spans="2:9" ht="36.75" customHeight="1" x14ac:dyDescent="0.25">
      <c r="B22" s="260" t="s">
        <v>293</v>
      </c>
      <c r="C22" s="1605" t="s">
        <v>1890</v>
      </c>
      <c r="D22" s="1605"/>
      <c r="E22" s="1605"/>
      <c r="F22" s="1605"/>
      <c r="G22" s="1605"/>
    </row>
    <row r="23" spans="2:9" ht="21" customHeight="1" x14ac:dyDescent="0.25">
      <c r="B23" s="260" t="s">
        <v>294</v>
      </c>
      <c r="C23" s="1605"/>
      <c r="D23" s="1605"/>
      <c r="E23" s="1605"/>
      <c r="F23" s="1605"/>
      <c r="G23" s="1605"/>
    </row>
    <row r="24" spans="2:9" x14ac:dyDescent="0.25">
      <c r="B24" s="1578"/>
      <c r="C24" s="1578"/>
      <c r="D24" s="1578"/>
      <c r="E24" s="29"/>
      <c r="F24" s="34"/>
      <c r="G24" s="34"/>
    </row>
    <row r="25" spans="2:9" x14ac:dyDescent="0.25">
      <c r="B25" s="1579" t="s">
        <v>295</v>
      </c>
      <c r="C25" s="1579"/>
      <c r="D25" s="1579"/>
      <c r="E25" s="1579"/>
      <c r="F25" s="1579"/>
      <c r="G25" s="1579"/>
    </row>
    <row r="26" spans="2:9" x14ac:dyDescent="0.25">
      <c r="B26" s="268"/>
      <c r="C26" s="268"/>
      <c r="D26" s="268"/>
      <c r="E26" s="29"/>
      <c r="F26" s="47"/>
      <c r="G26" s="47"/>
      <c r="I26" s="11" t="s">
        <v>296</v>
      </c>
    </row>
    <row r="27" spans="2:9" x14ac:dyDescent="0.25">
      <c r="B27" s="260" t="s">
        <v>297</v>
      </c>
      <c r="C27" s="1603" t="s">
        <v>1760</v>
      </c>
      <c r="D27" s="1603"/>
      <c r="E27" s="1603"/>
      <c r="F27" s="1603"/>
      <c r="G27" s="1603"/>
    </row>
    <row r="28" spans="2:9" ht="31.5" x14ac:dyDescent="0.25">
      <c r="B28" s="260" t="s">
        <v>298</v>
      </c>
      <c r="C28" s="1603" t="s">
        <v>1761</v>
      </c>
      <c r="D28" s="1603"/>
      <c r="E28" s="1603"/>
      <c r="F28" s="1603"/>
      <c r="G28" s="1603"/>
    </row>
    <row r="29" spans="2:9" x14ac:dyDescent="0.25">
      <c r="B29" s="269" t="s">
        <v>299</v>
      </c>
      <c r="C29" s="1605" t="s">
        <v>336</v>
      </c>
      <c r="D29" s="1605"/>
      <c r="E29" s="1605"/>
      <c r="F29" s="1605"/>
      <c r="G29" s="1605"/>
    </row>
    <row r="30" spans="2:9" x14ac:dyDescent="0.25">
      <c r="B30" s="269" t="s">
        <v>301</v>
      </c>
      <c r="C30" s="1618" t="s">
        <v>302</v>
      </c>
      <c r="D30" s="1618"/>
      <c r="E30" s="1618"/>
      <c r="F30" s="1618"/>
      <c r="G30" s="1618"/>
    </row>
    <row r="31" spans="2:9" x14ac:dyDescent="0.25">
      <c r="B31" s="1580"/>
      <c r="C31" s="1580"/>
      <c r="D31" s="1580"/>
      <c r="E31" s="29"/>
      <c r="F31" s="47"/>
      <c r="G31" s="47"/>
    </row>
    <row r="32" spans="2:9" x14ac:dyDescent="0.25">
      <c r="B32" s="1579" t="s">
        <v>303</v>
      </c>
      <c r="C32" s="1579"/>
      <c r="D32" s="1579"/>
      <c r="E32" s="1579"/>
      <c r="F32" s="1579"/>
      <c r="G32" s="1579"/>
    </row>
    <row r="33" spans="2:10" x14ac:dyDescent="0.25">
      <c r="B33" s="1578"/>
      <c r="C33" s="1578"/>
      <c r="D33" s="1578"/>
      <c r="E33" s="29"/>
      <c r="F33" s="47"/>
      <c r="G33" s="47"/>
    </row>
    <row r="34" spans="2:10" ht="18" customHeight="1" x14ac:dyDescent="0.25">
      <c r="B34" s="260" t="s">
        <v>304</v>
      </c>
      <c r="C34" s="1603" t="s">
        <v>1762</v>
      </c>
      <c r="D34" s="1603"/>
      <c r="E34" s="1603"/>
      <c r="F34" s="1603"/>
      <c r="G34" s="1603"/>
    </row>
    <row r="35" spans="2:10" ht="18" customHeight="1" x14ac:dyDescent="0.25">
      <c r="B35" s="260" t="s">
        <v>305</v>
      </c>
      <c r="C35" s="1603" t="s">
        <v>1760</v>
      </c>
      <c r="D35" s="1603"/>
      <c r="E35" s="1603"/>
      <c r="F35" s="1603"/>
      <c r="G35" s="1603"/>
    </row>
    <row r="36" spans="2:10" ht="18" customHeight="1" x14ac:dyDescent="0.25">
      <c r="B36" s="260" t="s">
        <v>306</v>
      </c>
      <c r="C36" s="1603" t="s">
        <v>1763</v>
      </c>
      <c r="D36" s="1603"/>
      <c r="E36" s="1603"/>
      <c r="F36" s="1603"/>
      <c r="G36" s="1603"/>
    </row>
    <row r="37" spans="2:10" ht="18" customHeight="1" x14ac:dyDescent="0.25">
      <c r="B37" s="260" t="s">
        <v>307</v>
      </c>
      <c r="C37" s="1603" t="s">
        <v>1764</v>
      </c>
      <c r="D37" s="1603"/>
      <c r="E37" s="1603"/>
      <c r="F37" s="1603"/>
      <c r="G37" s="1603"/>
      <c r="J37" s="29"/>
    </row>
    <row r="38" spans="2:10" ht="18" customHeight="1" x14ac:dyDescent="0.25">
      <c r="B38" s="260" t="s">
        <v>308</v>
      </c>
      <c r="C38" s="1396" t="s">
        <v>1765</v>
      </c>
      <c r="D38" s="1603"/>
      <c r="E38" s="1603"/>
      <c r="F38" s="1603"/>
      <c r="G38" s="1603"/>
    </row>
    <row r="39" spans="2:10" ht="18" customHeight="1" x14ac:dyDescent="0.25">
      <c r="B39" s="260" t="s">
        <v>309</v>
      </c>
      <c r="C39" s="1603" t="s">
        <v>1766</v>
      </c>
      <c r="D39" s="1603"/>
      <c r="E39" s="1603"/>
      <c r="F39" s="1603"/>
      <c r="G39" s="1603"/>
    </row>
    <row r="40" spans="2:10" x14ac:dyDescent="0.25">
      <c r="B40" s="1592"/>
      <c r="C40" s="1592"/>
      <c r="D40" s="1592"/>
      <c r="E40" s="29"/>
      <c r="F40" s="34"/>
      <c r="G40" s="34"/>
    </row>
    <row r="41" spans="2:10" x14ac:dyDescent="0.25">
      <c r="B41" s="1579" t="s">
        <v>310</v>
      </c>
      <c r="C41" s="1579"/>
      <c r="D41" s="1579"/>
      <c r="E41" s="1579"/>
      <c r="F41" s="1579"/>
      <c r="G41" s="1579"/>
    </row>
    <row r="42" spans="2:10" x14ac:dyDescent="0.25">
      <c r="B42" s="49"/>
      <c r="C42" s="49"/>
      <c r="D42" s="49"/>
      <c r="E42" s="29"/>
      <c r="F42" s="29"/>
      <c r="G42" s="29"/>
    </row>
    <row r="43" spans="2:10" ht="31.5" x14ac:dyDescent="0.25">
      <c r="B43" s="260" t="s">
        <v>311</v>
      </c>
      <c r="C43" s="1603"/>
      <c r="D43" s="1603"/>
      <c r="E43" s="1603"/>
      <c r="F43" s="1603"/>
      <c r="G43" s="1603"/>
    </row>
    <row r="44" spans="2:10" ht="36" customHeight="1" x14ac:dyDescent="0.25">
      <c r="B44" s="260" t="s">
        <v>312</v>
      </c>
      <c r="C44" s="1605"/>
      <c r="D44" s="1605"/>
      <c r="E44" s="1605"/>
      <c r="F44" s="1605"/>
      <c r="G44" s="1605"/>
    </row>
    <row r="45" spans="2:10" ht="21" customHeight="1" x14ac:dyDescent="0.25">
      <c r="B45" s="260" t="s">
        <v>313</v>
      </c>
      <c r="C45" s="1603"/>
      <c r="D45" s="1603"/>
      <c r="E45" s="1603"/>
      <c r="F45" s="1603"/>
      <c r="G45" s="1603"/>
    </row>
    <row r="46" spans="2:10" x14ac:dyDescent="0.25">
      <c r="B46" s="50"/>
      <c r="C46" s="51"/>
      <c r="D46" s="52"/>
      <c r="E46" s="29"/>
      <c r="F46" s="47"/>
      <c r="G46" s="47"/>
    </row>
    <row r="47" spans="2:10" x14ac:dyDescent="0.25">
      <c r="B47" s="1589" t="s">
        <v>314</v>
      </c>
      <c r="C47" s="1589"/>
      <c r="D47" s="1589"/>
      <c r="E47" s="1589"/>
      <c r="F47" s="1589"/>
      <c r="G47" s="1589"/>
    </row>
    <row r="48" spans="2:10" x14ac:dyDescent="0.25">
      <c r="B48" s="53"/>
      <c r="C48" s="53"/>
      <c r="D48" s="53"/>
      <c r="E48" s="29"/>
      <c r="F48" s="47"/>
      <c r="G48" s="54"/>
    </row>
    <row r="49" spans="2:7" ht="31.5" x14ac:dyDescent="0.25">
      <c r="B49" s="270" t="s">
        <v>315</v>
      </c>
      <c r="C49" s="1622" t="s">
        <v>1767</v>
      </c>
      <c r="D49" s="1622"/>
      <c r="E49" s="1622"/>
      <c r="F49" s="1622"/>
      <c r="G49" s="1622"/>
    </row>
    <row r="50" spans="2:7" ht="31.5" x14ac:dyDescent="0.25">
      <c r="B50" s="271" t="s">
        <v>316</v>
      </c>
      <c r="C50" s="1623" t="s">
        <v>1768</v>
      </c>
      <c r="D50" s="1623"/>
      <c r="E50" s="1623"/>
      <c r="F50" s="1623"/>
      <c r="G50" s="1623"/>
    </row>
    <row r="51" spans="2:7" x14ac:dyDescent="0.25">
      <c r="B51" s="271" t="s">
        <v>317</v>
      </c>
      <c r="C51" s="1622" t="s">
        <v>1768</v>
      </c>
      <c r="D51" s="1622"/>
      <c r="E51" s="1622"/>
      <c r="F51" s="1622"/>
      <c r="G51" s="1622"/>
    </row>
    <row r="52" spans="2:7" ht="31.5" x14ac:dyDescent="0.25">
      <c r="B52" s="271" t="s">
        <v>318</v>
      </c>
      <c r="C52" s="1622" t="s">
        <v>1769</v>
      </c>
      <c r="D52" s="1622"/>
      <c r="E52" s="1622"/>
      <c r="F52" s="1622"/>
      <c r="G52" s="1622"/>
    </row>
    <row r="53" spans="2:7" s="393" customFormat="1" ht="31.5" x14ac:dyDescent="0.25">
      <c r="B53" s="401" t="s">
        <v>315</v>
      </c>
      <c r="C53" s="1622" t="s">
        <v>3641</v>
      </c>
      <c r="D53" s="1622"/>
      <c r="E53" s="1622"/>
      <c r="F53" s="1622"/>
      <c r="G53" s="1622"/>
    </row>
    <row r="54" spans="2:7" s="393" customFormat="1" ht="31.5" x14ac:dyDescent="0.25">
      <c r="B54" s="400" t="s">
        <v>316</v>
      </c>
      <c r="C54" s="1623" t="s">
        <v>3647</v>
      </c>
      <c r="D54" s="1623"/>
      <c r="E54" s="1623"/>
      <c r="F54" s="1623"/>
      <c r="G54" s="1623"/>
    </row>
    <row r="55" spans="2:7" s="393" customFormat="1" ht="40.5" customHeight="1" x14ac:dyDescent="0.25">
      <c r="B55" s="400" t="s">
        <v>317</v>
      </c>
      <c r="C55" s="1622" t="s">
        <v>3650</v>
      </c>
      <c r="D55" s="1622"/>
      <c r="E55" s="1622"/>
      <c r="F55" s="1622"/>
      <c r="G55" s="1622"/>
    </row>
    <row r="56" spans="2:7" s="393" customFormat="1" ht="31.5" x14ac:dyDescent="0.25">
      <c r="B56" s="400" t="s">
        <v>318</v>
      </c>
      <c r="C56" s="1622" t="s">
        <v>1769</v>
      </c>
      <c r="D56" s="1622"/>
      <c r="E56" s="1622"/>
      <c r="F56" s="1622"/>
      <c r="G56" s="1622"/>
    </row>
    <row r="57" spans="2:7" s="393" customFormat="1" x14ac:dyDescent="0.25">
      <c r="B57" s="675"/>
      <c r="C57" s="676"/>
      <c r="D57" s="676"/>
      <c r="E57" s="676"/>
      <c r="F57" s="676"/>
      <c r="G57" s="676"/>
    </row>
    <row r="58" spans="2:7" x14ac:dyDescent="0.25">
      <c r="B58" s="29"/>
      <c r="C58" s="29"/>
      <c r="D58" s="29"/>
      <c r="E58" s="29"/>
      <c r="F58" s="47"/>
      <c r="G58" s="47"/>
    </row>
    <row r="116" spans="1:12" ht="15.6" hidden="1" x14ac:dyDescent="0.3">
      <c r="A116" s="68"/>
      <c r="B116" s="1645" t="s">
        <v>271</v>
      </c>
      <c r="C116" s="1645"/>
      <c r="D116" s="1645"/>
      <c r="E116" s="1645"/>
      <c r="F116" s="1645"/>
      <c r="G116" s="68"/>
      <c r="H116" s="68"/>
      <c r="I116" s="68"/>
      <c r="J116" s="68"/>
    </row>
    <row r="117" spans="1:12" ht="15.6" hidden="1" x14ac:dyDescent="0.3">
      <c r="A117" s="337" t="s">
        <v>321</v>
      </c>
      <c r="B117" s="337" t="s">
        <v>272</v>
      </c>
      <c r="C117" s="337" t="s">
        <v>273</v>
      </c>
      <c r="D117" s="337" t="s">
        <v>274</v>
      </c>
      <c r="E117" s="338" t="s">
        <v>322</v>
      </c>
      <c r="F117" s="338" t="s">
        <v>276</v>
      </c>
      <c r="G117" s="337" t="s">
        <v>283</v>
      </c>
      <c r="H117" s="337" t="s">
        <v>286</v>
      </c>
      <c r="I117" s="337" t="s">
        <v>323</v>
      </c>
      <c r="J117" s="337" t="s">
        <v>301</v>
      </c>
      <c r="K117" s="31"/>
      <c r="L117" s="31"/>
    </row>
    <row r="118" spans="1:12" ht="15.6" hidden="1" x14ac:dyDescent="0.3">
      <c r="A118" s="68" t="s">
        <v>324</v>
      </c>
      <c r="B118" s="339" t="s">
        <v>325</v>
      </c>
      <c r="C118" s="339" t="s">
        <v>326</v>
      </c>
      <c r="D118" s="339" t="s">
        <v>87</v>
      </c>
      <c r="E118" s="339" t="s">
        <v>2334</v>
      </c>
      <c r="F118" s="68" t="s">
        <v>2335</v>
      </c>
      <c r="G118" s="68" t="s">
        <v>2</v>
      </c>
      <c r="H118" s="68" t="s">
        <v>329</v>
      </c>
      <c r="I118" s="68" t="s">
        <v>330</v>
      </c>
      <c r="J118" s="68" t="s">
        <v>331</v>
      </c>
    </row>
    <row r="119" spans="1:12" ht="15.6" hidden="1" x14ac:dyDescent="0.3">
      <c r="A119" s="68" t="s">
        <v>269</v>
      </c>
      <c r="B119" s="339" t="s">
        <v>47</v>
      </c>
      <c r="C119" s="339" t="s">
        <v>332</v>
      </c>
      <c r="D119" s="339" t="s">
        <v>333</v>
      </c>
      <c r="E119" s="339" t="s">
        <v>2336</v>
      </c>
      <c r="F119" s="68" t="s">
        <v>2337</v>
      </c>
      <c r="G119" s="68" t="s">
        <v>0</v>
      </c>
      <c r="H119" s="68" t="s">
        <v>287</v>
      </c>
      <c r="I119" s="68" t="s">
        <v>336</v>
      </c>
      <c r="J119" s="68" t="s">
        <v>302</v>
      </c>
    </row>
    <row r="120" spans="1:12" ht="15.6" hidden="1" x14ac:dyDescent="0.3">
      <c r="A120" s="68"/>
      <c r="B120" s="339" t="s">
        <v>25</v>
      </c>
      <c r="C120" s="339" t="s">
        <v>337</v>
      </c>
      <c r="D120" s="339" t="s">
        <v>338</v>
      </c>
      <c r="E120" s="339" t="s">
        <v>2338</v>
      </c>
      <c r="F120" s="68" t="s">
        <v>2339</v>
      </c>
      <c r="G120" s="68" t="s">
        <v>341</v>
      </c>
      <c r="H120" s="68" t="s">
        <v>342</v>
      </c>
      <c r="I120" s="68" t="s">
        <v>343</v>
      </c>
      <c r="J120" s="68"/>
    </row>
    <row r="121" spans="1:12" ht="15.6" hidden="1" x14ac:dyDescent="0.3">
      <c r="A121" s="68"/>
      <c r="B121" s="339" t="s">
        <v>2340</v>
      </c>
      <c r="C121" s="339" t="s">
        <v>278</v>
      </c>
      <c r="D121" s="339" t="s">
        <v>345</v>
      </c>
      <c r="E121" s="339" t="s">
        <v>2341</v>
      </c>
      <c r="F121" s="68" t="s">
        <v>2342</v>
      </c>
      <c r="G121" s="68"/>
      <c r="H121" s="68" t="s">
        <v>347</v>
      </c>
      <c r="I121" s="68" t="s">
        <v>348</v>
      </c>
      <c r="J121" s="68"/>
    </row>
    <row r="122" spans="1:12" ht="15.6" hidden="1" x14ac:dyDescent="0.3">
      <c r="A122" s="68"/>
      <c r="B122" s="339" t="s">
        <v>349</v>
      </c>
      <c r="C122" s="339" t="s">
        <v>350</v>
      </c>
      <c r="D122" s="339" t="s">
        <v>351</v>
      </c>
      <c r="E122" s="339" t="s">
        <v>2343</v>
      </c>
      <c r="F122" s="68" t="s">
        <v>2344</v>
      </c>
      <c r="G122" s="68"/>
      <c r="H122" s="68" t="s">
        <v>354</v>
      </c>
      <c r="I122" s="68" t="s">
        <v>300</v>
      </c>
      <c r="J122" s="68"/>
    </row>
    <row r="123" spans="1:12" ht="15.6" hidden="1" x14ac:dyDescent="0.3">
      <c r="A123" s="68"/>
      <c r="B123" s="339" t="s">
        <v>355</v>
      </c>
      <c r="C123" s="339" t="s">
        <v>356</v>
      </c>
      <c r="D123" s="339" t="s">
        <v>357</v>
      </c>
      <c r="E123" s="339" t="s">
        <v>2345</v>
      </c>
      <c r="F123" s="68" t="s">
        <v>1600</v>
      </c>
      <c r="G123" s="68"/>
      <c r="H123" s="68"/>
      <c r="I123" s="68" t="s">
        <v>360</v>
      </c>
      <c r="J123" s="68"/>
    </row>
    <row r="124" spans="1:12" ht="15.6" hidden="1" x14ac:dyDescent="0.3">
      <c r="A124" s="68"/>
      <c r="B124" s="68"/>
      <c r="C124" s="339" t="s">
        <v>2346</v>
      </c>
      <c r="D124" s="339" t="s">
        <v>362</v>
      </c>
      <c r="E124" s="339" t="s">
        <v>2347</v>
      </c>
      <c r="F124" s="68" t="s">
        <v>2348</v>
      </c>
      <c r="G124" s="68"/>
      <c r="H124" s="68"/>
      <c r="I124" s="68" t="s">
        <v>365</v>
      </c>
      <c r="J124" s="68"/>
    </row>
    <row r="125" spans="1:12" ht="15.6" hidden="1" x14ac:dyDescent="0.3">
      <c r="A125" s="68"/>
      <c r="B125" s="68"/>
      <c r="C125" s="339" t="s">
        <v>366</v>
      </c>
      <c r="D125" s="339" t="s">
        <v>367</v>
      </c>
      <c r="E125" s="339" t="s">
        <v>2349</v>
      </c>
      <c r="F125" s="68" t="s">
        <v>2350</v>
      </c>
      <c r="G125" s="68"/>
      <c r="H125" s="68"/>
      <c r="I125" s="68" t="s">
        <v>370</v>
      </c>
      <c r="J125" s="68"/>
    </row>
    <row r="126" spans="1:12" ht="15.6" hidden="1" x14ac:dyDescent="0.3">
      <c r="A126" s="68"/>
      <c r="B126" s="68"/>
      <c r="C126" s="339" t="s">
        <v>48</v>
      </c>
      <c r="D126" s="339" t="s">
        <v>99</v>
      </c>
      <c r="E126" s="339" t="s">
        <v>2351</v>
      </c>
      <c r="F126" s="68" t="s">
        <v>2352</v>
      </c>
      <c r="G126" s="68"/>
      <c r="H126" s="68"/>
      <c r="I126" s="68"/>
      <c r="J126" s="68"/>
    </row>
    <row r="127" spans="1:12" ht="15.6" hidden="1" x14ac:dyDescent="0.3">
      <c r="A127" s="68"/>
      <c r="B127" s="68"/>
      <c r="C127" s="339" t="s">
        <v>373</v>
      </c>
      <c r="D127" s="339" t="s">
        <v>2353</v>
      </c>
      <c r="E127" s="339" t="s">
        <v>2354</v>
      </c>
      <c r="F127" s="68" t="s">
        <v>2355</v>
      </c>
      <c r="G127" s="68"/>
      <c r="H127" s="68"/>
      <c r="I127" s="68"/>
      <c r="J127" s="68"/>
    </row>
    <row r="128" spans="1:12" ht="15.6" hidden="1" x14ac:dyDescent="0.3">
      <c r="A128" s="68"/>
      <c r="B128" s="68"/>
      <c r="C128" s="339" t="s">
        <v>377</v>
      </c>
      <c r="D128" s="339" t="s">
        <v>378</v>
      </c>
      <c r="E128" s="339" t="s">
        <v>2356</v>
      </c>
      <c r="F128" s="68" t="s">
        <v>2357</v>
      </c>
      <c r="G128" s="68"/>
      <c r="H128" s="68"/>
      <c r="I128" s="68"/>
      <c r="J128" s="68"/>
    </row>
    <row r="129" spans="1:10" ht="15.6" hidden="1" x14ac:dyDescent="0.3">
      <c r="A129" s="68"/>
      <c r="B129" s="68"/>
      <c r="C129" s="339" t="s">
        <v>381</v>
      </c>
      <c r="D129" s="339" t="s">
        <v>382</v>
      </c>
      <c r="E129" s="339" t="s">
        <v>2358</v>
      </c>
      <c r="F129" s="68" t="s">
        <v>2359</v>
      </c>
      <c r="G129" s="68"/>
      <c r="H129" s="68"/>
      <c r="I129" s="68"/>
      <c r="J129" s="68"/>
    </row>
    <row r="130" spans="1:10" ht="15.6" hidden="1" x14ac:dyDescent="0.3">
      <c r="A130" s="68"/>
      <c r="B130" s="68"/>
      <c r="C130" s="339" t="s">
        <v>385</v>
      </c>
      <c r="D130" s="339" t="s">
        <v>386</v>
      </c>
      <c r="E130" s="339" t="s">
        <v>2360</v>
      </c>
      <c r="F130" s="68" t="s">
        <v>2361</v>
      </c>
      <c r="G130" s="68"/>
      <c r="H130" s="68"/>
      <c r="I130" s="68"/>
      <c r="J130" s="68"/>
    </row>
    <row r="131" spans="1:10" ht="15.6" hidden="1" x14ac:dyDescent="0.3">
      <c r="A131" s="68"/>
      <c r="B131" s="68"/>
      <c r="C131" s="339" t="s">
        <v>389</v>
      </c>
      <c r="D131" s="339" t="s">
        <v>2362</v>
      </c>
      <c r="E131" s="339" t="s">
        <v>2363</v>
      </c>
      <c r="F131" s="68" t="s">
        <v>2364</v>
      </c>
      <c r="G131" s="68"/>
      <c r="H131" s="68"/>
      <c r="I131" s="68"/>
      <c r="J131" s="68"/>
    </row>
    <row r="132" spans="1:10" ht="15.6" hidden="1" x14ac:dyDescent="0.3">
      <c r="A132" s="68"/>
      <c r="B132" s="68"/>
      <c r="C132" s="339" t="s">
        <v>392</v>
      </c>
      <c r="D132" s="339" t="s">
        <v>2365</v>
      </c>
      <c r="E132" s="339" t="s">
        <v>2366</v>
      </c>
      <c r="F132" s="68" t="s">
        <v>2367</v>
      </c>
      <c r="G132" s="68"/>
      <c r="H132" s="68"/>
      <c r="I132" s="68"/>
      <c r="J132" s="68"/>
    </row>
    <row r="133" spans="1:10" ht="15.6" hidden="1" x14ac:dyDescent="0.3">
      <c r="A133" s="68"/>
      <c r="B133" s="68"/>
      <c r="C133" s="339" t="s">
        <v>50</v>
      </c>
      <c r="D133" s="339" t="s">
        <v>396</v>
      </c>
      <c r="E133" s="339" t="s">
        <v>2368</v>
      </c>
      <c r="F133" s="68" t="s">
        <v>2369</v>
      </c>
      <c r="G133" s="68"/>
      <c r="H133" s="68"/>
      <c r="I133" s="68"/>
      <c r="J133" s="68"/>
    </row>
    <row r="134" spans="1:10" ht="15.6" hidden="1" x14ac:dyDescent="0.3">
      <c r="A134" s="68"/>
      <c r="B134" s="68"/>
      <c r="C134" s="339" t="s">
        <v>399</v>
      </c>
      <c r="D134" s="339" t="s">
        <v>400</v>
      </c>
      <c r="E134" s="339" t="s">
        <v>2370</v>
      </c>
      <c r="F134" s="68" t="s">
        <v>2371</v>
      </c>
      <c r="G134" s="68"/>
      <c r="H134" s="68"/>
      <c r="I134" s="68"/>
      <c r="J134" s="68"/>
    </row>
    <row r="135" spans="1:10" ht="15.6" hidden="1" x14ac:dyDescent="0.3">
      <c r="A135" s="68"/>
      <c r="B135" s="68"/>
      <c r="C135" s="339" t="s">
        <v>403</v>
      </c>
      <c r="D135" s="339" t="s">
        <v>404</v>
      </c>
      <c r="E135" s="339" t="s">
        <v>2372</v>
      </c>
      <c r="F135" s="68" t="s">
        <v>2373</v>
      </c>
      <c r="G135" s="68"/>
      <c r="H135" s="68"/>
      <c r="I135" s="68"/>
      <c r="J135" s="68"/>
    </row>
    <row r="136" spans="1:10" ht="15.6" hidden="1" x14ac:dyDescent="0.3">
      <c r="A136" s="68"/>
      <c r="B136" s="68"/>
      <c r="C136" s="339" t="s">
        <v>407</v>
      </c>
      <c r="D136" s="339" t="s">
        <v>408</v>
      </c>
      <c r="E136" s="339" t="s">
        <v>2374</v>
      </c>
      <c r="F136" s="68" t="s">
        <v>2375</v>
      </c>
      <c r="G136" s="68"/>
      <c r="H136" s="68"/>
      <c r="I136" s="68"/>
      <c r="J136" s="68"/>
    </row>
    <row r="137" spans="1:10" ht="15.6" hidden="1" x14ac:dyDescent="0.3">
      <c r="A137" s="68"/>
      <c r="B137" s="68"/>
      <c r="C137" s="339" t="s">
        <v>411</v>
      </c>
      <c r="D137" s="339" t="s">
        <v>412</v>
      </c>
      <c r="E137" s="339" t="s">
        <v>2376</v>
      </c>
      <c r="F137" s="68" t="s">
        <v>2377</v>
      </c>
      <c r="G137" s="68"/>
      <c r="H137" s="68"/>
      <c r="I137" s="68"/>
      <c r="J137" s="68"/>
    </row>
    <row r="138" spans="1:10" ht="15.6" hidden="1" x14ac:dyDescent="0.3">
      <c r="A138" s="68"/>
      <c r="B138" s="68"/>
      <c r="C138" s="339" t="s">
        <v>415</v>
      </c>
      <c r="D138" s="339" t="s">
        <v>416</v>
      </c>
      <c r="E138" s="339" t="s">
        <v>2378</v>
      </c>
      <c r="F138" s="68" t="s">
        <v>2379</v>
      </c>
      <c r="G138" s="68"/>
      <c r="H138" s="68"/>
      <c r="I138" s="68"/>
      <c r="J138" s="68"/>
    </row>
    <row r="139" spans="1:10" ht="15.6" hidden="1" x14ac:dyDescent="0.3">
      <c r="A139" s="68"/>
      <c r="B139" s="68"/>
      <c r="C139" s="68"/>
      <c r="D139" s="339" t="s">
        <v>419</v>
      </c>
      <c r="E139" s="339" t="s">
        <v>2380</v>
      </c>
      <c r="F139" s="68" t="s">
        <v>2381</v>
      </c>
      <c r="G139" s="68"/>
      <c r="H139" s="68"/>
      <c r="I139" s="68"/>
      <c r="J139" s="68"/>
    </row>
    <row r="140" spans="1:10" ht="15.6" hidden="1" x14ac:dyDescent="0.3">
      <c r="A140" s="68"/>
      <c r="B140" s="68"/>
      <c r="C140" s="68"/>
      <c r="D140" s="339" t="s">
        <v>422</v>
      </c>
      <c r="E140" s="339" t="s">
        <v>2382</v>
      </c>
      <c r="F140" s="68" t="s">
        <v>402</v>
      </c>
      <c r="G140" s="68"/>
      <c r="H140" s="68"/>
      <c r="I140" s="68"/>
      <c r="J140" s="68"/>
    </row>
    <row r="141" spans="1:10" ht="15.6" hidden="1" x14ac:dyDescent="0.3">
      <c r="A141" s="68"/>
      <c r="B141" s="68"/>
      <c r="C141" s="68"/>
      <c r="D141" s="339" t="s">
        <v>425</v>
      </c>
      <c r="E141" s="339" t="s">
        <v>2383</v>
      </c>
      <c r="F141" s="68" t="s">
        <v>2384</v>
      </c>
      <c r="G141" s="68"/>
      <c r="H141" s="68"/>
      <c r="I141" s="68"/>
      <c r="J141" s="68"/>
    </row>
    <row r="142" spans="1:10" ht="15.6" hidden="1" x14ac:dyDescent="0.3">
      <c r="A142" s="68"/>
      <c r="B142" s="68"/>
      <c r="C142" s="68"/>
      <c r="D142" s="339" t="s">
        <v>428</v>
      </c>
      <c r="E142" s="339" t="s">
        <v>2385</v>
      </c>
      <c r="F142" s="68" t="s">
        <v>2386</v>
      </c>
      <c r="G142" s="68"/>
      <c r="H142" s="68"/>
      <c r="I142" s="68"/>
      <c r="J142" s="68"/>
    </row>
    <row r="143" spans="1:10" ht="15.6" hidden="1" x14ac:dyDescent="0.3">
      <c r="A143" s="68"/>
      <c r="B143" s="68"/>
      <c r="C143" s="68"/>
      <c r="D143" s="339" t="s">
        <v>431</v>
      </c>
      <c r="E143" s="339" t="s">
        <v>2387</v>
      </c>
      <c r="F143" s="68" t="s">
        <v>2388</v>
      </c>
      <c r="G143" s="68"/>
      <c r="H143" s="68"/>
      <c r="I143" s="68"/>
      <c r="J143" s="68"/>
    </row>
    <row r="144" spans="1:10" ht="15.6" hidden="1" x14ac:dyDescent="0.3">
      <c r="A144" s="68"/>
      <c r="B144" s="68"/>
      <c r="C144" s="68"/>
      <c r="D144" s="339" t="s">
        <v>433</v>
      </c>
      <c r="E144" s="339" t="s">
        <v>2389</v>
      </c>
      <c r="F144" s="68" t="s">
        <v>2390</v>
      </c>
      <c r="G144" s="68"/>
      <c r="H144" s="68"/>
      <c r="I144" s="68"/>
      <c r="J144" s="68"/>
    </row>
    <row r="145" spans="1:10" ht="15.6" hidden="1" x14ac:dyDescent="0.3">
      <c r="A145" s="68"/>
      <c r="B145" s="68"/>
      <c r="C145" s="68"/>
      <c r="D145" s="339" t="s">
        <v>436</v>
      </c>
      <c r="E145" s="339" t="s">
        <v>2391</v>
      </c>
      <c r="F145" s="68" t="s">
        <v>2392</v>
      </c>
      <c r="G145" s="68"/>
      <c r="H145" s="68"/>
      <c r="I145" s="68"/>
      <c r="J145" s="68"/>
    </row>
    <row r="146" spans="1:10" ht="15.6" hidden="1" x14ac:dyDescent="0.3">
      <c r="A146" s="68"/>
      <c r="B146" s="68"/>
      <c r="C146" s="68"/>
      <c r="D146" s="339" t="s">
        <v>439</v>
      </c>
      <c r="E146" s="339" t="s">
        <v>2393</v>
      </c>
      <c r="F146" s="68" t="s">
        <v>2394</v>
      </c>
      <c r="G146" s="68"/>
      <c r="H146" s="68"/>
      <c r="I146" s="68"/>
      <c r="J146" s="68"/>
    </row>
    <row r="147" spans="1:10" ht="15.6" hidden="1" x14ac:dyDescent="0.3">
      <c r="A147" s="68"/>
      <c r="B147" s="68"/>
      <c r="C147" s="68"/>
      <c r="D147" s="339" t="s">
        <v>441</v>
      </c>
      <c r="E147" s="339" t="s">
        <v>2395</v>
      </c>
      <c r="F147" s="68" t="s">
        <v>421</v>
      </c>
      <c r="G147" s="68"/>
      <c r="H147" s="68"/>
      <c r="I147" s="68"/>
      <c r="J147" s="68"/>
    </row>
    <row r="148" spans="1:10" ht="15.6" hidden="1" x14ac:dyDescent="0.3">
      <c r="A148" s="68"/>
      <c r="B148" s="68"/>
      <c r="C148" s="68"/>
      <c r="D148" s="339" t="s">
        <v>53</v>
      </c>
      <c r="E148" s="339" t="s">
        <v>2396</v>
      </c>
      <c r="F148" s="68" t="s">
        <v>2397</v>
      </c>
      <c r="G148" s="68"/>
      <c r="H148" s="68"/>
      <c r="I148" s="68"/>
      <c r="J148" s="68"/>
    </row>
    <row r="149" spans="1:10" ht="15.6" hidden="1" x14ac:dyDescent="0.3">
      <c r="A149" s="68"/>
      <c r="B149" s="68"/>
      <c r="C149" s="68"/>
      <c r="D149" s="339" t="s">
        <v>446</v>
      </c>
      <c r="E149" s="339" t="s">
        <v>2398</v>
      </c>
      <c r="F149" s="68" t="s">
        <v>2399</v>
      </c>
      <c r="G149" s="68"/>
      <c r="H149" s="68"/>
      <c r="I149" s="68"/>
      <c r="J149" s="68"/>
    </row>
    <row r="150" spans="1:10" ht="15.6" hidden="1" x14ac:dyDescent="0.3">
      <c r="A150" s="68"/>
      <c r="B150" s="68"/>
      <c r="C150" s="68"/>
      <c r="D150" s="339" t="s">
        <v>449</v>
      </c>
      <c r="E150" s="339" t="s">
        <v>2400</v>
      </c>
      <c r="F150" s="68" t="s">
        <v>2401</v>
      </c>
      <c r="G150" s="68"/>
      <c r="H150" s="68"/>
      <c r="I150" s="68"/>
      <c r="J150" s="68"/>
    </row>
    <row r="151" spans="1:10" ht="15.6" hidden="1" x14ac:dyDescent="0.3">
      <c r="A151" s="68"/>
      <c r="B151" s="68"/>
      <c r="C151" s="68"/>
      <c r="D151" s="339" t="s">
        <v>452</v>
      </c>
      <c r="E151" s="339" t="s">
        <v>2402</v>
      </c>
      <c r="F151" s="68" t="s">
        <v>430</v>
      </c>
      <c r="G151" s="68"/>
      <c r="H151" s="68"/>
      <c r="I151" s="68"/>
      <c r="J151" s="68"/>
    </row>
    <row r="152" spans="1:10" ht="15.6" hidden="1" x14ac:dyDescent="0.3">
      <c r="A152" s="68"/>
      <c r="B152" s="68"/>
      <c r="C152" s="68"/>
      <c r="D152" s="339" t="s">
        <v>455</v>
      </c>
      <c r="E152" s="339" t="s">
        <v>2403</v>
      </c>
      <c r="F152" s="68" t="s">
        <v>2404</v>
      </c>
      <c r="G152" s="68"/>
      <c r="H152" s="68"/>
      <c r="I152" s="68"/>
      <c r="J152" s="68"/>
    </row>
    <row r="153" spans="1:10" ht="15.6" hidden="1" x14ac:dyDescent="0.3">
      <c r="A153" s="68"/>
      <c r="B153" s="68"/>
      <c r="C153" s="68"/>
      <c r="D153" s="339" t="s">
        <v>458</v>
      </c>
      <c r="E153" s="339" t="s">
        <v>2405</v>
      </c>
      <c r="F153" s="68" t="s">
        <v>432</v>
      </c>
      <c r="G153" s="68"/>
      <c r="H153" s="68"/>
      <c r="I153" s="68"/>
      <c r="J153" s="68"/>
    </row>
    <row r="154" spans="1:10" ht="15.6" hidden="1" x14ac:dyDescent="0.3">
      <c r="A154" s="68"/>
      <c r="B154" s="68"/>
      <c r="C154" s="68"/>
      <c r="D154" s="339" t="s">
        <v>461</v>
      </c>
      <c r="E154" s="339" t="s">
        <v>2406</v>
      </c>
      <c r="F154" s="68" t="s">
        <v>2407</v>
      </c>
      <c r="G154" s="68"/>
      <c r="H154" s="68"/>
      <c r="I154" s="68"/>
      <c r="J154" s="68"/>
    </row>
    <row r="155" spans="1:10" ht="15.6" hidden="1" x14ac:dyDescent="0.3">
      <c r="A155" s="68"/>
      <c r="B155" s="68"/>
      <c r="C155" s="68"/>
      <c r="D155" s="339" t="s">
        <v>464</v>
      </c>
      <c r="E155" s="339" t="s">
        <v>2408</v>
      </c>
      <c r="F155" s="68" t="s">
        <v>435</v>
      </c>
      <c r="G155" s="68"/>
      <c r="H155" s="68"/>
      <c r="I155" s="68"/>
      <c r="J155" s="68"/>
    </row>
    <row r="156" spans="1:10" ht="15.6" hidden="1" x14ac:dyDescent="0.3">
      <c r="A156" s="68"/>
      <c r="B156" s="68"/>
      <c r="C156" s="68"/>
      <c r="D156" s="339" t="s">
        <v>467</v>
      </c>
      <c r="E156" s="339" t="s">
        <v>2409</v>
      </c>
      <c r="F156" s="68" t="s">
        <v>438</v>
      </c>
      <c r="G156" s="68"/>
      <c r="H156" s="68"/>
      <c r="I156" s="68"/>
      <c r="J156" s="68"/>
    </row>
    <row r="157" spans="1:10" ht="15.6" hidden="1" x14ac:dyDescent="0.3">
      <c r="A157" s="68"/>
      <c r="B157" s="68"/>
      <c r="C157" s="68"/>
      <c r="D157" s="339" t="s">
        <v>470</v>
      </c>
      <c r="E157" s="339" t="s">
        <v>2410</v>
      </c>
      <c r="F157" s="68" t="s">
        <v>2411</v>
      </c>
      <c r="G157" s="68"/>
      <c r="H157" s="68"/>
      <c r="I157" s="68"/>
      <c r="J157" s="68"/>
    </row>
    <row r="158" spans="1:10" ht="15.6" hidden="1" x14ac:dyDescent="0.3">
      <c r="A158" s="68"/>
      <c r="B158" s="68"/>
      <c r="C158" s="68"/>
      <c r="D158" s="339" t="s">
        <v>473</v>
      </c>
      <c r="E158" s="339" t="s">
        <v>2412</v>
      </c>
      <c r="F158" s="68" t="s">
        <v>440</v>
      </c>
      <c r="G158" s="68"/>
      <c r="H158" s="68"/>
      <c r="I158" s="68"/>
      <c r="J158" s="68"/>
    </row>
    <row r="159" spans="1:10" ht="15.6" hidden="1" x14ac:dyDescent="0.3">
      <c r="A159" s="68"/>
      <c r="B159" s="68"/>
      <c r="C159" s="68"/>
      <c r="D159" s="339" t="s">
        <v>476</v>
      </c>
      <c r="E159" s="339" t="s">
        <v>2413</v>
      </c>
      <c r="F159" s="68" t="s">
        <v>2414</v>
      </c>
      <c r="G159" s="68"/>
      <c r="H159" s="68"/>
      <c r="I159" s="68"/>
      <c r="J159" s="68"/>
    </row>
    <row r="160" spans="1:10" ht="15.6" hidden="1" x14ac:dyDescent="0.3">
      <c r="A160" s="68"/>
      <c r="B160" s="68"/>
      <c r="C160" s="68"/>
      <c r="D160" s="339" t="s">
        <v>479</v>
      </c>
      <c r="E160" s="339" t="s">
        <v>2415</v>
      </c>
      <c r="F160" s="68" t="s">
        <v>443</v>
      </c>
      <c r="G160" s="68"/>
      <c r="H160" s="68"/>
      <c r="I160" s="68"/>
      <c r="J160" s="68"/>
    </row>
    <row r="161" spans="1:10" ht="15.6" hidden="1" x14ac:dyDescent="0.3">
      <c r="A161" s="68"/>
      <c r="B161" s="68"/>
      <c r="C161" s="68"/>
      <c r="D161" s="339" t="s">
        <v>56</v>
      </c>
      <c r="E161" s="339" t="s">
        <v>2416</v>
      </c>
      <c r="F161" s="68" t="s">
        <v>445</v>
      </c>
      <c r="G161" s="68"/>
      <c r="H161" s="68"/>
      <c r="I161" s="68"/>
      <c r="J161" s="68"/>
    </row>
    <row r="162" spans="1:10" ht="15.6" hidden="1" x14ac:dyDescent="0.3">
      <c r="A162" s="68"/>
      <c r="B162" s="68"/>
      <c r="C162" s="68"/>
      <c r="D162" s="339" t="s">
        <v>484</v>
      </c>
      <c r="E162" s="339" t="s">
        <v>2417</v>
      </c>
      <c r="F162" s="68" t="s">
        <v>448</v>
      </c>
      <c r="G162" s="68"/>
      <c r="H162" s="68"/>
      <c r="I162" s="68"/>
      <c r="J162" s="68"/>
    </row>
    <row r="163" spans="1:10" ht="15.6" hidden="1" x14ac:dyDescent="0.3">
      <c r="A163" s="68"/>
      <c r="B163" s="68"/>
      <c r="C163" s="68"/>
      <c r="D163" s="339" t="s">
        <v>45</v>
      </c>
      <c r="E163" s="339" t="s">
        <v>2418</v>
      </c>
      <c r="F163" s="68" t="s">
        <v>451</v>
      </c>
      <c r="G163" s="68"/>
      <c r="H163" s="68"/>
      <c r="I163" s="68"/>
      <c r="J163" s="68"/>
    </row>
    <row r="164" spans="1:10" ht="15.6" hidden="1" x14ac:dyDescent="0.3">
      <c r="A164" s="68"/>
      <c r="B164" s="68"/>
      <c r="C164" s="68"/>
      <c r="D164" s="339" t="s">
        <v>489</v>
      </c>
      <c r="E164" s="339" t="s">
        <v>2419</v>
      </c>
      <c r="F164" s="68" t="s">
        <v>454</v>
      </c>
      <c r="G164" s="68"/>
      <c r="H164" s="68"/>
      <c r="I164" s="68"/>
      <c r="J164" s="68"/>
    </row>
    <row r="165" spans="1:10" ht="15.6" hidden="1" x14ac:dyDescent="0.3">
      <c r="A165" s="68"/>
      <c r="B165" s="68"/>
      <c r="C165" s="68"/>
      <c r="D165" s="339" t="s">
        <v>492</v>
      </c>
      <c r="E165" s="339" t="s">
        <v>456</v>
      </c>
      <c r="F165" s="68" t="s">
        <v>2420</v>
      </c>
      <c r="G165" s="68"/>
      <c r="H165" s="68"/>
      <c r="I165" s="68"/>
      <c r="J165" s="68"/>
    </row>
    <row r="166" spans="1:10" ht="15.6" hidden="1" x14ac:dyDescent="0.3">
      <c r="A166" s="68"/>
      <c r="B166" s="68"/>
      <c r="C166" s="68"/>
      <c r="D166" s="339" t="s">
        <v>495</v>
      </c>
      <c r="E166" s="339" t="s">
        <v>459</v>
      </c>
      <c r="F166" s="68" t="s">
        <v>460</v>
      </c>
      <c r="G166" s="68"/>
      <c r="H166" s="68"/>
      <c r="I166" s="68"/>
      <c r="J166" s="68"/>
    </row>
    <row r="167" spans="1:10" ht="15.6" hidden="1" x14ac:dyDescent="0.3">
      <c r="A167" s="68"/>
      <c r="B167" s="68"/>
      <c r="C167" s="68"/>
      <c r="D167" s="339" t="s">
        <v>498</v>
      </c>
      <c r="E167" s="339" t="s">
        <v>2421</v>
      </c>
      <c r="F167" s="68" t="s">
        <v>2422</v>
      </c>
      <c r="G167" s="68"/>
      <c r="H167" s="68"/>
      <c r="I167" s="68"/>
      <c r="J167" s="68"/>
    </row>
    <row r="168" spans="1:10" ht="15.6" hidden="1" x14ac:dyDescent="0.3">
      <c r="A168" s="68"/>
      <c r="B168" s="68"/>
      <c r="C168" s="68"/>
      <c r="D168" s="339" t="s">
        <v>501</v>
      </c>
      <c r="E168" s="339" t="s">
        <v>2423</v>
      </c>
      <c r="F168" s="68" t="s">
        <v>463</v>
      </c>
      <c r="G168" s="68"/>
      <c r="H168" s="68"/>
      <c r="I168" s="68"/>
      <c r="J168" s="68"/>
    </row>
    <row r="169" spans="1:10" ht="15.6" hidden="1" x14ac:dyDescent="0.3">
      <c r="A169" s="68"/>
      <c r="B169" s="68"/>
      <c r="C169" s="68"/>
      <c r="D169" s="339" t="s">
        <v>504</v>
      </c>
      <c r="E169" s="339" t="s">
        <v>2424</v>
      </c>
      <c r="F169" s="68" t="s">
        <v>466</v>
      </c>
      <c r="G169" s="68"/>
      <c r="H169" s="68"/>
      <c r="I169" s="68"/>
      <c r="J169" s="68"/>
    </row>
    <row r="170" spans="1:10" ht="15.6" hidden="1" x14ac:dyDescent="0.3">
      <c r="A170" s="68"/>
      <c r="B170" s="68"/>
      <c r="C170" s="68"/>
      <c r="D170" s="339" t="s">
        <v>507</v>
      </c>
      <c r="E170" s="339" t="s">
        <v>2425</v>
      </c>
      <c r="F170" s="68" t="s">
        <v>469</v>
      </c>
      <c r="G170" s="68"/>
      <c r="H170" s="68"/>
      <c r="I170" s="68"/>
      <c r="J170" s="68"/>
    </row>
    <row r="171" spans="1:10" ht="15.6" hidden="1" x14ac:dyDescent="0.3">
      <c r="A171" s="68"/>
      <c r="B171" s="68"/>
      <c r="C171" s="68"/>
      <c r="D171" s="339" t="s">
        <v>510</v>
      </c>
      <c r="E171" s="339" t="s">
        <v>2426</v>
      </c>
      <c r="F171" s="68" t="s">
        <v>472</v>
      </c>
      <c r="G171" s="68"/>
      <c r="H171" s="68"/>
      <c r="I171" s="68"/>
      <c r="J171" s="68"/>
    </row>
    <row r="172" spans="1:10" ht="15.6" hidden="1" x14ac:dyDescent="0.3">
      <c r="A172" s="68"/>
      <c r="B172" s="68"/>
      <c r="C172" s="68"/>
      <c r="D172" s="339" t="s">
        <v>513</v>
      </c>
      <c r="E172" s="339" t="s">
        <v>2427</v>
      </c>
      <c r="F172" s="68" t="s">
        <v>475</v>
      </c>
      <c r="G172" s="68"/>
      <c r="H172" s="68"/>
      <c r="I172" s="68"/>
      <c r="J172" s="68"/>
    </row>
    <row r="173" spans="1:10" ht="15.6" hidden="1" x14ac:dyDescent="0.3">
      <c r="A173" s="68"/>
      <c r="B173" s="68"/>
      <c r="C173" s="68"/>
      <c r="D173" s="339" t="s">
        <v>516</v>
      </c>
      <c r="E173" s="339" t="s">
        <v>2428</v>
      </c>
      <c r="F173" s="68" t="s">
        <v>478</v>
      </c>
      <c r="G173" s="68"/>
      <c r="H173" s="68"/>
      <c r="I173" s="68"/>
      <c r="J173" s="68"/>
    </row>
    <row r="174" spans="1:10" ht="15.6" hidden="1" x14ac:dyDescent="0.3">
      <c r="A174" s="68"/>
      <c r="B174" s="68"/>
      <c r="C174" s="68"/>
      <c r="D174" s="339" t="s">
        <v>519</v>
      </c>
      <c r="E174" s="339" t="s">
        <v>2429</v>
      </c>
      <c r="F174" s="68" t="s">
        <v>481</v>
      </c>
      <c r="G174" s="68"/>
      <c r="H174" s="68"/>
      <c r="I174" s="68"/>
      <c r="J174" s="68"/>
    </row>
    <row r="175" spans="1:10" ht="15.6" hidden="1" x14ac:dyDescent="0.3">
      <c r="A175" s="68"/>
      <c r="B175" s="68"/>
      <c r="C175" s="68"/>
      <c r="D175" s="339" t="s">
        <v>522</v>
      </c>
      <c r="E175" s="339" t="s">
        <v>2430</v>
      </c>
      <c r="F175" s="68" t="s">
        <v>483</v>
      </c>
      <c r="G175" s="68"/>
      <c r="H175" s="68"/>
      <c r="I175" s="68"/>
      <c r="J175" s="68"/>
    </row>
    <row r="176" spans="1:10" ht="15.6" hidden="1" x14ac:dyDescent="0.3">
      <c r="A176" s="68"/>
      <c r="B176" s="68"/>
      <c r="C176" s="68"/>
      <c r="D176" s="339" t="s">
        <v>525</v>
      </c>
      <c r="E176" s="339" t="s">
        <v>2431</v>
      </c>
      <c r="F176" s="68" t="s">
        <v>486</v>
      </c>
      <c r="G176" s="68"/>
      <c r="H176" s="68"/>
      <c r="I176" s="68"/>
      <c r="J176" s="68"/>
    </row>
    <row r="177" spans="1:10" ht="15.6" hidden="1" x14ac:dyDescent="0.3">
      <c r="A177" s="68"/>
      <c r="B177" s="68"/>
      <c r="C177" s="68"/>
      <c r="D177" s="339" t="s">
        <v>528</v>
      </c>
      <c r="E177" s="339" t="s">
        <v>487</v>
      </c>
      <c r="F177" s="68" t="s">
        <v>488</v>
      </c>
      <c r="G177" s="68"/>
      <c r="H177" s="68"/>
      <c r="I177" s="68"/>
      <c r="J177" s="68"/>
    </row>
    <row r="178" spans="1:10" ht="15.6" hidden="1" x14ac:dyDescent="0.3">
      <c r="A178" s="68"/>
      <c r="B178" s="68"/>
      <c r="C178" s="68"/>
      <c r="D178" s="68"/>
      <c r="E178" s="339" t="s">
        <v>490</v>
      </c>
      <c r="F178" s="68" t="s">
        <v>491</v>
      </c>
      <c r="G178" s="68"/>
      <c r="H178" s="68"/>
      <c r="I178" s="68"/>
      <c r="J178" s="68"/>
    </row>
    <row r="179" spans="1:10" ht="15.6" hidden="1" x14ac:dyDescent="0.3">
      <c r="A179" s="68"/>
      <c r="B179" s="68"/>
      <c r="C179" s="68"/>
      <c r="D179" s="68"/>
      <c r="E179" s="339" t="s">
        <v>493</v>
      </c>
      <c r="F179" s="68" t="s">
        <v>494</v>
      </c>
      <c r="G179" s="68"/>
      <c r="H179" s="68"/>
      <c r="I179" s="68"/>
      <c r="J179" s="68"/>
    </row>
    <row r="180" spans="1:10" ht="15.6" hidden="1" x14ac:dyDescent="0.3">
      <c r="A180" s="68"/>
      <c r="B180" s="68"/>
      <c r="C180" s="68"/>
      <c r="D180" s="68"/>
      <c r="E180" s="339" t="s">
        <v>2432</v>
      </c>
      <c r="F180" s="68" t="s">
        <v>2433</v>
      </c>
      <c r="G180" s="68"/>
      <c r="H180" s="68"/>
      <c r="I180" s="68"/>
      <c r="J180" s="68"/>
    </row>
    <row r="181" spans="1:10" ht="15.6" hidden="1" x14ac:dyDescent="0.3">
      <c r="A181" s="68"/>
      <c r="B181" s="68"/>
      <c r="C181" s="68"/>
      <c r="D181" s="68"/>
      <c r="E181" s="339" t="s">
        <v>2434</v>
      </c>
      <c r="F181" s="68" t="s">
        <v>497</v>
      </c>
      <c r="G181" s="68"/>
      <c r="H181" s="68"/>
      <c r="I181" s="68"/>
      <c r="J181" s="68"/>
    </row>
    <row r="182" spans="1:10" ht="15.6" hidden="1" x14ac:dyDescent="0.3">
      <c r="A182" s="68"/>
      <c r="B182" s="68"/>
      <c r="C182" s="68"/>
      <c r="D182" s="68"/>
      <c r="E182" s="339" t="s">
        <v>2435</v>
      </c>
      <c r="F182" s="68" t="s">
        <v>2436</v>
      </c>
      <c r="G182" s="68"/>
      <c r="H182" s="68"/>
      <c r="I182" s="68"/>
      <c r="J182" s="68"/>
    </row>
    <row r="183" spans="1:10" ht="15.6" hidden="1" x14ac:dyDescent="0.3">
      <c r="A183" s="68"/>
      <c r="B183" s="68"/>
      <c r="C183" s="68"/>
      <c r="D183" s="68"/>
      <c r="E183" s="339" t="s">
        <v>2437</v>
      </c>
      <c r="F183" s="68" t="s">
        <v>2438</v>
      </c>
      <c r="G183" s="68"/>
      <c r="H183" s="68"/>
      <c r="I183" s="68"/>
      <c r="J183" s="68"/>
    </row>
    <row r="184" spans="1:10" ht="15.6" hidden="1" x14ac:dyDescent="0.3">
      <c r="A184" s="68"/>
      <c r="B184" s="68"/>
      <c r="C184" s="68"/>
      <c r="D184" s="68"/>
      <c r="E184" s="339" t="s">
        <v>2439</v>
      </c>
      <c r="F184" s="68" t="s">
        <v>503</v>
      </c>
      <c r="G184" s="68"/>
      <c r="H184" s="68"/>
      <c r="I184" s="68"/>
      <c r="J184" s="68"/>
    </row>
    <row r="185" spans="1:10" ht="15.6" hidden="1" x14ac:dyDescent="0.3">
      <c r="A185" s="68"/>
      <c r="B185" s="68"/>
      <c r="C185" s="68"/>
      <c r="D185" s="68"/>
      <c r="E185" s="339" t="s">
        <v>2440</v>
      </c>
      <c r="F185" s="68" t="s">
        <v>506</v>
      </c>
      <c r="G185" s="68"/>
      <c r="H185" s="68"/>
      <c r="I185" s="68"/>
      <c r="J185" s="68"/>
    </row>
    <row r="186" spans="1:10" ht="15.6" hidden="1" x14ac:dyDescent="0.3">
      <c r="A186" s="68"/>
      <c r="B186" s="68"/>
      <c r="C186" s="68"/>
      <c r="D186" s="68"/>
      <c r="E186" s="339" t="s">
        <v>2441</v>
      </c>
      <c r="F186" s="68" t="s">
        <v>509</v>
      </c>
      <c r="G186" s="68"/>
      <c r="H186" s="68"/>
      <c r="I186" s="68"/>
      <c r="J186" s="68"/>
    </row>
    <row r="187" spans="1:10" ht="15.6" hidden="1" x14ac:dyDescent="0.3">
      <c r="A187" s="68"/>
      <c r="B187" s="68"/>
      <c r="C187" s="68"/>
      <c r="D187" s="68"/>
      <c r="E187" s="339" t="s">
        <v>2442</v>
      </c>
      <c r="F187" s="68" t="s">
        <v>2443</v>
      </c>
      <c r="G187" s="68"/>
      <c r="H187" s="68"/>
      <c r="I187" s="68"/>
      <c r="J187" s="68"/>
    </row>
    <row r="188" spans="1:10" ht="15.6" hidden="1" x14ac:dyDescent="0.3">
      <c r="A188" s="68"/>
      <c r="B188" s="68"/>
      <c r="C188" s="68"/>
      <c r="D188" s="68"/>
      <c r="E188" s="339" t="s">
        <v>2444</v>
      </c>
      <c r="F188" s="68" t="s">
        <v>515</v>
      </c>
      <c r="G188" s="68"/>
      <c r="H188" s="68"/>
      <c r="I188" s="68"/>
      <c r="J188" s="68"/>
    </row>
    <row r="189" spans="1:10" ht="15.6" hidden="1" x14ac:dyDescent="0.3">
      <c r="A189" s="68"/>
      <c r="B189" s="68"/>
      <c r="C189" s="68"/>
      <c r="D189" s="68"/>
      <c r="E189" s="339" t="s">
        <v>2445</v>
      </c>
      <c r="F189" s="68" t="s">
        <v>2446</v>
      </c>
      <c r="G189" s="68"/>
      <c r="H189" s="68"/>
      <c r="I189" s="68"/>
      <c r="J189" s="68"/>
    </row>
    <row r="190" spans="1:10" ht="15.6" hidden="1" x14ac:dyDescent="0.3">
      <c r="A190" s="68"/>
      <c r="B190" s="68"/>
      <c r="C190" s="68"/>
      <c r="D190" s="68"/>
      <c r="E190" s="339" t="s">
        <v>2447</v>
      </c>
      <c r="F190" s="68" t="s">
        <v>2448</v>
      </c>
      <c r="G190" s="68"/>
      <c r="H190" s="68"/>
      <c r="I190" s="68"/>
      <c r="J190" s="68"/>
    </row>
    <row r="191" spans="1:10" ht="15.6" hidden="1" x14ac:dyDescent="0.3">
      <c r="A191" s="68"/>
      <c r="B191" s="68"/>
      <c r="C191" s="68"/>
      <c r="D191" s="68"/>
      <c r="E191" s="339" t="s">
        <v>2449</v>
      </c>
      <c r="F191" s="68" t="s">
        <v>2450</v>
      </c>
      <c r="G191" s="68"/>
      <c r="H191" s="68"/>
      <c r="I191" s="68"/>
      <c r="J191" s="68"/>
    </row>
    <row r="192" spans="1:10" ht="15.6" hidden="1" x14ac:dyDescent="0.3">
      <c r="A192" s="68"/>
      <c r="B192" s="68"/>
      <c r="C192" s="68"/>
      <c r="D192" s="68"/>
      <c r="E192" s="339" t="s">
        <v>2451</v>
      </c>
      <c r="F192" s="68" t="s">
        <v>2452</v>
      </c>
      <c r="G192" s="68"/>
      <c r="H192" s="68"/>
      <c r="I192" s="68"/>
      <c r="J192" s="68"/>
    </row>
    <row r="193" spans="1:10" ht="15.6" hidden="1" x14ac:dyDescent="0.3">
      <c r="A193" s="68"/>
      <c r="B193" s="68"/>
      <c r="C193" s="68"/>
      <c r="D193" s="68"/>
      <c r="E193" s="339" t="s">
        <v>2453</v>
      </c>
      <c r="F193" s="68" t="s">
        <v>2454</v>
      </c>
      <c r="G193" s="68"/>
      <c r="H193" s="68"/>
      <c r="I193" s="68"/>
      <c r="J193" s="68"/>
    </row>
    <row r="194" spans="1:10" ht="15.6" hidden="1" x14ac:dyDescent="0.3">
      <c r="A194" s="68"/>
      <c r="B194" s="68"/>
      <c r="C194" s="68"/>
      <c r="D194" s="68"/>
      <c r="E194" s="339" t="s">
        <v>2455</v>
      </c>
      <c r="F194" s="68" t="s">
        <v>2456</v>
      </c>
      <c r="G194" s="68"/>
      <c r="H194" s="68"/>
      <c r="I194" s="68"/>
      <c r="J194" s="68"/>
    </row>
    <row r="195" spans="1:10" ht="15.6" hidden="1" x14ac:dyDescent="0.3">
      <c r="A195" s="68"/>
      <c r="B195" s="68"/>
      <c r="C195" s="68"/>
      <c r="D195" s="68"/>
      <c r="E195" s="339" t="s">
        <v>2457</v>
      </c>
      <c r="F195" s="68" t="s">
        <v>2458</v>
      </c>
      <c r="G195" s="68"/>
      <c r="H195" s="68"/>
      <c r="I195" s="68"/>
      <c r="J195" s="68"/>
    </row>
    <row r="196" spans="1:10" ht="15.6" hidden="1" x14ac:dyDescent="0.3">
      <c r="A196" s="68"/>
      <c r="B196" s="68"/>
      <c r="C196" s="68"/>
      <c r="D196" s="68"/>
      <c r="E196" s="339" t="s">
        <v>2459</v>
      </c>
      <c r="F196" s="68" t="s">
        <v>2460</v>
      </c>
      <c r="G196" s="68"/>
      <c r="H196" s="68"/>
      <c r="I196" s="68"/>
      <c r="J196" s="68"/>
    </row>
    <row r="197" spans="1:10" ht="15.6" hidden="1" x14ac:dyDescent="0.3">
      <c r="A197" s="68"/>
      <c r="B197" s="68"/>
      <c r="C197" s="68"/>
      <c r="D197" s="68"/>
      <c r="E197" s="339" t="s">
        <v>535</v>
      </c>
      <c r="F197" s="68" t="s">
        <v>536</v>
      </c>
      <c r="G197" s="68"/>
      <c r="H197" s="68"/>
      <c r="I197" s="68"/>
      <c r="J197" s="68"/>
    </row>
    <row r="198" spans="1:10" ht="15.6" hidden="1" x14ac:dyDescent="0.3">
      <c r="A198" s="68"/>
      <c r="B198" s="68"/>
      <c r="C198" s="68"/>
      <c r="D198" s="68"/>
      <c r="E198" s="339" t="s">
        <v>2461</v>
      </c>
      <c r="F198" s="68" t="s">
        <v>2462</v>
      </c>
      <c r="G198" s="68"/>
      <c r="H198" s="68"/>
      <c r="I198" s="68"/>
      <c r="J198" s="68"/>
    </row>
    <row r="199" spans="1:10" ht="15.6" hidden="1" x14ac:dyDescent="0.3">
      <c r="A199" s="68"/>
      <c r="B199" s="68"/>
      <c r="C199" s="68"/>
      <c r="D199" s="68"/>
      <c r="E199" s="339" t="s">
        <v>2463</v>
      </c>
      <c r="F199" s="68" t="s">
        <v>2464</v>
      </c>
      <c r="G199" s="68"/>
      <c r="H199" s="68"/>
      <c r="I199" s="68"/>
      <c r="J199" s="68"/>
    </row>
    <row r="200" spans="1:10" ht="15.6" hidden="1" x14ac:dyDescent="0.3">
      <c r="A200" s="68"/>
      <c r="B200" s="68"/>
      <c r="C200" s="68"/>
      <c r="D200" s="68"/>
      <c r="E200" s="339" t="s">
        <v>2465</v>
      </c>
      <c r="F200" s="68" t="s">
        <v>2466</v>
      </c>
      <c r="G200" s="68"/>
      <c r="H200" s="68"/>
      <c r="I200" s="68"/>
      <c r="J200" s="68"/>
    </row>
    <row r="201" spans="1:10" ht="15.6" hidden="1" x14ac:dyDescent="0.3">
      <c r="A201" s="68"/>
      <c r="B201" s="68"/>
      <c r="C201" s="68"/>
      <c r="D201" s="68"/>
      <c r="E201" s="339" t="s">
        <v>2467</v>
      </c>
      <c r="F201" s="68" t="s">
        <v>2468</v>
      </c>
      <c r="G201" s="68"/>
      <c r="H201" s="68"/>
      <c r="I201" s="68"/>
      <c r="J201" s="68"/>
    </row>
    <row r="202" spans="1:10" ht="15.6" hidden="1" x14ac:dyDescent="0.3">
      <c r="A202" s="68"/>
      <c r="B202" s="68"/>
      <c r="C202" s="68"/>
      <c r="D202" s="68"/>
      <c r="E202" s="339" t="s">
        <v>2469</v>
      </c>
      <c r="F202" s="68" t="s">
        <v>2470</v>
      </c>
      <c r="G202" s="68"/>
      <c r="H202" s="68"/>
      <c r="I202" s="68"/>
      <c r="J202" s="68"/>
    </row>
    <row r="203" spans="1:10" ht="15.6" hidden="1" x14ac:dyDescent="0.3">
      <c r="A203" s="68"/>
      <c r="B203" s="68"/>
      <c r="C203" s="68"/>
      <c r="D203" s="68"/>
      <c r="E203" s="339" t="s">
        <v>2471</v>
      </c>
      <c r="F203" s="68" t="s">
        <v>2472</v>
      </c>
      <c r="G203" s="68"/>
      <c r="H203" s="68"/>
      <c r="I203" s="68"/>
      <c r="J203" s="68"/>
    </row>
    <row r="204" spans="1:10" ht="15.6" hidden="1" x14ac:dyDescent="0.3">
      <c r="A204" s="68"/>
      <c r="B204" s="68"/>
      <c r="C204" s="68"/>
      <c r="D204" s="68"/>
      <c r="E204" s="339" t="s">
        <v>2473</v>
      </c>
      <c r="F204" s="68" t="s">
        <v>2474</v>
      </c>
      <c r="G204" s="68"/>
      <c r="H204" s="68"/>
      <c r="I204" s="68"/>
      <c r="J204" s="68"/>
    </row>
    <row r="205" spans="1:10" ht="15.6" hidden="1" x14ac:dyDescent="0.3">
      <c r="A205" s="68"/>
      <c r="B205" s="68"/>
      <c r="C205" s="68"/>
      <c r="D205" s="68"/>
      <c r="E205" s="339" t="s">
        <v>2475</v>
      </c>
      <c r="F205" s="68" t="s">
        <v>2476</v>
      </c>
      <c r="G205" s="68"/>
      <c r="H205" s="68"/>
      <c r="I205" s="68"/>
      <c r="J205" s="68"/>
    </row>
    <row r="206" spans="1:10" ht="15.6" hidden="1" x14ac:dyDescent="0.3">
      <c r="A206" s="68"/>
      <c r="B206" s="68"/>
      <c r="C206" s="68"/>
      <c r="D206" s="68"/>
      <c r="E206" s="339" t="s">
        <v>2477</v>
      </c>
      <c r="F206" s="68" t="s">
        <v>2478</v>
      </c>
      <c r="G206" s="68"/>
      <c r="H206" s="68"/>
      <c r="I206" s="68"/>
      <c r="J206" s="68"/>
    </row>
    <row r="207" spans="1:10" ht="15.6" hidden="1" x14ac:dyDescent="0.3">
      <c r="A207" s="68"/>
      <c r="B207" s="68"/>
      <c r="C207" s="68"/>
      <c r="D207" s="68"/>
      <c r="E207" s="339" t="s">
        <v>2479</v>
      </c>
      <c r="F207" s="68" t="s">
        <v>2480</v>
      </c>
      <c r="G207" s="68"/>
      <c r="H207" s="68"/>
      <c r="I207" s="68"/>
      <c r="J207" s="68"/>
    </row>
    <row r="208" spans="1:10" ht="15.6" hidden="1" x14ac:dyDescent="0.3">
      <c r="A208" s="68"/>
      <c r="B208" s="68"/>
      <c r="C208" s="68"/>
      <c r="D208" s="68"/>
      <c r="E208" s="339" t="s">
        <v>2481</v>
      </c>
      <c r="F208" s="68" t="s">
        <v>2482</v>
      </c>
      <c r="G208" s="68"/>
      <c r="H208" s="68"/>
      <c r="I208" s="68"/>
      <c r="J208" s="68"/>
    </row>
    <row r="209" spans="1:10" ht="15.6" hidden="1" x14ac:dyDescent="0.3">
      <c r="A209" s="68"/>
      <c r="B209" s="68"/>
      <c r="C209" s="68"/>
      <c r="D209" s="68"/>
      <c r="E209" s="339" t="s">
        <v>2483</v>
      </c>
      <c r="F209" s="68" t="s">
        <v>2484</v>
      </c>
      <c r="G209" s="68"/>
      <c r="H209" s="68"/>
      <c r="I209" s="68"/>
      <c r="J209" s="68"/>
    </row>
    <row r="210" spans="1:10" ht="15.6" hidden="1" x14ac:dyDescent="0.3">
      <c r="A210" s="68"/>
      <c r="B210" s="68"/>
      <c r="C210" s="68"/>
      <c r="D210" s="68"/>
      <c r="E210" s="339" t="s">
        <v>2485</v>
      </c>
      <c r="F210" s="68" t="s">
        <v>2486</v>
      </c>
      <c r="G210" s="68"/>
      <c r="H210" s="68"/>
      <c r="I210" s="68"/>
      <c r="J210" s="68"/>
    </row>
    <row r="211" spans="1:10" ht="15.6" hidden="1" x14ac:dyDescent="0.3">
      <c r="A211" s="68"/>
      <c r="B211" s="68"/>
      <c r="C211" s="68"/>
      <c r="D211" s="68"/>
      <c r="E211" s="339" t="s">
        <v>2487</v>
      </c>
      <c r="F211" s="68" t="s">
        <v>2488</v>
      </c>
      <c r="G211" s="68"/>
      <c r="H211" s="68"/>
      <c r="I211" s="68"/>
      <c r="J211" s="68"/>
    </row>
    <row r="212" spans="1:10" ht="15.6" hidden="1" x14ac:dyDescent="0.3">
      <c r="A212" s="68"/>
      <c r="B212" s="68"/>
      <c r="C212" s="68"/>
      <c r="D212" s="68"/>
      <c r="E212" s="339" t="s">
        <v>2489</v>
      </c>
      <c r="F212" s="68" t="s">
        <v>2490</v>
      </c>
      <c r="G212" s="68"/>
      <c r="H212" s="68"/>
      <c r="I212" s="68"/>
      <c r="J212" s="68"/>
    </row>
    <row r="213" spans="1:10" ht="15.6" hidden="1" x14ac:dyDescent="0.3">
      <c r="A213" s="68"/>
      <c r="B213" s="68"/>
      <c r="C213" s="68"/>
      <c r="D213" s="68"/>
      <c r="E213" s="339" t="s">
        <v>2491</v>
      </c>
      <c r="F213" s="68" t="s">
        <v>2492</v>
      </c>
      <c r="G213" s="68"/>
      <c r="H213" s="68"/>
      <c r="I213" s="68"/>
      <c r="J213" s="68"/>
    </row>
    <row r="214" spans="1:10" ht="15.6" hidden="1" x14ac:dyDescent="0.3">
      <c r="A214" s="68"/>
      <c r="B214" s="68"/>
      <c r="C214" s="68"/>
      <c r="D214" s="68"/>
      <c r="E214" s="339" t="s">
        <v>2493</v>
      </c>
      <c r="F214" s="68" t="s">
        <v>2494</v>
      </c>
      <c r="G214" s="68"/>
      <c r="H214" s="68"/>
      <c r="I214" s="68"/>
      <c r="J214" s="68"/>
    </row>
    <row r="215" spans="1:10" ht="15.6" hidden="1" x14ac:dyDescent="0.3">
      <c r="A215" s="68"/>
      <c r="B215" s="68"/>
      <c r="C215" s="68"/>
      <c r="D215" s="68"/>
      <c r="E215" s="339" t="s">
        <v>2495</v>
      </c>
      <c r="F215" s="68" t="s">
        <v>564</v>
      </c>
      <c r="G215" s="68"/>
      <c r="H215" s="68"/>
      <c r="I215" s="68"/>
      <c r="J215" s="68"/>
    </row>
    <row r="216" spans="1:10" ht="15.6" hidden="1" x14ac:dyDescent="0.3">
      <c r="A216" s="68"/>
      <c r="B216" s="68"/>
      <c r="C216" s="68"/>
      <c r="D216" s="68"/>
      <c r="E216" s="339" t="s">
        <v>2496</v>
      </c>
      <c r="F216" s="68" t="s">
        <v>566</v>
      </c>
      <c r="G216" s="68"/>
      <c r="H216" s="68"/>
      <c r="I216" s="68"/>
      <c r="J216" s="68"/>
    </row>
    <row r="217" spans="1:10" ht="15.6" hidden="1" x14ac:dyDescent="0.3">
      <c r="A217" s="68"/>
      <c r="B217" s="68"/>
      <c r="C217" s="68"/>
      <c r="D217" s="68"/>
      <c r="E217" s="339" t="s">
        <v>2497</v>
      </c>
      <c r="F217" s="68" t="s">
        <v>568</v>
      </c>
      <c r="G217" s="68"/>
      <c r="H217" s="68"/>
      <c r="I217" s="68"/>
      <c r="J217" s="68"/>
    </row>
    <row r="218" spans="1:10" ht="15.6" hidden="1" x14ac:dyDescent="0.3">
      <c r="A218" s="68"/>
      <c r="B218" s="68"/>
      <c r="C218" s="68"/>
      <c r="D218" s="68"/>
      <c r="E218" s="339" t="s">
        <v>2498</v>
      </c>
      <c r="F218" s="68" t="s">
        <v>2499</v>
      </c>
      <c r="G218" s="68"/>
      <c r="H218" s="68"/>
      <c r="I218" s="68"/>
      <c r="J218" s="68"/>
    </row>
    <row r="219" spans="1:10" ht="15.6" hidden="1" x14ac:dyDescent="0.3">
      <c r="A219" s="68"/>
      <c r="B219" s="68"/>
      <c r="C219" s="68"/>
      <c r="D219" s="68"/>
      <c r="E219" s="339" t="s">
        <v>2500</v>
      </c>
      <c r="F219" s="68" t="s">
        <v>2501</v>
      </c>
      <c r="G219" s="68"/>
      <c r="H219" s="68"/>
      <c r="I219" s="68"/>
      <c r="J219" s="68"/>
    </row>
    <row r="220" spans="1:10" ht="15.6" hidden="1" x14ac:dyDescent="0.3">
      <c r="A220" s="68"/>
      <c r="B220" s="68"/>
      <c r="C220" s="68"/>
      <c r="D220" s="68"/>
      <c r="E220" s="339" t="s">
        <v>2502</v>
      </c>
      <c r="F220" s="68" t="s">
        <v>2503</v>
      </c>
      <c r="G220" s="68"/>
      <c r="H220" s="68"/>
      <c r="I220" s="68"/>
      <c r="J220" s="68"/>
    </row>
    <row r="221" spans="1:10" ht="15.6" hidden="1" x14ac:dyDescent="0.3">
      <c r="A221" s="68"/>
      <c r="B221" s="68"/>
      <c r="C221" s="68"/>
      <c r="D221" s="68"/>
      <c r="E221" s="339" t="s">
        <v>2504</v>
      </c>
      <c r="F221" s="68" t="s">
        <v>574</v>
      </c>
      <c r="G221" s="68"/>
      <c r="H221" s="68"/>
      <c r="I221" s="68"/>
      <c r="J221" s="68"/>
    </row>
    <row r="222" spans="1:10" ht="15.6" hidden="1" x14ac:dyDescent="0.3">
      <c r="A222" s="68"/>
      <c r="B222" s="68"/>
      <c r="C222" s="68"/>
      <c r="D222" s="68"/>
      <c r="E222" s="339" t="s">
        <v>2505</v>
      </c>
      <c r="F222" s="68" t="s">
        <v>2506</v>
      </c>
      <c r="G222" s="68"/>
      <c r="H222" s="68"/>
      <c r="I222" s="68"/>
      <c r="J222" s="68"/>
    </row>
    <row r="223" spans="1:10" ht="15.6" hidden="1" x14ac:dyDescent="0.3">
      <c r="A223" s="68"/>
      <c r="B223" s="68"/>
      <c r="C223" s="68"/>
      <c r="D223" s="68"/>
      <c r="E223" s="339" t="s">
        <v>2507</v>
      </c>
      <c r="F223" s="68" t="s">
        <v>2508</v>
      </c>
      <c r="G223" s="68"/>
      <c r="H223" s="68"/>
      <c r="I223" s="68"/>
      <c r="J223" s="68"/>
    </row>
    <row r="224" spans="1:10" ht="15.6" hidden="1" x14ac:dyDescent="0.3">
      <c r="A224" s="68"/>
      <c r="B224" s="68"/>
      <c r="C224" s="68"/>
      <c r="D224" s="68"/>
      <c r="E224" s="339" t="s">
        <v>2509</v>
      </c>
      <c r="F224" s="68" t="s">
        <v>2510</v>
      </c>
      <c r="G224" s="68"/>
      <c r="H224" s="68"/>
      <c r="I224" s="68"/>
      <c r="J224" s="68"/>
    </row>
    <row r="225" spans="1:10" ht="15.6" hidden="1" x14ac:dyDescent="0.3">
      <c r="A225" s="68"/>
      <c r="B225" s="68"/>
      <c r="C225" s="68"/>
      <c r="D225" s="68"/>
      <c r="E225" s="339" t="s">
        <v>2511</v>
      </c>
      <c r="F225" s="68" t="s">
        <v>2512</v>
      </c>
      <c r="G225" s="68"/>
      <c r="H225" s="68"/>
      <c r="I225" s="68"/>
      <c r="J225" s="68"/>
    </row>
    <row r="226" spans="1:10" ht="15.6" hidden="1" x14ac:dyDescent="0.3">
      <c r="A226" s="68"/>
      <c r="B226" s="68"/>
      <c r="C226" s="68"/>
      <c r="D226" s="68"/>
      <c r="E226" s="339" t="s">
        <v>2513</v>
      </c>
      <c r="F226" s="68" t="s">
        <v>2514</v>
      </c>
      <c r="G226" s="68"/>
      <c r="H226" s="68"/>
      <c r="I226" s="68"/>
      <c r="J226" s="68"/>
    </row>
    <row r="227" spans="1:10" ht="15.6" hidden="1" x14ac:dyDescent="0.3">
      <c r="A227" s="68"/>
      <c r="B227" s="68"/>
      <c r="C227" s="68"/>
      <c r="D227" s="68"/>
      <c r="E227" s="339" t="s">
        <v>583</v>
      </c>
      <c r="F227" s="68" t="s">
        <v>2515</v>
      </c>
      <c r="G227" s="68"/>
      <c r="H227" s="68"/>
      <c r="I227" s="68"/>
      <c r="J227" s="68"/>
    </row>
    <row r="228" spans="1:10" ht="15.6" hidden="1" x14ac:dyDescent="0.3">
      <c r="A228" s="68"/>
      <c r="B228" s="68"/>
      <c r="C228" s="68"/>
      <c r="D228" s="68"/>
      <c r="E228" s="339" t="s">
        <v>2516</v>
      </c>
      <c r="F228" s="68" t="s">
        <v>2517</v>
      </c>
      <c r="G228" s="68"/>
      <c r="H228" s="68"/>
      <c r="I228" s="68"/>
      <c r="J228" s="68"/>
    </row>
    <row r="229" spans="1:10" ht="15.6" hidden="1" x14ac:dyDescent="0.3">
      <c r="A229" s="68"/>
      <c r="B229" s="68"/>
      <c r="C229" s="68"/>
      <c r="D229" s="68"/>
      <c r="E229" s="339" t="s">
        <v>2518</v>
      </c>
      <c r="F229" s="68" t="s">
        <v>2519</v>
      </c>
      <c r="G229" s="68"/>
      <c r="H229" s="68"/>
      <c r="I229" s="68"/>
      <c r="J229" s="68"/>
    </row>
    <row r="230" spans="1:10" ht="15.6" hidden="1" x14ac:dyDescent="0.3">
      <c r="A230" s="68"/>
      <c r="B230" s="68"/>
      <c r="C230" s="68"/>
      <c r="D230" s="68"/>
      <c r="E230" s="339" t="s">
        <v>2520</v>
      </c>
      <c r="F230" s="68" t="s">
        <v>2521</v>
      </c>
      <c r="G230" s="68"/>
      <c r="H230" s="68"/>
      <c r="I230" s="68"/>
      <c r="J230" s="68"/>
    </row>
    <row r="231" spans="1:10" ht="15.6" hidden="1" x14ac:dyDescent="0.3">
      <c r="A231" s="68"/>
      <c r="B231" s="68"/>
      <c r="C231" s="68"/>
      <c r="D231" s="68"/>
      <c r="E231" s="339" t="s">
        <v>2522</v>
      </c>
      <c r="F231" s="68" t="s">
        <v>2523</v>
      </c>
      <c r="G231" s="68"/>
      <c r="H231" s="68"/>
      <c r="I231" s="68"/>
      <c r="J231" s="68"/>
    </row>
    <row r="232" spans="1:10" ht="15.6" hidden="1" x14ac:dyDescent="0.3">
      <c r="A232" s="68"/>
      <c r="B232" s="68"/>
      <c r="C232" s="68"/>
      <c r="D232" s="68"/>
      <c r="E232" s="339" t="s">
        <v>2524</v>
      </c>
      <c r="F232" s="68" t="s">
        <v>2525</v>
      </c>
      <c r="G232" s="68"/>
      <c r="H232" s="68"/>
      <c r="I232" s="68"/>
      <c r="J232" s="68"/>
    </row>
    <row r="233" spans="1:10" ht="15.6" hidden="1" x14ac:dyDescent="0.3">
      <c r="A233" s="68"/>
      <c r="B233" s="68"/>
      <c r="C233" s="68"/>
      <c r="D233" s="68"/>
      <c r="E233" s="339" t="s">
        <v>2526</v>
      </c>
      <c r="F233" s="68" t="s">
        <v>2527</v>
      </c>
      <c r="G233" s="68"/>
      <c r="H233" s="68"/>
      <c r="I233" s="68"/>
      <c r="J233" s="68"/>
    </row>
    <row r="234" spans="1:10" ht="15.6" hidden="1" x14ac:dyDescent="0.3">
      <c r="A234" s="68"/>
      <c r="B234" s="68"/>
      <c r="C234" s="68"/>
      <c r="D234" s="68"/>
      <c r="E234" s="339" t="s">
        <v>2528</v>
      </c>
      <c r="F234" s="68" t="s">
        <v>2529</v>
      </c>
      <c r="G234" s="68"/>
      <c r="H234" s="68"/>
      <c r="I234" s="68"/>
      <c r="J234" s="68"/>
    </row>
    <row r="235" spans="1:10" ht="15.6" hidden="1" x14ac:dyDescent="0.3">
      <c r="A235" s="68"/>
      <c r="B235" s="68"/>
      <c r="C235" s="68"/>
      <c r="D235" s="68"/>
      <c r="E235" s="339" t="s">
        <v>2530</v>
      </c>
      <c r="F235" s="68" t="s">
        <v>2531</v>
      </c>
      <c r="G235" s="68"/>
      <c r="H235" s="68"/>
      <c r="I235" s="68"/>
      <c r="J235" s="68"/>
    </row>
    <row r="236" spans="1:10" ht="15.6" hidden="1" x14ac:dyDescent="0.3">
      <c r="A236" s="68"/>
      <c r="B236" s="68"/>
      <c r="C236" s="68"/>
      <c r="D236" s="68"/>
      <c r="E236" s="339" t="s">
        <v>2532</v>
      </c>
      <c r="F236" s="68" t="s">
        <v>2533</v>
      </c>
      <c r="G236" s="68"/>
      <c r="H236" s="68"/>
      <c r="I236" s="68"/>
      <c r="J236" s="68"/>
    </row>
    <row r="237" spans="1:10" ht="15.6" hidden="1" x14ac:dyDescent="0.3">
      <c r="A237" s="68"/>
      <c r="B237" s="68"/>
      <c r="C237" s="68"/>
      <c r="D237" s="68"/>
      <c r="E237" s="339" t="s">
        <v>2534</v>
      </c>
      <c r="F237" s="68" t="s">
        <v>2535</v>
      </c>
      <c r="G237" s="68"/>
      <c r="H237" s="68"/>
      <c r="I237" s="68"/>
      <c r="J237" s="68"/>
    </row>
    <row r="238" spans="1:10" ht="15.6" hidden="1" x14ac:dyDescent="0.3">
      <c r="A238" s="68"/>
      <c r="B238" s="68"/>
      <c r="C238" s="68"/>
      <c r="D238" s="68"/>
      <c r="E238" s="339" t="s">
        <v>2536</v>
      </c>
      <c r="F238" s="68" t="s">
        <v>2537</v>
      </c>
      <c r="G238" s="68"/>
      <c r="H238" s="68"/>
      <c r="I238" s="68"/>
      <c r="J238" s="68"/>
    </row>
    <row r="239" spans="1:10" ht="15.6" hidden="1" x14ac:dyDescent="0.3">
      <c r="A239" s="68"/>
      <c r="B239" s="68"/>
      <c r="C239" s="68"/>
      <c r="D239" s="68"/>
      <c r="E239" s="339" t="s">
        <v>2538</v>
      </c>
      <c r="F239" s="68" t="s">
        <v>2539</v>
      </c>
      <c r="G239" s="68"/>
      <c r="H239" s="68"/>
      <c r="I239" s="68"/>
      <c r="J239" s="68"/>
    </row>
    <row r="240" spans="1:10" ht="15.6" hidden="1" x14ac:dyDescent="0.3">
      <c r="A240" s="68"/>
      <c r="B240" s="68"/>
      <c r="C240" s="68"/>
      <c r="D240" s="68"/>
      <c r="E240" s="339" t="s">
        <v>2540</v>
      </c>
      <c r="F240" s="68" t="s">
        <v>2541</v>
      </c>
      <c r="G240" s="68"/>
      <c r="H240" s="68"/>
      <c r="I240" s="68"/>
      <c r="J240" s="68"/>
    </row>
    <row r="241" spans="1:10" ht="15.6" hidden="1" x14ac:dyDescent="0.3">
      <c r="A241" s="68"/>
      <c r="B241" s="68"/>
      <c r="C241" s="68"/>
      <c r="D241" s="68"/>
      <c r="E241" s="339" t="s">
        <v>2542</v>
      </c>
      <c r="F241" s="68" t="s">
        <v>2543</v>
      </c>
      <c r="G241" s="68"/>
      <c r="H241" s="68"/>
      <c r="I241" s="68"/>
      <c r="J241" s="68"/>
    </row>
    <row r="242" spans="1:10" ht="15.6" hidden="1" x14ac:dyDescent="0.3">
      <c r="A242" s="68"/>
      <c r="B242" s="68"/>
      <c r="C242" s="68"/>
      <c r="D242" s="68"/>
      <c r="E242" s="339" t="s">
        <v>2544</v>
      </c>
      <c r="F242" s="68" t="s">
        <v>2545</v>
      </c>
      <c r="G242" s="68"/>
      <c r="H242" s="68"/>
      <c r="I242" s="68"/>
      <c r="J242" s="68"/>
    </row>
    <row r="243" spans="1:10" ht="15.6" hidden="1" x14ac:dyDescent="0.3">
      <c r="A243" s="68"/>
      <c r="B243" s="68"/>
      <c r="C243" s="68"/>
      <c r="D243" s="68"/>
      <c r="E243" s="339" t="s">
        <v>2546</v>
      </c>
      <c r="F243" s="68" t="s">
        <v>2547</v>
      </c>
      <c r="G243" s="68"/>
      <c r="H243" s="68"/>
      <c r="I243" s="68"/>
      <c r="J243" s="68"/>
    </row>
    <row r="244" spans="1:10" ht="15.6" hidden="1" x14ac:dyDescent="0.3">
      <c r="A244" s="68"/>
      <c r="B244" s="68"/>
      <c r="C244" s="68"/>
      <c r="D244" s="68"/>
      <c r="E244" s="339" t="s">
        <v>2548</v>
      </c>
      <c r="F244" s="68" t="s">
        <v>2549</v>
      </c>
      <c r="G244" s="68"/>
      <c r="H244" s="68"/>
      <c r="I244" s="68"/>
      <c r="J244" s="68"/>
    </row>
    <row r="245" spans="1:10" ht="15.6" hidden="1" x14ac:dyDescent="0.3">
      <c r="A245" s="68"/>
      <c r="B245" s="68"/>
      <c r="C245" s="68"/>
      <c r="D245" s="68"/>
      <c r="E245" s="339" t="s">
        <v>2550</v>
      </c>
      <c r="F245" s="68" t="s">
        <v>2551</v>
      </c>
      <c r="G245" s="68"/>
      <c r="H245" s="68"/>
      <c r="I245" s="68"/>
      <c r="J245" s="68"/>
    </row>
    <row r="246" spans="1:10" ht="15.6" hidden="1" x14ac:dyDescent="0.3">
      <c r="A246" s="68"/>
      <c r="B246" s="68"/>
      <c r="C246" s="68"/>
      <c r="D246" s="68"/>
      <c r="E246" s="339" t="s">
        <v>2552</v>
      </c>
      <c r="F246" s="68" t="s">
        <v>2553</v>
      </c>
      <c r="G246" s="68"/>
      <c r="H246" s="68"/>
      <c r="I246" s="68"/>
      <c r="J246" s="68"/>
    </row>
    <row r="247" spans="1:10" ht="15.6" hidden="1" x14ac:dyDescent="0.3">
      <c r="A247" s="68"/>
      <c r="B247" s="68"/>
      <c r="C247" s="68"/>
      <c r="D247" s="68"/>
      <c r="E247" s="339" t="s">
        <v>2554</v>
      </c>
      <c r="F247" s="68" t="s">
        <v>2555</v>
      </c>
      <c r="G247" s="68"/>
      <c r="H247" s="68"/>
      <c r="I247" s="68"/>
      <c r="J247" s="68"/>
    </row>
    <row r="248" spans="1:10" ht="15.6" hidden="1" x14ac:dyDescent="0.3">
      <c r="A248" s="68"/>
      <c r="B248" s="68"/>
      <c r="C248" s="68"/>
      <c r="D248" s="68"/>
      <c r="E248" s="339" t="s">
        <v>2556</v>
      </c>
      <c r="F248" s="68" t="s">
        <v>2557</v>
      </c>
      <c r="G248" s="68"/>
      <c r="H248" s="68"/>
      <c r="I248" s="68"/>
      <c r="J248" s="68"/>
    </row>
    <row r="249" spans="1:10" ht="15.6" hidden="1" x14ac:dyDescent="0.3">
      <c r="A249" s="68"/>
      <c r="B249" s="68"/>
      <c r="C249" s="68"/>
      <c r="D249" s="68"/>
      <c r="E249" s="339" t="s">
        <v>2558</v>
      </c>
      <c r="F249" s="68" t="s">
        <v>2559</v>
      </c>
      <c r="G249" s="68"/>
      <c r="H249" s="68"/>
      <c r="I249" s="68"/>
      <c r="J249" s="68"/>
    </row>
    <row r="250" spans="1:10" ht="15.6" hidden="1" x14ac:dyDescent="0.3">
      <c r="A250" s="68"/>
      <c r="B250" s="68"/>
      <c r="C250" s="68"/>
      <c r="D250" s="68"/>
      <c r="E250" s="339" t="s">
        <v>2560</v>
      </c>
      <c r="F250" s="68" t="s">
        <v>2561</v>
      </c>
      <c r="G250" s="68"/>
      <c r="H250" s="68"/>
      <c r="I250" s="68"/>
      <c r="J250" s="68"/>
    </row>
    <row r="251" spans="1:10" ht="15.6" hidden="1" x14ac:dyDescent="0.3">
      <c r="A251" s="68"/>
      <c r="B251" s="68"/>
      <c r="C251" s="68"/>
      <c r="D251" s="68"/>
      <c r="E251" s="339" t="s">
        <v>2562</v>
      </c>
      <c r="F251" s="68" t="s">
        <v>2563</v>
      </c>
      <c r="G251" s="68"/>
      <c r="H251" s="68"/>
      <c r="I251" s="68"/>
      <c r="J251" s="68"/>
    </row>
    <row r="252" spans="1:10" ht="15.6" hidden="1" x14ac:dyDescent="0.3">
      <c r="A252" s="68"/>
      <c r="B252" s="68"/>
      <c r="C252" s="68"/>
      <c r="D252" s="68"/>
      <c r="E252" s="339" t="s">
        <v>2564</v>
      </c>
      <c r="F252" s="68" t="s">
        <v>620</v>
      </c>
      <c r="G252" s="68"/>
      <c r="H252" s="68"/>
      <c r="I252" s="68"/>
      <c r="J252" s="68"/>
    </row>
    <row r="253" spans="1:10" ht="15.6" hidden="1" x14ac:dyDescent="0.3">
      <c r="A253" s="68"/>
      <c r="B253" s="68"/>
      <c r="C253" s="68"/>
      <c r="D253" s="68"/>
      <c r="E253" s="339" t="s">
        <v>2565</v>
      </c>
      <c r="F253" s="68" t="s">
        <v>622</v>
      </c>
      <c r="G253" s="68"/>
      <c r="H253" s="68"/>
      <c r="I253" s="68"/>
      <c r="J253" s="68"/>
    </row>
    <row r="254" spans="1:10" ht="15.6" hidden="1" x14ac:dyDescent="0.3">
      <c r="A254" s="68"/>
      <c r="B254" s="68"/>
      <c r="C254" s="68"/>
      <c r="D254" s="68"/>
      <c r="E254" s="339" t="s">
        <v>2566</v>
      </c>
      <c r="F254" s="68" t="s">
        <v>2567</v>
      </c>
      <c r="G254" s="68"/>
      <c r="H254" s="68"/>
      <c r="I254" s="68"/>
      <c r="J254" s="68"/>
    </row>
    <row r="255" spans="1:10" ht="15.6" hidden="1" x14ac:dyDescent="0.3">
      <c r="A255" s="68"/>
      <c r="B255" s="68"/>
      <c r="C255" s="68"/>
      <c r="D255" s="68"/>
      <c r="E255" s="339" t="s">
        <v>2568</v>
      </c>
      <c r="F255" s="68" t="s">
        <v>2569</v>
      </c>
      <c r="G255" s="68"/>
      <c r="H255" s="68"/>
      <c r="I255" s="68"/>
      <c r="J255" s="68"/>
    </row>
    <row r="256" spans="1:10" ht="15.6" hidden="1" x14ac:dyDescent="0.3">
      <c r="A256" s="68"/>
      <c r="B256" s="68"/>
      <c r="C256" s="68"/>
      <c r="D256" s="68"/>
      <c r="E256" s="339" t="s">
        <v>2570</v>
      </c>
      <c r="F256" s="68" t="s">
        <v>2571</v>
      </c>
      <c r="G256" s="68"/>
      <c r="H256" s="68"/>
      <c r="I256" s="68"/>
      <c r="J256" s="68"/>
    </row>
    <row r="257" spans="1:10" ht="15.6" hidden="1" x14ac:dyDescent="0.3">
      <c r="A257" s="68"/>
      <c r="B257" s="68"/>
      <c r="C257" s="68"/>
      <c r="D257" s="68"/>
      <c r="E257" s="339" t="s">
        <v>2572</v>
      </c>
      <c r="F257" s="68" t="s">
        <v>2573</v>
      </c>
      <c r="G257" s="68"/>
      <c r="H257" s="68"/>
      <c r="I257" s="68"/>
      <c r="J257" s="68"/>
    </row>
    <row r="258" spans="1:10" ht="15.6" hidden="1" x14ac:dyDescent="0.3">
      <c r="A258" s="68"/>
      <c r="B258" s="68"/>
      <c r="C258" s="68"/>
      <c r="D258" s="68"/>
      <c r="E258" s="339" t="s">
        <v>2574</v>
      </c>
      <c r="F258" s="68" t="s">
        <v>2575</v>
      </c>
      <c r="G258" s="68"/>
      <c r="H258" s="68"/>
      <c r="I258" s="68"/>
      <c r="J258" s="68"/>
    </row>
    <row r="259" spans="1:10" ht="15.6" hidden="1" x14ac:dyDescent="0.3">
      <c r="A259" s="68"/>
      <c r="B259" s="68"/>
      <c r="C259" s="68"/>
      <c r="D259" s="68"/>
      <c r="E259" s="339" t="s">
        <v>2576</v>
      </c>
      <c r="F259" s="68" t="s">
        <v>2577</v>
      </c>
      <c r="G259" s="68"/>
      <c r="H259" s="68"/>
      <c r="I259" s="68"/>
      <c r="J259" s="68"/>
    </row>
    <row r="260" spans="1:10" ht="15.6" hidden="1" x14ac:dyDescent="0.3">
      <c r="A260" s="68"/>
      <c r="B260" s="68"/>
      <c r="C260" s="68"/>
      <c r="D260" s="68"/>
      <c r="E260" s="339" t="s">
        <v>2578</v>
      </c>
      <c r="F260" s="68" t="s">
        <v>2579</v>
      </c>
      <c r="G260" s="68"/>
      <c r="H260" s="68"/>
      <c r="I260" s="68"/>
      <c r="J260" s="68"/>
    </row>
    <row r="261" spans="1:10" ht="15.6" hidden="1" x14ac:dyDescent="0.3">
      <c r="A261" s="68"/>
      <c r="B261" s="68"/>
      <c r="C261" s="68"/>
      <c r="D261" s="68"/>
      <c r="E261" s="339" t="s">
        <v>2580</v>
      </c>
      <c r="F261" s="68" t="s">
        <v>2581</v>
      </c>
      <c r="G261" s="68"/>
      <c r="H261" s="68"/>
      <c r="I261" s="68"/>
      <c r="J261" s="68"/>
    </row>
    <row r="262" spans="1:10" ht="15.6" hidden="1" x14ac:dyDescent="0.3">
      <c r="A262" s="68"/>
      <c r="B262" s="68"/>
      <c r="C262" s="68"/>
      <c r="D262" s="68"/>
      <c r="E262" s="339" t="s">
        <v>2582</v>
      </c>
      <c r="F262" s="68" t="s">
        <v>2583</v>
      </c>
      <c r="G262" s="68"/>
      <c r="H262" s="68"/>
      <c r="I262" s="68"/>
      <c r="J262" s="68"/>
    </row>
    <row r="263" spans="1:10" ht="15.6" hidden="1" x14ac:dyDescent="0.3">
      <c r="A263" s="68"/>
      <c r="B263" s="68"/>
      <c r="C263" s="68"/>
      <c r="D263" s="68"/>
      <c r="E263" s="339" t="s">
        <v>631</v>
      </c>
      <c r="F263" s="68" t="s">
        <v>2584</v>
      </c>
      <c r="G263" s="68"/>
      <c r="H263" s="68"/>
      <c r="I263" s="68"/>
      <c r="J263" s="68"/>
    </row>
    <row r="264" spans="1:10" ht="15.6" hidden="1" x14ac:dyDescent="0.3">
      <c r="A264" s="68"/>
      <c r="B264" s="68"/>
      <c r="C264" s="68"/>
      <c r="D264" s="68"/>
      <c r="E264" s="339" t="s">
        <v>2585</v>
      </c>
      <c r="F264" s="68" t="s">
        <v>2586</v>
      </c>
      <c r="G264" s="68"/>
      <c r="H264" s="68"/>
      <c r="I264" s="68"/>
      <c r="J264" s="68"/>
    </row>
    <row r="265" spans="1:10" ht="15.6" hidden="1" x14ac:dyDescent="0.3">
      <c r="A265" s="68"/>
      <c r="B265" s="68"/>
      <c r="C265" s="68"/>
      <c r="D265" s="68"/>
      <c r="E265" s="339" t="s">
        <v>2587</v>
      </c>
      <c r="F265" s="68" t="s">
        <v>2588</v>
      </c>
      <c r="G265" s="68"/>
      <c r="H265" s="68"/>
      <c r="I265" s="68"/>
      <c r="J265" s="68"/>
    </row>
    <row r="266" spans="1:10" ht="15.6" hidden="1" x14ac:dyDescent="0.3">
      <c r="A266" s="68"/>
      <c r="B266" s="68"/>
      <c r="C266" s="68"/>
      <c r="D266" s="68"/>
      <c r="E266" s="339" t="s">
        <v>2589</v>
      </c>
      <c r="F266" s="68" t="s">
        <v>2590</v>
      </c>
      <c r="G266" s="68"/>
      <c r="H266" s="68"/>
      <c r="I266" s="68"/>
      <c r="J266" s="68"/>
    </row>
    <row r="267" spans="1:10" ht="15.6" hidden="1" x14ac:dyDescent="0.3">
      <c r="A267" s="68"/>
      <c r="B267" s="68"/>
      <c r="C267" s="68"/>
      <c r="D267" s="68"/>
      <c r="E267" s="339" t="s">
        <v>2591</v>
      </c>
      <c r="F267" s="68" t="s">
        <v>2592</v>
      </c>
      <c r="G267" s="68"/>
      <c r="H267" s="68"/>
      <c r="I267" s="68"/>
      <c r="J267" s="68"/>
    </row>
    <row r="268" spans="1:10" ht="15.6" hidden="1" x14ac:dyDescent="0.3">
      <c r="A268" s="68"/>
      <c r="B268" s="68"/>
      <c r="C268" s="68"/>
      <c r="D268" s="68"/>
      <c r="E268" s="339" t="s">
        <v>2593</v>
      </c>
      <c r="F268" s="68" t="s">
        <v>2594</v>
      </c>
      <c r="G268" s="68"/>
      <c r="H268" s="68"/>
      <c r="I268" s="68"/>
      <c r="J268" s="68"/>
    </row>
    <row r="269" spans="1:10" ht="15.6" hidden="1" x14ac:dyDescent="0.3">
      <c r="A269" s="68"/>
      <c r="B269" s="68"/>
      <c r="C269" s="68"/>
      <c r="D269" s="68"/>
      <c r="E269" s="339" t="s">
        <v>2595</v>
      </c>
      <c r="F269" s="68" t="s">
        <v>2596</v>
      </c>
      <c r="G269" s="68"/>
      <c r="H269" s="68"/>
      <c r="I269" s="68"/>
      <c r="J269" s="68"/>
    </row>
    <row r="270" spans="1:10" ht="15.6" hidden="1" x14ac:dyDescent="0.3">
      <c r="A270" s="68"/>
      <c r="B270" s="68"/>
      <c r="C270" s="68"/>
      <c r="D270" s="68"/>
      <c r="E270" s="339" t="s">
        <v>2597</v>
      </c>
      <c r="F270" s="68" t="s">
        <v>2598</v>
      </c>
      <c r="G270" s="68"/>
      <c r="H270" s="68"/>
      <c r="I270" s="68"/>
      <c r="J270" s="68"/>
    </row>
    <row r="271" spans="1:10" ht="15.6" hidden="1" x14ac:dyDescent="0.3">
      <c r="A271" s="68"/>
      <c r="B271" s="68"/>
      <c r="C271" s="68"/>
      <c r="D271" s="68"/>
      <c r="E271" s="339" t="s">
        <v>2599</v>
      </c>
      <c r="F271" s="68" t="s">
        <v>2600</v>
      </c>
      <c r="G271" s="68"/>
      <c r="H271" s="68"/>
      <c r="I271" s="68"/>
      <c r="J271" s="68"/>
    </row>
    <row r="272" spans="1:10" ht="15.6" hidden="1" x14ac:dyDescent="0.3">
      <c r="A272" s="68"/>
      <c r="B272" s="68"/>
      <c r="C272" s="68"/>
      <c r="D272" s="68"/>
      <c r="E272" s="339" t="s">
        <v>2601</v>
      </c>
      <c r="F272" s="68" t="s">
        <v>2602</v>
      </c>
      <c r="G272" s="68"/>
      <c r="H272" s="68"/>
      <c r="I272" s="68"/>
      <c r="J272" s="68"/>
    </row>
    <row r="273" spans="1:10" ht="15.6" hidden="1" x14ac:dyDescent="0.3">
      <c r="A273" s="68"/>
      <c r="B273" s="68"/>
      <c r="C273" s="68"/>
      <c r="D273" s="68"/>
      <c r="E273" s="339" t="s">
        <v>2603</v>
      </c>
      <c r="F273" s="68" t="s">
        <v>2604</v>
      </c>
      <c r="G273" s="68"/>
      <c r="H273" s="68"/>
      <c r="I273" s="68"/>
      <c r="J273" s="68"/>
    </row>
    <row r="274" spans="1:10" ht="15.6" hidden="1" x14ac:dyDescent="0.3">
      <c r="A274" s="68"/>
      <c r="B274" s="68"/>
      <c r="C274" s="68"/>
      <c r="D274" s="68"/>
      <c r="E274" s="339" t="s">
        <v>2605</v>
      </c>
      <c r="F274" s="68" t="s">
        <v>2606</v>
      </c>
      <c r="G274" s="68"/>
      <c r="H274" s="68"/>
      <c r="I274" s="68"/>
      <c r="J274" s="68"/>
    </row>
    <row r="275" spans="1:10" ht="15.6" hidden="1" x14ac:dyDescent="0.3">
      <c r="A275" s="68"/>
      <c r="B275" s="68"/>
      <c r="C275" s="68"/>
      <c r="D275" s="68"/>
      <c r="E275" s="339" t="s">
        <v>2607</v>
      </c>
      <c r="F275" s="68" t="s">
        <v>2608</v>
      </c>
      <c r="G275" s="68"/>
      <c r="H275" s="68"/>
      <c r="I275" s="68"/>
      <c r="J275" s="68"/>
    </row>
    <row r="276" spans="1:10" ht="15.6" hidden="1" x14ac:dyDescent="0.3">
      <c r="A276" s="68"/>
      <c r="B276" s="68"/>
      <c r="C276" s="68"/>
      <c r="D276" s="68"/>
      <c r="E276" s="339" t="s">
        <v>2609</v>
      </c>
      <c r="F276" s="68" t="s">
        <v>2610</v>
      </c>
      <c r="G276" s="68"/>
      <c r="H276" s="68"/>
      <c r="I276" s="68"/>
      <c r="J276" s="68"/>
    </row>
    <row r="277" spans="1:10" ht="15.6" hidden="1" x14ac:dyDescent="0.3">
      <c r="A277" s="68"/>
      <c r="B277" s="68"/>
      <c r="C277" s="68"/>
      <c r="D277" s="68"/>
      <c r="E277" s="339" t="s">
        <v>2611</v>
      </c>
      <c r="F277" s="68" t="s">
        <v>2612</v>
      </c>
      <c r="G277" s="68"/>
      <c r="H277" s="68"/>
      <c r="I277" s="68"/>
      <c r="J277" s="68"/>
    </row>
    <row r="278" spans="1:10" ht="15.6" hidden="1" x14ac:dyDescent="0.3">
      <c r="A278" s="68"/>
      <c r="B278" s="68"/>
      <c r="C278" s="68"/>
      <c r="D278" s="68"/>
      <c r="E278" s="339" t="s">
        <v>2613</v>
      </c>
      <c r="F278" s="68" t="s">
        <v>2614</v>
      </c>
      <c r="G278" s="68"/>
      <c r="H278" s="68"/>
      <c r="I278" s="68"/>
      <c r="J278" s="68"/>
    </row>
    <row r="279" spans="1:10" ht="15.6" hidden="1" x14ac:dyDescent="0.3">
      <c r="A279" s="68"/>
      <c r="B279" s="68"/>
      <c r="C279" s="68"/>
      <c r="D279" s="68"/>
      <c r="E279" s="339" t="s">
        <v>2615</v>
      </c>
      <c r="F279" s="68" t="s">
        <v>2616</v>
      </c>
      <c r="G279" s="68"/>
      <c r="H279" s="68"/>
      <c r="I279" s="68"/>
      <c r="J279" s="68"/>
    </row>
    <row r="280" spans="1:10" ht="15.6" hidden="1" x14ac:dyDescent="0.3">
      <c r="A280" s="68"/>
      <c r="B280" s="68"/>
      <c r="C280" s="68"/>
      <c r="D280" s="68"/>
      <c r="E280" s="339" t="s">
        <v>2617</v>
      </c>
      <c r="F280" s="68" t="s">
        <v>2618</v>
      </c>
      <c r="G280" s="68"/>
      <c r="H280" s="68"/>
      <c r="I280" s="68"/>
      <c r="J280" s="68"/>
    </row>
    <row r="281" spans="1:10" ht="15.6" hidden="1" x14ac:dyDescent="0.3">
      <c r="A281" s="68"/>
      <c r="B281" s="68"/>
      <c r="C281" s="68"/>
      <c r="D281" s="68"/>
      <c r="E281" s="339" t="s">
        <v>2619</v>
      </c>
      <c r="F281" s="68" t="s">
        <v>2620</v>
      </c>
      <c r="G281" s="68"/>
      <c r="H281" s="68"/>
      <c r="I281" s="68"/>
      <c r="J281" s="68"/>
    </row>
    <row r="282" spans="1:10" ht="15.6" hidden="1" x14ac:dyDescent="0.3">
      <c r="A282" s="68"/>
      <c r="B282" s="68"/>
      <c r="C282" s="68"/>
      <c r="D282" s="68"/>
      <c r="E282" s="339" t="s">
        <v>2621</v>
      </c>
      <c r="F282" s="68" t="s">
        <v>2622</v>
      </c>
      <c r="G282" s="68"/>
      <c r="H282" s="68"/>
      <c r="I282" s="68"/>
      <c r="J282" s="68"/>
    </row>
    <row r="283" spans="1:10" ht="15.6" hidden="1" x14ac:dyDescent="0.3">
      <c r="A283" s="68"/>
      <c r="B283" s="68"/>
      <c r="C283" s="68"/>
      <c r="D283" s="68"/>
      <c r="E283" s="339" t="s">
        <v>2623</v>
      </c>
      <c r="F283" s="68" t="s">
        <v>2624</v>
      </c>
      <c r="G283" s="68"/>
      <c r="H283" s="68"/>
      <c r="I283" s="68"/>
      <c r="J283" s="68"/>
    </row>
    <row r="284" spans="1:10" ht="15.6" hidden="1" x14ac:dyDescent="0.3">
      <c r="A284" s="68"/>
      <c r="B284" s="68"/>
      <c r="C284" s="68"/>
      <c r="D284" s="68"/>
      <c r="E284" s="339" t="s">
        <v>2625</v>
      </c>
      <c r="F284" s="68" t="s">
        <v>2626</v>
      </c>
      <c r="G284" s="68"/>
      <c r="H284" s="68"/>
      <c r="I284" s="68"/>
      <c r="J284" s="68"/>
    </row>
    <row r="285" spans="1:10" ht="15.6" hidden="1" x14ac:dyDescent="0.3">
      <c r="A285" s="68"/>
      <c r="B285" s="68"/>
      <c r="C285" s="68"/>
      <c r="D285" s="68"/>
      <c r="E285" s="339" t="s">
        <v>2627</v>
      </c>
      <c r="F285" s="68" t="s">
        <v>2628</v>
      </c>
      <c r="G285" s="68"/>
      <c r="H285" s="68"/>
      <c r="I285" s="68"/>
      <c r="J285" s="68"/>
    </row>
    <row r="286" spans="1:10" ht="15.6" hidden="1" x14ac:dyDescent="0.3">
      <c r="A286" s="68"/>
      <c r="B286" s="68"/>
      <c r="C286" s="68"/>
      <c r="D286" s="68"/>
      <c r="E286" s="339" t="s">
        <v>2629</v>
      </c>
      <c r="F286" s="68" t="s">
        <v>2630</v>
      </c>
      <c r="G286" s="68"/>
      <c r="H286" s="68"/>
      <c r="I286" s="68"/>
      <c r="J286" s="68"/>
    </row>
    <row r="287" spans="1:10" ht="15.6" hidden="1" x14ac:dyDescent="0.3">
      <c r="A287" s="68"/>
      <c r="B287" s="68"/>
      <c r="C287" s="68"/>
      <c r="D287" s="68"/>
      <c r="E287" s="339" t="s">
        <v>2631</v>
      </c>
      <c r="F287" s="68" t="s">
        <v>2632</v>
      </c>
      <c r="G287" s="68"/>
      <c r="H287" s="68"/>
      <c r="I287" s="68"/>
      <c r="J287" s="68"/>
    </row>
    <row r="288" spans="1:10" ht="15.6" hidden="1" x14ac:dyDescent="0.3">
      <c r="A288" s="68"/>
      <c r="B288" s="68"/>
      <c r="C288" s="68"/>
      <c r="D288" s="68"/>
      <c r="E288" s="339" t="s">
        <v>2633</v>
      </c>
      <c r="F288" s="68" t="s">
        <v>2634</v>
      </c>
      <c r="G288" s="68"/>
      <c r="H288" s="68"/>
      <c r="I288" s="68"/>
      <c r="J288" s="68"/>
    </row>
    <row r="289" spans="1:10" ht="15.6" hidden="1" x14ac:dyDescent="0.3">
      <c r="A289" s="68"/>
      <c r="B289" s="68"/>
      <c r="C289" s="68"/>
      <c r="D289" s="68"/>
      <c r="E289" s="339" t="s">
        <v>2635</v>
      </c>
      <c r="F289" s="68" t="s">
        <v>668</v>
      </c>
      <c r="G289" s="68"/>
      <c r="H289" s="68"/>
      <c r="I289" s="68"/>
      <c r="J289" s="68"/>
    </row>
    <row r="290" spans="1:10" ht="15.6" hidden="1" x14ac:dyDescent="0.3">
      <c r="A290" s="68"/>
      <c r="B290" s="68"/>
      <c r="C290" s="68"/>
      <c r="D290" s="68"/>
      <c r="E290" s="339" t="s">
        <v>2636</v>
      </c>
      <c r="F290" s="68" t="s">
        <v>2637</v>
      </c>
      <c r="G290" s="68"/>
      <c r="H290" s="68"/>
      <c r="I290" s="68"/>
      <c r="J290" s="68"/>
    </row>
    <row r="291" spans="1:10" ht="15.6" hidden="1" x14ac:dyDescent="0.3">
      <c r="A291" s="68"/>
      <c r="B291" s="68"/>
      <c r="C291" s="68"/>
      <c r="D291" s="68"/>
      <c r="E291" s="339" t="s">
        <v>2638</v>
      </c>
      <c r="F291" s="68" t="s">
        <v>672</v>
      </c>
      <c r="G291" s="68"/>
      <c r="H291" s="68"/>
      <c r="I291" s="68"/>
      <c r="J291" s="68"/>
    </row>
    <row r="292" spans="1:10" ht="15.6" hidden="1" x14ac:dyDescent="0.3">
      <c r="A292" s="68"/>
      <c r="B292" s="68"/>
      <c r="C292" s="68"/>
      <c r="D292" s="68"/>
      <c r="E292" s="339" t="s">
        <v>2639</v>
      </c>
      <c r="F292" s="68" t="s">
        <v>2640</v>
      </c>
      <c r="G292" s="68"/>
      <c r="H292" s="68"/>
      <c r="I292" s="68"/>
      <c r="J292" s="68"/>
    </row>
    <row r="293" spans="1:10" ht="15.6" hidden="1" x14ac:dyDescent="0.3">
      <c r="A293" s="68"/>
      <c r="B293" s="68"/>
      <c r="C293" s="68"/>
      <c r="D293" s="68"/>
      <c r="E293" s="339" t="s">
        <v>2641</v>
      </c>
      <c r="F293" s="68" t="s">
        <v>2642</v>
      </c>
      <c r="G293" s="68"/>
      <c r="H293" s="68"/>
      <c r="I293" s="68"/>
      <c r="J293" s="68"/>
    </row>
    <row r="294" spans="1:10" ht="15.6" hidden="1" x14ac:dyDescent="0.3">
      <c r="A294" s="68"/>
      <c r="B294" s="68"/>
      <c r="C294" s="68"/>
      <c r="D294" s="68"/>
      <c r="E294" s="339" t="s">
        <v>2643</v>
      </c>
      <c r="F294" s="68" t="s">
        <v>2644</v>
      </c>
      <c r="G294" s="68"/>
      <c r="H294" s="68"/>
      <c r="I294" s="68"/>
      <c r="J294" s="68"/>
    </row>
    <row r="295" spans="1:10" ht="15.6" hidden="1" x14ac:dyDescent="0.3">
      <c r="A295" s="68"/>
      <c r="B295" s="68"/>
      <c r="C295" s="68"/>
      <c r="D295" s="68"/>
      <c r="E295" s="339" t="s">
        <v>2645</v>
      </c>
      <c r="F295" s="68" t="s">
        <v>2646</v>
      </c>
      <c r="G295" s="68"/>
      <c r="H295" s="68"/>
      <c r="I295" s="68"/>
      <c r="J295" s="68"/>
    </row>
    <row r="296" spans="1:10" ht="15.6" hidden="1" x14ac:dyDescent="0.3">
      <c r="A296" s="68"/>
      <c r="B296" s="68"/>
      <c r="C296" s="68"/>
      <c r="D296" s="68"/>
      <c r="E296" s="339" t="s">
        <v>2647</v>
      </c>
      <c r="F296" s="68" t="s">
        <v>2648</v>
      </c>
      <c r="G296" s="68"/>
      <c r="H296" s="68"/>
      <c r="I296" s="68"/>
      <c r="J296" s="68"/>
    </row>
    <row r="297" spans="1:10" ht="15.6" hidden="1" x14ac:dyDescent="0.3">
      <c r="A297" s="68"/>
      <c r="B297" s="68"/>
      <c r="C297" s="68"/>
      <c r="D297" s="68"/>
      <c r="E297" s="339" t="s">
        <v>2649</v>
      </c>
      <c r="F297" s="68" t="s">
        <v>2650</v>
      </c>
      <c r="G297" s="68"/>
      <c r="H297" s="68"/>
      <c r="I297" s="68"/>
      <c r="J297" s="68"/>
    </row>
    <row r="298" spans="1:10" ht="15.6" hidden="1" x14ac:dyDescent="0.3">
      <c r="A298" s="68"/>
      <c r="B298" s="68"/>
      <c r="C298" s="68"/>
      <c r="D298" s="68"/>
      <c r="E298" s="339" t="s">
        <v>2651</v>
      </c>
      <c r="F298" s="68" t="s">
        <v>2652</v>
      </c>
      <c r="G298" s="68"/>
      <c r="H298" s="68"/>
      <c r="I298" s="68"/>
      <c r="J298" s="68"/>
    </row>
    <row r="299" spans="1:10" ht="15.6" hidden="1" x14ac:dyDescent="0.3">
      <c r="A299" s="68"/>
      <c r="B299" s="68"/>
      <c r="C299" s="68"/>
      <c r="D299" s="68"/>
      <c r="E299" s="339" t="s">
        <v>2653</v>
      </c>
      <c r="F299" s="68" t="s">
        <v>2654</v>
      </c>
      <c r="G299" s="68"/>
      <c r="H299" s="68"/>
      <c r="I299" s="68"/>
      <c r="J299" s="68"/>
    </row>
    <row r="300" spans="1:10" ht="15.6" hidden="1" x14ac:dyDescent="0.3">
      <c r="A300" s="68"/>
      <c r="B300" s="68"/>
      <c r="C300" s="68"/>
      <c r="D300" s="68"/>
      <c r="E300" s="339" t="s">
        <v>685</v>
      </c>
      <c r="F300" s="68" t="s">
        <v>686</v>
      </c>
      <c r="G300" s="68"/>
      <c r="H300" s="68"/>
      <c r="I300" s="68"/>
      <c r="J300" s="68"/>
    </row>
    <row r="301" spans="1:10" ht="15.6" hidden="1" x14ac:dyDescent="0.3">
      <c r="A301" s="68"/>
      <c r="B301" s="68"/>
      <c r="C301" s="68"/>
      <c r="D301" s="68"/>
      <c r="E301" s="339" t="s">
        <v>2655</v>
      </c>
      <c r="F301" s="68" t="s">
        <v>2656</v>
      </c>
      <c r="G301" s="68"/>
      <c r="H301" s="68"/>
      <c r="I301" s="68"/>
      <c r="J301" s="68"/>
    </row>
    <row r="302" spans="1:10" ht="15.6" hidden="1" x14ac:dyDescent="0.3">
      <c r="A302" s="68"/>
      <c r="B302" s="68"/>
      <c r="C302" s="68"/>
      <c r="D302" s="68"/>
      <c r="E302" s="339" t="s">
        <v>2657</v>
      </c>
      <c r="F302" s="68" t="s">
        <v>2658</v>
      </c>
      <c r="G302" s="68"/>
      <c r="H302" s="68"/>
      <c r="I302" s="68"/>
      <c r="J302" s="68"/>
    </row>
    <row r="303" spans="1:10" ht="15.6" hidden="1" x14ac:dyDescent="0.3">
      <c r="A303" s="68"/>
      <c r="B303" s="68"/>
      <c r="C303" s="68"/>
      <c r="D303" s="68"/>
      <c r="E303" s="339" t="s">
        <v>2659</v>
      </c>
      <c r="F303" s="68" t="s">
        <v>2660</v>
      </c>
      <c r="G303" s="68"/>
      <c r="H303" s="68"/>
      <c r="I303" s="68"/>
      <c r="J303" s="68"/>
    </row>
    <row r="304" spans="1:10" ht="15.6" hidden="1" x14ac:dyDescent="0.3">
      <c r="A304" s="68"/>
      <c r="B304" s="68"/>
      <c r="C304" s="68"/>
      <c r="D304" s="68"/>
      <c r="E304" s="339" t="s">
        <v>2661</v>
      </c>
      <c r="F304" s="68" t="s">
        <v>2662</v>
      </c>
      <c r="G304" s="68"/>
      <c r="H304" s="68"/>
      <c r="I304" s="68"/>
      <c r="J304" s="68"/>
    </row>
    <row r="305" spans="1:10" ht="15.6" hidden="1" x14ac:dyDescent="0.3">
      <c r="A305" s="68"/>
      <c r="B305" s="68"/>
      <c r="C305" s="68"/>
      <c r="D305" s="68"/>
      <c r="E305" s="339" t="s">
        <v>2663</v>
      </c>
      <c r="F305" s="68" t="s">
        <v>694</v>
      </c>
      <c r="G305" s="68"/>
      <c r="H305" s="68"/>
      <c r="I305" s="68"/>
      <c r="J305" s="68"/>
    </row>
    <row r="306" spans="1:10" ht="15.6" hidden="1" x14ac:dyDescent="0.3">
      <c r="A306" s="68"/>
      <c r="B306" s="68"/>
      <c r="C306" s="68"/>
      <c r="D306" s="68"/>
      <c r="E306" s="339" t="s">
        <v>2664</v>
      </c>
      <c r="F306" s="68" t="s">
        <v>2665</v>
      </c>
      <c r="G306" s="68"/>
      <c r="H306" s="68"/>
      <c r="I306" s="68"/>
      <c r="J306" s="68"/>
    </row>
    <row r="307" spans="1:10" ht="15.6" hidden="1" x14ac:dyDescent="0.3">
      <c r="A307" s="68"/>
      <c r="B307" s="68"/>
      <c r="C307" s="68"/>
      <c r="D307" s="68"/>
      <c r="E307" s="339" t="s">
        <v>2666</v>
      </c>
      <c r="F307" s="68" t="s">
        <v>698</v>
      </c>
      <c r="G307" s="68"/>
      <c r="H307" s="68"/>
      <c r="I307" s="68"/>
      <c r="J307" s="68"/>
    </row>
    <row r="308" spans="1:10" ht="15.6" hidden="1" x14ac:dyDescent="0.3">
      <c r="A308" s="68"/>
      <c r="B308" s="68"/>
      <c r="C308" s="68"/>
      <c r="D308" s="68"/>
      <c r="E308" s="339" t="s">
        <v>2667</v>
      </c>
      <c r="F308" s="68" t="s">
        <v>2668</v>
      </c>
      <c r="G308" s="68"/>
      <c r="H308" s="68"/>
      <c r="I308" s="68"/>
      <c r="J308" s="68"/>
    </row>
    <row r="309" spans="1:10" ht="15.6" hidden="1" x14ac:dyDescent="0.3">
      <c r="A309" s="68"/>
      <c r="B309" s="68"/>
      <c r="C309" s="68"/>
      <c r="D309" s="68"/>
      <c r="E309" s="339" t="s">
        <v>2669</v>
      </c>
      <c r="F309" s="68" t="s">
        <v>2670</v>
      </c>
      <c r="G309" s="68"/>
      <c r="H309" s="68"/>
      <c r="I309" s="68"/>
      <c r="J309" s="68"/>
    </row>
    <row r="310" spans="1:10" ht="15.6" hidden="1" x14ac:dyDescent="0.3">
      <c r="A310" s="68"/>
      <c r="B310" s="68"/>
      <c r="C310" s="68"/>
      <c r="D310" s="68"/>
      <c r="E310" s="339" t="s">
        <v>2671</v>
      </c>
      <c r="F310" s="68" t="s">
        <v>2672</v>
      </c>
      <c r="G310" s="68"/>
      <c r="H310" s="68"/>
      <c r="I310" s="68"/>
      <c r="J310" s="68"/>
    </row>
    <row r="311" spans="1:10" ht="15.6" hidden="1" x14ac:dyDescent="0.3">
      <c r="A311" s="68"/>
      <c r="B311" s="68"/>
      <c r="C311" s="68"/>
      <c r="D311" s="68"/>
      <c r="E311" s="339" t="s">
        <v>2673</v>
      </c>
      <c r="F311" s="68" t="s">
        <v>2674</v>
      </c>
      <c r="G311" s="68"/>
      <c r="H311" s="68"/>
      <c r="I311" s="68"/>
      <c r="J311" s="68"/>
    </row>
    <row r="312" spans="1:10" ht="15.6" hidden="1" x14ac:dyDescent="0.3">
      <c r="A312" s="68"/>
      <c r="B312" s="68"/>
      <c r="C312" s="68"/>
      <c r="D312" s="68"/>
      <c r="E312" s="339" t="s">
        <v>2675</v>
      </c>
      <c r="F312" s="68" t="s">
        <v>2676</v>
      </c>
      <c r="G312" s="68"/>
      <c r="H312" s="68"/>
      <c r="I312" s="68"/>
      <c r="J312" s="68"/>
    </row>
    <row r="313" spans="1:10" ht="15.6" hidden="1" x14ac:dyDescent="0.3">
      <c r="A313" s="68"/>
      <c r="B313" s="68"/>
      <c r="C313" s="68"/>
      <c r="D313" s="68"/>
      <c r="E313" s="339" t="s">
        <v>709</v>
      </c>
      <c r="F313" s="68" t="s">
        <v>2677</v>
      </c>
      <c r="G313" s="68"/>
      <c r="H313" s="68"/>
      <c r="I313" s="68"/>
      <c r="J313" s="68"/>
    </row>
    <row r="314" spans="1:10" ht="15.6" hidden="1" x14ac:dyDescent="0.3">
      <c r="A314" s="68"/>
      <c r="B314" s="68"/>
      <c r="C314" s="68"/>
      <c r="D314" s="68"/>
      <c r="E314" s="339" t="s">
        <v>280</v>
      </c>
      <c r="F314" s="68" t="s">
        <v>2678</v>
      </c>
      <c r="G314" s="68"/>
      <c r="H314" s="68"/>
      <c r="I314" s="68"/>
      <c r="J314" s="68"/>
    </row>
    <row r="315" spans="1:10" ht="15.6" hidden="1" x14ac:dyDescent="0.3">
      <c r="A315" s="68"/>
      <c r="B315" s="68"/>
      <c r="C315" s="68"/>
      <c r="D315" s="68"/>
      <c r="E315" s="339" t="s">
        <v>711</v>
      </c>
      <c r="F315" s="68" t="s">
        <v>2679</v>
      </c>
      <c r="G315" s="68"/>
      <c r="H315" s="68"/>
      <c r="I315" s="68"/>
      <c r="J315" s="68"/>
    </row>
    <row r="316" spans="1:10" ht="15.6" hidden="1" x14ac:dyDescent="0.3">
      <c r="A316" s="68"/>
      <c r="B316" s="68"/>
      <c r="C316" s="68"/>
      <c r="D316" s="68"/>
      <c r="E316" s="339" t="s">
        <v>2680</v>
      </c>
      <c r="F316" s="68" t="s">
        <v>2681</v>
      </c>
      <c r="G316" s="68"/>
      <c r="H316" s="68"/>
      <c r="I316" s="68"/>
      <c r="J316" s="68"/>
    </row>
    <row r="317" spans="1:10" ht="15.6" hidden="1" x14ac:dyDescent="0.3">
      <c r="A317" s="68"/>
      <c r="B317" s="68"/>
      <c r="C317" s="68"/>
      <c r="D317" s="68"/>
      <c r="E317" s="339" t="s">
        <v>2682</v>
      </c>
      <c r="F317" s="68" t="s">
        <v>714</v>
      </c>
      <c r="G317" s="68"/>
      <c r="H317" s="68"/>
      <c r="I317" s="68"/>
      <c r="J317" s="68"/>
    </row>
    <row r="318" spans="1:10" ht="15.6" hidden="1" x14ac:dyDescent="0.3">
      <c r="A318" s="68"/>
      <c r="B318" s="68"/>
      <c r="C318" s="68"/>
      <c r="D318" s="68"/>
      <c r="E318" s="339" t="s">
        <v>2683</v>
      </c>
      <c r="F318" s="68" t="s">
        <v>2684</v>
      </c>
      <c r="G318" s="68"/>
      <c r="H318" s="68"/>
      <c r="I318" s="68"/>
      <c r="J318" s="68"/>
    </row>
    <row r="319" spans="1:10" ht="15.6" hidden="1" x14ac:dyDescent="0.3">
      <c r="A319" s="68"/>
      <c r="B319" s="68"/>
      <c r="C319" s="68"/>
      <c r="D319" s="68"/>
      <c r="E319" s="339" t="s">
        <v>2685</v>
      </c>
      <c r="F319" s="68" t="s">
        <v>718</v>
      </c>
      <c r="G319" s="68"/>
      <c r="H319" s="68"/>
      <c r="I319" s="68"/>
      <c r="J319" s="68"/>
    </row>
    <row r="320" spans="1:10" ht="15.6" hidden="1" x14ac:dyDescent="0.3">
      <c r="A320" s="68"/>
      <c r="B320" s="68"/>
      <c r="C320" s="68"/>
      <c r="D320" s="68"/>
      <c r="E320" s="339" t="s">
        <v>2686</v>
      </c>
      <c r="F320" s="68" t="s">
        <v>720</v>
      </c>
      <c r="G320" s="68"/>
      <c r="H320" s="68"/>
      <c r="I320" s="68"/>
      <c r="J320" s="68"/>
    </row>
    <row r="321" spans="1:10" ht="15.6" hidden="1" x14ac:dyDescent="0.3">
      <c r="A321" s="68"/>
      <c r="B321" s="68"/>
      <c r="C321" s="68"/>
      <c r="D321" s="68"/>
      <c r="E321" s="339" t="s">
        <v>2687</v>
      </c>
      <c r="F321" s="68" t="s">
        <v>722</v>
      </c>
      <c r="G321" s="68"/>
      <c r="H321" s="68"/>
      <c r="I321" s="68"/>
      <c r="J321" s="68"/>
    </row>
    <row r="322" spans="1:10" ht="15.6" hidden="1" x14ac:dyDescent="0.3">
      <c r="A322" s="68"/>
      <c r="B322" s="68"/>
      <c r="C322" s="68"/>
      <c r="D322" s="68"/>
      <c r="E322" s="339" t="s">
        <v>2688</v>
      </c>
      <c r="F322" s="68" t="s">
        <v>2689</v>
      </c>
      <c r="G322" s="68"/>
      <c r="H322" s="68"/>
      <c r="I322" s="68"/>
      <c r="J322" s="68"/>
    </row>
    <row r="323" spans="1:10" ht="15.6" hidden="1" x14ac:dyDescent="0.3">
      <c r="A323" s="68"/>
      <c r="B323" s="68"/>
      <c r="C323" s="68"/>
      <c r="D323" s="68"/>
      <c r="E323" s="339" t="s">
        <v>2690</v>
      </c>
      <c r="F323" s="68" t="s">
        <v>2691</v>
      </c>
      <c r="G323" s="68"/>
      <c r="H323" s="68"/>
      <c r="I323" s="68"/>
      <c r="J323" s="68"/>
    </row>
    <row r="324" spans="1:10" ht="15.6" hidden="1" x14ac:dyDescent="0.3">
      <c r="A324" s="68"/>
      <c r="B324" s="68"/>
      <c r="C324" s="68"/>
      <c r="D324" s="68"/>
      <c r="E324" s="339" t="s">
        <v>2692</v>
      </c>
      <c r="F324" s="68" t="s">
        <v>2693</v>
      </c>
      <c r="G324" s="68"/>
      <c r="H324" s="68"/>
      <c r="I324" s="68"/>
      <c r="J324" s="68"/>
    </row>
    <row r="325" spans="1:10" ht="15.6" hidden="1" x14ac:dyDescent="0.3">
      <c r="A325" s="68"/>
      <c r="B325" s="68"/>
      <c r="C325" s="68"/>
      <c r="D325" s="68"/>
      <c r="E325" s="339" t="s">
        <v>2694</v>
      </c>
      <c r="F325" s="68" t="s">
        <v>2695</v>
      </c>
      <c r="G325" s="68"/>
      <c r="H325" s="68"/>
      <c r="I325" s="68"/>
      <c r="J325" s="68"/>
    </row>
    <row r="326" spans="1:10" ht="15.6" hidden="1" x14ac:dyDescent="0.3">
      <c r="A326" s="68"/>
      <c r="B326" s="68"/>
      <c r="C326" s="68"/>
      <c r="D326" s="68"/>
      <c r="E326" s="339" t="s">
        <v>2696</v>
      </c>
      <c r="F326" s="68" t="s">
        <v>2697</v>
      </c>
      <c r="G326" s="68"/>
      <c r="H326" s="68"/>
      <c r="I326" s="68"/>
      <c r="J326" s="68"/>
    </row>
    <row r="327" spans="1:10" ht="15.6" hidden="1" x14ac:dyDescent="0.3">
      <c r="A327" s="68"/>
      <c r="B327" s="68"/>
      <c r="C327" s="68"/>
      <c r="D327" s="68"/>
      <c r="E327" s="339" t="s">
        <v>2698</v>
      </c>
      <c r="F327" s="68" t="s">
        <v>2699</v>
      </c>
      <c r="G327" s="68"/>
      <c r="H327" s="68"/>
      <c r="I327" s="68"/>
      <c r="J327" s="68"/>
    </row>
    <row r="328" spans="1:10" ht="15.6" hidden="1" x14ac:dyDescent="0.3">
      <c r="A328" s="68"/>
      <c r="B328" s="68"/>
      <c r="C328" s="68"/>
      <c r="D328" s="68"/>
      <c r="E328" s="339" t="s">
        <v>733</v>
      </c>
      <c r="F328" s="68" t="s">
        <v>2700</v>
      </c>
      <c r="G328" s="68"/>
      <c r="H328" s="68"/>
      <c r="I328" s="68"/>
      <c r="J328" s="68"/>
    </row>
    <row r="329" spans="1:10" ht="15.6" hidden="1" x14ac:dyDescent="0.3">
      <c r="A329" s="68"/>
      <c r="B329" s="68"/>
      <c r="C329" s="68"/>
      <c r="D329" s="68"/>
      <c r="E329" s="339" t="s">
        <v>2701</v>
      </c>
      <c r="F329" s="68" t="s">
        <v>2702</v>
      </c>
      <c r="G329" s="68"/>
      <c r="H329" s="68"/>
      <c r="I329" s="68"/>
      <c r="J329" s="68"/>
    </row>
    <row r="330" spans="1:10" ht="15.6" hidden="1" x14ac:dyDescent="0.3">
      <c r="A330" s="68"/>
      <c r="B330" s="68"/>
      <c r="C330" s="68"/>
      <c r="D330" s="68"/>
      <c r="E330" s="339" t="s">
        <v>2703</v>
      </c>
      <c r="F330" s="68" t="s">
        <v>2704</v>
      </c>
      <c r="G330" s="68"/>
      <c r="H330" s="68"/>
      <c r="I330" s="68"/>
      <c r="J330" s="68"/>
    </row>
    <row r="331" spans="1:10" ht="15.6" hidden="1" x14ac:dyDescent="0.3">
      <c r="A331" s="68"/>
      <c r="B331" s="68"/>
      <c r="C331" s="68"/>
      <c r="D331" s="68"/>
      <c r="E331" s="339" t="s">
        <v>2705</v>
      </c>
      <c r="F331" s="68" t="s">
        <v>2706</v>
      </c>
      <c r="G331" s="68"/>
      <c r="H331" s="68"/>
      <c r="I331" s="68"/>
      <c r="J331" s="68"/>
    </row>
    <row r="332" spans="1:10" ht="15.6" hidden="1" x14ac:dyDescent="0.3">
      <c r="A332" s="68"/>
      <c r="B332" s="68"/>
      <c r="C332" s="68"/>
      <c r="D332" s="68"/>
      <c r="E332" s="339" t="s">
        <v>2707</v>
      </c>
      <c r="F332" s="68" t="s">
        <v>2708</v>
      </c>
      <c r="G332" s="68"/>
      <c r="H332" s="68"/>
      <c r="I332" s="68"/>
      <c r="J332" s="68"/>
    </row>
    <row r="333" spans="1:10" ht="15.6" hidden="1" x14ac:dyDescent="0.3">
      <c r="A333" s="68"/>
      <c r="B333" s="68"/>
      <c r="C333" s="68"/>
      <c r="D333" s="68"/>
      <c r="E333" s="339" t="s">
        <v>2709</v>
      </c>
      <c r="F333" s="68" t="s">
        <v>2710</v>
      </c>
      <c r="G333" s="68"/>
      <c r="H333" s="68"/>
      <c r="I333" s="68"/>
      <c r="J333" s="68"/>
    </row>
    <row r="334" spans="1:10" ht="15.6" hidden="1" x14ac:dyDescent="0.3">
      <c r="A334" s="68"/>
      <c r="B334" s="68"/>
      <c r="C334" s="68"/>
      <c r="D334" s="68"/>
      <c r="E334" s="339" t="s">
        <v>2711</v>
      </c>
      <c r="F334" s="68" t="s">
        <v>2712</v>
      </c>
      <c r="G334" s="68"/>
      <c r="H334" s="68"/>
      <c r="I334" s="68"/>
      <c r="J334" s="68"/>
    </row>
    <row r="335" spans="1:10" ht="15.6" hidden="1" x14ac:dyDescent="0.3">
      <c r="A335" s="68"/>
      <c r="B335" s="68"/>
      <c r="C335" s="68"/>
      <c r="D335" s="68"/>
      <c r="E335" s="339" t="s">
        <v>747</v>
      </c>
      <c r="F335" s="68" t="s">
        <v>748</v>
      </c>
      <c r="G335" s="68"/>
      <c r="H335" s="68"/>
      <c r="I335" s="68"/>
      <c r="J335" s="68"/>
    </row>
    <row r="336" spans="1:10" ht="15.6" hidden="1" x14ac:dyDescent="0.3">
      <c r="A336" s="68"/>
      <c r="B336" s="68"/>
      <c r="C336" s="68"/>
      <c r="D336" s="68"/>
      <c r="E336" s="339" t="s">
        <v>749</v>
      </c>
      <c r="F336" s="68" t="s">
        <v>750</v>
      </c>
      <c r="G336" s="68"/>
      <c r="H336" s="68"/>
      <c r="I336" s="68"/>
      <c r="J336" s="68"/>
    </row>
    <row r="337" spans="1:10" ht="15.6" hidden="1" x14ac:dyDescent="0.3">
      <c r="A337" s="68"/>
      <c r="B337" s="68"/>
      <c r="C337" s="68"/>
      <c r="D337" s="68"/>
      <c r="E337" s="339" t="s">
        <v>751</v>
      </c>
      <c r="F337" s="68" t="s">
        <v>752</v>
      </c>
      <c r="G337" s="68"/>
      <c r="H337" s="68"/>
      <c r="I337" s="68"/>
      <c r="J337" s="68"/>
    </row>
    <row r="338" spans="1:10" ht="15.6" hidden="1" x14ac:dyDescent="0.3">
      <c r="A338" s="68"/>
      <c r="B338" s="68"/>
      <c r="C338" s="68"/>
      <c r="D338" s="68"/>
      <c r="E338" s="339" t="s">
        <v>2713</v>
      </c>
      <c r="F338" s="68" t="s">
        <v>2714</v>
      </c>
      <c r="G338" s="68"/>
      <c r="H338" s="68"/>
      <c r="I338" s="68"/>
      <c r="J338" s="68"/>
    </row>
    <row r="339" spans="1:10" ht="15.6" hidden="1" x14ac:dyDescent="0.3">
      <c r="A339" s="68"/>
      <c r="B339" s="68"/>
      <c r="C339" s="68"/>
      <c r="D339" s="68"/>
      <c r="E339" s="339" t="s">
        <v>2715</v>
      </c>
      <c r="F339" s="68" t="s">
        <v>754</v>
      </c>
      <c r="G339" s="68"/>
      <c r="H339" s="68"/>
      <c r="I339" s="68"/>
      <c r="J339" s="68"/>
    </row>
    <row r="340" spans="1:10" ht="15.6" hidden="1" x14ac:dyDescent="0.3">
      <c r="A340" s="68"/>
      <c r="B340" s="68"/>
      <c r="C340" s="68"/>
      <c r="D340" s="68"/>
      <c r="E340" s="339" t="s">
        <v>2716</v>
      </c>
      <c r="F340" s="68" t="s">
        <v>756</v>
      </c>
      <c r="G340" s="68"/>
      <c r="H340" s="68"/>
      <c r="I340" s="68"/>
      <c r="J340" s="68"/>
    </row>
    <row r="341" spans="1:10" ht="15.6" hidden="1" x14ac:dyDescent="0.3">
      <c r="A341" s="68"/>
      <c r="B341" s="68"/>
      <c r="C341" s="68"/>
      <c r="D341" s="68"/>
      <c r="E341" s="339" t="s">
        <v>2717</v>
      </c>
      <c r="F341" s="68" t="s">
        <v>2718</v>
      </c>
      <c r="G341" s="68"/>
      <c r="H341" s="68"/>
      <c r="I341" s="68"/>
      <c r="J341" s="68"/>
    </row>
    <row r="342" spans="1:10" ht="15.6" hidden="1" x14ac:dyDescent="0.3">
      <c r="A342" s="68"/>
      <c r="B342" s="68"/>
      <c r="C342" s="68"/>
      <c r="D342" s="68"/>
      <c r="E342" s="339" t="s">
        <v>2719</v>
      </c>
      <c r="F342" s="68" t="s">
        <v>760</v>
      </c>
      <c r="G342" s="68"/>
      <c r="H342" s="68"/>
      <c r="I342" s="68"/>
      <c r="J342" s="68"/>
    </row>
    <row r="343" spans="1:10" ht="15.6" hidden="1" x14ac:dyDescent="0.3">
      <c r="A343" s="68"/>
      <c r="B343" s="68"/>
      <c r="C343" s="68"/>
      <c r="D343" s="68"/>
      <c r="E343" s="339" t="s">
        <v>761</v>
      </c>
      <c r="F343" s="68" t="s">
        <v>762</v>
      </c>
      <c r="G343" s="68"/>
      <c r="H343" s="68"/>
      <c r="I343" s="68"/>
      <c r="J343" s="68"/>
    </row>
    <row r="344" spans="1:10" ht="15.6" hidden="1" x14ac:dyDescent="0.3">
      <c r="A344" s="68"/>
      <c r="B344" s="68"/>
      <c r="C344" s="68"/>
      <c r="D344" s="68"/>
      <c r="E344" s="339" t="s">
        <v>2720</v>
      </c>
      <c r="F344" s="68" t="s">
        <v>2721</v>
      </c>
      <c r="G344" s="68"/>
      <c r="H344" s="68"/>
      <c r="I344" s="68"/>
      <c r="J344" s="68"/>
    </row>
    <row r="345" spans="1:10" ht="15.6" hidden="1" x14ac:dyDescent="0.3">
      <c r="A345" s="68"/>
      <c r="B345" s="68"/>
      <c r="C345" s="68"/>
      <c r="D345" s="68"/>
      <c r="E345" s="339" t="s">
        <v>2722</v>
      </c>
      <c r="F345" s="68" t="s">
        <v>2723</v>
      </c>
      <c r="G345" s="68"/>
      <c r="H345" s="68"/>
      <c r="I345" s="68"/>
      <c r="J345" s="68"/>
    </row>
    <row r="346" spans="1:10" ht="15.6" hidden="1" x14ac:dyDescent="0.3">
      <c r="A346" s="68"/>
      <c r="B346" s="68"/>
      <c r="C346" s="68"/>
      <c r="D346" s="68"/>
      <c r="E346" s="339" t="s">
        <v>2724</v>
      </c>
      <c r="F346" s="68" t="s">
        <v>2725</v>
      </c>
      <c r="G346" s="68"/>
      <c r="H346" s="68"/>
      <c r="I346" s="68"/>
      <c r="J346" s="68"/>
    </row>
    <row r="347" spans="1:10" ht="15.6" hidden="1" x14ac:dyDescent="0.3">
      <c r="A347" s="68"/>
      <c r="B347" s="68"/>
      <c r="C347" s="68"/>
      <c r="D347" s="68"/>
      <c r="E347" s="339" t="s">
        <v>2726</v>
      </c>
      <c r="F347" s="68" t="s">
        <v>2727</v>
      </c>
      <c r="G347" s="68"/>
      <c r="H347" s="68"/>
      <c r="I347" s="68"/>
      <c r="J347" s="68"/>
    </row>
    <row r="348" spans="1:10" ht="15.6" hidden="1" x14ac:dyDescent="0.3">
      <c r="A348" s="68"/>
      <c r="B348" s="68"/>
      <c r="C348" s="68"/>
      <c r="D348" s="68"/>
      <c r="E348" s="339" t="s">
        <v>2728</v>
      </c>
      <c r="F348" s="68" t="s">
        <v>2729</v>
      </c>
      <c r="G348" s="68"/>
      <c r="H348" s="68"/>
      <c r="I348" s="68"/>
      <c r="J348" s="68"/>
    </row>
    <row r="349" spans="1:10" ht="15.6" hidden="1" x14ac:dyDescent="0.3">
      <c r="A349" s="68"/>
      <c r="B349" s="68"/>
      <c r="C349" s="68"/>
      <c r="D349" s="68"/>
      <c r="E349" s="339" t="s">
        <v>771</v>
      </c>
      <c r="F349" s="68" t="s">
        <v>772</v>
      </c>
      <c r="G349" s="68"/>
      <c r="H349" s="68"/>
      <c r="I349" s="68"/>
      <c r="J349" s="68"/>
    </row>
    <row r="350" spans="1:10" ht="15.6" hidden="1" x14ac:dyDescent="0.3">
      <c r="A350" s="68"/>
      <c r="B350" s="68"/>
      <c r="C350" s="68"/>
      <c r="D350" s="68"/>
      <c r="E350" s="339" t="s">
        <v>2730</v>
      </c>
      <c r="F350" s="68" t="s">
        <v>2731</v>
      </c>
      <c r="G350" s="68"/>
      <c r="H350" s="68"/>
      <c r="I350" s="68"/>
      <c r="J350" s="68"/>
    </row>
    <row r="351" spans="1:10" ht="15.6" hidden="1" x14ac:dyDescent="0.3">
      <c r="A351" s="68"/>
      <c r="B351" s="68"/>
      <c r="C351" s="68"/>
      <c r="D351" s="68"/>
      <c r="E351" s="339" t="s">
        <v>2732</v>
      </c>
      <c r="F351" s="68" t="s">
        <v>2733</v>
      </c>
      <c r="G351" s="68"/>
      <c r="H351" s="68"/>
      <c r="I351" s="68"/>
      <c r="J351" s="68"/>
    </row>
    <row r="352" spans="1:10" ht="15.6" hidden="1" x14ac:dyDescent="0.3">
      <c r="A352" s="68"/>
      <c r="B352" s="68"/>
      <c r="C352" s="68"/>
      <c r="D352" s="68"/>
      <c r="E352" s="339" t="s">
        <v>2734</v>
      </c>
      <c r="F352" s="68" t="s">
        <v>778</v>
      </c>
      <c r="G352" s="68"/>
      <c r="H352" s="68"/>
      <c r="I352" s="68"/>
      <c r="J352" s="68"/>
    </row>
    <row r="353" spans="1:10" ht="15.6" hidden="1" x14ac:dyDescent="0.3">
      <c r="A353" s="68"/>
      <c r="B353" s="68"/>
      <c r="C353" s="68"/>
      <c r="D353" s="68"/>
      <c r="E353" s="339" t="s">
        <v>2735</v>
      </c>
      <c r="F353" s="68" t="s">
        <v>780</v>
      </c>
      <c r="G353" s="68"/>
      <c r="H353" s="68"/>
      <c r="I353" s="68"/>
      <c r="J353" s="68"/>
    </row>
    <row r="354" spans="1:10" ht="15.6" hidden="1" x14ac:dyDescent="0.3">
      <c r="A354" s="68"/>
      <c r="B354" s="68"/>
      <c r="C354" s="68"/>
      <c r="D354" s="68"/>
      <c r="E354" s="339" t="s">
        <v>2736</v>
      </c>
      <c r="F354" s="68" t="s">
        <v>782</v>
      </c>
      <c r="G354" s="68"/>
      <c r="H354" s="68"/>
      <c r="I354" s="68"/>
      <c r="J354" s="68"/>
    </row>
    <row r="355" spans="1:10" ht="15.6" hidden="1" x14ac:dyDescent="0.3">
      <c r="A355" s="68"/>
      <c r="B355" s="68"/>
      <c r="C355" s="68"/>
      <c r="D355" s="68"/>
      <c r="E355" s="339" t="s">
        <v>2737</v>
      </c>
      <c r="F355" s="68" t="s">
        <v>2738</v>
      </c>
      <c r="G355" s="68"/>
      <c r="H355" s="68"/>
      <c r="I355" s="68"/>
      <c r="J355" s="68"/>
    </row>
    <row r="356" spans="1:10" ht="15.6" hidden="1" x14ac:dyDescent="0.3">
      <c r="A356" s="68"/>
      <c r="B356" s="68"/>
      <c r="C356" s="68"/>
      <c r="D356" s="68"/>
      <c r="E356" s="339" t="s">
        <v>2739</v>
      </c>
      <c r="F356" s="68" t="s">
        <v>2740</v>
      </c>
      <c r="G356" s="68"/>
      <c r="H356" s="68"/>
      <c r="I356" s="68"/>
      <c r="J356" s="68"/>
    </row>
    <row r="357" spans="1:10" ht="15.6" hidden="1" x14ac:dyDescent="0.3">
      <c r="A357" s="68"/>
      <c r="B357" s="68"/>
      <c r="C357" s="68"/>
      <c r="D357" s="68"/>
      <c r="E357" s="339" t="s">
        <v>2741</v>
      </c>
      <c r="F357" s="68" t="s">
        <v>2742</v>
      </c>
      <c r="G357" s="68"/>
      <c r="H357" s="68"/>
      <c r="I357" s="68"/>
      <c r="J357" s="68"/>
    </row>
    <row r="358" spans="1:10" ht="15.6" hidden="1" x14ac:dyDescent="0.3">
      <c r="A358" s="68"/>
      <c r="B358" s="68"/>
      <c r="C358" s="68"/>
      <c r="D358" s="68"/>
      <c r="E358" s="339" t="s">
        <v>2743</v>
      </c>
      <c r="F358" s="68" t="s">
        <v>2744</v>
      </c>
      <c r="G358" s="68"/>
      <c r="H358" s="68"/>
      <c r="I358" s="68"/>
      <c r="J358" s="68"/>
    </row>
    <row r="359" spans="1:10" ht="15.6" hidden="1" x14ac:dyDescent="0.3">
      <c r="A359" s="68"/>
      <c r="B359" s="68"/>
      <c r="C359" s="68"/>
      <c r="D359" s="68"/>
      <c r="E359" s="339" t="s">
        <v>2745</v>
      </c>
      <c r="F359" s="68" t="s">
        <v>2746</v>
      </c>
      <c r="G359" s="68"/>
      <c r="H359" s="68"/>
      <c r="I359" s="68"/>
      <c r="J359" s="68"/>
    </row>
    <row r="360" spans="1:10" ht="15.6" hidden="1" x14ac:dyDescent="0.3">
      <c r="A360" s="68"/>
      <c r="B360" s="68"/>
      <c r="C360" s="68"/>
      <c r="D360" s="68"/>
      <c r="E360" s="339" t="s">
        <v>2747</v>
      </c>
      <c r="F360" s="68" t="s">
        <v>2748</v>
      </c>
      <c r="G360" s="68"/>
      <c r="H360" s="68"/>
      <c r="I360" s="68"/>
      <c r="J360" s="68"/>
    </row>
    <row r="361" spans="1:10" ht="15.6" hidden="1" x14ac:dyDescent="0.3">
      <c r="A361" s="68"/>
      <c r="B361" s="68"/>
      <c r="C361" s="68"/>
      <c r="D361" s="68"/>
      <c r="E361" s="339" t="s">
        <v>2749</v>
      </c>
      <c r="F361" s="68" t="s">
        <v>2750</v>
      </c>
      <c r="G361" s="68"/>
      <c r="H361" s="68"/>
      <c r="I361" s="68"/>
      <c r="J361" s="68"/>
    </row>
    <row r="362" spans="1:10" ht="15.6" hidden="1" x14ac:dyDescent="0.3">
      <c r="A362" s="68"/>
      <c r="B362" s="68"/>
      <c r="C362" s="68"/>
      <c r="D362" s="68"/>
      <c r="E362" s="339" t="s">
        <v>2751</v>
      </c>
      <c r="F362" s="68" t="s">
        <v>2752</v>
      </c>
      <c r="G362" s="68"/>
      <c r="H362" s="68"/>
      <c r="I362" s="68"/>
      <c r="J362" s="68"/>
    </row>
    <row r="363" spans="1:10" ht="15.6" hidden="1" x14ac:dyDescent="0.3">
      <c r="A363" s="68"/>
      <c r="B363" s="68"/>
      <c r="C363" s="68"/>
      <c r="D363" s="68"/>
      <c r="E363" s="339" t="s">
        <v>2753</v>
      </c>
      <c r="F363" s="68" t="s">
        <v>798</v>
      </c>
      <c r="G363" s="68"/>
      <c r="H363" s="68"/>
      <c r="I363" s="68"/>
      <c r="J363" s="68"/>
    </row>
    <row r="364" spans="1:10" ht="15.6" hidden="1" x14ac:dyDescent="0.3">
      <c r="A364" s="68"/>
      <c r="B364" s="68"/>
      <c r="C364" s="68"/>
      <c r="D364" s="68"/>
      <c r="E364" s="339" t="s">
        <v>799</v>
      </c>
      <c r="F364" s="68" t="s">
        <v>800</v>
      </c>
      <c r="G364" s="68"/>
      <c r="H364" s="68"/>
      <c r="I364" s="68"/>
      <c r="J364" s="68"/>
    </row>
    <row r="365" spans="1:10" ht="15.6" hidden="1" x14ac:dyDescent="0.3">
      <c r="A365" s="68"/>
      <c r="B365" s="68"/>
      <c r="C365" s="68"/>
      <c r="D365" s="68"/>
      <c r="E365" s="339" t="s">
        <v>801</v>
      </c>
      <c r="F365" s="68" t="s">
        <v>2754</v>
      </c>
      <c r="G365" s="68"/>
      <c r="H365" s="68"/>
      <c r="I365" s="68"/>
      <c r="J365" s="68"/>
    </row>
    <row r="366" spans="1:10" ht="15.6" hidden="1" x14ac:dyDescent="0.3">
      <c r="A366" s="68"/>
      <c r="B366" s="68"/>
      <c r="C366" s="68"/>
      <c r="D366" s="68"/>
      <c r="E366" s="339" t="s">
        <v>803</v>
      </c>
      <c r="F366" s="68" t="s">
        <v>804</v>
      </c>
      <c r="G366" s="68"/>
      <c r="H366" s="68"/>
      <c r="I366" s="68"/>
      <c r="J366" s="68"/>
    </row>
    <row r="367" spans="1:10" ht="15.6" hidden="1" x14ac:dyDescent="0.3">
      <c r="A367" s="68"/>
      <c r="B367" s="68"/>
      <c r="C367" s="68"/>
      <c r="D367" s="68"/>
      <c r="E367" s="339" t="s">
        <v>805</v>
      </c>
      <c r="F367" s="68" t="s">
        <v>806</v>
      </c>
      <c r="G367" s="68"/>
      <c r="H367" s="68"/>
      <c r="I367" s="68"/>
      <c r="J367" s="68"/>
    </row>
    <row r="368" spans="1:10" ht="15.6" hidden="1" x14ac:dyDescent="0.3">
      <c r="A368" s="68"/>
      <c r="B368" s="68"/>
      <c r="C368" s="68"/>
      <c r="D368" s="68"/>
      <c r="E368" s="339" t="s">
        <v>807</v>
      </c>
      <c r="F368" s="68" t="s">
        <v>2755</v>
      </c>
      <c r="G368" s="68"/>
      <c r="H368" s="68"/>
      <c r="I368" s="68"/>
      <c r="J368" s="68"/>
    </row>
    <row r="369" spans="1:10" ht="15.6" hidden="1" x14ac:dyDescent="0.3">
      <c r="A369" s="68"/>
      <c r="B369" s="68"/>
      <c r="C369" s="68"/>
      <c r="D369" s="68"/>
      <c r="E369" s="339" t="s">
        <v>2756</v>
      </c>
      <c r="F369" s="68" t="s">
        <v>810</v>
      </c>
      <c r="G369" s="68"/>
      <c r="H369" s="68"/>
      <c r="I369" s="68"/>
      <c r="J369" s="68"/>
    </row>
    <row r="370" spans="1:10" ht="15.6" hidden="1" x14ac:dyDescent="0.3">
      <c r="A370" s="68"/>
      <c r="B370" s="68"/>
      <c r="C370" s="68"/>
      <c r="D370" s="68"/>
      <c r="E370" s="339" t="s">
        <v>2757</v>
      </c>
      <c r="F370" s="68" t="s">
        <v>2758</v>
      </c>
      <c r="G370" s="68"/>
      <c r="H370" s="68"/>
      <c r="I370" s="68"/>
      <c r="J370" s="68"/>
    </row>
    <row r="371" spans="1:10" ht="15.6" hidden="1" x14ac:dyDescent="0.3">
      <c r="A371" s="68"/>
      <c r="B371" s="68"/>
      <c r="C371" s="68"/>
      <c r="D371" s="68"/>
      <c r="E371" s="339" t="s">
        <v>2759</v>
      </c>
      <c r="F371" s="68" t="s">
        <v>2760</v>
      </c>
      <c r="G371" s="68"/>
      <c r="H371" s="68"/>
      <c r="I371" s="68"/>
      <c r="J371" s="68"/>
    </row>
    <row r="372" spans="1:10" ht="15.6" hidden="1" x14ac:dyDescent="0.3">
      <c r="A372" s="68"/>
      <c r="B372" s="68"/>
      <c r="C372" s="68"/>
      <c r="D372" s="68"/>
      <c r="E372" s="339" t="s">
        <v>2761</v>
      </c>
      <c r="F372" s="68" t="s">
        <v>2762</v>
      </c>
      <c r="G372" s="68"/>
      <c r="H372" s="68"/>
      <c r="I372" s="68"/>
      <c r="J372" s="68"/>
    </row>
    <row r="373" spans="1:10" ht="15.6" hidden="1" x14ac:dyDescent="0.3">
      <c r="A373" s="68"/>
      <c r="B373" s="68"/>
      <c r="C373" s="68"/>
      <c r="D373" s="68"/>
      <c r="E373" s="339" t="s">
        <v>2763</v>
      </c>
      <c r="F373" s="68" t="s">
        <v>2764</v>
      </c>
      <c r="G373" s="68"/>
      <c r="H373" s="68"/>
      <c r="I373" s="68"/>
      <c r="J373" s="68"/>
    </row>
    <row r="374" spans="1:10" ht="15.6" hidden="1" x14ac:dyDescent="0.3">
      <c r="A374" s="68"/>
      <c r="B374" s="68"/>
      <c r="C374" s="68"/>
      <c r="D374" s="68"/>
      <c r="E374" s="339" t="s">
        <v>2765</v>
      </c>
      <c r="F374" s="68" t="s">
        <v>2766</v>
      </c>
      <c r="G374" s="68"/>
      <c r="H374" s="68"/>
      <c r="I374" s="68"/>
      <c r="J374" s="68"/>
    </row>
    <row r="375" spans="1:10" ht="15.6" hidden="1" x14ac:dyDescent="0.3">
      <c r="A375" s="68"/>
      <c r="B375" s="68"/>
      <c r="C375" s="68"/>
      <c r="D375" s="68"/>
      <c r="E375" s="339" t="s">
        <v>2767</v>
      </c>
      <c r="F375" s="68" t="s">
        <v>2768</v>
      </c>
      <c r="G375" s="68"/>
      <c r="H375" s="68"/>
      <c r="I375" s="68"/>
      <c r="J375" s="68"/>
    </row>
    <row r="376" spans="1:10" ht="15.6" hidden="1" x14ac:dyDescent="0.3">
      <c r="A376" s="68"/>
      <c r="B376" s="68"/>
      <c r="C376" s="68"/>
      <c r="D376" s="68"/>
      <c r="E376" s="339" t="s">
        <v>2769</v>
      </c>
      <c r="F376" s="68" t="s">
        <v>2770</v>
      </c>
      <c r="G376" s="68"/>
      <c r="H376" s="68"/>
      <c r="I376" s="68"/>
      <c r="J376" s="68"/>
    </row>
    <row r="377" spans="1:10" ht="15.6" hidden="1" x14ac:dyDescent="0.3">
      <c r="A377" s="68"/>
      <c r="B377" s="68"/>
      <c r="C377" s="68"/>
      <c r="D377" s="68"/>
      <c r="E377" s="339" t="s">
        <v>2771</v>
      </c>
      <c r="F377" s="68" t="s">
        <v>2772</v>
      </c>
      <c r="G377" s="68"/>
      <c r="H377" s="68"/>
      <c r="I377" s="68"/>
      <c r="J377" s="68"/>
    </row>
    <row r="378" spans="1:10" ht="15.6" hidden="1" x14ac:dyDescent="0.3">
      <c r="A378" s="68"/>
      <c r="B378" s="68"/>
      <c r="C378" s="68"/>
      <c r="D378" s="68"/>
      <c r="E378" s="339" t="s">
        <v>2773</v>
      </c>
      <c r="F378" s="68" t="s">
        <v>2774</v>
      </c>
      <c r="G378" s="68"/>
      <c r="H378" s="68"/>
      <c r="I378" s="68"/>
      <c r="J378" s="68"/>
    </row>
    <row r="379" spans="1:10" ht="15.6" hidden="1" x14ac:dyDescent="0.3">
      <c r="A379" s="68"/>
      <c r="B379" s="68"/>
      <c r="C379" s="68"/>
      <c r="D379" s="68"/>
      <c r="E379" s="339" t="s">
        <v>2775</v>
      </c>
      <c r="F379" s="68" t="s">
        <v>2776</v>
      </c>
      <c r="G379" s="68"/>
      <c r="H379" s="68"/>
      <c r="I379" s="68"/>
      <c r="J379" s="68"/>
    </row>
    <row r="380" spans="1:10" ht="15.6" hidden="1" x14ac:dyDescent="0.3">
      <c r="A380" s="68"/>
      <c r="B380" s="68"/>
      <c r="C380" s="68"/>
      <c r="D380" s="68"/>
      <c r="E380" s="339" t="s">
        <v>2777</v>
      </c>
      <c r="F380" s="68" t="s">
        <v>2778</v>
      </c>
      <c r="G380" s="68"/>
      <c r="H380" s="68"/>
      <c r="I380" s="68"/>
      <c r="J380" s="68"/>
    </row>
    <row r="381" spans="1:10" ht="15.6" hidden="1" x14ac:dyDescent="0.3">
      <c r="A381" s="68"/>
      <c r="B381" s="68"/>
      <c r="C381" s="68"/>
      <c r="D381" s="68"/>
      <c r="E381" s="339" t="s">
        <v>2779</v>
      </c>
      <c r="F381" s="68" t="s">
        <v>828</v>
      </c>
      <c r="G381" s="68"/>
      <c r="H381" s="68"/>
      <c r="I381" s="68"/>
      <c r="J381" s="68"/>
    </row>
    <row r="382" spans="1:10" ht="15.6" hidden="1" x14ac:dyDescent="0.3">
      <c r="A382" s="68"/>
      <c r="B382" s="68"/>
      <c r="C382" s="68"/>
      <c r="D382" s="68"/>
      <c r="E382" s="339" t="s">
        <v>2780</v>
      </c>
      <c r="F382" s="68" t="s">
        <v>830</v>
      </c>
      <c r="G382" s="68"/>
      <c r="H382" s="68"/>
      <c r="I382" s="68"/>
      <c r="J382" s="68"/>
    </row>
    <row r="383" spans="1:10" ht="15.6" hidden="1" x14ac:dyDescent="0.3">
      <c r="A383" s="68"/>
      <c r="B383" s="68"/>
      <c r="C383" s="68"/>
      <c r="D383" s="68"/>
      <c r="E383" s="339" t="s">
        <v>2781</v>
      </c>
      <c r="F383" s="68" t="s">
        <v>832</v>
      </c>
      <c r="G383" s="68"/>
      <c r="H383" s="68"/>
      <c r="I383" s="68"/>
      <c r="J383" s="68"/>
    </row>
    <row r="384" spans="1:10" ht="15.6" hidden="1" x14ac:dyDescent="0.3">
      <c r="A384" s="68"/>
      <c r="B384" s="68"/>
      <c r="C384" s="68"/>
      <c r="D384" s="68"/>
      <c r="E384" s="339" t="s">
        <v>2782</v>
      </c>
      <c r="F384" s="68" t="s">
        <v>834</v>
      </c>
      <c r="G384" s="68"/>
      <c r="H384" s="68"/>
      <c r="I384" s="68"/>
      <c r="J384" s="68"/>
    </row>
    <row r="385" spans="1:10" ht="15.6" hidden="1" x14ac:dyDescent="0.3">
      <c r="A385" s="68"/>
      <c r="B385" s="68"/>
      <c r="C385" s="68"/>
      <c r="D385" s="68"/>
      <c r="E385" s="339" t="s">
        <v>2783</v>
      </c>
      <c r="F385" s="68" t="s">
        <v>2784</v>
      </c>
      <c r="G385" s="68"/>
      <c r="H385" s="68"/>
      <c r="I385" s="68"/>
      <c r="J385" s="68"/>
    </row>
    <row r="386" spans="1:10" ht="15.6" hidden="1" x14ac:dyDescent="0.3">
      <c r="A386" s="68"/>
      <c r="B386" s="68"/>
      <c r="C386" s="68"/>
      <c r="D386" s="68"/>
      <c r="E386" s="339" t="s">
        <v>2785</v>
      </c>
      <c r="F386" s="68" t="s">
        <v>2786</v>
      </c>
      <c r="G386" s="68"/>
      <c r="H386" s="68"/>
      <c r="I386" s="68"/>
      <c r="J386" s="68"/>
    </row>
    <row r="387" spans="1:10" ht="15.6" hidden="1" x14ac:dyDescent="0.3">
      <c r="A387" s="68"/>
      <c r="B387" s="68"/>
      <c r="C387" s="68"/>
      <c r="D387" s="68"/>
      <c r="E387" s="339" t="s">
        <v>2787</v>
      </c>
      <c r="F387" s="68" t="s">
        <v>2788</v>
      </c>
      <c r="G387" s="68"/>
      <c r="H387" s="68"/>
      <c r="I387" s="68"/>
      <c r="J387" s="68"/>
    </row>
    <row r="388" spans="1:10" ht="15.6" hidden="1" x14ac:dyDescent="0.3">
      <c r="A388" s="68"/>
      <c r="B388" s="68"/>
      <c r="C388" s="68"/>
      <c r="D388" s="68"/>
      <c r="E388" s="339" t="s">
        <v>2789</v>
      </c>
      <c r="F388" s="68" t="s">
        <v>2790</v>
      </c>
      <c r="G388" s="68"/>
      <c r="H388" s="68"/>
      <c r="I388" s="68"/>
      <c r="J388" s="68"/>
    </row>
    <row r="389" spans="1:10" ht="15.6" hidden="1" x14ac:dyDescent="0.3">
      <c r="A389" s="68"/>
      <c r="B389" s="68"/>
      <c r="C389" s="68"/>
      <c r="D389" s="68"/>
      <c r="E389" s="339" t="s">
        <v>2791</v>
      </c>
      <c r="F389" s="68" t="s">
        <v>2792</v>
      </c>
      <c r="G389" s="68"/>
      <c r="H389" s="68"/>
      <c r="I389" s="68"/>
      <c r="J389" s="68"/>
    </row>
    <row r="390" spans="1:10" ht="15.6" hidden="1" x14ac:dyDescent="0.3">
      <c r="A390" s="68"/>
      <c r="B390" s="68"/>
      <c r="C390" s="68"/>
      <c r="D390" s="68"/>
      <c r="E390" s="339" t="s">
        <v>2793</v>
      </c>
      <c r="F390" s="68" t="s">
        <v>2794</v>
      </c>
      <c r="G390" s="68"/>
      <c r="H390" s="68"/>
      <c r="I390" s="68"/>
      <c r="J390" s="68"/>
    </row>
    <row r="391" spans="1:10" ht="15.6" hidden="1" x14ac:dyDescent="0.3">
      <c r="A391" s="68"/>
      <c r="B391" s="68"/>
      <c r="C391" s="68"/>
      <c r="D391" s="68"/>
      <c r="E391" s="339" t="s">
        <v>2795</v>
      </c>
      <c r="F391" s="68" t="s">
        <v>2796</v>
      </c>
      <c r="G391" s="68"/>
      <c r="H391" s="68"/>
      <c r="I391" s="68"/>
      <c r="J391" s="68"/>
    </row>
    <row r="392" spans="1:10" ht="15.6" hidden="1" x14ac:dyDescent="0.3">
      <c r="A392" s="68"/>
      <c r="B392" s="68"/>
      <c r="C392" s="68"/>
      <c r="D392" s="68"/>
      <c r="E392" s="339" t="s">
        <v>2797</v>
      </c>
      <c r="F392" s="68" t="s">
        <v>846</v>
      </c>
      <c r="G392" s="68"/>
      <c r="H392" s="68"/>
      <c r="I392" s="68"/>
      <c r="J392" s="68"/>
    </row>
    <row r="393" spans="1:10" ht="15.6" hidden="1" x14ac:dyDescent="0.3">
      <c r="A393" s="68"/>
      <c r="B393" s="68"/>
      <c r="C393" s="68"/>
      <c r="D393" s="68"/>
      <c r="E393" s="339" t="s">
        <v>2798</v>
      </c>
      <c r="F393" s="68" t="s">
        <v>848</v>
      </c>
      <c r="G393" s="68"/>
      <c r="H393" s="68"/>
      <c r="I393" s="68"/>
      <c r="J393" s="68"/>
    </row>
    <row r="394" spans="1:10" ht="15.6" hidden="1" x14ac:dyDescent="0.3">
      <c r="A394" s="68"/>
      <c r="B394" s="68"/>
      <c r="C394" s="68"/>
      <c r="D394" s="68"/>
      <c r="E394" s="339" t="s">
        <v>2799</v>
      </c>
      <c r="F394" s="68" t="s">
        <v>850</v>
      </c>
      <c r="G394" s="68"/>
      <c r="H394" s="68"/>
      <c r="I394" s="68"/>
      <c r="J394" s="68"/>
    </row>
    <row r="395" spans="1:10" ht="15.6" hidden="1" x14ac:dyDescent="0.3">
      <c r="A395" s="68"/>
      <c r="B395" s="68"/>
      <c r="C395" s="68"/>
      <c r="D395" s="68"/>
      <c r="E395" s="339" t="s">
        <v>851</v>
      </c>
      <c r="F395" s="68" t="s">
        <v>852</v>
      </c>
      <c r="G395" s="68"/>
      <c r="H395" s="68"/>
      <c r="I395" s="68"/>
      <c r="J395" s="68"/>
    </row>
    <row r="396" spans="1:10" ht="15.6" hidden="1" x14ac:dyDescent="0.3">
      <c r="A396" s="68"/>
      <c r="B396" s="68"/>
      <c r="C396" s="68"/>
      <c r="D396" s="68"/>
      <c r="E396" s="339" t="s">
        <v>2800</v>
      </c>
      <c r="F396" s="68" t="s">
        <v>854</v>
      </c>
      <c r="G396" s="68"/>
      <c r="H396" s="68"/>
      <c r="I396" s="68"/>
      <c r="J396" s="68"/>
    </row>
    <row r="397" spans="1:10" ht="15.6" hidden="1" x14ac:dyDescent="0.3">
      <c r="A397" s="68"/>
      <c r="B397" s="68"/>
      <c r="C397" s="68"/>
      <c r="D397" s="68"/>
      <c r="E397" s="339" t="s">
        <v>2801</v>
      </c>
      <c r="F397" s="68" t="s">
        <v>2802</v>
      </c>
      <c r="G397" s="68"/>
      <c r="H397" s="68"/>
      <c r="I397" s="68"/>
      <c r="J397" s="68"/>
    </row>
    <row r="398" spans="1:10" ht="15.6" hidden="1" x14ac:dyDescent="0.3">
      <c r="A398" s="68"/>
      <c r="B398" s="68"/>
      <c r="C398" s="68"/>
      <c r="D398" s="68"/>
      <c r="E398" s="339" t="s">
        <v>855</v>
      </c>
      <c r="F398" s="68" t="s">
        <v>2803</v>
      </c>
      <c r="G398" s="68"/>
      <c r="H398" s="68"/>
      <c r="I398" s="68"/>
      <c r="J398" s="68"/>
    </row>
    <row r="399" spans="1:10" ht="15.6" hidden="1" x14ac:dyDescent="0.3">
      <c r="A399" s="68"/>
      <c r="B399" s="68"/>
      <c r="C399" s="68"/>
      <c r="D399" s="68"/>
      <c r="E399" s="339" t="s">
        <v>2804</v>
      </c>
      <c r="F399" s="68" t="s">
        <v>858</v>
      </c>
      <c r="G399" s="68"/>
      <c r="H399" s="68"/>
      <c r="I399" s="68"/>
      <c r="J399" s="68"/>
    </row>
    <row r="400" spans="1:10" ht="15.6" hidden="1" x14ac:dyDescent="0.3">
      <c r="A400" s="68"/>
      <c r="B400" s="68"/>
      <c r="C400" s="68"/>
      <c r="D400" s="68"/>
      <c r="E400" s="339" t="s">
        <v>2805</v>
      </c>
      <c r="F400" s="68" t="s">
        <v>2806</v>
      </c>
      <c r="G400" s="68"/>
      <c r="H400" s="68"/>
      <c r="I400" s="68"/>
      <c r="J400" s="68"/>
    </row>
    <row r="401" spans="1:10" ht="15.6" hidden="1" x14ac:dyDescent="0.3">
      <c r="A401" s="68"/>
      <c r="B401" s="68"/>
      <c r="C401" s="68"/>
      <c r="D401" s="68"/>
      <c r="E401" s="339" t="s">
        <v>2807</v>
      </c>
      <c r="F401" s="68" t="s">
        <v>2808</v>
      </c>
      <c r="G401" s="68"/>
      <c r="H401" s="68"/>
      <c r="I401" s="68"/>
      <c r="J401" s="68"/>
    </row>
    <row r="402" spans="1:10" ht="15.6" hidden="1" x14ac:dyDescent="0.3">
      <c r="A402" s="68"/>
      <c r="B402" s="68"/>
      <c r="C402" s="68"/>
      <c r="D402" s="68"/>
      <c r="E402" s="339" t="s">
        <v>2809</v>
      </c>
      <c r="F402" s="68" t="s">
        <v>2810</v>
      </c>
      <c r="G402" s="68"/>
      <c r="H402" s="68"/>
      <c r="I402" s="68"/>
      <c r="J402" s="68"/>
    </row>
    <row r="403" spans="1:10" ht="15.6" hidden="1" x14ac:dyDescent="0.3">
      <c r="A403" s="68"/>
      <c r="B403" s="68"/>
      <c r="C403" s="68"/>
      <c r="D403" s="68"/>
      <c r="E403" s="339" t="s">
        <v>863</v>
      </c>
      <c r="F403" s="68" t="s">
        <v>864</v>
      </c>
      <c r="G403" s="68"/>
      <c r="H403" s="68"/>
      <c r="I403" s="68"/>
      <c r="J403" s="68"/>
    </row>
    <row r="404" spans="1:10" ht="15.6" hidden="1" x14ac:dyDescent="0.3">
      <c r="A404" s="68"/>
      <c r="B404" s="68"/>
      <c r="C404" s="68"/>
      <c r="D404" s="68"/>
      <c r="E404" s="339" t="s">
        <v>865</v>
      </c>
      <c r="F404" s="68" t="s">
        <v>866</v>
      </c>
      <c r="G404" s="68"/>
      <c r="H404" s="68"/>
      <c r="I404" s="68"/>
      <c r="J404" s="68"/>
    </row>
    <row r="405" spans="1:10" ht="15.6" hidden="1" x14ac:dyDescent="0.3">
      <c r="A405" s="68"/>
      <c r="B405" s="68"/>
      <c r="C405" s="68"/>
      <c r="D405" s="68"/>
      <c r="E405" s="339" t="s">
        <v>2811</v>
      </c>
      <c r="F405" s="68" t="s">
        <v>2812</v>
      </c>
      <c r="G405" s="68"/>
      <c r="H405" s="68"/>
      <c r="I405" s="68"/>
      <c r="J405" s="68"/>
    </row>
    <row r="406" spans="1:10" ht="15.6" hidden="1" x14ac:dyDescent="0.3">
      <c r="A406" s="68"/>
      <c r="B406" s="68"/>
      <c r="C406" s="68"/>
      <c r="D406" s="68"/>
      <c r="E406" s="339" t="s">
        <v>2813</v>
      </c>
      <c r="F406" s="68" t="s">
        <v>868</v>
      </c>
      <c r="G406" s="68"/>
      <c r="H406" s="68"/>
      <c r="I406" s="68"/>
      <c r="J406" s="68"/>
    </row>
    <row r="407" spans="1:10" ht="15.6" hidden="1" x14ac:dyDescent="0.3">
      <c r="A407" s="68"/>
      <c r="B407" s="68"/>
      <c r="C407" s="68"/>
      <c r="D407" s="68"/>
      <c r="E407" s="339" t="s">
        <v>2814</v>
      </c>
      <c r="F407" s="68" t="s">
        <v>870</v>
      </c>
      <c r="G407" s="68"/>
      <c r="H407" s="68"/>
      <c r="I407" s="68"/>
      <c r="J407" s="68"/>
    </row>
    <row r="408" spans="1:10" ht="15.6" hidden="1" x14ac:dyDescent="0.3">
      <c r="A408" s="68"/>
      <c r="B408" s="68"/>
      <c r="C408" s="68"/>
      <c r="D408" s="68"/>
      <c r="E408" s="339" t="s">
        <v>871</v>
      </c>
      <c r="F408" s="68" t="s">
        <v>2815</v>
      </c>
      <c r="G408" s="68"/>
      <c r="H408" s="68"/>
      <c r="I408" s="68"/>
      <c r="J408" s="68"/>
    </row>
    <row r="409" spans="1:10" ht="15.6" hidden="1" x14ac:dyDescent="0.3">
      <c r="A409" s="68"/>
      <c r="B409" s="68"/>
      <c r="C409" s="68"/>
      <c r="D409" s="68"/>
      <c r="E409" s="339" t="s">
        <v>873</v>
      </c>
      <c r="F409" s="68" t="s">
        <v>2816</v>
      </c>
      <c r="G409" s="68"/>
      <c r="H409" s="68"/>
      <c r="I409" s="68"/>
      <c r="J409" s="68"/>
    </row>
    <row r="410" spans="1:10" ht="15.6" hidden="1" x14ac:dyDescent="0.3">
      <c r="A410" s="68"/>
      <c r="B410" s="68"/>
      <c r="C410" s="68"/>
      <c r="D410" s="68"/>
      <c r="E410" s="339" t="s">
        <v>875</v>
      </c>
      <c r="F410" s="68" t="s">
        <v>876</v>
      </c>
      <c r="G410" s="68"/>
      <c r="H410" s="68"/>
      <c r="I410" s="68"/>
      <c r="J410" s="68"/>
    </row>
    <row r="411" spans="1:10" ht="15.6" hidden="1" x14ac:dyDescent="0.3">
      <c r="A411" s="68"/>
      <c r="B411" s="68"/>
      <c r="C411" s="68"/>
      <c r="D411" s="68"/>
      <c r="E411" s="339" t="s">
        <v>2817</v>
      </c>
      <c r="F411" s="68" t="s">
        <v>878</v>
      </c>
      <c r="G411" s="68"/>
      <c r="H411" s="68"/>
      <c r="I411" s="68"/>
      <c r="J411" s="68"/>
    </row>
    <row r="412" spans="1:10" ht="15.6" hidden="1" x14ac:dyDescent="0.3">
      <c r="A412" s="68"/>
      <c r="B412" s="68"/>
      <c r="C412" s="68"/>
      <c r="D412" s="68"/>
      <c r="E412" s="339" t="s">
        <v>879</v>
      </c>
      <c r="F412" s="68" t="s">
        <v>880</v>
      </c>
      <c r="G412" s="68"/>
      <c r="H412" s="68"/>
      <c r="I412" s="68"/>
      <c r="J412" s="68"/>
    </row>
    <row r="413" spans="1:10" ht="15.6" hidden="1" x14ac:dyDescent="0.3">
      <c r="A413" s="68"/>
      <c r="B413" s="68"/>
      <c r="C413" s="68"/>
      <c r="D413" s="68"/>
      <c r="E413" s="339" t="s">
        <v>2818</v>
      </c>
      <c r="F413" s="68" t="s">
        <v>2819</v>
      </c>
      <c r="G413" s="68"/>
      <c r="H413" s="68"/>
      <c r="I413" s="68"/>
      <c r="J413" s="68"/>
    </row>
    <row r="414" spans="1:10" ht="15.6" hidden="1" x14ac:dyDescent="0.3">
      <c r="A414" s="68"/>
      <c r="B414" s="68"/>
      <c r="C414" s="68"/>
      <c r="D414" s="68"/>
      <c r="E414" s="339" t="s">
        <v>2820</v>
      </c>
      <c r="F414" s="68" t="s">
        <v>2821</v>
      </c>
      <c r="G414" s="68"/>
      <c r="H414" s="68"/>
      <c r="I414" s="68"/>
      <c r="J414" s="68"/>
    </row>
    <row r="415" spans="1:10" ht="15.6" hidden="1" x14ac:dyDescent="0.3">
      <c r="A415" s="68"/>
      <c r="B415" s="68"/>
      <c r="C415" s="68"/>
      <c r="D415" s="68"/>
      <c r="E415" s="339" t="s">
        <v>2822</v>
      </c>
      <c r="F415" s="68" t="s">
        <v>2823</v>
      </c>
      <c r="G415" s="68"/>
      <c r="H415" s="68"/>
      <c r="I415" s="68"/>
      <c r="J415" s="68"/>
    </row>
    <row r="416" spans="1:10" ht="15.6" hidden="1" x14ac:dyDescent="0.3">
      <c r="A416" s="68"/>
      <c r="B416" s="68"/>
      <c r="C416" s="68"/>
      <c r="D416" s="68"/>
      <c r="E416" s="339" t="s">
        <v>2824</v>
      </c>
      <c r="F416" s="68" t="s">
        <v>2825</v>
      </c>
      <c r="G416" s="68"/>
      <c r="H416" s="68"/>
      <c r="I416" s="68"/>
      <c r="J416" s="68"/>
    </row>
    <row r="417" spans="1:10" ht="15.6" hidden="1" x14ac:dyDescent="0.3">
      <c r="A417" s="68"/>
      <c r="B417" s="68"/>
      <c r="C417" s="68"/>
      <c r="D417" s="68"/>
      <c r="E417" s="339" t="s">
        <v>2826</v>
      </c>
      <c r="F417" s="68" t="s">
        <v>2827</v>
      </c>
      <c r="G417" s="68"/>
      <c r="H417" s="68"/>
      <c r="I417" s="68"/>
      <c r="J417" s="68"/>
    </row>
    <row r="418" spans="1:10" ht="15.6" hidden="1" x14ac:dyDescent="0.3">
      <c r="A418" s="68"/>
      <c r="B418" s="68"/>
      <c r="C418" s="68"/>
      <c r="D418" s="68"/>
      <c r="E418" s="339" t="s">
        <v>2828</v>
      </c>
      <c r="F418" s="68" t="s">
        <v>2829</v>
      </c>
      <c r="G418" s="68"/>
      <c r="H418" s="68"/>
      <c r="I418" s="68"/>
      <c r="J418" s="68"/>
    </row>
    <row r="419" spans="1:10" ht="15.6" hidden="1" x14ac:dyDescent="0.3">
      <c r="A419" s="68"/>
      <c r="B419" s="68"/>
      <c r="C419" s="68"/>
      <c r="D419" s="68"/>
      <c r="E419" s="339" t="s">
        <v>2830</v>
      </c>
      <c r="F419" s="68" t="s">
        <v>2831</v>
      </c>
      <c r="G419" s="68"/>
      <c r="H419" s="68"/>
      <c r="I419" s="68"/>
      <c r="J419" s="68"/>
    </row>
    <row r="420" spans="1:10" ht="15.6" hidden="1" x14ac:dyDescent="0.3">
      <c r="A420" s="68"/>
      <c r="B420" s="68"/>
      <c r="C420" s="68"/>
      <c r="D420" s="68"/>
      <c r="E420" s="339" t="s">
        <v>2832</v>
      </c>
      <c r="F420" s="68" t="s">
        <v>2833</v>
      </c>
      <c r="G420" s="68"/>
      <c r="H420" s="68"/>
      <c r="I420" s="68"/>
      <c r="J420" s="68"/>
    </row>
    <row r="421" spans="1:10" ht="15.6" hidden="1" x14ac:dyDescent="0.3">
      <c r="A421" s="68"/>
      <c r="B421" s="68"/>
      <c r="C421" s="68"/>
      <c r="D421" s="68"/>
      <c r="E421" s="339" t="s">
        <v>2834</v>
      </c>
      <c r="F421" s="68" t="s">
        <v>2835</v>
      </c>
      <c r="G421" s="68"/>
      <c r="H421" s="68"/>
      <c r="I421" s="68"/>
      <c r="J421" s="68"/>
    </row>
    <row r="422" spans="1:10" ht="15.6" hidden="1" x14ac:dyDescent="0.3">
      <c r="A422" s="68"/>
      <c r="B422" s="68"/>
      <c r="C422" s="68"/>
      <c r="D422" s="68"/>
      <c r="E422" s="339" t="s">
        <v>2836</v>
      </c>
      <c r="F422" s="68" t="s">
        <v>2837</v>
      </c>
      <c r="G422" s="68"/>
      <c r="H422" s="68"/>
      <c r="I422" s="68"/>
      <c r="J422" s="68"/>
    </row>
    <row r="423" spans="1:10" ht="15.6" hidden="1" x14ac:dyDescent="0.3">
      <c r="A423" s="68"/>
      <c r="B423" s="68"/>
      <c r="C423" s="68"/>
      <c r="D423" s="68"/>
      <c r="E423" s="339" t="s">
        <v>2838</v>
      </c>
      <c r="F423" s="68" t="s">
        <v>2839</v>
      </c>
      <c r="G423" s="68"/>
      <c r="H423" s="68"/>
      <c r="I423" s="68"/>
      <c r="J423" s="68"/>
    </row>
    <row r="424" spans="1:10" ht="15.6" hidden="1" x14ac:dyDescent="0.3">
      <c r="A424" s="68"/>
      <c r="B424" s="68"/>
      <c r="C424" s="68"/>
      <c r="D424" s="68"/>
      <c r="E424" s="339" t="s">
        <v>2840</v>
      </c>
      <c r="F424" s="68" t="s">
        <v>2841</v>
      </c>
      <c r="G424" s="68"/>
      <c r="H424" s="68"/>
      <c r="I424" s="68"/>
      <c r="J424" s="68"/>
    </row>
    <row r="425" spans="1:10" ht="15.6" hidden="1" x14ac:dyDescent="0.3">
      <c r="A425" s="68"/>
      <c r="B425" s="68"/>
      <c r="C425" s="68"/>
      <c r="D425" s="68"/>
      <c r="E425" s="339" t="s">
        <v>2842</v>
      </c>
      <c r="F425" s="68" t="s">
        <v>2843</v>
      </c>
      <c r="G425" s="68"/>
      <c r="H425" s="68"/>
      <c r="I425" s="68"/>
      <c r="J425" s="68"/>
    </row>
    <row r="426" spans="1:10" ht="15.6" hidden="1" x14ac:dyDescent="0.3">
      <c r="A426" s="68"/>
      <c r="B426" s="68"/>
      <c r="C426" s="68"/>
      <c r="D426" s="68"/>
      <c r="E426" s="339" t="s">
        <v>2844</v>
      </c>
      <c r="F426" s="68" t="s">
        <v>2845</v>
      </c>
      <c r="G426" s="68"/>
      <c r="H426" s="68"/>
      <c r="I426" s="68"/>
      <c r="J426" s="68"/>
    </row>
    <row r="427" spans="1:10" ht="15.6" hidden="1" x14ac:dyDescent="0.3">
      <c r="A427" s="68"/>
      <c r="B427" s="68"/>
      <c r="C427" s="68"/>
      <c r="D427" s="68"/>
      <c r="E427" s="339" t="s">
        <v>2846</v>
      </c>
      <c r="F427" s="68" t="s">
        <v>2847</v>
      </c>
      <c r="G427" s="68"/>
      <c r="H427" s="68"/>
      <c r="I427" s="68"/>
      <c r="J427" s="68"/>
    </row>
    <row r="428" spans="1:10" ht="15.6" hidden="1" x14ac:dyDescent="0.3">
      <c r="A428" s="68"/>
      <c r="B428" s="68"/>
      <c r="C428" s="68"/>
      <c r="D428" s="68"/>
      <c r="E428" s="339" t="s">
        <v>2848</v>
      </c>
      <c r="F428" s="68" t="s">
        <v>2849</v>
      </c>
      <c r="G428" s="68"/>
      <c r="H428" s="68"/>
      <c r="I428" s="68"/>
      <c r="J428" s="68"/>
    </row>
    <row r="429" spans="1:10" ht="15.6" hidden="1" x14ac:dyDescent="0.3">
      <c r="A429" s="68"/>
      <c r="B429" s="68"/>
      <c r="C429" s="68"/>
      <c r="D429" s="68"/>
      <c r="E429" s="339" t="s">
        <v>254</v>
      </c>
      <c r="F429" s="68" t="s">
        <v>2850</v>
      </c>
      <c r="G429" s="68"/>
      <c r="H429" s="68"/>
      <c r="I429" s="68"/>
      <c r="J429" s="68"/>
    </row>
    <row r="430" spans="1:10" ht="15.6" hidden="1" x14ac:dyDescent="0.3">
      <c r="A430" s="68"/>
      <c r="B430" s="68"/>
      <c r="C430" s="68"/>
      <c r="D430" s="68"/>
      <c r="E430" s="339" t="s">
        <v>255</v>
      </c>
      <c r="F430" s="68" t="s">
        <v>906</v>
      </c>
      <c r="G430" s="68"/>
      <c r="H430" s="68"/>
      <c r="I430" s="68"/>
      <c r="J430" s="68"/>
    </row>
    <row r="431" spans="1:10" ht="15.6" hidden="1" x14ac:dyDescent="0.3">
      <c r="A431" s="68"/>
      <c r="B431" s="68"/>
      <c r="C431" s="68"/>
      <c r="D431" s="68"/>
      <c r="E431" s="339" t="s">
        <v>2851</v>
      </c>
      <c r="F431" s="68" t="s">
        <v>2852</v>
      </c>
      <c r="G431" s="68"/>
      <c r="H431" s="68"/>
      <c r="I431" s="68"/>
      <c r="J431" s="68"/>
    </row>
    <row r="432" spans="1:10" ht="15.6" hidden="1" x14ac:dyDescent="0.3">
      <c r="A432" s="68"/>
      <c r="B432" s="68"/>
      <c r="C432" s="68"/>
      <c r="D432" s="68"/>
      <c r="E432" s="339" t="s">
        <v>2853</v>
      </c>
      <c r="F432" s="68" t="s">
        <v>2854</v>
      </c>
      <c r="G432" s="68"/>
      <c r="H432" s="68"/>
      <c r="I432" s="68"/>
      <c r="J432" s="68"/>
    </row>
    <row r="433" spans="1:10" ht="15.6" hidden="1" x14ac:dyDescent="0.3">
      <c r="A433" s="68"/>
      <c r="B433" s="68"/>
      <c r="C433" s="68"/>
      <c r="D433" s="68"/>
      <c r="E433" s="339" t="s">
        <v>2855</v>
      </c>
      <c r="F433" s="68" t="s">
        <v>2856</v>
      </c>
      <c r="G433" s="68"/>
      <c r="H433" s="68"/>
      <c r="I433" s="68"/>
      <c r="J433" s="68"/>
    </row>
    <row r="434" spans="1:10" ht="15.6" hidden="1" x14ac:dyDescent="0.3">
      <c r="A434" s="68"/>
      <c r="B434" s="68"/>
      <c r="C434" s="68"/>
      <c r="D434" s="68"/>
      <c r="E434" s="339" t="s">
        <v>2857</v>
      </c>
      <c r="F434" s="68" t="s">
        <v>2858</v>
      </c>
      <c r="G434" s="68"/>
      <c r="H434" s="68"/>
      <c r="I434" s="68"/>
      <c r="J434" s="68"/>
    </row>
    <row r="435" spans="1:10" ht="15.6" hidden="1" x14ac:dyDescent="0.3">
      <c r="A435" s="68"/>
      <c r="B435" s="68"/>
      <c r="C435" s="68"/>
      <c r="D435" s="68"/>
      <c r="E435" s="339" t="s">
        <v>2859</v>
      </c>
      <c r="F435" s="68" t="s">
        <v>914</v>
      </c>
      <c r="G435" s="68"/>
      <c r="H435" s="68"/>
      <c r="I435" s="68"/>
      <c r="J435" s="68"/>
    </row>
    <row r="436" spans="1:10" ht="15.6" hidden="1" x14ac:dyDescent="0.3">
      <c r="A436" s="68"/>
      <c r="B436" s="68"/>
      <c r="C436" s="68"/>
      <c r="D436" s="68"/>
      <c r="E436" s="339" t="s">
        <v>2860</v>
      </c>
      <c r="F436" s="68" t="s">
        <v>916</v>
      </c>
      <c r="G436" s="68"/>
      <c r="H436" s="68"/>
      <c r="I436" s="68"/>
      <c r="J436" s="68"/>
    </row>
    <row r="437" spans="1:10" ht="15.6" hidden="1" x14ac:dyDescent="0.3">
      <c r="A437" s="68"/>
      <c r="B437" s="68"/>
      <c r="C437" s="68"/>
      <c r="D437" s="68"/>
      <c r="E437" s="339" t="s">
        <v>2861</v>
      </c>
      <c r="F437" s="68" t="s">
        <v>918</v>
      </c>
      <c r="G437" s="68"/>
      <c r="H437" s="68"/>
      <c r="I437" s="68"/>
      <c r="J437" s="68"/>
    </row>
    <row r="438" spans="1:10" ht="15.6" hidden="1" x14ac:dyDescent="0.3">
      <c r="A438" s="68"/>
      <c r="B438" s="68"/>
      <c r="C438" s="68"/>
      <c r="D438" s="68"/>
      <c r="E438" s="339" t="s">
        <v>2862</v>
      </c>
      <c r="F438" s="68" t="s">
        <v>919</v>
      </c>
      <c r="G438" s="68"/>
      <c r="H438" s="68"/>
      <c r="I438" s="68"/>
      <c r="J438" s="68"/>
    </row>
    <row r="439" spans="1:10" ht="15.6" hidden="1" x14ac:dyDescent="0.3">
      <c r="A439" s="68"/>
      <c r="B439" s="68"/>
      <c r="C439" s="68"/>
      <c r="D439" s="68"/>
      <c r="E439" s="339" t="s">
        <v>2863</v>
      </c>
      <c r="F439" s="68" t="s">
        <v>921</v>
      </c>
      <c r="G439" s="68"/>
      <c r="H439" s="68"/>
      <c r="I439" s="68"/>
      <c r="J439" s="68"/>
    </row>
    <row r="440" spans="1:10" ht="15.6" hidden="1" x14ac:dyDescent="0.3">
      <c r="A440" s="68"/>
      <c r="B440" s="68"/>
      <c r="C440" s="68"/>
      <c r="D440" s="68"/>
      <c r="E440" s="339" t="s">
        <v>2864</v>
      </c>
      <c r="F440" s="68" t="s">
        <v>923</v>
      </c>
      <c r="G440" s="68"/>
      <c r="H440" s="68"/>
      <c r="I440" s="68"/>
      <c r="J440" s="68"/>
    </row>
    <row r="441" spans="1:10" ht="15.6" hidden="1" x14ac:dyDescent="0.3">
      <c r="A441" s="68"/>
      <c r="B441" s="68"/>
      <c r="C441" s="68"/>
      <c r="D441" s="68"/>
      <c r="E441" s="339" t="s">
        <v>2865</v>
      </c>
      <c r="F441" s="68" t="s">
        <v>924</v>
      </c>
      <c r="G441" s="68"/>
      <c r="H441" s="68"/>
      <c r="I441" s="68"/>
      <c r="J441" s="68"/>
    </row>
    <row r="442" spans="1:10" ht="15.6" hidden="1" x14ac:dyDescent="0.3">
      <c r="A442" s="68"/>
      <c r="B442" s="68"/>
      <c r="C442" s="68"/>
      <c r="D442" s="68"/>
      <c r="E442" s="339" t="s">
        <v>2866</v>
      </c>
      <c r="F442" s="68" t="s">
        <v>926</v>
      </c>
      <c r="G442" s="68"/>
      <c r="H442" s="68"/>
      <c r="I442" s="68"/>
      <c r="J442" s="68"/>
    </row>
    <row r="443" spans="1:10" ht="15.6" hidden="1" x14ac:dyDescent="0.3">
      <c r="A443" s="68"/>
      <c r="B443" s="68"/>
      <c r="C443" s="68"/>
      <c r="D443" s="68"/>
      <c r="E443" s="339" t="s">
        <v>2867</v>
      </c>
      <c r="F443" s="68" t="s">
        <v>928</v>
      </c>
      <c r="G443" s="68"/>
      <c r="H443" s="68"/>
      <c r="I443" s="68"/>
      <c r="J443" s="68"/>
    </row>
    <row r="444" spans="1:10" ht="15.6" hidden="1" x14ac:dyDescent="0.3">
      <c r="A444" s="68"/>
      <c r="B444" s="68"/>
      <c r="C444" s="68"/>
      <c r="D444" s="68"/>
      <c r="E444" s="339" t="s">
        <v>2868</v>
      </c>
      <c r="F444" s="68" t="s">
        <v>930</v>
      </c>
      <c r="G444" s="68"/>
      <c r="H444" s="68"/>
      <c r="I444" s="68"/>
      <c r="J444" s="68"/>
    </row>
    <row r="445" spans="1:10" ht="15.6" hidden="1" x14ac:dyDescent="0.3">
      <c r="A445" s="68"/>
      <c r="B445" s="68"/>
      <c r="C445" s="68"/>
      <c r="D445" s="68"/>
      <c r="E445" s="339" t="s">
        <v>2869</v>
      </c>
      <c r="F445" s="68" t="s">
        <v>2870</v>
      </c>
      <c r="G445" s="68"/>
      <c r="H445" s="68"/>
      <c r="I445" s="68"/>
      <c r="J445" s="68"/>
    </row>
    <row r="446" spans="1:10" ht="15.6" hidden="1" x14ac:dyDescent="0.3">
      <c r="A446" s="68"/>
      <c r="B446" s="68"/>
      <c r="C446" s="68"/>
      <c r="D446" s="68"/>
      <c r="E446" s="339" t="s">
        <v>2871</v>
      </c>
      <c r="F446" s="68" t="s">
        <v>2872</v>
      </c>
      <c r="G446" s="68"/>
      <c r="H446" s="68"/>
      <c r="I446" s="68"/>
      <c r="J446" s="68"/>
    </row>
    <row r="447" spans="1:10" ht="15.6" hidden="1" x14ac:dyDescent="0.3">
      <c r="A447" s="68"/>
      <c r="B447" s="68"/>
      <c r="C447" s="68"/>
      <c r="D447" s="68"/>
      <c r="E447" s="339" t="s">
        <v>2873</v>
      </c>
      <c r="F447" s="68" t="s">
        <v>2874</v>
      </c>
      <c r="G447" s="68"/>
      <c r="H447" s="68"/>
      <c r="I447" s="68"/>
      <c r="J447" s="68"/>
    </row>
    <row r="448" spans="1:10" ht="15.6" hidden="1" x14ac:dyDescent="0.3">
      <c r="A448" s="68"/>
      <c r="B448" s="68"/>
      <c r="C448" s="68"/>
      <c r="D448" s="68"/>
      <c r="E448" s="339" t="s">
        <v>2875</v>
      </c>
      <c r="F448" s="68" t="s">
        <v>2876</v>
      </c>
      <c r="G448" s="68"/>
      <c r="H448" s="68"/>
      <c r="I448" s="68"/>
      <c r="J448" s="68"/>
    </row>
    <row r="449" spans="1:10" ht="15.6" hidden="1" x14ac:dyDescent="0.3">
      <c r="A449" s="68"/>
      <c r="B449" s="68"/>
      <c r="C449" s="68"/>
      <c r="D449" s="68"/>
      <c r="E449" s="339" t="s">
        <v>2877</v>
      </c>
      <c r="F449" s="68" t="s">
        <v>2878</v>
      </c>
      <c r="G449" s="68"/>
      <c r="H449" s="68"/>
      <c r="I449" s="68"/>
      <c r="J449" s="68"/>
    </row>
    <row r="450" spans="1:10" ht="15.6" hidden="1" x14ac:dyDescent="0.3">
      <c r="A450" s="68"/>
      <c r="B450" s="68"/>
      <c r="C450" s="68"/>
      <c r="D450" s="68"/>
      <c r="E450" s="339" t="s">
        <v>2879</v>
      </c>
      <c r="F450" s="68" t="s">
        <v>2880</v>
      </c>
      <c r="G450" s="68"/>
      <c r="H450" s="68"/>
      <c r="I450" s="68"/>
      <c r="J450" s="68"/>
    </row>
    <row r="451" spans="1:10" ht="15.6" hidden="1" x14ac:dyDescent="0.3">
      <c r="A451" s="68"/>
      <c r="B451" s="68"/>
      <c r="C451" s="68"/>
      <c r="D451" s="68"/>
      <c r="E451" s="339" t="s">
        <v>2881</v>
      </c>
      <c r="F451" s="68" t="s">
        <v>2882</v>
      </c>
      <c r="G451" s="68"/>
      <c r="H451" s="68"/>
      <c r="I451" s="68"/>
      <c r="J451" s="68"/>
    </row>
    <row r="452" spans="1:10" ht="15.6" hidden="1" x14ac:dyDescent="0.3">
      <c r="A452" s="68"/>
      <c r="B452" s="68"/>
      <c r="C452" s="68"/>
      <c r="D452" s="68"/>
      <c r="E452" s="339" t="s">
        <v>2883</v>
      </c>
      <c r="F452" s="68" t="s">
        <v>2884</v>
      </c>
      <c r="G452" s="68"/>
      <c r="H452" s="68"/>
      <c r="I452" s="68"/>
      <c r="J452" s="68"/>
    </row>
    <row r="453" spans="1:10" ht="15.6" hidden="1" x14ac:dyDescent="0.3">
      <c r="A453" s="68"/>
      <c r="B453" s="68"/>
      <c r="C453" s="68"/>
      <c r="D453" s="68"/>
      <c r="E453" s="339" t="s">
        <v>2885</v>
      </c>
      <c r="F453" s="68" t="s">
        <v>2886</v>
      </c>
      <c r="G453" s="68"/>
      <c r="H453" s="68"/>
      <c r="I453" s="68"/>
      <c r="J453" s="68"/>
    </row>
    <row r="454" spans="1:10" ht="15.6" hidden="1" x14ac:dyDescent="0.3">
      <c r="A454" s="68"/>
      <c r="B454" s="68"/>
      <c r="C454" s="68"/>
      <c r="D454" s="68"/>
      <c r="E454" s="339" t="s">
        <v>2887</v>
      </c>
      <c r="F454" s="68" t="s">
        <v>2888</v>
      </c>
      <c r="G454" s="68"/>
      <c r="H454" s="68"/>
      <c r="I454" s="68"/>
      <c r="J454" s="68"/>
    </row>
    <row r="455" spans="1:10" ht="15.6" hidden="1" x14ac:dyDescent="0.3">
      <c r="A455" s="68"/>
      <c r="B455" s="68"/>
      <c r="C455" s="68"/>
      <c r="D455" s="68"/>
      <c r="E455" s="339" t="s">
        <v>2889</v>
      </c>
      <c r="F455" s="68" t="s">
        <v>2890</v>
      </c>
      <c r="G455" s="68"/>
      <c r="H455" s="68"/>
      <c r="I455" s="68"/>
      <c r="J455" s="68"/>
    </row>
    <row r="456" spans="1:10" ht="15.6" hidden="1" x14ac:dyDescent="0.3">
      <c r="A456" s="68"/>
      <c r="B456" s="68"/>
      <c r="C456" s="68"/>
      <c r="D456" s="68"/>
      <c r="E456" s="339" t="s">
        <v>2891</v>
      </c>
      <c r="F456" s="68" t="s">
        <v>2892</v>
      </c>
      <c r="G456" s="68"/>
      <c r="H456" s="68"/>
      <c r="I456" s="68"/>
      <c r="J456" s="68"/>
    </row>
    <row r="457" spans="1:10" ht="15.6" hidden="1" x14ac:dyDescent="0.3">
      <c r="A457" s="68"/>
      <c r="B457" s="68"/>
      <c r="C457" s="68"/>
      <c r="D457" s="68"/>
      <c r="E457" s="339" t="s">
        <v>2893</v>
      </c>
      <c r="F457" s="68" t="s">
        <v>2894</v>
      </c>
      <c r="G457" s="68"/>
      <c r="H457" s="68"/>
      <c r="I457" s="68"/>
      <c r="J457" s="68"/>
    </row>
    <row r="458" spans="1:10" ht="15.6" hidden="1" x14ac:dyDescent="0.3">
      <c r="A458" s="68"/>
      <c r="B458" s="68"/>
      <c r="C458" s="68"/>
      <c r="D458" s="68"/>
      <c r="E458" s="339" t="s">
        <v>2895</v>
      </c>
      <c r="F458" s="68" t="s">
        <v>2896</v>
      </c>
      <c r="G458" s="68"/>
      <c r="H458" s="68"/>
      <c r="I458" s="68"/>
      <c r="J458" s="68"/>
    </row>
    <row r="459" spans="1:10" ht="15.6" hidden="1" x14ac:dyDescent="0.3">
      <c r="A459" s="68"/>
      <c r="B459" s="68"/>
      <c r="C459" s="68"/>
      <c r="D459" s="68"/>
      <c r="E459" s="339" t="s">
        <v>2897</v>
      </c>
      <c r="F459" s="68" t="s">
        <v>2898</v>
      </c>
      <c r="G459" s="68"/>
      <c r="H459" s="68"/>
      <c r="I459" s="68"/>
      <c r="J459" s="68"/>
    </row>
    <row r="460" spans="1:10" ht="15.6" hidden="1" x14ac:dyDescent="0.3">
      <c r="A460" s="68"/>
      <c r="B460" s="68"/>
      <c r="C460" s="68"/>
      <c r="D460" s="68"/>
      <c r="E460" s="339" t="s">
        <v>2899</v>
      </c>
      <c r="F460" s="68" t="s">
        <v>2900</v>
      </c>
      <c r="G460" s="68"/>
      <c r="H460" s="68"/>
      <c r="I460" s="68"/>
      <c r="J460" s="68"/>
    </row>
    <row r="461" spans="1:10" ht="15.6" hidden="1" x14ac:dyDescent="0.3">
      <c r="A461" s="68"/>
      <c r="B461" s="68"/>
      <c r="C461" s="68"/>
      <c r="D461" s="68"/>
      <c r="E461" s="339" t="s">
        <v>2901</v>
      </c>
      <c r="F461" s="68" t="s">
        <v>2902</v>
      </c>
      <c r="G461" s="68"/>
      <c r="H461" s="68"/>
      <c r="I461" s="68"/>
      <c r="J461" s="68"/>
    </row>
    <row r="462" spans="1:10" ht="15.6" hidden="1" x14ac:dyDescent="0.3">
      <c r="A462" s="68"/>
      <c r="B462" s="68"/>
      <c r="C462" s="68"/>
      <c r="D462" s="68"/>
      <c r="E462" s="339" t="s">
        <v>2903</v>
      </c>
      <c r="F462" s="68" t="s">
        <v>2904</v>
      </c>
      <c r="G462" s="68"/>
      <c r="H462" s="68"/>
      <c r="I462" s="68"/>
      <c r="J462" s="68"/>
    </row>
    <row r="463" spans="1:10" ht="15.6" hidden="1" x14ac:dyDescent="0.3">
      <c r="A463" s="68"/>
      <c r="B463" s="68"/>
      <c r="C463" s="68"/>
      <c r="D463" s="68"/>
      <c r="E463" s="339" t="s">
        <v>2905</v>
      </c>
      <c r="F463" s="68" t="s">
        <v>2906</v>
      </c>
      <c r="G463" s="68"/>
      <c r="H463" s="68"/>
      <c r="I463" s="68"/>
      <c r="J463" s="68"/>
    </row>
    <row r="464" spans="1:10" ht="15.6" hidden="1" x14ac:dyDescent="0.3">
      <c r="A464" s="68"/>
      <c r="B464" s="68"/>
      <c r="C464" s="68"/>
      <c r="D464" s="68"/>
      <c r="E464" s="339" t="s">
        <v>2907</v>
      </c>
      <c r="F464" s="68" t="s">
        <v>2908</v>
      </c>
      <c r="G464" s="68"/>
      <c r="H464" s="68"/>
      <c r="I464" s="68"/>
      <c r="J464" s="68"/>
    </row>
    <row r="465" spans="1:10" ht="15.6" hidden="1" x14ac:dyDescent="0.3">
      <c r="A465" s="68"/>
      <c r="B465" s="68"/>
      <c r="C465" s="68"/>
      <c r="D465" s="68"/>
      <c r="E465" s="339" t="s">
        <v>2909</v>
      </c>
      <c r="F465" s="68" t="s">
        <v>2910</v>
      </c>
      <c r="G465" s="68"/>
      <c r="H465" s="68"/>
      <c r="I465" s="68"/>
      <c r="J465" s="68"/>
    </row>
    <row r="466" spans="1:10" ht="15.6" hidden="1" x14ac:dyDescent="0.3">
      <c r="A466" s="68"/>
      <c r="B466" s="68"/>
      <c r="C466" s="68"/>
      <c r="D466" s="68"/>
      <c r="E466" s="339" t="s">
        <v>2911</v>
      </c>
      <c r="F466" s="68" t="s">
        <v>2912</v>
      </c>
      <c r="G466" s="68"/>
      <c r="H466" s="68"/>
      <c r="I466" s="68"/>
      <c r="J466" s="68"/>
    </row>
    <row r="467" spans="1:10" ht="15.6" hidden="1" x14ac:dyDescent="0.3">
      <c r="A467" s="68"/>
      <c r="B467" s="68"/>
      <c r="C467" s="68"/>
      <c r="D467" s="68"/>
      <c r="E467" s="339" t="s">
        <v>2913</v>
      </c>
      <c r="F467" s="68" t="s">
        <v>2914</v>
      </c>
      <c r="G467" s="68"/>
      <c r="H467" s="68"/>
      <c r="I467" s="68"/>
      <c r="J467" s="68"/>
    </row>
    <row r="468" spans="1:10" ht="15.6" hidden="1" x14ac:dyDescent="0.3">
      <c r="A468" s="68"/>
      <c r="B468" s="68"/>
      <c r="C468" s="68"/>
      <c r="D468" s="68"/>
      <c r="E468" s="339" t="s">
        <v>2915</v>
      </c>
      <c r="F468" s="68" t="s">
        <v>2916</v>
      </c>
      <c r="G468" s="68"/>
      <c r="H468" s="68"/>
      <c r="I468" s="68"/>
      <c r="J468" s="68"/>
    </row>
    <row r="469" spans="1:10" ht="15.6" hidden="1" x14ac:dyDescent="0.3">
      <c r="A469" s="68"/>
      <c r="B469" s="68"/>
      <c r="C469" s="68"/>
      <c r="D469" s="68"/>
      <c r="E469" s="339" t="s">
        <v>971</v>
      </c>
      <c r="F469" s="68" t="s">
        <v>972</v>
      </c>
      <c r="G469" s="68"/>
      <c r="H469" s="68"/>
      <c r="I469" s="68"/>
      <c r="J469" s="68"/>
    </row>
    <row r="470" spans="1:10" ht="15.6" hidden="1" x14ac:dyDescent="0.3">
      <c r="A470" s="68"/>
      <c r="B470" s="68"/>
      <c r="C470" s="68"/>
      <c r="D470" s="68"/>
      <c r="E470" s="339" t="s">
        <v>973</v>
      </c>
      <c r="F470" s="68" t="s">
        <v>974</v>
      </c>
      <c r="G470" s="68"/>
      <c r="H470" s="68"/>
      <c r="I470" s="68"/>
      <c r="J470" s="68"/>
    </row>
    <row r="471" spans="1:10" ht="15.6" hidden="1" x14ac:dyDescent="0.3">
      <c r="A471" s="68"/>
      <c r="B471" s="68"/>
      <c r="C471" s="68"/>
      <c r="D471" s="68"/>
      <c r="E471" s="339" t="s">
        <v>975</v>
      </c>
      <c r="F471" s="68" t="s">
        <v>2917</v>
      </c>
      <c r="G471" s="68"/>
      <c r="H471" s="68"/>
      <c r="I471" s="68"/>
      <c r="J471" s="68"/>
    </row>
    <row r="472" spans="1:10" ht="15.6" hidden="1" x14ac:dyDescent="0.3">
      <c r="A472" s="68"/>
      <c r="B472" s="68"/>
      <c r="C472" s="68"/>
      <c r="D472" s="68"/>
      <c r="E472" s="339" t="s">
        <v>977</v>
      </c>
      <c r="F472" s="68" t="s">
        <v>978</v>
      </c>
      <c r="G472" s="68"/>
      <c r="H472" s="68"/>
      <c r="I472" s="68"/>
      <c r="J472" s="68"/>
    </row>
    <row r="473" spans="1:10" ht="15.6" hidden="1" x14ac:dyDescent="0.3">
      <c r="A473" s="68"/>
      <c r="B473" s="68"/>
      <c r="C473" s="68"/>
      <c r="D473" s="68"/>
      <c r="E473" s="339" t="s">
        <v>2918</v>
      </c>
      <c r="F473" s="68" t="s">
        <v>2919</v>
      </c>
      <c r="G473" s="68"/>
      <c r="H473" s="68"/>
      <c r="I473" s="68"/>
      <c r="J473" s="68"/>
    </row>
    <row r="474" spans="1:10" ht="15.6" hidden="1" x14ac:dyDescent="0.3">
      <c r="A474" s="68"/>
      <c r="B474" s="68"/>
      <c r="C474" s="68"/>
      <c r="D474" s="68"/>
      <c r="E474" s="339" t="s">
        <v>1318</v>
      </c>
      <c r="F474" s="68" t="s">
        <v>2920</v>
      </c>
      <c r="G474" s="68"/>
      <c r="H474" s="68"/>
      <c r="I474" s="68"/>
      <c r="J474" s="68"/>
    </row>
    <row r="475" spans="1:10" ht="15.6" hidden="1" x14ac:dyDescent="0.3">
      <c r="A475" s="68"/>
      <c r="B475" s="68"/>
      <c r="C475" s="68"/>
      <c r="D475" s="68"/>
      <c r="E475" s="339" t="s">
        <v>1319</v>
      </c>
      <c r="F475" s="68" t="s">
        <v>2921</v>
      </c>
      <c r="G475" s="68"/>
      <c r="H475" s="68"/>
      <c r="I475" s="68"/>
      <c r="J475" s="68"/>
    </row>
    <row r="476" spans="1:10" ht="15.6" hidden="1" x14ac:dyDescent="0.3">
      <c r="A476" s="68"/>
      <c r="B476" s="68"/>
      <c r="C476" s="68"/>
      <c r="D476" s="68"/>
      <c r="E476" s="339" t="s">
        <v>2922</v>
      </c>
      <c r="F476" s="68" t="s">
        <v>2923</v>
      </c>
      <c r="G476" s="68"/>
      <c r="H476" s="68"/>
      <c r="I476" s="68"/>
      <c r="J476" s="68"/>
    </row>
    <row r="477" spans="1:10" ht="15.6" hidden="1" x14ac:dyDescent="0.3">
      <c r="A477" s="68"/>
      <c r="B477" s="68"/>
      <c r="C477" s="68"/>
      <c r="D477" s="68"/>
      <c r="E477" s="339" t="s">
        <v>2924</v>
      </c>
      <c r="F477" s="68" t="s">
        <v>2925</v>
      </c>
      <c r="G477" s="68"/>
      <c r="H477" s="68"/>
      <c r="I477" s="68"/>
      <c r="J477" s="68"/>
    </row>
    <row r="478" spans="1:10" ht="15.6" hidden="1" x14ac:dyDescent="0.3">
      <c r="A478" s="68"/>
      <c r="B478" s="68"/>
      <c r="C478" s="68"/>
      <c r="D478" s="68"/>
      <c r="E478" s="339" t="s">
        <v>2926</v>
      </c>
      <c r="F478" s="68" t="s">
        <v>2927</v>
      </c>
      <c r="G478" s="68"/>
      <c r="H478" s="68"/>
      <c r="I478" s="68"/>
      <c r="J478" s="68"/>
    </row>
    <row r="479" spans="1:10" ht="15.6" hidden="1" x14ac:dyDescent="0.3">
      <c r="A479" s="68"/>
      <c r="B479" s="68"/>
      <c r="C479" s="68"/>
      <c r="D479" s="68"/>
      <c r="E479" s="339" t="s">
        <v>2928</v>
      </c>
      <c r="F479" s="68" t="s">
        <v>2929</v>
      </c>
      <c r="G479" s="68"/>
      <c r="H479" s="68"/>
      <c r="I479" s="68"/>
      <c r="J479" s="68"/>
    </row>
    <row r="480" spans="1:10" ht="15.6" hidden="1" x14ac:dyDescent="0.3">
      <c r="A480" s="68"/>
      <c r="B480" s="68"/>
      <c r="C480" s="68"/>
      <c r="D480" s="68"/>
      <c r="E480" s="339" t="s">
        <v>2930</v>
      </c>
      <c r="F480" s="68" t="s">
        <v>2931</v>
      </c>
      <c r="G480" s="68"/>
      <c r="H480" s="68"/>
      <c r="I480" s="68"/>
      <c r="J480" s="68"/>
    </row>
    <row r="481" spans="1:10" ht="15.6" hidden="1" x14ac:dyDescent="0.3">
      <c r="A481" s="68"/>
      <c r="B481" s="68"/>
      <c r="C481" s="68"/>
      <c r="D481" s="68"/>
      <c r="E481" s="339" t="s">
        <v>2932</v>
      </c>
      <c r="F481" s="68" t="s">
        <v>2933</v>
      </c>
      <c r="G481" s="68"/>
      <c r="H481" s="68"/>
      <c r="I481" s="68"/>
      <c r="J481" s="68"/>
    </row>
    <row r="482" spans="1:10" ht="15.6" hidden="1" x14ac:dyDescent="0.3">
      <c r="A482" s="68"/>
      <c r="B482" s="68"/>
      <c r="C482" s="68"/>
      <c r="D482" s="68"/>
      <c r="E482" s="339" t="s">
        <v>990</v>
      </c>
      <c r="F482" s="68" t="s">
        <v>991</v>
      </c>
      <c r="G482" s="68"/>
      <c r="H482" s="68"/>
      <c r="I482" s="68"/>
      <c r="J482" s="68"/>
    </row>
    <row r="483" spans="1:10" ht="15.6" hidden="1" x14ac:dyDescent="0.3">
      <c r="A483" s="68"/>
      <c r="B483" s="68"/>
      <c r="C483" s="68"/>
      <c r="D483" s="68"/>
      <c r="E483" s="339" t="s">
        <v>992</v>
      </c>
      <c r="F483" s="68" t="s">
        <v>2934</v>
      </c>
      <c r="G483" s="68"/>
      <c r="H483" s="68"/>
      <c r="I483" s="68"/>
      <c r="J483" s="68"/>
    </row>
    <row r="484" spans="1:10" ht="15.6" hidden="1" x14ac:dyDescent="0.3">
      <c r="A484" s="68"/>
      <c r="B484" s="68"/>
      <c r="C484" s="68"/>
      <c r="D484" s="68"/>
      <c r="E484" s="339" t="s">
        <v>994</v>
      </c>
      <c r="F484" s="68" t="s">
        <v>995</v>
      </c>
      <c r="G484" s="68"/>
      <c r="H484" s="68"/>
      <c r="I484" s="68"/>
      <c r="J484" s="68"/>
    </row>
    <row r="485" spans="1:10" ht="15.6" hidden="1" x14ac:dyDescent="0.3">
      <c r="A485" s="68"/>
      <c r="B485" s="68"/>
      <c r="C485" s="68"/>
      <c r="D485" s="68"/>
      <c r="E485" s="339" t="s">
        <v>996</v>
      </c>
      <c r="F485" s="68" t="s">
        <v>997</v>
      </c>
      <c r="G485" s="68"/>
      <c r="H485" s="68"/>
      <c r="I485" s="68"/>
      <c r="J485" s="68"/>
    </row>
    <row r="486" spans="1:10" ht="15.6" hidden="1" x14ac:dyDescent="0.3">
      <c r="A486" s="68"/>
      <c r="B486" s="68"/>
      <c r="C486" s="68"/>
      <c r="D486" s="68"/>
      <c r="E486" s="339" t="s">
        <v>2935</v>
      </c>
      <c r="F486" s="68" t="s">
        <v>2936</v>
      </c>
      <c r="G486" s="68"/>
      <c r="H486" s="68"/>
      <c r="I486" s="68"/>
      <c r="J486" s="68"/>
    </row>
    <row r="487" spans="1:10" ht="15.6" hidden="1" x14ac:dyDescent="0.3">
      <c r="A487" s="68"/>
      <c r="B487" s="68"/>
      <c r="C487" s="68"/>
      <c r="D487" s="68"/>
      <c r="E487" s="339" t="s">
        <v>2937</v>
      </c>
      <c r="F487" s="68" t="s">
        <v>2938</v>
      </c>
      <c r="G487" s="68"/>
      <c r="H487" s="68"/>
      <c r="I487" s="68"/>
      <c r="J487" s="68"/>
    </row>
    <row r="488" spans="1:10" ht="15.6" hidden="1" x14ac:dyDescent="0.3">
      <c r="A488" s="68"/>
      <c r="B488" s="68"/>
      <c r="C488" s="68"/>
      <c r="D488" s="68"/>
      <c r="E488" s="339" t="s">
        <v>2939</v>
      </c>
      <c r="F488" s="68" t="s">
        <v>2940</v>
      </c>
      <c r="G488" s="68"/>
      <c r="H488" s="68"/>
      <c r="I488" s="68"/>
      <c r="J488" s="68"/>
    </row>
    <row r="489" spans="1:10" ht="15.6" hidden="1" x14ac:dyDescent="0.3">
      <c r="A489" s="68"/>
      <c r="B489" s="68"/>
      <c r="C489" s="68"/>
      <c r="D489" s="68"/>
      <c r="E489" s="339" t="s">
        <v>2941</v>
      </c>
      <c r="F489" s="68" t="s">
        <v>2942</v>
      </c>
      <c r="G489" s="68"/>
      <c r="H489" s="68"/>
      <c r="I489" s="68"/>
      <c r="J489" s="68"/>
    </row>
    <row r="490" spans="1:10" ht="15.6" hidden="1" x14ac:dyDescent="0.3">
      <c r="A490" s="68"/>
      <c r="B490" s="68"/>
      <c r="C490" s="68"/>
      <c r="D490" s="68"/>
      <c r="E490" s="339" t="s">
        <v>2943</v>
      </c>
      <c r="F490" s="68" t="s">
        <v>2944</v>
      </c>
      <c r="G490" s="68"/>
      <c r="H490" s="68"/>
      <c r="I490" s="68"/>
      <c r="J490" s="68"/>
    </row>
    <row r="491" spans="1:10" ht="15.6" hidden="1" x14ac:dyDescent="0.3">
      <c r="A491" s="68"/>
      <c r="B491" s="68"/>
      <c r="C491" s="68"/>
      <c r="D491" s="68"/>
      <c r="E491" s="339" t="s">
        <v>2945</v>
      </c>
      <c r="F491" s="68" t="s">
        <v>2946</v>
      </c>
      <c r="G491" s="68"/>
      <c r="H491" s="68"/>
      <c r="I491" s="68"/>
      <c r="J491" s="68"/>
    </row>
    <row r="492" spans="1:10" ht="15.6" hidden="1" x14ac:dyDescent="0.3">
      <c r="A492" s="68"/>
      <c r="B492" s="68"/>
      <c r="C492" s="68"/>
      <c r="D492" s="68"/>
      <c r="E492" s="339" t="s">
        <v>2947</v>
      </c>
      <c r="F492" s="68" t="s">
        <v>2948</v>
      </c>
      <c r="G492" s="68"/>
      <c r="H492" s="68"/>
      <c r="I492" s="68"/>
      <c r="J492" s="68"/>
    </row>
    <row r="493" spans="1:10" ht="15.6" hidden="1" x14ac:dyDescent="0.3">
      <c r="A493" s="68"/>
      <c r="B493" s="68"/>
      <c r="C493" s="68"/>
      <c r="D493" s="68"/>
      <c r="E493" s="339" t="s">
        <v>2949</v>
      </c>
      <c r="F493" s="68" t="s">
        <v>2950</v>
      </c>
      <c r="G493" s="68"/>
      <c r="H493" s="68"/>
      <c r="I493" s="68"/>
      <c r="J493" s="68"/>
    </row>
    <row r="494" spans="1:10" ht="15.6" hidden="1" x14ac:dyDescent="0.3">
      <c r="A494" s="68"/>
      <c r="B494" s="68"/>
      <c r="C494" s="68"/>
      <c r="D494" s="68"/>
      <c r="E494" s="339" t="s">
        <v>2951</v>
      </c>
      <c r="F494" s="68" t="s">
        <v>2952</v>
      </c>
      <c r="G494" s="68"/>
      <c r="H494" s="68"/>
      <c r="I494" s="68"/>
      <c r="J494" s="68"/>
    </row>
    <row r="495" spans="1:10" ht="15.6" hidden="1" x14ac:dyDescent="0.3">
      <c r="A495" s="68"/>
      <c r="B495" s="68"/>
      <c r="C495" s="68"/>
      <c r="D495" s="68"/>
      <c r="E495" s="339" t="s">
        <v>2953</v>
      </c>
      <c r="F495" s="68" t="s">
        <v>2954</v>
      </c>
      <c r="G495" s="68"/>
      <c r="H495" s="68"/>
      <c r="I495" s="68"/>
      <c r="J495" s="68"/>
    </row>
    <row r="496" spans="1:10" ht="15.6" hidden="1" x14ac:dyDescent="0.3">
      <c r="A496" s="68"/>
      <c r="B496" s="68"/>
      <c r="C496" s="68"/>
      <c r="D496" s="68"/>
      <c r="E496" s="339" t="s">
        <v>2955</v>
      </c>
      <c r="F496" s="68" t="s">
        <v>2956</v>
      </c>
      <c r="G496" s="68"/>
      <c r="H496" s="68"/>
      <c r="I496" s="68"/>
      <c r="J496" s="68"/>
    </row>
    <row r="497" spans="1:10" ht="15.6" hidden="1" x14ac:dyDescent="0.3">
      <c r="A497" s="68"/>
      <c r="B497" s="68"/>
      <c r="C497" s="68"/>
      <c r="D497" s="68"/>
      <c r="E497" s="339" t="s">
        <v>2957</v>
      </c>
      <c r="F497" s="68" t="s">
        <v>2958</v>
      </c>
      <c r="G497" s="68"/>
      <c r="H497" s="68"/>
      <c r="I497" s="68"/>
      <c r="J497" s="68"/>
    </row>
    <row r="498" spans="1:10" ht="15.6" hidden="1" x14ac:dyDescent="0.3">
      <c r="A498" s="68"/>
      <c r="B498" s="68"/>
      <c r="C498" s="68"/>
      <c r="D498" s="68"/>
      <c r="E498" s="339" t="s">
        <v>2959</v>
      </c>
      <c r="F498" s="68" t="s">
        <v>2960</v>
      </c>
      <c r="G498" s="68"/>
      <c r="H498" s="68"/>
      <c r="I498" s="68"/>
      <c r="J498" s="68"/>
    </row>
    <row r="499" spans="1:10" ht="15.6" hidden="1" x14ac:dyDescent="0.3">
      <c r="A499" s="68"/>
      <c r="B499" s="68"/>
      <c r="C499" s="68"/>
      <c r="D499" s="68"/>
      <c r="E499" s="339" t="s">
        <v>2961</v>
      </c>
      <c r="F499" s="68" t="s">
        <v>2962</v>
      </c>
      <c r="G499" s="68"/>
      <c r="H499" s="68"/>
      <c r="I499" s="68"/>
      <c r="J499" s="68"/>
    </row>
    <row r="500" spans="1:10" ht="15.6" hidden="1" x14ac:dyDescent="0.3">
      <c r="A500" s="68"/>
      <c r="B500" s="68"/>
      <c r="C500" s="68"/>
      <c r="D500" s="68"/>
      <c r="E500" s="339" t="s">
        <v>2963</v>
      </c>
      <c r="F500" s="68" t="s">
        <v>2964</v>
      </c>
      <c r="G500" s="68"/>
      <c r="H500" s="68"/>
      <c r="I500" s="68"/>
      <c r="J500" s="68"/>
    </row>
    <row r="501" spans="1:10" ht="15.6" hidden="1" x14ac:dyDescent="0.3">
      <c r="A501" s="68"/>
      <c r="B501" s="68"/>
      <c r="C501" s="68"/>
      <c r="D501" s="68"/>
      <c r="E501" s="339" t="s">
        <v>1014</v>
      </c>
      <c r="F501" s="68" t="s">
        <v>1023</v>
      </c>
      <c r="G501" s="68"/>
      <c r="H501" s="68"/>
      <c r="I501" s="68"/>
      <c r="J501" s="68"/>
    </row>
    <row r="502" spans="1:10" ht="15.6" hidden="1" x14ac:dyDescent="0.3">
      <c r="A502" s="68"/>
      <c r="B502" s="68"/>
      <c r="C502" s="68"/>
      <c r="D502" s="68"/>
      <c r="E502" s="339" t="s">
        <v>1016</v>
      </c>
      <c r="F502" s="68" t="s">
        <v>1025</v>
      </c>
      <c r="G502" s="68"/>
      <c r="H502" s="68"/>
      <c r="I502" s="68"/>
      <c r="J502" s="68"/>
    </row>
    <row r="503" spans="1:10" ht="15.6" hidden="1" x14ac:dyDescent="0.3">
      <c r="A503" s="68"/>
      <c r="B503" s="68"/>
      <c r="C503" s="68"/>
      <c r="D503" s="68"/>
      <c r="E503" s="339" t="s">
        <v>1018</v>
      </c>
      <c r="F503" s="68" t="s">
        <v>1027</v>
      </c>
      <c r="G503" s="68"/>
      <c r="H503" s="68"/>
      <c r="I503" s="68"/>
      <c r="J503" s="68"/>
    </row>
    <row r="504" spans="1:10" ht="15.6" hidden="1" x14ac:dyDescent="0.3">
      <c r="A504" s="68"/>
      <c r="B504" s="68"/>
      <c r="C504" s="68"/>
      <c r="D504" s="68"/>
      <c r="E504" s="339" t="s">
        <v>1020</v>
      </c>
      <c r="F504" s="68" t="s">
        <v>1029</v>
      </c>
      <c r="G504" s="68"/>
      <c r="H504" s="68"/>
      <c r="I504" s="68"/>
      <c r="J504" s="68"/>
    </row>
    <row r="505" spans="1:10" ht="15.6" hidden="1" x14ac:dyDescent="0.3">
      <c r="A505" s="68"/>
      <c r="B505" s="68"/>
      <c r="C505" s="68"/>
      <c r="D505" s="68"/>
      <c r="E505" s="339" t="s">
        <v>1022</v>
      </c>
      <c r="F505" s="68" t="s">
        <v>1031</v>
      </c>
      <c r="G505" s="68"/>
      <c r="H505" s="68"/>
      <c r="I505" s="68"/>
      <c r="J505" s="68"/>
    </row>
    <row r="506" spans="1:10" ht="15.6" hidden="1" x14ac:dyDescent="0.3">
      <c r="A506" s="68"/>
      <c r="B506" s="68"/>
      <c r="C506" s="68"/>
      <c r="D506" s="68"/>
      <c r="E506" s="339" t="s">
        <v>2965</v>
      </c>
      <c r="F506" s="68" t="s">
        <v>2966</v>
      </c>
      <c r="G506" s="68"/>
      <c r="H506" s="68"/>
      <c r="I506" s="68"/>
      <c r="J506" s="68"/>
    </row>
    <row r="507" spans="1:10" ht="15.6" hidden="1" x14ac:dyDescent="0.3">
      <c r="A507" s="68"/>
      <c r="B507" s="68"/>
      <c r="C507" s="68"/>
      <c r="D507" s="68"/>
      <c r="E507" s="339" t="s">
        <v>2967</v>
      </c>
      <c r="F507" s="68" t="s">
        <v>2968</v>
      </c>
      <c r="G507" s="68"/>
      <c r="H507" s="68"/>
      <c r="I507" s="68"/>
      <c r="J507" s="68"/>
    </row>
    <row r="508" spans="1:10" ht="15.6" hidden="1" x14ac:dyDescent="0.3">
      <c r="A508" s="68"/>
      <c r="B508" s="68"/>
      <c r="C508" s="68"/>
      <c r="D508" s="68"/>
      <c r="E508" s="339" t="s">
        <v>2969</v>
      </c>
      <c r="F508" s="68" t="s">
        <v>2970</v>
      </c>
      <c r="G508" s="68"/>
      <c r="H508" s="68"/>
      <c r="I508" s="68"/>
      <c r="J508" s="68"/>
    </row>
    <row r="509" spans="1:10" ht="15.6" hidden="1" x14ac:dyDescent="0.3">
      <c r="A509" s="68"/>
      <c r="B509" s="68"/>
      <c r="C509" s="68"/>
      <c r="D509" s="68"/>
      <c r="E509" s="339" t="s">
        <v>1028</v>
      </c>
      <c r="F509" s="68" t="s">
        <v>1037</v>
      </c>
      <c r="G509" s="68"/>
      <c r="H509" s="68"/>
      <c r="I509" s="68"/>
      <c r="J509" s="68"/>
    </row>
    <row r="510" spans="1:10" ht="15.6" hidden="1" x14ac:dyDescent="0.3">
      <c r="A510" s="68"/>
      <c r="B510" s="68"/>
      <c r="C510" s="68"/>
      <c r="D510" s="68"/>
      <c r="E510" s="339" t="s">
        <v>1030</v>
      </c>
      <c r="F510" s="68" t="s">
        <v>1038</v>
      </c>
      <c r="G510" s="68"/>
      <c r="H510" s="68"/>
      <c r="I510" s="68"/>
      <c r="J510" s="68"/>
    </row>
    <row r="511" spans="1:10" ht="15.6" hidden="1" x14ac:dyDescent="0.3">
      <c r="A511" s="68"/>
      <c r="B511" s="68"/>
      <c r="C511" s="68"/>
      <c r="D511" s="68"/>
      <c r="E511" s="339" t="s">
        <v>1032</v>
      </c>
      <c r="F511" s="68" t="s">
        <v>1040</v>
      </c>
      <c r="G511" s="68"/>
      <c r="H511" s="68"/>
      <c r="I511" s="68"/>
      <c r="J511" s="68"/>
    </row>
    <row r="512" spans="1:10" ht="15.6" hidden="1" x14ac:dyDescent="0.3">
      <c r="A512" s="68"/>
      <c r="B512" s="68"/>
      <c r="C512" s="68"/>
      <c r="D512" s="68"/>
      <c r="E512" s="339" t="s">
        <v>1034</v>
      </c>
      <c r="F512" s="68" t="s">
        <v>1042</v>
      </c>
      <c r="G512" s="68"/>
      <c r="H512" s="68"/>
      <c r="I512" s="68"/>
      <c r="J512" s="68"/>
    </row>
    <row r="513" spans="1:10" ht="15.6" hidden="1" x14ac:dyDescent="0.3">
      <c r="A513" s="68"/>
      <c r="B513" s="68"/>
      <c r="C513" s="68"/>
      <c r="D513" s="68"/>
      <c r="E513" s="339" t="s">
        <v>1036</v>
      </c>
      <c r="F513" s="68" t="s">
        <v>1044</v>
      </c>
      <c r="G513" s="68"/>
      <c r="H513" s="68"/>
      <c r="I513" s="68"/>
      <c r="J513" s="68"/>
    </row>
    <row r="514" spans="1:10" ht="15.6" hidden="1" x14ac:dyDescent="0.3">
      <c r="A514" s="68"/>
      <c r="B514" s="68"/>
      <c r="C514" s="68"/>
      <c r="D514" s="68"/>
      <c r="E514" s="339" t="s">
        <v>2971</v>
      </c>
      <c r="F514" s="68" t="s">
        <v>2972</v>
      </c>
      <c r="G514" s="68"/>
      <c r="H514" s="68"/>
      <c r="I514" s="68"/>
      <c r="J514" s="68"/>
    </row>
    <row r="515" spans="1:10" ht="15.6" hidden="1" x14ac:dyDescent="0.3">
      <c r="A515" s="68"/>
      <c r="B515" s="68"/>
      <c r="C515" s="68"/>
      <c r="D515" s="68"/>
      <c r="E515" s="339" t="s">
        <v>2973</v>
      </c>
      <c r="F515" s="68" t="s">
        <v>2974</v>
      </c>
      <c r="G515" s="68"/>
      <c r="H515" s="68"/>
      <c r="I515" s="68"/>
      <c r="J515" s="68"/>
    </row>
    <row r="516" spans="1:10" ht="15.6" hidden="1" x14ac:dyDescent="0.3">
      <c r="A516" s="68"/>
      <c r="B516" s="68"/>
      <c r="C516" s="68"/>
      <c r="D516" s="68"/>
      <c r="E516" s="339" t="s">
        <v>2975</v>
      </c>
      <c r="F516" s="68" t="s">
        <v>2976</v>
      </c>
      <c r="G516" s="68"/>
      <c r="H516" s="68"/>
      <c r="I516" s="68"/>
      <c r="J516" s="68"/>
    </row>
    <row r="517" spans="1:10" ht="15.6" hidden="1" x14ac:dyDescent="0.3">
      <c r="A517" s="68"/>
      <c r="B517" s="68"/>
      <c r="C517" s="68"/>
      <c r="D517" s="68"/>
      <c r="E517" s="339" t="s">
        <v>2977</v>
      </c>
      <c r="F517" s="68" t="s">
        <v>1050</v>
      </c>
      <c r="G517" s="68"/>
      <c r="H517" s="68"/>
      <c r="I517" s="68"/>
      <c r="J517" s="68"/>
    </row>
    <row r="518" spans="1:10" ht="15.6" hidden="1" x14ac:dyDescent="0.3">
      <c r="A518" s="68"/>
      <c r="B518" s="68"/>
      <c r="C518" s="68"/>
      <c r="D518" s="68"/>
      <c r="E518" s="339" t="s">
        <v>2978</v>
      </c>
      <c r="F518" s="68" t="s">
        <v>2979</v>
      </c>
      <c r="G518" s="68"/>
      <c r="H518" s="68"/>
      <c r="I518" s="68"/>
      <c r="J518" s="68"/>
    </row>
    <row r="519" spans="1:10" ht="15.6" hidden="1" x14ac:dyDescent="0.3">
      <c r="A519" s="68"/>
      <c r="B519" s="68"/>
      <c r="C519" s="68"/>
      <c r="D519" s="68"/>
      <c r="E519" s="339" t="s">
        <v>2980</v>
      </c>
      <c r="F519" s="68" t="s">
        <v>2981</v>
      </c>
      <c r="G519" s="68"/>
      <c r="H519" s="68"/>
      <c r="I519" s="68"/>
      <c r="J519" s="68"/>
    </row>
    <row r="520" spans="1:10" ht="15.6" hidden="1" x14ac:dyDescent="0.3">
      <c r="A520" s="68"/>
      <c r="B520" s="68"/>
      <c r="C520" s="68"/>
      <c r="D520" s="68"/>
      <c r="E520" s="339" t="s">
        <v>2982</v>
      </c>
      <c r="F520" s="68" t="s">
        <v>2983</v>
      </c>
      <c r="G520" s="68"/>
      <c r="H520" s="68"/>
      <c r="I520" s="68"/>
      <c r="J520" s="68"/>
    </row>
    <row r="521" spans="1:10" ht="15.6" hidden="1" x14ac:dyDescent="0.3">
      <c r="A521" s="68"/>
      <c r="B521" s="68"/>
      <c r="C521" s="68"/>
      <c r="D521" s="68"/>
      <c r="E521" s="339" t="s">
        <v>2984</v>
      </c>
      <c r="F521" s="68" t="s">
        <v>2985</v>
      </c>
      <c r="G521" s="68"/>
      <c r="H521" s="68"/>
      <c r="I521" s="68"/>
      <c r="J521" s="68"/>
    </row>
    <row r="522" spans="1:10" ht="15.6" hidden="1" x14ac:dyDescent="0.3">
      <c r="A522" s="68"/>
      <c r="B522" s="68"/>
      <c r="C522" s="68"/>
      <c r="D522" s="68"/>
      <c r="E522" s="339" t="s">
        <v>2986</v>
      </c>
      <c r="F522" s="68" t="s">
        <v>2987</v>
      </c>
      <c r="G522" s="68"/>
      <c r="H522" s="68"/>
      <c r="I522" s="68"/>
      <c r="J522" s="68"/>
    </row>
    <row r="523" spans="1:10" ht="15.6" hidden="1" x14ac:dyDescent="0.3">
      <c r="A523" s="68"/>
      <c r="B523" s="68"/>
      <c r="C523" s="68"/>
      <c r="D523" s="68"/>
      <c r="E523" s="339" t="s">
        <v>2988</v>
      </c>
      <c r="F523" s="68" t="s">
        <v>2989</v>
      </c>
      <c r="G523" s="68"/>
      <c r="H523" s="68"/>
      <c r="I523" s="68"/>
      <c r="J523" s="68"/>
    </row>
    <row r="524" spans="1:10" ht="15.6" hidden="1" x14ac:dyDescent="0.3">
      <c r="A524" s="68"/>
      <c r="B524" s="68"/>
      <c r="C524" s="68"/>
      <c r="D524" s="68"/>
      <c r="E524" s="339" t="s">
        <v>2990</v>
      </c>
      <c r="F524" s="68" t="s">
        <v>2991</v>
      </c>
      <c r="G524" s="68"/>
      <c r="H524" s="68"/>
      <c r="I524" s="68"/>
      <c r="J524" s="68"/>
    </row>
    <row r="525" spans="1:10" ht="15.6" hidden="1" x14ac:dyDescent="0.3">
      <c r="A525" s="68"/>
      <c r="B525" s="68"/>
      <c r="C525" s="68"/>
      <c r="D525" s="68"/>
      <c r="E525" s="339" t="s">
        <v>1055</v>
      </c>
      <c r="F525" s="68" t="s">
        <v>1064</v>
      </c>
      <c r="G525" s="68"/>
      <c r="H525" s="68"/>
      <c r="I525" s="68"/>
      <c r="J525" s="68"/>
    </row>
    <row r="526" spans="1:10" ht="15.6" hidden="1" x14ac:dyDescent="0.3">
      <c r="A526" s="68"/>
      <c r="B526" s="68"/>
      <c r="C526" s="68"/>
      <c r="D526" s="68"/>
      <c r="E526" s="339" t="s">
        <v>1057</v>
      </c>
      <c r="F526" s="68" t="s">
        <v>1066</v>
      </c>
      <c r="G526" s="68"/>
      <c r="H526" s="68"/>
      <c r="I526" s="68"/>
      <c r="J526" s="68"/>
    </row>
    <row r="527" spans="1:10" ht="15.6" hidden="1" x14ac:dyDescent="0.3">
      <c r="A527" s="68"/>
      <c r="B527" s="68"/>
      <c r="C527" s="68"/>
      <c r="D527" s="68"/>
      <c r="E527" s="339" t="s">
        <v>2992</v>
      </c>
      <c r="F527" s="68" t="s">
        <v>2993</v>
      </c>
      <c r="G527" s="68"/>
      <c r="H527" s="68"/>
      <c r="I527" s="68"/>
      <c r="J527" s="68"/>
    </row>
    <row r="528" spans="1:10" ht="15.6" hidden="1" x14ac:dyDescent="0.3">
      <c r="A528" s="68"/>
      <c r="B528" s="68"/>
      <c r="C528" s="68"/>
      <c r="D528" s="68"/>
      <c r="E528" s="339" t="s">
        <v>2994</v>
      </c>
      <c r="F528" s="68" t="s">
        <v>2995</v>
      </c>
      <c r="G528" s="68"/>
      <c r="H528" s="68"/>
      <c r="I528" s="68"/>
      <c r="J528" s="68"/>
    </row>
    <row r="529" spans="1:10" ht="15.6" hidden="1" x14ac:dyDescent="0.3">
      <c r="A529" s="68"/>
      <c r="B529" s="68"/>
      <c r="C529" s="68"/>
      <c r="D529" s="68"/>
      <c r="E529" s="339" t="s">
        <v>2996</v>
      </c>
      <c r="F529" s="68" t="s">
        <v>2997</v>
      </c>
      <c r="G529" s="68"/>
      <c r="H529" s="68"/>
      <c r="I529" s="68"/>
      <c r="J529" s="68"/>
    </row>
    <row r="530" spans="1:10" ht="15.6" hidden="1" x14ac:dyDescent="0.3">
      <c r="A530" s="68"/>
      <c r="B530" s="68"/>
      <c r="C530" s="68"/>
      <c r="D530" s="68"/>
      <c r="E530" s="339" t="s">
        <v>2998</v>
      </c>
      <c r="F530" s="68" t="s">
        <v>2999</v>
      </c>
      <c r="G530" s="68"/>
      <c r="H530" s="68"/>
      <c r="I530" s="68"/>
      <c r="J530" s="68"/>
    </row>
    <row r="531" spans="1:10" ht="15.6" hidden="1" x14ac:dyDescent="0.3">
      <c r="A531" s="68"/>
      <c r="B531" s="68"/>
      <c r="C531" s="68"/>
      <c r="D531" s="68"/>
      <c r="E531" s="339" t="s">
        <v>3000</v>
      </c>
      <c r="F531" s="68" t="s">
        <v>1074</v>
      </c>
      <c r="G531" s="68"/>
      <c r="H531" s="68"/>
      <c r="I531" s="68"/>
      <c r="J531" s="68"/>
    </row>
    <row r="532" spans="1:10" ht="15.6" hidden="1" x14ac:dyDescent="0.3">
      <c r="A532" s="68"/>
      <c r="B532" s="68"/>
      <c r="C532" s="68"/>
      <c r="D532" s="68"/>
      <c r="E532" s="339" t="s">
        <v>1067</v>
      </c>
      <c r="F532" s="68" t="s">
        <v>1076</v>
      </c>
      <c r="G532" s="68"/>
      <c r="H532" s="68"/>
      <c r="I532" s="68"/>
      <c r="J532" s="68"/>
    </row>
    <row r="533" spans="1:10" ht="15.6" hidden="1" x14ac:dyDescent="0.3">
      <c r="A533" s="68"/>
      <c r="B533" s="68"/>
      <c r="C533" s="68"/>
      <c r="D533" s="68"/>
      <c r="E533" s="339" t="s">
        <v>3001</v>
      </c>
      <c r="F533" s="68" t="s">
        <v>3002</v>
      </c>
      <c r="G533" s="68"/>
      <c r="H533" s="68"/>
      <c r="I533" s="68"/>
      <c r="J533" s="68"/>
    </row>
    <row r="534" spans="1:10" ht="15.6" hidden="1" x14ac:dyDescent="0.3">
      <c r="A534" s="68"/>
      <c r="B534" s="68"/>
      <c r="C534" s="68"/>
      <c r="D534" s="68"/>
      <c r="E534" s="339" t="s">
        <v>3003</v>
      </c>
      <c r="F534" s="68" t="s">
        <v>3004</v>
      </c>
      <c r="G534" s="68"/>
      <c r="H534" s="68"/>
      <c r="I534" s="68"/>
      <c r="J534" s="68"/>
    </row>
    <row r="535" spans="1:10" ht="15.6" hidden="1" x14ac:dyDescent="0.3">
      <c r="A535" s="68"/>
      <c r="B535" s="68"/>
      <c r="C535" s="68"/>
      <c r="D535" s="68"/>
      <c r="E535" s="339" t="s">
        <v>3005</v>
      </c>
      <c r="F535" s="68" t="s">
        <v>1080</v>
      </c>
      <c r="G535" s="68"/>
      <c r="H535" s="68"/>
      <c r="I535" s="68"/>
      <c r="J535" s="68"/>
    </row>
    <row r="536" spans="1:10" ht="15.6" hidden="1" x14ac:dyDescent="0.3">
      <c r="A536" s="68"/>
      <c r="B536" s="68"/>
      <c r="C536" s="68"/>
      <c r="D536" s="68"/>
      <c r="E536" s="339" t="s">
        <v>3006</v>
      </c>
      <c r="F536" s="68" t="s">
        <v>1082</v>
      </c>
      <c r="G536" s="68"/>
      <c r="H536" s="68"/>
      <c r="I536" s="68"/>
      <c r="J536" s="68"/>
    </row>
    <row r="537" spans="1:10" ht="15.6" hidden="1" x14ac:dyDescent="0.3">
      <c r="A537" s="68"/>
      <c r="B537" s="68"/>
      <c r="C537" s="68"/>
      <c r="D537" s="68"/>
      <c r="E537" s="339" t="s">
        <v>3007</v>
      </c>
      <c r="F537" s="68" t="s">
        <v>1084</v>
      </c>
      <c r="G537" s="68"/>
      <c r="H537" s="68"/>
      <c r="I537" s="68"/>
      <c r="J537" s="68"/>
    </row>
    <row r="538" spans="1:10" ht="15.6" hidden="1" x14ac:dyDescent="0.3">
      <c r="A538" s="68"/>
      <c r="B538" s="68"/>
      <c r="C538" s="68"/>
      <c r="D538" s="68"/>
      <c r="E538" s="339" t="s">
        <v>3008</v>
      </c>
      <c r="F538" s="68" t="s">
        <v>3009</v>
      </c>
      <c r="G538" s="68"/>
      <c r="H538" s="68"/>
      <c r="I538" s="68"/>
      <c r="J538" s="68"/>
    </row>
    <row r="539" spans="1:10" ht="15.6" hidden="1" x14ac:dyDescent="0.3">
      <c r="A539" s="68"/>
      <c r="B539" s="68"/>
      <c r="C539" s="68"/>
      <c r="D539" s="68"/>
      <c r="E539" s="339" t="s">
        <v>3010</v>
      </c>
      <c r="F539" s="68" t="s">
        <v>1086</v>
      </c>
      <c r="G539" s="68"/>
      <c r="H539" s="68"/>
      <c r="I539" s="68"/>
      <c r="J539" s="68"/>
    </row>
    <row r="540" spans="1:10" ht="15.6" hidden="1" x14ac:dyDescent="0.3">
      <c r="A540" s="68"/>
      <c r="B540" s="68"/>
      <c r="C540" s="68"/>
      <c r="D540" s="68"/>
      <c r="E540" s="339" t="s">
        <v>3011</v>
      </c>
      <c r="F540" s="68" t="s">
        <v>1088</v>
      </c>
      <c r="G540" s="68"/>
      <c r="H540" s="68"/>
      <c r="I540" s="68"/>
      <c r="J540" s="68"/>
    </row>
    <row r="541" spans="1:10" ht="15.6" hidden="1" x14ac:dyDescent="0.3">
      <c r="A541" s="68"/>
      <c r="B541" s="68"/>
      <c r="C541" s="68"/>
      <c r="D541" s="68"/>
      <c r="E541" s="339" t="s">
        <v>3012</v>
      </c>
      <c r="F541" s="68" t="s">
        <v>1090</v>
      </c>
      <c r="G541" s="68"/>
      <c r="H541" s="68"/>
      <c r="I541" s="68"/>
      <c r="J541" s="68"/>
    </row>
    <row r="542" spans="1:10" ht="15.6" hidden="1" x14ac:dyDescent="0.3">
      <c r="A542" s="68"/>
      <c r="B542" s="68"/>
      <c r="C542" s="68"/>
      <c r="D542" s="68"/>
      <c r="E542" s="339" t="s">
        <v>3013</v>
      </c>
      <c r="F542" s="68" t="s">
        <v>1092</v>
      </c>
      <c r="G542" s="68"/>
      <c r="H542" s="68"/>
      <c r="I542" s="68"/>
      <c r="J542" s="68"/>
    </row>
    <row r="543" spans="1:10" ht="15.6" hidden="1" x14ac:dyDescent="0.3">
      <c r="A543" s="68"/>
      <c r="B543" s="68"/>
      <c r="C543" s="68"/>
      <c r="D543" s="68"/>
      <c r="E543" s="339" t="s">
        <v>1085</v>
      </c>
      <c r="F543" s="68" t="s">
        <v>1094</v>
      </c>
      <c r="G543" s="68"/>
      <c r="H543" s="68"/>
      <c r="I543" s="68"/>
      <c r="J543" s="68"/>
    </row>
    <row r="544" spans="1:10" ht="15.6" hidden="1" x14ac:dyDescent="0.3">
      <c r="A544" s="68"/>
      <c r="B544" s="68"/>
      <c r="C544" s="68"/>
      <c r="D544" s="68"/>
      <c r="E544" s="339" t="s">
        <v>1087</v>
      </c>
      <c r="F544" s="68" t="s">
        <v>1096</v>
      </c>
      <c r="G544" s="68"/>
      <c r="H544" s="68"/>
      <c r="I544" s="68"/>
      <c r="J544" s="68"/>
    </row>
    <row r="545" spans="1:10" ht="15.6" hidden="1" x14ac:dyDescent="0.3">
      <c r="A545" s="68"/>
      <c r="B545" s="68"/>
      <c r="C545" s="68"/>
      <c r="D545" s="68"/>
      <c r="E545" s="339" t="s">
        <v>3014</v>
      </c>
      <c r="F545" s="68" t="s">
        <v>3015</v>
      </c>
      <c r="G545" s="68"/>
      <c r="H545" s="68"/>
      <c r="I545" s="68"/>
      <c r="J545" s="68"/>
    </row>
    <row r="546" spans="1:10" ht="15.6" hidden="1" x14ac:dyDescent="0.3">
      <c r="A546" s="68"/>
      <c r="B546" s="68"/>
      <c r="C546" s="68"/>
      <c r="D546" s="68"/>
      <c r="E546" s="339" t="s">
        <v>3016</v>
      </c>
      <c r="F546" s="68" t="s">
        <v>3017</v>
      </c>
      <c r="G546" s="68"/>
      <c r="H546" s="68"/>
      <c r="I546" s="68"/>
      <c r="J546" s="68"/>
    </row>
    <row r="547" spans="1:10" ht="15.6" hidden="1" x14ac:dyDescent="0.3">
      <c r="A547" s="68"/>
      <c r="B547" s="68"/>
      <c r="C547" s="68"/>
      <c r="D547" s="68"/>
      <c r="E547" s="339" t="s">
        <v>3018</v>
      </c>
      <c r="F547" s="68" t="s">
        <v>3019</v>
      </c>
      <c r="G547" s="68"/>
      <c r="H547" s="68"/>
      <c r="I547" s="68"/>
      <c r="J547" s="68"/>
    </row>
    <row r="548" spans="1:10" ht="15.6" hidden="1" x14ac:dyDescent="0.3">
      <c r="A548" s="68"/>
      <c r="B548" s="68"/>
      <c r="C548" s="68"/>
      <c r="D548" s="68"/>
      <c r="E548" s="339" t="s">
        <v>3020</v>
      </c>
      <c r="F548" s="68" t="s">
        <v>3021</v>
      </c>
      <c r="G548" s="68"/>
      <c r="H548" s="68"/>
      <c r="I548" s="68"/>
      <c r="J548" s="68"/>
    </row>
    <row r="549" spans="1:10" ht="15.6" hidden="1" x14ac:dyDescent="0.3">
      <c r="A549" s="68"/>
      <c r="B549" s="68"/>
      <c r="C549" s="68"/>
      <c r="D549" s="68"/>
      <c r="E549" s="339" t="s">
        <v>3022</v>
      </c>
      <c r="F549" s="68" t="s">
        <v>3023</v>
      </c>
      <c r="G549" s="68"/>
      <c r="H549" s="68"/>
      <c r="I549" s="68"/>
      <c r="J549" s="68"/>
    </row>
    <row r="550" spans="1:10" ht="15.6" hidden="1" x14ac:dyDescent="0.3">
      <c r="A550" s="68"/>
      <c r="B550" s="68"/>
      <c r="C550" s="68"/>
      <c r="D550" s="68"/>
      <c r="E550" s="339" t="s">
        <v>1097</v>
      </c>
      <c r="F550" s="68" t="s">
        <v>1106</v>
      </c>
      <c r="G550" s="68"/>
      <c r="H550" s="68"/>
      <c r="I550" s="68"/>
      <c r="J550" s="68"/>
    </row>
    <row r="551" spans="1:10" ht="15.6" hidden="1" x14ac:dyDescent="0.3">
      <c r="A551" s="68"/>
      <c r="B551" s="68"/>
      <c r="C551" s="68"/>
      <c r="D551" s="68"/>
      <c r="E551" s="339" t="s">
        <v>1099</v>
      </c>
      <c r="F551" s="68" t="s">
        <v>1108</v>
      </c>
      <c r="G551" s="68"/>
      <c r="H551" s="68"/>
      <c r="I551" s="68"/>
      <c r="J551" s="68"/>
    </row>
    <row r="552" spans="1:10" ht="15.6" hidden="1" x14ac:dyDescent="0.3">
      <c r="A552" s="68"/>
      <c r="B552" s="68"/>
      <c r="C552" s="68"/>
      <c r="D552" s="68"/>
      <c r="E552" s="339" t="s">
        <v>1101</v>
      </c>
      <c r="F552" s="68" t="s">
        <v>1110</v>
      </c>
      <c r="G552" s="68"/>
      <c r="H552" s="68"/>
      <c r="I552" s="68"/>
      <c r="J552" s="68"/>
    </row>
    <row r="553" spans="1:10" ht="15.6" hidden="1" x14ac:dyDescent="0.3">
      <c r="A553" s="68"/>
      <c r="B553" s="68"/>
      <c r="C553" s="68"/>
      <c r="D553" s="68"/>
      <c r="E553" s="339" t="s">
        <v>1103</v>
      </c>
      <c r="F553" s="68" t="s">
        <v>1112</v>
      </c>
      <c r="G553" s="68"/>
      <c r="H553" s="68"/>
      <c r="I553" s="68"/>
      <c r="J553" s="68"/>
    </row>
    <row r="554" spans="1:10" ht="15.6" hidden="1" x14ac:dyDescent="0.3">
      <c r="A554" s="68"/>
      <c r="B554" s="68"/>
      <c r="C554" s="68"/>
      <c r="D554" s="68"/>
      <c r="E554" s="339" t="s">
        <v>1105</v>
      </c>
      <c r="F554" s="68" t="s">
        <v>1114</v>
      </c>
      <c r="G554" s="68"/>
      <c r="H554" s="68"/>
      <c r="I554" s="68"/>
      <c r="J554" s="68"/>
    </row>
    <row r="555" spans="1:10" ht="15.6" hidden="1" x14ac:dyDescent="0.3">
      <c r="A555" s="68"/>
      <c r="B555" s="68"/>
      <c r="C555" s="68"/>
      <c r="D555" s="68"/>
      <c r="E555" s="339" t="s">
        <v>1107</v>
      </c>
      <c r="F555" s="68" t="s">
        <v>1116</v>
      </c>
      <c r="G555" s="68"/>
      <c r="H555" s="68"/>
      <c r="I555" s="68"/>
      <c r="J555" s="68"/>
    </row>
    <row r="556" spans="1:10" ht="15.6" hidden="1" x14ac:dyDescent="0.3">
      <c r="A556" s="68"/>
      <c r="B556" s="68"/>
      <c r="C556" s="68"/>
      <c r="D556" s="68"/>
      <c r="E556" s="339" t="s">
        <v>1109</v>
      </c>
      <c r="F556" s="68" t="s">
        <v>1118</v>
      </c>
      <c r="G556" s="68"/>
      <c r="H556" s="68"/>
      <c r="I556" s="68"/>
      <c r="J556" s="68"/>
    </row>
    <row r="557" spans="1:10" ht="15.6" hidden="1" x14ac:dyDescent="0.3">
      <c r="A557" s="68"/>
      <c r="B557" s="68"/>
      <c r="C557" s="68"/>
      <c r="D557" s="68"/>
      <c r="E557" s="339" t="s">
        <v>1111</v>
      </c>
      <c r="F557" s="68" t="s">
        <v>1120</v>
      </c>
      <c r="G557" s="68"/>
      <c r="H557" s="68"/>
      <c r="I557" s="68"/>
      <c r="J557" s="68"/>
    </row>
    <row r="558" spans="1:10" ht="15.6" hidden="1" x14ac:dyDescent="0.3">
      <c r="A558" s="68"/>
      <c r="B558" s="68"/>
      <c r="C558" s="68"/>
      <c r="D558" s="68"/>
      <c r="E558" s="339" t="s">
        <v>1113</v>
      </c>
      <c r="F558" s="68" t="s">
        <v>1122</v>
      </c>
      <c r="G558" s="68"/>
      <c r="H558" s="68"/>
      <c r="I558" s="68"/>
      <c r="J558" s="68"/>
    </row>
    <row r="559" spans="1:10" ht="15.6" hidden="1" x14ac:dyDescent="0.3">
      <c r="A559" s="68"/>
      <c r="B559" s="68"/>
      <c r="C559" s="68"/>
      <c r="D559" s="68"/>
      <c r="E559" s="339" t="s">
        <v>1115</v>
      </c>
      <c r="F559" s="68" t="s">
        <v>1124</v>
      </c>
      <c r="G559" s="68"/>
      <c r="H559" s="68"/>
      <c r="I559" s="68"/>
      <c r="J559" s="68"/>
    </row>
    <row r="560" spans="1:10" ht="15.6" hidden="1" x14ac:dyDescent="0.3">
      <c r="A560" s="68"/>
      <c r="B560" s="68"/>
      <c r="C560" s="68"/>
      <c r="D560" s="68"/>
      <c r="E560" s="339" t="s">
        <v>1117</v>
      </c>
      <c r="F560" s="68" t="s">
        <v>1126</v>
      </c>
      <c r="G560" s="68"/>
      <c r="H560" s="68"/>
      <c r="I560" s="68"/>
      <c r="J560" s="68"/>
    </row>
    <row r="561" spans="1:10" ht="15.6" hidden="1" x14ac:dyDescent="0.3">
      <c r="A561" s="68"/>
      <c r="B561" s="68"/>
      <c r="C561" s="68"/>
      <c r="D561" s="68"/>
      <c r="E561" s="339" t="s">
        <v>1119</v>
      </c>
      <c r="F561" s="68" t="s">
        <v>1128</v>
      </c>
      <c r="G561" s="68"/>
      <c r="H561" s="68"/>
      <c r="I561" s="68"/>
      <c r="J561" s="68"/>
    </row>
    <row r="562" spans="1:10" ht="15.6" hidden="1" x14ac:dyDescent="0.3">
      <c r="A562" s="68"/>
      <c r="B562" s="68"/>
      <c r="C562" s="68"/>
      <c r="D562" s="68"/>
      <c r="E562" s="339" t="s">
        <v>1121</v>
      </c>
      <c r="F562" s="68" t="s">
        <v>1130</v>
      </c>
      <c r="G562" s="68"/>
      <c r="H562" s="68"/>
      <c r="I562" s="68"/>
      <c r="J562" s="68"/>
    </row>
    <row r="563" spans="1:10" ht="15.6" hidden="1" x14ac:dyDescent="0.3">
      <c r="A563" s="68"/>
      <c r="B563" s="68"/>
      <c r="C563" s="68"/>
      <c r="D563" s="68"/>
      <c r="E563" s="339" t="s">
        <v>1123</v>
      </c>
      <c r="F563" s="68" t="s">
        <v>1132</v>
      </c>
      <c r="G563" s="68"/>
      <c r="H563" s="68"/>
      <c r="I563" s="68"/>
      <c r="J563" s="68"/>
    </row>
    <row r="564" spans="1:10" ht="15.6" hidden="1" x14ac:dyDescent="0.3">
      <c r="A564" s="68"/>
      <c r="B564" s="68"/>
      <c r="C564" s="68"/>
      <c r="D564" s="68"/>
      <c r="E564" s="339" t="s">
        <v>1125</v>
      </c>
      <c r="F564" s="68" t="s">
        <v>1134</v>
      </c>
      <c r="G564" s="68"/>
      <c r="H564" s="68"/>
      <c r="I564" s="68"/>
      <c r="J564" s="68"/>
    </row>
    <row r="565" spans="1:10" ht="15.6" hidden="1" x14ac:dyDescent="0.3">
      <c r="A565" s="68"/>
      <c r="B565" s="68"/>
      <c r="C565" s="68"/>
      <c r="D565" s="68"/>
      <c r="E565" s="339" t="s">
        <v>1127</v>
      </c>
      <c r="F565" s="68" t="s">
        <v>1136</v>
      </c>
      <c r="G565" s="68"/>
      <c r="H565" s="68"/>
      <c r="I565" s="68"/>
      <c r="J565" s="68"/>
    </row>
    <row r="566" spans="1:10" ht="15.6" hidden="1" x14ac:dyDescent="0.3">
      <c r="A566" s="68"/>
      <c r="B566" s="68"/>
      <c r="C566" s="68"/>
      <c r="D566" s="68"/>
      <c r="E566" s="339" t="s">
        <v>1129</v>
      </c>
      <c r="F566" s="68" t="s">
        <v>1138</v>
      </c>
      <c r="G566" s="68"/>
      <c r="H566" s="68"/>
      <c r="I566" s="68"/>
      <c r="J566" s="68"/>
    </row>
    <row r="567" spans="1:10" ht="15.6" hidden="1" x14ac:dyDescent="0.3">
      <c r="A567" s="68"/>
      <c r="B567" s="68"/>
      <c r="C567" s="68"/>
      <c r="D567" s="68"/>
      <c r="E567" s="339" t="s">
        <v>1131</v>
      </c>
      <c r="F567" s="68" t="s">
        <v>1140</v>
      </c>
      <c r="G567" s="68"/>
      <c r="H567" s="68"/>
      <c r="I567" s="68"/>
      <c r="J567" s="68"/>
    </row>
    <row r="568" spans="1:10" ht="15.6" hidden="1" x14ac:dyDescent="0.3">
      <c r="A568" s="68"/>
      <c r="B568" s="68"/>
      <c r="C568" s="68"/>
      <c r="D568" s="68"/>
      <c r="E568" s="339" t="s">
        <v>1133</v>
      </c>
      <c r="F568" s="68" t="s">
        <v>1142</v>
      </c>
      <c r="G568" s="68"/>
      <c r="H568" s="68"/>
      <c r="I568" s="68"/>
      <c r="J568" s="68"/>
    </row>
    <row r="569" spans="1:10" ht="15.6" hidden="1" x14ac:dyDescent="0.3">
      <c r="A569" s="68"/>
      <c r="B569" s="68"/>
      <c r="C569" s="68"/>
      <c r="D569" s="68"/>
      <c r="E569" s="339" t="s">
        <v>1135</v>
      </c>
      <c r="F569" s="68" t="s">
        <v>1144</v>
      </c>
      <c r="G569" s="68"/>
      <c r="H569" s="68"/>
      <c r="I569" s="68"/>
      <c r="J569" s="68"/>
    </row>
    <row r="570" spans="1:10" ht="15.6" hidden="1" x14ac:dyDescent="0.3">
      <c r="A570" s="68"/>
      <c r="B570" s="68"/>
      <c r="C570" s="68"/>
      <c r="D570" s="68"/>
      <c r="E570" s="339" t="s">
        <v>1137</v>
      </c>
      <c r="F570" s="68" t="s">
        <v>1146</v>
      </c>
      <c r="G570" s="68"/>
      <c r="H570" s="68"/>
      <c r="I570" s="68"/>
      <c r="J570" s="68"/>
    </row>
    <row r="571" spans="1:10" ht="15.6" hidden="1" x14ac:dyDescent="0.3">
      <c r="A571" s="68"/>
      <c r="B571" s="68"/>
      <c r="C571" s="68"/>
      <c r="D571" s="68"/>
      <c r="E571" s="339" t="s">
        <v>1139</v>
      </c>
      <c r="F571" s="68" t="s">
        <v>1148</v>
      </c>
      <c r="G571" s="68"/>
      <c r="H571" s="68"/>
      <c r="I571" s="68"/>
      <c r="J571" s="68"/>
    </row>
    <row r="572" spans="1:10" ht="15.6" hidden="1" x14ac:dyDescent="0.3">
      <c r="A572" s="68"/>
      <c r="B572" s="68"/>
      <c r="C572" s="68"/>
      <c r="D572" s="68"/>
      <c r="E572" s="339" t="s">
        <v>1141</v>
      </c>
      <c r="F572" s="68" t="s">
        <v>1150</v>
      </c>
      <c r="G572" s="68"/>
      <c r="H572" s="68"/>
      <c r="I572" s="68"/>
      <c r="J572" s="68"/>
    </row>
    <row r="573" spans="1:10" ht="15.6" hidden="1" x14ac:dyDescent="0.3">
      <c r="A573" s="68"/>
      <c r="B573" s="68"/>
      <c r="C573" s="68"/>
      <c r="D573" s="68"/>
      <c r="E573" s="339" t="s">
        <v>1143</v>
      </c>
      <c r="F573" s="68" t="s">
        <v>1152</v>
      </c>
      <c r="G573" s="68"/>
      <c r="H573" s="68"/>
      <c r="I573" s="68"/>
      <c r="J573" s="68"/>
    </row>
    <row r="574" spans="1:10" ht="15.6" hidden="1" x14ac:dyDescent="0.3">
      <c r="A574" s="68"/>
      <c r="B574" s="68"/>
      <c r="C574" s="68"/>
      <c r="D574" s="68"/>
      <c r="E574" s="339" t="s">
        <v>1145</v>
      </c>
      <c r="F574" s="68" t="s">
        <v>1154</v>
      </c>
      <c r="G574" s="68"/>
      <c r="H574" s="68"/>
      <c r="I574" s="68"/>
      <c r="J574" s="68"/>
    </row>
    <row r="575" spans="1:10" ht="15.6" hidden="1" x14ac:dyDescent="0.3">
      <c r="A575" s="68"/>
      <c r="B575" s="68"/>
      <c r="C575" s="68"/>
      <c r="D575" s="68"/>
      <c r="E575" s="339" t="s">
        <v>1147</v>
      </c>
      <c r="F575" s="68" t="s">
        <v>1156</v>
      </c>
      <c r="G575" s="68"/>
      <c r="H575" s="68"/>
      <c r="I575" s="68"/>
      <c r="J575" s="68"/>
    </row>
    <row r="576" spans="1:10" ht="15.6" hidden="1" x14ac:dyDescent="0.3">
      <c r="A576" s="68"/>
      <c r="B576" s="68"/>
      <c r="C576" s="68"/>
      <c r="D576" s="68"/>
      <c r="E576" s="339" t="s">
        <v>1149</v>
      </c>
      <c r="F576" s="68" t="s">
        <v>1158</v>
      </c>
      <c r="G576" s="68"/>
      <c r="H576" s="68"/>
      <c r="I576" s="68"/>
      <c r="J576" s="68"/>
    </row>
    <row r="577" spans="1:10" ht="15.6" hidden="1" x14ac:dyDescent="0.3">
      <c r="A577" s="68"/>
      <c r="B577" s="68"/>
      <c r="C577" s="68"/>
      <c r="D577" s="68"/>
      <c r="E577" s="339" t="s">
        <v>1151</v>
      </c>
      <c r="F577" s="68" t="s">
        <v>1160</v>
      </c>
      <c r="G577" s="68"/>
      <c r="H577" s="68"/>
      <c r="I577" s="68"/>
      <c r="J577" s="68"/>
    </row>
    <row r="578" spans="1:10" ht="15.6" hidden="1" x14ac:dyDescent="0.3">
      <c r="A578" s="68"/>
      <c r="B578" s="68"/>
      <c r="C578" s="68"/>
      <c r="D578" s="68"/>
      <c r="E578" s="339" t="s">
        <v>1153</v>
      </c>
      <c r="F578" s="68" t="s">
        <v>1162</v>
      </c>
      <c r="G578" s="68"/>
      <c r="H578" s="68"/>
      <c r="I578" s="68"/>
      <c r="J578" s="68"/>
    </row>
    <row r="579" spans="1:10" ht="15.6" hidden="1" x14ac:dyDescent="0.3">
      <c r="A579" s="68"/>
      <c r="B579" s="68"/>
      <c r="C579" s="68"/>
      <c r="D579" s="68"/>
      <c r="E579" s="339" t="s">
        <v>1155</v>
      </c>
      <c r="F579" s="68" t="s">
        <v>1164</v>
      </c>
      <c r="G579" s="68"/>
      <c r="H579" s="68"/>
      <c r="I579" s="68"/>
      <c r="J579" s="68"/>
    </row>
    <row r="580" spans="1:10" ht="15.6" hidden="1" x14ac:dyDescent="0.3">
      <c r="A580" s="68"/>
      <c r="B580" s="68"/>
      <c r="C580" s="68"/>
      <c r="D580" s="68"/>
      <c r="E580" s="339" t="s">
        <v>1157</v>
      </c>
      <c r="F580" s="68" t="s">
        <v>1166</v>
      </c>
      <c r="G580" s="68"/>
      <c r="H580" s="68"/>
      <c r="I580" s="68"/>
      <c r="J580" s="68"/>
    </row>
    <row r="581" spans="1:10" ht="15.6" hidden="1" x14ac:dyDescent="0.3">
      <c r="A581" s="68"/>
      <c r="B581" s="68"/>
      <c r="C581" s="68"/>
      <c r="D581" s="68"/>
      <c r="E581" s="339" t="s">
        <v>1159</v>
      </c>
      <c r="F581" s="68" t="s">
        <v>1168</v>
      </c>
      <c r="G581" s="68"/>
      <c r="H581" s="68"/>
      <c r="I581" s="68"/>
      <c r="J581" s="68"/>
    </row>
    <row r="582" spans="1:10" ht="15.6" hidden="1" x14ac:dyDescent="0.3">
      <c r="A582" s="68"/>
      <c r="B582" s="68"/>
      <c r="C582" s="68"/>
      <c r="D582" s="68"/>
      <c r="E582" s="339" t="s">
        <v>3024</v>
      </c>
      <c r="F582" s="68" t="s">
        <v>3025</v>
      </c>
      <c r="G582" s="68"/>
      <c r="H582" s="68"/>
      <c r="I582" s="68"/>
      <c r="J582" s="68"/>
    </row>
    <row r="583" spans="1:10" ht="15.6" hidden="1" x14ac:dyDescent="0.3">
      <c r="A583" s="68"/>
      <c r="B583" s="68"/>
      <c r="C583" s="68"/>
      <c r="D583" s="68"/>
      <c r="E583" s="339" t="s">
        <v>3026</v>
      </c>
      <c r="F583" s="68" t="s">
        <v>1170</v>
      </c>
      <c r="G583" s="68"/>
      <c r="H583" s="68"/>
      <c r="I583" s="68"/>
      <c r="J583" s="68"/>
    </row>
    <row r="584" spans="1:10" ht="15.6" hidden="1" x14ac:dyDescent="0.3">
      <c r="A584" s="68"/>
      <c r="B584" s="68"/>
      <c r="C584" s="68"/>
      <c r="D584" s="68"/>
      <c r="E584" s="339" t="s">
        <v>3027</v>
      </c>
      <c r="F584" s="68" t="s">
        <v>1172</v>
      </c>
      <c r="G584" s="68"/>
      <c r="H584" s="68"/>
      <c r="I584" s="68"/>
      <c r="J584" s="68"/>
    </row>
    <row r="585" spans="1:10" ht="15.6" hidden="1" x14ac:dyDescent="0.3">
      <c r="A585" s="68"/>
      <c r="B585" s="68"/>
      <c r="C585" s="68"/>
      <c r="D585" s="68"/>
      <c r="E585" s="339" t="s">
        <v>3028</v>
      </c>
      <c r="F585" s="68" t="s">
        <v>3029</v>
      </c>
      <c r="G585" s="68"/>
      <c r="H585" s="68"/>
      <c r="I585" s="68"/>
      <c r="J585" s="68"/>
    </row>
    <row r="586" spans="1:10" ht="15.6" hidden="1" x14ac:dyDescent="0.3">
      <c r="A586" s="68"/>
      <c r="B586" s="68"/>
      <c r="C586" s="68"/>
      <c r="D586" s="68"/>
      <c r="E586" s="339" t="s">
        <v>3030</v>
      </c>
      <c r="F586" s="68" t="s">
        <v>1175</v>
      </c>
      <c r="G586" s="68"/>
      <c r="H586" s="68"/>
      <c r="I586" s="68"/>
      <c r="J586" s="68"/>
    </row>
    <row r="587" spans="1:10" ht="15.6" hidden="1" x14ac:dyDescent="0.3">
      <c r="A587" s="68"/>
      <c r="B587" s="68"/>
      <c r="C587" s="68"/>
      <c r="D587" s="68"/>
      <c r="E587" s="339" t="s">
        <v>3031</v>
      </c>
      <c r="F587" s="68" t="s">
        <v>1177</v>
      </c>
      <c r="G587" s="68"/>
      <c r="H587" s="68"/>
      <c r="I587" s="68"/>
      <c r="J587" s="68"/>
    </row>
    <row r="588" spans="1:10" ht="15.6" hidden="1" x14ac:dyDescent="0.3">
      <c r="A588" s="68"/>
      <c r="B588" s="68"/>
      <c r="C588" s="68"/>
      <c r="D588" s="68"/>
      <c r="E588" s="339" t="s">
        <v>3032</v>
      </c>
      <c r="F588" s="68" t="s">
        <v>3033</v>
      </c>
      <c r="G588" s="68"/>
      <c r="H588" s="68"/>
      <c r="I588" s="68"/>
      <c r="J588" s="68"/>
    </row>
    <row r="589" spans="1:10" ht="15.6" hidden="1" x14ac:dyDescent="0.3">
      <c r="A589" s="68"/>
      <c r="B589" s="68"/>
      <c r="C589" s="68"/>
      <c r="D589" s="68"/>
      <c r="E589" s="339" t="s">
        <v>3034</v>
      </c>
      <c r="F589" s="68" t="s">
        <v>1179</v>
      </c>
      <c r="G589" s="68"/>
      <c r="H589" s="68"/>
      <c r="I589" s="68"/>
      <c r="J589" s="68"/>
    </row>
    <row r="590" spans="1:10" ht="15.6" hidden="1" x14ac:dyDescent="0.3">
      <c r="A590" s="68"/>
      <c r="B590" s="68"/>
      <c r="C590" s="68"/>
      <c r="D590" s="68"/>
      <c r="E590" s="339" t="s">
        <v>3035</v>
      </c>
      <c r="F590" s="68" t="s">
        <v>1181</v>
      </c>
      <c r="G590" s="68"/>
      <c r="H590" s="68"/>
      <c r="I590" s="68"/>
      <c r="J590" s="68"/>
    </row>
    <row r="591" spans="1:10" ht="15.6" hidden="1" x14ac:dyDescent="0.3">
      <c r="A591" s="68"/>
      <c r="B591" s="68"/>
      <c r="C591" s="68"/>
      <c r="D591" s="68"/>
      <c r="E591" s="339" t="s">
        <v>3036</v>
      </c>
      <c r="F591" s="68" t="s">
        <v>3037</v>
      </c>
      <c r="G591" s="68"/>
      <c r="H591" s="68"/>
      <c r="I591" s="68"/>
      <c r="J591" s="68"/>
    </row>
    <row r="592" spans="1:10" ht="15.6" hidden="1" x14ac:dyDescent="0.3">
      <c r="A592" s="68"/>
      <c r="B592" s="68"/>
      <c r="C592" s="68"/>
      <c r="D592" s="68"/>
      <c r="E592" s="339" t="s">
        <v>3038</v>
      </c>
      <c r="F592" s="68" t="s">
        <v>1185</v>
      </c>
      <c r="G592" s="68"/>
      <c r="H592" s="68"/>
      <c r="I592" s="68"/>
      <c r="J592" s="68"/>
    </row>
    <row r="593" spans="1:10" ht="15.6" hidden="1" x14ac:dyDescent="0.3">
      <c r="A593" s="68"/>
      <c r="B593" s="68"/>
      <c r="C593" s="68"/>
      <c r="D593" s="68"/>
      <c r="E593" s="339" t="s">
        <v>3039</v>
      </c>
      <c r="F593" s="68" t="s">
        <v>1187</v>
      </c>
      <c r="G593" s="68"/>
      <c r="H593" s="68"/>
      <c r="I593" s="68"/>
      <c r="J593" s="68"/>
    </row>
    <row r="594" spans="1:10" ht="15.6" hidden="1" x14ac:dyDescent="0.3">
      <c r="A594" s="68"/>
      <c r="B594" s="68"/>
      <c r="C594" s="68"/>
      <c r="D594" s="68"/>
      <c r="E594" s="339" t="s">
        <v>3040</v>
      </c>
      <c r="F594" s="68" t="s">
        <v>3041</v>
      </c>
      <c r="G594" s="68"/>
      <c r="H594" s="68"/>
      <c r="I594" s="68"/>
      <c r="J594" s="68"/>
    </row>
    <row r="595" spans="1:10" ht="15.6" hidden="1" x14ac:dyDescent="0.3">
      <c r="A595" s="68"/>
      <c r="B595" s="68"/>
      <c r="C595" s="68"/>
      <c r="D595" s="68"/>
      <c r="E595" s="339" t="s">
        <v>3042</v>
      </c>
      <c r="F595" s="68" t="s">
        <v>1189</v>
      </c>
      <c r="G595" s="68"/>
      <c r="H595" s="68"/>
      <c r="I595" s="68"/>
      <c r="J595" s="68"/>
    </row>
    <row r="596" spans="1:10" ht="15.6" hidden="1" x14ac:dyDescent="0.3">
      <c r="A596" s="68"/>
      <c r="B596" s="68"/>
      <c r="C596" s="68"/>
      <c r="D596" s="68"/>
      <c r="E596" s="339" t="s">
        <v>3043</v>
      </c>
      <c r="F596" s="68" t="s">
        <v>1191</v>
      </c>
      <c r="G596" s="68"/>
      <c r="H596" s="68"/>
      <c r="I596" s="68"/>
      <c r="J596" s="68"/>
    </row>
    <row r="597" spans="1:10" ht="15.6" hidden="1" x14ac:dyDescent="0.3">
      <c r="A597" s="68"/>
      <c r="B597" s="68"/>
      <c r="C597" s="68"/>
      <c r="D597" s="68"/>
      <c r="E597" s="339" t="s">
        <v>3044</v>
      </c>
      <c r="F597" s="68" t="s">
        <v>3045</v>
      </c>
      <c r="G597" s="68"/>
      <c r="H597" s="68"/>
      <c r="I597" s="68"/>
      <c r="J597" s="68"/>
    </row>
    <row r="598" spans="1:10" ht="15.6" hidden="1" x14ac:dyDescent="0.3">
      <c r="A598" s="68"/>
      <c r="B598" s="68"/>
      <c r="C598" s="68"/>
      <c r="D598" s="68"/>
      <c r="E598" s="339" t="s">
        <v>3046</v>
      </c>
      <c r="F598" s="68" t="s">
        <v>1195</v>
      </c>
      <c r="G598" s="68"/>
      <c r="H598" s="68"/>
      <c r="I598" s="68"/>
      <c r="J598" s="68"/>
    </row>
    <row r="599" spans="1:10" ht="15.6" hidden="1" x14ac:dyDescent="0.3">
      <c r="A599" s="68"/>
      <c r="B599" s="68"/>
      <c r="C599" s="68"/>
      <c r="D599" s="68"/>
      <c r="E599" s="339" t="s">
        <v>3047</v>
      </c>
      <c r="F599" s="68" t="s">
        <v>1197</v>
      </c>
      <c r="G599" s="68"/>
      <c r="H599" s="68"/>
      <c r="I599" s="68"/>
      <c r="J599" s="68"/>
    </row>
    <row r="600" spans="1:10" ht="15.6" hidden="1" x14ac:dyDescent="0.3">
      <c r="A600" s="68"/>
      <c r="B600" s="68"/>
      <c r="C600" s="68"/>
      <c r="D600" s="68"/>
      <c r="E600" s="339" t="s">
        <v>3048</v>
      </c>
      <c r="F600" s="68" t="s">
        <v>3049</v>
      </c>
      <c r="G600" s="68"/>
      <c r="H600" s="68"/>
      <c r="I600" s="68"/>
      <c r="J600" s="68"/>
    </row>
    <row r="601" spans="1:10" ht="15.6" hidden="1" x14ac:dyDescent="0.3">
      <c r="A601" s="68"/>
      <c r="B601" s="68"/>
      <c r="C601" s="68"/>
      <c r="D601" s="68"/>
      <c r="E601" s="339" t="s">
        <v>3050</v>
      </c>
      <c r="F601" s="68" t="s">
        <v>1199</v>
      </c>
      <c r="G601" s="68"/>
      <c r="H601" s="68"/>
      <c r="I601" s="68"/>
      <c r="J601" s="68"/>
    </row>
    <row r="602" spans="1:10" ht="15.6" hidden="1" x14ac:dyDescent="0.3">
      <c r="A602" s="68"/>
      <c r="B602" s="68"/>
      <c r="C602" s="68"/>
      <c r="D602" s="68"/>
      <c r="E602" s="339" t="s">
        <v>3051</v>
      </c>
      <c r="F602" s="68" t="s">
        <v>1201</v>
      </c>
      <c r="G602" s="68"/>
      <c r="H602" s="68"/>
      <c r="I602" s="68"/>
      <c r="J602" s="68"/>
    </row>
    <row r="603" spans="1:10" ht="15.6" hidden="1" x14ac:dyDescent="0.3">
      <c r="A603" s="68"/>
      <c r="B603" s="68"/>
      <c r="C603" s="68"/>
      <c r="D603" s="68"/>
      <c r="E603" s="339" t="s">
        <v>3052</v>
      </c>
      <c r="F603" s="68" t="s">
        <v>1203</v>
      </c>
      <c r="G603" s="68"/>
      <c r="H603" s="68"/>
      <c r="I603" s="68"/>
      <c r="J603" s="68"/>
    </row>
    <row r="604" spans="1:10" ht="15.6" hidden="1" x14ac:dyDescent="0.3">
      <c r="A604" s="68"/>
      <c r="B604" s="68"/>
      <c r="C604" s="68"/>
      <c r="D604" s="68"/>
      <c r="E604" s="339" t="s">
        <v>3053</v>
      </c>
      <c r="F604" s="68" t="s">
        <v>1205</v>
      </c>
      <c r="G604" s="68"/>
      <c r="H604" s="68"/>
      <c r="I604" s="68"/>
      <c r="J604" s="68"/>
    </row>
    <row r="605" spans="1:10" ht="15.6" hidden="1" x14ac:dyDescent="0.3">
      <c r="A605" s="68"/>
      <c r="B605" s="68"/>
      <c r="C605" s="68"/>
      <c r="D605" s="68"/>
      <c r="E605" s="339" t="s">
        <v>3054</v>
      </c>
      <c r="F605" s="68" t="s">
        <v>3055</v>
      </c>
      <c r="G605" s="68"/>
      <c r="H605" s="68"/>
      <c r="I605" s="68"/>
      <c r="J605" s="68"/>
    </row>
    <row r="606" spans="1:10" ht="15.6" hidden="1" x14ac:dyDescent="0.3">
      <c r="A606" s="68"/>
      <c r="B606" s="68"/>
      <c r="C606" s="68"/>
      <c r="D606" s="68"/>
      <c r="E606" s="339" t="s">
        <v>3056</v>
      </c>
      <c r="F606" s="68" t="s">
        <v>1207</v>
      </c>
      <c r="G606" s="68"/>
      <c r="H606" s="68"/>
      <c r="I606" s="68"/>
      <c r="J606" s="68"/>
    </row>
    <row r="607" spans="1:10" ht="15.6" hidden="1" x14ac:dyDescent="0.3">
      <c r="A607" s="68"/>
      <c r="B607" s="68"/>
      <c r="C607" s="68"/>
      <c r="D607" s="68"/>
      <c r="E607" s="339" t="s">
        <v>3057</v>
      </c>
      <c r="F607" s="68" t="s">
        <v>1209</v>
      </c>
      <c r="G607" s="68"/>
      <c r="H607" s="68"/>
      <c r="I607" s="68"/>
      <c r="J607" s="68"/>
    </row>
    <row r="608" spans="1:10" ht="15.6" hidden="1" x14ac:dyDescent="0.3">
      <c r="A608" s="68"/>
      <c r="B608" s="68"/>
      <c r="C608" s="68"/>
      <c r="D608" s="68"/>
      <c r="E608" s="339" t="s">
        <v>3058</v>
      </c>
      <c r="F608" s="68" t="s">
        <v>1211</v>
      </c>
      <c r="G608" s="68"/>
      <c r="H608" s="68"/>
      <c r="I608" s="68"/>
      <c r="J608" s="68"/>
    </row>
    <row r="609" spans="1:10" ht="15.6" hidden="1" x14ac:dyDescent="0.3">
      <c r="A609" s="68"/>
      <c r="B609" s="68"/>
      <c r="C609" s="68"/>
      <c r="D609" s="68"/>
      <c r="E609" s="339" t="s">
        <v>3059</v>
      </c>
      <c r="F609" s="68" t="s">
        <v>1213</v>
      </c>
      <c r="G609" s="68"/>
      <c r="H609" s="68"/>
      <c r="I609" s="68"/>
      <c r="J609" s="68"/>
    </row>
    <row r="610" spans="1:10" ht="15.6" hidden="1" x14ac:dyDescent="0.3">
      <c r="A610" s="68"/>
      <c r="B610" s="68"/>
      <c r="C610" s="68"/>
      <c r="D610" s="68"/>
      <c r="E610" s="339" t="s">
        <v>3060</v>
      </c>
      <c r="F610" s="68" t="s">
        <v>3061</v>
      </c>
      <c r="G610" s="68"/>
      <c r="H610" s="68"/>
      <c r="I610" s="68"/>
      <c r="J610" s="68"/>
    </row>
    <row r="611" spans="1:10" ht="15.6" hidden="1" x14ac:dyDescent="0.3">
      <c r="A611" s="68"/>
      <c r="B611" s="68"/>
      <c r="C611" s="68"/>
      <c r="D611" s="68"/>
      <c r="E611" s="339" t="s">
        <v>3062</v>
      </c>
      <c r="F611" s="68" t="s">
        <v>3063</v>
      </c>
      <c r="G611" s="68"/>
      <c r="H611" s="68"/>
      <c r="I611" s="68"/>
      <c r="J611" s="68"/>
    </row>
    <row r="612" spans="1:10" ht="15.6" hidden="1" x14ac:dyDescent="0.3">
      <c r="A612" s="68"/>
      <c r="B612" s="68"/>
      <c r="C612" s="68"/>
      <c r="D612" s="68"/>
      <c r="E612" s="339" t="s">
        <v>3064</v>
      </c>
      <c r="F612" s="68" t="s">
        <v>3065</v>
      </c>
      <c r="G612" s="68"/>
      <c r="H612" s="68"/>
      <c r="I612" s="68"/>
      <c r="J612" s="68"/>
    </row>
    <row r="613" spans="1:10" ht="15.6" hidden="1" x14ac:dyDescent="0.3">
      <c r="A613" s="68"/>
      <c r="B613" s="68"/>
      <c r="C613" s="68"/>
      <c r="D613" s="68"/>
      <c r="E613" s="339" t="s">
        <v>3066</v>
      </c>
      <c r="F613" s="68" t="s">
        <v>3067</v>
      </c>
      <c r="G613" s="68"/>
      <c r="H613" s="68"/>
      <c r="I613" s="68"/>
      <c r="J613" s="68"/>
    </row>
    <row r="614" spans="1:10" ht="15.6" hidden="1" x14ac:dyDescent="0.3">
      <c r="A614" s="68"/>
      <c r="B614" s="68"/>
      <c r="C614" s="68"/>
      <c r="D614" s="68"/>
      <c r="E614" s="339" t="s">
        <v>3068</v>
      </c>
      <c r="F614" s="68" t="s">
        <v>3069</v>
      </c>
      <c r="G614" s="68"/>
      <c r="H614" s="68"/>
      <c r="I614" s="68"/>
      <c r="J614" s="68"/>
    </row>
    <row r="615" spans="1:10" ht="15.6" hidden="1" x14ac:dyDescent="0.3">
      <c r="A615" s="68"/>
      <c r="B615" s="68"/>
      <c r="C615" s="68"/>
      <c r="D615" s="68"/>
      <c r="E615" s="339" t="s">
        <v>3070</v>
      </c>
      <c r="F615" s="68" t="s">
        <v>3071</v>
      </c>
      <c r="G615" s="68"/>
      <c r="H615" s="68"/>
      <c r="I615" s="68"/>
      <c r="J615" s="68"/>
    </row>
    <row r="616" spans="1:10" ht="15.6" hidden="1" x14ac:dyDescent="0.3">
      <c r="A616" s="68"/>
      <c r="B616" s="68"/>
      <c r="C616" s="68"/>
      <c r="D616" s="68"/>
      <c r="E616" s="339" t="s">
        <v>3072</v>
      </c>
      <c r="F616" s="68" t="s">
        <v>3073</v>
      </c>
      <c r="G616" s="68"/>
      <c r="H616" s="68"/>
      <c r="I616" s="68"/>
      <c r="J616" s="68"/>
    </row>
    <row r="617" spans="1:10" ht="15.6" hidden="1" x14ac:dyDescent="0.3">
      <c r="A617" s="68"/>
      <c r="B617" s="68"/>
      <c r="C617" s="68"/>
      <c r="D617" s="68"/>
      <c r="E617" s="339" t="s">
        <v>3074</v>
      </c>
      <c r="F617" s="68" t="s">
        <v>3075</v>
      </c>
      <c r="G617" s="68"/>
      <c r="H617" s="68"/>
      <c r="I617" s="68"/>
      <c r="J617" s="68"/>
    </row>
    <row r="618" spans="1:10" ht="15.6" hidden="1" x14ac:dyDescent="0.3">
      <c r="A618" s="68"/>
      <c r="B618" s="68"/>
      <c r="C618" s="68"/>
      <c r="D618" s="68"/>
      <c r="E618" s="339" t="s">
        <v>3076</v>
      </c>
      <c r="F618" s="68" t="s">
        <v>3077</v>
      </c>
      <c r="G618" s="68"/>
      <c r="H618" s="68"/>
      <c r="I618" s="68"/>
      <c r="J618" s="68"/>
    </row>
    <row r="619" spans="1:10" ht="15.6" hidden="1" x14ac:dyDescent="0.3">
      <c r="A619" s="68"/>
      <c r="B619" s="68"/>
      <c r="C619" s="68"/>
      <c r="D619" s="68"/>
      <c r="E619" s="339" t="s">
        <v>3078</v>
      </c>
      <c r="F619" s="68" t="s">
        <v>3079</v>
      </c>
      <c r="G619" s="68"/>
      <c r="H619" s="68"/>
      <c r="I619" s="68"/>
      <c r="J619" s="68"/>
    </row>
    <row r="620" spans="1:10" ht="15.6" hidden="1" x14ac:dyDescent="0.3">
      <c r="A620" s="68"/>
      <c r="B620" s="68"/>
      <c r="C620" s="68"/>
      <c r="D620" s="68"/>
      <c r="E620" s="339" t="s">
        <v>3080</v>
      </c>
      <c r="F620" s="68" t="s">
        <v>3081</v>
      </c>
      <c r="G620" s="68"/>
      <c r="H620" s="68"/>
      <c r="I620" s="68"/>
      <c r="J620" s="68"/>
    </row>
    <row r="621" spans="1:10" ht="15.6" hidden="1" x14ac:dyDescent="0.3">
      <c r="A621" s="68"/>
      <c r="B621" s="68"/>
      <c r="C621" s="68"/>
      <c r="D621" s="68"/>
      <c r="E621" s="339" t="s">
        <v>3082</v>
      </c>
      <c r="F621" s="68" t="s">
        <v>3083</v>
      </c>
      <c r="G621" s="68"/>
      <c r="H621" s="68"/>
      <c r="I621" s="68"/>
      <c r="J621" s="68"/>
    </row>
    <row r="622" spans="1:10" ht="15.6" hidden="1" x14ac:dyDescent="0.3">
      <c r="A622" s="68"/>
      <c r="B622" s="68"/>
      <c r="C622" s="68"/>
      <c r="D622" s="68"/>
      <c r="E622" s="339" t="s">
        <v>3084</v>
      </c>
      <c r="F622" s="68" t="s">
        <v>3085</v>
      </c>
      <c r="G622" s="68"/>
      <c r="H622" s="68"/>
      <c r="I622" s="68"/>
      <c r="J622" s="68"/>
    </row>
    <row r="623" spans="1:10" ht="15.6" hidden="1" x14ac:dyDescent="0.3">
      <c r="A623" s="68"/>
      <c r="B623" s="68"/>
      <c r="C623" s="68"/>
      <c r="D623" s="68"/>
      <c r="E623" s="339" t="s">
        <v>3086</v>
      </c>
      <c r="F623" s="68" t="s">
        <v>3087</v>
      </c>
      <c r="G623" s="68"/>
      <c r="H623" s="68"/>
      <c r="I623" s="68"/>
      <c r="J623" s="68"/>
    </row>
    <row r="624" spans="1:10" ht="15.6" hidden="1" x14ac:dyDescent="0.3">
      <c r="A624" s="68"/>
      <c r="B624" s="68"/>
      <c r="C624" s="68"/>
      <c r="D624" s="68"/>
      <c r="E624" s="339" t="s">
        <v>3088</v>
      </c>
      <c r="F624" s="68" t="s">
        <v>3089</v>
      </c>
      <c r="G624" s="68"/>
      <c r="H624" s="68"/>
      <c r="I624" s="68"/>
      <c r="J624" s="68"/>
    </row>
    <row r="625" spans="1:10" ht="15.6" hidden="1" x14ac:dyDescent="0.3">
      <c r="A625" s="68"/>
      <c r="B625" s="68"/>
      <c r="C625" s="68"/>
      <c r="D625" s="68"/>
      <c r="E625" s="339" t="s">
        <v>3090</v>
      </c>
      <c r="F625" s="68" t="s">
        <v>3091</v>
      </c>
      <c r="G625" s="68"/>
      <c r="H625" s="68"/>
      <c r="I625" s="68"/>
      <c r="J625" s="68"/>
    </row>
    <row r="626" spans="1:10" ht="15.6" hidden="1" x14ac:dyDescent="0.3">
      <c r="A626" s="68"/>
      <c r="B626" s="68"/>
      <c r="C626" s="68"/>
      <c r="D626" s="68"/>
      <c r="E626" s="339" t="s">
        <v>3092</v>
      </c>
      <c r="F626" s="68" t="s">
        <v>3093</v>
      </c>
      <c r="G626" s="68"/>
      <c r="H626" s="68"/>
      <c r="I626" s="68"/>
      <c r="J626" s="68"/>
    </row>
    <row r="627" spans="1:10" ht="15.6" hidden="1" x14ac:dyDescent="0.3">
      <c r="A627" s="68"/>
      <c r="B627" s="68"/>
      <c r="C627" s="68"/>
      <c r="D627" s="68"/>
      <c r="E627" s="339" t="s">
        <v>3094</v>
      </c>
      <c r="F627" s="68" t="s">
        <v>3095</v>
      </c>
      <c r="G627" s="68"/>
      <c r="H627" s="68"/>
      <c r="I627" s="68"/>
      <c r="J627" s="68"/>
    </row>
    <row r="628" spans="1:10" ht="15.6" hidden="1" x14ac:dyDescent="0.3">
      <c r="A628" s="68"/>
      <c r="B628" s="68"/>
      <c r="C628" s="68"/>
      <c r="D628" s="68"/>
      <c r="E628" s="339" t="s">
        <v>3096</v>
      </c>
      <c r="F628" s="68" t="s">
        <v>1243</v>
      </c>
      <c r="G628" s="68"/>
      <c r="H628" s="68"/>
      <c r="I628" s="68"/>
      <c r="J628" s="68"/>
    </row>
    <row r="629" spans="1:10" ht="15.6" hidden="1" x14ac:dyDescent="0.3">
      <c r="A629" s="68"/>
      <c r="B629" s="68"/>
      <c r="C629" s="68"/>
      <c r="D629" s="68"/>
      <c r="E629" s="339" t="s">
        <v>3097</v>
      </c>
      <c r="F629" s="68" t="s">
        <v>1245</v>
      </c>
      <c r="G629" s="68"/>
      <c r="H629" s="68"/>
      <c r="I629" s="68"/>
      <c r="J629" s="68"/>
    </row>
    <row r="630" spans="1:10" ht="15.6" hidden="1" x14ac:dyDescent="0.3">
      <c r="A630" s="68"/>
      <c r="B630" s="68"/>
      <c r="C630" s="68"/>
      <c r="D630" s="68"/>
      <c r="E630" s="339" t="s">
        <v>3098</v>
      </c>
      <c r="F630" s="68" t="s">
        <v>1247</v>
      </c>
      <c r="G630" s="68"/>
      <c r="H630" s="68"/>
      <c r="I630" s="68"/>
      <c r="J630" s="68"/>
    </row>
    <row r="631" spans="1:10" ht="15.6" hidden="1" x14ac:dyDescent="0.3">
      <c r="A631" s="68"/>
      <c r="B631" s="68"/>
      <c r="C631" s="68"/>
      <c r="D631" s="68"/>
      <c r="E631" s="339" t="s">
        <v>3099</v>
      </c>
      <c r="F631" s="68" t="s">
        <v>3100</v>
      </c>
      <c r="G631" s="68"/>
      <c r="H631" s="68"/>
      <c r="I631" s="68"/>
      <c r="J631" s="68"/>
    </row>
    <row r="632" spans="1:10" ht="15.6" hidden="1" x14ac:dyDescent="0.3">
      <c r="A632" s="68"/>
      <c r="B632" s="68"/>
      <c r="C632" s="68"/>
      <c r="D632" s="68"/>
      <c r="E632" s="339" t="s">
        <v>3101</v>
      </c>
      <c r="F632" s="68" t="s">
        <v>3102</v>
      </c>
      <c r="G632" s="68"/>
      <c r="H632" s="68"/>
      <c r="I632" s="68"/>
      <c r="J632" s="68"/>
    </row>
    <row r="633" spans="1:10" ht="15.6" hidden="1" x14ac:dyDescent="0.3">
      <c r="A633" s="68"/>
      <c r="B633" s="68"/>
      <c r="C633" s="68"/>
      <c r="D633" s="68"/>
      <c r="E633" s="339" t="s">
        <v>3103</v>
      </c>
      <c r="F633" s="68" t="s">
        <v>3104</v>
      </c>
      <c r="G633" s="68"/>
      <c r="H633" s="68"/>
      <c r="I633" s="68"/>
      <c r="J633" s="68"/>
    </row>
    <row r="634" spans="1:10" ht="15.6" hidden="1" x14ac:dyDescent="0.3">
      <c r="A634" s="68"/>
      <c r="B634" s="68"/>
      <c r="C634" s="68"/>
      <c r="D634" s="68"/>
      <c r="E634" s="339" t="s">
        <v>3105</v>
      </c>
      <c r="F634" s="68" t="s">
        <v>3106</v>
      </c>
      <c r="G634" s="68"/>
      <c r="H634" s="68"/>
      <c r="I634" s="68"/>
      <c r="J634" s="68"/>
    </row>
    <row r="635" spans="1:10" ht="15.6" hidden="1" x14ac:dyDescent="0.3">
      <c r="A635" s="68"/>
      <c r="B635" s="68"/>
      <c r="C635" s="68"/>
      <c r="D635" s="68"/>
      <c r="E635" s="339" t="s">
        <v>3107</v>
      </c>
      <c r="F635" s="68" t="s">
        <v>3108</v>
      </c>
      <c r="G635" s="68"/>
      <c r="H635" s="68"/>
      <c r="I635" s="68"/>
      <c r="J635" s="68"/>
    </row>
    <row r="636" spans="1:10" ht="15.6" hidden="1" x14ac:dyDescent="0.3">
      <c r="A636" s="68"/>
      <c r="B636" s="68"/>
      <c r="C636" s="68"/>
      <c r="D636" s="68"/>
      <c r="E636" s="339" t="s">
        <v>3109</v>
      </c>
      <c r="F636" s="68" t="s">
        <v>3110</v>
      </c>
      <c r="G636" s="68"/>
      <c r="H636" s="68"/>
      <c r="I636" s="68"/>
      <c r="J636" s="68"/>
    </row>
    <row r="637" spans="1:10" ht="15.6" hidden="1" x14ac:dyDescent="0.3">
      <c r="A637" s="68"/>
      <c r="B637" s="68"/>
      <c r="C637" s="68"/>
      <c r="D637" s="68"/>
      <c r="E637" s="339" t="s">
        <v>3111</v>
      </c>
      <c r="F637" s="68" t="s">
        <v>3112</v>
      </c>
      <c r="G637" s="68"/>
      <c r="H637" s="68"/>
      <c r="I637" s="68"/>
      <c r="J637" s="68"/>
    </row>
    <row r="638" spans="1:10" ht="15.6" hidden="1" x14ac:dyDescent="0.3">
      <c r="A638" s="68"/>
      <c r="B638" s="68"/>
      <c r="C638" s="68"/>
      <c r="D638" s="68"/>
      <c r="E638" s="339" t="s">
        <v>3113</v>
      </c>
      <c r="F638" s="68" t="s">
        <v>3114</v>
      </c>
      <c r="G638" s="68"/>
      <c r="H638" s="68"/>
      <c r="I638" s="68"/>
      <c r="J638" s="68"/>
    </row>
    <row r="639" spans="1:10" ht="15.6" hidden="1" x14ac:dyDescent="0.3">
      <c r="A639" s="68"/>
      <c r="B639" s="68"/>
      <c r="C639" s="68"/>
      <c r="D639" s="68"/>
      <c r="E639" s="339" t="s">
        <v>3115</v>
      </c>
      <c r="F639" s="68" t="s">
        <v>3116</v>
      </c>
      <c r="G639" s="68"/>
      <c r="H639" s="68"/>
      <c r="I639" s="68"/>
      <c r="J639" s="68"/>
    </row>
    <row r="640" spans="1:10" ht="15.6" hidden="1" x14ac:dyDescent="0.3">
      <c r="A640" s="68"/>
      <c r="B640" s="68"/>
      <c r="C640" s="68"/>
      <c r="D640" s="68"/>
      <c r="E640" s="339" t="s">
        <v>3117</v>
      </c>
      <c r="F640" s="68" t="s">
        <v>3118</v>
      </c>
      <c r="G640" s="68"/>
      <c r="H640" s="68"/>
      <c r="I640" s="68"/>
      <c r="J640" s="68"/>
    </row>
    <row r="641" spans="1:10" ht="15.6" hidden="1" x14ac:dyDescent="0.3">
      <c r="A641" s="68"/>
      <c r="B641" s="68"/>
      <c r="C641" s="68"/>
      <c r="D641" s="68"/>
      <c r="E641" s="339" t="s">
        <v>3119</v>
      </c>
      <c r="F641" s="68" t="s">
        <v>3120</v>
      </c>
      <c r="G641" s="68"/>
      <c r="H641" s="68"/>
      <c r="I641" s="68"/>
      <c r="J641" s="68"/>
    </row>
    <row r="642" spans="1:10" ht="15.6" hidden="1" x14ac:dyDescent="0.3">
      <c r="A642" s="68"/>
      <c r="B642" s="68"/>
      <c r="C642" s="68"/>
      <c r="D642" s="68"/>
      <c r="E642" s="339" t="s">
        <v>3121</v>
      </c>
      <c r="F642" s="68" t="s">
        <v>3122</v>
      </c>
      <c r="G642" s="68"/>
      <c r="H642" s="68"/>
      <c r="I642" s="68"/>
      <c r="J642" s="68"/>
    </row>
    <row r="643" spans="1:10" ht="15.6" hidden="1" x14ac:dyDescent="0.3">
      <c r="A643" s="68"/>
      <c r="B643" s="68"/>
      <c r="C643" s="68"/>
      <c r="D643" s="68"/>
      <c r="E643" s="339" t="s">
        <v>3123</v>
      </c>
      <c r="F643" s="68" t="s">
        <v>3124</v>
      </c>
      <c r="G643" s="68"/>
      <c r="H643" s="68"/>
      <c r="I643" s="68"/>
      <c r="J643" s="68"/>
    </row>
    <row r="644" spans="1:10" ht="15.6" hidden="1" x14ac:dyDescent="0.3">
      <c r="A644" s="68"/>
      <c r="B644" s="68"/>
      <c r="C644" s="68"/>
      <c r="D644" s="68"/>
      <c r="E644" s="339" t="s">
        <v>3125</v>
      </c>
      <c r="F644" s="68" t="s">
        <v>3126</v>
      </c>
      <c r="G644" s="68"/>
      <c r="H644" s="68"/>
      <c r="I644" s="68"/>
      <c r="J644" s="68"/>
    </row>
    <row r="645" spans="1:10" ht="15.6" hidden="1" x14ac:dyDescent="0.3">
      <c r="A645" s="68"/>
      <c r="B645" s="68"/>
      <c r="C645" s="68"/>
      <c r="D645" s="68"/>
      <c r="E645" s="339" t="s">
        <v>3127</v>
      </c>
      <c r="F645" s="68" t="s">
        <v>3128</v>
      </c>
      <c r="G645" s="68"/>
      <c r="H645" s="68"/>
      <c r="I645" s="68"/>
      <c r="J645" s="68"/>
    </row>
    <row r="646" spans="1:10" ht="15.6" hidden="1" x14ac:dyDescent="0.3">
      <c r="A646" s="68"/>
      <c r="B646" s="68"/>
      <c r="C646" s="68"/>
      <c r="D646" s="68"/>
      <c r="E646" s="339" t="s">
        <v>3129</v>
      </c>
      <c r="F646" s="68" t="s">
        <v>3130</v>
      </c>
      <c r="G646" s="68"/>
      <c r="H646" s="68"/>
      <c r="I646" s="68"/>
      <c r="J646" s="68"/>
    </row>
    <row r="647" spans="1:10" ht="15.6" hidden="1" x14ac:dyDescent="0.3">
      <c r="A647" s="68"/>
      <c r="B647" s="68"/>
      <c r="C647" s="68"/>
      <c r="D647" s="68"/>
      <c r="E647" s="339" t="s">
        <v>3131</v>
      </c>
      <c r="F647" s="68" t="s">
        <v>3132</v>
      </c>
      <c r="G647" s="68"/>
      <c r="H647" s="68"/>
      <c r="I647" s="68"/>
      <c r="J647" s="68"/>
    </row>
    <row r="648" spans="1:10" ht="15.6" hidden="1" x14ac:dyDescent="0.3">
      <c r="A648" s="68"/>
      <c r="B648" s="68"/>
      <c r="C648" s="68"/>
      <c r="D648" s="68"/>
      <c r="E648" s="339" t="s">
        <v>3133</v>
      </c>
      <c r="F648" s="68" t="s">
        <v>3134</v>
      </c>
      <c r="G648" s="68"/>
      <c r="H648" s="68"/>
      <c r="I648" s="68"/>
      <c r="J648" s="68"/>
    </row>
    <row r="649" spans="1:10" ht="15.6" hidden="1" x14ac:dyDescent="0.3">
      <c r="A649" s="68"/>
      <c r="B649" s="68"/>
      <c r="C649" s="68"/>
      <c r="D649" s="68"/>
      <c r="E649" s="339" t="s">
        <v>3135</v>
      </c>
      <c r="F649" s="68" t="s">
        <v>3136</v>
      </c>
      <c r="G649" s="68"/>
      <c r="H649" s="68"/>
      <c r="I649" s="68"/>
      <c r="J649" s="68"/>
    </row>
    <row r="650" spans="1:10" ht="15.6" hidden="1" x14ac:dyDescent="0.3">
      <c r="A650" s="68"/>
      <c r="B650" s="68"/>
      <c r="C650" s="68"/>
      <c r="D650" s="68"/>
      <c r="E650" s="339" t="s">
        <v>3137</v>
      </c>
      <c r="F650" s="68" t="s">
        <v>3138</v>
      </c>
      <c r="G650" s="68"/>
      <c r="H650" s="68"/>
      <c r="I650" s="68"/>
      <c r="J650" s="68"/>
    </row>
    <row r="651" spans="1:10" ht="15.6" hidden="1" x14ac:dyDescent="0.3">
      <c r="A651" s="68"/>
      <c r="B651" s="68"/>
      <c r="C651" s="68"/>
      <c r="D651" s="68"/>
      <c r="E651" s="339" t="s">
        <v>3139</v>
      </c>
      <c r="F651" s="68" t="s">
        <v>3140</v>
      </c>
      <c r="G651" s="68"/>
      <c r="H651" s="68"/>
      <c r="I651" s="68"/>
      <c r="J651" s="68"/>
    </row>
    <row r="652" spans="1:10" ht="15.6" hidden="1" x14ac:dyDescent="0.3">
      <c r="A652" s="68"/>
      <c r="B652" s="68"/>
      <c r="C652" s="68"/>
      <c r="D652" s="68"/>
      <c r="E652" s="339" t="s">
        <v>3141</v>
      </c>
      <c r="F652" s="68" t="s">
        <v>3142</v>
      </c>
      <c r="G652" s="68"/>
      <c r="H652" s="68"/>
      <c r="I652" s="68"/>
      <c r="J652" s="68"/>
    </row>
    <row r="653" spans="1:10" ht="15.6" hidden="1" x14ac:dyDescent="0.3">
      <c r="A653" s="68"/>
      <c r="B653" s="68"/>
      <c r="C653" s="68"/>
      <c r="D653" s="68"/>
      <c r="E653" s="339" t="s">
        <v>3143</v>
      </c>
      <c r="F653" s="68" t="s">
        <v>3144</v>
      </c>
      <c r="G653" s="68"/>
      <c r="H653" s="68"/>
      <c r="I653" s="68"/>
      <c r="J653" s="68"/>
    </row>
    <row r="654" spans="1:10" ht="15.6" hidden="1" x14ac:dyDescent="0.3">
      <c r="A654" s="68"/>
      <c r="B654" s="68"/>
      <c r="C654" s="68"/>
      <c r="D654" s="68"/>
      <c r="E654" s="339" t="s">
        <v>3145</v>
      </c>
      <c r="F654" s="68" t="s">
        <v>3146</v>
      </c>
      <c r="G654" s="68"/>
      <c r="H654" s="68"/>
      <c r="I654" s="68"/>
      <c r="J654" s="68"/>
    </row>
    <row r="655" spans="1:10" ht="15.6" hidden="1" x14ac:dyDescent="0.3">
      <c r="A655" s="68"/>
      <c r="B655" s="68"/>
      <c r="C655" s="68"/>
      <c r="D655" s="68"/>
      <c r="E655" s="339" t="s">
        <v>3147</v>
      </c>
      <c r="F655" s="68" t="s">
        <v>3148</v>
      </c>
      <c r="G655" s="68"/>
      <c r="H655" s="68"/>
      <c r="I655" s="68"/>
      <c r="J655" s="68"/>
    </row>
    <row r="656" spans="1:10" ht="15.6" hidden="1" x14ac:dyDescent="0.3">
      <c r="A656" s="68"/>
      <c r="B656" s="68"/>
      <c r="C656" s="68"/>
      <c r="D656" s="68"/>
      <c r="E656" s="339" t="s">
        <v>3149</v>
      </c>
      <c r="F656" s="68" t="s">
        <v>3150</v>
      </c>
      <c r="G656" s="68"/>
      <c r="H656" s="68"/>
      <c r="I656" s="68"/>
      <c r="J656" s="68"/>
    </row>
    <row r="657" spans="1:10" ht="15.6" hidden="1" x14ac:dyDescent="0.3">
      <c r="A657" s="68"/>
      <c r="B657" s="68"/>
      <c r="C657" s="68"/>
      <c r="D657" s="68"/>
      <c r="E657" s="339" t="s">
        <v>3151</v>
      </c>
      <c r="F657" s="68" t="s">
        <v>3152</v>
      </c>
      <c r="G657" s="68"/>
      <c r="H657" s="68"/>
      <c r="I657" s="68"/>
      <c r="J657" s="68"/>
    </row>
    <row r="658" spans="1:10" ht="15.6" hidden="1" x14ac:dyDescent="0.3">
      <c r="A658" s="68"/>
      <c r="B658" s="68"/>
      <c r="C658" s="68"/>
      <c r="D658" s="68"/>
      <c r="E658" s="339" t="s">
        <v>3153</v>
      </c>
      <c r="F658" s="68" t="s">
        <v>3154</v>
      </c>
      <c r="G658" s="68"/>
      <c r="H658" s="68"/>
      <c r="I658" s="68"/>
      <c r="J658" s="68"/>
    </row>
    <row r="659" spans="1:10" ht="15.6" hidden="1" x14ac:dyDescent="0.3">
      <c r="A659" s="68"/>
      <c r="B659" s="68"/>
      <c r="C659" s="68"/>
      <c r="D659" s="68"/>
      <c r="E659" s="339" t="s">
        <v>3155</v>
      </c>
      <c r="F659" s="68" t="s">
        <v>3156</v>
      </c>
      <c r="G659" s="68"/>
      <c r="H659" s="68"/>
      <c r="I659" s="68"/>
      <c r="J659" s="68"/>
    </row>
    <row r="660" spans="1:10" ht="15.6" hidden="1" x14ac:dyDescent="0.3">
      <c r="A660" s="68"/>
      <c r="B660" s="68"/>
      <c r="C660" s="68"/>
      <c r="D660" s="68"/>
      <c r="E660" s="339" t="s">
        <v>3157</v>
      </c>
      <c r="F660" s="68" t="s">
        <v>3158</v>
      </c>
      <c r="G660" s="68"/>
      <c r="H660" s="68"/>
      <c r="I660" s="68"/>
      <c r="J660" s="68"/>
    </row>
    <row r="661" spans="1:10" ht="15.6" hidden="1" x14ac:dyDescent="0.3">
      <c r="A661" s="68"/>
      <c r="B661" s="68"/>
      <c r="C661" s="68"/>
      <c r="D661" s="68"/>
      <c r="E661" s="339" t="s">
        <v>3159</v>
      </c>
      <c r="F661" s="68" t="s">
        <v>3160</v>
      </c>
      <c r="G661" s="68"/>
      <c r="H661" s="68"/>
      <c r="I661" s="68"/>
      <c r="J661" s="68"/>
    </row>
    <row r="662" spans="1:10" ht="15.6" hidden="1" x14ac:dyDescent="0.3">
      <c r="A662" s="68"/>
      <c r="B662" s="68"/>
      <c r="C662" s="68"/>
      <c r="D662" s="68"/>
      <c r="E662" s="339" t="s">
        <v>3161</v>
      </c>
      <c r="F662" s="68" t="s">
        <v>3162</v>
      </c>
      <c r="G662" s="68"/>
      <c r="H662" s="68"/>
      <c r="I662" s="68"/>
      <c r="J662" s="68"/>
    </row>
    <row r="663" spans="1:10" ht="15.6" hidden="1" x14ac:dyDescent="0.3">
      <c r="A663" s="68"/>
      <c r="B663" s="68"/>
      <c r="C663" s="68"/>
      <c r="D663" s="68"/>
      <c r="E663" s="339" t="s">
        <v>3163</v>
      </c>
      <c r="F663" s="68" t="s">
        <v>3164</v>
      </c>
      <c r="G663" s="68"/>
      <c r="H663" s="68"/>
      <c r="I663" s="68"/>
      <c r="J663" s="68"/>
    </row>
    <row r="664" spans="1:10" ht="15.6" hidden="1" x14ac:dyDescent="0.3">
      <c r="A664" s="68"/>
      <c r="B664" s="68"/>
      <c r="C664" s="68"/>
      <c r="D664" s="68"/>
      <c r="E664" s="339" t="s">
        <v>3165</v>
      </c>
      <c r="F664" s="68" t="s">
        <v>3166</v>
      </c>
      <c r="G664" s="68"/>
      <c r="H664" s="68"/>
      <c r="I664" s="68"/>
      <c r="J664" s="68"/>
    </row>
    <row r="665" spans="1:10" ht="15.6" hidden="1" x14ac:dyDescent="0.3">
      <c r="A665" s="68"/>
      <c r="B665" s="68"/>
      <c r="C665" s="68"/>
      <c r="D665" s="68"/>
      <c r="E665" s="339" t="s">
        <v>3167</v>
      </c>
      <c r="F665" s="68" t="s">
        <v>3168</v>
      </c>
      <c r="G665" s="68"/>
      <c r="H665" s="68"/>
      <c r="I665" s="68"/>
      <c r="J665" s="68"/>
    </row>
    <row r="666" spans="1:10" ht="15.6" hidden="1" x14ac:dyDescent="0.3">
      <c r="A666" s="68"/>
      <c r="B666" s="68"/>
      <c r="C666" s="68"/>
      <c r="D666" s="68"/>
      <c r="E666" s="339" t="s">
        <v>3169</v>
      </c>
      <c r="F666" s="68" t="s">
        <v>3170</v>
      </c>
      <c r="G666" s="68"/>
      <c r="H666" s="68"/>
      <c r="I666" s="68"/>
      <c r="J666" s="68"/>
    </row>
    <row r="667" spans="1:10" ht="15.6" hidden="1" x14ac:dyDescent="0.3">
      <c r="A667" s="68"/>
      <c r="B667" s="68"/>
      <c r="C667" s="68"/>
      <c r="D667" s="68"/>
      <c r="E667" s="339" t="s">
        <v>3171</v>
      </c>
      <c r="F667" s="68" t="s">
        <v>3172</v>
      </c>
      <c r="G667" s="68"/>
      <c r="H667" s="68"/>
      <c r="I667" s="68"/>
      <c r="J667" s="68"/>
    </row>
    <row r="668" spans="1:10" ht="15.6" hidden="1" x14ac:dyDescent="0.3">
      <c r="A668" s="68"/>
      <c r="B668" s="68"/>
      <c r="C668" s="68"/>
      <c r="D668" s="68"/>
      <c r="E668" s="339" t="s">
        <v>3173</v>
      </c>
      <c r="F668" s="68" t="s">
        <v>3174</v>
      </c>
      <c r="G668" s="68"/>
      <c r="H668" s="68"/>
      <c r="I668" s="68"/>
      <c r="J668" s="68"/>
    </row>
    <row r="669" spans="1:10" ht="15.6" hidden="1" x14ac:dyDescent="0.3">
      <c r="A669" s="68"/>
      <c r="B669" s="68"/>
      <c r="C669" s="68"/>
      <c r="D669" s="68"/>
      <c r="E669" s="339" t="s">
        <v>3175</v>
      </c>
      <c r="F669" s="68" t="s">
        <v>3176</v>
      </c>
      <c r="G669" s="68"/>
      <c r="H669" s="68"/>
      <c r="I669" s="68"/>
      <c r="J669" s="68"/>
    </row>
    <row r="670" spans="1:10" ht="15.6" hidden="1" x14ac:dyDescent="0.3">
      <c r="A670" s="68"/>
      <c r="B670" s="68"/>
      <c r="C670" s="68"/>
      <c r="D670" s="68"/>
      <c r="E670" s="339" t="s">
        <v>3177</v>
      </c>
      <c r="F670" s="68" t="s">
        <v>3178</v>
      </c>
      <c r="G670" s="68"/>
      <c r="H670" s="68"/>
      <c r="I670" s="68"/>
      <c r="J670" s="68"/>
    </row>
    <row r="671" spans="1:10" ht="15.6" hidden="1" x14ac:dyDescent="0.3">
      <c r="A671" s="68"/>
      <c r="B671" s="68"/>
      <c r="C671" s="68"/>
      <c r="D671" s="68"/>
      <c r="E671" s="339" t="s">
        <v>3179</v>
      </c>
      <c r="F671" s="68" t="s">
        <v>3180</v>
      </c>
      <c r="G671" s="68"/>
      <c r="H671" s="68"/>
      <c r="I671" s="68"/>
      <c r="J671" s="68"/>
    </row>
    <row r="672" spans="1:10" ht="15.6" hidden="1" x14ac:dyDescent="0.3">
      <c r="A672" s="68"/>
      <c r="B672" s="68"/>
      <c r="C672" s="68"/>
      <c r="D672" s="68"/>
      <c r="E672" s="339" t="s">
        <v>3181</v>
      </c>
      <c r="F672" s="68" t="s">
        <v>3182</v>
      </c>
      <c r="G672" s="68"/>
      <c r="H672" s="68"/>
      <c r="I672" s="68"/>
      <c r="J672" s="68"/>
    </row>
    <row r="673" spans="1:10" ht="15.6" hidden="1" x14ac:dyDescent="0.3">
      <c r="A673" s="68"/>
      <c r="B673" s="68"/>
      <c r="C673" s="68"/>
      <c r="D673" s="68"/>
      <c r="E673" s="339" t="s">
        <v>3183</v>
      </c>
      <c r="F673" s="68" t="s">
        <v>3184</v>
      </c>
      <c r="G673" s="68"/>
      <c r="H673" s="68"/>
      <c r="I673" s="68"/>
      <c r="J673" s="68"/>
    </row>
    <row r="674" spans="1:10" ht="15.6" hidden="1" x14ac:dyDescent="0.3">
      <c r="A674" s="68"/>
      <c r="B674" s="68"/>
      <c r="C674" s="68"/>
      <c r="D674" s="68"/>
      <c r="E674" s="339" t="s">
        <v>3185</v>
      </c>
      <c r="F674" s="68" t="s">
        <v>3186</v>
      </c>
      <c r="G674" s="68"/>
      <c r="H674" s="68"/>
      <c r="I674" s="68"/>
      <c r="J674" s="68"/>
    </row>
  </sheetData>
  <mergeCells count="48">
    <mergeCell ref="C52:G52"/>
    <mergeCell ref="B116:F116"/>
    <mergeCell ref="C44:G44"/>
    <mergeCell ref="C45:G45"/>
    <mergeCell ref="B47:G47"/>
    <mergeCell ref="C49:G49"/>
    <mergeCell ref="C50:G50"/>
    <mergeCell ref="C51:G51"/>
    <mergeCell ref="C53:G53"/>
    <mergeCell ref="C54:G54"/>
    <mergeCell ref="C55:G55"/>
    <mergeCell ref="C56:G56"/>
    <mergeCell ref="C43:G43"/>
    <mergeCell ref="B31:D31"/>
    <mergeCell ref="B32:G32"/>
    <mergeCell ref="B33:D33"/>
    <mergeCell ref="C34:G34"/>
    <mergeCell ref="C35:G35"/>
    <mergeCell ref="C36:G36"/>
    <mergeCell ref="C37:G37"/>
    <mergeCell ref="C38:G38"/>
    <mergeCell ref="C39:G39"/>
    <mergeCell ref="B40:D40"/>
    <mergeCell ref="B41:G41"/>
    <mergeCell ref="C30:G30"/>
    <mergeCell ref="C18:G18"/>
    <mergeCell ref="C19:G19"/>
    <mergeCell ref="C20:G20"/>
    <mergeCell ref="E21:G21"/>
    <mergeCell ref="C22:G22"/>
    <mergeCell ref="C23:G23"/>
    <mergeCell ref="B24:D24"/>
    <mergeCell ref="B25:G25"/>
    <mergeCell ref="C27:G27"/>
    <mergeCell ref="C28:G28"/>
    <mergeCell ref="C29:G29"/>
    <mergeCell ref="C17:G17"/>
    <mergeCell ref="B3:G3"/>
    <mergeCell ref="B4:G4"/>
    <mergeCell ref="B5:D5"/>
    <mergeCell ref="B6:G6"/>
    <mergeCell ref="B7:D7"/>
    <mergeCell ref="C8:G8"/>
    <mergeCell ref="C9:G9"/>
    <mergeCell ref="B10:B13"/>
    <mergeCell ref="C14:G14"/>
    <mergeCell ref="C15:G15"/>
    <mergeCell ref="C16:G16"/>
  </mergeCells>
  <dataValidations count="10">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$J$118:$J$119</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$I$118:$I$125</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$H$118:$H$122</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$G$118:$G$120</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G13">
      <formula1>$F$118:$F$578</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F13">
      <formula1>$E$118:$E$574</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E13">
      <formula1>$D$118:$D$177</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D13">
      <formula1>$C$118:$C$138</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C13">
      <formula1>$B$118:$B$123</formula1>
    </dataValidation>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s>
  <hyperlinks>
    <hyperlink ref="A1" location="'5.1.2.b'!A1" display="Regresar"/>
    <hyperlink ref="C38" r:id="rId1"/>
  </hyperlinks>
  <printOptions horizontalCentered="1" verticalCentered="1"/>
  <pageMargins left="0.70866141732283472" right="0.70866141732283472" top="0.74803149606299213" bottom="0.74803149606299213" header="0.31496062992125984" footer="0.31496062992125984"/>
  <pageSetup scale="29" orientation="portrait" r:id="rId2"/>
  <drawing r:id="rId3"/>
  <legacyDrawing r:id="rId4"/>
  <tableParts count="10">
    <tablePart r:id="rId5"/>
    <tablePart r:id="rId6"/>
    <tablePart r:id="rId7"/>
    <tablePart r:id="rId8"/>
    <tablePart r:id="rId9"/>
    <tablePart r:id="rId10"/>
    <tablePart r:id="rId11"/>
    <tablePart r:id="rId12"/>
    <tablePart r:id="rId13"/>
    <tablePart r:id="rId14"/>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dimension ref="A1:N69"/>
  <sheetViews>
    <sheetView showGridLines="0" zoomScale="90" zoomScaleNormal="90" workbookViewId="0">
      <selection activeCell="E24" sqref="E24"/>
    </sheetView>
  </sheetViews>
  <sheetFormatPr baseColWidth="10" defaultColWidth="11.42578125" defaultRowHeight="12.75" x14ac:dyDescent="0.2"/>
  <cols>
    <col min="1" max="1" width="11.42578125" style="2"/>
    <col min="2" max="2" width="31.28515625" style="3" customWidth="1"/>
    <col min="3" max="7" width="11.7109375" style="2" customWidth="1"/>
    <col min="8" max="10" width="12.28515625" style="2" customWidth="1"/>
    <col min="11" max="11" width="10.28515625" style="2" customWidth="1"/>
    <col min="12" max="13" width="6.28515625" style="2" customWidth="1"/>
    <col min="14" max="15" width="7" style="2" customWidth="1"/>
    <col min="16" max="16384" width="11.42578125" style="2"/>
  </cols>
  <sheetData>
    <row r="1" spans="1:14" ht="14.45" x14ac:dyDescent="0.3">
      <c r="A1" s="702" t="s">
        <v>32</v>
      </c>
      <c r="D1" s="8"/>
      <c r="E1" s="1624" t="s">
        <v>60</v>
      </c>
      <c r="F1" s="1624"/>
    </row>
    <row r="2" spans="1:14" ht="15.75" x14ac:dyDescent="0.25">
      <c r="A2" s="8"/>
      <c r="B2" s="98" t="s">
        <v>1535</v>
      </c>
    </row>
    <row r="3" spans="1:14" ht="14.45" x14ac:dyDescent="0.3">
      <c r="A3" s="71"/>
      <c r="B3" s="113" t="s">
        <v>14</v>
      </c>
      <c r="C3" s="71"/>
      <c r="D3" s="71"/>
      <c r="E3" s="71"/>
      <c r="F3" s="71"/>
      <c r="G3" s="71"/>
      <c r="H3" s="71"/>
      <c r="I3" s="71"/>
      <c r="J3" s="71"/>
      <c r="K3" s="71"/>
      <c r="L3" s="71"/>
      <c r="M3" s="71"/>
      <c r="N3" s="71"/>
    </row>
    <row r="4" spans="1:14" ht="14.45" x14ac:dyDescent="0.3">
      <c r="A4" s="71"/>
      <c r="B4" s="113" t="s">
        <v>50</v>
      </c>
      <c r="C4" s="71"/>
      <c r="D4" s="71"/>
      <c r="E4" s="71"/>
      <c r="F4" s="71"/>
      <c r="G4" s="71"/>
      <c r="H4" s="71"/>
      <c r="I4" s="71"/>
      <c r="J4" s="71"/>
      <c r="K4" s="71"/>
      <c r="L4" s="71"/>
      <c r="M4" s="71"/>
      <c r="N4" s="71"/>
    </row>
    <row r="5" spans="1:14" ht="15" x14ac:dyDescent="0.25">
      <c r="A5" s="71"/>
      <c r="B5" s="113" t="s">
        <v>473</v>
      </c>
      <c r="C5" s="71"/>
      <c r="D5" s="71"/>
      <c r="E5" s="71"/>
      <c r="F5" s="71"/>
      <c r="G5" s="71"/>
      <c r="H5" s="71"/>
      <c r="I5" s="71"/>
      <c r="J5" s="71"/>
      <c r="K5" s="71"/>
      <c r="L5" s="71"/>
      <c r="M5" s="71"/>
      <c r="N5" s="71"/>
    </row>
    <row r="6" spans="1:14" ht="15" x14ac:dyDescent="0.25">
      <c r="A6" s="71"/>
      <c r="B6" s="123" t="s">
        <v>3195</v>
      </c>
      <c r="C6" s="71"/>
      <c r="D6" s="71"/>
      <c r="E6" s="71"/>
      <c r="F6" s="71"/>
      <c r="G6" s="71"/>
      <c r="H6" s="71"/>
      <c r="I6" s="71"/>
      <c r="J6" s="71"/>
      <c r="K6" s="71"/>
      <c r="L6" s="71"/>
      <c r="M6" s="71"/>
      <c r="N6" s="71"/>
    </row>
    <row r="7" spans="1:14" ht="14.45" x14ac:dyDescent="0.3">
      <c r="A7" s="71"/>
      <c r="B7" s="122"/>
      <c r="C7" s="71"/>
      <c r="D7" s="71"/>
      <c r="E7" s="71"/>
      <c r="F7" s="71"/>
      <c r="G7" s="71"/>
      <c r="H7" s="71"/>
      <c r="I7" s="71"/>
      <c r="J7" s="71"/>
      <c r="K7" s="71"/>
      <c r="L7" s="71"/>
      <c r="M7" s="71"/>
      <c r="N7" s="71"/>
    </row>
    <row r="8" spans="1:14" ht="15" x14ac:dyDescent="0.25">
      <c r="A8" s="71"/>
      <c r="B8" s="71" t="s">
        <v>3774</v>
      </c>
      <c r="C8" s="71"/>
      <c r="D8" s="71"/>
      <c r="E8" s="71"/>
      <c r="F8" s="71"/>
      <c r="G8" s="71"/>
      <c r="H8" s="71"/>
      <c r="I8" s="71"/>
      <c r="J8" s="71"/>
      <c r="K8" s="71"/>
      <c r="L8" s="71"/>
      <c r="M8" s="71"/>
      <c r="N8" s="71"/>
    </row>
    <row r="9" spans="1:14" ht="14.45" x14ac:dyDescent="0.3">
      <c r="A9" s="71"/>
      <c r="B9" s="2"/>
      <c r="C9" s="71"/>
      <c r="D9" s="71"/>
      <c r="E9" s="71"/>
      <c r="F9" s="71"/>
      <c r="G9" s="71"/>
      <c r="H9" s="71"/>
      <c r="I9" s="71"/>
      <c r="J9" s="71"/>
      <c r="K9" s="71"/>
      <c r="L9" s="71"/>
      <c r="M9" s="71"/>
      <c r="N9" s="71"/>
    </row>
    <row r="10" spans="1:14" ht="15.75" x14ac:dyDescent="0.25">
      <c r="A10" s="71"/>
      <c r="B10" s="704" t="s">
        <v>1124</v>
      </c>
      <c r="C10" s="345"/>
      <c r="D10" s="345"/>
      <c r="E10" s="345"/>
      <c r="F10" s="345"/>
      <c r="G10" s="345"/>
      <c r="H10" s="677"/>
      <c r="I10" s="17"/>
      <c r="J10" s="71"/>
      <c r="K10" s="71"/>
      <c r="L10" s="71"/>
      <c r="M10" s="71"/>
      <c r="N10" s="71"/>
    </row>
    <row r="11" spans="1:14" ht="15.6" x14ac:dyDescent="0.3">
      <c r="A11" s="71"/>
      <c r="B11" s="576" t="s">
        <v>3811</v>
      </c>
      <c r="C11" s="345"/>
      <c r="D11" s="345"/>
      <c r="E11" s="345"/>
      <c r="F11" s="345"/>
      <c r="G11" s="345"/>
      <c r="H11" s="677"/>
      <c r="I11" s="17"/>
      <c r="J11" s="82"/>
      <c r="K11" s="124"/>
      <c r="L11" s="71"/>
      <c r="M11" s="71"/>
      <c r="N11" s="71"/>
    </row>
    <row r="12" spans="1:14" s="680" customFormat="1" ht="14.45" x14ac:dyDescent="0.3">
      <c r="A12" s="679"/>
      <c r="B12" s="1212"/>
      <c r="C12" s="1012">
        <v>2014</v>
      </c>
      <c r="D12" s="1012">
        <v>2015</v>
      </c>
      <c r="E12" s="1012">
        <v>2016</v>
      </c>
      <c r="F12" s="1012">
        <v>2017</v>
      </c>
      <c r="G12" s="1012">
        <v>2018</v>
      </c>
      <c r="H12" s="1012">
        <v>2019</v>
      </c>
    </row>
    <row r="13" spans="1:14" s="680" customFormat="1" ht="14.45" x14ac:dyDescent="0.3">
      <c r="A13" s="679"/>
      <c r="B13" s="686" t="s">
        <v>3655</v>
      </c>
      <c r="C13" s="1211">
        <v>1268705</v>
      </c>
      <c r="D13" s="1211">
        <v>1020929</v>
      </c>
      <c r="E13" s="1211">
        <v>1039554</v>
      </c>
      <c r="F13" s="1211">
        <v>1158526</v>
      </c>
      <c r="G13" s="1211">
        <v>1144141</v>
      </c>
      <c r="H13" s="1211">
        <v>1109504</v>
      </c>
    </row>
    <row r="14" spans="1:14" s="682" customFormat="1" ht="14.45" x14ac:dyDescent="0.3">
      <c r="A14" s="681"/>
      <c r="B14" s="689" t="s">
        <v>0</v>
      </c>
      <c r="C14" s="1209">
        <v>26.585895763247109</v>
      </c>
      <c r="D14" s="1209">
        <v>21.120839463836788</v>
      </c>
      <c r="E14" s="1209">
        <v>21.259807737063685</v>
      </c>
      <c r="F14" s="1209">
        <v>23.420179109305192</v>
      </c>
      <c r="G14" s="1210">
        <v>22.866022619783507</v>
      </c>
      <c r="H14" s="1209">
        <v>21.928126599640692</v>
      </c>
    </row>
    <row r="15" spans="1:14" ht="15.75" x14ac:dyDescent="0.25">
      <c r="A15" s="71"/>
      <c r="B15" s="257" t="s">
        <v>3670</v>
      </c>
      <c r="C15" s="345"/>
      <c r="D15" s="345"/>
      <c r="E15" s="345"/>
      <c r="F15" s="345"/>
      <c r="G15" s="345"/>
      <c r="H15" s="683"/>
      <c r="I15" s="71"/>
      <c r="J15" s="71"/>
      <c r="K15" s="71"/>
      <c r="L15" s="71"/>
      <c r="M15" s="71"/>
      <c r="N15" s="71"/>
    </row>
    <row r="16" spans="1:14" ht="15" customHeight="1" x14ac:dyDescent="0.3">
      <c r="A16" s="71"/>
      <c r="B16" s="117" t="s">
        <v>3810</v>
      </c>
      <c r="C16" s="892"/>
      <c r="D16" s="892"/>
      <c r="E16" s="892"/>
      <c r="F16" s="892"/>
      <c r="G16" s="892"/>
      <c r="H16" s="892"/>
      <c r="I16" s="892"/>
      <c r="J16" s="892"/>
      <c r="K16" s="892"/>
      <c r="L16" s="892"/>
      <c r="M16" s="892"/>
      <c r="N16" s="71"/>
    </row>
    <row r="17" spans="1:14" ht="14.45" x14ac:dyDescent="0.3">
      <c r="A17" s="71"/>
      <c r="B17" s="257"/>
      <c r="C17" s="71"/>
      <c r="D17" s="71"/>
      <c r="E17" s="71"/>
      <c r="F17" s="71"/>
      <c r="G17" s="71"/>
      <c r="H17" s="71"/>
      <c r="I17" s="71"/>
      <c r="J17" s="71"/>
      <c r="K17" s="71"/>
      <c r="L17" s="71"/>
      <c r="M17" s="71"/>
      <c r="N17" s="71"/>
    </row>
    <row r="18" spans="1:14" ht="14.45" x14ac:dyDescent="0.3">
      <c r="A18" s="71"/>
      <c r="B18" s="257"/>
      <c r="C18" s="71"/>
      <c r="D18" s="71"/>
      <c r="E18" s="71"/>
      <c r="F18" s="71"/>
      <c r="G18" s="71"/>
      <c r="H18" s="71"/>
      <c r="I18" s="71"/>
      <c r="J18" s="71"/>
      <c r="K18" s="71"/>
      <c r="L18" s="71"/>
      <c r="M18" s="71"/>
      <c r="N18" s="71"/>
    </row>
    <row r="19" spans="1:14" ht="14.45" x14ac:dyDescent="0.3">
      <c r="A19" s="71"/>
      <c r="B19" s="257"/>
      <c r="C19" s="71"/>
      <c r="D19" s="71"/>
      <c r="E19" s="71"/>
      <c r="F19" s="71"/>
      <c r="G19" s="71"/>
      <c r="H19" s="71"/>
      <c r="I19" s="71"/>
      <c r="J19" s="71"/>
      <c r="K19" s="71"/>
      <c r="L19" s="71"/>
      <c r="M19" s="71"/>
      <c r="N19" s="71"/>
    </row>
    <row r="20" spans="1:14" ht="14.45" x14ac:dyDescent="0.3">
      <c r="A20" s="71"/>
      <c r="B20" s="257"/>
      <c r="C20" s="1208"/>
      <c r="D20" s="1208"/>
      <c r="E20" s="1208"/>
      <c r="F20" s="1208"/>
      <c r="G20" s="1208"/>
      <c r="H20" s="1208"/>
      <c r="I20" s="1208"/>
      <c r="J20" s="1208"/>
      <c r="K20" s="71"/>
      <c r="L20" s="71"/>
      <c r="M20" s="71"/>
      <c r="N20" s="71"/>
    </row>
    <row r="21" spans="1:14" ht="14.45" x14ac:dyDescent="0.3">
      <c r="A21" s="71"/>
      <c r="B21" s="257"/>
      <c r="C21" s="71"/>
      <c r="D21" s="71"/>
      <c r="E21" s="71"/>
      <c r="F21" s="71"/>
      <c r="G21" s="71"/>
      <c r="H21" s="71"/>
      <c r="I21" s="71"/>
      <c r="J21" s="71"/>
      <c r="K21" s="71"/>
      <c r="L21" s="71"/>
      <c r="M21" s="71"/>
      <c r="N21" s="71"/>
    </row>
    <row r="22" spans="1:14" ht="14.45" x14ac:dyDescent="0.3">
      <c r="A22" s="71"/>
      <c r="B22" s="257"/>
      <c r="C22" s="71"/>
      <c r="D22" s="71"/>
      <c r="E22" s="71"/>
      <c r="F22" s="71"/>
      <c r="G22" s="71"/>
      <c r="H22" s="71"/>
      <c r="I22" s="71"/>
      <c r="J22" s="71"/>
      <c r="K22" s="71"/>
      <c r="L22" s="71"/>
      <c r="M22" s="71"/>
      <c r="N22" s="71"/>
    </row>
    <row r="23" spans="1:14" ht="14.45" x14ac:dyDescent="0.3">
      <c r="A23" s="71"/>
      <c r="B23" s="257"/>
      <c r="C23" s="71"/>
      <c r="D23" s="71"/>
      <c r="E23" s="71"/>
      <c r="F23" s="71"/>
      <c r="G23" s="71"/>
      <c r="H23" s="71"/>
      <c r="I23" s="71"/>
      <c r="J23" s="71"/>
      <c r="K23" s="71"/>
      <c r="L23" s="71"/>
      <c r="M23" s="71"/>
      <c r="N23" s="71"/>
    </row>
    <row r="24" spans="1:14" ht="14.45" x14ac:dyDescent="0.3">
      <c r="A24" s="71"/>
      <c r="B24" s="257"/>
      <c r="C24" s="71"/>
      <c r="D24" s="71"/>
      <c r="E24" s="71"/>
      <c r="F24" s="71"/>
      <c r="G24" s="71"/>
      <c r="H24" s="71"/>
      <c r="I24" s="71"/>
      <c r="J24" s="71"/>
      <c r="K24" s="71"/>
      <c r="L24" s="71"/>
      <c r="M24" s="71"/>
      <c r="N24" s="71"/>
    </row>
    <row r="25" spans="1:14" ht="14.45" x14ac:dyDescent="0.3">
      <c r="A25" s="71"/>
      <c r="B25" s="257"/>
      <c r="C25" s="71"/>
      <c r="D25" s="71"/>
      <c r="E25" s="71"/>
      <c r="F25" s="71"/>
      <c r="G25" s="71"/>
      <c r="H25" s="71"/>
      <c r="I25" s="71"/>
      <c r="J25" s="71"/>
      <c r="K25" s="71"/>
      <c r="L25" s="71"/>
      <c r="M25" s="71"/>
      <c r="N25" s="71"/>
    </row>
    <row r="26" spans="1:14" ht="14.45" x14ac:dyDescent="0.3">
      <c r="A26" s="71"/>
      <c r="B26" s="257"/>
      <c r="C26" s="71"/>
      <c r="D26" s="71"/>
      <c r="E26" s="71"/>
      <c r="F26" s="71"/>
      <c r="G26" s="71"/>
      <c r="H26" s="71"/>
      <c r="I26" s="71"/>
      <c r="J26" s="71"/>
      <c r="K26" s="71"/>
      <c r="L26" s="71"/>
      <c r="M26" s="71"/>
      <c r="N26" s="71"/>
    </row>
    <row r="27" spans="1:14" ht="14.45" x14ac:dyDescent="0.3">
      <c r="A27" s="71"/>
      <c r="B27" s="257"/>
      <c r="C27" s="71"/>
      <c r="D27" s="71"/>
      <c r="E27" s="71"/>
      <c r="F27" s="71"/>
      <c r="G27" s="71"/>
      <c r="H27" s="71"/>
      <c r="I27" s="71"/>
      <c r="J27" s="71"/>
      <c r="K27" s="71"/>
      <c r="L27" s="71"/>
      <c r="M27" s="71"/>
      <c r="N27" s="71"/>
    </row>
    <row r="28" spans="1:14" ht="15" x14ac:dyDescent="0.25">
      <c r="A28" s="71"/>
      <c r="B28" s="257"/>
      <c r="C28" s="71"/>
      <c r="D28" s="71"/>
      <c r="E28" s="71"/>
      <c r="F28" s="71"/>
      <c r="G28" s="71"/>
      <c r="H28" s="71"/>
      <c r="I28" s="71"/>
      <c r="J28" s="71"/>
      <c r="K28" s="71"/>
      <c r="L28" s="71"/>
      <c r="M28" s="71"/>
      <c r="N28" s="71"/>
    </row>
    <row r="29" spans="1:14" ht="15" x14ac:dyDescent="0.25">
      <c r="A29" s="71"/>
      <c r="B29" s="257"/>
      <c r="C29" s="71"/>
      <c r="D29" s="71"/>
      <c r="E29" s="71"/>
      <c r="F29" s="71"/>
      <c r="G29" s="71"/>
      <c r="H29" s="71"/>
      <c r="I29" s="71"/>
      <c r="J29" s="71"/>
      <c r="K29" s="71"/>
      <c r="L29" s="71"/>
      <c r="M29" s="71"/>
      <c r="N29" s="71"/>
    </row>
    <row r="30" spans="1:14" ht="15" x14ac:dyDescent="0.25">
      <c r="A30" s="71"/>
      <c r="B30" s="257"/>
      <c r="C30" s="71"/>
      <c r="D30" s="71"/>
      <c r="E30" s="71"/>
      <c r="F30" s="71"/>
      <c r="G30" s="71"/>
      <c r="H30" s="71"/>
      <c r="I30" s="71"/>
      <c r="J30" s="71"/>
      <c r="K30" s="71"/>
      <c r="L30" s="71"/>
      <c r="M30" s="71"/>
      <c r="N30" s="71"/>
    </row>
    <row r="31" spans="1:14" ht="15" x14ac:dyDescent="0.25">
      <c r="A31" s="71"/>
      <c r="B31" s="257"/>
      <c r="C31" s="71"/>
      <c r="D31" s="71"/>
      <c r="E31" s="71"/>
      <c r="F31" s="71"/>
      <c r="G31" s="71"/>
      <c r="H31" s="71"/>
      <c r="I31" s="71"/>
      <c r="J31" s="71"/>
      <c r="K31" s="71"/>
      <c r="L31" s="71"/>
      <c r="M31" s="71"/>
      <c r="N31" s="71"/>
    </row>
    <row r="32" spans="1:14" ht="15" x14ac:dyDescent="0.25">
      <c r="A32" s="71"/>
      <c r="B32" s="257"/>
      <c r="C32" s="71"/>
      <c r="D32" s="71"/>
      <c r="E32" s="71"/>
      <c r="F32" s="71"/>
      <c r="G32" s="71"/>
      <c r="H32" s="71"/>
      <c r="I32" s="71"/>
      <c r="J32" s="71"/>
      <c r="K32" s="71"/>
      <c r="L32" s="71"/>
      <c r="M32" s="71"/>
      <c r="N32" s="71"/>
    </row>
    <row r="33" spans="1:14" ht="15" x14ac:dyDescent="0.25">
      <c r="A33" s="71"/>
      <c r="B33" s="257"/>
      <c r="C33" s="71"/>
      <c r="D33" s="71"/>
      <c r="E33" s="71"/>
      <c r="F33" s="71"/>
      <c r="G33" s="71"/>
      <c r="H33" s="71"/>
      <c r="I33" s="71"/>
      <c r="J33" s="71"/>
      <c r="K33" s="71"/>
      <c r="L33" s="71"/>
      <c r="M33" s="71"/>
      <c r="N33" s="71"/>
    </row>
    <row r="34" spans="1:14" ht="15" x14ac:dyDescent="0.25">
      <c r="A34" s="71"/>
      <c r="B34" s="257"/>
      <c r="C34" s="71"/>
      <c r="D34" s="71"/>
      <c r="E34" s="71"/>
      <c r="F34" s="71"/>
      <c r="G34" s="71"/>
      <c r="H34" s="71"/>
      <c r="I34" s="71"/>
      <c r="J34" s="71"/>
      <c r="K34" s="71"/>
      <c r="L34" s="71"/>
      <c r="M34" s="71"/>
      <c r="N34" s="71"/>
    </row>
    <row r="35" spans="1:14" ht="15" x14ac:dyDescent="0.25">
      <c r="A35" s="71"/>
      <c r="B35" s="257"/>
      <c r="C35" s="71"/>
      <c r="D35" s="71"/>
      <c r="E35" s="71"/>
      <c r="F35" s="71"/>
      <c r="G35" s="71"/>
      <c r="H35" s="71"/>
      <c r="I35" s="71"/>
      <c r="J35" s="71"/>
      <c r="K35" s="71"/>
      <c r="L35" s="71"/>
      <c r="M35" s="71"/>
      <c r="N35" s="71"/>
    </row>
    <row r="36" spans="1:14" ht="15" x14ac:dyDescent="0.25">
      <c r="A36" s="71"/>
      <c r="B36" s="257"/>
      <c r="C36" s="71"/>
      <c r="D36" s="71"/>
      <c r="E36" s="71"/>
      <c r="F36" s="71"/>
      <c r="G36" s="71"/>
      <c r="H36" s="71"/>
      <c r="I36" s="71"/>
      <c r="J36" s="71"/>
      <c r="K36" s="71"/>
      <c r="L36" s="71"/>
      <c r="M36" s="71"/>
      <c r="N36" s="71"/>
    </row>
    <row r="37" spans="1:14" ht="15" x14ac:dyDescent="0.25">
      <c r="A37" s="71"/>
      <c r="B37" s="257"/>
      <c r="C37" s="71"/>
      <c r="D37" s="71"/>
      <c r="E37" s="71"/>
      <c r="F37" s="71"/>
      <c r="G37" s="71"/>
      <c r="H37" s="71"/>
      <c r="I37" s="71"/>
      <c r="J37" s="71"/>
      <c r="K37" s="71"/>
      <c r="L37" s="71"/>
      <c r="M37" s="71"/>
      <c r="N37" s="71"/>
    </row>
    <row r="38" spans="1:14" ht="15" x14ac:dyDescent="0.25">
      <c r="A38" s="71"/>
      <c r="B38" s="257"/>
      <c r="C38" s="71"/>
      <c r="D38" s="71"/>
      <c r="E38" s="71"/>
      <c r="F38" s="71"/>
      <c r="G38" s="71"/>
      <c r="H38" s="71"/>
      <c r="I38" s="71"/>
      <c r="J38" s="71"/>
      <c r="K38" s="71"/>
      <c r="L38" s="71"/>
      <c r="M38" s="71"/>
      <c r="N38" s="71"/>
    </row>
    <row r="39" spans="1:14" ht="15" x14ac:dyDescent="0.25">
      <c r="A39" s="71"/>
      <c r="B39" s="257"/>
      <c r="C39" s="71"/>
      <c r="D39" s="71"/>
      <c r="E39" s="71"/>
      <c r="F39" s="71"/>
      <c r="G39" s="71"/>
      <c r="H39" s="71"/>
      <c r="I39" s="71"/>
      <c r="J39" s="71"/>
      <c r="K39" s="71"/>
      <c r="L39" s="71"/>
      <c r="M39" s="71"/>
      <c r="N39" s="71"/>
    </row>
    <row r="40" spans="1:14" ht="15" x14ac:dyDescent="0.25">
      <c r="A40" s="71"/>
      <c r="B40" s="257"/>
      <c r="C40" s="71"/>
      <c r="D40" s="71"/>
      <c r="E40" s="71"/>
      <c r="F40" s="71"/>
      <c r="G40" s="71"/>
      <c r="H40" s="71"/>
      <c r="I40" s="71"/>
      <c r="J40" s="71"/>
      <c r="K40" s="71"/>
      <c r="L40" s="71"/>
      <c r="M40" s="71"/>
      <c r="N40" s="71"/>
    </row>
    <row r="41" spans="1:14" ht="15" x14ac:dyDescent="0.25">
      <c r="A41" s="71"/>
      <c r="B41" s="257"/>
      <c r="C41" s="71"/>
      <c r="D41" s="71"/>
      <c r="E41" s="71"/>
      <c r="F41" s="71"/>
      <c r="G41" s="71"/>
      <c r="H41" s="71"/>
      <c r="I41" s="71"/>
      <c r="J41" s="71"/>
      <c r="K41" s="71"/>
      <c r="L41" s="71"/>
      <c r="M41" s="71"/>
      <c r="N41" s="71"/>
    </row>
    <row r="42" spans="1:14" ht="15" x14ac:dyDescent="0.25">
      <c r="A42" s="71"/>
      <c r="B42" s="257"/>
      <c r="C42" s="71"/>
      <c r="D42" s="71"/>
      <c r="E42" s="71"/>
      <c r="F42" s="71"/>
      <c r="G42" s="71"/>
      <c r="H42" s="71"/>
      <c r="I42" s="71"/>
      <c r="J42" s="71"/>
      <c r="K42" s="71"/>
      <c r="L42" s="71"/>
      <c r="M42" s="71"/>
      <c r="N42" s="71"/>
    </row>
    <row r="43" spans="1:14" ht="15" x14ac:dyDescent="0.25">
      <c r="A43" s="71"/>
      <c r="B43" s="257"/>
      <c r="C43" s="71"/>
      <c r="D43" s="71"/>
      <c r="E43" s="71"/>
      <c r="F43" s="71"/>
      <c r="G43" s="71"/>
      <c r="H43" s="71"/>
      <c r="I43" s="71"/>
      <c r="J43" s="71"/>
      <c r="K43" s="71"/>
      <c r="L43" s="71"/>
      <c r="M43" s="71"/>
      <c r="N43" s="71"/>
    </row>
    <row r="44" spans="1:14" ht="15" x14ac:dyDescent="0.25">
      <c r="A44" s="71"/>
      <c r="B44" s="257"/>
      <c r="C44" s="71"/>
      <c r="D44" s="71"/>
      <c r="E44" s="71"/>
      <c r="F44" s="71"/>
      <c r="G44" s="71"/>
      <c r="H44" s="71"/>
      <c r="I44" s="71"/>
      <c r="J44" s="71"/>
      <c r="K44" s="71"/>
      <c r="L44" s="71"/>
      <c r="M44" s="71"/>
      <c r="N44" s="71"/>
    </row>
    <row r="45" spans="1:14" ht="15" x14ac:dyDescent="0.25">
      <c r="A45" s="71"/>
      <c r="B45" s="257"/>
      <c r="C45" s="71"/>
      <c r="D45" s="71"/>
      <c r="E45" s="71"/>
      <c r="F45" s="71"/>
      <c r="G45" s="71"/>
      <c r="H45" s="71"/>
      <c r="I45" s="71"/>
      <c r="J45" s="71"/>
      <c r="K45" s="71"/>
      <c r="L45" s="71"/>
      <c r="M45" s="71"/>
      <c r="N45" s="71"/>
    </row>
    <row r="46" spans="1:14" ht="15" x14ac:dyDescent="0.25">
      <c r="A46" s="71"/>
      <c r="B46" s="257"/>
      <c r="C46" s="71"/>
      <c r="D46" s="71"/>
      <c r="E46" s="71"/>
      <c r="F46" s="71"/>
      <c r="G46" s="71"/>
      <c r="H46" s="71"/>
      <c r="I46" s="71"/>
      <c r="J46" s="71"/>
      <c r="K46" s="71"/>
      <c r="L46" s="71"/>
      <c r="M46" s="71"/>
      <c r="N46" s="71"/>
    </row>
    <row r="47" spans="1:14" ht="15" x14ac:dyDescent="0.25">
      <c r="A47" s="71"/>
      <c r="B47" s="257"/>
      <c r="C47" s="71"/>
      <c r="D47" s="71"/>
      <c r="E47" s="71"/>
      <c r="F47" s="71"/>
      <c r="G47" s="71"/>
      <c r="H47" s="71"/>
      <c r="I47" s="71"/>
      <c r="J47" s="71"/>
      <c r="K47" s="71"/>
      <c r="L47" s="71"/>
      <c r="M47" s="71"/>
      <c r="N47" s="71"/>
    </row>
    <row r="48" spans="1:14" ht="15" x14ac:dyDescent="0.25">
      <c r="A48" s="71"/>
      <c r="B48" s="257"/>
      <c r="C48" s="71"/>
      <c r="D48" s="71"/>
      <c r="E48" s="71"/>
      <c r="F48" s="71"/>
      <c r="G48" s="71"/>
      <c r="H48" s="71"/>
      <c r="I48" s="71"/>
      <c r="J48" s="71"/>
      <c r="K48" s="71"/>
      <c r="L48" s="71"/>
      <c r="M48" s="71"/>
      <c r="N48" s="71"/>
    </row>
    <row r="49" spans="1:14" ht="15" x14ac:dyDescent="0.25">
      <c r="A49" s="71"/>
      <c r="B49" s="257"/>
      <c r="C49" s="71"/>
      <c r="D49" s="71"/>
      <c r="E49" s="71"/>
      <c r="F49" s="71"/>
      <c r="G49" s="71"/>
      <c r="H49" s="71"/>
      <c r="I49" s="71"/>
      <c r="J49" s="71"/>
      <c r="K49" s="71"/>
      <c r="L49" s="71"/>
      <c r="M49" s="71"/>
      <c r="N49" s="71"/>
    </row>
    <row r="50" spans="1:14" ht="15" x14ac:dyDescent="0.25">
      <c r="A50" s="71"/>
      <c r="B50" s="257"/>
      <c r="C50" s="71"/>
      <c r="D50" s="71"/>
      <c r="E50" s="71"/>
      <c r="F50" s="71"/>
      <c r="G50" s="71"/>
      <c r="H50" s="71"/>
      <c r="I50" s="71"/>
      <c r="J50" s="71"/>
      <c r="K50" s="71"/>
      <c r="L50" s="71"/>
      <c r="M50" s="71"/>
      <c r="N50" s="71"/>
    </row>
    <row r="51" spans="1:14" ht="15" x14ac:dyDescent="0.25">
      <c r="A51" s="71"/>
      <c r="B51" s="257"/>
      <c r="C51" s="71"/>
      <c r="D51" s="71"/>
      <c r="E51" s="71"/>
      <c r="F51" s="71"/>
      <c r="G51" s="71"/>
      <c r="H51" s="71"/>
      <c r="I51" s="71"/>
      <c r="J51" s="71"/>
      <c r="K51" s="71"/>
      <c r="L51" s="71"/>
      <c r="M51" s="71"/>
      <c r="N51" s="71"/>
    </row>
    <row r="52" spans="1:14" ht="15" x14ac:dyDescent="0.25">
      <c r="A52" s="71"/>
      <c r="B52" s="257"/>
      <c r="C52" s="71"/>
      <c r="D52" s="71"/>
      <c r="E52" s="71"/>
      <c r="F52" s="71"/>
      <c r="G52" s="71"/>
      <c r="H52" s="71"/>
      <c r="I52" s="71"/>
      <c r="J52" s="71"/>
      <c r="K52" s="71"/>
      <c r="L52" s="71"/>
      <c r="M52" s="71"/>
      <c r="N52" s="71"/>
    </row>
    <row r="53" spans="1:14" ht="15" x14ac:dyDescent="0.25">
      <c r="A53" s="71"/>
      <c r="B53" s="257"/>
      <c r="C53" s="71"/>
      <c r="D53" s="71"/>
      <c r="E53" s="71"/>
      <c r="F53" s="71"/>
      <c r="G53" s="71"/>
      <c r="H53" s="71"/>
      <c r="I53" s="71"/>
      <c r="J53" s="71"/>
      <c r="K53" s="71"/>
      <c r="L53" s="71"/>
      <c r="M53" s="71"/>
      <c r="N53" s="71"/>
    </row>
    <row r="54" spans="1:14" ht="15" x14ac:dyDescent="0.25">
      <c r="A54" s="71"/>
      <c r="B54" s="257"/>
      <c r="C54" s="71"/>
      <c r="D54" s="71"/>
      <c r="E54" s="71"/>
      <c r="F54" s="71"/>
      <c r="G54" s="71"/>
      <c r="H54" s="71"/>
      <c r="I54" s="71"/>
      <c r="J54" s="71"/>
      <c r="K54" s="71"/>
      <c r="L54" s="71"/>
      <c r="M54" s="71"/>
      <c r="N54" s="71"/>
    </row>
    <row r="55" spans="1:14" ht="15" x14ac:dyDescent="0.25">
      <c r="A55" s="71"/>
      <c r="B55" s="257"/>
      <c r="C55" s="71"/>
      <c r="D55" s="71"/>
      <c r="E55" s="71"/>
      <c r="F55" s="71"/>
      <c r="G55" s="71"/>
      <c r="H55" s="71"/>
      <c r="I55" s="71"/>
      <c r="J55" s="71"/>
      <c r="K55" s="71"/>
      <c r="L55" s="71"/>
      <c r="M55" s="71"/>
      <c r="N55" s="71"/>
    </row>
    <row r="56" spans="1:14" ht="15" x14ac:dyDescent="0.25">
      <c r="A56" s="71"/>
      <c r="B56" s="257"/>
      <c r="C56" s="71"/>
      <c r="D56" s="71"/>
      <c r="E56" s="71"/>
      <c r="F56" s="71"/>
      <c r="G56" s="71"/>
      <c r="H56" s="71"/>
      <c r="I56" s="71"/>
      <c r="J56" s="71"/>
      <c r="K56" s="71"/>
      <c r="L56" s="71"/>
      <c r="M56" s="71"/>
      <c r="N56" s="71"/>
    </row>
    <row r="57" spans="1:14" ht="15" x14ac:dyDescent="0.25">
      <c r="A57" s="71"/>
      <c r="B57" s="257"/>
      <c r="C57" s="71"/>
      <c r="D57" s="71"/>
      <c r="E57" s="71"/>
      <c r="F57" s="71"/>
      <c r="G57" s="71"/>
      <c r="H57" s="71"/>
      <c r="I57" s="71"/>
      <c r="J57" s="71"/>
      <c r="K57" s="71"/>
      <c r="L57" s="71"/>
      <c r="M57" s="71"/>
      <c r="N57" s="71"/>
    </row>
    <row r="58" spans="1:14" ht="15" x14ac:dyDescent="0.25">
      <c r="A58" s="71"/>
      <c r="B58" s="257"/>
      <c r="C58" s="71"/>
      <c r="D58" s="71"/>
      <c r="E58" s="71"/>
      <c r="F58" s="71"/>
      <c r="G58" s="71"/>
      <c r="H58" s="71"/>
      <c r="I58" s="71"/>
      <c r="J58" s="71"/>
      <c r="K58" s="71"/>
      <c r="L58" s="71"/>
      <c r="M58" s="71"/>
      <c r="N58" s="71"/>
    </row>
    <row r="59" spans="1:14" ht="15" x14ac:dyDescent="0.25">
      <c r="A59" s="71"/>
      <c r="B59" s="257"/>
      <c r="C59" s="71"/>
      <c r="D59" s="71"/>
      <c r="E59" s="71"/>
      <c r="F59" s="71"/>
      <c r="G59" s="71"/>
      <c r="H59" s="71"/>
      <c r="I59" s="71"/>
      <c r="J59" s="71"/>
      <c r="K59" s="71"/>
      <c r="L59" s="71"/>
      <c r="M59" s="71"/>
      <c r="N59" s="71"/>
    </row>
    <row r="60" spans="1:14" ht="15" x14ac:dyDescent="0.25">
      <c r="A60" s="71"/>
      <c r="B60" s="257"/>
      <c r="C60" s="71"/>
      <c r="D60" s="71"/>
      <c r="E60" s="71"/>
      <c r="F60" s="71"/>
      <c r="G60" s="71"/>
      <c r="H60" s="71"/>
      <c r="I60" s="71"/>
      <c r="J60" s="71"/>
      <c r="K60" s="71"/>
      <c r="L60" s="71"/>
      <c r="M60" s="71"/>
      <c r="N60" s="71"/>
    </row>
    <row r="61" spans="1:14" ht="15" x14ac:dyDescent="0.25">
      <c r="A61" s="71"/>
      <c r="B61" s="257"/>
      <c r="C61" s="71"/>
      <c r="D61" s="71"/>
      <c r="E61" s="71"/>
      <c r="F61" s="71"/>
      <c r="G61" s="71"/>
      <c r="H61" s="71"/>
      <c r="I61" s="71"/>
      <c r="J61" s="71"/>
      <c r="K61" s="71"/>
      <c r="L61" s="71"/>
      <c r="M61" s="71"/>
      <c r="N61" s="71"/>
    </row>
    <row r="62" spans="1:14" ht="15" x14ac:dyDescent="0.25">
      <c r="A62" s="71"/>
      <c r="B62" s="257"/>
      <c r="C62" s="71"/>
      <c r="D62" s="71"/>
      <c r="E62" s="71"/>
      <c r="F62" s="71"/>
      <c r="G62" s="71"/>
      <c r="H62" s="71"/>
      <c r="I62" s="71"/>
      <c r="J62" s="71"/>
      <c r="K62" s="71"/>
      <c r="L62" s="71"/>
      <c r="M62" s="71"/>
      <c r="N62" s="71"/>
    </row>
    <row r="63" spans="1:14" ht="15" x14ac:dyDescent="0.25">
      <c r="A63" s="71"/>
      <c r="B63" s="257"/>
      <c r="C63" s="71"/>
      <c r="D63" s="71"/>
      <c r="E63" s="71"/>
      <c r="F63" s="71"/>
      <c r="G63" s="71"/>
      <c r="H63" s="71"/>
      <c r="I63" s="71"/>
      <c r="J63" s="71"/>
      <c r="K63" s="71"/>
      <c r="L63" s="71"/>
      <c r="M63" s="71"/>
      <c r="N63" s="71"/>
    </row>
    <row r="64" spans="1:14" ht="15" x14ac:dyDescent="0.25">
      <c r="A64" s="71"/>
      <c r="B64" s="257"/>
      <c r="C64" s="71"/>
      <c r="D64" s="71"/>
      <c r="E64" s="71"/>
      <c r="F64" s="71"/>
      <c r="G64" s="71"/>
      <c r="H64" s="71"/>
      <c r="I64" s="71"/>
      <c r="J64" s="71"/>
      <c r="K64" s="71"/>
      <c r="L64" s="71"/>
      <c r="M64" s="71"/>
      <c r="N64" s="71"/>
    </row>
    <row r="65" spans="1:14" ht="15" x14ac:dyDescent="0.25">
      <c r="A65" s="71"/>
      <c r="B65" s="257"/>
      <c r="C65" s="71"/>
      <c r="D65" s="71"/>
      <c r="E65" s="71"/>
      <c r="F65" s="71"/>
      <c r="G65" s="71"/>
      <c r="H65" s="71"/>
      <c r="I65" s="71"/>
      <c r="J65" s="71"/>
      <c r="K65" s="71"/>
      <c r="L65" s="71"/>
      <c r="M65" s="71"/>
      <c r="N65" s="71"/>
    </row>
    <row r="66" spans="1:14" ht="15" x14ac:dyDescent="0.25">
      <c r="A66" s="71"/>
      <c r="B66" s="257"/>
      <c r="C66" s="71"/>
      <c r="D66" s="71"/>
      <c r="E66" s="71"/>
      <c r="F66" s="71"/>
      <c r="G66" s="71"/>
      <c r="H66" s="71"/>
      <c r="I66" s="71"/>
      <c r="J66" s="71"/>
      <c r="K66" s="71"/>
      <c r="L66" s="71"/>
      <c r="M66" s="71"/>
      <c r="N66" s="71"/>
    </row>
    <row r="67" spans="1:14" ht="15" x14ac:dyDescent="0.25">
      <c r="A67" s="71"/>
      <c r="B67" s="257"/>
      <c r="C67" s="71"/>
      <c r="D67" s="71"/>
      <c r="E67" s="71"/>
      <c r="F67" s="71"/>
      <c r="G67" s="71"/>
      <c r="H67" s="71"/>
      <c r="I67" s="71"/>
      <c r="J67" s="71"/>
      <c r="K67" s="71"/>
      <c r="L67" s="71"/>
      <c r="M67" s="71"/>
      <c r="N67" s="71"/>
    </row>
    <row r="68" spans="1:14" ht="15" x14ac:dyDescent="0.25">
      <c r="A68" s="71"/>
      <c r="B68" s="257"/>
      <c r="C68" s="71"/>
      <c r="D68" s="71"/>
      <c r="E68" s="71"/>
      <c r="F68" s="71"/>
      <c r="G68" s="71"/>
      <c r="H68" s="71"/>
      <c r="I68" s="71"/>
      <c r="J68" s="71"/>
      <c r="K68" s="71"/>
      <c r="L68" s="71"/>
      <c r="M68" s="71"/>
      <c r="N68" s="71"/>
    </row>
    <row r="69" spans="1:14" ht="15" x14ac:dyDescent="0.25">
      <c r="A69" s="71"/>
      <c r="B69" s="257"/>
      <c r="C69" s="71"/>
      <c r="D69" s="71"/>
      <c r="E69" s="71"/>
      <c r="F69" s="71"/>
      <c r="G69" s="71"/>
      <c r="H69" s="71"/>
      <c r="I69" s="71"/>
      <c r="J69" s="71"/>
      <c r="K69" s="71"/>
      <c r="L69" s="71"/>
      <c r="M69" s="71"/>
      <c r="N69" s="71"/>
    </row>
  </sheetData>
  <mergeCells count="1">
    <mergeCell ref="E1:F1"/>
  </mergeCells>
  <hyperlinks>
    <hyperlink ref="A1" location="'C5'!A1" display="Regresar"/>
    <hyperlink ref="E1" location="M5.1.2.a.1!A1" display="Ver metadato "/>
    <hyperlink ref="E1:F1" location="'HM 5.1.2.d'!A1" display="Ver metadato "/>
  </hyperlink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2">
    <tabColor theme="8" tint="-0.499984740745262"/>
    <pageSetUpPr fitToPage="1"/>
  </sheetPr>
  <dimension ref="A1:L674"/>
  <sheetViews>
    <sheetView showGridLines="0" zoomScale="80" zoomScaleNormal="80" workbookViewId="0">
      <selection activeCell="E24" sqref="E24"/>
    </sheetView>
  </sheetViews>
  <sheetFormatPr baseColWidth="10" defaultColWidth="11.42578125" defaultRowHeight="15.75" x14ac:dyDescent="0.25"/>
  <cols>
    <col min="1" max="1" width="18.28515625" style="11" customWidth="1"/>
    <col min="2" max="2" width="30.28515625" style="11" customWidth="1"/>
    <col min="3" max="3" width="37.7109375" style="11" customWidth="1"/>
    <col min="4" max="4" width="34.28515625" style="11" customWidth="1"/>
    <col min="5" max="5" width="25.42578125" style="11" customWidth="1"/>
    <col min="6" max="6" width="24.7109375" style="11" customWidth="1"/>
    <col min="7" max="7" width="21.42578125" style="11" customWidth="1"/>
    <col min="8" max="8" width="16" style="11" customWidth="1"/>
    <col min="9" max="9" width="16.28515625" style="11" customWidth="1"/>
    <col min="10" max="10" width="21.7109375" style="11" customWidth="1"/>
    <col min="11" max="16384" width="11.42578125" style="11"/>
  </cols>
  <sheetData>
    <row r="1" spans="1:7" ht="15.6" x14ac:dyDescent="0.3">
      <c r="A1" s="702" t="s">
        <v>32</v>
      </c>
    </row>
    <row r="2" spans="1:7" ht="42" customHeight="1" x14ac:dyDescent="0.25">
      <c r="F2" s="36" t="s">
        <v>264</v>
      </c>
      <c r="G2" s="259"/>
    </row>
    <row r="3" spans="1:7" ht="45.75" customHeight="1" x14ac:dyDescent="0.25">
      <c r="B3" s="1554" t="s">
        <v>265</v>
      </c>
      <c r="C3" s="1554"/>
      <c r="D3" s="1554"/>
      <c r="E3" s="1554"/>
      <c r="F3" s="1554"/>
      <c r="G3" s="1554"/>
    </row>
    <row r="4" spans="1:7" ht="15.6" x14ac:dyDescent="0.3">
      <c r="B4" s="1555" t="s">
        <v>266</v>
      </c>
      <c r="C4" s="1555"/>
      <c r="D4" s="1555"/>
      <c r="E4" s="1555"/>
      <c r="F4" s="1555"/>
      <c r="G4" s="1555"/>
    </row>
    <row r="5" spans="1:7" ht="15.6" x14ac:dyDescent="0.3">
      <c r="B5" s="1556"/>
      <c r="C5" s="1556"/>
      <c r="D5" s="1556"/>
      <c r="F5" s="33"/>
      <c r="G5" s="33"/>
    </row>
    <row r="6" spans="1:7" x14ac:dyDescent="0.25">
      <c r="B6" s="1557" t="s">
        <v>267</v>
      </c>
      <c r="C6" s="1557"/>
      <c r="D6" s="1557"/>
      <c r="E6" s="1557"/>
      <c r="F6" s="1557"/>
      <c r="G6" s="1557"/>
    </row>
    <row r="7" spans="1:7" ht="15.6" x14ac:dyDescent="0.3">
      <c r="B7" s="1556"/>
      <c r="C7" s="1556"/>
      <c r="D7" s="1556"/>
      <c r="F7" s="33"/>
      <c r="G7" s="33"/>
    </row>
    <row r="8" spans="1:7" x14ac:dyDescent="0.25">
      <c r="B8" s="260" t="s">
        <v>268</v>
      </c>
      <c r="C8" s="1603" t="s">
        <v>269</v>
      </c>
      <c r="D8" s="1603"/>
      <c r="E8" s="1603"/>
      <c r="F8" s="1603"/>
      <c r="G8" s="1603"/>
    </row>
    <row r="9" spans="1:7" ht="31.5" x14ac:dyDescent="0.25">
      <c r="B9" s="260" t="s">
        <v>270</v>
      </c>
      <c r="C9" s="1605" t="s">
        <v>2323</v>
      </c>
      <c r="D9" s="1605"/>
      <c r="E9" s="1605"/>
      <c r="F9" s="1605"/>
      <c r="G9" s="1605"/>
    </row>
    <row r="10" spans="1:7" ht="31.5" x14ac:dyDescent="0.25">
      <c r="B10" s="1549" t="s">
        <v>271</v>
      </c>
      <c r="C10" s="261" t="s">
        <v>272</v>
      </c>
      <c r="D10" s="261" t="s">
        <v>273</v>
      </c>
      <c r="E10" s="261" t="s">
        <v>274</v>
      </c>
      <c r="F10" s="262" t="s">
        <v>275</v>
      </c>
      <c r="G10" s="262" t="s">
        <v>276</v>
      </c>
    </row>
    <row r="11" spans="1:7" ht="36" customHeight="1" x14ac:dyDescent="0.25">
      <c r="B11" s="1550"/>
      <c r="C11" s="263" t="s">
        <v>349</v>
      </c>
      <c r="D11" s="263" t="s">
        <v>50</v>
      </c>
      <c r="E11" s="263" t="s">
        <v>473</v>
      </c>
      <c r="F11" s="264" t="s">
        <v>1115</v>
      </c>
      <c r="G11" s="264" t="s">
        <v>1124</v>
      </c>
    </row>
    <row r="12" spans="1:7" ht="17.25" customHeight="1" x14ac:dyDescent="0.25">
      <c r="B12" s="1550"/>
      <c r="C12" s="263"/>
      <c r="D12" s="263"/>
      <c r="E12" s="263"/>
      <c r="F12" s="264" t="s">
        <v>282</v>
      </c>
      <c r="G12" s="264"/>
    </row>
    <row r="13" spans="1:7" ht="17.25" customHeight="1" x14ac:dyDescent="0.25">
      <c r="B13" s="1551"/>
      <c r="C13" s="263"/>
      <c r="D13" s="263"/>
      <c r="E13" s="263"/>
      <c r="F13" s="264" t="s">
        <v>282</v>
      </c>
      <c r="G13" s="264"/>
    </row>
    <row r="14" spans="1:7" x14ac:dyDescent="0.25">
      <c r="B14" s="265" t="s">
        <v>283</v>
      </c>
      <c r="C14" s="1603" t="s">
        <v>2</v>
      </c>
      <c r="D14" s="1603"/>
      <c r="E14" s="1603"/>
      <c r="F14" s="1603"/>
      <c r="G14" s="1603"/>
    </row>
    <row r="15" spans="1:7" ht="125.25" customHeight="1" x14ac:dyDescent="0.25">
      <c r="B15" s="260" t="s">
        <v>284</v>
      </c>
      <c r="C15" s="1605" t="s">
        <v>3671</v>
      </c>
      <c r="D15" s="1605"/>
      <c r="E15" s="1605"/>
      <c r="F15" s="1605"/>
      <c r="G15" s="1605"/>
    </row>
    <row r="16" spans="1:7" x14ac:dyDescent="0.25">
      <c r="B16" s="260" t="s">
        <v>285</v>
      </c>
      <c r="C16" s="1603"/>
      <c r="D16" s="1603"/>
      <c r="E16" s="1603"/>
      <c r="F16" s="1603"/>
      <c r="G16" s="1603"/>
    </row>
    <row r="17" spans="2:9" x14ac:dyDescent="0.25">
      <c r="B17" s="260" t="s">
        <v>286</v>
      </c>
      <c r="C17" s="1605" t="s">
        <v>329</v>
      </c>
      <c r="D17" s="1605"/>
      <c r="E17" s="1605"/>
      <c r="F17" s="1605"/>
      <c r="G17" s="1605"/>
    </row>
    <row r="18" spans="2:9" x14ac:dyDescent="0.25">
      <c r="B18" s="260" t="s">
        <v>288</v>
      </c>
      <c r="C18" s="1605" t="s">
        <v>1828</v>
      </c>
      <c r="D18" s="1605"/>
      <c r="E18" s="1605"/>
      <c r="F18" s="1605"/>
      <c r="G18" s="1605"/>
    </row>
    <row r="19" spans="2:9" ht="36.75" customHeight="1" x14ac:dyDescent="0.25">
      <c r="B19" s="260" t="s">
        <v>289</v>
      </c>
      <c r="C19" s="1605" t="s">
        <v>1772</v>
      </c>
      <c r="D19" s="1605"/>
      <c r="E19" s="1605"/>
      <c r="F19" s="1605"/>
      <c r="G19" s="1605"/>
    </row>
    <row r="20" spans="2:9" x14ac:dyDescent="0.25">
      <c r="B20" s="260" t="s">
        <v>290</v>
      </c>
      <c r="C20" s="1603"/>
      <c r="D20" s="1603"/>
      <c r="E20" s="1603"/>
      <c r="F20" s="1603"/>
      <c r="G20" s="1603"/>
    </row>
    <row r="21" spans="2:9" ht="43.5" customHeight="1" x14ac:dyDescent="0.25">
      <c r="B21" s="260" t="s">
        <v>291</v>
      </c>
      <c r="C21" s="266" t="s">
        <v>3672</v>
      </c>
      <c r="D21" s="267" t="s">
        <v>1758</v>
      </c>
      <c r="E21" s="1619" t="s">
        <v>292</v>
      </c>
      <c r="F21" s="1620"/>
      <c r="G21" s="1621"/>
    </row>
    <row r="22" spans="2:9" ht="36.75" customHeight="1" x14ac:dyDescent="0.25">
      <c r="B22" s="260" t="s">
        <v>293</v>
      </c>
      <c r="C22" s="1605" t="s">
        <v>1759</v>
      </c>
      <c r="D22" s="1605"/>
      <c r="E22" s="1605"/>
      <c r="F22" s="1605"/>
      <c r="G22" s="1605"/>
    </row>
    <row r="23" spans="2:9" ht="21" customHeight="1" x14ac:dyDescent="0.25">
      <c r="B23" s="260" t="s">
        <v>294</v>
      </c>
      <c r="C23" s="1605" t="s">
        <v>3673</v>
      </c>
      <c r="D23" s="1605"/>
      <c r="E23" s="1605"/>
      <c r="F23" s="1605"/>
      <c r="G23" s="1605"/>
    </row>
    <row r="24" spans="2:9" x14ac:dyDescent="0.25">
      <c r="B24" s="1578"/>
      <c r="C24" s="1578"/>
      <c r="D24" s="1578"/>
      <c r="E24" s="29"/>
      <c r="F24" s="34"/>
      <c r="G24" s="34"/>
    </row>
    <row r="25" spans="2:9" x14ac:dyDescent="0.25">
      <c r="B25" s="1579" t="s">
        <v>295</v>
      </c>
      <c r="C25" s="1579"/>
      <c r="D25" s="1579"/>
      <c r="E25" s="1579"/>
      <c r="F25" s="1579"/>
      <c r="G25" s="1579"/>
    </row>
    <row r="26" spans="2:9" x14ac:dyDescent="0.25">
      <c r="B26" s="268"/>
      <c r="C26" s="268"/>
      <c r="D26" s="268"/>
      <c r="E26" s="29"/>
      <c r="F26" s="47"/>
      <c r="G26" s="47"/>
      <c r="I26" s="11" t="s">
        <v>296</v>
      </c>
    </row>
    <row r="27" spans="2:9" x14ac:dyDescent="0.25">
      <c r="B27" s="260" t="s">
        <v>297</v>
      </c>
      <c r="C27" s="1603" t="s">
        <v>1760</v>
      </c>
      <c r="D27" s="1603"/>
      <c r="E27" s="1603"/>
      <c r="F27" s="1603"/>
      <c r="G27" s="1603"/>
    </row>
    <row r="28" spans="2:9" ht="31.5" x14ac:dyDescent="0.25">
      <c r="B28" s="260" t="s">
        <v>298</v>
      </c>
      <c r="C28" s="1603" t="s">
        <v>1761</v>
      </c>
      <c r="D28" s="1603"/>
      <c r="E28" s="1603"/>
      <c r="F28" s="1603"/>
      <c r="G28" s="1603"/>
    </row>
    <row r="29" spans="2:9" x14ac:dyDescent="0.25">
      <c r="B29" s="269" t="s">
        <v>299</v>
      </c>
      <c r="C29" s="1605" t="s">
        <v>336</v>
      </c>
      <c r="D29" s="1605"/>
      <c r="E29" s="1605"/>
      <c r="F29" s="1605"/>
      <c r="G29" s="1605"/>
    </row>
    <row r="30" spans="2:9" x14ac:dyDescent="0.25">
      <c r="B30" s="269" t="s">
        <v>301</v>
      </c>
      <c r="C30" s="1618" t="s">
        <v>302</v>
      </c>
      <c r="D30" s="1618"/>
      <c r="E30" s="1618"/>
      <c r="F30" s="1618"/>
      <c r="G30" s="1618"/>
    </row>
    <row r="31" spans="2:9" x14ac:dyDescent="0.25">
      <c r="B31" s="1580"/>
      <c r="C31" s="1580"/>
      <c r="D31" s="1580"/>
      <c r="E31" s="29"/>
      <c r="F31" s="47"/>
      <c r="G31" s="47"/>
    </row>
    <row r="32" spans="2:9" x14ac:dyDescent="0.25">
      <c r="B32" s="1579" t="s">
        <v>303</v>
      </c>
      <c r="C32" s="1579"/>
      <c r="D32" s="1579"/>
      <c r="E32" s="1579"/>
      <c r="F32" s="1579"/>
      <c r="G32" s="1579"/>
    </row>
    <row r="33" spans="2:10" x14ac:dyDescent="0.25">
      <c r="B33" s="1578"/>
      <c r="C33" s="1578"/>
      <c r="D33" s="1578"/>
      <c r="E33" s="29"/>
      <c r="F33" s="47"/>
      <c r="G33" s="47"/>
    </row>
    <row r="34" spans="2:10" ht="18" customHeight="1" x14ac:dyDescent="0.25">
      <c r="B34" s="260" t="s">
        <v>304</v>
      </c>
      <c r="C34" s="1603" t="s">
        <v>1762</v>
      </c>
      <c r="D34" s="1603"/>
      <c r="E34" s="1603"/>
      <c r="F34" s="1603"/>
      <c r="G34" s="1603"/>
    </row>
    <row r="35" spans="2:10" ht="18" customHeight="1" x14ac:dyDescent="0.25">
      <c r="B35" s="260" t="s">
        <v>305</v>
      </c>
      <c r="C35" s="1603" t="s">
        <v>1760</v>
      </c>
      <c r="D35" s="1603"/>
      <c r="E35" s="1603"/>
      <c r="F35" s="1603"/>
      <c r="G35" s="1603"/>
    </row>
    <row r="36" spans="2:10" ht="18" customHeight="1" x14ac:dyDescent="0.25">
      <c r="B36" s="260" t="s">
        <v>306</v>
      </c>
      <c r="C36" s="1603" t="s">
        <v>1763</v>
      </c>
      <c r="D36" s="1603"/>
      <c r="E36" s="1603"/>
      <c r="F36" s="1603"/>
      <c r="G36" s="1603"/>
    </row>
    <row r="37" spans="2:10" ht="18" customHeight="1" x14ac:dyDescent="0.25">
      <c r="B37" s="260" t="s">
        <v>307</v>
      </c>
      <c r="C37" s="1603" t="s">
        <v>1764</v>
      </c>
      <c r="D37" s="1603"/>
      <c r="E37" s="1603"/>
      <c r="F37" s="1603"/>
      <c r="G37" s="1603"/>
      <c r="J37" s="29"/>
    </row>
    <row r="38" spans="2:10" ht="18" customHeight="1" x14ac:dyDescent="0.25">
      <c r="B38" s="260" t="s">
        <v>308</v>
      </c>
      <c r="C38" s="1396" t="s">
        <v>1765</v>
      </c>
      <c r="D38" s="1603"/>
      <c r="E38" s="1603"/>
      <c r="F38" s="1603"/>
      <c r="G38" s="1603"/>
    </row>
    <row r="39" spans="2:10" ht="18" customHeight="1" x14ac:dyDescent="0.25">
      <c r="B39" s="260" t="s">
        <v>309</v>
      </c>
      <c r="C39" s="1603" t="s">
        <v>1766</v>
      </c>
      <c r="D39" s="1603"/>
      <c r="E39" s="1603"/>
      <c r="F39" s="1603"/>
      <c r="G39" s="1603"/>
    </row>
    <row r="40" spans="2:10" x14ac:dyDescent="0.25">
      <c r="B40" s="1592"/>
      <c r="C40" s="1592"/>
      <c r="D40" s="1592"/>
      <c r="E40" s="29"/>
      <c r="F40" s="34"/>
      <c r="G40" s="34"/>
    </row>
    <row r="41" spans="2:10" x14ac:dyDescent="0.25">
      <c r="B41" s="1579" t="s">
        <v>310</v>
      </c>
      <c r="C41" s="1579"/>
      <c r="D41" s="1579"/>
      <c r="E41" s="1579"/>
      <c r="F41" s="1579"/>
      <c r="G41" s="1579"/>
    </row>
    <row r="42" spans="2:10" x14ac:dyDescent="0.25">
      <c r="B42" s="49"/>
      <c r="C42" s="49"/>
      <c r="D42" s="49"/>
      <c r="E42" s="29"/>
      <c r="F42" s="29"/>
      <c r="G42" s="29"/>
    </row>
    <row r="43" spans="2:10" ht="31.5" x14ac:dyDescent="0.25">
      <c r="B43" s="260" t="s">
        <v>311</v>
      </c>
      <c r="C43" s="1603" t="s">
        <v>3653</v>
      </c>
      <c r="D43" s="1603"/>
      <c r="E43" s="1603"/>
      <c r="F43" s="1603"/>
      <c r="G43" s="1603"/>
    </row>
    <row r="44" spans="2:10" ht="36" customHeight="1" x14ac:dyDescent="0.25">
      <c r="B44" s="260" t="s">
        <v>312</v>
      </c>
      <c r="C44" s="1605" t="s">
        <v>3654</v>
      </c>
      <c r="D44" s="1605"/>
      <c r="E44" s="1605"/>
      <c r="F44" s="1605"/>
      <c r="G44" s="1605"/>
    </row>
    <row r="45" spans="2:10" ht="21" customHeight="1" x14ac:dyDescent="0.25">
      <c r="B45" s="260" t="s">
        <v>313</v>
      </c>
      <c r="C45" s="1603"/>
      <c r="D45" s="1603"/>
      <c r="E45" s="1603"/>
      <c r="F45" s="1603"/>
      <c r="G45" s="1603"/>
    </row>
    <row r="46" spans="2:10" x14ac:dyDescent="0.25">
      <c r="B46" s="50"/>
      <c r="C46" s="51"/>
      <c r="D46" s="52"/>
      <c r="E46" s="29"/>
      <c r="F46" s="47"/>
      <c r="G46" s="47"/>
    </row>
    <row r="47" spans="2:10" x14ac:dyDescent="0.25">
      <c r="B47" s="1589" t="s">
        <v>314</v>
      </c>
      <c r="C47" s="1589"/>
      <c r="D47" s="1589"/>
      <c r="E47" s="1589"/>
      <c r="F47" s="1589"/>
      <c r="G47" s="1589"/>
    </row>
    <row r="48" spans="2:10" x14ac:dyDescent="0.25">
      <c r="B48" s="53"/>
      <c r="C48" s="53"/>
      <c r="D48" s="53"/>
      <c r="E48" s="29"/>
      <c r="F48" s="47"/>
      <c r="G48" s="54"/>
    </row>
    <row r="49" spans="2:7" s="393" customFormat="1" ht="31.5" x14ac:dyDescent="0.25">
      <c r="B49" s="401" t="s">
        <v>315</v>
      </c>
      <c r="C49" s="1622" t="s">
        <v>3641</v>
      </c>
      <c r="D49" s="1622"/>
      <c r="E49" s="1622"/>
      <c r="F49" s="1622"/>
      <c r="G49" s="1622"/>
    </row>
    <row r="50" spans="2:7" s="393" customFormat="1" ht="31.5" x14ac:dyDescent="0.25">
      <c r="B50" s="400" t="s">
        <v>316</v>
      </c>
      <c r="C50" s="1623" t="s">
        <v>3661</v>
      </c>
      <c r="D50" s="1623"/>
      <c r="E50" s="1623"/>
      <c r="F50" s="1623"/>
      <c r="G50" s="1623"/>
    </row>
    <row r="51" spans="2:7" s="393" customFormat="1" x14ac:dyDescent="0.25">
      <c r="B51" s="400" t="s">
        <v>317</v>
      </c>
      <c r="C51" s="1622"/>
      <c r="D51" s="1622"/>
      <c r="E51" s="1622"/>
      <c r="F51" s="1622"/>
      <c r="G51" s="1622"/>
    </row>
    <row r="52" spans="2:7" s="393" customFormat="1" ht="31.5" x14ac:dyDescent="0.25">
      <c r="B52" s="400" t="s">
        <v>318</v>
      </c>
      <c r="C52" s="1622" t="s">
        <v>1769</v>
      </c>
      <c r="D52" s="1622"/>
      <c r="E52" s="1622"/>
      <c r="F52" s="1622"/>
      <c r="G52" s="1622"/>
    </row>
    <row r="53" spans="2:7" ht="31.5" x14ac:dyDescent="0.25">
      <c r="B53" s="270" t="s">
        <v>315</v>
      </c>
      <c r="C53" s="1622" t="s">
        <v>1767</v>
      </c>
      <c r="D53" s="1622"/>
      <c r="E53" s="1622"/>
      <c r="F53" s="1622"/>
      <c r="G53" s="1622"/>
    </row>
    <row r="54" spans="2:7" ht="31.5" x14ac:dyDescent="0.25">
      <c r="B54" s="271" t="s">
        <v>316</v>
      </c>
      <c r="C54" s="1623" t="s">
        <v>1768</v>
      </c>
      <c r="D54" s="1623"/>
      <c r="E54" s="1623"/>
      <c r="F54" s="1623"/>
      <c r="G54" s="1623"/>
    </row>
    <row r="55" spans="2:7" x14ac:dyDescent="0.25">
      <c r="B55" s="271" t="s">
        <v>317</v>
      </c>
      <c r="C55" s="1622" t="s">
        <v>1768</v>
      </c>
      <c r="D55" s="1622"/>
      <c r="E55" s="1622"/>
      <c r="F55" s="1622"/>
      <c r="G55" s="1622"/>
    </row>
    <row r="56" spans="2:7" ht="31.5" x14ac:dyDescent="0.25">
      <c r="B56" s="271" t="s">
        <v>318</v>
      </c>
      <c r="C56" s="1622" t="s">
        <v>1769</v>
      </c>
      <c r="D56" s="1622"/>
      <c r="E56" s="1622"/>
      <c r="F56" s="1622"/>
      <c r="G56" s="1622"/>
    </row>
    <row r="57" spans="2:7" x14ac:dyDescent="0.25">
      <c r="B57" s="29"/>
      <c r="C57" s="29"/>
      <c r="D57" s="29"/>
      <c r="E57" s="29"/>
      <c r="F57" s="47"/>
      <c r="G57" s="47"/>
    </row>
    <row r="116" spans="1:12" ht="15.6" hidden="1" x14ac:dyDescent="0.3">
      <c r="A116" s="68"/>
      <c r="B116" s="1645" t="s">
        <v>271</v>
      </c>
      <c r="C116" s="1645"/>
      <c r="D116" s="1645"/>
      <c r="E116" s="1645"/>
      <c r="F116" s="1645"/>
      <c r="G116" s="68"/>
      <c r="H116" s="68"/>
      <c r="I116" s="68"/>
      <c r="J116" s="68"/>
    </row>
    <row r="117" spans="1:12" ht="15.6" hidden="1" x14ac:dyDescent="0.3">
      <c r="A117" s="337" t="s">
        <v>321</v>
      </c>
      <c r="B117" s="337" t="s">
        <v>272</v>
      </c>
      <c r="C117" s="337" t="s">
        <v>273</v>
      </c>
      <c r="D117" s="337" t="s">
        <v>274</v>
      </c>
      <c r="E117" s="338" t="s">
        <v>322</v>
      </c>
      <c r="F117" s="338" t="s">
        <v>276</v>
      </c>
      <c r="G117" s="337" t="s">
        <v>283</v>
      </c>
      <c r="H117" s="337" t="s">
        <v>286</v>
      </c>
      <c r="I117" s="337" t="s">
        <v>323</v>
      </c>
      <c r="J117" s="337" t="s">
        <v>301</v>
      </c>
      <c r="K117" s="31"/>
      <c r="L117" s="31"/>
    </row>
    <row r="118" spans="1:12" ht="15.6" hidden="1" x14ac:dyDescent="0.3">
      <c r="A118" s="68" t="s">
        <v>324</v>
      </c>
      <c r="B118" s="339" t="s">
        <v>325</v>
      </c>
      <c r="C118" s="339" t="s">
        <v>326</v>
      </c>
      <c r="D118" s="339" t="s">
        <v>87</v>
      </c>
      <c r="E118" s="339" t="s">
        <v>2334</v>
      </c>
      <c r="F118" s="68" t="s">
        <v>2335</v>
      </c>
      <c r="G118" s="68" t="s">
        <v>2</v>
      </c>
      <c r="H118" s="68" t="s">
        <v>329</v>
      </c>
      <c r="I118" s="68" t="s">
        <v>330</v>
      </c>
      <c r="J118" s="68" t="s">
        <v>331</v>
      </c>
    </row>
    <row r="119" spans="1:12" ht="15.6" hidden="1" x14ac:dyDescent="0.3">
      <c r="A119" s="68" t="s">
        <v>269</v>
      </c>
      <c r="B119" s="339" t="s">
        <v>47</v>
      </c>
      <c r="C119" s="339" t="s">
        <v>332</v>
      </c>
      <c r="D119" s="339" t="s">
        <v>333</v>
      </c>
      <c r="E119" s="339" t="s">
        <v>2336</v>
      </c>
      <c r="F119" s="68" t="s">
        <v>2337</v>
      </c>
      <c r="G119" s="68" t="s">
        <v>0</v>
      </c>
      <c r="H119" s="68" t="s">
        <v>287</v>
      </c>
      <c r="I119" s="68" t="s">
        <v>336</v>
      </c>
      <c r="J119" s="68" t="s">
        <v>302</v>
      </c>
    </row>
    <row r="120" spans="1:12" ht="15.6" hidden="1" x14ac:dyDescent="0.3">
      <c r="A120" s="68"/>
      <c r="B120" s="339" t="s">
        <v>25</v>
      </c>
      <c r="C120" s="339" t="s">
        <v>337</v>
      </c>
      <c r="D120" s="339" t="s">
        <v>338</v>
      </c>
      <c r="E120" s="339" t="s">
        <v>2338</v>
      </c>
      <c r="F120" s="68" t="s">
        <v>2339</v>
      </c>
      <c r="G120" s="68" t="s">
        <v>341</v>
      </c>
      <c r="H120" s="68" t="s">
        <v>342</v>
      </c>
      <c r="I120" s="68" t="s">
        <v>343</v>
      </c>
      <c r="J120" s="68"/>
    </row>
    <row r="121" spans="1:12" ht="15.6" hidden="1" x14ac:dyDescent="0.3">
      <c r="A121" s="68"/>
      <c r="B121" s="339" t="s">
        <v>2340</v>
      </c>
      <c r="C121" s="339" t="s">
        <v>278</v>
      </c>
      <c r="D121" s="339" t="s">
        <v>345</v>
      </c>
      <c r="E121" s="339" t="s">
        <v>2341</v>
      </c>
      <c r="F121" s="68" t="s">
        <v>2342</v>
      </c>
      <c r="G121" s="68"/>
      <c r="H121" s="68" t="s">
        <v>347</v>
      </c>
      <c r="I121" s="68" t="s">
        <v>348</v>
      </c>
      <c r="J121" s="68"/>
    </row>
    <row r="122" spans="1:12" ht="15.6" hidden="1" x14ac:dyDescent="0.3">
      <c r="A122" s="68"/>
      <c r="B122" s="339" t="s">
        <v>349</v>
      </c>
      <c r="C122" s="339" t="s">
        <v>350</v>
      </c>
      <c r="D122" s="339" t="s">
        <v>351</v>
      </c>
      <c r="E122" s="339" t="s">
        <v>2343</v>
      </c>
      <c r="F122" s="68" t="s">
        <v>2344</v>
      </c>
      <c r="G122" s="68"/>
      <c r="H122" s="68" t="s">
        <v>354</v>
      </c>
      <c r="I122" s="68" t="s">
        <v>300</v>
      </c>
      <c r="J122" s="68"/>
    </row>
    <row r="123" spans="1:12" ht="15.6" hidden="1" x14ac:dyDescent="0.3">
      <c r="A123" s="68"/>
      <c r="B123" s="339" t="s">
        <v>355</v>
      </c>
      <c r="C123" s="339" t="s">
        <v>356</v>
      </c>
      <c r="D123" s="339" t="s">
        <v>357</v>
      </c>
      <c r="E123" s="339" t="s">
        <v>2345</v>
      </c>
      <c r="F123" s="68" t="s">
        <v>1600</v>
      </c>
      <c r="G123" s="68"/>
      <c r="H123" s="68"/>
      <c r="I123" s="68" t="s">
        <v>360</v>
      </c>
      <c r="J123" s="68"/>
    </row>
    <row r="124" spans="1:12" ht="15.6" hidden="1" x14ac:dyDescent="0.3">
      <c r="A124" s="68"/>
      <c r="B124" s="68"/>
      <c r="C124" s="339" t="s">
        <v>2346</v>
      </c>
      <c r="D124" s="339" t="s">
        <v>362</v>
      </c>
      <c r="E124" s="339" t="s">
        <v>2347</v>
      </c>
      <c r="F124" s="68" t="s">
        <v>2348</v>
      </c>
      <c r="G124" s="68"/>
      <c r="H124" s="68"/>
      <c r="I124" s="68" t="s">
        <v>365</v>
      </c>
      <c r="J124" s="68"/>
    </row>
    <row r="125" spans="1:12" ht="15.6" hidden="1" x14ac:dyDescent="0.3">
      <c r="A125" s="68"/>
      <c r="B125" s="68"/>
      <c r="C125" s="339" t="s">
        <v>366</v>
      </c>
      <c r="D125" s="339" t="s">
        <v>367</v>
      </c>
      <c r="E125" s="339" t="s">
        <v>2349</v>
      </c>
      <c r="F125" s="68" t="s">
        <v>2350</v>
      </c>
      <c r="G125" s="68"/>
      <c r="H125" s="68"/>
      <c r="I125" s="68" t="s">
        <v>370</v>
      </c>
      <c r="J125" s="68"/>
    </row>
    <row r="126" spans="1:12" ht="15.6" hidden="1" x14ac:dyDescent="0.3">
      <c r="A126" s="68"/>
      <c r="B126" s="68"/>
      <c r="C126" s="339" t="s">
        <v>48</v>
      </c>
      <c r="D126" s="339" t="s">
        <v>99</v>
      </c>
      <c r="E126" s="339" t="s">
        <v>2351</v>
      </c>
      <c r="F126" s="68" t="s">
        <v>2352</v>
      </c>
      <c r="G126" s="68"/>
      <c r="H126" s="68"/>
      <c r="I126" s="68"/>
      <c r="J126" s="68"/>
    </row>
    <row r="127" spans="1:12" ht="15.6" hidden="1" x14ac:dyDescent="0.3">
      <c r="A127" s="68"/>
      <c r="B127" s="68"/>
      <c r="C127" s="339" t="s">
        <v>373</v>
      </c>
      <c r="D127" s="339" t="s">
        <v>2353</v>
      </c>
      <c r="E127" s="339" t="s">
        <v>2354</v>
      </c>
      <c r="F127" s="68" t="s">
        <v>2355</v>
      </c>
      <c r="G127" s="68"/>
      <c r="H127" s="68"/>
      <c r="I127" s="68"/>
      <c r="J127" s="68"/>
    </row>
    <row r="128" spans="1:12" ht="15.6" hidden="1" x14ac:dyDescent="0.3">
      <c r="A128" s="68"/>
      <c r="B128" s="68"/>
      <c r="C128" s="339" t="s">
        <v>377</v>
      </c>
      <c r="D128" s="339" t="s">
        <v>378</v>
      </c>
      <c r="E128" s="339" t="s">
        <v>2356</v>
      </c>
      <c r="F128" s="68" t="s">
        <v>2357</v>
      </c>
      <c r="G128" s="68"/>
      <c r="H128" s="68"/>
      <c r="I128" s="68"/>
      <c r="J128" s="68"/>
    </row>
    <row r="129" spans="1:10" ht="15.6" hidden="1" x14ac:dyDescent="0.3">
      <c r="A129" s="68"/>
      <c r="B129" s="68"/>
      <c r="C129" s="339" t="s">
        <v>381</v>
      </c>
      <c r="D129" s="339" t="s">
        <v>382</v>
      </c>
      <c r="E129" s="339" t="s">
        <v>2358</v>
      </c>
      <c r="F129" s="68" t="s">
        <v>2359</v>
      </c>
      <c r="G129" s="68"/>
      <c r="H129" s="68"/>
      <c r="I129" s="68"/>
      <c r="J129" s="68"/>
    </row>
    <row r="130" spans="1:10" ht="15.6" hidden="1" x14ac:dyDescent="0.3">
      <c r="A130" s="68"/>
      <c r="B130" s="68"/>
      <c r="C130" s="339" t="s">
        <v>385</v>
      </c>
      <c r="D130" s="339" t="s">
        <v>386</v>
      </c>
      <c r="E130" s="339" t="s">
        <v>2360</v>
      </c>
      <c r="F130" s="68" t="s">
        <v>2361</v>
      </c>
      <c r="G130" s="68"/>
      <c r="H130" s="68"/>
      <c r="I130" s="68"/>
      <c r="J130" s="68"/>
    </row>
    <row r="131" spans="1:10" ht="15.6" hidden="1" x14ac:dyDescent="0.3">
      <c r="A131" s="68"/>
      <c r="B131" s="68"/>
      <c r="C131" s="339" t="s">
        <v>389</v>
      </c>
      <c r="D131" s="339" t="s">
        <v>2362</v>
      </c>
      <c r="E131" s="339" t="s">
        <v>2363</v>
      </c>
      <c r="F131" s="68" t="s">
        <v>2364</v>
      </c>
      <c r="G131" s="68"/>
      <c r="H131" s="68"/>
      <c r="I131" s="68"/>
      <c r="J131" s="68"/>
    </row>
    <row r="132" spans="1:10" ht="15.6" hidden="1" x14ac:dyDescent="0.3">
      <c r="A132" s="68"/>
      <c r="B132" s="68"/>
      <c r="C132" s="339" t="s">
        <v>392</v>
      </c>
      <c r="D132" s="339" t="s">
        <v>2365</v>
      </c>
      <c r="E132" s="339" t="s">
        <v>2366</v>
      </c>
      <c r="F132" s="68" t="s">
        <v>2367</v>
      </c>
      <c r="G132" s="68"/>
      <c r="H132" s="68"/>
      <c r="I132" s="68"/>
      <c r="J132" s="68"/>
    </row>
    <row r="133" spans="1:10" ht="15.6" hidden="1" x14ac:dyDescent="0.3">
      <c r="A133" s="68"/>
      <c r="B133" s="68"/>
      <c r="C133" s="339" t="s">
        <v>50</v>
      </c>
      <c r="D133" s="339" t="s">
        <v>396</v>
      </c>
      <c r="E133" s="339" t="s">
        <v>2368</v>
      </c>
      <c r="F133" s="68" t="s">
        <v>2369</v>
      </c>
      <c r="G133" s="68"/>
      <c r="H133" s="68"/>
      <c r="I133" s="68"/>
      <c r="J133" s="68"/>
    </row>
    <row r="134" spans="1:10" ht="15.6" hidden="1" x14ac:dyDescent="0.3">
      <c r="A134" s="68"/>
      <c r="B134" s="68"/>
      <c r="C134" s="339" t="s">
        <v>399</v>
      </c>
      <c r="D134" s="339" t="s">
        <v>400</v>
      </c>
      <c r="E134" s="339" t="s">
        <v>2370</v>
      </c>
      <c r="F134" s="68" t="s">
        <v>2371</v>
      </c>
      <c r="G134" s="68"/>
      <c r="H134" s="68"/>
      <c r="I134" s="68"/>
      <c r="J134" s="68"/>
    </row>
    <row r="135" spans="1:10" ht="15.6" hidden="1" x14ac:dyDescent="0.3">
      <c r="A135" s="68"/>
      <c r="B135" s="68"/>
      <c r="C135" s="339" t="s">
        <v>403</v>
      </c>
      <c r="D135" s="339" t="s">
        <v>404</v>
      </c>
      <c r="E135" s="339" t="s">
        <v>2372</v>
      </c>
      <c r="F135" s="68" t="s">
        <v>2373</v>
      </c>
      <c r="G135" s="68"/>
      <c r="H135" s="68"/>
      <c r="I135" s="68"/>
      <c r="J135" s="68"/>
    </row>
    <row r="136" spans="1:10" ht="15.6" hidden="1" x14ac:dyDescent="0.3">
      <c r="A136" s="68"/>
      <c r="B136" s="68"/>
      <c r="C136" s="339" t="s">
        <v>407</v>
      </c>
      <c r="D136" s="339" t="s">
        <v>408</v>
      </c>
      <c r="E136" s="339" t="s">
        <v>2374</v>
      </c>
      <c r="F136" s="68" t="s">
        <v>2375</v>
      </c>
      <c r="G136" s="68"/>
      <c r="H136" s="68"/>
      <c r="I136" s="68"/>
      <c r="J136" s="68"/>
    </row>
    <row r="137" spans="1:10" ht="15.6" hidden="1" x14ac:dyDescent="0.3">
      <c r="A137" s="68"/>
      <c r="B137" s="68"/>
      <c r="C137" s="339" t="s">
        <v>411</v>
      </c>
      <c r="D137" s="339" t="s">
        <v>412</v>
      </c>
      <c r="E137" s="339" t="s">
        <v>2376</v>
      </c>
      <c r="F137" s="68" t="s">
        <v>2377</v>
      </c>
      <c r="G137" s="68"/>
      <c r="H137" s="68"/>
      <c r="I137" s="68"/>
      <c r="J137" s="68"/>
    </row>
    <row r="138" spans="1:10" ht="15.6" hidden="1" x14ac:dyDescent="0.3">
      <c r="A138" s="68"/>
      <c r="B138" s="68"/>
      <c r="C138" s="339" t="s">
        <v>415</v>
      </c>
      <c r="D138" s="339" t="s">
        <v>416</v>
      </c>
      <c r="E138" s="339" t="s">
        <v>2378</v>
      </c>
      <c r="F138" s="68" t="s">
        <v>2379</v>
      </c>
      <c r="G138" s="68"/>
      <c r="H138" s="68"/>
      <c r="I138" s="68"/>
      <c r="J138" s="68"/>
    </row>
    <row r="139" spans="1:10" ht="15.6" hidden="1" x14ac:dyDescent="0.3">
      <c r="A139" s="68"/>
      <c r="B139" s="68"/>
      <c r="C139" s="68"/>
      <c r="D139" s="339" t="s">
        <v>419</v>
      </c>
      <c r="E139" s="339" t="s">
        <v>2380</v>
      </c>
      <c r="F139" s="68" t="s">
        <v>2381</v>
      </c>
      <c r="G139" s="68"/>
      <c r="H139" s="68"/>
      <c r="I139" s="68"/>
      <c r="J139" s="68"/>
    </row>
    <row r="140" spans="1:10" ht="15.6" hidden="1" x14ac:dyDescent="0.3">
      <c r="A140" s="68"/>
      <c r="B140" s="68"/>
      <c r="C140" s="68"/>
      <c r="D140" s="339" t="s">
        <v>422</v>
      </c>
      <c r="E140" s="339" t="s">
        <v>2382</v>
      </c>
      <c r="F140" s="68" t="s">
        <v>402</v>
      </c>
      <c r="G140" s="68"/>
      <c r="H140" s="68"/>
      <c r="I140" s="68"/>
      <c r="J140" s="68"/>
    </row>
    <row r="141" spans="1:10" ht="15.6" hidden="1" x14ac:dyDescent="0.3">
      <c r="A141" s="68"/>
      <c r="B141" s="68"/>
      <c r="C141" s="68"/>
      <c r="D141" s="339" t="s">
        <v>425</v>
      </c>
      <c r="E141" s="339" t="s">
        <v>2383</v>
      </c>
      <c r="F141" s="68" t="s">
        <v>2384</v>
      </c>
      <c r="G141" s="68"/>
      <c r="H141" s="68"/>
      <c r="I141" s="68"/>
      <c r="J141" s="68"/>
    </row>
    <row r="142" spans="1:10" ht="15.6" hidden="1" x14ac:dyDescent="0.3">
      <c r="A142" s="68"/>
      <c r="B142" s="68"/>
      <c r="C142" s="68"/>
      <c r="D142" s="339" t="s">
        <v>428</v>
      </c>
      <c r="E142" s="339" t="s">
        <v>2385</v>
      </c>
      <c r="F142" s="68" t="s">
        <v>2386</v>
      </c>
      <c r="G142" s="68"/>
      <c r="H142" s="68"/>
      <c r="I142" s="68"/>
      <c r="J142" s="68"/>
    </row>
    <row r="143" spans="1:10" ht="15.6" hidden="1" x14ac:dyDescent="0.3">
      <c r="A143" s="68"/>
      <c r="B143" s="68"/>
      <c r="C143" s="68"/>
      <c r="D143" s="339" t="s">
        <v>431</v>
      </c>
      <c r="E143" s="339" t="s">
        <v>2387</v>
      </c>
      <c r="F143" s="68" t="s">
        <v>2388</v>
      </c>
      <c r="G143" s="68"/>
      <c r="H143" s="68"/>
      <c r="I143" s="68"/>
      <c r="J143" s="68"/>
    </row>
    <row r="144" spans="1:10" ht="15.6" hidden="1" x14ac:dyDescent="0.3">
      <c r="A144" s="68"/>
      <c r="B144" s="68"/>
      <c r="C144" s="68"/>
      <c r="D144" s="339" t="s">
        <v>433</v>
      </c>
      <c r="E144" s="339" t="s">
        <v>2389</v>
      </c>
      <c r="F144" s="68" t="s">
        <v>2390</v>
      </c>
      <c r="G144" s="68"/>
      <c r="H144" s="68"/>
      <c r="I144" s="68"/>
      <c r="J144" s="68"/>
    </row>
    <row r="145" spans="1:10" ht="15.6" hidden="1" x14ac:dyDescent="0.3">
      <c r="A145" s="68"/>
      <c r="B145" s="68"/>
      <c r="C145" s="68"/>
      <c r="D145" s="339" t="s">
        <v>436</v>
      </c>
      <c r="E145" s="339" t="s">
        <v>2391</v>
      </c>
      <c r="F145" s="68" t="s">
        <v>2392</v>
      </c>
      <c r="G145" s="68"/>
      <c r="H145" s="68"/>
      <c r="I145" s="68"/>
      <c r="J145" s="68"/>
    </row>
    <row r="146" spans="1:10" ht="15.6" hidden="1" x14ac:dyDescent="0.3">
      <c r="A146" s="68"/>
      <c r="B146" s="68"/>
      <c r="C146" s="68"/>
      <c r="D146" s="339" t="s">
        <v>439</v>
      </c>
      <c r="E146" s="339" t="s">
        <v>2393</v>
      </c>
      <c r="F146" s="68" t="s">
        <v>2394</v>
      </c>
      <c r="G146" s="68"/>
      <c r="H146" s="68"/>
      <c r="I146" s="68"/>
      <c r="J146" s="68"/>
    </row>
    <row r="147" spans="1:10" ht="15.6" hidden="1" x14ac:dyDescent="0.3">
      <c r="A147" s="68"/>
      <c r="B147" s="68"/>
      <c r="C147" s="68"/>
      <c r="D147" s="339" t="s">
        <v>441</v>
      </c>
      <c r="E147" s="339" t="s">
        <v>2395</v>
      </c>
      <c r="F147" s="68" t="s">
        <v>421</v>
      </c>
      <c r="G147" s="68"/>
      <c r="H147" s="68"/>
      <c r="I147" s="68"/>
      <c r="J147" s="68"/>
    </row>
    <row r="148" spans="1:10" ht="15.6" hidden="1" x14ac:dyDescent="0.3">
      <c r="A148" s="68"/>
      <c r="B148" s="68"/>
      <c r="C148" s="68"/>
      <c r="D148" s="339" t="s">
        <v>53</v>
      </c>
      <c r="E148" s="339" t="s">
        <v>2396</v>
      </c>
      <c r="F148" s="68" t="s">
        <v>2397</v>
      </c>
      <c r="G148" s="68"/>
      <c r="H148" s="68"/>
      <c r="I148" s="68"/>
      <c r="J148" s="68"/>
    </row>
    <row r="149" spans="1:10" ht="15.6" hidden="1" x14ac:dyDescent="0.3">
      <c r="A149" s="68"/>
      <c r="B149" s="68"/>
      <c r="C149" s="68"/>
      <c r="D149" s="339" t="s">
        <v>446</v>
      </c>
      <c r="E149" s="339" t="s">
        <v>2398</v>
      </c>
      <c r="F149" s="68" t="s">
        <v>2399</v>
      </c>
      <c r="G149" s="68"/>
      <c r="H149" s="68"/>
      <c r="I149" s="68"/>
      <c r="J149" s="68"/>
    </row>
    <row r="150" spans="1:10" ht="15.6" hidden="1" x14ac:dyDescent="0.3">
      <c r="A150" s="68"/>
      <c r="B150" s="68"/>
      <c r="C150" s="68"/>
      <c r="D150" s="339" t="s">
        <v>449</v>
      </c>
      <c r="E150" s="339" t="s">
        <v>2400</v>
      </c>
      <c r="F150" s="68" t="s">
        <v>2401</v>
      </c>
      <c r="G150" s="68"/>
      <c r="H150" s="68"/>
      <c r="I150" s="68"/>
      <c r="J150" s="68"/>
    </row>
    <row r="151" spans="1:10" ht="15.6" hidden="1" x14ac:dyDescent="0.3">
      <c r="A151" s="68"/>
      <c r="B151" s="68"/>
      <c r="C151" s="68"/>
      <c r="D151" s="339" t="s">
        <v>452</v>
      </c>
      <c r="E151" s="339" t="s">
        <v>2402</v>
      </c>
      <c r="F151" s="68" t="s">
        <v>430</v>
      </c>
      <c r="G151" s="68"/>
      <c r="H151" s="68"/>
      <c r="I151" s="68"/>
      <c r="J151" s="68"/>
    </row>
    <row r="152" spans="1:10" ht="15.6" hidden="1" x14ac:dyDescent="0.3">
      <c r="A152" s="68"/>
      <c r="B152" s="68"/>
      <c r="C152" s="68"/>
      <c r="D152" s="339" t="s">
        <v>455</v>
      </c>
      <c r="E152" s="339" t="s">
        <v>2403</v>
      </c>
      <c r="F152" s="68" t="s">
        <v>2404</v>
      </c>
      <c r="G152" s="68"/>
      <c r="H152" s="68"/>
      <c r="I152" s="68"/>
      <c r="J152" s="68"/>
    </row>
    <row r="153" spans="1:10" ht="15.6" hidden="1" x14ac:dyDescent="0.3">
      <c r="A153" s="68"/>
      <c r="B153" s="68"/>
      <c r="C153" s="68"/>
      <c r="D153" s="339" t="s">
        <v>458</v>
      </c>
      <c r="E153" s="339" t="s">
        <v>2405</v>
      </c>
      <c r="F153" s="68" t="s">
        <v>432</v>
      </c>
      <c r="G153" s="68"/>
      <c r="H153" s="68"/>
      <c r="I153" s="68"/>
      <c r="J153" s="68"/>
    </row>
    <row r="154" spans="1:10" ht="15.6" hidden="1" x14ac:dyDescent="0.3">
      <c r="A154" s="68"/>
      <c r="B154" s="68"/>
      <c r="C154" s="68"/>
      <c r="D154" s="339" t="s">
        <v>461</v>
      </c>
      <c r="E154" s="339" t="s">
        <v>2406</v>
      </c>
      <c r="F154" s="68" t="s">
        <v>2407</v>
      </c>
      <c r="G154" s="68"/>
      <c r="H154" s="68"/>
      <c r="I154" s="68"/>
      <c r="J154" s="68"/>
    </row>
    <row r="155" spans="1:10" ht="15.6" hidden="1" x14ac:dyDescent="0.3">
      <c r="A155" s="68"/>
      <c r="B155" s="68"/>
      <c r="C155" s="68"/>
      <c r="D155" s="339" t="s">
        <v>464</v>
      </c>
      <c r="E155" s="339" t="s">
        <v>2408</v>
      </c>
      <c r="F155" s="68" t="s">
        <v>435</v>
      </c>
      <c r="G155" s="68"/>
      <c r="H155" s="68"/>
      <c r="I155" s="68"/>
      <c r="J155" s="68"/>
    </row>
    <row r="156" spans="1:10" ht="15.6" hidden="1" x14ac:dyDescent="0.3">
      <c r="A156" s="68"/>
      <c r="B156" s="68"/>
      <c r="C156" s="68"/>
      <c r="D156" s="339" t="s">
        <v>467</v>
      </c>
      <c r="E156" s="339" t="s">
        <v>2409</v>
      </c>
      <c r="F156" s="68" t="s">
        <v>438</v>
      </c>
      <c r="G156" s="68"/>
      <c r="H156" s="68"/>
      <c r="I156" s="68"/>
      <c r="J156" s="68"/>
    </row>
    <row r="157" spans="1:10" ht="15.6" hidden="1" x14ac:dyDescent="0.3">
      <c r="A157" s="68"/>
      <c r="B157" s="68"/>
      <c r="C157" s="68"/>
      <c r="D157" s="339" t="s">
        <v>470</v>
      </c>
      <c r="E157" s="339" t="s">
        <v>2410</v>
      </c>
      <c r="F157" s="68" t="s">
        <v>2411</v>
      </c>
      <c r="G157" s="68"/>
      <c r="H157" s="68"/>
      <c r="I157" s="68"/>
      <c r="J157" s="68"/>
    </row>
    <row r="158" spans="1:10" ht="15.6" hidden="1" x14ac:dyDescent="0.3">
      <c r="A158" s="68"/>
      <c r="B158" s="68"/>
      <c r="C158" s="68"/>
      <c r="D158" s="339" t="s">
        <v>473</v>
      </c>
      <c r="E158" s="339" t="s">
        <v>2412</v>
      </c>
      <c r="F158" s="68" t="s">
        <v>440</v>
      </c>
      <c r="G158" s="68"/>
      <c r="H158" s="68"/>
      <c r="I158" s="68"/>
      <c r="J158" s="68"/>
    </row>
    <row r="159" spans="1:10" ht="15.6" hidden="1" x14ac:dyDescent="0.3">
      <c r="A159" s="68"/>
      <c r="B159" s="68"/>
      <c r="C159" s="68"/>
      <c r="D159" s="339" t="s">
        <v>476</v>
      </c>
      <c r="E159" s="339" t="s">
        <v>2413</v>
      </c>
      <c r="F159" s="68" t="s">
        <v>2414</v>
      </c>
      <c r="G159" s="68"/>
      <c r="H159" s="68"/>
      <c r="I159" s="68"/>
      <c r="J159" s="68"/>
    </row>
    <row r="160" spans="1:10" ht="15.6" hidden="1" x14ac:dyDescent="0.3">
      <c r="A160" s="68"/>
      <c r="B160" s="68"/>
      <c r="C160" s="68"/>
      <c r="D160" s="339" t="s">
        <v>479</v>
      </c>
      <c r="E160" s="339" t="s">
        <v>2415</v>
      </c>
      <c r="F160" s="68" t="s">
        <v>443</v>
      </c>
      <c r="G160" s="68"/>
      <c r="H160" s="68"/>
      <c r="I160" s="68"/>
      <c r="J160" s="68"/>
    </row>
    <row r="161" spans="1:10" ht="15.6" hidden="1" x14ac:dyDescent="0.3">
      <c r="A161" s="68"/>
      <c r="B161" s="68"/>
      <c r="C161" s="68"/>
      <c r="D161" s="339" t="s">
        <v>56</v>
      </c>
      <c r="E161" s="339" t="s">
        <v>2416</v>
      </c>
      <c r="F161" s="68" t="s">
        <v>445</v>
      </c>
      <c r="G161" s="68"/>
      <c r="H161" s="68"/>
      <c r="I161" s="68"/>
      <c r="J161" s="68"/>
    </row>
    <row r="162" spans="1:10" ht="15.6" hidden="1" x14ac:dyDescent="0.3">
      <c r="A162" s="68"/>
      <c r="B162" s="68"/>
      <c r="C162" s="68"/>
      <c r="D162" s="339" t="s">
        <v>484</v>
      </c>
      <c r="E162" s="339" t="s">
        <v>2417</v>
      </c>
      <c r="F162" s="68" t="s">
        <v>448</v>
      </c>
      <c r="G162" s="68"/>
      <c r="H162" s="68"/>
      <c r="I162" s="68"/>
      <c r="J162" s="68"/>
    </row>
    <row r="163" spans="1:10" ht="15.6" hidden="1" x14ac:dyDescent="0.3">
      <c r="A163" s="68"/>
      <c r="B163" s="68"/>
      <c r="C163" s="68"/>
      <c r="D163" s="339" t="s">
        <v>45</v>
      </c>
      <c r="E163" s="339" t="s">
        <v>2418</v>
      </c>
      <c r="F163" s="68" t="s">
        <v>451</v>
      </c>
      <c r="G163" s="68"/>
      <c r="H163" s="68"/>
      <c r="I163" s="68"/>
      <c r="J163" s="68"/>
    </row>
    <row r="164" spans="1:10" ht="15.6" hidden="1" x14ac:dyDescent="0.3">
      <c r="A164" s="68"/>
      <c r="B164" s="68"/>
      <c r="C164" s="68"/>
      <c r="D164" s="339" t="s">
        <v>489</v>
      </c>
      <c r="E164" s="339" t="s">
        <v>2419</v>
      </c>
      <c r="F164" s="68" t="s">
        <v>454</v>
      </c>
      <c r="G164" s="68"/>
      <c r="H164" s="68"/>
      <c r="I164" s="68"/>
      <c r="J164" s="68"/>
    </row>
    <row r="165" spans="1:10" ht="15.6" hidden="1" x14ac:dyDescent="0.3">
      <c r="A165" s="68"/>
      <c r="B165" s="68"/>
      <c r="C165" s="68"/>
      <c r="D165" s="339" t="s">
        <v>492</v>
      </c>
      <c r="E165" s="339" t="s">
        <v>456</v>
      </c>
      <c r="F165" s="68" t="s">
        <v>2420</v>
      </c>
      <c r="G165" s="68"/>
      <c r="H165" s="68"/>
      <c r="I165" s="68"/>
      <c r="J165" s="68"/>
    </row>
    <row r="166" spans="1:10" ht="15.6" hidden="1" x14ac:dyDescent="0.3">
      <c r="A166" s="68"/>
      <c r="B166" s="68"/>
      <c r="C166" s="68"/>
      <c r="D166" s="339" t="s">
        <v>495</v>
      </c>
      <c r="E166" s="339" t="s">
        <v>459</v>
      </c>
      <c r="F166" s="68" t="s">
        <v>460</v>
      </c>
      <c r="G166" s="68"/>
      <c r="H166" s="68"/>
      <c r="I166" s="68"/>
      <c r="J166" s="68"/>
    </row>
    <row r="167" spans="1:10" ht="15.6" hidden="1" x14ac:dyDescent="0.3">
      <c r="A167" s="68"/>
      <c r="B167" s="68"/>
      <c r="C167" s="68"/>
      <c r="D167" s="339" t="s">
        <v>498</v>
      </c>
      <c r="E167" s="339" t="s">
        <v>2421</v>
      </c>
      <c r="F167" s="68" t="s">
        <v>2422</v>
      </c>
      <c r="G167" s="68"/>
      <c r="H167" s="68"/>
      <c r="I167" s="68"/>
      <c r="J167" s="68"/>
    </row>
    <row r="168" spans="1:10" ht="15.6" hidden="1" x14ac:dyDescent="0.3">
      <c r="A168" s="68"/>
      <c r="B168" s="68"/>
      <c r="C168" s="68"/>
      <c r="D168" s="339" t="s">
        <v>501</v>
      </c>
      <c r="E168" s="339" t="s">
        <v>2423</v>
      </c>
      <c r="F168" s="68" t="s">
        <v>463</v>
      </c>
      <c r="G168" s="68"/>
      <c r="H168" s="68"/>
      <c r="I168" s="68"/>
      <c r="J168" s="68"/>
    </row>
    <row r="169" spans="1:10" ht="15.6" hidden="1" x14ac:dyDescent="0.3">
      <c r="A169" s="68"/>
      <c r="B169" s="68"/>
      <c r="C169" s="68"/>
      <c r="D169" s="339" t="s">
        <v>504</v>
      </c>
      <c r="E169" s="339" t="s">
        <v>2424</v>
      </c>
      <c r="F169" s="68" t="s">
        <v>466</v>
      </c>
      <c r="G169" s="68"/>
      <c r="H169" s="68"/>
      <c r="I169" s="68"/>
      <c r="J169" s="68"/>
    </row>
    <row r="170" spans="1:10" ht="15.6" hidden="1" x14ac:dyDescent="0.3">
      <c r="A170" s="68"/>
      <c r="B170" s="68"/>
      <c r="C170" s="68"/>
      <c r="D170" s="339" t="s">
        <v>507</v>
      </c>
      <c r="E170" s="339" t="s">
        <v>2425</v>
      </c>
      <c r="F170" s="68" t="s">
        <v>469</v>
      </c>
      <c r="G170" s="68"/>
      <c r="H170" s="68"/>
      <c r="I170" s="68"/>
      <c r="J170" s="68"/>
    </row>
    <row r="171" spans="1:10" ht="15.6" hidden="1" x14ac:dyDescent="0.3">
      <c r="A171" s="68"/>
      <c r="B171" s="68"/>
      <c r="C171" s="68"/>
      <c r="D171" s="339" t="s">
        <v>510</v>
      </c>
      <c r="E171" s="339" t="s">
        <v>2426</v>
      </c>
      <c r="F171" s="68" t="s">
        <v>472</v>
      </c>
      <c r="G171" s="68"/>
      <c r="H171" s="68"/>
      <c r="I171" s="68"/>
      <c r="J171" s="68"/>
    </row>
    <row r="172" spans="1:10" ht="15.6" hidden="1" x14ac:dyDescent="0.3">
      <c r="A172" s="68"/>
      <c r="B172" s="68"/>
      <c r="C172" s="68"/>
      <c r="D172" s="339" t="s">
        <v>513</v>
      </c>
      <c r="E172" s="339" t="s">
        <v>2427</v>
      </c>
      <c r="F172" s="68" t="s">
        <v>475</v>
      </c>
      <c r="G172" s="68"/>
      <c r="H172" s="68"/>
      <c r="I172" s="68"/>
      <c r="J172" s="68"/>
    </row>
    <row r="173" spans="1:10" ht="15.6" hidden="1" x14ac:dyDescent="0.3">
      <c r="A173" s="68"/>
      <c r="B173" s="68"/>
      <c r="C173" s="68"/>
      <c r="D173" s="339" t="s">
        <v>516</v>
      </c>
      <c r="E173" s="339" t="s">
        <v>2428</v>
      </c>
      <c r="F173" s="68" t="s">
        <v>478</v>
      </c>
      <c r="G173" s="68"/>
      <c r="H173" s="68"/>
      <c r="I173" s="68"/>
      <c r="J173" s="68"/>
    </row>
    <row r="174" spans="1:10" ht="15.6" hidden="1" x14ac:dyDescent="0.3">
      <c r="A174" s="68"/>
      <c r="B174" s="68"/>
      <c r="C174" s="68"/>
      <c r="D174" s="339" t="s">
        <v>519</v>
      </c>
      <c r="E174" s="339" t="s">
        <v>2429</v>
      </c>
      <c r="F174" s="68" t="s">
        <v>481</v>
      </c>
      <c r="G174" s="68"/>
      <c r="H174" s="68"/>
      <c r="I174" s="68"/>
      <c r="J174" s="68"/>
    </row>
    <row r="175" spans="1:10" ht="15.6" hidden="1" x14ac:dyDescent="0.3">
      <c r="A175" s="68"/>
      <c r="B175" s="68"/>
      <c r="C175" s="68"/>
      <c r="D175" s="339" t="s">
        <v>522</v>
      </c>
      <c r="E175" s="339" t="s">
        <v>2430</v>
      </c>
      <c r="F175" s="68" t="s">
        <v>483</v>
      </c>
      <c r="G175" s="68"/>
      <c r="H175" s="68"/>
      <c r="I175" s="68"/>
      <c r="J175" s="68"/>
    </row>
    <row r="176" spans="1:10" ht="15.6" hidden="1" x14ac:dyDescent="0.3">
      <c r="A176" s="68"/>
      <c r="B176" s="68"/>
      <c r="C176" s="68"/>
      <c r="D176" s="339" t="s">
        <v>525</v>
      </c>
      <c r="E176" s="339" t="s">
        <v>2431</v>
      </c>
      <c r="F176" s="68" t="s">
        <v>486</v>
      </c>
      <c r="G176" s="68"/>
      <c r="H176" s="68"/>
      <c r="I176" s="68"/>
      <c r="J176" s="68"/>
    </row>
    <row r="177" spans="1:10" ht="15.6" hidden="1" x14ac:dyDescent="0.3">
      <c r="A177" s="68"/>
      <c r="B177" s="68"/>
      <c r="C177" s="68"/>
      <c r="D177" s="339" t="s">
        <v>528</v>
      </c>
      <c r="E177" s="339" t="s">
        <v>487</v>
      </c>
      <c r="F177" s="68" t="s">
        <v>488</v>
      </c>
      <c r="G177" s="68"/>
      <c r="H177" s="68"/>
      <c r="I177" s="68"/>
      <c r="J177" s="68"/>
    </row>
    <row r="178" spans="1:10" ht="15.6" hidden="1" x14ac:dyDescent="0.3">
      <c r="A178" s="68"/>
      <c r="B178" s="68"/>
      <c r="C178" s="68"/>
      <c r="D178" s="68"/>
      <c r="E178" s="339" t="s">
        <v>490</v>
      </c>
      <c r="F178" s="68" t="s">
        <v>491</v>
      </c>
      <c r="G178" s="68"/>
      <c r="H178" s="68"/>
      <c r="I178" s="68"/>
      <c r="J178" s="68"/>
    </row>
    <row r="179" spans="1:10" ht="15.6" hidden="1" x14ac:dyDescent="0.3">
      <c r="A179" s="68"/>
      <c r="B179" s="68"/>
      <c r="C179" s="68"/>
      <c r="D179" s="68"/>
      <c r="E179" s="339" t="s">
        <v>493</v>
      </c>
      <c r="F179" s="68" t="s">
        <v>494</v>
      </c>
      <c r="G179" s="68"/>
      <c r="H179" s="68"/>
      <c r="I179" s="68"/>
      <c r="J179" s="68"/>
    </row>
    <row r="180" spans="1:10" ht="15.6" hidden="1" x14ac:dyDescent="0.3">
      <c r="A180" s="68"/>
      <c r="B180" s="68"/>
      <c r="C180" s="68"/>
      <c r="D180" s="68"/>
      <c r="E180" s="339" t="s">
        <v>2432</v>
      </c>
      <c r="F180" s="68" t="s">
        <v>2433</v>
      </c>
      <c r="G180" s="68"/>
      <c r="H180" s="68"/>
      <c r="I180" s="68"/>
      <c r="J180" s="68"/>
    </row>
    <row r="181" spans="1:10" ht="15.6" hidden="1" x14ac:dyDescent="0.3">
      <c r="A181" s="68"/>
      <c r="B181" s="68"/>
      <c r="C181" s="68"/>
      <c r="D181" s="68"/>
      <c r="E181" s="339" t="s">
        <v>2434</v>
      </c>
      <c r="F181" s="68" t="s">
        <v>497</v>
      </c>
      <c r="G181" s="68"/>
      <c r="H181" s="68"/>
      <c r="I181" s="68"/>
      <c r="J181" s="68"/>
    </row>
    <row r="182" spans="1:10" ht="15.6" hidden="1" x14ac:dyDescent="0.3">
      <c r="A182" s="68"/>
      <c r="B182" s="68"/>
      <c r="C182" s="68"/>
      <c r="D182" s="68"/>
      <c r="E182" s="339" t="s">
        <v>2435</v>
      </c>
      <c r="F182" s="68" t="s">
        <v>2436</v>
      </c>
      <c r="G182" s="68"/>
      <c r="H182" s="68"/>
      <c r="I182" s="68"/>
      <c r="J182" s="68"/>
    </row>
    <row r="183" spans="1:10" ht="15.6" hidden="1" x14ac:dyDescent="0.3">
      <c r="A183" s="68"/>
      <c r="B183" s="68"/>
      <c r="C183" s="68"/>
      <c r="D183" s="68"/>
      <c r="E183" s="339" t="s">
        <v>2437</v>
      </c>
      <c r="F183" s="68" t="s">
        <v>2438</v>
      </c>
      <c r="G183" s="68"/>
      <c r="H183" s="68"/>
      <c r="I183" s="68"/>
      <c r="J183" s="68"/>
    </row>
    <row r="184" spans="1:10" ht="15.6" hidden="1" x14ac:dyDescent="0.3">
      <c r="A184" s="68"/>
      <c r="B184" s="68"/>
      <c r="C184" s="68"/>
      <c r="D184" s="68"/>
      <c r="E184" s="339" t="s">
        <v>2439</v>
      </c>
      <c r="F184" s="68" t="s">
        <v>503</v>
      </c>
      <c r="G184" s="68"/>
      <c r="H184" s="68"/>
      <c r="I184" s="68"/>
      <c r="J184" s="68"/>
    </row>
    <row r="185" spans="1:10" ht="15.6" hidden="1" x14ac:dyDescent="0.3">
      <c r="A185" s="68"/>
      <c r="B185" s="68"/>
      <c r="C185" s="68"/>
      <c r="D185" s="68"/>
      <c r="E185" s="339" t="s">
        <v>2440</v>
      </c>
      <c r="F185" s="68" t="s">
        <v>506</v>
      </c>
      <c r="G185" s="68"/>
      <c r="H185" s="68"/>
      <c r="I185" s="68"/>
      <c r="J185" s="68"/>
    </row>
    <row r="186" spans="1:10" ht="15.6" hidden="1" x14ac:dyDescent="0.3">
      <c r="A186" s="68"/>
      <c r="B186" s="68"/>
      <c r="C186" s="68"/>
      <c r="D186" s="68"/>
      <c r="E186" s="339" t="s">
        <v>2441</v>
      </c>
      <c r="F186" s="68" t="s">
        <v>509</v>
      </c>
      <c r="G186" s="68"/>
      <c r="H186" s="68"/>
      <c r="I186" s="68"/>
      <c r="J186" s="68"/>
    </row>
    <row r="187" spans="1:10" ht="15.6" hidden="1" x14ac:dyDescent="0.3">
      <c r="A187" s="68"/>
      <c r="B187" s="68"/>
      <c r="C187" s="68"/>
      <c r="D187" s="68"/>
      <c r="E187" s="339" t="s">
        <v>2442</v>
      </c>
      <c r="F187" s="68" t="s">
        <v>2443</v>
      </c>
      <c r="G187" s="68"/>
      <c r="H187" s="68"/>
      <c r="I187" s="68"/>
      <c r="J187" s="68"/>
    </row>
    <row r="188" spans="1:10" ht="15.6" hidden="1" x14ac:dyDescent="0.3">
      <c r="A188" s="68"/>
      <c r="B188" s="68"/>
      <c r="C188" s="68"/>
      <c r="D188" s="68"/>
      <c r="E188" s="339" t="s">
        <v>2444</v>
      </c>
      <c r="F188" s="68" t="s">
        <v>515</v>
      </c>
      <c r="G188" s="68"/>
      <c r="H188" s="68"/>
      <c r="I188" s="68"/>
      <c r="J188" s="68"/>
    </row>
    <row r="189" spans="1:10" ht="15.6" hidden="1" x14ac:dyDescent="0.3">
      <c r="A189" s="68"/>
      <c r="B189" s="68"/>
      <c r="C189" s="68"/>
      <c r="D189" s="68"/>
      <c r="E189" s="339" t="s">
        <v>2445</v>
      </c>
      <c r="F189" s="68" t="s">
        <v>2446</v>
      </c>
      <c r="G189" s="68"/>
      <c r="H189" s="68"/>
      <c r="I189" s="68"/>
      <c r="J189" s="68"/>
    </row>
    <row r="190" spans="1:10" ht="15.6" hidden="1" x14ac:dyDescent="0.3">
      <c r="A190" s="68"/>
      <c r="B190" s="68"/>
      <c r="C190" s="68"/>
      <c r="D190" s="68"/>
      <c r="E190" s="339" t="s">
        <v>2447</v>
      </c>
      <c r="F190" s="68" t="s">
        <v>2448</v>
      </c>
      <c r="G190" s="68"/>
      <c r="H190" s="68"/>
      <c r="I190" s="68"/>
      <c r="J190" s="68"/>
    </row>
    <row r="191" spans="1:10" ht="15.6" hidden="1" x14ac:dyDescent="0.3">
      <c r="A191" s="68"/>
      <c r="B191" s="68"/>
      <c r="C191" s="68"/>
      <c r="D191" s="68"/>
      <c r="E191" s="339" t="s">
        <v>2449</v>
      </c>
      <c r="F191" s="68" t="s">
        <v>2450</v>
      </c>
      <c r="G191" s="68"/>
      <c r="H191" s="68"/>
      <c r="I191" s="68"/>
      <c r="J191" s="68"/>
    </row>
    <row r="192" spans="1:10" ht="15.6" hidden="1" x14ac:dyDescent="0.3">
      <c r="A192" s="68"/>
      <c r="B192" s="68"/>
      <c r="C192" s="68"/>
      <c r="D192" s="68"/>
      <c r="E192" s="339" t="s">
        <v>2451</v>
      </c>
      <c r="F192" s="68" t="s">
        <v>2452</v>
      </c>
      <c r="G192" s="68"/>
      <c r="H192" s="68"/>
      <c r="I192" s="68"/>
      <c r="J192" s="68"/>
    </row>
    <row r="193" spans="1:10" ht="15.6" hidden="1" x14ac:dyDescent="0.3">
      <c r="A193" s="68"/>
      <c r="B193" s="68"/>
      <c r="C193" s="68"/>
      <c r="D193" s="68"/>
      <c r="E193" s="339" t="s">
        <v>2453</v>
      </c>
      <c r="F193" s="68" t="s">
        <v>2454</v>
      </c>
      <c r="G193" s="68"/>
      <c r="H193" s="68"/>
      <c r="I193" s="68"/>
      <c r="J193" s="68"/>
    </row>
    <row r="194" spans="1:10" ht="15.6" hidden="1" x14ac:dyDescent="0.3">
      <c r="A194" s="68"/>
      <c r="B194" s="68"/>
      <c r="C194" s="68"/>
      <c r="D194" s="68"/>
      <c r="E194" s="339" t="s">
        <v>2455</v>
      </c>
      <c r="F194" s="68" t="s">
        <v>2456</v>
      </c>
      <c r="G194" s="68"/>
      <c r="H194" s="68"/>
      <c r="I194" s="68"/>
      <c r="J194" s="68"/>
    </row>
    <row r="195" spans="1:10" ht="15.6" hidden="1" x14ac:dyDescent="0.3">
      <c r="A195" s="68"/>
      <c r="B195" s="68"/>
      <c r="C195" s="68"/>
      <c r="D195" s="68"/>
      <c r="E195" s="339" t="s">
        <v>2457</v>
      </c>
      <c r="F195" s="68" t="s">
        <v>2458</v>
      </c>
      <c r="G195" s="68"/>
      <c r="H195" s="68"/>
      <c r="I195" s="68"/>
      <c r="J195" s="68"/>
    </row>
    <row r="196" spans="1:10" ht="15.6" hidden="1" x14ac:dyDescent="0.3">
      <c r="A196" s="68"/>
      <c r="B196" s="68"/>
      <c r="C196" s="68"/>
      <c r="D196" s="68"/>
      <c r="E196" s="339" t="s">
        <v>2459</v>
      </c>
      <c r="F196" s="68" t="s">
        <v>2460</v>
      </c>
      <c r="G196" s="68"/>
      <c r="H196" s="68"/>
      <c r="I196" s="68"/>
      <c r="J196" s="68"/>
    </row>
    <row r="197" spans="1:10" ht="15.6" hidden="1" x14ac:dyDescent="0.3">
      <c r="A197" s="68"/>
      <c r="B197" s="68"/>
      <c r="C197" s="68"/>
      <c r="D197" s="68"/>
      <c r="E197" s="339" t="s">
        <v>535</v>
      </c>
      <c r="F197" s="68" t="s">
        <v>536</v>
      </c>
      <c r="G197" s="68"/>
      <c r="H197" s="68"/>
      <c r="I197" s="68"/>
      <c r="J197" s="68"/>
    </row>
    <row r="198" spans="1:10" ht="15.6" hidden="1" x14ac:dyDescent="0.3">
      <c r="A198" s="68"/>
      <c r="B198" s="68"/>
      <c r="C198" s="68"/>
      <c r="D198" s="68"/>
      <c r="E198" s="339" t="s">
        <v>2461</v>
      </c>
      <c r="F198" s="68" t="s">
        <v>2462</v>
      </c>
      <c r="G198" s="68"/>
      <c r="H198" s="68"/>
      <c r="I198" s="68"/>
      <c r="J198" s="68"/>
    </row>
    <row r="199" spans="1:10" ht="15.6" hidden="1" x14ac:dyDescent="0.3">
      <c r="A199" s="68"/>
      <c r="B199" s="68"/>
      <c r="C199" s="68"/>
      <c r="D199" s="68"/>
      <c r="E199" s="339" t="s">
        <v>2463</v>
      </c>
      <c r="F199" s="68" t="s">
        <v>2464</v>
      </c>
      <c r="G199" s="68"/>
      <c r="H199" s="68"/>
      <c r="I199" s="68"/>
      <c r="J199" s="68"/>
    </row>
    <row r="200" spans="1:10" ht="15.6" hidden="1" x14ac:dyDescent="0.3">
      <c r="A200" s="68"/>
      <c r="B200" s="68"/>
      <c r="C200" s="68"/>
      <c r="D200" s="68"/>
      <c r="E200" s="339" t="s">
        <v>2465</v>
      </c>
      <c r="F200" s="68" t="s">
        <v>2466</v>
      </c>
      <c r="G200" s="68"/>
      <c r="H200" s="68"/>
      <c r="I200" s="68"/>
      <c r="J200" s="68"/>
    </row>
    <row r="201" spans="1:10" ht="15.6" hidden="1" x14ac:dyDescent="0.3">
      <c r="A201" s="68"/>
      <c r="B201" s="68"/>
      <c r="C201" s="68"/>
      <c r="D201" s="68"/>
      <c r="E201" s="339" t="s">
        <v>2467</v>
      </c>
      <c r="F201" s="68" t="s">
        <v>2468</v>
      </c>
      <c r="G201" s="68"/>
      <c r="H201" s="68"/>
      <c r="I201" s="68"/>
      <c r="J201" s="68"/>
    </row>
    <row r="202" spans="1:10" ht="15.6" hidden="1" x14ac:dyDescent="0.3">
      <c r="A202" s="68"/>
      <c r="B202" s="68"/>
      <c r="C202" s="68"/>
      <c r="D202" s="68"/>
      <c r="E202" s="339" t="s">
        <v>2469</v>
      </c>
      <c r="F202" s="68" t="s">
        <v>2470</v>
      </c>
      <c r="G202" s="68"/>
      <c r="H202" s="68"/>
      <c r="I202" s="68"/>
      <c r="J202" s="68"/>
    </row>
    <row r="203" spans="1:10" ht="15.6" hidden="1" x14ac:dyDescent="0.3">
      <c r="A203" s="68"/>
      <c r="B203" s="68"/>
      <c r="C203" s="68"/>
      <c r="D203" s="68"/>
      <c r="E203" s="339" t="s">
        <v>2471</v>
      </c>
      <c r="F203" s="68" t="s">
        <v>2472</v>
      </c>
      <c r="G203" s="68"/>
      <c r="H203" s="68"/>
      <c r="I203" s="68"/>
      <c r="J203" s="68"/>
    </row>
    <row r="204" spans="1:10" ht="15.6" hidden="1" x14ac:dyDescent="0.3">
      <c r="A204" s="68"/>
      <c r="B204" s="68"/>
      <c r="C204" s="68"/>
      <c r="D204" s="68"/>
      <c r="E204" s="339" t="s">
        <v>2473</v>
      </c>
      <c r="F204" s="68" t="s">
        <v>2474</v>
      </c>
      <c r="G204" s="68"/>
      <c r="H204" s="68"/>
      <c r="I204" s="68"/>
      <c r="J204" s="68"/>
    </row>
    <row r="205" spans="1:10" ht="15.6" hidden="1" x14ac:dyDescent="0.3">
      <c r="A205" s="68"/>
      <c r="B205" s="68"/>
      <c r="C205" s="68"/>
      <c r="D205" s="68"/>
      <c r="E205" s="339" t="s">
        <v>2475</v>
      </c>
      <c r="F205" s="68" t="s">
        <v>2476</v>
      </c>
      <c r="G205" s="68"/>
      <c r="H205" s="68"/>
      <c r="I205" s="68"/>
      <c r="J205" s="68"/>
    </row>
    <row r="206" spans="1:10" ht="15.6" hidden="1" x14ac:dyDescent="0.3">
      <c r="A206" s="68"/>
      <c r="B206" s="68"/>
      <c r="C206" s="68"/>
      <c r="D206" s="68"/>
      <c r="E206" s="339" t="s">
        <v>2477</v>
      </c>
      <c r="F206" s="68" t="s">
        <v>2478</v>
      </c>
      <c r="G206" s="68"/>
      <c r="H206" s="68"/>
      <c r="I206" s="68"/>
      <c r="J206" s="68"/>
    </row>
    <row r="207" spans="1:10" ht="15.6" hidden="1" x14ac:dyDescent="0.3">
      <c r="A207" s="68"/>
      <c r="B207" s="68"/>
      <c r="C207" s="68"/>
      <c r="D207" s="68"/>
      <c r="E207" s="339" t="s">
        <v>2479</v>
      </c>
      <c r="F207" s="68" t="s">
        <v>2480</v>
      </c>
      <c r="G207" s="68"/>
      <c r="H207" s="68"/>
      <c r="I207" s="68"/>
      <c r="J207" s="68"/>
    </row>
    <row r="208" spans="1:10" ht="15.6" hidden="1" x14ac:dyDescent="0.3">
      <c r="A208" s="68"/>
      <c r="B208" s="68"/>
      <c r="C208" s="68"/>
      <c r="D208" s="68"/>
      <c r="E208" s="339" t="s">
        <v>2481</v>
      </c>
      <c r="F208" s="68" t="s">
        <v>2482</v>
      </c>
      <c r="G208" s="68"/>
      <c r="H208" s="68"/>
      <c r="I208" s="68"/>
      <c r="J208" s="68"/>
    </row>
    <row r="209" spans="1:10" ht="15.6" hidden="1" x14ac:dyDescent="0.3">
      <c r="A209" s="68"/>
      <c r="B209" s="68"/>
      <c r="C209" s="68"/>
      <c r="D209" s="68"/>
      <c r="E209" s="339" t="s">
        <v>2483</v>
      </c>
      <c r="F209" s="68" t="s">
        <v>2484</v>
      </c>
      <c r="G209" s="68"/>
      <c r="H209" s="68"/>
      <c r="I209" s="68"/>
      <c r="J209" s="68"/>
    </row>
    <row r="210" spans="1:10" ht="15.6" hidden="1" x14ac:dyDescent="0.3">
      <c r="A210" s="68"/>
      <c r="B210" s="68"/>
      <c r="C210" s="68"/>
      <c r="D210" s="68"/>
      <c r="E210" s="339" t="s">
        <v>2485</v>
      </c>
      <c r="F210" s="68" t="s">
        <v>2486</v>
      </c>
      <c r="G210" s="68"/>
      <c r="H210" s="68"/>
      <c r="I210" s="68"/>
      <c r="J210" s="68"/>
    </row>
    <row r="211" spans="1:10" ht="15.6" hidden="1" x14ac:dyDescent="0.3">
      <c r="A211" s="68"/>
      <c r="B211" s="68"/>
      <c r="C211" s="68"/>
      <c r="D211" s="68"/>
      <c r="E211" s="339" t="s">
        <v>2487</v>
      </c>
      <c r="F211" s="68" t="s">
        <v>2488</v>
      </c>
      <c r="G211" s="68"/>
      <c r="H211" s="68"/>
      <c r="I211" s="68"/>
      <c r="J211" s="68"/>
    </row>
    <row r="212" spans="1:10" ht="15.6" hidden="1" x14ac:dyDescent="0.3">
      <c r="A212" s="68"/>
      <c r="B212" s="68"/>
      <c r="C212" s="68"/>
      <c r="D212" s="68"/>
      <c r="E212" s="339" t="s">
        <v>2489</v>
      </c>
      <c r="F212" s="68" t="s">
        <v>2490</v>
      </c>
      <c r="G212" s="68"/>
      <c r="H212" s="68"/>
      <c r="I212" s="68"/>
      <c r="J212" s="68"/>
    </row>
    <row r="213" spans="1:10" ht="15.6" hidden="1" x14ac:dyDescent="0.3">
      <c r="A213" s="68"/>
      <c r="B213" s="68"/>
      <c r="C213" s="68"/>
      <c r="D213" s="68"/>
      <c r="E213" s="339" t="s">
        <v>2491</v>
      </c>
      <c r="F213" s="68" t="s">
        <v>2492</v>
      </c>
      <c r="G213" s="68"/>
      <c r="H213" s="68"/>
      <c r="I213" s="68"/>
      <c r="J213" s="68"/>
    </row>
    <row r="214" spans="1:10" ht="15.6" hidden="1" x14ac:dyDescent="0.3">
      <c r="A214" s="68"/>
      <c r="B214" s="68"/>
      <c r="C214" s="68"/>
      <c r="D214" s="68"/>
      <c r="E214" s="339" t="s">
        <v>2493</v>
      </c>
      <c r="F214" s="68" t="s">
        <v>2494</v>
      </c>
      <c r="G214" s="68"/>
      <c r="H214" s="68"/>
      <c r="I214" s="68"/>
      <c r="J214" s="68"/>
    </row>
    <row r="215" spans="1:10" ht="15.6" hidden="1" x14ac:dyDescent="0.3">
      <c r="A215" s="68"/>
      <c r="B215" s="68"/>
      <c r="C215" s="68"/>
      <c r="D215" s="68"/>
      <c r="E215" s="339" t="s">
        <v>2495</v>
      </c>
      <c r="F215" s="68" t="s">
        <v>564</v>
      </c>
      <c r="G215" s="68"/>
      <c r="H215" s="68"/>
      <c r="I215" s="68"/>
      <c r="J215" s="68"/>
    </row>
    <row r="216" spans="1:10" ht="15.6" hidden="1" x14ac:dyDescent="0.3">
      <c r="A216" s="68"/>
      <c r="B216" s="68"/>
      <c r="C216" s="68"/>
      <c r="D216" s="68"/>
      <c r="E216" s="339" t="s">
        <v>2496</v>
      </c>
      <c r="F216" s="68" t="s">
        <v>566</v>
      </c>
      <c r="G216" s="68"/>
      <c r="H216" s="68"/>
      <c r="I216" s="68"/>
      <c r="J216" s="68"/>
    </row>
    <row r="217" spans="1:10" ht="15.6" hidden="1" x14ac:dyDescent="0.3">
      <c r="A217" s="68"/>
      <c r="B217" s="68"/>
      <c r="C217" s="68"/>
      <c r="D217" s="68"/>
      <c r="E217" s="339" t="s">
        <v>2497</v>
      </c>
      <c r="F217" s="68" t="s">
        <v>568</v>
      </c>
      <c r="G217" s="68"/>
      <c r="H217" s="68"/>
      <c r="I217" s="68"/>
      <c r="J217" s="68"/>
    </row>
    <row r="218" spans="1:10" ht="15.6" hidden="1" x14ac:dyDescent="0.3">
      <c r="A218" s="68"/>
      <c r="B218" s="68"/>
      <c r="C218" s="68"/>
      <c r="D218" s="68"/>
      <c r="E218" s="339" t="s">
        <v>2498</v>
      </c>
      <c r="F218" s="68" t="s">
        <v>2499</v>
      </c>
      <c r="G218" s="68"/>
      <c r="H218" s="68"/>
      <c r="I218" s="68"/>
      <c r="J218" s="68"/>
    </row>
    <row r="219" spans="1:10" ht="15.6" hidden="1" x14ac:dyDescent="0.3">
      <c r="A219" s="68"/>
      <c r="B219" s="68"/>
      <c r="C219" s="68"/>
      <c r="D219" s="68"/>
      <c r="E219" s="339" t="s">
        <v>2500</v>
      </c>
      <c r="F219" s="68" t="s">
        <v>2501</v>
      </c>
      <c r="G219" s="68"/>
      <c r="H219" s="68"/>
      <c r="I219" s="68"/>
      <c r="J219" s="68"/>
    </row>
    <row r="220" spans="1:10" ht="15.6" hidden="1" x14ac:dyDescent="0.3">
      <c r="A220" s="68"/>
      <c r="B220" s="68"/>
      <c r="C220" s="68"/>
      <c r="D220" s="68"/>
      <c r="E220" s="339" t="s">
        <v>2502</v>
      </c>
      <c r="F220" s="68" t="s">
        <v>2503</v>
      </c>
      <c r="G220" s="68"/>
      <c r="H220" s="68"/>
      <c r="I220" s="68"/>
      <c r="J220" s="68"/>
    </row>
    <row r="221" spans="1:10" ht="15.6" hidden="1" x14ac:dyDescent="0.3">
      <c r="A221" s="68"/>
      <c r="B221" s="68"/>
      <c r="C221" s="68"/>
      <c r="D221" s="68"/>
      <c r="E221" s="339" t="s">
        <v>2504</v>
      </c>
      <c r="F221" s="68" t="s">
        <v>574</v>
      </c>
      <c r="G221" s="68"/>
      <c r="H221" s="68"/>
      <c r="I221" s="68"/>
      <c r="J221" s="68"/>
    </row>
    <row r="222" spans="1:10" ht="15.6" hidden="1" x14ac:dyDescent="0.3">
      <c r="A222" s="68"/>
      <c r="B222" s="68"/>
      <c r="C222" s="68"/>
      <c r="D222" s="68"/>
      <c r="E222" s="339" t="s">
        <v>2505</v>
      </c>
      <c r="F222" s="68" t="s">
        <v>2506</v>
      </c>
      <c r="G222" s="68"/>
      <c r="H222" s="68"/>
      <c r="I222" s="68"/>
      <c r="J222" s="68"/>
    </row>
    <row r="223" spans="1:10" ht="15.6" hidden="1" x14ac:dyDescent="0.3">
      <c r="A223" s="68"/>
      <c r="B223" s="68"/>
      <c r="C223" s="68"/>
      <c r="D223" s="68"/>
      <c r="E223" s="339" t="s">
        <v>2507</v>
      </c>
      <c r="F223" s="68" t="s">
        <v>2508</v>
      </c>
      <c r="G223" s="68"/>
      <c r="H223" s="68"/>
      <c r="I223" s="68"/>
      <c r="J223" s="68"/>
    </row>
    <row r="224" spans="1:10" ht="15.6" hidden="1" x14ac:dyDescent="0.3">
      <c r="A224" s="68"/>
      <c r="B224" s="68"/>
      <c r="C224" s="68"/>
      <c r="D224" s="68"/>
      <c r="E224" s="339" t="s">
        <v>2509</v>
      </c>
      <c r="F224" s="68" t="s">
        <v>2510</v>
      </c>
      <c r="G224" s="68"/>
      <c r="H224" s="68"/>
      <c r="I224" s="68"/>
      <c r="J224" s="68"/>
    </row>
    <row r="225" spans="1:10" ht="15.6" hidden="1" x14ac:dyDescent="0.3">
      <c r="A225" s="68"/>
      <c r="B225" s="68"/>
      <c r="C225" s="68"/>
      <c r="D225" s="68"/>
      <c r="E225" s="339" t="s">
        <v>2511</v>
      </c>
      <c r="F225" s="68" t="s">
        <v>2512</v>
      </c>
      <c r="G225" s="68"/>
      <c r="H225" s="68"/>
      <c r="I225" s="68"/>
      <c r="J225" s="68"/>
    </row>
    <row r="226" spans="1:10" ht="15.6" hidden="1" x14ac:dyDescent="0.3">
      <c r="A226" s="68"/>
      <c r="B226" s="68"/>
      <c r="C226" s="68"/>
      <c r="D226" s="68"/>
      <c r="E226" s="339" t="s">
        <v>2513</v>
      </c>
      <c r="F226" s="68" t="s">
        <v>2514</v>
      </c>
      <c r="G226" s="68"/>
      <c r="H226" s="68"/>
      <c r="I226" s="68"/>
      <c r="J226" s="68"/>
    </row>
    <row r="227" spans="1:10" ht="15.6" hidden="1" x14ac:dyDescent="0.3">
      <c r="A227" s="68"/>
      <c r="B227" s="68"/>
      <c r="C227" s="68"/>
      <c r="D227" s="68"/>
      <c r="E227" s="339" t="s">
        <v>583</v>
      </c>
      <c r="F227" s="68" t="s">
        <v>2515</v>
      </c>
      <c r="G227" s="68"/>
      <c r="H227" s="68"/>
      <c r="I227" s="68"/>
      <c r="J227" s="68"/>
    </row>
    <row r="228" spans="1:10" ht="15.6" hidden="1" x14ac:dyDescent="0.3">
      <c r="A228" s="68"/>
      <c r="B228" s="68"/>
      <c r="C228" s="68"/>
      <c r="D228" s="68"/>
      <c r="E228" s="339" t="s">
        <v>2516</v>
      </c>
      <c r="F228" s="68" t="s">
        <v>2517</v>
      </c>
      <c r="G228" s="68"/>
      <c r="H228" s="68"/>
      <c r="I228" s="68"/>
      <c r="J228" s="68"/>
    </row>
    <row r="229" spans="1:10" ht="15.6" hidden="1" x14ac:dyDescent="0.3">
      <c r="A229" s="68"/>
      <c r="B229" s="68"/>
      <c r="C229" s="68"/>
      <c r="D229" s="68"/>
      <c r="E229" s="339" t="s">
        <v>2518</v>
      </c>
      <c r="F229" s="68" t="s">
        <v>2519</v>
      </c>
      <c r="G229" s="68"/>
      <c r="H229" s="68"/>
      <c r="I229" s="68"/>
      <c r="J229" s="68"/>
    </row>
    <row r="230" spans="1:10" ht="15.6" hidden="1" x14ac:dyDescent="0.3">
      <c r="A230" s="68"/>
      <c r="B230" s="68"/>
      <c r="C230" s="68"/>
      <c r="D230" s="68"/>
      <c r="E230" s="339" t="s">
        <v>2520</v>
      </c>
      <c r="F230" s="68" t="s">
        <v>2521</v>
      </c>
      <c r="G230" s="68"/>
      <c r="H230" s="68"/>
      <c r="I230" s="68"/>
      <c r="J230" s="68"/>
    </row>
    <row r="231" spans="1:10" ht="15.6" hidden="1" x14ac:dyDescent="0.3">
      <c r="A231" s="68"/>
      <c r="B231" s="68"/>
      <c r="C231" s="68"/>
      <c r="D231" s="68"/>
      <c r="E231" s="339" t="s">
        <v>2522</v>
      </c>
      <c r="F231" s="68" t="s">
        <v>2523</v>
      </c>
      <c r="G231" s="68"/>
      <c r="H231" s="68"/>
      <c r="I231" s="68"/>
      <c r="J231" s="68"/>
    </row>
    <row r="232" spans="1:10" ht="15.6" hidden="1" x14ac:dyDescent="0.3">
      <c r="A232" s="68"/>
      <c r="B232" s="68"/>
      <c r="C232" s="68"/>
      <c r="D232" s="68"/>
      <c r="E232" s="339" t="s">
        <v>2524</v>
      </c>
      <c r="F232" s="68" t="s">
        <v>2525</v>
      </c>
      <c r="G232" s="68"/>
      <c r="H232" s="68"/>
      <c r="I232" s="68"/>
      <c r="J232" s="68"/>
    </row>
    <row r="233" spans="1:10" ht="15.6" hidden="1" x14ac:dyDescent="0.3">
      <c r="A233" s="68"/>
      <c r="B233" s="68"/>
      <c r="C233" s="68"/>
      <c r="D233" s="68"/>
      <c r="E233" s="339" t="s">
        <v>2526</v>
      </c>
      <c r="F233" s="68" t="s">
        <v>2527</v>
      </c>
      <c r="G233" s="68"/>
      <c r="H233" s="68"/>
      <c r="I233" s="68"/>
      <c r="J233" s="68"/>
    </row>
    <row r="234" spans="1:10" ht="15.6" hidden="1" x14ac:dyDescent="0.3">
      <c r="A234" s="68"/>
      <c r="B234" s="68"/>
      <c r="C234" s="68"/>
      <c r="D234" s="68"/>
      <c r="E234" s="339" t="s">
        <v>2528</v>
      </c>
      <c r="F234" s="68" t="s">
        <v>2529</v>
      </c>
      <c r="G234" s="68"/>
      <c r="H234" s="68"/>
      <c r="I234" s="68"/>
      <c r="J234" s="68"/>
    </row>
    <row r="235" spans="1:10" ht="15.6" hidden="1" x14ac:dyDescent="0.3">
      <c r="A235" s="68"/>
      <c r="B235" s="68"/>
      <c r="C235" s="68"/>
      <c r="D235" s="68"/>
      <c r="E235" s="339" t="s">
        <v>2530</v>
      </c>
      <c r="F235" s="68" t="s">
        <v>2531</v>
      </c>
      <c r="G235" s="68"/>
      <c r="H235" s="68"/>
      <c r="I235" s="68"/>
      <c r="J235" s="68"/>
    </row>
    <row r="236" spans="1:10" ht="15.6" hidden="1" x14ac:dyDescent="0.3">
      <c r="A236" s="68"/>
      <c r="B236" s="68"/>
      <c r="C236" s="68"/>
      <c r="D236" s="68"/>
      <c r="E236" s="339" t="s">
        <v>2532</v>
      </c>
      <c r="F236" s="68" t="s">
        <v>2533</v>
      </c>
      <c r="G236" s="68"/>
      <c r="H236" s="68"/>
      <c r="I236" s="68"/>
      <c r="J236" s="68"/>
    </row>
    <row r="237" spans="1:10" ht="15.6" hidden="1" x14ac:dyDescent="0.3">
      <c r="A237" s="68"/>
      <c r="B237" s="68"/>
      <c r="C237" s="68"/>
      <c r="D237" s="68"/>
      <c r="E237" s="339" t="s">
        <v>2534</v>
      </c>
      <c r="F237" s="68" t="s">
        <v>2535</v>
      </c>
      <c r="G237" s="68"/>
      <c r="H237" s="68"/>
      <c r="I237" s="68"/>
      <c r="J237" s="68"/>
    </row>
    <row r="238" spans="1:10" ht="15.6" hidden="1" x14ac:dyDescent="0.3">
      <c r="A238" s="68"/>
      <c r="B238" s="68"/>
      <c r="C238" s="68"/>
      <c r="D238" s="68"/>
      <c r="E238" s="339" t="s">
        <v>2536</v>
      </c>
      <c r="F238" s="68" t="s">
        <v>2537</v>
      </c>
      <c r="G238" s="68"/>
      <c r="H238" s="68"/>
      <c r="I238" s="68"/>
      <c r="J238" s="68"/>
    </row>
    <row r="239" spans="1:10" ht="15.6" hidden="1" x14ac:dyDescent="0.3">
      <c r="A239" s="68"/>
      <c r="B239" s="68"/>
      <c r="C239" s="68"/>
      <c r="D239" s="68"/>
      <c r="E239" s="339" t="s">
        <v>2538</v>
      </c>
      <c r="F239" s="68" t="s">
        <v>2539</v>
      </c>
      <c r="G239" s="68"/>
      <c r="H239" s="68"/>
      <c r="I239" s="68"/>
      <c r="J239" s="68"/>
    </row>
    <row r="240" spans="1:10" ht="15.6" hidden="1" x14ac:dyDescent="0.3">
      <c r="A240" s="68"/>
      <c r="B240" s="68"/>
      <c r="C240" s="68"/>
      <c r="D240" s="68"/>
      <c r="E240" s="339" t="s">
        <v>2540</v>
      </c>
      <c r="F240" s="68" t="s">
        <v>2541</v>
      </c>
      <c r="G240" s="68"/>
      <c r="H240" s="68"/>
      <c r="I240" s="68"/>
      <c r="J240" s="68"/>
    </row>
    <row r="241" spans="1:10" ht="15.6" hidden="1" x14ac:dyDescent="0.3">
      <c r="A241" s="68"/>
      <c r="B241" s="68"/>
      <c r="C241" s="68"/>
      <c r="D241" s="68"/>
      <c r="E241" s="339" t="s">
        <v>2542</v>
      </c>
      <c r="F241" s="68" t="s">
        <v>2543</v>
      </c>
      <c r="G241" s="68"/>
      <c r="H241" s="68"/>
      <c r="I241" s="68"/>
      <c r="J241" s="68"/>
    </row>
    <row r="242" spans="1:10" ht="15.6" hidden="1" x14ac:dyDescent="0.3">
      <c r="A242" s="68"/>
      <c r="B242" s="68"/>
      <c r="C242" s="68"/>
      <c r="D242" s="68"/>
      <c r="E242" s="339" t="s">
        <v>2544</v>
      </c>
      <c r="F242" s="68" t="s">
        <v>2545</v>
      </c>
      <c r="G242" s="68"/>
      <c r="H242" s="68"/>
      <c r="I242" s="68"/>
      <c r="J242" s="68"/>
    </row>
    <row r="243" spans="1:10" ht="15.6" hidden="1" x14ac:dyDescent="0.3">
      <c r="A243" s="68"/>
      <c r="B243" s="68"/>
      <c r="C243" s="68"/>
      <c r="D243" s="68"/>
      <c r="E243" s="339" t="s">
        <v>2546</v>
      </c>
      <c r="F243" s="68" t="s">
        <v>2547</v>
      </c>
      <c r="G243" s="68"/>
      <c r="H243" s="68"/>
      <c r="I243" s="68"/>
      <c r="J243" s="68"/>
    </row>
    <row r="244" spans="1:10" ht="15.6" hidden="1" x14ac:dyDescent="0.3">
      <c r="A244" s="68"/>
      <c r="B244" s="68"/>
      <c r="C244" s="68"/>
      <c r="D244" s="68"/>
      <c r="E244" s="339" t="s">
        <v>2548</v>
      </c>
      <c r="F244" s="68" t="s">
        <v>2549</v>
      </c>
      <c r="G244" s="68"/>
      <c r="H244" s="68"/>
      <c r="I244" s="68"/>
      <c r="J244" s="68"/>
    </row>
    <row r="245" spans="1:10" ht="15.6" hidden="1" x14ac:dyDescent="0.3">
      <c r="A245" s="68"/>
      <c r="B245" s="68"/>
      <c r="C245" s="68"/>
      <c r="D245" s="68"/>
      <c r="E245" s="339" t="s">
        <v>2550</v>
      </c>
      <c r="F245" s="68" t="s">
        <v>2551</v>
      </c>
      <c r="G245" s="68"/>
      <c r="H245" s="68"/>
      <c r="I245" s="68"/>
      <c r="J245" s="68"/>
    </row>
    <row r="246" spans="1:10" ht="15.6" hidden="1" x14ac:dyDescent="0.3">
      <c r="A246" s="68"/>
      <c r="B246" s="68"/>
      <c r="C246" s="68"/>
      <c r="D246" s="68"/>
      <c r="E246" s="339" t="s">
        <v>2552</v>
      </c>
      <c r="F246" s="68" t="s">
        <v>2553</v>
      </c>
      <c r="G246" s="68"/>
      <c r="H246" s="68"/>
      <c r="I246" s="68"/>
      <c r="J246" s="68"/>
    </row>
    <row r="247" spans="1:10" ht="15.6" hidden="1" x14ac:dyDescent="0.3">
      <c r="A247" s="68"/>
      <c r="B247" s="68"/>
      <c r="C247" s="68"/>
      <c r="D247" s="68"/>
      <c r="E247" s="339" t="s">
        <v>2554</v>
      </c>
      <c r="F247" s="68" t="s">
        <v>2555</v>
      </c>
      <c r="G247" s="68"/>
      <c r="H247" s="68"/>
      <c r="I247" s="68"/>
      <c r="J247" s="68"/>
    </row>
    <row r="248" spans="1:10" ht="15.6" hidden="1" x14ac:dyDescent="0.3">
      <c r="A248" s="68"/>
      <c r="B248" s="68"/>
      <c r="C248" s="68"/>
      <c r="D248" s="68"/>
      <c r="E248" s="339" t="s">
        <v>2556</v>
      </c>
      <c r="F248" s="68" t="s">
        <v>2557</v>
      </c>
      <c r="G248" s="68"/>
      <c r="H248" s="68"/>
      <c r="I248" s="68"/>
      <c r="J248" s="68"/>
    </row>
    <row r="249" spans="1:10" ht="15.6" hidden="1" x14ac:dyDescent="0.3">
      <c r="A249" s="68"/>
      <c r="B249" s="68"/>
      <c r="C249" s="68"/>
      <c r="D249" s="68"/>
      <c r="E249" s="339" t="s">
        <v>2558</v>
      </c>
      <c r="F249" s="68" t="s">
        <v>2559</v>
      </c>
      <c r="G249" s="68"/>
      <c r="H249" s="68"/>
      <c r="I249" s="68"/>
      <c r="J249" s="68"/>
    </row>
    <row r="250" spans="1:10" ht="15.6" hidden="1" x14ac:dyDescent="0.3">
      <c r="A250" s="68"/>
      <c r="B250" s="68"/>
      <c r="C250" s="68"/>
      <c r="D250" s="68"/>
      <c r="E250" s="339" t="s">
        <v>2560</v>
      </c>
      <c r="F250" s="68" t="s">
        <v>2561</v>
      </c>
      <c r="G250" s="68"/>
      <c r="H250" s="68"/>
      <c r="I250" s="68"/>
      <c r="J250" s="68"/>
    </row>
    <row r="251" spans="1:10" ht="15.6" hidden="1" x14ac:dyDescent="0.3">
      <c r="A251" s="68"/>
      <c r="B251" s="68"/>
      <c r="C251" s="68"/>
      <c r="D251" s="68"/>
      <c r="E251" s="339" t="s">
        <v>2562</v>
      </c>
      <c r="F251" s="68" t="s">
        <v>2563</v>
      </c>
      <c r="G251" s="68"/>
      <c r="H251" s="68"/>
      <c r="I251" s="68"/>
      <c r="J251" s="68"/>
    </row>
    <row r="252" spans="1:10" ht="15.6" hidden="1" x14ac:dyDescent="0.3">
      <c r="A252" s="68"/>
      <c r="B252" s="68"/>
      <c r="C252" s="68"/>
      <c r="D252" s="68"/>
      <c r="E252" s="339" t="s">
        <v>2564</v>
      </c>
      <c r="F252" s="68" t="s">
        <v>620</v>
      </c>
      <c r="G252" s="68"/>
      <c r="H252" s="68"/>
      <c r="I252" s="68"/>
      <c r="J252" s="68"/>
    </row>
    <row r="253" spans="1:10" ht="15.6" hidden="1" x14ac:dyDescent="0.3">
      <c r="A253" s="68"/>
      <c r="B253" s="68"/>
      <c r="C253" s="68"/>
      <c r="D253" s="68"/>
      <c r="E253" s="339" t="s">
        <v>2565</v>
      </c>
      <c r="F253" s="68" t="s">
        <v>622</v>
      </c>
      <c r="G253" s="68"/>
      <c r="H253" s="68"/>
      <c r="I253" s="68"/>
      <c r="J253" s="68"/>
    </row>
    <row r="254" spans="1:10" ht="15.6" hidden="1" x14ac:dyDescent="0.3">
      <c r="A254" s="68"/>
      <c r="B254" s="68"/>
      <c r="C254" s="68"/>
      <c r="D254" s="68"/>
      <c r="E254" s="339" t="s">
        <v>2566</v>
      </c>
      <c r="F254" s="68" t="s">
        <v>2567</v>
      </c>
      <c r="G254" s="68"/>
      <c r="H254" s="68"/>
      <c r="I254" s="68"/>
      <c r="J254" s="68"/>
    </row>
    <row r="255" spans="1:10" ht="15.6" hidden="1" x14ac:dyDescent="0.3">
      <c r="A255" s="68"/>
      <c r="B255" s="68"/>
      <c r="C255" s="68"/>
      <c r="D255" s="68"/>
      <c r="E255" s="339" t="s">
        <v>2568</v>
      </c>
      <c r="F255" s="68" t="s">
        <v>2569</v>
      </c>
      <c r="G255" s="68"/>
      <c r="H255" s="68"/>
      <c r="I255" s="68"/>
      <c r="J255" s="68"/>
    </row>
    <row r="256" spans="1:10" ht="15.6" hidden="1" x14ac:dyDescent="0.3">
      <c r="A256" s="68"/>
      <c r="B256" s="68"/>
      <c r="C256" s="68"/>
      <c r="D256" s="68"/>
      <c r="E256" s="339" t="s">
        <v>2570</v>
      </c>
      <c r="F256" s="68" t="s">
        <v>2571</v>
      </c>
      <c r="G256" s="68"/>
      <c r="H256" s="68"/>
      <c r="I256" s="68"/>
      <c r="J256" s="68"/>
    </row>
    <row r="257" spans="1:10" ht="15.6" hidden="1" x14ac:dyDescent="0.3">
      <c r="A257" s="68"/>
      <c r="B257" s="68"/>
      <c r="C257" s="68"/>
      <c r="D257" s="68"/>
      <c r="E257" s="339" t="s">
        <v>2572</v>
      </c>
      <c r="F257" s="68" t="s">
        <v>2573</v>
      </c>
      <c r="G257" s="68"/>
      <c r="H257" s="68"/>
      <c r="I257" s="68"/>
      <c r="J257" s="68"/>
    </row>
    <row r="258" spans="1:10" ht="15.6" hidden="1" x14ac:dyDescent="0.3">
      <c r="A258" s="68"/>
      <c r="B258" s="68"/>
      <c r="C258" s="68"/>
      <c r="D258" s="68"/>
      <c r="E258" s="339" t="s">
        <v>2574</v>
      </c>
      <c r="F258" s="68" t="s">
        <v>2575</v>
      </c>
      <c r="G258" s="68"/>
      <c r="H258" s="68"/>
      <c r="I258" s="68"/>
      <c r="J258" s="68"/>
    </row>
    <row r="259" spans="1:10" ht="15.6" hidden="1" x14ac:dyDescent="0.3">
      <c r="A259" s="68"/>
      <c r="B259" s="68"/>
      <c r="C259" s="68"/>
      <c r="D259" s="68"/>
      <c r="E259" s="339" t="s">
        <v>2576</v>
      </c>
      <c r="F259" s="68" t="s">
        <v>2577</v>
      </c>
      <c r="G259" s="68"/>
      <c r="H259" s="68"/>
      <c r="I259" s="68"/>
      <c r="J259" s="68"/>
    </row>
    <row r="260" spans="1:10" ht="15.6" hidden="1" x14ac:dyDescent="0.3">
      <c r="A260" s="68"/>
      <c r="B260" s="68"/>
      <c r="C260" s="68"/>
      <c r="D260" s="68"/>
      <c r="E260" s="339" t="s">
        <v>2578</v>
      </c>
      <c r="F260" s="68" t="s">
        <v>2579</v>
      </c>
      <c r="G260" s="68"/>
      <c r="H260" s="68"/>
      <c r="I260" s="68"/>
      <c r="J260" s="68"/>
    </row>
    <row r="261" spans="1:10" ht="15.6" hidden="1" x14ac:dyDescent="0.3">
      <c r="A261" s="68"/>
      <c r="B261" s="68"/>
      <c r="C261" s="68"/>
      <c r="D261" s="68"/>
      <c r="E261" s="339" t="s">
        <v>2580</v>
      </c>
      <c r="F261" s="68" t="s">
        <v>2581</v>
      </c>
      <c r="G261" s="68"/>
      <c r="H261" s="68"/>
      <c r="I261" s="68"/>
      <c r="J261" s="68"/>
    </row>
    <row r="262" spans="1:10" ht="15.6" hidden="1" x14ac:dyDescent="0.3">
      <c r="A262" s="68"/>
      <c r="B262" s="68"/>
      <c r="C262" s="68"/>
      <c r="D262" s="68"/>
      <c r="E262" s="339" t="s">
        <v>2582</v>
      </c>
      <c r="F262" s="68" t="s">
        <v>2583</v>
      </c>
      <c r="G262" s="68"/>
      <c r="H262" s="68"/>
      <c r="I262" s="68"/>
      <c r="J262" s="68"/>
    </row>
    <row r="263" spans="1:10" ht="15.6" hidden="1" x14ac:dyDescent="0.3">
      <c r="A263" s="68"/>
      <c r="B263" s="68"/>
      <c r="C263" s="68"/>
      <c r="D263" s="68"/>
      <c r="E263" s="339" t="s">
        <v>631</v>
      </c>
      <c r="F263" s="68" t="s">
        <v>2584</v>
      </c>
      <c r="G263" s="68"/>
      <c r="H263" s="68"/>
      <c r="I263" s="68"/>
      <c r="J263" s="68"/>
    </row>
    <row r="264" spans="1:10" ht="15.6" hidden="1" x14ac:dyDescent="0.3">
      <c r="A264" s="68"/>
      <c r="B264" s="68"/>
      <c r="C264" s="68"/>
      <c r="D264" s="68"/>
      <c r="E264" s="339" t="s">
        <v>2585</v>
      </c>
      <c r="F264" s="68" t="s">
        <v>2586</v>
      </c>
      <c r="G264" s="68"/>
      <c r="H264" s="68"/>
      <c r="I264" s="68"/>
      <c r="J264" s="68"/>
    </row>
    <row r="265" spans="1:10" ht="15.6" hidden="1" x14ac:dyDescent="0.3">
      <c r="A265" s="68"/>
      <c r="B265" s="68"/>
      <c r="C265" s="68"/>
      <c r="D265" s="68"/>
      <c r="E265" s="339" t="s">
        <v>2587</v>
      </c>
      <c r="F265" s="68" t="s">
        <v>2588</v>
      </c>
      <c r="G265" s="68"/>
      <c r="H265" s="68"/>
      <c r="I265" s="68"/>
      <c r="J265" s="68"/>
    </row>
    <row r="266" spans="1:10" ht="15.6" hidden="1" x14ac:dyDescent="0.3">
      <c r="A266" s="68"/>
      <c r="B266" s="68"/>
      <c r="C266" s="68"/>
      <c r="D266" s="68"/>
      <c r="E266" s="339" t="s">
        <v>2589</v>
      </c>
      <c r="F266" s="68" t="s">
        <v>2590</v>
      </c>
      <c r="G266" s="68"/>
      <c r="H266" s="68"/>
      <c r="I266" s="68"/>
      <c r="J266" s="68"/>
    </row>
    <row r="267" spans="1:10" ht="15.6" hidden="1" x14ac:dyDescent="0.3">
      <c r="A267" s="68"/>
      <c r="B267" s="68"/>
      <c r="C267" s="68"/>
      <c r="D267" s="68"/>
      <c r="E267" s="339" t="s">
        <v>2591</v>
      </c>
      <c r="F267" s="68" t="s">
        <v>2592</v>
      </c>
      <c r="G267" s="68"/>
      <c r="H267" s="68"/>
      <c r="I267" s="68"/>
      <c r="J267" s="68"/>
    </row>
    <row r="268" spans="1:10" ht="15.6" hidden="1" x14ac:dyDescent="0.3">
      <c r="A268" s="68"/>
      <c r="B268" s="68"/>
      <c r="C268" s="68"/>
      <c r="D268" s="68"/>
      <c r="E268" s="339" t="s">
        <v>2593</v>
      </c>
      <c r="F268" s="68" t="s">
        <v>2594</v>
      </c>
      <c r="G268" s="68"/>
      <c r="H268" s="68"/>
      <c r="I268" s="68"/>
      <c r="J268" s="68"/>
    </row>
    <row r="269" spans="1:10" ht="15.6" hidden="1" x14ac:dyDescent="0.3">
      <c r="A269" s="68"/>
      <c r="B269" s="68"/>
      <c r="C269" s="68"/>
      <c r="D269" s="68"/>
      <c r="E269" s="339" t="s">
        <v>2595</v>
      </c>
      <c r="F269" s="68" t="s">
        <v>2596</v>
      </c>
      <c r="G269" s="68"/>
      <c r="H269" s="68"/>
      <c r="I269" s="68"/>
      <c r="J269" s="68"/>
    </row>
    <row r="270" spans="1:10" ht="15.6" hidden="1" x14ac:dyDescent="0.3">
      <c r="A270" s="68"/>
      <c r="B270" s="68"/>
      <c r="C270" s="68"/>
      <c r="D270" s="68"/>
      <c r="E270" s="339" t="s">
        <v>2597</v>
      </c>
      <c r="F270" s="68" t="s">
        <v>2598</v>
      </c>
      <c r="G270" s="68"/>
      <c r="H270" s="68"/>
      <c r="I270" s="68"/>
      <c r="J270" s="68"/>
    </row>
    <row r="271" spans="1:10" ht="15.6" hidden="1" x14ac:dyDescent="0.3">
      <c r="A271" s="68"/>
      <c r="B271" s="68"/>
      <c r="C271" s="68"/>
      <c r="D271" s="68"/>
      <c r="E271" s="339" t="s">
        <v>2599</v>
      </c>
      <c r="F271" s="68" t="s">
        <v>2600</v>
      </c>
      <c r="G271" s="68"/>
      <c r="H271" s="68"/>
      <c r="I271" s="68"/>
      <c r="J271" s="68"/>
    </row>
    <row r="272" spans="1:10" ht="15.6" hidden="1" x14ac:dyDescent="0.3">
      <c r="A272" s="68"/>
      <c r="B272" s="68"/>
      <c r="C272" s="68"/>
      <c r="D272" s="68"/>
      <c r="E272" s="339" t="s">
        <v>2601</v>
      </c>
      <c r="F272" s="68" t="s">
        <v>2602</v>
      </c>
      <c r="G272" s="68"/>
      <c r="H272" s="68"/>
      <c r="I272" s="68"/>
      <c r="J272" s="68"/>
    </row>
    <row r="273" spans="1:10" ht="15.6" hidden="1" x14ac:dyDescent="0.3">
      <c r="A273" s="68"/>
      <c r="B273" s="68"/>
      <c r="C273" s="68"/>
      <c r="D273" s="68"/>
      <c r="E273" s="339" t="s">
        <v>2603</v>
      </c>
      <c r="F273" s="68" t="s">
        <v>2604</v>
      </c>
      <c r="G273" s="68"/>
      <c r="H273" s="68"/>
      <c r="I273" s="68"/>
      <c r="J273" s="68"/>
    </row>
    <row r="274" spans="1:10" ht="15.6" hidden="1" x14ac:dyDescent="0.3">
      <c r="A274" s="68"/>
      <c r="B274" s="68"/>
      <c r="C274" s="68"/>
      <c r="D274" s="68"/>
      <c r="E274" s="339" t="s">
        <v>2605</v>
      </c>
      <c r="F274" s="68" t="s">
        <v>2606</v>
      </c>
      <c r="G274" s="68"/>
      <c r="H274" s="68"/>
      <c r="I274" s="68"/>
      <c r="J274" s="68"/>
    </row>
    <row r="275" spans="1:10" ht="15.6" hidden="1" x14ac:dyDescent="0.3">
      <c r="A275" s="68"/>
      <c r="B275" s="68"/>
      <c r="C275" s="68"/>
      <c r="D275" s="68"/>
      <c r="E275" s="339" t="s">
        <v>2607</v>
      </c>
      <c r="F275" s="68" t="s">
        <v>2608</v>
      </c>
      <c r="G275" s="68"/>
      <c r="H275" s="68"/>
      <c r="I275" s="68"/>
      <c r="J275" s="68"/>
    </row>
    <row r="276" spans="1:10" ht="15.6" hidden="1" x14ac:dyDescent="0.3">
      <c r="A276" s="68"/>
      <c r="B276" s="68"/>
      <c r="C276" s="68"/>
      <c r="D276" s="68"/>
      <c r="E276" s="339" t="s">
        <v>2609</v>
      </c>
      <c r="F276" s="68" t="s">
        <v>2610</v>
      </c>
      <c r="G276" s="68"/>
      <c r="H276" s="68"/>
      <c r="I276" s="68"/>
      <c r="J276" s="68"/>
    </row>
    <row r="277" spans="1:10" ht="15.6" hidden="1" x14ac:dyDescent="0.3">
      <c r="A277" s="68"/>
      <c r="B277" s="68"/>
      <c r="C277" s="68"/>
      <c r="D277" s="68"/>
      <c r="E277" s="339" t="s">
        <v>2611</v>
      </c>
      <c r="F277" s="68" t="s">
        <v>2612</v>
      </c>
      <c r="G277" s="68"/>
      <c r="H277" s="68"/>
      <c r="I277" s="68"/>
      <c r="J277" s="68"/>
    </row>
    <row r="278" spans="1:10" ht="15.6" hidden="1" x14ac:dyDescent="0.3">
      <c r="A278" s="68"/>
      <c r="B278" s="68"/>
      <c r="C278" s="68"/>
      <c r="D278" s="68"/>
      <c r="E278" s="339" t="s">
        <v>2613</v>
      </c>
      <c r="F278" s="68" t="s">
        <v>2614</v>
      </c>
      <c r="G278" s="68"/>
      <c r="H278" s="68"/>
      <c r="I278" s="68"/>
      <c r="J278" s="68"/>
    </row>
    <row r="279" spans="1:10" ht="15.6" hidden="1" x14ac:dyDescent="0.3">
      <c r="A279" s="68"/>
      <c r="B279" s="68"/>
      <c r="C279" s="68"/>
      <c r="D279" s="68"/>
      <c r="E279" s="339" t="s">
        <v>2615</v>
      </c>
      <c r="F279" s="68" t="s">
        <v>2616</v>
      </c>
      <c r="G279" s="68"/>
      <c r="H279" s="68"/>
      <c r="I279" s="68"/>
      <c r="J279" s="68"/>
    </row>
    <row r="280" spans="1:10" ht="15.6" hidden="1" x14ac:dyDescent="0.3">
      <c r="A280" s="68"/>
      <c r="B280" s="68"/>
      <c r="C280" s="68"/>
      <c r="D280" s="68"/>
      <c r="E280" s="339" t="s">
        <v>2617</v>
      </c>
      <c r="F280" s="68" t="s">
        <v>2618</v>
      </c>
      <c r="G280" s="68"/>
      <c r="H280" s="68"/>
      <c r="I280" s="68"/>
      <c r="J280" s="68"/>
    </row>
    <row r="281" spans="1:10" ht="15.6" hidden="1" x14ac:dyDescent="0.3">
      <c r="A281" s="68"/>
      <c r="B281" s="68"/>
      <c r="C281" s="68"/>
      <c r="D281" s="68"/>
      <c r="E281" s="339" t="s">
        <v>2619</v>
      </c>
      <c r="F281" s="68" t="s">
        <v>2620</v>
      </c>
      <c r="G281" s="68"/>
      <c r="H281" s="68"/>
      <c r="I281" s="68"/>
      <c r="J281" s="68"/>
    </row>
    <row r="282" spans="1:10" ht="15.6" hidden="1" x14ac:dyDescent="0.3">
      <c r="A282" s="68"/>
      <c r="B282" s="68"/>
      <c r="C282" s="68"/>
      <c r="D282" s="68"/>
      <c r="E282" s="339" t="s">
        <v>2621</v>
      </c>
      <c r="F282" s="68" t="s">
        <v>2622</v>
      </c>
      <c r="G282" s="68"/>
      <c r="H282" s="68"/>
      <c r="I282" s="68"/>
      <c r="J282" s="68"/>
    </row>
    <row r="283" spans="1:10" ht="15.6" hidden="1" x14ac:dyDescent="0.3">
      <c r="A283" s="68"/>
      <c r="B283" s="68"/>
      <c r="C283" s="68"/>
      <c r="D283" s="68"/>
      <c r="E283" s="339" t="s">
        <v>2623</v>
      </c>
      <c r="F283" s="68" t="s">
        <v>2624</v>
      </c>
      <c r="G283" s="68"/>
      <c r="H283" s="68"/>
      <c r="I283" s="68"/>
      <c r="J283" s="68"/>
    </row>
    <row r="284" spans="1:10" ht="15.6" hidden="1" x14ac:dyDescent="0.3">
      <c r="A284" s="68"/>
      <c r="B284" s="68"/>
      <c r="C284" s="68"/>
      <c r="D284" s="68"/>
      <c r="E284" s="339" t="s">
        <v>2625</v>
      </c>
      <c r="F284" s="68" t="s">
        <v>2626</v>
      </c>
      <c r="G284" s="68"/>
      <c r="H284" s="68"/>
      <c r="I284" s="68"/>
      <c r="J284" s="68"/>
    </row>
    <row r="285" spans="1:10" ht="15.6" hidden="1" x14ac:dyDescent="0.3">
      <c r="A285" s="68"/>
      <c r="B285" s="68"/>
      <c r="C285" s="68"/>
      <c r="D285" s="68"/>
      <c r="E285" s="339" t="s">
        <v>2627</v>
      </c>
      <c r="F285" s="68" t="s">
        <v>2628</v>
      </c>
      <c r="G285" s="68"/>
      <c r="H285" s="68"/>
      <c r="I285" s="68"/>
      <c r="J285" s="68"/>
    </row>
    <row r="286" spans="1:10" ht="15.6" hidden="1" x14ac:dyDescent="0.3">
      <c r="A286" s="68"/>
      <c r="B286" s="68"/>
      <c r="C286" s="68"/>
      <c r="D286" s="68"/>
      <c r="E286" s="339" t="s">
        <v>2629</v>
      </c>
      <c r="F286" s="68" t="s">
        <v>2630</v>
      </c>
      <c r="G286" s="68"/>
      <c r="H286" s="68"/>
      <c r="I286" s="68"/>
      <c r="J286" s="68"/>
    </row>
    <row r="287" spans="1:10" ht="15.6" hidden="1" x14ac:dyDescent="0.3">
      <c r="A287" s="68"/>
      <c r="B287" s="68"/>
      <c r="C287" s="68"/>
      <c r="D287" s="68"/>
      <c r="E287" s="339" t="s">
        <v>2631</v>
      </c>
      <c r="F287" s="68" t="s">
        <v>2632</v>
      </c>
      <c r="G287" s="68"/>
      <c r="H287" s="68"/>
      <c r="I287" s="68"/>
      <c r="J287" s="68"/>
    </row>
    <row r="288" spans="1:10" ht="15.6" hidden="1" x14ac:dyDescent="0.3">
      <c r="A288" s="68"/>
      <c r="B288" s="68"/>
      <c r="C288" s="68"/>
      <c r="D288" s="68"/>
      <c r="E288" s="339" t="s">
        <v>2633</v>
      </c>
      <c r="F288" s="68" t="s">
        <v>2634</v>
      </c>
      <c r="G288" s="68"/>
      <c r="H288" s="68"/>
      <c r="I288" s="68"/>
      <c r="J288" s="68"/>
    </row>
    <row r="289" spans="1:10" ht="15.6" hidden="1" x14ac:dyDescent="0.3">
      <c r="A289" s="68"/>
      <c r="B289" s="68"/>
      <c r="C289" s="68"/>
      <c r="D289" s="68"/>
      <c r="E289" s="339" t="s">
        <v>2635</v>
      </c>
      <c r="F289" s="68" t="s">
        <v>668</v>
      </c>
      <c r="G289" s="68"/>
      <c r="H289" s="68"/>
      <c r="I289" s="68"/>
      <c r="J289" s="68"/>
    </row>
    <row r="290" spans="1:10" ht="15.6" hidden="1" x14ac:dyDescent="0.3">
      <c r="A290" s="68"/>
      <c r="B290" s="68"/>
      <c r="C290" s="68"/>
      <c r="D290" s="68"/>
      <c r="E290" s="339" t="s">
        <v>2636</v>
      </c>
      <c r="F290" s="68" t="s">
        <v>2637</v>
      </c>
      <c r="G290" s="68"/>
      <c r="H290" s="68"/>
      <c r="I290" s="68"/>
      <c r="J290" s="68"/>
    </row>
    <row r="291" spans="1:10" ht="15.6" hidden="1" x14ac:dyDescent="0.3">
      <c r="A291" s="68"/>
      <c r="B291" s="68"/>
      <c r="C291" s="68"/>
      <c r="D291" s="68"/>
      <c r="E291" s="339" t="s">
        <v>2638</v>
      </c>
      <c r="F291" s="68" t="s">
        <v>672</v>
      </c>
      <c r="G291" s="68"/>
      <c r="H291" s="68"/>
      <c r="I291" s="68"/>
      <c r="J291" s="68"/>
    </row>
    <row r="292" spans="1:10" ht="15.6" hidden="1" x14ac:dyDescent="0.3">
      <c r="A292" s="68"/>
      <c r="B292" s="68"/>
      <c r="C292" s="68"/>
      <c r="D292" s="68"/>
      <c r="E292" s="339" t="s">
        <v>2639</v>
      </c>
      <c r="F292" s="68" t="s">
        <v>2640</v>
      </c>
      <c r="G292" s="68"/>
      <c r="H292" s="68"/>
      <c r="I292" s="68"/>
      <c r="J292" s="68"/>
    </row>
    <row r="293" spans="1:10" ht="15.6" hidden="1" x14ac:dyDescent="0.3">
      <c r="A293" s="68"/>
      <c r="B293" s="68"/>
      <c r="C293" s="68"/>
      <c r="D293" s="68"/>
      <c r="E293" s="339" t="s">
        <v>2641</v>
      </c>
      <c r="F293" s="68" t="s">
        <v>2642</v>
      </c>
      <c r="G293" s="68"/>
      <c r="H293" s="68"/>
      <c r="I293" s="68"/>
      <c r="J293" s="68"/>
    </row>
    <row r="294" spans="1:10" ht="15.6" hidden="1" x14ac:dyDescent="0.3">
      <c r="A294" s="68"/>
      <c r="B294" s="68"/>
      <c r="C294" s="68"/>
      <c r="D294" s="68"/>
      <c r="E294" s="339" t="s">
        <v>2643</v>
      </c>
      <c r="F294" s="68" t="s">
        <v>2644</v>
      </c>
      <c r="G294" s="68"/>
      <c r="H294" s="68"/>
      <c r="I294" s="68"/>
      <c r="J294" s="68"/>
    </row>
    <row r="295" spans="1:10" ht="15.6" hidden="1" x14ac:dyDescent="0.3">
      <c r="A295" s="68"/>
      <c r="B295" s="68"/>
      <c r="C295" s="68"/>
      <c r="D295" s="68"/>
      <c r="E295" s="339" t="s">
        <v>2645</v>
      </c>
      <c r="F295" s="68" t="s">
        <v>2646</v>
      </c>
      <c r="G295" s="68"/>
      <c r="H295" s="68"/>
      <c r="I295" s="68"/>
      <c r="J295" s="68"/>
    </row>
    <row r="296" spans="1:10" ht="15.6" hidden="1" x14ac:dyDescent="0.3">
      <c r="A296" s="68"/>
      <c r="B296" s="68"/>
      <c r="C296" s="68"/>
      <c r="D296" s="68"/>
      <c r="E296" s="339" t="s">
        <v>2647</v>
      </c>
      <c r="F296" s="68" t="s">
        <v>2648</v>
      </c>
      <c r="G296" s="68"/>
      <c r="H296" s="68"/>
      <c r="I296" s="68"/>
      <c r="J296" s="68"/>
    </row>
    <row r="297" spans="1:10" ht="15.6" hidden="1" x14ac:dyDescent="0.3">
      <c r="A297" s="68"/>
      <c r="B297" s="68"/>
      <c r="C297" s="68"/>
      <c r="D297" s="68"/>
      <c r="E297" s="339" t="s">
        <v>2649</v>
      </c>
      <c r="F297" s="68" t="s">
        <v>2650</v>
      </c>
      <c r="G297" s="68"/>
      <c r="H297" s="68"/>
      <c r="I297" s="68"/>
      <c r="J297" s="68"/>
    </row>
    <row r="298" spans="1:10" ht="15.6" hidden="1" x14ac:dyDescent="0.3">
      <c r="A298" s="68"/>
      <c r="B298" s="68"/>
      <c r="C298" s="68"/>
      <c r="D298" s="68"/>
      <c r="E298" s="339" t="s">
        <v>2651</v>
      </c>
      <c r="F298" s="68" t="s">
        <v>2652</v>
      </c>
      <c r="G298" s="68"/>
      <c r="H298" s="68"/>
      <c r="I298" s="68"/>
      <c r="J298" s="68"/>
    </row>
    <row r="299" spans="1:10" ht="15.6" hidden="1" x14ac:dyDescent="0.3">
      <c r="A299" s="68"/>
      <c r="B299" s="68"/>
      <c r="C299" s="68"/>
      <c r="D299" s="68"/>
      <c r="E299" s="339" t="s">
        <v>2653</v>
      </c>
      <c r="F299" s="68" t="s">
        <v>2654</v>
      </c>
      <c r="G299" s="68"/>
      <c r="H299" s="68"/>
      <c r="I299" s="68"/>
      <c r="J299" s="68"/>
    </row>
    <row r="300" spans="1:10" ht="15.6" hidden="1" x14ac:dyDescent="0.3">
      <c r="A300" s="68"/>
      <c r="B300" s="68"/>
      <c r="C300" s="68"/>
      <c r="D300" s="68"/>
      <c r="E300" s="339" t="s">
        <v>685</v>
      </c>
      <c r="F300" s="68" t="s">
        <v>686</v>
      </c>
      <c r="G300" s="68"/>
      <c r="H300" s="68"/>
      <c r="I300" s="68"/>
      <c r="J300" s="68"/>
    </row>
    <row r="301" spans="1:10" ht="15.6" hidden="1" x14ac:dyDescent="0.3">
      <c r="A301" s="68"/>
      <c r="B301" s="68"/>
      <c r="C301" s="68"/>
      <c r="D301" s="68"/>
      <c r="E301" s="339" t="s">
        <v>2655</v>
      </c>
      <c r="F301" s="68" t="s">
        <v>2656</v>
      </c>
      <c r="G301" s="68"/>
      <c r="H301" s="68"/>
      <c r="I301" s="68"/>
      <c r="J301" s="68"/>
    </row>
    <row r="302" spans="1:10" ht="15.6" hidden="1" x14ac:dyDescent="0.3">
      <c r="A302" s="68"/>
      <c r="B302" s="68"/>
      <c r="C302" s="68"/>
      <c r="D302" s="68"/>
      <c r="E302" s="339" t="s">
        <v>2657</v>
      </c>
      <c r="F302" s="68" t="s">
        <v>2658</v>
      </c>
      <c r="G302" s="68"/>
      <c r="H302" s="68"/>
      <c r="I302" s="68"/>
      <c r="J302" s="68"/>
    </row>
    <row r="303" spans="1:10" ht="15.6" hidden="1" x14ac:dyDescent="0.3">
      <c r="A303" s="68"/>
      <c r="B303" s="68"/>
      <c r="C303" s="68"/>
      <c r="D303" s="68"/>
      <c r="E303" s="339" t="s">
        <v>2659</v>
      </c>
      <c r="F303" s="68" t="s">
        <v>2660</v>
      </c>
      <c r="G303" s="68"/>
      <c r="H303" s="68"/>
      <c r="I303" s="68"/>
      <c r="J303" s="68"/>
    </row>
    <row r="304" spans="1:10" ht="15.6" hidden="1" x14ac:dyDescent="0.3">
      <c r="A304" s="68"/>
      <c r="B304" s="68"/>
      <c r="C304" s="68"/>
      <c r="D304" s="68"/>
      <c r="E304" s="339" t="s">
        <v>2661</v>
      </c>
      <c r="F304" s="68" t="s">
        <v>2662</v>
      </c>
      <c r="G304" s="68"/>
      <c r="H304" s="68"/>
      <c r="I304" s="68"/>
      <c r="J304" s="68"/>
    </row>
    <row r="305" spans="1:10" ht="15.6" hidden="1" x14ac:dyDescent="0.3">
      <c r="A305" s="68"/>
      <c r="B305" s="68"/>
      <c r="C305" s="68"/>
      <c r="D305" s="68"/>
      <c r="E305" s="339" t="s">
        <v>2663</v>
      </c>
      <c r="F305" s="68" t="s">
        <v>694</v>
      </c>
      <c r="G305" s="68"/>
      <c r="H305" s="68"/>
      <c r="I305" s="68"/>
      <c r="J305" s="68"/>
    </row>
    <row r="306" spans="1:10" ht="15.6" hidden="1" x14ac:dyDescent="0.3">
      <c r="A306" s="68"/>
      <c r="B306" s="68"/>
      <c r="C306" s="68"/>
      <c r="D306" s="68"/>
      <c r="E306" s="339" t="s">
        <v>2664</v>
      </c>
      <c r="F306" s="68" t="s">
        <v>2665</v>
      </c>
      <c r="G306" s="68"/>
      <c r="H306" s="68"/>
      <c r="I306" s="68"/>
      <c r="J306" s="68"/>
    </row>
    <row r="307" spans="1:10" ht="15.6" hidden="1" x14ac:dyDescent="0.3">
      <c r="A307" s="68"/>
      <c r="B307" s="68"/>
      <c r="C307" s="68"/>
      <c r="D307" s="68"/>
      <c r="E307" s="339" t="s">
        <v>2666</v>
      </c>
      <c r="F307" s="68" t="s">
        <v>698</v>
      </c>
      <c r="G307" s="68"/>
      <c r="H307" s="68"/>
      <c r="I307" s="68"/>
      <c r="J307" s="68"/>
    </row>
    <row r="308" spans="1:10" ht="15.6" hidden="1" x14ac:dyDescent="0.3">
      <c r="A308" s="68"/>
      <c r="B308" s="68"/>
      <c r="C308" s="68"/>
      <c r="D308" s="68"/>
      <c r="E308" s="339" t="s">
        <v>2667</v>
      </c>
      <c r="F308" s="68" t="s">
        <v>2668</v>
      </c>
      <c r="G308" s="68"/>
      <c r="H308" s="68"/>
      <c r="I308" s="68"/>
      <c r="J308" s="68"/>
    </row>
    <row r="309" spans="1:10" ht="15.6" hidden="1" x14ac:dyDescent="0.3">
      <c r="A309" s="68"/>
      <c r="B309" s="68"/>
      <c r="C309" s="68"/>
      <c r="D309" s="68"/>
      <c r="E309" s="339" t="s">
        <v>2669</v>
      </c>
      <c r="F309" s="68" t="s">
        <v>2670</v>
      </c>
      <c r="G309" s="68"/>
      <c r="H309" s="68"/>
      <c r="I309" s="68"/>
      <c r="J309" s="68"/>
    </row>
    <row r="310" spans="1:10" ht="15.6" hidden="1" x14ac:dyDescent="0.3">
      <c r="A310" s="68"/>
      <c r="B310" s="68"/>
      <c r="C310" s="68"/>
      <c r="D310" s="68"/>
      <c r="E310" s="339" t="s">
        <v>2671</v>
      </c>
      <c r="F310" s="68" t="s">
        <v>2672</v>
      </c>
      <c r="G310" s="68"/>
      <c r="H310" s="68"/>
      <c r="I310" s="68"/>
      <c r="J310" s="68"/>
    </row>
    <row r="311" spans="1:10" ht="15.6" hidden="1" x14ac:dyDescent="0.3">
      <c r="A311" s="68"/>
      <c r="B311" s="68"/>
      <c r="C311" s="68"/>
      <c r="D311" s="68"/>
      <c r="E311" s="339" t="s">
        <v>2673</v>
      </c>
      <c r="F311" s="68" t="s">
        <v>2674</v>
      </c>
      <c r="G311" s="68"/>
      <c r="H311" s="68"/>
      <c r="I311" s="68"/>
      <c r="J311" s="68"/>
    </row>
    <row r="312" spans="1:10" ht="15.6" hidden="1" x14ac:dyDescent="0.3">
      <c r="A312" s="68"/>
      <c r="B312" s="68"/>
      <c r="C312" s="68"/>
      <c r="D312" s="68"/>
      <c r="E312" s="339" t="s">
        <v>2675</v>
      </c>
      <c r="F312" s="68" t="s">
        <v>2676</v>
      </c>
      <c r="G312" s="68"/>
      <c r="H312" s="68"/>
      <c r="I312" s="68"/>
      <c r="J312" s="68"/>
    </row>
    <row r="313" spans="1:10" ht="15.6" hidden="1" x14ac:dyDescent="0.3">
      <c r="A313" s="68"/>
      <c r="B313" s="68"/>
      <c r="C313" s="68"/>
      <c r="D313" s="68"/>
      <c r="E313" s="339" t="s">
        <v>709</v>
      </c>
      <c r="F313" s="68" t="s">
        <v>2677</v>
      </c>
      <c r="G313" s="68"/>
      <c r="H313" s="68"/>
      <c r="I313" s="68"/>
      <c r="J313" s="68"/>
    </row>
    <row r="314" spans="1:10" ht="15.6" hidden="1" x14ac:dyDescent="0.3">
      <c r="A314" s="68"/>
      <c r="B314" s="68"/>
      <c r="C314" s="68"/>
      <c r="D314" s="68"/>
      <c r="E314" s="339" t="s">
        <v>280</v>
      </c>
      <c r="F314" s="68" t="s">
        <v>2678</v>
      </c>
      <c r="G314" s="68"/>
      <c r="H314" s="68"/>
      <c r="I314" s="68"/>
      <c r="J314" s="68"/>
    </row>
    <row r="315" spans="1:10" ht="15.6" hidden="1" x14ac:dyDescent="0.3">
      <c r="A315" s="68"/>
      <c r="B315" s="68"/>
      <c r="C315" s="68"/>
      <c r="D315" s="68"/>
      <c r="E315" s="339" t="s">
        <v>711</v>
      </c>
      <c r="F315" s="68" t="s">
        <v>2679</v>
      </c>
      <c r="G315" s="68"/>
      <c r="H315" s="68"/>
      <c r="I315" s="68"/>
      <c r="J315" s="68"/>
    </row>
    <row r="316" spans="1:10" ht="15.6" hidden="1" x14ac:dyDescent="0.3">
      <c r="A316" s="68"/>
      <c r="B316" s="68"/>
      <c r="C316" s="68"/>
      <c r="D316" s="68"/>
      <c r="E316" s="339" t="s">
        <v>2680</v>
      </c>
      <c r="F316" s="68" t="s">
        <v>2681</v>
      </c>
      <c r="G316" s="68"/>
      <c r="H316" s="68"/>
      <c r="I316" s="68"/>
      <c r="J316" s="68"/>
    </row>
    <row r="317" spans="1:10" ht="15.6" hidden="1" x14ac:dyDescent="0.3">
      <c r="A317" s="68"/>
      <c r="B317" s="68"/>
      <c r="C317" s="68"/>
      <c r="D317" s="68"/>
      <c r="E317" s="339" t="s">
        <v>2682</v>
      </c>
      <c r="F317" s="68" t="s">
        <v>714</v>
      </c>
      <c r="G317" s="68"/>
      <c r="H317" s="68"/>
      <c r="I317" s="68"/>
      <c r="J317" s="68"/>
    </row>
    <row r="318" spans="1:10" ht="15.6" hidden="1" x14ac:dyDescent="0.3">
      <c r="A318" s="68"/>
      <c r="B318" s="68"/>
      <c r="C318" s="68"/>
      <c r="D318" s="68"/>
      <c r="E318" s="339" t="s">
        <v>2683</v>
      </c>
      <c r="F318" s="68" t="s">
        <v>2684</v>
      </c>
      <c r="G318" s="68"/>
      <c r="H318" s="68"/>
      <c r="I318" s="68"/>
      <c r="J318" s="68"/>
    </row>
    <row r="319" spans="1:10" ht="15.6" hidden="1" x14ac:dyDescent="0.3">
      <c r="A319" s="68"/>
      <c r="B319" s="68"/>
      <c r="C319" s="68"/>
      <c r="D319" s="68"/>
      <c r="E319" s="339" t="s">
        <v>2685</v>
      </c>
      <c r="F319" s="68" t="s">
        <v>718</v>
      </c>
      <c r="G319" s="68"/>
      <c r="H319" s="68"/>
      <c r="I319" s="68"/>
      <c r="J319" s="68"/>
    </row>
    <row r="320" spans="1:10" ht="15.6" hidden="1" x14ac:dyDescent="0.3">
      <c r="A320" s="68"/>
      <c r="B320" s="68"/>
      <c r="C320" s="68"/>
      <c r="D320" s="68"/>
      <c r="E320" s="339" t="s">
        <v>2686</v>
      </c>
      <c r="F320" s="68" t="s">
        <v>720</v>
      </c>
      <c r="G320" s="68"/>
      <c r="H320" s="68"/>
      <c r="I320" s="68"/>
      <c r="J320" s="68"/>
    </row>
    <row r="321" spans="1:10" ht="15.6" hidden="1" x14ac:dyDescent="0.3">
      <c r="A321" s="68"/>
      <c r="B321" s="68"/>
      <c r="C321" s="68"/>
      <c r="D321" s="68"/>
      <c r="E321" s="339" t="s">
        <v>2687</v>
      </c>
      <c r="F321" s="68" t="s">
        <v>722</v>
      </c>
      <c r="G321" s="68"/>
      <c r="H321" s="68"/>
      <c r="I321" s="68"/>
      <c r="J321" s="68"/>
    </row>
    <row r="322" spans="1:10" ht="15.6" hidden="1" x14ac:dyDescent="0.3">
      <c r="A322" s="68"/>
      <c r="B322" s="68"/>
      <c r="C322" s="68"/>
      <c r="D322" s="68"/>
      <c r="E322" s="339" t="s">
        <v>2688</v>
      </c>
      <c r="F322" s="68" t="s">
        <v>2689</v>
      </c>
      <c r="G322" s="68"/>
      <c r="H322" s="68"/>
      <c r="I322" s="68"/>
      <c r="J322" s="68"/>
    </row>
    <row r="323" spans="1:10" ht="15.6" hidden="1" x14ac:dyDescent="0.3">
      <c r="A323" s="68"/>
      <c r="B323" s="68"/>
      <c r="C323" s="68"/>
      <c r="D323" s="68"/>
      <c r="E323" s="339" t="s">
        <v>2690</v>
      </c>
      <c r="F323" s="68" t="s">
        <v>2691</v>
      </c>
      <c r="G323" s="68"/>
      <c r="H323" s="68"/>
      <c r="I323" s="68"/>
      <c r="J323" s="68"/>
    </row>
    <row r="324" spans="1:10" ht="15.6" hidden="1" x14ac:dyDescent="0.3">
      <c r="A324" s="68"/>
      <c r="B324" s="68"/>
      <c r="C324" s="68"/>
      <c r="D324" s="68"/>
      <c r="E324" s="339" t="s">
        <v>2692</v>
      </c>
      <c r="F324" s="68" t="s">
        <v>2693</v>
      </c>
      <c r="G324" s="68"/>
      <c r="H324" s="68"/>
      <c r="I324" s="68"/>
      <c r="J324" s="68"/>
    </row>
    <row r="325" spans="1:10" ht="15.6" hidden="1" x14ac:dyDescent="0.3">
      <c r="A325" s="68"/>
      <c r="B325" s="68"/>
      <c r="C325" s="68"/>
      <c r="D325" s="68"/>
      <c r="E325" s="339" t="s">
        <v>2694</v>
      </c>
      <c r="F325" s="68" t="s">
        <v>2695</v>
      </c>
      <c r="G325" s="68"/>
      <c r="H325" s="68"/>
      <c r="I325" s="68"/>
      <c r="J325" s="68"/>
    </row>
    <row r="326" spans="1:10" ht="15.6" hidden="1" x14ac:dyDescent="0.3">
      <c r="A326" s="68"/>
      <c r="B326" s="68"/>
      <c r="C326" s="68"/>
      <c r="D326" s="68"/>
      <c r="E326" s="339" t="s">
        <v>2696</v>
      </c>
      <c r="F326" s="68" t="s">
        <v>2697</v>
      </c>
      <c r="G326" s="68"/>
      <c r="H326" s="68"/>
      <c r="I326" s="68"/>
      <c r="J326" s="68"/>
    </row>
    <row r="327" spans="1:10" ht="15.6" hidden="1" x14ac:dyDescent="0.3">
      <c r="A327" s="68"/>
      <c r="B327" s="68"/>
      <c r="C327" s="68"/>
      <c r="D327" s="68"/>
      <c r="E327" s="339" t="s">
        <v>2698</v>
      </c>
      <c r="F327" s="68" t="s">
        <v>2699</v>
      </c>
      <c r="G327" s="68"/>
      <c r="H327" s="68"/>
      <c r="I327" s="68"/>
      <c r="J327" s="68"/>
    </row>
    <row r="328" spans="1:10" ht="15.6" hidden="1" x14ac:dyDescent="0.3">
      <c r="A328" s="68"/>
      <c r="B328" s="68"/>
      <c r="C328" s="68"/>
      <c r="D328" s="68"/>
      <c r="E328" s="339" t="s">
        <v>733</v>
      </c>
      <c r="F328" s="68" t="s">
        <v>2700</v>
      </c>
      <c r="G328" s="68"/>
      <c r="H328" s="68"/>
      <c r="I328" s="68"/>
      <c r="J328" s="68"/>
    </row>
    <row r="329" spans="1:10" ht="15.6" hidden="1" x14ac:dyDescent="0.3">
      <c r="A329" s="68"/>
      <c r="B329" s="68"/>
      <c r="C329" s="68"/>
      <c r="D329" s="68"/>
      <c r="E329" s="339" t="s">
        <v>2701</v>
      </c>
      <c r="F329" s="68" t="s">
        <v>2702</v>
      </c>
      <c r="G329" s="68"/>
      <c r="H329" s="68"/>
      <c r="I329" s="68"/>
      <c r="J329" s="68"/>
    </row>
    <row r="330" spans="1:10" ht="15.6" hidden="1" x14ac:dyDescent="0.3">
      <c r="A330" s="68"/>
      <c r="B330" s="68"/>
      <c r="C330" s="68"/>
      <c r="D330" s="68"/>
      <c r="E330" s="339" t="s">
        <v>2703</v>
      </c>
      <c r="F330" s="68" t="s">
        <v>2704</v>
      </c>
      <c r="G330" s="68"/>
      <c r="H330" s="68"/>
      <c r="I330" s="68"/>
      <c r="J330" s="68"/>
    </row>
    <row r="331" spans="1:10" ht="15.6" hidden="1" x14ac:dyDescent="0.3">
      <c r="A331" s="68"/>
      <c r="B331" s="68"/>
      <c r="C331" s="68"/>
      <c r="D331" s="68"/>
      <c r="E331" s="339" t="s">
        <v>2705</v>
      </c>
      <c r="F331" s="68" t="s">
        <v>2706</v>
      </c>
      <c r="G331" s="68"/>
      <c r="H331" s="68"/>
      <c r="I331" s="68"/>
      <c r="J331" s="68"/>
    </row>
    <row r="332" spans="1:10" ht="15.6" hidden="1" x14ac:dyDescent="0.3">
      <c r="A332" s="68"/>
      <c r="B332" s="68"/>
      <c r="C332" s="68"/>
      <c r="D332" s="68"/>
      <c r="E332" s="339" t="s">
        <v>2707</v>
      </c>
      <c r="F332" s="68" t="s">
        <v>2708</v>
      </c>
      <c r="G332" s="68"/>
      <c r="H332" s="68"/>
      <c r="I332" s="68"/>
      <c r="J332" s="68"/>
    </row>
    <row r="333" spans="1:10" ht="15.6" hidden="1" x14ac:dyDescent="0.3">
      <c r="A333" s="68"/>
      <c r="B333" s="68"/>
      <c r="C333" s="68"/>
      <c r="D333" s="68"/>
      <c r="E333" s="339" t="s">
        <v>2709</v>
      </c>
      <c r="F333" s="68" t="s">
        <v>2710</v>
      </c>
      <c r="G333" s="68"/>
      <c r="H333" s="68"/>
      <c r="I333" s="68"/>
      <c r="J333" s="68"/>
    </row>
    <row r="334" spans="1:10" ht="15.6" hidden="1" x14ac:dyDescent="0.3">
      <c r="A334" s="68"/>
      <c r="B334" s="68"/>
      <c r="C334" s="68"/>
      <c r="D334" s="68"/>
      <c r="E334" s="339" t="s">
        <v>2711</v>
      </c>
      <c r="F334" s="68" t="s">
        <v>2712</v>
      </c>
      <c r="G334" s="68"/>
      <c r="H334" s="68"/>
      <c r="I334" s="68"/>
      <c r="J334" s="68"/>
    </row>
    <row r="335" spans="1:10" ht="15.6" hidden="1" x14ac:dyDescent="0.3">
      <c r="A335" s="68"/>
      <c r="B335" s="68"/>
      <c r="C335" s="68"/>
      <c r="D335" s="68"/>
      <c r="E335" s="339" t="s">
        <v>747</v>
      </c>
      <c r="F335" s="68" t="s">
        <v>748</v>
      </c>
      <c r="G335" s="68"/>
      <c r="H335" s="68"/>
      <c r="I335" s="68"/>
      <c r="J335" s="68"/>
    </row>
    <row r="336" spans="1:10" ht="15.6" hidden="1" x14ac:dyDescent="0.3">
      <c r="A336" s="68"/>
      <c r="B336" s="68"/>
      <c r="C336" s="68"/>
      <c r="D336" s="68"/>
      <c r="E336" s="339" t="s">
        <v>749</v>
      </c>
      <c r="F336" s="68" t="s">
        <v>750</v>
      </c>
      <c r="G336" s="68"/>
      <c r="H336" s="68"/>
      <c r="I336" s="68"/>
      <c r="J336" s="68"/>
    </row>
    <row r="337" spans="1:10" ht="15.6" hidden="1" x14ac:dyDescent="0.3">
      <c r="A337" s="68"/>
      <c r="B337" s="68"/>
      <c r="C337" s="68"/>
      <c r="D337" s="68"/>
      <c r="E337" s="339" t="s">
        <v>751</v>
      </c>
      <c r="F337" s="68" t="s">
        <v>752</v>
      </c>
      <c r="G337" s="68"/>
      <c r="H337" s="68"/>
      <c r="I337" s="68"/>
      <c r="J337" s="68"/>
    </row>
    <row r="338" spans="1:10" ht="15.6" hidden="1" x14ac:dyDescent="0.3">
      <c r="A338" s="68"/>
      <c r="B338" s="68"/>
      <c r="C338" s="68"/>
      <c r="D338" s="68"/>
      <c r="E338" s="339" t="s">
        <v>2713</v>
      </c>
      <c r="F338" s="68" t="s">
        <v>2714</v>
      </c>
      <c r="G338" s="68"/>
      <c r="H338" s="68"/>
      <c r="I338" s="68"/>
      <c r="J338" s="68"/>
    </row>
    <row r="339" spans="1:10" ht="15.6" hidden="1" x14ac:dyDescent="0.3">
      <c r="A339" s="68"/>
      <c r="B339" s="68"/>
      <c r="C339" s="68"/>
      <c r="D339" s="68"/>
      <c r="E339" s="339" t="s">
        <v>2715</v>
      </c>
      <c r="F339" s="68" t="s">
        <v>754</v>
      </c>
      <c r="G339" s="68"/>
      <c r="H339" s="68"/>
      <c r="I339" s="68"/>
      <c r="J339" s="68"/>
    </row>
    <row r="340" spans="1:10" ht="15.6" hidden="1" x14ac:dyDescent="0.3">
      <c r="A340" s="68"/>
      <c r="B340" s="68"/>
      <c r="C340" s="68"/>
      <c r="D340" s="68"/>
      <c r="E340" s="339" t="s">
        <v>2716</v>
      </c>
      <c r="F340" s="68" t="s">
        <v>756</v>
      </c>
      <c r="G340" s="68"/>
      <c r="H340" s="68"/>
      <c r="I340" s="68"/>
      <c r="J340" s="68"/>
    </row>
    <row r="341" spans="1:10" ht="15.6" hidden="1" x14ac:dyDescent="0.3">
      <c r="A341" s="68"/>
      <c r="B341" s="68"/>
      <c r="C341" s="68"/>
      <c r="D341" s="68"/>
      <c r="E341" s="339" t="s">
        <v>2717</v>
      </c>
      <c r="F341" s="68" t="s">
        <v>2718</v>
      </c>
      <c r="G341" s="68"/>
      <c r="H341" s="68"/>
      <c r="I341" s="68"/>
      <c r="J341" s="68"/>
    </row>
    <row r="342" spans="1:10" ht="15.6" hidden="1" x14ac:dyDescent="0.3">
      <c r="A342" s="68"/>
      <c r="B342" s="68"/>
      <c r="C342" s="68"/>
      <c r="D342" s="68"/>
      <c r="E342" s="339" t="s">
        <v>2719</v>
      </c>
      <c r="F342" s="68" t="s">
        <v>760</v>
      </c>
      <c r="G342" s="68"/>
      <c r="H342" s="68"/>
      <c r="I342" s="68"/>
      <c r="J342" s="68"/>
    </row>
    <row r="343" spans="1:10" ht="15.6" hidden="1" x14ac:dyDescent="0.3">
      <c r="A343" s="68"/>
      <c r="B343" s="68"/>
      <c r="C343" s="68"/>
      <c r="D343" s="68"/>
      <c r="E343" s="339" t="s">
        <v>761</v>
      </c>
      <c r="F343" s="68" t="s">
        <v>762</v>
      </c>
      <c r="G343" s="68"/>
      <c r="H343" s="68"/>
      <c r="I343" s="68"/>
      <c r="J343" s="68"/>
    </row>
    <row r="344" spans="1:10" ht="15.6" hidden="1" x14ac:dyDescent="0.3">
      <c r="A344" s="68"/>
      <c r="B344" s="68"/>
      <c r="C344" s="68"/>
      <c r="D344" s="68"/>
      <c r="E344" s="339" t="s">
        <v>2720</v>
      </c>
      <c r="F344" s="68" t="s">
        <v>2721</v>
      </c>
      <c r="G344" s="68"/>
      <c r="H344" s="68"/>
      <c r="I344" s="68"/>
      <c r="J344" s="68"/>
    </row>
    <row r="345" spans="1:10" ht="15.6" hidden="1" x14ac:dyDescent="0.3">
      <c r="A345" s="68"/>
      <c r="B345" s="68"/>
      <c r="C345" s="68"/>
      <c r="D345" s="68"/>
      <c r="E345" s="339" t="s">
        <v>2722</v>
      </c>
      <c r="F345" s="68" t="s">
        <v>2723</v>
      </c>
      <c r="G345" s="68"/>
      <c r="H345" s="68"/>
      <c r="I345" s="68"/>
      <c r="J345" s="68"/>
    </row>
    <row r="346" spans="1:10" ht="15.6" hidden="1" x14ac:dyDescent="0.3">
      <c r="A346" s="68"/>
      <c r="B346" s="68"/>
      <c r="C346" s="68"/>
      <c r="D346" s="68"/>
      <c r="E346" s="339" t="s">
        <v>2724</v>
      </c>
      <c r="F346" s="68" t="s">
        <v>2725</v>
      </c>
      <c r="G346" s="68"/>
      <c r="H346" s="68"/>
      <c r="I346" s="68"/>
      <c r="J346" s="68"/>
    </row>
    <row r="347" spans="1:10" ht="15.6" hidden="1" x14ac:dyDescent="0.3">
      <c r="A347" s="68"/>
      <c r="B347" s="68"/>
      <c r="C347" s="68"/>
      <c r="D347" s="68"/>
      <c r="E347" s="339" t="s">
        <v>2726</v>
      </c>
      <c r="F347" s="68" t="s">
        <v>2727</v>
      </c>
      <c r="G347" s="68"/>
      <c r="H347" s="68"/>
      <c r="I347" s="68"/>
      <c r="J347" s="68"/>
    </row>
    <row r="348" spans="1:10" ht="15.6" hidden="1" x14ac:dyDescent="0.3">
      <c r="A348" s="68"/>
      <c r="B348" s="68"/>
      <c r="C348" s="68"/>
      <c r="D348" s="68"/>
      <c r="E348" s="339" t="s">
        <v>2728</v>
      </c>
      <c r="F348" s="68" t="s">
        <v>2729</v>
      </c>
      <c r="G348" s="68"/>
      <c r="H348" s="68"/>
      <c r="I348" s="68"/>
      <c r="J348" s="68"/>
    </row>
    <row r="349" spans="1:10" ht="15.6" hidden="1" x14ac:dyDescent="0.3">
      <c r="A349" s="68"/>
      <c r="B349" s="68"/>
      <c r="C349" s="68"/>
      <c r="D349" s="68"/>
      <c r="E349" s="339" t="s">
        <v>771</v>
      </c>
      <c r="F349" s="68" t="s">
        <v>772</v>
      </c>
      <c r="G349" s="68"/>
      <c r="H349" s="68"/>
      <c r="I349" s="68"/>
      <c r="J349" s="68"/>
    </row>
    <row r="350" spans="1:10" ht="15.6" hidden="1" x14ac:dyDescent="0.3">
      <c r="A350" s="68"/>
      <c r="B350" s="68"/>
      <c r="C350" s="68"/>
      <c r="D350" s="68"/>
      <c r="E350" s="339" t="s">
        <v>2730</v>
      </c>
      <c r="F350" s="68" t="s">
        <v>2731</v>
      </c>
      <c r="G350" s="68"/>
      <c r="H350" s="68"/>
      <c r="I350" s="68"/>
      <c r="J350" s="68"/>
    </row>
    <row r="351" spans="1:10" ht="15.6" hidden="1" x14ac:dyDescent="0.3">
      <c r="A351" s="68"/>
      <c r="B351" s="68"/>
      <c r="C351" s="68"/>
      <c r="D351" s="68"/>
      <c r="E351" s="339" t="s">
        <v>2732</v>
      </c>
      <c r="F351" s="68" t="s">
        <v>2733</v>
      </c>
      <c r="G351" s="68"/>
      <c r="H351" s="68"/>
      <c r="I351" s="68"/>
      <c r="J351" s="68"/>
    </row>
    <row r="352" spans="1:10" ht="15.6" hidden="1" x14ac:dyDescent="0.3">
      <c r="A352" s="68"/>
      <c r="B352" s="68"/>
      <c r="C352" s="68"/>
      <c r="D352" s="68"/>
      <c r="E352" s="339" t="s">
        <v>2734</v>
      </c>
      <c r="F352" s="68" t="s">
        <v>778</v>
      </c>
      <c r="G352" s="68"/>
      <c r="H352" s="68"/>
      <c r="I352" s="68"/>
      <c r="J352" s="68"/>
    </row>
    <row r="353" spans="1:10" ht="15.6" hidden="1" x14ac:dyDescent="0.3">
      <c r="A353" s="68"/>
      <c r="B353" s="68"/>
      <c r="C353" s="68"/>
      <c r="D353" s="68"/>
      <c r="E353" s="339" t="s">
        <v>2735</v>
      </c>
      <c r="F353" s="68" t="s">
        <v>780</v>
      </c>
      <c r="G353" s="68"/>
      <c r="H353" s="68"/>
      <c r="I353" s="68"/>
      <c r="J353" s="68"/>
    </row>
    <row r="354" spans="1:10" ht="15.6" hidden="1" x14ac:dyDescent="0.3">
      <c r="A354" s="68"/>
      <c r="B354" s="68"/>
      <c r="C354" s="68"/>
      <c r="D354" s="68"/>
      <c r="E354" s="339" t="s">
        <v>2736</v>
      </c>
      <c r="F354" s="68" t="s">
        <v>782</v>
      </c>
      <c r="G354" s="68"/>
      <c r="H354" s="68"/>
      <c r="I354" s="68"/>
      <c r="J354" s="68"/>
    </row>
    <row r="355" spans="1:10" ht="15.6" hidden="1" x14ac:dyDescent="0.3">
      <c r="A355" s="68"/>
      <c r="B355" s="68"/>
      <c r="C355" s="68"/>
      <c r="D355" s="68"/>
      <c r="E355" s="339" t="s">
        <v>2737</v>
      </c>
      <c r="F355" s="68" t="s">
        <v>2738</v>
      </c>
      <c r="G355" s="68"/>
      <c r="H355" s="68"/>
      <c r="I355" s="68"/>
      <c r="J355" s="68"/>
    </row>
    <row r="356" spans="1:10" ht="15.6" hidden="1" x14ac:dyDescent="0.3">
      <c r="A356" s="68"/>
      <c r="B356" s="68"/>
      <c r="C356" s="68"/>
      <c r="D356" s="68"/>
      <c r="E356" s="339" t="s">
        <v>2739</v>
      </c>
      <c r="F356" s="68" t="s">
        <v>2740</v>
      </c>
      <c r="G356" s="68"/>
      <c r="H356" s="68"/>
      <c r="I356" s="68"/>
      <c r="J356" s="68"/>
    </row>
    <row r="357" spans="1:10" ht="15.6" hidden="1" x14ac:dyDescent="0.3">
      <c r="A357" s="68"/>
      <c r="B357" s="68"/>
      <c r="C357" s="68"/>
      <c r="D357" s="68"/>
      <c r="E357" s="339" t="s">
        <v>2741</v>
      </c>
      <c r="F357" s="68" t="s">
        <v>2742</v>
      </c>
      <c r="G357" s="68"/>
      <c r="H357" s="68"/>
      <c r="I357" s="68"/>
      <c r="J357" s="68"/>
    </row>
    <row r="358" spans="1:10" ht="15.6" hidden="1" x14ac:dyDescent="0.3">
      <c r="A358" s="68"/>
      <c r="B358" s="68"/>
      <c r="C358" s="68"/>
      <c r="D358" s="68"/>
      <c r="E358" s="339" t="s">
        <v>2743</v>
      </c>
      <c r="F358" s="68" t="s">
        <v>2744</v>
      </c>
      <c r="G358" s="68"/>
      <c r="H358" s="68"/>
      <c r="I358" s="68"/>
      <c r="J358" s="68"/>
    </row>
    <row r="359" spans="1:10" ht="15.6" hidden="1" x14ac:dyDescent="0.3">
      <c r="A359" s="68"/>
      <c r="B359" s="68"/>
      <c r="C359" s="68"/>
      <c r="D359" s="68"/>
      <c r="E359" s="339" t="s">
        <v>2745</v>
      </c>
      <c r="F359" s="68" t="s">
        <v>2746</v>
      </c>
      <c r="G359" s="68"/>
      <c r="H359" s="68"/>
      <c r="I359" s="68"/>
      <c r="J359" s="68"/>
    </row>
    <row r="360" spans="1:10" ht="15.6" hidden="1" x14ac:dyDescent="0.3">
      <c r="A360" s="68"/>
      <c r="B360" s="68"/>
      <c r="C360" s="68"/>
      <c r="D360" s="68"/>
      <c r="E360" s="339" t="s">
        <v>2747</v>
      </c>
      <c r="F360" s="68" t="s">
        <v>2748</v>
      </c>
      <c r="G360" s="68"/>
      <c r="H360" s="68"/>
      <c r="I360" s="68"/>
      <c r="J360" s="68"/>
    </row>
    <row r="361" spans="1:10" ht="15.6" hidden="1" x14ac:dyDescent="0.3">
      <c r="A361" s="68"/>
      <c r="B361" s="68"/>
      <c r="C361" s="68"/>
      <c r="D361" s="68"/>
      <c r="E361" s="339" t="s">
        <v>2749</v>
      </c>
      <c r="F361" s="68" t="s">
        <v>2750</v>
      </c>
      <c r="G361" s="68"/>
      <c r="H361" s="68"/>
      <c r="I361" s="68"/>
      <c r="J361" s="68"/>
    </row>
    <row r="362" spans="1:10" ht="15.6" hidden="1" x14ac:dyDescent="0.3">
      <c r="A362" s="68"/>
      <c r="B362" s="68"/>
      <c r="C362" s="68"/>
      <c r="D362" s="68"/>
      <c r="E362" s="339" t="s">
        <v>2751</v>
      </c>
      <c r="F362" s="68" t="s">
        <v>2752</v>
      </c>
      <c r="G362" s="68"/>
      <c r="H362" s="68"/>
      <c r="I362" s="68"/>
      <c r="J362" s="68"/>
    </row>
    <row r="363" spans="1:10" ht="15.6" hidden="1" x14ac:dyDescent="0.3">
      <c r="A363" s="68"/>
      <c r="B363" s="68"/>
      <c r="C363" s="68"/>
      <c r="D363" s="68"/>
      <c r="E363" s="339" t="s">
        <v>2753</v>
      </c>
      <c r="F363" s="68" t="s">
        <v>798</v>
      </c>
      <c r="G363" s="68"/>
      <c r="H363" s="68"/>
      <c r="I363" s="68"/>
      <c r="J363" s="68"/>
    </row>
    <row r="364" spans="1:10" ht="15.6" hidden="1" x14ac:dyDescent="0.3">
      <c r="A364" s="68"/>
      <c r="B364" s="68"/>
      <c r="C364" s="68"/>
      <c r="D364" s="68"/>
      <c r="E364" s="339" t="s">
        <v>799</v>
      </c>
      <c r="F364" s="68" t="s">
        <v>800</v>
      </c>
      <c r="G364" s="68"/>
      <c r="H364" s="68"/>
      <c r="I364" s="68"/>
      <c r="J364" s="68"/>
    </row>
    <row r="365" spans="1:10" ht="15.6" hidden="1" x14ac:dyDescent="0.3">
      <c r="A365" s="68"/>
      <c r="B365" s="68"/>
      <c r="C365" s="68"/>
      <c r="D365" s="68"/>
      <c r="E365" s="339" t="s">
        <v>801</v>
      </c>
      <c r="F365" s="68" t="s">
        <v>2754</v>
      </c>
      <c r="G365" s="68"/>
      <c r="H365" s="68"/>
      <c r="I365" s="68"/>
      <c r="J365" s="68"/>
    </row>
    <row r="366" spans="1:10" ht="15.6" hidden="1" x14ac:dyDescent="0.3">
      <c r="A366" s="68"/>
      <c r="B366" s="68"/>
      <c r="C366" s="68"/>
      <c r="D366" s="68"/>
      <c r="E366" s="339" t="s">
        <v>803</v>
      </c>
      <c r="F366" s="68" t="s">
        <v>804</v>
      </c>
      <c r="G366" s="68"/>
      <c r="H366" s="68"/>
      <c r="I366" s="68"/>
      <c r="J366" s="68"/>
    </row>
    <row r="367" spans="1:10" ht="15.6" hidden="1" x14ac:dyDescent="0.3">
      <c r="A367" s="68"/>
      <c r="B367" s="68"/>
      <c r="C367" s="68"/>
      <c r="D367" s="68"/>
      <c r="E367" s="339" t="s">
        <v>805</v>
      </c>
      <c r="F367" s="68" t="s">
        <v>806</v>
      </c>
      <c r="G367" s="68"/>
      <c r="H367" s="68"/>
      <c r="I367" s="68"/>
      <c r="J367" s="68"/>
    </row>
    <row r="368" spans="1:10" ht="15.6" hidden="1" x14ac:dyDescent="0.3">
      <c r="A368" s="68"/>
      <c r="B368" s="68"/>
      <c r="C368" s="68"/>
      <c r="D368" s="68"/>
      <c r="E368" s="339" t="s">
        <v>807</v>
      </c>
      <c r="F368" s="68" t="s">
        <v>2755</v>
      </c>
      <c r="G368" s="68"/>
      <c r="H368" s="68"/>
      <c r="I368" s="68"/>
      <c r="J368" s="68"/>
    </row>
    <row r="369" spans="1:10" ht="15.6" hidden="1" x14ac:dyDescent="0.3">
      <c r="A369" s="68"/>
      <c r="B369" s="68"/>
      <c r="C369" s="68"/>
      <c r="D369" s="68"/>
      <c r="E369" s="339" t="s">
        <v>2756</v>
      </c>
      <c r="F369" s="68" t="s">
        <v>810</v>
      </c>
      <c r="G369" s="68"/>
      <c r="H369" s="68"/>
      <c r="I369" s="68"/>
      <c r="J369" s="68"/>
    </row>
    <row r="370" spans="1:10" ht="15.6" hidden="1" x14ac:dyDescent="0.3">
      <c r="A370" s="68"/>
      <c r="B370" s="68"/>
      <c r="C370" s="68"/>
      <c r="D370" s="68"/>
      <c r="E370" s="339" t="s">
        <v>2757</v>
      </c>
      <c r="F370" s="68" t="s">
        <v>2758</v>
      </c>
      <c r="G370" s="68"/>
      <c r="H370" s="68"/>
      <c r="I370" s="68"/>
      <c r="J370" s="68"/>
    </row>
    <row r="371" spans="1:10" ht="15.6" hidden="1" x14ac:dyDescent="0.3">
      <c r="A371" s="68"/>
      <c r="B371" s="68"/>
      <c r="C371" s="68"/>
      <c r="D371" s="68"/>
      <c r="E371" s="339" t="s">
        <v>2759</v>
      </c>
      <c r="F371" s="68" t="s">
        <v>2760</v>
      </c>
      <c r="G371" s="68"/>
      <c r="H371" s="68"/>
      <c r="I371" s="68"/>
      <c r="J371" s="68"/>
    </row>
    <row r="372" spans="1:10" ht="15.6" hidden="1" x14ac:dyDescent="0.3">
      <c r="A372" s="68"/>
      <c r="B372" s="68"/>
      <c r="C372" s="68"/>
      <c r="D372" s="68"/>
      <c r="E372" s="339" t="s">
        <v>2761</v>
      </c>
      <c r="F372" s="68" t="s">
        <v>2762</v>
      </c>
      <c r="G372" s="68"/>
      <c r="H372" s="68"/>
      <c r="I372" s="68"/>
      <c r="J372" s="68"/>
    </row>
    <row r="373" spans="1:10" ht="15.6" hidden="1" x14ac:dyDescent="0.3">
      <c r="A373" s="68"/>
      <c r="B373" s="68"/>
      <c r="C373" s="68"/>
      <c r="D373" s="68"/>
      <c r="E373" s="339" t="s">
        <v>2763</v>
      </c>
      <c r="F373" s="68" t="s">
        <v>2764</v>
      </c>
      <c r="G373" s="68"/>
      <c r="H373" s="68"/>
      <c r="I373" s="68"/>
      <c r="J373" s="68"/>
    </row>
    <row r="374" spans="1:10" ht="15.6" hidden="1" x14ac:dyDescent="0.3">
      <c r="A374" s="68"/>
      <c r="B374" s="68"/>
      <c r="C374" s="68"/>
      <c r="D374" s="68"/>
      <c r="E374" s="339" t="s">
        <v>2765</v>
      </c>
      <c r="F374" s="68" t="s">
        <v>2766</v>
      </c>
      <c r="G374" s="68"/>
      <c r="H374" s="68"/>
      <c r="I374" s="68"/>
      <c r="J374" s="68"/>
    </row>
    <row r="375" spans="1:10" ht="15.6" hidden="1" x14ac:dyDescent="0.3">
      <c r="A375" s="68"/>
      <c r="B375" s="68"/>
      <c r="C375" s="68"/>
      <c r="D375" s="68"/>
      <c r="E375" s="339" t="s">
        <v>2767</v>
      </c>
      <c r="F375" s="68" t="s">
        <v>2768</v>
      </c>
      <c r="G375" s="68"/>
      <c r="H375" s="68"/>
      <c r="I375" s="68"/>
      <c r="J375" s="68"/>
    </row>
    <row r="376" spans="1:10" ht="15.6" hidden="1" x14ac:dyDescent="0.3">
      <c r="A376" s="68"/>
      <c r="B376" s="68"/>
      <c r="C376" s="68"/>
      <c r="D376" s="68"/>
      <c r="E376" s="339" t="s">
        <v>2769</v>
      </c>
      <c r="F376" s="68" t="s">
        <v>2770</v>
      </c>
      <c r="G376" s="68"/>
      <c r="H376" s="68"/>
      <c r="I376" s="68"/>
      <c r="J376" s="68"/>
    </row>
    <row r="377" spans="1:10" ht="15.6" hidden="1" x14ac:dyDescent="0.3">
      <c r="A377" s="68"/>
      <c r="B377" s="68"/>
      <c r="C377" s="68"/>
      <c r="D377" s="68"/>
      <c r="E377" s="339" t="s">
        <v>2771</v>
      </c>
      <c r="F377" s="68" t="s">
        <v>2772</v>
      </c>
      <c r="G377" s="68"/>
      <c r="H377" s="68"/>
      <c r="I377" s="68"/>
      <c r="J377" s="68"/>
    </row>
    <row r="378" spans="1:10" ht="15.6" hidden="1" x14ac:dyDescent="0.3">
      <c r="A378" s="68"/>
      <c r="B378" s="68"/>
      <c r="C378" s="68"/>
      <c r="D378" s="68"/>
      <c r="E378" s="339" t="s">
        <v>2773</v>
      </c>
      <c r="F378" s="68" t="s">
        <v>2774</v>
      </c>
      <c r="G378" s="68"/>
      <c r="H378" s="68"/>
      <c r="I378" s="68"/>
      <c r="J378" s="68"/>
    </row>
    <row r="379" spans="1:10" ht="15.6" hidden="1" x14ac:dyDescent="0.3">
      <c r="A379" s="68"/>
      <c r="B379" s="68"/>
      <c r="C379" s="68"/>
      <c r="D379" s="68"/>
      <c r="E379" s="339" t="s">
        <v>2775</v>
      </c>
      <c r="F379" s="68" t="s">
        <v>2776</v>
      </c>
      <c r="G379" s="68"/>
      <c r="H379" s="68"/>
      <c r="I379" s="68"/>
      <c r="J379" s="68"/>
    </row>
    <row r="380" spans="1:10" ht="15.6" hidden="1" x14ac:dyDescent="0.3">
      <c r="A380" s="68"/>
      <c r="B380" s="68"/>
      <c r="C380" s="68"/>
      <c r="D380" s="68"/>
      <c r="E380" s="339" t="s">
        <v>2777</v>
      </c>
      <c r="F380" s="68" t="s">
        <v>2778</v>
      </c>
      <c r="G380" s="68"/>
      <c r="H380" s="68"/>
      <c r="I380" s="68"/>
      <c r="J380" s="68"/>
    </row>
    <row r="381" spans="1:10" ht="15.6" hidden="1" x14ac:dyDescent="0.3">
      <c r="A381" s="68"/>
      <c r="B381" s="68"/>
      <c r="C381" s="68"/>
      <c r="D381" s="68"/>
      <c r="E381" s="339" t="s">
        <v>2779</v>
      </c>
      <c r="F381" s="68" t="s">
        <v>828</v>
      </c>
      <c r="G381" s="68"/>
      <c r="H381" s="68"/>
      <c r="I381" s="68"/>
      <c r="J381" s="68"/>
    </row>
    <row r="382" spans="1:10" ht="15.6" hidden="1" x14ac:dyDescent="0.3">
      <c r="A382" s="68"/>
      <c r="B382" s="68"/>
      <c r="C382" s="68"/>
      <c r="D382" s="68"/>
      <c r="E382" s="339" t="s">
        <v>2780</v>
      </c>
      <c r="F382" s="68" t="s">
        <v>830</v>
      </c>
      <c r="G382" s="68"/>
      <c r="H382" s="68"/>
      <c r="I382" s="68"/>
      <c r="J382" s="68"/>
    </row>
    <row r="383" spans="1:10" ht="15.6" hidden="1" x14ac:dyDescent="0.3">
      <c r="A383" s="68"/>
      <c r="B383" s="68"/>
      <c r="C383" s="68"/>
      <c r="D383" s="68"/>
      <c r="E383" s="339" t="s">
        <v>2781</v>
      </c>
      <c r="F383" s="68" t="s">
        <v>832</v>
      </c>
      <c r="G383" s="68"/>
      <c r="H383" s="68"/>
      <c r="I383" s="68"/>
      <c r="J383" s="68"/>
    </row>
    <row r="384" spans="1:10" ht="15.6" hidden="1" x14ac:dyDescent="0.3">
      <c r="A384" s="68"/>
      <c r="B384" s="68"/>
      <c r="C384" s="68"/>
      <c r="D384" s="68"/>
      <c r="E384" s="339" t="s">
        <v>2782</v>
      </c>
      <c r="F384" s="68" t="s">
        <v>834</v>
      </c>
      <c r="G384" s="68"/>
      <c r="H384" s="68"/>
      <c r="I384" s="68"/>
      <c r="J384" s="68"/>
    </row>
    <row r="385" spans="1:10" ht="15.6" hidden="1" x14ac:dyDescent="0.3">
      <c r="A385" s="68"/>
      <c r="B385" s="68"/>
      <c r="C385" s="68"/>
      <c r="D385" s="68"/>
      <c r="E385" s="339" t="s">
        <v>2783</v>
      </c>
      <c r="F385" s="68" t="s">
        <v>2784</v>
      </c>
      <c r="G385" s="68"/>
      <c r="H385" s="68"/>
      <c r="I385" s="68"/>
      <c r="J385" s="68"/>
    </row>
    <row r="386" spans="1:10" ht="15.6" hidden="1" x14ac:dyDescent="0.3">
      <c r="A386" s="68"/>
      <c r="B386" s="68"/>
      <c r="C386" s="68"/>
      <c r="D386" s="68"/>
      <c r="E386" s="339" t="s">
        <v>2785</v>
      </c>
      <c r="F386" s="68" t="s">
        <v>2786</v>
      </c>
      <c r="G386" s="68"/>
      <c r="H386" s="68"/>
      <c r="I386" s="68"/>
      <c r="J386" s="68"/>
    </row>
    <row r="387" spans="1:10" ht="15.6" hidden="1" x14ac:dyDescent="0.3">
      <c r="A387" s="68"/>
      <c r="B387" s="68"/>
      <c r="C387" s="68"/>
      <c r="D387" s="68"/>
      <c r="E387" s="339" t="s">
        <v>2787</v>
      </c>
      <c r="F387" s="68" t="s">
        <v>2788</v>
      </c>
      <c r="G387" s="68"/>
      <c r="H387" s="68"/>
      <c r="I387" s="68"/>
      <c r="J387" s="68"/>
    </row>
    <row r="388" spans="1:10" ht="15.6" hidden="1" x14ac:dyDescent="0.3">
      <c r="A388" s="68"/>
      <c r="B388" s="68"/>
      <c r="C388" s="68"/>
      <c r="D388" s="68"/>
      <c r="E388" s="339" t="s">
        <v>2789</v>
      </c>
      <c r="F388" s="68" t="s">
        <v>2790</v>
      </c>
      <c r="G388" s="68"/>
      <c r="H388" s="68"/>
      <c r="I388" s="68"/>
      <c r="J388" s="68"/>
    </row>
    <row r="389" spans="1:10" ht="15.6" hidden="1" x14ac:dyDescent="0.3">
      <c r="A389" s="68"/>
      <c r="B389" s="68"/>
      <c r="C389" s="68"/>
      <c r="D389" s="68"/>
      <c r="E389" s="339" t="s">
        <v>2791</v>
      </c>
      <c r="F389" s="68" t="s">
        <v>2792</v>
      </c>
      <c r="G389" s="68"/>
      <c r="H389" s="68"/>
      <c r="I389" s="68"/>
      <c r="J389" s="68"/>
    </row>
    <row r="390" spans="1:10" ht="15.6" hidden="1" x14ac:dyDescent="0.3">
      <c r="A390" s="68"/>
      <c r="B390" s="68"/>
      <c r="C390" s="68"/>
      <c r="D390" s="68"/>
      <c r="E390" s="339" t="s">
        <v>2793</v>
      </c>
      <c r="F390" s="68" t="s">
        <v>2794</v>
      </c>
      <c r="G390" s="68"/>
      <c r="H390" s="68"/>
      <c r="I390" s="68"/>
      <c r="J390" s="68"/>
    </row>
    <row r="391" spans="1:10" ht="15.6" hidden="1" x14ac:dyDescent="0.3">
      <c r="A391" s="68"/>
      <c r="B391" s="68"/>
      <c r="C391" s="68"/>
      <c r="D391" s="68"/>
      <c r="E391" s="339" t="s">
        <v>2795</v>
      </c>
      <c r="F391" s="68" t="s">
        <v>2796</v>
      </c>
      <c r="G391" s="68"/>
      <c r="H391" s="68"/>
      <c r="I391" s="68"/>
      <c r="J391" s="68"/>
    </row>
    <row r="392" spans="1:10" ht="15.6" hidden="1" x14ac:dyDescent="0.3">
      <c r="A392" s="68"/>
      <c r="B392" s="68"/>
      <c r="C392" s="68"/>
      <c r="D392" s="68"/>
      <c r="E392" s="339" t="s">
        <v>2797</v>
      </c>
      <c r="F392" s="68" t="s">
        <v>846</v>
      </c>
      <c r="G392" s="68"/>
      <c r="H392" s="68"/>
      <c r="I392" s="68"/>
      <c r="J392" s="68"/>
    </row>
    <row r="393" spans="1:10" ht="15.6" hidden="1" x14ac:dyDescent="0.3">
      <c r="A393" s="68"/>
      <c r="B393" s="68"/>
      <c r="C393" s="68"/>
      <c r="D393" s="68"/>
      <c r="E393" s="339" t="s">
        <v>2798</v>
      </c>
      <c r="F393" s="68" t="s">
        <v>848</v>
      </c>
      <c r="G393" s="68"/>
      <c r="H393" s="68"/>
      <c r="I393" s="68"/>
      <c r="J393" s="68"/>
    </row>
    <row r="394" spans="1:10" ht="15.6" hidden="1" x14ac:dyDescent="0.3">
      <c r="A394" s="68"/>
      <c r="B394" s="68"/>
      <c r="C394" s="68"/>
      <c r="D394" s="68"/>
      <c r="E394" s="339" t="s">
        <v>2799</v>
      </c>
      <c r="F394" s="68" t="s">
        <v>850</v>
      </c>
      <c r="G394" s="68"/>
      <c r="H394" s="68"/>
      <c r="I394" s="68"/>
      <c r="J394" s="68"/>
    </row>
    <row r="395" spans="1:10" ht="15.6" hidden="1" x14ac:dyDescent="0.3">
      <c r="A395" s="68"/>
      <c r="B395" s="68"/>
      <c r="C395" s="68"/>
      <c r="D395" s="68"/>
      <c r="E395" s="339" t="s">
        <v>851</v>
      </c>
      <c r="F395" s="68" t="s">
        <v>852</v>
      </c>
      <c r="G395" s="68"/>
      <c r="H395" s="68"/>
      <c r="I395" s="68"/>
      <c r="J395" s="68"/>
    </row>
    <row r="396" spans="1:10" ht="15.6" hidden="1" x14ac:dyDescent="0.3">
      <c r="A396" s="68"/>
      <c r="B396" s="68"/>
      <c r="C396" s="68"/>
      <c r="D396" s="68"/>
      <c r="E396" s="339" t="s">
        <v>2800</v>
      </c>
      <c r="F396" s="68" t="s">
        <v>854</v>
      </c>
      <c r="G396" s="68"/>
      <c r="H396" s="68"/>
      <c r="I396" s="68"/>
      <c r="J396" s="68"/>
    </row>
    <row r="397" spans="1:10" ht="15.6" hidden="1" x14ac:dyDescent="0.3">
      <c r="A397" s="68"/>
      <c r="B397" s="68"/>
      <c r="C397" s="68"/>
      <c r="D397" s="68"/>
      <c r="E397" s="339" t="s">
        <v>2801</v>
      </c>
      <c r="F397" s="68" t="s">
        <v>2802</v>
      </c>
      <c r="G397" s="68"/>
      <c r="H397" s="68"/>
      <c r="I397" s="68"/>
      <c r="J397" s="68"/>
    </row>
    <row r="398" spans="1:10" ht="15.6" hidden="1" x14ac:dyDescent="0.3">
      <c r="A398" s="68"/>
      <c r="B398" s="68"/>
      <c r="C398" s="68"/>
      <c r="D398" s="68"/>
      <c r="E398" s="339" t="s">
        <v>855</v>
      </c>
      <c r="F398" s="68" t="s">
        <v>2803</v>
      </c>
      <c r="G398" s="68"/>
      <c r="H398" s="68"/>
      <c r="I398" s="68"/>
      <c r="J398" s="68"/>
    </row>
    <row r="399" spans="1:10" ht="15.6" hidden="1" x14ac:dyDescent="0.3">
      <c r="A399" s="68"/>
      <c r="B399" s="68"/>
      <c r="C399" s="68"/>
      <c r="D399" s="68"/>
      <c r="E399" s="339" t="s">
        <v>2804</v>
      </c>
      <c r="F399" s="68" t="s">
        <v>858</v>
      </c>
      <c r="G399" s="68"/>
      <c r="H399" s="68"/>
      <c r="I399" s="68"/>
      <c r="J399" s="68"/>
    </row>
    <row r="400" spans="1:10" ht="15.6" hidden="1" x14ac:dyDescent="0.3">
      <c r="A400" s="68"/>
      <c r="B400" s="68"/>
      <c r="C400" s="68"/>
      <c r="D400" s="68"/>
      <c r="E400" s="339" t="s">
        <v>2805</v>
      </c>
      <c r="F400" s="68" t="s">
        <v>2806</v>
      </c>
      <c r="G400" s="68"/>
      <c r="H400" s="68"/>
      <c r="I400" s="68"/>
      <c r="J400" s="68"/>
    </row>
    <row r="401" spans="1:10" ht="15.6" hidden="1" x14ac:dyDescent="0.3">
      <c r="A401" s="68"/>
      <c r="B401" s="68"/>
      <c r="C401" s="68"/>
      <c r="D401" s="68"/>
      <c r="E401" s="339" t="s">
        <v>2807</v>
      </c>
      <c r="F401" s="68" t="s">
        <v>2808</v>
      </c>
      <c r="G401" s="68"/>
      <c r="H401" s="68"/>
      <c r="I401" s="68"/>
      <c r="J401" s="68"/>
    </row>
    <row r="402" spans="1:10" ht="15.6" hidden="1" x14ac:dyDescent="0.3">
      <c r="A402" s="68"/>
      <c r="B402" s="68"/>
      <c r="C402" s="68"/>
      <c r="D402" s="68"/>
      <c r="E402" s="339" t="s">
        <v>2809</v>
      </c>
      <c r="F402" s="68" t="s">
        <v>2810</v>
      </c>
      <c r="G402" s="68"/>
      <c r="H402" s="68"/>
      <c r="I402" s="68"/>
      <c r="J402" s="68"/>
    </row>
    <row r="403" spans="1:10" ht="15.6" hidden="1" x14ac:dyDescent="0.3">
      <c r="A403" s="68"/>
      <c r="B403" s="68"/>
      <c r="C403" s="68"/>
      <c r="D403" s="68"/>
      <c r="E403" s="339" t="s">
        <v>863</v>
      </c>
      <c r="F403" s="68" t="s">
        <v>864</v>
      </c>
      <c r="G403" s="68"/>
      <c r="H403" s="68"/>
      <c r="I403" s="68"/>
      <c r="J403" s="68"/>
    </row>
    <row r="404" spans="1:10" ht="15.6" hidden="1" x14ac:dyDescent="0.3">
      <c r="A404" s="68"/>
      <c r="B404" s="68"/>
      <c r="C404" s="68"/>
      <c r="D404" s="68"/>
      <c r="E404" s="339" t="s">
        <v>865</v>
      </c>
      <c r="F404" s="68" t="s">
        <v>866</v>
      </c>
      <c r="G404" s="68"/>
      <c r="H404" s="68"/>
      <c r="I404" s="68"/>
      <c r="J404" s="68"/>
    </row>
    <row r="405" spans="1:10" ht="15.6" hidden="1" x14ac:dyDescent="0.3">
      <c r="A405" s="68"/>
      <c r="B405" s="68"/>
      <c r="C405" s="68"/>
      <c r="D405" s="68"/>
      <c r="E405" s="339" t="s">
        <v>2811</v>
      </c>
      <c r="F405" s="68" t="s">
        <v>2812</v>
      </c>
      <c r="G405" s="68"/>
      <c r="H405" s="68"/>
      <c r="I405" s="68"/>
      <c r="J405" s="68"/>
    </row>
    <row r="406" spans="1:10" ht="15.6" hidden="1" x14ac:dyDescent="0.3">
      <c r="A406" s="68"/>
      <c r="B406" s="68"/>
      <c r="C406" s="68"/>
      <c r="D406" s="68"/>
      <c r="E406" s="339" t="s">
        <v>2813</v>
      </c>
      <c r="F406" s="68" t="s">
        <v>868</v>
      </c>
      <c r="G406" s="68"/>
      <c r="H406" s="68"/>
      <c r="I406" s="68"/>
      <c r="J406" s="68"/>
    </row>
    <row r="407" spans="1:10" ht="15.6" hidden="1" x14ac:dyDescent="0.3">
      <c r="A407" s="68"/>
      <c r="B407" s="68"/>
      <c r="C407" s="68"/>
      <c r="D407" s="68"/>
      <c r="E407" s="339" t="s">
        <v>2814</v>
      </c>
      <c r="F407" s="68" t="s">
        <v>870</v>
      </c>
      <c r="G407" s="68"/>
      <c r="H407" s="68"/>
      <c r="I407" s="68"/>
      <c r="J407" s="68"/>
    </row>
    <row r="408" spans="1:10" ht="15.6" hidden="1" x14ac:dyDescent="0.3">
      <c r="A408" s="68"/>
      <c r="B408" s="68"/>
      <c r="C408" s="68"/>
      <c r="D408" s="68"/>
      <c r="E408" s="339" t="s">
        <v>871</v>
      </c>
      <c r="F408" s="68" t="s">
        <v>2815</v>
      </c>
      <c r="G408" s="68"/>
      <c r="H408" s="68"/>
      <c r="I408" s="68"/>
      <c r="J408" s="68"/>
    </row>
    <row r="409" spans="1:10" ht="15.6" hidden="1" x14ac:dyDescent="0.3">
      <c r="A409" s="68"/>
      <c r="B409" s="68"/>
      <c r="C409" s="68"/>
      <c r="D409" s="68"/>
      <c r="E409" s="339" t="s">
        <v>873</v>
      </c>
      <c r="F409" s="68" t="s">
        <v>2816</v>
      </c>
      <c r="G409" s="68"/>
      <c r="H409" s="68"/>
      <c r="I409" s="68"/>
      <c r="J409" s="68"/>
    </row>
    <row r="410" spans="1:10" ht="15.6" hidden="1" x14ac:dyDescent="0.3">
      <c r="A410" s="68"/>
      <c r="B410" s="68"/>
      <c r="C410" s="68"/>
      <c r="D410" s="68"/>
      <c r="E410" s="339" t="s">
        <v>875</v>
      </c>
      <c r="F410" s="68" t="s">
        <v>876</v>
      </c>
      <c r="G410" s="68"/>
      <c r="H410" s="68"/>
      <c r="I410" s="68"/>
      <c r="J410" s="68"/>
    </row>
    <row r="411" spans="1:10" ht="15.6" hidden="1" x14ac:dyDescent="0.3">
      <c r="A411" s="68"/>
      <c r="B411" s="68"/>
      <c r="C411" s="68"/>
      <c r="D411" s="68"/>
      <c r="E411" s="339" t="s">
        <v>2817</v>
      </c>
      <c r="F411" s="68" t="s">
        <v>878</v>
      </c>
      <c r="G411" s="68"/>
      <c r="H411" s="68"/>
      <c r="I411" s="68"/>
      <c r="J411" s="68"/>
    </row>
    <row r="412" spans="1:10" ht="15.6" hidden="1" x14ac:dyDescent="0.3">
      <c r="A412" s="68"/>
      <c r="B412" s="68"/>
      <c r="C412" s="68"/>
      <c r="D412" s="68"/>
      <c r="E412" s="339" t="s">
        <v>879</v>
      </c>
      <c r="F412" s="68" t="s">
        <v>880</v>
      </c>
      <c r="G412" s="68"/>
      <c r="H412" s="68"/>
      <c r="I412" s="68"/>
      <c r="J412" s="68"/>
    </row>
    <row r="413" spans="1:10" ht="15.6" hidden="1" x14ac:dyDescent="0.3">
      <c r="A413" s="68"/>
      <c r="B413" s="68"/>
      <c r="C413" s="68"/>
      <c r="D413" s="68"/>
      <c r="E413" s="339" t="s">
        <v>2818</v>
      </c>
      <c r="F413" s="68" t="s">
        <v>2819</v>
      </c>
      <c r="G413" s="68"/>
      <c r="H413" s="68"/>
      <c r="I413" s="68"/>
      <c r="J413" s="68"/>
    </row>
    <row r="414" spans="1:10" ht="15.6" hidden="1" x14ac:dyDescent="0.3">
      <c r="A414" s="68"/>
      <c r="B414" s="68"/>
      <c r="C414" s="68"/>
      <c r="D414" s="68"/>
      <c r="E414" s="339" t="s">
        <v>2820</v>
      </c>
      <c r="F414" s="68" t="s">
        <v>2821</v>
      </c>
      <c r="G414" s="68"/>
      <c r="H414" s="68"/>
      <c r="I414" s="68"/>
      <c r="J414" s="68"/>
    </row>
    <row r="415" spans="1:10" ht="15.6" hidden="1" x14ac:dyDescent="0.3">
      <c r="A415" s="68"/>
      <c r="B415" s="68"/>
      <c r="C415" s="68"/>
      <c r="D415" s="68"/>
      <c r="E415" s="339" t="s">
        <v>2822</v>
      </c>
      <c r="F415" s="68" t="s">
        <v>2823</v>
      </c>
      <c r="G415" s="68"/>
      <c r="H415" s="68"/>
      <c r="I415" s="68"/>
      <c r="J415" s="68"/>
    </row>
    <row r="416" spans="1:10" ht="15.6" hidden="1" x14ac:dyDescent="0.3">
      <c r="A416" s="68"/>
      <c r="B416" s="68"/>
      <c r="C416" s="68"/>
      <c r="D416" s="68"/>
      <c r="E416" s="339" t="s">
        <v>2824</v>
      </c>
      <c r="F416" s="68" t="s">
        <v>2825</v>
      </c>
      <c r="G416" s="68"/>
      <c r="H416" s="68"/>
      <c r="I416" s="68"/>
      <c r="J416" s="68"/>
    </row>
    <row r="417" spans="1:10" ht="15.6" hidden="1" x14ac:dyDescent="0.3">
      <c r="A417" s="68"/>
      <c r="B417" s="68"/>
      <c r="C417" s="68"/>
      <c r="D417" s="68"/>
      <c r="E417" s="339" t="s">
        <v>2826</v>
      </c>
      <c r="F417" s="68" t="s">
        <v>2827</v>
      </c>
      <c r="G417" s="68"/>
      <c r="H417" s="68"/>
      <c r="I417" s="68"/>
      <c r="J417" s="68"/>
    </row>
    <row r="418" spans="1:10" ht="15.6" hidden="1" x14ac:dyDescent="0.3">
      <c r="A418" s="68"/>
      <c r="B418" s="68"/>
      <c r="C418" s="68"/>
      <c r="D418" s="68"/>
      <c r="E418" s="339" t="s">
        <v>2828</v>
      </c>
      <c r="F418" s="68" t="s">
        <v>2829</v>
      </c>
      <c r="G418" s="68"/>
      <c r="H418" s="68"/>
      <c r="I418" s="68"/>
      <c r="J418" s="68"/>
    </row>
    <row r="419" spans="1:10" ht="15.6" hidden="1" x14ac:dyDescent="0.3">
      <c r="A419" s="68"/>
      <c r="B419" s="68"/>
      <c r="C419" s="68"/>
      <c r="D419" s="68"/>
      <c r="E419" s="339" t="s">
        <v>2830</v>
      </c>
      <c r="F419" s="68" t="s">
        <v>2831</v>
      </c>
      <c r="G419" s="68"/>
      <c r="H419" s="68"/>
      <c r="I419" s="68"/>
      <c r="J419" s="68"/>
    </row>
    <row r="420" spans="1:10" ht="15.6" hidden="1" x14ac:dyDescent="0.3">
      <c r="A420" s="68"/>
      <c r="B420" s="68"/>
      <c r="C420" s="68"/>
      <c r="D420" s="68"/>
      <c r="E420" s="339" t="s">
        <v>2832</v>
      </c>
      <c r="F420" s="68" t="s">
        <v>2833</v>
      </c>
      <c r="G420" s="68"/>
      <c r="H420" s="68"/>
      <c r="I420" s="68"/>
      <c r="J420" s="68"/>
    </row>
    <row r="421" spans="1:10" ht="15.6" hidden="1" x14ac:dyDescent="0.3">
      <c r="A421" s="68"/>
      <c r="B421" s="68"/>
      <c r="C421" s="68"/>
      <c r="D421" s="68"/>
      <c r="E421" s="339" t="s">
        <v>2834</v>
      </c>
      <c r="F421" s="68" t="s">
        <v>2835</v>
      </c>
      <c r="G421" s="68"/>
      <c r="H421" s="68"/>
      <c r="I421" s="68"/>
      <c r="J421" s="68"/>
    </row>
    <row r="422" spans="1:10" ht="15.6" hidden="1" x14ac:dyDescent="0.3">
      <c r="A422" s="68"/>
      <c r="B422" s="68"/>
      <c r="C422" s="68"/>
      <c r="D422" s="68"/>
      <c r="E422" s="339" t="s">
        <v>2836</v>
      </c>
      <c r="F422" s="68" t="s">
        <v>2837</v>
      </c>
      <c r="G422" s="68"/>
      <c r="H422" s="68"/>
      <c r="I422" s="68"/>
      <c r="J422" s="68"/>
    </row>
    <row r="423" spans="1:10" ht="15.6" hidden="1" x14ac:dyDescent="0.3">
      <c r="A423" s="68"/>
      <c r="B423" s="68"/>
      <c r="C423" s="68"/>
      <c r="D423" s="68"/>
      <c r="E423" s="339" t="s">
        <v>2838</v>
      </c>
      <c r="F423" s="68" t="s">
        <v>2839</v>
      </c>
      <c r="G423" s="68"/>
      <c r="H423" s="68"/>
      <c r="I423" s="68"/>
      <c r="J423" s="68"/>
    </row>
    <row r="424" spans="1:10" ht="15.6" hidden="1" x14ac:dyDescent="0.3">
      <c r="A424" s="68"/>
      <c r="B424" s="68"/>
      <c r="C424" s="68"/>
      <c r="D424" s="68"/>
      <c r="E424" s="339" t="s">
        <v>2840</v>
      </c>
      <c r="F424" s="68" t="s">
        <v>2841</v>
      </c>
      <c r="G424" s="68"/>
      <c r="H424" s="68"/>
      <c r="I424" s="68"/>
      <c r="J424" s="68"/>
    </row>
    <row r="425" spans="1:10" ht="15.6" hidden="1" x14ac:dyDescent="0.3">
      <c r="A425" s="68"/>
      <c r="B425" s="68"/>
      <c r="C425" s="68"/>
      <c r="D425" s="68"/>
      <c r="E425" s="339" t="s">
        <v>2842</v>
      </c>
      <c r="F425" s="68" t="s">
        <v>2843</v>
      </c>
      <c r="G425" s="68"/>
      <c r="H425" s="68"/>
      <c r="I425" s="68"/>
      <c r="J425" s="68"/>
    </row>
    <row r="426" spans="1:10" ht="15.6" hidden="1" x14ac:dyDescent="0.3">
      <c r="A426" s="68"/>
      <c r="B426" s="68"/>
      <c r="C426" s="68"/>
      <c r="D426" s="68"/>
      <c r="E426" s="339" t="s">
        <v>2844</v>
      </c>
      <c r="F426" s="68" t="s">
        <v>2845</v>
      </c>
      <c r="G426" s="68"/>
      <c r="H426" s="68"/>
      <c r="I426" s="68"/>
      <c r="J426" s="68"/>
    </row>
    <row r="427" spans="1:10" ht="15.6" hidden="1" x14ac:dyDescent="0.3">
      <c r="A427" s="68"/>
      <c r="B427" s="68"/>
      <c r="C427" s="68"/>
      <c r="D427" s="68"/>
      <c r="E427" s="339" t="s">
        <v>2846</v>
      </c>
      <c r="F427" s="68" t="s">
        <v>2847</v>
      </c>
      <c r="G427" s="68"/>
      <c r="H427" s="68"/>
      <c r="I427" s="68"/>
      <c r="J427" s="68"/>
    </row>
    <row r="428" spans="1:10" ht="15.6" hidden="1" x14ac:dyDescent="0.3">
      <c r="A428" s="68"/>
      <c r="B428" s="68"/>
      <c r="C428" s="68"/>
      <c r="D428" s="68"/>
      <c r="E428" s="339" t="s">
        <v>2848</v>
      </c>
      <c r="F428" s="68" t="s">
        <v>2849</v>
      </c>
      <c r="G428" s="68"/>
      <c r="H428" s="68"/>
      <c r="I428" s="68"/>
      <c r="J428" s="68"/>
    </row>
    <row r="429" spans="1:10" ht="15.6" hidden="1" x14ac:dyDescent="0.3">
      <c r="A429" s="68"/>
      <c r="B429" s="68"/>
      <c r="C429" s="68"/>
      <c r="D429" s="68"/>
      <c r="E429" s="339" t="s">
        <v>254</v>
      </c>
      <c r="F429" s="68" t="s">
        <v>2850</v>
      </c>
      <c r="G429" s="68"/>
      <c r="H429" s="68"/>
      <c r="I429" s="68"/>
      <c r="J429" s="68"/>
    </row>
    <row r="430" spans="1:10" ht="15.6" hidden="1" x14ac:dyDescent="0.3">
      <c r="A430" s="68"/>
      <c r="B430" s="68"/>
      <c r="C430" s="68"/>
      <c r="D430" s="68"/>
      <c r="E430" s="339" t="s">
        <v>255</v>
      </c>
      <c r="F430" s="68" t="s">
        <v>906</v>
      </c>
      <c r="G430" s="68"/>
      <c r="H430" s="68"/>
      <c r="I430" s="68"/>
      <c r="J430" s="68"/>
    </row>
    <row r="431" spans="1:10" ht="15.6" hidden="1" x14ac:dyDescent="0.3">
      <c r="A431" s="68"/>
      <c r="B431" s="68"/>
      <c r="C431" s="68"/>
      <c r="D431" s="68"/>
      <c r="E431" s="339" t="s">
        <v>2851</v>
      </c>
      <c r="F431" s="68" t="s">
        <v>2852</v>
      </c>
      <c r="G431" s="68"/>
      <c r="H431" s="68"/>
      <c r="I431" s="68"/>
      <c r="J431" s="68"/>
    </row>
    <row r="432" spans="1:10" ht="15.6" hidden="1" x14ac:dyDescent="0.3">
      <c r="A432" s="68"/>
      <c r="B432" s="68"/>
      <c r="C432" s="68"/>
      <c r="D432" s="68"/>
      <c r="E432" s="339" t="s">
        <v>2853</v>
      </c>
      <c r="F432" s="68" t="s">
        <v>2854</v>
      </c>
      <c r="G432" s="68"/>
      <c r="H432" s="68"/>
      <c r="I432" s="68"/>
      <c r="J432" s="68"/>
    </row>
    <row r="433" spans="1:10" ht="15.6" hidden="1" x14ac:dyDescent="0.3">
      <c r="A433" s="68"/>
      <c r="B433" s="68"/>
      <c r="C433" s="68"/>
      <c r="D433" s="68"/>
      <c r="E433" s="339" t="s">
        <v>2855</v>
      </c>
      <c r="F433" s="68" t="s">
        <v>2856</v>
      </c>
      <c r="G433" s="68"/>
      <c r="H433" s="68"/>
      <c r="I433" s="68"/>
      <c r="J433" s="68"/>
    </row>
    <row r="434" spans="1:10" ht="15.6" hidden="1" x14ac:dyDescent="0.3">
      <c r="A434" s="68"/>
      <c r="B434" s="68"/>
      <c r="C434" s="68"/>
      <c r="D434" s="68"/>
      <c r="E434" s="339" t="s">
        <v>2857</v>
      </c>
      <c r="F434" s="68" t="s">
        <v>2858</v>
      </c>
      <c r="G434" s="68"/>
      <c r="H434" s="68"/>
      <c r="I434" s="68"/>
      <c r="J434" s="68"/>
    </row>
    <row r="435" spans="1:10" ht="15.6" hidden="1" x14ac:dyDescent="0.3">
      <c r="A435" s="68"/>
      <c r="B435" s="68"/>
      <c r="C435" s="68"/>
      <c r="D435" s="68"/>
      <c r="E435" s="339" t="s">
        <v>2859</v>
      </c>
      <c r="F435" s="68" t="s">
        <v>914</v>
      </c>
      <c r="G435" s="68"/>
      <c r="H435" s="68"/>
      <c r="I435" s="68"/>
      <c r="J435" s="68"/>
    </row>
    <row r="436" spans="1:10" ht="15.6" hidden="1" x14ac:dyDescent="0.3">
      <c r="A436" s="68"/>
      <c r="B436" s="68"/>
      <c r="C436" s="68"/>
      <c r="D436" s="68"/>
      <c r="E436" s="339" t="s">
        <v>2860</v>
      </c>
      <c r="F436" s="68" t="s">
        <v>916</v>
      </c>
      <c r="G436" s="68"/>
      <c r="H436" s="68"/>
      <c r="I436" s="68"/>
      <c r="J436" s="68"/>
    </row>
    <row r="437" spans="1:10" ht="15.6" hidden="1" x14ac:dyDescent="0.3">
      <c r="A437" s="68"/>
      <c r="B437" s="68"/>
      <c r="C437" s="68"/>
      <c r="D437" s="68"/>
      <c r="E437" s="339" t="s">
        <v>2861</v>
      </c>
      <c r="F437" s="68" t="s">
        <v>918</v>
      </c>
      <c r="G437" s="68"/>
      <c r="H437" s="68"/>
      <c r="I437" s="68"/>
      <c r="J437" s="68"/>
    </row>
    <row r="438" spans="1:10" ht="15.6" hidden="1" x14ac:dyDescent="0.3">
      <c r="A438" s="68"/>
      <c r="B438" s="68"/>
      <c r="C438" s="68"/>
      <c r="D438" s="68"/>
      <c r="E438" s="339" t="s">
        <v>2862</v>
      </c>
      <c r="F438" s="68" t="s">
        <v>919</v>
      </c>
      <c r="G438" s="68"/>
      <c r="H438" s="68"/>
      <c r="I438" s="68"/>
      <c r="J438" s="68"/>
    </row>
    <row r="439" spans="1:10" ht="15.6" hidden="1" x14ac:dyDescent="0.3">
      <c r="A439" s="68"/>
      <c r="B439" s="68"/>
      <c r="C439" s="68"/>
      <c r="D439" s="68"/>
      <c r="E439" s="339" t="s">
        <v>2863</v>
      </c>
      <c r="F439" s="68" t="s">
        <v>921</v>
      </c>
      <c r="G439" s="68"/>
      <c r="H439" s="68"/>
      <c r="I439" s="68"/>
      <c r="J439" s="68"/>
    </row>
    <row r="440" spans="1:10" ht="15.6" hidden="1" x14ac:dyDescent="0.3">
      <c r="A440" s="68"/>
      <c r="B440" s="68"/>
      <c r="C440" s="68"/>
      <c r="D440" s="68"/>
      <c r="E440" s="339" t="s">
        <v>2864</v>
      </c>
      <c r="F440" s="68" t="s">
        <v>923</v>
      </c>
      <c r="G440" s="68"/>
      <c r="H440" s="68"/>
      <c r="I440" s="68"/>
      <c r="J440" s="68"/>
    </row>
    <row r="441" spans="1:10" ht="15.6" hidden="1" x14ac:dyDescent="0.3">
      <c r="A441" s="68"/>
      <c r="B441" s="68"/>
      <c r="C441" s="68"/>
      <c r="D441" s="68"/>
      <c r="E441" s="339" t="s">
        <v>2865</v>
      </c>
      <c r="F441" s="68" t="s">
        <v>924</v>
      </c>
      <c r="G441" s="68"/>
      <c r="H441" s="68"/>
      <c r="I441" s="68"/>
      <c r="J441" s="68"/>
    </row>
    <row r="442" spans="1:10" ht="15.6" hidden="1" x14ac:dyDescent="0.3">
      <c r="A442" s="68"/>
      <c r="B442" s="68"/>
      <c r="C442" s="68"/>
      <c r="D442" s="68"/>
      <c r="E442" s="339" t="s">
        <v>2866</v>
      </c>
      <c r="F442" s="68" t="s">
        <v>926</v>
      </c>
      <c r="G442" s="68"/>
      <c r="H442" s="68"/>
      <c r="I442" s="68"/>
      <c r="J442" s="68"/>
    </row>
    <row r="443" spans="1:10" ht="15.6" hidden="1" x14ac:dyDescent="0.3">
      <c r="A443" s="68"/>
      <c r="B443" s="68"/>
      <c r="C443" s="68"/>
      <c r="D443" s="68"/>
      <c r="E443" s="339" t="s">
        <v>2867</v>
      </c>
      <c r="F443" s="68" t="s">
        <v>928</v>
      </c>
      <c r="G443" s="68"/>
      <c r="H443" s="68"/>
      <c r="I443" s="68"/>
      <c r="J443" s="68"/>
    </row>
    <row r="444" spans="1:10" ht="15.6" hidden="1" x14ac:dyDescent="0.3">
      <c r="A444" s="68"/>
      <c r="B444" s="68"/>
      <c r="C444" s="68"/>
      <c r="D444" s="68"/>
      <c r="E444" s="339" t="s">
        <v>2868</v>
      </c>
      <c r="F444" s="68" t="s">
        <v>930</v>
      </c>
      <c r="G444" s="68"/>
      <c r="H444" s="68"/>
      <c r="I444" s="68"/>
      <c r="J444" s="68"/>
    </row>
    <row r="445" spans="1:10" ht="15.6" hidden="1" x14ac:dyDescent="0.3">
      <c r="A445" s="68"/>
      <c r="B445" s="68"/>
      <c r="C445" s="68"/>
      <c r="D445" s="68"/>
      <c r="E445" s="339" t="s">
        <v>2869</v>
      </c>
      <c r="F445" s="68" t="s">
        <v>2870</v>
      </c>
      <c r="G445" s="68"/>
      <c r="H445" s="68"/>
      <c r="I445" s="68"/>
      <c r="J445" s="68"/>
    </row>
    <row r="446" spans="1:10" ht="15.6" hidden="1" x14ac:dyDescent="0.3">
      <c r="A446" s="68"/>
      <c r="B446" s="68"/>
      <c r="C446" s="68"/>
      <c r="D446" s="68"/>
      <c r="E446" s="339" t="s">
        <v>2871</v>
      </c>
      <c r="F446" s="68" t="s">
        <v>2872</v>
      </c>
      <c r="G446" s="68"/>
      <c r="H446" s="68"/>
      <c r="I446" s="68"/>
      <c r="J446" s="68"/>
    </row>
    <row r="447" spans="1:10" ht="15.6" hidden="1" x14ac:dyDescent="0.3">
      <c r="A447" s="68"/>
      <c r="B447" s="68"/>
      <c r="C447" s="68"/>
      <c r="D447" s="68"/>
      <c r="E447" s="339" t="s">
        <v>2873</v>
      </c>
      <c r="F447" s="68" t="s">
        <v>2874</v>
      </c>
      <c r="G447" s="68"/>
      <c r="H447" s="68"/>
      <c r="I447" s="68"/>
      <c r="J447" s="68"/>
    </row>
    <row r="448" spans="1:10" ht="15.6" hidden="1" x14ac:dyDescent="0.3">
      <c r="A448" s="68"/>
      <c r="B448" s="68"/>
      <c r="C448" s="68"/>
      <c r="D448" s="68"/>
      <c r="E448" s="339" t="s">
        <v>2875</v>
      </c>
      <c r="F448" s="68" t="s">
        <v>2876</v>
      </c>
      <c r="G448" s="68"/>
      <c r="H448" s="68"/>
      <c r="I448" s="68"/>
      <c r="J448" s="68"/>
    </row>
    <row r="449" spans="1:10" ht="15.6" hidden="1" x14ac:dyDescent="0.3">
      <c r="A449" s="68"/>
      <c r="B449" s="68"/>
      <c r="C449" s="68"/>
      <c r="D449" s="68"/>
      <c r="E449" s="339" t="s">
        <v>2877</v>
      </c>
      <c r="F449" s="68" t="s">
        <v>2878</v>
      </c>
      <c r="G449" s="68"/>
      <c r="H449" s="68"/>
      <c r="I449" s="68"/>
      <c r="J449" s="68"/>
    </row>
    <row r="450" spans="1:10" ht="15.6" hidden="1" x14ac:dyDescent="0.3">
      <c r="A450" s="68"/>
      <c r="B450" s="68"/>
      <c r="C450" s="68"/>
      <c r="D450" s="68"/>
      <c r="E450" s="339" t="s">
        <v>2879</v>
      </c>
      <c r="F450" s="68" t="s">
        <v>2880</v>
      </c>
      <c r="G450" s="68"/>
      <c r="H450" s="68"/>
      <c r="I450" s="68"/>
      <c r="J450" s="68"/>
    </row>
    <row r="451" spans="1:10" ht="15.6" hidden="1" x14ac:dyDescent="0.3">
      <c r="A451" s="68"/>
      <c r="B451" s="68"/>
      <c r="C451" s="68"/>
      <c r="D451" s="68"/>
      <c r="E451" s="339" t="s">
        <v>2881</v>
      </c>
      <c r="F451" s="68" t="s">
        <v>2882</v>
      </c>
      <c r="G451" s="68"/>
      <c r="H451" s="68"/>
      <c r="I451" s="68"/>
      <c r="J451" s="68"/>
    </row>
    <row r="452" spans="1:10" ht="15.6" hidden="1" x14ac:dyDescent="0.3">
      <c r="A452" s="68"/>
      <c r="B452" s="68"/>
      <c r="C452" s="68"/>
      <c r="D452" s="68"/>
      <c r="E452" s="339" t="s">
        <v>2883</v>
      </c>
      <c r="F452" s="68" t="s">
        <v>2884</v>
      </c>
      <c r="G452" s="68"/>
      <c r="H452" s="68"/>
      <c r="I452" s="68"/>
      <c r="J452" s="68"/>
    </row>
    <row r="453" spans="1:10" ht="15.6" hidden="1" x14ac:dyDescent="0.3">
      <c r="A453" s="68"/>
      <c r="B453" s="68"/>
      <c r="C453" s="68"/>
      <c r="D453" s="68"/>
      <c r="E453" s="339" t="s">
        <v>2885</v>
      </c>
      <c r="F453" s="68" t="s">
        <v>2886</v>
      </c>
      <c r="G453" s="68"/>
      <c r="H453" s="68"/>
      <c r="I453" s="68"/>
      <c r="J453" s="68"/>
    </row>
    <row r="454" spans="1:10" ht="15.6" hidden="1" x14ac:dyDescent="0.3">
      <c r="A454" s="68"/>
      <c r="B454" s="68"/>
      <c r="C454" s="68"/>
      <c r="D454" s="68"/>
      <c r="E454" s="339" t="s">
        <v>2887</v>
      </c>
      <c r="F454" s="68" t="s">
        <v>2888</v>
      </c>
      <c r="G454" s="68"/>
      <c r="H454" s="68"/>
      <c r="I454" s="68"/>
      <c r="J454" s="68"/>
    </row>
    <row r="455" spans="1:10" ht="15.6" hidden="1" x14ac:dyDescent="0.3">
      <c r="A455" s="68"/>
      <c r="B455" s="68"/>
      <c r="C455" s="68"/>
      <c r="D455" s="68"/>
      <c r="E455" s="339" t="s">
        <v>2889</v>
      </c>
      <c r="F455" s="68" t="s">
        <v>2890</v>
      </c>
      <c r="G455" s="68"/>
      <c r="H455" s="68"/>
      <c r="I455" s="68"/>
      <c r="J455" s="68"/>
    </row>
    <row r="456" spans="1:10" ht="15.6" hidden="1" x14ac:dyDescent="0.3">
      <c r="A456" s="68"/>
      <c r="B456" s="68"/>
      <c r="C456" s="68"/>
      <c r="D456" s="68"/>
      <c r="E456" s="339" t="s">
        <v>2891</v>
      </c>
      <c r="F456" s="68" t="s">
        <v>2892</v>
      </c>
      <c r="G456" s="68"/>
      <c r="H456" s="68"/>
      <c r="I456" s="68"/>
      <c r="J456" s="68"/>
    </row>
    <row r="457" spans="1:10" ht="15.6" hidden="1" x14ac:dyDescent="0.3">
      <c r="A457" s="68"/>
      <c r="B457" s="68"/>
      <c r="C457" s="68"/>
      <c r="D457" s="68"/>
      <c r="E457" s="339" t="s">
        <v>2893</v>
      </c>
      <c r="F457" s="68" t="s">
        <v>2894</v>
      </c>
      <c r="G457" s="68"/>
      <c r="H457" s="68"/>
      <c r="I457" s="68"/>
      <c r="J457" s="68"/>
    </row>
    <row r="458" spans="1:10" ht="15.6" hidden="1" x14ac:dyDescent="0.3">
      <c r="A458" s="68"/>
      <c r="B458" s="68"/>
      <c r="C458" s="68"/>
      <c r="D458" s="68"/>
      <c r="E458" s="339" t="s">
        <v>2895</v>
      </c>
      <c r="F458" s="68" t="s">
        <v>2896</v>
      </c>
      <c r="G458" s="68"/>
      <c r="H458" s="68"/>
      <c r="I458" s="68"/>
      <c r="J458" s="68"/>
    </row>
    <row r="459" spans="1:10" ht="15.6" hidden="1" x14ac:dyDescent="0.3">
      <c r="A459" s="68"/>
      <c r="B459" s="68"/>
      <c r="C459" s="68"/>
      <c r="D459" s="68"/>
      <c r="E459" s="339" t="s">
        <v>2897</v>
      </c>
      <c r="F459" s="68" t="s">
        <v>2898</v>
      </c>
      <c r="G459" s="68"/>
      <c r="H459" s="68"/>
      <c r="I459" s="68"/>
      <c r="J459" s="68"/>
    </row>
    <row r="460" spans="1:10" ht="15.6" hidden="1" x14ac:dyDescent="0.3">
      <c r="A460" s="68"/>
      <c r="B460" s="68"/>
      <c r="C460" s="68"/>
      <c r="D460" s="68"/>
      <c r="E460" s="339" t="s">
        <v>2899</v>
      </c>
      <c r="F460" s="68" t="s">
        <v>2900</v>
      </c>
      <c r="G460" s="68"/>
      <c r="H460" s="68"/>
      <c r="I460" s="68"/>
      <c r="J460" s="68"/>
    </row>
    <row r="461" spans="1:10" ht="15.6" hidden="1" x14ac:dyDescent="0.3">
      <c r="A461" s="68"/>
      <c r="B461" s="68"/>
      <c r="C461" s="68"/>
      <c r="D461" s="68"/>
      <c r="E461" s="339" t="s">
        <v>2901</v>
      </c>
      <c r="F461" s="68" t="s">
        <v>2902</v>
      </c>
      <c r="G461" s="68"/>
      <c r="H461" s="68"/>
      <c r="I461" s="68"/>
      <c r="J461" s="68"/>
    </row>
    <row r="462" spans="1:10" ht="15.6" hidden="1" x14ac:dyDescent="0.3">
      <c r="A462" s="68"/>
      <c r="B462" s="68"/>
      <c r="C462" s="68"/>
      <c r="D462" s="68"/>
      <c r="E462" s="339" t="s">
        <v>2903</v>
      </c>
      <c r="F462" s="68" t="s">
        <v>2904</v>
      </c>
      <c r="G462" s="68"/>
      <c r="H462" s="68"/>
      <c r="I462" s="68"/>
      <c r="J462" s="68"/>
    </row>
    <row r="463" spans="1:10" ht="15.6" hidden="1" x14ac:dyDescent="0.3">
      <c r="A463" s="68"/>
      <c r="B463" s="68"/>
      <c r="C463" s="68"/>
      <c r="D463" s="68"/>
      <c r="E463" s="339" t="s">
        <v>2905</v>
      </c>
      <c r="F463" s="68" t="s">
        <v>2906</v>
      </c>
      <c r="G463" s="68"/>
      <c r="H463" s="68"/>
      <c r="I463" s="68"/>
      <c r="J463" s="68"/>
    </row>
    <row r="464" spans="1:10" ht="15.6" hidden="1" x14ac:dyDescent="0.3">
      <c r="A464" s="68"/>
      <c r="B464" s="68"/>
      <c r="C464" s="68"/>
      <c r="D464" s="68"/>
      <c r="E464" s="339" t="s">
        <v>2907</v>
      </c>
      <c r="F464" s="68" t="s">
        <v>2908</v>
      </c>
      <c r="G464" s="68"/>
      <c r="H464" s="68"/>
      <c r="I464" s="68"/>
      <c r="J464" s="68"/>
    </row>
    <row r="465" spans="1:10" ht="15.6" hidden="1" x14ac:dyDescent="0.3">
      <c r="A465" s="68"/>
      <c r="B465" s="68"/>
      <c r="C465" s="68"/>
      <c r="D465" s="68"/>
      <c r="E465" s="339" t="s">
        <v>2909</v>
      </c>
      <c r="F465" s="68" t="s">
        <v>2910</v>
      </c>
      <c r="G465" s="68"/>
      <c r="H465" s="68"/>
      <c r="I465" s="68"/>
      <c r="J465" s="68"/>
    </row>
    <row r="466" spans="1:10" ht="15.6" hidden="1" x14ac:dyDescent="0.3">
      <c r="A466" s="68"/>
      <c r="B466" s="68"/>
      <c r="C466" s="68"/>
      <c r="D466" s="68"/>
      <c r="E466" s="339" t="s">
        <v>2911</v>
      </c>
      <c r="F466" s="68" t="s">
        <v>2912</v>
      </c>
      <c r="G466" s="68"/>
      <c r="H466" s="68"/>
      <c r="I466" s="68"/>
      <c r="J466" s="68"/>
    </row>
    <row r="467" spans="1:10" ht="15.6" hidden="1" x14ac:dyDescent="0.3">
      <c r="A467" s="68"/>
      <c r="B467" s="68"/>
      <c r="C467" s="68"/>
      <c r="D467" s="68"/>
      <c r="E467" s="339" t="s">
        <v>2913</v>
      </c>
      <c r="F467" s="68" t="s">
        <v>2914</v>
      </c>
      <c r="G467" s="68"/>
      <c r="H467" s="68"/>
      <c r="I467" s="68"/>
      <c r="J467" s="68"/>
    </row>
    <row r="468" spans="1:10" ht="15.6" hidden="1" x14ac:dyDescent="0.3">
      <c r="A468" s="68"/>
      <c r="B468" s="68"/>
      <c r="C468" s="68"/>
      <c r="D468" s="68"/>
      <c r="E468" s="339" t="s">
        <v>2915</v>
      </c>
      <c r="F468" s="68" t="s">
        <v>2916</v>
      </c>
      <c r="G468" s="68"/>
      <c r="H468" s="68"/>
      <c r="I468" s="68"/>
      <c r="J468" s="68"/>
    </row>
    <row r="469" spans="1:10" ht="15.6" hidden="1" x14ac:dyDescent="0.3">
      <c r="A469" s="68"/>
      <c r="B469" s="68"/>
      <c r="C469" s="68"/>
      <c r="D469" s="68"/>
      <c r="E469" s="339" t="s">
        <v>971</v>
      </c>
      <c r="F469" s="68" t="s">
        <v>972</v>
      </c>
      <c r="G469" s="68"/>
      <c r="H469" s="68"/>
      <c r="I469" s="68"/>
      <c r="J469" s="68"/>
    </row>
    <row r="470" spans="1:10" ht="15.6" hidden="1" x14ac:dyDescent="0.3">
      <c r="A470" s="68"/>
      <c r="B470" s="68"/>
      <c r="C470" s="68"/>
      <c r="D470" s="68"/>
      <c r="E470" s="339" t="s">
        <v>973</v>
      </c>
      <c r="F470" s="68" t="s">
        <v>974</v>
      </c>
      <c r="G470" s="68"/>
      <c r="H470" s="68"/>
      <c r="I470" s="68"/>
      <c r="J470" s="68"/>
    </row>
    <row r="471" spans="1:10" ht="15.6" hidden="1" x14ac:dyDescent="0.3">
      <c r="A471" s="68"/>
      <c r="B471" s="68"/>
      <c r="C471" s="68"/>
      <c r="D471" s="68"/>
      <c r="E471" s="339" t="s">
        <v>975</v>
      </c>
      <c r="F471" s="68" t="s">
        <v>2917</v>
      </c>
      <c r="G471" s="68"/>
      <c r="H471" s="68"/>
      <c r="I471" s="68"/>
      <c r="J471" s="68"/>
    </row>
    <row r="472" spans="1:10" ht="15.6" hidden="1" x14ac:dyDescent="0.3">
      <c r="A472" s="68"/>
      <c r="B472" s="68"/>
      <c r="C472" s="68"/>
      <c r="D472" s="68"/>
      <c r="E472" s="339" t="s">
        <v>977</v>
      </c>
      <c r="F472" s="68" t="s">
        <v>978</v>
      </c>
      <c r="G472" s="68"/>
      <c r="H472" s="68"/>
      <c r="I472" s="68"/>
      <c r="J472" s="68"/>
    </row>
    <row r="473" spans="1:10" ht="15.6" hidden="1" x14ac:dyDescent="0.3">
      <c r="A473" s="68"/>
      <c r="B473" s="68"/>
      <c r="C473" s="68"/>
      <c r="D473" s="68"/>
      <c r="E473" s="339" t="s">
        <v>2918</v>
      </c>
      <c r="F473" s="68" t="s">
        <v>2919</v>
      </c>
      <c r="G473" s="68"/>
      <c r="H473" s="68"/>
      <c r="I473" s="68"/>
      <c r="J473" s="68"/>
    </row>
    <row r="474" spans="1:10" ht="15.6" hidden="1" x14ac:dyDescent="0.3">
      <c r="A474" s="68"/>
      <c r="B474" s="68"/>
      <c r="C474" s="68"/>
      <c r="D474" s="68"/>
      <c r="E474" s="339" t="s">
        <v>1318</v>
      </c>
      <c r="F474" s="68" t="s">
        <v>2920</v>
      </c>
      <c r="G474" s="68"/>
      <c r="H474" s="68"/>
      <c r="I474" s="68"/>
      <c r="J474" s="68"/>
    </row>
    <row r="475" spans="1:10" ht="15.6" hidden="1" x14ac:dyDescent="0.3">
      <c r="A475" s="68"/>
      <c r="B475" s="68"/>
      <c r="C475" s="68"/>
      <c r="D475" s="68"/>
      <c r="E475" s="339" t="s">
        <v>1319</v>
      </c>
      <c r="F475" s="68" t="s">
        <v>2921</v>
      </c>
      <c r="G475" s="68"/>
      <c r="H475" s="68"/>
      <c r="I475" s="68"/>
      <c r="J475" s="68"/>
    </row>
    <row r="476" spans="1:10" ht="15.6" hidden="1" x14ac:dyDescent="0.3">
      <c r="A476" s="68"/>
      <c r="B476" s="68"/>
      <c r="C476" s="68"/>
      <c r="D476" s="68"/>
      <c r="E476" s="339" t="s">
        <v>2922</v>
      </c>
      <c r="F476" s="68" t="s">
        <v>2923</v>
      </c>
      <c r="G476" s="68"/>
      <c r="H476" s="68"/>
      <c r="I476" s="68"/>
      <c r="J476" s="68"/>
    </row>
    <row r="477" spans="1:10" ht="15.6" hidden="1" x14ac:dyDescent="0.3">
      <c r="A477" s="68"/>
      <c r="B477" s="68"/>
      <c r="C477" s="68"/>
      <c r="D477" s="68"/>
      <c r="E477" s="339" t="s">
        <v>2924</v>
      </c>
      <c r="F477" s="68" t="s">
        <v>2925</v>
      </c>
      <c r="G477" s="68"/>
      <c r="H477" s="68"/>
      <c r="I477" s="68"/>
      <c r="J477" s="68"/>
    </row>
    <row r="478" spans="1:10" ht="15.6" hidden="1" x14ac:dyDescent="0.3">
      <c r="A478" s="68"/>
      <c r="B478" s="68"/>
      <c r="C478" s="68"/>
      <c r="D478" s="68"/>
      <c r="E478" s="339" t="s">
        <v>2926</v>
      </c>
      <c r="F478" s="68" t="s">
        <v>2927</v>
      </c>
      <c r="G478" s="68"/>
      <c r="H478" s="68"/>
      <c r="I478" s="68"/>
      <c r="J478" s="68"/>
    </row>
    <row r="479" spans="1:10" ht="15.6" hidden="1" x14ac:dyDescent="0.3">
      <c r="A479" s="68"/>
      <c r="B479" s="68"/>
      <c r="C479" s="68"/>
      <c r="D479" s="68"/>
      <c r="E479" s="339" t="s">
        <v>2928</v>
      </c>
      <c r="F479" s="68" t="s">
        <v>2929</v>
      </c>
      <c r="G479" s="68"/>
      <c r="H479" s="68"/>
      <c r="I479" s="68"/>
      <c r="J479" s="68"/>
    </row>
    <row r="480" spans="1:10" ht="15.6" hidden="1" x14ac:dyDescent="0.3">
      <c r="A480" s="68"/>
      <c r="B480" s="68"/>
      <c r="C480" s="68"/>
      <c r="D480" s="68"/>
      <c r="E480" s="339" t="s">
        <v>2930</v>
      </c>
      <c r="F480" s="68" t="s">
        <v>2931</v>
      </c>
      <c r="G480" s="68"/>
      <c r="H480" s="68"/>
      <c r="I480" s="68"/>
      <c r="J480" s="68"/>
    </row>
    <row r="481" spans="1:10" ht="15.6" hidden="1" x14ac:dyDescent="0.3">
      <c r="A481" s="68"/>
      <c r="B481" s="68"/>
      <c r="C481" s="68"/>
      <c r="D481" s="68"/>
      <c r="E481" s="339" t="s">
        <v>2932</v>
      </c>
      <c r="F481" s="68" t="s">
        <v>2933</v>
      </c>
      <c r="G481" s="68"/>
      <c r="H481" s="68"/>
      <c r="I481" s="68"/>
      <c r="J481" s="68"/>
    </row>
    <row r="482" spans="1:10" ht="15.6" hidden="1" x14ac:dyDescent="0.3">
      <c r="A482" s="68"/>
      <c r="B482" s="68"/>
      <c r="C482" s="68"/>
      <c r="D482" s="68"/>
      <c r="E482" s="339" t="s">
        <v>990</v>
      </c>
      <c r="F482" s="68" t="s">
        <v>991</v>
      </c>
      <c r="G482" s="68"/>
      <c r="H482" s="68"/>
      <c r="I482" s="68"/>
      <c r="J482" s="68"/>
    </row>
    <row r="483" spans="1:10" ht="15.6" hidden="1" x14ac:dyDescent="0.3">
      <c r="A483" s="68"/>
      <c r="B483" s="68"/>
      <c r="C483" s="68"/>
      <c r="D483" s="68"/>
      <c r="E483" s="339" t="s">
        <v>992</v>
      </c>
      <c r="F483" s="68" t="s">
        <v>2934</v>
      </c>
      <c r="G483" s="68"/>
      <c r="H483" s="68"/>
      <c r="I483" s="68"/>
      <c r="J483" s="68"/>
    </row>
    <row r="484" spans="1:10" ht="15.6" hidden="1" x14ac:dyDescent="0.3">
      <c r="A484" s="68"/>
      <c r="B484" s="68"/>
      <c r="C484" s="68"/>
      <c r="D484" s="68"/>
      <c r="E484" s="339" t="s">
        <v>994</v>
      </c>
      <c r="F484" s="68" t="s">
        <v>995</v>
      </c>
      <c r="G484" s="68"/>
      <c r="H484" s="68"/>
      <c r="I484" s="68"/>
      <c r="J484" s="68"/>
    </row>
    <row r="485" spans="1:10" ht="15.6" hidden="1" x14ac:dyDescent="0.3">
      <c r="A485" s="68"/>
      <c r="B485" s="68"/>
      <c r="C485" s="68"/>
      <c r="D485" s="68"/>
      <c r="E485" s="339" t="s">
        <v>996</v>
      </c>
      <c r="F485" s="68" t="s">
        <v>997</v>
      </c>
      <c r="G485" s="68"/>
      <c r="H485" s="68"/>
      <c r="I485" s="68"/>
      <c r="J485" s="68"/>
    </row>
    <row r="486" spans="1:10" ht="15.6" hidden="1" x14ac:dyDescent="0.3">
      <c r="A486" s="68"/>
      <c r="B486" s="68"/>
      <c r="C486" s="68"/>
      <c r="D486" s="68"/>
      <c r="E486" s="339" t="s">
        <v>2935</v>
      </c>
      <c r="F486" s="68" t="s">
        <v>2936</v>
      </c>
      <c r="G486" s="68"/>
      <c r="H486" s="68"/>
      <c r="I486" s="68"/>
      <c r="J486" s="68"/>
    </row>
    <row r="487" spans="1:10" ht="15.6" hidden="1" x14ac:dyDescent="0.3">
      <c r="A487" s="68"/>
      <c r="B487" s="68"/>
      <c r="C487" s="68"/>
      <c r="D487" s="68"/>
      <c r="E487" s="339" t="s">
        <v>2937</v>
      </c>
      <c r="F487" s="68" t="s">
        <v>2938</v>
      </c>
      <c r="G487" s="68"/>
      <c r="H487" s="68"/>
      <c r="I487" s="68"/>
      <c r="J487" s="68"/>
    </row>
    <row r="488" spans="1:10" ht="15.6" hidden="1" x14ac:dyDescent="0.3">
      <c r="A488" s="68"/>
      <c r="B488" s="68"/>
      <c r="C488" s="68"/>
      <c r="D488" s="68"/>
      <c r="E488" s="339" t="s">
        <v>2939</v>
      </c>
      <c r="F488" s="68" t="s">
        <v>2940</v>
      </c>
      <c r="G488" s="68"/>
      <c r="H488" s="68"/>
      <c r="I488" s="68"/>
      <c r="J488" s="68"/>
    </row>
    <row r="489" spans="1:10" ht="15.6" hidden="1" x14ac:dyDescent="0.3">
      <c r="A489" s="68"/>
      <c r="B489" s="68"/>
      <c r="C489" s="68"/>
      <c r="D489" s="68"/>
      <c r="E489" s="339" t="s">
        <v>2941</v>
      </c>
      <c r="F489" s="68" t="s">
        <v>2942</v>
      </c>
      <c r="G489" s="68"/>
      <c r="H489" s="68"/>
      <c r="I489" s="68"/>
      <c r="J489" s="68"/>
    </row>
    <row r="490" spans="1:10" ht="15.6" hidden="1" x14ac:dyDescent="0.3">
      <c r="A490" s="68"/>
      <c r="B490" s="68"/>
      <c r="C490" s="68"/>
      <c r="D490" s="68"/>
      <c r="E490" s="339" t="s">
        <v>2943</v>
      </c>
      <c r="F490" s="68" t="s">
        <v>2944</v>
      </c>
      <c r="G490" s="68"/>
      <c r="H490" s="68"/>
      <c r="I490" s="68"/>
      <c r="J490" s="68"/>
    </row>
    <row r="491" spans="1:10" ht="15.6" hidden="1" x14ac:dyDescent="0.3">
      <c r="A491" s="68"/>
      <c r="B491" s="68"/>
      <c r="C491" s="68"/>
      <c r="D491" s="68"/>
      <c r="E491" s="339" t="s">
        <v>2945</v>
      </c>
      <c r="F491" s="68" t="s">
        <v>2946</v>
      </c>
      <c r="G491" s="68"/>
      <c r="H491" s="68"/>
      <c r="I491" s="68"/>
      <c r="J491" s="68"/>
    </row>
    <row r="492" spans="1:10" ht="15.6" hidden="1" x14ac:dyDescent="0.3">
      <c r="A492" s="68"/>
      <c r="B492" s="68"/>
      <c r="C492" s="68"/>
      <c r="D492" s="68"/>
      <c r="E492" s="339" t="s">
        <v>2947</v>
      </c>
      <c r="F492" s="68" t="s">
        <v>2948</v>
      </c>
      <c r="G492" s="68"/>
      <c r="H492" s="68"/>
      <c r="I492" s="68"/>
      <c r="J492" s="68"/>
    </row>
    <row r="493" spans="1:10" ht="15.6" hidden="1" x14ac:dyDescent="0.3">
      <c r="A493" s="68"/>
      <c r="B493" s="68"/>
      <c r="C493" s="68"/>
      <c r="D493" s="68"/>
      <c r="E493" s="339" t="s">
        <v>2949</v>
      </c>
      <c r="F493" s="68" t="s">
        <v>2950</v>
      </c>
      <c r="G493" s="68"/>
      <c r="H493" s="68"/>
      <c r="I493" s="68"/>
      <c r="J493" s="68"/>
    </row>
    <row r="494" spans="1:10" ht="15.6" hidden="1" x14ac:dyDescent="0.3">
      <c r="A494" s="68"/>
      <c r="B494" s="68"/>
      <c r="C494" s="68"/>
      <c r="D494" s="68"/>
      <c r="E494" s="339" t="s">
        <v>2951</v>
      </c>
      <c r="F494" s="68" t="s">
        <v>2952</v>
      </c>
      <c r="G494" s="68"/>
      <c r="H494" s="68"/>
      <c r="I494" s="68"/>
      <c r="J494" s="68"/>
    </row>
    <row r="495" spans="1:10" ht="15.6" hidden="1" x14ac:dyDescent="0.3">
      <c r="A495" s="68"/>
      <c r="B495" s="68"/>
      <c r="C495" s="68"/>
      <c r="D495" s="68"/>
      <c r="E495" s="339" t="s">
        <v>2953</v>
      </c>
      <c r="F495" s="68" t="s">
        <v>2954</v>
      </c>
      <c r="G495" s="68"/>
      <c r="H495" s="68"/>
      <c r="I495" s="68"/>
      <c r="J495" s="68"/>
    </row>
    <row r="496" spans="1:10" ht="15.6" hidden="1" x14ac:dyDescent="0.3">
      <c r="A496" s="68"/>
      <c r="B496" s="68"/>
      <c r="C496" s="68"/>
      <c r="D496" s="68"/>
      <c r="E496" s="339" t="s">
        <v>2955</v>
      </c>
      <c r="F496" s="68" t="s">
        <v>2956</v>
      </c>
      <c r="G496" s="68"/>
      <c r="H496" s="68"/>
      <c r="I496" s="68"/>
      <c r="J496" s="68"/>
    </row>
    <row r="497" spans="1:10" ht="15.6" hidden="1" x14ac:dyDescent="0.3">
      <c r="A497" s="68"/>
      <c r="B497" s="68"/>
      <c r="C497" s="68"/>
      <c r="D497" s="68"/>
      <c r="E497" s="339" t="s">
        <v>2957</v>
      </c>
      <c r="F497" s="68" t="s">
        <v>2958</v>
      </c>
      <c r="G497" s="68"/>
      <c r="H497" s="68"/>
      <c r="I497" s="68"/>
      <c r="J497" s="68"/>
    </row>
    <row r="498" spans="1:10" ht="15.6" hidden="1" x14ac:dyDescent="0.3">
      <c r="A498" s="68"/>
      <c r="B498" s="68"/>
      <c r="C498" s="68"/>
      <c r="D498" s="68"/>
      <c r="E498" s="339" t="s">
        <v>2959</v>
      </c>
      <c r="F498" s="68" t="s">
        <v>2960</v>
      </c>
      <c r="G498" s="68"/>
      <c r="H498" s="68"/>
      <c r="I498" s="68"/>
      <c r="J498" s="68"/>
    </row>
    <row r="499" spans="1:10" ht="15.6" hidden="1" x14ac:dyDescent="0.3">
      <c r="A499" s="68"/>
      <c r="B499" s="68"/>
      <c r="C499" s="68"/>
      <c r="D499" s="68"/>
      <c r="E499" s="339" t="s">
        <v>2961</v>
      </c>
      <c r="F499" s="68" t="s">
        <v>2962</v>
      </c>
      <c r="G499" s="68"/>
      <c r="H499" s="68"/>
      <c r="I499" s="68"/>
      <c r="J499" s="68"/>
    </row>
    <row r="500" spans="1:10" ht="15.6" hidden="1" x14ac:dyDescent="0.3">
      <c r="A500" s="68"/>
      <c r="B500" s="68"/>
      <c r="C500" s="68"/>
      <c r="D500" s="68"/>
      <c r="E500" s="339" t="s">
        <v>2963</v>
      </c>
      <c r="F500" s="68" t="s">
        <v>2964</v>
      </c>
      <c r="G500" s="68"/>
      <c r="H500" s="68"/>
      <c r="I500" s="68"/>
      <c r="J500" s="68"/>
    </row>
    <row r="501" spans="1:10" ht="15.6" hidden="1" x14ac:dyDescent="0.3">
      <c r="A501" s="68"/>
      <c r="B501" s="68"/>
      <c r="C501" s="68"/>
      <c r="D501" s="68"/>
      <c r="E501" s="339" t="s">
        <v>1014</v>
      </c>
      <c r="F501" s="68" t="s">
        <v>1023</v>
      </c>
      <c r="G501" s="68"/>
      <c r="H501" s="68"/>
      <c r="I501" s="68"/>
      <c r="J501" s="68"/>
    </row>
    <row r="502" spans="1:10" ht="15.6" hidden="1" x14ac:dyDescent="0.3">
      <c r="A502" s="68"/>
      <c r="B502" s="68"/>
      <c r="C502" s="68"/>
      <c r="D502" s="68"/>
      <c r="E502" s="339" t="s">
        <v>1016</v>
      </c>
      <c r="F502" s="68" t="s">
        <v>1025</v>
      </c>
      <c r="G502" s="68"/>
      <c r="H502" s="68"/>
      <c r="I502" s="68"/>
      <c r="J502" s="68"/>
    </row>
    <row r="503" spans="1:10" ht="15.6" hidden="1" x14ac:dyDescent="0.3">
      <c r="A503" s="68"/>
      <c r="B503" s="68"/>
      <c r="C503" s="68"/>
      <c r="D503" s="68"/>
      <c r="E503" s="339" t="s">
        <v>1018</v>
      </c>
      <c r="F503" s="68" t="s">
        <v>1027</v>
      </c>
      <c r="G503" s="68"/>
      <c r="H503" s="68"/>
      <c r="I503" s="68"/>
      <c r="J503" s="68"/>
    </row>
    <row r="504" spans="1:10" ht="15.6" hidden="1" x14ac:dyDescent="0.3">
      <c r="A504" s="68"/>
      <c r="B504" s="68"/>
      <c r="C504" s="68"/>
      <c r="D504" s="68"/>
      <c r="E504" s="339" t="s">
        <v>1020</v>
      </c>
      <c r="F504" s="68" t="s">
        <v>1029</v>
      </c>
      <c r="G504" s="68"/>
      <c r="H504" s="68"/>
      <c r="I504" s="68"/>
      <c r="J504" s="68"/>
    </row>
    <row r="505" spans="1:10" ht="15.6" hidden="1" x14ac:dyDescent="0.3">
      <c r="A505" s="68"/>
      <c r="B505" s="68"/>
      <c r="C505" s="68"/>
      <c r="D505" s="68"/>
      <c r="E505" s="339" t="s">
        <v>1022</v>
      </c>
      <c r="F505" s="68" t="s">
        <v>1031</v>
      </c>
      <c r="G505" s="68"/>
      <c r="H505" s="68"/>
      <c r="I505" s="68"/>
      <c r="J505" s="68"/>
    </row>
    <row r="506" spans="1:10" ht="15.6" hidden="1" x14ac:dyDescent="0.3">
      <c r="A506" s="68"/>
      <c r="B506" s="68"/>
      <c r="C506" s="68"/>
      <c r="D506" s="68"/>
      <c r="E506" s="339" t="s">
        <v>2965</v>
      </c>
      <c r="F506" s="68" t="s">
        <v>2966</v>
      </c>
      <c r="G506" s="68"/>
      <c r="H506" s="68"/>
      <c r="I506" s="68"/>
      <c r="J506" s="68"/>
    </row>
    <row r="507" spans="1:10" ht="15.6" hidden="1" x14ac:dyDescent="0.3">
      <c r="A507" s="68"/>
      <c r="B507" s="68"/>
      <c r="C507" s="68"/>
      <c r="D507" s="68"/>
      <c r="E507" s="339" t="s">
        <v>2967</v>
      </c>
      <c r="F507" s="68" t="s">
        <v>2968</v>
      </c>
      <c r="G507" s="68"/>
      <c r="H507" s="68"/>
      <c r="I507" s="68"/>
      <c r="J507" s="68"/>
    </row>
    <row r="508" spans="1:10" ht="15.6" hidden="1" x14ac:dyDescent="0.3">
      <c r="A508" s="68"/>
      <c r="B508" s="68"/>
      <c r="C508" s="68"/>
      <c r="D508" s="68"/>
      <c r="E508" s="339" t="s">
        <v>2969</v>
      </c>
      <c r="F508" s="68" t="s">
        <v>2970</v>
      </c>
      <c r="G508" s="68"/>
      <c r="H508" s="68"/>
      <c r="I508" s="68"/>
      <c r="J508" s="68"/>
    </row>
    <row r="509" spans="1:10" ht="15.6" hidden="1" x14ac:dyDescent="0.3">
      <c r="A509" s="68"/>
      <c r="B509" s="68"/>
      <c r="C509" s="68"/>
      <c r="D509" s="68"/>
      <c r="E509" s="339" t="s">
        <v>1028</v>
      </c>
      <c r="F509" s="68" t="s">
        <v>1037</v>
      </c>
      <c r="G509" s="68"/>
      <c r="H509" s="68"/>
      <c r="I509" s="68"/>
      <c r="J509" s="68"/>
    </row>
    <row r="510" spans="1:10" ht="15.6" hidden="1" x14ac:dyDescent="0.3">
      <c r="A510" s="68"/>
      <c r="B510" s="68"/>
      <c r="C510" s="68"/>
      <c r="D510" s="68"/>
      <c r="E510" s="339" t="s">
        <v>1030</v>
      </c>
      <c r="F510" s="68" t="s">
        <v>1038</v>
      </c>
      <c r="G510" s="68"/>
      <c r="H510" s="68"/>
      <c r="I510" s="68"/>
      <c r="J510" s="68"/>
    </row>
    <row r="511" spans="1:10" ht="15.6" hidden="1" x14ac:dyDescent="0.3">
      <c r="A511" s="68"/>
      <c r="B511" s="68"/>
      <c r="C511" s="68"/>
      <c r="D511" s="68"/>
      <c r="E511" s="339" t="s">
        <v>1032</v>
      </c>
      <c r="F511" s="68" t="s">
        <v>1040</v>
      </c>
      <c r="G511" s="68"/>
      <c r="H511" s="68"/>
      <c r="I511" s="68"/>
      <c r="J511" s="68"/>
    </row>
    <row r="512" spans="1:10" ht="15.6" hidden="1" x14ac:dyDescent="0.3">
      <c r="A512" s="68"/>
      <c r="B512" s="68"/>
      <c r="C512" s="68"/>
      <c r="D512" s="68"/>
      <c r="E512" s="339" t="s">
        <v>1034</v>
      </c>
      <c r="F512" s="68" t="s">
        <v>1042</v>
      </c>
      <c r="G512" s="68"/>
      <c r="H512" s="68"/>
      <c r="I512" s="68"/>
      <c r="J512" s="68"/>
    </row>
    <row r="513" spans="1:10" ht="15.6" hidden="1" x14ac:dyDescent="0.3">
      <c r="A513" s="68"/>
      <c r="B513" s="68"/>
      <c r="C513" s="68"/>
      <c r="D513" s="68"/>
      <c r="E513" s="339" t="s">
        <v>1036</v>
      </c>
      <c r="F513" s="68" t="s">
        <v>1044</v>
      </c>
      <c r="G513" s="68"/>
      <c r="H513" s="68"/>
      <c r="I513" s="68"/>
      <c r="J513" s="68"/>
    </row>
    <row r="514" spans="1:10" ht="15.6" hidden="1" x14ac:dyDescent="0.3">
      <c r="A514" s="68"/>
      <c r="B514" s="68"/>
      <c r="C514" s="68"/>
      <c r="D514" s="68"/>
      <c r="E514" s="339" t="s">
        <v>2971</v>
      </c>
      <c r="F514" s="68" t="s">
        <v>2972</v>
      </c>
      <c r="G514" s="68"/>
      <c r="H514" s="68"/>
      <c r="I514" s="68"/>
      <c r="J514" s="68"/>
    </row>
    <row r="515" spans="1:10" ht="15.6" hidden="1" x14ac:dyDescent="0.3">
      <c r="A515" s="68"/>
      <c r="B515" s="68"/>
      <c r="C515" s="68"/>
      <c r="D515" s="68"/>
      <c r="E515" s="339" t="s">
        <v>2973</v>
      </c>
      <c r="F515" s="68" t="s">
        <v>2974</v>
      </c>
      <c r="G515" s="68"/>
      <c r="H515" s="68"/>
      <c r="I515" s="68"/>
      <c r="J515" s="68"/>
    </row>
    <row r="516" spans="1:10" ht="15.6" hidden="1" x14ac:dyDescent="0.3">
      <c r="A516" s="68"/>
      <c r="B516" s="68"/>
      <c r="C516" s="68"/>
      <c r="D516" s="68"/>
      <c r="E516" s="339" t="s">
        <v>2975</v>
      </c>
      <c r="F516" s="68" t="s">
        <v>2976</v>
      </c>
      <c r="G516" s="68"/>
      <c r="H516" s="68"/>
      <c r="I516" s="68"/>
      <c r="J516" s="68"/>
    </row>
    <row r="517" spans="1:10" ht="15.6" hidden="1" x14ac:dyDescent="0.3">
      <c r="A517" s="68"/>
      <c r="B517" s="68"/>
      <c r="C517" s="68"/>
      <c r="D517" s="68"/>
      <c r="E517" s="339" t="s">
        <v>2977</v>
      </c>
      <c r="F517" s="68" t="s">
        <v>1050</v>
      </c>
      <c r="G517" s="68"/>
      <c r="H517" s="68"/>
      <c r="I517" s="68"/>
      <c r="J517" s="68"/>
    </row>
    <row r="518" spans="1:10" ht="15.6" hidden="1" x14ac:dyDescent="0.3">
      <c r="A518" s="68"/>
      <c r="B518" s="68"/>
      <c r="C518" s="68"/>
      <c r="D518" s="68"/>
      <c r="E518" s="339" t="s">
        <v>2978</v>
      </c>
      <c r="F518" s="68" t="s">
        <v>2979</v>
      </c>
      <c r="G518" s="68"/>
      <c r="H518" s="68"/>
      <c r="I518" s="68"/>
      <c r="J518" s="68"/>
    </row>
    <row r="519" spans="1:10" ht="15.6" hidden="1" x14ac:dyDescent="0.3">
      <c r="A519" s="68"/>
      <c r="B519" s="68"/>
      <c r="C519" s="68"/>
      <c r="D519" s="68"/>
      <c r="E519" s="339" t="s">
        <v>2980</v>
      </c>
      <c r="F519" s="68" t="s">
        <v>2981</v>
      </c>
      <c r="G519" s="68"/>
      <c r="H519" s="68"/>
      <c r="I519" s="68"/>
      <c r="J519" s="68"/>
    </row>
    <row r="520" spans="1:10" ht="15.6" hidden="1" x14ac:dyDescent="0.3">
      <c r="A520" s="68"/>
      <c r="B520" s="68"/>
      <c r="C520" s="68"/>
      <c r="D520" s="68"/>
      <c r="E520" s="339" t="s">
        <v>2982</v>
      </c>
      <c r="F520" s="68" t="s">
        <v>2983</v>
      </c>
      <c r="G520" s="68"/>
      <c r="H520" s="68"/>
      <c r="I520" s="68"/>
      <c r="J520" s="68"/>
    </row>
    <row r="521" spans="1:10" ht="15.6" hidden="1" x14ac:dyDescent="0.3">
      <c r="A521" s="68"/>
      <c r="B521" s="68"/>
      <c r="C521" s="68"/>
      <c r="D521" s="68"/>
      <c r="E521" s="339" t="s">
        <v>2984</v>
      </c>
      <c r="F521" s="68" t="s">
        <v>2985</v>
      </c>
      <c r="G521" s="68"/>
      <c r="H521" s="68"/>
      <c r="I521" s="68"/>
      <c r="J521" s="68"/>
    </row>
    <row r="522" spans="1:10" ht="15.6" hidden="1" x14ac:dyDescent="0.3">
      <c r="A522" s="68"/>
      <c r="B522" s="68"/>
      <c r="C522" s="68"/>
      <c r="D522" s="68"/>
      <c r="E522" s="339" t="s">
        <v>2986</v>
      </c>
      <c r="F522" s="68" t="s">
        <v>2987</v>
      </c>
      <c r="G522" s="68"/>
      <c r="H522" s="68"/>
      <c r="I522" s="68"/>
      <c r="J522" s="68"/>
    </row>
    <row r="523" spans="1:10" ht="15.6" hidden="1" x14ac:dyDescent="0.3">
      <c r="A523" s="68"/>
      <c r="B523" s="68"/>
      <c r="C523" s="68"/>
      <c r="D523" s="68"/>
      <c r="E523" s="339" t="s">
        <v>2988</v>
      </c>
      <c r="F523" s="68" t="s">
        <v>2989</v>
      </c>
      <c r="G523" s="68"/>
      <c r="H523" s="68"/>
      <c r="I523" s="68"/>
      <c r="J523" s="68"/>
    </row>
    <row r="524" spans="1:10" ht="15.6" hidden="1" x14ac:dyDescent="0.3">
      <c r="A524" s="68"/>
      <c r="B524" s="68"/>
      <c r="C524" s="68"/>
      <c r="D524" s="68"/>
      <c r="E524" s="339" t="s">
        <v>2990</v>
      </c>
      <c r="F524" s="68" t="s">
        <v>2991</v>
      </c>
      <c r="G524" s="68"/>
      <c r="H524" s="68"/>
      <c r="I524" s="68"/>
      <c r="J524" s="68"/>
    </row>
    <row r="525" spans="1:10" ht="15.6" hidden="1" x14ac:dyDescent="0.3">
      <c r="A525" s="68"/>
      <c r="B525" s="68"/>
      <c r="C525" s="68"/>
      <c r="D525" s="68"/>
      <c r="E525" s="339" t="s">
        <v>1055</v>
      </c>
      <c r="F525" s="68" t="s">
        <v>1064</v>
      </c>
      <c r="G525" s="68"/>
      <c r="H525" s="68"/>
      <c r="I525" s="68"/>
      <c r="J525" s="68"/>
    </row>
    <row r="526" spans="1:10" ht="15.6" hidden="1" x14ac:dyDescent="0.3">
      <c r="A526" s="68"/>
      <c r="B526" s="68"/>
      <c r="C526" s="68"/>
      <c r="D526" s="68"/>
      <c r="E526" s="339" t="s">
        <v>1057</v>
      </c>
      <c r="F526" s="68" t="s">
        <v>1066</v>
      </c>
      <c r="G526" s="68"/>
      <c r="H526" s="68"/>
      <c r="I526" s="68"/>
      <c r="J526" s="68"/>
    </row>
    <row r="527" spans="1:10" ht="15.6" hidden="1" x14ac:dyDescent="0.3">
      <c r="A527" s="68"/>
      <c r="B527" s="68"/>
      <c r="C527" s="68"/>
      <c r="D527" s="68"/>
      <c r="E527" s="339" t="s">
        <v>2992</v>
      </c>
      <c r="F527" s="68" t="s">
        <v>2993</v>
      </c>
      <c r="G527" s="68"/>
      <c r="H527" s="68"/>
      <c r="I527" s="68"/>
      <c r="J527" s="68"/>
    </row>
    <row r="528" spans="1:10" ht="15.6" hidden="1" x14ac:dyDescent="0.3">
      <c r="A528" s="68"/>
      <c r="B528" s="68"/>
      <c r="C528" s="68"/>
      <c r="D528" s="68"/>
      <c r="E528" s="339" t="s">
        <v>2994</v>
      </c>
      <c r="F528" s="68" t="s">
        <v>2995</v>
      </c>
      <c r="G528" s="68"/>
      <c r="H528" s="68"/>
      <c r="I528" s="68"/>
      <c r="J528" s="68"/>
    </row>
    <row r="529" spans="1:10" ht="15.6" hidden="1" x14ac:dyDescent="0.3">
      <c r="A529" s="68"/>
      <c r="B529" s="68"/>
      <c r="C529" s="68"/>
      <c r="D529" s="68"/>
      <c r="E529" s="339" t="s">
        <v>2996</v>
      </c>
      <c r="F529" s="68" t="s">
        <v>2997</v>
      </c>
      <c r="G529" s="68"/>
      <c r="H529" s="68"/>
      <c r="I529" s="68"/>
      <c r="J529" s="68"/>
    </row>
    <row r="530" spans="1:10" ht="15.6" hidden="1" x14ac:dyDescent="0.3">
      <c r="A530" s="68"/>
      <c r="B530" s="68"/>
      <c r="C530" s="68"/>
      <c r="D530" s="68"/>
      <c r="E530" s="339" t="s">
        <v>2998</v>
      </c>
      <c r="F530" s="68" t="s">
        <v>2999</v>
      </c>
      <c r="G530" s="68"/>
      <c r="H530" s="68"/>
      <c r="I530" s="68"/>
      <c r="J530" s="68"/>
    </row>
    <row r="531" spans="1:10" ht="15.6" hidden="1" x14ac:dyDescent="0.3">
      <c r="A531" s="68"/>
      <c r="B531" s="68"/>
      <c r="C531" s="68"/>
      <c r="D531" s="68"/>
      <c r="E531" s="339" t="s">
        <v>3000</v>
      </c>
      <c r="F531" s="68" t="s">
        <v>1074</v>
      </c>
      <c r="G531" s="68"/>
      <c r="H531" s="68"/>
      <c r="I531" s="68"/>
      <c r="J531" s="68"/>
    </row>
    <row r="532" spans="1:10" ht="15.6" hidden="1" x14ac:dyDescent="0.3">
      <c r="A532" s="68"/>
      <c r="B532" s="68"/>
      <c r="C532" s="68"/>
      <c r="D532" s="68"/>
      <c r="E532" s="339" t="s">
        <v>1067</v>
      </c>
      <c r="F532" s="68" t="s">
        <v>1076</v>
      </c>
      <c r="G532" s="68"/>
      <c r="H532" s="68"/>
      <c r="I532" s="68"/>
      <c r="J532" s="68"/>
    </row>
    <row r="533" spans="1:10" ht="15.6" hidden="1" x14ac:dyDescent="0.3">
      <c r="A533" s="68"/>
      <c r="B533" s="68"/>
      <c r="C533" s="68"/>
      <c r="D533" s="68"/>
      <c r="E533" s="339" t="s">
        <v>3001</v>
      </c>
      <c r="F533" s="68" t="s">
        <v>3002</v>
      </c>
      <c r="G533" s="68"/>
      <c r="H533" s="68"/>
      <c r="I533" s="68"/>
      <c r="J533" s="68"/>
    </row>
    <row r="534" spans="1:10" ht="15.6" hidden="1" x14ac:dyDescent="0.3">
      <c r="A534" s="68"/>
      <c r="B534" s="68"/>
      <c r="C534" s="68"/>
      <c r="D534" s="68"/>
      <c r="E534" s="339" t="s">
        <v>3003</v>
      </c>
      <c r="F534" s="68" t="s">
        <v>3004</v>
      </c>
      <c r="G534" s="68"/>
      <c r="H534" s="68"/>
      <c r="I534" s="68"/>
      <c r="J534" s="68"/>
    </row>
    <row r="535" spans="1:10" ht="15.6" hidden="1" x14ac:dyDescent="0.3">
      <c r="A535" s="68"/>
      <c r="B535" s="68"/>
      <c r="C535" s="68"/>
      <c r="D535" s="68"/>
      <c r="E535" s="339" t="s">
        <v>3005</v>
      </c>
      <c r="F535" s="68" t="s">
        <v>1080</v>
      </c>
      <c r="G535" s="68"/>
      <c r="H535" s="68"/>
      <c r="I535" s="68"/>
      <c r="J535" s="68"/>
    </row>
    <row r="536" spans="1:10" ht="15.6" hidden="1" x14ac:dyDescent="0.3">
      <c r="A536" s="68"/>
      <c r="B536" s="68"/>
      <c r="C536" s="68"/>
      <c r="D536" s="68"/>
      <c r="E536" s="339" t="s">
        <v>3006</v>
      </c>
      <c r="F536" s="68" t="s">
        <v>1082</v>
      </c>
      <c r="G536" s="68"/>
      <c r="H536" s="68"/>
      <c r="I536" s="68"/>
      <c r="J536" s="68"/>
    </row>
    <row r="537" spans="1:10" ht="15.6" hidden="1" x14ac:dyDescent="0.3">
      <c r="A537" s="68"/>
      <c r="B537" s="68"/>
      <c r="C537" s="68"/>
      <c r="D537" s="68"/>
      <c r="E537" s="339" t="s">
        <v>3007</v>
      </c>
      <c r="F537" s="68" t="s">
        <v>1084</v>
      </c>
      <c r="G537" s="68"/>
      <c r="H537" s="68"/>
      <c r="I537" s="68"/>
      <c r="J537" s="68"/>
    </row>
    <row r="538" spans="1:10" ht="15.6" hidden="1" x14ac:dyDescent="0.3">
      <c r="A538" s="68"/>
      <c r="B538" s="68"/>
      <c r="C538" s="68"/>
      <c r="D538" s="68"/>
      <c r="E538" s="339" t="s">
        <v>3008</v>
      </c>
      <c r="F538" s="68" t="s">
        <v>3009</v>
      </c>
      <c r="G538" s="68"/>
      <c r="H538" s="68"/>
      <c r="I538" s="68"/>
      <c r="J538" s="68"/>
    </row>
    <row r="539" spans="1:10" ht="15.6" hidden="1" x14ac:dyDescent="0.3">
      <c r="A539" s="68"/>
      <c r="B539" s="68"/>
      <c r="C539" s="68"/>
      <c r="D539" s="68"/>
      <c r="E539" s="339" t="s">
        <v>3010</v>
      </c>
      <c r="F539" s="68" t="s">
        <v>1086</v>
      </c>
      <c r="G539" s="68"/>
      <c r="H539" s="68"/>
      <c r="I539" s="68"/>
      <c r="J539" s="68"/>
    </row>
    <row r="540" spans="1:10" ht="15.6" hidden="1" x14ac:dyDescent="0.3">
      <c r="A540" s="68"/>
      <c r="B540" s="68"/>
      <c r="C540" s="68"/>
      <c r="D540" s="68"/>
      <c r="E540" s="339" t="s">
        <v>3011</v>
      </c>
      <c r="F540" s="68" t="s">
        <v>1088</v>
      </c>
      <c r="G540" s="68"/>
      <c r="H540" s="68"/>
      <c r="I540" s="68"/>
      <c r="J540" s="68"/>
    </row>
    <row r="541" spans="1:10" ht="15.6" hidden="1" x14ac:dyDescent="0.3">
      <c r="A541" s="68"/>
      <c r="B541" s="68"/>
      <c r="C541" s="68"/>
      <c r="D541" s="68"/>
      <c r="E541" s="339" t="s">
        <v>3012</v>
      </c>
      <c r="F541" s="68" t="s">
        <v>1090</v>
      </c>
      <c r="G541" s="68"/>
      <c r="H541" s="68"/>
      <c r="I541" s="68"/>
      <c r="J541" s="68"/>
    </row>
    <row r="542" spans="1:10" ht="15.6" hidden="1" x14ac:dyDescent="0.3">
      <c r="A542" s="68"/>
      <c r="B542" s="68"/>
      <c r="C542" s="68"/>
      <c r="D542" s="68"/>
      <c r="E542" s="339" t="s">
        <v>3013</v>
      </c>
      <c r="F542" s="68" t="s">
        <v>1092</v>
      </c>
      <c r="G542" s="68"/>
      <c r="H542" s="68"/>
      <c r="I542" s="68"/>
      <c r="J542" s="68"/>
    </row>
    <row r="543" spans="1:10" ht="15.6" hidden="1" x14ac:dyDescent="0.3">
      <c r="A543" s="68"/>
      <c r="B543" s="68"/>
      <c r="C543" s="68"/>
      <c r="D543" s="68"/>
      <c r="E543" s="339" t="s">
        <v>1085</v>
      </c>
      <c r="F543" s="68" t="s">
        <v>1094</v>
      </c>
      <c r="G543" s="68"/>
      <c r="H543" s="68"/>
      <c r="I543" s="68"/>
      <c r="J543" s="68"/>
    </row>
    <row r="544" spans="1:10" ht="15.6" hidden="1" x14ac:dyDescent="0.3">
      <c r="A544" s="68"/>
      <c r="B544" s="68"/>
      <c r="C544" s="68"/>
      <c r="D544" s="68"/>
      <c r="E544" s="339" t="s">
        <v>1087</v>
      </c>
      <c r="F544" s="68" t="s">
        <v>1096</v>
      </c>
      <c r="G544" s="68"/>
      <c r="H544" s="68"/>
      <c r="I544" s="68"/>
      <c r="J544" s="68"/>
    </row>
    <row r="545" spans="1:10" ht="15.6" hidden="1" x14ac:dyDescent="0.3">
      <c r="A545" s="68"/>
      <c r="B545" s="68"/>
      <c r="C545" s="68"/>
      <c r="D545" s="68"/>
      <c r="E545" s="339" t="s">
        <v>3014</v>
      </c>
      <c r="F545" s="68" t="s">
        <v>3015</v>
      </c>
      <c r="G545" s="68"/>
      <c r="H545" s="68"/>
      <c r="I545" s="68"/>
      <c r="J545" s="68"/>
    </row>
    <row r="546" spans="1:10" ht="15.6" hidden="1" x14ac:dyDescent="0.3">
      <c r="A546" s="68"/>
      <c r="B546" s="68"/>
      <c r="C546" s="68"/>
      <c r="D546" s="68"/>
      <c r="E546" s="339" t="s">
        <v>3016</v>
      </c>
      <c r="F546" s="68" t="s">
        <v>3017</v>
      </c>
      <c r="G546" s="68"/>
      <c r="H546" s="68"/>
      <c r="I546" s="68"/>
      <c r="J546" s="68"/>
    </row>
    <row r="547" spans="1:10" ht="15.6" hidden="1" x14ac:dyDescent="0.3">
      <c r="A547" s="68"/>
      <c r="B547" s="68"/>
      <c r="C547" s="68"/>
      <c r="D547" s="68"/>
      <c r="E547" s="339" t="s">
        <v>3018</v>
      </c>
      <c r="F547" s="68" t="s">
        <v>3019</v>
      </c>
      <c r="G547" s="68"/>
      <c r="H547" s="68"/>
      <c r="I547" s="68"/>
      <c r="J547" s="68"/>
    </row>
    <row r="548" spans="1:10" ht="15.6" hidden="1" x14ac:dyDescent="0.3">
      <c r="A548" s="68"/>
      <c r="B548" s="68"/>
      <c r="C548" s="68"/>
      <c r="D548" s="68"/>
      <c r="E548" s="339" t="s">
        <v>3020</v>
      </c>
      <c r="F548" s="68" t="s">
        <v>3021</v>
      </c>
      <c r="G548" s="68"/>
      <c r="H548" s="68"/>
      <c r="I548" s="68"/>
      <c r="J548" s="68"/>
    </row>
    <row r="549" spans="1:10" ht="15.6" hidden="1" x14ac:dyDescent="0.3">
      <c r="A549" s="68"/>
      <c r="B549" s="68"/>
      <c r="C549" s="68"/>
      <c r="D549" s="68"/>
      <c r="E549" s="339" t="s">
        <v>3022</v>
      </c>
      <c r="F549" s="68" t="s">
        <v>3023</v>
      </c>
      <c r="G549" s="68"/>
      <c r="H549" s="68"/>
      <c r="I549" s="68"/>
      <c r="J549" s="68"/>
    </row>
    <row r="550" spans="1:10" ht="15.6" hidden="1" x14ac:dyDescent="0.3">
      <c r="A550" s="68"/>
      <c r="B550" s="68"/>
      <c r="C550" s="68"/>
      <c r="D550" s="68"/>
      <c r="E550" s="339" t="s">
        <v>1097</v>
      </c>
      <c r="F550" s="68" t="s">
        <v>1106</v>
      </c>
      <c r="G550" s="68"/>
      <c r="H550" s="68"/>
      <c r="I550" s="68"/>
      <c r="J550" s="68"/>
    </row>
    <row r="551" spans="1:10" ht="15.6" hidden="1" x14ac:dyDescent="0.3">
      <c r="A551" s="68"/>
      <c r="B551" s="68"/>
      <c r="C551" s="68"/>
      <c r="D551" s="68"/>
      <c r="E551" s="339" t="s">
        <v>1099</v>
      </c>
      <c r="F551" s="68" t="s">
        <v>1108</v>
      </c>
      <c r="G551" s="68"/>
      <c r="H551" s="68"/>
      <c r="I551" s="68"/>
      <c r="J551" s="68"/>
    </row>
    <row r="552" spans="1:10" ht="15.6" hidden="1" x14ac:dyDescent="0.3">
      <c r="A552" s="68"/>
      <c r="B552" s="68"/>
      <c r="C552" s="68"/>
      <c r="D552" s="68"/>
      <c r="E552" s="339" t="s">
        <v>1101</v>
      </c>
      <c r="F552" s="68" t="s">
        <v>1110</v>
      </c>
      <c r="G552" s="68"/>
      <c r="H552" s="68"/>
      <c r="I552" s="68"/>
      <c r="J552" s="68"/>
    </row>
    <row r="553" spans="1:10" ht="15.6" hidden="1" x14ac:dyDescent="0.3">
      <c r="A553" s="68"/>
      <c r="B553" s="68"/>
      <c r="C553" s="68"/>
      <c r="D553" s="68"/>
      <c r="E553" s="339" t="s">
        <v>1103</v>
      </c>
      <c r="F553" s="68" t="s">
        <v>1112</v>
      </c>
      <c r="G553" s="68"/>
      <c r="H553" s="68"/>
      <c r="I553" s="68"/>
      <c r="J553" s="68"/>
    </row>
    <row r="554" spans="1:10" ht="15.6" hidden="1" x14ac:dyDescent="0.3">
      <c r="A554" s="68"/>
      <c r="B554" s="68"/>
      <c r="C554" s="68"/>
      <c r="D554" s="68"/>
      <c r="E554" s="339" t="s">
        <v>1105</v>
      </c>
      <c r="F554" s="68" t="s">
        <v>1114</v>
      </c>
      <c r="G554" s="68"/>
      <c r="H554" s="68"/>
      <c r="I554" s="68"/>
      <c r="J554" s="68"/>
    </row>
    <row r="555" spans="1:10" ht="15.6" hidden="1" x14ac:dyDescent="0.3">
      <c r="A555" s="68"/>
      <c r="B555" s="68"/>
      <c r="C555" s="68"/>
      <c r="D555" s="68"/>
      <c r="E555" s="339" t="s">
        <v>1107</v>
      </c>
      <c r="F555" s="68" t="s">
        <v>1116</v>
      </c>
      <c r="G555" s="68"/>
      <c r="H555" s="68"/>
      <c r="I555" s="68"/>
      <c r="J555" s="68"/>
    </row>
    <row r="556" spans="1:10" ht="15.6" hidden="1" x14ac:dyDescent="0.3">
      <c r="A556" s="68"/>
      <c r="B556" s="68"/>
      <c r="C556" s="68"/>
      <c r="D556" s="68"/>
      <c r="E556" s="339" t="s">
        <v>1109</v>
      </c>
      <c r="F556" s="68" t="s">
        <v>1118</v>
      </c>
      <c r="G556" s="68"/>
      <c r="H556" s="68"/>
      <c r="I556" s="68"/>
      <c r="J556" s="68"/>
    </row>
    <row r="557" spans="1:10" ht="15.6" hidden="1" x14ac:dyDescent="0.3">
      <c r="A557" s="68"/>
      <c r="B557" s="68"/>
      <c r="C557" s="68"/>
      <c r="D557" s="68"/>
      <c r="E557" s="339" t="s">
        <v>1111</v>
      </c>
      <c r="F557" s="68" t="s">
        <v>1120</v>
      </c>
      <c r="G557" s="68"/>
      <c r="H557" s="68"/>
      <c r="I557" s="68"/>
      <c r="J557" s="68"/>
    </row>
    <row r="558" spans="1:10" ht="15.6" hidden="1" x14ac:dyDescent="0.3">
      <c r="A558" s="68"/>
      <c r="B558" s="68"/>
      <c r="C558" s="68"/>
      <c r="D558" s="68"/>
      <c r="E558" s="339" t="s">
        <v>1113</v>
      </c>
      <c r="F558" s="68" t="s">
        <v>1122</v>
      </c>
      <c r="G558" s="68"/>
      <c r="H558" s="68"/>
      <c r="I558" s="68"/>
      <c r="J558" s="68"/>
    </row>
    <row r="559" spans="1:10" ht="15.6" hidden="1" x14ac:dyDescent="0.3">
      <c r="A559" s="68"/>
      <c r="B559" s="68"/>
      <c r="C559" s="68"/>
      <c r="D559" s="68"/>
      <c r="E559" s="339" t="s">
        <v>1115</v>
      </c>
      <c r="F559" s="68" t="s">
        <v>1124</v>
      </c>
      <c r="G559" s="68"/>
      <c r="H559" s="68"/>
      <c r="I559" s="68"/>
      <c r="J559" s="68"/>
    </row>
    <row r="560" spans="1:10" ht="15.6" hidden="1" x14ac:dyDescent="0.3">
      <c r="A560" s="68"/>
      <c r="B560" s="68"/>
      <c r="C560" s="68"/>
      <c r="D560" s="68"/>
      <c r="E560" s="339" t="s">
        <v>1117</v>
      </c>
      <c r="F560" s="68" t="s">
        <v>1126</v>
      </c>
      <c r="G560" s="68"/>
      <c r="H560" s="68"/>
      <c r="I560" s="68"/>
      <c r="J560" s="68"/>
    </row>
    <row r="561" spans="1:10" ht="15.6" hidden="1" x14ac:dyDescent="0.3">
      <c r="A561" s="68"/>
      <c r="B561" s="68"/>
      <c r="C561" s="68"/>
      <c r="D561" s="68"/>
      <c r="E561" s="339" t="s">
        <v>1119</v>
      </c>
      <c r="F561" s="68" t="s">
        <v>1128</v>
      </c>
      <c r="G561" s="68"/>
      <c r="H561" s="68"/>
      <c r="I561" s="68"/>
      <c r="J561" s="68"/>
    </row>
    <row r="562" spans="1:10" ht="15.6" hidden="1" x14ac:dyDescent="0.3">
      <c r="A562" s="68"/>
      <c r="B562" s="68"/>
      <c r="C562" s="68"/>
      <c r="D562" s="68"/>
      <c r="E562" s="339" t="s">
        <v>1121</v>
      </c>
      <c r="F562" s="68" t="s">
        <v>1130</v>
      </c>
      <c r="G562" s="68"/>
      <c r="H562" s="68"/>
      <c r="I562" s="68"/>
      <c r="J562" s="68"/>
    </row>
    <row r="563" spans="1:10" ht="15.6" hidden="1" x14ac:dyDescent="0.3">
      <c r="A563" s="68"/>
      <c r="B563" s="68"/>
      <c r="C563" s="68"/>
      <c r="D563" s="68"/>
      <c r="E563" s="339" t="s">
        <v>1123</v>
      </c>
      <c r="F563" s="68" t="s">
        <v>1132</v>
      </c>
      <c r="G563" s="68"/>
      <c r="H563" s="68"/>
      <c r="I563" s="68"/>
      <c r="J563" s="68"/>
    </row>
    <row r="564" spans="1:10" ht="15.6" hidden="1" x14ac:dyDescent="0.3">
      <c r="A564" s="68"/>
      <c r="B564" s="68"/>
      <c r="C564" s="68"/>
      <c r="D564" s="68"/>
      <c r="E564" s="339" t="s">
        <v>1125</v>
      </c>
      <c r="F564" s="68" t="s">
        <v>1134</v>
      </c>
      <c r="G564" s="68"/>
      <c r="H564" s="68"/>
      <c r="I564" s="68"/>
      <c r="J564" s="68"/>
    </row>
    <row r="565" spans="1:10" ht="15.6" hidden="1" x14ac:dyDescent="0.3">
      <c r="A565" s="68"/>
      <c r="B565" s="68"/>
      <c r="C565" s="68"/>
      <c r="D565" s="68"/>
      <c r="E565" s="339" t="s">
        <v>1127</v>
      </c>
      <c r="F565" s="68" t="s">
        <v>1136</v>
      </c>
      <c r="G565" s="68"/>
      <c r="H565" s="68"/>
      <c r="I565" s="68"/>
      <c r="J565" s="68"/>
    </row>
    <row r="566" spans="1:10" ht="15.6" hidden="1" x14ac:dyDescent="0.3">
      <c r="A566" s="68"/>
      <c r="B566" s="68"/>
      <c r="C566" s="68"/>
      <c r="D566" s="68"/>
      <c r="E566" s="339" t="s">
        <v>1129</v>
      </c>
      <c r="F566" s="68" t="s">
        <v>1138</v>
      </c>
      <c r="G566" s="68"/>
      <c r="H566" s="68"/>
      <c r="I566" s="68"/>
      <c r="J566" s="68"/>
    </row>
    <row r="567" spans="1:10" ht="15.6" hidden="1" x14ac:dyDescent="0.3">
      <c r="A567" s="68"/>
      <c r="B567" s="68"/>
      <c r="C567" s="68"/>
      <c r="D567" s="68"/>
      <c r="E567" s="339" t="s">
        <v>1131</v>
      </c>
      <c r="F567" s="68" t="s">
        <v>1140</v>
      </c>
      <c r="G567" s="68"/>
      <c r="H567" s="68"/>
      <c r="I567" s="68"/>
      <c r="J567" s="68"/>
    </row>
    <row r="568" spans="1:10" ht="15.6" hidden="1" x14ac:dyDescent="0.3">
      <c r="A568" s="68"/>
      <c r="B568" s="68"/>
      <c r="C568" s="68"/>
      <c r="D568" s="68"/>
      <c r="E568" s="339" t="s">
        <v>1133</v>
      </c>
      <c r="F568" s="68" t="s">
        <v>1142</v>
      </c>
      <c r="G568" s="68"/>
      <c r="H568" s="68"/>
      <c r="I568" s="68"/>
      <c r="J568" s="68"/>
    </row>
    <row r="569" spans="1:10" ht="15.6" hidden="1" x14ac:dyDescent="0.3">
      <c r="A569" s="68"/>
      <c r="B569" s="68"/>
      <c r="C569" s="68"/>
      <c r="D569" s="68"/>
      <c r="E569" s="339" t="s">
        <v>1135</v>
      </c>
      <c r="F569" s="68" t="s">
        <v>1144</v>
      </c>
      <c r="G569" s="68"/>
      <c r="H569" s="68"/>
      <c r="I569" s="68"/>
      <c r="J569" s="68"/>
    </row>
    <row r="570" spans="1:10" ht="15.6" hidden="1" x14ac:dyDescent="0.3">
      <c r="A570" s="68"/>
      <c r="B570" s="68"/>
      <c r="C570" s="68"/>
      <c r="D570" s="68"/>
      <c r="E570" s="339" t="s">
        <v>1137</v>
      </c>
      <c r="F570" s="68" t="s">
        <v>1146</v>
      </c>
      <c r="G570" s="68"/>
      <c r="H570" s="68"/>
      <c r="I570" s="68"/>
      <c r="J570" s="68"/>
    </row>
    <row r="571" spans="1:10" ht="15.6" hidden="1" x14ac:dyDescent="0.3">
      <c r="A571" s="68"/>
      <c r="B571" s="68"/>
      <c r="C571" s="68"/>
      <c r="D571" s="68"/>
      <c r="E571" s="339" t="s">
        <v>1139</v>
      </c>
      <c r="F571" s="68" t="s">
        <v>1148</v>
      </c>
      <c r="G571" s="68"/>
      <c r="H571" s="68"/>
      <c r="I571" s="68"/>
      <c r="J571" s="68"/>
    </row>
    <row r="572" spans="1:10" ht="15.6" hidden="1" x14ac:dyDescent="0.3">
      <c r="A572" s="68"/>
      <c r="B572" s="68"/>
      <c r="C572" s="68"/>
      <c r="D572" s="68"/>
      <c r="E572" s="339" t="s">
        <v>1141</v>
      </c>
      <c r="F572" s="68" t="s">
        <v>1150</v>
      </c>
      <c r="G572" s="68"/>
      <c r="H572" s="68"/>
      <c r="I572" s="68"/>
      <c r="J572" s="68"/>
    </row>
    <row r="573" spans="1:10" ht="15.6" hidden="1" x14ac:dyDescent="0.3">
      <c r="A573" s="68"/>
      <c r="B573" s="68"/>
      <c r="C573" s="68"/>
      <c r="D573" s="68"/>
      <c r="E573" s="339" t="s">
        <v>1143</v>
      </c>
      <c r="F573" s="68" t="s">
        <v>1152</v>
      </c>
      <c r="G573" s="68"/>
      <c r="H573" s="68"/>
      <c r="I573" s="68"/>
      <c r="J573" s="68"/>
    </row>
    <row r="574" spans="1:10" ht="15.6" hidden="1" x14ac:dyDescent="0.3">
      <c r="A574" s="68"/>
      <c r="B574" s="68"/>
      <c r="C574" s="68"/>
      <c r="D574" s="68"/>
      <c r="E574" s="339" t="s">
        <v>1145</v>
      </c>
      <c r="F574" s="68" t="s">
        <v>1154</v>
      </c>
      <c r="G574" s="68"/>
      <c r="H574" s="68"/>
      <c r="I574" s="68"/>
      <c r="J574" s="68"/>
    </row>
    <row r="575" spans="1:10" ht="15.6" hidden="1" x14ac:dyDescent="0.3">
      <c r="A575" s="68"/>
      <c r="B575" s="68"/>
      <c r="C575" s="68"/>
      <c r="D575" s="68"/>
      <c r="E575" s="339" t="s">
        <v>1147</v>
      </c>
      <c r="F575" s="68" t="s">
        <v>1156</v>
      </c>
      <c r="G575" s="68"/>
      <c r="H575" s="68"/>
      <c r="I575" s="68"/>
      <c r="J575" s="68"/>
    </row>
    <row r="576" spans="1:10" ht="15.6" hidden="1" x14ac:dyDescent="0.3">
      <c r="A576" s="68"/>
      <c r="B576" s="68"/>
      <c r="C576" s="68"/>
      <c r="D576" s="68"/>
      <c r="E576" s="339" t="s">
        <v>1149</v>
      </c>
      <c r="F576" s="68" t="s">
        <v>1158</v>
      </c>
      <c r="G576" s="68"/>
      <c r="H576" s="68"/>
      <c r="I576" s="68"/>
      <c r="J576" s="68"/>
    </row>
    <row r="577" spans="1:10" ht="15.6" hidden="1" x14ac:dyDescent="0.3">
      <c r="A577" s="68"/>
      <c r="B577" s="68"/>
      <c r="C577" s="68"/>
      <c r="D577" s="68"/>
      <c r="E577" s="339" t="s">
        <v>1151</v>
      </c>
      <c r="F577" s="68" t="s">
        <v>1160</v>
      </c>
      <c r="G577" s="68"/>
      <c r="H577" s="68"/>
      <c r="I577" s="68"/>
      <c r="J577" s="68"/>
    </row>
    <row r="578" spans="1:10" ht="15.6" hidden="1" x14ac:dyDescent="0.3">
      <c r="A578" s="68"/>
      <c r="B578" s="68"/>
      <c r="C578" s="68"/>
      <c r="D578" s="68"/>
      <c r="E578" s="339" t="s">
        <v>1153</v>
      </c>
      <c r="F578" s="68" t="s">
        <v>1162</v>
      </c>
      <c r="G578" s="68"/>
      <c r="H578" s="68"/>
      <c r="I578" s="68"/>
      <c r="J578" s="68"/>
    </row>
    <row r="579" spans="1:10" ht="15.6" hidden="1" x14ac:dyDescent="0.3">
      <c r="A579" s="68"/>
      <c r="B579" s="68"/>
      <c r="C579" s="68"/>
      <c r="D579" s="68"/>
      <c r="E579" s="339" t="s">
        <v>1155</v>
      </c>
      <c r="F579" s="68" t="s">
        <v>1164</v>
      </c>
      <c r="G579" s="68"/>
      <c r="H579" s="68"/>
      <c r="I579" s="68"/>
      <c r="J579" s="68"/>
    </row>
    <row r="580" spans="1:10" ht="15.6" hidden="1" x14ac:dyDescent="0.3">
      <c r="A580" s="68"/>
      <c r="B580" s="68"/>
      <c r="C580" s="68"/>
      <c r="D580" s="68"/>
      <c r="E580" s="339" t="s">
        <v>1157</v>
      </c>
      <c r="F580" s="68" t="s">
        <v>1166</v>
      </c>
      <c r="G580" s="68"/>
      <c r="H580" s="68"/>
      <c r="I580" s="68"/>
      <c r="J580" s="68"/>
    </row>
    <row r="581" spans="1:10" ht="15.6" hidden="1" x14ac:dyDescent="0.3">
      <c r="A581" s="68"/>
      <c r="B581" s="68"/>
      <c r="C581" s="68"/>
      <c r="D581" s="68"/>
      <c r="E581" s="339" t="s">
        <v>1159</v>
      </c>
      <c r="F581" s="68" t="s">
        <v>1168</v>
      </c>
      <c r="G581" s="68"/>
      <c r="H581" s="68"/>
      <c r="I581" s="68"/>
      <c r="J581" s="68"/>
    </row>
    <row r="582" spans="1:10" ht="15.6" hidden="1" x14ac:dyDescent="0.3">
      <c r="A582" s="68"/>
      <c r="B582" s="68"/>
      <c r="C582" s="68"/>
      <c r="D582" s="68"/>
      <c r="E582" s="339" t="s">
        <v>3024</v>
      </c>
      <c r="F582" s="68" t="s">
        <v>3025</v>
      </c>
      <c r="G582" s="68"/>
      <c r="H582" s="68"/>
      <c r="I582" s="68"/>
      <c r="J582" s="68"/>
    </row>
    <row r="583" spans="1:10" ht="15.6" hidden="1" x14ac:dyDescent="0.3">
      <c r="A583" s="68"/>
      <c r="B583" s="68"/>
      <c r="C583" s="68"/>
      <c r="D583" s="68"/>
      <c r="E583" s="339" t="s">
        <v>3026</v>
      </c>
      <c r="F583" s="68" t="s">
        <v>1170</v>
      </c>
      <c r="G583" s="68"/>
      <c r="H583" s="68"/>
      <c r="I583" s="68"/>
      <c r="J583" s="68"/>
    </row>
    <row r="584" spans="1:10" ht="15.6" hidden="1" x14ac:dyDescent="0.3">
      <c r="A584" s="68"/>
      <c r="B584" s="68"/>
      <c r="C584" s="68"/>
      <c r="D584" s="68"/>
      <c r="E584" s="339" t="s">
        <v>3027</v>
      </c>
      <c r="F584" s="68" t="s">
        <v>1172</v>
      </c>
      <c r="G584" s="68"/>
      <c r="H584" s="68"/>
      <c r="I584" s="68"/>
      <c r="J584" s="68"/>
    </row>
    <row r="585" spans="1:10" ht="15.6" hidden="1" x14ac:dyDescent="0.3">
      <c r="A585" s="68"/>
      <c r="B585" s="68"/>
      <c r="C585" s="68"/>
      <c r="D585" s="68"/>
      <c r="E585" s="339" t="s">
        <v>3028</v>
      </c>
      <c r="F585" s="68" t="s">
        <v>3029</v>
      </c>
      <c r="G585" s="68"/>
      <c r="H585" s="68"/>
      <c r="I585" s="68"/>
      <c r="J585" s="68"/>
    </row>
    <row r="586" spans="1:10" ht="15.6" hidden="1" x14ac:dyDescent="0.3">
      <c r="A586" s="68"/>
      <c r="B586" s="68"/>
      <c r="C586" s="68"/>
      <c r="D586" s="68"/>
      <c r="E586" s="339" t="s">
        <v>3030</v>
      </c>
      <c r="F586" s="68" t="s">
        <v>1175</v>
      </c>
      <c r="G586" s="68"/>
      <c r="H586" s="68"/>
      <c r="I586" s="68"/>
      <c r="J586" s="68"/>
    </row>
    <row r="587" spans="1:10" ht="15.6" hidden="1" x14ac:dyDescent="0.3">
      <c r="A587" s="68"/>
      <c r="B587" s="68"/>
      <c r="C587" s="68"/>
      <c r="D587" s="68"/>
      <c r="E587" s="339" t="s">
        <v>3031</v>
      </c>
      <c r="F587" s="68" t="s">
        <v>1177</v>
      </c>
      <c r="G587" s="68"/>
      <c r="H587" s="68"/>
      <c r="I587" s="68"/>
      <c r="J587" s="68"/>
    </row>
    <row r="588" spans="1:10" ht="15.6" hidden="1" x14ac:dyDescent="0.3">
      <c r="A588" s="68"/>
      <c r="B588" s="68"/>
      <c r="C588" s="68"/>
      <c r="D588" s="68"/>
      <c r="E588" s="339" t="s">
        <v>3032</v>
      </c>
      <c r="F588" s="68" t="s">
        <v>3033</v>
      </c>
      <c r="G588" s="68"/>
      <c r="H588" s="68"/>
      <c r="I588" s="68"/>
      <c r="J588" s="68"/>
    </row>
    <row r="589" spans="1:10" ht="15.6" hidden="1" x14ac:dyDescent="0.3">
      <c r="A589" s="68"/>
      <c r="B589" s="68"/>
      <c r="C589" s="68"/>
      <c r="D589" s="68"/>
      <c r="E589" s="339" t="s">
        <v>3034</v>
      </c>
      <c r="F589" s="68" t="s">
        <v>1179</v>
      </c>
      <c r="G589" s="68"/>
      <c r="H589" s="68"/>
      <c r="I589" s="68"/>
      <c r="J589" s="68"/>
    </row>
    <row r="590" spans="1:10" ht="15.6" hidden="1" x14ac:dyDescent="0.3">
      <c r="A590" s="68"/>
      <c r="B590" s="68"/>
      <c r="C590" s="68"/>
      <c r="D590" s="68"/>
      <c r="E590" s="339" t="s">
        <v>3035</v>
      </c>
      <c r="F590" s="68" t="s">
        <v>1181</v>
      </c>
      <c r="G590" s="68"/>
      <c r="H590" s="68"/>
      <c r="I590" s="68"/>
      <c r="J590" s="68"/>
    </row>
    <row r="591" spans="1:10" ht="15.6" hidden="1" x14ac:dyDescent="0.3">
      <c r="A591" s="68"/>
      <c r="B591" s="68"/>
      <c r="C591" s="68"/>
      <c r="D591" s="68"/>
      <c r="E591" s="339" t="s">
        <v>3036</v>
      </c>
      <c r="F591" s="68" t="s">
        <v>3037</v>
      </c>
      <c r="G591" s="68"/>
      <c r="H591" s="68"/>
      <c r="I591" s="68"/>
      <c r="J591" s="68"/>
    </row>
    <row r="592" spans="1:10" ht="15.6" hidden="1" x14ac:dyDescent="0.3">
      <c r="A592" s="68"/>
      <c r="B592" s="68"/>
      <c r="C592" s="68"/>
      <c r="D592" s="68"/>
      <c r="E592" s="339" t="s">
        <v>3038</v>
      </c>
      <c r="F592" s="68" t="s">
        <v>1185</v>
      </c>
      <c r="G592" s="68"/>
      <c r="H592" s="68"/>
      <c r="I592" s="68"/>
      <c r="J592" s="68"/>
    </row>
    <row r="593" spans="1:10" ht="15.6" hidden="1" x14ac:dyDescent="0.3">
      <c r="A593" s="68"/>
      <c r="B593" s="68"/>
      <c r="C593" s="68"/>
      <c r="D593" s="68"/>
      <c r="E593" s="339" t="s">
        <v>3039</v>
      </c>
      <c r="F593" s="68" t="s">
        <v>1187</v>
      </c>
      <c r="G593" s="68"/>
      <c r="H593" s="68"/>
      <c r="I593" s="68"/>
      <c r="J593" s="68"/>
    </row>
    <row r="594" spans="1:10" ht="15.6" hidden="1" x14ac:dyDescent="0.3">
      <c r="A594" s="68"/>
      <c r="B594" s="68"/>
      <c r="C594" s="68"/>
      <c r="D594" s="68"/>
      <c r="E594" s="339" t="s">
        <v>3040</v>
      </c>
      <c r="F594" s="68" t="s">
        <v>3041</v>
      </c>
      <c r="G594" s="68"/>
      <c r="H594" s="68"/>
      <c r="I594" s="68"/>
      <c r="J594" s="68"/>
    </row>
    <row r="595" spans="1:10" ht="15.6" hidden="1" x14ac:dyDescent="0.3">
      <c r="A595" s="68"/>
      <c r="B595" s="68"/>
      <c r="C595" s="68"/>
      <c r="D595" s="68"/>
      <c r="E595" s="339" t="s">
        <v>3042</v>
      </c>
      <c r="F595" s="68" t="s">
        <v>1189</v>
      </c>
      <c r="G595" s="68"/>
      <c r="H595" s="68"/>
      <c r="I595" s="68"/>
      <c r="J595" s="68"/>
    </row>
    <row r="596" spans="1:10" ht="15.6" hidden="1" x14ac:dyDescent="0.3">
      <c r="A596" s="68"/>
      <c r="B596" s="68"/>
      <c r="C596" s="68"/>
      <c r="D596" s="68"/>
      <c r="E596" s="339" t="s">
        <v>3043</v>
      </c>
      <c r="F596" s="68" t="s">
        <v>1191</v>
      </c>
      <c r="G596" s="68"/>
      <c r="H596" s="68"/>
      <c r="I596" s="68"/>
      <c r="J596" s="68"/>
    </row>
    <row r="597" spans="1:10" ht="15.6" hidden="1" x14ac:dyDescent="0.3">
      <c r="A597" s="68"/>
      <c r="B597" s="68"/>
      <c r="C597" s="68"/>
      <c r="D597" s="68"/>
      <c r="E597" s="339" t="s">
        <v>3044</v>
      </c>
      <c r="F597" s="68" t="s">
        <v>3045</v>
      </c>
      <c r="G597" s="68"/>
      <c r="H597" s="68"/>
      <c r="I597" s="68"/>
      <c r="J597" s="68"/>
    </row>
    <row r="598" spans="1:10" ht="15.6" hidden="1" x14ac:dyDescent="0.3">
      <c r="A598" s="68"/>
      <c r="B598" s="68"/>
      <c r="C598" s="68"/>
      <c r="D598" s="68"/>
      <c r="E598" s="339" t="s">
        <v>3046</v>
      </c>
      <c r="F598" s="68" t="s">
        <v>1195</v>
      </c>
      <c r="G598" s="68"/>
      <c r="H598" s="68"/>
      <c r="I598" s="68"/>
      <c r="J598" s="68"/>
    </row>
    <row r="599" spans="1:10" ht="15.6" hidden="1" x14ac:dyDescent="0.3">
      <c r="A599" s="68"/>
      <c r="B599" s="68"/>
      <c r="C599" s="68"/>
      <c r="D599" s="68"/>
      <c r="E599" s="339" t="s">
        <v>3047</v>
      </c>
      <c r="F599" s="68" t="s">
        <v>1197</v>
      </c>
      <c r="G599" s="68"/>
      <c r="H599" s="68"/>
      <c r="I599" s="68"/>
      <c r="J599" s="68"/>
    </row>
    <row r="600" spans="1:10" ht="15.6" hidden="1" x14ac:dyDescent="0.3">
      <c r="A600" s="68"/>
      <c r="B600" s="68"/>
      <c r="C600" s="68"/>
      <c r="D600" s="68"/>
      <c r="E600" s="339" t="s">
        <v>3048</v>
      </c>
      <c r="F600" s="68" t="s">
        <v>3049</v>
      </c>
      <c r="G600" s="68"/>
      <c r="H600" s="68"/>
      <c r="I600" s="68"/>
      <c r="J600" s="68"/>
    </row>
    <row r="601" spans="1:10" ht="15.6" hidden="1" x14ac:dyDescent="0.3">
      <c r="A601" s="68"/>
      <c r="B601" s="68"/>
      <c r="C601" s="68"/>
      <c r="D601" s="68"/>
      <c r="E601" s="339" t="s">
        <v>3050</v>
      </c>
      <c r="F601" s="68" t="s">
        <v>1199</v>
      </c>
      <c r="G601" s="68"/>
      <c r="H601" s="68"/>
      <c r="I601" s="68"/>
      <c r="J601" s="68"/>
    </row>
    <row r="602" spans="1:10" ht="15.6" hidden="1" x14ac:dyDescent="0.3">
      <c r="A602" s="68"/>
      <c r="B602" s="68"/>
      <c r="C602" s="68"/>
      <c r="D602" s="68"/>
      <c r="E602" s="339" t="s">
        <v>3051</v>
      </c>
      <c r="F602" s="68" t="s">
        <v>1201</v>
      </c>
      <c r="G602" s="68"/>
      <c r="H602" s="68"/>
      <c r="I602" s="68"/>
      <c r="J602" s="68"/>
    </row>
    <row r="603" spans="1:10" ht="15.6" hidden="1" x14ac:dyDescent="0.3">
      <c r="A603" s="68"/>
      <c r="B603" s="68"/>
      <c r="C603" s="68"/>
      <c r="D603" s="68"/>
      <c r="E603" s="339" t="s">
        <v>3052</v>
      </c>
      <c r="F603" s="68" t="s">
        <v>1203</v>
      </c>
      <c r="G603" s="68"/>
      <c r="H603" s="68"/>
      <c r="I603" s="68"/>
      <c r="J603" s="68"/>
    </row>
    <row r="604" spans="1:10" ht="15.6" hidden="1" x14ac:dyDescent="0.3">
      <c r="A604" s="68"/>
      <c r="B604" s="68"/>
      <c r="C604" s="68"/>
      <c r="D604" s="68"/>
      <c r="E604" s="339" t="s">
        <v>3053</v>
      </c>
      <c r="F604" s="68" t="s">
        <v>1205</v>
      </c>
      <c r="G604" s="68"/>
      <c r="H604" s="68"/>
      <c r="I604" s="68"/>
      <c r="J604" s="68"/>
    </row>
    <row r="605" spans="1:10" ht="15.6" hidden="1" x14ac:dyDescent="0.3">
      <c r="A605" s="68"/>
      <c r="B605" s="68"/>
      <c r="C605" s="68"/>
      <c r="D605" s="68"/>
      <c r="E605" s="339" t="s">
        <v>3054</v>
      </c>
      <c r="F605" s="68" t="s">
        <v>3055</v>
      </c>
      <c r="G605" s="68"/>
      <c r="H605" s="68"/>
      <c r="I605" s="68"/>
      <c r="J605" s="68"/>
    </row>
    <row r="606" spans="1:10" ht="15.6" hidden="1" x14ac:dyDescent="0.3">
      <c r="A606" s="68"/>
      <c r="B606" s="68"/>
      <c r="C606" s="68"/>
      <c r="D606" s="68"/>
      <c r="E606" s="339" t="s">
        <v>3056</v>
      </c>
      <c r="F606" s="68" t="s">
        <v>1207</v>
      </c>
      <c r="G606" s="68"/>
      <c r="H606" s="68"/>
      <c r="I606" s="68"/>
      <c r="J606" s="68"/>
    </row>
    <row r="607" spans="1:10" ht="15.6" hidden="1" x14ac:dyDescent="0.3">
      <c r="A607" s="68"/>
      <c r="B607" s="68"/>
      <c r="C607" s="68"/>
      <c r="D607" s="68"/>
      <c r="E607" s="339" t="s">
        <v>3057</v>
      </c>
      <c r="F607" s="68" t="s">
        <v>1209</v>
      </c>
      <c r="G607" s="68"/>
      <c r="H607" s="68"/>
      <c r="I607" s="68"/>
      <c r="J607" s="68"/>
    </row>
    <row r="608" spans="1:10" ht="15.6" hidden="1" x14ac:dyDescent="0.3">
      <c r="A608" s="68"/>
      <c r="B608" s="68"/>
      <c r="C608" s="68"/>
      <c r="D608" s="68"/>
      <c r="E608" s="339" t="s">
        <v>3058</v>
      </c>
      <c r="F608" s="68" t="s">
        <v>1211</v>
      </c>
      <c r="G608" s="68"/>
      <c r="H608" s="68"/>
      <c r="I608" s="68"/>
      <c r="J608" s="68"/>
    </row>
    <row r="609" spans="1:10" ht="15.6" hidden="1" x14ac:dyDescent="0.3">
      <c r="A609" s="68"/>
      <c r="B609" s="68"/>
      <c r="C609" s="68"/>
      <c r="D609" s="68"/>
      <c r="E609" s="339" t="s">
        <v>3059</v>
      </c>
      <c r="F609" s="68" t="s">
        <v>1213</v>
      </c>
      <c r="G609" s="68"/>
      <c r="H609" s="68"/>
      <c r="I609" s="68"/>
      <c r="J609" s="68"/>
    </row>
    <row r="610" spans="1:10" ht="15.6" hidden="1" x14ac:dyDescent="0.3">
      <c r="A610" s="68"/>
      <c r="B610" s="68"/>
      <c r="C610" s="68"/>
      <c r="D610" s="68"/>
      <c r="E610" s="339" t="s">
        <v>3060</v>
      </c>
      <c r="F610" s="68" t="s">
        <v>3061</v>
      </c>
      <c r="G610" s="68"/>
      <c r="H610" s="68"/>
      <c r="I610" s="68"/>
      <c r="J610" s="68"/>
    </row>
    <row r="611" spans="1:10" ht="15.6" hidden="1" x14ac:dyDescent="0.3">
      <c r="A611" s="68"/>
      <c r="B611" s="68"/>
      <c r="C611" s="68"/>
      <c r="D611" s="68"/>
      <c r="E611" s="339" t="s">
        <v>3062</v>
      </c>
      <c r="F611" s="68" t="s">
        <v>3063</v>
      </c>
      <c r="G611" s="68"/>
      <c r="H611" s="68"/>
      <c r="I611" s="68"/>
      <c r="J611" s="68"/>
    </row>
    <row r="612" spans="1:10" ht="15.6" hidden="1" x14ac:dyDescent="0.3">
      <c r="A612" s="68"/>
      <c r="B612" s="68"/>
      <c r="C612" s="68"/>
      <c r="D612" s="68"/>
      <c r="E612" s="339" t="s">
        <v>3064</v>
      </c>
      <c r="F612" s="68" t="s">
        <v>3065</v>
      </c>
      <c r="G612" s="68"/>
      <c r="H612" s="68"/>
      <c r="I612" s="68"/>
      <c r="J612" s="68"/>
    </row>
    <row r="613" spans="1:10" ht="15.6" hidden="1" x14ac:dyDescent="0.3">
      <c r="A613" s="68"/>
      <c r="B613" s="68"/>
      <c r="C613" s="68"/>
      <c r="D613" s="68"/>
      <c r="E613" s="339" t="s">
        <v>3066</v>
      </c>
      <c r="F613" s="68" t="s">
        <v>3067</v>
      </c>
      <c r="G613" s="68"/>
      <c r="H613" s="68"/>
      <c r="I613" s="68"/>
      <c r="J613" s="68"/>
    </row>
    <row r="614" spans="1:10" ht="15.6" hidden="1" x14ac:dyDescent="0.3">
      <c r="A614" s="68"/>
      <c r="B614" s="68"/>
      <c r="C614" s="68"/>
      <c r="D614" s="68"/>
      <c r="E614" s="339" t="s">
        <v>3068</v>
      </c>
      <c r="F614" s="68" t="s">
        <v>3069</v>
      </c>
      <c r="G614" s="68"/>
      <c r="H614" s="68"/>
      <c r="I614" s="68"/>
      <c r="J614" s="68"/>
    </row>
    <row r="615" spans="1:10" ht="15.6" hidden="1" x14ac:dyDescent="0.3">
      <c r="A615" s="68"/>
      <c r="B615" s="68"/>
      <c r="C615" s="68"/>
      <c r="D615" s="68"/>
      <c r="E615" s="339" t="s">
        <v>3070</v>
      </c>
      <c r="F615" s="68" t="s">
        <v>3071</v>
      </c>
      <c r="G615" s="68"/>
      <c r="H615" s="68"/>
      <c r="I615" s="68"/>
      <c r="J615" s="68"/>
    </row>
    <row r="616" spans="1:10" ht="15.6" hidden="1" x14ac:dyDescent="0.3">
      <c r="A616" s="68"/>
      <c r="B616" s="68"/>
      <c r="C616" s="68"/>
      <c r="D616" s="68"/>
      <c r="E616" s="339" t="s">
        <v>3072</v>
      </c>
      <c r="F616" s="68" t="s">
        <v>3073</v>
      </c>
      <c r="G616" s="68"/>
      <c r="H616" s="68"/>
      <c r="I616" s="68"/>
      <c r="J616" s="68"/>
    </row>
    <row r="617" spans="1:10" ht="15.6" hidden="1" x14ac:dyDescent="0.3">
      <c r="A617" s="68"/>
      <c r="B617" s="68"/>
      <c r="C617" s="68"/>
      <c r="D617" s="68"/>
      <c r="E617" s="339" t="s">
        <v>3074</v>
      </c>
      <c r="F617" s="68" t="s">
        <v>3075</v>
      </c>
      <c r="G617" s="68"/>
      <c r="H617" s="68"/>
      <c r="I617" s="68"/>
      <c r="J617" s="68"/>
    </row>
    <row r="618" spans="1:10" ht="15.6" hidden="1" x14ac:dyDescent="0.3">
      <c r="A618" s="68"/>
      <c r="B618" s="68"/>
      <c r="C618" s="68"/>
      <c r="D618" s="68"/>
      <c r="E618" s="339" t="s">
        <v>3076</v>
      </c>
      <c r="F618" s="68" t="s">
        <v>3077</v>
      </c>
      <c r="G618" s="68"/>
      <c r="H618" s="68"/>
      <c r="I618" s="68"/>
      <c r="J618" s="68"/>
    </row>
    <row r="619" spans="1:10" ht="15.6" hidden="1" x14ac:dyDescent="0.3">
      <c r="A619" s="68"/>
      <c r="B619" s="68"/>
      <c r="C619" s="68"/>
      <c r="D619" s="68"/>
      <c r="E619" s="339" t="s">
        <v>3078</v>
      </c>
      <c r="F619" s="68" t="s">
        <v>3079</v>
      </c>
      <c r="G619" s="68"/>
      <c r="H619" s="68"/>
      <c r="I619" s="68"/>
      <c r="J619" s="68"/>
    </row>
    <row r="620" spans="1:10" ht="15.6" hidden="1" x14ac:dyDescent="0.3">
      <c r="A620" s="68"/>
      <c r="B620" s="68"/>
      <c r="C620" s="68"/>
      <c r="D620" s="68"/>
      <c r="E620" s="339" t="s">
        <v>3080</v>
      </c>
      <c r="F620" s="68" t="s">
        <v>3081</v>
      </c>
      <c r="G620" s="68"/>
      <c r="H620" s="68"/>
      <c r="I620" s="68"/>
      <c r="J620" s="68"/>
    </row>
    <row r="621" spans="1:10" ht="15.6" hidden="1" x14ac:dyDescent="0.3">
      <c r="A621" s="68"/>
      <c r="B621" s="68"/>
      <c r="C621" s="68"/>
      <c r="D621" s="68"/>
      <c r="E621" s="339" t="s">
        <v>3082</v>
      </c>
      <c r="F621" s="68" t="s">
        <v>3083</v>
      </c>
      <c r="G621" s="68"/>
      <c r="H621" s="68"/>
      <c r="I621" s="68"/>
      <c r="J621" s="68"/>
    </row>
    <row r="622" spans="1:10" ht="15.6" hidden="1" x14ac:dyDescent="0.3">
      <c r="A622" s="68"/>
      <c r="B622" s="68"/>
      <c r="C622" s="68"/>
      <c r="D622" s="68"/>
      <c r="E622" s="339" t="s">
        <v>3084</v>
      </c>
      <c r="F622" s="68" t="s">
        <v>3085</v>
      </c>
      <c r="G622" s="68"/>
      <c r="H622" s="68"/>
      <c r="I622" s="68"/>
      <c r="J622" s="68"/>
    </row>
    <row r="623" spans="1:10" ht="15.6" hidden="1" x14ac:dyDescent="0.3">
      <c r="A623" s="68"/>
      <c r="B623" s="68"/>
      <c r="C623" s="68"/>
      <c r="D623" s="68"/>
      <c r="E623" s="339" t="s">
        <v>3086</v>
      </c>
      <c r="F623" s="68" t="s">
        <v>3087</v>
      </c>
      <c r="G623" s="68"/>
      <c r="H623" s="68"/>
      <c r="I623" s="68"/>
      <c r="J623" s="68"/>
    </row>
    <row r="624" spans="1:10" ht="15.6" hidden="1" x14ac:dyDescent="0.3">
      <c r="A624" s="68"/>
      <c r="B624" s="68"/>
      <c r="C624" s="68"/>
      <c r="D624" s="68"/>
      <c r="E624" s="339" t="s">
        <v>3088</v>
      </c>
      <c r="F624" s="68" t="s">
        <v>3089</v>
      </c>
      <c r="G624" s="68"/>
      <c r="H624" s="68"/>
      <c r="I624" s="68"/>
      <c r="J624" s="68"/>
    </row>
    <row r="625" spans="1:10" ht="15.6" hidden="1" x14ac:dyDescent="0.3">
      <c r="A625" s="68"/>
      <c r="B625" s="68"/>
      <c r="C625" s="68"/>
      <c r="D625" s="68"/>
      <c r="E625" s="339" t="s">
        <v>3090</v>
      </c>
      <c r="F625" s="68" t="s">
        <v>3091</v>
      </c>
      <c r="G625" s="68"/>
      <c r="H625" s="68"/>
      <c r="I625" s="68"/>
      <c r="J625" s="68"/>
    </row>
    <row r="626" spans="1:10" ht="15.6" hidden="1" x14ac:dyDescent="0.3">
      <c r="A626" s="68"/>
      <c r="B626" s="68"/>
      <c r="C626" s="68"/>
      <c r="D626" s="68"/>
      <c r="E626" s="339" t="s">
        <v>3092</v>
      </c>
      <c r="F626" s="68" t="s">
        <v>3093</v>
      </c>
      <c r="G626" s="68"/>
      <c r="H626" s="68"/>
      <c r="I626" s="68"/>
      <c r="J626" s="68"/>
    </row>
    <row r="627" spans="1:10" ht="15.6" hidden="1" x14ac:dyDescent="0.3">
      <c r="A627" s="68"/>
      <c r="B627" s="68"/>
      <c r="C627" s="68"/>
      <c r="D627" s="68"/>
      <c r="E627" s="339" t="s">
        <v>3094</v>
      </c>
      <c r="F627" s="68" t="s">
        <v>3095</v>
      </c>
      <c r="G627" s="68"/>
      <c r="H627" s="68"/>
      <c r="I627" s="68"/>
      <c r="J627" s="68"/>
    </row>
    <row r="628" spans="1:10" ht="15.6" hidden="1" x14ac:dyDescent="0.3">
      <c r="A628" s="68"/>
      <c r="B628" s="68"/>
      <c r="C628" s="68"/>
      <c r="D628" s="68"/>
      <c r="E628" s="339" t="s">
        <v>3096</v>
      </c>
      <c r="F628" s="68" t="s">
        <v>1243</v>
      </c>
      <c r="G628" s="68"/>
      <c r="H628" s="68"/>
      <c r="I628" s="68"/>
      <c r="J628" s="68"/>
    </row>
    <row r="629" spans="1:10" ht="15.6" hidden="1" x14ac:dyDescent="0.3">
      <c r="A629" s="68"/>
      <c r="B629" s="68"/>
      <c r="C629" s="68"/>
      <c r="D629" s="68"/>
      <c r="E629" s="339" t="s">
        <v>3097</v>
      </c>
      <c r="F629" s="68" t="s">
        <v>1245</v>
      </c>
      <c r="G629" s="68"/>
      <c r="H629" s="68"/>
      <c r="I629" s="68"/>
      <c r="J629" s="68"/>
    </row>
    <row r="630" spans="1:10" ht="15.6" hidden="1" x14ac:dyDescent="0.3">
      <c r="A630" s="68"/>
      <c r="B630" s="68"/>
      <c r="C630" s="68"/>
      <c r="D630" s="68"/>
      <c r="E630" s="339" t="s">
        <v>3098</v>
      </c>
      <c r="F630" s="68" t="s">
        <v>1247</v>
      </c>
      <c r="G630" s="68"/>
      <c r="H630" s="68"/>
      <c r="I630" s="68"/>
      <c r="J630" s="68"/>
    </row>
    <row r="631" spans="1:10" ht="15.6" hidden="1" x14ac:dyDescent="0.3">
      <c r="A631" s="68"/>
      <c r="B631" s="68"/>
      <c r="C631" s="68"/>
      <c r="D631" s="68"/>
      <c r="E631" s="339" t="s">
        <v>3099</v>
      </c>
      <c r="F631" s="68" t="s">
        <v>3100</v>
      </c>
      <c r="G631" s="68"/>
      <c r="H631" s="68"/>
      <c r="I631" s="68"/>
      <c r="J631" s="68"/>
    </row>
    <row r="632" spans="1:10" ht="15.6" hidden="1" x14ac:dyDescent="0.3">
      <c r="A632" s="68"/>
      <c r="B632" s="68"/>
      <c r="C632" s="68"/>
      <c r="D632" s="68"/>
      <c r="E632" s="339" t="s">
        <v>3101</v>
      </c>
      <c r="F632" s="68" t="s">
        <v>3102</v>
      </c>
      <c r="G632" s="68"/>
      <c r="H632" s="68"/>
      <c r="I632" s="68"/>
      <c r="J632" s="68"/>
    </row>
    <row r="633" spans="1:10" ht="15.6" hidden="1" x14ac:dyDescent="0.3">
      <c r="A633" s="68"/>
      <c r="B633" s="68"/>
      <c r="C633" s="68"/>
      <c r="D633" s="68"/>
      <c r="E633" s="339" t="s">
        <v>3103</v>
      </c>
      <c r="F633" s="68" t="s">
        <v>3104</v>
      </c>
      <c r="G633" s="68"/>
      <c r="H633" s="68"/>
      <c r="I633" s="68"/>
      <c r="J633" s="68"/>
    </row>
    <row r="634" spans="1:10" ht="15.6" hidden="1" x14ac:dyDescent="0.3">
      <c r="A634" s="68"/>
      <c r="B634" s="68"/>
      <c r="C634" s="68"/>
      <c r="D634" s="68"/>
      <c r="E634" s="339" t="s">
        <v>3105</v>
      </c>
      <c r="F634" s="68" t="s">
        <v>3106</v>
      </c>
      <c r="G634" s="68"/>
      <c r="H634" s="68"/>
      <c r="I634" s="68"/>
      <c r="J634" s="68"/>
    </row>
    <row r="635" spans="1:10" ht="15.6" hidden="1" x14ac:dyDescent="0.3">
      <c r="A635" s="68"/>
      <c r="B635" s="68"/>
      <c r="C635" s="68"/>
      <c r="D635" s="68"/>
      <c r="E635" s="339" t="s">
        <v>3107</v>
      </c>
      <c r="F635" s="68" t="s">
        <v>3108</v>
      </c>
      <c r="G635" s="68"/>
      <c r="H635" s="68"/>
      <c r="I635" s="68"/>
      <c r="J635" s="68"/>
    </row>
    <row r="636" spans="1:10" ht="15.6" hidden="1" x14ac:dyDescent="0.3">
      <c r="A636" s="68"/>
      <c r="B636" s="68"/>
      <c r="C636" s="68"/>
      <c r="D636" s="68"/>
      <c r="E636" s="339" t="s">
        <v>3109</v>
      </c>
      <c r="F636" s="68" t="s">
        <v>3110</v>
      </c>
      <c r="G636" s="68"/>
      <c r="H636" s="68"/>
      <c r="I636" s="68"/>
      <c r="J636" s="68"/>
    </row>
    <row r="637" spans="1:10" ht="15.6" hidden="1" x14ac:dyDescent="0.3">
      <c r="A637" s="68"/>
      <c r="B637" s="68"/>
      <c r="C637" s="68"/>
      <c r="D637" s="68"/>
      <c r="E637" s="339" t="s">
        <v>3111</v>
      </c>
      <c r="F637" s="68" t="s">
        <v>3112</v>
      </c>
      <c r="G637" s="68"/>
      <c r="H637" s="68"/>
      <c r="I637" s="68"/>
      <c r="J637" s="68"/>
    </row>
    <row r="638" spans="1:10" ht="15.6" hidden="1" x14ac:dyDescent="0.3">
      <c r="A638" s="68"/>
      <c r="B638" s="68"/>
      <c r="C638" s="68"/>
      <c r="D638" s="68"/>
      <c r="E638" s="339" t="s">
        <v>3113</v>
      </c>
      <c r="F638" s="68" t="s">
        <v>3114</v>
      </c>
      <c r="G638" s="68"/>
      <c r="H638" s="68"/>
      <c r="I638" s="68"/>
      <c r="J638" s="68"/>
    </row>
    <row r="639" spans="1:10" ht="15.6" hidden="1" x14ac:dyDescent="0.3">
      <c r="A639" s="68"/>
      <c r="B639" s="68"/>
      <c r="C639" s="68"/>
      <c r="D639" s="68"/>
      <c r="E639" s="339" t="s">
        <v>3115</v>
      </c>
      <c r="F639" s="68" t="s">
        <v>3116</v>
      </c>
      <c r="G639" s="68"/>
      <c r="H639" s="68"/>
      <c r="I639" s="68"/>
      <c r="J639" s="68"/>
    </row>
    <row r="640" spans="1:10" ht="15.6" hidden="1" x14ac:dyDescent="0.3">
      <c r="A640" s="68"/>
      <c r="B640" s="68"/>
      <c r="C640" s="68"/>
      <c r="D640" s="68"/>
      <c r="E640" s="339" t="s">
        <v>3117</v>
      </c>
      <c r="F640" s="68" t="s">
        <v>3118</v>
      </c>
      <c r="G640" s="68"/>
      <c r="H640" s="68"/>
      <c r="I640" s="68"/>
      <c r="J640" s="68"/>
    </row>
    <row r="641" spans="1:10" ht="15.6" hidden="1" x14ac:dyDescent="0.3">
      <c r="A641" s="68"/>
      <c r="B641" s="68"/>
      <c r="C641" s="68"/>
      <c r="D641" s="68"/>
      <c r="E641" s="339" t="s">
        <v>3119</v>
      </c>
      <c r="F641" s="68" t="s">
        <v>3120</v>
      </c>
      <c r="G641" s="68"/>
      <c r="H641" s="68"/>
      <c r="I641" s="68"/>
      <c r="J641" s="68"/>
    </row>
    <row r="642" spans="1:10" ht="15.6" hidden="1" x14ac:dyDescent="0.3">
      <c r="A642" s="68"/>
      <c r="B642" s="68"/>
      <c r="C642" s="68"/>
      <c r="D642" s="68"/>
      <c r="E642" s="339" t="s">
        <v>3121</v>
      </c>
      <c r="F642" s="68" t="s">
        <v>3122</v>
      </c>
      <c r="G642" s="68"/>
      <c r="H642" s="68"/>
      <c r="I642" s="68"/>
      <c r="J642" s="68"/>
    </row>
    <row r="643" spans="1:10" ht="15.6" hidden="1" x14ac:dyDescent="0.3">
      <c r="A643" s="68"/>
      <c r="B643" s="68"/>
      <c r="C643" s="68"/>
      <c r="D643" s="68"/>
      <c r="E643" s="339" t="s">
        <v>3123</v>
      </c>
      <c r="F643" s="68" t="s">
        <v>3124</v>
      </c>
      <c r="G643" s="68"/>
      <c r="H643" s="68"/>
      <c r="I643" s="68"/>
      <c r="J643" s="68"/>
    </row>
    <row r="644" spans="1:10" ht="15.6" hidden="1" x14ac:dyDescent="0.3">
      <c r="A644" s="68"/>
      <c r="B644" s="68"/>
      <c r="C644" s="68"/>
      <c r="D644" s="68"/>
      <c r="E644" s="339" t="s">
        <v>3125</v>
      </c>
      <c r="F644" s="68" t="s">
        <v>3126</v>
      </c>
      <c r="G644" s="68"/>
      <c r="H644" s="68"/>
      <c r="I644" s="68"/>
      <c r="J644" s="68"/>
    </row>
    <row r="645" spans="1:10" ht="15.6" hidden="1" x14ac:dyDescent="0.3">
      <c r="A645" s="68"/>
      <c r="B645" s="68"/>
      <c r="C645" s="68"/>
      <c r="D645" s="68"/>
      <c r="E645" s="339" t="s">
        <v>3127</v>
      </c>
      <c r="F645" s="68" t="s">
        <v>3128</v>
      </c>
      <c r="G645" s="68"/>
      <c r="H645" s="68"/>
      <c r="I645" s="68"/>
      <c r="J645" s="68"/>
    </row>
    <row r="646" spans="1:10" ht="15.6" hidden="1" x14ac:dyDescent="0.3">
      <c r="A646" s="68"/>
      <c r="B646" s="68"/>
      <c r="C646" s="68"/>
      <c r="D646" s="68"/>
      <c r="E646" s="339" t="s">
        <v>3129</v>
      </c>
      <c r="F646" s="68" t="s">
        <v>3130</v>
      </c>
      <c r="G646" s="68"/>
      <c r="H646" s="68"/>
      <c r="I646" s="68"/>
      <c r="J646" s="68"/>
    </row>
    <row r="647" spans="1:10" ht="15.6" hidden="1" x14ac:dyDescent="0.3">
      <c r="A647" s="68"/>
      <c r="B647" s="68"/>
      <c r="C647" s="68"/>
      <c r="D647" s="68"/>
      <c r="E647" s="339" t="s">
        <v>3131</v>
      </c>
      <c r="F647" s="68" t="s">
        <v>3132</v>
      </c>
      <c r="G647" s="68"/>
      <c r="H647" s="68"/>
      <c r="I647" s="68"/>
      <c r="J647" s="68"/>
    </row>
    <row r="648" spans="1:10" ht="15.6" hidden="1" x14ac:dyDescent="0.3">
      <c r="A648" s="68"/>
      <c r="B648" s="68"/>
      <c r="C648" s="68"/>
      <c r="D648" s="68"/>
      <c r="E648" s="339" t="s">
        <v>3133</v>
      </c>
      <c r="F648" s="68" t="s">
        <v>3134</v>
      </c>
      <c r="G648" s="68"/>
      <c r="H648" s="68"/>
      <c r="I648" s="68"/>
      <c r="J648" s="68"/>
    </row>
    <row r="649" spans="1:10" ht="15.6" hidden="1" x14ac:dyDescent="0.3">
      <c r="A649" s="68"/>
      <c r="B649" s="68"/>
      <c r="C649" s="68"/>
      <c r="D649" s="68"/>
      <c r="E649" s="339" t="s">
        <v>3135</v>
      </c>
      <c r="F649" s="68" t="s">
        <v>3136</v>
      </c>
      <c r="G649" s="68"/>
      <c r="H649" s="68"/>
      <c r="I649" s="68"/>
      <c r="J649" s="68"/>
    </row>
    <row r="650" spans="1:10" ht="15.6" hidden="1" x14ac:dyDescent="0.3">
      <c r="A650" s="68"/>
      <c r="B650" s="68"/>
      <c r="C650" s="68"/>
      <c r="D650" s="68"/>
      <c r="E650" s="339" t="s">
        <v>3137</v>
      </c>
      <c r="F650" s="68" t="s">
        <v>3138</v>
      </c>
      <c r="G650" s="68"/>
      <c r="H650" s="68"/>
      <c r="I650" s="68"/>
      <c r="J650" s="68"/>
    </row>
    <row r="651" spans="1:10" ht="15.6" hidden="1" x14ac:dyDescent="0.3">
      <c r="A651" s="68"/>
      <c r="B651" s="68"/>
      <c r="C651" s="68"/>
      <c r="D651" s="68"/>
      <c r="E651" s="339" t="s">
        <v>3139</v>
      </c>
      <c r="F651" s="68" t="s">
        <v>3140</v>
      </c>
      <c r="G651" s="68"/>
      <c r="H651" s="68"/>
      <c r="I651" s="68"/>
      <c r="J651" s="68"/>
    </row>
    <row r="652" spans="1:10" ht="15.6" hidden="1" x14ac:dyDescent="0.3">
      <c r="A652" s="68"/>
      <c r="B652" s="68"/>
      <c r="C652" s="68"/>
      <c r="D652" s="68"/>
      <c r="E652" s="339" t="s">
        <v>3141</v>
      </c>
      <c r="F652" s="68" t="s">
        <v>3142</v>
      </c>
      <c r="G652" s="68"/>
      <c r="H652" s="68"/>
      <c r="I652" s="68"/>
      <c r="J652" s="68"/>
    </row>
    <row r="653" spans="1:10" ht="15.6" hidden="1" x14ac:dyDescent="0.3">
      <c r="A653" s="68"/>
      <c r="B653" s="68"/>
      <c r="C653" s="68"/>
      <c r="D653" s="68"/>
      <c r="E653" s="339" t="s">
        <v>3143</v>
      </c>
      <c r="F653" s="68" t="s">
        <v>3144</v>
      </c>
      <c r="G653" s="68"/>
      <c r="H653" s="68"/>
      <c r="I653" s="68"/>
      <c r="J653" s="68"/>
    </row>
    <row r="654" spans="1:10" ht="15.6" hidden="1" x14ac:dyDescent="0.3">
      <c r="A654" s="68"/>
      <c r="B654" s="68"/>
      <c r="C654" s="68"/>
      <c r="D654" s="68"/>
      <c r="E654" s="339" t="s">
        <v>3145</v>
      </c>
      <c r="F654" s="68" t="s">
        <v>3146</v>
      </c>
      <c r="G654" s="68"/>
      <c r="H654" s="68"/>
      <c r="I654" s="68"/>
      <c r="J654" s="68"/>
    </row>
    <row r="655" spans="1:10" ht="15.6" hidden="1" x14ac:dyDescent="0.3">
      <c r="A655" s="68"/>
      <c r="B655" s="68"/>
      <c r="C655" s="68"/>
      <c r="D655" s="68"/>
      <c r="E655" s="339" t="s">
        <v>3147</v>
      </c>
      <c r="F655" s="68" t="s">
        <v>3148</v>
      </c>
      <c r="G655" s="68"/>
      <c r="H655" s="68"/>
      <c r="I655" s="68"/>
      <c r="J655" s="68"/>
    </row>
    <row r="656" spans="1:10" ht="15.6" hidden="1" x14ac:dyDescent="0.3">
      <c r="A656" s="68"/>
      <c r="B656" s="68"/>
      <c r="C656" s="68"/>
      <c r="D656" s="68"/>
      <c r="E656" s="339" t="s">
        <v>3149</v>
      </c>
      <c r="F656" s="68" t="s">
        <v>3150</v>
      </c>
      <c r="G656" s="68"/>
      <c r="H656" s="68"/>
      <c r="I656" s="68"/>
      <c r="J656" s="68"/>
    </row>
    <row r="657" spans="1:10" ht="15.6" hidden="1" x14ac:dyDescent="0.3">
      <c r="A657" s="68"/>
      <c r="B657" s="68"/>
      <c r="C657" s="68"/>
      <c r="D657" s="68"/>
      <c r="E657" s="339" t="s">
        <v>3151</v>
      </c>
      <c r="F657" s="68" t="s">
        <v>3152</v>
      </c>
      <c r="G657" s="68"/>
      <c r="H657" s="68"/>
      <c r="I657" s="68"/>
      <c r="J657" s="68"/>
    </row>
    <row r="658" spans="1:10" ht="15.6" hidden="1" x14ac:dyDescent="0.3">
      <c r="A658" s="68"/>
      <c r="B658" s="68"/>
      <c r="C658" s="68"/>
      <c r="D658" s="68"/>
      <c r="E658" s="339" t="s">
        <v>3153</v>
      </c>
      <c r="F658" s="68" t="s">
        <v>3154</v>
      </c>
      <c r="G658" s="68"/>
      <c r="H658" s="68"/>
      <c r="I658" s="68"/>
      <c r="J658" s="68"/>
    </row>
    <row r="659" spans="1:10" ht="15.6" hidden="1" x14ac:dyDescent="0.3">
      <c r="A659" s="68"/>
      <c r="B659" s="68"/>
      <c r="C659" s="68"/>
      <c r="D659" s="68"/>
      <c r="E659" s="339" t="s">
        <v>3155</v>
      </c>
      <c r="F659" s="68" t="s">
        <v>3156</v>
      </c>
      <c r="G659" s="68"/>
      <c r="H659" s="68"/>
      <c r="I659" s="68"/>
      <c r="J659" s="68"/>
    </row>
    <row r="660" spans="1:10" ht="15.6" hidden="1" x14ac:dyDescent="0.3">
      <c r="A660" s="68"/>
      <c r="B660" s="68"/>
      <c r="C660" s="68"/>
      <c r="D660" s="68"/>
      <c r="E660" s="339" t="s">
        <v>3157</v>
      </c>
      <c r="F660" s="68" t="s">
        <v>3158</v>
      </c>
      <c r="G660" s="68"/>
      <c r="H660" s="68"/>
      <c r="I660" s="68"/>
      <c r="J660" s="68"/>
    </row>
    <row r="661" spans="1:10" ht="15.6" hidden="1" x14ac:dyDescent="0.3">
      <c r="A661" s="68"/>
      <c r="B661" s="68"/>
      <c r="C661" s="68"/>
      <c r="D661" s="68"/>
      <c r="E661" s="339" t="s">
        <v>3159</v>
      </c>
      <c r="F661" s="68" t="s">
        <v>3160</v>
      </c>
      <c r="G661" s="68"/>
      <c r="H661" s="68"/>
      <c r="I661" s="68"/>
      <c r="J661" s="68"/>
    </row>
    <row r="662" spans="1:10" ht="15.6" hidden="1" x14ac:dyDescent="0.3">
      <c r="A662" s="68"/>
      <c r="B662" s="68"/>
      <c r="C662" s="68"/>
      <c r="D662" s="68"/>
      <c r="E662" s="339" t="s">
        <v>3161</v>
      </c>
      <c r="F662" s="68" t="s">
        <v>3162</v>
      </c>
      <c r="G662" s="68"/>
      <c r="H662" s="68"/>
      <c r="I662" s="68"/>
      <c r="J662" s="68"/>
    </row>
    <row r="663" spans="1:10" ht="15.6" hidden="1" x14ac:dyDescent="0.3">
      <c r="A663" s="68"/>
      <c r="B663" s="68"/>
      <c r="C663" s="68"/>
      <c r="D663" s="68"/>
      <c r="E663" s="339" t="s">
        <v>3163</v>
      </c>
      <c r="F663" s="68" t="s">
        <v>3164</v>
      </c>
      <c r="G663" s="68"/>
      <c r="H663" s="68"/>
      <c r="I663" s="68"/>
      <c r="J663" s="68"/>
    </row>
    <row r="664" spans="1:10" ht="15.6" hidden="1" x14ac:dyDescent="0.3">
      <c r="A664" s="68"/>
      <c r="B664" s="68"/>
      <c r="C664" s="68"/>
      <c r="D664" s="68"/>
      <c r="E664" s="339" t="s">
        <v>3165</v>
      </c>
      <c r="F664" s="68" t="s">
        <v>3166</v>
      </c>
      <c r="G664" s="68"/>
      <c r="H664" s="68"/>
      <c r="I664" s="68"/>
      <c r="J664" s="68"/>
    </row>
    <row r="665" spans="1:10" ht="15.6" hidden="1" x14ac:dyDescent="0.3">
      <c r="A665" s="68"/>
      <c r="B665" s="68"/>
      <c r="C665" s="68"/>
      <c r="D665" s="68"/>
      <c r="E665" s="339" t="s">
        <v>3167</v>
      </c>
      <c r="F665" s="68" t="s">
        <v>3168</v>
      </c>
      <c r="G665" s="68"/>
      <c r="H665" s="68"/>
      <c r="I665" s="68"/>
      <c r="J665" s="68"/>
    </row>
    <row r="666" spans="1:10" ht="15.6" hidden="1" x14ac:dyDescent="0.3">
      <c r="A666" s="68"/>
      <c r="B666" s="68"/>
      <c r="C666" s="68"/>
      <c r="D666" s="68"/>
      <c r="E666" s="339" t="s">
        <v>3169</v>
      </c>
      <c r="F666" s="68" t="s">
        <v>3170</v>
      </c>
      <c r="G666" s="68"/>
      <c r="H666" s="68"/>
      <c r="I666" s="68"/>
      <c r="J666" s="68"/>
    </row>
    <row r="667" spans="1:10" ht="15.6" hidden="1" x14ac:dyDescent="0.3">
      <c r="A667" s="68"/>
      <c r="B667" s="68"/>
      <c r="C667" s="68"/>
      <c r="D667" s="68"/>
      <c r="E667" s="339" t="s">
        <v>3171</v>
      </c>
      <c r="F667" s="68" t="s">
        <v>3172</v>
      </c>
      <c r="G667" s="68"/>
      <c r="H667" s="68"/>
      <c r="I667" s="68"/>
      <c r="J667" s="68"/>
    </row>
    <row r="668" spans="1:10" ht="15.6" hidden="1" x14ac:dyDescent="0.3">
      <c r="A668" s="68"/>
      <c r="B668" s="68"/>
      <c r="C668" s="68"/>
      <c r="D668" s="68"/>
      <c r="E668" s="339" t="s">
        <v>3173</v>
      </c>
      <c r="F668" s="68" t="s">
        <v>3174</v>
      </c>
      <c r="G668" s="68"/>
      <c r="H668" s="68"/>
      <c r="I668" s="68"/>
      <c r="J668" s="68"/>
    </row>
    <row r="669" spans="1:10" ht="15.6" hidden="1" x14ac:dyDescent="0.3">
      <c r="A669" s="68"/>
      <c r="B669" s="68"/>
      <c r="C669" s="68"/>
      <c r="D669" s="68"/>
      <c r="E669" s="339" t="s">
        <v>3175</v>
      </c>
      <c r="F669" s="68" t="s">
        <v>3176</v>
      </c>
      <c r="G669" s="68"/>
      <c r="H669" s="68"/>
      <c r="I669" s="68"/>
      <c r="J669" s="68"/>
    </row>
    <row r="670" spans="1:10" ht="15.6" hidden="1" x14ac:dyDescent="0.3">
      <c r="A670" s="68"/>
      <c r="B670" s="68"/>
      <c r="C670" s="68"/>
      <c r="D670" s="68"/>
      <c r="E670" s="339" t="s">
        <v>3177</v>
      </c>
      <c r="F670" s="68" t="s">
        <v>3178</v>
      </c>
      <c r="G670" s="68"/>
      <c r="H670" s="68"/>
      <c r="I670" s="68"/>
      <c r="J670" s="68"/>
    </row>
    <row r="671" spans="1:10" ht="15.6" hidden="1" x14ac:dyDescent="0.3">
      <c r="A671" s="68"/>
      <c r="B671" s="68"/>
      <c r="C671" s="68"/>
      <c r="D671" s="68"/>
      <c r="E671" s="339" t="s">
        <v>3179</v>
      </c>
      <c r="F671" s="68" t="s">
        <v>3180</v>
      </c>
      <c r="G671" s="68"/>
      <c r="H671" s="68"/>
      <c r="I671" s="68"/>
      <c r="J671" s="68"/>
    </row>
    <row r="672" spans="1:10" ht="15.6" hidden="1" x14ac:dyDescent="0.3">
      <c r="A672" s="68"/>
      <c r="B672" s="68"/>
      <c r="C672" s="68"/>
      <c r="D672" s="68"/>
      <c r="E672" s="339" t="s">
        <v>3181</v>
      </c>
      <c r="F672" s="68" t="s">
        <v>3182</v>
      </c>
      <c r="G672" s="68"/>
      <c r="H672" s="68"/>
      <c r="I672" s="68"/>
      <c r="J672" s="68"/>
    </row>
    <row r="673" spans="1:10" ht="15.6" hidden="1" x14ac:dyDescent="0.3">
      <c r="A673" s="68"/>
      <c r="B673" s="68"/>
      <c r="C673" s="68"/>
      <c r="D673" s="68"/>
      <c r="E673" s="339" t="s">
        <v>3183</v>
      </c>
      <c r="F673" s="68" t="s">
        <v>3184</v>
      </c>
      <c r="G673" s="68"/>
      <c r="H673" s="68"/>
      <c r="I673" s="68"/>
      <c r="J673" s="68"/>
    </row>
    <row r="674" spans="1:10" ht="15.6" hidden="1" x14ac:dyDescent="0.3">
      <c r="A674" s="68"/>
      <c r="B674" s="68"/>
      <c r="C674" s="68"/>
      <c r="D674" s="68"/>
      <c r="E674" s="339" t="s">
        <v>3185</v>
      </c>
      <c r="F674" s="68" t="s">
        <v>3186</v>
      </c>
      <c r="G674" s="68"/>
      <c r="H674" s="68"/>
      <c r="I674" s="68"/>
      <c r="J674" s="68"/>
    </row>
  </sheetData>
  <mergeCells count="48">
    <mergeCell ref="C17:G17"/>
    <mergeCell ref="B3:G3"/>
    <mergeCell ref="B4:G4"/>
    <mergeCell ref="B5:D5"/>
    <mergeCell ref="B6:G6"/>
    <mergeCell ref="B7:D7"/>
    <mergeCell ref="C8:G8"/>
    <mergeCell ref="C9:G9"/>
    <mergeCell ref="B10:B13"/>
    <mergeCell ref="C14:G14"/>
    <mergeCell ref="C15:G15"/>
    <mergeCell ref="C16:G16"/>
    <mergeCell ref="C30:G30"/>
    <mergeCell ref="C18:G18"/>
    <mergeCell ref="C19:G19"/>
    <mergeCell ref="C20:G20"/>
    <mergeCell ref="E21:G21"/>
    <mergeCell ref="C22:G22"/>
    <mergeCell ref="C23:G23"/>
    <mergeCell ref="B24:D24"/>
    <mergeCell ref="B25:G25"/>
    <mergeCell ref="C27:G27"/>
    <mergeCell ref="C28:G28"/>
    <mergeCell ref="C29:G29"/>
    <mergeCell ref="C43:G43"/>
    <mergeCell ref="B31:D31"/>
    <mergeCell ref="B32:G32"/>
    <mergeCell ref="B33:D33"/>
    <mergeCell ref="C34:G34"/>
    <mergeCell ref="C35:G35"/>
    <mergeCell ref="C36:G36"/>
    <mergeCell ref="C37:G37"/>
    <mergeCell ref="C38:G38"/>
    <mergeCell ref="C39:G39"/>
    <mergeCell ref="B40:D40"/>
    <mergeCell ref="B41:G41"/>
    <mergeCell ref="C56:G56"/>
    <mergeCell ref="B116:F116"/>
    <mergeCell ref="C44:G44"/>
    <mergeCell ref="C45:G45"/>
    <mergeCell ref="B47:G47"/>
    <mergeCell ref="C53:G53"/>
    <mergeCell ref="C54:G54"/>
    <mergeCell ref="C55:G55"/>
    <mergeCell ref="C49:G49"/>
    <mergeCell ref="C50:G50"/>
    <mergeCell ref="C51:G51"/>
    <mergeCell ref="C52:G52"/>
  </mergeCells>
  <dataValidations count="10">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C13">
      <formula1>$B$118:$B$123</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D13">
      <formula1>$C$118:$C$138</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E13">
      <formula1>$D$118:$D$177</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F13">
      <formula1>$E$118:$E$574</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G13">
      <formula1>$F$118:$F$578</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$G$118:$G$120</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$H$118:$H$122</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$I$118:$I$125</formula1>
    </dataValidation>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$J$118:$J$119</formula1>
    </dataValidation>
  </dataValidations>
  <hyperlinks>
    <hyperlink ref="A1" location="'5.1.2.d'!A1" display="Regresar"/>
    <hyperlink ref="C38" r:id="rId1"/>
  </hyperlinks>
  <printOptions horizontalCentered="1" verticalCentered="1"/>
  <pageMargins left="0.70866141732283472" right="0.70866141732283472" top="0.74803149606299213" bottom="0.74803149606299213" header="0.31496062992125984" footer="0.31496062992125984"/>
  <pageSetup scale="31" orientation="portrait" r:id="rId2"/>
  <drawing r:id="rId3"/>
  <legacyDrawing r:id="rId4"/>
  <tableParts count="10">
    <tablePart r:id="rId5"/>
    <tablePart r:id="rId6"/>
    <tablePart r:id="rId7"/>
    <tablePart r:id="rId8"/>
    <tablePart r:id="rId9"/>
    <tablePart r:id="rId10"/>
    <tablePart r:id="rId11"/>
    <tablePart r:id="rId12"/>
    <tablePart r:id="rId13"/>
    <tablePart r:id="rId14"/>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dimension ref="A1:O21"/>
  <sheetViews>
    <sheetView showGridLines="0" zoomScale="90" zoomScaleNormal="90" workbookViewId="0">
      <selection activeCell="E24" sqref="E24"/>
    </sheetView>
  </sheetViews>
  <sheetFormatPr baseColWidth="10" defaultColWidth="11.42578125" defaultRowHeight="15" x14ac:dyDescent="0.25"/>
  <cols>
    <col min="1" max="1" width="11.42578125" style="120"/>
    <col min="2" max="2" width="59.7109375" style="121" customWidth="1"/>
    <col min="3" max="12" width="12" style="120" customWidth="1"/>
    <col min="13" max="16384" width="11.42578125" style="120"/>
  </cols>
  <sheetData>
    <row r="1" spans="1:15" ht="15.6" x14ac:dyDescent="0.3">
      <c r="A1" s="23" t="s">
        <v>32</v>
      </c>
      <c r="C1" s="1374" t="s">
        <v>60</v>
      </c>
      <c r="D1" s="1374"/>
    </row>
    <row r="2" spans="1:15" ht="23.25" customHeight="1" x14ac:dyDescent="0.25">
      <c r="A2" s="119"/>
      <c r="B2" s="184" t="s">
        <v>1535</v>
      </c>
      <c r="E2" s="121"/>
      <c r="F2" s="121"/>
      <c r="G2" s="121"/>
      <c r="H2" s="121"/>
      <c r="I2" s="121"/>
      <c r="J2" s="121"/>
      <c r="K2" s="121"/>
      <c r="L2" s="121"/>
      <c r="M2" s="121"/>
      <c r="N2" s="121"/>
      <c r="O2" s="121"/>
    </row>
    <row r="3" spans="1:15" ht="14.45" x14ac:dyDescent="0.3">
      <c r="B3" s="180" t="s">
        <v>14</v>
      </c>
      <c r="E3" s="121"/>
      <c r="F3" s="121"/>
      <c r="G3" s="121"/>
      <c r="H3" s="121"/>
      <c r="I3" s="121"/>
      <c r="J3" s="121"/>
      <c r="K3" s="121"/>
      <c r="L3" s="121"/>
      <c r="M3" s="121"/>
      <c r="N3" s="121"/>
      <c r="O3" s="121"/>
    </row>
    <row r="4" spans="1:15" ht="14.45" x14ac:dyDescent="0.3">
      <c r="B4" s="180" t="s">
        <v>50</v>
      </c>
      <c r="E4" s="121"/>
      <c r="F4" s="121"/>
      <c r="G4" s="121"/>
      <c r="H4" s="121"/>
      <c r="I4" s="121"/>
      <c r="J4" s="121"/>
      <c r="K4" s="121"/>
      <c r="L4" s="121"/>
      <c r="M4" s="121"/>
      <c r="N4" s="121"/>
      <c r="O4" s="121"/>
    </row>
    <row r="5" spans="1:15" s="121" customFormat="1" x14ac:dyDescent="0.25">
      <c r="B5" s="249" t="s">
        <v>473</v>
      </c>
    </row>
    <row r="6" spans="1:15" x14ac:dyDescent="0.25">
      <c r="B6" s="340" t="s">
        <v>3196</v>
      </c>
      <c r="E6" s="121"/>
      <c r="F6" s="121"/>
      <c r="G6" s="121"/>
      <c r="H6" s="121"/>
      <c r="I6" s="121"/>
      <c r="J6" s="121"/>
      <c r="K6" s="121"/>
      <c r="L6" s="121"/>
      <c r="M6" s="121"/>
      <c r="N6" s="121"/>
      <c r="O6" s="121"/>
    </row>
    <row r="7" spans="1:15" ht="14.45" x14ac:dyDescent="0.3">
      <c r="E7" s="121"/>
      <c r="F7" s="121"/>
      <c r="G7" s="121"/>
      <c r="H7" s="121"/>
      <c r="I7" s="121"/>
      <c r="J7" s="121"/>
      <c r="K7" s="121"/>
      <c r="L7" s="121"/>
      <c r="M7" s="121"/>
      <c r="N7" s="121"/>
      <c r="O7" s="121"/>
    </row>
    <row r="8" spans="1:15" x14ac:dyDescent="0.25">
      <c r="B8" s="185" t="s">
        <v>1594</v>
      </c>
      <c r="E8" s="121"/>
      <c r="F8" s="121"/>
      <c r="G8" s="121"/>
      <c r="H8" s="121"/>
      <c r="I8" s="121"/>
      <c r="J8" s="121"/>
      <c r="K8" s="121"/>
      <c r="L8" s="121"/>
      <c r="M8" s="121"/>
      <c r="N8" s="121"/>
      <c r="O8" s="121"/>
    </row>
    <row r="10" spans="1:15" x14ac:dyDescent="0.25">
      <c r="B10" s="703" t="s">
        <v>1126</v>
      </c>
    </row>
    <row r="11" spans="1:15" ht="14.45" x14ac:dyDescent="0.3">
      <c r="B11" s="895" t="s">
        <v>3811</v>
      </c>
    </row>
    <row r="12" spans="1:15" x14ac:dyDescent="0.25">
      <c r="B12" s="1665"/>
      <c r="C12" s="1664">
        <v>2014</v>
      </c>
      <c r="D12" s="1664"/>
      <c r="E12" s="1664">
        <v>2015</v>
      </c>
      <c r="F12" s="1664"/>
      <c r="G12" s="1664">
        <v>2016</v>
      </c>
      <c r="H12" s="1664"/>
      <c r="I12" s="1664">
        <v>2017</v>
      </c>
      <c r="J12" s="1664"/>
      <c r="K12" s="1664">
        <v>2018</v>
      </c>
      <c r="L12" s="1664"/>
      <c r="M12" s="684"/>
      <c r="N12" s="684"/>
    </row>
    <row r="13" spans="1:15" x14ac:dyDescent="0.25">
      <c r="B13" s="1666"/>
      <c r="C13" s="696" t="s">
        <v>3655</v>
      </c>
      <c r="D13" s="696" t="s">
        <v>0</v>
      </c>
      <c r="E13" s="692" t="s">
        <v>3655</v>
      </c>
      <c r="F13" s="692" t="s">
        <v>0</v>
      </c>
      <c r="G13" s="692" t="s">
        <v>3655</v>
      </c>
      <c r="H13" s="692" t="s">
        <v>0</v>
      </c>
      <c r="I13" s="692" t="s">
        <v>3655</v>
      </c>
      <c r="J13" s="692" t="s">
        <v>0</v>
      </c>
      <c r="K13" s="692" t="s">
        <v>3655</v>
      </c>
      <c r="L13" s="692" t="s">
        <v>0</v>
      </c>
      <c r="M13" s="684"/>
      <c r="N13" s="684"/>
    </row>
    <row r="14" spans="1:15" s="806" customFormat="1" x14ac:dyDescent="0.25">
      <c r="B14" s="694" t="s">
        <v>3656</v>
      </c>
      <c r="C14" s="894"/>
      <c r="D14" s="695"/>
      <c r="E14" s="701"/>
      <c r="F14" s="685"/>
      <c r="G14" s="701"/>
      <c r="H14" s="685"/>
      <c r="I14" s="701"/>
      <c r="J14" s="685"/>
      <c r="K14" s="701"/>
      <c r="L14" s="684"/>
      <c r="M14" s="684"/>
      <c r="N14" s="684"/>
    </row>
    <row r="15" spans="1:15" s="806" customFormat="1" x14ac:dyDescent="0.25">
      <c r="B15" s="807" t="s">
        <v>3651</v>
      </c>
      <c r="C15" s="893">
        <v>100408</v>
      </c>
      <c r="D15" s="687">
        <v>2.1040640825062688E-2</v>
      </c>
      <c r="E15" s="893">
        <v>222358</v>
      </c>
      <c r="F15" s="687">
        <v>4.6001118799640528E-2</v>
      </c>
      <c r="G15" s="893">
        <v>374122.8</v>
      </c>
      <c r="H15" s="687">
        <v>7.6511453931704651E-2</v>
      </c>
      <c r="I15" s="893">
        <v>376087.7583333333</v>
      </c>
      <c r="J15" s="687">
        <v>7.6028010255995579E-2</v>
      </c>
      <c r="K15" s="893">
        <v>374491.57</v>
      </c>
      <c r="L15" s="688">
        <v>7.4843334086779845E-2</v>
      </c>
      <c r="M15" s="693"/>
      <c r="N15" s="693"/>
    </row>
    <row r="16" spans="1:15" s="806" customFormat="1" ht="14.45" x14ac:dyDescent="0.3">
      <c r="B16" s="807" t="s">
        <v>3652</v>
      </c>
      <c r="C16" s="893">
        <v>1925</v>
      </c>
      <c r="D16" s="687">
        <v>4.0338651888540431E-4</v>
      </c>
      <c r="E16" s="893">
        <v>114204</v>
      </c>
      <c r="F16" s="687">
        <v>2.3626367260877263E-2</v>
      </c>
      <c r="G16" s="893">
        <v>248465.8</v>
      </c>
      <c r="H16" s="687">
        <v>5.0813475175274375E-2</v>
      </c>
      <c r="I16" s="893">
        <v>248465.8</v>
      </c>
      <c r="J16" s="687">
        <v>5.0228596842339338E-2</v>
      </c>
      <c r="K16" s="893">
        <v>240491</v>
      </c>
      <c r="L16" s="688">
        <v>4.8062892998803078E-2</v>
      </c>
      <c r="M16" s="693"/>
      <c r="N16" s="693"/>
    </row>
    <row r="17" spans="2:14" s="806" customFormat="1" ht="14.45" x14ac:dyDescent="0.3">
      <c r="B17" s="807" t="s">
        <v>91</v>
      </c>
      <c r="C17" s="893">
        <v>98483</v>
      </c>
      <c r="D17" s="687">
        <v>2.0637254306177282E-2</v>
      </c>
      <c r="E17" s="893">
        <v>108154</v>
      </c>
      <c r="F17" s="687">
        <v>2.2374751538763261E-2</v>
      </c>
      <c r="G17" s="893">
        <v>125657</v>
      </c>
      <c r="H17" s="687">
        <v>2.5697978756430272E-2</v>
      </c>
      <c r="I17" s="893">
        <v>127621.95833333333</v>
      </c>
      <c r="J17" s="687">
        <v>2.5799413413656241E-2</v>
      </c>
      <c r="K17" s="893">
        <v>134000.57</v>
      </c>
      <c r="L17" s="688">
        <v>2.6780441087976774E-2</v>
      </c>
      <c r="M17" s="693"/>
      <c r="N17" s="693"/>
    </row>
    <row r="18" spans="2:14" s="806" customFormat="1" ht="30" x14ac:dyDescent="0.25">
      <c r="B18" s="185" t="s">
        <v>3664</v>
      </c>
      <c r="C18" s="893">
        <v>3412099</v>
      </c>
      <c r="D18" s="690">
        <v>0.71501025335188007</v>
      </c>
      <c r="E18" s="893">
        <v>3714532</v>
      </c>
      <c r="F18" s="690">
        <v>0.76845729776786231</v>
      </c>
      <c r="G18" s="893">
        <v>3745549</v>
      </c>
      <c r="H18" s="690">
        <v>0.76599822240837079</v>
      </c>
      <c r="I18" s="893">
        <v>3687789</v>
      </c>
      <c r="J18" s="690">
        <v>0.74550488204257381</v>
      </c>
      <c r="K18" s="893">
        <v>3770672</v>
      </c>
      <c r="L18" s="691">
        <v>0.75358081952997324</v>
      </c>
      <c r="M18" s="693"/>
      <c r="N18" s="693"/>
    </row>
    <row r="19" spans="2:14" x14ac:dyDescent="0.25">
      <c r="B19" s="787" t="s">
        <v>3658</v>
      </c>
      <c r="C19" s="787"/>
      <c r="D19" s="787"/>
      <c r="E19" s="787"/>
      <c r="F19" s="787"/>
      <c r="G19" s="787"/>
      <c r="H19" s="787"/>
      <c r="I19" s="787"/>
      <c r="J19" s="787"/>
      <c r="K19" s="787"/>
    </row>
    <row r="20" spans="2:14" ht="28.5" customHeight="1" x14ac:dyDescent="0.25">
      <c r="B20" s="1663" t="s">
        <v>3812</v>
      </c>
      <c r="C20" s="1663"/>
      <c r="D20" s="1663"/>
      <c r="E20" s="1663"/>
      <c r="F20" s="1663"/>
      <c r="G20" s="1663"/>
      <c r="H20" s="1663"/>
      <c r="I20" s="1663"/>
      <c r="J20" s="1663"/>
      <c r="K20" s="1663"/>
      <c r="L20" s="1663"/>
    </row>
    <row r="21" spans="2:14" ht="14.45" x14ac:dyDescent="0.3">
      <c r="B21" s="1662"/>
      <c r="C21" s="1662"/>
      <c r="D21" s="1662"/>
      <c r="E21" s="1662"/>
      <c r="F21" s="1662"/>
      <c r="G21" s="1662"/>
    </row>
  </sheetData>
  <mergeCells count="9">
    <mergeCell ref="B21:G21"/>
    <mergeCell ref="B20:L20"/>
    <mergeCell ref="C1:D1"/>
    <mergeCell ref="C12:D12"/>
    <mergeCell ref="E12:F12"/>
    <mergeCell ref="G12:H12"/>
    <mergeCell ref="I12:J12"/>
    <mergeCell ref="K12:L12"/>
    <mergeCell ref="B12:B13"/>
  </mergeCells>
  <hyperlinks>
    <hyperlink ref="A1" location="'C5'!A1" display="Regresar"/>
    <hyperlink ref="C1" location="'HM 5.1.2.e'!A1" display="Ver metadato "/>
  </hyperlinks>
  <pageMargins left="0.7" right="0.7" top="0.75" bottom="0.75" header="0.3" footer="0.3"/>
  <pageSetup orientation="portrait" horizontalDpi="90" verticalDpi="90" r:id="rId1"/>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4">
    <tabColor theme="8" tint="-0.499984740745262"/>
    <pageSetUpPr fitToPage="1"/>
  </sheetPr>
  <dimension ref="A1:L675"/>
  <sheetViews>
    <sheetView showGridLines="0" zoomScale="80" zoomScaleNormal="80" workbookViewId="0">
      <selection activeCell="E24" sqref="E24"/>
    </sheetView>
  </sheetViews>
  <sheetFormatPr baseColWidth="10" defaultColWidth="11.42578125" defaultRowHeight="15.75" x14ac:dyDescent="0.25"/>
  <cols>
    <col min="1" max="1" width="18.28515625" style="11" customWidth="1"/>
    <col min="2" max="2" width="30.28515625" style="11" customWidth="1"/>
    <col min="3" max="3" width="37.7109375" style="11" customWidth="1"/>
    <col min="4" max="4" width="34.28515625" style="11" customWidth="1"/>
    <col min="5" max="5" width="25.42578125" style="11" customWidth="1"/>
    <col min="6" max="6" width="24.7109375" style="11" customWidth="1"/>
    <col min="7" max="7" width="21.42578125" style="11" customWidth="1"/>
    <col min="8" max="8" width="16" style="11" customWidth="1"/>
    <col min="9" max="9" width="16.28515625" style="11" customWidth="1"/>
    <col min="10" max="10" width="21.7109375" style="11" customWidth="1"/>
    <col min="11" max="16384" width="11.42578125" style="11"/>
  </cols>
  <sheetData>
    <row r="1" spans="1:7" ht="15.6" x14ac:dyDescent="0.3">
      <c r="A1" s="23" t="s">
        <v>32</v>
      </c>
    </row>
    <row r="2" spans="1:7" ht="42" customHeight="1" x14ac:dyDescent="0.25">
      <c r="F2" s="36" t="s">
        <v>264</v>
      </c>
      <c r="G2" s="259"/>
    </row>
    <row r="3" spans="1:7" ht="45.75" customHeight="1" x14ac:dyDescent="0.25">
      <c r="B3" s="1554" t="s">
        <v>265</v>
      </c>
      <c r="C3" s="1554"/>
      <c r="D3" s="1554"/>
      <c r="E3" s="1554"/>
      <c r="F3" s="1554"/>
      <c r="G3" s="1554"/>
    </row>
    <row r="4" spans="1:7" ht="15.6" x14ac:dyDescent="0.3">
      <c r="B4" s="1555" t="s">
        <v>266</v>
      </c>
      <c r="C4" s="1555"/>
      <c r="D4" s="1555"/>
      <c r="E4" s="1555"/>
      <c r="F4" s="1555"/>
      <c r="G4" s="1555"/>
    </row>
    <row r="5" spans="1:7" ht="15.6" x14ac:dyDescent="0.3">
      <c r="B5" s="1556"/>
      <c r="C5" s="1556"/>
      <c r="D5" s="1556"/>
      <c r="F5" s="33"/>
      <c r="G5" s="33"/>
    </row>
    <row r="6" spans="1:7" x14ac:dyDescent="0.25">
      <c r="B6" s="1557" t="s">
        <v>267</v>
      </c>
      <c r="C6" s="1557"/>
      <c r="D6" s="1557"/>
      <c r="E6" s="1557"/>
      <c r="F6" s="1557"/>
      <c r="G6" s="1557"/>
    </row>
    <row r="7" spans="1:7" ht="15.6" x14ac:dyDescent="0.3">
      <c r="B7" s="1556"/>
      <c r="C7" s="1556"/>
      <c r="D7" s="1556"/>
      <c r="F7" s="33"/>
      <c r="G7" s="33"/>
    </row>
    <row r="8" spans="1:7" x14ac:dyDescent="0.25">
      <c r="B8" s="260" t="s">
        <v>268</v>
      </c>
      <c r="C8" s="1603" t="s">
        <v>269</v>
      </c>
      <c r="D8" s="1603"/>
      <c r="E8" s="1603"/>
      <c r="F8" s="1603"/>
      <c r="G8" s="1603"/>
    </row>
    <row r="9" spans="1:7" ht="31.5" x14ac:dyDescent="0.25">
      <c r="B9" s="260" t="s">
        <v>270</v>
      </c>
      <c r="C9" s="1605" t="s">
        <v>2324</v>
      </c>
      <c r="D9" s="1605"/>
      <c r="E9" s="1605"/>
      <c r="F9" s="1605"/>
      <c r="G9" s="1605"/>
    </row>
    <row r="10" spans="1:7" ht="31.5" x14ac:dyDescent="0.25">
      <c r="B10" s="1549" t="s">
        <v>271</v>
      </c>
      <c r="C10" s="261" t="s">
        <v>272</v>
      </c>
      <c r="D10" s="261" t="s">
        <v>273</v>
      </c>
      <c r="E10" s="261" t="s">
        <v>274</v>
      </c>
      <c r="F10" s="262" t="s">
        <v>275</v>
      </c>
      <c r="G10" s="262" t="s">
        <v>276</v>
      </c>
    </row>
    <row r="11" spans="1:7" ht="36" customHeight="1" x14ac:dyDescent="0.25">
      <c r="B11" s="1550"/>
      <c r="C11" s="263" t="s">
        <v>349</v>
      </c>
      <c r="D11" s="263" t="s">
        <v>50</v>
      </c>
      <c r="E11" s="263" t="s">
        <v>473</v>
      </c>
      <c r="F11" s="264" t="s">
        <v>1117</v>
      </c>
      <c r="G11" s="264" t="s">
        <v>1126</v>
      </c>
    </row>
    <row r="12" spans="1:7" ht="17.25" customHeight="1" x14ac:dyDescent="0.25">
      <c r="B12" s="1550"/>
      <c r="C12" s="263"/>
      <c r="D12" s="263"/>
      <c r="E12" s="263"/>
      <c r="F12" s="264" t="s">
        <v>282</v>
      </c>
      <c r="G12" s="264"/>
    </row>
    <row r="13" spans="1:7" ht="17.25" customHeight="1" x14ac:dyDescent="0.25">
      <c r="B13" s="1551"/>
      <c r="C13" s="263"/>
      <c r="D13" s="263"/>
      <c r="E13" s="263"/>
      <c r="F13" s="264" t="s">
        <v>282</v>
      </c>
      <c r="G13" s="264"/>
    </row>
    <row r="14" spans="1:7" x14ac:dyDescent="0.25">
      <c r="B14" s="265" t="s">
        <v>283</v>
      </c>
      <c r="C14" s="1603" t="s">
        <v>2</v>
      </c>
      <c r="D14" s="1603"/>
      <c r="E14" s="1603"/>
      <c r="F14" s="1603"/>
      <c r="G14" s="1603"/>
    </row>
    <row r="15" spans="1:7" ht="59.25" customHeight="1" x14ac:dyDescent="0.25">
      <c r="B15" s="260" t="s">
        <v>284</v>
      </c>
      <c r="C15" s="1605" t="s">
        <v>3733</v>
      </c>
      <c r="D15" s="1605"/>
      <c r="E15" s="1605"/>
      <c r="F15" s="1605"/>
      <c r="G15" s="1605"/>
    </row>
    <row r="16" spans="1:7" x14ac:dyDescent="0.25">
      <c r="B16" s="260" t="s">
        <v>285</v>
      </c>
      <c r="C16" s="1603"/>
      <c r="D16" s="1603"/>
      <c r="E16" s="1603"/>
      <c r="F16" s="1603"/>
      <c r="G16" s="1603"/>
    </row>
    <row r="17" spans="2:9" x14ac:dyDescent="0.25">
      <c r="B17" s="260" t="s">
        <v>286</v>
      </c>
      <c r="C17" s="1605" t="s">
        <v>287</v>
      </c>
      <c r="D17" s="1605"/>
      <c r="E17" s="1605"/>
      <c r="F17" s="1605"/>
      <c r="G17" s="1605"/>
    </row>
    <row r="18" spans="2:9" x14ac:dyDescent="0.25">
      <c r="B18" s="260" t="s">
        <v>288</v>
      </c>
      <c r="C18" s="1605" t="s">
        <v>1828</v>
      </c>
      <c r="D18" s="1605"/>
      <c r="E18" s="1605"/>
      <c r="F18" s="1605"/>
      <c r="G18" s="1605"/>
    </row>
    <row r="19" spans="2:9" ht="36.75" customHeight="1" x14ac:dyDescent="0.25">
      <c r="B19" s="260" t="s">
        <v>289</v>
      </c>
      <c r="C19" s="1605"/>
      <c r="D19" s="1605"/>
      <c r="E19" s="1605"/>
      <c r="F19" s="1605"/>
      <c r="G19" s="1605"/>
    </row>
    <row r="20" spans="2:9" x14ac:dyDescent="0.25">
      <c r="B20" s="260" t="s">
        <v>290</v>
      </c>
      <c r="C20" s="1603"/>
      <c r="D20" s="1603"/>
      <c r="E20" s="1603"/>
      <c r="F20" s="1603"/>
      <c r="G20" s="1603"/>
    </row>
    <row r="21" spans="2:9" ht="43.5" customHeight="1" x14ac:dyDescent="0.25">
      <c r="B21" s="260" t="s">
        <v>291</v>
      </c>
      <c r="C21" s="266" t="s">
        <v>3672</v>
      </c>
      <c r="D21" s="267" t="s">
        <v>1758</v>
      </c>
      <c r="E21" s="1619" t="s">
        <v>292</v>
      </c>
      <c r="F21" s="1620"/>
      <c r="G21" s="1621"/>
    </row>
    <row r="22" spans="2:9" ht="36.75" customHeight="1" x14ac:dyDescent="0.25">
      <c r="B22" s="260" t="s">
        <v>293</v>
      </c>
      <c r="C22" s="1605" t="s">
        <v>1759</v>
      </c>
      <c r="D22" s="1605"/>
      <c r="E22" s="1605"/>
      <c r="F22" s="1605"/>
      <c r="G22" s="1605"/>
    </row>
    <row r="23" spans="2:9" ht="21" customHeight="1" x14ac:dyDescent="0.25">
      <c r="B23" s="260" t="s">
        <v>294</v>
      </c>
      <c r="C23" s="1605" t="s">
        <v>3662</v>
      </c>
      <c r="D23" s="1605"/>
      <c r="E23" s="1605"/>
      <c r="F23" s="1605"/>
      <c r="G23" s="1605"/>
    </row>
    <row r="24" spans="2:9" x14ac:dyDescent="0.25">
      <c r="B24" s="1578"/>
      <c r="C24" s="1578"/>
      <c r="D24" s="1578"/>
      <c r="E24" s="29"/>
      <c r="F24" s="34"/>
      <c r="G24" s="34"/>
    </row>
    <row r="25" spans="2:9" x14ac:dyDescent="0.25">
      <c r="B25" s="1579" t="s">
        <v>295</v>
      </c>
      <c r="C25" s="1579"/>
      <c r="D25" s="1579"/>
      <c r="E25" s="1579"/>
      <c r="F25" s="1579"/>
      <c r="G25" s="1579"/>
    </row>
    <row r="26" spans="2:9" x14ac:dyDescent="0.25">
      <c r="B26" s="268"/>
      <c r="C26" s="268"/>
      <c r="D26" s="268"/>
      <c r="E26" s="29"/>
      <c r="F26" s="47"/>
      <c r="G26" s="47"/>
      <c r="I26" s="11" t="s">
        <v>296</v>
      </c>
    </row>
    <row r="27" spans="2:9" x14ac:dyDescent="0.25">
      <c r="B27" s="260" t="s">
        <v>297</v>
      </c>
      <c r="C27" s="1603" t="s">
        <v>2313</v>
      </c>
      <c r="D27" s="1603"/>
      <c r="E27" s="1603"/>
      <c r="F27" s="1603"/>
      <c r="G27" s="1603"/>
    </row>
    <row r="28" spans="2:9" ht="31.5" x14ac:dyDescent="0.25">
      <c r="B28" s="260" t="s">
        <v>298</v>
      </c>
      <c r="C28" s="1603" t="s">
        <v>2041</v>
      </c>
      <c r="D28" s="1603"/>
      <c r="E28" s="1603"/>
      <c r="F28" s="1603"/>
      <c r="G28" s="1603"/>
    </row>
    <row r="29" spans="2:9" x14ac:dyDescent="0.25">
      <c r="B29" s="269" t="s">
        <v>299</v>
      </c>
      <c r="C29" s="1605" t="s">
        <v>300</v>
      </c>
      <c r="D29" s="1605"/>
      <c r="E29" s="1605"/>
      <c r="F29" s="1605"/>
      <c r="G29" s="1605"/>
    </row>
    <row r="30" spans="2:9" x14ac:dyDescent="0.25">
      <c r="B30" s="269" t="s">
        <v>301</v>
      </c>
      <c r="C30" s="1618" t="s">
        <v>302</v>
      </c>
      <c r="D30" s="1618"/>
      <c r="E30" s="1618"/>
      <c r="F30" s="1618"/>
      <c r="G30" s="1618"/>
    </row>
    <row r="31" spans="2:9" x14ac:dyDescent="0.25">
      <c r="B31" s="1580"/>
      <c r="C31" s="1580"/>
      <c r="D31" s="1580"/>
      <c r="E31" s="29"/>
      <c r="F31" s="47"/>
      <c r="G31" s="47"/>
    </row>
    <row r="32" spans="2:9" x14ac:dyDescent="0.25">
      <c r="B32" s="1579" t="s">
        <v>303</v>
      </c>
      <c r="C32" s="1579"/>
      <c r="D32" s="1579"/>
      <c r="E32" s="1579"/>
      <c r="F32" s="1579"/>
      <c r="G32" s="1579"/>
    </row>
    <row r="33" spans="2:10" x14ac:dyDescent="0.25">
      <c r="B33" s="1578"/>
      <c r="C33" s="1578"/>
      <c r="D33" s="1578"/>
      <c r="E33" s="29"/>
      <c r="F33" s="47"/>
      <c r="G33" s="47"/>
    </row>
    <row r="34" spans="2:10" ht="18" customHeight="1" x14ac:dyDescent="0.25">
      <c r="B34" s="260" t="s">
        <v>304</v>
      </c>
      <c r="C34" s="1603" t="s">
        <v>2316</v>
      </c>
      <c r="D34" s="1603"/>
      <c r="E34" s="1603"/>
      <c r="F34" s="1603"/>
      <c r="G34" s="1603"/>
    </row>
    <row r="35" spans="2:10" ht="18" customHeight="1" x14ac:dyDescent="0.25">
      <c r="B35" s="260" t="s">
        <v>305</v>
      </c>
      <c r="C35" s="1603" t="s">
        <v>3220</v>
      </c>
      <c r="D35" s="1603"/>
      <c r="E35" s="1603"/>
      <c r="F35" s="1603"/>
      <c r="G35" s="1603"/>
    </row>
    <row r="36" spans="2:10" ht="18" customHeight="1" x14ac:dyDescent="0.25">
      <c r="B36" s="260" t="s">
        <v>306</v>
      </c>
      <c r="C36" s="1603" t="s">
        <v>3660</v>
      </c>
      <c r="D36" s="1603"/>
      <c r="E36" s="1603"/>
      <c r="F36" s="1603"/>
      <c r="G36" s="1603"/>
    </row>
    <row r="37" spans="2:10" ht="18" customHeight="1" x14ac:dyDescent="0.25">
      <c r="B37" s="260" t="s">
        <v>307</v>
      </c>
      <c r="C37" s="1603" t="s">
        <v>1915</v>
      </c>
      <c r="D37" s="1603"/>
      <c r="E37" s="1603"/>
      <c r="F37" s="1603"/>
      <c r="G37" s="1603"/>
      <c r="J37" s="29"/>
    </row>
    <row r="38" spans="2:10" ht="18" customHeight="1" x14ac:dyDescent="0.25">
      <c r="B38" s="260" t="s">
        <v>308</v>
      </c>
      <c r="C38" s="1396" t="s">
        <v>1918</v>
      </c>
      <c r="D38" s="1603"/>
      <c r="E38" s="1603"/>
      <c r="F38" s="1603"/>
      <c r="G38" s="1603"/>
    </row>
    <row r="39" spans="2:10" ht="18" customHeight="1" x14ac:dyDescent="0.25">
      <c r="B39" s="260" t="s">
        <v>309</v>
      </c>
      <c r="C39" s="1603"/>
      <c r="D39" s="1603"/>
      <c r="E39" s="1603"/>
      <c r="F39" s="1603"/>
      <c r="G39" s="1603"/>
    </row>
    <row r="40" spans="2:10" x14ac:dyDescent="0.25">
      <c r="B40" s="1592"/>
      <c r="C40" s="1592"/>
      <c r="D40" s="1592"/>
      <c r="E40" s="29"/>
      <c r="F40" s="34"/>
      <c r="G40" s="34"/>
    </row>
    <row r="41" spans="2:10" x14ac:dyDescent="0.25">
      <c r="B41" s="1579" t="s">
        <v>310</v>
      </c>
      <c r="C41" s="1579"/>
      <c r="D41" s="1579"/>
      <c r="E41" s="1579"/>
      <c r="F41" s="1579"/>
      <c r="G41" s="1579"/>
    </row>
    <row r="42" spans="2:10" x14ac:dyDescent="0.25">
      <c r="B42" s="49"/>
      <c r="C42" s="49"/>
      <c r="D42" s="49"/>
      <c r="E42" s="29"/>
      <c r="F42" s="29"/>
      <c r="G42" s="29"/>
    </row>
    <row r="43" spans="2:10" ht="31.5" x14ac:dyDescent="0.25">
      <c r="B43" s="260" t="s">
        <v>311</v>
      </c>
      <c r="C43" s="1603" t="s">
        <v>3653</v>
      </c>
      <c r="D43" s="1603"/>
      <c r="E43" s="1603"/>
      <c r="F43" s="1603"/>
      <c r="G43" s="1603"/>
    </row>
    <row r="44" spans="2:10" ht="36" customHeight="1" x14ac:dyDescent="0.25">
      <c r="B44" s="260" t="s">
        <v>312</v>
      </c>
      <c r="C44" s="1605" t="s">
        <v>3654</v>
      </c>
      <c r="D44" s="1605"/>
      <c r="E44" s="1605"/>
      <c r="F44" s="1605"/>
      <c r="G44" s="1605"/>
    </row>
    <row r="45" spans="2:10" ht="21" customHeight="1" x14ac:dyDescent="0.25">
      <c r="B45" s="260" t="s">
        <v>313</v>
      </c>
      <c r="C45" s="1603"/>
      <c r="D45" s="1603"/>
      <c r="E45" s="1603"/>
      <c r="F45" s="1603"/>
      <c r="G45" s="1603"/>
    </row>
    <row r="46" spans="2:10" x14ac:dyDescent="0.25">
      <c r="B46" s="50"/>
      <c r="C46" s="51"/>
      <c r="D46" s="52"/>
      <c r="E46" s="29"/>
      <c r="F46" s="47"/>
      <c r="G46" s="47"/>
    </row>
    <row r="47" spans="2:10" x14ac:dyDescent="0.25">
      <c r="B47" s="1589" t="s">
        <v>314</v>
      </c>
      <c r="C47" s="1589"/>
      <c r="D47" s="1589"/>
      <c r="E47" s="1589"/>
      <c r="F47" s="1589"/>
      <c r="G47" s="1589"/>
    </row>
    <row r="48" spans="2:10" x14ac:dyDescent="0.25">
      <c r="B48" s="53"/>
      <c r="C48" s="53"/>
      <c r="D48" s="53"/>
      <c r="E48" s="29"/>
      <c r="F48" s="47"/>
      <c r="G48" s="54"/>
    </row>
    <row r="49" spans="2:7" s="393" customFormat="1" ht="31.5" x14ac:dyDescent="0.25">
      <c r="B49" s="401" t="s">
        <v>315</v>
      </c>
      <c r="C49" s="1622" t="s">
        <v>3641</v>
      </c>
      <c r="D49" s="1622"/>
      <c r="E49" s="1622"/>
      <c r="F49" s="1622"/>
      <c r="G49" s="1622"/>
    </row>
    <row r="50" spans="2:7" s="393" customFormat="1" ht="31.5" x14ac:dyDescent="0.25">
      <c r="B50" s="400" t="s">
        <v>316</v>
      </c>
      <c r="C50" s="1623" t="s">
        <v>3661</v>
      </c>
      <c r="D50" s="1623"/>
      <c r="E50" s="1623"/>
      <c r="F50" s="1623"/>
      <c r="G50" s="1623"/>
    </row>
    <row r="51" spans="2:7" s="393" customFormat="1" x14ac:dyDescent="0.25">
      <c r="B51" s="400" t="s">
        <v>317</v>
      </c>
      <c r="C51" s="1622"/>
      <c r="D51" s="1622"/>
      <c r="E51" s="1622"/>
      <c r="F51" s="1622"/>
      <c r="G51" s="1622"/>
    </row>
    <row r="52" spans="2:7" s="393" customFormat="1" ht="31.5" x14ac:dyDescent="0.25">
      <c r="B52" s="400" t="s">
        <v>318</v>
      </c>
      <c r="C52" s="1622" t="s">
        <v>1769</v>
      </c>
      <c r="D52" s="1622"/>
      <c r="E52" s="1622"/>
      <c r="F52" s="1622"/>
      <c r="G52" s="1622"/>
    </row>
    <row r="53" spans="2:7" ht="31.5" x14ac:dyDescent="0.25">
      <c r="B53" s="270" t="s">
        <v>315</v>
      </c>
      <c r="C53" s="1622" t="s">
        <v>1767</v>
      </c>
      <c r="D53" s="1622"/>
      <c r="E53" s="1622"/>
      <c r="F53" s="1622"/>
      <c r="G53" s="1622"/>
    </row>
    <row r="54" spans="2:7" ht="31.5" x14ac:dyDescent="0.25">
      <c r="B54" s="271" t="s">
        <v>316</v>
      </c>
      <c r="C54" s="1623" t="s">
        <v>1768</v>
      </c>
      <c r="D54" s="1623"/>
      <c r="E54" s="1623"/>
      <c r="F54" s="1623"/>
      <c r="G54" s="1623"/>
    </row>
    <row r="55" spans="2:7" x14ac:dyDescent="0.25">
      <c r="B55" s="271" t="s">
        <v>317</v>
      </c>
      <c r="C55" s="1622" t="s">
        <v>1768</v>
      </c>
      <c r="D55" s="1622"/>
      <c r="E55" s="1622"/>
      <c r="F55" s="1622"/>
      <c r="G55" s="1622"/>
    </row>
    <row r="56" spans="2:7" ht="31.5" x14ac:dyDescent="0.25">
      <c r="B56" s="271" t="s">
        <v>318</v>
      </c>
      <c r="C56" s="1622" t="s">
        <v>1769</v>
      </c>
      <c r="D56" s="1622"/>
      <c r="E56" s="1622"/>
      <c r="F56" s="1622"/>
      <c r="G56" s="1622"/>
    </row>
    <row r="57" spans="2:7" s="393" customFormat="1" x14ac:dyDescent="0.25">
      <c r="B57" s="675"/>
      <c r="C57" s="676"/>
      <c r="D57" s="676"/>
      <c r="E57" s="676"/>
      <c r="F57" s="676"/>
      <c r="G57" s="676"/>
    </row>
    <row r="58" spans="2:7" x14ac:dyDescent="0.25">
      <c r="B58" s="29"/>
      <c r="C58" s="29"/>
      <c r="D58" s="29"/>
      <c r="E58" s="29"/>
      <c r="F58" s="47"/>
      <c r="G58" s="47"/>
    </row>
    <row r="117" spans="1:12" ht="15.6" hidden="1" x14ac:dyDescent="0.3">
      <c r="A117" s="68"/>
      <c r="B117" s="1645" t="s">
        <v>271</v>
      </c>
      <c r="C117" s="1645"/>
      <c r="D117" s="1645"/>
      <c r="E117" s="1645"/>
      <c r="F117" s="1645"/>
      <c r="G117" s="68"/>
      <c r="H117" s="68"/>
      <c r="I117" s="68"/>
      <c r="J117" s="68"/>
    </row>
    <row r="118" spans="1:12" ht="15.6" hidden="1" x14ac:dyDescent="0.3">
      <c r="A118" s="337" t="s">
        <v>321</v>
      </c>
      <c r="B118" s="337" t="s">
        <v>272</v>
      </c>
      <c r="C118" s="337" t="s">
        <v>273</v>
      </c>
      <c r="D118" s="337" t="s">
        <v>274</v>
      </c>
      <c r="E118" s="338" t="s">
        <v>322</v>
      </c>
      <c r="F118" s="338" t="s">
        <v>276</v>
      </c>
      <c r="G118" s="337" t="s">
        <v>283</v>
      </c>
      <c r="H118" s="337" t="s">
        <v>286</v>
      </c>
      <c r="I118" s="337" t="s">
        <v>323</v>
      </c>
      <c r="J118" s="337" t="s">
        <v>301</v>
      </c>
      <c r="K118" s="31"/>
      <c r="L118" s="31"/>
    </row>
    <row r="119" spans="1:12" ht="15.6" hidden="1" x14ac:dyDescent="0.3">
      <c r="A119" s="68" t="s">
        <v>324</v>
      </c>
      <c r="B119" s="339" t="s">
        <v>325</v>
      </c>
      <c r="C119" s="339" t="s">
        <v>326</v>
      </c>
      <c r="D119" s="339" t="s">
        <v>87</v>
      </c>
      <c r="E119" s="339" t="s">
        <v>2334</v>
      </c>
      <c r="F119" s="68" t="s">
        <v>2335</v>
      </c>
      <c r="G119" s="68" t="s">
        <v>2</v>
      </c>
      <c r="H119" s="68" t="s">
        <v>329</v>
      </c>
      <c r="I119" s="68" t="s">
        <v>330</v>
      </c>
      <c r="J119" s="68" t="s">
        <v>331</v>
      </c>
    </row>
    <row r="120" spans="1:12" ht="15.6" hidden="1" x14ac:dyDescent="0.3">
      <c r="A120" s="68" t="s">
        <v>269</v>
      </c>
      <c r="B120" s="339" t="s">
        <v>47</v>
      </c>
      <c r="C120" s="339" t="s">
        <v>332</v>
      </c>
      <c r="D120" s="339" t="s">
        <v>333</v>
      </c>
      <c r="E120" s="339" t="s">
        <v>2336</v>
      </c>
      <c r="F120" s="68" t="s">
        <v>2337</v>
      </c>
      <c r="G120" s="68" t="s">
        <v>0</v>
      </c>
      <c r="H120" s="68" t="s">
        <v>287</v>
      </c>
      <c r="I120" s="68" t="s">
        <v>336</v>
      </c>
      <c r="J120" s="68" t="s">
        <v>302</v>
      </c>
    </row>
    <row r="121" spans="1:12" ht="15.6" hidden="1" x14ac:dyDescent="0.3">
      <c r="A121" s="68"/>
      <c r="B121" s="339" t="s">
        <v>25</v>
      </c>
      <c r="C121" s="339" t="s">
        <v>337</v>
      </c>
      <c r="D121" s="339" t="s">
        <v>338</v>
      </c>
      <c r="E121" s="339" t="s">
        <v>2338</v>
      </c>
      <c r="F121" s="68" t="s">
        <v>2339</v>
      </c>
      <c r="G121" s="68" t="s">
        <v>341</v>
      </c>
      <c r="H121" s="68" t="s">
        <v>342</v>
      </c>
      <c r="I121" s="68" t="s">
        <v>343</v>
      </c>
      <c r="J121" s="68"/>
    </row>
    <row r="122" spans="1:12" ht="15.6" hidden="1" x14ac:dyDescent="0.3">
      <c r="A122" s="68"/>
      <c r="B122" s="339" t="s">
        <v>2340</v>
      </c>
      <c r="C122" s="339" t="s">
        <v>278</v>
      </c>
      <c r="D122" s="339" t="s">
        <v>345</v>
      </c>
      <c r="E122" s="339" t="s">
        <v>2341</v>
      </c>
      <c r="F122" s="68" t="s">
        <v>2342</v>
      </c>
      <c r="G122" s="68"/>
      <c r="H122" s="68" t="s">
        <v>347</v>
      </c>
      <c r="I122" s="68" t="s">
        <v>348</v>
      </c>
      <c r="J122" s="68"/>
    </row>
    <row r="123" spans="1:12" ht="15.6" hidden="1" x14ac:dyDescent="0.3">
      <c r="A123" s="68"/>
      <c r="B123" s="339" t="s">
        <v>349</v>
      </c>
      <c r="C123" s="339" t="s">
        <v>350</v>
      </c>
      <c r="D123" s="339" t="s">
        <v>351</v>
      </c>
      <c r="E123" s="339" t="s">
        <v>2343</v>
      </c>
      <c r="F123" s="68" t="s">
        <v>2344</v>
      </c>
      <c r="G123" s="68"/>
      <c r="H123" s="68" t="s">
        <v>354</v>
      </c>
      <c r="I123" s="68" t="s">
        <v>300</v>
      </c>
      <c r="J123" s="68"/>
    </row>
    <row r="124" spans="1:12" ht="15.6" hidden="1" x14ac:dyDescent="0.3">
      <c r="A124" s="68"/>
      <c r="B124" s="339" t="s">
        <v>355</v>
      </c>
      <c r="C124" s="339" t="s">
        <v>356</v>
      </c>
      <c r="D124" s="339" t="s">
        <v>357</v>
      </c>
      <c r="E124" s="339" t="s">
        <v>2345</v>
      </c>
      <c r="F124" s="68" t="s">
        <v>1600</v>
      </c>
      <c r="G124" s="68"/>
      <c r="H124" s="68"/>
      <c r="I124" s="68" t="s">
        <v>360</v>
      </c>
      <c r="J124" s="68"/>
    </row>
    <row r="125" spans="1:12" ht="15.6" hidden="1" x14ac:dyDescent="0.3">
      <c r="A125" s="68"/>
      <c r="B125" s="68"/>
      <c r="C125" s="339" t="s">
        <v>2346</v>
      </c>
      <c r="D125" s="339" t="s">
        <v>362</v>
      </c>
      <c r="E125" s="339" t="s">
        <v>2347</v>
      </c>
      <c r="F125" s="68" t="s">
        <v>2348</v>
      </c>
      <c r="G125" s="68"/>
      <c r="H125" s="68"/>
      <c r="I125" s="68" t="s">
        <v>365</v>
      </c>
      <c r="J125" s="68"/>
    </row>
    <row r="126" spans="1:12" ht="15.6" hidden="1" x14ac:dyDescent="0.3">
      <c r="A126" s="68"/>
      <c r="B126" s="68"/>
      <c r="C126" s="339" t="s">
        <v>366</v>
      </c>
      <c r="D126" s="339" t="s">
        <v>367</v>
      </c>
      <c r="E126" s="339" t="s">
        <v>2349</v>
      </c>
      <c r="F126" s="68" t="s">
        <v>2350</v>
      </c>
      <c r="G126" s="68"/>
      <c r="H126" s="68"/>
      <c r="I126" s="68" t="s">
        <v>370</v>
      </c>
      <c r="J126" s="68"/>
    </row>
    <row r="127" spans="1:12" ht="15.6" hidden="1" x14ac:dyDescent="0.3">
      <c r="A127" s="68"/>
      <c r="B127" s="68"/>
      <c r="C127" s="339" t="s">
        <v>48</v>
      </c>
      <c r="D127" s="339" t="s">
        <v>99</v>
      </c>
      <c r="E127" s="339" t="s">
        <v>2351</v>
      </c>
      <c r="F127" s="68" t="s">
        <v>2352</v>
      </c>
      <c r="G127" s="68"/>
      <c r="H127" s="68"/>
      <c r="I127" s="68"/>
      <c r="J127" s="68"/>
    </row>
    <row r="128" spans="1:12" ht="15.6" hidden="1" x14ac:dyDescent="0.3">
      <c r="A128" s="68"/>
      <c r="B128" s="68"/>
      <c r="C128" s="339" t="s">
        <v>373</v>
      </c>
      <c r="D128" s="339" t="s">
        <v>2353</v>
      </c>
      <c r="E128" s="339" t="s">
        <v>2354</v>
      </c>
      <c r="F128" s="68" t="s">
        <v>2355</v>
      </c>
      <c r="G128" s="68"/>
      <c r="H128" s="68"/>
      <c r="I128" s="68"/>
      <c r="J128" s="68"/>
    </row>
    <row r="129" spans="1:10" ht="15.6" hidden="1" x14ac:dyDescent="0.3">
      <c r="A129" s="68"/>
      <c r="B129" s="68"/>
      <c r="C129" s="339" t="s">
        <v>377</v>
      </c>
      <c r="D129" s="339" t="s">
        <v>378</v>
      </c>
      <c r="E129" s="339" t="s">
        <v>2356</v>
      </c>
      <c r="F129" s="68" t="s">
        <v>2357</v>
      </c>
      <c r="G129" s="68"/>
      <c r="H129" s="68"/>
      <c r="I129" s="68"/>
      <c r="J129" s="68"/>
    </row>
    <row r="130" spans="1:10" ht="15.6" hidden="1" x14ac:dyDescent="0.3">
      <c r="A130" s="68"/>
      <c r="B130" s="68"/>
      <c r="C130" s="339" t="s">
        <v>381</v>
      </c>
      <c r="D130" s="339" t="s">
        <v>382</v>
      </c>
      <c r="E130" s="339" t="s">
        <v>2358</v>
      </c>
      <c r="F130" s="68" t="s">
        <v>2359</v>
      </c>
      <c r="G130" s="68"/>
      <c r="H130" s="68"/>
      <c r="I130" s="68"/>
      <c r="J130" s="68"/>
    </row>
    <row r="131" spans="1:10" ht="15.6" hidden="1" x14ac:dyDescent="0.3">
      <c r="A131" s="68"/>
      <c r="B131" s="68"/>
      <c r="C131" s="339" t="s">
        <v>385</v>
      </c>
      <c r="D131" s="339" t="s">
        <v>386</v>
      </c>
      <c r="E131" s="339" t="s">
        <v>2360</v>
      </c>
      <c r="F131" s="68" t="s">
        <v>2361</v>
      </c>
      <c r="G131" s="68"/>
      <c r="H131" s="68"/>
      <c r="I131" s="68"/>
      <c r="J131" s="68"/>
    </row>
    <row r="132" spans="1:10" ht="15.6" hidden="1" x14ac:dyDescent="0.3">
      <c r="A132" s="68"/>
      <c r="B132" s="68"/>
      <c r="C132" s="339" t="s">
        <v>389</v>
      </c>
      <c r="D132" s="339" t="s">
        <v>2362</v>
      </c>
      <c r="E132" s="339" t="s">
        <v>2363</v>
      </c>
      <c r="F132" s="68" t="s">
        <v>2364</v>
      </c>
      <c r="G132" s="68"/>
      <c r="H132" s="68"/>
      <c r="I132" s="68"/>
      <c r="J132" s="68"/>
    </row>
    <row r="133" spans="1:10" ht="15.6" hidden="1" x14ac:dyDescent="0.3">
      <c r="A133" s="68"/>
      <c r="B133" s="68"/>
      <c r="C133" s="339" t="s">
        <v>392</v>
      </c>
      <c r="D133" s="339" t="s">
        <v>2365</v>
      </c>
      <c r="E133" s="339" t="s">
        <v>2366</v>
      </c>
      <c r="F133" s="68" t="s">
        <v>2367</v>
      </c>
      <c r="G133" s="68"/>
      <c r="H133" s="68"/>
      <c r="I133" s="68"/>
      <c r="J133" s="68"/>
    </row>
    <row r="134" spans="1:10" ht="15.6" hidden="1" x14ac:dyDescent="0.3">
      <c r="A134" s="68"/>
      <c r="B134" s="68"/>
      <c r="C134" s="339" t="s">
        <v>50</v>
      </c>
      <c r="D134" s="339" t="s">
        <v>396</v>
      </c>
      <c r="E134" s="339" t="s">
        <v>2368</v>
      </c>
      <c r="F134" s="68" t="s">
        <v>2369</v>
      </c>
      <c r="G134" s="68"/>
      <c r="H134" s="68"/>
      <c r="I134" s="68"/>
      <c r="J134" s="68"/>
    </row>
    <row r="135" spans="1:10" ht="15.6" hidden="1" x14ac:dyDescent="0.3">
      <c r="A135" s="68"/>
      <c r="B135" s="68"/>
      <c r="C135" s="339" t="s">
        <v>399</v>
      </c>
      <c r="D135" s="339" t="s">
        <v>400</v>
      </c>
      <c r="E135" s="339" t="s">
        <v>2370</v>
      </c>
      <c r="F135" s="68" t="s">
        <v>2371</v>
      </c>
      <c r="G135" s="68"/>
      <c r="H135" s="68"/>
      <c r="I135" s="68"/>
      <c r="J135" s="68"/>
    </row>
    <row r="136" spans="1:10" ht="15.6" hidden="1" x14ac:dyDescent="0.3">
      <c r="A136" s="68"/>
      <c r="B136" s="68"/>
      <c r="C136" s="339" t="s">
        <v>403</v>
      </c>
      <c r="D136" s="339" t="s">
        <v>404</v>
      </c>
      <c r="E136" s="339" t="s">
        <v>2372</v>
      </c>
      <c r="F136" s="68" t="s">
        <v>2373</v>
      </c>
      <c r="G136" s="68"/>
      <c r="H136" s="68"/>
      <c r="I136" s="68"/>
      <c r="J136" s="68"/>
    </row>
    <row r="137" spans="1:10" ht="15.6" hidden="1" x14ac:dyDescent="0.3">
      <c r="A137" s="68"/>
      <c r="B137" s="68"/>
      <c r="C137" s="339" t="s">
        <v>407</v>
      </c>
      <c r="D137" s="339" t="s">
        <v>408</v>
      </c>
      <c r="E137" s="339" t="s">
        <v>2374</v>
      </c>
      <c r="F137" s="68" t="s">
        <v>2375</v>
      </c>
      <c r="G137" s="68"/>
      <c r="H137" s="68"/>
      <c r="I137" s="68"/>
      <c r="J137" s="68"/>
    </row>
    <row r="138" spans="1:10" ht="15.6" hidden="1" x14ac:dyDescent="0.3">
      <c r="A138" s="68"/>
      <c r="B138" s="68"/>
      <c r="C138" s="339" t="s">
        <v>411</v>
      </c>
      <c r="D138" s="339" t="s">
        <v>412</v>
      </c>
      <c r="E138" s="339" t="s">
        <v>2376</v>
      </c>
      <c r="F138" s="68" t="s">
        <v>2377</v>
      </c>
      <c r="G138" s="68"/>
      <c r="H138" s="68"/>
      <c r="I138" s="68"/>
      <c r="J138" s="68"/>
    </row>
    <row r="139" spans="1:10" ht="15.6" hidden="1" x14ac:dyDescent="0.3">
      <c r="A139" s="68"/>
      <c r="B139" s="68"/>
      <c r="C139" s="339" t="s">
        <v>415</v>
      </c>
      <c r="D139" s="339" t="s">
        <v>416</v>
      </c>
      <c r="E139" s="339" t="s">
        <v>2378</v>
      </c>
      <c r="F139" s="68" t="s">
        <v>2379</v>
      </c>
      <c r="G139" s="68"/>
      <c r="H139" s="68"/>
      <c r="I139" s="68"/>
      <c r="J139" s="68"/>
    </row>
    <row r="140" spans="1:10" ht="15.6" hidden="1" x14ac:dyDescent="0.3">
      <c r="A140" s="68"/>
      <c r="B140" s="68"/>
      <c r="C140" s="68"/>
      <c r="D140" s="339" t="s">
        <v>419</v>
      </c>
      <c r="E140" s="339" t="s">
        <v>2380</v>
      </c>
      <c r="F140" s="68" t="s">
        <v>2381</v>
      </c>
      <c r="G140" s="68"/>
      <c r="H140" s="68"/>
      <c r="I140" s="68"/>
      <c r="J140" s="68"/>
    </row>
    <row r="141" spans="1:10" ht="15.6" hidden="1" x14ac:dyDescent="0.3">
      <c r="A141" s="68"/>
      <c r="B141" s="68"/>
      <c r="C141" s="68"/>
      <c r="D141" s="339" t="s">
        <v>422</v>
      </c>
      <c r="E141" s="339" t="s">
        <v>2382</v>
      </c>
      <c r="F141" s="68" t="s">
        <v>402</v>
      </c>
      <c r="G141" s="68"/>
      <c r="H141" s="68"/>
      <c r="I141" s="68"/>
      <c r="J141" s="68"/>
    </row>
    <row r="142" spans="1:10" ht="15.6" hidden="1" x14ac:dyDescent="0.3">
      <c r="A142" s="68"/>
      <c r="B142" s="68"/>
      <c r="C142" s="68"/>
      <c r="D142" s="339" t="s">
        <v>425</v>
      </c>
      <c r="E142" s="339" t="s">
        <v>2383</v>
      </c>
      <c r="F142" s="68" t="s">
        <v>2384</v>
      </c>
      <c r="G142" s="68"/>
      <c r="H142" s="68"/>
      <c r="I142" s="68"/>
      <c r="J142" s="68"/>
    </row>
    <row r="143" spans="1:10" ht="15.6" hidden="1" x14ac:dyDescent="0.3">
      <c r="A143" s="68"/>
      <c r="B143" s="68"/>
      <c r="C143" s="68"/>
      <c r="D143" s="339" t="s">
        <v>428</v>
      </c>
      <c r="E143" s="339" t="s">
        <v>2385</v>
      </c>
      <c r="F143" s="68" t="s">
        <v>2386</v>
      </c>
      <c r="G143" s="68"/>
      <c r="H143" s="68"/>
      <c r="I143" s="68"/>
      <c r="J143" s="68"/>
    </row>
    <row r="144" spans="1:10" ht="15.6" hidden="1" x14ac:dyDescent="0.3">
      <c r="A144" s="68"/>
      <c r="B144" s="68"/>
      <c r="C144" s="68"/>
      <c r="D144" s="339" t="s">
        <v>431</v>
      </c>
      <c r="E144" s="339" t="s">
        <v>2387</v>
      </c>
      <c r="F144" s="68" t="s">
        <v>2388</v>
      </c>
      <c r="G144" s="68"/>
      <c r="H144" s="68"/>
      <c r="I144" s="68"/>
      <c r="J144" s="68"/>
    </row>
    <row r="145" spans="1:10" ht="15.6" hidden="1" x14ac:dyDescent="0.3">
      <c r="A145" s="68"/>
      <c r="B145" s="68"/>
      <c r="C145" s="68"/>
      <c r="D145" s="339" t="s">
        <v>433</v>
      </c>
      <c r="E145" s="339" t="s">
        <v>2389</v>
      </c>
      <c r="F145" s="68" t="s">
        <v>2390</v>
      </c>
      <c r="G145" s="68"/>
      <c r="H145" s="68"/>
      <c r="I145" s="68"/>
      <c r="J145" s="68"/>
    </row>
    <row r="146" spans="1:10" ht="15.6" hidden="1" x14ac:dyDescent="0.3">
      <c r="A146" s="68"/>
      <c r="B146" s="68"/>
      <c r="C146" s="68"/>
      <c r="D146" s="339" t="s">
        <v>436</v>
      </c>
      <c r="E146" s="339" t="s">
        <v>2391</v>
      </c>
      <c r="F146" s="68" t="s">
        <v>2392</v>
      </c>
      <c r="G146" s="68"/>
      <c r="H146" s="68"/>
      <c r="I146" s="68"/>
      <c r="J146" s="68"/>
    </row>
    <row r="147" spans="1:10" ht="15.6" hidden="1" x14ac:dyDescent="0.3">
      <c r="A147" s="68"/>
      <c r="B147" s="68"/>
      <c r="C147" s="68"/>
      <c r="D147" s="339" t="s">
        <v>439</v>
      </c>
      <c r="E147" s="339" t="s">
        <v>2393</v>
      </c>
      <c r="F147" s="68" t="s">
        <v>2394</v>
      </c>
      <c r="G147" s="68"/>
      <c r="H147" s="68"/>
      <c r="I147" s="68"/>
      <c r="J147" s="68"/>
    </row>
    <row r="148" spans="1:10" ht="15.6" hidden="1" x14ac:dyDescent="0.3">
      <c r="A148" s="68"/>
      <c r="B148" s="68"/>
      <c r="C148" s="68"/>
      <c r="D148" s="339" t="s">
        <v>441</v>
      </c>
      <c r="E148" s="339" t="s">
        <v>2395</v>
      </c>
      <c r="F148" s="68" t="s">
        <v>421</v>
      </c>
      <c r="G148" s="68"/>
      <c r="H148" s="68"/>
      <c r="I148" s="68"/>
      <c r="J148" s="68"/>
    </row>
    <row r="149" spans="1:10" ht="15.6" hidden="1" x14ac:dyDescent="0.3">
      <c r="A149" s="68"/>
      <c r="B149" s="68"/>
      <c r="C149" s="68"/>
      <c r="D149" s="339" t="s">
        <v>53</v>
      </c>
      <c r="E149" s="339" t="s">
        <v>2396</v>
      </c>
      <c r="F149" s="68" t="s">
        <v>2397</v>
      </c>
      <c r="G149" s="68"/>
      <c r="H149" s="68"/>
      <c r="I149" s="68"/>
      <c r="J149" s="68"/>
    </row>
    <row r="150" spans="1:10" ht="15.6" hidden="1" x14ac:dyDescent="0.3">
      <c r="A150" s="68"/>
      <c r="B150" s="68"/>
      <c r="C150" s="68"/>
      <c r="D150" s="339" t="s">
        <v>446</v>
      </c>
      <c r="E150" s="339" t="s">
        <v>2398</v>
      </c>
      <c r="F150" s="68" t="s">
        <v>2399</v>
      </c>
      <c r="G150" s="68"/>
      <c r="H150" s="68"/>
      <c r="I150" s="68"/>
      <c r="J150" s="68"/>
    </row>
    <row r="151" spans="1:10" ht="15.6" hidden="1" x14ac:dyDescent="0.3">
      <c r="A151" s="68"/>
      <c r="B151" s="68"/>
      <c r="C151" s="68"/>
      <c r="D151" s="339" t="s">
        <v>449</v>
      </c>
      <c r="E151" s="339" t="s">
        <v>2400</v>
      </c>
      <c r="F151" s="68" t="s">
        <v>2401</v>
      </c>
      <c r="G151" s="68"/>
      <c r="H151" s="68"/>
      <c r="I151" s="68"/>
      <c r="J151" s="68"/>
    </row>
    <row r="152" spans="1:10" ht="15.6" hidden="1" x14ac:dyDescent="0.3">
      <c r="A152" s="68"/>
      <c r="B152" s="68"/>
      <c r="C152" s="68"/>
      <c r="D152" s="339" t="s">
        <v>452</v>
      </c>
      <c r="E152" s="339" t="s">
        <v>2402</v>
      </c>
      <c r="F152" s="68" t="s">
        <v>430</v>
      </c>
      <c r="G152" s="68"/>
      <c r="H152" s="68"/>
      <c r="I152" s="68"/>
      <c r="J152" s="68"/>
    </row>
    <row r="153" spans="1:10" ht="15.6" hidden="1" x14ac:dyDescent="0.3">
      <c r="A153" s="68"/>
      <c r="B153" s="68"/>
      <c r="C153" s="68"/>
      <c r="D153" s="339" t="s">
        <v>455</v>
      </c>
      <c r="E153" s="339" t="s">
        <v>2403</v>
      </c>
      <c r="F153" s="68" t="s">
        <v>2404</v>
      </c>
      <c r="G153" s="68"/>
      <c r="H153" s="68"/>
      <c r="I153" s="68"/>
      <c r="J153" s="68"/>
    </row>
    <row r="154" spans="1:10" ht="15.6" hidden="1" x14ac:dyDescent="0.3">
      <c r="A154" s="68"/>
      <c r="B154" s="68"/>
      <c r="C154" s="68"/>
      <c r="D154" s="339" t="s">
        <v>458</v>
      </c>
      <c r="E154" s="339" t="s">
        <v>2405</v>
      </c>
      <c r="F154" s="68" t="s">
        <v>432</v>
      </c>
      <c r="G154" s="68"/>
      <c r="H154" s="68"/>
      <c r="I154" s="68"/>
      <c r="J154" s="68"/>
    </row>
    <row r="155" spans="1:10" ht="15.6" hidden="1" x14ac:dyDescent="0.3">
      <c r="A155" s="68"/>
      <c r="B155" s="68"/>
      <c r="C155" s="68"/>
      <c r="D155" s="339" t="s">
        <v>461</v>
      </c>
      <c r="E155" s="339" t="s">
        <v>2406</v>
      </c>
      <c r="F155" s="68" t="s">
        <v>2407</v>
      </c>
      <c r="G155" s="68"/>
      <c r="H155" s="68"/>
      <c r="I155" s="68"/>
      <c r="J155" s="68"/>
    </row>
    <row r="156" spans="1:10" ht="15.6" hidden="1" x14ac:dyDescent="0.3">
      <c r="A156" s="68"/>
      <c r="B156" s="68"/>
      <c r="C156" s="68"/>
      <c r="D156" s="339" t="s">
        <v>464</v>
      </c>
      <c r="E156" s="339" t="s">
        <v>2408</v>
      </c>
      <c r="F156" s="68" t="s">
        <v>435</v>
      </c>
      <c r="G156" s="68"/>
      <c r="H156" s="68"/>
      <c r="I156" s="68"/>
      <c r="J156" s="68"/>
    </row>
    <row r="157" spans="1:10" ht="15.6" hidden="1" x14ac:dyDescent="0.3">
      <c r="A157" s="68"/>
      <c r="B157" s="68"/>
      <c r="C157" s="68"/>
      <c r="D157" s="339" t="s">
        <v>467</v>
      </c>
      <c r="E157" s="339" t="s">
        <v>2409</v>
      </c>
      <c r="F157" s="68" t="s">
        <v>438</v>
      </c>
      <c r="G157" s="68"/>
      <c r="H157" s="68"/>
      <c r="I157" s="68"/>
      <c r="J157" s="68"/>
    </row>
    <row r="158" spans="1:10" ht="15.6" hidden="1" x14ac:dyDescent="0.3">
      <c r="A158" s="68"/>
      <c r="B158" s="68"/>
      <c r="C158" s="68"/>
      <c r="D158" s="339" t="s">
        <v>470</v>
      </c>
      <c r="E158" s="339" t="s">
        <v>2410</v>
      </c>
      <c r="F158" s="68" t="s">
        <v>2411</v>
      </c>
      <c r="G158" s="68"/>
      <c r="H158" s="68"/>
      <c r="I158" s="68"/>
      <c r="J158" s="68"/>
    </row>
    <row r="159" spans="1:10" ht="15.6" hidden="1" x14ac:dyDescent="0.3">
      <c r="A159" s="68"/>
      <c r="B159" s="68"/>
      <c r="C159" s="68"/>
      <c r="D159" s="339" t="s">
        <v>473</v>
      </c>
      <c r="E159" s="339" t="s">
        <v>2412</v>
      </c>
      <c r="F159" s="68" t="s">
        <v>440</v>
      </c>
      <c r="G159" s="68"/>
      <c r="H159" s="68"/>
      <c r="I159" s="68"/>
      <c r="J159" s="68"/>
    </row>
    <row r="160" spans="1:10" ht="15.6" hidden="1" x14ac:dyDescent="0.3">
      <c r="A160" s="68"/>
      <c r="B160" s="68"/>
      <c r="C160" s="68"/>
      <c r="D160" s="339" t="s">
        <v>476</v>
      </c>
      <c r="E160" s="339" t="s">
        <v>2413</v>
      </c>
      <c r="F160" s="68" t="s">
        <v>2414</v>
      </c>
      <c r="G160" s="68"/>
      <c r="H160" s="68"/>
      <c r="I160" s="68"/>
      <c r="J160" s="68"/>
    </row>
    <row r="161" spans="1:10" ht="15.6" hidden="1" x14ac:dyDescent="0.3">
      <c r="A161" s="68"/>
      <c r="B161" s="68"/>
      <c r="C161" s="68"/>
      <c r="D161" s="339" t="s">
        <v>479</v>
      </c>
      <c r="E161" s="339" t="s">
        <v>2415</v>
      </c>
      <c r="F161" s="68" t="s">
        <v>443</v>
      </c>
      <c r="G161" s="68"/>
      <c r="H161" s="68"/>
      <c r="I161" s="68"/>
      <c r="J161" s="68"/>
    </row>
    <row r="162" spans="1:10" ht="15.6" hidden="1" x14ac:dyDescent="0.3">
      <c r="A162" s="68"/>
      <c r="B162" s="68"/>
      <c r="C162" s="68"/>
      <c r="D162" s="339" t="s">
        <v>56</v>
      </c>
      <c r="E162" s="339" t="s">
        <v>2416</v>
      </c>
      <c r="F162" s="68" t="s">
        <v>445</v>
      </c>
      <c r="G162" s="68"/>
      <c r="H162" s="68"/>
      <c r="I162" s="68"/>
      <c r="J162" s="68"/>
    </row>
    <row r="163" spans="1:10" ht="15.6" hidden="1" x14ac:dyDescent="0.3">
      <c r="A163" s="68"/>
      <c r="B163" s="68"/>
      <c r="C163" s="68"/>
      <c r="D163" s="339" t="s">
        <v>484</v>
      </c>
      <c r="E163" s="339" t="s">
        <v>2417</v>
      </c>
      <c r="F163" s="68" t="s">
        <v>448</v>
      </c>
      <c r="G163" s="68"/>
      <c r="H163" s="68"/>
      <c r="I163" s="68"/>
      <c r="J163" s="68"/>
    </row>
    <row r="164" spans="1:10" ht="15.6" hidden="1" x14ac:dyDescent="0.3">
      <c r="A164" s="68"/>
      <c r="B164" s="68"/>
      <c r="C164" s="68"/>
      <c r="D164" s="339" t="s">
        <v>45</v>
      </c>
      <c r="E164" s="339" t="s">
        <v>2418</v>
      </c>
      <c r="F164" s="68" t="s">
        <v>451</v>
      </c>
      <c r="G164" s="68"/>
      <c r="H164" s="68"/>
      <c r="I164" s="68"/>
      <c r="J164" s="68"/>
    </row>
    <row r="165" spans="1:10" ht="15.6" hidden="1" x14ac:dyDescent="0.3">
      <c r="A165" s="68"/>
      <c r="B165" s="68"/>
      <c r="C165" s="68"/>
      <c r="D165" s="339" t="s">
        <v>489</v>
      </c>
      <c r="E165" s="339" t="s">
        <v>2419</v>
      </c>
      <c r="F165" s="68" t="s">
        <v>454</v>
      </c>
      <c r="G165" s="68"/>
      <c r="H165" s="68"/>
      <c r="I165" s="68"/>
      <c r="J165" s="68"/>
    </row>
    <row r="166" spans="1:10" ht="15.6" hidden="1" x14ac:dyDescent="0.3">
      <c r="A166" s="68"/>
      <c r="B166" s="68"/>
      <c r="C166" s="68"/>
      <c r="D166" s="339" t="s">
        <v>492</v>
      </c>
      <c r="E166" s="339" t="s">
        <v>456</v>
      </c>
      <c r="F166" s="68" t="s">
        <v>2420</v>
      </c>
      <c r="G166" s="68"/>
      <c r="H166" s="68"/>
      <c r="I166" s="68"/>
      <c r="J166" s="68"/>
    </row>
    <row r="167" spans="1:10" ht="15.6" hidden="1" x14ac:dyDescent="0.3">
      <c r="A167" s="68"/>
      <c r="B167" s="68"/>
      <c r="C167" s="68"/>
      <c r="D167" s="339" t="s">
        <v>495</v>
      </c>
      <c r="E167" s="339" t="s">
        <v>459</v>
      </c>
      <c r="F167" s="68" t="s">
        <v>460</v>
      </c>
      <c r="G167" s="68"/>
      <c r="H167" s="68"/>
      <c r="I167" s="68"/>
      <c r="J167" s="68"/>
    </row>
    <row r="168" spans="1:10" ht="15.6" hidden="1" x14ac:dyDescent="0.3">
      <c r="A168" s="68"/>
      <c r="B168" s="68"/>
      <c r="C168" s="68"/>
      <c r="D168" s="339" t="s">
        <v>498</v>
      </c>
      <c r="E168" s="339" t="s">
        <v>2421</v>
      </c>
      <c r="F168" s="68" t="s">
        <v>2422</v>
      </c>
      <c r="G168" s="68"/>
      <c r="H168" s="68"/>
      <c r="I168" s="68"/>
      <c r="J168" s="68"/>
    </row>
    <row r="169" spans="1:10" ht="15.6" hidden="1" x14ac:dyDescent="0.3">
      <c r="A169" s="68"/>
      <c r="B169" s="68"/>
      <c r="C169" s="68"/>
      <c r="D169" s="339" t="s">
        <v>501</v>
      </c>
      <c r="E169" s="339" t="s">
        <v>2423</v>
      </c>
      <c r="F169" s="68" t="s">
        <v>463</v>
      </c>
      <c r="G169" s="68"/>
      <c r="H169" s="68"/>
      <c r="I169" s="68"/>
      <c r="J169" s="68"/>
    </row>
    <row r="170" spans="1:10" ht="15.6" hidden="1" x14ac:dyDescent="0.3">
      <c r="A170" s="68"/>
      <c r="B170" s="68"/>
      <c r="C170" s="68"/>
      <c r="D170" s="339" t="s">
        <v>504</v>
      </c>
      <c r="E170" s="339" t="s">
        <v>2424</v>
      </c>
      <c r="F170" s="68" t="s">
        <v>466</v>
      </c>
      <c r="G170" s="68"/>
      <c r="H170" s="68"/>
      <c r="I170" s="68"/>
      <c r="J170" s="68"/>
    </row>
    <row r="171" spans="1:10" ht="15.6" hidden="1" x14ac:dyDescent="0.3">
      <c r="A171" s="68"/>
      <c r="B171" s="68"/>
      <c r="C171" s="68"/>
      <c r="D171" s="339" t="s">
        <v>507</v>
      </c>
      <c r="E171" s="339" t="s">
        <v>2425</v>
      </c>
      <c r="F171" s="68" t="s">
        <v>469</v>
      </c>
      <c r="G171" s="68"/>
      <c r="H171" s="68"/>
      <c r="I171" s="68"/>
      <c r="J171" s="68"/>
    </row>
    <row r="172" spans="1:10" ht="15.6" hidden="1" x14ac:dyDescent="0.3">
      <c r="A172" s="68"/>
      <c r="B172" s="68"/>
      <c r="C172" s="68"/>
      <c r="D172" s="339" t="s">
        <v>510</v>
      </c>
      <c r="E172" s="339" t="s">
        <v>2426</v>
      </c>
      <c r="F172" s="68" t="s">
        <v>472</v>
      </c>
      <c r="G172" s="68"/>
      <c r="H172" s="68"/>
      <c r="I172" s="68"/>
      <c r="J172" s="68"/>
    </row>
    <row r="173" spans="1:10" ht="15.6" hidden="1" x14ac:dyDescent="0.3">
      <c r="A173" s="68"/>
      <c r="B173" s="68"/>
      <c r="C173" s="68"/>
      <c r="D173" s="339" t="s">
        <v>513</v>
      </c>
      <c r="E173" s="339" t="s">
        <v>2427</v>
      </c>
      <c r="F173" s="68" t="s">
        <v>475</v>
      </c>
      <c r="G173" s="68"/>
      <c r="H173" s="68"/>
      <c r="I173" s="68"/>
      <c r="J173" s="68"/>
    </row>
    <row r="174" spans="1:10" ht="15.6" hidden="1" x14ac:dyDescent="0.3">
      <c r="A174" s="68"/>
      <c r="B174" s="68"/>
      <c r="C174" s="68"/>
      <c r="D174" s="339" t="s">
        <v>516</v>
      </c>
      <c r="E174" s="339" t="s">
        <v>2428</v>
      </c>
      <c r="F174" s="68" t="s">
        <v>478</v>
      </c>
      <c r="G174" s="68"/>
      <c r="H174" s="68"/>
      <c r="I174" s="68"/>
      <c r="J174" s="68"/>
    </row>
    <row r="175" spans="1:10" ht="15.6" hidden="1" x14ac:dyDescent="0.3">
      <c r="A175" s="68"/>
      <c r="B175" s="68"/>
      <c r="C175" s="68"/>
      <c r="D175" s="339" t="s">
        <v>519</v>
      </c>
      <c r="E175" s="339" t="s">
        <v>2429</v>
      </c>
      <c r="F175" s="68" t="s">
        <v>481</v>
      </c>
      <c r="G175" s="68"/>
      <c r="H175" s="68"/>
      <c r="I175" s="68"/>
      <c r="J175" s="68"/>
    </row>
    <row r="176" spans="1:10" ht="15.6" hidden="1" x14ac:dyDescent="0.3">
      <c r="A176" s="68"/>
      <c r="B176" s="68"/>
      <c r="C176" s="68"/>
      <c r="D176" s="339" t="s">
        <v>522</v>
      </c>
      <c r="E176" s="339" t="s">
        <v>2430</v>
      </c>
      <c r="F176" s="68" t="s">
        <v>483</v>
      </c>
      <c r="G176" s="68"/>
      <c r="H176" s="68"/>
      <c r="I176" s="68"/>
      <c r="J176" s="68"/>
    </row>
    <row r="177" spans="1:10" ht="15.6" hidden="1" x14ac:dyDescent="0.3">
      <c r="A177" s="68"/>
      <c r="B177" s="68"/>
      <c r="C177" s="68"/>
      <c r="D177" s="339" t="s">
        <v>525</v>
      </c>
      <c r="E177" s="339" t="s">
        <v>2431</v>
      </c>
      <c r="F177" s="68" t="s">
        <v>486</v>
      </c>
      <c r="G177" s="68"/>
      <c r="H177" s="68"/>
      <c r="I177" s="68"/>
      <c r="J177" s="68"/>
    </row>
    <row r="178" spans="1:10" ht="15.6" hidden="1" x14ac:dyDescent="0.3">
      <c r="A178" s="68"/>
      <c r="B178" s="68"/>
      <c r="C178" s="68"/>
      <c r="D178" s="339" t="s">
        <v>528</v>
      </c>
      <c r="E178" s="339" t="s">
        <v>487</v>
      </c>
      <c r="F178" s="68" t="s">
        <v>488</v>
      </c>
      <c r="G178" s="68"/>
      <c r="H178" s="68"/>
      <c r="I178" s="68"/>
      <c r="J178" s="68"/>
    </row>
    <row r="179" spans="1:10" ht="15.6" hidden="1" x14ac:dyDescent="0.3">
      <c r="A179" s="68"/>
      <c r="B179" s="68"/>
      <c r="C179" s="68"/>
      <c r="D179" s="68"/>
      <c r="E179" s="339" t="s">
        <v>490</v>
      </c>
      <c r="F179" s="68" t="s">
        <v>491</v>
      </c>
      <c r="G179" s="68"/>
      <c r="H179" s="68"/>
      <c r="I179" s="68"/>
      <c r="J179" s="68"/>
    </row>
    <row r="180" spans="1:10" ht="15.6" hidden="1" x14ac:dyDescent="0.3">
      <c r="A180" s="68"/>
      <c r="B180" s="68"/>
      <c r="C180" s="68"/>
      <c r="D180" s="68"/>
      <c r="E180" s="339" t="s">
        <v>493</v>
      </c>
      <c r="F180" s="68" t="s">
        <v>494</v>
      </c>
      <c r="G180" s="68"/>
      <c r="H180" s="68"/>
      <c r="I180" s="68"/>
      <c r="J180" s="68"/>
    </row>
    <row r="181" spans="1:10" ht="15.6" hidden="1" x14ac:dyDescent="0.3">
      <c r="A181" s="68"/>
      <c r="B181" s="68"/>
      <c r="C181" s="68"/>
      <c r="D181" s="68"/>
      <c r="E181" s="339" t="s">
        <v>2432</v>
      </c>
      <c r="F181" s="68" t="s">
        <v>2433</v>
      </c>
      <c r="G181" s="68"/>
      <c r="H181" s="68"/>
      <c r="I181" s="68"/>
      <c r="J181" s="68"/>
    </row>
    <row r="182" spans="1:10" ht="15.6" hidden="1" x14ac:dyDescent="0.3">
      <c r="A182" s="68"/>
      <c r="B182" s="68"/>
      <c r="C182" s="68"/>
      <c r="D182" s="68"/>
      <c r="E182" s="339" t="s">
        <v>2434</v>
      </c>
      <c r="F182" s="68" t="s">
        <v>497</v>
      </c>
      <c r="G182" s="68"/>
      <c r="H182" s="68"/>
      <c r="I182" s="68"/>
      <c r="J182" s="68"/>
    </row>
    <row r="183" spans="1:10" ht="15.6" hidden="1" x14ac:dyDescent="0.3">
      <c r="A183" s="68"/>
      <c r="B183" s="68"/>
      <c r="C183" s="68"/>
      <c r="D183" s="68"/>
      <c r="E183" s="339" t="s">
        <v>2435</v>
      </c>
      <c r="F183" s="68" t="s">
        <v>2436</v>
      </c>
      <c r="G183" s="68"/>
      <c r="H183" s="68"/>
      <c r="I183" s="68"/>
      <c r="J183" s="68"/>
    </row>
    <row r="184" spans="1:10" ht="15.6" hidden="1" x14ac:dyDescent="0.3">
      <c r="A184" s="68"/>
      <c r="B184" s="68"/>
      <c r="C184" s="68"/>
      <c r="D184" s="68"/>
      <c r="E184" s="339" t="s">
        <v>2437</v>
      </c>
      <c r="F184" s="68" t="s">
        <v>2438</v>
      </c>
      <c r="G184" s="68"/>
      <c r="H184" s="68"/>
      <c r="I184" s="68"/>
      <c r="J184" s="68"/>
    </row>
    <row r="185" spans="1:10" ht="15.6" hidden="1" x14ac:dyDescent="0.3">
      <c r="A185" s="68"/>
      <c r="B185" s="68"/>
      <c r="C185" s="68"/>
      <c r="D185" s="68"/>
      <c r="E185" s="339" t="s">
        <v>2439</v>
      </c>
      <c r="F185" s="68" t="s">
        <v>503</v>
      </c>
      <c r="G185" s="68"/>
      <c r="H185" s="68"/>
      <c r="I185" s="68"/>
      <c r="J185" s="68"/>
    </row>
    <row r="186" spans="1:10" ht="15.6" hidden="1" x14ac:dyDescent="0.3">
      <c r="A186" s="68"/>
      <c r="B186" s="68"/>
      <c r="C186" s="68"/>
      <c r="D186" s="68"/>
      <c r="E186" s="339" t="s">
        <v>2440</v>
      </c>
      <c r="F186" s="68" t="s">
        <v>506</v>
      </c>
      <c r="G186" s="68"/>
      <c r="H186" s="68"/>
      <c r="I186" s="68"/>
      <c r="J186" s="68"/>
    </row>
    <row r="187" spans="1:10" ht="15.6" hidden="1" x14ac:dyDescent="0.3">
      <c r="A187" s="68"/>
      <c r="B187" s="68"/>
      <c r="C187" s="68"/>
      <c r="D187" s="68"/>
      <c r="E187" s="339" t="s">
        <v>2441</v>
      </c>
      <c r="F187" s="68" t="s">
        <v>509</v>
      </c>
      <c r="G187" s="68"/>
      <c r="H187" s="68"/>
      <c r="I187" s="68"/>
      <c r="J187" s="68"/>
    </row>
    <row r="188" spans="1:10" ht="15.6" hidden="1" x14ac:dyDescent="0.3">
      <c r="A188" s="68"/>
      <c r="B188" s="68"/>
      <c r="C188" s="68"/>
      <c r="D188" s="68"/>
      <c r="E188" s="339" t="s">
        <v>2442</v>
      </c>
      <c r="F188" s="68" t="s">
        <v>2443</v>
      </c>
      <c r="G188" s="68"/>
      <c r="H188" s="68"/>
      <c r="I188" s="68"/>
      <c r="J188" s="68"/>
    </row>
    <row r="189" spans="1:10" ht="15.6" hidden="1" x14ac:dyDescent="0.3">
      <c r="A189" s="68"/>
      <c r="B189" s="68"/>
      <c r="C189" s="68"/>
      <c r="D189" s="68"/>
      <c r="E189" s="339" t="s">
        <v>2444</v>
      </c>
      <c r="F189" s="68" t="s">
        <v>515</v>
      </c>
      <c r="G189" s="68"/>
      <c r="H189" s="68"/>
      <c r="I189" s="68"/>
      <c r="J189" s="68"/>
    </row>
    <row r="190" spans="1:10" ht="15.6" hidden="1" x14ac:dyDescent="0.3">
      <c r="A190" s="68"/>
      <c r="B190" s="68"/>
      <c r="C190" s="68"/>
      <c r="D190" s="68"/>
      <c r="E190" s="339" t="s">
        <v>2445</v>
      </c>
      <c r="F190" s="68" t="s">
        <v>2446</v>
      </c>
      <c r="G190" s="68"/>
      <c r="H190" s="68"/>
      <c r="I190" s="68"/>
      <c r="J190" s="68"/>
    </row>
    <row r="191" spans="1:10" ht="15.6" hidden="1" x14ac:dyDescent="0.3">
      <c r="A191" s="68"/>
      <c r="B191" s="68"/>
      <c r="C191" s="68"/>
      <c r="D191" s="68"/>
      <c r="E191" s="339" t="s">
        <v>2447</v>
      </c>
      <c r="F191" s="68" t="s">
        <v>2448</v>
      </c>
      <c r="G191" s="68"/>
      <c r="H191" s="68"/>
      <c r="I191" s="68"/>
      <c r="J191" s="68"/>
    </row>
    <row r="192" spans="1:10" ht="15.6" hidden="1" x14ac:dyDescent="0.3">
      <c r="A192" s="68"/>
      <c r="B192" s="68"/>
      <c r="C192" s="68"/>
      <c r="D192" s="68"/>
      <c r="E192" s="339" t="s">
        <v>2449</v>
      </c>
      <c r="F192" s="68" t="s">
        <v>2450</v>
      </c>
      <c r="G192" s="68"/>
      <c r="H192" s="68"/>
      <c r="I192" s="68"/>
      <c r="J192" s="68"/>
    </row>
    <row r="193" spans="1:10" ht="15.6" hidden="1" x14ac:dyDescent="0.3">
      <c r="A193" s="68"/>
      <c r="B193" s="68"/>
      <c r="C193" s="68"/>
      <c r="D193" s="68"/>
      <c r="E193" s="339" t="s">
        <v>2451</v>
      </c>
      <c r="F193" s="68" t="s">
        <v>2452</v>
      </c>
      <c r="G193" s="68"/>
      <c r="H193" s="68"/>
      <c r="I193" s="68"/>
      <c r="J193" s="68"/>
    </row>
    <row r="194" spans="1:10" ht="15.6" hidden="1" x14ac:dyDescent="0.3">
      <c r="A194" s="68"/>
      <c r="B194" s="68"/>
      <c r="C194" s="68"/>
      <c r="D194" s="68"/>
      <c r="E194" s="339" t="s">
        <v>2453</v>
      </c>
      <c r="F194" s="68" t="s">
        <v>2454</v>
      </c>
      <c r="G194" s="68"/>
      <c r="H194" s="68"/>
      <c r="I194" s="68"/>
      <c r="J194" s="68"/>
    </row>
    <row r="195" spans="1:10" ht="15.6" hidden="1" x14ac:dyDescent="0.3">
      <c r="A195" s="68"/>
      <c r="B195" s="68"/>
      <c r="C195" s="68"/>
      <c r="D195" s="68"/>
      <c r="E195" s="339" t="s">
        <v>2455</v>
      </c>
      <c r="F195" s="68" t="s">
        <v>2456</v>
      </c>
      <c r="G195" s="68"/>
      <c r="H195" s="68"/>
      <c r="I195" s="68"/>
      <c r="J195" s="68"/>
    </row>
    <row r="196" spans="1:10" ht="15.6" hidden="1" x14ac:dyDescent="0.3">
      <c r="A196" s="68"/>
      <c r="B196" s="68"/>
      <c r="C196" s="68"/>
      <c r="D196" s="68"/>
      <c r="E196" s="339" t="s">
        <v>2457</v>
      </c>
      <c r="F196" s="68" t="s">
        <v>2458</v>
      </c>
      <c r="G196" s="68"/>
      <c r="H196" s="68"/>
      <c r="I196" s="68"/>
      <c r="J196" s="68"/>
    </row>
    <row r="197" spans="1:10" ht="15.6" hidden="1" x14ac:dyDescent="0.3">
      <c r="A197" s="68"/>
      <c r="B197" s="68"/>
      <c r="C197" s="68"/>
      <c r="D197" s="68"/>
      <c r="E197" s="339" t="s">
        <v>2459</v>
      </c>
      <c r="F197" s="68" t="s">
        <v>2460</v>
      </c>
      <c r="G197" s="68"/>
      <c r="H197" s="68"/>
      <c r="I197" s="68"/>
      <c r="J197" s="68"/>
    </row>
    <row r="198" spans="1:10" ht="15.6" hidden="1" x14ac:dyDescent="0.3">
      <c r="A198" s="68"/>
      <c r="B198" s="68"/>
      <c r="C198" s="68"/>
      <c r="D198" s="68"/>
      <c r="E198" s="339" t="s">
        <v>535</v>
      </c>
      <c r="F198" s="68" t="s">
        <v>536</v>
      </c>
      <c r="G198" s="68"/>
      <c r="H198" s="68"/>
      <c r="I198" s="68"/>
      <c r="J198" s="68"/>
    </row>
    <row r="199" spans="1:10" ht="15.6" hidden="1" x14ac:dyDescent="0.3">
      <c r="A199" s="68"/>
      <c r="B199" s="68"/>
      <c r="C199" s="68"/>
      <c r="D199" s="68"/>
      <c r="E199" s="339" t="s">
        <v>2461</v>
      </c>
      <c r="F199" s="68" t="s">
        <v>2462</v>
      </c>
      <c r="G199" s="68"/>
      <c r="H199" s="68"/>
      <c r="I199" s="68"/>
      <c r="J199" s="68"/>
    </row>
    <row r="200" spans="1:10" ht="15.6" hidden="1" x14ac:dyDescent="0.3">
      <c r="A200" s="68"/>
      <c r="B200" s="68"/>
      <c r="C200" s="68"/>
      <c r="D200" s="68"/>
      <c r="E200" s="339" t="s">
        <v>2463</v>
      </c>
      <c r="F200" s="68" t="s">
        <v>2464</v>
      </c>
      <c r="G200" s="68"/>
      <c r="H200" s="68"/>
      <c r="I200" s="68"/>
      <c r="J200" s="68"/>
    </row>
    <row r="201" spans="1:10" ht="15.6" hidden="1" x14ac:dyDescent="0.3">
      <c r="A201" s="68"/>
      <c r="B201" s="68"/>
      <c r="C201" s="68"/>
      <c r="D201" s="68"/>
      <c r="E201" s="339" t="s">
        <v>2465</v>
      </c>
      <c r="F201" s="68" t="s">
        <v>2466</v>
      </c>
      <c r="G201" s="68"/>
      <c r="H201" s="68"/>
      <c r="I201" s="68"/>
      <c r="J201" s="68"/>
    </row>
    <row r="202" spans="1:10" ht="15.6" hidden="1" x14ac:dyDescent="0.3">
      <c r="A202" s="68"/>
      <c r="B202" s="68"/>
      <c r="C202" s="68"/>
      <c r="D202" s="68"/>
      <c r="E202" s="339" t="s">
        <v>2467</v>
      </c>
      <c r="F202" s="68" t="s">
        <v>2468</v>
      </c>
      <c r="G202" s="68"/>
      <c r="H202" s="68"/>
      <c r="I202" s="68"/>
      <c r="J202" s="68"/>
    </row>
    <row r="203" spans="1:10" ht="15.6" hidden="1" x14ac:dyDescent="0.3">
      <c r="A203" s="68"/>
      <c r="B203" s="68"/>
      <c r="C203" s="68"/>
      <c r="D203" s="68"/>
      <c r="E203" s="339" t="s">
        <v>2469</v>
      </c>
      <c r="F203" s="68" t="s">
        <v>2470</v>
      </c>
      <c r="G203" s="68"/>
      <c r="H203" s="68"/>
      <c r="I203" s="68"/>
      <c r="J203" s="68"/>
    </row>
    <row r="204" spans="1:10" ht="15.6" hidden="1" x14ac:dyDescent="0.3">
      <c r="A204" s="68"/>
      <c r="B204" s="68"/>
      <c r="C204" s="68"/>
      <c r="D204" s="68"/>
      <c r="E204" s="339" t="s">
        <v>2471</v>
      </c>
      <c r="F204" s="68" t="s">
        <v>2472</v>
      </c>
      <c r="G204" s="68"/>
      <c r="H204" s="68"/>
      <c r="I204" s="68"/>
      <c r="J204" s="68"/>
    </row>
    <row r="205" spans="1:10" ht="15.6" hidden="1" x14ac:dyDescent="0.3">
      <c r="A205" s="68"/>
      <c r="B205" s="68"/>
      <c r="C205" s="68"/>
      <c r="D205" s="68"/>
      <c r="E205" s="339" t="s">
        <v>2473</v>
      </c>
      <c r="F205" s="68" t="s">
        <v>2474</v>
      </c>
      <c r="G205" s="68"/>
      <c r="H205" s="68"/>
      <c r="I205" s="68"/>
      <c r="J205" s="68"/>
    </row>
    <row r="206" spans="1:10" ht="15.6" hidden="1" x14ac:dyDescent="0.3">
      <c r="A206" s="68"/>
      <c r="B206" s="68"/>
      <c r="C206" s="68"/>
      <c r="D206" s="68"/>
      <c r="E206" s="339" t="s">
        <v>2475</v>
      </c>
      <c r="F206" s="68" t="s">
        <v>2476</v>
      </c>
      <c r="G206" s="68"/>
      <c r="H206" s="68"/>
      <c r="I206" s="68"/>
      <c r="J206" s="68"/>
    </row>
    <row r="207" spans="1:10" ht="15.6" hidden="1" x14ac:dyDescent="0.3">
      <c r="A207" s="68"/>
      <c r="B207" s="68"/>
      <c r="C207" s="68"/>
      <c r="D207" s="68"/>
      <c r="E207" s="339" t="s">
        <v>2477</v>
      </c>
      <c r="F207" s="68" t="s">
        <v>2478</v>
      </c>
      <c r="G207" s="68"/>
      <c r="H207" s="68"/>
      <c r="I207" s="68"/>
      <c r="J207" s="68"/>
    </row>
    <row r="208" spans="1:10" ht="15.6" hidden="1" x14ac:dyDescent="0.3">
      <c r="A208" s="68"/>
      <c r="B208" s="68"/>
      <c r="C208" s="68"/>
      <c r="D208" s="68"/>
      <c r="E208" s="339" t="s">
        <v>2479</v>
      </c>
      <c r="F208" s="68" t="s">
        <v>2480</v>
      </c>
      <c r="G208" s="68"/>
      <c r="H208" s="68"/>
      <c r="I208" s="68"/>
      <c r="J208" s="68"/>
    </row>
    <row r="209" spans="1:10" ht="15.6" hidden="1" x14ac:dyDescent="0.3">
      <c r="A209" s="68"/>
      <c r="B209" s="68"/>
      <c r="C209" s="68"/>
      <c r="D209" s="68"/>
      <c r="E209" s="339" t="s">
        <v>2481</v>
      </c>
      <c r="F209" s="68" t="s">
        <v>2482</v>
      </c>
      <c r="G209" s="68"/>
      <c r="H209" s="68"/>
      <c r="I209" s="68"/>
      <c r="J209" s="68"/>
    </row>
    <row r="210" spans="1:10" ht="15.6" hidden="1" x14ac:dyDescent="0.3">
      <c r="A210" s="68"/>
      <c r="B210" s="68"/>
      <c r="C210" s="68"/>
      <c r="D210" s="68"/>
      <c r="E210" s="339" t="s">
        <v>2483</v>
      </c>
      <c r="F210" s="68" t="s">
        <v>2484</v>
      </c>
      <c r="G210" s="68"/>
      <c r="H210" s="68"/>
      <c r="I210" s="68"/>
      <c r="J210" s="68"/>
    </row>
    <row r="211" spans="1:10" ht="15.6" hidden="1" x14ac:dyDescent="0.3">
      <c r="A211" s="68"/>
      <c r="B211" s="68"/>
      <c r="C211" s="68"/>
      <c r="D211" s="68"/>
      <c r="E211" s="339" t="s">
        <v>2485</v>
      </c>
      <c r="F211" s="68" t="s">
        <v>2486</v>
      </c>
      <c r="G211" s="68"/>
      <c r="H211" s="68"/>
      <c r="I211" s="68"/>
      <c r="J211" s="68"/>
    </row>
    <row r="212" spans="1:10" ht="15.6" hidden="1" x14ac:dyDescent="0.3">
      <c r="A212" s="68"/>
      <c r="B212" s="68"/>
      <c r="C212" s="68"/>
      <c r="D212" s="68"/>
      <c r="E212" s="339" t="s">
        <v>2487</v>
      </c>
      <c r="F212" s="68" t="s">
        <v>2488</v>
      </c>
      <c r="G212" s="68"/>
      <c r="H212" s="68"/>
      <c r="I212" s="68"/>
      <c r="J212" s="68"/>
    </row>
    <row r="213" spans="1:10" ht="15.6" hidden="1" x14ac:dyDescent="0.3">
      <c r="A213" s="68"/>
      <c r="B213" s="68"/>
      <c r="C213" s="68"/>
      <c r="D213" s="68"/>
      <c r="E213" s="339" t="s">
        <v>2489</v>
      </c>
      <c r="F213" s="68" t="s">
        <v>2490</v>
      </c>
      <c r="G213" s="68"/>
      <c r="H213" s="68"/>
      <c r="I213" s="68"/>
      <c r="J213" s="68"/>
    </row>
    <row r="214" spans="1:10" ht="15.6" hidden="1" x14ac:dyDescent="0.3">
      <c r="A214" s="68"/>
      <c r="B214" s="68"/>
      <c r="C214" s="68"/>
      <c r="D214" s="68"/>
      <c r="E214" s="339" t="s">
        <v>2491</v>
      </c>
      <c r="F214" s="68" t="s">
        <v>2492</v>
      </c>
      <c r="G214" s="68"/>
      <c r="H214" s="68"/>
      <c r="I214" s="68"/>
      <c r="J214" s="68"/>
    </row>
    <row r="215" spans="1:10" ht="15.6" hidden="1" x14ac:dyDescent="0.3">
      <c r="A215" s="68"/>
      <c r="B215" s="68"/>
      <c r="C215" s="68"/>
      <c r="D215" s="68"/>
      <c r="E215" s="339" t="s">
        <v>2493</v>
      </c>
      <c r="F215" s="68" t="s">
        <v>2494</v>
      </c>
      <c r="G215" s="68"/>
      <c r="H215" s="68"/>
      <c r="I215" s="68"/>
      <c r="J215" s="68"/>
    </row>
    <row r="216" spans="1:10" ht="15.6" hidden="1" x14ac:dyDescent="0.3">
      <c r="A216" s="68"/>
      <c r="B216" s="68"/>
      <c r="C216" s="68"/>
      <c r="D216" s="68"/>
      <c r="E216" s="339" t="s">
        <v>2495</v>
      </c>
      <c r="F216" s="68" t="s">
        <v>564</v>
      </c>
      <c r="G216" s="68"/>
      <c r="H216" s="68"/>
      <c r="I216" s="68"/>
      <c r="J216" s="68"/>
    </row>
    <row r="217" spans="1:10" ht="15.6" hidden="1" x14ac:dyDescent="0.3">
      <c r="A217" s="68"/>
      <c r="B217" s="68"/>
      <c r="C217" s="68"/>
      <c r="D217" s="68"/>
      <c r="E217" s="339" t="s">
        <v>2496</v>
      </c>
      <c r="F217" s="68" t="s">
        <v>566</v>
      </c>
      <c r="G217" s="68"/>
      <c r="H217" s="68"/>
      <c r="I217" s="68"/>
      <c r="J217" s="68"/>
    </row>
    <row r="218" spans="1:10" ht="15.6" hidden="1" x14ac:dyDescent="0.3">
      <c r="A218" s="68"/>
      <c r="B218" s="68"/>
      <c r="C218" s="68"/>
      <c r="D218" s="68"/>
      <c r="E218" s="339" t="s">
        <v>2497</v>
      </c>
      <c r="F218" s="68" t="s">
        <v>568</v>
      </c>
      <c r="G218" s="68"/>
      <c r="H218" s="68"/>
      <c r="I218" s="68"/>
      <c r="J218" s="68"/>
    </row>
    <row r="219" spans="1:10" ht="15.6" hidden="1" x14ac:dyDescent="0.3">
      <c r="A219" s="68"/>
      <c r="B219" s="68"/>
      <c r="C219" s="68"/>
      <c r="D219" s="68"/>
      <c r="E219" s="339" t="s">
        <v>2498</v>
      </c>
      <c r="F219" s="68" t="s">
        <v>2499</v>
      </c>
      <c r="G219" s="68"/>
      <c r="H219" s="68"/>
      <c r="I219" s="68"/>
      <c r="J219" s="68"/>
    </row>
    <row r="220" spans="1:10" ht="15.6" hidden="1" x14ac:dyDescent="0.3">
      <c r="A220" s="68"/>
      <c r="B220" s="68"/>
      <c r="C220" s="68"/>
      <c r="D220" s="68"/>
      <c r="E220" s="339" t="s">
        <v>2500</v>
      </c>
      <c r="F220" s="68" t="s">
        <v>2501</v>
      </c>
      <c r="G220" s="68"/>
      <c r="H220" s="68"/>
      <c r="I220" s="68"/>
      <c r="J220" s="68"/>
    </row>
    <row r="221" spans="1:10" ht="15.6" hidden="1" x14ac:dyDescent="0.3">
      <c r="A221" s="68"/>
      <c r="B221" s="68"/>
      <c r="C221" s="68"/>
      <c r="D221" s="68"/>
      <c r="E221" s="339" t="s">
        <v>2502</v>
      </c>
      <c r="F221" s="68" t="s">
        <v>2503</v>
      </c>
      <c r="G221" s="68"/>
      <c r="H221" s="68"/>
      <c r="I221" s="68"/>
      <c r="J221" s="68"/>
    </row>
    <row r="222" spans="1:10" ht="15.6" hidden="1" x14ac:dyDescent="0.3">
      <c r="A222" s="68"/>
      <c r="B222" s="68"/>
      <c r="C222" s="68"/>
      <c r="D222" s="68"/>
      <c r="E222" s="339" t="s">
        <v>2504</v>
      </c>
      <c r="F222" s="68" t="s">
        <v>574</v>
      </c>
      <c r="G222" s="68"/>
      <c r="H222" s="68"/>
      <c r="I222" s="68"/>
      <c r="J222" s="68"/>
    </row>
    <row r="223" spans="1:10" ht="15.6" hidden="1" x14ac:dyDescent="0.3">
      <c r="A223" s="68"/>
      <c r="B223" s="68"/>
      <c r="C223" s="68"/>
      <c r="D223" s="68"/>
      <c r="E223" s="339" t="s">
        <v>2505</v>
      </c>
      <c r="F223" s="68" t="s">
        <v>2506</v>
      </c>
      <c r="G223" s="68"/>
      <c r="H223" s="68"/>
      <c r="I223" s="68"/>
      <c r="J223" s="68"/>
    </row>
    <row r="224" spans="1:10" ht="15.6" hidden="1" x14ac:dyDescent="0.3">
      <c r="A224" s="68"/>
      <c r="B224" s="68"/>
      <c r="C224" s="68"/>
      <c r="D224" s="68"/>
      <c r="E224" s="339" t="s">
        <v>2507</v>
      </c>
      <c r="F224" s="68" t="s">
        <v>2508</v>
      </c>
      <c r="G224" s="68"/>
      <c r="H224" s="68"/>
      <c r="I224" s="68"/>
      <c r="J224" s="68"/>
    </row>
    <row r="225" spans="1:10" ht="15.6" hidden="1" x14ac:dyDescent="0.3">
      <c r="A225" s="68"/>
      <c r="B225" s="68"/>
      <c r="C225" s="68"/>
      <c r="D225" s="68"/>
      <c r="E225" s="339" t="s">
        <v>2509</v>
      </c>
      <c r="F225" s="68" t="s">
        <v>2510</v>
      </c>
      <c r="G225" s="68"/>
      <c r="H225" s="68"/>
      <c r="I225" s="68"/>
      <c r="J225" s="68"/>
    </row>
    <row r="226" spans="1:10" ht="15.6" hidden="1" x14ac:dyDescent="0.3">
      <c r="A226" s="68"/>
      <c r="B226" s="68"/>
      <c r="C226" s="68"/>
      <c r="D226" s="68"/>
      <c r="E226" s="339" t="s">
        <v>2511</v>
      </c>
      <c r="F226" s="68" t="s">
        <v>2512</v>
      </c>
      <c r="G226" s="68"/>
      <c r="H226" s="68"/>
      <c r="I226" s="68"/>
      <c r="J226" s="68"/>
    </row>
    <row r="227" spans="1:10" ht="15.6" hidden="1" x14ac:dyDescent="0.3">
      <c r="A227" s="68"/>
      <c r="B227" s="68"/>
      <c r="C227" s="68"/>
      <c r="D227" s="68"/>
      <c r="E227" s="339" t="s">
        <v>2513</v>
      </c>
      <c r="F227" s="68" t="s">
        <v>2514</v>
      </c>
      <c r="G227" s="68"/>
      <c r="H227" s="68"/>
      <c r="I227" s="68"/>
      <c r="J227" s="68"/>
    </row>
    <row r="228" spans="1:10" ht="15.6" hidden="1" x14ac:dyDescent="0.3">
      <c r="A228" s="68"/>
      <c r="B228" s="68"/>
      <c r="C228" s="68"/>
      <c r="D228" s="68"/>
      <c r="E228" s="339" t="s">
        <v>583</v>
      </c>
      <c r="F228" s="68" t="s">
        <v>2515</v>
      </c>
      <c r="G228" s="68"/>
      <c r="H228" s="68"/>
      <c r="I228" s="68"/>
      <c r="J228" s="68"/>
    </row>
    <row r="229" spans="1:10" ht="15.6" hidden="1" x14ac:dyDescent="0.3">
      <c r="A229" s="68"/>
      <c r="B229" s="68"/>
      <c r="C229" s="68"/>
      <c r="D229" s="68"/>
      <c r="E229" s="339" t="s">
        <v>2516</v>
      </c>
      <c r="F229" s="68" t="s">
        <v>2517</v>
      </c>
      <c r="G229" s="68"/>
      <c r="H229" s="68"/>
      <c r="I229" s="68"/>
      <c r="J229" s="68"/>
    </row>
    <row r="230" spans="1:10" ht="15.6" hidden="1" x14ac:dyDescent="0.3">
      <c r="A230" s="68"/>
      <c r="B230" s="68"/>
      <c r="C230" s="68"/>
      <c r="D230" s="68"/>
      <c r="E230" s="339" t="s">
        <v>2518</v>
      </c>
      <c r="F230" s="68" t="s">
        <v>2519</v>
      </c>
      <c r="G230" s="68"/>
      <c r="H230" s="68"/>
      <c r="I230" s="68"/>
      <c r="J230" s="68"/>
    </row>
    <row r="231" spans="1:10" ht="15.6" hidden="1" x14ac:dyDescent="0.3">
      <c r="A231" s="68"/>
      <c r="B231" s="68"/>
      <c r="C231" s="68"/>
      <c r="D231" s="68"/>
      <c r="E231" s="339" t="s">
        <v>2520</v>
      </c>
      <c r="F231" s="68" t="s">
        <v>2521</v>
      </c>
      <c r="G231" s="68"/>
      <c r="H231" s="68"/>
      <c r="I231" s="68"/>
      <c r="J231" s="68"/>
    </row>
    <row r="232" spans="1:10" ht="15.6" hidden="1" x14ac:dyDescent="0.3">
      <c r="A232" s="68"/>
      <c r="B232" s="68"/>
      <c r="C232" s="68"/>
      <c r="D232" s="68"/>
      <c r="E232" s="339" t="s">
        <v>2522</v>
      </c>
      <c r="F232" s="68" t="s">
        <v>2523</v>
      </c>
      <c r="G232" s="68"/>
      <c r="H232" s="68"/>
      <c r="I232" s="68"/>
      <c r="J232" s="68"/>
    </row>
    <row r="233" spans="1:10" ht="15.6" hidden="1" x14ac:dyDescent="0.3">
      <c r="A233" s="68"/>
      <c r="B233" s="68"/>
      <c r="C233" s="68"/>
      <c r="D233" s="68"/>
      <c r="E233" s="339" t="s">
        <v>2524</v>
      </c>
      <c r="F233" s="68" t="s">
        <v>2525</v>
      </c>
      <c r="G233" s="68"/>
      <c r="H233" s="68"/>
      <c r="I233" s="68"/>
      <c r="J233" s="68"/>
    </row>
    <row r="234" spans="1:10" ht="15.6" hidden="1" x14ac:dyDescent="0.3">
      <c r="A234" s="68"/>
      <c r="B234" s="68"/>
      <c r="C234" s="68"/>
      <c r="D234" s="68"/>
      <c r="E234" s="339" t="s">
        <v>2526</v>
      </c>
      <c r="F234" s="68" t="s">
        <v>2527</v>
      </c>
      <c r="G234" s="68"/>
      <c r="H234" s="68"/>
      <c r="I234" s="68"/>
      <c r="J234" s="68"/>
    </row>
    <row r="235" spans="1:10" ht="15.6" hidden="1" x14ac:dyDescent="0.3">
      <c r="A235" s="68"/>
      <c r="B235" s="68"/>
      <c r="C235" s="68"/>
      <c r="D235" s="68"/>
      <c r="E235" s="339" t="s">
        <v>2528</v>
      </c>
      <c r="F235" s="68" t="s">
        <v>2529</v>
      </c>
      <c r="G235" s="68"/>
      <c r="H235" s="68"/>
      <c r="I235" s="68"/>
      <c r="J235" s="68"/>
    </row>
    <row r="236" spans="1:10" ht="15.6" hidden="1" x14ac:dyDescent="0.3">
      <c r="A236" s="68"/>
      <c r="B236" s="68"/>
      <c r="C236" s="68"/>
      <c r="D236" s="68"/>
      <c r="E236" s="339" t="s">
        <v>2530</v>
      </c>
      <c r="F236" s="68" t="s">
        <v>2531</v>
      </c>
      <c r="G236" s="68"/>
      <c r="H236" s="68"/>
      <c r="I236" s="68"/>
      <c r="J236" s="68"/>
    </row>
    <row r="237" spans="1:10" ht="15.6" hidden="1" x14ac:dyDescent="0.3">
      <c r="A237" s="68"/>
      <c r="B237" s="68"/>
      <c r="C237" s="68"/>
      <c r="D237" s="68"/>
      <c r="E237" s="339" t="s">
        <v>2532</v>
      </c>
      <c r="F237" s="68" t="s">
        <v>2533</v>
      </c>
      <c r="G237" s="68"/>
      <c r="H237" s="68"/>
      <c r="I237" s="68"/>
      <c r="J237" s="68"/>
    </row>
    <row r="238" spans="1:10" ht="15.6" hidden="1" x14ac:dyDescent="0.3">
      <c r="A238" s="68"/>
      <c r="B238" s="68"/>
      <c r="C238" s="68"/>
      <c r="D238" s="68"/>
      <c r="E238" s="339" t="s">
        <v>2534</v>
      </c>
      <c r="F238" s="68" t="s">
        <v>2535</v>
      </c>
      <c r="G238" s="68"/>
      <c r="H238" s="68"/>
      <c r="I238" s="68"/>
      <c r="J238" s="68"/>
    </row>
    <row r="239" spans="1:10" ht="15.6" hidden="1" x14ac:dyDescent="0.3">
      <c r="A239" s="68"/>
      <c r="B239" s="68"/>
      <c r="C239" s="68"/>
      <c r="D239" s="68"/>
      <c r="E239" s="339" t="s">
        <v>2536</v>
      </c>
      <c r="F239" s="68" t="s">
        <v>2537</v>
      </c>
      <c r="G239" s="68"/>
      <c r="H239" s="68"/>
      <c r="I239" s="68"/>
      <c r="J239" s="68"/>
    </row>
    <row r="240" spans="1:10" ht="15.6" hidden="1" x14ac:dyDescent="0.3">
      <c r="A240" s="68"/>
      <c r="B240" s="68"/>
      <c r="C240" s="68"/>
      <c r="D240" s="68"/>
      <c r="E240" s="339" t="s">
        <v>2538</v>
      </c>
      <c r="F240" s="68" t="s">
        <v>2539</v>
      </c>
      <c r="G240" s="68"/>
      <c r="H240" s="68"/>
      <c r="I240" s="68"/>
      <c r="J240" s="68"/>
    </row>
    <row r="241" spans="1:10" ht="15.6" hidden="1" x14ac:dyDescent="0.3">
      <c r="A241" s="68"/>
      <c r="B241" s="68"/>
      <c r="C241" s="68"/>
      <c r="D241" s="68"/>
      <c r="E241" s="339" t="s">
        <v>2540</v>
      </c>
      <c r="F241" s="68" t="s">
        <v>2541</v>
      </c>
      <c r="G241" s="68"/>
      <c r="H241" s="68"/>
      <c r="I241" s="68"/>
      <c r="J241" s="68"/>
    </row>
    <row r="242" spans="1:10" ht="15.6" hidden="1" x14ac:dyDescent="0.3">
      <c r="A242" s="68"/>
      <c r="B242" s="68"/>
      <c r="C242" s="68"/>
      <c r="D242" s="68"/>
      <c r="E242" s="339" t="s">
        <v>2542</v>
      </c>
      <c r="F242" s="68" t="s">
        <v>2543</v>
      </c>
      <c r="G242" s="68"/>
      <c r="H242" s="68"/>
      <c r="I242" s="68"/>
      <c r="J242" s="68"/>
    </row>
    <row r="243" spans="1:10" ht="15.6" hidden="1" x14ac:dyDescent="0.3">
      <c r="A243" s="68"/>
      <c r="B243" s="68"/>
      <c r="C243" s="68"/>
      <c r="D243" s="68"/>
      <c r="E243" s="339" t="s">
        <v>2544</v>
      </c>
      <c r="F243" s="68" t="s">
        <v>2545</v>
      </c>
      <c r="G243" s="68"/>
      <c r="H243" s="68"/>
      <c r="I243" s="68"/>
      <c r="J243" s="68"/>
    </row>
    <row r="244" spans="1:10" ht="15.6" hidden="1" x14ac:dyDescent="0.3">
      <c r="A244" s="68"/>
      <c r="B244" s="68"/>
      <c r="C244" s="68"/>
      <c r="D244" s="68"/>
      <c r="E244" s="339" t="s">
        <v>2546</v>
      </c>
      <c r="F244" s="68" t="s">
        <v>2547</v>
      </c>
      <c r="G244" s="68"/>
      <c r="H244" s="68"/>
      <c r="I244" s="68"/>
      <c r="J244" s="68"/>
    </row>
    <row r="245" spans="1:10" ht="15.6" hidden="1" x14ac:dyDescent="0.3">
      <c r="A245" s="68"/>
      <c r="B245" s="68"/>
      <c r="C245" s="68"/>
      <c r="D245" s="68"/>
      <c r="E245" s="339" t="s">
        <v>2548</v>
      </c>
      <c r="F245" s="68" t="s">
        <v>2549</v>
      </c>
      <c r="G245" s="68"/>
      <c r="H245" s="68"/>
      <c r="I245" s="68"/>
      <c r="J245" s="68"/>
    </row>
    <row r="246" spans="1:10" ht="15.6" hidden="1" x14ac:dyDescent="0.3">
      <c r="A246" s="68"/>
      <c r="B246" s="68"/>
      <c r="C246" s="68"/>
      <c r="D246" s="68"/>
      <c r="E246" s="339" t="s">
        <v>2550</v>
      </c>
      <c r="F246" s="68" t="s">
        <v>2551</v>
      </c>
      <c r="G246" s="68"/>
      <c r="H246" s="68"/>
      <c r="I246" s="68"/>
      <c r="J246" s="68"/>
    </row>
    <row r="247" spans="1:10" ht="15.6" hidden="1" x14ac:dyDescent="0.3">
      <c r="A247" s="68"/>
      <c r="B247" s="68"/>
      <c r="C247" s="68"/>
      <c r="D247" s="68"/>
      <c r="E247" s="339" t="s">
        <v>2552</v>
      </c>
      <c r="F247" s="68" t="s">
        <v>2553</v>
      </c>
      <c r="G247" s="68"/>
      <c r="H247" s="68"/>
      <c r="I247" s="68"/>
      <c r="J247" s="68"/>
    </row>
    <row r="248" spans="1:10" ht="15.6" hidden="1" x14ac:dyDescent="0.3">
      <c r="A248" s="68"/>
      <c r="B248" s="68"/>
      <c r="C248" s="68"/>
      <c r="D248" s="68"/>
      <c r="E248" s="339" t="s">
        <v>2554</v>
      </c>
      <c r="F248" s="68" t="s">
        <v>2555</v>
      </c>
      <c r="G248" s="68"/>
      <c r="H248" s="68"/>
      <c r="I248" s="68"/>
      <c r="J248" s="68"/>
    </row>
    <row r="249" spans="1:10" ht="15.6" hidden="1" x14ac:dyDescent="0.3">
      <c r="A249" s="68"/>
      <c r="B249" s="68"/>
      <c r="C249" s="68"/>
      <c r="D249" s="68"/>
      <c r="E249" s="339" t="s">
        <v>2556</v>
      </c>
      <c r="F249" s="68" t="s">
        <v>2557</v>
      </c>
      <c r="G249" s="68"/>
      <c r="H249" s="68"/>
      <c r="I249" s="68"/>
      <c r="J249" s="68"/>
    </row>
    <row r="250" spans="1:10" ht="15.6" hidden="1" x14ac:dyDescent="0.3">
      <c r="A250" s="68"/>
      <c r="B250" s="68"/>
      <c r="C250" s="68"/>
      <c r="D250" s="68"/>
      <c r="E250" s="339" t="s">
        <v>2558</v>
      </c>
      <c r="F250" s="68" t="s">
        <v>2559</v>
      </c>
      <c r="G250" s="68"/>
      <c r="H250" s="68"/>
      <c r="I250" s="68"/>
      <c r="J250" s="68"/>
    </row>
    <row r="251" spans="1:10" ht="15.6" hidden="1" x14ac:dyDescent="0.3">
      <c r="A251" s="68"/>
      <c r="B251" s="68"/>
      <c r="C251" s="68"/>
      <c r="D251" s="68"/>
      <c r="E251" s="339" t="s">
        <v>2560</v>
      </c>
      <c r="F251" s="68" t="s">
        <v>2561</v>
      </c>
      <c r="G251" s="68"/>
      <c r="H251" s="68"/>
      <c r="I251" s="68"/>
      <c r="J251" s="68"/>
    </row>
    <row r="252" spans="1:10" ht="15.6" hidden="1" x14ac:dyDescent="0.3">
      <c r="A252" s="68"/>
      <c r="B252" s="68"/>
      <c r="C252" s="68"/>
      <c r="D252" s="68"/>
      <c r="E252" s="339" t="s">
        <v>2562</v>
      </c>
      <c r="F252" s="68" t="s">
        <v>2563</v>
      </c>
      <c r="G252" s="68"/>
      <c r="H252" s="68"/>
      <c r="I252" s="68"/>
      <c r="J252" s="68"/>
    </row>
    <row r="253" spans="1:10" ht="15.6" hidden="1" x14ac:dyDescent="0.3">
      <c r="A253" s="68"/>
      <c r="B253" s="68"/>
      <c r="C253" s="68"/>
      <c r="D253" s="68"/>
      <c r="E253" s="339" t="s">
        <v>2564</v>
      </c>
      <c r="F253" s="68" t="s">
        <v>620</v>
      </c>
      <c r="G253" s="68"/>
      <c r="H253" s="68"/>
      <c r="I253" s="68"/>
      <c r="J253" s="68"/>
    </row>
    <row r="254" spans="1:10" ht="15.6" hidden="1" x14ac:dyDescent="0.3">
      <c r="A254" s="68"/>
      <c r="B254" s="68"/>
      <c r="C254" s="68"/>
      <c r="D254" s="68"/>
      <c r="E254" s="339" t="s">
        <v>2565</v>
      </c>
      <c r="F254" s="68" t="s">
        <v>622</v>
      </c>
      <c r="G254" s="68"/>
      <c r="H254" s="68"/>
      <c r="I254" s="68"/>
      <c r="J254" s="68"/>
    </row>
    <row r="255" spans="1:10" ht="15.6" hidden="1" x14ac:dyDescent="0.3">
      <c r="A255" s="68"/>
      <c r="B255" s="68"/>
      <c r="C255" s="68"/>
      <c r="D255" s="68"/>
      <c r="E255" s="339" t="s">
        <v>2566</v>
      </c>
      <c r="F255" s="68" t="s">
        <v>2567</v>
      </c>
      <c r="G255" s="68"/>
      <c r="H255" s="68"/>
      <c r="I255" s="68"/>
      <c r="J255" s="68"/>
    </row>
    <row r="256" spans="1:10" ht="15.6" hidden="1" x14ac:dyDescent="0.3">
      <c r="A256" s="68"/>
      <c r="B256" s="68"/>
      <c r="C256" s="68"/>
      <c r="D256" s="68"/>
      <c r="E256" s="339" t="s">
        <v>2568</v>
      </c>
      <c r="F256" s="68" t="s">
        <v>2569</v>
      </c>
      <c r="G256" s="68"/>
      <c r="H256" s="68"/>
      <c r="I256" s="68"/>
      <c r="J256" s="68"/>
    </row>
    <row r="257" spans="1:10" ht="15.6" hidden="1" x14ac:dyDescent="0.3">
      <c r="A257" s="68"/>
      <c r="B257" s="68"/>
      <c r="C257" s="68"/>
      <c r="D257" s="68"/>
      <c r="E257" s="339" t="s">
        <v>2570</v>
      </c>
      <c r="F257" s="68" t="s">
        <v>2571</v>
      </c>
      <c r="G257" s="68"/>
      <c r="H257" s="68"/>
      <c r="I257" s="68"/>
      <c r="J257" s="68"/>
    </row>
    <row r="258" spans="1:10" ht="15.6" hidden="1" x14ac:dyDescent="0.3">
      <c r="A258" s="68"/>
      <c r="B258" s="68"/>
      <c r="C258" s="68"/>
      <c r="D258" s="68"/>
      <c r="E258" s="339" t="s">
        <v>2572</v>
      </c>
      <c r="F258" s="68" t="s">
        <v>2573</v>
      </c>
      <c r="G258" s="68"/>
      <c r="H258" s="68"/>
      <c r="I258" s="68"/>
      <c r="J258" s="68"/>
    </row>
    <row r="259" spans="1:10" ht="15.6" hidden="1" x14ac:dyDescent="0.3">
      <c r="A259" s="68"/>
      <c r="B259" s="68"/>
      <c r="C259" s="68"/>
      <c r="D259" s="68"/>
      <c r="E259" s="339" t="s">
        <v>2574</v>
      </c>
      <c r="F259" s="68" t="s">
        <v>2575</v>
      </c>
      <c r="G259" s="68"/>
      <c r="H259" s="68"/>
      <c r="I259" s="68"/>
      <c r="J259" s="68"/>
    </row>
    <row r="260" spans="1:10" ht="15.6" hidden="1" x14ac:dyDescent="0.3">
      <c r="A260" s="68"/>
      <c r="B260" s="68"/>
      <c r="C260" s="68"/>
      <c r="D260" s="68"/>
      <c r="E260" s="339" t="s">
        <v>2576</v>
      </c>
      <c r="F260" s="68" t="s">
        <v>2577</v>
      </c>
      <c r="G260" s="68"/>
      <c r="H260" s="68"/>
      <c r="I260" s="68"/>
      <c r="J260" s="68"/>
    </row>
    <row r="261" spans="1:10" ht="15.6" hidden="1" x14ac:dyDescent="0.3">
      <c r="A261" s="68"/>
      <c r="B261" s="68"/>
      <c r="C261" s="68"/>
      <c r="D261" s="68"/>
      <c r="E261" s="339" t="s">
        <v>2578</v>
      </c>
      <c r="F261" s="68" t="s">
        <v>2579</v>
      </c>
      <c r="G261" s="68"/>
      <c r="H261" s="68"/>
      <c r="I261" s="68"/>
      <c r="J261" s="68"/>
    </row>
    <row r="262" spans="1:10" ht="15.6" hidden="1" x14ac:dyDescent="0.3">
      <c r="A262" s="68"/>
      <c r="B262" s="68"/>
      <c r="C262" s="68"/>
      <c r="D262" s="68"/>
      <c r="E262" s="339" t="s">
        <v>2580</v>
      </c>
      <c r="F262" s="68" t="s">
        <v>2581</v>
      </c>
      <c r="G262" s="68"/>
      <c r="H262" s="68"/>
      <c r="I262" s="68"/>
      <c r="J262" s="68"/>
    </row>
    <row r="263" spans="1:10" ht="15.6" hidden="1" x14ac:dyDescent="0.3">
      <c r="A263" s="68"/>
      <c r="B263" s="68"/>
      <c r="C263" s="68"/>
      <c r="D263" s="68"/>
      <c r="E263" s="339" t="s">
        <v>2582</v>
      </c>
      <c r="F263" s="68" t="s">
        <v>2583</v>
      </c>
      <c r="G263" s="68"/>
      <c r="H263" s="68"/>
      <c r="I263" s="68"/>
      <c r="J263" s="68"/>
    </row>
    <row r="264" spans="1:10" ht="15.6" hidden="1" x14ac:dyDescent="0.3">
      <c r="A264" s="68"/>
      <c r="B264" s="68"/>
      <c r="C264" s="68"/>
      <c r="D264" s="68"/>
      <c r="E264" s="339" t="s">
        <v>631</v>
      </c>
      <c r="F264" s="68" t="s">
        <v>2584</v>
      </c>
      <c r="G264" s="68"/>
      <c r="H264" s="68"/>
      <c r="I264" s="68"/>
      <c r="J264" s="68"/>
    </row>
    <row r="265" spans="1:10" ht="15.6" hidden="1" x14ac:dyDescent="0.3">
      <c r="A265" s="68"/>
      <c r="B265" s="68"/>
      <c r="C265" s="68"/>
      <c r="D265" s="68"/>
      <c r="E265" s="339" t="s">
        <v>2585</v>
      </c>
      <c r="F265" s="68" t="s">
        <v>2586</v>
      </c>
      <c r="G265" s="68"/>
      <c r="H265" s="68"/>
      <c r="I265" s="68"/>
      <c r="J265" s="68"/>
    </row>
    <row r="266" spans="1:10" ht="15.6" hidden="1" x14ac:dyDescent="0.3">
      <c r="A266" s="68"/>
      <c r="B266" s="68"/>
      <c r="C266" s="68"/>
      <c r="D266" s="68"/>
      <c r="E266" s="339" t="s">
        <v>2587</v>
      </c>
      <c r="F266" s="68" t="s">
        <v>2588</v>
      </c>
      <c r="G266" s="68"/>
      <c r="H266" s="68"/>
      <c r="I266" s="68"/>
      <c r="J266" s="68"/>
    </row>
    <row r="267" spans="1:10" ht="15.6" hidden="1" x14ac:dyDescent="0.3">
      <c r="A267" s="68"/>
      <c r="B267" s="68"/>
      <c r="C267" s="68"/>
      <c r="D267" s="68"/>
      <c r="E267" s="339" t="s">
        <v>2589</v>
      </c>
      <c r="F267" s="68" t="s">
        <v>2590</v>
      </c>
      <c r="G267" s="68"/>
      <c r="H267" s="68"/>
      <c r="I267" s="68"/>
      <c r="J267" s="68"/>
    </row>
    <row r="268" spans="1:10" ht="15.6" hidden="1" x14ac:dyDescent="0.3">
      <c r="A268" s="68"/>
      <c r="B268" s="68"/>
      <c r="C268" s="68"/>
      <c r="D268" s="68"/>
      <c r="E268" s="339" t="s">
        <v>2591</v>
      </c>
      <c r="F268" s="68" t="s">
        <v>2592</v>
      </c>
      <c r="G268" s="68"/>
      <c r="H268" s="68"/>
      <c r="I268" s="68"/>
      <c r="J268" s="68"/>
    </row>
    <row r="269" spans="1:10" ht="15.6" hidden="1" x14ac:dyDescent="0.3">
      <c r="A269" s="68"/>
      <c r="B269" s="68"/>
      <c r="C269" s="68"/>
      <c r="D269" s="68"/>
      <c r="E269" s="339" t="s">
        <v>2593</v>
      </c>
      <c r="F269" s="68" t="s">
        <v>2594</v>
      </c>
      <c r="G269" s="68"/>
      <c r="H269" s="68"/>
      <c r="I269" s="68"/>
      <c r="J269" s="68"/>
    </row>
    <row r="270" spans="1:10" ht="15.6" hidden="1" x14ac:dyDescent="0.3">
      <c r="A270" s="68"/>
      <c r="B270" s="68"/>
      <c r="C270" s="68"/>
      <c r="D270" s="68"/>
      <c r="E270" s="339" t="s">
        <v>2595</v>
      </c>
      <c r="F270" s="68" t="s">
        <v>2596</v>
      </c>
      <c r="G270" s="68"/>
      <c r="H270" s="68"/>
      <c r="I270" s="68"/>
      <c r="J270" s="68"/>
    </row>
    <row r="271" spans="1:10" ht="15.6" hidden="1" x14ac:dyDescent="0.3">
      <c r="A271" s="68"/>
      <c r="B271" s="68"/>
      <c r="C271" s="68"/>
      <c r="D271" s="68"/>
      <c r="E271" s="339" t="s">
        <v>2597</v>
      </c>
      <c r="F271" s="68" t="s">
        <v>2598</v>
      </c>
      <c r="G271" s="68"/>
      <c r="H271" s="68"/>
      <c r="I271" s="68"/>
      <c r="J271" s="68"/>
    </row>
    <row r="272" spans="1:10" ht="15.6" hidden="1" x14ac:dyDescent="0.3">
      <c r="A272" s="68"/>
      <c r="B272" s="68"/>
      <c r="C272" s="68"/>
      <c r="D272" s="68"/>
      <c r="E272" s="339" t="s">
        <v>2599</v>
      </c>
      <c r="F272" s="68" t="s">
        <v>2600</v>
      </c>
      <c r="G272" s="68"/>
      <c r="H272" s="68"/>
      <c r="I272" s="68"/>
      <c r="J272" s="68"/>
    </row>
    <row r="273" spans="1:10" ht="15.6" hidden="1" x14ac:dyDescent="0.3">
      <c r="A273" s="68"/>
      <c r="B273" s="68"/>
      <c r="C273" s="68"/>
      <c r="D273" s="68"/>
      <c r="E273" s="339" t="s">
        <v>2601</v>
      </c>
      <c r="F273" s="68" t="s">
        <v>2602</v>
      </c>
      <c r="G273" s="68"/>
      <c r="H273" s="68"/>
      <c r="I273" s="68"/>
      <c r="J273" s="68"/>
    </row>
    <row r="274" spans="1:10" ht="15.6" hidden="1" x14ac:dyDescent="0.3">
      <c r="A274" s="68"/>
      <c r="B274" s="68"/>
      <c r="C274" s="68"/>
      <c r="D274" s="68"/>
      <c r="E274" s="339" t="s">
        <v>2603</v>
      </c>
      <c r="F274" s="68" t="s">
        <v>2604</v>
      </c>
      <c r="G274" s="68"/>
      <c r="H274" s="68"/>
      <c r="I274" s="68"/>
      <c r="J274" s="68"/>
    </row>
    <row r="275" spans="1:10" ht="15.6" hidden="1" x14ac:dyDescent="0.3">
      <c r="A275" s="68"/>
      <c r="B275" s="68"/>
      <c r="C275" s="68"/>
      <c r="D275" s="68"/>
      <c r="E275" s="339" t="s">
        <v>2605</v>
      </c>
      <c r="F275" s="68" t="s">
        <v>2606</v>
      </c>
      <c r="G275" s="68"/>
      <c r="H275" s="68"/>
      <c r="I275" s="68"/>
      <c r="J275" s="68"/>
    </row>
    <row r="276" spans="1:10" ht="15.6" hidden="1" x14ac:dyDescent="0.3">
      <c r="A276" s="68"/>
      <c r="B276" s="68"/>
      <c r="C276" s="68"/>
      <c r="D276" s="68"/>
      <c r="E276" s="339" t="s">
        <v>2607</v>
      </c>
      <c r="F276" s="68" t="s">
        <v>2608</v>
      </c>
      <c r="G276" s="68"/>
      <c r="H276" s="68"/>
      <c r="I276" s="68"/>
      <c r="J276" s="68"/>
    </row>
    <row r="277" spans="1:10" ht="15.6" hidden="1" x14ac:dyDescent="0.3">
      <c r="A277" s="68"/>
      <c r="B277" s="68"/>
      <c r="C277" s="68"/>
      <c r="D277" s="68"/>
      <c r="E277" s="339" t="s">
        <v>2609</v>
      </c>
      <c r="F277" s="68" t="s">
        <v>2610</v>
      </c>
      <c r="G277" s="68"/>
      <c r="H277" s="68"/>
      <c r="I277" s="68"/>
      <c r="J277" s="68"/>
    </row>
    <row r="278" spans="1:10" ht="15.6" hidden="1" x14ac:dyDescent="0.3">
      <c r="A278" s="68"/>
      <c r="B278" s="68"/>
      <c r="C278" s="68"/>
      <c r="D278" s="68"/>
      <c r="E278" s="339" t="s">
        <v>2611</v>
      </c>
      <c r="F278" s="68" t="s">
        <v>2612</v>
      </c>
      <c r="G278" s="68"/>
      <c r="H278" s="68"/>
      <c r="I278" s="68"/>
      <c r="J278" s="68"/>
    </row>
    <row r="279" spans="1:10" ht="15.6" hidden="1" x14ac:dyDescent="0.3">
      <c r="A279" s="68"/>
      <c r="B279" s="68"/>
      <c r="C279" s="68"/>
      <c r="D279" s="68"/>
      <c r="E279" s="339" t="s">
        <v>2613</v>
      </c>
      <c r="F279" s="68" t="s">
        <v>2614</v>
      </c>
      <c r="G279" s="68"/>
      <c r="H279" s="68"/>
      <c r="I279" s="68"/>
      <c r="J279" s="68"/>
    </row>
    <row r="280" spans="1:10" ht="15.6" hidden="1" x14ac:dyDescent="0.3">
      <c r="A280" s="68"/>
      <c r="B280" s="68"/>
      <c r="C280" s="68"/>
      <c r="D280" s="68"/>
      <c r="E280" s="339" t="s">
        <v>2615</v>
      </c>
      <c r="F280" s="68" t="s">
        <v>2616</v>
      </c>
      <c r="G280" s="68"/>
      <c r="H280" s="68"/>
      <c r="I280" s="68"/>
      <c r="J280" s="68"/>
    </row>
    <row r="281" spans="1:10" ht="15.6" hidden="1" x14ac:dyDescent="0.3">
      <c r="A281" s="68"/>
      <c r="B281" s="68"/>
      <c r="C281" s="68"/>
      <c r="D281" s="68"/>
      <c r="E281" s="339" t="s">
        <v>2617</v>
      </c>
      <c r="F281" s="68" t="s">
        <v>2618</v>
      </c>
      <c r="G281" s="68"/>
      <c r="H281" s="68"/>
      <c r="I281" s="68"/>
      <c r="J281" s="68"/>
    </row>
    <row r="282" spans="1:10" ht="15.6" hidden="1" x14ac:dyDescent="0.3">
      <c r="A282" s="68"/>
      <c r="B282" s="68"/>
      <c r="C282" s="68"/>
      <c r="D282" s="68"/>
      <c r="E282" s="339" t="s">
        <v>2619</v>
      </c>
      <c r="F282" s="68" t="s">
        <v>2620</v>
      </c>
      <c r="G282" s="68"/>
      <c r="H282" s="68"/>
      <c r="I282" s="68"/>
      <c r="J282" s="68"/>
    </row>
    <row r="283" spans="1:10" ht="15.6" hidden="1" x14ac:dyDescent="0.3">
      <c r="A283" s="68"/>
      <c r="B283" s="68"/>
      <c r="C283" s="68"/>
      <c r="D283" s="68"/>
      <c r="E283" s="339" t="s">
        <v>2621</v>
      </c>
      <c r="F283" s="68" t="s">
        <v>2622</v>
      </c>
      <c r="G283" s="68"/>
      <c r="H283" s="68"/>
      <c r="I283" s="68"/>
      <c r="J283" s="68"/>
    </row>
    <row r="284" spans="1:10" ht="15.6" hidden="1" x14ac:dyDescent="0.3">
      <c r="A284" s="68"/>
      <c r="B284" s="68"/>
      <c r="C284" s="68"/>
      <c r="D284" s="68"/>
      <c r="E284" s="339" t="s">
        <v>2623</v>
      </c>
      <c r="F284" s="68" t="s">
        <v>2624</v>
      </c>
      <c r="G284" s="68"/>
      <c r="H284" s="68"/>
      <c r="I284" s="68"/>
      <c r="J284" s="68"/>
    </row>
    <row r="285" spans="1:10" ht="15.6" hidden="1" x14ac:dyDescent="0.3">
      <c r="A285" s="68"/>
      <c r="B285" s="68"/>
      <c r="C285" s="68"/>
      <c r="D285" s="68"/>
      <c r="E285" s="339" t="s">
        <v>2625</v>
      </c>
      <c r="F285" s="68" t="s">
        <v>2626</v>
      </c>
      <c r="G285" s="68"/>
      <c r="H285" s="68"/>
      <c r="I285" s="68"/>
      <c r="J285" s="68"/>
    </row>
    <row r="286" spans="1:10" ht="15.6" hidden="1" x14ac:dyDescent="0.3">
      <c r="A286" s="68"/>
      <c r="B286" s="68"/>
      <c r="C286" s="68"/>
      <c r="D286" s="68"/>
      <c r="E286" s="339" t="s">
        <v>2627</v>
      </c>
      <c r="F286" s="68" t="s">
        <v>2628</v>
      </c>
      <c r="G286" s="68"/>
      <c r="H286" s="68"/>
      <c r="I286" s="68"/>
      <c r="J286" s="68"/>
    </row>
    <row r="287" spans="1:10" ht="15.6" hidden="1" x14ac:dyDescent="0.3">
      <c r="A287" s="68"/>
      <c r="B287" s="68"/>
      <c r="C287" s="68"/>
      <c r="D287" s="68"/>
      <c r="E287" s="339" t="s">
        <v>2629</v>
      </c>
      <c r="F287" s="68" t="s">
        <v>2630</v>
      </c>
      <c r="G287" s="68"/>
      <c r="H287" s="68"/>
      <c r="I287" s="68"/>
      <c r="J287" s="68"/>
    </row>
    <row r="288" spans="1:10" ht="15.6" hidden="1" x14ac:dyDescent="0.3">
      <c r="A288" s="68"/>
      <c r="B288" s="68"/>
      <c r="C288" s="68"/>
      <c r="D288" s="68"/>
      <c r="E288" s="339" t="s">
        <v>2631</v>
      </c>
      <c r="F288" s="68" t="s">
        <v>2632</v>
      </c>
      <c r="G288" s="68"/>
      <c r="H288" s="68"/>
      <c r="I288" s="68"/>
      <c r="J288" s="68"/>
    </row>
    <row r="289" spans="1:10" ht="15.6" hidden="1" x14ac:dyDescent="0.3">
      <c r="A289" s="68"/>
      <c r="B289" s="68"/>
      <c r="C289" s="68"/>
      <c r="D289" s="68"/>
      <c r="E289" s="339" t="s">
        <v>2633</v>
      </c>
      <c r="F289" s="68" t="s">
        <v>2634</v>
      </c>
      <c r="G289" s="68"/>
      <c r="H289" s="68"/>
      <c r="I289" s="68"/>
      <c r="J289" s="68"/>
    </row>
    <row r="290" spans="1:10" ht="15.6" hidden="1" x14ac:dyDescent="0.3">
      <c r="A290" s="68"/>
      <c r="B290" s="68"/>
      <c r="C290" s="68"/>
      <c r="D290" s="68"/>
      <c r="E290" s="339" t="s">
        <v>2635</v>
      </c>
      <c r="F290" s="68" t="s">
        <v>668</v>
      </c>
      <c r="G290" s="68"/>
      <c r="H290" s="68"/>
      <c r="I290" s="68"/>
      <c r="J290" s="68"/>
    </row>
    <row r="291" spans="1:10" ht="15.6" hidden="1" x14ac:dyDescent="0.3">
      <c r="A291" s="68"/>
      <c r="B291" s="68"/>
      <c r="C291" s="68"/>
      <c r="D291" s="68"/>
      <c r="E291" s="339" t="s">
        <v>2636</v>
      </c>
      <c r="F291" s="68" t="s">
        <v>2637</v>
      </c>
      <c r="G291" s="68"/>
      <c r="H291" s="68"/>
      <c r="I291" s="68"/>
      <c r="J291" s="68"/>
    </row>
    <row r="292" spans="1:10" ht="15.6" hidden="1" x14ac:dyDescent="0.3">
      <c r="A292" s="68"/>
      <c r="B292" s="68"/>
      <c r="C292" s="68"/>
      <c r="D292" s="68"/>
      <c r="E292" s="339" t="s">
        <v>2638</v>
      </c>
      <c r="F292" s="68" t="s">
        <v>672</v>
      </c>
      <c r="G292" s="68"/>
      <c r="H292" s="68"/>
      <c r="I292" s="68"/>
      <c r="J292" s="68"/>
    </row>
    <row r="293" spans="1:10" ht="15.6" hidden="1" x14ac:dyDescent="0.3">
      <c r="A293" s="68"/>
      <c r="B293" s="68"/>
      <c r="C293" s="68"/>
      <c r="D293" s="68"/>
      <c r="E293" s="339" t="s">
        <v>2639</v>
      </c>
      <c r="F293" s="68" t="s">
        <v>2640</v>
      </c>
      <c r="G293" s="68"/>
      <c r="H293" s="68"/>
      <c r="I293" s="68"/>
      <c r="J293" s="68"/>
    </row>
    <row r="294" spans="1:10" ht="15.6" hidden="1" x14ac:dyDescent="0.3">
      <c r="A294" s="68"/>
      <c r="B294" s="68"/>
      <c r="C294" s="68"/>
      <c r="D294" s="68"/>
      <c r="E294" s="339" t="s">
        <v>2641</v>
      </c>
      <c r="F294" s="68" t="s">
        <v>2642</v>
      </c>
      <c r="G294" s="68"/>
      <c r="H294" s="68"/>
      <c r="I294" s="68"/>
      <c r="J294" s="68"/>
    </row>
    <row r="295" spans="1:10" ht="15.6" hidden="1" x14ac:dyDescent="0.3">
      <c r="A295" s="68"/>
      <c r="B295" s="68"/>
      <c r="C295" s="68"/>
      <c r="D295" s="68"/>
      <c r="E295" s="339" t="s">
        <v>2643</v>
      </c>
      <c r="F295" s="68" t="s">
        <v>2644</v>
      </c>
      <c r="G295" s="68"/>
      <c r="H295" s="68"/>
      <c r="I295" s="68"/>
      <c r="J295" s="68"/>
    </row>
    <row r="296" spans="1:10" ht="15.6" hidden="1" x14ac:dyDescent="0.3">
      <c r="A296" s="68"/>
      <c r="B296" s="68"/>
      <c r="C296" s="68"/>
      <c r="D296" s="68"/>
      <c r="E296" s="339" t="s">
        <v>2645</v>
      </c>
      <c r="F296" s="68" t="s">
        <v>2646</v>
      </c>
      <c r="G296" s="68"/>
      <c r="H296" s="68"/>
      <c r="I296" s="68"/>
      <c r="J296" s="68"/>
    </row>
    <row r="297" spans="1:10" ht="15.6" hidden="1" x14ac:dyDescent="0.3">
      <c r="A297" s="68"/>
      <c r="B297" s="68"/>
      <c r="C297" s="68"/>
      <c r="D297" s="68"/>
      <c r="E297" s="339" t="s">
        <v>2647</v>
      </c>
      <c r="F297" s="68" t="s">
        <v>2648</v>
      </c>
      <c r="G297" s="68"/>
      <c r="H297" s="68"/>
      <c r="I297" s="68"/>
      <c r="J297" s="68"/>
    </row>
    <row r="298" spans="1:10" ht="15.6" hidden="1" x14ac:dyDescent="0.3">
      <c r="A298" s="68"/>
      <c r="B298" s="68"/>
      <c r="C298" s="68"/>
      <c r="D298" s="68"/>
      <c r="E298" s="339" t="s">
        <v>2649</v>
      </c>
      <c r="F298" s="68" t="s">
        <v>2650</v>
      </c>
      <c r="G298" s="68"/>
      <c r="H298" s="68"/>
      <c r="I298" s="68"/>
      <c r="J298" s="68"/>
    </row>
    <row r="299" spans="1:10" ht="15.6" hidden="1" x14ac:dyDescent="0.3">
      <c r="A299" s="68"/>
      <c r="B299" s="68"/>
      <c r="C299" s="68"/>
      <c r="D299" s="68"/>
      <c r="E299" s="339" t="s">
        <v>2651</v>
      </c>
      <c r="F299" s="68" t="s">
        <v>2652</v>
      </c>
      <c r="G299" s="68"/>
      <c r="H299" s="68"/>
      <c r="I299" s="68"/>
      <c r="J299" s="68"/>
    </row>
    <row r="300" spans="1:10" ht="15.6" hidden="1" x14ac:dyDescent="0.3">
      <c r="A300" s="68"/>
      <c r="B300" s="68"/>
      <c r="C300" s="68"/>
      <c r="D300" s="68"/>
      <c r="E300" s="339" t="s">
        <v>2653</v>
      </c>
      <c r="F300" s="68" t="s">
        <v>2654</v>
      </c>
      <c r="G300" s="68"/>
      <c r="H300" s="68"/>
      <c r="I300" s="68"/>
      <c r="J300" s="68"/>
    </row>
    <row r="301" spans="1:10" ht="15.6" hidden="1" x14ac:dyDescent="0.3">
      <c r="A301" s="68"/>
      <c r="B301" s="68"/>
      <c r="C301" s="68"/>
      <c r="D301" s="68"/>
      <c r="E301" s="339" t="s">
        <v>685</v>
      </c>
      <c r="F301" s="68" t="s">
        <v>686</v>
      </c>
      <c r="G301" s="68"/>
      <c r="H301" s="68"/>
      <c r="I301" s="68"/>
      <c r="J301" s="68"/>
    </row>
    <row r="302" spans="1:10" ht="15.6" hidden="1" x14ac:dyDescent="0.3">
      <c r="A302" s="68"/>
      <c r="B302" s="68"/>
      <c r="C302" s="68"/>
      <c r="D302" s="68"/>
      <c r="E302" s="339" t="s">
        <v>2655</v>
      </c>
      <c r="F302" s="68" t="s">
        <v>2656</v>
      </c>
      <c r="G302" s="68"/>
      <c r="H302" s="68"/>
      <c r="I302" s="68"/>
      <c r="J302" s="68"/>
    </row>
    <row r="303" spans="1:10" ht="15.6" hidden="1" x14ac:dyDescent="0.3">
      <c r="A303" s="68"/>
      <c r="B303" s="68"/>
      <c r="C303" s="68"/>
      <c r="D303" s="68"/>
      <c r="E303" s="339" t="s">
        <v>2657</v>
      </c>
      <c r="F303" s="68" t="s">
        <v>2658</v>
      </c>
      <c r="G303" s="68"/>
      <c r="H303" s="68"/>
      <c r="I303" s="68"/>
      <c r="J303" s="68"/>
    </row>
    <row r="304" spans="1:10" ht="15.6" hidden="1" x14ac:dyDescent="0.3">
      <c r="A304" s="68"/>
      <c r="B304" s="68"/>
      <c r="C304" s="68"/>
      <c r="D304" s="68"/>
      <c r="E304" s="339" t="s">
        <v>2659</v>
      </c>
      <c r="F304" s="68" t="s">
        <v>2660</v>
      </c>
      <c r="G304" s="68"/>
      <c r="H304" s="68"/>
      <c r="I304" s="68"/>
      <c r="J304" s="68"/>
    </row>
    <row r="305" spans="1:10" ht="15.6" hidden="1" x14ac:dyDescent="0.3">
      <c r="A305" s="68"/>
      <c r="B305" s="68"/>
      <c r="C305" s="68"/>
      <c r="D305" s="68"/>
      <c r="E305" s="339" t="s">
        <v>2661</v>
      </c>
      <c r="F305" s="68" t="s">
        <v>2662</v>
      </c>
      <c r="G305" s="68"/>
      <c r="H305" s="68"/>
      <c r="I305" s="68"/>
      <c r="J305" s="68"/>
    </row>
    <row r="306" spans="1:10" ht="15.6" hidden="1" x14ac:dyDescent="0.3">
      <c r="A306" s="68"/>
      <c r="B306" s="68"/>
      <c r="C306" s="68"/>
      <c r="D306" s="68"/>
      <c r="E306" s="339" t="s">
        <v>2663</v>
      </c>
      <c r="F306" s="68" t="s">
        <v>694</v>
      </c>
      <c r="G306" s="68"/>
      <c r="H306" s="68"/>
      <c r="I306" s="68"/>
      <c r="J306" s="68"/>
    </row>
    <row r="307" spans="1:10" ht="15.6" hidden="1" x14ac:dyDescent="0.3">
      <c r="A307" s="68"/>
      <c r="B307" s="68"/>
      <c r="C307" s="68"/>
      <c r="D307" s="68"/>
      <c r="E307" s="339" t="s">
        <v>2664</v>
      </c>
      <c r="F307" s="68" t="s">
        <v>2665</v>
      </c>
      <c r="G307" s="68"/>
      <c r="H307" s="68"/>
      <c r="I307" s="68"/>
      <c r="J307" s="68"/>
    </row>
    <row r="308" spans="1:10" ht="15.6" hidden="1" x14ac:dyDescent="0.3">
      <c r="A308" s="68"/>
      <c r="B308" s="68"/>
      <c r="C308" s="68"/>
      <c r="D308" s="68"/>
      <c r="E308" s="339" t="s">
        <v>2666</v>
      </c>
      <c r="F308" s="68" t="s">
        <v>698</v>
      </c>
      <c r="G308" s="68"/>
      <c r="H308" s="68"/>
      <c r="I308" s="68"/>
      <c r="J308" s="68"/>
    </row>
    <row r="309" spans="1:10" ht="15.6" hidden="1" x14ac:dyDescent="0.3">
      <c r="A309" s="68"/>
      <c r="B309" s="68"/>
      <c r="C309" s="68"/>
      <c r="D309" s="68"/>
      <c r="E309" s="339" t="s">
        <v>2667</v>
      </c>
      <c r="F309" s="68" t="s">
        <v>2668</v>
      </c>
      <c r="G309" s="68"/>
      <c r="H309" s="68"/>
      <c r="I309" s="68"/>
      <c r="J309" s="68"/>
    </row>
    <row r="310" spans="1:10" ht="15.6" hidden="1" x14ac:dyDescent="0.3">
      <c r="A310" s="68"/>
      <c r="B310" s="68"/>
      <c r="C310" s="68"/>
      <c r="D310" s="68"/>
      <c r="E310" s="339" t="s">
        <v>2669</v>
      </c>
      <c r="F310" s="68" t="s">
        <v>2670</v>
      </c>
      <c r="G310" s="68"/>
      <c r="H310" s="68"/>
      <c r="I310" s="68"/>
      <c r="J310" s="68"/>
    </row>
    <row r="311" spans="1:10" ht="15.6" hidden="1" x14ac:dyDescent="0.3">
      <c r="A311" s="68"/>
      <c r="B311" s="68"/>
      <c r="C311" s="68"/>
      <c r="D311" s="68"/>
      <c r="E311" s="339" t="s">
        <v>2671</v>
      </c>
      <c r="F311" s="68" t="s">
        <v>2672</v>
      </c>
      <c r="G311" s="68"/>
      <c r="H311" s="68"/>
      <c r="I311" s="68"/>
      <c r="J311" s="68"/>
    </row>
    <row r="312" spans="1:10" ht="15.6" hidden="1" x14ac:dyDescent="0.3">
      <c r="A312" s="68"/>
      <c r="B312" s="68"/>
      <c r="C312" s="68"/>
      <c r="D312" s="68"/>
      <c r="E312" s="339" t="s">
        <v>2673</v>
      </c>
      <c r="F312" s="68" t="s">
        <v>2674</v>
      </c>
      <c r="G312" s="68"/>
      <c r="H312" s="68"/>
      <c r="I312" s="68"/>
      <c r="J312" s="68"/>
    </row>
    <row r="313" spans="1:10" ht="15.6" hidden="1" x14ac:dyDescent="0.3">
      <c r="A313" s="68"/>
      <c r="B313" s="68"/>
      <c r="C313" s="68"/>
      <c r="D313" s="68"/>
      <c r="E313" s="339" t="s">
        <v>2675</v>
      </c>
      <c r="F313" s="68" t="s">
        <v>2676</v>
      </c>
      <c r="G313" s="68"/>
      <c r="H313" s="68"/>
      <c r="I313" s="68"/>
      <c r="J313" s="68"/>
    </row>
    <row r="314" spans="1:10" ht="15.6" hidden="1" x14ac:dyDescent="0.3">
      <c r="A314" s="68"/>
      <c r="B314" s="68"/>
      <c r="C314" s="68"/>
      <c r="D314" s="68"/>
      <c r="E314" s="339" t="s">
        <v>709</v>
      </c>
      <c r="F314" s="68" t="s">
        <v>2677</v>
      </c>
      <c r="G314" s="68"/>
      <c r="H314" s="68"/>
      <c r="I314" s="68"/>
      <c r="J314" s="68"/>
    </row>
    <row r="315" spans="1:10" ht="15.6" hidden="1" x14ac:dyDescent="0.3">
      <c r="A315" s="68"/>
      <c r="B315" s="68"/>
      <c r="C315" s="68"/>
      <c r="D315" s="68"/>
      <c r="E315" s="339" t="s">
        <v>280</v>
      </c>
      <c r="F315" s="68" t="s">
        <v>2678</v>
      </c>
      <c r="G315" s="68"/>
      <c r="H315" s="68"/>
      <c r="I315" s="68"/>
      <c r="J315" s="68"/>
    </row>
    <row r="316" spans="1:10" ht="15.6" hidden="1" x14ac:dyDescent="0.3">
      <c r="A316" s="68"/>
      <c r="B316" s="68"/>
      <c r="C316" s="68"/>
      <c r="D316" s="68"/>
      <c r="E316" s="339" t="s">
        <v>711</v>
      </c>
      <c r="F316" s="68" t="s">
        <v>2679</v>
      </c>
      <c r="G316" s="68"/>
      <c r="H316" s="68"/>
      <c r="I316" s="68"/>
      <c r="J316" s="68"/>
    </row>
    <row r="317" spans="1:10" ht="15.6" hidden="1" x14ac:dyDescent="0.3">
      <c r="A317" s="68"/>
      <c r="B317" s="68"/>
      <c r="C317" s="68"/>
      <c r="D317" s="68"/>
      <c r="E317" s="339" t="s">
        <v>2680</v>
      </c>
      <c r="F317" s="68" t="s">
        <v>2681</v>
      </c>
      <c r="G317" s="68"/>
      <c r="H317" s="68"/>
      <c r="I317" s="68"/>
      <c r="J317" s="68"/>
    </row>
    <row r="318" spans="1:10" ht="15.6" hidden="1" x14ac:dyDescent="0.3">
      <c r="A318" s="68"/>
      <c r="B318" s="68"/>
      <c r="C318" s="68"/>
      <c r="D318" s="68"/>
      <c r="E318" s="339" t="s">
        <v>2682</v>
      </c>
      <c r="F318" s="68" t="s">
        <v>714</v>
      </c>
      <c r="G318" s="68"/>
      <c r="H318" s="68"/>
      <c r="I318" s="68"/>
      <c r="J318" s="68"/>
    </row>
    <row r="319" spans="1:10" ht="15.6" hidden="1" x14ac:dyDescent="0.3">
      <c r="A319" s="68"/>
      <c r="B319" s="68"/>
      <c r="C319" s="68"/>
      <c r="D319" s="68"/>
      <c r="E319" s="339" t="s">
        <v>2683</v>
      </c>
      <c r="F319" s="68" t="s">
        <v>2684</v>
      </c>
      <c r="G319" s="68"/>
      <c r="H319" s="68"/>
      <c r="I319" s="68"/>
      <c r="J319" s="68"/>
    </row>
    <row r="320" spans="1:10" ht="15.6" hidden="1" x14ac:dyDescent="0.3">
      <c r="A320" s="68"/>
      <c r="B320" s="68"/>
      <c r="C320" s="68"/>
      <c r="D320" s="68"/>
      <c r="E320" s="339" t="s">
        <v>2685</v>
      </c>
      <c r="F320" s="68" t="s">
        <v>718</v>
      </c>
      <c r="G320" s="68"/>
      <c r="H320" s="68"/>
      <c r="I320" s="68"/>
      <c r="J320" s="68"/>
    </row>
    <row r="321" spans="1:10" ht="15.6" hidden="1" x14ac:dyDescent="0.3">
      <c r="A321" s="68"/>
      <c r="B321" s="68"/>
      <c r="C321" s="68"/>
      <c r="D321" s="68"/>
      <c r="E321" s="339" t="s">
        <v>2686</v>
      </c>
      <c r="F321" s="68" t="s">
        <v>720</v>
      </c>
      <c r="G321" s="68"/>
      <c r="H321" s="68"/>
      <c r="I321" s="68"/>
      <c r="J321" s="68"/>
    </row>
    <row r="322" spans="1:10" ht="15.6" hidden="1" x14ac:dyDescent="0.3">
      <c r="A322" s="68"/>
      <c r="B322" s="68"/>
      <c r="C322" s="68"/>
      <c r="D322" s="68"/>
      <c r="E322" s="339" t="s">
        <v>2687</v>
      </c>
      <c r="F322" s="68" t="s">
        <v>722</v>
      </c>
      <c r="G322" s="68"/>
      <c r="H322" s="68"/>
      <c r="I322" s="68"/>
      <c r="J322" s="68"/>
    </row>
    <row r="323" spans="1:10" ht="15.6" hidden="1" x14ac:dyDescent="0.3">
      <c r="A323" s="68"/>
      <c r="B323" s="68"/>
      <c r="C323" s="68"/>
      <c r="D323" s="68"/>
      <c r="E323" s="339" t="s">
        <v>2688</v>
      </c>
      <c r="F323" s="68" t="s">
        <v>2689</v>
      </c>
      <c r="G323" s="68"/>
      <c r="H323" s="68"/>
      <c r="I323" s="68"/>
      <c r="J323" s="68"/>
    </row>
    <row r="324" spans="1:10" ht="15.6" hidden="1" x14ac:dyDescent="0.3">
      <c r="A324" s="68"/>
      <c r="B324" s="68"/>
      <c r="C324" s="68"/>
      <c r="D324" s="68"/>
      <c r="E324" s="339" t="s">
        <v>2690</v>
      </c>
      <c r="F324" s="68" t="s">
        <v>2691</v>
      </c>
      <c r="G324" s="68"/>
      <c r="H324" s="68"/>
      <c r="I324" s="68"/>
      <c r="J324" s="68"/>
    </row>
    <row r="325" spans="1:10" ht="15.6" hidden="1" x14ac:dyDescent="0.3">
      <c r="A325" s="68"/>
      <c r="B325" s="68"/>
      <c r="C325" s="68"/>
      <c r="D325" s="68"/>
      <c r="E325" s="339" t="s">
        <v>2692</v>
      </c>
      <c r="F325" s="68" t="s">
        <v>2693</v>
      </c>
      <c r="G325" s="68"/>
      <c r="H325" s="68"/>
      <c r="I325" s="68"/>
      <c r="J325" s="68"/>
    </row>
    <row r="326" spans="1:10" ht="15.6" hidden="1" x14ac:dyDescent="0.3">
      <c r="A326" s="68"/>
      <c r="B326" s="68"/>
      <c r="C326" s="68"/>
      <c r="D326" s="68"/>
      <c r="E326" s="339" t="s">
        <v>2694</v>
      </c>
      <c r="F326" s="68" t="s">
        <v>2695</v>
      </c>
      <c r="G326" s="68"/>
      <c r="H326" s="68"/>
      <c r="I326" s="68"/>
      <c r="J326" s="68"/>
    </row>
    <row r="327" spans="1:10" ht="15.6" hidden="1" x14ac:dyDescent="0.3">
      <c r="A327" s="68"/>
      <c r="B327" s="68"/>
      <c r="C327" s="68"/>
      <c r="D327" s="68"/>
      <c r="E327" s="339" t="s">
        <v>2696</v>
      </c>
      <c r="F327" s="68" t="s">
        <v>2697</v>
      </c>
      <c r="G327" s="68"/>
      <c r="H327" s="68"/>
      <c r="I327" s="68"/>
      <c r="J327" s="68"/>
    </row>
    <row r="328" spans="1:10" ht="15.6" hidden="1" x14ac:dyDescent="0.3">
      <c r="A328" s="68"/>
      <c r="B328" s="68"/>
      <c r="C328" s="68"/>
      <c r="D328" s="68"/>
      <c r="E328" s="339" t="s">
        <v>2698</v>
      </c>
      <c r="F328" s="68" t="s">
        <v>2699</v>
      </c>
      <c r="G328" s="68"/>
      <c r="H328" s="68"/>
      <c r="I328" s="68"/>
      <c r="J328" s="68"/>
    </row>
    <row r="329" spans="1:10" ht="15.6" hidden="1" x14ac:dyDescent="0.3">
      <c r="A329" s="68"/>
      <c r="B329" s="68"/>
      <c r="C329" s="68"/>
      <c r="D329" s="68"/>
      <c r="E329" s="339" t="s">
        <v>733</v>
      </c>
      <c r="F329" s="68" t="s">
        <v>2700</v>
      </c>
      <c r="G329" s="68"/>
      <c r="H329" s="68"/>
      <c r="I329" s="68"/>
      <c r="J329" s="68"/>
    </row>
    <row r="330" spans="1:10" ht="15.6" hidden="1" x14ac:dyDescent="0.3">
      <c r="A330" s="68"/>
      <c r="B330" s="68"/>
      <c r="C330" s="68"/>
      <c r="D330" s="68"/>
      <c r="E330" s="339" t="s">
        <v>2701</v>
      </c>
      <c r="F330" s="68" t="s">
        <v>2702</v>
      </c>
      <c r="G330" s="68"/>
      <c r="H330" s="68"/>
      <c r="I330" s="68"/>
      <c r="J330" s="68"/>
    </row>
    <row r="331" spans="1:10" ht="15.6" hidden="1" x14ac:dyDescent="0.3">
      <c r="A331" s="68"/>
      <c r="B331" s="68"/>
      <c r="C331" s="68"/>
      <c r="D331" s="68"/>
      <c r="E331" s="339" t="s">
        <v>2703</v>
      </c>
      <c r="F331" s="68" t="s">
        <v>2704</v>
      </c>
      <c r="G331" s="68"/>
      <c r="H331" s="68"/>
      <c r="I331" s="68"/>
      <c r="J331" s="68"/>
    </row>
    <row r="332" spans="1:10" ht="15.6" hidden="1" x14ac:dyDescent="0.3">
      <c r="A332" s="68"/>
      <c r="B332" s="68"/>
      <c r="C332" s="68"/>
      <c r="D332" s="68"/>
      <c r="E332" s="339" t="s">
        <v>2705</v>
      </c>
      <c r="F332" s="68" t="s">
        <v>2706</v>
      </c>
      <c r="G332" s="68"/>
      <c r="H332" s="68"/>
      <c r="I332" s="68"/>
      <c r="J332" s="68"/>
    </row>
    <row r="333" spans="1:10" ht="15.6" hidden="1" x14ac:dyDescent="0.3">
      <c r="A333" s="68"/>
      <c r="B333" s="68"/>
      <c r="C333" s="68"/>
      <c r="D333" s="68"/>
      <c r="E333" s="339" t="s">
        <v>2707</v>
      </c>
      <c r="F333" s="68" t="s">
        <v>2708</v>
      </c>
      <c r="G333" s="68"/>
      <c r="H333" s="68"/>
      <c r="I333" s="68"/>
      <c r="J333" s="68"/>
    </row>
    <row r="334" spans="1:10" ht="15.6" hidden="1" x14ac:dyDescent="0.3">
      <c r="A334" s="68"/>
      <c r="B334" s="68"/>
      <c r="C334" s="68"/>
      <c r="D334" s="68"/>
      <c r="E334" s="339" t="s">
        <v>2709</v>
      </c>
      <c r="F334" s="68" t="s">
        <v>2710</v>
      </c>
      <c r="G334" s="68"/>
      <c r="H334" s="68"/>
      <c r="I334" s="68"/>
      <c r="J334" s="68"/>
    </row>
    <row r="335" spans="1:10" ht="15.6" hidden="1" x14ac:dyDescent="0.3">
      <c r="A335" s="68"/>
      <c r="B335" s="68"/>
      <c r="C335" s="68"/>
      <c r="D335" s="68"/>
      <c r="E335" s="339" t="s">
        <v>2711</v>
      </c>
      <c r="F335" s="68" t="s">
        <v>2712</v>
      </c>
      <c r="G335" s="68"/>
      <c r="H335" s="68"/>
      <c r="I335" s="68"/>
      <c r="J335" s="68"/>
    </row>
    <row r="336" spans="1:10" ht="15.6" hidden="1" x14ac:dyDescent="0.3">
      <c r="A336" s="68"/>
      <c r="B336" s="68"/>
      <c r="C336" s="68"/>
      <c r="D336" s="68"/>
      <c r="E336" s="339" t="s">
        <v>747</v>
      </c>
      <c r="F336" s="68" t="s">
        <v>748</v>
      </c>
      <c r="G336" s="68"/>
      <c r="H336" s="68"/>
      <c r="I336" s="68"/>
      <c r="J336" s="68"/>
    </row>
    <row r="337" spans="1:10" ht="15.6" hidden="1" x14ac:dyDescent="0.3">
      <c r="A337" s="68"/>
      <c r="B337" s="68"/>
      <c r="C337" s="68"/>
      <c r="D337" s="68"/>
      <c r="E337" s="339" t="s">
        <v>749</v>
      </c>
      <c r="F337" s="68" t="s">
        <v>750</v>
      </c>
      <c r="G337" s="68"/>
      <c r="H337" s="68"/>
      <c r="I337" s="68"/>
      <c r="J337" s="68"/>
    </row>
    <row r="338" spans="1:10" ht="15.6" hidden="1" x14ac:dyDescent="0.3">
      <c r="A338" s="68"/>
      <c r="B338" s="68"/>
      <c r="C338" s="68"/>
      <c r="D338" s="68"/>
      <c r="E338" s="339" t="s">
        <v>751</v>
      </c>
      <c r="F338" s="68" t="s">
        <v>752</v>
      </c>
      <c r="G338" s="68"/>
      <c r="H338" s="68"/>
      <c r="I338" s="68"/>
      <c r="J338" s="68"/>
    </row>
    <row r="339" spans="1:10" ht="15.6" hidden="1" x14ac:dyDescent="0.3">
      <c r="A339" s="68"/>
      <c r="B339" s="68"/>
      <c r="C339" s="68"/>
      <c r="D339" s="68"/>
      <c r="E339" s="339" t="s">
        <v>2713</v>
      </c>
      <c r="F339" s="68" t="s">
        <v>2714</v>
      </c>
      <c r="G339" s="68"/>
      <c r="H339" s="68"/>
      <c r="I339" s="68"/>
      <c r="J339" s="68"/>
    </row>
    <row r="340" spans="1:10" ht="15.6" hidden="1" x14ac:dyDescent="0.3">
      <c r="A340" s="68"/>
      <c r="B340" s="68"/>
      <c r="C340" s="68"/>
      <c r="D340" s="68"/>
      <c r="E340" s="339" t="s">
        <v>2715</v>
      </c>
      <c r="F340" s="68" t="s">
        <v>754</v>
      </c>
      <c r="G340" s="68"/>
      <c r="H340" s="68"/>
      <c r="I340" s="68"/>
      <c r="J340" s="68"/>
    </row>
    <row r="341" spans="1:10" ht="15.6" hidden="1" x14ac:dyDescent="0.3">
      <c r="A341" s="68"/>
      <c r="B341" s="68"/>
      <c r="C341" s="68"/>
      <c r="D341" s="68"/>
      <c r="E341" s="339" t="s">
        <v>2716</v>
      </c>
      <c r="F341" s="68" t="s">
        <v>756</v>
      </c>
      <c r="G341" s="68"/>
      <c r="H341" s="68"/>
      <c r="I341" s="68"/>
      <c r="J341" s="68"/>
    </row>
    <row r="342" spans="1:10" ht="15.6" hidden="1" x14ac:dyDescent="0.3">
      <c r="A342" s="68"/>
      <c r="B342" s="68"/>
      <c r="C342" s="68"/>
      <c r="D342" s="68"/>
      <c r="E342" s="339" t="s">
        <v>2717</v>
      </c>
      <c r="F342" s="68" t="s">
        <v>2718</v>
      </c>
      <c r="G342" s="68"/>
      <c r="H342" s="68"/>
      <c r="I342" s="68"/>
      <c r="J342" s="68"/>
    </row>
    <row r="343" spans="1:10" ht="15.6" hidden="1" x14ac:dyDescent="0.3">
      <c r="A343" s="68"/>
      <c r="B343" s="68"/>
      <c r="C343" s="68"/>
      <c r="D343" s="68"/>
      <c r="E343" s="339" t="s">
        <v>2719</v>
      </c>
      <c r="F343" s="68" t="s">
        <v>760</v>
      </c>
      <c r="G343" s="68"/>
      <c r="H343" s="68"/>
      <c r="I343" s="68"/>
      <c r="J343" s="68"/>
    </row>
    <row r="344" spans="1:10" ht="15.6" hidden="1" x14ac:dyDescent="0.3">
      <c r="A344" s="68"/>
      <c r="B344" s="68"/>
      <c r="C344" s="68"/>
      <c r="D344" s="68"/>
      <c r="E344" s="339" t="s">
        <v>761</v>
      </c>
      <c r="F344" s="68" t="s">
        <v>762</v>
      </c>
      <c r="G344" s="68"/>
      <c r="H344" s="68"/>
      <c r="I344" s="68"/>
      <c r="J344" s="68"/>
    </row>
    <row r="345" spans="1:10" ht="15.6" hidden="1" x14ac:dyDescent="0.3">
      <c r="A345" s="68"/>
      <c r="B345" s="68"/>
      <c r="C345" s="68"/>
      <c r="D345" s="68"/>
      <c r="E345" s="339" t="s">
        <v>2720</v>
      </c>
      <c r="F345" s="68" t="s">
        <v>2721</v>
      </c>
      <c r="G345" s="68"/>
      <c r="H345" s="68"/>
      <c r="I345" s="68"/>
      <c r="J345" s="68"/>
    </row>
    <row r="346" spans="1:10" ht="15.6" hidden="1" x14ac:dyDescent="0.3">
      <c r="A346" s="68"/>
      <c r="B346" s="68"/>
      <c r="C346" s="68"/>
      <c r="D346" s="68"/>
      <c r="E346" s="339" t="s">
        <v>2722</v>
      </c>
      <c r="F346" s="68" t="s">
        <v>2723</v>
      </c>
      <c r="G346" s="68"/>
      <c r="H346" s="68"/>
      <c r="I346" s="68"/>
      <c r="J346" s="68"/>
    </row>
    <row r="347" spans="1:10" ht="15.6" hidden="1" x14ac:dyDescent="0.3">
      <c r="A347" s="68"/>
      <c r="B347" s="68"/>
      <c r="C347" s="68"/>
      <c r="D347" s="68"/>
      <c r="E347" s="339" t="s">
        <v>2724</v>
      </c>
      <c r="F347" s="68" t="s">
        <v>2725</v>
      </c>
      <c r="G347" s="68"/>
      <c r="H347" s="68"/>
      <c r="I347" s="68"/>
      <c r="J347" s="68"/>
    </row>
    <row r="348" spans="1:10" ht="15.6" hidden="1" x14ac:dyDescent="0.3">
      <c r="A348" s="68"/>
      <c r="B348" s="68"/>
      <c r="C348" s="68"/>
      <c r="D348" s="68"/>
      <c r="E348" s="339" t="s">
        <v>2726</v>
      </c>
      <c r="F348" s="68" t="s">
        <v>2727</v>
      </c>
      <c r="G348" s="68"/>
      <c r="H348" s="68"/>
      <c r="I348" s="68"/>
      <c r="J348" s="68"/>
    </row>
    <row r="349" spans="1:10" ht="15.6" hidden="1" x14ac:dyDescent="0.3">
      <c r="A349" s="68"/>
      <c r="B349" s="68"/>
      <c r="C349" s="68"/>
      <c r="D349" s="68"/>
      <c r="E349" s="339" t="s">
        <v>2728</v>
      </c>
      <c r="F349" s="68" t="s">
        <v>2729</v>
      </c>
      <c r="G349" s="68"/>
      <c r="H349" s="68"/>
      <c r="I349" s="68"/>
      <c r="J349" s="68"/>
    </row>
    <row r="350" spans="1:10" ht="15.6" hidden="1" x14ac:dyDescent="0.3">
      <c r="A350" s="68"/>
      <c r="B350" s="68"/>
      <c r="C350" s="68"/>
      <c r="D350" s="68"/>
      <c r="E350" s="339" t="s">
        <v>771</v>
      </c>
      <c r="F350" s="68" t="s">
        <v>772</v>
      </c>
      <c r="G350" s="68"/>
      <c r="H350" s="68"/>
      <c r="I350" s="68"/>
      <c r="J350" s="68"/>
    </row>
    <row r="351" spans="1:10" ht="15.6" hidden="1" x14ac:dyDescent="0.3">
      <c r="A351" s="68"/>
      <c r="B351" s="68"/>
      <c r="C351" s="68"/>
      <c r="D351" s="68"/>
      <c r="E351" s="339" t="s">
        <v>2730</v>
      </c>
      <c r="F351" s="68" t="s">
        <v>2731</v>
      </c>
      <c r="G351" s="68"/>
      <c r="H351" s="68"/>
      <c r="I351" s="68"/>
      <c r="J351" s="68"/>
    </row>
    <row r="352" spans="1:10" ht="15.6" hidden="1" x14ac:dyDescent="0.3">
      <c r="A352" s="68"/>
      <c r="B352" s="68"/>
      <c r="C352" s="68"/>
      <c r="D352" s="68"/>
      <c r="E352" s="339" t="s">
        <v>2732</v>
      </c>
      <c r="F352" s="68" t="s">
        <v>2733</v>
      </c>
      <c r="G352" s="68"/>
      <c r="H352" s="68"/>
      <c r="I352" s="68"/>
      <c r="J352" s="68"/>
    </row>
    <row r="353" spans="1:10" ht="15.6" hidden="1" x14ac:dyDescent="0.3">
      <c r="A353" s="68"/>
      <c r="B353" s="68"/>
      <c r="C353" s="68"/>
      <c r="D353" s="68"/>
      <c r="E353" s="339" t="s">
        <v>2734</v>
      </c>
      <c r="F353" s="68" t="s">
        <v>778</v>
      </c>
      <c r="G353" s="68"/>
      <c r="H353" s="68"/>
      <c r="I353" s="68"/>
      <c r="J353" s="68"/>
    </row>
    <row r="354" spans="1:10" ht="15.6" hidden="1" x14ac:dyDescent="0.3">
      <c r="A354" s="68"/>
      <c r="B354" s="68"/>
      <c r="C354" s="68"/>
      <c r="D354" s="68"/>
      <c r="E354" s="339" t="s">
        <v>2735</v>
      </c>
      <c r="F354" s="68" t="s">
        <v>780</v>
      </c>
      <c r="G354" s="68"/>
      <c r="H354" s="68"/>
      <c r="I354" s="68"/>
      <c r="J354" s="68"/>
    </row>
    <row r="355" spans="1:10" ht="15.6" hidden="1" x14ac:dyDescent="0.3">
      <c r="A355" s="68"/>
      <c r="B355" s="68"/>
      <c r="C355" s="68"/>
      <c r="D355" s="68"/>
      <c r="E355" s="339" t="s">
        <v>2736</v>
      </c>
      <c r="F355" s="68" t="s">
        <v>782</v>
      </c>
      <c r="G355" s="68"/>
      <c r="H355" s="68"/>
      <c r="I355" s="68"/>
      <c r="J355" s="68"/>
    </row>
    <row r="356" spans="1:10" ht="15.6" hidden="1" x14ac:dyDescent="0.3">
      <c r="A356" s="68"/>
      <c r="B356" s="68"/>
      <c r="C356" s="68"/>
      <c r="D356" s="68"/>
      <c r="E356" s="339" t="s">
        <v>2737</v>
      </c>
      <c r="F356" s="68" t="s">
        <v>2738</v>
      </c>
      <c r="G356" s="68"/>
      <c r="H356" s="68"/>
      <c r="I356" s="68"/>
      <c r="J356" s="68"/>
    </row>
    <row r="357" spans="1:10" ht="15.6" hidden="1" x14ac:dyDescent="0.3">
      <c r="A357" s="68"/>
      <c r="B357" s="68"/>
      <c r="C357" s="68"/>
      <c r="D357" s="68"/>
      <c r="E357" s="339" t="s">
        <v>2739</v>
      </c>
      <c r="F357" s="68" t="s">
        <v>2740</v>
      </c>
      <c r="G357" s="68"/>
      <c r="H357" s="68"/>
      <c r="I357" s="68"/>
      <c r="J357" s="68"/>
    </row>
    <row r="358" spans="1:10" ht="15.6" hidden="1" x14ac:dyDescent="0.3">
      <c r="A358" s="68"/>
      <c r="B358" s="68"/>
      <c r="C358" s="68"/>
      <c r="D358" s="68"/>
      <c r="E358" s="339" t="s">
        <v>2741</v>
      </c>
      <c r="F358" s="68" t="s">
        <v>2742</v>
      </c>
      <c r="G358" s="68"/>
      <c r="H358" s="68"/>
      <c r="I358" s="68"/>
      <c r="J358" s="68"/>
    </row>
    <row r="359" spans="1:10" ht="15.6" hidden="1" x14ac:dyDescent="0.3">
      <c r="A359" s="68"/>
      <c r="B359" s="68"/>
      <c r="C359" s="68"/>
      <c r="D359" s="68"/>
      <c r="E359" s="339" t="s">
        <v>2743</v>
      </c>
      <c r="F359" s="68" t="s">
        <v>2744</v>
      </c>
      <c r="G359" s="68"/>
      <c r="H359" s="68"/>
      <c r="I359" s="68"/>
      <c r="J359" s="68"/>
    </row>
    <row r="360" spans="1:10" ht="15.6" hidden="1" x14ac:dyDescent="0.3">
      <c r="A360" s="68"/>
      <c r="B360" s="68"/>
      <c r="C360" s="68"/>
      <c r="D360" s="68"/>
      <c r="E360" s="339" t="s">
        <v>2745</v>
      </c>
      <c r="F360" s="68" t="s">
        <v>2746</v>
      </c>
      <c r="G360" s="68"/>
      <c r="H360" s="68"/>
      <c r="I360" s="68"/>
      <c r="J360" s="68"/>
    </row>
    <row r="361" spans="1:10" ht="15.6" hidden="1" x14ac:dyDescent="0.3">
      <c r="A361" s="68"/>
      <c r="B361" s="68"/>
      <c r="C361" s="68"/>
      <c r="D361" s="68"/>
      <c r="E361" s="339" t="s">
        <v>2747</v>
      </c>
      <c r="F361" s="68" t="s">
        <v>2748</v>
      </c>
      <c r="G361" s="68"/>
      <c r="H361" s="68"/>
      <c r="I361" s="68"/>
      <c r="J361" s="68"/>
    </row>
    <row r="362" spans="1:10" ht="15.6" hidden="1" x14ac:dyDescent="0.3">
      <c r="A362" s="68"/>
      <c r="B362" s="68"/>
      <c r="C362" s="68"/>
      <c r="D362" s="68"/>
      <c r="E362" s="339" t="s">
        <v>2749</v>
      </c>
      <c r="F362" s="68" t="s">
        <v>2750</v>
      </c>
      <c r="G362" s="68"/>
      <c r="H362" s="68"/>
      <c r="I362" s="68"/>
      <c r="J362" s="68"/>
    </row>
    <row r="363" spans="1:10" ht="15.6" hidden="1" x14ac:dyDescent="0.3">
      <c r="A363" s="68"/>
      <c r="B363" s="68"/>
      <c r="C363" s="68"/>
      <c r="D363" s="68"/>
      <c r="E363" s="339" t="s">
        <v>2751</v>
      </c>
      <c r="F363" s="68" t="s">
        <v>2752</v>
      </c>
      <c r="G363" s="68"/>
      <c r="H363" s="68"/>
      <c r="I363" s="68"/>
      <c r="J363" s="68"/>
    </row>
    <row r="364" spans="1:10" ht="15.6" hidden="1" x14ac:dyDescent="0.3">
      <c r="A364" s="68"/>
      <c r="B364" s="68"/>
      <c r="C364" s="68"/>
      <c r="D364" s="68"/>
      <c r="E364" s="339" t="s">
        <v>2753</v>
      </c>
      <c r="F364" s="68" t="s">
        <v>798</v>
      </c>
      <c r="G364" s="68"/>
      <c r="H364" s="68"/>
      <c r="I364" s="68"/>
      <c r="J364" s="68"/>
    </row>
    <row r="365" spans="1:10" ht="15.6" hidden="1" x14ac:dyDescent="0.3">
      <c r="A365" s="68"/>
      <c r="B365" s="68"/>
      <c r="C365" s="68"/>
      <c r="D365" s="68"/>
      <c r="E365" s="339" t="s">
        <v>799</v>
      </c>
      <c r="F365" s="68" t="s">
        <v>800</v>
      </c>
      <c r="G365" s="68"/>
      <c r="H365" s="68"/>
      <c r="I365" s="68"/>
      <c r="J365" s="68"/>
    </row>
    <row r="366" spans="1:10" ht="15.6" hidden="1" x14ac:dyDescent="0.3">
      <c r="A366" s="68"/>
      <c r="B366" s="68"/>
      <c r="C366" s="68"/>
      <c r="D366" s="68"/>
      <c r="E366" s="339" t="s">
        <v>801</v>
      </c>
      <c r="F366" s="68" t="s">
        <v>2754</v>
      </c>
      <c r="G366" s="68"/>
      <c r="H366" s="68"/>
      <c r="I366" s="68"/>
      <c r="J366" s="68"/>
    </row>
    <row r="367" spans="1:10" ht="15.6" hidden="1" x14ac:dyDescent="0.3">
      <c r="A367" s="68"/>
      <c r="B367" s="68"/>
      <c r="C367" s="68"/>
      <c r="D367" s="68"/>
      <c r="E367" s="339" t="s">
        <v>803</v>
      </c>
      <c r="F367" s="68" t="s">
        <v>804</v>
      </c>
      <c r="G367" s="68"/>
      <c r="H367" s="68"/>
      <c r="I367" s="68"/>
      <c r="J367" s="68"/>
    </row>
    <row r="368" spans="1:10" ht="15.6" hidden="1" x14ac:dyDescent="0.3">
      <c r="A368" s="68"/>
      <c r="B368" s="68"/>
      <c r="C368" s="68"/>
      <c r="D368" s="68"/>
      <c r="E368" s="339" t="s">
        <v>805</v>
      </c>
      <c r="F368" s="68" t="s">
        <v>806</v>
      </c>
      <c r="G368" s="68"/>
      <c r="H368" s="68"/>
      <c r="I368" s="68"/>
      <c r="J368" s="68"/>
    </row>
    <row r="369" spans="1:10" ht="15.6" hidden="1" x14ac:dyDescent="0.3">
      <c r="A369" s="68"/>
      <c r="B369" s="68"/>
      <c r="C369" s="68"/>
      <c r="D369" s="68"/>
      <c r="E369" s="339" t="s">
        <v>807</v>
      </c>
      <c r="F369" s="68" t="s">
        <v>2755</v>
      </c>
      <c r="G369" s="68"/>
      <c r="H369" s="68"/>
      <c r="I369" s="68"/>
      <c r="J369" s="68"/>
    </row>
    <row r="370" spans="1:10" ht="15.6" hidden="1" x14ac:dyDescent="0.3">
      <c r="A370" s="68"/>
      <c r="B370" s="68"/>
      <c r="C370" s="68"/>
      <c r="D370" s="68"/>
      <c r="E370" s="339" t="s">
        <v>2756</v>
      </c>
      <c r="F370" s="68" t="s">
        <v>810</v>
      </c>
      <c r="G370" s="68"/>
      <c r="H370" s="68"/>
      <c r="I370" s="68"/>
      <c r="J370" s="68"/>
    </row>
    <row r="371" spans="1:10" ht="15.6" hidden="1" x14ac:dyDescent="0.3">
      <c r="A371" s="68"/>
      <c r="B371" s="68"/>
      <c r="C371" s="68"/>
      <c r="D371" s="68"/>
      <c r="E371" s="339" t="s">
        <v>2757</v>
      </c>
      <c r="F371" s="68" t="s">
        <v>2758</v>
      </c>
      <c r="G371" s="68"/>
      <c r="H371" s="68"/>
      <c r="I371" s="68"/>
      <c r="J371" s="68"/>
    </row>
    <row r="372" spans="1:10" ht="15.6" hidden="1" x14ac:dyDescent="0.3">
      <c r="A372" s="68"/>
      <c r="B372" s="68"/>
      <c r="C372" s="68"/>
      <c r="D372" s="68"/>
      <c r="E372" s="339" t="s">
        <v>2759</v>
      </c>
      <c r="F372" s="68" t="s">
        <v>2760</v>
      </c>
      <c r="G372" s="68"/>
      <c r="H372" s="68"/>
      <c r="I372" s="68"/>
      <c r="J372" s="68"/>
    </row>
    <row r="373" spans="1:10" ht="15.6" hidden="1" x14ac:dyDescent="0.3">
      <c r="A373" s="68"/>
      <c r="B373" s="68"/>
      <c r="C373" s="68"/>
      <c r="D373" s="68"/>
      <c r="E373" s="339" t="s">
        <v>2761</v>
      </c>
      <c r="F373" s="68" t="s">
        <v>2762</v>
      </c>
      <c r="G373" s="68"/>
      <c r="H373" s="68"/>
      <c r="I373" s="68"/>
      <c r="J373" s="68"/>
    </row>
    <row r="374" spans="1:10" ht="15.6" hidden="1" x14ac:dyDescent="0.3">
      <c r="A374" s="68"/>
      <c r="B374" s="68"/>
      <c r="C374" s="68"/>
      <c r="D374" s="68"/>
      <c r="E374" s="339" t="s">
        <v>2763</v>
      </c>
      <c r="F374" s="68" t="s">
        <v>2764</v>
      </c>
      <c r="G374" s="68"/>
      <c r="H374" s="68"/>
      <c r="I374" s="68"/>
      <c r="J374" s="68"/>
    </row>
    <row r="375" spans="1:10" ht="15.6" hidden="1" x14ac:dyDescent="0.3">
      <c r="A375" s="68"/>
      <c r="B375" s="68"/>
      <c r="C375" s="68"/>
      <c r="D375" s="68"/>
      <c r="E375" s="339" t="s">
        <v>2765</v>
      </c>
      <c r="F375" s="68" t="s">
        <v>2766</v>
      </c>
      <c r="G375" s="68"/>
      <c r="H375" s="68"/>
      <c r="I375" s="68"/>
      <c r="J375" s="68"/>
    </row>
    <row r="376" spans="1:10" ht="15.6" hidden="1" x14ac:dyDescent="0.3">
      <c r="A376" s="68"/>
      <c r="B376" s="68"/>
      <c r="C376" s="68"/>
      <c r="D376" s="68"/>
      <c r="E376" s="339" t="s">
        <v>2767</v>
      </c>
      <c r="F376" s="68" t="s">
        <v>2768</v>
      </c>
      <c r="G376" s="68"/>
      <c r="H376" s="68"/>
      <c r="I376" s="68"/>
      <c r="J376" s="68"/>
    </row>
    <row r="377" spans="1:10" ht="15.6" hidden="1" x14ac:dyDescent="0.3">
      <c r="A377" s="68"/>
      <c r="B377" s="68"/>
      <c r="C377" s="68"/>
      <c r="D377" s="68"/>
      <c r="E377" s="339" t="s">
        <v>2769</v>
      </c>
      <c r="F377" s="68" t="s">
        <v>2770</v>
      </c>
      <c r="G377" s="68"/>
      <c r="H377" s="68"/>
      <c r="I377" s="68"/>
      <c r="J377" s="68"/>
    </row>
    <row r="378" spans="1:10" ht="15.6" hidden="1" x14ac:dyDescent="0.3">
      <c r="A378" s="68"/>
      <c r="B378" s="68"/>
      <c r="C378" s="68"/>
      <c r="D378" s="68"/>
      <c r="E378" s="339" t="s">
        <v>2771</v>
      </c>
      <c r="F378" s="68" t="s">
        <v>2772</v>
      </c>
      <c r="G378" s="68"/>
      <c r="H378" s="68"/>
      <c r="I378" s="68"/>
      <c r="J378" s="68"/>
    </row>
    <row r="379" spans="1:10" ht="15.6" hidden="1" x14ac:dyDescent="0.3">
      <c r="A379" s="68"/>
      <c r="B379" s="68"/>
      <c r="C379" s="68"/>
      <c r="D379" s="68"/>
      <c r="E379" s="339" t="s">
        <v>2773</v>
      </c>
      <c r="F379" s="68" t="s">
        <v>2774</v>
      </c>
      <c r="G379" s="68"/>
      <c r="H379" s="68"/>
      <c r="I379" s="68"/>
      <c r="J379" s="68"/>
    </row>
    <row r="380" spans="1:10" ht="15.6" hidden="1" x14ac:dyDescent="0.3">
      <c r="A380" s="68"/>
      <c r="B380" s="68"/>
      <c r="C380" s="68"/>
      <c r="D380" s="68"/>
      <c r="E380" s="339" t="s">
        <v>2775</v>
      </c>
      <c r="F380" s="68" t="s">
        <v>2776</v>
      </c>
      <c r="G380" s="68"/>
      <c r="H380" s="68"/>
      <c r="I380" s="68"/>
      <c r="J380" s="68"/>
    </row>
    <row r="381" spans="1:10" ht="15.6" hidden="1" x14ac:dyDescent="0.3">
      <c r="A381" s="68"/>
      <c r="B381" s="68"/>
      <c r="C381" s="68"/>
      <c r="D381" s="68"/>
      <c r="E381" s="339" t="s">
        <v>2777</v>
      </c>
      <c r="F381" s="68" t="s">
        <v>2778</v>
      </c>
      <c r="G381" s="68"/>
      <c r="H381" s="68"/>
      <c r="I381" s="68"/>
      <c r="J381" s="68"/>
    </row>
    <row r="382" spans="1:10" ht="15.6" hidden="1" x14ac:dyDescent="0.3">
      <c r="A382" s="68"/>
      <c r="B382" s="68"/>
      <c r="C382" s="68"/>
      <c r="D382" s="68"/>
      <c r="E382" s="339" t="s">
        <v>2779</v>
      </c>
      <c r="F382" s="68" t="s">
        <v>828</v>
      </c>
      <c r="G382" s="68"/>
      <c r="H382" s="68"/>
      <c r="I382" s="68"/>
      <c r="J382" s="68"/>
    </row>
    <row r="383" spans="1:10" ht="15.6" hidden="1" x14ac:dyDescent="0.3">
      <c r="A383" s="68"/>
      <c r="B383" s="68"/>
      <c r="C383" s="68"/>
      <c r="D383" s="68"/>
      <c r="E383" s="339" t="s">
        <v>2780</v>
      </c>
      <c r="F383" s="68" t="s">
        <v>830</v>
      </c>
      <c r="G383" s="68"/>
      <c r="H383" s="68"/>
      <c r="I383" s="68"/>
      <c r="J383" s="68"/>
    </row>
    <row r="384" spans="1:10" ht="15.6" hidden="1" x14ac:dyDescent="0.3">
      <c r="A384" s="68"/>
      <c r="B384" s="68"/>
      <c r="C384" s="68"/>
      <c r="D384" s="68"/>
      <c r="E384" s="339" t="s">
        <v>2781</v>
      </c>
      <c r="F384" s="68" t="s">
        <v>832</v>
      </c>
      <c r="G384" s="68"/>
      <c r="H384" s="68"/>
      <c r="I384" s="68"/>
      <c r="J384" s="68"/>
    </row>
    <row r="385" spans="1:10" ht="15.6" hidden="1" x14ac:dyDescent="0.3">
      <c r="A385" s="68"/>
      <c r="B385" s="68"/>
      <c r="C385" s="68"/>
      <c r="D385" s="68"/>
      <c r="E385" s="339" t="s">
        <v>2782</v>
      </c>
      <c r="F385" s="68" t="s">
        <v>834</v>
      </c>
      <c r="G385" s="68"/>
      <c r="H385" s="68"/>
      <c r="I385" s="68"/>
      <c r="J385" s="68"/>
    </row>
    <row r="386" spans="1:10" ht="15.6" hidden="1" x14ac:dyDescent="0.3">
      <c r="A386" s="68"/>
      <c r="B386" s="68"/>
      <c r="C386" s="68"/>
      <c r="D386" s="68"/>
      <c r="E386" s="339" t="s">
        <v>2783</v>
      </c>
      <c r="F386" s="68" t="s">
        <v>2784</v>
      </c>
      <c r="G386" s="68"/>
      <c r="H386" s="68"/>
      <c r="I386" s="68"/>
      <c r="J386" s="68"/>
    </row>
    <row r="387" spans="1:10" ht="15.6" hidden="1" x14ac:dyDescent="0.3">
      <c r="A387" s="68"/>
      <c r="B387" s="68"/>
      <c r="C387" s="68"/>
      <c r="D387" s="68"/>
      <c r="E387" s="339" t="s">
        <v>2785</v>
      </c>
      <c r="F387" s="68" t="s">
        <v>2786</v>
      </c>
      <c r="G387" s="68"/>
      <c r="H387" s="68"/>
      <c r="I387" s="68"/>
      <c r="J387" s="68"/>
    </row>
    <row r="388" spans="1:10" ht="15.6" hidden="1" x14ac:dyDescent="0.3">
      <c r="A388" s="68"/>
      <c r="B388" s="68"/>
      <c r="C388" s="68"/>
      <c r="D388" s="68"/>
      <c r="E388" s="339" t="s">
        <v>2787</v>
      </c>
      <c r="F388" s="68" t="s">
        <v>2788</v>
      </c>
      <c r="G388" s="68"/>
      <c r="H388" s="68"/>
      <c r="I388" s="68"/>
      <c r="J388" s="68"/>
    </row>
    <row r="389" spans="1:10" ht="15.6" hidden="1" x14ac:dyDescent="0.3">
      <c r="A389" s="68"/>
      <c r="B389" s="68"/>
      <c r="C389" s="68"/>
      <c r="D389" s="68"/>
      <c r="E389" s="339" t="s">
        <v>2789</v>
      </c>
      <c r="F389" s="68" t="s">
        <v>2790</v>
      </c>
      <c r="G389" s="68"/>
      <c r="H389" s="68"/>
      <c r="I389" s="68"/>
      <c r="J389" s="68"/>
    </row>
    <row r="390" spans="1:10" ht="15.6" hidden="1" x14ac:dyDescent="0.3">
      <c r="A390" s="68"/>
      <c r="B390" s="68"/>
      <c r="C390" s="68"/>
      <c r="D390" s="68"/>
      <c r="E390" s="339" t="s">
        <v>2791</v>
      </c>
      <c r="F390" s="68" t="s">
        <v>2792</v>
      </c>
      <c r="G390" s="68"/>
      <c r="H390" s="68"/>
      <c r="I390" s="68"/>
      <c r="J390" s="68"/>
    </row>
    <row r="391" spans="1:10" ht="15.6" hidden="1" x14ac:dyDescent="0.3">
      <c r="A391" s="68"/>
      <c r="B391" s="68"/>
      <c r="C391" s="68"/>
      <c r="D391" s="68"/>
      <c r="E391" s="339" t="s">
        <v>2793</v>
      </c>
      <c r="F391" s="68" t="s">
        <v>2794</v>
      </c>
      <c r="G391" s="68"/>
      <c r="H391" s="68"/>
      <c r="I391" s="68"/>
      <c r="J391" s="68"/>
    </row>
    <row r="392" spans="1:10" ht="15.6" hidden="1" x14ac:dyDescent="0.3">
      <c r="A392" s="68"/>
      <c r="B392" s="68"/>
      <c r="C392" s="68"/>
      <c r="D392" s="68"/>
      <c r="E392" s="339" t="s">
        <v>2795</v>
      </c>
      <c r="F392" s="68" t="s">
        <v>2796</v>
      </c>
      <c r="G392" s="68"/>
      <c r="H392" s="68"/>
      <c r="I392" s="68"/>
      <c r="J392" s="68"/>
    </row>
    <row r="393" spans="1:10" ht="15.6" hidden="1" x14ac:dyDescent="0.3">
      <c r="A393" s="68"/>
      <c r="B393" s="68"/>
      <c r="C393" s="68"/>
      <c r="D393" s="68"/>
      <c r="E393" s="339" t="s">
        <v>2797</v>
      </c>
      <c r="F393" s="68" t="s">
        <v>846</v>
      </c>
      <c r="G393" s="68"/>
      <c r="H393" s="68"/>
      <c r="I393" s="68"/>
      <c r="J393" s="68"/>
    </row>
    <row r="394" spans="1:10" ht="15.6" hidden="1" x14ac:dyDescent="0.3">
      <c r="A394" s="68"/>
      <c r="B394" s="68"/>
      <c r="C394" s="68"/>
      <c r="D394" s="68"/>
      <c r="E394" s="339" t="s">
        <v>2798</v>
      </c>
      <c r="F394" s="68" t="s">
        <v>848</v>
      </c>
      <c r="G394" s="68"/>
      <c r="H394" s="68"/>
      <c r="I394" s="68"/>
      <c r="J394" s="68"/>
    </row>
    <row r="395" spans="1:10" ht="15.6" hidden="1" x14ac:dyDescent="0.3">
      <c r="A395" s="68"/>
      <c r="B395" s="68"/>
      <c r="C395" s="68"/>
      <c r="D395" s="68"/>
      <c r="E395" s="339" t="s">
        <v>2799</v>
      </c>
      <c r="F395" s="68" t="s">
        <v>850</v>
      </c>
      <c r="G395" s="68"/>
      <c r="H395" s="68"/>
      <c r="I395" s="68"/>
      <c r="J395" s="68"/>
    </row>
    <row r="396" spans="1:10" ht="15.6" hidden="1" x14ac:dyDescent="0.3">
      <c r="A396" s="68"/>
      <c r="B396" s="68"/>
      <c r="C396" s="68"/>
      <c r="D396" s="68"/>
      <c r="E396" s="339" t="s">
        <v>851</v>
      </c>
      <c r="F396" s="68" t="s">
        <v>852</v>
      </c>
      <c r="G396" s="68"/>
      <c r="H396" s="68"/>
      <c r="I396" s="68"/>
      <c r="J396" s="68"/>
    </row>
    <row r="397" spans="1:10" ht="15.6" hidden="1" x14ac:dyDescent="0.3">
      <c r="A397" s="68"/>
      <c r="B397" s="68"/>
      <c r="C397" s="68"/>
      <c r="D397" s="68"/>
      <c r="E397" s="339" t="s">
        <v>2800</v>
      </c>
      <c r="F397" s="68" t="s">
        <v>854</v>
      </c>
      <c r="G397" s="68"/>
      <c r="H397" s="68"/>
      <c r="I397" s="68"/>
      <c r="J397" s="68"/>
    </row>
    <row r="398" spans="1:10" ht="15.6" hidden="1" x14ac:dyDescent="0.3">
      <c r="A398" s="68"/>
      <c r="B398" s="68"/>
      <c r="C398" s="68"/>
      <c r="D398" s="68"/>
      <c r="E398" s="339" t="s">
        <v>2801</v>
      </c>
      <c r="F398" s="68" t="s">
        <v>2802</v>
      </c>
      <c r="G398" s="68"/>
      <c r="H398" s="68"/>
      <c r="I398" s="68"/>
      <c r="J398" s="68"/>
    </row>
    <row r="399" spans="1:10" ht="15.6" hidden="1" x14ac:dyDescent="0.3">
      <c r="A399" s="68"/>
      <c r="B399" s="68"/>
      <c r="C399" s="68"/>
      <c r="D399" s="68"/>
      <c r="E399" s="339" t="s">
        <v>855</v>
      </c>
      <c r="F399" s="68" t="s">
        <v>2803</v>
      </c>
      <c r="G399" s="68"/>
      <c r="H399" s="68"/>
      <c r="I399" s="68"/>
      <c r="J399" s="68"/>
    </row>
    <row r="400" spans="1:10" ht="15.6" hidden="1" x14ac:dyDescent="0.3">
      <c r="A400" s="68"/>
      <c r="B400" s="68"/>
      <c r="C400" s="68"/>
      <c r="D400" s="68"/>
      <c r="E400" s="339" t="s">
        <v>2804</v>
      </c>
      <c r="F400" s="68" t="s">
        <v>858</v>
      </c>
      <c r="G400" s="68"/>
      <c r="H400" s="68"/>
      <c r="I400" s="68"/>
      <c r="J400" s="68"/>
    </row>
    <row r="401" spans="1:10" ht="15.6" hidden="1" x14ac:dyDescent="0.3">
      <c r="A401" s="68"/>
      <c r="B401" s="68"/>
      <c r="C401" s="68"/>
      <c r="D401" s="68"/>
      <c r="E401" s="339" t="s">
        <v>2805</v>
      </c>
      <c r="F401" s="68" t="s">
        <v>2806</v>
      </c>
      <c r="G401" s="68"/>
      <c r="H401" s="68"/>
      <c r="I401" s="68"/>
      <c r="J401" s="68"/>
    </row>
    <row r="402" spans="1:10" ht="15.6" hidden="1" x14ac:dyDescent="0.3">
      <c r="A402" s="68"/>
      <c r="B402" s="68"/>
      <c r="C402" s="68"/>
      <c r="D402" s="68"/>
      <c r="E402" s="339" t="s">
        <v>2807</v>
      </c>
      <c r="F402" s="68" t="s">
        <v>2808</v>
      </c>
      <c r="G402" s="68"/>
      <c r="H402" s="68"/>
      <c r="I402" s="68"/>
      <c r="J402" s="68"/>
    </row>
    <row r="403" spans="1:10" ht="15.6" hidden="1" x14ac:dyDescent="0.3">
      <c r="A403" s="68"/>
      <c r="B403" s="68"/>
      <c r="C403" s="68"/>
      <c r="D403" s="68"/>
      <c r="E403" s="339" t="s">
        <v>2809</v>
      </c>
      <c r="F403" s="68" t="s">
        <v>2810</v>
      </c>
      <c r="G403" s="68"/>
      <c r="H403" s="68"/>
      <c r="I403" s="68"/>
      <c r="J403" s="68"/>
    </row>
    <row r="404" spans="1:10" ht="15.6" hidden="1" x14ac:dyDescent="0.3">
      <c r="A404" s="68"/>
      <c r="B404" s="68"/>
      <c r="C404" s="68"/>
      <c r="D404" s="68"/>
      <c r="E404" s="339" t="s">
        <v>863</v>
      </c>
      <c r="F404" s="68" t="s">
        <v>864</v>
      </c>
      <c r="G404" s="68"/>
      <c r="H404" s="68"/>
      <c r="I404" s="68"/>
      <c r="J404" s="68"/>
    </row>
    <row r="405" spans="1:10" ht="15.6" hidden="1" x14ac:dyDescent="0.3">
      <c r="A405" s="68"/>
      <c r="B405" s="68"/>
      <c r="C405" s="68"/>
      <c r="D405" s="68"/>
      <c r="E405" s="339" t="s">
        <v>865</v>
      </c>
      <c r="F405" s="68" t="s">
        <v>866</v>
      </c>
      <c r="G405" s="68"/>
      <c r="H405" s="68"/>
      <c r="I405" s="68"/>
      <c r="J405" s="68"/>
    </row>
    <row r="406" spans="1:10" ht="15.6" hidden="1" x14ac:dyDescent="0.3">
      <c r="A406" s="68"/>
      <c r="B406" s="68"/>
      <c r="C406" s="68"/>
      <c r="D406" s="68"/>
      <c r="E406" s="339" t="s">
        <v>2811</v>
      </c>
      <c r="F406" s="68" t="s">
        <v>2812</v>
      </c>
      <c r="G406" s="68"/>
      <c r="H406" s="68"/>
      <c r="I406" s="68"/>
      <c r="J406" s="68"/>
    </row>
    <row r="407" spans="1:10" ht="15.6" hidden="1" x14ac:dyDescent="0.3">
      <c r="A407" s="68"/>
      <c r="B407" s="68"/>
      <c r="C407" s="68"/>
      <c r="D407" s="68"/>
      <c r="E407" s="339" t="s">
        <v>2813</v>
      </c>
      <c r="F407" s="68" t="s">
        <v>868</v>
      </c>
      <c r="G407" s="68"/>
      <c r="H407" s="68"/>
      <c r="I407" s="68"/>
      <c r="J407" s="68"/>
    </row>
    <row r="408" spans="1:10" ht="15.6" hidden="1" x14ac:dyDescent="0.3">
      <c r="A408" s="68"/>
      <c r="B408" s="68"/>
      <c r="C408" s="68"/>
      <c r="D408" s="68"/>
      <c r="E408" s="339" t="s">
        <v>2814</v>
      </c>
      <c r="F408" s="68" t="s">
        <v>870</v>
      </c>
      <c r="G408" s="68"/>
      <c r="H408" s="68"/>
      <c r="I408" s="68"/>
      <c r="J408" s="68"/>
    </row>
    <row r="409" spans="1:10" ht="15.6" hidden="1" x14ac:dyDescent="0.3">
      <c r="A409" s="68"/>
      <c r="B409" s="68"/>
      <c r="C409" s="68"/>
      <c r="D409" s="68"/>
      <c r="E409" s="339" t="s">
        <v>871</v>
      </c>
      <c r="F409" s="68" t="s">
        <v>2815</v>
      </c>
      <c r="G409" s="68"/>
      <c r="H409" s="68"/>
      <c r="I409" s="68"/>
      <c r="J409" s="68"/>
    </row>
    <row r="410" spans="1:10" ht="15.6" hidden="1" x14ac:dyDescent="0.3">
      <c r="A410" s="68"/>
      <c r="B410" s="68"/>
      <c r="C410" s="68"/>
      <c r="D410" s="68"/>
      <c r="E410" s="339" t="s">
        <v>873</v>
      </c>
      <c r="F410" s="68" t="s">
        <v>2816</v>
      </c>
      <c r="G410" s="68"/>
      <c r="H410" s="68"/>
      <c r="I410" s="68"/>
      <c r="J410" s="68"/>
    </row>
    <row r="411" spans="1:10" ht="15.6" hidden="1" x14ac:dyDescent="0.3">
      <c r="A411" s="68"/>
      <c r="B411" s="68"/>
      <c r="C411" s="68"/>
      <c r="D411" s="68"/>
      <c r="E411" s="339" t="s">
        <v>875</v>
      </c>
      <c r="F411" s="68" t="s">
        <v>876</v>
      </c>
      <c r="G411" s="68"/>
      <c r="H411" s="68"/>
      <c r="I411" s="68"/>
      <c r="J411" s="68"/>
    </row>
    <row r="412" spans="1:10" ht="15.6" hidden="1" x14ac:dyDescent="0.3">
      <c r="A412" s="68"/>
      <c r="B412" s="68"/>
      <c r="C412" s="68"/>
      <c r="D412" s="68"/>
      <c r="E412" s="339" t="s">
        <v>2817</v>
      </c>
      <c r="F412" s="68" t="s">
        <v>878</v>
      </c>
      <c r="G412" s="68"/>
      <c r="H412" s="68"/>
      <c r="I412" s="68"/>
      <c r="J412" s="68"/>
    </row>
    <row r="413" spans="1:10" ht="15.6" hidden="1" x14ac:dyDescent="0.3">
      <c r="A413" s="68"/>
      <c r="B413" s="68"/>
      <c r="C413" s="68"/>
      <c r="D413" s="68"/>
      <c r="E413" s="339" t="s">
        <v>879</v>
      </c>
      <c r="F413" s="68" t="s">
        <v>880</v>
      </c>
      <c r="G413" s="68"/>
      <c r="H413" s="68"/>
      <c r="I413" s="68"/>
      <c r="J413" s="68"/>
    </row>
    <row r="414" spans="1:10" ht="15.6" hidden="1" x14ac:dyDescent="0.3">
      <c r="A414" s="68"/>
      <c r="B414" s="68"/>
      <c r="C414" s="68"/>
      <c r="D414" s="68"/>
      <c r="E414" s="339" t="s">
        <v>2818</v>
      </c>
      <c r="F414" s="68" t="s">
        <v>2819</v>
      </c>
      <c r="G414" s="68"/>
      <c r="H414" s="68"/>
      <c r="I414" s="68"/>
      <c r="J414" s="68"/>
    </row>
    <row r="415" spans="1:10" ht="15.6" hidden="1" x14ac:dyDescent="0.3">
      <c r="A415" s="68"/>
      <c r="B415" s="68"/>
      <c r="C415" s="68"/>
      <c r="D415" s="68"/>
      <c r="E415" s="339" t="s">
        <v>2820</v>
      </c>
      <c r="F415" s="68" t="s">
        <v>2821</v>
      </c>
      <c r="G415" s="68"/>
      <c r="H415" s="68"/>
      <c r="I415" s="68"/>
      <c r="J415" s="68"/>
    </row>
    <row r="416" spans="1:10" ht="15.6" hidden="1" x14ac:dyDescent="0.3">
      <c r="A416" s="68"/>
      <c r="B416" s="68"/>
      <c r="C416" s="68"/>
      <c r="D416" s="68"/>
      <c r="E416" s="339" t="s">
        <v>2822</v>
      </c>
      <c r="F416" s="68" t="s">
        <v>2823</v>
      </c>
      <c r="G416" s="68"/>
      <c r="H416" s="68"/>
      <c r="I416" s="68"/>
      <c r="J416" s="68"/>
    </row>
    <row r="417" spans="1:10" ht="15.6" hidden="1" x14ac:dyDescent="0.3">
      <c r="A417" s="68"/>
      <c r="B417" s="68"/>
      <c r="C417" s="68"/>
      <c r="D417" s="68"/>
      <c r="E417" s="339" t="s">
        <v>2824</v>
      </c>
      <c r="F417" s="68" t="s">
        <v>2825</v>
      </c>
      <c r="G417" s="68"/>
      <c r="H417" s="68"/>
      <c r="I417" s="68"/>
      <c r="J417" s="68"/>
    </row>
    <row r="418" spans="1:10" ht="15.6" hidden="1" x14ac:dyDescent="0.3">
      <c r="A418" s="68"/>
      <c r="B418" s="68"/>
      <c r="C418" s="68"/>
      <c r="D418" s="68"/>
      <c r="E418" s="339" t="s">
        <v>2826</v>
      </c>
      <c r="F418" s="68" t="s">
        <v>2827</v>
      </c>
      <c r="G418" s="68"/>
      <c r="H418" s="68"/>
      <c r="I418" s="68"/>
      <c r="J418" s="68"/>
    </row>
    <row r="419" spans="1:10" ht="15.6" hidden="1" x14ac:dyDescent="0.3">
      <c r="A419" s="68"/>
      <c r="B419" s="68"/>
      <c r="C419" s="68"/>
      <c r="D419" s="68"/>
      <c r="E419" s="339" t="s">
        <v>2828</v>
      </c>
      <c r="F419" s="68" t="s">
        <v>2829</v>
      </c>
      <c r="G419" s="68"/>
      <c r="H419" s="68"/>
      <c r="I419" s="68"/>
      <c r="J419" s="68"/>
    </row>
    <row r="420" spans="1:10" ht="15.6" hidden="1" x14ac:dyDescent="0.3">
      <c r="A420" s="68"/>
      <c r="B420" s="68"/>
      <c r="C420" s="68"/>
      <c r="D420" s="68"/>
      <c r="E420" s="339" t="s">
        <v>2830</v>
      </c>
      <c r="F420" s="68" t="s">
        <v>2831</v>
      </c>
      <c r="G420" s="68"/>
      <c r="H420" s="68"/>
      <c r="I420" s="68"/>
      <c r="J420" s="68"/>
    </row>
    <row r="421" spans="1:10" ht="15.6" hidden="1" x14ac:dyDescent="0.3">
      <c r="A421" s="68"/>
      <c r="B421" s="68"/>
      <c r="C421" s="68"/>
      <c r="D421" s="68"/>
      <c r="E421" s="339" t="s">
        <v>2832</v>
      </c>
      <c r="F421" s="68" t="s">
        <v>2833</v>
      </c>
      <c r="G421" s="68"/>
      <c r="H421" s="68"/>
      <c r="I421" s="68"/>
      <c r="J421" s="68"/>
    </row>
    <row r="422" spans="1:10" ht="15.6" hidden="1" x14ac:dyDescent="0.3">
      <c r="A422" s="68"/>
      <c r="B422" s="68"/>
      <c r="C422" s="68"/>
      <c r="D422" s="68"/>
      <c r="E422" s="339" t="s">
        <v>2834</v>
      </c>
      <c r="F422" s="68" t="s">
        <v>2835</v>
      </c>
      <c r="G422" s="68"/>
      <c r="H422" s="68"/>
      <c r="I422" s="68"/>
      <c r="J422" s="68"/>
    </row>
    <row r="423" spans="1:10" ht="15.6" hidden="1" x14ac:dyDescent="0.3">
      <c r="A423" s="68"/>
      <c r="B423" s="68"/>
      <c r="C423" s="68"/>
      <c r="D423" s="68"/>
      <c r="E423" s="339" t="s">
        <v>2836</v>
      </c>
      <c r="F423" s="68" t="s">
        <v>2837</v>
      </c>
      <c r="G423" s="68"/>
      <c r="H423" s="68"/>
      <c r="I423" s="68"/>
      <c r="J423" s="68"/>
    </row>
    <row r="424" spans="1:10" ht="15.6" hidden="1" x14ac:dyDescent="0.3">
      <c r="A424" s="68"/>
      <c r="B424" s="68"/>
      <c r="C424" s="68"/>
      <c r="D424" s="68"/>
      <c r="E424" s="339" t="s">
        <v>2838</v>
      </c>
      <c r="F424" s="68" t="s">
        <v>2839</v>
      </c>
      <c r="G424" s="68"/>
      <c r="H424" s="68"/>
      <c r="I424" s="68"/>
      <c r="J424" s="68"/>
    </row>
    <row r="425" spans="1:10" ht="15.6" hidden="1" x14ac:dyDescent="0.3">
      <c r="A425" s="68"/>
      <c r="B425" s="68"/>
      <c r="C425" s="68"/>
      <c r="D425" s="68"/>
      <c r="E425" s="339" t="s">
        <v>2840</v>
      </c>
      <c r="F425" s="68" t="s">
        <v>2841</v>
      </c>
      <c r="G425" s="68"/>
      <c r="H425" s="68"/>
      <c r="I425" s="68"/>
      <c r="J425" s="68"/>
    </row>
    <row r="426" spans="1:10" ht="15.6" hidden="1" x14ac:dyDescent="0.3">
      <c r="A426" s="68"/>
      <c r="B426" s="68"/>
      <c r="C426" s="68"/>
      <c r="D426" s="68"/>
      <c r="E426" s="339" t="s">
        <v>2842</v>
      </c>
      <c r="F426" s="68" t="s">
        <v>2843</v>
      </c>
      <c r="G426" s="68"/>
      <c r="H426" s="68"/>
      <c r="I426" s="68"/>
      <c r="J426" s="68"/>
    </row>
    <row r="427" spans="1:10" ht="15.6" hidden="1" x14ac:dyDescent="0.3">
      <c r="A427" s="68"/>
      <c r="B427" s="68"/>
      <c r="C427" s="68"/>
      <c r="D427" s="68"/>
      <c r="E427" s="339" t="s">
        <v>2844</v>
      </c>
      <c r="F427" s="68" t="s">
        <v>2845</v>
      </c>
      <c r="G427" s="68"/>
      <c r="H427" s="68"/>
      <c r="I427" s="68"/>
      <c r="J427" s="68"/>
    </row>
    <row r="428" spans="1:10" ht="15.6" hidden="1" x14ac:dyDescent="0.3">
      <c r="A428" s="68"/>
      <c r="B428" s="68"/>
      <c r="C428" s="68"/>
      <c r="D428" s="68"/>
      <c r="E428" s="339" t="s">
        <v>2846</v>
      </c>
      <c r="F428" s="68" t="s">
        <v>2847</v>
      </c>
      <c r="G428" s="68"/>
      <c r="H428" s="68"/>
      <c r="I428" s="68"/>
      <c r="J428" s="68"/>
    </row>
    <row r="429" spans="1:10" ht="15.6" hidden="1" x14ac:dyDescent="0.3">
      <c r="A429" s="68"/>
      <c r="B429" s="68"/>
      <c r="C429" s="68"/>
      <c r="D429" s="68"/>
      <c r="E429" s="339" t="s">
        <v>2848</v>
      </c>
      <c r="F429" s="68" t="s">
        <v>2849</v>
      </c>
      <c r="G429" s="68"/>
      <c r="H429" s="68"/>
      <c r="I429" s="68"/>
      <c r="J429" s="68"/>
    </row>
    <row r="430" spans="1:10" ht="15.6" hidden="1" x14ac:dyDescent="0.3">
      <c r="A430" s="68"/>
      <c r="B430" s="68"/>
      <c r="C430" s="68"/>
      <c r="D430" s="68"/>
      <c r="E430" s="339" t="s">
        <v>254</v>
      </c>
      <c r="F430" s="68" t="s">
        <v>2850</v>
      </c>
      <c r="G430" s="68"/>
      <c r="H430" s="68"/>
      <c r="I430" s="68"/>
      <c r="J430" s="68"/>
    </row>
    <row r="431" spans="1:10" ht="15.6" hidden="1" x14ac:dyDescent="0.3">
      <c r="A431" s="68"/>
      <c r="B431" s="68"/>
      <c r="C431" s="68"/>
      <c r="D431" s="68"/>
      <c r="E431" s="339" t="s">
        <v>255</v>
      </c>
      <c r="F431" s="68" t="s">
        <v>906</v>
      </c>
      <c r="G431" s="68"/>
      <c r="H431" s="68"/>
      <c r="I431" s="68"/>
      <c r="J431" s="68"/>
    </row>
    <row r="432" spans="1:10" ht="15.6" hidden="1" x14ac:dyDescent="0.3">
      <c r="A432" s="68"/>
      <c r="B432" s="68"/>
      <c r="C432" s="68"/>
      <c r="D432" s="68"/>
      <c r="E432" s="339" t="s">
        <v>2851</v>
      </c>
      <c r="F432" s="68" t="s">
        <v>2852</v>
      </c>
      <c r="G432" s="68"/>
      <c r="H432" s="68"/>
      <c r="I432" s="68"/>
      <c r="J432" s="68"/>
    </row>
    <row r="433" spans="1:10" ht="15.6" hidden="1" x14ac:dyDescent="0.3">
      <c r="A433" s="68"/>
      <c r="B433" s="68"/>
      <c r="C433" s="68"/>
      <c r="D433" s="68"/>
      <c r="E433" s="339" t="s">
        <v>2853</v>
      </c>
      <c r="F433" s="68" t="s">
        <v>2854</v>
      </c>
      <c r="G433" s="68"/>
      <c r="H433" s="68"/>
      <c r="I433" s="68"/>
      <c r="J433" s="68"/>
    </row>
    <row r="434" spans="1:10" ht="15.6" hidden="1" x14ac:dyDescent="0.3">
      <c r="A434" s="68"/>
      <c r="B434" s="68"/>
      <c r="C434" s="68"/>
      <c r="D434" s="68"/>
      <c r="E434" s="339" t="s">
        <v>2855</v>
      </c>
      <c r="F434" s="68" t="s">
        <v>2856</v>
      </c>
      <c r="G434" s="68"/>
      <c r="H434" s="68"/>
      <c r="I434" s="68"/>
      <c r="J434" s="68"/>
    </row>
    <row r="435" spans="1:10" ht="15.6" hidden="1" x14ac:dyDescent="0.3">
      <c r="A435" s="68"/>
      <c r="B435" s="68"/>
      <c r="C435" s="68"/>
      <c r="D435" s="68"/>
      <c r="E435" s="339" t="s">
        <v>2857</v>
      </c>
      <c r="F435" s="68" t="s">
        <v>2858</v>
      </c>
      <c r="G435" s="68"/>
      <c r="H435" s="68"/>
      <c r="I435" s="68"/>
      <c r="J435" s="68"/>
    </row>
    <row r="436" spans="1:10" ht="15.6" hidden="1" x14ac:dyDescent="0.3">
      <c r="A436" s="68"/>
      <c r="B436" s="68"/>
      <c r="C436" s="68"/>
      <c r="D436" s="68"/>
      <c r="E436" s="339" t="s">
        <v>2859</v>
      </c>
      <c r="F436" s="68" t="s">
        <v>914</v>
      </c>
      <c r="G436" s="68"/>
      <c r="H436" s="68"/>
      <c r="I436" s="68"/>
      <c r="J436" s="68"/>
    </row>
    <row r="437" spans="1:10" ht="15.6" hidden="1" x14ac:dyDescent="0.3">
      <c r="A437" s="68"/>
      <c r="B437" s="68"/>
      <c r="C437" s="68"/>
      <c r="D437" s="68"/>
      <c r="E437" s="339" t="s">
        <v>2860</v>
      </c>
      <c r="F437" s="68" t="s">
        <v>916</v>
      </c>
      <c r="G437" s="68"/>
      <c r="H437" s="68"/>
      <c r="I437" s="68"/>
      <c r="J437" s="68"/>
    </row>
    <row r="438" spans="1:10" ht="15.6" hidden="1" x14ac:dyDescent="0.3">
      <c r="A438" s="68"/>
      <c r="B438" s="68"/>
      <c r="C438" s="68"/>
      <c r="D438" s="68"/>
      <c r="E438" s="339" t="s">
        <v>2861</v>
      </c>
      <c r="F438" s="68" t="s">
        <v>918</v>
      </c>
      <c r="G438" s="68"/>
      <c r="H438" s="68"/>
      <c r="I438" s="68"/>
      <c r="J438" s="68"/>
    </row>
    <row r="439" spans="1:10" ht="15.6" hidden="1" x14ac:dyDescent="0.3">
      <c r="A439" s="68"/>
      <c r="B439" s="68"/>
      <c r="C439" s="68"/>
      <c r="D439" s="68"/>
      <c r="E439" s="339" t="s">
        <v>2862</v>
      </c>
      <c r="F439" s="68" t="s">
        <v>919</v>
      </c>
      <c r="G439" s="68"/>
      <c r="H439" s="68"/>
      <c r="I439" s="68"/>
      <c r="J439" s="68"/>
    </row>
    <row r="440" spans="1:10" ht="15.6" hidden="1" x14ac:dyDescent="0.3">
      <c r="A440" s="68"/>
      <c r="B440" s="68"/>
      <c r="C440" s="68"/>
      <c r="D440" s="68"/>
      <c r="E440" s="339" t="s">
        <v>2863</v>
      </c>
      <c r="F440" s="68" t="s">
        <v>921</v>
      </c>
      <c r="G440" s="68"/>
      <c r="H440" s="68"/>
      <c r="I440" s="68"/>
      <c r="J440" s="68"/>
    </row>
    <row r="441" spans="1:10" ht="15.6" hidden="1" x14ac:dyDescent="0.3">
      <c r="A441" s="68"/>
      <c r="B441" s="68"/>
      <c r="C441" s="68"/>
      <c r="D441" s="68"/>
      <c r="E441" s="339" t="s">
        <v>2864</v>
      </c>
      <c r="F441" s="68" t="s">
        <v>923</v>
      </c>
      <c r="G441" s="68"/>
      <c r="H441" s="68"/>
      <c r="I441" s="68"/>
      <c r="J441" s="68"/>
    </row>
    <row r="442" spans="1:10" ht="15.6" hidden="1" x14ac:dyDescent="0.3">
      <c r="A442" s="68"/>
      <c r="B442" s="68"/>
      <c r="C442" s="68"/>
      <c r="D442" s="68"/>
      <c r="E442" s="339" t="s">
        <v>2865</v>
      </c>
      <c r="F442" s="68" t="s">
        <v>924</v>
      </c>
      <c r="G442" s="68"/>
      <c r="H442" s="68"/>
      <c r="I442" s="68"/>
      <c r="J442" s="68"/>
    </row>
    <row r="443" spans="1:10" ht="15.6" hidden="1" x14ac:dyDescent="0.3">
      <c r="A443" s="68"/>
      <c r="B443" s="68"/>
      <c r="C443" s="68"/>
      <c r="D443" s="68"/>
      <c r="E443" s="339" t="s">
        <v>2866</v>
      </c>
      <c r="F443" s="68" t="s">
        <v>926</v>
      </c>
      <c r="G443" s="68"/>
      <c r="H443" s="68"/>
      <c r="I443" s="68"/>
      <c r="J443" s="68"/>
    </row>
    <row r="444" spans="1:10" ht="15.6" hidden="1" x14ac:dyDescent="0.3">
      <c r="A444" s="68"/>
      <c r="B444" s="68"/>
      <c r="C444" s="68"/>
      <c r="D444" s="68"/>
      <c r="E444" s="339" t="s">
        <v>2867</v>
      </c>
      <c r="F444" s="68" t="s">
        <v>928</v>
      </c>
      <c r="G444" s="68"/>
      <c r="H444" s="68"/>
      <c r="I444" s="68"/>
      <c r="J444" s="68"/>
    </row>
    <row r="445" spans="1:10" ht="15.6" hidden="1" x14ac:dyDescent="0.3">
      <c r="A445" s="68"/>
      <c r="B445" s="68"/>
      <c r="C445" s="68"/>
      <c r="D445" s="68"/>
      <c r="E445" s="339" t="s">
        <v>2868</v>
      </c>
      <c r="F445" s="68" t="s">
        <v>930</v>
      </c>
      <c r="G445" s="68"/>
      <c r="H445" s="68"/>
      <c r="I445" s="68"/>
      <c r="J445" s="68"/>
    </row>
    <row r="446" spans="1:10" ht="15.6" hidden="1" x14ac:dyDescent="0.3">
      <c r="A446" s="68"/>
      <c r="B446" s="68"/>
      <c r="C446" s="68"/>
      <c r="D446" s="68"/>
      <c r="E446" s="339" t="s">
        <v>2869</v>
      </c>
      <c r="F446" s="68" t="s">
        <v>2870</v>
      </c>
      <c r="G446" s="68"/>
      <c r="H446" s="68"/>
      <c r="I446" s="68"/>
      <c r="J446" s="68"/>
    </row>
    <row r="447" spans="1:10" ht="15.6" hidden="1" x14ac:dyDescent="0.3">
      <c r="A447" s="68"/>
      <c r="B447" s="68"/>
      <c r="C447" s="68"/>
      <c r="D447" s="68"/>
      <c r="E447" s="339" t="s">
        <v>2871</v>
      </c>
      <c r="F447" s="68" t="s">
        <v>2872</v>
      </c>
      <c r="G447" s="68"/>
      <c r="H447" s="68"/>
      <c r="I447" s="68"/>
      <c r="J447" s="68"/>
    </row>
    <row r="448" spans="1:10" ht="15.6" hidden="1" x14ac:dyDescent="0.3">
      <c r="A448" s="68"/>
      <c r="B448" s="68"/>
      <c r="C448" s="68"/>
      <c r="D448" s="68"/>
      <c r="E448" s="339" t="s">
        <v>2873</v>
      </c>
      <c r="F448" s="68" t="s">
        <v>2874</v>
      </c>
      <c r="G448" s="68"/>
      <c r="H448" s="68"/>
      <c r="I448" s="68"/>
      <c r="J448" s="68"/>
    </row>
    <row r="449" spans="1:10" ht="15.6" hidden="1" x14ac:dyDescent="0.3">
      <c r="A449" s="68"/>
      <c r="B449" s="68"/>
      <c r="C449" s="68"/>
      <c r="D449" s="68"/>
      <c r="E449" s="339" t="s">
        <v>2875</v>
      </c>
      <c r="F449" s="68" t="s">
        <v>2876</v>
      </c>
      <c r="G449" s="68"/>
      <c r="H449" s="68"/>
      <c r="I449" s="68"/>
      <c r="J449" s="68"/>
    </row>
    <row r="450" spans="1:10" ht="15.6" hidden="1" x14ac:dyDescent="0.3">
      <c r="A450" s="68"/>
      <c r="B450" s="68"/>
      <c r="C450" s="68"/>
      <c r="D450" s="68"/>
      <c r="E450" s="339" t="s">
        <v>2877</v>
      </c>
      <c r="F450" s="68" t="s">
        <v>2878</v>
      </c>
      <c r="G450" s="68"/>
      <c r="H450" s="68"/>
      <c r="I450" s="68"/>
      <c r="J450" s="68"/>
    </row>
    <row r="451" spans="1:10" ht="15.6" hidden="1" x14ac:dyDescent="0.3">
      <c r="A451" s="68"/>
      <c r="B451" s="68"/>
      <c r="C451" s="68"/>
      <c r="D451" s="68"/>
      <c r="E451" s="339" t="s">
        <v>2879</v>
      </c>
      <c r="F451" s="68" t="s">
        <v>2880</v>
      </c>
      <c r="G451" s="68"/>
      <c r="H451" s="68"/>
      <c r="I451" s="68"/>
      <c r="J451" s="68"/>
    </row>
    <row r="452" spans="1:10" ht="15.6" hidden="1" x14ac:dyDescent="0.3">
      <c r="A452" s="68"/>
      <c r="B452" s="68"/>
      <c r="C452" s="68"/>
      <c r="D452" s="68"/>
      <c r="E452" s="339" t="s">
        <v>2881</v>
      </c>
      <c r="F452" s="68" t="s">
        <v>2882</v>
      </c>
      <c r="G452" s="68"/>
      <c r="H452" s="68"/>
      <c r="I452" s="68"/>
      <c r="J452" s="68"/>
    </row>
    <row r="453" spans="1:10" ht="15.6" hidden="1" x14ac:dyDescent="0.3">
      <c r="A453" s="68"/>
      <c r="B453" s="68"/>
      <c r="C453" s="68"/>
      <c r="D453" s="68"/>
      <c r="E453" s="339" t="s">
        <v>2883</v>
      </c>
      <c r="F453" s="68" t="s">
        <v>2884</v>
      </c>
      <c r="G453" s="68"/>
      <c r="H453" s="68"/>
      <c r="I453" s="68"/>
      <c r="J453" s="68"/>
    </row>
    <row r="454" spans="1:10" ht="15.6" hidden="1" x14ac:dyDescent="0.3">
      <c r="A454" s="68"/>
      <c r="B454" s="68"/>
      <c r="C454" s="68"/>
      <c r="D454" s="68"/>
      <c r="E454" s="339" t="s">
        <v>2885</v>
      </c>
      <c r="F454" s="68" t="s">
        <v>2886</v>
      </c>
      <c r="G454" s="68"/>
      <c r="H454" s="68"/>
      <c r="I454" s="68"/>
      <c r="J454" s="68"/>
    </row>
    <row r="455" spans="1:10" ht="15.6" hidden="1" x14ac:dyDescent="0.3">
      <c r="A455" s="68"/>
      <c r="B455" s="68"/>
      <c r="C455" s="68"/>
      <c r="D455" s="68"/>
      <c r="E455" s="339" t="s">
        <v>2887</v>
      </c>
      <c r="F455" s="68" t="s">
        <v>2888</v>
      </c>
      <c r="G455" s="68"/>
      <c r="H455" s="68"/>
      <c r="I455" s="68"/>
      <c r="J455" s="68"/>
    </row>
    <row r="456" spans="1:10" ht="15.6" hidden="1" x14ac:dyDescent="0.3">
      <c r="A456" s="68"/>
      <c r="B456" s="68"/>
      <c r="C456" s="68"/>
      <c r="D456" s="68"/>
      <c r="E456" s="339" t="s">
        <v>2889</v>
      </c>
      <c r="F456" s="68" t="s">
        <v>2890</v>
      </c>
      <c r="G456" s="68"/>
      <c r="H456" s="68"/>
      <c r="I456" s="68"/>
      <c r="J456" s="68"/>
    </row>
    <row r="457" spans="1:10" ht="15.6" hidden="1" x14ac:dyDescent="0.3">
      <c r="A457" s="68"/>
      <c r="B457" s="68"/>
      <c r="C457" s="68"/>
      <c r="D457" s="68"/>
      <c r="E457" s="339" t="s">
        <v>2891</v>
      </c>
      <c r="F457" s="68" t="s">
        <v>2892</v>
      </c>
      <c r="G457" s="68"/>
      <c r="H457" s="68"/>
      <c r="I457" s="68"/>
      <c r="J457" s="68"/>
    </row>
    <row r="458" spans="1:10" ht="15.6" hidden="1" x14ac:dyDescent="0.3">
      <c r="A458" s="68"/>
      <c r="B458" s="68"/>
      <c r="C458" s="68"/>
      <c r="D458" s="68"/>
      <c r="E458" s="339" t="s">
        <v>2893</v>
      </c>
      <c r="F458" s="68" t="s">
        <v>2894</v>
      </c>
      <c r="G458" s="68"/>
      <c r="H458" s="68"/>
      <c r="I458" s="68"/>
      <c r="J458" s="68"/>
    </row>
    <row r="459" spans="1:10" ht="15.6" hidden="1" x14ac:dyDescent="0.3">
      <c r="A459" s="68"/>
      <c r="B459" s="68"/>
      <c r="C459" s="68"/>
      <c r="D459" s="68"/>
      <c r="E459" s="339" t="s">
        <v>2895</v>
      </c>
      <c r="F459" s="68" t="s">
        <v>2896</v>
      </c>
      <c r="G459" s="68"/>
      <c r="H459" s="68"/>
      <c r="I459" s="68"/>
      <c r="J459" s="68"/>
    </row>
    <row r="460" spans="1:10" ht="15.6" hidden="1" x14ac:dyDescent="0.3">
      <c r="A460" s="68"/>
      <c r="B460" s="68"/>
      <c r="C460" s="68"/>
      <c r="D460" s="68"/>
      <c r="E460" s="339" t="s">
        <v>2897</v>
      </c>
      <c r="F460" s="68" t="s">
        <v>2898</v>
      </c>
      <c r="G460" s="68"/>
      <c r="H460" s="68"/>
      <c r="I460" s="68"/>
      <c r="J460" s="68"/>
    </row>
    <row r="461" spans="1:10" ht="15.6" hidden="1" x14ac:dyDescent="0.3">
      <c r="A461" s="68"/>
      <c r="B461" s="68"/>
      <c r="C461" s="68"/>
      <c r="D461" s="68"/>
      <c r="E461" s="339" t="s">
        <v>2899</v>
      </c>
      <c r="F461" s="68" t="s">
        <v>2900</v>
      </c>
      <c r="G461" s="68"/>
      <c r="H461" s="68"/>
      <c r="I461" s="68"/>
      <c r="J461" s="68"/>
    </row>
    <row r="462" spans="1:10" ht="15.6" hidden="1" x14ac:dyDescent="0.3">
      <c r="A462" s="68"/>
      <c r="B462" s="68"/>
      <c r="C462" s="68"/>
      <c r="D462" s="68"/>
      <c r="E462" s="339" t="s">
        <v>2901</v>
      </c>
      <c r="F462" s="68" t="s">
        <v>2902</v>
      </c>
      <c r="G462" s="68"/>
      <c r="H462" s="68"/>
      <c r="I462" s="68"/>
      <c r="J462" s="68"/>
    </row>
    <row r="463" spans="1:10" ht="15.6" hidden="1" x14ac:dyDescent="0.3">
      <c r="A463" s="68"/>
      <c r="B463" s="68"/>
      <c r="C463" s="68"/>
      <c r="D463" s="68"/>
      <c r="E463" s="339" t="s">
        <v>2903</v>
      </c>
      <c r="F463" s="68" t="s">
        <v>2904</v>
      </c>
      <c r="G463" s="68"/>
      <c r="H463" s="68"/>
      <c r="I463" s="68"/>
      <c r="J463" s="68"/>
    </row>
    <row r="464" spans="1:10" ht="15.6" hidden="1" x14ac:dyDescent="0.3">
      <c r="A464" s="68"/>
      <c r="B464" s="68"/>
      <c r="C464" s="68"/>
      <c r="D464" s="68"/>
      <c r="E464" s="339" t="s">
        <v>2905</v>
      </c>
      <c r="F464" s="68" t="s">
        <v>2906</v>
      </c>
      <c r="G464" s="68"/>
      <c r="H464" s="68"/>
      <c r="I464" s="68"/>
      <c r="J464" s="68"/>
    </row>
    <row r="465" spans="1:10" ht="15.6" hidden="1" x14ac:dyDescent="0.3">
      <c r="A465" s="68"/>
      <c r="B465" s="68"/>
      <c r="C465" s="68"/>
      <c r="D465" s="68"/>
      <c r="E465" s="339" t="s">
        <v>2907</v>
      </c>
      <c r="F465" s="68" t="s">
        <v>2908</v>
      </c>
      <c r="G465" s="68"/>
      <c r="H465" s="68"/>
      <c r="I465" s="68"/>
      <c r="J465" s="68"/>
    </row>
    <row r="466" spans="1:10" ht="15.6" hidden="1" x14ac:dyDescent="0.3">
      <c r="A466" s="68"/>
      <c r="B466" s="68"/>
      <c r="C466" s="68"/>
      <c r="D466" s="68"/>
      <c r="E466" s="339" t="s">
        <v>2909</v>
      </c>
      <c r="F466" s="68" t="s">
        <v>2910</v>
      </c>
      <c r="G466" s="68"/>
      <c r="H466" s="68"/>
      <c r="I466" s="68"/>
      <c r="J466" s="68"/>
    </row>
    <row r="467" spans="1:10" ht="15.6" hidden="1" x14ac:dyDescent="0.3">
      <c r="A467" s="68"/>
      <c r="B467" s="68"/>
      <c r="C467" s="68"/>
      <c r="D467" s="68"/>
      <c r="E467" s="339" t="s">
        <v>2911</v>
      </c>
      <c r="F467" s="68" t="s">
        <v>2912</v>
      </c>
      <c r="G467" s="68"/>
      <c r="H467" s="68"/>
      <c r="I467" s="68"/>
      <c r="J467" s="68"/>
    </row>
    <row r="468" spans="1:10" ht="15.6" hidden="1" x14ac:dyDescent="0.3">
      <c r="A468" s="68"/>
      <c r="B468" s="68"/>
      <c r="C468" s="68"/>
      <c r="D468" s="68"/>
      <c r="E468" s="339" t="s">
        <v>2913</v>
      </c>
      <c r="F468" s="68" t="s">
        <v>2914</v>
      </c>
      <c r="G468" s="68"/>
      <c r="H468" s="68"/>
      <c r="I468" s="68"/>
      <c r="J468" s="68"/>
    </row>
    <row r="469" spans="1:10" ht="15.6" hidden="1" x14ac:dyDescent="0.3">
      <c r="A469" s="68"/>
      <c r="B469" s="68"/>
      <c r="C469" s="68"/>
      <c r="D469" s="68"/>
      <c r="E469" s="339" t="s">
        <v>2915</v>
      </c>
      <c r="F469" s="68" t="s">
        <v>2916</v>
      </c>
      <c r="G469" s="68"/>
      <c r="H469" s="68"/>
      <c r="I469" s="68"/>
      <c r="J469" s="68"/>
    </row>
    <row r="470" spans="1:10" ht="15.6" hidden="1" x14ac:dyDescent="0.3">
      <c r="A470" s="68"/>
      <c r="B470" s="68"/>
      <c r="C470" s="68"/>
      <c r="D470" s="68"/>
      <c r="E470" s="339" t="s">
        <v>971</v>
      </c>
      <c r="F470" s="68" t="s">
        <v>972</v>
      </c>
      <c r="G470" s="68"/>
      <c r="H470" s="68"/>
      <c r="I470" s="68"/>
      <c r="J470" s="68"/>
    </row>
    <row r="471" spans="1:10" ht="15.6" hidden="1" x14ac:dyDescent="0.3">
      <c r="A471" s="68"/>
      <c r="B471" s="68"/>
      <c r="C471" s="68"/>
      <c r="D471" s="68"/>
      <c r="E471" s="339" t="s">
        <v>973</v>
      </c>
      <c r="F471" s="68" t="s">
        <v>974</v>
      </c>
      <c r="G471" s="68"/>
      <c r="H471" s="68"/>
      <c r="I471" s="68"/>
      <c r="J471" s="68"/>
    </row>
    <row r="472" spans="1:10" ht="15.6" hidden="1" x14ac:dyDescent="0.3">
      <c r="A472" s="68"/>
      <c r="B472" s="68"/>
      <c r="C472" s="68"/>
      <c r="D472" s="68"/>
      <c r="E472" s="339" t="s">
        <v>975</v>
      </c>
      <c r="F472" s="68" t="s">
        <v>2917</v>
      </c>
      <c r="G472" s="68"/>
      <c r="H472" s="68"/>
      <c r="I472" s="68"/>
      <c r="J472" s="68"/>
    </row>
    <row r="473" spans="1:10" ht="15.6" hidden="1" x14ac:dyDescent="0.3">
      <c r="A473" s="68"/>
      <c r="B473" s="68"/>
      <c r="C473" s="68"/>
      <c r="D473" s="68"/>
      <c r="E473" s="339" t="s">
        <v>977</v>
      </c>
      <c r="F473" s="68" t="s">
        <v>978</v>
      </c>
      <c r="G473" s="68"/>
      <c r="H473" s="68"/>
      <c r="I473" s="68"/>
      <c r="J473" s="68"/>
    </row>
    <row r="474" spans="1:10" ht="15.6" hidden="1" x14ac:dyDescent="0.3">
      <c r="A474" s="68"/>
      <c r="B474" s="68"/>
      <c r="C474" s="68"/>
      <c r="D474" s="68"/>
      <c r="E474" s="339" t="s">
        <v>2918</v>
      </c>
      <c r="F474" s="68" t="s">
        <v>2919</v>
      </c>
      <c r="G474" s="68"/>
      <c r="H474" s="68"/>
      <c r="I474" s="68"/>
      <c r="J474" s="68"/>
    </row>
    <row r="475" spans="1:10" ht="15.6" hidden="1" x14ac:dyDescent="0.3">
      <c r="A475" s="68"/>
      <c r="B475" s="68"/>
      <c r="C475" s="68"/>
      <c r="D475" s="68"/>
      <c r="E475" s="339" t="s">
        <v>1318</v>
      </c>
      <c r="F475" s="68" t="s">
        <v>2920</v>
      </c>
      <c r="G475" s="68"/>
      <c r="H475" s="68"/>
      <c r="I475" s="68"/>
      <c r="J475" s="68"/>
    </row>
    <row r="476" spans="1:10" ht="15.6" hidden="1" x14ac:dyDescent="0.3">
      <c r="A476" s="68"/>
      <c r="B476" s="68"/>
      <c r="C476" s="68"/>
      <c r="D476" s="68"/>
      <c r="E476" s="339" t="s">
        <v>1319</v>
      </c>
      <c r="F476" s="68" t="s">
        <v>2921</v>
      </c>
      <c r="G476" s="68"/>
      <c r="H476" s="68"/>
      <c r="I476" s="68"/>
      <c r="J476" s="68"/>
    </row>
    <row r="477" spans="1:10" ht="15.6" hidden="1" x14ac:dyDescent="0.3">
      <c r="A477" s="68"/>
      <c r="B477" s="68"/>
      <c r="C477" s="68"/>
      <c r="D477" s="68"/>
      <c r="E477" s="339" t="s">
        <v>2922</v>
      </c>
      <c r="F477" s="68" t="s">
        <v>2923</v>
      </c>
      <c r="G477" s="68"/>
      <c r="H477" s="68"/>
      <c r="I477" s="68"/>
      <c r="J477" s="68"/>
    </row>
    <row r="478" spans="1:10" ht="15.6" hidden="1" x14ac:dyDescent="0.3">
      <c r="A478" s="68"/>
      <c r="B478" s="68"/>
      <c r="C478" s="68"/>
      <c r="D478" s="68"/>
      <c r="E478" s="339" t="s">
        <v>2924</v>
      </c>
      <c r="F478" s="68" t="s">
        <v>2925</v>
      </c>
      <c r="G478" s="68"/>
      <c r="H478" s="68"/>
      <c r="I478" s="68"/>
      <c r="J478" s="68"/>
    </row>
    <row r="479" spans="1:10" ht="15.6" hidden="1" x14ac:dyDescent="0.3">
      <c r="A479" s="68"/>
      <c r="B479" s="68"/>
      <c r="C479" s="68"/>
      <c r="D479" s="68"/>
      <c r="E479" s="339" t="s">
        <v>2926</v>
      </c>
      <c r="F479" s="68" t="s">
        <v>2927</v>
      </c>
      <c r="G479" s="68"/>
      <c r="H479" s="68"/>
      <c r="I479" s="68"/>
      <c r="J479" s="68"/>
    </row>
    <row r="480" spans="1:10" ht="15.6" hidden="1" x14ac:dyDescent="0.3">
      <c r="A480" s="68"/>
      <c r="B480" s="68"/>
      <c r="C480" s="68"/>
      <c r="D480" s="68"/>
      <c r="E480" s="339" t="s">
        <v>2928</v>
      </c>
      <c r="F480" s="68" t="s">
        <v>2929</v>
      </c>
      <c r="G480" s="68"/>
      <c r="H480" s="68"/>
      <c r="I480" s="68"/>
      <c r="J480" s="68"/>
    </row>
    <row r="481" spans="1:10" ht="15.6" hidden="1" x14ac:dyDescent="0.3">
      <c r="A481" s="68"/>
      <c r="B481" s="68"/>
      <c r="C481" s="68"/>
      <c r="D481" s="68"/>
      <c r="E481" s="339" t="s">
        <v>2930</v>
      </c>
      <c r="F481" s="68" t="s">
        <v>2931</v>
      </c>
      <c r="G481" s="68"/>
      <c r="H481" s="68"/>
      <c r="I481" s="68"/>
      <c r="J481" s="68"/>
    </row>
    <row r="482" spans="1:10" ht="15.6" hidden="1" x14ac:dyDescent="0.3">
      <c r="A482" s="68"/>
      <c r="B482" s="68"/>
      <c r="C482" s="68"/>
      <c r="D482" s="68"/>
      <c r="E482" s="339" t="s">
        <v>2932</v>
      </c>
      <c r="F482" s="68" t="s">
        <v>2933</v>
      </c>
      <c r="G482" s="68"/>
      <c r="H482" s="68"/>
      <c r="I482" s="68"/>
      <c r="J482" s="68"/>
    </row>
    <row r="483" spans="1:10" ht="15.6" hidden="1" x14ac:dyDescent="0.3">
      <c r="A483" s="68"/>
      <c r="B483" s="68"/>
      <c r="C483" s="68"/>
      <c r="D483" s="68"/>
      <c r="E483" s="339" t="s">
        <v>990</v>
      </c>
      <c r="F483" s="68" t="s">
        <v>991</v>
      </c>
      <c r="G483" s="68"/>
      <c r="H483" s="68"/>
      <c r="I483" s="68"/>
      <c r="J483" s="68"/>
    </row>
    <row r="484" spans="1:10" ht="15.6" hidden="1" x14ac:dyDescent="0.3">
      <c r="A484" s="68"/>
      <c r="B484" s="68"/>
      <c r="C484" s="68"/>
      <c r="D484" s="68"/>
      <c r="E484" s="339" t="s">
        <v>992</v>
      </c>
      <c r="F484" s="68" t="s">
        <v>2934</v>
      </c>
      <c r="G484" s="68"/>
      <c r="H484" s="68"/>
      <c r="I484" s="68"/>
      <c r="J484" s="68"/>
    </row>
    <row r="485" spans="1:10" ht="15.6" hidden="1" x14ac:dyDescent="0.3">
      <c r="A485" s="68"/>
      <c r="B485" s="68"/>
      <c r="C485" s="68"/>
      <c r="D485" s="68"/>
      <c r="E485" s="339" t="s">
        <v>994</v>
      </c>
      <c r="F485" s="68" t="s">
        <v>995</v>
      </c>
      <c r="G485" s="68"/>
      <c r="H485" s="68"/>
      <c r="I485" s="68"/>
      <c r="J485" s="68"/>
    </row>
    <row r="486" spans="1:10" ht="15.6" hidden="1" x14ac:dyDescent="0.3">
      <c r="A486" s="68"/>
      <c r="B486" s="68"/>
      <c r="C486" s="68"/>
      <c r="D486" s="68"/>
      <c r="E486" s="339" t="s">
        <v>996</v>
      </c>
      <c r="F486" s="68" t="s">
        <v>997</v>
      </c>
      <c r="G486" s="68"/>
      <c r="H486" s="68"/>
      <c r="I486" s="68"/>
      <c r="J486" s="68"/>
    </row>
    <row r="487" spans="1:10" ht="15.6" hidden="1" x14ac:dyDescent="0.3">
      <c r="A487" s="68"/>
      <c r="B487" s="68"/>
      <c r="C487" s="68"/>
      <c r="D487" s="68"/>
      <c r="E487" s="339" t="s">
        <v>2935</v>
      </c>
      <c r="F487" s="68" t="s">
        <v>2936</v>
      </c>
      <c r="G487" s="68"/>
      <c r="H487" s="68"/>
      <c r="I487" s="68"/>
      <c r="J487" s="68"/>
    </row>
    <row r="488" spans="1:10" ht="15.6" hidden="1" x14ac:dyDescent="0.3">
      <c r="A488" s="68"/>
      <c r="B488" s="68"/>
      <c r="C488" s="68"/>
      <c r="D488" s="68"/>
      <c r="E488" s="339" t="s">
        <v>2937</v>
      </c>
      <c r="F488" s="68" t="s">
        <v>2938</v>
      </c>
      <c r="G488" s="68"/>
      <c r="H488" s="68"/>
      <c r="I488" s="68"/>
      <c r="J488" s="68"/>
    </row>
    <row r="489" spans="1:10" ht="15.6" hidden="1" x14ac:dyDescent="0.3">
      <c r="A489" s="68"/>
      <c r="B489" s="68"/>
      <c r="C489" s="68"/>
      <c r="D489" s="68"/>
      <c r="E489" s="339" t="s">
        <v>2939</v>
      </c>
      <c r="F489" s="68" t="s">
        <v>2940</v>
      </c>
      <c r="G489" s="68"/>
      <c r="H489" s="68"/>
      <c r="I489" s="68"/>
      <c r="J489" s="68"/>
    </row>
    <row r="490" spans="1:10" ht="15.6" hidden="1" x14ac:dyDescent="0.3">
      <c r="A490" s="68"/>
      <c r="B490" s="68"/>
      <c r="C490" s="68"/>
      <c r="D490" s="68"/>
      <c r="E490" s="339" t="s">
        <v>2941</v>
      </c>
      <c r="F490" s="68" t="s">
        <v>2942</v>
      </c>
      <c r="G490" s="68"/>
      <c r="H490" s="68"/>
      <c r="I490" s="68"/>
      <c r="J490" s="68"/>
    </row>
    <row r="491" spans="1:10" ht="15.6" hidden="1" x14ac:dyDescent="0.3">
      <c r="A491" s="68"/>
      <c r="B491" s="68"/>
      <c r="C491" s="68"/>
      <c r="D491" s="68"/>
      <c r="E491" s="339" t="s">
        <v>2943</v>
      </c>
      <c r="F491" s="68" t="s">
        <v>2944</v>
      </c>
      <c r="G491" s="68"/>
      <c r="H491" s="68"/>
      <c r="I491" s="68"/>
      <c r="J491" s="68"/>
    </row>
    <row r="492" spans="1:10" ht="15.6" hidden="1" x14ac:dyDescent="0.3">
      <c r="A492" s="68"/>
      <c r="B492" s="68"/>
      <c r="C492" s="68"/>
      <c r="D492" s="68"/>
      <c r="E492" s="339" t="s">
        <v>2945</v>
      </c>
      <c r="F492" s="68" t="s">
        <v>2946</v>
      </c>
      <c r="G492" s="68"/>
      <c r="H492" s="68"/>
      <c r="I492" s="68"/>
      <c r="J492" s="68"/>
    </row>
    <row r="493" spans="1:10" ht="15.6" hidden="1" x14ac:dyDescent="0.3">
      <c r="A493" s="68"/>
      <c r="B493" s="68"/>
      <c r="C493" s="68"/>
      <c r="D493" s="68"/>
      <c r="E493" s="339" t="s">
        <v>2947</v>
      </c>
      <c r="F493" s="68" t="s">
        <v>2948</v>
      </c>
      <c r="G493" s="68"/>
      <c r="H493" s="68"/>
      <c r="I493" s="68"/>
      <c r="J493" s="68"/>
    </row>
    <row r="494" spans="1:10" ht="15.6" hidden="1" x14ac:dyDescent="0.3">
      <c r="A494" s="68"/>
      <c r="B494" s="68"/>
      <c r="C494" s="68"/>
      <c r="D494" s="68"/>
      <c r="E494" s="339" t="s">
        <v>2949</v>
      </c>
      <c r="F494" s="68" t="s">
        <v>2950</v>
      </c>
      <c r="G494" s="68"/>
      <c r="H494" s="68"/>
      <c r="I494" s="68"/>
      <c r="J494" s="68"/>
    </row>
    <row r="495" spans="1:10" ht="15.6" hidden="1" x14ac:dyDescent="0.3">
      <c r="A495" s="68"/>
      <c r="B495" s="68"/>
      <c r="C495" s="68"/>
      <c r="D495" s="68"/>
      <c r="E495" s="339" t="s">
        <v>2951</v>
      </c>
      <c r="F495" s="68" t="s">
        <v>2952</v>
      </c>
      <c r="G495" s="68"/>
      <c r="H495" s="68"/>
      <c r="I495" s="68"/>
      <c r="J495" s="68"/>
    </row>
    <row r="496" spans="1:10" ht="15.6" hidden="1" x14ac:dyDescent="0.3">
      <c r="A496" s="68"/>
      <c r="B496" s="68"/>
      <c r="C496" s="68"/>
      <c r="D496" s="68"/>
      <c r="E496" s="339" t="s">
        <v>2953</v>
      </c>
      <c r="F496" s="68" t="s">
        <v>2954</v>
      </c>
      <c r="G496" s="68"/>
      <c r="H496" s="68"/>
      <c r="I496" s="68"/>
      <c r="J496" s="68"/>
    </row>
    <row r="497" spans="1:10" ht="15.6" hidden="1" x14ac:dyDescent="0.3">
      <c r="A497" s="68"/>
      <c r="B497" s="68"/>
      <c r="C497" s="68"/>
      <c r="D497" s="68"/>
      <c r="E497" s="339" t="s">
        <v>2955</v>
      </c>
      <c r="F497" s="68" t="s">
        <v>2956</v>
      </c>
      <c r="G497" s="68"/>
      <c r="H497" s="68"/>
      <c r="I497" s="68"/>
      <c r="J497" s="68"/>
    </row>
    <row r="498" spans="1:10" ht="15.6" hidden="1" x14ac:dyDescent="0.3">
      <c r="A498" s="68"/>
      <c r="B498" s="68"/>
      <c r="C498" s="68"/>
      <c r="D498" s="68"/>
      <c r="E498" s="339" t="s">
        <v>2957</v>
      </c>
      <c r="F498" s="68" t="s">
        <v>2958</v>
      </c>
      <c r="G498" s="68"/>
      <c r="H498" s="68"/>
      <c r="I498" s="68"/>
      <c r="J498" s="68"/>
    </row>
    <row r="499" spans="1:10" ht="15.6" hidden="1" x14ac:dyDescent="0.3">
      <c r="A499" s="68"/>
      <c r="B499" s="68"/>
      <c r="C499" s="68"/>
      <c r="D499" s="68"/>
      <c r="E499" s="339" t="s">
        <v>2959</v>
      </c>
      <c r="F499" s="68" t="s">
        <v>2960</v>
      </c>
      <c r="G499" s="68"/>
      <c r="H499" s="68"/>
      <c r="I499" s="68"/>
      <c r="J499" s="68"/>
    </row>
    <row r="500" spans="1:10" ht="15.6" hidden="1" x14ac:dyDescent="0.3">
      <c r="A500" s="68"/>
      <c r="B500" s="68"/>
      <c r="C500" s="68"/>
      <c r="D500" s="68"/>
      <c r="E500" s="339" t="s">
        <v>2961</v>
      </c>
      <c r="F500" s="68" t="s">
        <v>2962</v>
      </c>
      <c r="G500" s="68"/>
      <c r="H500" s="68"/>
      <c r="I500" s="68"/>
      <c r="J500" s="68"/>
    </row>
    <row r="501" spans="1:10" ht="15.6" hidden="1" x14ac:dyDescent="0.3">
      <c r="A501" s="68"/>
      <c r="B501" s="68"/>
      <c r="C501" s="68"/>
      <c r="D501" s="68"/>
      <c r="E501" s="339" t="s">
        <v>2963</v>
      </c>
      <c r="F501" s="68" t="s">
        <v>2964</v>
      </c>
      <c r="G501" s="68"/>
      <c r="H501" s="68"/>
      <c r="I501" s="68"/>
      <c r="J501" s="68"/>
    </row>
    <row r="502" spans="1:10" ht="15.6" hidden="1" x14ac:dyDescent="0.3">
      <c r="A502" s="68"/>
      <c r="B502" s="68"/>
      <c r="C502" s="68"/>
      <c r="D502" s="68"/>
      <c r="E502" s="339" t="s">
        <v>1014</v>
      </c>
      <c r="F502" s="68" t="s">
        <v>1023</v>
      </c>
      <c r="G502" s="68"/>
      <c r="H502" s="68"/>
      <c r="I502" s="68"/>
      <c r="J502" s="68"/>
    </row>
    <row r="503" spans="1:10" ht="15.6" hidden="1" x14ac:dyDescent="0.3">
      <c r="A503" s="68"/>
      <c r="B503" s="68"/>
      <c r="C503" s="68"/>
      <c r="D503" s="68"/>
      <c r="E503" s="339" t="s">
        <v>1016</v>
      </c>
      <c r="F503" s="68" t="s">
        <v>1025</v>
      </c>
      <c r="G503" s="68"/>
      <c r="H503" s="68"/>
      <c r="I503" s="68"/>
      <c r="J503" s="68"/>
    </row>
    <row r="504" spans="1:10" ht="15.6" hidden="1" x14ac:dyDescent="0.3">
      <c r="A504" s="68"/>
      <c r="B504" s="68"/>
      <c r="C504" s="68"/>
      <c r="D504" s="68"/>
      <c r="E504" s="339" t="s">
        <v>1018</v>
      </c>
      <c r="F504" s="68" t="s">
        <v>1027</v>
      </c>
      <c r="G504" s="68"/>
      <c r="H504" s="68"/>
      <c r="I504" s="68"/>
      <c r="J504" s="68"/>
    </row>
    <row r="505" spans="1:10" ht="15.6" hidden="1" x14ac:dyDescent="0.3">
      <c r="A505" s="68"/>
      <c r="B505" s="68"/>
      <c r="C505" s="68"/>
      <c r="D505" s="68"/>
      <c r="E505" s="339" t="s">
        <v>1020</v>
      </c>
      <c r="F505" s="68" t="s">
        <v>1029</v>
      </c>
      <c r="G505" s="68"/>
      <c r="H505" s="68"/>
      <c r="I505" s="68"/>
      <c r="J505" s="68"/>
    </row>
    <row r="506" spans="1:10" ht="15.6" hidden="1" x14ac:dyDescent="0.3">
      <c r="A506" s="68"/>
      <c r="B506" s="68"/>
      <c r="C506" s="68"/>
      <c r="D506" s="68"/>
      <c r="E506" s="339" t="s">
        <v>1022</v>
      </c>
      <c r="F506" s="68" t="s">
        <v>1031</v>
      </c>
      <c r="G506" s="68"/>
      <c r="H506" s="68"/>
      <c r="I506" s="68"/>
      <c r="J506" s="68"/>
    </row>
    <row r="507" spans="1:10" ht="15.6" hidden="1" x14ac:dyDescent="0.3">
      <c r="A507" s="68"/>
      <c r="B507" s="68"/>
      <c r="C507" s="68"/>
      <c r="D507" s="68"/>
      <c r="E507" s="339" t="s">
        <v>2965</v>
      </c>
      <c r="F507" s="68" t="s">
        <v>2966</v>
      </c>
      <c r="G507" s="68"/>
      <c r="H507" s="68"/>
      <c r="I507" s="68"/>
      <c r="J507" s="68"/>
    </row>
    <row r="508" spans="1:10" ht="15.6" hidden="1" x14ac:dyDescent="0.3">
      <c r="A508" s="68"/>
      <c r="B508" s="68"/>
      <c r="C508" s="68"/>
      <c r="D508" s="68"/>
      <c r="E508" s="339" t="s">
        <v>2967</v>
      </c>
      <c r="F508" s="68" t="s">
        <v>2968</v>
      </c>
      <c r="G508" s="68"/>
      <c r="H508" s="68"/>
      <c r="I508" s="68"/>
      <c r="J508" s="68"/>
    </row>
    <row r="509" spans="1:10" ht="15.6" hidden="1" x14ac:dyDescent="0.3">
      <c r="A509" s="68"/>
      <c r="B509" s="68"/>
      <c r="C509" s="68"/>
      <c r="D509" s="68"/>
      <c r="E509" s="339" t="s">
        <v>2969</v>
      </c>
      <c r="F509" s="68" t="s">
        <v>2970</v>
      </c>
      <c r="G509" s="68"/>
      <c r="H509" s="68"/>
      <c r="I509" s="68"/>
      <c r="J509" s="68"/>
    </row>
    <row r="510" spans="1:10" ht="15.6" hidden="1" x14ac:dyDescent="0.3">
      <c r="A510" s="68"/>
      <c r="B510" s="68"/>
      <c r="C510" s="68"/>
      <c r="D510" s="68"/>
      <c r="E510" s="339" t="s">
        <v>1028</v>
      </c>
      <c r="F510" s="68" t="s">
        <v>1037</v>
      </c>
      <c r="G510" s="68"/>
      <c r="H510" s="68"/>
      <c r="I510" s="68"/>
      <c r="J510" s="68"/>
    </row>
    <row r="511" spans="1:10" ht="15.6" hidden="1" x14ac:dyDescent="0.3">
      <c r="A511" s="68"/>
      <c r="B511" s="68"/>
      <c r="C511" s="68"/>
      <c r="D511" s="68"/>
      <c r="E511" s="339" t="s">
        <v>1030</v>
      </c>
      <c r="F511" s="68" t="s">
        <v>1038</v>
      </c>
      <c r="G511" s="68"/>
      <c r="H511" s="68"/>
      <c r="I511" s="68"/>
      <c r="J511" s="68"/>
    </row>
    <row r="512" spans="1:10" ht="15.6" hidden="1" x14ac:dyDescent="0.3">
      <c r="A512" s="68"/>
      <c r="B512" s="68"/>
      <c r="C512" s="68"/>
      <c r="D512" s="68"/>
      <c r="E512" s="339" t="s">
        <v>1032</v>
      </c>
      <c r="F512" s="68" t="s">
        <v>1040</v>
      </c>
      <c r="G512" s="68"/>
      <c r="H512" s="68"/>
      <c r="I512" s="68"/>
      <c r="J512" s="68"/>
    </row>
    <row r="513" spans="1:10" ht="15.6" hidden="1" x14ac:dyDescent="0.3">
      <c r="A513" s="68"/>
      <c r="B513" s="68"/>
      <c r="C513" s="68"/>
      <c r="D513" s="68"/>
      <c r="E513" s="339" t="s">
        <v>1034</v>
      </c>
      <c r="F513" s="68" t="s">
        <v>1042</v>
      </c>
      <c r="G513" s="68"/>
      <c r="H513" s="68"/>
      <c r="I513" s="68"/>
      <c r="J513" s="68"/>
    </row>
    <row r="514" spans="1:10" ht="15.6" hidden="1" x14ac:dyDescent="0.3">
      <c r="A514" s="68"/>
      <c r="B514" s="68"/>
      <c r="C514" s="68"/>
      <c r="D514" s="68"/>
      <c r="E514" s="339" t="s">
        <v>1036</v>
      </c>
      <c r="F514" s="68" t="s">
        <v>1044</v>
      </c>
      <c r="G514" s="68"/>
      <c r="H514" s="68"/>
      <c r="I514" s="68"/>
      <c r="J514" s="68"/>
    </row>
    <row r="515" spans="1:10" ht="15.6" hidden="1" x14ac:dyDescent="0.3">
      <c r="A515" s="68"/>
      <c r="B515" s="68"/>
      <c r="C515" s="68"/>
      <c r="D515" s="68"/>
      <c r="E515" s="339" t="s">
        <v>2971</v>
      </c>
      <c r="F515" s="68" t="s">
        <v>2972</v>
      </c>
      <c r="G515" s="68"/>
      <c r="H515" s="68"/>
      <c r="I515" s="68"/>
      <c r="J515" s="68"/>
    </row>
    <row r="516" spans="1:10" ht="15.6" hidden="1" x14ac:dyDescent="0.3">
      <c r="A516" s="68"/>
      <c r="B516" s="68"/>
      <c r="C516" s="68"/>
      <c r="D516" s="68"/>
      <c r="E516" s="339" t="s">
        <v>2973</v>
      </c>
      <c r="F516" s="68" t="s">
        <v>2974</v>
      </c>
      <c r="G516" s="68"/>
      <c r="H516" s="68"/>
      <c r="I516" s="68"/>
      <c r="J516" s="68"/>
    </row>
    <row r="517" spans="1:10" ht="15.6" hidden="1" x14ac:dyDescent="0.3">
      <c r="A517" s="68"/>
      <c r="B517" s="68"/>
      <c r="C517" s="68"/>
      <c r="D517" s="68"/>
      <c r="E517" s="339" t="s">
        <v>2975</v>
      </c>
      <c r="F517" s="68" t="s">
        <v>2976</v>
      </c>
      <c r="G517" s="68"/>
      <c r="H517" s="68"/>
      <c r="I517" s="68"/>
      <c r="J517" s="68"/>
    </row>
    <row r="518" spans="1:10" ht="15.6" hidden="1" x14ac:dyDescent="0.3">
      <c r="A518" s="68"/>
      <c r="B518" s="68"/>
      <c r="C518" s="68"/>
      <c r="D518" s="68"/>
      <c r="E518" s="339" t="s">
        <v>2977</v>
      </c>
      <c r="F518" s="68" t="s">
        <v>1050</v>
      </c>
      <c r="G518" s="68"/>
      <c r="H518" s="68"/>
      <c r="I518" s="68"/>
      <c r="J518" s="68"/>
    </row>
    <row r="519" spans="1:10" ht="15.6" hidden="1" x14ac:dyDescent="0.3">
      <c r="A519" s="68"/>
      <c r="B519" s="68"/>
      <c r="C519" s="68"/>
      <c r="D519" s="68"/>
      <c r="E519" s="339" t="s">
        <v>2978</v>
      </c>
      <c r="F519" s="68" t="s">
        <v>2979</v>
      </c>
      <c r="G519" s="68"/>
      <c r="H519" s="68"/>
      <c r="I519" s="68"/>
      <c r="J519" s="68"/>
    </row>
    <row r="520" spans="1:10" ht="15.6" hidden="1" x14ac:dyDescent="0.3">
      <c r="A520" s="68"/>
      <c r="B520" s="68"/>
      <c r="C520" s="68"/>
      <c r="D520" s="68"/>
      <c r="E520" s="339" t="s">
        <v>2980</v>
      </c>
      <c r="F520" s="68" t="s">
        <v>2981</v>
      </c>
      <c r="G520" s="68"/>
      <c r="H520" s="68"/>
      <c r="I520" s="68"/>
      <c r="J520" s="68"/>
    </row>
    <row r="521" spans="1:10" ht="15.6" hidden="1" x14ac:dyDescent="0.3">
      <c r="A521" s="68"/>
      <c r="B521" s="68"/>
      <c r="C521" s="68"/>
      <c r="D521" s="68"/>
      <c r="E521" s="339" t="s">
        <v>2982</v>
      </c>
      <c r="F521" s="68" t="s">
        <v>2983</v>
      </c>
      <c r="G521" s="68"/>
      <c r="H521" s="68"/>
      <c r="I521" s="68"/>
      <c r="J521" s="68"/>
    </row>
    <row r="522" spans="1:10" ht="15.6" hidden="1" x14ac:dyDescent="0.3">
      <c r="A522" s="68"/>
      <c r="B522" s="68"/>
      <c r="C522" s="68"/>
      <c r="D522" s="68"/>
      <c r="E522" s="339" t="s">
        <v>2984</v>
      </c>
      <c r="F522" s="68" t="s">
        <v>2985</v>
      </c>
      <c r="G522" s="68"/>
      <c r="H522" s="68"/>
      <c r="I522" s="68"/>
      <c r="J522" s="68"/>
    </row>
    <row r="523" spans="1:10" ht="15.6" hidden="1" x14ac:dyDescent="0.3">
      <c r="A523" s="68"/>
      <c r="B523" s="68"/>
      <c r="C523" s="68"/>
      <c r="D523" s="68"/>
      <c r="E523" s="339" t="s">
        <v>2986</v>
      </c>
      <c r="F523" s="68" t="s">
        <v>2987</v>
      </c>
      <c r="G523" s="68"/>
      <c r="H523" s="68"/>
      <c r="I523" s="68"/>
      <c r="J523" s="68"/>
    </row>
    <row r="524" spans="1:10" ht="15.6" hidden="1" x14ac:dyDescent="0.3">
      <c r="A524" s="68"/>
      <c r="B524" s="68"/>
      <c r="C524" s="68"/>
      <c r="D524" s="68"/>
      <c r="E524" s="339" t="s">
        <v>2988</v>
      </c>
      <c r="F524" s="68" t="s">
        <v>2989</v>
      </c>
      <c r="G524" s="68"/>
      <c r="H524" s="68"/>
      <c r="I524" s="68"/>
      <c r="J524" s="68"/>
    </row>
    <row r="525" spans="1:10" ht="15.6" hidden="1" x14ac:dyDescent="0.3">
      <c r="A525" s="68"/>
      <c r="B525" s="68"/>
      <c r="C525" s="68"/>
      <c r="D525" s="68"/>
      <c r="E525" s="339" t="s">
        <v>2990</v>
      </c>
      <c r="F525" s="68" t="s">
        <v>2991</v>
      </c>
      <c r="G525" s="68"/>
      <c r="H525" s="68"/>
      <c r="I525" s="68"/>
      <c r="J525" s="68"/>
    </row>
    <row r="526" spans="1:10" ht="15.6" hidden="1" x14ac:dyDescent="0.3">
      <c r="A526" s="68"/>
      <c r="B526" s="68"/>
      <c r="C526" s="68"/>
      <c r="D526" s="68"/>
      <c r="E526" s="339" t="s">
        <v>1055</v>
      </c>
      <c r="F526" s="68" t="s">
        <v>1064</v>
      </c>
      <c r="G526" s="68"/>
      <c r="H526" s="68"/>
      <c r="I526" s="68"/>
      <c r="J526" s="68"/>
    </row>
    <row r="527" spans="1:10" ht="15.6" hidden="1" x14ac:dyDescent="0.3">
      <c r="A527" s="68"/>
      <c r="B527" s="68"/>
      <c r="C527" s="68"/>
      <c r="D527" s="68"/>
      <c r="E527" s="339" t="s">
        <v>1057</v>
      </c>
      <c r="F527" s="68" t="s">
        <v>1066</v>
      </c>
      <c r="G527" s="68"/>
      <c r="H527" s="68"/>
      <c r="I527" s="68"/>
      <c r="J527" s="68"/>
    </row>
    <row r="528" spans="1:10" ht="15.6" hidden="1" x14ac:dyDescent="0.3">
      <c r="A528" s="68"/>
      <c r="B528" s="68"/>
      <c r="C528" s="68"/>
      <c r="D528" s="68"/>
      <c r="E528" s="339" t="s">
        <v>2992</v>
      </c>
      <c r="F528" s="68" t="s">
        <v>2993</v>
      </c>
      <c r="G528" s="68"/>
      <c r="H528" s="68"/>
      <c r="I528" s="68"/>
      <c r="J528" s="68"/>
    </row>
    <row r="529" spans="1:10" ht="15.6" hidden="1" x14ac:dyDescent="0.3">
      <c r="A529" s="68"/>
      <c r="B529" s="68"/>
      <c r="C529" s="68"/>
      <c r="D529" s="68"/>
      <c r="E529" s="339" t="s">
        <v>2994</v>
      </c>
      <c r="F529" s="68" t="s">
        <v>2995</v>
      </c>
      <c r="G529" s="68"/>
      <c r="H529" s="68"/>
      <c r="I529" s="68"/>
      <c r="J529" s="68"/>
    </row>
    <row r="530" spans="1:10" ht="15.6" hidden="1" x14ac:dyDescent="0.3">
      <c r="A530" s="68"/>
      <c r="B530" s="68"/>
      <c r="C530" s="68"/>
      <c r="D530" s="68"/>
      <c r="E530" s="339" t="s">
        <v>2996</v>
      </c>
      <c r="F530" s="68" t="s">
        <v>2997</v>
      </c>
      <c r="G530" s="68"/>
      <c r="H530" s="68"/>
      <c r="I530" s="68"/>
      <c r="J530" s="68"/>
    </row>
    <row r="531" spans="1:10" ht="15.6" hidden="1" x14ac:dyDescent="0.3">
      <c r="A531" s="68"/>
      <c r="B531" s="68"/>
      <c r="C531" s="68"/>
      <c r="D531" s="68"/>
      <c r="E531" s="339" t="s">
        <v>2998</v>
      </c>
      <c r="F531" s="68" t="s">
        <v>2999</v>
      </c>
      <c r="G531" s="68"/>
      <c r="H531" s="68"/>
      <c r="I531" s="68"/>
      <c r="J531" s="68"/>
    </row>
    <row r="532" spans="1:10" ht="15.6" hidden="1" x14ac:dyDescent="0.3">
      <c r="A532" s="68"/>
      <c r="B532" s="68"/>
      <c r="C532" s="68"/>
      <c r="D532" s="68"/>
      <c r="E532" s="339" t="s">
        <v>3000</v>
      </c>
      <c r="F532" s="68" t="s">
        <v>1074</v>
      </c>
      <c r="G532" s="68"/>
      <c r="H532" s="68"/>
      <c r="I532" s="68"/>
      <c r="J532" s="68"/>
    </row>
    <row r="533" spans="1:10" ht="15.6" hidden="1" x14ac:dyDescent="0.3">
      <c r="A533" s="68"/>
      <c r="B533" s="68"/>
      <c r="C533" s="68"/>
      <c r="D533" s="68"/>
      <c r="E533" s="339" t="s">
        <v>1067</v>
      </c>
      <c r="F533" s="68" t="s">
        <v>1076</v>
      </c>
      <c r="G533" s="68"/>
      <c r="H533" s="68"/>
      <c r="I533" s="68"/>
      <c r="J533" s="68"/>
    </row>
    <row r="534" spans="1:10" ht="15.6" hidden="1" x14ac:dyDescent="0.3">
      <c r="A534" s="68"/>
      <c r="B534" s="68"/>
      <c r="C534" s="68"/>
      <c r="D534" s="68"/>
      <c r="E534" s="339" t="s">
        <v>3001</v>
      </c>
      <c r="F534" s="68" t="s">
        <v>3002</v>
      </c>
      <c r="G534" s="68"/>
      <c r="H534" s="68"/>
      <c r="I534" s="68"/>
      <c r="J534" s="68"/>
    </row>
    <row r="535" spans="1:10" ht="15.6" hidden="1" x14ac:dyDescent="0.3">
      <c r="A535" s="68"/>
      <c r="B535" s="68"/>
      <c r="C535" s="68"/>
      <c r="D535" s="68"/>
      <c r="E535" s="339" t="s">
        <v>3003</v>
      </c>
      <c r="F535" s="68" t="s">
        <v>3004</v>
      </c>
      <c r="G535" s="68"/>
      <c r="H535" s="68"/>
      <c r="I535" s="68"/>
      <c r="J535" s="68"/>
    </row>
    <row r="536" spans="1:10" ht="15.6" hidden="1" x14ac:dyDescent="0.3">
      <c r="A536" s="68"/>
      <c r="B536" s="68"/>
      <c r="C536" s="68"/>
      <c r="D536" s="68"/>
      <c r="E536" s="339" t="s">
        <v>3005</v>
      </c>
      <c r="F536" s="68" t="s">
        <v>1080</v>
      </c>
      <c r="G536" s="68"/>
      <c r="H536" s="68"/>
      <c r="I536" s="68"/>
      <c r="J536" s="68"/>
    </row>
    <row r="537" spans="1:10" ht="15.6" hidden="1" x14ac:dyDescent="0.3">
      <c r="A537" s="68"/>
      <c r="B537" s="68"/>
      <c r="C537" s="68"/>
      <c r="D537" s="68"/>
      <c r="E537" s="339" t="s">
        <v>3006</v>
      </c>
      <c r="F537" s="68" t="s">
        <v>1082</v>
      </c>
      <c r="G537" s="68"/>
      <c r="H537" s="68"/>
      <c r="I537" s="68"/>
      <c r="J537" s="68"/>
    </row>
    <row r="538" spans="1:10" ht="15.6" hidden="1" x14ac:dyDescent="0.3">
      <c r="A538" s="68"/>
      <c r="B538" s="68"/>
      <c r="C538" s="68"/>
      <c r="D538" s="68"/>
      <c r="E538" s="339" t="s">
        <v>3007</v>
      </c>
      <c r="F538" s="68" t="s">
        <v>1084</v>
      </c>
      <c r="G538" s="68"/>
      <c r="H538" s="68"/>
      <c r="I538" s="68"/>
      <c r="J538" s="68"/>
    </row>
    <row r="539" spans="1:10" ht="15.6" hidden="1" x14ac:dyDescent="0.3">
      <c r="A539" s="68"/>
      <c r="B539" s="68"/>
      <c r="C539" s="68"/>
      <c r="D539" s="68"/>
      <c r="E539" s="339" t="s">
        <v>3008</v>
      </c>
      <c r="F539" s="68" t="s">
        <v>3009</v>
      </c>
      <c r="G539" s="68"/>
      <c r="H539" s="68"/>
      <c r="I539" s="68"/>
      <c r="J539" s="68"/>
    </row>
    <row r="540" spans="1:10" ht="15.6" hidden="1" x14ac:dyDescent="0.3">
      <c r="A540" s="68"/>
      <c r="B540" s="68"/>
      <c r="C540" s="68"/>
      <c r="D540" s="68"/>
      <c r="E540" s="339" t="s">
        <v>3010</v>
      </c>
      <c r="F540" s="68" t="s">
        <v>1086</v>
      </c>
      <c r="G540" s="68"/>
      <c r="H540" s="68"/>
      <c r="I540" s="68"/>
      <c r="J540" s="68"/>
    </row>
    <row r="541" spans="1:10" ht="15.6" hidden="1" x14ac:dyDescent="0.3">
      <c r="A541" s="68"/>
      <c r="B541" s="68"/>
      <c r="C541" s="68"/>
      <c r="D541" s="68"/>
      <c r="E541" s="339" t="s">
        <v>3011</v>
      </c>
      <c r="F541" s="68" t="s">
        <v>1088</v>
      </c>
      <c r="G541" s="68"/>
      <c r="H541" s="68"/>
      <c r="I541" s="68"/>
      <c r="J541" s="68"/>
    </row>
    <row r="542" spans="1:10" ht="15.6" hidden="1" x14ac:dyDescent="0.3">
      <c r="A542" s="68"/>
      <c r="B542" s="68"/>
      <c r="C542" s="68"/>
      <c r="D542" s="68"/>
      <c r="E542" s="339" t="s">
        <v>3012</v>
      </c>
      <c r="F542" s="68" t="s">
        <v>1090</v>
      </c>
      <c r="G542" s="68"/>
      <c r="H542" s="68"/>
      <c r="I542" s="68"/>
      <c r="J542" s="68"/>
    </row>
    <row r="543" spans="1:10" ht="15.6" hidden="1" x14ac:dyDescent="0.3">
      <c r="A543" s="68"/>
      <c r="B543" s="68"/>
      <c r="C543" s="68"/>
      <c r="D543" s="68"/>
      <c r="E543" s="339" t="s">
        <v>3013</v>
      </c>
      <c r="F543" s="68" t="s">
        <v>1092</v>
      </c>
      <c r="G543" s="68"/>
      <c r="H543" s="68"/>
      <c r="I543" s="68"/>
      <c r="J543" s="68"/>
    </row>
    <row r="544" spans="1:10" ht="15.6" hidden="1" x14ac:dyDescent="0.3">
      <c r="A544" s="68"/>
      <c r="B544" s="68"/>
      <c r="C544" s="68"/>
      <c r="D544" s="68"/>
      <c r="E544" s="339" t="s">
        <v>1085</v>
      </c>
      <c r="F544" s="68" t="s">
        <v>1094</v>
      </c>
      <c r="G544" s="68"/>
      <c r="H544" s="68"/>
      <c r="I544" s="68"/>
      <c r="J544" s="68"/>
    </row>
    <row r="545" spans="1:10" ht="15.6" hidden="1" x14ac:dyDescent="0.3">
      <c r="A545" s="68"/>
      <c r="B545" s="68"/>
      <c r="C545" s="68"/>
      <c r="D545" s="68"/>
      <c r="E545" s="339" t="s">
        <v>1087</v>
      </c>
      <c r="F545" s="68" t="s">
        <v>1096</v>
      </c>
      <c r="G545" s="68"/>
      <c r="H545" s="68"/>
      <c r="I545" s="68"/>
      <c r="J545" s="68"/>
    </row>
    <row r="546" spans="1:10" ht="15.6" hidden="1" x14ac:dyDescent="0.3">
      <c r="A546" s="68"/>
      <c r="B546" s="68"/>
      <c r="C546" s="68"/>
      <c r="D546" s="68"/>
      <c r="E546" s="339" t="s">
        <v>3014</v>
      </c>
      <c r="F546" s="68" t="s">
        <v>3015</v>
      </c>
      <c r="G546" s="68"/>
      <c r="H546" s="68"/>
      <c r="I546" s="68"/>
      <c r="J546" s="68"/>
    </row>
    <row r="547" spans="1:10" ht="15.6" hidden="1" x14ac:dyDescent="0.3">
      <c r="A547" s="68"/>
      <c r="B547" s="68"/>
      <c r="C547" s="68"/>
      <c r="D547" s="68"/>
      <c r="E547" s="339" t="s">
        <v>3016</v>
      </c>
      <c r="F547" s="68" t="s">
        <v>3017</v>
      </c>
      <c r="G547" s="68"/>
      <c r="H547" s="68"/>
      <c r="I547" s="68"/>
      <c r="J547" s="68"/>
    </row>
    <row r="548" spans="1:10" ht="15.6" hidden="1" x14ac:dyDescent="0.3">
      <c r="A548" s="68"/>
      <c r="B548" s="68"/>
      <c r="C548" s="68"/>
      <c r="D548" s="68"/>
      <c r="E548" s="339" t="s">
        <v>3018</v>
      </c>
      <c r="F548" s="68" t="s">
        <v>3019</v>
      </c>
      <c r="G548" s="68"/>
      <c r="H548" s="68"/>
      <c r="I548" s="68"/>
      <c r="J548" s="68"/>
    </row>
    <row r="549" spans="1:10" ht="15.6" hidden="1" x14ac:dyDescent="0.3">
      <c r="A549" s="68"/>
      <c r="B549" s="68"/>
      <c r="C549" s="68"/>
      <c r="D549" s="68"/>
      <c r="E549" s="339" t="s">
        <v>3020</v>
      </c>
      <c r="F549" s="68" t="s">
        <v>3021</v>
      </c>
      <c r="G549" s="68"/>
      <c r="H549" s="68"/>
      <c r="I549" s="68"/>
      <c r="J549" s="68"/>
    </row>
    <row r="550" spans="1:10" ht="15.6" hidden="1" x14ac:dyDescent="0.3">
      <c r="A550" s="68"/>
      <c r="B550" s="68"/>
      <c r="C550" s="68"/>
      <c r="D550" s="68"/>
      <c r="E550" s="339" t="s">
        <v>3022</v>
      </c>
      <c r="F550" s="68" t="s">
        <v>3023</v>
      </c>
      <c r="G550" s="68"/>
      <c r="H550" s="68"/>
      <c r="I550" s="68"/>
      <c r="J550" s="68"/>
    </row>
    <row r="551" spans="1:10" ht="15.6" hidden="1" x14ac:dyDescent="0.3">
      <c r="A551" s="68"/>
      <c r="B551" s="68"/>
      <c r="C551" s="68"/>
      <c r="D551" s="68"/>
      <c r="E551" s="339" t="s">
        <v>1097</v>
      </c>
      <c r="F551" s="68" t="s">
        <v>1106</v>
      </c>
      <c r="G551" s="68"/>
      <c r="H551" s="68"/>
      <c r="I551" s="68"/>
      <c r="J551" s="68"/>
    </row>
    <row r="552" spans="1:10" ht="15.6" hidden="1" x14ac:dyDescent="0.3">
      <c r="A552" s="68"/>
      <c r="B552" s="68"/>
      <c r="C552" s="68"/>
      <c r="D552" s="68"/>
      <c r="E552" s="339" t="s">
        <v>1099</v>
      </c>
      <c r="F552" s="68" t="s">
        <v>1108</v>
      </c>
      <c r="G552" s="68"/>
      <c r="H552" s="68"/>
      <c r="I552" s="68"/>
      <c r="J552" s="68"/>
    </row>
    <row r="553" spans="1:10" ht="15.6" hidden="1" x14ac:dyDescent="0.3">
      <c r="A553" s="68"/>
      <c r="B553" s="68"/>
      <c r="C553" s="68"/>
      <c r="D553" s="68"/>
      <c r="E553" s="339" t="s">
        <v>1101</v>
      </c>
      <c r="F553" s="68" t="s">
        <v>1110</v>
      </c>
      <c r="G553" s="68"/>
      <c r="H553" s="68"/>
      <c r="I553" s="68"/>
      <c r="J553" s="68"/>
    </row>
    <row r="554" spans="1:10" ht="15.6" hidden="1" x14ac:dyDescent="0.3">
      <c r="A554" s="68"/>
      <c r="B554" s="68"/>
      <c r="C554" s="68"/>
      <c r="D554" s="68"/>
      <c r="E554" s="339" t="s">
        <v>1103</v>
      </c>
      <c r="F554" s="68" t="s">
        <v>1112</v>
      </c>
      <c r="G554" s="68"/>
      <c r="H554" s="68"/>
      <c r="I554" s="68"/>
      <c r="J554" s="68"/>
    </row>
    <row r="555" spans="1:10" ht="15.6" hidden="1" x14ac:dyDescent="0.3">
      <c r="A555" s="68"/>
      <c r="B555" s="68"/>
      <c r="C555" s="68"/>
      <c r="D555" s="68"/>
      <c r="E555" s="339" t="s">
        <v>1105</v>
      </c>
      <c r="F555" s="68" t="s">
        <v>1114</v>
      </c>
      <c r="G555" s="68"/>
      <c r="H555" s="68"/>
      <c r="I555" s="68"/>
      <c r="J555" s="68"/>
    </row>
    <row r="556" spans="1:10" ht="15.6" hidden="1" x14ac:dyDescent="0.3">
      <c r="A556" s="68"/>
      <c r="B556" s="68"/>
      <c r="C556" s="68"/>
      <c r="D556" s="68"/>
      <c r="E556" s="339" t="s">
        <v>1107</v>
      </c>
      <c r="F556" s="68" t="s">
        <v>1116</v>
      </c>
      <c r="G556" s="68"/>
      <c r="H556" s="68"/>
      <c r="I556" s="68"/>
      <c r="J556" s="68"/>
    </row>
    <row r="557" spans="1:10" ht="15.6" hidden="1" x14ac:dyDescent="0.3">
      <c r="A557" s="68"/>
      <c r="B557" s="68"/>
      <c r="C557" s="68"/>
      <c r="D557" s="68"/>
      <c r="E557" s="339" t="s">
        <v>1109</v>
      </c>
      <c r="F557" s="68" t="s">
        <v>1118</v>
      </c>
      <c r="G557" s="68"/>
      <c r="H557" s="68"/>
      <c r="I557" s="68"/>
      <c r="J557" s="68"/>
    </row>
    <row r="558" spans="1:10" ht="15.6" hidden="1" x14ac:dyDescent="0.3">
      <c r="A558" s="68"/>
      <c r="B558" s="68"/>
      <c r="C558" s="68"/>
      <c r="D558" s="68"/>
      <c r="E558" s="339" t="s">
        <v>1111</v>
      </c>
      <c r="F558" s="68" t="s">
        <v>1120</v>
      </c>
      <c r="G558" s="68"/>
      <c r="H558" s="68"/>
      <c r="I558" s="68"/>
      <c r="J558" s="68"/>
    </row>
    <row r="559" spans="1:10" ht="15.6" hidden="1" x14ac:dyDescent="0.3">
      <c r="A559" s="68"/>
      <c r="B559" s="68"/>
      <c r="C559" s="68"/>
      <c r="D559" s="68"/>
      <c r="E559" s="339" t="s">
        <v>1113</v>
      </c>
      <c r="F559" s="68" t="s">
        <v>1122</v>
      </c>
      <c r="G559" s="68"/>
      <c r="H559" s="68"/>
      <c r="I559" s="68"/>
      <c r="J559" s="68"/>
    </row>
    <row r="560" spans="1:10" ht="15.6" hidden="1" x14ac:dyDescent="0.3">
      <c r="A560" s="68"/>
      <c r="B560" s="68"/>
      <c r="C560" s="68"/>
      <c r="D560" s="68"/>
      <c r="E560" s="339" t="s">
        <v>1115</v>
      </c>
      <c r="F560" s="68" t="s">
        <v>1124</v>
      </c>
      <c r="G560" s="68"/>
      <c r="H560" s="68"/>
      <c r="I560" s="68"/>
      <c r="J560" s="68"/>
    </row>
    <row r="561" spans="1:10" ht="15.6" hidden="1" x14ac:dyDescent="0.3">
      <c r="A561" s="68"/>
      <c r="B561" s="68"/>
      <c r="C561" s="68"/>
      <c r="D561" s="68"/>
      <c r="E561" s="339" t="s">
        <v>1117</v>
      </c>
      <c r="F561" s="68" t="s">
        <v>1126</v>
      </c>
      <c r="G561" s="68"/>
      <c r="H561" s="68"/>
      <c r="I561" s="68"/>
      <c r="J561" s="68"/>
    </row>
    <row r="562" spans="1:10" ht="15.6" hidden="1" x14ac:dyDescent="0.3">
      <c r="A562" s="68"/>
      <c r="B562" s="68"/>
      <c r="C562" s="68"/>
      <c r="D562" s="68"/>
      <c r="E562" s="339" t="s">
        <v>1119</v>
      </c>
      <c r="F562" s="68" t="s">
        <v>1128</v>
      </c>
      <c r="G562" s="68"/>
      <c r="H562" s="68"/>
      <c r="I562" s="68"/>
      <c r="J562" s="68"/>
    </row>
    <row r="563" spans="1:10" ht="15.6" hidden="1" x14ac:dyDescent="0.3">
      <c r="A563" s="68"/>
      <c r="B563" s="68"/>
      <c r="C563" s="68"/>
      <c r="D563" s="68"/>
      <c r="E563" s="339" t="s">
        <v>1121</v>
      </c>
      <c r="F563" s="68" t="s">
        <v>1130</v>
      </c>
      <c r="G563" s="68"/>
      <c r="H563" s="68"/>
      <c r="I563" s="68"/>
      <c r="J563" s="68"/>
    </row>
    <row r="564" spans="1:10" ht="15.6" hidden="1" x14ac:dyDescent="0.3">
      <c r="A564" s="68"/>
      <c r="B564" s="68"/>
      <c r="C564" s="68"/>
      <c r="D564" s="68"/>
      <c r="E564" s="339" t="s">
        <v>1123</v>
      </c>
      <c r="F564" s="68" t="s">
        <v>1132</v>
      </c>
      <c r="G564" s="68"/>
      <c r="H564" s="68"/>
      <c r="I564" s="68"/>
      <c r="J564" s="68"/>
    </row>
    <row r="565" spans="1:10" ht="15.6" hidden="1" x14ac:dyDescent="0.3">
      <c r="A565" s="68"/>
      <c r="B565" s="68"/>
      <c r="C565" s="68"/>
      <c r="D565" s="68"/>
      <c r="E565" s="339" t="s">
        <v>1125</v>
      </c>
      <c r="F565" s="68" t="s">
        <v>1134</v>
      </c>
      <c r="G565" s="68"/>
      <c r="H565" s="68"/>
      <c r="I565" s="68"/>
      <c r="J565" s="68"/>
    </row>
    <row r="566" spans="1:10" ht="15.6" hidden="1" x14ac:dyDescent="0.3">
      <c r="A566" s="68"/>
      <c r="B566" s="68"/>
      <c r="C566" s="68"/>
      <c r="D566" s="68"/>
      <c r="E566" s="339" t="s">
        <v>1127</v>
      </c>
      <c r="F566" s="68" t="s">
        <v>1136</v>
      </c>
      <c r="G566" s="68"/>
      <c r="H566" s="68"/>
      <c r="I566" s="68"/>
      <c r="J566" s="68"/>
    </row>
    <row r="567" spans="1:10" ht="15.6" hidden="1" x14ac:dyDescent="0.3">
      <c r="A567" s="68"/>
      <c r="B567" s="68"/>
      <c r="C567" s="68"/>
      <c r="D567" s="68"/>
      <c r="E567" s="339" t="s">
        <v>1129</v>
      </c>
      <c r="F567" s="68" t="s">
        <v>1138</v>
      </c>
      <c r="G567" s="68"/>
      <c r="H567" s="68"/>
      <c r="I567" s="68"/>
      <c r="J567" s="68"/>
    </row>
    <row r="568" spans="1:10" ht="15.6" hidden="1" x14ac:dyDescent="0.3">
      <c r="A568" s="68"/>
      <c r="B568" s="68"/>
      <c r="C568" s="68"/>
      <c r="D568" s="68"/>
      <c r="E568" s="339" t="s">
        <v>1131</v>
      </c>
      <c r="F568" s="68" t="s">
        <v>1140</v>
      </c>
      <c r="G568" s="68"/>
      <c r="H568" s="68"/>
      <c r="I568" s="68"/>
      <c r="J568" s="68"/>
    </row>
    <row r="569" spans="1:10" ht="15.6" hidden="1" x14ac:dyDescent="0.3">
      <c r="A569" s="68"/>
      <c r="B569" s="68"/>
      <c r="C569" s="68"/>
      <c r="D569" s="68"/>
      <c r="E569" s="339" t="s">
        <v>1133</v>
      </c>
      <c r="F569" s="68" t="s">
        <v>1142</v>
      </c>
      <c r="G569" s="68"/>
      <c r="H569" s="68"/>
      <c r="I569" s="68"/>
      <c r="J569" s="68"/>
    </row>
    <row r="570" spans="1:10" ht="15.6" hidden="1" x14ac:dyDescent="0.3">
      <c r="A570" s="68"/>
      <c r="B570" s="68"/>
      <c r="C570" s="68"/>
      <c r="D570" s="68"/>
      <c r="E570" s="339" t="s">
        <v>1135</v>
      </c>
      <c r="F570" s="68" t="s">
        <v>1144</v>
      </c>
      <c r="G570" s="68"/>
      <c r="H570" s="68"/>
      <c r="I570" s="68"/>
      <c r="J570" s="68"/>
    </row>
    <row r="571" spans="1:10" ht="15.6" hidden="1" x14ac:dyDescent="0.3">
      <c r="A571" s="68"/>
      <c r="B571" s="68"/>
      <c r="C571" s="68"/>
      <c r="D571" s="68"/>
      <c r="E571" s="339" t="s">
        <v>1137</v>
      </c>
      <c r="F571" s="68" t="s">
        <v>1146</v>
      </c>
      <c r="G571" s="68"/>
      <c r="H571" s="68"/>
      <c r="I571" s="68"/>
      <c r="J571" s="68"/>
    </row>
    <row r="572" spans="1:10" ht="15.6" hidden="1" x14ac:dyDescent="0.3">
      <c r="A572" s="68"/>
      <c r="B572" s="68"/>
      <c r="C572" s="68"/>
      <c r="D572" s="68"/>
      <c r="E572" s="339" t="s">
        <v>1139</v>
      </c>
      <c r="F572" s="68" t="s">
        <v>1148</v>
      </c>
      <c r="G572" s="68"/>
      <c r="H572" s="68"/>
      <c r="I572" s="68"/>
      <c r="J572" s="68"/>
    </row>
    <row r="573" spans="1:10" ht="15.6" hidden="1" x14ac:dyDescent="0.3">
      <c r="A573" s="68"/>
      <c r="B573" s="68"/>
      <c r="C573" s="68"/>
      <c r="D573" s="68"/>
      <c r="E573" s="339" t="s">
        <v>1141</v>
      </c>
      <c r="F573" s="68" t="s">
        <v>1150</v>
      </c>
      <c r="G573" s="68"/>
      <c r="H573" s="68"/>
      <c r="I573" s="68"/>
      <c r="J573" s="68"/>
    </row>
    <row r="574" spans="1:10" ht="15.6" hidden="1" x14ac:dyDescent="0.3">
      <c r="A574" s="68"/>
      <c r="B574" s="68"/>
      <c r="C574" s="68"/>
      <c r="D574" s="68"/>
      <c r="E574" s="339" t="s">
        <v>1143</v>
      </c>
      <c r="F574" s="68" t="s">
        <v>1152</v>
      </c>
      <c r="G574" s="68"/>
      <c r="H574" s="68"/>
      <c r="I574" s="68"/>
      <c r="J574" s="68"/>
    </row>
    <row r="575" spans="1:10" ht="15.6" hidden="1" x14ac:dyDescent="0.3">
      <c r="A575" s="68"/>
      <c r="B575" s="68"/>
      <c r="C575" s="68"/>
      <c r="D575" s="68"/>
      <c r="E575" s="339" t="s">
        <v>1145</v>
      </c>
      <c r="F575" s="68" t="s">
        <v>1154</v>
      </c>
      <c r="G575" s="68"/>
      <c r="H575" s="68"/>
      <c r="I575" s="68"/>
      <c r="J575" s="68"/>
    </row>
    <row r="576" spans="1:10" ht="15.6" hidden="1" x14ac:dyDescent="0.3">
      <c r="A576" s="68"/>
      <c r="B576" s="68"/>
      <c r="C576" s="68"/>
      <c r="D576" s="68"/>
      <c r="E576" s="339" t="s">
        <v>1147</v>
      </c>
      <c r="F576" s="68" t="s">
        <v>1156</v>
      </c>
      <c r="G576" s="68"/>
      <c r="H576" s="68"/>
      <c r="I576" s="68"/>
      <c r="J576" s="68"/>
    </row>
    <row r="577" spans="1:10" ht="15.6" hidden="1" x14ac:dyDescent="0.3">
      <c r="A577" s="68"/>
      <c r="B577" s="68"/>
      <c r="C577" s="68"/>
      <c r="D577" s="68"/>
      <c r="E577" s="339" t="s">
        <v>1149</v>
      </c>
      <c r="F577" s="68" t="s">
        <v>1158</v>
      </c>
      <c r="G577" s="68"/>
      <c r="H577" s="68"/>
      <c r="I577" s="68"/>
      <c r="J577" s="68"/>
    </row>
    <row r="578" spans="1:10" ht="15.6" hidden="1" x14ac:dyDescent="0.3">
      <c r="A578" s="68"/>
      <c r="B578" s="68"/>
      <c r="C578" s="68"/>
      <c r="D578" s="68"/>
      <c r="E578" s="339" t="s">
        <v>1151</v>
      </c>
      <c r="F578" s="68" t="s">
        <v>1160</v>
      </c>
      <c r="G578" s="68"/>
      <c r="H578" s="68"/>
      <c r="I578" s="68"/>
      <c r="J578" s="68"/>
    </row>
    <row r="579" spans="1:10" ht="15.6" hidden="1" x14ac:dyDescent="0.3">
      <c r="A579" s="68"/>
      <c r="B579" s="68"/>
      <c r="C579" s="68"/>
      <c r="D579" s="68"/>
      <c r="E579" s="339" t="s">
        <v>1153</v>
      </c>
      <c r="F579" s="68" t="s">
        <v>1162</v>
      </c>
      <c r="G579" s="68"/>
      <c r="H579" s="68"/>
      <c r="I579" s="68"/>
      <c r="J579" s="68"/>
    </row>
    <row r="580" spans="1:10" ht="15.6" hidden="1" x14ac:dyDescent="0.3">
      <c r="A580" s="68"/>
      <c r="B580" s="68"/>
      <c r="C580" s="68"/>
      <c r="D580" s="68"/>
      <c r="E580" s="339" t="s">
        <v>1155</v>
      </c>
      <c r="F580" s="68" t="s">
        <v>1164</v>
      </c>
      <c r="G580" s="68"/>
      <c r="H580" s="68"/>
      <c r="I580" s="68"/>
      <c r="J580" s="68"/>
    </row>
    <row r="581" spans="1:10" ht="15.6" hidden="1" x14ac:dyDescent="0.3">
      <c r="A581" s="68"/>
      <c r="B581" s="68"/>
      <c r="C581" s="68"/>
      <c r="D581" s="68"/>
      <c r="E581" s="339" t="s">
        <v>1157</v>
      </c>
      <c r="F581" s="68" t="s">
        <v>1166</v>
      </c>
      <c r="G581" s="68"/>
      <c r="H581" s="68"/>
      <c r="I581" s="68"/>
      <c r="J581" s="68"/>
    </row>
    <row r="582" spans="1:10" ht="15.6" hidden="1" x14ac:dyDescent="0.3">
      <c r="A582" s="68"/>
      <c r="B582" s="68"/>
      <c r="C582" s="68"/>
      <c r="D582" s="68"/>
      <c r="E582" s="339" t="s">
        <v>1159</v>
      </c>
      <c r="F582" s="68" t="s">
        <v>1168</v>
      </c>
      <c r="G582" s="68"/>
      <c r="H582" s="68"/>
      <c r="I582" s="68"/>
      <c r="J582" s="68"/>
    </row>
    <row r="583" spans="1:10" ht="15.6" hidden="1" x14ac:dyDescent="0.3">
      <c r="A583" s="68"/>
      <c r="B583" s="68"/>
      <c r="C583" s="68"/>
      <c r="D583" s="68"/>
      <c r="E583" s="339" t="s">
        <v>3024</v>
      </c>
      <c r="F583" s="68" t="s">
        <v>3025</v>
      </c>
      <c r="G583" s="68"/>
      <c r="H583" s="68"/>
      <c r="I583" s="68"/>
      <c r="J583" s="68"/>
    </row>
    <row r="584" spans="1:10" ht="15.6" hidden="1" x14ac:dyDescent="0.3">
      <c r="A584" s="68"/>
      <c r="B584" s="68"/>
      <c r="C584" s="68"/>
      <c r="D584" s="68"/>
      <c r="E584" s="339" t="s">
        <v>3026</v>
      </c>
      <c r="F584" s="68" t="s">
        <v>1170</v>
      </c>
      <c r="G584" s="68"/>
      <c r="H584" s="68"/>
      <c r="I584" s="68"/>
      <c r="J584" s="68"/>
    </row>
    <row r="585" spans="1:10" ht="15.6" hidden="1" x14ac:dyDescent="0.3">
      <c r="A585" s="68"/>
      <c r="B585" s="68"/>
      <c r="C585" s="68"/>
      <c r="D585" s="68"/>
      <c r="E585" s="339" t="s">
        <v>3027</v>
      </c>
      <c r="F585" s="68" t="s">
        <v>1172</v>
      </c>
      <c r="G585" s="68"/>
      <c r="H585" s="68"/>
      <c r="I585" s="68"/>
      <c r="J585" s="68"/>
    </row>
    <row r="586" spans="1:10" ht="15.6" hidden="1" x14ac:dyDescent="0.3">
      <c r="A586" s="68"/>
      <c r="B586" s="68"/>
      <c r="C586" s="68"/>
      <c r="D586" s="68"/>
      <c r="E586" s="339" t="s">
        <v>3028</v>
      </c>
      <c r="F586" s="68" t="s">
        <v>3029</v>
      </c>
      <c r="G586" s="68"/>
      <c r="H586" s="68"/>
      <c r="I586" s="68"/>
      <c r="J586" s="68"/>
    </row>
    <row r="587" spans="1:10" ht="15.6" hidden="1" x14ac:dyDescent="0.3">
      <c r="A587" s="68"/>
      <c r="B587" s="68"/>
      <c r="C587" s="68"/>
      <c r="D587" s="68"/>
      <c r="E587" s="339" t="s">
        <v>3030</v>
      </c>
      <c r="F587" s="68" t="s">
        <v>1175</v>
      </c>
      <c r="G587" s="68"/>
      <c r="H587" s="68"/>
      <c r="I587" s="68"/>
      <c r="J587" s="68"/>
    </row>
    <row r="588" spans="1:10" ht="15.6" hidden="1" x14ac:dyDescent="0.3">
      <c r="A588" s="68"/>
      <c r="B588" s="68"/>
      <c r="C588" s="68"/>
      <c r="D588" s="68"/>
      <c r="E588" s="339" t="s">
        <v>3031</v>
      </c>
      <c r="F588" s="68" t="s">
        <v>1177</v>
      </c>
      <c r="G588" s="68"/>
      <c r="H588" s="68"/>
      <c r="I588" s="68"/>
      <c r="J588" s="68"/>
    </row>
    <row r="589" spans="1:10" ht="15.6" hidden="1" x14ac:dyDescent="0.3">
      <c r="A589" s="68"/>
      <c r="B589" s="68"/>
      <c r="C589" s="68"/>
      <c r="D589" s="68"/>
      <c r="E589" s="339" t="s">
        <v>3032</v>
      </c>
      <c r="F589" s="68" t="s">
        <v>3033</v>
      </c>
      <c r="G589" s="68"/>
      <c r="H589" s="68"/>
      <c r="I589" s="68"/>
      <c r="J589" s="68"/>
    </row>
    <row r="590" spans="1:10" ht="15.6" hidden="1" x14ac:dyDescent="0.3">
      <c r="A590" s="68"/>
      <c r="B590" s="68"/>
      <c r="C590" s="68"/>
      <c r="D590" s="68"/>
      <c r="E590" s="339" t="s">
        <v>3034</v>
      </c>
      <c r="F590" s="68" t="s">
        <v>1179</v>
      </c>
      <c r="G590" s="68"/>
      <c r="H590" s="68"/>
      <c r="I590" s="68"/>
      <c r="J590" s="68"/>
    </row>
    <row r="591" spans="1:10" ht="15.6" hidden="1" x14ac:dyDescent="0.3">
      <c r="A591" s="68"/>
      <c r="B591" s="68"/>
      <c r="C591" s="68"/>
      <c r="D591" s="68"/>
      <c r="E591" s="339" t="s">
        <v>3035</v>
      </c>
      <c r="F591" s="68" t="s">
        <v>1181</v>
      </c>
      <c r="G591" s="68"/>
      <c r="H591" s="68"/>
      <c r="I591" s="68"/>
      <c r="J591" s="68"/>
    </row>
    <row r="592" spans="1:10" ht="15.6" hidden="1" x14ac:dyDescent="0.3">
      <c r="A592" s="68"/>
      <c r="B592" s="68"/>
      <c r="C592" s="68"/>
      <c r="D592" s="68"/>
      <c r="E592" s="339" t="s">
        <v>3036</v>
      </c>
      <c r="F592" s="68" t="s">
        <v>3037</v>
      </c>
      <c r="G592" s="68"/>
      <c r="H592" s="68"/>
      <c r="I592" s="68"/>
      <c r="J592" s="68"/>
    </row>
    <row r="593" spans="1:10" ht="15.6" hidden="1" x14ac:dyDescent="0.3">
      <c r="A593" s="68"/>
      <c r="B593" s="68"/>
      <c r="C593" s="68"/>
      <c r="D593" s="68"/>
      <c r="E593" s="339" t="s">
        <v>3038</v>
      </c>
      <c r="F593" s="68" t="s">
        <v>1185</v>
      </c>
      <c r="G593" s="68"/>
      <c r="H593" s="68"/>
      <c r="I593" s="68"/>
      <c r="J593" s="68"/>
    </row>
    <row r="594" spans="1:10" ht="15.6" hidden="1" x14ac:dyDescent="0.3">
      <c r="A594" s="68"/>
      <c r="B594" s="68"/>
      <c r="C594" s="68"/>
      <c r="D594" s="68"/>
      <c r="E594" s="339" t="s">
        <v>3039</v>
      </c>
      <c r="F594" s="68" t="s">
        <v>1187</v>
      </c>
      <c r="G594" s="68"/>
      <c r="H594" s="68"/>
      <c r="I594" s="68"/>
      <c r="J594" s="68"/>
    </row>
    <row r="595" spans="1:10" ht="15.6" hidden="1" x14ac:dyDescent="0.3">
      <c r="A595" s="68"/>
      <c r="B595" s="68"/>
      <c r="C595" s="68"/>
      <c r="D595" s="68"/>
      <c r="E595" s="339" t="s">
        <v>3040</v>
      </c>
      <c r="F595" s="68" t="s">
        <v>3041</v>
      </c>
      <c r="G595" s="68"/>
      <c r="H595" s="68"/>
      <c r="I595" s="68"/>
      <c r="J595" s="68"/>
    </row>
    <row r="596" spans="1:10" ht="15.6" hidden="1" x14ac:dyDescent="0.3">
      <c r="A596" s="68"/>
      <c r="B596" s="68"/>
      <c r="C596" s="68"/>
      <c r="D596" s="68"/>
      <c r="E596" s="339" t="s">
        <v>3042</v>
      </c>
      <c r="F596" s="68" t="s">
        <v>1189</v>
      </c>
      <c r="G596" s="68"/>
      <c r="H596" s="68"/>
      <c r="I596" s="68"/>
      <c r="J596" s="68"/>
    </row>
    <row r="597" spans="1:10" ht="15.6" hidden="1" x14ac:dyDescent="0.3">
      <c r="A597" s="68"/>
      <c r="B597" s="68"/>
      <c r="C597" s="68"/>
      <c r="D597" s="68"/>
      <c r="E597" s="339" t="s">
        <v>3043</v>
      </c>
      <c r="F597" s="68" t="s">
        <v>1191</v>
      </c>
      <c r="G597" s="68"/>
      <c r="H597" s="68"/>
      <c r="I597" s="68"/>
      <c r="J597" s="68"/>
    </row>
    <row r="598" spans="1:10" ht="15.6" hidden="1" x14ac:dyDescent="0.3">
      <c r="A598" s="68"/>
      <c r="B598" s="68"/>
      <c r="C598" s="68"/>
      <c r="D598" s="68"/>
      <c r="E598" s="339" t="s">
        <v>3044</v>
      </c>
      <c r="F598" s="68" t="s">
        <v>3045</v>
      </c>
      <c r="G598" s="68"/>
      <c r="H598" s="68"/>
      <c r="I598" s="68"/>
      <c r="J598" s="68"/>
    </row>
    <row r="599" spans="1:10" ht="15.6" hidden="1" x14ac:dyDescent="0.3">
      <c r="A599" s="68"/>
      <c r="B599" s="68"/>
      <c r="C599" s="68"/>
      <c r="D599" s="68"/>
      <c r="E599" s="339" t="s">
        <v>3046</v>
      </c>
      <c r="F599" s="68" t="s">
        <v>1195</v>
      </c>
      <c r="G599" s="68"/>
      <c r="H599" s="68"/>
      <c r="I599" s="68"/>
      <c r="J599" s="68"/>
    </row>
    <row r="600" spans="1:10" ht="15.6" hidden="1" x14ac:dyDescent="0.3">
      <c r="A600" s="68"/>
      <c r="B600" s="68"/>
      <c r="C600" s="68"/>
      <c r="D600" s="68"/>
      <c r="E600" s="339" t="s">
        <v>3047</v>
      </c>
      <c r="F600" s="68" t="s">
        <v>1197</v>
      </c>
      <c r="G600" s="68"/>
      <c r="H600" s="68"/>
      <c r="I600" s="68"/>
      <c r="J600" s="68"/>
    </row>
    <row r="601" spans="1:10" ht="15.6" hidden="1" x14ac:dyDescent="0.3">
      <c r="A601" s="68"/>
      <c r="B601" s="68"/>
      <c r="C601" s="68"/>
      <c r="D601" s="68"/>
      <c r="E601" s="339" t="s">
        <v>3048</v>
      </c>
      <c r="F601" s="68" t="s">
        <v>3049</v>
      </c>
      <c r="G601" s="68"/>
      <c r="H601" s="68"/>
      <c r="I601" s="68"/>
      <c r="J601" s="68"/>
    </row>
    <row r="602" spans="1:10" ht="15.6" hidden="1" x14ac:dyDescent="0.3">
      <c r="A602" s="68"/>
      <c r="B602" s="68"/>
      <c r="C602" s="68"/>
      <c r="D602" s="68"/>
      <c r="E602" s="339" t="s">
        <v>3050</v>
      </c>
      <c r="F602" s="68" t="s">
        <v>1199</v>
      </c>
      <c r="G602" s="68"/>
      <c r="H602" s="68"/>
      <c r="I602" s="68"/>
      <c r="J602" s="68"/>
    </row>
    <row r="603" spans="1:10" ht="15.6" hidden="1" x14ac:dyDescent="0.3">
      <c r="A603" s="68"/>
      <c r="B603" s="68"/>
      <c r="C603" s="68"/>
      <c r="D603" s="68"/>
      <c r="E603" s="339" t="s">
        <v>3051</v>
      </c>
      <c r="F603" s="68" t="s">
        <v>1201</v>
      </c>
      <c r="G603" s="68"/>
      <c r="H603" s="68"/>
      <c r="I603" s="68"/>
      <c r="J603" s="68"/>
    </row>
    <row r="604" spans="1:10" ht="15.6" hidden="1" x14ac:dyDescent="0.3">
      <c r="A604" s="68"/>
      <c r="B604" s="68"/>
      <c r="C604" s="68"/>
      <c r="D604" s="68"/>
      <c r="E604" s="339" t="s">
        <v>3052</v>
      </c>
      <c r="F604" s="68" t="s">
        <v>1203</v>
      </c>
      <c r="G604" s="68"/>
      <c r="H604" s="68"/>
      <c r="I604" s="68"/>
      <c r="J604" s="68"/>
    </row>
    <row r="605" spans="1:10" ht="15.6" hidden="1" x14ac:dyDescent="0.3">
      <c r="A605" s="68"/>
      <c r="B605" s="68"/>
      <c r="C605" s="68"/>
      <c r="D605" s="68"/>
      <c r="E605" s="339" t="s">
        <v>3053</v>
      </c>
      <c r="F605" s="68" t="s">
        <v>1205</v>
      </c>
      <c r="G605" s="68"/>
      <c r="H605" s="68"/>
      <c r="I605" s="68"/>
      <c r="J605" s="68"/>
    </row>
    <row r="606" spans="1:10" ht="15.6" hidden="1" x14ac:dyDescent="0.3">
      <c r="A606" s="68"/>
      <c r="B606" s="68"/>
      <c r="C606" s="68"/>
      <c r="D606" s="68"/>
      <c r="E606" s="339" t="s">
        <v>3054</v>
      </c>
      <c r="F606" s="68" t="s">
        <v>3055</v>
      </c>
      <c r="G606" s="68"/>
      <c r="H606" s="68"/>
      <c r="I606" s="68"/>
      <c r="J606" s="68"/>
    </row>
    <row r="607" spans="1:10" ht="15.6" hidden="1" x14ac:dyDescent="0.3">
      <c r="A607" s="68"/>
      <c r="B607" s="68"/>
      <c r="C607" s="68"/>
      <c r="D607" s="68"/>
      <c r="E607" s="339" t="s">
        <v>3056</v>
      </c>
      <c r="F607" s="68" t="s">
        <v>1207</v>
      </c>
      <c r="G607" s="68"/>
      <c r="H607" s="68"/>
      <c r="I607" s="68"/>
      <c r="J607" s="68"/>
    </row>
    <row r="608" spans="1:10" ht="15.6" hidden="1" x14ac:dyDescent="0.3">
      <c r="A608" s="68"/>
      <c r="B608" s="68"/>
      <c r="C608" s="68"/>
      <c r="D608" s="68"/>
      <c r="E608" s="339" t="s">
        <v>3057</v>
      </c>
      <c r="F608" s="68" t="s">
        <v>1209</v>
      </c>
      <c r="G608" s="68"/>
      <c r="H608" s="68"/>
      <c r="I608" s="68"/>
      <c r="J608" s="68"/>
    </row>
    <row r="609" spans="1:10" ht="15.6" hidden="1" x14ac:dyDescent="0.3">
      <c r="A609" s="68"/>
      <c r="B609" s="68"/>
      <c r="C609" s="68"/>
      <c r="D609" s="68"/>
      <c r="E609" s="339" t="s">
        <v>3058</v>
      </c>
      <c r="F609" s="68" t="s">
        <v>1211</v>
      </c>
      <c r="G609" s="68"/>
      <c r="H609" s="68"/>
      <c r="I609" s="68"/>
      <c r="J609" s="68"/>
    </row>
    <row r="610" spans="1:10" ht="15.6" hidden="1" x14ac:dyDescent="0.3">
      <c r="A610" s="68"/>
      <c r="B610" s="68"/>
      <c r="C610" s="68"/>
      <c r="D610" s="68"/>
      <c r="E610" s="339" t="s">
        <v>3059</v>
      </c>
      <c r="F610" s="68" t="s">
        <v>1213</v>
      </c>
      <c r="G610" s="68"/>
      <c r="H610" s="68"/>
      <c r="I610" s="68"/>
      <c r="J610" s="68"/>
    </row>
    <row r="611" spans="1:10" ht="15.6" hidden="1" x14ac:dyDescent="0.3">
      <c r="A611" s="68"/>
      <c r="B611" s="68"/>
      <c r="C611" s="68"/>
      <c r="D611" s="68"/>
      <c r="E611" s="339" t="s">
        <v>3060</v>
      </c>
      <c r="F611" s="68" t="s">
        <v>3061</v>
      </c>
      <c r="G611" s="68"/>
      <c r="H611" s="68"/>
      <c r="I611" s="68"/>
      <c r="J611" s="68"/>
    </row>
    <row r="612" spans="1:10" ht="15.6" hidden="1" x14ac:dyDescent="0.3">
      <c r="A612" s="68"/>
      <c r="B612" s="68"/>
      <c r="C612" s="68"/>
      <c r="D612" s="68"/>
      <c r="E612" s="339" t="s">
        <v>3062</v>
      </c>
      <c r="F612" s="68" t="s">
        <v>3063</v>
      </c>
      <c r="G612" s="68"/>
      <c r="H612" s="68"/>
      <c r="I612" s="68"/>
      <c r="J612" s="68"/>
    </row>
    <row r="613" spans="1:10" ht="15.6" hidden="1" x14ac:dyDescent="0.3">
      <c r="A613" s="68"/>
      <c r="B613" s="68"/>
      <c r="C613" s="68"/>
      <c r="D613" s="68"/>
      <c r="E613" s="339" t="s">
        <v>3064</v>
      </c>
      <c r="F613" s="68" t="s">
        <v>3065</v>
      </c>
      <c r="G613" s="68"/>
      <c r="H613" s="68"/>
      <c r="I613" s="68"/>
      <c r="J613" s="68"/>
    </row>
    <row r="614" spans="1:10" ht="15.6" hidden="1" x14ac:dyDescent="0.3">
      <c r="A614" s="68"/>
      <c r="B614" s="68"/>
      <c r="C614" s="68"/>
      <c r="D614" s="68"/>
      <c r="E614" s="339" t="s">
        <v>3066</v>
      </c>
      <c r="F614" s="68" t="s">
        <v>3067</v>
      </c>
      <c r="G614" s="68"/>
      <c r="H614" s="68"/>
      <c r="I614" s="68"/>
      <c r="J614" s="68"/>
    </row>
    <row r="615" spans="1:10" ht="15.6" hidden="1" x14ac:dyDescent="0.3">
      <c r="A615" s="68"/>
      <c r="B615" s="68"/>
      <c r="C615" s="68"/>
      <c r="D615" s="68"/>
      <c r="E615" s="339" t="s">
        <v>3068</v>
      </c>
      <c r="F615" s="68" t="s">
        <v>3069</v>
      </c>
      <c r="G615" s="68"/>
      <c r="H615" s="68"/>
      <c r="I615" s="68"/>
      <c r="J615" s="68"/>
    </row>
    <row r="616" spans="1:10" ht="15.6" hidden="1" x14ac:dyDescent="0.3">
      <c r="A616" s="68"/>
      <c r="B616" s="68"/>
      <c r="C616" s="68"/>
      <c r="D616" s="68"/>
      <c r="E616" s="339" t="s">
        <v>3070</v>
      </c>
      <c r="F616" s="68" t="s">
        <v>3071</v>
      </c>
      <c r="G616" s="68"/>
      <c r="H616" s="68"/>
      <c r="I616" s="68"/>
      <c r="J616" s="68"/>
    </row>
    <row r="617" spans="1:10" ht="15.6" hidden="1" x14ac:dyDescent="0.3">
      <c r="A617" s="68"/>
      <c r="B617" s="68"/>
      <c r="C617" s="68"/>
      <c r="D617" s="68"/>
      <c r="E617" s="339" t="s">
        <v>3072</v>
      </c>
      <c r="F617" s="68" t="s">
        <v>3073</v>
      </c>
      <c r="G617" s="68"/>
      <c r="H617" s="68"/>
      <c r="I617" s="68"/>
      <c r="J617" s="68"/>
    </row>
    <row r="618" spans="1:10" ht="15.6" hidden="1" x14ac:dyDescent="0.3">
      <c r="A618" s="68"/>
      <c r="B618" s="68"/>
      <c r="C618" s="68"/>
      <c r="D618" s="68"/>
      <c r="E618" s="339" t="s">
        <v>3074</v>
      </c>
      <c r="F618" s="68" t="s">
        <v>3075</v>
      </c>
      <c r="G618" s="68"/>
      <c r="H618" s="68"/>
      <c r="I618" s="68"/>
      <c r="J618" s="68"/>
    </row>
    <row r="619" spans="1:10" ht="15.6" hidden="1" x14ac:dyDescent="0.3">
      <c r="A619" s="68"/>
      <c r="B619" s="68"/>
      <c r="C619" s="68"/>
      <c r="D619" s="68"/>
      <c r="E619" s="339" t="s">
        <v>3076</v>
      </c>
      <c r="F619" s="68" t="s">
        <v>3077</v>
      </c>
      <c r="G619" s="68"/>
      <c r="H619" s="68"/>
      <c r="I619" s="68"/>
      <c r="J619" s="68"/>
    </row>
    <row r="620" spans="1:10" ht="15.6" hidden="1" x14ac:dyDescent="0.3">
      <c r="A620" s="68"/>
      <c r="B620" s="68"/>
      <c r="C620" s="68"/>
      <c r="D620" s="68"/>
      <c r="E620" s="339" t="s">
        <v>3078</v>
      </c>
      <c r="F620" s="68" t="s">
        <v>3079</v>
      </c>
      <c r="G620" s="68"/>
      <c r="H620" s="68"/>
      <c r="I620" s="68"/>
      <c r="J620" s="68"/>
    </row>
    <row r="621" spans="1:10" ht="15.6" hidden="1" x14ac:dyDescent="0.3">
      <c r="A621" s="68"/>
      <c r="B621" s="68"/>
      <c r="C621" s="68"/>
      <c r="D621" s="68"/>
      <c r="E621" s="339" t="s">
        <v>3080</v>
      </c>
      <c r="F621" s="68" t="s">
        <v>3081</v>
      </c>
      <c r="G621" s="68"/>
      <c r="H621" s="68"/>
      <c r="I621" s="68"/>
      <c r="J621" s="68"/>
    </row>
    <row r="622" spans="1:10" ht="15.6" hidden="1" x14ac:dyDescent="0.3">
      <c r="A622" s="68"/>
      <c r="B622" s="68"/>
      <c r="C622" s="68"/>
      <c r="D622" s="68"/>
      <c r="E622" s="339" t="s">
        <v>3082</v>
      </c>
      <c r="F622" s="68" t="s">
        <v>3083</v>
      </c>
      <c r="G622" s="68"/>
      <c r="H622" s="68"/>
      <c r="I622" s="68"/>
      <c r="J622" s="68"/>
    </row>
    <row r="623" spans="1:10" ht="15.6" hidden="1" x14ac:dyDescent="0.3">
      <c r="A623" s="68"/>
      <c r="B623" s="68"/>
      <c r="C623" s="68"/>
      <c r="D623" s="68"/>
      <c r="E623" s="339" t="s">
        <v>3084</v>
      </c>
      <c r="F623" s="68" t="s">
        <v>3085</v>
      </c>
      <c r="G623" s="68"/>
      <c r="H623" s="68"/>
      <c r="I623" s="68"/>
      <c r="J623" s="68"/>
    </row>
    <row r="624" spans="1:10" ht="15.6" hidden="1" x14ac:dyDescent="0.3">
      <c r="A624" s="68"/>
      <c r="B624" s="68"/>
      <c r="C624" s="68"/>
      <c r="D624" s="68"/>
      <c r="E624" s="339" t="s">
        <v>3086</v>
      </c>
      <c r="F624" s="68" t="s">
        <v>3087</v>
      </c>
      <c r="G624" s="68"/>
      <c r="H624" s="68"/>
      <c r="I624" s="68"/>
      <c r="J624" s="68"/>
    </row>
    <row r="625" spans="1:10" ht="15.6" hidden="1" x14ac:dyDescent="0.3">
      <c r="A625" s="68"/>
      <c r="B625" s="68"/>
      <c r="C625" s="68"/>
      <c r="D625" s="68"/>
      <c r="E625" s="339" t="s">
        <v>3088</v>
      </c>
      <c r="F625" s="68" t="s">
        <v>3089</v>
      </c>
      <c r="G625" s="68"/>
      <c r="H625" s="68"/>
      <c r="I625" s="68"/>
      <c r="J625" s="68"/>
    </row>
    <row r="626" spans="1:10" ht="15.6" hidden="1" x14ac:dyDescent="0.3">
      <c r="A626" s="68"/>
      <c r="B626" s="68"/>
      <c r="C626" s="68"/>
      <c r="D626" s="68"/>
      <c r="E626" s="339" t="s">
        <v>3090</v>
      </c>
      <c r="F626" s="68" t="s">
        <v>3091</v>
      </c>
      <c r="G626" s="68"/>
      <c r="H626" s="68"/>
      <c r="I626" s="68"/>
      <c r="J626" s="68"/>
    </row>
    <row r="627" spans="1:10" ht="15.6" hidden="1" x14ac:dyDescent="0.3">
      <c r="A627" s="68"/>
      <c r="B627" s="68"/>
      <c r="C627" s="68"/>
      <c r="D627" s="68"/>
      <c r="E627" s="339" t="s">
        <v>3092</v>
      </c>
      <c r="F627" s="68" t="s">
        <v>3093</v>
      </c>
      <c r="G627" s="68"/>
      <c r="H627" s="68"/>
      <c r="I627" s="68"/>
      <c r="J627" s="68"/>
    </row>
    <row r="628" spans="1:10" ht="15.6" hidden="1" x14ac:dyDescent="0.3">
      <c r="A628" s="68"/>
      <c r="B628" s="68"/>
      <c r="C628" s="68"/>
      <c r="D628" s="68"/>
      <c r="E628" s="339" t="s">
        <v>3094</v>
      </c>
      <c r="F628" s="68" t="s">
        <v>3095</v>
      </c>
      <c r="G628" s="68"/>
      <c r="H628" s="68"/>
      <c r="I628" s="68"/>
      <c r="J628" s="68"/>
    </row>
    <row r="629" spans="1:10" ht="15.6" hidden="1" x14ac:dyDescent="0.3">
      <c r="A629" s="68"/>
      <c r="B629" s="68"/>
      <c r="C629" s="68"/>
      <c r="D629" s="68"/>
      <c r="E629" s="339" t="s">
        <v>3096</v>
      </c>
      <c r="F629" s="68" t="s">
        <v>1243</v>
      </c>
      <c r="G629" s="68"/>
      <c r="H629" s="68"/>
      <c r="I629" s="68"/>
      <c r="J629" s="68"/>
    </row>
    <row r="630" spans="1:10" ht="15.6" hidden="1" x14ac:dyDescent="0.3">
      <c r="A630" s="68"/>
      <c r="B630" s="68"/>
      <c r="C630" s="68"/>
      <c r="D630" s="68"/>
      <c r="E630" s="339" t="s">
        <v>3097</v>
      </c>
      <c r="F630" s="68" t="s">
        <v>1245</v>
      </c>
      <c r="G630" s="68"/>
      <c r="H630" s="68"/>
      <c r="I630" s="68"/>
      <c r="J630" s="68"/>
    </row>
    <row r="631" spans="1:10" ht="15.6" hidden="1" x14ac:dyDescent="0.3">
      <c r="A631" s="68"/>
      <c r="B631" s="68"/>
      <c r="C631" s="68"/>
      <c r="D631" s="68"/>
      <c r="E631" s="339" t="s">
        <v>3098</v>
      </c>
      <c r="F631" s="68" t="s">
        <v>1247</v>
      </c>
      <c r="G631" s="68"/>
      <c r="H631" s="68"/>
      <c r="I631" s="68"/>
      <c r="J631" s="68"/>
    </row>
    <row r="632" spans="1:10" ht="15.6" hidden="1" x14ac:dyDescent="0.3">
      <c r="A632" s="68"/>
      <c r="B632" s="68"/>
      <c r="C632" s="68"/>
      <c r="D632" s="68"/>
      <c r="E632" s="339" t="s">
        <v>3099</v>
      </c>
      <c r="F632" s="68" t="s">
        <v>3100</v>
      </c>
      <c r="G632" s="68"/>
      <c r="H632" s="68"/>
      <c r="I632" s="68"/>
      <c r="J632" s="68"/>
    </row>
    <row r="633" spans="1:10" ht="15.6" hidden="1" x14ac:dyDescent="0.3">
      <c r="A633" s="68"/>
      <c r="B633" s="68"/>
      <c r="C633" s="68"/>
      <c r="D633" s="68"/>
      <c r="E633" s="339" t="s">
        <v>3101</v>
      </c>
      <c r="F633" s="68" t="s">
        <v>3102</v>
      </c>
      <c r="G633" s="68"/>
      <c r="H633" s="68"/>
      <c r="I633" s="68"/>
      <c r="J633" s="68"/>
    </row>
    <row r="634" spans="1:10" ht="15.6" hidden="1" x14ac:dyDescent="0.3">
      <c r="A634" s="68"/>
      <c r="B634" s="68"/>
      <c r="C634" s="68"/>
      <c r="D634" s="68"/>
      <c r="E634" s="339" t="s">
        <v>3103</v>
      </c>
      <c r="F634" s="68" t="s">
        <v>3104</v>
      </c>
      <c r="G634" s="68"/>
      <c r="H634" s="68"/>
      <c r="I634" s="68"/>
      <c r="J634" s="68"/>
    </row>
    <row r="635" spans="1:10" ht="15.6" hidden="1" x14ac:dyDescent="0.3">
      <c r="A635" s="68"/>
      <c r="B635" s="68"/>
      <c r="C635" s="68"/>
      <c r="D635" s="68"/>
      <c r="E635" s="339" t="s">
        <v>3105</v>
      </c>
      <c r="F635" s="68" t="s">
        <v>3106</v>
      </c>
      <c r="G635" s="68"/>
      <c r="H635" s="68"/>
      <c r="I635" s="68"/>
      <c r="J635" s="68"/>
    </row>
    <row r="636" spans="1:10" ht="15.6" hidden="1" x14ac:dyDescent="0.3">
      <c r="A636" s="68"/>
      <c r="B636" s="68"/>
      <c r="C636" s="68"/>
      <c r="D636" s="68"/>
      <c r="E636" s="339" t="s">
        <v>3107</v>
      </c>
      <c r="F636" s="68" t="s">
        <v>3108</v>
      </c>
      <c r="G636" s="68"/>
      <c r="H636" s="68"/>
      <c r="I636" s="68"/>
      <c r="J636" s="68"/>
    </row>
    <row r="637" spans="1:10" ht="15.6" hidden="1" x14ac:dyDescent="0.3">
      <c r="A637" s="68"/>
      <c r="B637" s="68"/>
      <c r="C637" s="68"/>
      <c r="D637" s="68"/>
      <c r="E637" s="339" t="s">
        <v>3109</v>
      </c>
      <c r="F637" s="68" t="s">
        <v>3110</v>
      </c>
      <c r="G637" s="68"/>
      <c r="H637" s="68"/>
      <c r="I637" s="68"/>
      <c r="J637" s="68"/>
    </row>
    <row r="638" spans="1:10" ht="15.6" hidden="1" x14ac:dyDescent="0.3">
      <c r="A638" s="68"/>
      <c r="B638" s="68"/>
      <c r="C638" s="68"/>
      <c r="D638" s="68"/>
      <c r="E638" s="339" t="s">
        <v>3111</v>
      </c>
      <c r="F638" s="68" t="s">
        <v>3112</v>
      </c>
      <c r="G638" s="68"/>
      <c r="H638" s="68"/>
      <c r="I638" s="68"/>
      <c r="J638" s="68"/>
    </row>
    <row r="639" spans="1:10" ht="15.6" hidden="1" x14ac:dyDescent="0.3">
      <c r="A639" s="68"/>
      <c r="B639" s="68"/>
      <c r="C639" s="68"/>
      <c r="D639" s="68"/>
      <c r="E639" s="339" t="s">
        <v>3113</v>
      </c>
      <c r="F639" s="68" t="s">
        <v>3114</v>
      </c>
      <c r="G639" s="68"/>
      <c r="H639" s="68"/>
      <c r="I639" s="68"/>
      <c r="J639" s="68"/>
    </row>
    <row r="640" spans="1:10" ht="15.6" hidden="1" x14ac:dyDescent="0.3">
      <c r="A640" s="68"/>
      <c r="B640" s="68"/>
      <c r="C640" s="68"/>
      <c r="D640" s="68"/>
      <c r="E640" s="339" t="s">
        <v>3115</v>
      </c>
      <c r="F640" s="68" t="s">
        <v>3116</v>
      </c>
      <c r="G640" s="68"/>
      <c r="H640" s="68"/>
      <c r="I640" s="68"/>
      <c r="J640" s="68"/>
    </row>
    <row r="641" spans="1:10" ht="15.6" hidden="1" x14ac:dyDescent="0.3">
      <c r="A641" s="68"/>
      <c r="B641" s="68"/>
      <c r="C641" s="68"/>
      <c r="D641" s="68"/>
      <c r="E641" s="339" t="s">
        <v>3117</v>
      </c>
      <c r="F641" s="68" t="s">
        <v>3118</v>
      </c>
      <c r="G641" s="68"/>
      <c r="H641" s="68"/>
      <c r="I641" s="68"/>
      <c r="J641" s="68"/>
    </row>
    <row r="642" spans="1:10" ht="15.6" hidden="1" x14ac:dyDescent="0.3">
      <c r="A642" s="68"/>
      <c r="B642" s="68"/>
      <c r="C642" s="68"/>
      <c r="D642" s="68"/>
      <c r="E642" s="339" t="s">
        <v>3119</v>
      </c>
      <c r="F642" s="68" t="s">
        <v>3120</v>
      </c>
      <c r="G642" s="68"/>
      <c r="H642" s="68"/>
      <c r="I642" s="68"/>
      <c r="J642" s="68"/>
    </row>
    <row r="643" spans="1:10" ht="15.6" hidden="1" x14ac:dyDescent="0.3">
      <c r="A643" s="68"/>
      <c r="B643" s="68"/>
      <c r="C643" s="68"/>
      <c r="D643" s="68"/>
      <c r="E643" s="339" t="s">
        <v>3121</v>
      </c>
      <c r="F643" s="68" t="s">
        <v>3122</v>
      </c>
      <c r="G643" s="68"/>
      <c r="H643" s="68"/>
      <c r="I643" s="68"/>
      <c r="J643" s="68"/>
    </row>
    <row r="644" spans="1:10" ht="15.6" hidden="1" x14ac:dyDescent="0.3">
      <c r="A644" s="68"/>
      <c r="B644" s="68"/>
      <c r="C644" s="68"/>
      <c r="D644" s="68"/>
      <c r="E644" s="339" t="s">
        <v>3123</v>
      </c>
      <c r="F644" s="68" t="s">
        <v>3124</v>
      </c>
      <c r="G644" s="68"/>
      <c r="H644" s="68"/>
      <c r="I644" s="68"/>
      <c r="J644" s="68"/>
    </row>
    <row r="645" spans="1:10" ht="15.6" hidden="1" x14ac:dyDescent="0.3">
      <c r="A645" s="68"/>
      <c r="B645" s="68"/>
      <c r="C645" s="68"/>
      <c r="D645" s="68"/>
      <c r="E645" s="339" t="s">
        <v>3125</v>
      </c>
      <c r="F645" s="68" t="s">
        <v>3126</v>
      </c>
      <c r="G645" s="68"/>
      <c r="H645" s="68"/>
      <c r="I645" s="68"/>
      <c r="J645" s="68"/>
    </row>
    <row r="646" spans="1:10" ht="15.6" hidden="1" x14ac:dyDescent="0.3">
      <c r="A646" s="68"/>
      <c r="B646" s="68"/>
      <c r="C646" s="68"/>
      <c r="D646" s="68"/>
      <c r="E646" s="339" t="s">
        <v>3127</v>
      </c>
      <c r="F646" s="68" t="s">
        <v>3128</v>
      </c>
      <c r="G646" s="68"/>
      <c r="H646" s="68"/>
      <c r="I646" s="68"/>
      <c r="J646" s="68"/>
    </row>
    <row r="647" spans="1:10" ht="15.6" hidden="1" x14ac:dyDescent="0.3">
      <c r="A647" s="68"/>
      <c r="B647" s="68"/>
      <c r="C647" s="68"/>
      <c r="D647" s="68"/>
      <c r="E647" s="339" t="s">
        <v>3129</v>
      </c>
      <c r="F647" s="68" t="s">
        <v>3130</v>
      </c>
      <c r="G647" s="68"/>
      <c r="H647" s="68"/>
      <c r="I647" s="68"/>
      <c r="J647" s="68"/>
    </row>
    <row r="648" spans="1:10" ht="15.6" hidden="1" x14ac:dyDescent="0.3">
      <c r="A648" s="68"/>
      <c r="B648" s="68"/>
      <c r="C648" s="68"/>
      <c r="D648" s="68"/>
      <c r="E648" s="339" t="s">
        <v>3131</v>
      </c>
      <c r="F648" s="68" t="s">
        <v>3132</v>
      </c>
      <c r="G648" s="68"/>
      <c r="H648" s="68"/>
      <c r="I648" s="68"/>
      <c r="J648" s="68"/>
    </row>
    <row r="649" spans="1:10" ht="15.6" hidden="1" x14ac:dyDescent="0.3">
      <c r="A649" s="68"/>
      <c r="B649" s="68"/>
      <c r="C649" s="68"/>
      <c r="D649" s="68"/>
      <c r="E649" s="339" t="s">
        <v>3133</v>
      </c>
      <c r="F649" s="68" t="s">
        <v>3134</v>
      </c>
      <c r="G649" s="68"/>
      <c r="H649" s="68"/>
      <c r="I649" s="68"/>
      <c r="J649" s="68"/>
    </row>
    <row r="650" spans="1:10" ht="15.6" hidden="1" x14ac:dyDescent="0.3">
      <c r="A650" s="68"/>
      <c r="B650" s="68"/>
      <c r="C650" s="68"/>
      <c r="D650" s="68"/>
      <c r="E650" s="339" t="s">
        <v>3135</v>
      </c>
      <c r="F650" s="68" t="s">
        <v>3136</v>
      </c>
      <c r="G650" s="68"/>
      <c r="H650" s="68"/>
      <c r="I650" s="68"/>
      <c r="J650" s="68"/>
    </row>
    <row r="651" spans="1:10" ht="15.6" hidden="1" x14ac:dyDescent="0.3">
      <c r="A651" s="68"/>
      <c r="B651" s="68"/>
      <c r="C651" s="68"/>
      <c r="D651" s="68"/>
      <c r="E651" s="339" t="s">
        <v>3137</v>
      </c>
      <c r="F651" s="68" t="s">
        <v>3138</v>
      </c>
      <c r="G651" s="68"/>
      <c r="H651" s="68"/>
      <c r="I651" s="68"/>
      <c r="J651" s="68"/>
    </row>
    <row r="652" spans="1:10" ht="15.6" hidden="1" x14ac:dyDescent="0.3">
      <c r="A652" s="68"/>
      <c r="B652" s="68"/>
      <c r="C652" s="68"/>
      <c r="D652" s="68"/>
      <c r="E652" s="339" t="s">
        <v>3139</v>
      </c>
      <c r="F652" s="68" t="s">
        <v>3140</v>
      </c>
      <c r="G652" s="68"/>
      <c r="H652" s="68"/>
      <c r="I652" s="68"/>
      <c r="J652" s="68"/>
    </row>
    <row r="653" spans="1:10" ht="15.6" hidden="1" x14ac:dyDescent="0.3">
      <c r="A653" s="68"/>
      <c r="B653" s="68"/>
      <c r="C653" s="68"/>
      <c r="D653" s="68"/>
      <c r="E653" s="339" t="s">
        <v>3141</v>
      </c>
      <c r="F653" s="68" t="s">
        <v>3142</v>
      </c>
      <c r="G653" s="68"/>
      <c r="H653" s="68"/>
      <c r="I653" s="68"/>
      <c r="J653" s="68"/>
    </row>
    <row r="654" spans="1:10" ht="15.6" hidden="1" x14ac:dyDescent="0.3">
      <c r="A654" s="68"/>
      <c r="B654" s="68"/>
      <c r="C654" s="68"/>
      <c r="D654" s="68"/>
      <c r="E654" s="339" t="s">
        <v>3143</v>
      </c>
      <c r="F654" s="68" t="s">
        <v>3144</v>
      </c>
      <c r="G654" s="68"/>
      <c r="H654" s="68"/>
      <c r="I654" s="68"/>
      <c r="J654" s="68"/>
    </row>
    <row r="655" spans="1:10" ht="15.6" hidden="1" x14ac:dyDescent="0.3">
      <c r="A655" s="68"/>
      <c r="B655" s="68"/>
      <c r="C655" s="68"/>
      <c r="D655" s="68"/>
      <c r="E655" s="339" t="s">
        <v>3145</v>
      </c>
      <c r="F655" s="68" t="s">
        <v>3146</v>
      </c>
      <c r="G655" s="68"/>
      <c r="H655" s="68"/>
      <c r="I655" s="68"/>
      <c r="J655" s="68"/>
    </row>
    <row r="656" spans="1:10" ht="15.6" hidden="1" x14ac:dyDescent="0.3">
      <c r="A656" s="68"/>
      <c r="B656" s="68"/>
      <c r="C656" s="68"/>
      <c r="D656" s="68"/>
      <c r="E656" s="339" t="s">
        <v>3147</v>
      </c>
      <c r="F656" s="68" t="s">
        <v>3148</v>
      </c>
      <c r="G656" s="68"/>
      <c r="H656" s="68"/>
      <c r="I656" s="68"/>
      <c r="J656" s="68"/>
    </row>
    <row r="657" spans="1:10" ht="15.6" hidden="1" x14ac:dyDescent="0.3">
      <c r="A657" s="68"/>
      <c r="B657" s="68"/>
      <c r="C657" s="68"/>
      <c r="D657" s="68"/>
      <c r="E657" s="339" t="s">
        <v>3149</v>
      </c>
      <c r="F657" s="68" t="s">
        <v>3150</v>
      </c>
      <c r="G657" s="68"/>
      <c r="H657" s="68"/>
      <c r="I657" s="68"/>
      <c r="J657" s="68"/>
    </row>
    <row r="658" spans="1:10" ht="15.6" hidden="1" x14ac:dyDescent="0.3">
      <c r="A658" s="68"/>
      <c r="B658" s="68"/>
      <c r="C658" s="68"/>
      <c r="D658" s="68"/>
      <c r="E658" s="339" t="s">
        <v>3151</v>
      </c>
      <c r="F658" s="68" t="s">
        <v>3152</v>
      </c>
      <c r="G658" s="68"/>
      <c r="H658" s="68"/>
      <c r="I658" s="68"/>
      <c r="J658" s="68"/>
    </row>
    <row r="659" spans="1:10" ht="15.6" hidden="1" x14ac:dyDescent="0.3">
      <c r="A659" s="68"/>
      <c r="B659" s="68"/>
      <c r="C659" s="68"/>
      <c r="D659" s="68"/>
      <c r="E659" s="339" t="s">
        <v>3153</v>
      </c>
      <c r="F659" s="68" t="s">
        <v>3154</v>
      </c>
      <c r="G659" s="68"/>
      <c r="H659" s="68"/>
      <c r="I659" s="68"/>
      <c r="J659" s="68"/>
    </row>
    <row r="660" spans="1:10" ht="15.6" hidden="1" x14ac:dyDescent="0.3">
      <c r="A660" s="68"/>
      <c r="B660" s="68"/>
      <c r="C660" s="68"/>
      <c r="D660" s="68"/>
      <c r="E660" s="339" t="s">
        <v>3155</v>
      </c>
      <c r="F660" s="68" t="s">
        <v>3156</v>
      </c>
      <c r="G660" s="68"/>
      <c r="H660" s="68"/>
      <c r="I660" s="68"/>
      <c r="J660" s="68"/>
    </row>
    <row r="661" spans="1:10" ht="15.6" hidden="1" x14ac:dyDescent="0.3">
      <c r="A661" s="68"/>
      <c r="B661" s="68"/>
      <c r="C661" s="68"/>
      <c r="D661" s="68"/>
      <c r="E661" s="339" t="s">
        <v>3157</v>
      </c>
      <c r="F661" s="68" t="s">
        <v>3158</v>
      </c>
      <c r="G661" s="68"/>
      <c r="H661" s="68"/>
      <c r="I661" s="68"/>
      <c r="J661" s="68"/>
    </row>
    <row r="662" spans="1:10" ht="15.6" hidden="1" x14ac:dyDescent="0.3">
      <c r="A662" s="68"/>
      <c r="B662" s="68"/>
      <c r="C662" s="68"/>
      <c r="D662" s="68"/>
      <c r="E662" s="339" t="s">
        <v>3159</v>
      </c>
      <c r="F662" s="68" t="s">
        <v>3160</v>
      </c>
      <c r="G662" s="68"/>
      <c r="H662" s="68"/>
      <c r="I662" s="68"/>
      <c r="J662" s="68"/>
    </row>
    <row r="663" spans="1:10" ht="15.6" hidden="1" x14ac:dyDescent="0.3">
      <c r="A663" s="68"/>
      <c r="B663" s="68"/>
      <c r="C663" s="68"/>
      <c r="D663" s="68"/>
      <c r="E663" s="339" t="s">
        <v>3161</v>
      </c>
      <c r="F663" s="68" t="s">
        <v>3162</v>
      </c>
      <c r="G663" s="68"/>
      <c r="H663" s="68"/>
      <c r="I663" s="68"/>
      <c r="J663" s="68"/>
    </row>
    <row r="664" spans="1:10" ht="15.6" hidden="1" x14ac:dyDescent="0.3">
      <c r="A664" s="68"/>
      <c r="B664" s="68"/>
      <c r="C664" s="68"/>
      <c r="D664" s="68"/>
      <c r="E664" s="339" t="s">
        <v>3163</v>
      </c>
      <c r="F664" s="68" t="s">
        <v>3164</v>
      </c>
      <c r="G664" s="68"/>
      <c r="H664" s="68"/>
      <c r="I664" s="68"/>
      <c r="J664" s="68"/>
    </row>
    <row r="665" spans="1:10" ht="15.6" hidden="1" x14ac:dyDescent="0.3">
      <c r="A665" s="68"/>
      <c r="B665" s="68"/>
      <c r="C665" s="68"/>
      <c r="D665" s="68"/>
      <c r="E665" s="339" t="s">
        <v>3165</v>
      </c>
      <c r="F665" s="68" t="s">
        <v>3166</v>
      </c>
      <c r="G665" s="68"/>
      <c r="H665" s="68"/>
      <c r="I665" s="68"/>
      <c r="J665" s="68"/>
    </row>
    <row r="666" spans="1:10" ht="15.6" hidden="1" x14ac:dyDescent="0.3">
      <c r="A666" s="68"/>
      <c r="B666" s="68"/>
      <c r="C666" s="68"/>
      <c r="D666" s="68"/>
      <c r="E666" s="339" t="s">
        <v>3167</v>
      </c>
      <c r="F666" s="68" t="s">
        <v>3168</v>
      </c>
      <c r="G666" s="68"/>
      <c r="H666" s="68"/>
      <c r="I666" s="68"/>
      <c r="J666" s="68"/>
    </row>
    <row r="667" spans="1:10" ht="15.6" hidden="1" x14ac:dyDescent="0.3">
      <c r="A667" s="68"/>
      <c r="B667" s="68"/>
      <c r="C667" s="68"/>
      <c r="D667" s="68"/>
      <c r="E667" s="339" t="s">
        <v>3169</v>
      </c>
      <c r="F667" s="68" t="s">
        <v>3170</v>
      </c>
      <c r="G667" s="68"/>
      <c r="H667" s="68"/>
      <c r="I667" s="68"/>
      <c r="J667" s="68"/>
    </row>
    <row r="668" spans="1:10" ht="15.6" hidden="1" x14ac:dyDescent="0.3">
      <c r="A668" s="68"/>
      <c r="B668" s="68"/>
      <c r="C668" s="68"/>
      <c r="D668" s="68"/>
      <c r="E668" s="339" t="s">
        <v>3171</v>
      </c>
      <c r="F668" s="68" t="s">
        <v>3172</v>
      </c>
      <c r="G668" s="68"/>
      <c r="H668" s="68"/>
      <c r="I668" s="68"/>
      <c r="J668" s="68"/>
    </row>
    <row r="669" spans="1:10" ht="15.6" hidden="1" x14ac:dyDescent="0.3">
      <c r="A669" s="68"/>
      <c r="B669" s="68"/>
      <c r="C669" s="68"/>
      <c r="D669" s="68"/>
      <c r="E669" s="339" t="s">
        <v>3173</v>
      </c>
      <c r="F669" s="68" t="s">
        <v>3174</v>
      </c>
      <c r="G669" s="68"/>
      <c r="H669" s="68"/>
      <c r="I669" s="68"/>
      <c r="J669" s="68"/>
    </row>
    <row r="670" spans="1:10" ht="15.6" hidden="1" x14ac:dyDescent="0.3">
      <c r="A670" s="68"/>
      <c r="B670" s="68"/>
      <c r="C670" s="68"/>
      <c r="D670" s="68"/>
      <c r="E670" s="339" t="s">
        <v>3175</v>
      </c>
      <c r="F670" s="68" t="s">
        <v>3176</v>
      </c>
      <c r="G670" s="68"/>
      <c r="H670" s="68"/>
      <c r="I670" s="68"/>
      <c r="J670" s="68"/>
    </row>
    <row r="671" spans="1:10" ht="15.6" hidden="1" x14ac:dyDescent="0.3">
      <c r="A671" s="68"/>
      <c r="B671" s="68"/>
      <c r="C671" s="68"/>
      <c r="D671" s="68"/>
      <c r="E671" s="339" t="s">
        <v>3177</v>
      </c>
      <c r="F671" s="68" t="s">
        <v>3178</v>
      </c>
      <c r="G671" s="68"/>
      <c r="H671" s="68"/>
      <c r="I671" s="68"/>
      <c r="J671" s="68"/>
    </row>
    <row r="672" spans="1:10" ht="15.6" hidden="1" x14ac:dyDescent="0.3">
      <c r="A672" s="68"/>
      <c r="B672" s="68"/>
      <c r="C672" s="68"/>
      <c r="D672" s="68"/>
      <c r="E672" s="339" t="s">
        <v>3179</v>
      </c>
      <c r="F672" s="68" t="s">
        <v>3180</v>
      </c>
      <c r="G672" s="68"/>
      <c r="H672" s="68"/>
      <c r="I672" s="68"/>
      <c r="J672" s="68"/>
    </row>
    <row r="673" spans="1:10" ht="15.6" hidden="1" x14ac:dyDescent="0.3">
      <c r="A673" s="68"/>
      <c r="B673" s="68"/>
      <c r="C673" s="68"/>
      <c r="D673" s="68"/>
      <c r="E673" s="339" t="s">
        <v>3181</v>
      </c>
      <c r="F673" s="68" t="s">
        <v>3182</v>
      </c>
      <c r="G673" s="68"/>
      <c r="H673" s="68"/>
      <c r="I673" s="68"/>
      <c r="J673" s="68"/>
    </row>
    <row r="674" spans="1:10" ht="15.6" hidden="1" x14ac:dyDescent="0.3">
      <c r="A674" s="68"/>
      <c r="B674" s="68"/>
      <c r="C674" s="68"/>
      <c r="D674" s="68"/>
      <c r="E674" s="339" t="s">
        <v>3183</v>
      </c>
      <c r="F674" s="68" t="s">
        <v>3184</v>
      </c>
      <c r="G674" s="68"/>
      <c r="H674" s="68"/>
      <c r="I674" s="68"/>
      <c r="J674" s="68"/>
    </row>
    <row r="675" spans="1:10" ht="15.6" hidden="1" x14ac:dyDescent="0.3">
      <c r="A675" s="68"/>
      <c r="B675" s="68"/>
      <c r="C675" s="68"/>
      <c r="D675" s="68"/>
      <c r="E675" s="339" t="s">
        <v>3185</v>
      </c>
      <c r="F675" s="68" t="s">
        <v>3186</v>
      </c>
      <c r="G675" s="68"/>
      <c r="H675" s="68"/>
      <c r="I675" s="68"/>
      <c r="J675" s="68"/>
    </row>
  </sheetData>
  <mergeCells count="48">
    <mergeCell ref="C56:G56"/>
    <mergeCell ref="B117:F117"/>
    <mergeCell ref="C44:G44"/>
    <mergeCell ref="C45:G45"/>
    <mergeCell ref="B47:G47"/>
    <mergeCell ref="C53:G53"/>
    <mergeCell ref="C54:G54"/>
    <mergeCell ref="C55:G55"/>
    <mergeCell ref="C49:G49"/>
    <mergeCell ref="C50:G50"/>
    <mergeCell ref="C51:G51"/>
    <mergeCell ref="C52:G52"/>
    <mergeCell ref="C43:G43"/>
    <mergeCell ref="B31:D31"/>
    <mergeCell ref="B32:G32"/>
    <mergeCell ref="B33:D33"/>
    <mergeCell ref="C34:G34"/>
    <mergeCell ref="C35:G35"/>
    <mergeCell ref="C36:G36"/>
    <mergeCell ref="C37:G37"/>
    <mergeCell ref="C38:G38"/>
    <mergeCell ref="C39:G39"/>
    <mergeCell ref="B40:D40"/>
    <mergeCell ref="B41:G41"/>
    <mergeCell ref="C30:G30"/>
    <mergeCell ref="C18:G18"/>
    <mergeCell ref="C19:G19"/>
    <mergeCell ref="C20:G20"/>
    <mergeCell ref="E21:G21"/>
    <mergeCell ref="C22:G22"/>
    <mergeCell ref="C23:G23"/>
    <mergeCell ref="B24:D24"/>
    <mergeCell ref="B25:G25"/>
    <mergeCell ref="C27:G27"/>
    <mergeCell ref="C28:G28"/>
    <mergeCell ref="C29:G29"/>
    <mergeCell ref="C17:G17"/>
    <mergeCell ref="B3:G3"/>
    <mergeCell ref="B4:G4"/>
    <mergeCell ref="B5:D5"/>
    <mergeCell ref="B6:G6"/>
    <mergeCell ref="B7:D7"/>
    <mergeCell ref="C8:G8"/>
    <mergeCell ref="C9:G9"/>
    <mergeCell ref="B10:B13"/>
    <mergeCell ref="C14:G14"/>
    <mergeCell ref="C15:G15"/>
    <mergeCell ref="C16:G16"/>
  </mergeCells>
  <dataValidations count="10">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$J$119:$J$120</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$I$119:$I$126</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$H$119:$H$123</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$G$119:$G$121</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G13">
      <formula1>$F$119:$F$579</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F13">
      <formula1>$E$119:$E$575</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E13">
      <formula1>$D$119:$D$178</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D13">
      <formula1>$C$119:$C$139</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C13">
      <formula1>$B$119:$B$124</formula1>
    </dataValidation>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s>
  <hyperlinks>
    <hyperlink ref="A1" location="'5.1.2.e'!A1" display="Regresar"/>
    <hyperlink ref="C38" r:id="rId1"/>
  </hyperlinks>
  <printOptions horizontalCentered="1" verticalCentered="1"/>
  <pageMargins left="0.70866141732283472" right="0.70866141732283472" top="0.74803149606299213" bottom="0.74803149606299213" header="0.31496062992125984" footer="0.31496062992125984"/>
  <pageSetup scale="32" orientation="portrait" r:id="rId2"/>
  <drawing r:id="rId3"/>
  <legacyDrawing r:id="rId4"/>
  <tableParts count="10">
    <tablePart r:id="rId5"/>
    <tablePart r:id="rId6"/>
    <tablePart r:id="rId7"/>
    <tablePart r:id="rId8"/>
    <tablePart r:id="rId9"/>
    <tablePart r:id="rId10"/>
    <tablePart r:id="rId11"/>
    <tablePart r:id="rId12"/>
    <tablePart r:id="rId13"/>
    <tablePart r:id="rId14"/>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dimension ref="A1:N83"/>
  <sheetViews>
    <sheetView showGridLines="0" zoomScale="90" zoomScaleNormal="90" workbookViewId="0">
      <selection activeCell="E24" sqref="E24"/>
    </sheetView>
  </sheetViews>
  <sheetFormatPr baseColWidth="10" defaultColWidth="11.42578125" defaultRowHeight="12.75" x14ac:dyDescent="0.2"/>
  <cols>
    <col min="1" max="1" width="11.42578125" style="2"/>
    <col min="2" max="2" width="31.28515625" style="3" customWidth="1"/>
    <col min="3" max="11" width="13.7109375" style="2" bestFit="1" customWidth="1"/>
    <col min="12" max="16384" width="11.42578125" style="2"/>
  </cols>
  <sheetData>
    <row r="1" spans="1:14" ht="15.6" x14ac:dyDescent="0.3">
      <c r="A1" s="23" t="s">
        <v>32</v>
      </c>
      <c r="D1" s="8"/>
      <c r="E1" s="1667" t="s">
        <v>60</v>
      </c>
      <c r="F1" s="1667"/>
    </row>
    <row r="2" spans="1:14" ht="15.75" x14ac:dyDescent="0.25">
      <c r="A2" s="8"/>
      <c r="B2" s="98" t="s">
        <v>1535</v>
      </c>
    </row>
    <row r="3" spans="1:14" ht="14.45" x14ac:dyDescent="0.3">
      <c r="A3" s="71"/>
      <c r="B3" s="113" t="s">
        <v>14</v>
      </c>
      <c r="C3" s="71"/>
      <c r="D3" s="71"/>
      <c r="E3" s="71"/>
      <c r="F3" s="71"/>
      <c r="G3" s="71"/>
      <c r="H3" s="71"/>
      <c r="I3" s="71"/>
      <c r="J3" s="71"/>
      <c r="K3" s="71"/>
      <c r="L3" s="71"/>
      <c r="M3" s="71"/>
      <c r="N3" s="71"/>
    </row>
    <row r="4" spans="1:14" ht="14.45" x14ac:dyDescent="0.3">
      <c r="A4" s="71"/>
      <c r="B4" s="113" t="s">
        <v>50</v>
      </c>
      <c r="C4" s="71"/>
      <c r="D4" s="71"/>
      <c r="E4" s="71"/>
      <c r="F4" s="71"/>
      <c r="G4" s="71"/>
      <c r="H4" s="71"/>
      <c r="I4" s="71"/>
      <c r="J4" s="71"/>
      <c r="K4" s="71"/>
      <c r="L4" s="71"/>
      <c r="M4" s="71"/>
      <c r="N4" s="71"/>
    </row>
    <row r="5" spans="1:14" ht="15" x14ac:dyDescent="0.25">
      <c r="A5" s="71"/>
      <c r="B5" s="113" t="s">
        <v>473</v>
      </c>
      <c r="C5" s="71"/>
      <c r="D5" s="71"/>
      <c r="E5" s="71"/>
      <c r="F5" s="71"/>
      <c r="G5" s="71"/>
      <c r="H5" s="71"/>
      <c r="I5" s="71"/>
      <c r="J5" s="71"/>
      <c r="K5" s="71"/>
      <c r="L5" s="71"/>
      <c r="M5" s="71"/>
      <c r="N5" s="71"/>
    </row>
    <row r="6" spans="1:14" ht="15" x14ac:dyDescent="0.25">
      <c r="A6" s="71"/>
      <c r="B6" s="123" t="s">
        <v>3197</v>
      </c>
      <c r="C6" s="71"/>
      <c r="D6" s="71"/>
      <c r="E6" s="71"/>
      <c r="F6" s="71"/>
      <c r="G6" s="71"/>
      <c r="H6" s="71"/>
      <c r="I6" s="71"/>
      <c r="J6" s="71"/>
      <c r="K6" s="71"/>
      <c r="L6" s="71"/>
      <c r="M6" s="71"/>
      <c r="N6" s="71"/>
    </row>
    <row r="7" spans="1:14" ht="14.45" x14ac:dyDescent="0.3">
      <c r="A7" s="71"/>
      <c r="B7" s="122"/>
      <c r="C7" s="71"/>
      <c r="D7" s="71"/>
      <c r="E7" s="71"/>
      <c r="F7" s="71"/>
      <c r="G7" s="71"/>
      <c r="H7" s="71"/>
      <c r="I7" s="71"/>
      <c r="J7" s="71"/>
      <c r="K7" s="71"/>
      <c r="L7" s="71"/>
      <c r="M7" s="71"/>
      <c r="N7" s="71"/>
    </row>
    <row r="8" spans="1:14" ht="15" x14ac:dyDescent="0.25">
      <c r="A8" s="71"/>
      <c r="B8" s="10" t="s">
        <v>1595</v>
      </c>
      <c r="C8" s="71"/>
      <c r="D8" s="71"/>
      <c r="E8" s="71"/>
      <c r="F8" s="71"/>
      <c r="G8" s="71"/>
      <c r="H8" s="71"/>
      <c r="I8" s="71"/>
      <c r="J8" s="71"/>
      <c r="K8" s="71"/>
      <c r="L8" s="71"/>
      <c r="M8" s="71"/>
      <c r="N8" s="71"/>
    </row>
    <row r="9" spans="1:14" ht="14.45" x14ac:dyDescent="0.3">
      <c r="A9" s="71"/>
      <c r="B9" s="122"/>
      <c r="C9" s="71"/>
      <c r="D9" s="71"/>
      <c r="E9" s="71"/>
      <c r="F9" s="71"/>
      <c r="G9" s="71"/>
      <c r="H9" s="71"/>
      <c r="I9" s="71"/>
      <c r="J9" s="71"/>
      <c r="K9" s="71"/>
      <c r="L9" s="71"/>
      <c r="M9" s="71"/>
      <c r="N9" s="71"/>
    </row>
    <row r="10" spans="1:14" ht="15" x14ac:dyDescent="0.25">
      <c r="A10" s="71"/>
      <c r="B10" s="716" t="s">
        <v>3813</v>
      </c>
      <c r="C10" s="71"/>
      <c r="D10" s="71"/>
      <c r="E10" s="71"/>
      <c r="F10" s="71"/>
      <c r="G10" s="71"/>
      <c r="H10" s="71"/>
      <c r="I10" s="71"/>
      <c r="J10" s="71"/>
      <c r="K10" s="71"/>
      <c r="L10" s="71"/>
      <c r="M10" s="71"/>
      <c r="N10" s="71"/>
    </row>
    <row r="11" spans="1:14" ht="14.45" x14ac:dyDescent="0.3">
      <c r="A11" s="71"/>
      <c r="B11" s="13" t="s">
        <v>3808</v>
      </c>
      <c r="C11" s="82"/>
      <c r="D11" s="82"/>
      <c r="E11" s="82"/>
      <c r="F11" s="82"/>
      <c r="G11" s="82"/>
      <c r="H11" s="82"/>
      <c r="I11" s="82"/>
      <c r="J11" s="82"/>
      <c r="K11" s="10"/>
      <c r="L11" s="71"/>
      <c r="M11" s="71"/>
      <c r="N11" s="71"/>
    </row>
    <row r="12" spans="1:14" ht="28.9" x14ac:dyDescent="0.3">
      <c r="A12" s="71"/>
      <c r="B12" s="1217" t="s">
        <v>1530</v>
      </c>
      <c r="C12" s="1218">
        <v>2010</v>
      </c>
      <c r="D12" s="1218">
        <v>2011</v>
      </c>
      <c r="E12" s="1218">
        <v>2012</v>
      </c>
      <c r="F12" s="1218">
        <v>2013</v>
      </c>
      <c r="G12" s="1218">
        <v>2014</v>
      </c>
      <c r="H12" s="1218">
        <v>2015</v>
      </c>
      <c r="I12" s="1218">
        <v>2016</v>
      </c>
      <c r="J12" s="1218">
        <v>2017</v>
      </c>
      <c r="K12" s="1218">
        <v>2018</v>
      </c>
      <c r="L12" s="1218">
        <v>2019</v>
      </c>
      <c r="M12" s="71"/>
      <c r="N12" s="71"/>
    </row>
    <row r="13" spans="1:14" ht="14.45" x14ac:dyDescent="0.3">
      <c r="A13" s="71"/>
      <c r="B13" s="1213" t="s">
        <v>1</v>
      </c>
      <c r="C13" s="1214">
        <v>4538307</v>
      </c>
      <c r="D13" s="1214">
        <v>4592346</v>
      </c>
      <c r="E13" s="1214">
        <v>4651166</v>
      </c>
      <c r="F13" s="1214">
        <v>4711986</v>
      </c>
      <c r="G13" s="1214">
        <v>4772098</v>
      </c>
      <c r="H13" s="1214">
        <v>4833752</v>
      </c>
      <c r="I13" s="1214">
        <v>4889762</v>
      </c>
      <c r="J13" s="1214">
        <v>4946700</v>
      </c>
      <c r="K13" s="1214">
        <v>5003673</v>
      </c>
      <c r="L13" s="1214">
        <v>5059730</v>
      </c>
      <c r="M13" s="71"/>
      <c r="N13" s="71"/>
    </row>
    <row r="14" spans="1:14" ht="14.45" x14ac:dyDescent="0.3">
      <c r="A14" s="71"/>
      <c r="B14" s="1213" t="s">
        <v>1531</v>
      </c>
      <c r="C14" s="1214">
        <v>2707278</v>
      </c>
      <c r="D14" s="1214">
        <v>2724276</v>
      </c>
      <c r="E14" s="1214">
        <v>2711859</v>
      </c>
      <c r="F14" s="1214">
        <v>2828482</v>
      </c>
      <c r="G14" s="1214">
        <v>2674720</v>
      </c>
      <c r="H14" s="1214">
        <v>2756432</v>
      </c>
      <c r="I14" s="1214">
        <v>2774204</v>
      </c>
      <c r="J14" s="1214">
        <v>2763435</v>
      </c>
      <c r="K14" s="1214">
        <v>2865938</v>
      </c>
      <c r="L14" s="1214">
        <v>2804898</v>
      </c>
      <c r="M14" s="71"/>
      <c r="N14" s="71"/>
    </row>
    <row r="15" spans="1:14" ht="14.45" x14ac:dyDescent="0.3">
      <c r="A15" s="71"/>
      <c r="B15" s="1213" t="s">
        <v>43</v>
      </c>
      <c r="C15" s="1214">
        <v>654694</v>
      </c>
      <c r="D15" s="1214">
        <v>654841</v>
      </c>
      <c r="E15" s="1214">
        <v>704491</v>
      </c>
      <c r="F15" s="1214">
        <v>747997</v>
      </c>
      <c r="G15" s="1214">
        <v>900394</v>
      </c>
      <c r="H15" s="1214">
        <v>982147</v>
      </c>
      <c r="I15" s="1214">
        <v>970352</v>
      </c>
      <c r="J15" s="1214">
        <v>1030486</v>
      </c>
      <c r="K15" s="1214">
        <v>958521</v>
      </c>
      <c r="L15" s="1214">
        <v>1096559</v>
      </c>
      <c r="M15" s="71"/>
      <c r="N15" s="71"/>
    </row>
    <row r="16" spans="1:14" ht="14.45" x14ac:dyDescent="0.3">
      <c r="A16" s="71"/>
      <c r="B16" s="1213" t="s">
        <v>42</v>
      </c>
      <c r="C16" s="1214">
        <v>667375</v>
      </c>
      <c r="D16" s="1214">
        <v>729162</v>
      </c>
      <c r="E16" s="1214">
        <v>752015</v>
      </c>
      <c r="F16" s="1214">
        <v>685122</v>
      </c>
      <c r="G16" s="1214">
        <v>725608</v>
      </c>
      <c r="H16" s="1214">
        <v>684987</v>
      </c>
      <c r="I16" s="1214">
        <v>717015</v>
      </c>
      <c r="J16" s="1214">
        <v>689024</v>
      </c>
      <c r="K16" s="1214">
        <v>735361</v>
      </c>
      <c r="L16" s="1214">
        <v>760700</v>
      </c>
      <c r="M16" s="71"/>
      <c r="N16" s="71"/>
    </row>
    <row r="17" spans="1:14" ht="14.45" x14ac:dyDescent="0.3">
      <c r="A17" s="71"/>
      <c r="B17" s="1215" t="s">
        <v>1532</v>
      </c>
      <c r="C17" s="1216">
        <v>173042</v>
      </c>
      <c r="D17" s="1216">
        <v>186103</v>
      </c>
      <c r="E17" s="1216">
        <v>218645</v>
      </c>
      <c r="F17" s="1216">
        <v>196127</v>
      </c>
      <c r="G17" s="1216">
        <v>236235</v>
      </c>
      <c r="H17" s="1216">
        <v>164256</v>
      </c>
      <c r="I17" s="1216">
        <v>196933</v>
      </c>
      <c r="J17" s="1216">
        <v>226995</v>
      </c>
      <c r="K17" s="1216">
        <v>228406</v>
      </c>
      <c r="L17" s="1216">
        <v>175320</v>
      </c>
      <c r="M17" s="71"/>
      <c r="N17" s="71"/>
    </row>
    <row r="18" spans="1:14" ht="15" x14ac:dyDescent="0.25">
      <c r="A18" s="71"/>
      <c r="B18" s="1668" t="s">
        <v>3674</v>
      </c>
      <c r="C18" s="1668"/>
      <c r="D18" s="1668"/>
      <c r="E18" s="1668"/>
      <c r="F18" s="1668"/>
      <c r="G18" s="1668"/>
      <c r="H18" s="1668"/>
      <c r="I18" s="1668"/>
      <c r="J18" s="1668"/>
      <c r="K18" s="1668"/>
      <c r="L18" s="1008"/>
      <c r="M18" s="71"/>
      <c r="N18" s="71"/>
    </row>
    <row r="19" spans="1:14" ht="14.45" x14ac:dyDescent="0.3">
      <c r="A19" s="71"/>
      <c r="B19" s="1183" t="s">
        <v>4105</v>
      </c>
      <c r="C19" s="71"/>
      <c r="D19" s="71"/>
      <c r="E19" s="71"/>
      <c r="F19" s="71"/>
      <c r="G19" s="71"/>
      <c r="H19" s="71"/>
      <c r="I19" s="71"/>
      <c r="J19" s="71"/>
      <c r="K19" s="71"/>
      <c r="L19" s="71"/>
      <c r="M19" s="71"/>
      <c r="N19" s="71"/>
    </row>
    <row r="20" spans="1:14" ht="14.45" x14ac:dyDescent="0.3">
      <c r="A20" s="71"/>
      <c r="B20" s="257"/>
      <c r="C20" s="71"/>
      <c r="D20" s="71"/>
      <c r="E20" s="71"/>
      <c r="F20" s="71"/>
      <c r="G20" s="71"/>
      <c r="H20" s="71"/>
      <c r="I20" s="71"/>
      <c r="J20" s="71"/>
      <c r="K20" s="71"/>
      <c r="L20" s="71"/>
      <c r="M20" s="71"/>
      <c r="N20" s="71"/>
    </row>
    <row r="21" spans="1:14" ht="14.45" x14ac:dyDescent="0.3">
      <c r="A21" s="71"/>
      <c r="B21" s="257"/>
      <c r="C21" s="71"/>
      <c r="D21" s="71"/>
      <c r="E21" s="71"/>
      <c r="F21" s="71"/>
      <c r="G21" s="71"/>
      <c r="H21" s="71"/>
      <c r="I21" s="71"/>
      <c r="J21" s="71"/>
      <c r="K21" s="71"/>
      <c r="L21" s="71"/>
      <c r="M21" s="71"/>
      <c r="N21" s="71"/>
    </row>
    <row r="22" spans="1:14" ht="14.45" x14ac:dyDescent="0.3">
      <c r="A22" s="71"/>
      <c r="B22" s="257"/>
      <c r="C22" s="71"/>
      <c r="D22" s="71"/>
      <c r="E22" s="71"/>
      <c r="F22" s="71"/>
      <c r="G22" s="71"/>
      <c r="H22" s="71"/>
      <c r="I22" s="71"/>
      <c r="J22" s="71"/>
      <c r="K22" s="71"/>
      <c r="L22" s="71"/>
      <c r="M22" s="71"/>
      <c r="N22" s="71"/>
    </row>
    <row r="23" spans="1:14" ht="14.45" x14ac:dyDescent="0.3">
      <c r="A23" s="71"/>
      <c r="B23" s="257"/>
      <c r="C23" s="71"/>
      <c r="D23" s="71"/>
      <c r="E23" s="71"/>
      <c r="F23" s="71"/>
      <c r="G23" s="71"/>
      <c r="H23" s="71"/>
      <c r="I23" s="71"/>
      <c r="J23" s="71"/>
      <c r="K23" s="71"/>
      <c r="L23" s="71"/>
      <c r="M23" s="71"/>
      <c r="N23" s="71"/>
    </row>
    <row r="24" spans="1:14" ht="14.45" x14ac:dyDescent="0.3">
      <c r="A24" s="71"/>
      <c r="B24" s="257"/>
      <c r="C24" s="71"/>
      <c r="D24" s="71"/>
      <c r="E24" s="71"/>
      <c r="F24" s="71"/>
      <c r="G24" s="71"/>
      <c r="H24" s="71"/>
      <c r="I24" s="71"/>
      <c r="J24" s="71"/>
      <c r="K24" s="71"/>
      <c r="L24" s="71"/>
      <c r="M24" s="71"/>
      <c r="N24" s="71"/>
    </row>
    <row r="25" spans="1:14" ht="14.45" x14ac:dyDescent="0.3">
      <c r="A25" s="71"/>
      <c r="B25" s="257"/>
      <c r="C25" s="71"/>
      <c r="D25" s="71"/>
      <c r="E25" s="71"/>
      <c r="F25" s="71"/>
      <c r="G25" s="71"/>
      <c r="H25" s="71"/>
      <c r="I25" s="71"/>
      <c r="J25" s="71"/>
      <c r="K25" s="71"/>
      <c r="L25" s="71"/>
      <c r="M25" s="71"/>
      <c r="N25" s="71"/>
    </row>
    <row r="26" spans="1:14" ht="14.45" x14ac:dyDescent="0.3">
      <c r="A26" s="71"/>
      <c r="B26" s="257"/>
      <c r="C26" s="71"/>
      <c r="D26" s="71"/>
      <c r="E26" s="71"/>
      <c r="F26" s="71"/>
      <c r="G26" s="71"/>
      <c r="H26" s="71"/>
      <c r="I26" s="71"/>
      <c r="J26" s="71"/>
      <c r="K26" s="71"/>
      <c r="L26" s="71"/>
      <c r="M26" s="71"/>
      <c r="N26" s="71"/>
    </row>
    <row r="27" spans="1:14" ht="15" x14ac:dyDescent="0.25">
      <c r="A27" s="71"/>
      <c r="B27" s="257"/>
      <c r="C27" s="71"/>
      <c r="D27" s="71"/>
      <c r="E27" s="71"/>
      <c r="F27" s="71"/>
      <c r="G27" s="71"/>
      <c r="H27" s="71"/>
      <c r="I27" s="71"/>
      <c r="J27" s="71"/>
      <c r="K27" s="71"/>
      <c r="L27" s="71"/>
      <c r="M27" s="71"/>
      <c r="N27" s="71"/>
    </row>
    <row r="28" spans="1:14" ht="15" x14ac:dyDescent="0.25">
      <c r="A28" s="71"/>
      <c r="B28" s="257"/>
      <c r="C28" s="71"/>
      <c r="D28" s="71"/>
      <c r="E28" s="71"/>
      <c r="F28" s="71"/>
      <c r="G28" s="71"/>
      <c r="H28" s="71"/>
      <c r="I28" s="71"/>
      <c r="J28" s="71"/>
      <c r="K28" s="71"/>
      <c r="L28" s="71"/>
      <c r="M28" s="71"/>
      <c r="N28" s="71"/>
    </row>
    <row r="29" spans="1:14" ht="15" x14ac:dyDescent="0.25">
      <c r="A29" s="71"/>
      <c r="B29" s="257"/>
      <c r="C29" s="71"/>
      <c r="D29" s="71"/>
      <c r="E29" s="71"/>
      <c r="F29" s="71"/>
      <c r="G29" s="71"/>
      <c r="H29" s="71"/>
      <c r="I29" s="71"/>
      <c r="J29" s="71"/>
      <c r="K29" s="71"/>
      <c r="L29" s="71"/>
      <c r="M29" s="71"/>
      <c r="N29" s="71"/>
    </row>
    <row r="30" spans="1:14" ht="15" x14ac:dyDescent="0.25">
      <c r="A30" s="71"/>
      <c r="B30" s="257"/>
      <c r="C30" s="71"/>
      <c r="D30" s="71"/>
      <c r="E30" s="71"/>
      <c r="F30" s="71"/>
      <c r="G30" s="71"/>
      <c r="H30" s="71"/>
      <c r="I30" s="71"/>
      <c r="J30" s="71"/>
      <c r="K30" s="71"/>
      <c r="L30" s="71"/>
      <c r="M30" s="71"/>
      <c r="N30" s="71"/>
    </row>
    <row r="31" spans="1:14" ht="15" x14ac:dyDescent="0.25">
      <c r="A31" s="71"/>
      <c r="B31" s="257"/>
      <c r="C31" s="71"/>
      <c r="D31" s="71"/>
      <c r="E31" s="71"/>
      <c r="F31" s="71"/>
      <c r="G31" s="71"/>
      <c r="H31" s="71"/>
      <c r="I31" s="71"/>
      <c r="J31" s="71"/>
      <c r="K31" s="71"/>
      <c r="L31" s="71"/>
      <c r="M31" s="71"/>
      <c r="N31" s="71"/>
    </row>
    <row r="32" spans="1:14" ht="15" x14ac:dyDescent="0.25">
      <c r="A32" s="71"/>
      <c r="B32" s="257"/>
      <c r="C32" s="71"/>
      <c r="D32" s="71"/>
      <c r="E32" s="71"/>
      <c r="F32" s="71"/>
      <c r="G32" s="71"/>
      <c r="H32" s="71"/>
      <c r="I32" s="71"/>
      <c r="J32" s="71"/>
      <c r="K32" s="71"/>
      <c r="L32" s="71"/>
      <c r="M32" s="71"/>
      <c r="N32" s="71"/>
    </row>
    <row r="33" spans="1:14" ht="15" x14ac:dyDescent="0.25">
      <c r="A33" s="71"/>
      <c r="B33" s="257"/>
      <c r="C33" s="71"/>
      <c r="D33" s="71"/>
      <c r="E33" s="71"/>
      <c r="F33" s="71"/>
      <c r="G33" s="71"/>
      <c r="H33" s="71"/>
      <c r="I33" s="71"/>
      <c r="J33" s="71"/>
      <c r="K33" s="71"/>
      <c r="L33" s="71"/>
      <c r="M33" s="71"/>
      <c r="N33" s="71"/>
    </row>
    <row r="34" spans="1:14" ht="15" x14ac:dyDescent="0.25">
      <c r="A34" s="71"/>
      <c r="B34" s="257"/>
      <c r="C34" s="71"/>
      <c r="D34" s="71"/>
      <c r="E34" s="71"/>
      <c r="F34" s="71"/>
      <c r="G34" s="71"/>
      <c r="H34" s="71"/>
      <c r="I34" s="71"/>
      <c r="J34" s="71"/>
      <c r="K34" s="71"/>
      <c r="L34" s="71"/>
      <c r="M34" s="71"/>
      <c r="N34" s="71"/>
    </row>
    <row r="35" spans="1:14" ht="15" x14ac:dyDescent="0.25">
      <c r="A35" s="71"/>
      <c r="B35" s="257"/>
      <c r="C35" s="71"/>
      <c r="D35" s="71"/>
      <c r="E35" s="71"/>
      <c r="F35" s="71"/>
      <c r="G35" s="71"/>
      <c r="H35" s="71"/>
      <c r="I35" s="71"/>
      <c r="J35" s="71"/>
      <c r="K35" s="71"/>
      <c r="L35" s="71"/>
      <c r="M35" s="71"/>
      <c r="N35" s="71"/>
    </row>
    <row r="36" spans="1:14" ht="15" x14ac:dyDescent="0.25">
      <c r="A36" s="71"/>
      <c r="B36" s="257"/>
      <c r="C36" s="71"/>
      <c r="D36" s="71"/>
      <c r="E36" s="71"/>
      <c r="F36" s="71"/>
      <c r="G36" s="71"/>
      <c r="H36" s="71"/>
      <c r="I36" s="71"/>
      <c r="J36" s="71"/>
      <c r="K36" s="71"/>
      <c r="L36" s="71"/>
      <c r="M36" s="71"/>
      <c r="N36" s="71"/>
    </row>
    <row r="37" spans="1:14" ht="15" x14ac:dyDescent="0.25">
      <c r="A37" s="71"/>
      <c r="B37" s="257"/>
      <c r="C37" s="71"/>
      <c r="D37" s="71"/>
      <c r="E37" s="71"/>
      <c r="F37" s="71"/>
      <c r="G37" s="71"/>
      <c r="H37" s="71"/>
      <c r="I37" s="71"/>
      <c r="J37" s="71"/>
      <c r="K37" s="71"/>
      <c r="L37" s="71"/>
      <c r="M37" s="71"/>
      <c r="N37" s="71"/>
    </row>
    <row r="38" spans="1:14" ht="15" x14ac:dyDescent="0.25">
      <c r="A38" s="71"/>
      <c r="B38" s="257"/>
      <c r="C38" s="71"/>
      <c r="D38" s="71"/>
      <c r="E38" s="71"/>
      <c r="F38" s="71"/>
      <c r="G38" s="71"/>
      <c r="H38" s="71"/>
      <c r="I38" s="71"/>
      <c r="J38" s="71"/>
      <c r="K38" s="71"/>
      <c r="L38" s="71"/>
      <c r="M38" s="71"/>
      <c r="N38" s="71"/>
    </row>
    <row r="39" spans="1:14" ht="15" x14ac:dyDescent="0.25">
      <c r="A39" s="71"/>
      <c r="B39" s="257"/>
      <c r="C39" s="71"/>
      <c r="D39" s="71"/>
      <c r="E39" s="71"/>
      <c r="F39" s="71"/>
      <c r="G39" s="71"/>
      <c r="H39" s="71"/>
      <c r="I39" s="71"/>
      <c r="J39" s="71"/>
      <c r="K39" s="71"/>
      <c r="L39" s="71"/>
      <c r="M39" s="71"/>
      <c r="N39" s="71"/>
    </row>
    <row r="40" spans="1:14" ht="15" x14ac:dyDescent="0.25">
      <c r="A40" s="71"/>
      <c r="B40" s="257"/>
      <c r="C40" s="71"/>
      <c r="D40" s="71"/>
      <c r="E40" s="71"/>
      <c r="F40" s="71"/>
      <c r="G40" s="71"/>
      <c r="H40" s="71"/>
      <c r="I40" s="71"/>
      <c r="J40" s="71"/>
      <c r="K40" s="71"/>
      <c r="L40" s="71"/>
      <c r="M40" s="71"/>
      <c r="N40" s="71"/>
    </row>
    <row r="41" spans="1:14" ht="15" x14ac:dyDescent="0.25">
      <c r="A41" s="71"/>
      <c r="B41" s="257"/>
      <c r="C41" s="71"/>
      <c r="D41" s="71"/>
      <c r="E41" s="71"/>
      <c r="F41" s="71"/>
      <c r="G41" s="71"/>
      <c r="H41" s="71"/>
      <c r="I41" s="71"/>
      <c r="J41" s="71"/>
      <c r="K41" s="71"/>
      <c r="L41" s="71"/>
      <c r="M41" s="71"/>
      <c r="N41" s="71"/>
    </row>
    <row r="42" spans="1:14" ht="15" x14ac:dyDescent="0.25">
      <c r="A42" s="71"/>
      <c r="B42" s="257"/>
      <c r="C42" s="71"/>
      <c r="D42" s="71"/>
      <c r="E42" s="71"/>
      <c r="F42" s="71"/>
      <c r="G42" s="71"/>
      <c r="H42" s="71"/>
      <c r="I42" s="71"/>
      <c r="J42" s="71"/>
      <c r="K42" s="71"/>
      <c r="L42" s="71"/>
      <c r="M42" s="71"/>
      <c r="N42" s="71"/>
    </row>
    <row r="43" spans="1:14" ht="15" x14ac:dyDescent="0.25">
      <c r="A43" s="71"/>
      <c r="B43" s="257"/>
      <c r="C43" s="71"/>
      <c r="D43" s="71"/>
      <c r="E43" s="71"/>
      <c r="F43" s="71"/>
      <c r="G43" s="71"/>
      <c r="H43" s="71"/>
      <c r="I43" s="71"/>
      <c r="J43" s="71"/>
      <c r="K43" s="71"/>
      <c r="L43" s="71"/>
      <c r="M43" s="71"/>
      <c r="N43" s="71"/>
    </row>
    <row r="44" spans="1:14" ht="15" x14ac:dyDescent="0.25">
      <c r="A44" s="71"/>
      <c r="B44" s="257"/>
      <c r="C44" s="71"/>
      <c r="D44" s="71"/>
      <c r="E44" s="71"/>
      <c r="F44" s="71"/>
      <c r="G44" s="71"/>
      <c r="H44" s="71"/>
      <c r="I44" s="71"/>
      <c r="J44" s="71"/>
      <c r="K44" s="71"/>
      <c r="L44" s="71"/>
      <c r="M44" s="71"/>
      <c r="N44" s="71"/>
    </row>
    <row r="45" spans="1:14" ht="15" x14ac:dyDescent="0.25">
      <c r="A45" s="71"/>
      <c r="B45" s="257"/>
      <c r="C45" s="71"/>
      <c r="D45" s="71"/>
      <c r="E45" s="71"/>
      <c r="F45" s="71"/>
      <c r="G45" s="71"/>
      <c r="H45" s="71"/>
      <c r="I45" s="71"/>
      <c r="J45" s="71"/>
      <c r="K45" s="71"/>
      <c r="L45" s="71"/>
      <c r="M45" s="71"/>
      <c r="N45" s="71"/>
    </row>
    <row r="46" spans="1:14" ht="15" x14ac:dyDescent="0.25">
      <c r="A46" s="71"/>
      <c r="B46" s="257"/>
      <c r="C46" s="71"/>
      <c r="D46" s="71"/>
      <c r="E46" s="71"/>
      <c r="F46" s="71"/>
      <c r="G46" s="71"/>
      <c r="H46" s="71"/>
      <c r="I46" s="71"/>
      <c r="J46" s="71"/>
      <c r="K46" s="71"/>
      <c r="L46" s="71"/>
      <c r="M46" s="71"/>
      <c r="N46" s="71"/>
    </row>
    <row r="47" spans="1:14" ht="15" x14ac:dyDescent="0.25">
      <c r="A47" s="71"/>
      <c r="B47" s="257"/>
      <c r="C47" s="71"/>
      <c r="D47" s="71"/>
      <c r="E47" s="71"/>
      <c r="F47" s="71"/>
      <c r="G47" s="71"/>
      <c r="H47" s="71"/>
      <c r="I47" s="71"/>
      <c r="J47" s="71"/>
      <c r="K47" s="71"/>
      <c r="L47" s="71"/>
      <c r="M47" s="71"/>
      <c r="N47" s="71"/>
    </row>
    <row r="48" spans="1:14" ht="15" x14ac:dyDescent="0.25">
      <c r="A48" s="71"/>
      <c r="B48" s="257"/>
      <c r="C48" s="71"/>
      <c r="D48" s="71"/>
      <c r="E48" s="71"/>
      <c r="F48" s="71"/>
      <c r="G48" s="71"/>
      <c r="H48" s="71"/>
      <c r="I48" s="71"/>
      <c r="J48" s="71"/>
      <c r="K48" s="71"/>
      <c r="L48" s="71"/>
      <c r="M48" s="71"/>
      <c r="N48" s="71"/>
    </row>
    <row r="49" spans="1:14" ht="15" x14ac:dyDescent="0.25">
      <c r="A49" s="71"/>
      <c r="B49" s="257"/>
      <c r="C49" s="71"/>
      <c r="D49" s="71"/>
      <c r="E49" s="71"/>
      <c r="F49" s="71"/>
      <c r="G49" s="71"/>
      <c r="H49" s="71"/>
      <c r="I49" s="71"/>
      <c r="J49" s="71"/>
      <c r="K49" s="71"/>
      <c r="L49" s="71"/>
      <c r="M49" s="71"/>
      <c r="N49" s="71"/>
    </row>
    <row r="50" spans="1:14" ht="15" x14ac:dyDescent="0.25">
      <c r="A50" s="71"/>
      <c r="B50" s="257"/>
      <c r="C50" s="71"/>
      <c r="D50" s="71"/>
      <c r="E50" s="71"/>
      <c r="F50" s="71"/>
      <c r="G50" s="71"/>
      <c r="H50" s="71"/>
      <c r="I50" s="71"/>
      <c r="J50" s="71"/>
      <c r="K50" s="71"/>
      <c r="L50" s="71"/>
      <c r="M50" s="71"/>
      <c r="N50" s="71"/>
    </row>
    <row r="51" spans="1:14" ht="15" x14ac:dyDescent="0.25">
      <c r="A51" s="71"/>
      <c r="B51" s="257"/>
      <c r="C51" s="71"/>
      <c r="D51" s="71"/>
      <c r="E51" s="71"/>
      <c r="F51" s="71"/>
      <c r="G51" s="71"/>
      <c r="H51" s="71"/>
      <c r="I51" s="71"/>
      <c r="J51" s="71"/>
      <c r="K51" s="71"/>
      <c r="L51" s="71"/>
      <c r="M51" s="71"/>
      <c r="N51" s="71"/>
    </row>
    <row r="52" spans="1:14" ht="15" x14ac:dyDescent="0.25">
      <c r="A52" s="71"/>
      <c r="B52" s="257"/>
      <c r="C52" s="71"/>
      <c r="D52" s="71"/>
      <c r="E52" s="71"/>
      <c r="F52" s="71"/>
      <c r="G52" s="71"/>
      <c r="H52" s="71"/>
      <c r="I52" s="71"/>
      <c r="J52" s="71"/>
      <c r="K52" s="71"/>
      <c r="L52" s="71"/>
      <c r="M52" s="71"/>
      <c r="N52" s="71"/>
    </row>
    <row r="53" spans="1:14" ht="15" x14ac:dyDescent="0.25">
      <c r="A53" s="71"/>
      <c r="B53" s="257"/>
      <c r="C53" s="71"/>
      <c r="D53" s="71"/>
      <c r="E53" s="71"/>
      <c r="F53" s="71"/>
      <c r="G53" s="71"/>
      <c r="H53" s="71"/>
      <c r="I53" s="71"/>
      <c r="J53" s="71"/>
      <c r="K53" s="71"/>
      <c r="L53" s="71"/>
      <c r="M53" s="71"/>
      <c r="N53" s="71"/>
    </row>
    <row r="54" spans="1:14" ht="15" x14ac:dyDescent="0.25">
      <c r="A54" s="71"/>
      <c r="B54" s="257"/>
      <c r="C54" s="71"/>
      <c r="D54" s="71"/>
      <c r="E54" s="71"/>
      <c r="F54" s="71"/>
      <c r="G54" s="71"/>
      <c r="H54" s="71"/>
      <c r="I54" s="71"/>
      <c r="J54" s="71"/>
      <c r="K54" s="71"/>
      <c r="L54" s="71"/>
      <c r="M54" s="71"/>
      <c r="N54" s="71"/>
    </row>
    <row r="55" spans="1:14" ht="15" x14ac:dyDescent="0.25">
      <c r="A55" s="71"/>
      <c r="B55" s="257"/>
      <c r="C55" s="71"/>
      <c r="D55" s="71"/>
      <c r="E55" s="71"/>
      <c r="F55" s="71"/>
      <c r="G55" s="71"/>
      <c r="H55" s="71"/>
      <c r="I55" s="71"/>
      <c r="J55" s="71"/>
      <c r="K55" s="71"/>
      <c r="L55" s="71"/>
      <c r="M55" s="71"/>
      <c r="N55" s="71"/>
    </row>
    <row r="56" spans="1:14" ht="15" x14ac:dyDescent="0.25">
      <c r="A56" s="71"/>
      <c r="B56" s="257"/>
      <c r="C56" s="71"/>
      <c r="D56" s="71"/>
      <c r="E56" s="71"/>
      <c r="F56" s="71"/>
      <c r="G56" s="71"/>
      <c r="H56" s="71"/>
      <c r="I56" s="71"/>
      <c r="J56" s="71"/>
      <c r="K56" s="71"/>
      <c r="L56" s="71"/>
      <c r="M56" s="71"/>
      <c r="N56" s="71"/>
    </row>
    <row r="57" spans="1:14" ht="15" x14ac:dyDescent="0.25">
      <c r="A57" s="71"/>
      <c r="B57" s="257"/>
      <c r="C57" s="71"/>
      <c r="D57" s="71"/>
      <c r="E57" s="71"/>
      <c r="F57" s="71"/>
      <c r="G57" s="71"/>
      <c r="H57" s="71"/>
      <c r="I57" s="71"/>
      <c r="J57" s="71"/>
      <c r="K57" s="71"/>
      <c r="L57" s="71"/>
      <c r="M57" s="71"/>
      <c r="N57" s="71"/>
    </row>
    <row r="58" spans="1:14" ht="15" x14ac:dyDescent="0.25">
      <c r="A58" s="71"/>
      <c r="B58" s="257"/>
      <c r="C58" s="71"/>
      <c r="D58" s="71"/>
      <c r="E58" s="71"/>
      <c r="F58" s="71"/>
      <c r="G58" s="71"/>
      <c r="H58" s="71"/>
      <c r="I58" s="71"/>
      <c r="J58" s="71"/>
      <c r="K58" s="71"/>
      <c r="L58" s="71"/>
      <c r="M58" s="71"/>
      <c r="N58" s="71"/>
    </row>
    <row r="59" spans="1:14" ht="15" x14ac:dyDescent="0.25">
      <c r="A59" s="71"/>
      <c r="B59" s="257"/>
      <c r="C59" s="71"/>
      <c r="D59" s="71"/>
      <c r="E59" s="71"/>
      <c r="F59" s="71"/>
      <c r="G59" s="71"/>
      <c r="H59" s="71"/>
      <c r="I59" s="71"/>
      <c r="J59" s="71"/>
      <c r="K59" s="71"/>
      <c r="L59" s="71"/>
      <c r="M59" s="71"/>
      <c r="N59" s="71"/>
    </row>
    <row r="60" spans="1:14" ht="15" x14ac:dyDescent="0.25">
      <c r="A60" s="71"/>
      <c r="B60" s="257"/>
      <c r="C60" s="71"/>
      <c r="D60" s="71"/>
      <c r="E60" s="71"/>
      <c r="F60" s="71"/>
      <c r="G60" s="71"/>
      <c r="H60" s="71"/>
      <c r="I60" s="71"/>
      <c r="J60" s="71"/>
      <c r="K60" s="71"/>
      <c r="L60" s="71"/>
      <c r="M60" s="71"/>
      <c r="N60" s="71"/>
    </row>
    <row r="61" spans="1:14" ht="15" x14ac:dyDescent="0.25">
      <c r="A61" s="71"/>
      <c r="B61" s="257"/>
      <c r="C61" s="71"/>
      <c r="D61" s="71"/>
      <c r="E61" s="71"/>
      <c r="F61" s="71"/>
      <c r="G61" s="71"/>
      <c r="H61" s="71"/>
      <c r="I61" s="71"/>
      <c r="J61" s="71"/>
      <c r="K61" s="71"/>
      <c r="L61" s="71"/>
      <c r="M61" s="71"/>
      <c r="N61" s="71"/>
    </row>
    <row r="62" spans="1:14" ht="15" x14ac:dyDescent="0.25">
      <c r="A62" s="71"/>
      <c r="B62" s="257"/>
      <c r="C62" s="71"/>
      <c r="D62" s="71"/>
      <c r="E62" s="71"/>
      <c r="F62" s="71"/>
      <c r="G62" s="71"/>
      <c r="H62" s="71"/>
      <c r="I62" s="71"/>
      <c r="J62" s="71"/>
      <c r="K62" s="71"/>
      <c r="L62" s="71"/>
      <c r="M62" s="71"/>
      <c r="N62" s="71"/>
    </row>
    <row r="63" spans="1:14" ht="15" x14ac:dyDescent="0.25">
      <c r="A63" s="71"/>
      <c r="B63" s="257"/>
      <c r="C63" s="71"/>
      <c r="D63" s="71"/>
      <c r="E63" s="71"/>
      <c r="F63" s="71"/>
      <c r="G63" s="71"/>
      <c r="H63" s="71"/>
      <c r="I63" s="71"/>
      <c r="J63" s="71"/>
      <c r="K63" s="71"/>
      <c r="L63" s="71"/>
      <c r="M63" s="71"/>
      <c r="N63" s="71"/>
    </row>
    <row r="64" spans="1:14" ht="15" x14ac:dyDescent="0.25">
      <c r="A64" s="71"/>
      <c r="B64" s="257"/>
      <c r="C64" s="71"/>
      <c r="D64" s="71"/>
      <c r="E64" s="71"/>
      <c r="F64" s="71"/>
      <c r="G64" s="71"/>
      <c r="H64" s="71"/>
      <c r="I64" s="71"/>
      <c r="J64" s="71"/>
      <c r="K64" s="71"/>
      <c r="L64" s="71"/>
      <c r="M64" s="71"/>
      <c r="N64" s="71"/>
    </row>
    <row r="65" spans="1:14" ht="15" x14ac:dyDescent="0.25">
      <c r="A65" s="71"/>
      <c r="B65" s="257"/>
      <c r="C65" s="71"/>
      <c r="D65" s="71"/>
      <c r="E65" s="71"/>
      <c r="F65" s="71"/>
      <c r="G65" s="71"/>
      <c r="H65" s="71"/>
      <c r="I65" s="71"/>
      <c r="J65" s="71"/>
      <c r="K65" s="71"/>
      <c r="L65" s="71"/>
      <c r="M65" s="71"/>
      <c r="N65" s="71"/>
    </row>
    <row r="66" spans="1:14" ht="15" x14ac:dyDescent="0.25">
      <c r="A66" s="71"/>
      <c r="B66" s="257"/>
      <c r="C66" s="71"/>
      <c r="D66" s="71"/>
      <c r="E66" s="71"/>
      <c r="F66" s="71"/>
      <c r="G66" s="71"/>
      <c r="H66" s="71"/>
      <c r="I66" s="71"/>
      <c r="J66" s="71"/>
      <c r="K66" s="71"/>
      <c r="L66" s="71"/>
      <c r="M66" s="71"/>
      <c r="N66" s="71"/>
    </row>
    <row r="67" spans="1:14" ht="15" x14ac:dyDescent="0.25">
      <c r="A67" s="71"/>
      <c r="B67" s="257"/>
      <c r="C67" s="71"/>
      <c r="D67" s="71"/>
      <c r="E67" s="71"/>
      <c r="F67" s="71"/>
      <c r="G67" s="71"/>
      <c r="H67" s="71"/>
      <c r="I67" s="71"/>
      <c r="J67" s="71"/>
      <c r="K67" s="71"/>
      <c r="L67" s="71"/>
      <c r="M67" s="71"/>
      <c r="N67" s="71"/>
    </row>
    <row r="68" spans="1:14" ht="15" x14ac:dyDescent="0.25">
      <c r="A68" s="71"/>
      <c r="B68" s="257"/>
      <c r="C68" s="71"/>
      <c r="D68" s="71"/>
      <c r="E68" s="71"/>
      <c r="F68" s="71"/>
      <c r="G68" s="71"/>
      <c r="H68" s="71"/>
      <c r="I68" s="71"/>
      <c r="J68" s="71"/>
      <c r="K68" s="71"/>
      <c r="L68" s="71"/>
      <c r="M68" s="71"/>
      <c r="N68" s="71"/>
    </row>
    <row r="69" spans="1:14" ht="15" x14ac:dyDescent="0.25">
      <c r="A69" s="71"/>
      <c r="B69" s="257"/>
      <c r="C69" s="71"/>
      <c r="D69" s="71"/>
      <c r="E69" s="71"/>
      <c r="F69" s="71"/>
      <c r="G69" s="71"/>
      <c r="H69" s="71"/>
      <c r="I69" s="71"/>
      <c r="J69" s="71"/>
      <c r="K69" s="71"/>
      <c r="L69" s="71"/>
      <c r="M69" s="71"/>
      <c r="N69" s="71"/>
    </row>
    <row r="70" spans="1:14" ht="15" x14ac:dyDescent="0.25">
      <c r="A70" s="71"/>
      <c r="B70" s="257"/>
      <c r="C70" s="71"/>
      <c r="D70" s="71"/>
      <c r="E70" s="71"/>
      <c r="F70" s="71"/>
      <c r="G70" s="71"/>
      <c r="H70" s="71"/>
      <c r="I70" s="71"/>
      <c r="J70" s="71"/>
      <c r="K70" s="71"/>
      <c r="L70" s="71"/>
      <c r="M70" s="71"/>
      <c r="N70" s="71"/>
    </row>
    <row r="71" spans="1:14" ht="15" x14ac:dyDescent="0.25">
      <c r="A71" s="71"/>
      <c r="B71" s="257"/>
      <c r="C71" s="71"/>
      <c r="D71" s="71"/>
      <c r="E71" s="71"/>
      <c r="F71" s="71"/>
      <c r="G71" s="71"/>
      <c r="H71" s="71"/>
      <c r="I71" s="71"/>
      <c r="J71" s="71"/>
      <c r="K71" s="71"/>
      <c r="L71" s="71"/>
      <c r="M71" s="71"/>
      <c r="N71" s="71"/>
    </row>
    <row r="72" spans="1:14" ht="15" x14ac:dyDescent="0.25">
      <c r="A72" s="71"/>
      <c r="B72" s="257"/>
      <c r="C72" s="71"/>
      <c r="D72" s="71"/>
      <c r="E72" s="71"/>
      <c r="F72" s="71"/>
      <c r="G72" s="71"/>
      <c r="H72" s="71"/>
      <c r="I72" s="71"/>
      <c r="J72" s="71"/>
      <c r="K72" s="71"/>
      <c r="L72" s="71"/>
      <c r="M72" s="71"/>
      <c r="N72" s="71"/>
    </row>
    <row r="73" spans="1:14" ht="15" x14ac:dyDescent="0.25">
      <c r="A73" s="71"/>
      <c r="B73" s="257"/>
      <c r="C73" s="71"/>
      <c r="D73" s="71"/>
      <c r="E73" s="71"/>
      <c r="F73" s="71"/>
      <c r="G73" s="71"/>
      <c r="H73" s="71"/>
      <c r="I73" s="71"/>
      <c r="J73" s="71"/>
      <c r="K73" s="71"/>
      <c r="L73" s="71"/>
      <c r="M73" s="71"/>
      <c r="N73" s="71"/>
    </row>
    <row r="74" spans="1:14" ht="15" x14ac:dyDescent="0.25">
      <c r="A74" s="71"/>
      <c r="B74" s="257"/>
      <c r="C74" s="71"/>
      <c r="D74" s="71"/>
      <c r="E74" s="71"/>
      <c r="F74" s="71"/>
      <c r="G74" s="71"/>
      <c r="H74" s="71"/>
      <c r="I74" s="71"/>
      <c r="J74" s="71"/>
      <c r="K74" s="71"/>
      <c r="L74" s="71"/>
      <c r="M74" s="71"/>
      <c r="N74" s="71"/>
    </row>
    <row r="75" spans="1:14" ht="15" x14ac:dyDescent="0.25">
      <c r="A75" s="71"/>
      <c r="B75" s="257"/>
      <c r="C75" s="71"/>
      <c r="D75" s="71"/>
      <c r="E75" s="71"/>
      <c r="F75" s="71"/>
      <c r="G75" s="71"/>
      <c r="H75" s="71"/>
      <c r="I75" s="71"/>
      <c r="J75" s="71"/>
      <c r="K75" s="71"/>
      <c r="L75" s="71"/>
      <c r="M75" s="71"/>
      <c r="N75" s="71"/>
    </row>
    <row r="76" spans="1:14" ht="15" x14ac:dyDescent="0.25">
      <c r="A76" s="71"/>
      <c r="B76" s="257"/>
      <c r="C76" s="71"/>
      <c r="D76" s="71"/>
      <c r="E76" s="71"/>
      <c r="F76" s="71"/>
      <c r="G76" s="71"/>
      <c r="H76" s="71"/>
      <c r="I76" s="71"/>
      <c r="J76" s="71"/>
      <c r="K76" s="71"/>
      <c r="L76" s="71"/>
      <c r="M76" s="71"/>
      <c r="N76" s="71"/>
    </row>
    <row r="77" spans="1:14" ht="15" x14ac:dyDescent="0.25">
      <c r="A77" s="71"/>
      <c r="B77" s="257"/>
      <c r="C77" s="71"/>
      <c r="D77" s="71"/>
      <c r="E77" s="71"/>
      <c r="F77" s="71"/>
      <c r="G77" s="71"/>
      <c r="H77" s="71"/>
      <c r="I77" s="71"/>
      <c r="J77" s="71"/>
      <c r="K77" s="71"/>
      <c r="L77" s="71"/>
      <c r="M77" s="71"/>
      <c r="N77" s="71"/>
    </row>
    <row r="78" spans="1:14" ht="15" x14ac:dyDescent="0.25">
      <c r="A78" s="71"/>
      <c r="B78" s="257"/>
      <c r="C78" s="71"/>
      <c r="D78" s="71"/>
      <c r="E78" s="71"/>
      <c r="F78" s="71"/>
      <c r="G78" s="71"/>
      <c r="H78" s="71"/>
      <c r="I78" s="71"/>
      <c r="J78" s="71"/>
      <c r="K78" s="71"/>
      <c r="L78" s="71"/>
      <c r="M78" s="71"/>
      <c r="N78" s="71"/>
    </row>
    <row r="79" spans="1:14" ht="15" x14ac:dyDescent="0.25">
      <c r="A79" s="71"/>
      <c r="B79" s="257"/>
      <c r="C79" s="71"/>
      <c r="D79" s="71"/>
      <c r="E79" s="71"/>
      <c r="F79" s="71"/>
      <c r="G79" s="71"/>
      <c r="H79" s="71"/>
      <c r="I79" s="71"/>
      <c r="J79" s="71"/>
      <c r="K79" s="71"/>
      <c r="L79" s="71"/>
      <c r="M79" s="71"/>
      <c r="N79" s="71"/>
    </row>
    <row r="80" spans="1:14" ht="15" x14ac:dyDescent="0.25">
      <c r="A80" s="71"/>
      <c r="B80" s="257"/>
      <c r="C80" s="71"/>
      <c r="D80" s="71"/>
      <c r="E80" s="71"/>
      <c r="F80" s="71"/>
      <c r="G80" s="71"/>
      <c r="H80" s="71"/>
      <c r="I80" s="71"/>
      <c r="J80" s="71"/>
      <c r="K80" s="71"/>
      <c r="L80" s="71"/>
      <c r="M80" s="71"/>
      <c r="N80" s="71"/>
    </row>
    <row r="81" spans="1:14" ht="15" x14ac:dyDescent="0.25">
      <c r="A81" s="71"/>
      <c r="B81" s="257"/>
      <c r="C81" s="71"/>
      <c r="D81" s="71"/>
      <c r="E81" s="71"/>
      <c r="F81" s="71"/>
      <c r="G81" s="71"/>
      <c r="H81" s="71"/>
      <c r="I81" s="71"/>
      <c r="J81" s="71"/>
      <c r="K81" s="71"/>
      <c r="L81" s="71"/>
      <c r="M81" s="71"/>
      <c r="N81" s="71"/>
    </row>
    <row r="82" spans="1:14" ht="15" x14ac:dyDescent="0.25">
      <c r="A82" s="71"/>
      <c r="B82" s="257"/>
      <c r="C82" s="71"/>
      <c r="D82" s="71"/>
      <c r="E82" s="71"/>
      <c r="F82" s="71"/>
      <c r="G82" s="71"/>
      <c r="H82" s="71"/>
      <c r="I82" s="71"/>
      <c r="J82" s="71"/>
      <c r="K82" s="71"/>
      <c r="L82" s="71"/>
      <c r="M82" s="71"/>
      <c r="N82" s="71"/>
    </row>
    <row r="83" spans="1:14" ht="15" x14ac:dyDescent="0.25">
      <c r="A83" s="71"/>
      <c r="B83" s="257"/>
      <c r="C83" s="71"/>
      <c r="D83" s="71"/>
      <c r="E83" s="71"/>
      <c r="F83" s="71"/>
      <c r="G83" s="71"/>
      <c r="H83" s="71"/>
      <c r="I83" s="71"/>
      <c r="J83" s="71"/>
      <c r="K83" s="71"/>
      <c r="L83" s="71"/>
      <c r="M83" s="71"/>
      <c r="N83" s="71"/>
    </row>
  </sheetData>
  <mergeCells count="2">
    <mergeCell ref="E1:F1"/>
    <mergeCell ref="B18:K18"/>
  </mergeCells>
  <hyperlinks>
    <hyperlink ref="A1" location="'C5'!A1" display="Regresar"/>
    <hyperlink ref="E1" location="M5.1.2.a.1!A1" display="Ver metadato "/>
    <hyperlink ref="E1:F1" location="'HM 5.1.2.f'!A1" display="Ver metadato "/>
  </hyperlink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6">
    <tabColor theme="8" tint="-0.499984740745262"/>
    <pageSetUpPr fitToPage="1"/>
  </sheetPr>
  <dimension ref="A1:L674"/>
  <sheetViews>
    <sheetView showGridLines="0" zoomScale="80" zoomScaleNormal="80" workbookViewId="0">
      <selection activeCell="E24" sqref="E24"/>
    </sheetView>
  </sheetViews>
  <sheetFormatPr baseColWidth="10" defaultColWidth="11.42578125" defaultRowHeight="15.75" x14ac:dyDescent="0.25"/>
  <cols>
    <col min="1" max="1" width="18.28515625" style="11" customWidth="1"/>
    <col min="2" max="2" width="30.28515625" style="11" customWidth="1"/>
    <col min="3" max="3" width="37.7109375" style="11" customWidth="1"/>
    <col min="4" max="4" width="34.28515625" style="11" customWidth="1"/>
    <col min="5" max="5" width="25.42578125" style="11" customWidth="1"/>
    <col min="6" max="6" width="24.7109375" style="11" customWidth="1"/>
    <col min="7" max="7" width="21.42578125" style="11" customWidth="1"/>
    <col min="8" max="8" width="16" style="11" customWidth="1"/>
    <col min="9" max="9" width="16.28515625" style="11" customWidth="1"/>
    <col min="10" max="10" width="21.7109375" style="11" customWidth="1"/>
    <col min="11" max="16384" width="11.42578125" style="11"/>
  </cols>
  <sheetData>
    <row r="1" spans="1:7" ht="15.6" x14ac:dyDescent="0.3">
      <c r="A1" s="23" t="s">
        <v>32</v>
      </c>
    </row>
    <row r="2" spans="1:7" ht="42" customHeight="1" x14ac:dyDescent="0.25">
      <c r="F2" s="36" t="s">
        <v>264</v>
      </c>
      <c r="G2" s="259"/>
    </row>
    <row r="3" spans="1:7" ht="45.75" customHeight="1" x14ac:dyDescent="0.25">
      <c r="B3" s="1554" t="s">
        <v>265</v>
      </c>
      <c r="C3" s="1554"/>
      <c r="D3" s="1554"/>
      <c r="E3" s="1554"/>
      <c r="F3" s="1554"/>
      <c r="G3" s="1554"/>
    </row>
    <row r="4" spans="1:7" ht="15.6" x14ac:dyDescent="0.3">
      <c r="B4" s="1555" t="s">
        <v>266</v>
      </c>
      <c r="C4" s="1555"/>
      <c r="D4" s="1555"/>
      <c r="E4" s="1555"/>
      <c r="F4" s="1555"/>
      <c r="G4" s="1555"/>
    </row>
    <row r="5" spans="1:7" ht="15.6" x14ac:dyDescent="0.3">
      <c r="B5" s="1556"/>
      <c r="C5" s="1556"/>
      <c r="D5" s="1556"/>
      <c r="F5" s="33"/>
      <c r="G5" s="33"/>
    </row>
    <row r="6" spans="1:7" x14ac:dyDescent="0.25">
      <c r="B6" s="1557" t="s">
        <v>267</v>
      </c>
      <c r="C6" s="1557"/>
      <c r="D6" s="1557"/>
      <c r="E6" s="1557"/>
      <c r="F6" s="1557"/>
      <c r="G6" s="1557"/>
    </row>
    <row r="7" spans="1:7" ht="15.6" x14ac:dyDescent="0.3">
      <c r="B7" s="1556"/>
      <c r="C7" s="1556"/>
      <c r="D7" s="1556"/>
      <c r="F7" s="33"/>
      <c r="G7" s="33"/>
    </row>
    <row r="8" spans="1:7" x14ac:dyDescent="0.25">
      <c r="B8" s="260" t="s">
        <v>268</v>
      </c>
      <c r="C8" s="1603" t="s">
        <v>269</v>
      </c>
      <c r="D8" s="1603"/>
      <c r="E8" s="1603"/>
      <c r="F8" s="1603"/>
      <c r="G8" s="1603"/>
    </row>
    <row r="9" spans="1:7" ht="31.5" x14ac:dyDescent="0.25">
      <c r="B9" s="260" t="s">
        <v>270</v>
      </c>
      <c r="C9" s="1605" t="s">
        <v>3675</v>
      </c>
      <c r="D9" s="1605"/>
      <c r="E9" s="1605"/>
      <c r="F9" s="1605"/>
      <c r="G9" s="1605"/>
    </row>
    <row r="10" spans="1:7" ht="31.5" x14ac:dyDescent="0.25">
      <c r="B10" s="1549" t="s">
        <v>271</v>
      </c>
      <c r="C10" s="261" t="s">
        <v>272</v>
      </c>
      <c r="D10" s="261" t="s">
        <v>273</v>
      </c>
      <c r="E10" s="261" t="s">
        <v>274</v>
      </c>
      <c r="F10" s="262" t="s">
        <v>275</v>
      </c>
      <c r="G10" s="262" t="s">
        <v>276</v>
      </c>
    </row>
    <row r="11" spans="1:7" ht="36" customHeight="1" x14ac:dyDescent="0.25">
      <c r="B11" s="1550"/>
      <c r="C11" s="263" t="s">
        <v>349</v>
      </c>
      <c r="D11" s="263" t="s">
        <v>50</v>
      </c>
      <c r="E11" s="263" t="s">
        <v>473</v>
      </c>
      <c r="F11" s="264" t="s">
        <v>1119</v>
      </c>
      <c r="G11" s="264" t="s">
        <v>1128</v>
      </c>
    </row>
    <row r="12" spans="1:7" ht="17.25" customHeight="1" x14ac:dyDescent="0.25">
      <c r="B12" s="1550"/>
      <c r="C12" s="263"/>
      <c r="D12" s="263"/>
      <c r="E12" s="263"/>
      <c r="F12" s="264" t="s">
        <v>282</v>
      </c>
      <c r="G12" s="264"/>
    </row>
    <row r="13" spans="1:7" ht="17.25" customHeight="1" x14ac:dyDescent="0.25">
      <c r="B13" s="1551"/>
      <c r="C13" s="263"/>
      <c r="D13" s="263"/>
      <c r="E13" s="263"/>
      <c r="F13" s="264" t="s">
        <v>282</v>
      </c>
      <c r="G13" s="264"/>
    </row>
    <row r="14" spans="1:7" x14ac:dyDescent="0.25">
      <c r="B14" s="265" t="s">
        <v>283</v>
      </c>
      <c r="C14" s="1603" t="s">
        <v>2</v>
      </c>
      <c r="D14" s="1603"/>
      <c r="E14" s="1603"/>
      <c r="F14" s="1603"/>
      <c r="G14" s="1603"/>
    </row>
    <row r="15" spans="1:7" ht="146.25" customHeight="1" x14ac:dyDescent="0.25">
      <c r="B15" s="260" t="s">
        <v>284</v>
      </c>
      <c r="C15" s="1605" t="s">
        <v>3676</v>
      </c>
      <c r="D15" s="1605"/>
      <c r="E15" s="1605"/>
      <c r="F15" s="1605"/>
      <c r="G15" s="1605"/>
    </row>
    <row r="16" spans="1:7" x14ac:dyDescent="0.25">
      <c r="B16" s="260" t="s">
        <v>285</v>
      </c>
      <c r="C16" s="1603"/>
      <c r="D16" s="1603"/>
      <c r="E16" s="1603"/>
      <c r="F16" s="1603"/>
      <c r="G16" s="1603"/>
    </row>
    <row r="17" spans="2:9" x14ac:dyDescent="0.25">
      <c r="B17" s="260" t="s">
        <v>286</v>
      </c>
      <c r="C17" s="1605" t="s">
        <v>287</v>
      </c>
      <c r="D17" s="1605"/>
      <c r="E17" s="1605"/>
      <c r="F17" s="1605"/>
      <c r="G17" s="1605"/>
    </row>
    <row r="18" spans="2:9" x14ac:dyDescent="0.25">
      <c r="B18" s="260" t="s">
        <v>288</v>
      </c>
      <c r="C18" s="1605" t="s">
        <v>1828</v>
      </c>
      <c r="D18" s="1605"/>
      <c r="E18" s="1605"/>
      <c r="F18" s="1605"/>
      <c r="G18" s="1605"/>
    </row>
    <row r="19" spans="2:9" ht="36.75" customHeight="1" x14ac:dyDescent="0.25">
      <c r="B19" s="260" t="s">
        <v>289</v>
      </c>
      <c r="C19" s="1605" t="s">
        <v>1772</v>
      </c>
      <c r="D19" s="1605"/>
      <c r="E19" s="1605"/>
      <c r="F19" s="1605"/>
      <c r="G19" s="1605"/>
    </row>
    <row r="20" spans="2:9" x14ac:dyDescent="0.25">
      <c r="B20" s="260" t="s">
        <v>290</v>
      </c>
      <c r="C20" s="1603"/>
      <c r="D20" s="1603"/>
      <c r="E20" s="1603"/>
      <c r="F20" s="1603"/>
      <c r="G20" s="1603"/>
    </row>
    <row r="21" spans="2:9" ht="43.5" customHeight="1" x14ac:dyDescent="0.25">
      <c r="B21" s="260" t="s">
        <v>291</v>
      </c>
      <c r="C21" s="266" t="s">
        <v>1757</v>
      </c>
      <c r="D21" s="267" t="s">
        <v>1758</v>
      </c>
      <c r="E21" s="1619" t="s">
        <v>292</v>
      </c>
      <c r="F21" s="1620"/>
      <c r="G21" s="1621"/>
    </row>
    <row r="22" spans="2:9" ht="36.75" customHeight="1" x14ac:dyDescent="0.25">
      <c r="B22" s="260" t="s">
        <v>293</v>
      </c>
      <c r="C22" s="1605" t="s">
        <v>1759</v>
      </c>
      <c r="D22" s="1605"/>
      <c r="E22" s="1605"/>
      <c r="F22" s="1605"/>
      <c r="G22" s="1605"/>
    </row>
    <row r="23" spans="2:9" ht="21" customHeight="1" x14ac:dyDescent="0.25">
      <c r="B23" s="260" t="s">
        <v>294</v>
      </c>
      <c r="C23" s="1605"/>
      <c r="D23" s="1605"/>
      <c r="E23" s="1605"/>
      <c r="F23" s="1605"/>
      <c r="G23" s="1605"/>
    </row>
    <row r="24" spans="2:9" x14ac:dyDescent="0.25">
      <c r="B24" s="1578"/>
      <c r="C24" s="1578"/>
      <c r="D24" s="1578"/>
      <c r="E24" s="29"/>
      <c r="F24" s="34"/>
      <c r="G24" s="34"/>
    </row>
    <row r="25" spans="2:9" x14ac:dyDescent="0.25">
      <c r="B25" s="1579" t="s">
        <v>295</v>
      </c>
      <c r="C25" s="1579"/>
      <c r="D25" s="1579"/>
      <c r="E25" s="1579"/>
      <c r="F25" s="1579"/>
      <c r="G25" s="1579"/>
    </row>
    <row r="26" spans="2:9" x14ac:dyDescent="0.25">
      <c r="B26" s="268"/>
      <c r="C26" s="268"/>
      <c r="D26" s="268"/>
      <c r="E26" s="29"/>
      <c r="F26" s="47"/>
      <c r="G26" s="47"/>
      <c r="I26" s="11" t="s">
        <v>296</v>
      </c>
    </row>
    <row r="27" spans="2:9" x14ac:dyDescent="0.25">
      <c r="B27" s="260" t="s">
        <v>297</v>
      </c>
      <c r="C27" s="1603" t="s">
        <v>1760</v>
      </c>
      <c r="D27" s="1603"/>
      <c r="E27" s="1603"/>
      <c r="F27" s="1603"/>
      <c r="G27" s="1603"/>
    </row>
    <row r="28" spans="2:9" ht="31.5" x14ac:dyDescent="0.25">
      <c r="B28" s="260" t="s">
        <v>298</v>
      </c>
      <c r="C28" s="1603" t="s">
        <v>1761</v>
      </c>
      <c r="D28" s="1603"/>
      <c r="E28" s="1603"/>
      <c r="F28" s="1603"/>
      <c r="G28" s="1603"/>
    </row>
    <row r="29" spans="2:9" x14ac:dyDescent="0.25">
      <c r="B29" s="269" t="s">
        <v>299</v>
      </c>
      <c r="C29" s="1605" t="s">
        <v>336</v>
      </c>
      <c r="D29" s="1605"/>
      <c r="E29" s="1605"/>
      <c r="F29" s="1605"/>
      <c r="G29" s="1605"/>
    </row>
    <row r="30" spans="2:9" x14ac:dyDescent="0.25">
      <c r="B30" s="269" t="s">
        <v>301</v>
      </c>
      <c r="C30" s="1618" t="s">
        <v>302</v>
      </c>
      <c r="D30" s="1618"/>
      <c r="E30" s="1618"/>
      <c r="F30" s="1618"/>
      <c r="G30" s="1618"/>
    </row>
    <row r="31" spans="2:9" x14ac:dyDescent="0.25">
      <c r="B31" s="1580"/>
      <c r="C31" s="1580"/>
      <c r="D31" s="1580"/>
      <c r="E31" s="29"/>
      <c r="F31" s="47"/>
      <c r="G31" s="47"/>
    </row>
    <row r="32" spans="2:9" x14ac:dyDescent="0.25">
      <c r="B32" s="1579" t="s">
        <v>303</v>
      </c>
      <c r="C32" s="1579"/>
      <c r="D32" s="1579"/>
      <c r="E32" s="1579"/>
      <c r="F32" s="1579"/>
      <c r="G32" s="1579"/>
    </row>
    <row r="33" spans="2:10" x14ac:dyDescent="0.25">
      <c r="B33" s="1578"/>
      <c r="C33" s="1578"/>
      <c r="D33" s="1578"/>
      <c r="E33" s="29"/>
      <c r="F33" s="47"/>
      <c r="G33" s="47"/>
    </row>
    <row r="34" spans="2:10" ht="18" customHeight="1" x14ac:dyDescent="0.25">
      <c r="B34" s="260" t="s">
        <v>304</v>
      </c>
      <c r="C34" s="1603" t="s">
        <v>1762</v>
      </c>
      <c r="D34" s="1603"/>
      <c r="E34" s="1603"/>
      <c r="F34" s="1603"/>
      <c r="G34" s="1603"/>
    </row>
    <row r="35" spans="2:10" ht="18" customHeight="1" x14ac:dyDescent="0.25">
      <c r="B35" s="260" t="s">
        <v>305</v>
      </c>
      <c r="C35" s="1603" t="s">
        <v>1760</v>
      </c>
      <c r="D35" s="1603"/>
      <c r="E35" s="1603"/>
      <c r="F35" s="1603"/>
      <c r="G35" s="1603"/>
    </row>
    <row r="36" spans="2:10" ht="18" customHeight="1" x14ac:dyDescent="0.25">
      <c r="B36" s="260" t="s">
        <v>306</v>
      </c>
      <c r="C36" s="1603" t="s">
        <v>1763</v>
      </c>
      <c r="D36" s="1603"/>
      <c r="E36" s="1603"/>
      <c r="F36" s="1603"/>
      <c r="G36" s="1603"/>
    </row>
    <row r="37" spans="2:10" ht="18" customHeight="1" x14ac:dyDescent="0.25">
      <c r="B37" s="260" t="s">
        <v>307</v>
      </c>
      <c r="C37" s="1603" t="s">
        <v>1764</v>
      </c>
      <c r="D37" s="1603"/>
      <c r="E37" s="1603"/>
      <c r="F37" s="1603"/>
      <c r="G37" s="1603"/>
      <c r="J37" s="29"/>
    </row>
    <row r="38" spans="2:10" ht="18" customHeight="1" x14ac:dyDescent="0.25">
      <c r="B38" s="260" t="s">
        <v>308</v>
      </c>
      <c r="C38" s="1396" t="s">
        <v>1765</v>
      </c>
      <c r="D38" s="1603"/>
      <c r="E38" s="1603"/>
      <c r="F38" s="1603"/>
      <c r="G38" s="1603"/>
    </row>
    <row r="39" spans="2:10" ht="18" customHeight="1" x14ac:dyDescent="0.25">
      <c r="B39" s="260" t="s">
        <v>309</v>
      </c>
      <c r="C39" s="1603" t="s">
        <v>1766</v>
      </c>
      <c r="D39" s="1603"/>
      <c r="E39" s="1603"/>
      <c r="F39" s="1603"/>
      <c r="G39" s="1603"/>
    </row>
    <row r="40" spans="2:10" x14ac:dyDescent="0.25">
      <c r="B40" s="1592"/>
      <c r="C40" s="1592"/>
      <c r="D40" s="1592"/>
      <c r="E40" s="29"/>
      <c r="F40" s="34"/>
      <c r="G40" s="34"/>
    </row>
    <row r="41" spans="2:10" x14ac:dyDescent="0.25">
      <c r="B41" s="1579" t="s">
        <v>310</v>
      </c>
      <c r="C41" s="1579"/>
      <c r="D41" s="1579"/>
      <c r="E41" s="1579"/>
      <c r="F41" s="1579"/>
      <c r="G41" s="1579"/>
    </row>
    <row r="42" spans="2:10" x14ac:dyDescent="0.25">
      <c r="B42" s="49"/>
      <c r="C42" s="49"/>
      <c r="D42" s="49"/>
      <c r="E42" s="29"/>
      <c r="F42" s="29"/>
      <c r="G42" s="29"/>
    </row>
    <row r="43" spans="2:10" ht="31.5" x14ac:dyDescent="0.25">
      <c r="B43" s="260" t="s">
        <v>311</v>
      </c>
      <c r="C43" s="1603"/>
      <c r="D43" s="1603"/>
      <c r="E43" s="1603"/>
      <c r="F43" s="1603"/>
      <c r="G43" s="1603"/>
    </row>
    <row r="44" spans="2:10" ht="36" customHeight="1" x14ac:dyDescent="0.25">
      <c r="B44" s="260" t="s">
        <v>312</v>
      </c>
      <c r="C44" s="1605"/>
      <c r="D44" s="1605"/>
      <c r="E44" s="1605"/>
      <c r="F44" s="1605"/>
      <c r="G44" s="1605"/>
    </row>
    <row r="45" spans="2:10" ht="21" customHeight="1" x14ac:dyDescent="0.25">
      <c r="B45" s="260" t="s">
        <v>313</v>
      </c>
      <c r="C45" s="1603"/>
      <c r="D45" s="1603"/>
      <c r="E45" s="1603"/>
      <c r="F45" s="1603"/>
      <c r="G45" s="1603"/>
    </row>
    <row r="46" spans="2:10" x14ac:dyDescent="0.25">
      <c r="B46" s="50"/>
      <c r="C46" s="51"/>
      <c r="D46" s="52"/>
      <c r="E46" s="29"/>
      <c r="F46" s="47"/>
      <c r="G46" s="47"/>
    </row>
    <row r="47" spans="2:10" x14ac:dyDescent="0.25">
      <c r="B47" s="1589" t="s">
        <v>314</v>
      </c>
      <c r="C47" s="1589"/>
      <c r="D47" s="1589"/>
      <c r="E47" s="1589"/>
      <c r="F47" s="1589"/>
      <c r="G47" s="1589"/>
    </row>
    <row r="48" spans="2:10" x14ac:dyDescent="0.25">
      <c r="B48" s="53"/>
      <c r="C48" s="53"/>
      <c r="D48" s="53"/>
      <c r="E48" s="29"/>
      <c r="F48" s="47"/>
      <c r="G48" s="54"/>
    </row>
    <row r="49" spans="2:7" s="393" customFormat="1" ht="31.5" x14ac:dyDescent="0.25">
      <c r="B49" s="401" t="s">
        <v>315</v>
      </c>
      <c r="C49" s="1622" t="s">
        <v>3677</v>
      </c>
      <c r="D49" s="1622"/>
      <c r="E49" s="1622"/>
      <c r="F49" s="1622"/>
      <c r="G49" s="1622"/>
    </row>
    <row r="50" spans="2:7" s="393" customFormat="1" ht="31.5" x14ac:dyDescent="0.25">
      <c r="B50" s="400" t="s">
        <v>316</v>
      </c>
      <c r="C50" s="1623" t="s">
        <v>3678</v>
      </c>
      <c r="D50" s="1623"/>
      <c r="E50" s="1623"/>
      <c r="F50" s="1623"/>
      <c r="G50" s="1623"/>
    </row>
    <row r="51" spans="2:7" s="393" customFormat="1" x14ac:dyDescent="0.25">
      <c r="B51" s="400" t="s">
        <v>317</v>
      </c>
      <c r="C51" s="1623" t="s">
        <v>3678</v>
      </c>
      <c r="D51" s="1623"/>
      <c r="E51" s="1623"/>
      <c r="F51" s="1623"/>
      <c r="G51" s="1623"/>
    </row>
    <row r="52" spans="2:7" s="393" customFormat="1" ht="31.5" x14ac:dyDescent="0.25">
      <c r="B52" s="400" t="s">
        <v>318</v>
      </c>
      <c r="C52" s="1622" t="s">
        <v>1769</v>
      </c>
      <c r="D52" s="1622"/>
      <c r="E52" s="1622"/>
      <c r="F52" s="1622"/>
      <c r="G52" s="1622"/>
    </row>
    <row r="53" spans="2:7" ht="31.5" x14ac:dyDescent="0.25">
      <c r="B53" s="270" t="s">
        <v>315</v>
      </c>
      <c r="C53" s="1622" t="s">
        <v>1767</v>
      </c>
      <c r="D53" s="1622"/>
      <c r="E53" s="1622"/>
      <c r="F53" s="1622"/>
      <c r="G53" s="1622"/>
    </row>
    <row r="54" spans="2:7" ht="31.5" x14ac:dyDescent="0.25">
      <c r="B54" s="271" t="s">
        <v>316</v>
      </c>
      <c r="C54" s="1623" t="s">
        <v>1768</v>
      </c>
      <c r="D54" s="1623"/>
      <c r="E54" s="1623"/>
      <c r="F54" s="1623"/>
      <c r="G54" s="1623"/>
    </row>
    <row r="55" spans="2:7" x14ac:dyDescent="0.25">
      <c r="B55" s="271" t="s">
        <v>317</v>
      </c>
      <c r="C55" s="1622" t="s">
        <v>1768</v>
      </c>
      <c r="D55" s="1622"/>
      <c r="E55" s="1622"/>
      <c r="F55" s="1622"/>
      <c r="G55" s="1622"/>
    </row>
    <row r="56" spans="2:7" ht="31.5" x14ac:dyDescent="0.25">
      <c r="B56" s="271" t="s">
        <v>318</v>
      </c>
      <c r="C56" s="1622" t="s">
        <v>1769</v>
      </c>
      <c r="D56" s="1622"/>
      <c r="E56" s="1622"/>
      <c r="F56" s="1622"/>
      <c r="G56" s="1622"/>
    </row>
    <row r="57" spans="2:7" x14ac:dyDescent="0.25">
      <c r="B57" s="29"/>
      <c r="C57" s="29"/>
      <c r="D57" s="29"/>
      <c r="E57" s="29"/>
      <c r="F57" s="47"/>
      <c r="G57" s="47"/>
    </row>
    <row r="116" spans="1:12" ht="15.6" hidden="1" x14ac:dyDescent="0.3">
      <c r="A116" s="68"/>
      <c r="B116" s="1645" t="s">
        <v>271</v>
      </c>
      <c r="C116" s="1645"/>
      <c r="D116" s="1645"/>
      <c r="E116" s="1645"/>
      <c r="F116" s="1645"/>
      <c r="G116" s="68"/>
      <c r="H116" s="68"/>
      <c r="I116" s="68"/>
      <c r="J116" s="68"/>
    </row>
    <row r="117" spans="1:12" ht="15.6" hidden="1" x14ac:dyDescent="0.3">
      <c r="A117" s="337" t="s">
        <v>321</v>
      </c>
      <c r="B117" s="337" t="s">
        <v>272</v>
      </c>
      <c r="C117" s="337" t="s">
        <v>273</v>
      </c>
      <c r="D117" s="337" t="s">
        <v>274</v>
      </c>
      <c r="E117" s="338" t="s">
        <v>322</v>
      </c>
      <c r="F117" s="338" t="s">
        <v>276</v>
      </c>
      <c r="G117" s="337" t="s">
        <v>283</v>
      </c>
      <c r="H117" s="337" t="s">
        <v>286</v>
      </c>
      <c r="I117" s="337" t="s">
        <v>323</v>
      </c>
      <c r="J117" s="337" t="s">
        <v>301</v>
      </c>
      <c r="K117" s="31"/>
      <c r="L117" s="31"/>
    </row>
    <row r="118" spans="1:12" ht="15.6" hidden="1" x14ac:dyDescent="0.3">
      <c r="A118" s="68" t="s">
        <v>324</v>
      </c>
      <c r="B118" s="339" t="s">
        <v>325</v>
      </c>
      <c r="C118" s="339" t="s">
        <v>326</v>
      </c>
      <c r="D118" s="339" t="s">
        <v>87</v>
      </c>
      <c r="E118" s="339" t="s">
        <v>2334</v>
      </c>
      <c r="F118" s="68" t="s">
        <v>2335</v>
      </c>
      <c r="G118" s="68" t="s">
        <v>2</v>
      </c>
      <c r="H118" s="68" t="s">
        <v>329</v>
      </c>
      <c r="I118" s="68" t="s">
        <v>330</v>
      </c>
      <c r="J118" s="68" t="s">
        <v>331</v>
      </c>
    </row>
    <row r="119" spans="1:12" ht="15.6" hidden="1" x14ac:dyDescent="0.3">
      <c r="A119" s="68" t="s">
        <v>269</v>
      </c>
      <c r="B119" s="339" t="s">
        <v>47</v>
      </c>
      <c r="C119" s="339" t="s">
        <v>332</v>
      </c>
      <c r="D119" s="339" t="s">
        <v>333</v>
      </c>
      <c r="E119" s="339" t="s">
        <v>2336</v>
      </c>
      <c r="F119" s="68" t="s">
        <v>2337</v>
      </c>
      <c r="G119" s="68" t="s">
        <v>0</v>
      </c>
      <c r="H119" s="68" t="s">
        <v>287</v>
      </c>
      <c r="I119" s="68" t="s">
        <v>336</v>
      </c>
      <c r="J119" s="68" t="s">
        <v>302</v>
      </c>
    </row>
    <row r="120" spans="1:12" ht="15.6" hidden="1" x14ac:dyDescent="0.3">
      <c r="A120" s="68"/>
      <c r="B120" s="339" t="s">
        <v>25</v>
      </c>
      <c r="C120" s="339" t="s">
        <v>337</v>
      </c>
      <c r="D120" s="339" t="s">
        <v>338</v>
      </c>
      <c r="E120" s="339" t="s">
        <v>2338</v>
      </c>
      <c r="F120" s="68" t="s">
        <v>2339</v>
      </c>
      <c r="G120" s="68" t="s">
        <v>341</v>
      </c>
      <c r="H120" s="68" t="s">
        <v>342</v>
      </c>
      <c r="I120" s="68" t="s">
        <v>343</v>
      </c>
      <c r="J120" s="68"/>
    </row>
    <row r="121" spans="1:12" ht="15.6" hidden="1" x14ac:dyDescent="0.3">
      <c r="A121" s="68"/>
      <c r="B121" s="339" t="s">
        <v>2340</v>
      </c>
      <c r="C121" s="339" t="s">
        <v>278</v>
      </c>
      <c r="D121" s="339" t="s">
        <v>345</v>
      </c>
      <c r="E121" s="339" t="s">
        <v>2341</v>
      </c>
      <c r="F121" s="68" t="s">
        <v>2342</v>
      </c>
      <c r="G121" s="68"/>
      <c r="H121" s="68" t="s">
        <v>347</v>
      </c>
      <c r="I121" s="68" t="s">
        <v>348</v>
      </c>
      <c r="J121" s="68"/>
    </row>
    <row r="122" spans="1:12" ht="15.6" hidden="1" x14ac:dyDescent="0.3">
      <c r="A122" s="68"/>
      <c r="B122" s="339" t="s">
        <v>349</v>
      </c>
      <c r="C122" s="339" t="s">
        <v>350</v>
      </c>
      <c r="D122" s="339" t="s">
        <v>351</v>
      </c>
      <c r="E122" s="339" t="s">
        <v>2343</v>
      </c>
      <c r="F122" s="68" t="s">
        <v>2344</v>
      </c>
      <c r="G122" s="68"/>
      <c r="H122" s="68" t="s">
        <v>354</v>
      </c>
      <c r="I122" s="68" t="s">
        <v>300</v>
      </c>
      <c r="J122" s="68"/>
    </row>
    <row r="123" spans="1:12" ht="15.6" hidden="1" x14ac:dyDescent="0.3">
      <c r="A123" s="68"/>
      <c r="B123" s="339" t="s">
        <v>355</v>
      </c>
      <c r="C123" s="339" t="s">
        <v>356</v>
      </c>
      <c r="D123" s="339" t="s">
        <v>357</v>
      </c>
      <c r="E123" s="339" t="s">
        <v>2345</v>
      </c>
      <c r="F123" s="68" t="s">
        <v>1600</v>
      </c>
      <c r="G123" s="68"/>
      <c r="H123" s="68"/>
      <c r="I123" s="68" t="s">
        <v>360</v>
      </c>
      <c r="J123" s="68"/>
    </row>
    <row r="124" spans="1:12" ht="15.6" hidden="1" x14ac:dyDescent="0.3">
      <c r="A124" s="68"/>
      <c r="B124" s="68"/>
      <c r="C124" s="339" t="s">
        <v>2346</v>
      </c>
      <c r="D124" s="339" t="s">
        <v>362</v>
      </c>
      <c r="E124" s="339" t="s">
        <v>2347</v>
      </c>
      <c r="F124" s="68" t="s">
        <v>2348</v>
      </c>
      <c r="G124" s="68"/>
      <c r="H124" s="68"/>
      <c r="I124" s="68" t="s">
        <v>365</v>
      </c>
      <c r="J124" s="68"/>
    </row>
    <row r="125" spans="1:12" ht="15.6" hidden="1" x14ac:dyDescent="0.3">
      <c r="A125" s="68"/>
      <c r="B125" s="68"/>
      <c r="C125" s="339" t="s">
        <v>366</v>
      </c>
      <c r="D125" s="339" t="s">
        <v>367</v>
      </c>
      <c r="E125" s="339" t="s">
        <v>2349</v>
      </c>
      <c r="F125" s="68" t="s">
        <v>2350</v>
      </c>
      <c r="G125" s="68"/>
      <c r="H125" s="68"/>
      <c r="I125" s="68" t="s">
        <v>370</v>
      </c>
      <c r="J125" s="68"/>
    </row>
    <row r="126" spans="1:12" ht="15.6" hidden="1" x14ac:dyDescent="0.3">
      <c r="A126" s="68"/>
      <c r="B126" s="68"/>
      <c r="C126" s="339" t="s">
        <v>48</v>
      </c>
      <c r="D126" s="339" t="s">
        <v>99</v>
      </c>
      <c r="E126" s="339" t="s">
        <v>2351</v>
      </c>
      <c r="F126" s="68" t="s">
        <v>2352</v>
      </c>
      <c r="G126" s="68"/>
      <c r="H126" s="68"/>
      <c r="I126" s="68"/>
      <c r="J126" s="68"/>
    </row>
    <row r="127" spans="1:12" ht="15.6" hidden="1" x14ac:dyDescent="0.3">
      <c r="A127" s="68"/>
      <c r="B127" s="68"/>
      <c r="C127" s="339" t="s">
        <v>373</v>
      </c>
      <c r="D127" s="339" t="s">
        <v>2353</v>
      </c>
      <c r="E127" s="339" t="s">
        <v>2354</v>
      </c>
      <c r="F127" s="68" t="s">
        <v>2355</v>
      </c>
      <c r="G127" s="68"/>
      <c r="H127" s="68"/>
      <c r="I127" s="68"/>
      <c r="J127" s="68"/>
    </row>
    <row r="128" spans="1:12" ht="15.6" hidden="1" x14ac:dyDescent="0.3">
      <c r="A128" s="68"/>
      <c r="B128" s="68"/>
      <c r="C128" s="339" t="s">
        <v>377</v>
      </c>
      <c r="D128" s="339" t="s">
        <v>378</v>
      </c>
      <c r="E128" s="339" t="s">
        <v>2356</v>
      </c>
      <c r="F128" s="68" t="s">
        <v>2357</v>
      </c>
      <c r="G128" s="68"/>
      <c r="H128" s="68"/>
      <c r="I128" s="68"/>
      <c r="J128" s="68"/>
    </row>
    <row r="129" spans="1:10" ht="15.6" hidden="1" x14ac:dyDescent="0.3">
      <c r="A129" s="68"/>
      <c r="B129" s="68"/>
      <c r="C129" s="339" t="s">
        <v>381</v>
      </c>
      <c r="D129" s="339" t="s">
        <v>382</v>
      </c>
      <c r="E129" s="339" t="s">
        <v>2358</v>
      </c>
      <c r="F129" s="68" t="s">
        <v>2359</v>
      </c>
      <c r="G129" s="68"/>
      <c r="H129" s="68"/>
      <c r="I129" s="68"/>
      <c r="J129" s="68"/>
    </row>
    <row r="130" spans="1:10" ht="15.6" hidden="1" x14ac:dyDescent="0.3">
      <c r="A130" s="68"/>
      <c r="B130" s="68"/>
      <c r="C130" s="339" t="s">
        <v>385</v>
      </c>
      <c r="D130" s="339" t="s">
        <v>386</v>
      </c>
      <c r="E130" s="339" t="s">
        <v>2360</v>
      </c>
      <c r="F130" s="68" t="s">
        <v>2361</v>
      </c>
      <c r="G130" s="68"/>
      <c r="H130" s="68"/>
      <c r="I130" s="68"/>
      <c r="J130" s="68"/>
    </row>
    <row r="131" spans="1:10" ht="15.6" hidden="1" x14ac:dyDescent="0.3">
      <c r="A131" s="68"/>
      <c r="B131" s="68"/>
      <c r="C131" s="339" t="s">
        <v>389</v>
      </c>
      <c r="D131" s="339" t="s">
        <v>2362</v>
      </c>
      <c r="E131" s="339" t="s">
        <v>2363</v>
      </c>
      <c r="F131" s="68" t="s">
        <v>2364</v>
      </c>
      <c r="G131" s="68"/>
      <c r="H131" s="68"/>
      <c r="I131" s="68"/>
      <c r="J131" s="68"/>
    </row>
    <row r="132" spans="1:10" ht="15.6" hidden="1" x14ac:dyDescent="0.3">
      <c r="A132" s="68"/>
      <c r="B132" s="68"/>
      <c r="C132" s="339" t="s">
        <v>392</v>
      </c>
      <c r="D132" s="339" t="s">
        <v>2365</v>
      </c>
      <c r="E132" s="339" t="s">
        <v>2366</v>
      </c>
      <c r="F132" s="68" t="s">
        <v>2367</v>
      </c>
      <c r="G132" s="68"/>
      <c r="H132" s="68"/>
      <c r="I132" s="68"/>
      <c r="J132" s="68"/>
    </row>
    <row r="133" spans="1:10" ht="15.6" hidden="1" x14ac:dyDescent="0.3">
      <c r="A133" s="68"/>
      <c r="B133" s="68"/>
      <c r="C133" s="339" t="s">
        <v>50</v>
      </c>
      <c r="D133" s="339" t="s">
        <v>396</v>
      </c>
      <c r="E133" s="339" t="s">
        <v>2368</v>
      </c>
      <c r="F133" s="68" t="s">
        <v>2369</v>
      </c>
      <c r="G133" s="68"/>
      <c r="H133" s="68"/>
      <c r="I133" s="68"/>
      <c r="J133" s="68"/>
    </row>
    <row r="134" spans="1:10" ht="15.6" hidden="1" x14ac:dyDescent="0.3">
      <c r="A134" s="68"/>
      <c r="B134" s="68"/>
      <c r="C134" s="339" t="s">
        <v>399</v>
      </c>
      <c r="D134" s="339" t="s">
        <v>400</v>
      </c>
      <c r="E134" s="339" t="s">
        <v>2370</v>
      </c>
      <c r="F134" s="68" t="s">
        <v>2371</v>
      </c>
      <c r="G134" s="68"/>
      <c r="H134" s="68"/>
      <c r="I134" s="68"/>
      <c r="J134" s="68"/>
    </row>
    <row r="135" spans="1:10" ht="15.6" hidden="1" x14ac:dyDescent="0.3">
      <c r="A135" s="68"/>
      <c r="B135" s="68"/>
      <c r="C135" s="339" t="s">
        <v>403</v>
      </c>
      <c r="D135" s="339" t="s">
        <v>404</v>
      </c>
      <c r="E135" s="339" t="s">
        <v>2372</v>
      </c>
      <c r="F135" s="68" t="s">
        <v>2373</v>
      </c>
      <c r="G135" s="68"/>
      <c r="H135" s="68"/>
      <c r="I135" s="68"/>
      <c r="J135" s="68"/>
    </row>
    <row r="136" spans="1:10" ht="15.6" hidden="1" x14ac:dyDescent="0.3">
      <c r="A136" s="68"/>
      <c r="B136" s="68"/>
      <c r="C136" s="339" t="s">
        <v>407</v>
      </c>
      <c r="D136" s="339" t="s">
        <v>408</v>
      </c>
      <c r="E136" s="339" t="s">
        <v>2374</v>
      </c>
      <c r="F136" s="68" t="s">
        <v>2375</v>
      </c>
      <c r="G136" s="68"/>
      <c r="H136" s="68"/>
      <c r="I136" s="68"/>
      <c r="J136" s="68"/>
    </row>
    <row r="137" spans="1:10" ht="15.6" hidden="1" x14ac:dyDescent="0.3">
      <c r="A137" s="68"/>
      <c r="B137" s="68"/>
      <c r="C137" s="339" t="s">
        <v>411</v>
      </c>
      <c r="D137" s="339" t="s">
        <v>412</v>
      </c>
      <c r="E137" s="339" t="s">
        <v>2376</v>
      </c>
      <c r="F137" s="68" t="s">
        <v>2377</v>
      </c>
      <c r="G137" s="68"/>
      <c r="H137" s="68"/>
      <c r="I137" s="68"/>
      <c r="J137" s="68"/>
    </row>
    <row r="138" spans="1:10" ht="15.6" hidden="1" x14ac:dyDescent="0.3">
      <c r="A138" s="68"/>
      <c r="B138" s="68"/>
      <c r="C138" s="339" t="s">
        <v>415</v>
      </c>
      <c r="D138" s="339" t="s">
        <v>416</v>
      </c>
      <c r="E138" s="339" t="s">
        <v>2378</v>
      </c>
      <c r="F138" s="68" t="s">
        <v>2379</v>
      </c>
      <c r="G138" s="68"/>
      <c r="H138" s="68"/>
      <c r="I138" s="68"/>
      <c r="J138" s="68"/>
    </row>
    <row r="139" spans="1:10" ht="15.6" hidden="1" x14ac:dyDescent="0.3">
      <c r="A139" s="68"/>
      <c r="B139" s="68"/>
      <c r="C139" s="68"/>
      <c r="D139" s="339" t="s">
        <v>419</v>
      </c>
      <c r="E139" s="339" t="s">
        <v>2380</v>
      </c>
      <c r="F139" s="68" t="s">
        <v>2381</v>
      </c>
      <c r="G139" s="68"/>
      <c r="H139" s="68"/>
      <c r="I139" s="68"/>
      <c r="J139" s="68"/>
    </row>
    <row r="140" spans="1:10" ht="15.6" hidden="1" x14ac:dyDescent="0.3">
      <c r="A140" s="68"/>
      <c r="B140" s="68"/>
      <c r="C140" s="68"/>
      <c r="D140" s="339" t="s">
        <v>422</v>
      </c>
      <c r="E140" s="339" t="s">
        <v>2382</v>
      </c>
      <c r="F140" s="68" t="s">
        <v>402</v>
      </c>
      <c r="G140" s="68"/>
      <c r="H140" s="68"/>
      <c r="I140" s="68"/>
      <c r="J140" s="68"/>
    </row>
    <row r="141" spans="1:10" ht="15.6" hidden="1" x14ac:dyDescent="0.3">
      <c r="A141" s="68"/>
      <c r="B141" s="68"/>
      <c r="C141" s="68"/>
      <c r="D141" s="339" t="s">
        <v>425</v>
      </c>
      <c r="E141" s="339" t="s">
        <v>2383</v>
      </c>
      <c r="F141" s="68" t="s">
        <v>2384</v>
      </c>
      <c r="G141" s="68"/>
      <c r="H141" s="68"/>
      <c r="I141" s="68"/>
      <c r="J141" s="68"/>
    </row>
    <row r="142" spans="1:10" ht="15.6" hidden="1" x14ac:dyDescent="0.3">
      <c r="A142" s="68"/>
      <c r="B142" s="68"/>
      <c r="C142" s="68"/>
      <c r="D142" s="339" t="s">
        <v>428</v>
      </c>
      <c r="E142" s="339" t="s">
        <v>2385</v>
      </c>
      <c r="F142" s="68" t="s">
        <v>2386</v>
      </c>
      <c r="G142" s="68"/>
      <c r="H142" s="68"/>
      <c r="I142" s="68"/>
      <c r="J142" s="68"/>
    </row>
    <row r="143" spans="1:10" ht="15.6" hidden="1" x14ac:dyDescent="0.3">
      <c r="A143" s="68"/>
      <c r="B143" s="68"/>
      <c r="C143" s="68"/>
      <c r="D143" s="339" t="s">
        <v>431</v>
      </c>
      <c r="E143" s="339" t="s">
        <v>2387</v>
      </c>
      <c r="F143" s="68" t="s">
        <v>2388</v>
      </c>
      <c r="G143" s="68"/>
      <c r="H143" s="68"/>
      <c r="I143" s="68"/>
      <c r="J143" s="68"/>
    </row>
    <row r="144" spans="1:10" ht="15.6" hidden="1" x14ac:dyDescent="0.3">
      <c r="A144" s="68"/>
      <c r="B144" s="68"/>
      <c r="C144" s="68"/>
      <c r="D144" s="339" t="s">
        <v>433</v>
      </c>
      <c r="E144" s="339" t="s">
        <v>2389</v>
      </c>
      <c r="F144" s="68" t="s">
        <v>2390</v>
      </c>
      <c r="G144" s="68"/>
      <c r="H144" s="68"/>
      <c r="I144" s="68"/>
      <c r="J144" s="68"/>
    </row>
    <row r="145" spans="1:10" ht="15.6" hidden="1" x14ac:dyDescent="0.3">
      <c r="A145" s="68"/>
      <c r="B145" s="68"/>
      <c r="C145" s="68"/>
      <c r="D145" s="339" t="s">
        <v>436</v>
      </c>
      <c r="E145" s="339" t="s">
        <v>2391</v>
      </c>
      <c r="F145" s="68" t="s">
        <v>2392</v>
      </c>
      <c r="G145" s="68"/>
      <c r="H145" s="68"/>
      <c r="I145" s="68"/>
      <c r="J145" s="68"/>
    </row>
    <row r="146" spans="1:10" ht="15.6" hidden="1" x14ac:dyDescent="0.3">
      <c r="A146" s="68"/>
      <c r="B146" s="68"/>
      <c r="C146" s="68"/>
      <c r="D146" s="339" t="s">
        <v>439</v>
      </c>
      <c r="E146" s="339" t="s">
        <v>2393</v>
      </c>
      <c r="F146" s="68" t="s">
        <v>2394</v>
      </c>
      <c r="G146" s="68"/>
      <c r="H146" s="68"/>
      <c r="I146" s="68"/>
      <c r="J146" s="68"/>
    </row>
    <row r="147" spans="1:10" ht="15.6" hidden="1" x14ac:dyDescent="0.3">
      <c r="A147" s="68"/>
      <c r="B147" s="68"/>
      <c r="C147" s="68"/>
      <c r="D147" s="339" t="s">
        <v>441</v>
      </c>
      <c r="E147" s="339" t="s">
        <v>2395</v>
      </c>
      <c r="F147" s="68" t="s">
        <v>421</v>
      </c>
      <c r="G147" s="68"/>
      <c r="H147" s="68"/>
      <c r="I147" s="68"/>
      <c r="J147" s="68"/>
    </row>
    <row r="148" spans="1:10" ht="15.6" hidden="1" x14ac:dyDescent="0.3">
      <c r="A148" s="68"/>
      <c r="B148" s="68"/>
      <c r="C148" s="68"/>
      <c r="D148" s="339" t="s">
        <v>53</v>
      </c>
      <c r="E148" s="339" t="s">
        <v>2396</v>
      </c>
      <c r="F148" s="68" t="s">
        <v>2397</v>
      </c>
      <c r="G148" s="68"/>
      <c r="H148" s="68"/>
      <c r="I148" s="68"/>
      <c r="J148" s="68"/>
    </row>
    <row r="149" spans="1:10" ht="15.6" hidden="1" x14ac:dyDescent="0.3">
      <c r="A149" s="68"/>
      <c r="B149" s="68"/>
      <c r="C149" s="68"/>
      <c r="D149" s="339" t="s">
        <v>446</v>
      </c>
      <c r="E149" s="339" t="s">
        <v>2398</v>
      </c>
      <c r="F149" s="68" t="s">
        <v>2399</v>
      </c>
      <c r="G149" s="68"/>
      <c r="H149" s="68"/>
      <c r="I149" s="68"/>
      <c r="J149" s="68"/>
    </row>
    <row r="150" spans="1:10" ht="15.6" hidden="1" x14ac:dyDescent="0.3">
      <c r="A150" s="68"/>
      <c r="B150" s="68"/>
      <c r="C150" s="68"/>
      <c r="D150" s="339" t="s">
        <v>449</v>
      </c>
      <c r="E150" s="339" t="s">
        <v>2400</v>
      </c>
      <c r="F150" s="68" t="s">
        <v>2401</v>
      </c>
      <c r="G150" s="68"/>
      <c r="H150" s="68"/>
      <c r="I150" s="68"/>
      <c r="J150" s="68"/>
    </row>
    <row r="151" spans="1:10" ht="15.6" hidden="1" x14ac:dyDescent="0.3">
      <c r="A151" s="68"/>
      <c r="B151" s="68"/>
      <c r="C151" s="68"/>
      <c r="D151" s="339" t="s">
        <v>452</v>
      </c>
      <c r="E151" s="339" t="s">
        <v>2402</v>
      </c>
      <c r="F151" s="68" t="s">
        <v>430</v>
      </c>
      <c r="G151" s="68"/>
      <c r="H151" s="68"/>
      <c r="I151" s="68"/>
      <c r="J151" s="68"/>
    </row>
    <row r="152" spans="1:10" ht="15.6" hidden="1" x14ac:dyDescent="0.3">
      <c r="A152" s="68"/>
      <c r="B152" s="68"/>
      <c r="C152" s="68"/>
      <c r="D152" s="339" t="s">
        <v>455</v>
      </c>
      <c r="E152" s="339" t="s">
        <v>2403</v>
      </c>
      <c r="F152" s="68" t="s">
        <v>2404</v>
      </c>
      <c r="G152" s="68"/>
      <c r="H152" s="68"/>
      <c r="I152" s="68"/>
      <c r="J152" s="68"/>
    </row>
    <row r="153" spans="1:10" ht="15.6" hidden="1" x14ac:dyDescent="0.3">
      <c r="A153" s="68"/>
      <c r="B153" s="68"/>
      <c r="C153" s="68"/>
      <c r="D153" s="339" t="s">
        <v>458</v>
      </c>
      <c r="E153" s="339" t="s">
        <v>2405</v>
      </c>
      <c r="F153" s="68" t="s">
        <v>432</v>
      </c>
      <c r="G153" s="68"/>
      <c r="H153" s="68"/>
      <c r="I153" s="68"/>
      <c r="J153" s="68"/>
    </row>
    <row r="154" spans="1:10" ht="15.6" hidden="1" x14ac:dyDescent="0.3">
      <c r="A154" s="68"/>
      <c r="B154" s="68"/>
      <c r="C154" s="68"/>
      <c r="D154" s="339" t="s">
        <v>461</v>
      </c>
      <c r="E154" s="339" t="s">
        <v>2406</v>
      </c>
      <c r="F154" s="68" t="s">
        <v>2407</v>
      </c>
      <c r="G154" s="68"/>
      <c r="H154" s="68"/>
      <c r="I154" s="68"/>
      <c r="J154" s="68"/>
    </row>
    <row r="155" spans="1:10" ht="15.6" hidden="1" x14ac:dyDescent="0.3">
      <c r="A155" s="68"/>
      <c r="B155" s="68"/>
      <c r="C155" s="68"/>
      <c r="D155" s="339" t="s">
        <v>464</v>
      </c>
      <c r="E155" s="339" t="s">
        <v>2408</v>
      </c>
      <c r="F155" s="68" t="s">
        <v>435</v>
      </c>
      <c r="G155" s="68"/>
      <c r="H155" s="68"/>
      <c r="I155" s="68"/>
      <c r="J155" s="68"/>
    </row>
    <row r="156" spans="1:10" ht="15.6" hidden="1" x14ac:dyDescent="0.3">
      <c r="A156" s="68"/>
      <c r="B156" s="68"/>
      <c r="C156" s="68"/>
      <c r="D156" s="339" t="s">
        <v>467</v>
      </c>
      <c r="E156" s="339" t="s">
        <v>2409</v>
      </c>
      <c r="F156" s="68" t="s">
        <v>438</v>
      </c>
      <c r="G156" s="68"/>
      <c r="H156" s="68"/>
      <c r="I156" s="68"/>
      <c r="J156" s="68"/>
    </row>
    <row r="157" spans="1:10" ht="15.6" hidden="1" x14ac:dyDescent="0.3">
      <c r="A157" s="68"/>
      <c r="B157" s="68"/>
      <c r="C157" s="68"/>
      <c r="D157" s="339" t="s">
        <v>470</v>
      </c>
      <c r="E157" s="339" t="s">
        <v>2410</v>
      </c>
      <c r="F157" s="68" t="s">
        <v>2411</v>
      </c>
      <c r="G157" s="68"/>
      <c r="H157" s="68"/>
      <c r="I157" s="68"/>
      <c r="J157" s="68"/>
    </row>
    <row r="158" spans="1:10" ht="15.6" hidden="1" x14ac:dyDescent="0.3">
      <c r="A158" s="68"/>
      <c r="B158" s="68"/>
      <c r="C158" s="68"/>
      <c r="D158" s="339" t="s">
        <v>473</v>
      </c>
      <c r="E158" s="339" t="s">
        <v>2412</v>
      </c>
      <c r="F158" s="68" t="s">
        <v>440</v>
      </c>
      <c r="G158" s="68"/>
      <c r="H158" s="68"/>
      <c r="I158" s="68"/>
      <c r="J158" s="68"/>
    </row>
    <row r="159" spans="1:10" ht="15.6" hidden="1" x14ac:dyDescent="0.3">
      <c r="A159" s="68"/>
      <c r="B159" s="68"/>
      <c r="C159" s="68"/>
      <c r="D159" s="339" t="s">
        <v>476</v>
      </c>
      <c r="E159" s="339" t="s">
        <v>2413</v>
      </c>
      <c r="F159" s="68" t="s">
        <v>2414</v>
      </c>
      <c r="G159" s="68"/>
      <c r="H159" s="68"/>
      <c r="I159" s="68"/>
      <c r="J159" s="68"/>
    </row>
    <row r="160" spans="1:10" ht="15.6" hidden="1" x14ac:dyDescent="0.3">
      <c r="A160" s="68"/>
      <c r="B160" s="68"/>
      <c r="C160" s="68"/>
      <c r="D160" s="339" t="s">
        <v>479</v>
      </c>
      <c r="E160" s="339" t="s">
        <v>2415</v>
      </c>
      <c r="F160" s="68" t="s">
        <v>443</v>
      </c>
      <c r="G160" s="68"/>
      <c r="H160" s="68"/>
      <c r="I160" s="68"/>
      <c r="J160" s="68"/>
    </row>
    <row r="161" spans="1:10" ht="15.6" hidden="1" x14ac:dyDescent="0.3">
      <c r="A161" s="68"/>
      <c r="B161" s="68"/>
      <c r="C161" s="68"/>
      <c r="D161" s="339" t="s">
        <v>56</v>
      </c>
      <c r="E161" s="339" t="s">
        <v>2416</v>
      </c>
      <c r="F161" s="68" t="s">
        <v>445</v>
      </c>
      <c r="G161" s="68"/>
      <c r="H161" s="68"/>
      <c r="I161" s="68"/>
      <c r="J161" s="68"/>
    </row>
    <row r="162" spans="1:10" ht="15.6" hidden="1" x14ac:dyDescent="0.3">
      <c r="A162" s="68"/>
      <c r="B162" s="68"/>
      <c r="C162" s="68"/>
      <c r="D162" s="339" t="s">
        <v>484</v>
      </c>
      <c r="E162" s="339" t="s">
        <v>2417</v>
      </c>
      <c r="F162" s="68" t="s">
        <v>448</v>
      </c>
      <c r="G162" s="68"/>
      <c r="H162" s="68"/>
      <c r="I162" s="68"/>
      <c r="J162" s="68"/>
    </row>
    <row r="163" spans="1:10" ht="15.6" hidden="1" x14ac:dyDescent="0.3">
      <c r="A163" s="68"/>
      <c r="B163" s="68"/>
      <c r="C163" s="68"/>
      <c r="D163" s="339" t="s">
        <v>45</v>
      </c>
      <c r="E163" s="339" t="s">
        <v>2418</v>
      </c>
      <c r="F163" s="68" t="s">
        <v>451</v>
      </c>
      <c r="G163" s="68"/>
      <c r="H163" s="68"/>
      <c r="I163" s="68"/>
      <c r="J163" s="68"/>
    </row>
    <row r="164" spans="1:10" ht="15.6" hidden="1" x14ac:dyDescent="0.3">
      <c r="A164" s="68"/>
      <c r="B164" s="68"/>
      <c r="C164" s="68"/>
      <c r="D164" s="339" t="s">
        <v>489</v>
      </c>
      <c r="E164" s="339" t="s">
        <v>2419</v>
      </c>
      <c r="F164" s="68" t="s">
        <v>454</v>
      </c>
      <c r="G164" s="68"/>
      <c r="H164" s="68"/>
      <c r="I164" s="68"/>
      <c r="J164" s="68"/>
    </row>
    <row r="165" spans="1:10" ht="15.6" hidden="1" x14ac:dyDescent="0.3">
      <c r="A165" s="68"/>
      <c r="B165" s="68"/>
      <c r="C165" s="68"/>
      <c r="D165" s="339" t="s">
        <v>492</v>
      </c>
      <c r="E165" s="339" t="s">
        <v>456</v>
      </c>
      <c r="F165" s="68" t="s">
        <v>2420</v>
      </c>
      <c r="G165" s="68"/>
      <c r="H165" s="68"/>
      <c r="I165" s="68"/>
      <c r="J165" s="68"/>
    </row>
    <row r="166" spans="1:10" ht="15.6" hidden="1" x14ac:dyDescent="0.3">
      <c r="A166" s="68"/>
      <c r="B166" s="68"/>
      <c r="C166" s="68"/>
      <c r="D166" s="339" t="s">
        <v>495</v>
      </c>
      <c r="E166" s="339" t="s">
        <v>459</v>
      </c>
      <c r="F166" s="68" t="s">
        <v>460</v>
      </c>
      <c r="G166" s="68"/>
      <c r="H166" s="68"/>
      <c r="I166" s="68"/>
      <c r="J166" s="68"/>
    </row>
    <row r="167" spans="1:10" ht="15.6" hidden="1" x14ac:dyDescent="0.3">
      <c r="A167" s="68"/>
      <c r="B167" s="68"/>
      <c r="C167" s="68"/>
      <c r="D167" s="339" t="s">
        <v>498</v>
      </c>
      <c r="E167" s="339" t="s">
        <v>2421</v>
      </c>
      <c r="F167" s="68" t="s">
        <v>2422</v>
      </c>
      <c r="G167" s="68"/>
      <c r="H167" s="68"/>
      <c r="I167" s="68"/>
      <c r="J167" s="68"/>
    </row>
    <row r="168" spans="1:10" ht="15.6" hidden="1" x14ac:dyDescent="0.3">
      <c r="A168" s="68"/>
      <c r="B168" s="68"/>
      <c r="C168" s="68"/>
      <c r="D168" s="339" t="s">
        <v>501</v>
      </c>
      <c r="E168" s="339" t="s">
        <v>2423</v>
      </c>
      <c r="F168" s="68" t="s">
        <v>463</v>
      </c>
      <c r="G168" s="68"/>
      <c r="H168" s="68"/>
      <c r="I168" s="68"/>
      <c r="J168" s="68"/>
    </row>
    <row r="169" spans="1:10" ht="15.6" hidden="1" x14ac:dyDescent="0.3">
      <c r="A169" s="68"/>
      <c r="B169" s="68"/>
      <c r="C169" s="68"/>
      <c r="D169" s="339" t="s">
        <v>504</v>
      </c>
      <c r="E169" s="339" t="s">
        <v>2424</v>
      </c>
      <c r="F169" s="68" t="s">
        <v>466</v>
      </c>
      <c r="G169" s="68"/>
      <c r="H169" s="68"/>
      <c r="I169" s="68"/>
      <c r="J169" s="68"/>
    </row>
    <row r="170" spans="1:10" ht="15.6" hidden="1" x14ac:dyDescent="0.3">
      <c r="A170" s="68"/>
      <c r="B170" s="68"/>
      <c r="C170" s="68"/>
      <c r="D170" s="339" t="s">
        <v>507</v>
      </c>
      <c r="E170" s="339" t="s">
        <v>2425</v>
      </c>
      <c r="F170" s="68" t="s">
        <v>469</v>
      </c>
      <c r="G170" s="68"/>
      <c r="H170" s="68"/>
      <c r="I170" s="68"/>
      <c r="J170" s="68"/>
    </row>
    <row r="171" spans="1:10" ht="15.6" hidden="1" x14ac:dyDescent="0.3">
      <c r="A171" s="68"/>
      <c r="B171" s="68"/>
      <c r="C171" s="68"/>
      <c r="D171" s="339" t="s">
        <v>510</v>
      </c>
      <c r="E171" s="339" t="s">
        <v>2426</v>
      </c>
      <c r="F171" s="68" t="s">
        <v>472</v>
      </c>
      <c r="G171" s="68"/>
      <c r="H171" s="68"/>
      <c r="I171" s="68"/>
      <c r="J171" s="68"/>
    </row>
    <row r="172" spans="1:10" ht="15.6" hidden="1" x14ac:dyDescent="0.3">
      <c r="A172" s="68"/>
      <c r="B172" s="68"/>
      <c r="C172" s="68"/>
      <c r="D172" s="339" t="s">
        <v>513</v>
      </c>
      <c r="E172" s="339" t="s">
        <v>2427</v>
      </c>
      <c r="F172" s="68" t="s">
        <v>475</v>
      </c>
      <c r="G172" s="68"/>
      <c r="H172" s="68"/>
      <c r="I172" s="68"/>
      <c r="J172" s="68"/>
    </row>
    <row r="173" spans="1:10" ht="15.6" hidden="1" x14ac:dyDescent="0.3">
      <c r="A173" s="68"/>
      <c r="B173" s="68"/>
      <c r="C173" s="68"/>
      <c r="D173" s="339" t="s">
        <v>516</v>
      </c>
      <c r="E173" s="339" t="s">
        <v>2428</v>
      </c>
      <c r="F173" s="68" t="s">
        <v>478</v>
      </c>
      <c r="G173" s="68"/>
      <c r="H173" s="68"/>
      <c r="I173" s="68"/>
      <c r="J173" s="68"/>
    </row>
    <row r="174" spans="1:10" ht="15.6" hidden="1" x14ac:dyDescent="0.3">
      <c r="A174" s="68"/>
      <c r="B174" s="68"/>
      <c r="C174" s="68"/>
      <c r="D174" s="339" t="s">
        <v>519</v>
      </c>
      <c r="E174" s="339" t="s">
        <v>2429</v>
      </c>
      <c r="F174" s="68" t="s">
        <v>481</v>
      </c>
      <c r="G174" s="68"/>
      <c r="H174" s="68"/>
      <c r="I174" s="68"/>
      <c r="J174" s="68"/>
    </row>
    <row r="175" spans="1:10" ht="15.6" hidden="1" x14ac:dyDescent="0.3">
      <c r="A175" s="68"/>
      <c r="B175" s="68"/>
      <c r="C175" s="68"/>
      <c r="D175" s="339" t="s">
        <v>522</v>
      </c>
      <c r="E175" s="339" t="s">
        <v>2430</v>
      </c>
      <c r="F175" s="68" t="s">
        <v>483</v>
      </c>
      <c r="G175" s="68"/>
      <c r="H175" s="68"/>
      <c r="I175" s="68"/>
      <c r="J175" s="68"/>
    </row>
    <row r="176" spans="1:10" ht="15.6" hidden="1" x14ac:dyDescent="0.3">
      <c r="A176" s="68"/>
      <c r="B176" s="68"/>
      <c r="C176" s="68"/>
      <c r="D176" s="339" t="s">
        <v>525</v>
      </c>
      <c r="E176" s="339" t="s">
        <v>2431</v>
      </c>
      <c r="F176" s="68" t="s">
        <v>486</v>
      </c>
      <c r="G176" s="68"/>
      <c r="H176" s="68"/>
      <c r="I176" s="68"/>
      <c r="J176" s="68"/>
    </row>
    <row r="177" spans="1:10" ht="15.6" hidden="1" x14ac:dyDescent="0.3">
      <c r="A177" s="68"/>
      <c r="B177" s="68"/>
      <c r="C177" s="68"/>
      <c r="D177" s="339" t="s">
        <v>528</v>
      </c>
      <c r="E177" s="339" t="s">
        <v>487</v>
      </c>
      <c r="F177" s="68" t="s">
        <v>488</v>
      </c>
      <c r="G177" s="68"/>
      <c r="H177" s="68"/>
      <c r="I177" s="68"/>
      <c r="J177" s="68"/>
    </row>
    <row r="178" spans="1:10" ht="15.6" hidden="1" x14ac:dyDescent="0.3">
      <c r="A178" s="68"/>
      <c r="B178" s="68"/>
      <c r="C178" s="68"/>
      <c r="D178" s="68"/>
      <c r="E178" s="339" t="s">
        <v>490</v>
      </c>
      <c r="F178" s="68" t="s">
        <v>491</v>
      </c>
      <c r="G178" s="68"/>
      <c r="H178" s="68"/>
      <c r="I178" s="68"/>
      <c r="J178" s="68"/>
    </row>
    <row r="179" spans="1:10" ht="15.6" hidden="1" x14ac:dyDescent="0.3">
      <c r="A179" s="68"/>
      <c r="B179" s="68"/>
      <c r="C179" s="68"/>
      <c r="D179" s="68"/>
      <c r="E179" s="339" t="s">
        <v>493</v>
      </c>
      <c r="F179" s="68" t="s">
        <v>494</v>
      </c>
      <c r="G179" s="68"/>
      <c r="H179" s="68"/>
      <c r="I179" s="68"/>
      <c r="J179" s="68"/>
    </row>
    <row r="180" spans="1:10" ht="15.6" hidden="1" x14ac:dyDescent="0.3">
      <c r="A180" s="68"/>
      <c r="B180" s="68"/>
      <c r="C180" s="68"/>
      <c r="D180" s="68"/>
      <c r="E180" s="339" t="s">
        <v>2432</v>
      </c>
      <c r="F180" s="68" t="s">
        <v>2433</v>
      </c>
      <c r="G180" s="68"/>
      <c r="H180" s="68"/>
      <c r="I180" s="68"/>
      <c r="J180" s="68"/>
    </row>
    <row r="181" spans="1:10" ht="15.6" hidden="1" x14ac:dyDescent="0.3">
      <c r="A181" s="68"/>
      <c r="B181" s="68"/>
      <c r="C181" s="68"/>
      <c r="D181" s="68"/>
      <c r="E181" s="339" t="s">
        <v>2434</v>
      </c>
      <c r="F181" s="68" t="s">
        <v>497</v>
      </c>
      <c r="G181" s="68"/>
      <c r="H181" s="68"/>
      <c r="I181" s="68"/>
      <c r="J181" s="68"/>
    </row>
    <row r="182" spans="1:10" ht="15.6" hidden="1" x14ac:dyDescent="0.3">
      <c r="A182" s="68"/>
      <c r="B182" s="68"/>
      <c r="C182" s="68"/>
      <c r="D182" s="68"/>
      <c r="E182" s="339" t="s">
        <v>2435</v>
      </c>
      <c r="F182" s="68" t="s">
        <v>2436</v>
      </c>
      <c r="G182" s="68"/>
      <c r="H182" s="68"/>
      <c r="I182" s="68"/>
      <c r="J182" s="68"/>
    </row>
    <row r="183" spans="1:10" ht="15.6" hidden="1" x14ac:dyDescent="0.3">
      <c r="A183" s="68"/>
      <c r="B183" s="68"/>
      <c r="C183" s="68"/>
      <c r="D183" s="68"/>
      <c r="E183" s="339" t="s">
        <v>2437</v>
      </c>
      <c r="F183" s="68" t="s">
        <v>2438</v>
      </c>
      <c r="G183" s="68"/>
      <c r="H183" s="68"/>
      <c r="I183" s="68"/>
      <c r="J183" s="68"/>
    </row>
    <row r="184" spans="1:10" ht="15.6" hidden="1" x14ac:dyDescent="0.3">
      <c r="A184" s="68"/>
      <c r="B184" s="68"/>
      <c r="C184" s="68"/>
      <c r="D184" s="68"/>
      <c r="E184" s="339" t="s">
        <v>2439</v>
      </c>
      <c r="F184" s="68" t="s">
        <v>503</v>
      </c>
      <c r="G184" s="68"/>
      <c r="H184" s="68"/>
      <c r="I184" s="68"/>
      <c r="J184" s="68"/>
    </row>
    <row r="185" spans="1:10" ht="15.6" hidden="1" x14ac:dyDescent="0.3">
      <c r="A185" s="68"/>
      <c r="B185" s="68"/>
      <c r="C185" s="68"/>
      <c r="D185" s="68"/>
      <c r="E185" s="339" t="s">
        <v>2440</v>
      </c>
      <c r="F185" s="68" t="s">
        <v>506</v>
      </c>
      <c r="G185" s="68"/>
      <c r="H185" s="68"/>
      <c r="I185" s="68"/>
      <c r="J185" s="68"/>
    </row>
    <row r="186" spans="1:10" ht="15.6" hidden="1" x14ac:dyDescent="0.3">
      <c r="A186" s="68"/>
      <c r="B186" s="68"/>
      <c r="C186" s="68"/>
      <c r="D186" s="68"/>
      <c r="E186" s="339" t="s">
        <v>2441</v>
      </c>
      <c r="F186" s="68" t="s">
        <v>509</v>
      </c>
      <c r="G186" s="68"/>
      <c r="H186" s="68"/>
      <c r="I186" s="68"/>
      <c r="J186" s="68"/>
    </row>
    <row r="187" spans="1:10" ht="15.6" hidden="1" x14ac:dyDescent="0.3">
      <c r="A187" s="68"/>
      <c r="B187" s="68"/>
      <c r="C187" s="68"/>
      <c r="D187" s="68"/>
      <c r="E187" s="339" t="s">
        <v>2442</v>
      </c>
      <c r="F187" s="68" t="s">
        <v>2443</v>
      </c>
      <c r="G187" s="68"/>
      <c r="H187" s="68"/>
      <c r="I187" s="68"/>
      <c r="J187" s="68"/>
    </row>
    <row r="188" spans="1:10" ht="15.6" hidden="1" x14ac:dyDescent="0.3">
      <c r="A188" s="68"/>
      <c r="B188" s="68"/>
      <c r="C188" s="68"/>
      <c r="D188" s="68"/>
      <c r="E188" s="339" t="s">
        <v>2444</v>
      </c>
      <c r="F188" s="68" t="s">
        <v>515</v>
      </c>
      <c r="G188" s="68"/>
      <c r="H188" s="68"/>
      <c r="I188" s="68"/>
      <c r="J188" s="68"/>
    </row>
    <row r="189" spans="1:10" ht="15.6" hidden="1" x14ac:dyDescent="0.3">
      <c r="A189" s="68"/>
      <c r="B189" s="68"/>
      <c r="C189" s="68"/>
      <c r="D189" s="68"/>
      <c r="E189" s="339" t="s">
        <v>2445</v>
      </c>
      <c r="F189" s="68" t="s">
        <v>2446</v>
      </c>
      <c r="G189" s="68"/>
      <c r="H189" s="68"/>
      <c r="I189" s="68"/>
      <c r="J189" s="68"/>
    </row>
    <row r="190" spans="1:10" ht="15.6" hidden="1" x14ac:dyDescent="0.3">
      <c r="A190" s="68"/>
      <c r="B190" s="68"/>
      <c r="C190" s="68"/>
      <c r="D190" s="68"/>
      <c r="E190" s="339" t="s">
        <v>2447</v>
      </c>
      <c r="F190" s="68" t="s">
        <v>2448</v>
      </c>
      <c r="G190" s="68"/>
      <c r="H190" s="68"/>
      <c r="I190" s="68"/>
      <c r="J190" s="68"/>
    </row>
    <row r="191" spans="1:10" ht="15.6" hidden="1" x14ac:dyDescent="0.3">
      <c r="A191" s="68"/>
      <c r="B191" s="68"/>
      <c r="C191" s="68"/>
      <c r="D191" s="68"/>
      <c r="E191" s="339" t="s">
        <v>2449</v>
      </c>
      <c r="F191" s="68" t="s">
        <v>2450</v>
      </c>
      <c r="G191" s="68"/>
      <c r="H191" s="68"/>
      <c r="I191" s="68"/>
      <c r="J191" s="68"/>
    </row>
    <row r="192" spans="1:10" ht="15.6" hidden="1" x14ac:dyDescent="0.3">
      <c r="A192" s="68"/>
      <c r="B192" s="68"/>
      <c r="C192" s="68"/>
      <c r="D192" s="68"/>
      <c r="E192" s="339" t="s">
        <v>2451</v>
      </c>
      <c r="F192" s="68" t="s">
        <v>2452</v>
      </c>
      <c r="G192" s="68"/>
      <c r="H192" s="68"/>
      <c r="I192" s="68"/>
      <c r="J192" s="68"/>
    </row>
    <row r="193" spans="1:10" ht="15.6" hidden="1" x14ac:dyDescent="0.3">
      <c r="A193" s="68"/>
      <c r="B193" s="68"/>
      <c r="C193" s="68"/>
      <c r="D193" s="68"/>
      <c r="E193" s="339" t="s">
        <v>2453</v>
      </c>
      <c r="F193" s="68" t="s">
        <v>2454</v>
      </c>
      <c r="G193" s="68"/>
      <c r="H193" s="68"/>
      <c r="I193" s="68"/>
      <c r="J193" s="68"/>
    </row>
    <row r="194" spans="1:10" ht="15.6" hidden="1" x14ac:dyDescent="0.3">
      <c r="A194" s="68"/>
      <c r="B194" s="68"/>
      <c r="C194" s="68"/>
      <c r="D194" s="68"/>
      <c r="E194" s="339" t="s">
        <v>2455</v>
      </c>
      <c r="F194" s="68" t="s">
        <v>2456</v>
      </c>
      <c r="G194" s="68"/>
      <c r="H194" s="68"/>
      <c r="I194" s="68"/>
      <c r="J194" s="68"/>
    </row>
    <row r="195" spans="1:10" ht="15.6" hidden="1" x14ac:dyDescent="0.3">
      <c r="A195" s="68"/>
      <c r="B195" s="68"/>
      <c r="C195" s="68"/>
      <c r="D195" s="68"/>
      <c r="E195" s="339" t="s">
        <v>2457</v>
      </c>
      <c r="F195" s="68" t="s">
        <v>2458</v>
      </c>
      <c r="G195" s="68"/>
      <c r="H195" s="68"/>
      <c r="I195" s="68"/>
      <c r="J195" s="68"/>
    </row>
    <row r="196" spans="1:10" ht="15.6" hidden="1" x14ac:dyDescent="0.3">
      <c r="A196" s="68"/>
      <c r="B196" s="68"/>
      <c r="C196" s="68"/>
      <c r="D196" s="68"/>
      <c r="E196" s="339" t="s">
        <v>2459</v>
      </c>
      <c r="F196" s="68" t="s">
        <v>2460</v>
      </c>
      <c r="G196" s="68"/>
      <c r="H196" s="68"/>
      <c r="I196" s="68"/>
      <c r="J196" s="68"/>
    </row>
    <row r="197" spans="1:10" ht="15.6" hidden="1" x14ac:dyDescent="0.3">
      <c r="A197" s="68"/>
      <c r="B197" s="68"/>
      <c r="C197" s="68"/>
      <c r="D197" s="68"/>
      <c r="E197" s="339" t="s">
        <v>535</v>
      </c>
      <c r="F197" s="68" t="s">
        <v>536</v>
      </c>
      <c r="G197" s="68"/>
      <c r="H197" s="68"/>
      <c r="I197" s="68"/>
      <c r="J197" s="68"/>
    </row>
    <row r="198" spans="1:10" ht="15.6" hidden="1" x14ac:dyDescent="0.3">
      <c r="A198" s="68"/>
      <c r="B198" s="68"/>
      <c r="C198" s="68"/>
      <c r="D198" s="68"/>
      <c r="E198" s="339" t="s">
        <v>2461</v>
      </c>
      <c r="F198" s="68" t="s">
        <v>2462</v>
      </c>
      <c r="G198" s="68"/>
      <c r="H198" s="68"/>
      <c r="I198" s="68"/>
      <c r="J198" s="68"/>
    </row>
    <row r="199" spans="1:10" ht="15.6" hidden="1" x14ac:dyDescent="0.3">
      <c r="A199" s="68"/>
      <c r="B199" s="68"/>
      <c r="C199" s="68"/>
      <c r="D199" s="68"/>
      <c r="E199" s="339" t="s">
        <v>2463</v>
      </c>
      <c r="F199" s="68" t="s">
        <v>2464</v>
      </c>
      <c r="G199" s="68"/>
      <c r="H199" s="68"/>
      <c r="I199" s="68"/>
      <c r="J199" s="68"/>
    </row>
    <row r="200" spans="1:10" ht="15.6" hidden="1" x14ac:dyDescent="0.3">
      <c r="A200" s="68"/>
      <c r="B200" s="68"/>
      <c r="C200" s="68"/>
      <c r="D200" s="68"/>
      <c r="E200" s="339" t="s">
        <v>2465</v>
      </c>
      <c r="F200" s="68" t="s">
        <v>2466</v>
      </c>
      <c r="G200" s="68"/>
      <c r="H200" s="68"/>
      <c r="I200" s="68"/>
      <c r="J200" s="68"/>
    </row>
    <row r="201" spans="1:10" ht="15.6" hidden="1" x14ac:dyDescent="0.3">
      <c r="A201" s="68"/>
      <c r="B201" s="68"/>
      <c r="C201" s="68"/>
      <c r="D201" s="68"/>
      <c r="E201" s="339" t="s">
        <v>2467</v>
      </c>
      <c r="F201" s="68" t="s">
        <v>2468</v>
      </c>
      <c r="G201" s="68"/>
      <c r="H201" s="68"/>
      <c r="I201" s="68"/>
      <c r="J201" s="68"/>
    </row>
    <row r="202" spans="1:10" ht="15.6" hidden="1" x14ac:dyDescent="0.3">
      <c r="A202" s="68"/>
      <c r="B202" s="68"/>
      <c r="C202" s="68"/>
      <c r="D202" s="68"/>
      <c r="E202" s="339" t="s">
        <v>2469</v>
      </c>
      <c r="F202" s="68" t="s">
        <v>2470</v>
      </c>
      <c r="G202" s="68"/>
      <c r="H202" s="68"/>
      <c r="I202" s="68"/>
      <c r="J202" s="68"/>
    </row>
    <row r="203" spans="1:10" ht="15.6" hidden="1" x14ac:dyDescent="0.3">
      <c r="A203" s="68"/>
      <c r="B203" s="68"/>
      <c r="C203" s="68"/>
      <c r="D203" s="68"/>
      <c r="E203" s="339" t="s">
        <v>2471</v>
      </c>
      <c r="F203" s="68" t="s">
        <v>2472</v>
      </c>
      <c r="G203" s="68"/>
      <c r="H203" s="68"/>
      <c r="I203" s="68"/>
      <c r="J203" s="68"/>
    </row>
    <row r="204" spans="1:10" ht="15.6" hidden="1" x14ac:dyDescent="0.3">
      <c r="A204" s="68"/>
      <c r="B204" s="68"/>
      <c r="C204" s="68"/>
      <c r="D204" s="68"/>
      <c r="E204" s="339" t="s">
        <v>2473</v>
      </c>
      <c r="F204" s="68" t="s">
        <v>2474</v>
      </c>
      <c r="G204" s="68"/>
      <c r="H204" s="68"/>
      <c r="I204" s="68"/>
      <c r="J204" s="68"/>
    </row>
    <row r="205" spans="1:10" ht="15.6" hidden="1" x14ac:dyDescent="0.3">
      <c r="A205" s="68"/>
      <c r="B205" s="68"/>
      <c r="C205" s="68"/>
      <c r="D205" s="68"/>
      <c r="E205" s="339" t="s">
        <v>2475</v>
      </c>
      <c r="F205" s="68" t="s">
        <v>2476</v>
      </c>
      <c r="G205" s="68"/>
      <c r="H205" s="68"/>
      <c r="I205" s="68"/>
      <c r="J205" s="68"/>
    </row>
    <row r="206" spans="1:10" ht="15.6" hidden="1" x14ac:dyDescent="0.3">
      <c r="A206" s="68"/>
      <c r="B206" s="68"/>
      <c r="C206" s="68"/>
      <c r="D206" s="68"/>
      <c r="E206" s="339" t="s">
        <v>2477</v>
      </c>
      <c r="F206" s="68" t="s">
        <v>2478</v>
      </c>
      <c r="G206" s="68"/>
      <c r="H206" s="68"/>
      <c r="I206" s="68"/>
      <c r="J206" s="68"/>
    </row>
    <row r="207" spans="1:10" ht="15.6" hidden="1" x14ac:dyDescent="0.3">
      <c r="A207" s="68"/>
      <c r="B207" s="68"/>
      <c r="C207" s="68"/>
      <c r="D207" s="68"/>
      <c r="E207" s="339" t="s">
        <v>2479</v>
      </c>
      <c r="F207" s="68" t="s">
        <v>2480</v>
      </c>
      <c r="G207" s="68"/>
      <c r="H207" s="68"/>
      <c r="I207" s="68"/>
      <c r="J207" s="68"/>
    </row>
    <row r="208" spans="1:10" ht="15.6" hidden="1" x14ac:dyDescent="0.3">
      <c r="A208" s="68"/>
      <c r="B208" s="68"/>
      <c r="C208" s="68"/>
      <c r="D208" s="68"/>
      <c r="E208" s="339" t="s">
        <v>2481</v>
      </c>
      <c r="F208" s="68" t="s">
        <v>2482</v>
      </c>
      <c r="G208" s="68"/>
      <c r="H208" s="68"/>
      <c r="I208" s="68"/>
      <c r="J208" s="68"/>
    </row>
    <row r="209" spans="1:10" ht="15.6" hidden="1" x14ac:dyDescent="0.3">
      <c r="A209" s="68"/>
      <c r="B209" s="68"/>
      <c r="C209" s="68"/>
      <c r="D209" s="68"/>
      <c r="E209" s="339" t="s">
        <v>2483</v>
      </c>
      <c r="F209" s="68" t="s">
        <v>2484</v>
      </c>
      <c r="G209" s="68"/>
      <c r="H209" s="68"/>
      <c r="I209" s="68"/>
      <c r="J209" s="68"/>
    </row>
    <row r="210" spans="1:10" ht="15.6" hidden="1" x14ac:dyDescent="0.3">
      <c r="A210" s="68"/>
      <c r="B210" s="68"/>
      <c r="C210" s="68"/>
      <c r="D210" s="68"/>
      <c r="E210" s="339" t="s">
        <v>2485</v>
      </c>
      <c r="F210" s="68" t="s">
        <v>2486</v>
      </c>
      <c r="G210" s="68"/>
      <c r="H210" s="68"/>
      <c r="I210" s="68"/>
      <c r="J210" s="68"/>
    </row>
    <row r="211" spans="1:10" ht="15.6" hidden="1" x14ac:dyDescent="0.3">
      <c r="A211" s="68"/>
      <c r="B211" s="68"/>
      <c r="C211" s="68"/>
      <c r="D211" s="68"/>
      <c r="E211" s="339" t="s">
        <v>2487</v>
      </c>
      <c r="F211" s="68" t="s">
        <v>2488</v>
      </c>
      <c r="G211" s="68"/>
      <c r="H211" s="68"/>
      <c r="I211" s="68"/>
      <c r="J211" s="68"/>
    </row>
    <row r="212" spans="1:10" ht="15.6" hidden="1" x14ac:dyDescent="0.3">
      <c r="A212" s="68"/>
      <c r="B212" s="68"/>
      <c r="C212" s="68"/>
      <c r="D212" s="68"/>
      <c r="E212" s="339" t="s">
        <v>2489</v>
      </c>
      <c r="F212" s="68" t="s">
        <v>2490</v>
      </c>
      <c r="G212" s="68"/>
      <c r="H212" s="68"/>
      <c r="I212" s="68"/>
      <c r="J212" s="68"/>
    </row>
    <row r="213" spans="1:10" ht="15.6" hidden="1" x14ac:dyDescent="0.3">
      <c r="A213" s="68"/>
      <c r="B213" s="68"/>
      <c r="C213" s="68"/>
      <c r="D213" s="68"/>
      <c r="E213" s="339" t="s">
        <v>2491</v>
      </c>
      <c r="F213" s="68" t="s">
        <v>2492</v>
      </c>
      <c r="G213" s="68"/>
      <c r="H213" s="68"/>
      <c r="I213" s="68"/>
      <c r="J213" s="68"/>
    </row>
    <row r="214" spans="1:10" ht="15.6" hidden="1" x14ac:dyDescent="0.3">
      <c r="A214" s="68"/>
      <c r="B214" s="68"/>
      <c r="C214" s="68"/>
      <c r="D214" s="68"/>
      <c r="E214" s="339" t="s">
        <v>2493</v>
      </c>
      <c r="F214" s="68" t="s">
        <v>2494</v>
      </c>
      <c r="G214" s="68"/>
      <c r="H214" s="68"/>
      <c r="I214" s="68"/>
      <c r="J214" s="68"/>
    </row>
    <row r="215" spans="1:10" ht="15.6" hidden="1" x14ac:dyDescent="0.3">
      <c r="A215" s="68"/>
      <c r="B215" s="68"/>
      <c r="C215" s="68"/>
      <c r="D215" s="68"/>
      <c r="E215" s="339" t="s">
        <v>2495</v>
      </c>
      <c r="F215" s="68" t="s">
        <v>564</v>
      </c>
      <c r="G215" s="68"/>
      <c r="H215" s="68"/>
      <c r="I215" s="68"/>
      <c r="J215" s="68"/>
    </row>
    <row r="216" spans="1:10" ht="15.6" hidden="1" x14ac:dyDescent="0.3">
      <c r="A216" s="68"/>
      <c r="B216" s="68"/>
      <c r="C216" s="68"/>
      <c r="D216" s="68"/>
      <c r="E216" s="339" t="s">
        <v>2496</v>
      </c>
      <c r="F216" s="68" t="s">
        <v>566</v>
      </c>
      <c r="G216" s="68"/>
      <c r="H216" s="68"/>
      <c r="I216" s="68"/>
      <c r="J216" s="68"/>
    </row>
    <row r="217" spans="1:10" ht="15.6" hidden="1" x14ac:dyDescent="0.3">
      <c r="A217" s="68"/>
      <c r="B217" s="68"/>
      <c r="C217" s="68"/>
      <c r="D217" s="68"/>
      <c r="E217" s="339" t="s">
        <v>2497</v>
      </c>
      <c r="F217" s="68" t="s">
        <v>568</v>
      </c>
      <c r="G217" s="68"/>
      <c r="H217" s="68"/>
      <c r="I217" s="68"/>
      <c r="J217" s="68"/>
    </row>
    <row r="218" spans="1:10" ht="15.6" hidden="1" x14ac:dyDescent="0.3">
      <c r="A218" s="68"/>
      <c r="B218" s="68"/>
      <c r="C218" s="68"/>
      <c r="D218" s="68"/>
      <c r="E218" s="339" t="s">
        <v>2498</v>
      </c>
      <c r="F218" s="68" t="s">
        <v>2499</v>
      </c>
      <c r="G218" s="68"/>
      <c r="H218" s="68"/>
      <c r="I218" s="68"/>
      <c r="J218" s="68"/>
    </row>
    <row r="219" spans="1:10" ht="15.6" hidden="1" x14ac:dyDescent="0.3">
      <c r="A219" s="68"/>
      <c r="B219" s="68"/>
      <c r="C219" s="68"/>
      <c r="D219" s="68"/>
      <c r="E219" s="339" t="s">
        <v>2500</v>
      </c>
      <c r="F219" s="68" t="s">
        <v>2501</v>
      </c>
      <c r="G219" s="68"/>
      <c r="H219" s="68"/>
      <c r="I219" s="68"/>
      <c r="J219" s="68"/>
    </row>
    <row r="220" spans="1:10" ht="15.6" hidden="1" x14ac:dyDescent="0.3">
      <c r="A220" s="68"/>
      <c r="B220" s="68"/>
      <c r="C220" s="68"/>
      <c r="D220" s="68"/>
      <c r="E220" s="339" t="s">
        <v>2502</v>
      </c>
      <c r="F220" s="68" t="s">
        <v>2503</v>
      </c>
      <c r="G220" s="68"/>
      <c r="H220" s="68"/>
      <c r="I220" s="68"/>
      <c r="J220" s="68"/>
    </row>
    <row r="221" spans="1:10" ht="15.6" hidden="1" x14ac:dyDescent="0.3">
      <c r="A221" s="68"/>
      <c r="B221" s="68"/>
      <c r="C221" s="68"/>
      <c r="D221" s="68"/>
      <c r="E221" s="339" t="s">
        <v>2504</v>
      </c>
      <c r="F221" s="68" t="s">
        <v>574</v>
      </c>
      <c r="G221" s="68"/>
      <c r="H221" s="68"/>
      <c r="I221" s="68"/>
      <c r="J221" s="68"/>
    </row>
    <row r="222" spans="1:10" ht="15.6" hidden="1" x14ac:dyDescent="0.3">
      <c r="A222" s="68"/>
      <c r="B222" s="68"/>
      <c r="C222" s="68"/>
      <c r="D222" s="68"/>
      <c r="E222" s="339" t="s">
        <v>2505</v>
      </c>
      <c r="F222" s="68" t="s">
        <v>2506</v>
      </c>
      <c r="G222" s="68"/>
      <c r="H222" s="68"/>
      <c r="I222" s="68"/>
      <c r="J222" s="68"/>
    </row>
    <row r="223" spans="1:10" ht="15.6" hidden="1" x14ac:dyDescent="0.3">
      <c r="A223" s="68"/>
      <c r="B223" s="68"/>
      <c r="C223" s="68"/>
      <c r="D223" s="68"/>
      <c r="E223" s="339" t="s">
        <v>2507</v>
      </c>
      <c r="F223" s="68" t="s">
        <v>2508</v>
      </c>
      <c r="G223" s="68"/>
      <c r="H223" s="68"/>
      <c r="I223" s="68"/>
      <c r="J223" s="68"/>
    </row>
    <row r="224" spans="1:10" ht="15.6" hidden="1" x14ac:dyDescent="0.3">
      <c r="A224" s="68"/>
      <c r="B224" s="68"/>
      <c r="C224" s="68"/>
      <c r="D224" s="68"/>
      <c r="E224" s="339" t="s">
        <v>2509</v>
      </c>
      <c r="F224" s="68" t="s">
        <v>2510</v>
      </c>
      <c r="G224" s="68"/>
      <c r="H224" s="68"/>
      <c r="I224" s="68"/>
      <c r="J224" s="68"/>
    </row>
    <row r="225" spans="1:10" ht="15.6" hidden="1" x14ac:dyDescent="0.3">
      <c r="A225" s="68"/>
      <c r="B225" s="68"/>
      <c r="C225" s="68"/>
      <c r="D225" s="68"/>
      <c r="E225" s="339" t="s">
        <v>2511</v>
      </c>
      <c r="F225" s="68" t="s">
        <v>2512</v>
      </c>
      <c r="G225" s="68"/>
      <c r="H225" s="68"/>
      <c r="I225" s="68"/>
      <c r="J225" s="68"/>
    </row>
    <row r="226" spans="1:10" ht="15.6" hidden="1" x14ac:dyDescent="0.3">
      <c r="A226" s="68"/>
      <c r="B226" s="68"/>
      <c r="C226" s="68"/>
      <c r="D226" s="68"/>
      <c r="E226" s="339" t="s">
        <v>2513</v>
      </c>
      <c r="F226" s="68" t="s">
        <v>2514</v>
      </c>
      <c r="G226" s="68"/>
      <c r="H226" s="68"/>
      <c r="I226" s="68"/>
      <c r="J226" s="68"/>
    </row>
    <row r="227" spans="1:10" ht="15.6" hidden="1" x14ac:dyDescent="0.3">
      <c r="A227" s="68"/>
      <c r="B227" s="68"/>
      <c r="C227" s="68"/>
      <c r="D227" s="68"/>
      <c r="E227" s="339" t="s">
        <v>583</v>
      </c>
      <c r="F227" s="68" t="s">
        <v>2515</v>
      </c>
      <c r="G227" s="68"/>
      <c r="H227" s="68"/>
      <c r="I227" s="68"/>
      <c r="J227" s="68"/>
    </row>
    <row r="228" spans="1:10" ht="15.6" hidden="1" x14ac:dyDescent="0.3">
      <c r="A228" s="68"/>
      <c r="B228" s="68"/>
      <c r="C228" s="68"/>
      <c r="D228" s="68"/>
      <c r="E228" s="339" t="s">
        <v>2516</v>
      </c>
      <c r="F228" s="68" t="s">
        <v>2517</v>
      </c>
      <c r="G228" s="68"/>
      <c r="H228" s="68"/>
      <c r="I228" s="68"/>
      <c r="J228" s="68"/>
    </row>
    <row r="229" spans="1:10" ht="15.6" hidden="1" x14ac:dyDescent="0.3">
      <c r="A229" s="68"/>
      <c r="B229" s="68"/>
      <c r="C229" s="68"/>
      <c r="D229" s="68"/>
      <c r="E229" s="339" t="s">
        <v>2518</v>
      </c>
      <c r="F229" s="68" t="s">
        <v>2519</v>
      </c>
      <c r="G229" s="68"/>
      <c r="H229" s="68"/>
      <c r="I229" s="68"/>
      <c r="J229" s="68"/>
    </row>
    <row r="230" spans="1:10" ht="15.6" hidden="1" x14ac:dyDescent="0.3">
      <c r="A230" s="68"/>
      <c r="B230" s="68"/>
      <c r="C230" s="68"/>
      <c r="D230" s="68"/>
      <c r="E230" s="339" t="s">
        <v>2520</v>
      </c>
      <c r="F230" s="68" t="s">
        <v>2521</v>
      </c>
      <c r="G230" s="68"/>
      <c r="H230" s="68"/>
      <c r="I230" s="68"/>
      <c r="J230" s="68"/>
    </row>
    <row r="231" spans="1:10" ht="15.6" hidden="1" x14ac:dyDescent="0.3">
      <c r="A231" s="68"/>
      <c r="B231" s="68"/>
      <c r="C231" s="68"/>
      <c r="D231" s="68"/>
      <c r="E231" s="339" t="s">
        <v>2522</v>
      </c>
      <c r="F231" s="68" t="s">
        <v>2523</v>
      </c>
      <c r="G231" s="68"/>
      <c r="H231" s="68"/>
      <c r="I231" s="68"/>
      <c r="J231" s="68"/>
    </row>
    <row r="232" spans="1:10" ht="15.6" hidden="1" x14ac:dyDescent="0.3">
      <c r="A232" s="68"/>
      <c r="B232" s="68"/>
      <c r="C232" s="68"/>
      <c r="D232" s="68"/>
      <c r="E232" s="339" t="s">
        <v>2524</v>
      </c>
      <c r="F232" s="68" t="s">
        <v>2525</v>
      </c>
      <c r="G232" s="68"/>
      <c r="H232" s="68"/>
      <c r="I232" s="68"/>
      <c r="J232" s="68"/>
    </row>
    <row r="233" spans="1:10" ht="15.6" hidden="1" x14ac:dyDescent="0.3">
      <c r="A233" s="68"/>
      <c r="B233" s="68"/>
      <c r="C233" s="68"/>
      <c r="D233" s="68"/>
      <c r="E233" s="339" t="s">
        <v>2526</v>
      </c>
      <c r="F233" s="68" t="s">
        <v>2527</v>
      </c>
      <c r="G233" s="68"/>
      <c r="H233" s="68"/>
      <c r="I233" s="68"/>
      <c r="J233" s="68"/>
    </row>
    <row r="234" spans="1:10" ht="15.6" hidden="1" x14ac:dyDescent="0.3">
      <c r="A234" s="68"/>
      <c r="B234" s="68"/>
      <c r="C234" s="68"/>
      <c r="D234" s="68"/>
      <c r="E234" s="339" t="s">
        <v>2528</v>
      </c>
      <c r="F234" s="68" t="s">
        <v>2529</v>
      </c>
      <c r="G234" s="68"/>
      <c r="H234" s="68"/>
      <c r="I234" s="68"/>
      <c r="J234" s="68"/>
    </row>
    <row r="235" spans="1:10" ht="15.6" hidden="1" x14ac:dyDescent="0.3">
      <c r="A235" s="68"/>
      <c r="B235" s="68"/>
      <c r="C235" s="68"/>
      <c r="D235" s="68"/>
      <c r="E235" s="339" t="s">
        <v>2530</v>
      </c>
      <c r="F235" s="68" t="s">
        <v>2531</v>
      </c>
      <c r="G235" s="68"/>
      <c r="H235" s="68"/>
      <c r="I235" s="68"/>
      <c r="J235" s="68"/>
    </row>
    <row r="236" spans="1:10" ht="15.6" hidden="1" x14ac:dyDescent="0.3">
      <c r="A236" s="68"/>
      <c r="B236" s="68"/>
      <c r="C236" s="68"/>
      <c r="D236" s="68"/>
      <c r="E236" s="339" t="s">
        <v>2532</v>
      </c>
      <c r="F236" s="68" t="s">
        <v>2533</v>
      </c>
      <c r="G236" s="68"/>
      <c r="H236" s="68"/>
      <c r="I236" s="68"/>
      <c r="J236" s="68"/>
    </row>
    <row r="237" spans="1:10" ht="15.6" hidden="1" x14ac:dyDescent="0.3">
      <c r="A237" s="68"/>
      <c r="B237" s="68"/>
      <c r="C237" s="68"/>
      <c r="D237" s="68"/>
      <c r="E237" s="339" t="s">
        <v>2534</v>
      </c>
      <c r="F237" s="68" t="s">
        <v>2535</v>
      </c>
      <c r="G237" s="68"/>
      <c r="H237" s="68"/>
      <c r="I237" s="68"/>
      <c r="J237" s="68"/>
    </row>
    <row r="238" spans="1:10" ht="15.6" hidden="1" x14ac:dyDescent="0.3">
      <c r="A238" s="68"/>
      <c r="B238" s="68"/>
      <c r="C238" s="68"/>
      <c r="D238" s="68"/>
      <c r="E238" s="339" t="s">
        <v>2536</v>
      </c>
      <c r="F238" s="68" t="s">
        <v>2537</v>
      </c>
      <c r="G238" s="68"/>
      <c r="H238" s="68"/>
      <c r="I238" s="68"/>
      <c r="J238" s="68"/>
    </row>
    <row r="239" spans="1:10" ht="15.6" hidden="1" x14ac:dyDescent="0.3">
      <c r="A239" s="68"/>
      <c r="B239" s="68"/>
      <c r="C239" s="68"/>
      <c r="D239" s="68"/>
      <c r="E239" s="339" t="s">
        <v>2538</v>
      </c>
      <c r="F239" s="68" t="s">
        <v>2539</v>
      </c>
      <c r="G239" s="68"/>
      <c r="H239" s="68"/>
      <c r="I239" s="68"/>
      <c r="J239" s="68"/>
    </row>
    <row r="240" spans="1:10" ht="15.6" hidden="1" x14ac:dyDescent="0.3">
      <c r="A240" s="68"/>
      <c r="B240" s="68"/>
      <c r="C240" s="68"/>
      <c r="D240" s="68"/>
      <c r="E240" s="339" t="s">
        <v>2540</v>
      </c>
      <c r="F240" s="68" t="s">
        <v>2541</v>
      </c>
      <c r="G240" s="68"/>
      <c r="H240" s="68"/>
      <c r="I240" s="68"/>
      <c r="J240" s="68"/>
    </row>
    <row r="241" spans="1:10" ht="15.6" hidden="1" x14ac:dyDescent="0.3">
      <c r="A241" s="68"/>
      <c r="B241" s="68"/>
      <c r="C241" s="68"/>
      <c r="D241" s="68"/>
      <c r="E241" s="339" t="s">
        <v>2542</v>
      </c>
      <c r="F241" s="68" t="s">
        <v>2543</v>
      </c>
      <c r="G241" s="68"/>
      <c r="H241" s="68"/>
      <c r="I241" s="68"/>
      <c r="J241" s="68"/>
    </row>
    <row r="242" spans="1:10" ht="15.6" hidden="1" x14ac:dyDescent="0.3">
      <c r="A242" s="68"/>
      <c r="B242" s="68"/>
      <c r="C242" s="68"/>
      <c r="D242" s="68"/>
      <c r="E242" s="339" t="s">
        <v>2544</v>
      </c>
      <c r="F242" s="68" t="s">
        <v>2545</v>
      </c>
      <c r="G242" s="68"/>
      <c r="H242" s="68"/>
      <c r="I242" s="68"/>
      <c r="J242" s="68"/>
    </row>
    <row r="243" spans="1:10" ht="15.6" hidden="1" x14ac:dyDescent="0.3">
      <c r="A243" s="68"/>
      <c r="B243" s="68"/>
      <c r="C243" s="68"/>
      <c r="D243" s="68"/>
      <c r="E243" s="339" t="s">
        <v>2546</v>
      </c>
      <c r="F243" s="68" t="s">
        <v>2547</v>
      </c>
      <c r="G243" s="68"/>
      <c r="H243" s="68"/>
      <c r="I243" s="68"/>
      <c r="J243" s="68"/>
    </row>
    <row r="244" spans="1:10" ht="15.6" hidden="1" x14ac:dyDescent="0.3">
      <c r="A244" s="68"/>
      <c r="B244" s="68"/>
      <c r="C244" s="68"/>
      <c r="D244" s="68"/>
      <c r="E244" s="339" t="s">
        <v>2548</v>
      </c>
      <c r="F244" s="68" t="s">
        <v>2549</v>
      </c>
      <c r="G244" s="68"/>
      <c r="H244" s="68"/>
      <c r="I244" s="68"/>
      <c r="J244" s="68"/>
    </row>
    <row r="245" spans="1:10" ht="15.6" hidden="1" x14ac:dyDescent="0.3">
      <c r="A245" s="68"/>
      <c r="B245" s="68"/>
      <c r="C245" s="68"/>
      <c r="D245" s="68"/>
      <c r="E245" s="339" t="s">
        <v>2550</v>
      </c>
      <c r="F245" s="68" t="s">
        <v>2551</v>
      </c>
      <c r="G245" s="68"/>
      <c r="H245" s="68"/>
      <c r="I245" s="68"/>
      <c r="J245" s="68"/>
    </row>
    <row r="246" spans="1:10" ht="15.6" hidden="1" x14ac:dyDescent="0.3">
      <c r="A246" s="68"/>
      <c r="B246" s="68"/>
      <c r="C246" s="68"/>
      <c r="D246" s="68"/>
      <c r="E246" s="339" t="s">
        <v>2552</v>
      </c>
      <c r="F246" s="68" t="s">
        <v>2553</v>
      </c>
      <c r="G246" s="68"/>
      <c r="H246" s="68"/>
      <c r="I246" s="68"/>
      <c r="J246" s="68"/>
    </row>
    <row r="247" spans="1:10" ht="15.6" hidden="1" x14ac:dyDescent="0.3">
      <c r="A247" s="68"/>
      <c r="B247" s="68"/>
      <c r="C247" s="68"/>
      <c r="D247" s="68"/>
      <c r="E247" s="339" t="s">
        <v>2554</v>
      </c>
      <c r="F247" s="68" t="s">
        <v>2555</v>
      </c>
      <c r="G247" s="68"/>
      <c r="H247" s="68"/>
      <c r="I247" s="68"/>
      <c r="J247" s="68"/>
    </row>
    <row r="248" spans="1:10" ht="15.6" hidden="1" x14ac:dyDescent="0.3">
      <c r="A248" s="68"/>
      <c r="B248" s="68"/>
      <c r="C248" s="68"/>
      <c r="D248" s="68"/>
      <c r="E248" s="339" t="s">
        <v>2556</v>
      </c>
      <c r="F248" s="68" t="s">
        <v>2557</v>
      </c>
      <c r="G248" s="68"/>
      <c r="H248" s="68"/>
      <c r="I248" s="68"/>
      <c r="J248" s="68"/>
    </row>
    <row r="249" spans="1:10" ht="15.6" hidden="1" x14ac:dyDescent="0.3">
      <c r="A249" s="68"/>
      <c r="B249" s="68"/>
      <c r="C249" s="68"/>
      <c r="D249" s="68"/>
      <c r="E249" s="339" t="s">
        <v>2558</v>
      </c>
      <c r="F249" s="68" t="s">
        <v>2559</v>
      </c>
      <c r="G249" s="68"/>
      <c r="H249" s="68"/>
      <c r="I249" s="68"/>
      <c r="J249" s="68"/>
    </row>
    <row r="250" spans="1:10" ht="15.6" hidden="1" x14ac:dyDescent="0.3">
      <c r="A250" s="68"/>
      <c r="B250" s="68"/>
      <c r="C250" s="68"/>
      <c r="D250" s="68"/>
      <c r="E250" s="339" t="s">
        <v>2560</v>
      </c>
      <c r="F250" s="68" t="s">
        <v>2561</v>
      </c>
      <c r="G250" s="68"/>
      <c r="H250" s="68"/>
      <c r="I250" s="68"/>
      <c r="J250" s="68"/>
    </row>
    <row r="251" spans="1:10" ht="15.6" hidden="1" x14ac:dyDescent="0.3">
      <c r="A251" s="68"/>
      <c r="B251" s="68"/>
      <c r="C251" s="68"/>
      <c r="D251" s="68"/>
      <c r="E251" s="339" t="s">
        <v>2562</v>
      </c>
      <c r="F251" s="68" t="s">
        <v>2563</v>
      </c>
      <c r="G251" s="68"/>
      <c r="H251" s="68"/>
      <c r="I251" s="68"/>
      <c r="J251" s="68"/>
    </row>
    <row r="252" spans="1:10" ht="15.6" hidden="1" x14ac:dyDescent="0.3">
      <c r="A252" s="68"/>
      <c r="B252" s="68"/>
      <c r="C252" s="68"/>
      <c r="D252" s="68"/>
      <c r="E252" s="339" t="s">
        <v>2564</v>
      </c>
      <c r="F252" s="68" t="s">
        <v>620</v>
      </c>
      <c r="G252" s="68"/>
      <c r="H252" s="68"/>
      <c r="I252" s="68"/>
      <c r="J252" s="68"/>
    </row>
    <row r="253" spans="1:10" ht="15.6" hidden="1" x14ac:dyDescent="0.3">
      <c r="A253" s="68"/>
      <c r="B253" s="68"/>
      <c r="C253" s="68"/>
      <c r="D253" s="68"/>
      <c r="E253" s="339" t="s">
        <v>2565</v>
      </c>
      <c r="F253" s="68" t="s">
        <v>622</v>
      </c>
      <c r="G253" s="68"/>
      <c r="H253" s="68"/>
      <c r="I253" s="68"/>
      <c r="J253" s="68"/>
    </row>
    <row r="254" spans="1:10" ht="15.6" hidden="1" x14ac:dyDescent="0.3">
      <c r="A254" s="68"/>
      <c r="B254" s="68"/>
      <c r="C254" s="68"/>
      <c r="D254" s="68"/>
      <c r="E254" s="339" t="s">
        <v>2566</v>
      </c>
      <c r="F254" s="68" t="s">
        <v>2567</v>
      </c>
      <c r="G254" s="68"/>
      <c r="H254" s="68"/>
      <c r="I254" s="68"/>
      <c r="J254" s="68"/>
    </row>
    <row r="255" spans="1:10" ht="15.6" hidden="1" x14ac:dyDescent="0.3">
      <c r="A255" s="68"/>
      <c r="B255" s="68"/>
      <c r="C255" s="68"/>
      <c r="D255" s="68"/>
      <c r="E255" s="339" t="s">
        <v>2568</v>
      </c>
      <c r="F255" s="68" t="s">
        <v>2569</v>
      </c>
      <c r="G255" s="68"/>
      <c r="H255" s="68"/>
      <c r="I255" s="68"/>
      <c r="J255" s="68"/>
    </row>
    <row r="256" spans="1:10" ht="15.6" hidden="1" x14ac:dyDescent="0.3">
      <c r="A256" s="68"/>
      <c r="B256" s="68"/>
      <c r="C256" s="68"/>
      <c r="D256" s="68"/>
      <c r="E256" s="339" t="s">
        <v>2570</v>
      </c>
      <c r="F256" s="68" t="s">
        <v>2571</v>
      </c>
      <c r="G256" s="68"/>
      <c r="H256" s="68"/>
      <c r="I256" s="68"/>
      <c r="J256" s="68"/>
    </row>
    <row r="257" spans="1:10" ht="15.6" hidden="1" x14ac:dyDescent="0.3">
      <c r="A257" s="68"/>
      <c r="B257" s="68"/>
      <c r="C257" s="68"/>
      <c r="D257" s="68"/>
      <c r="E257" s="339" t="s">
        <v>2572</v>
      </c>
      <c r="F257" s="68" t="s">
        <v>2573</v>
      </c>
      <c r="G257" s="68"/>
      <c r="H257" s="68"/>
      <c r="I257" s="68"/>
      <c r="J257" s="68"/>
    </row>
    <row r="258" spans="1:10" ht="15.6" hidden="1" x14ac:dyDescent="0.3">
      <c r="A258" s="68"/>
      <c r="B258" s="68"/>
      <c r="C258" s="68"/>
      <c r="D258" s="68"/>
      <c r="E258" s="339" t="s">
        <v>2574</v>
      </c>
      <c r="F258" s="68" t="s">
        <v>2575</v>
      </c>
      <c r="G258" s="68"/>
      <c r="H258" s="68"/>
      <c r="I258" s="68"/>
      <c r="J258" s="68"/>
    </row>
    <row r="259" spans="1:10" ht="15.6" hidden="1" x14ac:dyDescent="0.3">
      <c r="A259" s="68"/>
      <c r="B259" s="68"/>
      <c r="C259" s="68"/>
      <c r="D259" s="68"/>
      <c r="E259" s="339" t="s">
        <v>2576</v>
      </c>
      <c r="F259" s="68" t="s">
        <v>2577</v>
      </c>
      <c r="G259" s="68"/>
      <c r="H259" s="68"/>
      <c r="I259" s="68"/>
      <c r="J259" s="68"/>
    </row>
    <row r="260" spans="1:10" ht="15.6" hidden="1" x14ac:dyDescent="0.3">
      <c r="A260" s="68"/>
      <c r="B260" s="68"/>
      <c r="C260" s="68"/>
      <c r="D260" s="68"/>
      <c r="E260" s="339" t="s">
        <v>2578</v>
      </c>
      <c r="F260" s="68" t="s">
        <v>2579</v>
      </c>
      <c r="G260" s="68"/>
      <c r="H260" s="68"/>
      <c r="I260" s="68"/>
      <c r="J260" s="68"/>
    </row>
    <row r="261" spans="1:10" ht="15.6" hidden="1" x14ac:dyDescent="0.3">
      <c r="A261" s="68"/>
      <c r="B261" s="68"/>
      <c r="C261" s="68"/>
      <c r="D261" s="68"/>
      <c r="E261" s="339" t="s">
        <v>2580</v>
      </c>
      <c r="F261" s="68" t="s">
        <v>2581</v>
      </c>
      <c r="G261" s="68"/>
      <c r="H261" s="68"/>
      <c r="I261" s="68"/>
      <c r="J261" s="68"/>
    </row>
    <row r="262" spans="1:10" ht="15.6" hidden="1" x14ac:dyDescent="0.3">
      <c r="A262" s="68"/>
      <c r="B262" s="68"/>
      <c r="C262" s="68"/>
      <c r="D262" s="68"/>
      <c r="E262" s="339" t="s">
        <v>2582</v>
      </c>
      <c r="F262" s="68" t="s">
        <v>2583</v>
      </c>
      <c r="G262" s="68"/>
      <c r="H262" s="68"/>
      <c r="I262" s="68"/>
      <c r="J262" s="68"/>
    </row>
    <row r="263" spans="1:10" ht="15.6" hidden="1" x14ac:dyDescent="0.3">
      <c r="A263" s="68"/>
      <c r="B263" s="68"/>
      <c r="C263" s="68"/>
      <c r="D263" s="68"/>
      <c r="E263" s="339" t="s">
        <v>631</v>
      </c>
      <c r="F263" s="68" t="s">
        <v>2584</v>
      </c>
      <c r="G263" s="68"/>
      <c r="H263" s="68"/>
      <c r="I263" s="68"/>
      <c r="J263" s="68"/>
    </row>
    <row r="264" spans="1:10" ht="15.6" hidden="1" x14ac:dyDescent="0.3">
      <c r="A264" s="68"/>
      <c r="B264" s="68"/>
      <c r="C264" s="68"/>
      <c r="D264" s="68"/>
      <c r="E264" s="339" t="s">
        <v>2585</v>
      </c>
      <c r="F264" s="68" t="s">
        <v>2586</v>
      </c>
      <c r="G264" s="68"/>
      <c r="H264" s="68"/>
      <c r="I264" s="68"/>
      <c r="J264" s="68"/>
    </row>
    <row r="265" spans="1:10" ht="15.6" hidden="1" x14ac:dyDescent="0.3">
      <c r="A265" s="68"/>
      <c r="B265" s="68"/>
      <c r="C265" s="68"/>
      <c r="D265" s="68"/>
      <c r="E265" s="339" t="s">
        <v>2587</v>
      </c>
      <c r="F265" s="68" t="s">
        <v>2588</v>
      </c>
      <c r="G265" s="68"/>
      <c r="H265" s="68"/>
      <c r="I265" s="68"/>
      <c r="J265" s="68"/>
    </row>
    <row r="266" spans="1:10" ht="15.6" hidden="1" x14ac:dyDescent="0.3">
      <c r="A266" s="68"/>
      <c r="B266" s="68"/>
      <c r="C266" s="68"/>
      <c r="D266" s="68"/>
      <c r="E266" s="339" t="s">
        <v>2589</v>
      </c>
      <c r="F266" s="68" t="s">
        <v>2590</v>
      </c>
      <c r="G266" s="68"/>
      <c r="H266" s="68"/>
      <c r="I266" s="68"/>
      <c r="J266" s="68"/>
    </row>
    <row r="267" spans="1:10" ht="15.6" hidden="1" x14ac:dyDescent="0.3">
      <c r="A267" s="68"/>
      <c r="B267" s="68"/>
      <c r="C267" s="68"/>
      <c r="D267" s="68"/>
      <c r="E267" s="339" t="s">
        <v>2591</v>
      </c>
      <c r="F267" s="68" t="s">
        <v>2592</v>
      </c>
      <c r="G267" s="68"/>
      <c r="H267" s="68"/>
      <c r="I267" s="68"/>
      <c r="J267" s="68"/>
    </row>
    <row r="268" spans="1:10" ht="15.6" hidden="1" x14ac:dyDescent="0.3">
      <c r="A268" s="68"/>
      <c r="B268" s="68"/>
      <c r="C268" s="68"/>
      <c r="D268" s="68"/>
      <c r="E268" s="339" t="s">
        <v>2593</v>
      </c>
      <c r="F268" s="68" t="s">
        <v>2594</v>
      </c>
      <c r="G268" s="68"/>
      <c r="H268" s="68"/>
      <c r="I268" s="68"/>
      <c r="J268" s="68"/>
    </row>
    <row r="269" spans="1:10" ht="15.6" hidden="1" x14ac:dyDescent="0.3">
      <c r="A269" s="68"/>
      <c r="B269" s="68"/>
      <c r="C269" s="68"/>
      <c r="D269" s="68"/>
      <c r="E269" s="339" t="s">
        <v>2595</v>
      </c>
      <c r="F269" s="68" t="s">
        <v>2596</v>
      </c>
      <c r="G269" s="68"/>
      <c r="H269" s="68"/>
      <c r="I269" s="68"/>
      <c r="J269" s="68"/>
    </row>
    <row r="270" spans="1:10" ht="15.6" hidden="1" x14ac:dyDescent="0.3">
      <c r="A270" s="68"/>
      <c r="B270" s="68"/>
      <c r="C270" s="68"/>
      <c r="D270" s="68"/>
      <c r="E270" s="339" t="s">
        <v>2597</v>
      </c>
      <c r="F270" s="68" t="s">
        <v>2598</v>
      </c>
      <c r="G270" s="68"/>
      <c r="H270" s="68"/>
      <c r="I270" s="68"/>
      <c r="J270" s="68"/>
    </row>
    <row r="271" spans="1:10" ht="15.6" hidden="1" x14ac:dyDescent="0.3">
      <c r="A271" s="68"/>
      <c r="B271" s="68"/>
      <c r="C271" s="68"/>
      <c r="D271" s="68"/>
      <c r="E271" s="339" t="s">
        <v>2599</v>
      </c>
      <c r="F271" s="68" t="s">
        <v>2600</v>
      </c>
      <c r="G271" s="68"/>
      <c r="H271" s="68"/>
      <c r="I271" s="68"/>
      <c r="J271" s="68"/>
    </row>
    <row r="272" spans="1:10" ht="15.6" hidden="1" x14ac:dyDescent="0.3">
      <c r="A272" s="68"/>
      <c r="B272" s="68"/>
      <c r="C272" s="68"/>
      <c r="D272" s="68"/>
      <c r="E272" s="339" t="s">
        <v>2601</v>
      </c>
      <c r="F272" s="68" t="s">
        <v>2602</v>
      </c>
      <c r="G272" s="68"/>
      <c r="H272" s="68"/>
      <c r="I272" s="68"/>
      <c r="J272" s="68"/>
    </row>
    <row r="273" spans="1:10" ht="15.6" hidden="1" x14ac:dyDescent="0.3">
      <c r="A273" s="68"/>
      <c r="B273" s="68"/>
      <c r="C273" s="68"/>
      <c r="D273" s="68"/>
      <c r="E273" s="339" t="s">
        <v>2603</v>
      </c>
      <c r="F273" s="68" t="s">
        <v>2604</v>
      </c>
      <c r="G273" s="68"/>
      <c r="H273" s="68"/>
      <c r="I273" s="68"/>
      <c r="J273" s="68"/>
    </row>
    <row r="274" spans="1:10" ht="15.6" hidden="1" x14ac:dyDescent="0.3">
      <c r="A274" s="68"/>
      <c r="B274" s="68"/>
      <c r="C274" s="68"/>
      <c r="D274" s="68"/>
      <c r="E274" s="339" t="s">
        <v>2605</v>
      </c>
      <c r="F274" s="68" t="s">
        <v>2606</v>
      </c>
      <c r="G274" s="68"/>
      <c r="H274" s="68"/>
      <c r="I274" s="68"/>
      <c r="J274" s="68"/>
    </row>
    <row r="275" spans="1:10" ht="15.6" hidden="1" x14ac:dyDescent="0.3">
      <c r="A275" s="68"/>
      <c r="B275" s="68"/>
      <c r="C275" s="68"/>
      <c r="D275" s="68"/>
      <c r="E275" s="339" t="s">
        <v>2607</v>
      </c>
      <c r="F275" s="68" t="s">
        <v>2608</v>
      </c>
      <c r="G275" s="68"/>
      <c r="H275" s="68"/>
      <c r="I275" s="68"/>
      <c r="J275" s="68"/>
    </row>
    <row r="276" spans="1:10" ht="15.6" hidden="1" x14ac:dyDescent="0.3">
      <c r="A276" s="68"/>
      <c r="B276" s="68"/>
      <c r="C276" s="68"/>
      <c r="D276" s="68"/>
      <c r="E276" s="339" t="s">
        <v>2609</v>
      </c>
      <c r="F276" s="68" t="s">
        <v>2610</v>
      </c>
      <c r="G276" s="68"/>
      <c r="H276" s="68"/>
      <c r="I276" s="68"/>
      <c r="J276" s="68"/>
    </row>
    <row r="277" spans="1:10" ht="15.6" hidden="1" x14ac:dyDescent="0.3">
      <c r="A277" s="68"/>
      <c r="B277" s="68"/>
      <c r="C277" s="68"/>
      <c r="D277" s="68"/>
      <c r="E277" s="339" t="s">
        <v>2611</v>
      </c>
      <c r="F277" s="68" t="s">
        <v>2612</v>
      </c>
      <c r="G277" s="68"/>
      <c r="H277" s="68"/>
      <c r="I277" s="68"/>
      <c r="J277" s="68"/>
    </row>
    <row r="278" spans="1:10" ht="15.6" hidden="1" x14ac:dyDescent="0.3">
      <c r="A278" s="68"/>
      <c r="B278" s="68"/>
      <c r="C278" s="68"/>
      <c r="D278" s="68"/>
      <c r="E278" s="339" t="s">
        <v>2613</v>
      </c>
      <c r="F278" s="68" t="s">
        <v>2614</v>
      </c>
      <c r="G278" s="68"/>
      <c r="H278" s="68"/>
      <c r="I278" s="68"/>
      <c r="J278" s="68"/>
    </row>
    <row r="279" spans="1:10" ht="15.6" hidden="1" x14ac:dyDescent="0.3">
      <c r="A279" s="68"/>
      <c r="B279" s="68"/>
      <c r="C279" s="68"/>
      <c r="D279" s="68"/>
      <c r="E279" s="339" t="s">
        <v>2615</v>
      </c>
      <c r="F279" s="68" t="s">
        <v>2616</v>
      </c>
      <c r="G279" s="68"/>
      <c r="H279" s="68"/>
      <c r="I279" s="68"/>
      <c r="J279" s="68"/>
    </row>
    <row r="280" spans="1:10" ht="15.6" hidden="1" x14ac:dyDescent="0.3">
      <c r="A280" s="68"/>
      <c r="B280" s="68"/>
      <c r="C280" s="68"/>
      <c r="D280" s="68"/>
      <c r="E280" s="339" t="s">
        <v>2617</v>
      </c>
      <c r="F280" s="68" t="s">
        <v>2618</v>
      </c>
      <c r="G280" s="68"/>
      <c r="H280" s="68"/>
      <c r="I280" s="68"/>
      <c r="J280" s="68"/>
    </row>
    <row r="281" spans="1:10" ht="15.6" hidden="1" x14ac:dyDescent="0.3">
      <c r="A281" s="68"/>
      <c r="B281" s="68"/>
      <c r="C281" s="68"/>
      <c r="D281" s="68"/>
      <c r="E281" s="339" t="s">
        <v>2619</v>
      </c>
      <c r="F281" s="68" t="s">
        <v>2620</v>
      </c>
      <c r="G281" s="68"/>
      <c r="H281" s="68"/>
      <c r="I281" s="68"/>
      <c r="J281" s="68"/>
    </row>
    <row r="282" spans="1:10" ht="15.6" hidden="1" x14ac:dyDescent="0.3">
      <c r="A282" s="68"/>
      <c r="B282" s="68"/>
      <c r="C282" s="68"/>
      <c r="D282" s="68"/>
      <c r="E282" s="339" t="s">
        <v>2621</v>
      </c>
      <c r="F282" s="68" t="s">
        <v>2622</v>
      </c>
      <c r="G282" s="68"/>
      <c r="H282" s="68"/>
      <c r="I282" s="68"/>
      <c r="J282" s="68"/>
    </row>
    <row r="283" spans="1:10" ht="15.6" hidden="1" x14ac:dyDescent="0.3">
      <c r="A283" s="68"/>
      <c r="B283" s="68"/>
      <c r="C283" s="68"/>
      <c r="D283" s="68"/>
      <c r="E283" s="339" t="s">
        <v>2623</v>
      </c>
      <c r="F283" s="68" t="s">
        <v>2624</v>
      </c>
      <c r="G283" s="68"/>
      <c r="H283" s="68"/>
      <c r="I283" s="68"/>
      <c r="J283" s="68"/>
    </row>
    <row r="284" spans="1:10" ht="15.6" hidden="1" x14ac:dyDescent="0.3">
      <c r="A284" s="68"/>
      <c r="B284" s="68"/>
      <c r="C284" s="68"/>
      <c r="D284" s="68"/>
      <c r="E284" s="339" t="s">
        <v>2625</v>
      </c>
      <c r="F284" s="68" t="s">
        <v>2626</v>
      </c>
      <c r="G284" s="68"/>
      <c r="H284" s="68"/>
      <c r="I284" s="68"/>
      <c r="J284" s="68"/>
    </row>
    <row r="285" spans="1:10" ht="15.6" hidden="1" x14ac:dyDescent="0.3">
      <c r="A285" s="68"/>
      <c r="B285" s="68"/>
      <c r="C285" s="68"/>
      <c r="D285" s="68"/>
      <c r="E285" s="339" t="s">
        <v>2627</v>
      </c>
      <c r="F285" s="68" t="s">
        <v>2628</v>
      </c>
      <c r="G285" s="68"/>
      <c r="H285" s="68"/>
      <c r="I285" s="68"/>
      <c r="J285" s="68"/>
    </row>
    <row r="286" spans="1:10" ht="15.6" hidden="1" x14ac:dyDescent="0.3">
      <c r="A286" s="68"/>
      <c r="B286" s="68"/>
      <c r="C286" s="68"/>
      <c r="D286" s="68"/>
      <c r="E286" s="339" t="s">
        <v>2629</v>
      </c>
      <c r="F286" s="68" t="s">
        <v>2630</v>
      </c>
      <c r="G286" s="68"/>
      <c r="H286" s="68"/>
      <c r="I286" s="68"/>
      <c r="J286" s="68"/>
    </row>
    <row r="287" spans="1:10" ht="15.6" hidden="1" x14ac:dyDescent="0.3">
      <c r="A287" s="68"/>
      <c r="B287" s="68"/>
      <c r="C287" s="68"/>
      <c r="D287" s="68"/>
      <c r="E287" s="339" t="s">
        <v>2631</v>
      </c>
      <c r="F287" s="68" t="s">
        <v>2632</v>
      </c>
      <c r="G287" s="68"/>
      <c r="H287" s="68"/>
      <c r="I287" s="68"/>
      <c r="J287" s="68"/>
    </row>
    <row r="288" spans="1:10" ht="15.6" hidden="1" x14ac:dyDescent="0.3">
      <c r="A288" s="68"/>
      <c r="B288" s="68"/>
      <c r="C288" s="68"/>
      <c r="D288" s="68"/>
      <c r="E288" s="339" t="s">
        <v>2633</v>
      </c>
      <c r="F288" s="68" t="s">
        <v>2634</v>
      </c>
      <c r="G288" s="68"/>
      <c r="H288" s="68"/>
      <c r="I288" s="68"/>
      <c r="J288" s="68"/>
    </row>
    <row r="289" spans="1:10" ht="15.6" hidden="1" x14ac:dyDescent="0.3">
      <c r="A289" s="68"/>
      <c r="B289" s="68"/>
      <c r="C289" s="68"/>
      <c r="D289" s="68"/>
      <c r="E289" s="339" t="s">
        <v>2635</v>
      </c>
      <c r="F289" s="68" t="s">
        <v>668</v>
      </c>
      <c r="G289" s="68"/>
      <c r="H289" s="68"/>
      <c r="I289" s="68"/>
      <c r="J289" s="68"/>
    </row>
    <row r="290" spans="1:10" ht="15.6" hidden="1" x14ac:dyDescent="0.3">
      <c r="A290" s="68"/>
      <c r="B290" s="68"/>
      <c r="C290" s="68"/>
      <c r="D290" s="68"/>
      <c r="E290" s="339" t="s">
        <v>2636</v>
      </c>
      <c r="F290" s="68" t="s">
        <v>2637</v>
      </c>
      <c r="G290" s="68"/>
      <c r="H290" s="68"/>
      <c r="I290" s="68"/>
      <c r="J290" s="68"/>
    </row>
    <row r="291" spans="1:10" ht="15.6" hidden="1" x14ac:dyDescent="0.3">
      <c r="A291" s="68"/>
      <c r="B291" s="68"/>
      <c r="C291" s="68"/>
      <c r="D291" s="68"/>
      <c r="E291" s="339" t="s">
        <v>2638</v>
      </c>
      <c r="F291" s="68" t="s">
        <v>672</v>
      </c>
      <c r="G291" s="68"/>
      <c r="H291" s="68"/>
      <c r="I291" s="68"/>
      <c r="J291" s="68"/>
    </row>
    <row r="292" spans="1:10" ht="15.6" hidden="1" x14ac:dyDescent="0.3">
      <c r="A292" s="68"/>
      <c r="B292" s="68"/>
      <c r="C292" s="68"/>
      <c r="D292" s="68"/>
      <c r="E292" s="339" t="s">
        <v>2639</v>
      </c>
      <c r="F292" s="68" t="s">
        <v>2640</v>
      </c>
      <c r="G292" s="68"/>
      <c r="H292" s="68"/>
      <c r="I292" s="68"/>
      <c r="J292" s="68"/>
    </row>
    <row r="293" spans="1:10" ht="15.6" hidden="1" x14ac:dyDescent="0.3">
      <c r="A293" s="68"/>
      <c r="B293" s="68"/>
      <c r="C293" s="68"/>
      <c r="D293" s="68"/>
      <c r="E293" s="339" t="s">
        <v>2641</v>
      </c>
      <c r="F293" s="68" t="s">
        <v>2642</v>
      </c>
      <c r="G293" s="68"/>
      <c r="H293" s="68"/>
      <c r="I293" s="68"/>
      <c r="J293" s="68"/>
    </row>
    <row r="294" spans="1:10" ht="15.6" hidden="1" x14ac:dyDescent="0.3">
      <c r="A294" s="68"/>
      <c r="B294" s="68"/>
      <c r="C294" s="68"/>
      <c r="D294" s="68"/>
      <c r="E294" s="339" t="s">
        <v>2643</v>
      </c>
      <c r="F294" s="68" t="s">
        <v>2644</v>
      </c>
      <c r="G294" s="68"/>
      <c r="H294" s="68"/>
      <c r="I294" s="68"/>
      <c r="J294" s="68"/>
    </row>
    <row r="295" spans="1:10" ht="15.6" hidden="1" x14ac:dyDescent="0.3">
      <c r="A295" s="68"/>
      <c r="B295" s="68"/>
      <c r="C295" s="68"/>
      <c r="D295" s="68"/>
      <c r="E295" s="339" t="s">
        <v>2645</v>
      </c>
      <c r="F295" s="68" t="s">
        <v>2646</v>
      </c>
      <c r="G295" s="68"/>
      <c r="H295" s="68"/>
      <c r="I295" s="68"/>
      <c r="J295" s="68"/>
    </row>
    <row r="296" spans="1:10" ht="15.6" hidden="1" x14ac:dyDescent="0.3">
      <c r="A296" s="68"/>
      <c r="B296" s="68"/>
      <c r="C296" s="68"/>
      <c r="D296" s="68"/>
      <c r="E296" s="339" t="s">
        <v>2647</v>
      </c>
      <c r="F296" s="68" t="s">
        <v>2648</v>
      </c>
      <c r="G296" s="68"/>
      <c r="H296" s="68"/>
      <c r="I296" s="68"/>
      <c r="J296" s="68"/>
    </row>
    <row r="297" spans="1:10" ht="15.6" hidden="1" x14ac:dyDescent="0.3">
      <c r="A297" s="68"/>
      <c r="B297" s="68"/>
      <c r="C297" s="68"/>
      <c r="D297" s="68"/>
      <c r="E297" s="339" t="s">
        <v>2649</v>
      </c>
      <c r="F297" s="68" t="s">
        <v>2650</v>
      </c>
      <c r="G297" s="68"/>
      <c r="H297" s="68"/>
      <c r="I297" s="68"/>
      <c r="J297" s="68"/>
    </row>
    <row r="298" spans="1:10" ht="15.6" hidden="1" x14ac:dyDescent="0.3">
      <c r="A298" s="68"/>
      <c r="B298" s="68"/>
      <c r="C298" s="68"/>
      <c r="D298" s="68"/>
      <c r="E298" s="339" t="s">
        <v>2651</v>
      </c>
      <c r="F298" s="68" t="s">
        <v>2652</v>
      </c>
      <c r="G298" s="68"/>
      <c r="H298" s="68"/>
      <c r="I298" s="68"/>
      <c r="J298" s="68"/>
    </row>
    <row r="299" spans="1:10" ht="15.6" hidden="1" x14ac:dyDescent="0.3">
      <c r="A299" s="68"/>
      <c r="B299" s="68"/>
      <c r="C299" s="68"/>
      <c r="D299" s="68"/>
      <c r="E299" s="339" t="s">
        <v>2653</v>
      </c>
      <c r="F299" s="68" t="s">
        <v>2654</v>
      </c>
      <c r="G299" s="68"/>
      <c r="H299" s="68"/>
      <c r="I299" s="68"/>
      <c r="J299" s="68"/>
    </row>
    <row r="300" spans="1:10" ht="15.6" hidden="1" x14ac:dyDescent="0.3">
      <c r="A300" s="68"/>
      <c r="B300" s="68"/>
      <c r="C300" s="68"/>
      <c r="D300" s="68"/>
      <c r="E300" s="339" t="s">
        <v>685</v>
      </c>
      <c r="F300" s="68" t="s">
        <v>686</v>
      </c>
      <c r="G300" s="68"/>
      <c r="H300" s="68"/>
      <c r="I300" s="68"/>
      <c r="J300" s="68"/>
    </row>
    <row r="301" spans="1:10" ht="15.6" hidden="1" x14ac:dyDescent="0.3">
      <c r="A301" s="68"/>
      <c r="B301" s="68"/>
      <c r="C301" s="68"/>
      <c r="D301" s="68"/>
      <c r="E301" s="339" t="s">
        <v>2655</v>
      </c>
      <c r="F301" s="68" t="s">
        <v>2656</v>
      </c>
      <c r="G301" s="68"/>
      <c r="H301" s="68"/>
      <c r="I301" s="68"/>
      <c r="J301" s="68"/>
    </row>
    <row r="302" spans="1:10" ht="15.6" hidden="1" x14ac:dyDescent="0.3">
      <c r="A302" s="68"/>
      <c r="B302" s="68"/>
      <c r="C302" s="68"/>
      <c r="D302" s="68"/>
      <c r="E302" s="339" t="s">
        <v>2657</v>
      </c>
      <c r="F302" s="68" t="s">
        <v>2658</v>
      </c>
      <c r="G302" s="68"/>
      <c r="H302" s="68"/>
      <c r="I302" s="68"/>
      <c r="J302" s="68"/>
    </row>
    <row r="303" spans="1:10" ht="15.6" hidden="1" x14ac:dyDescent="0.3">
      <c r="A303" s="68"/>
      <c r="B303" s="68"/>
      <c r="C303" s="68"/>
      <c r="D303" s="68"/>
      <c r="E303" s="339" t="s">
        <v>2659</v>
      </c>
      <c r="F303" s="68" t="s">
        <v>2660</v>
      </c>
      <c r="G303" s="68"/>
      <c r="H303" s="68"/>
      <c r="I303" s="68"/>
      <c r="J303" s="68"/>
    </row>
    <row r="304" spans="1:10" ht="15.6" hidden="1" x14ac:dyDescent="0.3">
      <c r="A304" s="68"/>
      <c r="B304" s="68"/>
      <c r="C304" s="68"/>
      <c r="D304" s="68"/>
      <c r="E304" s="339" t="s">
        <v>2661</v>
      </c>
      <c r="F304" s="68" t="s">
        <v>2662</v>
      </c>
      <c r="G304" s="68"/>
      <c r="H304" s="68"/>
      <c r="I304" s="68"/>
      <c r="J304" s="68"/>
    </row>
    <row r="305" spans="1:10" ht="15.6" hidden="1" x14ac:dyDescent="0.3">
      <c r="A305" s="68"/>
      <c r="B305" s="68"/>
      <c r="C305" s="68"/>
      <c r="D305" s="68"/>
      <c r="E305" s="339" t="s">
        <v>2663</v>
      </c>
      <c r="F305" s="68" t="s">
        <v>694</v>
      </c>
      <c r="G305" s="68"/>
      <c r="H305" s="68"/>
      <c r="I305" s="68"/>
      <c r="J305" s="68"/>
    </row>
    <row r="306" spans="1:10" ht="15.6" hidden="1" x14ac:dyDescent="0.3">
      <c r="A306" s="68"/>
      <c r="B306" s="68"/>
      <c r="C306" s="68"/>
      <c r="D306" s="68"/>
      <c r="E306" s="339" t="s">
        <v>2664</v>
      </c>
      <c r="F306" s="68" t="s">
        <v>2665</v>
      </c>
      <c r="G306" s="68"/>
      <c r="H306" s="68"/>
      <c r="I306" s="68"/>
      <c r="J306" s="68"/>
    </row>
    <row r="307" spans="1:10" ht="15.6" hidden="1" x14ac:dyDescent="0.3">
      <c r="A307" s="68"/>
      <c r="B307" s="68"/>
      <c r="C307" s="68"/>
      <c r="D307" s="68"/>
      <c r="E307" s="339" t="s">
        <v>2666</v>
      </c>
      <c r="F307" s="68" t="s">
        <v>698</v>
      </c>
      <c r="G307" s="68"/>
      <c r="H307" s="68"/>
      <c r="I307" s="68"/>
      <c r="J307" s="68"/>
    </row>
    <row r="308" spans="1:10" ht="15.6" hidden="1" x14ac:dyDescent="0.3">
      <c r="A308" s="68"/>
      <c r="B308" s="68"/>
      <c r="C308" s="68"/>
      <c r="D308" s="68"/>
      <c r="E308" s="339" t="s">
        <v>2667</v>
      </c>
      <c r="F308" s="68" t="s">
        <v>2668</v>
      </c>
      <c r="G308" s="68"/>
      <c r="H308" s="68"/>
      <c r="I308" s="68"/>
      <c r="J308" s="68"/>
    </row>
    <row r="309" spans="1:10" ht="15.6" hidden="1" x14ac:dyDescent="0.3">
      <c r="A309" s="68"/>
      <c r="B309" s="68"/>
      <c r="C309" s="68"/>
      <c r="D309" s="68"/>
      <c r="E309" s="339" t="s">
        <v>2669</v>
      </c>
      <c r="F309" s="68" t="s">
        <v>2670</v>
      </c>
      <c r="G309" s="68"/>
      <c r="H309" s="68"/>
      <c r="I309" s="68"/>
      <c r="J309" s="68"/>
    </row>
    <row r="310" spans="1:10" ht="15.6" hidden="1" x14ac:dyDescent="0.3">
      <c r="A310" s="68"/>
      <c r="B310" s="68"/>
      <c r="C310" s="68"/>
      <c r="D310" s="68"/>
      <c r="E310" s="339" t="s">
        <v>2671</v>
      </c>
      <c r="F310" s="68" t="s">
        <v>2672</v>
      </c>
      <c r="G310" s="68"/>
      <c r="H310" s="68"/>
      <c r="I310" s="68"/>
      <c r="J310" s="68"/>
    </row>
    <row r="311" spans="1:10" ht="15.6" hidden="1" x14ac:dyDescent="0.3">
      <c r="A311" s="68"/>
      <c r="B311" s="68"/>
      <c r="C311" s="68"/>
      <c r="D311" s="68"/>
      <c r="E311" s="339" t="s">
        <v>2673</v>
      </c>
      <c r="F311" s="68" t="s">
        <v>2674</v>
      </c>
      <c r="G311" s="68"/>
      <c r="H311" s="68"/>
      <c r="I311" s="68"/>
      <c r="J311" s="68"/>
    </row>
    <row r="312" spans="1:10" ht="15.6" hidden="1" x14ac:dyDescent="0.3">
      <c r="A312" s="68"/>
      <c r="B312" s="68"/>
      <c r="C312" s="68"/>
      <c r="D312" s="68"/>
      <c r="E312" s="339" t="s">
        <v>2675</v>
      </c>
      <c r="F312" s="68" t="s">
        <v>2676</v>
      </c>
      <c r="G312" s="68"/>
      <c r="H312" s="68"/>
      <c r="I312" s="68"/>
      <c r="J312" s="68"/>
    </row>
    <row r="313" spans="1:10" ht="15.6" hidden="1" x14ac:dyDescent="0.3">
      <c r="A313" s="68"/>
      <c r="B313" s="68"/>
      <c r="C313" s="68"/>
      <c r="D313" s="68"/>
      <c r="E313" s="339" t="s">
        <v>709</v>
      </c>
      <c r="F313" s="68" t="s">
        <v>2677</v>
      </c>
      <c r="G313" s="68"/>
      <c r="H313" s="68"/>
      <c r="I313" s="68"/>
      <c r="J313" s="68"/>
    </row>
    <row r="314" spans="1:10" ht="15.6" hidden="1" x14ac:dyDescent="0.3">
      <c r="A314" s="68"/>
      <c r="B314" s="68"/>
      <c r="C314" s="68"/>
      <c r="D314" s="68"/>
      <c r="E314" s="339" t="s">
        <v>280</v>
      </c>
      <c r="F314" s="68" t="s">
        <v>2678</v>
      </c>
      <c r="G314" s="68"/>
      <c r="H314" s="68"/>
      <c r="I314" s="68"/>
      <c r="J314" s="68"/>
    </row>
    <row r="315" spans="1:10" ht="15.6" hidden="1" x14ac:dyDescent="0.3">
      <c r="A315" s="68"/>
      <c r="B315" s="68"/>
      <c r="C315" s="68"/>
      <c r="D315" s="68"/>
      <c r="E315" s="339" t="s">
        <v>711</v>
      </c>
      <c r="F315" s="68" t="s">
        <v>2679</v>
      </c>
      <c r="G315" s="68"/>
      <c r="H315" s="68"/>
      <c r="I315" s="68"/>
      <c r="J315" s="68"/>
    </row>
    <row r="316" spans="1:10" ht="15.6" hidden="1" x14ac:dyDescent="0.3">
      <c r="A316" s="68"/>
      <c r="B316" s="68"/>
      <c r="C316" s="68"/>
      <c r="D316" s="68"/>
      <c r="E316" s="339" t="s">
        <v>2680</v>
      </c>
      <c r="F316" s="68" t="s">
        <v>2681</v>
      </c>
      <c r="G316" s="68"/>
      <c r="H316" s="68"/>
      <c r="I316" s="68"/>
      <c r="J316" s="68"/>
    </row>
    <row r="317" spans="1:10" ht="15.6" hidden="1" x14ac:dyDescent="0.3">
      <c r="A317" s="68"/>
      <c r="B317" s="68"/>
      <c r="C317" s="68"/>
      <c r="D317" s="68"/>
      <c r="E317" s="339" t="s">
        <v>2682</v>
      </c>
      <c r="F317" s="68" t="s">
        <v>714</v>
      </c>
      <c r="G317" s="68"/>
      <c r="H317" s="68"/>
      <c r="I317" s="68"/>
      <c r="J317" s="68"/>
    </row>
    <row r="318" spans="1:10" ht="15.6" hidden="1" x14ac:dyDescent="0.3">
      <c r="A318" s="68"/>
      <c r="B318" s="68"/>
      <c r="C318" s="68"/>
      <c r="D318" s="68"/>
      <c r="E318" s="339" t="s">
        <v>2683</v>
      </c>
      <c r="F318" s="68" t="s">
        <v>2684</v>
      </c>
      <c r="G318" s="68"/>
      <c r="H318" s="68"/>
      <c r="I318" s="68"/>
      <c r="J318" s="68"/>
    </row>
    <row r="319" spans="1:10" ht="15.6" hidden="1" x14ac:dyDescent="0.3">
      <c r="A319" s="68"/>
      <c r="B319" s="68"/>
      <c r="C319" s="68"/>
      <c r="D319" s="68"/>
      <c r="E319" s="339" t="s">
        <v>2685</v>
      </c>
      <c r="F319" s="68" t="s">
        <v>718</v>
      </c>
      <c r="G319" s="68"/>
      <c r="H319" s="68"/>
      <c r="I319" s="68"/>
      <c r="J319" s="68"/>
    </row>
    <row r="320" spans="1:10" ht="15.6" hidden="1" x14ac:dyDescent="0.3">
      <c r="A320" s="68"/>
      <c r="B320" s="68"/>
      <c r="C320" s="68"/>
      <c r="D320" s="68"/>
      <c r="E320" s="339" t="s">
        <v>2686</v>
      </c>
      <c r="F320" s="68" t="s">
        <v>720</v>
      </c>
      <c r="G320" s="68"/>
      <c r="H320" s="68"/>
      <c r="I320" s="68"/>
      <c r="J320" s="68"/>
    </row>
    <row r="321" spans="1:10" ht="15.6" hidden="1" x14ac:dyDescent="0.3">
      <c r="A321" s="68"/>
      <c r="B321" s="68"/>
      <c r="C321" s="68"/>
      <c r="D321" s="68"/>
      <c r="E321" s="339" t="s">
        <v>2687</v>
      </c>
      <c r="F321" s="68" t="s">
        <v>722</v>
      </c>
      <c r="G321" s="68"/>
      <c r="H321" s="68"/>
      <c r="I321" s="68"/>
      <c r="J321" s="68"/>
    </row>
    <row r="322" spans="1:10" ht="15.6" hidden="1" x14ac:dyDescent="0.3">
      <c r="A322" s="68"/>
      <c r="B322" s="68"/>
      <c r="C322" s="68"/>
      <c r="D322" s="68"/>
      <c r="E322" s="339" t="s">
        <v>2688</v>
      </c>
      <c r="F322" s="68" t="s">
        <v>2689</v>
      </c>
      <c r="G322" s="68"/>
      <c r="H322" s="68"/>
      <c r="I322" s="68"/>
      <c r="J322" s="68"/>
    </row>
    <row r="323" spans="1:10" ht="15.6" hidden="1" x14ac:dyDescent="0.3">
      <c r="A323" s="68"/>
      <c r="B323" s="68"/>
      <c r="C323" s="68"/>
      <c r="D323" s="68"/>
      <c r="E323" s="339" t="s">
        <v>2690</v>
      </c>
      <c r="F323" s="68" t="s">
        <v>2691</v>
      </c>
      <c r="G323" s="68"/>
      <c r="H323" s="68"/>
      <c r="I323" s="68"/>
      <c r="J323" s="68"/>
    </row>
    <row r="324" spans="1:10" ht="15.6" hidden="1" x14ac:dyDescent="0.3">
      <c r="A324" s="68"/>
      <c r="B324" s="68"/>
      <c r="C324" s="68"/>
      <c r="D324" s="68"/>
      <c r="E324" s="339" t="s">
        <v>2692</v>
      </c>
      <c r="F324" s="68" t="s">
        <v>2693</v>
      </c>
      <c r="G324" s="68"/>
      <c r="H324" s="68"/>
      <c r="I324" s="68"/>
      <c r="J324" s="68"/>
    </row>
    <row r="325" spans="1:10" ht="15.6" hidden="1" x14ac:dyDescent="0.3">
      <c r="A325" s="68"/>
      <c r="B325" s="68"/>
      <c r="C325" s="68"/>
      <c r="D325" s="68"/>
      <c r="E325" s="339" t="s">
        <v>2694</v>
      </c>
      <c r="F325" s="68" t="s">
        <v>2695</v>
      </c>
      <c r="G325" s="68"/>
      <c r="H325" s="68"/>
      <c r="I325" s="68"/>
      <c r="J325" s="68"/>
    </row>
    <row r="326" spans="1:10" ht="15.6" hidden="1" x14ac:dyDescent="0.3">
      <c r="A326" s="68"/>
      <c r="B326" s="68"/>
      <c r="C326" s="68"/>
      <c r="D326" s="68"/>
      <c r="E326" s="339" t="s">
        <v>2696</v>
      </c>
      <c r="F326" s="68" t="s">
        <v>2697</v>
      </c>
      <c r="G326" s="68"/>
      <c r="H326" s="68"/>
      <c r="I326" s="68"/>
      <c r="J326" s="68"/>
    </row>
    <row r="327" spans="1:10" ht="15.6" hidden="1" x14ac:dyDescent="0.3">
      <c r="A327" s="68"/>
      <c r="B327" s="68"/>
      <c r="C327" s="68"/>
      <c r="D327" s="68"/>
      <c r="E327" s="339" t="s">
        <v>2698</v>
      </c>
      <c r="F327" s="68" t="s">
        <v>2699</v>
      </c>
      <c r="G327" s="68"/>
      <c r="H327" s="68"/>
      <c r="I327" s="68"/>
      <c r="J327" s="68"/>
    </row>
    <row r="328" spans="1:10" ht="15.6" hidden="1" x14ac:dyDescent="0.3">
      <c r="A328" s="68"/>
      <c r="B328" s="68"/>
      <c r="C328" s="68"/>
      <c r="D328" s="68"/>
      <c r="E328" s="339" t="s">
        <v>733</v>
      </c>
      <c r="F328" s="68" t="s">
        <v>2700</v>
      </c>
      <c r="G328" s="68"/>
      <c r="H328" s="68"/>
      <c r="I328" s="68"/>
      <c r="J328" s="68"/>
    </row>
    <row r="329" spans="1:10" ht="15.6" hidden="1" x14ac:dyDescent="0.3">
      <c r="A329" s="68"/>
      <c r="B329" s="68"/>
      <c r="C329" s="68"/>
      <c r="D329" s="68"/>
      <c r="E329" s="339" t="s">
        <v>2701</v>
      </c>
      <c r="F329" s="68" t="s">
        <v>2702</v>
      </c>
      <c r="G329" s="68"/>
      <c r="H329" s="68"/>
      <c r="I329" s="68"/>
      <c r="J329" s="68"/>
    </row>
    <row r="330" spans="1:10" ht="15.6" hidden="1" x14ac:dyDescent="0.3">
      <c r="A330" s="68"/>
      <c r="B330" s="68"/>
      <c r="C330" s="68"/>
      <c r="D330" s="68"/>
      <c r="E330" s="339" t="s">
        <v>2703</v>
      </c>
      <c r="F330" s="68" t="s">
        <v>2704</v>
      </c>
      <c r="G330" s="68"/>
      <c r="H330" s="68"/>
      <c r="I330" s="68"/>
      <c r="J330" s="68"/>
    </row>
    <row r="331" spans="1:10" ht="15.6" hidden="1" x14ac:dyDescent="0.3">
      <c r="A331" s="68"/>
      <c r="B331" s="68"/>
      <c r="C331" s="68"/>
      <c r="D331" s="68"/>
      <c r="E331" s="339" t="s">
        <v>2705</v>
      </c>
      <c r="F331" s="68" t="s">
        <v>2706</v>
      </c>
      <c r="G331" s="68"/>
      <c r="H331" s="68"/>
      <c r="I331" s="68"/>
      <c r="J331" s="68"/>
    </row>
    <row r="332" spans="1:10" ht="15.6" hidden="1" x14ac:dyDescent="0.3">
      <c r="A332" s="68"/>
      <c r="B332" s="68"/>
      <c r="C332" s="68"/>
      <c r="D332" s="68"/>
      <c r="E332" s="339" t="s">
        <v>2707</v>
      </c>
      <c r="F332" s="68" t="s">
        <v>2708</v>
      </c>
      <c r="G332" s="68"/>
      <c r="H332" s="68"/>
      <c r="I332" s="68"/>
      <c r="J332" s="68"/>
    </row>
    <row r="333" spans="1:10" ht="15.6" hidden="1" x14ac:dyDescent="0.3">
      <c r="A333" s="68"/>
      <c r="B333" s="68"/>
      <c r="C333" s="68"/>
      <c r="D333" s="68"/>
      <c r="E333" s="339" t="s">
        <v>2709</v>
      </c>
      <c r="F333" s="68" t="s">
        <v>2710</v>
      </c>
      <c r="G333" s="68"/>
      <c r="H333" s="68"/>
      <c r="I333" s="68"/>
      <c r="J333" s="68"/>
    </row>
    <row r="334" spans="1:10" ht="15.6" hidden="1" x14ac:dyDescent="0.3">
      <c r="A334" s="68"/>
      <c r="B334" s="68"/>
      <c r="C334" s="68"/>
      <c r="D334" s="68"/>
      <c r="E334" s="339" t="s">
        <v>2711</v>
      </c>
      <c r="F334" s="68" t="s">
        <v>2712</v>
      </c>
      <c r="G334" s="68"/>
      <c r="H334" s="68"/>
      <c r="I334" s="68"/>
      <c r="J334" s="68"/>
    </row>
    <row r="335" spans="1:10" ht="15.6" hidden="1" x14ac:dyDescent="0.3">
      <c r="A335" s="68"/>
      <c r="B335" s="68"/>
      <c r="C335" s="68"/>
      <c r="D335" s="68"/>
      <c r="E335" s="339" t="s">
        <v>747</v>
      </c>
      <c r="F335" s="68" t="s">
        <v>748</v>
      </c>
      <c r="G335" s="68"/>
      <c r="H335" s="68"/>
      <c r="I335" s="68"/>
      <c r="J335" s="68"/>
    </row>
    <row r="336" spans="1:10" ht="15.6" hidden="1" x14ac:dyDescent="0.3">
      <c r="A336" s="68"/>
      <c r="B336" s="68"/>
      <c r="C336" s="68"/>
      <c r="D336" s="68"/>
      <c r="E336" s="339" t="s">
        <v>749</v>
      </c>
      <c r="F336" s="68" t="s">
        <v>750</v>
      </c>
      <c r="G336" s="68"/>
      <c r="H336" s="68"/>
      <c r="I336" s="68"/>
      <c r="J336" s="68"/>
    </row>
    <row r="337" spans="1:10" ht="15.6" hidden="1" x14ac:dyDescent="0.3">
      <c r="A337" s="68"/>
      <c r="B337" s="68"/>
      <c r="C337" s="68"/>
      <c r="D337" s="68"/>
      <c r="E337" s="339" t="s">
        <v>751</v>
      </c>
      <c r="F337" s="68" t="s">
        <v>752</v>
      </c>
      <c r="G337" s="68"/>
      <c r="H337" s="68"/>
      <c r="I337" s="68"/>
      <c r="J337" s="68"/>
    </row>
    <row r="338" spans="1:10" ht="15.6" hidden="1" x14ac:dyDescent="0.3">
      <c r="A338" s="68"/>
      <c r="B338" s="68"/>
      <c r="C338" s="68"/>
      <c r="D338" s="68"/>
      <c r="E338" s="339" t="s">
        <v>2713</v>
      </c>
      <c r="F338" s="68" t="s">
        <v>2714</v>
      </c>
      <c r="G338" s="68"/>
      <c r="H338" s="68"/>
      <c r="I338" s="68"/>
      <c r="J338" s="68"/>
    </row>
    <row r="339" spans="1:10" ht="15.6" hidden="1" x14ac:dyDescent="0.3">
      <c r="A339" s="68"/>
      <c r="B339" s="68"/>
      <c r="C339" s="68"/>
      <c r="D339" s="68"/>
      <c r="E339" s="339" t="s">
        <v>2715</v>
      </c>
      <c r="F339" s="68" t="s">
        <v>754</v>
      </c>
      <c r="G339" s="68"/>
      <c r="H339" s="68"/>
      <c r="I339" s="68"/>
      <c r="J339" s="68"/>
    </row>
    <row r="340" spans="1:10" ht="15.6" hidden="1" x14ac:dyDescent="0.3">
      <c r="A340" s="68"/>
      <c r="B340" s="68"/>
      <c r="C340" s="68"/>
      <c r="D340" s="68"/>
      <c r="E340" s="339" t="s">
        <v>2716</v>
      </c>
      <c r="F340" s="68" t="s">
        <v>756</v>
      </c>
      <c r="G340" s="68"/>
      <c r="H340" s="68"/>
      <c r="I340" s="68"/>
      <c r="J340" s="68"/>
    </row>
    <row r="341" spans="1:10" ht="15.6" hidden="1" x14ac:dyDescent="0.3">
      <c r="A341" s="68"/>
      <c r="B341" s="68"/>
      <c r="C341" s="68"/>
      <c r="D341" s="68"/>
      <c r="E341" s="339" t="s">
        <v>2717</v>
      </c>
      <c r="F341" s="68" t="s">
        <v>2718</v>
      </c>
      <c r="G341" s="68"/>
      <c r="H341" s="68"/>
      <c r="I341" s="68"/>
      <c r="J341" s="68"/>
    </row>
    <row r="342" spans="1:10" ht="15.6" hidden="1" x14ac:dyDescent="0.3">
      <c r="A342" s="68"/>
      <c r="B342" s="68"/>
      <c r="C342" s="68"/>
      <c r="D342" s="68"/>
      <c r="E342" s="339" t="s">
        <v>2719</v>
      </c>
      <c r="F342" s="68" t="s">
        <v>760</v>
      </c>
      <c r="G342" s="68"/>
      <c r="H342" s="68"/>
      <c r="I342" s="68"/>
      <c r="J342" s="68"/>
    </row>
    <row r="343" spans="1:10" ht="15.6" hidden="1" x14ac:dyDescent="0.3">
      <c r="A343" s="68"/>
      <c r="B343" s="68"/>
      <c r="C343" s="68"/>
      <c r="D343" s="68"/>
      <c r="E343" s="339" t="s">
        <v>761</v>
      </c>
      <c r="F343" s="68" t="s">
        <v>762</v>
      </c>
      <c r="G343" s="68"/>
      <c r="H343" s="68"/>
      <c r="I343" s="68"/>
      <c r="J343" s="68"/>
    </row>
    <row r="344" spans="1:10" ht="15.6" hidden="1" x14ac:dyDescent="0.3">
      <c r="A344" s="68"/>
      <c r="B344" s="68"/>
      <c r="C344" s="68"/>
      <c r="D344" s="68"/>
      <c r="E344" s="339" t="s">
        <v>2720</v>
      </c>
      <c r="F344" s="68" t="s">
        <v>2721</v>
      </c>
      <c r="G344" s="68"/>
      <c r="H344" s="68"/>
      <c r="I344" s="68"/>
      <c r="J344" s="68"/>
    </row>
    <row r="345" spans="1:10" ht="15.6" hidden="1" x14ac:dyDescent="0.3">
      <c r="A345" s="68"/>
      <c r="B345" s="68"/>
      <c r="C345" s="68"/>
      <c r="D345" s="68"/>
      <c r="E345" s="339" t="s">
        <v>2722</v>
      </c>
      <c r="F345" s="68" t="s">
        <v>2723</v>
      </c>
      <c r="G345" s="68"/>
      <c r="H345" s="68"/>
      <c r="I345" s="68"/>
      <c r="J345" s="68"/>
    </row>
    <row r="346" spans="1:10" ht="15.6" hidden="1" x14ac:dyDescent="0.3">
      <c r="A346" s="68"/>
      <c r="B346" s="68"/>
      <c r="C346" s="68"/>
      <c r="D346" s="68"/>
      <c r="E346" s="339" t="s">
        <v>2724</v>
      </c>
      <c r="F346" s="68" t="s">
        <v>2725</v>
      </c>
      <c r="G346" s="68"/>
      <c r="H346" s="68"/>
      <c r="I346" s="68"/>
      <c r="J346" s="68"/>
    </row>
    <row r="347" spans="1:10" ht="15.6" hidden="1" x14ac:dyDescent="0.3">
      <c r="A347" s="68"/>
      <c r="B347" s="68"/>
      <c r="C347" s="68"/>
      <c r="D347" s="68"/>
      <c r="E347" s="339" t="s">
        <v>2726</v>
      </c>
      <c r="F347" s="68" t="s">
        <v>2727</v>
      </c>
      <c r="G347" s="68"/>
      <c r="H347" s="68"/>
      <c r="I347" s="68"/>
      <c r="J347" s="68"/>
    </row>
    <row r="348" spans="1:10" ht="15.6" hidden="1" x14ac:dyDescent="0.3">
      <c r="A348" s="68"/>
      <c r="B348" s="68"/>
      <c r="C348" s="68"/>
      <c r="D348" s="68"/>
      <c r="E348" s="339" t="s">
        <v>2728</v>
      </c>
      <c r="F348" s="68" t="s">
        <v>2729</v>
      </c>
      <c r="G348" s="68"/>
      <c r="H348" s="68"/>
      <c r="I348" s="68"/>
      <c r="J348" s="68"/>
    </row>
    <row r="349" spans="1:10" ht="15.6" hidden="1" x14ac:dyDescent="0.3">
      <c r="A349" s="68"/>
      <c r="B349" s="68"/>
      <c r="C349" s="68"/>
      <c r="D349" s="68"/>
      <c r="E349" s="339" t="s">
        <v>771</v>
      </c>
      <c r="F349" s="68" t="s">
        <v>772</v>
      </c>
      <c r="G349" s="68"/>
      <c r="H349" s="68"/>
      <c r="I349" s="68"/>
      <c r="J349" s="68"/>
    </row>
    <row r="350" spans="1:10" ht="15.6" hidden="1" x14ac:dyDescent="0.3">
      <c r="A350" s="68"/>
      <c r="B350" s="68"/>
      <c r="C350" s="68"/>
      <c r="D350" s="68"/>
      <c r="E350" s="339" t="s">
        <v>2730</v>
      </c>
      <c r="F350" s="68" t="s">
        <v>2731</v>
      </c>
      <c r="G350" s="68"/>
      <c r="H350" s="68"/>
      <c r="I350" s="68"/>
      <c r="J350" s="68"/>
    </row>
    <row r="351" spans="1:10" ht="15.6" hidden="1" x14ac:dyDescent="0.3">
      <c r="A351" s="68"/>
      <c r="B351" s="68"/>
      <c r="C351" s="68"/>
      <c r="D351" s="68"/>
      <c r="E351" s="339" t="s">
        <v>2732</v>
      </c>
      <c r="F351" s="68" t="s">
        <v>2733</v>
      </c>
      <c r="G351" s="68"/>
      <c r="H351" s="68"/>
      <c r="I351" s="68"/>
      <c r="J351" s="68"/>
    </row>
    <row r="352" spans="1:10" ht="15.6" hidden="1" x14ac:dyDescent="0.3">
      <c r="A352" s="68"/>
      <c r="B352" s="68"/>
      <c r="C352" s="68"/>
      <c r="D352" s="68"/>
      <c r="E352" s="339" t="s">
        <v>2734</v>
      </c>
      <c r="F352" s="68" t="s">
        <v>778</v>
      </c>
      <c r="G352" s="68"/>
      <c r="H352" s="68"/>
      <c r="I352" s="68"/>
      <c r="J352" s="68"/>
    </row>
    <row r="353" spans="1:10" ht="15.6" hidden="1" x14ac:dyDescent="0.3">
      <c r="A353" s="68"/>
      <c r="B353" s="68"/>
      <c r="C353" s="68"/>
      <c r="D353" s="68"/>
      <c r="E353" s="339" t="s">
        <v>2735</v>
      </c>
      <c r="F353" s="68" t="s">
        <v>780</v>
      </c>
      <c r="G353" s="68"/>
      <c r="H353" s="68"/>
      <c r="I353" s="68"/>
      <c r="J353" s="68"/>
    </row>
    <row r="354" spans="1:10" ht="15.6" hidden="1" x14ac:dyDescent="0.3">
      <c r="A354" s="68"/>
      <c r="B354" s="68"/>
      <c r="C354" s="68"/>
      <c r="D354" s="68"/>
      <c r="E354" s="339" t="s">
        <v>2736</v>
      </c>
      <c r="F354" s="68" t="s">
        <v>782</v>
      </c>
      <c r="G354" s="68"/>
      <c r="H354" s="68"/>
      <c r="I354" s="68"/>
      <c r="J354" s="68"/>
    </row>
    <row r="355" spans="1:10" ht="15.6" hidden="1" x14ac:dyDescent="0.3">
      <c r="A355" s="68"/>
      <c r="B355" s="68"/>
      <c r="C355" s="68"/>
      <c r="D355" s="68"/>
      <c r="E355" s="339" t="s">
        <v>2737</v>
      </c>
      <c r="F355" s="68" t="s">
        <v>2738</v>
      </c>
      <c r="G355" s="68"/>
      <c r="H355" s="68"/>
      <c r="I355" s="68"/>
      <c r="J355" s="68"/>
    </row>
    <row r="356" spans="1:10" ht="15.6" hidden="1" x14ac:dyDescent="0.3">
      <c r="A356" s="68"/>
      <c r="B356" s="68"/>
      <c r="C356" s="68"/>
      <c r="D356" s="68"/>
      <c r="E356" s="339" t="s">
        <v>2739</v>
      </c>
      <c r="F356" s="68" t="s">
        <v>2740</v>
      </c>
      <c r="G356" s="68"/>
      <c r="H356" s="68"/>
      <c r="I356" s="68"/>
      <c r="J356" s="68"/>
    </row>
    <row r="357" spans="1:10" ht="15.6" hidden="1" x14ac:dyDescent="0.3">
      <c r="A357" s="68"/>
      <c r="B357" s="68"/>
      <c r="C357" s="68"/>
      <c r="D357" s="68"/>
      <c r="E357" s="339" t="s">
        <v>2741</v>
      </c>
      <c r="F357" s="68" t="s">
        <v>2742</v>
      </c>
      <c r="G357" s="68"/>
      <c r="H357" s="68"/>
      <c r="I357" s="68"/>
      <c r="J357" s="68"/>
    </row>
    <row r="358" spans="1:10" ht="15.6" hidden="1" x14ac:dyDescent="0.3">
      <c r="A358" s="68"/>
      <c r="B358" s="68"/>
      <c r="C358" s="68"/>
      <c r="D358" s="68"/>
      <c r="E358" s="339" t="s">
        <v>2743</v>
      </c>
      <c r="F358" s="68" t="s">
        <v>2744</v>
      </c>
      <c r="G358" s="68"/>
      <c r="H358" s="68"/>
      <c r="I358" s="68"/>
      <c r="J358" s="68"/>
    </row>
    <row r="359" spans="1:10" ht="15.6" hidden="1" x14ac:dyDescent="0.3">
      <c r="A359" s="68"/>
      <c r="B359" s="68"/>
      <c r="C359" s="68"/>
      <c r="D359" s="68"/>
      <c r="E359" s="339" t="s">
        <v>2745</v>
      </c>
      <c r="F359" s="68" t="s">
        <v>2746</v>
      </c>
      <c r="G359" s="68"/>
      <c r="H359" s="68"/>
      <c r="I359" s="68"/>
      <c r="J359" s="68"/>
    </row>
    <row r="360" spans="1:10" ht="15.6" hidden="1" x14ac:dyDescent="0.3">
      <c r="A360" s="68"/>
      <c r="B360" s="68"/>
      <c r="C360" s="68"/>
      <c r="D360" s="68"/>
      <c r="E360" s="339" t="s">
        <v>2747</v>
      </c>
      <c r="F360" s="68" t="s">
        <v>2748</v>
      </c>
      <c r="G360" s="68"/>
      <c r="H360" s="68"/>
      <c r="I360" s="68"/>
      <c r="J360" s="68"/>
    </row>
    <row r="361" spans="1:10" ht="15.6" hidden="1" x14ac:dyDescent="0.3">
      <c r="A361" s="68"/>
      <c r="B361" s="68"/>
      <c r="C361" s="68"/>
      <c r="D361" s="68"/>
      <c r="E361" s="339" t="s">
        <v>2749</v>
      </c>
      <c r="F361" s="68" t="s">
        <v>2750</v>
      </c>
      <c r="G361" s="68"/>
      <c r="H361" s="68"/>
      <c r="I361" s="68"/>
      <c r="J361" s="68"/>
    </row>
    <row r="362" spans="1:10" ht="15.6" hidden="1" x14ac:dyDescent="0.3">
      <c r="A362" s="68"/>
      <c r="B362" s="68"/>
      <c r="C362" s="68"/>
      <c r="D362" s="68"/>
      <c r="E362" s="339" t="s">
        <v>2751</v>
      </c>
      <c r="F362" s="68" t="s">
        <v>2752</v>
      </c>
      <c r="G362" s="68"/>
      <c r="H362" s="68"/>
      <c r="I362" s="68"/>
      <c r="J362" s="68"/>
    </row>
    <row r="363" spans="1:10" ht="15.6" hidden="1" x14ac:dyDescent="0.3">
      <c r="A363" s="68"/>
      <c r="B363" s="68"/>
      <c r="C363" s="68"/>
      <c r="D363" s="68"/>
      <c r="E363" s="339" t="s">
        <v>2753</v>
      </c>
      <c r="F363" s="68" t="s">
        <v>798</v>
      </c>
      <c r="G363" s="68"/>
      <c r="H363" s="68"/>
      <c r="I363" s="68"/>
      <c r="J363" s="68"/>
    </row>
    <row r="364" spans="1:10" ht="15.6" hidden="1" x14ac:dyDescent="0.3">
      <c r="A364" s="68"/>
      <c r="B364" s="68"/>
      <c r="C364" s="68"/>
      <c r="D364" s="68"/>
      <c r="E364" s="339" t="s">
        <v>799</v>
      </c>
      <c r="F364" s="68" t="s">
        <v>800</v>
      </c>
      <c r="G364" s="68"/>
      <c r="H364" s="68"/>
      <c r="I364" s="68"/>
      <c r="J364" s="68"/>
    </row>
    <row r="365" spans="1:10" ht="15.6" hidden="1" x14ac:dyDescent="0.3">
      <c r="A365" s="68"/>
      <c r="B365" s="68"/>
      <c r="C365" s="68"/>
      <c r="D365" s="68"/>
      <c r="E365" s="339" t="s">
        <v>801</v>
      </c>
      <c r="F365" s="68" t="s">
        <v>2754</v>
      </c>
      <c r="G365" s="68"/>
      <c r="H365" s="68"/>
      <c r="I365" s="68"/>
      <c r="J365" s="68"/>
    </row>
    <row r="366" spans="1:10" ht="15.6" hidden="1" x14ac:dyDescent="0.3">
      <c r="A366" s="68"/>
      <c r="B366" s="68"/>
      <c r="C366" s="68"/>
      <c r="D366" s="68"/>
      <c r="E366" s="339" t="s">
        <v>803</v>
      </c>
      <c r="F366" s="68" t="s">
        <v>804</v>
      </c>
      <c r="G366" s="68"/>
      <c r="H366" s="68"/>
      <c r="I366" s="68"/>
      <c r="J366" s="68"/>
    </row>
    <row r="367" spans="1:10" ht="15.6" hidden="1" x14ac:dyDescent="0.3">
      <c r="A367" s="68"/>
      <c r="B367" s="68"/>
      <c r="C367" s="68"/>
      <c r="D367" s="68"/>
      <c r="E367" s="339" t="s">
        <v>805</v>
      </c>
      <c r="F367" s="68" t="s">
        <v>806</v>
      </c>
      <c r="G367" s="68"/>
      <c r="H367" s="68"/>
      <c r="I367" s="68"/>
      <c r="J367" s="68"/>
    </row>
    <row r="368" spans="1:10" ht="15.6" hidden="1" x14ac:dyDescent="0.3">
      <c r="A368" s="68"/>
      <c r="B368" s="68"/>
      <c r="C368" s="68"/>
      <c r="D368" s="68"/>
      <c r="E368" s="339" t="s">
        <v>807</v>
      </c>
      <c r="F368" s="68" t="s">
        <v>2755</v>
      </c>
      <c r="G368" s="68"/>
      <c r="H368" s="68"/>
      <c r="I368" s="68"/>
      <c r="J368" s="68"/>
    </row>
    <row r="369" spans="1:10" ht="15.6" hidden="1" x14ac:dyDescent="0.3">
      <c r="A369" s="68"/>
      <c r="B369" s="68"/>
      <c r="C369" s="68"/>
      <c r="D369" s="68"/>
      <c r="E369" s="339" t="s">
        <v>2756</v>
      </c>
      <c r="F369" s="68" t="s">
        <v>810</v>
      </c>
      <c r="G369" s="68"/>
      <c r="H369" s="68"/>
      <c r="I369" s="68"/>
      <c r="J369" s="68"/>
    </row>
    <row r="370" spans="1:10" ht="15.6" hidden="1" x14ac:dyDescent="0.3">
      <c r="A370" s="68"/>
      <c r="B370" s="68"/>
      <c r="C370" s="68"/>
      <c r="D370" s="68"/>
      <c r="E370" s="339" t="s">
        <v>2757</v>
      </c>
      <c r="F370" s="68" t="s">
        <v>2758</v>
      </c>
      <c r="G370" s="68"/>
      <c r="H370" s="68"/>
      <c r="I370" s="68"/>
      <c r="J370" s="68"/>
    </row>
    <row r="371" spans="1:10" ht="15.6" hidden="1" x14ac:dyDescent="0.3">
      <c r="A371" s="68"/>
      <c r="B371" s="68"/>
      <c r="C371" s="68"/>
      <c r="D371" s="68"/>
      <c r="E371" s="339" t="s">
        <v>2759</v>
      </c>
      <c r="F371" s="68" t="s">
        <v>2760</v>
      </c>
      <c r="G371" s="68"/>
      <c r="H371" s="68"/>
      <c r="I371" s="68"/>
      <c r="J371" s="68"/>
    </row>
    <row r="372" spans="1:10" ht="15.6" hidden="1" x14ac:dyDescent="0.3">
      <c r="A372" s="68"/>
      <c r="B372" s="68"/>
      <c r="C372" s="68"/>
      <c r="D372" s="68"/>
      <c r="E372" s="339" t="s">
        <v>2761</v>
      </c>
      <c r="F372" s="68" t="s">
        <v>2762</v>
      </c>
      <c r="G372" s="68"/>
      <c r="H372" s="68"/>
      <c r="I372" s="68"/>
      <c r="J372" s="68"/>
    </row>
    <row r="373" spans="1:10" ht="15.6" hidden="1" x14ac:dyDescent="0.3">
      <c r="A373" s="68"/>
      <c r="B373" s="68"/>
      <c r="C373" s="68"/>
      <c r="D373" s="68"/>
      <c r="E373" s="339" t="s">
        <v>2763</v>
      </c>
      <c r="F373" s="68" t="s">
        <v>2764</v>
      </c>
      <c r="G373" s="68"/>
      <c r="H373" s="68"/>
      <c r="I373" s="68"/>
      <c r="J373" s="68"/>
    </row>
    <row r="374" spans="1:10" ht="15.6" hidden="1" x14ac:dyDescent="0.3">
      <c r="A374" s="68"/>
      <c r="B374" s="68"/>
      <c r="C374" s="68"/>
      <c r="D374" s="68"/>
      <c r="E374" s="339" t="s">
        <v>2765</v>
      </c>
      <c r="F374" s="68" t="s">
        <v>2766</v>
      </c>
      <c r="G374" s="68"/>
      <c r="H374" s="68"/>
      <c r="I374" s="68"/>
      <c r="J374" s="68"/>
    </row>
    <row r="375" spans="1:10" ht="15.6" hidden="1" x14ac:dyDescent="0.3">
      <c r="A375" s="68"/>
      <c r="B375" s="68"/>
      <c r="C375" s="68"/>
      <c r="D375" s="68"/>
      <c r="E375" s="339" t="s">
        <v>2767</v>
      </c>
      <c r="F375" s="68" t="s">
        <v>2768</v>
      </c>
      <c r="G375" s="68"/>
      <c r="H375" s="68"/>
      <c r="I375" s="68"/>
      <c r="J375" s="68"/>
    </row>
    <row r="376" spans="1:10" ht="15.6" hidden="1" x14ac:dyDescent="0.3">
      <c r="A376" s="68"/>
      <c r="B376" s="68"/>
      <c r="C376" s="68"/>
      <c r="D376" s="68"/>
      <c r="E376" s="339" t="s">
        <v>2769</v>
      </c>
      <c r="F376" s="68" t="s">
        <v>2770</v>
      </c>
      <c r="G376" s="68"/>
      <c r="H376" s="68"/>
      <c r="I376" s="68"/>
      <c r="J376" s="68"/>
    </row>
    <row r="377" spans="1:10" ht="15.6" hidden="1" x14ac:dyDescent="0.3">
      <c r="A377" s="68"/>
      <c r="B377" s="68"/>
      <c r="C377" s="68"/>
      <c r="D377" s="68"/>
      <c r="E377" s="339" t="s">
        <v>2771</v>
      </c>
      <c r="F377" s="68" t="s">
        <v>2772</v>
      </c>
      <c r="G377" s="68"/>
      <c r="H377" s="68"/>
      <c r="I377" s="68"/>
      <c r="J377" s="68"/>
    </row>
    <row r="378" spans="1:10" ht="15.6" hidden="1" x14ac:dyDescent="0.3">
      <c r="A378" s="68"/>
      <c r="B378" s="68"/>
      <c r="C378" s="68"/>
      <c r="D378" s="68"/>
      <c r="E378" s="339" t="s">
        <v>2773</v>
      </c>
      <c r="F378" s="68" t="s">
        <v>2774</v>
      </c>
      <c r="G378" s="68"/>
      <c r="H378" s="68"/>
      <c r="I378" s="68"/>
      <c r="J378" s="68"/>
    </row>
    <row r="379" spans="1:10" ht="15.6" hidden="1" x14ac:dyDescent="0.3">
      <c r="A379" s="68"/>
      <c r="B379" s="68"/>
      <c r="C379" s="68"/>
      <c r="D379" s="68"/>
      <c r="E379" s="339" t="s">
        <v>2775</v>
      </c>
      <c r="F379" s="68" t="s">
        <v>2776</v>
      </c>
      <c r="G379" s="68"/>
      <c r="H379" s="68"/>
      <c r="I379" s="68"/>
      <c r="J379" s="68"/>
    </row>
    <row r="380" spans="1:10" ht="15.6" hidden="1" x14ac:dyDescent="0.3">
      <c r="A380" s="68"/>
      <c r="B380" s="68"/>
      <c r="C380" s="68"/>
      <c r="D380" s="68"/>
      <c r="E380" s="339" t="s">
        <v>2777</v>
      </c>
      <c r="F380" s="68" t="s">
        <v>2778</v>
      </c>
      <c r="G380" s="68"/>
      <c r="H380" s="68"/>
      <c r="I380" s="68"/>
      <c r="J380" s="68"/>
    </row>
    <row r="381" spans="1:10" ht="15.6" hidden="1" x14ac:dyDescent="0.3">
      <c r="A381" s="68"/>
      <c r="B381" s="68"/>
      <c r="C381" s="68"/>
      <c r="D381" s="68"/>
      <c r="E381" s="339" t="s">
        <v>2779</v>
      </c>
      <c r="F381" s="68" t="s">
        <v>828</v>
      </c>
      <c r="G381" s="68"/>
      <c r="H381" s="68"/>
      <c r="I381" s="68"/>
      <c r="J381" s="68"/>
    </row>
    <row r="382" spans="1:10" ht="15.6" hidden="1" x14ac:dyDescent="0.3">
      <c r="A382" s="68"/>
      <c r="B382" s="68"/>
      <c r="C382" s="68"/>
      <c r="D382" s="68"/>
      <c r="E382" s="339" t="s">
        <v>2780</v>
      </c>
      <c r="F382" s="68" t="s">
        <v>830</v>
      </c>
      <c r="G382" s="68"/>
      <c r="H382" s="68"/>
      <c r="I382" s="68"/>
      <c r="J382" s="68"/>
    </row>
    <row r="383" spans="1:10" ht="15.6" hidden="1" x14ac:dyDescent="0.3">
      <c r="A383" s="68"/>
      <c r="B383" s="68"/>
      <c r="C383" s="68"/>
      <c r="D383" s="68"/>
      <c r="E383" s="339" t="s">
        <v>2781</v>
      </c>
      <c r="F383" s="68" t="s">
        <v>832</v>
      </c>
      <c r="G383" s="68"/>
      <c r="H383" s="68"/>
      <c r="I383" s="68"/>
      <c r="J383" s="68"/>
    </row>
    <row r="384" spans="1:10" ht="15.6" hidden="1" x14ac:dyDescent="0.3">
      <c r="A384" s="68"/>
      <c r="B384" s="68"/>
      <c r="C384" s="68"/>
      <c r="D384" s="68"/>
      <c r="E384" s="339" t="s">
        <v>2782</v>
      </c>
      <c r="F384" s="68" t="s">
        <v>834</v>
      </c>
      <c r="G384" s="68"/>
      <c r="H384" s="68"/>
      <c r="I384" s="68"/>
      <c r="J384" s="68"/>
    </row>
    <row r="385" spans="1:10" ht="15.6" hidden="1" x14ac:dyDescent="0.3">
      <c r="A385" s="68"/>
      <c r="B385" s="68"/>
      <c r="C385" s="68"/>
      <c r="D385" s="68"/>
      <c r="E385" s="339" t="s">
        <v>2783</v>
      </c>
      <c r="F385" s="68" t="s">
        <v>2784</v>
      </c>
      <c r="G385" s="68"/>
      <c r="H385" s="68"/>
      <c r="I385" s="68"/>
      <c r="J385" s="68"/>
    </row>
    <row r="386" spans="1:10" ht="15.6" hidden="1" x14ac:dyDescent="0.3">
      <c r="A386" s="68"/>
      <c r="B386" s="68"/>
      <c r="C386" s="68"/>
      <c r="D386" s="68"/>
      <c r="E386" s="339" t="s">
        <v>2785</v>
      </c>
      <c r="F386" s="68" t="s">
        <v>2786</v>
      </c>
      <c r="G386" s="68"/>
      <c r="H386" s="68"/>
      <c r="I386" s="68"/>
      <c r="J386" s="68"/>
    </row>
    <row r="387" spans="1:10" ht="15.6" hidden="1" x14ac:dyDescent="0.3">
      <c r="A387" s="68"/>
      <c r="B387" s="68"/>
      <c r="C387" s="68"/>
      <c r="D387" s="68"/>
      <c r="E387" s="339" t="s">
        <v>2787</v>
      </c>
      <c r="F387" s="68" t="s">
        <v>2788</v>
      </c>
      <c r="G387" s="68"/>
      <c r="H387" s="68"/>
      <c r="I387" s="68"/>
      <c r="J387" s="68"/>
    </row>
    <row r="388" spans="1:10" ht="15.6" hidden="1" x14ac:dyDescent="0.3">
      <c r="A388" s="68"/>
      <c r="B388" s="68"/>
      <c r="C388" s="68"/>
      <c r="D388" s="68"/>
      <c r="E388" s="339" t="s">
        <v>2789</v>
      </c>
      <c r="F388" s="68" t="s">
        <v>2790</v>
      </c>
      <c r="G388" s="68"/>
      <c r="H388" s="68"/>
      <c r="I388" s="68"/>
      <c r="J388" s="68"/>
    </row>
    <row r="389" spans="1:10" ht="15.6" hidden="1" x14ac:dyDescent="0.3">
      <c r="A389" s="68"/>
      <c r="B389" s="68"/>
      <c r="C389" s="68"/>
      <c r="D389" s="68"/>
      <c r="E389" s="339" t="s">
        <v>2791</v>
      </c>
      <c r="F389" s="68" t="s">
        <v>2792</v>
      </c>
      <c r="G389" s="68"/>
      <c r="H389" s="68"/>
      <c r="I389" s="68"/>
      <c r="J389" s="68"/>
    </row>
    <row r="390" spans="1:10" ht="15.6" hidden="1" x14ac:dyDescent="0.3">
      <c r="A390" s="68"/>
      <c r="B390" s="68"/>
      <c r="C390" s="68"/>
      <c r="D390" s="68"/>
      <c r="E390" s="339" t="s">
        <v>2793</v>
      </c>
      <c r="F390" s="68" t="s">
        <v>2794</v>
      </c>
      <c r="G390" s="68"/>
      <c r="H390" s="68"/>
      <c r="I390" s="68"/>
      <c r="J390" s="68"/>
    </row>
    <row r="391" spans="1:10" ht="15.6" hidden="1" x14ac:dyDescent="0.3">
      <c r="A391" s="68"/>
      <c r="B391" s="68"/>
      <c r="C391" s="68"/>
      <c r="D391" s="68"/>
      <c r="E391" s="339" t="s">
        <v>2795</v>
      </c>
      <c r="F391" s="68" t="s">
        <v>2796</v>
      </c>
      <c r="G391" s="68"/>
      <c r="H391" s="68"/>
      <c r="I391" s="68"/>
      <c r="J391" s="68"/>
    </row>
    <row r="392" spans="1:10" ht="15.6" hidden="1" x14ac:dyDescent="0.3">
      <c r="A392" s="68"/>
      <c r="B392" s="68"/>
      <c r="C392" s="68"/>
      <c r="D392" s="68"/>
      <c r="E392" s="339" t="s">
        <v>2797</v>
      </c>
      <c r="F392" s="68" t="s">
        <v>846</v>
      </c>
      <c r="G392" s="68"/>
      <c r="H392" s="68"/>
      <c r="I392" s="68"/>
      <c r="J392" s="68"/>
    </row>
    <row r="393" spans="1:10" ht="15.6" hidden="1" x14ac:dyDescent="0.3">
      <c r="A393" s="68"/>
      <c r="B393" s="68"/>
      <c r="C393" s="68"/>
      <c r="D393" s="68"/>
      <c r="E393" s="339" t="s">
        <v>2798</v>
      </c>
      <c r="F393" s="68" t="s">
        <v>848</v>
      </c>
      <c r="G393" s="68"/>
      <c r="H393" s="68"/>
      <c r="I393" s="68"/>
      <c r="J393" s="68"/>
    </row>
    <row r="394" spans="1:10" ht="15.6" hidden="1" x14ac:dyDescent="0.3">
      <c r="A394" s="68"/>
      <c r="B394" s="68"/>
      <c r="C394" s="68"/>
      <c r="D394" s="68"/>
      <c r="E394" s="339" t="s">
        <v>2799</v>
      </c>
      <c r="F394" s="68" t="s">
        <v>850</v>
      </c>
      <c r="G394" s="68"/>
      <c r="H394" s="68"/>
      <c r="I394" s="68"/>
      <c r="J394" s="68"/>
    </row>
    <row r="395" spans="1:10" ht="15.6" hidden="1" x14ac:dyDescent="0.3">
      <c r="A395" s="68"/>
      <c r="B395" s="68"/>
      <c r="C395" s="68"/>
      <c r="D395" s="68"/>
      <c r="E395" s="339" t="s">
        <v>851</v>
      </c>
      <c r="F395" s="68" t="s">
        <v>852</v>
      </c>
      <c r="G395" s="68"/>
      <c r="H395" s="68"/>
      <c r="I395" s="68"/>
      <c r="J395" s="68"/>
    </row>
    <row r="396" spans="1:10" ht="15.6" hidden="1" x14ac:dyDescent="0.3">
      <c r="A396" s="68"/>
      <c r="B396" s="68"/>
      <c r="C396" s="68"/>
      <c r="D396" s="68"/>
      <c r="E396" s="339" t="s">
        <v>2800</v>
      </c>
      <c r="F396" s="68" t="s">
        <v>854</v>
      </c>
      <c r="G396" s="68"/>
      <c r="H396" s="68"/>
      <c r="I396" s="68"/>
      <c r="J396" s="68"/>
    </row>
    <row r="397" spans="1:10" ht="15.6" hidden="1" x14ac:dyDescent="0.3">
      <c r="A397" s="68"/>
      <c r="B397" s="68"/>
      <c r="C397" s="68"/>
      <c r="D397" s="68"/>
      <c r="E397" s="339" t="s">
        <v>2801</v>
      </c>
      <c r="F397" s="68" t="s">
        <v>2802</v>
      </c>
      <c r="G397" s="68"/>
      <c r="H397" s="68"/>
      <c r="I397" s="68"/>
      <c r="J397" s="68"/>
    </row>
    <row r="398" spans="1:10" ht="15.6" hidden="1" x14ac:dyDescent="0.3">
      <c r="A398" s="68"/>
      <c r="B398" s="68"/>
      <c r="C398" s="68"/>
      <c r="D398" s="68"/>
      <c r="E398" s="339" t="s">
        <v>855</v>
      </c>
      <c r="F398" s="68" t="s">
        <v>2803</v>
      </c>
      <c r="G398" s="68"/>
      <c r="H398" s="68"/>
      <c r="I398" s="68"/>
      <c r="J398" s="68"/>
    </row>
    <row r="399" spans="1:10" ht="15.6" hidden="1" x14ac:dyDescent="0.3">
      <c r="A399" s="68"/>
      <c r="B399" s="68"/>
      <c r="C399" s="68"/>
      <c r="D399" s="68"/>
      <c r="E399" s="339" t="s">
        <v>2804</v>
      </c>
      <c r="F399" s="68" t="s">
        <v>858</v>
      </c>
      <c r="G399" s="68"/>
      <c r="H399" s="68"/>
      <c r="I399" s="68"/>
      <c r="J399" s="68"/>
    </row>
    <row r="400" spans="1:10" ht="15.6" hidden="1" x14ac:dyDescent="0.3">
      <c r="A400" s="68"/>
      <c r="B400" s="68"/>
      <c r="C400" s="68"/>
      <c r="D400" s="68"/>
      <c r="E400" s="339" t="s">
        <v>2805</v>
      </c>
      <c r="F400" s="68" t="s">
        <v>2806</v>
      </c>
      <c r="G400" s="68"/>
      <c r="H400" s="68"/>
      <c r="I400" s="68"/>
      <c r="J400" s="68"/>
    </row>
    <row r="401" spans="1:10" ht="15.6" hidden="1" x14ac:dyDescent="0.3">
      <c r="A401" s="68"/>
      <c r="B401" s="68"/>
      <c r="C401" s="68"/>
      <c r="D401" s="68"/>
      <c r="E401" s="339" t="s">
        <v>2807</v>
      </c>
      <c r="F401" s="68" t="s">
        <v>2808</v>
      </c>
      <c r="G401" s="68"/>
      <c r="H401" s="68"/>
      <c r="I401" s="68"/>
      <c r="J401" s="68"/>
    </row>
    <row r="402" spans="1:10" ht="15.6" hidden="1" x14ac:dyDescent="0.3">
      <c r="A402" s="68"/>
      <c r="B402" s="68"/>
      <c r="C402" s="68"/>
      <c r="D402" s="68"/>
      <c r="E402" s="339" t="s">
        <v>2809</v>
      </c>
      <c r="F402" s="68" t="s">
        <v>2810</v>
      </c>
      <c r="G402" s="68"/>
      <c r="H402" s="68"/>
      <c r="I402" s="68"/>
      <c r="J402" s="68"/>
    </row>
    <row r="403" spans="1:10" ht="15.6" hidden="1" x14ac:dyDescent="0.3">
      <c r="A403" s="68"/>
      <c r="B403" s="68"/>
      <c r="C403" s="68"/>
      <c r="D403" s="68"/>
      <c r="E403" s="339" t="s">
        <v>863</v>
      </c>
      <c r="F403" s="68" t="s">
        <v>864</v>
      </c>
      <c r="G403" s="68"/>
      <c r="H403" s="68"/>
      <c r="I403" s="68"/>
      <c r="J403" s="68"/>
    </row>
    <row r="404" spans="1:10" ht="15.6" hidden="1" x14ac:dyDescent="0.3">
      <c r="A404" s="68"/>
      <c r="B404" s="68"/>
      <c r="C404" s="68"/>
      <c r="D404" s="68"/>
      <c r="E404" s="339" t="s">
        <v>865</v>
      </c>
      <c r="F404" s="68" t="s">
        <v>866</v>
      </c>
      <c r="G404" s="68"/>
      <c r="H404" s="68"/>
      <c r="I404" s="68"/>
      <c r="J404" s="68"/>
    </row>
    <row r="405" spans="1:10" ht="15.6" hidden="1" x14ac:dyDescent="0.3">
      <c r="A405" s="68"/>
      <c r="B405" s="68"/>
      <c r="C405" s="68"/>
      <c r="D405" s="68"/>
      <c r="E405" s="339" t="s">
        <v>2811</v>
      </c>
      <c r="F405" s="68" t="s">
        <v>2812</v>
      </c>
      <c r="G405" s="68"/>
      <c r="H405" s="68"/>
      <c r="I405" s="68"/>
      <c r="J405" s="68"/>
    </row>
    <row r="406" spans="1:10" ht="15.6" hidden="1" x14ac:dyDescent="0.3">
      <c r="A406" s="68"/>
      <c r="B406" s="68"/>
      <c r="C406" s="68"/>
      <c r="D406" s="68"/>
      <c r="E406" s="339" t="s">
        <v>2813</v>
      </c>
      <c r="F406" s="68" t="s">
        <v>868</v>
      </c>
      <c r="G406" s="68"/>
      <c r="H406" s="68"/>
      <c r="I406" s="68"/>
      <c r="J406" s="68"/>
    </row>
    <row r="407" spans="1:10" ht="15.6" hidden="1" x14ac:dyDescent="0.3">
      <c r="A407" s="68"/>
      <c r="B407" s="68"/>
      <c r="C407" s="68"/>
      <c r="D407" s="68"/>
      <c r="E407" s="339" t="s">
        <v>2814</v>
      </c>
      <c r="F407" s="68" t="s">
        <v>870</v>
      </c>
      <c r="G407" s="68"/>
      <c r="H407" s="68"/>
      <c r="I407" s="68"/>
      <c r="J407" s="68"/>
    </row>
    <row r="408" spans="1:10" ht="15.6" hidden="1" x14ac:dyDescent="0.3">
      <c r="A408" s="68"/>
      <c r="B408" s="68"/>
      <c r="C408" s="68"/>
      <c r="D408" s="68"/>
      <c r="E408" s="339" t="s">
        <v>871</v>
      </c>
      <c r="F408" s="68" t="s">
        <v>2815</v>
      </c>
      <c r="G408" s="68"/>
      <c r="H408" s="68"/>
      <c r="I408" s="68"/>
      <c r="J408" s="68"/>
    </row>
    <row r="409" spans="1:10" ht="15.6" hidden="1" x14ac:dyDescent="0.3">
      <c r="A409" s="68"/>
      <c r="B409" s="68"/>
      <c r="C409" s="68"/>
      <c r="D409" s="68"/>
      <c r="E409" s="339" t="s">
        <v>873</v>
      </c>
      <c r="F409" s="68" t="s">
        <v>2816</v>
      </c>
      <c r="G409" s="68"/>
      <c r="H409" s="68"/>
      <c r="I409" s="68"/>
      <c r="J409" s="68"/>
    </row>
    <row r="410" spans="1:10" ht="15.6" hidden="1" x14ac:dyDescent="0.3">
      <c r="A410" s="68"/>
      <c r="B410" s="68"/>
      <c r="C410" s="68"/>
      <c r="D410" s="68"/>
      <c r="E410" s="339" t="s">
        <v>875</v>
      </c>
      <c r="F410" s="68" t="s">
        <v>876</v>
      </c>
      <c r="G410" s="68"/>
      <c r="H410" s="68"/>
      <c r="I410" s="68"/>
      <c r="J410" s="68"/>
    </row>
    <row r="411" spans="1:10" ht="15.6" hidden="1" x14ac:dyDescent="0.3">
      <c r="A411" s="68"/>
      <c r="B411" s="68"/>
      <c r="C411" s="68"/>
      <c r="D411" s="68"/>
      <c r="E411" s="339" t="s">
        <v>2817</v>
      </c>
      <c r="F411" s="68" t="s">
        <v>878</v>
      </c>
      <c r="G411" s="68"/>
      <c r="H411" s="68"/>
      <c r="I411" s="68"/>
      <c r="J411" s="68"/>
    </row>
    <row r="412" spans="1:10" ht="15.6" hidden="1" x14ac:dyDescent="0.3">
      <c r="A412" s="68"/>
      <c r="B412" s="68"/>
      <c r="C412" s="68"/>
      <c r="D412" s="68"/>
      <c r="E412" s="339" t="s">
        <v>879</v>
      </c>
      <c r="F412" s="68" t="s">
        <v>880</v>
      </c>
      <c r="G412" s="68"/>
      <c r="H412" s="68"/>
      <c r="I412" s="68"/>
      <c r="J412" s="68"/>
    </row>
    <row r="413" spans="1:10" ht="15.6" hidden="1" x14ac:dyDescent="0.3">
      <c r="A413" s="68"/>
      <c r="B413" s="68"/>
      <c r="C413" s="68"/>
      <c r="D413" s="68"/>
      <c r="E413" s="339" t="s">
        <v>2818</v>
      </c>
      <c r="F413" s="68" t="s">
        <v>2819</v>
      </c>
      <c r="G413" s="68"/>
      <c r="H413" s="68"/>
      <c r="I413" s="68"/>
      <c r="J413" s="68"/>
    </row>
    <row r="414" spans="1:10" ht="15.6" hidden="1" x14ac:dyDescent="0.3">
      <c r="A414" s="68"/>
      <c r="B414" s="68"/>
      <c r="C414" s="68"/>
      <c r="D414" s="68"/>
      <c r="E414" s="339" t="s">
        <v>2820</v>
      </c>
      <c r="F414" s="68" t="s">
        <v>2821</v>
      </c>
      <c r="G414" s="68"/>
      <c r="H414" s="68"/>
      <c r="I414" s="68"/>
      <c r="J414" s="68"/>
    </row>
    <row r="415" spans="1:10" ht="15.6" hidden="1" x14ac:dyDescent="0.3">
      <c r="A415" s="68"/>
      <c r="B415" s="68"/>
      <c r="C415" s="68"/>
      <c r="D415" s="68"/>
      <c r="E415" s="339" t="s">
        <v>2822</v>
      </c>
      <c r="F415" s="68" t="s">
        <v>2823</v>
      </c>
      <c r="G415" s="68"/>
      <c r="H415" s="68"/>
      <c r="I415" s="68"/>
      <c r="J415" s="68"/>
    </row>
    <row r="416" spans="1:10" ht="15.6" hidden="1" x14ac:dyDescent="0.3">
      <c r="A416" s="68"/>
      <c r="B416" s="68"/>
      <c r="C416" s="68"/>
      <c r="D416" s="68"/>
      <c r="E416" s="339" t="s">
        <v>2824</v>
      </c>
      <c r="F416" s="68" t="s">
        <v>2825</v>
      </c>
      <c r="G416" s="68"/>
      <c r="H416" s="68"/>
      <c r="I416" s="68"/>
      <c r="J416" s="68"/>
    </row>
    <row r="417" spans="1:10" ht="15.6" hidden="1" x14ac:dyDescent="0.3">
      <c r="A417" s="68"/>
      <c r="B417" s="68"/>
      <c r="C417" s="68"/>
      <c r="D417" s="68"/>
      <c r="E417" s="339" t="s">
        <v>2826</v>
      </c>
      <c r="F417" s="68" t="s">
        <v>2827</v>
      </c>
      <c r="G417" s="68"/>
      <c r="H417" s="68"/>
      <c r="I417" s="68"/>
      <c r="J417" s="68"/>
    </row>
    <row r="418" spans="1:10" ht="15.6" hidden="1" x14ac:dyDescent="0.3">
      <c r="A418" s="68"/>
      <c r="B418" s="68"/>
      <c r="C418" s="68"/>
      <c r="D418" s="68"/>
      <c r="E418" s="339" t="s">
        <v>2828</v>
      </c>
      <c r="F418" s="68" t="s">
        <v>2829</v>
      </c>
      <c r="G418" s="68"/>
      <c r="H418" s="68"/>
      <c r="I418" s="68"/>
      <c r="J418" s="68"/>
    </row>
    <row r="419" spans="1:10" ht="15.6" hidden="1" x14ac:dyDescent="0.3">
      <c r="A419" s="68"/>
      <c r="B419" s="68"/>
      <c r="C419" s="68"/>
      <c r="D419" s="68"/>
      <c r="E419" s="339" t="s">
        <v>2830</v>
      </c>
      <c r="F419" s="68" t="s">
        <v>2831</v>
      </c>
      <c r="G419" s="68"/>
      <c r="H419" s="68"/>
      <c r="I419" s="68"/>
      <c r="J419" s="68"/>
    </row>
    <row r="420" spans="1:10" ht="15.6" hidden="1" x14ac:dyDescent="0.3">
      <c r="A420" s="68"/>
      <c r="B420" s="68"/>
      <c r="C420" s="68"/>
      <c r="D420" s="68"/>
      <c r="E420" s="339" t="s">
        <v>2832</v>
      </c>
      <c r="F420" s="68" t="s">
        <v>2833</v>
      </c>
      <c r="G420" s="68"/>
      <c r="H420" s="68"/>
      <c r="I420" s="68"/>
      <c r="J420" s="68"/>
    </row>
    <row r="421" spans="1:10" ht="15.6" hidden="1" x14ac:dyDescent="0.3">
      <c r="A421" s="68"/>
      <c r="B421" s="68"/>
      <c r="C421" s="68"/>
      <c r="D421" s="68"/>
      <c r="E421" s="339" t="s">
        <v>2834</v>
      </c>
      <c r="F421" s="68" t="s">
        <v>2835</v>
      </c>
      <c r="G421" s="68"/>
      <c r="H421" s="68"/>
      <c r="I421" s="68"/>
      <c r="J421" s="68"/>
    </row>
    <row r="422" spans="1:10" ht="15.6" hidden="1" x14ac:dyDescent="0.3">
      <c r="A422" s="68"/>
      <c r="B422" s="68"/>
      <c r="C422" s="68"/>
      <c r="D422" s="68"/>
      <c r="E422" s="339" t="s">
        <v>2836</v>
      </c>
      <c r="F422" s="68" t="s">
        <v>2837</v>
      </c>
      <c r="G422" s="68"/>
      <c r="H422" s="68"/>
      <c r="I422" s="68"/>
      <c r="J422" s="68"/>
    </row>
    <row r="423" spans="1:10" ht="15.6" hidden="1" x14ac:dyDescent="0.3">
      <c r="A423" s="68"/>
      <c r="B423" s="68"/>
      <c r="C423" s="68"/>
      <c r="D423" s="68"/>
      <c r="E423" s="339" t="s">
        <v>2838</v>
      </c>
      <c r="F423" s="68" t="s">
        <v>2839</v>
      </c>
      <c r="G423" s="68"/>
      <c r="H423" s="68"/>
      <c r="I423" s="68"/>
      <c r="J423" s="68"/>
    </row>
    <row r="424" spans="1:10" ht="15.6" hidden="1" x14ac:dyDescent="0.3">
      <c r="A424" s="68"/>
      <c r="B424" s="68"/>
      <c r="C424" s="68"/>
      <c r="D424" s="68"/>
      <c r="E424" s="339" t="s">
        <v>2840</v>
      </c>
      <c r="F424" s="68" t="s">
        <v>2841</v>
      </c>
      <c r="G424" s="68"/>
      <c r="H424" s="68"/>
      <c r="I424" s="68"/>
      <c r="J424" s="68"/>
    </row>
    <row r="425" spans="1:10" ht="15.6" hidden="1" x14ac:dyDescent="0.3">
      <c r="A425" s="68"/>
      <c r="B425" s="68"/>
      <c r="C425" s="68"/>
      <c r="D425" s="68"/>
      <c r="E425" s="339" t="s">
        <v>2842</v>
      </c>
      <c r="F425" s="68" t="s">
        <v>2843</v>
      </c>
      <c r="G425" s="68"/>
      <c r="H425" s="68"/>
      <c r="I425" s="68"/>
      <c r="J425" s="68"/>
    </row>
    <row r="426" spans="1:10" ht="15.6" hidden="1" x14ac:dyDescent="0.3">
      <c r="A426" s="68"/>
      <c r="B426" s="68"/>
      <c r="C426" s="68"/>
      <c r="D426" s="68"/>
      <c r="E426" s="339" t="s">
        <v>2844</v>
      </c>
      <c r="F426" s="68" t="s">
        <v>2845</v>
      </c>
      <c r="G426" s="68"/>
      <c r="H426" s="68"/>
      <c r="I426" s="68"/>
      <c r="J426" s="68"/>
    </row>
    <row r="427" spans="1:10" ht="15.6" hidden="1" x14ac:dyDescent="0.3">
      <c r="A427" s="68"/>
      <c r="B427" s="68"/>
      <c r="C427" s="68"/>
      <c r="D427" s="68"/>
      <c r="E427" s="339" t="s">
        <v>2846</v>
      </c>
      <c r="F427" s="68" t="s">
        <v>2847</v>
      </c>
      <c r="G427" s="68"/>
      <c r="H427" s="68"/>
      <c r="I427" s="68"/>
      <c r="J427" s="68"/>
    </row>
    <row r="428" spans="1:10" ht="15.6" hidden="1" x14ac:dyDescent="0.3">
      <c r="A428" s="68"/>
      <c r="B428" s="68"/>
      <c r="C428" s="68"/>
      <c r="D428" s="68"/>
      <c r="E428" s="339" t="s">
        <v>2848</v>
      </c>
      <c r="F428" s="68" t="s">
        <v>2849</v>
      </c>
      <c r="G428" s="68"/>
      <c r="H428" s="68"/>
      <c r="I428" s="68"/>
      <c r="J428" s="68"/>
    </row>
    <row r="429" spans="1:10" ht="15.6" hidden="1" x14ac:dyDescent="0.3">
      <c r="A429" s="68"/>
      <c r="B429" s="68"/>
      <c r="C429" s="68"/>
      <c r="D429" s="68"/>
      <c r="E429" s="339" t="s">
        <v>254</v>
      </c>
      <c r="F429" s="68" t="s">
        <v>2850</v>
      </c>
      <c r="G429" s="68"/>
      <c r="H429" s="68"/>
      <c r="I429" s="68"/>
      <c r="J429" s="68"/>
    </row>
    <row r="430" spans="1:10" ht="15.6" hidden="1" x14ac:dyDescent="0.3">
      <c r="A430" s="68"/>
      <c r="B430" s="68"/>
      <c r="C430" s="68"/>
      <c r="D430" s="68"/>
      <c r="E430" s="339" t="s">
        <v>255</v>
      </c>
      <c r="F430" s="68" t="s">
        <v>906</v>
      </c>
      <c r="G430" s="68"/>
      <c r="H430" s="68"/>
      <c r="I430" s="68"/>
      <c r="J430" s="68"/>
    </row>
    <row r="431" spans="1:10" ht="15.6" hidden="1" x14ac:dyDescent="0.3">
      <c r="A431" s="68"/>
      <c r="B431" s="68"/>
      <c r="C431" s="68"/>
      <c r="D431" s="68"/>
      <c r="E431" s="339" t="s">
        <v>2851</v>
      </c>
      <c r="F431" s="68" t="s">
        <v>2852</v>
      </c>
      <c r="G431" s="68"/>
      <c r="H431" s="68"/>
      <c r="I431" s="68"/>
      <c r="J431" s="68"/>
    </row>
    <row r="432" spans="1:10" ht="15.6" hidden="1" x14ac:dyDescent="0.3">
      <c r="A432" s="68"/>
      <c r="B432" s="68"/>
      <c r="C432" s="68"/>
      <c r="D432" s="68"/>
      <c r="E432" s="339" t="s">
        <v>2853</v>
      </c>
      <c r="F432" s="68" t="s">
        <v>2854</v>
      </c>
      <c r="G432" s="68"/>
      <c r="H432" s="68"/>
      <c r="I432" s="68"/>
      <c r="J432" s="68"/>
    </row>
    <row r="433" spans="1:10" ht="15.6" hidden="1" x14ac:dyDescent="0.3">
      <c r="A433" s="68"/>
      <c r="B433" s="68"/>
      <c r="C433" s="68"/>
      <c r="D433" s="68"/>
      <c r="E433" s="339" t="s">
        <v>2855</v>
      </c>
      <c r="F433" s="68" t="s">
        <v>2856</v>
      </c>
      <c r="G433" s="68"/>
      <c r="H433" s="68"/>
      <c r="I433" s="68"/>
      <c r="J433" s="68"/>
    </row>
    <row r="434" spans="1:10" ht="15.6" hidden="1" x14ac:dyDescent="0.3">
      <c r="A434" s="68"/>
      <c r="B434" s="68"/>
      <c r="C434" s="68"/>
      <c r="D434" s="68"/>
      <c r="E434" s="339" t="s">
        <v>2857</v>
      </c>
      <c r="F434" s="68" t="s">
        <v>2858</v>
      </c>
      <c r="G434" s="68"/>
      <c r="H434" s="68"/>
      <c r="I434" s="68"/>
      <c r="J434" s="68"/>
    </row>
    <row r="435" spans="1:10" ht="15.6" hidden="1" x14ac:dyDescent="0.3">
      <c r="A435" s="68"/>
      <c r="B435" s="68"/>
      <c r="C435" s="68"/>
      <c r="D435" s="68"/>
      <c r="E435" s="339" t="s">
        <v>2859</v>
      </c>
      <c r="F435" s="68" t="s">
        <v>914</v>
      </c>
      <c r="G435" s="68"/>
      <c r="H435" s="68"/>
      <c r="I435" s="68"/>
      <c r="J435" s="68"/>
    </row>
    <row r="436" spans="1:10" ht="15.6" hidden="1" x14ac:dyDescent="0.3">
      <c r="A436" s="68"/>
      <c r="B436" s="68"/>
      <c r="C436" s="68"/>
      <c r="D436" s="68"/>
      <c r="E436" s="339" t="s">
        <v>2860</v>
      </c>
      <c r="F436" s="68" t="s">
        <v>916</v>
      </c>
      <c r="G436" s="68"/>
      <c r="H436" s="68"/>
      <c r="I436" s="68"/>
      <c r="J436" s="68"/>
    </row>
    <row r="437" spans="1:10" ht="15.6" hidden="1" x14ac:dyDescent="0.3">
      <c r="A437" s="68"/>
      <c r="B437" s="68"/>
      <c r="C437" s="68"/>
      <c r="D437" s="68"/>
      <c r="E437" s="339" t="s">
        <v>2861</v>
      </c>
      <c r="F437" s="68" t="s">
        <v>918</v>
      </c>
      <c r="G437" s="68"/>
      <c r="H437" s="68"/>
      <c r="I437" s="68"/>
      <c r="J437" s="68"/>
    </row>
    <row r="438" spans="1:10" ht="15.6" hidden="1" x14ac:dyDescent="0.3">
      <c r="A438" s="68"/>
      <c r="B438" s="68"/>
      <c r="C438" s="68"/>
      <c r="D438" s="68"/>
      <c r="E438" s="339" t="s">
        <v>2862</v>
      </c>
      <c r="F438" s="68" t="s">
        <v>919</v>
      </c>
      <c r="G438" s="68"/>
      <c r="H438" s="68"/>
      <c r="I438" s="68"/>
      <c r="J438" s="68"/>
    </row>
    <row r="439" spans="1:10" ht="15.6" hidden="1" x14ac:dyDescent="0.3">
      <c r="A439" s="68"/>
      <c r="B439" s="68"/>
      <c r="C439" s="68"/>
      <c r="D439" s="68"/>
      <c r="E439" s="339" t="s">
        <v>2863</v>
      </c>
      <c r="F439" s="68" t="s">
        <v>921</v>
      </c>
      <c r="G439" s="68"/>
      <c r="H439" s="68"/>
      <c r="I439" s="68"/>
      <c r="J439" s="68"/>
    </row>
    <row r="440" spans="1:10" ht="15.6" hidden="1" x14ac:dyDescent="0.3">
      <c r="A440" s="68"/>
      <c r="B440" s="68"/>
      <c r="C440" s="68"/>
      <c r="D440" s="68"/>
      <c r="E440" s="339" t="s">
        <v>2864</v>
      </c>
      <c r="F440" s="68" t="s">
        <v>923</v>
      </c>
      <c r="G440" s="68"/>
      <c r="H440" s="68"/>
      <c r="I440" s="68"/>
      <c r="J440" s="68"/>
    </row>
    <row r="441" spans="1:10" ht="15.6" hidden="1" x14ac:dyDescent="0.3">
      <c r="A441" s="68"/>
      <c r="B441" s="68"/>
      <c r="C441" s="68"/>
      <c r="D441" s="68"/>
      <c r="E441" s="339" t="s">
        <v>2865</v>
      </c>
      <c r="F441" s="68" t="s">
        <v>924</v>
      </c>
      <c r="G441" s="68"/>
      <c r="H441" s="68"/>
      <c r="I441" s="68"/>
      <c r="J441" s="68"/>
    </row>
    <row r="442" spans="1:10" ht="15.6" hidden="1" x14ac:dyDescent="0.3">
      <c r="A442" s="68"/>
      <c r="B442" s="68"/>
      <c r="C442" s="68"/>
      <c r="D442" s="68"/>
      <c r="E442" s="339" t="s">
        <v>2866</v>
      </c>
      <c r="F442" s="68" t="s">
        <v>926</v>
      </c>
      <c r="G442" s="68"/>
      <c r="H442" s="68"/>
      <c r="I442" s="68"/>
      <c r="J442" s="68"/>
    </row>
    <row r="443" spans="1:10" ht="15.6" hidden="1" x14ac:dyDescent="0.3">
      <c r="A443" s="68"/>
      <c r="B443" s="68"/>
      <c r="C443" s="68"/>
      <c r="D443" s="68"/>
      <c r="E443" s="339" t="s">
        <v>2867</v>
      </c>
      <c r="F443" s="68" t="s">
        <v>928</v>
      </c>
      <c r="G443" s="68"/>
      <c r="H443" s="68"/>
      <c r="I443" s="68"/>
      <c r="J443" s="68"/>
    </row>
    <row r="444" spans="1:10" ht="15.6" hidden="1" x14ac:dyDescent="0.3">
      <c r="A444" s="68"/>
      <c r="B444" s="68"/>
      <c r="C444" s="68"/>
      <c r="D444" s="68"/>
      <c r="E444" s="339" t="s">
        <v>2868</v>
      </c>
      <c r="F444" s="68" t="s">
        <v>930</v>
      </c>
      <c r="G444" s="68"/>
      <c r="H444" s="68"/>
      <c r="I444" s="68"/>
      <c r="J444" s="68"/>
    </row>
    <row r="445" spans="1:10" ht="15.6" hidden="1" x14ac:dyDescent="0.3">
      <c r="A445" s="68"/>
      <c r="B445" s="68"/>
      <c r="C445" s="68"/>
      <c r="D445" s="68"/>
      <c r="E445" s="339" t="s">
        <v>2869</v>
      </c>
      <c r="F445" s="68" t="s">
        <v>2870</v>
      </c>
      <c r="G445" s="68"/>
      <c r="H445" s="68"/>
      <c r="I445" s="68"/>
      <c r="J445" s="68"/>
    </row>
    <row r="446" spans="1:10" ht="15.6" hidden="1" x14ac:dyDescent="0.3">
      <c r="A446" s="68"/>
      <c r="B446" s="68"/>
      <c r="C446" s="68"/>
      <c r="D446" s="68"/>
      <c r="E446" s="339" t="s">
        <v>2871</v>
      </c>
      <c r="F446" s="68" t="s">
        <v>2872</v>
      </c>
      <c r="G446" s="68"/>
      <c r="H446" s="68"/>
      <c r="I446" s="68"/>
      <c r="J446" s="68"/>
    </row>
    <row r="447" spans="1:10" ht="15.6" hidden="1" x14ac:dyDescent="0.3">
      <c r="A447" s="68"/>
      <c r="B447" s="68"/>
      <c r="C447" s="68"/>
      <c r="D447" s="68"/>
      <c r="E447" s="339" t="s">
        <v>2873</v>
      </c>
      <c r="F447" s="68" t="s">
        <v>2874</v>
      </c>
      <c r="G447" s="68"/>
      <c r="H447" s="68"/>
      <c r="I447" s="68"/>
      <c r="J447" s="68"/>
    </row>
    <row r="448" spans="1:10" ht="15.6" hidden="1" x14ac:dyDescent="0.3">
      <c r="A448" s="68"/>
      <c r="B448" s="68"/>
      <c r="C448" s="68"/>
      <c r="D448" s="68"/>
      <c r="E448" s="339" t="s">
        <v>2875</v>
      </c>
      <c r="F448" s="68" t="s">
        <v>2876</v>
      </c>
      <c r="G448" s="68"/>
      <c r="H448" s="68"/>
      <c r="I448" s="68"/>
      <c r="J448" s="68"/>
    </row>
    <row r="449" spans="1:10" ht="15.6" hidden="1" x14ac:dyDescent="0.3">
      <c r="A449" s="68"/>
      <c r="B449" s="68"/>
      <c r="C449" s="68"/>
      <c r="D449" s="68"/>
      <c r="E449" s="339" t="s">
        <v>2877</v>
      </c>
      <c r="F449" s="68" t="s">
        <v>2878</v>
      </c>
      <c r="G449" s="68"/>
      <c r="H449" s="68"/>
      <c r="I449" s="68"/>
      <c r="J449" s="68"/>
    </row>
    <row r="450" spans="1:10" ht="15.6" hidden="1" x14ac:dyDescent="0.3">
      <c r="A450" s="68"/>
      <c r="B450" s="68"/>
      <c r="C450" s="68"/>
      <c r="D450" s="68"/>
      <c r="E450" s="339" t="s">
        <v>2879</v>
      </c>
      <c r="F450" s="68" t="s">
        <v>2880</v>
      </c>
      <c r="G450" s="68"/>
      <c r="H450" s="68"/>
      <c r="I450" s="68"/>
      <c r="J450" s="68"/>
    </row>
    <row r="451" spans="1:10" ht="15.6" hidden="1" x14ac:dyDescent="0.3">
      <c r="A451" s="68"/>
      <c r="B451" s="68"/>
      <c r="C451" s="68"/>
      <c r="D451" s="68"/>
      <c r="E451" s="339" t="s">
        <v>2881</v>
      </c>
      <c r="F451" s="68" t="s">
        <v>2882</v>
      </c>
      <c r="G451" s="68"/>
      <c r="H451" s="68"/>
      <c r="I451" s="68"/>
      <c r="J451" s="68"/>
    </row>
    <row r="452" spans="1:10" ht="15.6" hidden="1" x14ac:dyDescent="0.3">
      <c r="A452" s="68"/>
      <c r="B452" s="68"/>
      <c r="C452" s="68"/>
      <c r="D452" s="68"/>
      <c r="E452" s="339" t="s">
        <v>2883</v>
      </c>
      <c r="F452" s="68" t="s">
        <v>2884</v>
      </c>
      <c r="G452" s="68"/>
      <c r="H452" s="68"/>
      <c r="I452" s="68"/>
      <c r="J452" s="68"/>
    </row>
    <row r="453" spans="1:10" ht="15.6" hidden="1" x14ac:dyDescent="0.3">
      <c r="A453" s="68"/>
      <c r="B453" s="68"/>
      <c r="C453" s="68"/>
      <c r="D453" s="68"/>
      <c r="E453" s="339" t="s">
        <v>2885</v>
      </c>
      <c r="F453" s="68" t="s">
        <v>2886</v>
      </c>
      <c r="G453" s="68"/>
      <c r="H453" s="68"/>
      <c r="I453" s="68"/>
      <c r="J453" s="68"/>
    </row>
    <row r="454" spans="1:10" ht="15.6" hidden="1" x14ac:dyDescent="0.3">
      <c r="A454" s="68"/>
      <c r="B454" s="68"/>
      <c r="C454" s="68"/>
      <c r="D454" s="68"/>
      <c r="E454" s="339" t="s">
        <v>2887</v>
      </c>
      <c r="F454" s="68" t="s">
        <v>2888</v>
      </c>
      <c r="G454" s="68"/>
      <c r="H454" s="68"/>
      <c r="I454" s="68"/>
      <c r="J454" s="68"/>
    </row>
    <row r="455" spans="1:10" ht="15.6" hidden="1" x14ac:dyDescent="0.3">
      <c r="A455" s="68"/>
      <c r="B455" s="68"/>
      <c r="C455" s="68"/>
      <c r="D455" s="68"/>
      <c r="E455" s="339" t="s">
        <v>2889</v>
      </c>
      <c r="F455" s="68" t="s">
        <v>2890</v>
      </c>
      <c r="G455" s="68"/>
      <c r="H455" s="68"/>
      <c r="I455" s="68"/>
      <c r="J455" s="68"/>
    </row>
    <row r="456" spans="1:10" ht="15.6" hidden="1" x14ac:dyDescent="0.3">
      <c r="A456" s="68"/>
      <c r="B456" s="68"/>
      <c r="C456" s="68"/>
      <c r="D456" s="68"/>
      <c r="E456" s="339" t="s">
        <v>2891</v>
      </c>
      <c r="F456" s="68" t="s">
        <v>2892</v>
      </c>
      <c r="G456" s="68"/>
      <c r="H456" s="68"/>
      <c r="I456" s="68"/>
      <c r="J456" s="68"/>
    </row>
    <row r="457" spans="1:10" ht="15.6" hidden="1" x14ac:dyDescent="0.3">
      <c r="A457" s="68"/>
      <c r="B457" s="68"/>
      <c r="C457" s="68"/>
      <c r="D457" s="68"/>
      <c r="E457" s="339" t="s">
        <v>2893</v>
      </c>
      <c r="F457" s="68" t="s">
        <v>2894</v>
      </c>
      <c r="G457" s="68"/>
      <c r="H457" s="68"/>
      <c r="I457" s="68"/>
      <c r="J457" s="68"/>
    </row>
    <row r="458" spans="1:10" ht="15.6" hidden="1" x14ac:dyDescent="0.3">
      <c r="A458" s="68"/>
      <c r="B458" s="68"/>
      <c r="C458" s="68"/>
      <c r="D458" s="68"/>
      <c r="E458" s="339" t="s">
        <v>2895</v>
      </c>
      <c r="F458" s="68" t="s">
        <v>2896</v>
      </c>
      <c r="G458" s="68"/>
      <c r="H458" s="68"/>
      <c r="I458" s="68"/>
      <c r="J458" s="68"/>
    </row>
    <row r="459" spans="1:10" ht="15.6" hidden="1" x14ac:dyDescent="0.3">
      <c r="A459" s="68"/>
      <c r="B459" s="68"/>
      <c r="C459" s="68"/>
      <c r="D459" s="68"/>
      <c r="E459" s="339" t="s">
        <v>2897</v>
      </c>
      <c r="F459" s="68" t="s">
        <v>2898</v>
      </c>
      <c r="G459" s="68"/>
      <c r="H459" s="68"/>
      <c r="I459" s="68"/>
      <c r="J459" s="68"/>
    </row>
    <row r="460" spans="1:10" ht="15.6" hidden="1" x14ac:dyDescent="0.3">
      <c r="A460" s="68"/>
      <c r="B460" s="68"/>
      <c r="C460" s="68"/>
      <c r="D460" s="68"/>
      <c r="E460" s="339" t="s">
        <v>2899</v>
      </c>
      <c r="F460" s="68" t="s">
        <v>2900</v>
      </c>
      <c r="G460" s="68"/>
      <c r="H460" s="68"/>
      <c r="I460" s="68"/>
      <c r="J460" s="68"/>
    </row>
    <row r="461" spans="1:10" ht="15.6" hidden="1" x14ac:dyDescent="0.3">
      <c r="A461" s="68"/>
      <c r="B461" s="68"/>
      <c r="C461" s="68"/>
      <c r="D461" s="68"/>
      <c r="E461" s="339" t="s">
        <v>2901</v>
      </c>
      <c r="F461" s="68" t="s">
        <v>2902</v>
      </c>
      <c r="G461" s="68"/>
      <c r="H461" s="68"/>
      <c r="I461" s="68"/>
      <c r="J461" s="68"/>
    </row>
    <row r="462" spans="1:10" ht="15.6" hidden="1" x14ac:dyDescent="0.3">
      <c r="A462" s="68"/>
      <c r="B462" s="68"/>
      <c r="C462" s="68"/>
      <c r="D462" s="68"/>
      <c r="E462" s="339" t="s">
        <v>2903</v>
      </c>
      <c r="F462" s="68" t="s">
        <v>2904</v>
      </c>
      <c r="G462" s="68"/>
      <c r="H462" s="68"/>
      <c r="I462" s="68"/>
      <c r="J462" s="68"/>
    </row>
    <row r="463" spans="1:10" ht="15.6" hidden="1" x14ac:dyDescent="0.3">
      <c r="A463" s="68"/>
      <c r="B463" s="68"/>
      <c r="C463" s="68"/>
      <c r="D463" s="68"/>
      <c r="E463" s="339" t="s">
        <v>2905</v>
      </c>
      <c r="F463" s="68" t="s">
        <v>2906</v>
      </c>
      <c r="G463" s="68"/>
      <c r="H463" s="68"/>
      <c r="I463" s="68"/>
      <c r="J463" s="68"/>
    </row>
    <row r="464" spans="1:10" ht="15.6" hidden="1" x14ac:dyDescent="0.3">
      <c r="A464" s="68"/>
      <c r="B464" s="68"/>
      <c r="C464" s="68"/>
      <c r="D464" s="68"/>
      <c r="E464" s="339" t="s">
        <v>2907</v>
      </c>
      <c r="F464" s="68" t="s">
        <v>2908</v>
      </c>
      <c r="G464" s="68"/>
      <c r="H464" s="68"/>
      <c r="I464" s="68"/>
      <c r="J464" s="68"/>
    </row>
    <row r="465" spans="1:10" ht="15.6" hidden="1" x14ac:dyDescent="0.3">
      <c r="A465" s="68"/>
      <c r="B465" s="68"/>
      <c r="C465" s="68"/>
      <c r="D465" s="68"/>
      <c r="E465" s="339" t="s">
        <v>2909</v>
      </c>
      <c r="F465" s="68" t="s">
        <v>2910</v>
      </c>
      <c r="G465" s="68"/>
      <c r="H465" s="68"/>
      <c r="I465" s="68"/>
      <c r="J465" s="68"/>
    </row>
    <row r="466" spans="1:10" ht="15.6" hidden="1" x14ac:dyDescent="0.3">
      <c r="A466" s="68"/>
      <c r="B466" s="68"/>
      <c r="C466" s="68"/>
      <c r="D466" s="68"/>
      <c r="E466" s="339" t="s">
        <v>2911</v>
      </c>
      <c r="F466" s="68" t="s">
        <v>2912</v>
      </c>
      <c r="G466" s="68"/>
      <c r="H466" s="68"/>
      <c r="I466" s="68"/>
      <c r="J466" s="68"/>
    </row>
    <row r="467" spans="1:10" ht="15.6" hidden="1" x14ac:dyDescent="0.3">
      <c r="A467" s="68"/>
      <c r="B467" s="68"/>
      <c r="C467" s="68"/>
      <c r="D467" s="68"/>
      <c r="E467" s="339" t="s">
        <v>2913</v>
      </c>
      <c r="F467" s="68" t="s">
        <v>2914</v>
      </c>
      <c r="G467" s="68"/>
      <c r="H467" s="68"/>
      <c r="I467" s="68"/>
      <c r="J467" s="68"/>
    </row>
    <row r="468" spans="1:10" ht="15.6" hidden="1" x14ac:dyDescent="0.3">
      <c r="A468" s="68"/>
      <c r="B468" s="68"/>
      <c r="C468" s="68"/>
      <c r="D468" s="68"/>
      <c r="E468" s="339" t="s">
        <v>2915</v>
      </c>
      <c r="F468" s="68" t="s">
        <v>2916</v>
      </c>
      <c r="G468" s="68"/>
      <c r="H468" s="68"/>
      <c r="I468" s="68"/>
      <c r="J468" s="68"/>
    </row>
    <row r="469" spans="1:10" ht="15.6" hidden="1" x14ac:dyDescent="0.3">
      <c r="A469" s="68"/>
      <c r="B469" s="68"/>
      <c r="C469" s="68"/>
      <c r="D469" s="68"/>
      <c r="E469" s="339" t="s">
        <v>971</v>
      </c>
      <c r="F469" s="68" t="s">
        <v>972</v>
      </c>
      <c r="G469" s="68"/>
      <c r="H469" s="68"/>
      <c r="I469" s="68"/>
      <c r="J469" s="68"/>
    </row>
    <row r="470" spans="1:10" ht="15.6" hidden="1" x14ac:dyDescent="0.3">
      <c r="A470" s="68"/>
      <c r="B470" s="68"/>
      <c r="C470" s="68"/>
      <c r="D470" s="68"/>
      <c r="E470" s="339" t="s">
        <v>973</v>
      </c>
      <c r="F470" s="68" t="s">
        <v>974</v>
      </c>
      <c r="G470" s="68"/>
      <c r="H470" s="68"/>
      <c r="I470" s="68"/>
      <c r="J470" s="68"/>
    </row>
    <row r="471" spans="1:10" ht="15.6" hidden="1" x14ac:dyDescent="0.3">
      <c r="A471" s="68"/>
      <c r="B471" s="68"/>
      <c r="C471" s="68"/>
      <c r="D471" s="68"/>
      <c r="E471" s="339" t="s">
        <v>975</v>
      </c>
      <c r="F471" s="68" t="s">
        <v>2917</v>
      </c>
      <c r="G471" s="68"/>
      <c r="H471" s="68"/>
      <c r="I471" s="68"/>
      <c r="J471" s="68"/>
    </row>
    <row r="472" spans="1:10" ht="15.6" hidden="1" x14ac:dyDescent="0.3">
      <c r="A472" s="68"/>
      <c r="B472" s="68"/>
      <c r="C472" s="68"/>
      <c r="D472" s="68"/>
      <c r="E472" s="339" t="s">
        <v>977</v>
      </c>
      <c r="F472" s="68" t="s">
        <v>978</v>
      </c>
      <c r="G472" s="68"/>
      <c r="H472" s="68"/>
      <c r="I472" s="68"/>
      <c r="J472" s="68"/>
    </row>
    <row r="473" spans="1:10" ht="15.6" hidden="1" x14ac:dyDescent="0.3">
      <c r="A473" s="68"/>
      <c r="B473" s="68"/>
      <c r="C473" s="68"/>
      <c r="D473" s="68"/>
      <c r="E473" s="339" t="s">
        <v>2918</v>
      </c>
      <c r="F473" s="68" t="s">
        <v>2919</v>
      </c>
      <c r="G473" s="68"/>
      <c r="H473" s="68"/>
      <c r="I473" s="68"/>
      <c r="J473" s="68"/>
    </row>
    <row r="474" spans="1:10" ht="15.6" hidden="1" x14ac:dyDescent="0.3">
      <c r="A474" s="68"/>
      <c r="B474" s="68"/>
      <c r="C474" s="68"/>
      <c r="D474" s="68"/>
      <c r="E474" s="339" t="s">
        <v>1318</v>
      </c>
      <c r="F474" s="68" t="s">
        <v>2920</v>
      </c>
      <c r="G474" s="68"/>
      <c r="H474" s="68"/>
      <c r="I474" s="68"/>
      <c r="J474" s="68"/>
    </row>
    <row r="475" spans="1:10" ht="15.6" hidden="1" x14ac:dyDescent="0.3">
      <c r="A475" s="68"/>
      <c r="B475" s="68"/>
      <c r="C475" s="68"/>
      <c r="D475" s="68"/>
      <c r="E475" s="339" t="s">
        <v>1319</v>
      </c>
      <c r="F475" s="68" t="s">
        <v>2921</v>
      </c>
      <c r="G475" s="68"/>
      <c r="H475" s="68"/>
      <c r="I475" s="68"/>
      <c r="J475" s="68"/>
    </row>
    <row r="476" spans="1:10" ht="15.6" hidden="1" x14ac:dyDescent="0.3">
      <c r="A476" s="68"/>
      <c r="B476" s="68"/>
      <c r="C476" s="68"/>
      <c r="D476" s="68"/>
      <c r="E476" s="339" t="s">
        <v>2922</v>
      </c>
      <c r="F476" s="68" t="s">
        <v>2923</v>
      </c>
      <c r="G476" s="68"/>
      <c r="H476" s="68"/>
      <c r="I476" s="68"/>
      <c r="J476" s="68"/>
    </row>
    <row r="477" spans="1:10" ht="15.6" hidden="1" x14ac:dyDescent="0.3">
      <c r="A477" s="68"/>
      <c r="B477" s="68"/>
      <c r="C477" s="68"/>
      <c r="D477" s="68"/>
      <c r="E477" s="339" t="s">
        <v>2924</v>
      </c>
      <c r="F477" s="68" t="s">
        <v>2925</v>
      </c>
      <c r="G477" s="68"/>
      <c r="H477" s="68"/>
      <c r="I477" s="68"/>
      <c r="J477" s="68"/>
    </row>
    <row r="478" spans="1:10" ht="15.6" hidden="1" x14ac:dyDescent="0.3">
      <c r="A478" s="68"/>
      <c r="B478" s="68"/>
      <c r="C478" s="68"/>
      <c r="D478" s="68"/>
      <c r="E478" s="339" t="s">
        <v>2926</v>
      </c>
      <c r="F478" s="68" t="s">
        <v>2927</v>
      </c>
      <c r="G478" s="68"/>
      <c r="H478" s="68"/>
      <c r="I478" s="68"/>
      <c r="J478" s="68"/>
    </row>
    <row r="479" spans="1:10" ht="15.6" hidden="1" x14ac:dyDescent="0.3">
      <c r="A479" s="68"/>
      <c r="B479" s="68"/>
      <c r="C479" s="68"/>
      <c r="D479" s="68"/>
      <c r="E479" s="339" t="s">
        <v>2928</v>
      </c>
      <c r="F479" s="68" t="s">
        <v>2929</v>
      </c>
      <c r="G479" s="68"/>
      <c r="H479" s="68"/>
      <c r="I479" s="68"/>
      <c r="J479" s="68"/>
    </row>
    <row r="480" spans="1:10" ht="15.6" hidden="1" x14ac:dyDescent="0.3">
      <c r="A480" s="68"/>
      <c r="B480" s="68"/>
      <c r="C480" s="68"/>
      <c r="D480" s="68"/>
      <c r="E480" s="339" t="s">
        <v>2930</v>
      </c>
      <c r="F480" s="68" t="s">
        <v>2931</v>
      </c>
      <c r="G480" s="68"/>
      <c r="H480" s="68"/>
      <c r="I480" s="68"/>
      <c r="J480" s="68"/>
    </row>
    <row r="481" spans="1:10" ht="15.6" hidden="1" x14ac:dyDescent="0.3">
      <c r="A481" s="68"/>
      <c r="B481" s="68"/>
      <c r="C481" s="68"/>
      <c r="D481" s="68"/>
      <c r="E481" s="339" t="s">
        <v>2932</v>
      </c>
      <c r="F481" s="68" t="s">
        <v>2933</v>
      </c>
      <c r="G481" s="68"/>
      <c r="H481" s="68"/>
      <c r="I481" s="68"/>
      <c r="J481" s="68"/>
    </row>
    <row r="482" spans="1:10" ht="15.6" hidden="1" x14ac:dyDescent="0.3">
      <c r="A482" s="68"/>
      <c r="B482" s="68"/>
      <c r="C482" s="68"/>
      <c r="D482" s="68"/>
      <c r="E482" s="339" t="s">
        <v>990</v>
      </c>
      <c r="F482" s="68" t="s">
        <v>991</v>
      </c>
      <c r="G482" s="68"/>
      <c r="H482" s="68"/>
      <c r="I482" s="68"/>
      <c r="J482" s="68"/>
    </row>
    <row r="483" spans="1:10" ht="15.6" hidden="1" x14ac:dyDescent="0.3">
      <c r="A483" s="68"/>
      <c r="B483" s="68"/>
      <c r="C483" s="68"/>
      <c r="D483" s="68"/>
      <c r="E483" s="339" t="s">
        <v>992</v>
      </c>
      <c r="F483" s="68" t="s">
        <v>2934</v>
      </c>
      <c r="G483" s="68"/>
      <c r="H483" s="68"/>
      <c r="I483" s="68"/>
      <c r="J483" s="68"/>
    </row>
    <row r="484" spans="1:10" ht="15.6" hidden="1" x14ac:dyDescent="0.3">
      <c r="A484" s="68"/>
      <c r="B484" s="68"/>
      <c r="C484" s="68"/>
      <c r="D484" s="68"/>
      <c r="E484" s="339" t="s">
        <v>994</v>
      </c>
      <c r="F484" s="68" t="s">
        <v>995</v>
      </c>
      <c r="G484" s="68"/>
      <c r="H484" s="68"/>
      <c r="I484" s="68"/>
      <c r="J484" s="68"/>
    </row>
    <row r="485" spans="1:10" ht="15.6" hidden="1" x14ac:dyDescent="0.3">
      <c r="A485" s="68"/>
      <c r="B485" s="68"/>
      <c r="C485" s="68"/>
      <c r="D485" s="68"/>
      <c r="E485" s="339" t="s">
        <v>996</v>
      </c>
      <c r="F485" s="68" t="s">
        <v>997</v>
      </c>
      <c r="G485" s="68"/>
      <c r="H485" s="68"/>
      <c r="I485" s="68"/>
      <c r="J485" s="68"/>
    </row>
    <row r="486" spans="1:10" ht="15.6" hidden="1" x14ac:dyDescent="0.3">
      <c r="A486" s="68"/>
      <c r="B486" s="68"/>
      <c r="C486" s="68"/>
      <c r="D486" s="68"/>
      <c r="E486" s="339" t="s">
        <v>2935</v>
      </c>
      <c r="F486" s="68" t="s">
        <v>2936</v>
      </c>
      <c r="G486" s="68"/>
      <c r="H486" s="68"/>
      <c r="I486" s="68"/>
      <c r="J486" s="68"/>
    </row>
    <row r="487" spans="1:10" ht="15.6" hidden="1" x14ac:dyDescent="0.3">
      <c r="A487" s="68"/>
      <c r="B487" s="68"/>
      <c r="C487" s="68"/>
      <c r="D487" s="68"/>
      <c r="E487" s="339" t="s">
        <v>2937</v>
      </c>
      <c r="F487" s="68" t="s">
        <v>2938</v>
      </c>
      <c r="G487" s="68"/>
      <c r="H487" s="68"/>
      <c r="I487" s="68"/>
      <c r="J487" s="68"/>
    </row>
    <row r="488" spans="1:10" ht="15.6" hidden="1" x14ac:dyDescent="0.3">
      <c r="A488" s="68"/>
      <c r="B488" s="68"/>
      <c r="C488" s="68"/>
      <c r="D488" s="68"/>
      <c r="E488" s="339" t="s">
        <v>2939</v>
      </c>
      <c r="F488" s="68" t="s">
        <v>2940</v>
      </c>
      <c r="G488" s="68"/>
      <c r="H488" s="68"/>
      <c r="I488" s="68"/>
      <c r="J488" s="68"/>
    </row>
    <row r="489" spans="1:10" ht="15.6" hidden="1" x14ac:dyDescent="0.3">
      <c r="A489" s="68"/>
      <c r="B489" s="68"/>
      <c r="C489" s="68"/>
      <c r="D489" s="68"/>
      <c r="E489" s="339" t="s">
        <v>2941</v>
      </c>
      <c r="F489" s="68" t="s">
        <v>2942</v>
      </c>
      <c r="G489" s="68"/>
      <c r="H489" s="68"/>
      <c r="I489" s="68"/>
      <c r="J489" s="68"/>
    </row>
    <row r="490" spans="1:10" ht="15.6" hidden="1" x14ac:dyDescent="0.3">
      <c r="A490" s="68"/>
      <c r="B490" s="68"/>
      <c r="C490" s="68"/>
      <c r="D490" s="68"/>
      <c r="E490" s="339" t="s">
        <v>2943</v>
      </c>
      <c r="F490" s="68" t="s">
        <v>2944</v>
      </c>
      <c r="G490" s="68"/>
      <c r="H490" s="68"/>
      <c r="I490" s="68"/>
      <c r="J490" s="68"/>
    </row>
    <row r="491" spans="1:10" ht="15.6" hidden="1" x14ac:dyDescent="0.3">
      <c r="A491" s="68"/>
      <c r="B491" s="68"/>
      <c r="C491" s="68"/>
      <c r="D491" s="68"/>
      <c r="E491" s="339" t="s">
        <v>2945</v>
      </c>
      <c r="F491" s="68" t="s">
        <v>2946</v>
      </c>
      <c r="G491" s="68"/>
      <c r="H491" s="68"/>
      <c r="I491" s="68"/>
      <c r="J491" s="68"/>
    </row>
    <row r="492" spans="1:10" ht="15.6" hidden="1" x14ac:dyDescent="0.3">
      <c r="A492" s="68"/>
      <c r="B492" s="68"/>
      <c r="C492" s="68"/>
      <c r="D492" s="68"/>
      <c r="E492" s="339" t="s">
        <v>2947</v>
      </c>
      <c r="F492" s="68" t="s">
        <v>2948</v>
      </c>
      <c r="G492" s="68"/>
      <c r="H492" s="68"/>
      <c r="I492" s="68"/>
      <c r="J492" s="68"/>
    </row>
    <row r="493" spans="1:10" ht="15.6" hidden="1" x14ac:dyDescent="0.3">
      <c r="A493" s="68"/>
      <c r="B493" s="68"/>
      <c r="C493" s="68"/>
      <c r="D493" s="68"/>
      <c r="E493" s="339" t="s">
        <v>2949</v>
      </c>
      <c r="F493" s="68" t="s">
        <v>2950</v>
      </c>
      <c r="G493" s="68"/>
      <c r="H493" s="68"/>
      <c r="I493" s="68"/>
      <c r="J493" s="68"/>
    </row>
    <row r="494" spans="1:10" ht="15.6" hidden="1" x14ac:dyDescent="0.3">
      <c r="A494" s="68"/>
      <c r="B494" s="68"/>
      <c r="C494" s="68"/>
      <c r="D494" s="68"/>
      <c r="E494" s="339" t="s">
        <v>2951</v>
      </c>
      <c r="F494" s="68" t="s">
        <v>2952</v>
      </c>
      <c r="G494" s="68"/>
      <c r="H494" s="68"/>
      <c r="I494" s="68"/>
      <c r="J494" s="68"/>
    </row>
    <row r="495" spans="1:10" ht="15.6" hidden="1" x14ac:dyDescent="0.3">
      <c r="A495" s="68"/>
      <c r="B495" s="68"/>
      <c r="C495" s="68"/>
      <c r="D495" s="68"/>
      <c r="E495" s="339" t="s">
        <v>2953</v>
      </c>
      <c r="F495" s="68" t="s">
        <v>2954</v>
      </c>
      <c r="G495" s="68"/>
      <c r="H495" s="68"/>
      <c r="I495" s="68"/>
      <c r="J495" s="68"/>
    </row>
    <row r="496" spans="1:10" ht="15.6" hidden="1" x14ac:dyDescent="0.3">
      <c r="A496" s="68"/>
      <c r="B496" s="68"/>
      <c r="C496" s="68"/>
      <c r="D496" s="68"/>
      <c r="E496" s="339" t="s">
        <v>2955</v>
      </c>
      <c r="F496" s="68" t="s">
        <v>2956</v>
      </c>
      <c r="G496" s="68"/>
      <c r="H496" s="68"/>
      <c r="I496" s="68"/>
      <c r="J496" s="68"/>
    </row>
    <row r="497" spans="1:10" ht="15.6" hidden="1" x14ac:dyDescent="0.3">
      <c r="A497" s="68"/>
      <c r="B497" s="68"/>
      <c r="C497" s="68"/>
      <c r="D497" s="68"/>
      <c r="E497" s="339" t="s">
        <v>2957</v>
      </c>
      <c r="F497" s="68" t="s">
        <v>2958</v>
      </c>
      <c r="G497" s="68"/>
      <c r="H497" s="68"/>
      <c r="I497" s="68"/>
      <c r="J497" s="68"/>
    </row>
    <row r="498" spans="1:10" ht="15.6" hidden="1" x14ac:dyDescent="0.3">
      <c r="A498" s="68"/>
      <c r="B498" s="68"/>
      <c r="C498" s="68"/>
      <c r="D498" s="68"/>
      <c r="E498" s="339" t="s">
        <v>2959</v>
      </c>
      <c r="F498" s="68" t="s">
        <v>2960</v>
      </c>
      <c r="G498" s="68"/>
      <c r="H498" s="68"/>
      <c r="I498" s="68"/>
      <c r="J498" s="68"/>
    </row>
    <row r="499" spans="1:10" ht="15.6" hidden="1" x14ac:dyDescent="0.3">
      <c r="A499" s="68"/>
      <c r="B499" s="68"/>
      <c r="C499" s="68"/>
      <c r="D499" s="68"/>
      <c r="E499" s="339" t="s">
        <v>2961</v>
      </c>
      <c r="F499" s="68" t="s">
        <v>2962</v>
      </c>
      <c r="G499" s="68"/>
      <c r="H499" s="68"/>
      <c r="I499" s="68"/>
      <c r="J499" s="68"/>
    </row>
    <row r="500" spans="1:10" ht="15.6" hidden="1" x14ac:dyDescent="0.3">
      <c r="A500" s="68"/>
      <c r="B500" s="68"/>
      <c r="C500" s="68"/>
      <c r="D500" s="68"/>
      <c r="E500" s="339" t="s">
        <v>2963</v>
      </c>
      <c r="F500" s="68" t="s">
        <v>2964</v>
      </c>
      <c r="G500" s="68"/>
      <c r="H500" s="68"/>
      <c r="I500" s="68"/>
      <c r="J500" s="68"/>
    </row>
    <row r="501" spans="1:10" ht="15.6" hidden="1" x14ac:dyDescent="0.3">
      <c r="A501" s="68"/>
      <c r="B501" s="68"/>
      <c r="C501" s="68"/>
      <c r="D501" s="68"/>
      <c r="E501" s="339" t="s">
        <v>1014</v>
      </c>
      <c r="F501" s="68" t="s">
        <v>1023</v>
      </c>
      <c r="G501" s="68"/>
      <c r="H501" s="68"/>
      <c r="I501" s="68"/>
      <c r="J501" s="68"/>
    </row>
    <row r="502" spans="1:10" ht="15.6" hidden="1" x14ac:dyDescent="0.3">
      <c r="A502" s="68"/>
      <c r="B502" s="68"/>
      <c r="C502" s="68"/>
      <c r="D502" s="68"/>
      <c r="E502" s="339" t="s">
        <v>1016</v>
      </c>
      <c r="F502" s="68" t="s">
        <v>1025</v>
      </c>
      <c r="G502" s="68"/>
      <c r="H502" s="68"/>
      <c r="I502" s="68"/>
      <c r="J502" s="68"/>
    </row>
    <row r="503" spans="1:10" ht="15.6" hidden="1" x14ac:dyDescent="0.3">
      <c r="A503" s="68"/>
      <c r="B503" s="68"/>
      <c r="C503" s="68"/>
      <c r="D503" s="68"/>
      <c r="E503" s="339" t="s">
        <v>1018</v>
      </c>
      <c r="F503" s="68" t="s">
        <v>1027</v>
      </c>
      <c r="G503" s="68"/>
      <c r="H503" s="68"/>
      <c r="I503" s="68"/>
      <c r="J503" s="68"/>
    </row>
    <row r="504" spans="1:10" ht="15.6" hidden="1" x14ac:dyDescent="0.3">
      <c r="A504" s="68"/>
      <c r="B504" s="68"/>
      <c r="C504" s="68"/>
      <c r="D504" s="68"/>
      <c r="E504" s="339" t="s">
        <v>1020</v>
      </c>
      <c r="F504" s="68" t="s">
        <v>1029</v>
      </c>
      <c r="G504" s="68"/>
      <c r="H504" s="68"/>
      <c r="I504" s="68"/>
      <c r="J504" s="68"/>
    </row>
    <row r="505" spans="1:10" ht="15.6" hidden="1" x14ac:dyDescent="0.3">
      <c r="A505" s="68"/>
      <c r="B505" s="68"/>
      <c r="C505" s="68"/>
      <c r="D505" s="68"/>
      <c r="E505" s="339" t="s">
        <v>1022</v>
      </c>
      <c r="F505" s="68" t="s">
        <v>1031</v>
      </c>
      <c r="G505" s="68"/>
      <c r="H505" s="68"/>
      <c r="I505" s="68"/>
      <c r="J505" s="68"/>
    </row>
    <row r="506" spans="1:10" ht="15.6" hidden="1" x14ac:dyDescent="0.3">
      <c r="A506" s="68"/>
      <c r="B506" s="68"/>
      <c r="C506" s="68"/>
      <c r="D506" s="68"/>
      <c r="E506" s="339" t="s">
        <v>2965</v>
      </c>
      <c r="F506" s="68" t="s">
        <v>2966</v>
      </c>
      <c r="G506" s="68"/>
      <c r="H506" s="68"/>
      <c r="I506" s="68"/>
      <c r="J506" s="68"/>
    </row>
    <row r="507" spans="1:10" ht="15.6" hidden="1" x14ac:dyDescent="0.3">
      <c r="A507" s="68"/>
      <c r="B507" s="68"/>
      <c r="C507" s="68"/>
      <c r="D507" s="68"/>
      <c r="E507" s="339" t="s">
        <v>2967</v>
      </c>
      <c r="F507" s="68" t="s">
        <v>2968</v>
      </c>
      <c r="G507" s="68"/>
      <c r="H507" s="68"/>
      <c r="I507" s="68"/>
      <c r="J507" s="68"/>
    </row>
    <row r="508" spans="1:10" ht="15.6" hidden="1" x14ac:dyDescent="0.3">
      <c r="A508" s="68"/>
      <c r="B508" s="68"/>
      <c r="C508" s="68"/>
      <c r="D508" s="68"/>
      <c r="E508" s="339" t="s">
        <v>2969</v>
      </c>
      <c r="F508" s="68" t="s">
        <v>2970</v>
      </c>
      <c r="G508" s="68"/>
      <c r="H508" s="68"/>
      <c r="I508" s="68"/>
      <c r="J508" s="68"/>
    </row>
    <row r="509" spans="1:10" ht="15.6" hidden="1" x14ac:dyDescent="0.3">
      <c r="A509" s="68"/>
      <c r="B509" s="68"/>
      <c r="C509" s="68"/>
      <c r="D509" s="68"/>
      <c r="E509" s="339" t="s">
        <v>1028</v>
      </c>
      <c r="F509" s="68" t="s">
        <v>1037</v>
      </c>
      <c r="G509" s="68"/>
      <c r="H509" s="68"/>
      <c r="I509" s="68"/>
      <c r="J509" s="68"/>
    </row>
    <row r="510" spans="1:10" ht="15.6" hidden="1" x14ac:dyDescent="0.3">
      <c r="A510" s="68"/>
      <c r="B510" s="68"/>
      <c r="C510" s="68"/>
      <c r="D510" s="68"/>
      <c r="E510" s="339" t="s">
        <v>1030</v>
      </c>
      <c r="F510" s="68" t="s">
        <v>1038</v>
      </c>
      <c r="G510" s="68"/>
      <c r="H510" s="68"/>
      <c r="I510" s="68"/>
      <c r="J510" s="68"/>
    </row>
    <row r="511" spans="1:10" ht="15.6" hidden="1" x14ac:dyDescent="0.3">
      <c r="A511" s="68"/>
      <c r="B511" s="68"/>
      <c r="C511" s="68"/>
      <c r="D511" s="68"/>
      <c r="E511" s="339" t="s">
        <v>1032</v>
      </c>
      <c r="F511" s="68" t="s">
        <v>1040</v>
      </c>
      <c r="G511" s="68"/>
      <c r="H511" s="68"/>
      <c r="I511" s="68"/>
      <c r="J511" s="68"/>
    </row>
    <row r="512" spans="1:10" ht="15.6" hidden="1" x14ac:dyDescent="0.3">
      <c r="A512" s="68"/>
      <c r="B512" s="68"/>
      <c r="C512" s="68"/>
      <c r="D512" s="68"/>
      <c r="E512" s="339" t="s">
        <v>1034</v>
      </c>
      <c r="F512" s="68" t="s">
        <v>1042</v>
      </c>
      <c r="G512" s="68"/>
      <c r="H512" s="68"/>
      <c r="I512" s="68"/>
      <c r="J512" s="68"/>
    </row>
    <row r="513" spans="1:10" ht="15.6" hidden="1" x14ac:dyDescent="0.3">
      <c r="A513" s="68"/>
      <c r="B513" s="68"/>
      <c r="C513" s="68"/>
      <c r="D513" s="68"/>
      <c r="E513" s="339" t="s">
        <v>1036</v>
      </c>
      <c r="F513" s="68" t="s">
        <v>1044</v>
      </c>
      <c r="G513" s="68"/>
      <c r="H513" s="68"/>
      <c r="I513" s="68"/>
      <c r="J513" s="68"/>
    </row>
    <row r="514" spans="1:10" ht="15.6" hidden="1" x14ac:dyDescent="0.3">
      <c r="A514" s="68"/>
      <c r="B514" s="68"/>
      <c r="C514" s="68"/>
      <c r="D514" s="68"/>
      <c r="E514" s="339" t="s">
        <v>2971</v>
      </c>
      <c r="F514" s="68" t="s">
        <v>2972</v>
      </c>
      <c r="G514" s="68"/>
      <c r="H514" s="68"/>
      <c r="I514" s="68"/>
      <c r="J514" s="68"/>
    </row>
    <row r="515" spans="1:10" ht="15.6" hidden="1" x14ac:dyDescent="0.3">
      <c r="A515" s="68"/>
      <c r="B515" s="68"/>
      <c r="C515" s="68"/>
      <c r="D515" s="68"/>
      <c r="E515" s="339" t="s">
        <v>2973</v>
      </c>
      <c r="F515" s="68" t="s">
        <v>2974</v>
      </c>
      <c r="G515" s="68"/>
      <c r="H515" s="68"/>
      <c r="I515" s="68"/>
      <c r="J515" s="68"/>
    </row>
    <row r="516" spans="1:10" ht="15.6" hidden="1" x14ac:dyDescent="0.3">
      <c r="A516" s="68"/>
      <c r="B516" s="68"/>
      <c r="C516" s="68"/>
      <c r="D516" s="68"/>
      <c r="E516" s="339" t="s">
        <v>2975</v>
      </c>
      <c r="F516" s="68" t="s">
        <v>2976</v>
      </c>
      <c r="G516" s="68"/>
      <c r="H516" s="68"/>
      <c r="I516" s="68"/>
      <c r="J516" s="68"/>
    </row>
    <row r="517" spans="1:10" ht="15.6" hidden="1" x14ac:dyDescent="0.3">
      <c r="A517" s="68"/>
      <c r="B517" s="68"/>
      <c r="C517" s="68"/>
      <c r="D517" s="68"/>
      <c r="E517" s="339" t="s">
        <v>2977</v>
      </c>
      <c r="F517" s="68" t="s">
        <v>1050</v>
      </c>
      <c r="G517" s="68"/>
      <c r="H517" s="68"/>
      <c r="I517" s="68"/>
      <c r="J517" s="68"/>
    </row>
    <row r="518" spans="1:10" ht="15.6" hidden="1" x14ac:dyDescent="0.3">
      <c r="A518" s="68"/>
      <c r="B518" s="68"/>
      <c r="C518" s="68"/>
      <c r="D518" s="68"/>
      <c r="E518" s="339" t="s">
        <v>2978</v>
      </c>
      <c r="F518" s="68" t="s">
        <v>2979</v>
      </c>
      <c r="G518" s="68"/>
      <c r="H518" s="68"/>
      <c r="I518" s="68"/>
      <c r="J518" s="68"/>
    </row>
    <row r="519" spans="1:10" ht="15.6" hidden="1" x14ac:dyDescent="0.3">
      <c r="A519" s="68"/>
      <c r="B519" s="68"/>
      <c r="C519" s="68"/>
      <c r="D519" s="68"/>
      <c r="E519" s="339" t="s">
        <v>2980</v>
      </c>
      <c r="F519" s="68" t="s">
        <v>2981</v>
      </c>
      <c r="G519" s="68"/>
      <c r="H519" s="68"/>
      <c r="I519" s="68"/>
      <c r="J519" s="68"/>
    </row>
    <row r="520" spans="1:10" ht="15.6" hidden="1" x14ac:dyDescent="0.3">
      <c r="A520" s="68"/>
      <c r="B520" s="68"/>
      <c r="C520" s="68"/>
      <c r="D520" s="68"/>
      <c r="E520" s="339" t="s">
        <v>2982</v>
      </c>
      <c r="F520" s="68" t="s">
        <v>2983</v>
      </c>
      <c r="G520" s="68"/>
      <c r="H520" s="68"/>
      <c r="I520" s="68"/>
      <c r="J520" s="68"/>
    </row>
    <row r="521" spans="1:10" ht="15.6" hidden="1" x14ac:dyDescent="0.3">
      <c r="A521" s="68"/>
      <c r="B521" s="68"/>
      <c r="C521" s="68"/>
      <c r="D521" s="68"/>
      <c r="E521" s="339" t="s">
        <v>2984</v>
      </c>
      <c r="F521" s="68" t="s">
        <v>2985</v>
      </c>
      <c r="G521" s="68"/>
      <c r="H521" s="68"/>
      <c r="I521" s="68"/>
      <c r="J521" s="68"/>
    </row>
    <row r="522" spans="1:10" ht="15.6" hidden="1" x14ac:dyDescent="0.3">
      <c r="A522" s="68"/>
      <c r="B522" s="68"/>
      <c r="C522" s="68"/>
      <c r="D522" s="68"/>
      <c r="E522" s="339" t="s">
        <v>2986</v>
      </c>
      <c r="F522" s="68" t="s">
        <v>2987</v>
      </c>
      <c r="G522" s="68"/>
      <c r="H522" s="68"/>
      <c r="I522" s="68"/>
      <c r="J522" s="68"/>
    </row>
    <row r="523" spans="1:10" ht="15.6" hidden="1" x14ac:dyDescent="0.3">
      <c r="A523" s="68"/>
      <c r="B523" s="68"/>
      <c r="C523" s="68"/>
      <c r="D523" s="68"/>
      <c r="E523" s="339" t="s">
        <v>2988</v>
      </c>
      <c r="F523" s="68" t="s">
        <v>2989</v>
      </c>
      <c r="G523" s="68"/>
      <c r="H523" s="68"/>
      <c r="I523" s="68"/>
      <c r="J523" s="68"/>
    </row>
    <row r="524" spans="1:10" ht="15.6" hidden="1" x14ac:dyDescent="0.3">
      <c r="A524" s="68"/>
      <c r="B524" s="68"/>
      <c r="C524" s="68"/>
      <c r="D524" s="68"/>
      <c r="E524" s="339" t="s">
        <v>2990</v>
      </c>
      <c r="F524" s="68" t="s">
        <v>2991</v>
      </c>
      <c r="G524" s="68"/>
      <c r="H524" s="68"/>
      <c r="I524" s="68"/>
      <c r="J524" s="68"/>
    </row>
    <row r="525" spans="1:10" ht="15.6" hidden="1" x14ac:dyDescent="0.3">
      <c r="A525" s="68"/>
      <c r="B525" s="68"/>
      <c r="C525" s="68"/>
      <c r="D525" s="68"/>
      <c r="E525" s="339" t="s">
        <v>1055</v>
      </c>
      <c r="F525" s="68" t="s">
        <v>1064</v>
      </c>
      <c r="G525" s="68"/>
      <c r="H525" s="68"/>
      <c r="I525" s="68"/>
      <c r="J525" s="68"/>
    </row>
    <row r="526" spans="1:10" ht="15.6" hidden="1" x14ac:dyDescent="0.3">
      <c r="A526" s="68"/>
      <c r="B526" s="68"/>
      <c r="C526" s="68"/>
      <c r="D526" s="68"/>
      <c r="E526" s="339" t="s">
        <v>1057</v>
      </c>
      <c r="F526" s="68" t="s">
        <v>1066</v>
      </c>
      <c r="G526" s="68"/>
      <c r="H526" s="68"/>
      <c r="I526" s="68"/>
      <c r="J526" s="68"/>
    </row>
    <row r="527" spans="1:10" ht="15.6" hidden="1" x14ac:dyDescent="0.3">
      <c r="A527" s="68"/>
      <c r="B527" s="68"/>
      <c r="C527" s="68"/>
      <c r="D527" s="68"/>
      <c r="E527" s="339" t="s">
        <v>2992</v>
      </c>
      <c r="F527" s="68" t="s">
        <v>2993</v>
      </c>
      <c r="G527" s="68"/>
      <c r="H527" s="68"/>
      <c r="I527" s="68"/>
      <c r="J527" s="68"/>
    </row>
    <row r="528" spans="1:10" ht="15.6" hidden="1" x14ac:dyDescent="0.3">
      <c r="A528" s="68"/>
      <c r="B528" s="68"/>
      <c r="C528" s="68"/>
      <c r="D528" s="68"/>
      <c r="E528" s="339" t="s">
        <v>2994</v>
      </c>
      <c r="F528" s="68" t="s">
        <v>2995</v>
      </c>
      <c r="G528" s="68"/>
      <c r="H528" s="68"/>
      <c r="I528" s="68"/>
      <c r="J528" s="68"/>
    </row>
    <row r="529" spans="1:10" ht="15.6" hidden="1" x14ac:dyDescent="0.3">
      <c r="A529" s="68"/>
      <c r="B529" s="68"/>
      <c r="C529" s="68"/>
      <c r="D529" s="68"/>
      <c r="E529" s="339" t="s">
        <v>2996</v>
      </c>
      <c r="F529" s="68" t="s">
        <v>2997</v>
      </c>
      <c r="G529" s="68"/>
      <c r="H529" s="68"/>
      <c r="I529" s="68"/>
      <c r="J529" s="68"/>
    </row>
    <row r="530" spans="1:10" ht="15.6" hidden="1" x14ac:dyDescent="0.3">
      <c r="A530" s="68"/>
      <c r="B530" s="68"/>
      <c r="C530" s="68"/>
      <c r="D530" s="68"/>
      <c r="E530" s="339" t="s">
        <v>2998</v>
      </c>
      <c r="F530" s="68" t="s">
        <v>2999</v>
      </c>
      <c r="G530" s="68"/>
      <c r="H530" s="68"/>
      <c r="I530" s="68"/>
      <c r="J530" s="68"/>
    </row>
    <row r="531" spans="1:10" ht="15.6" hidden="1" x14ac:dyDescent="0.3">
      <c r="A531" s="68"/>
      <c r="B531" s="68"/>
      <c r="C531" s="68"/>
      <c r="D531" s="68"/>
      <c r="E531" s="339" t="s">
        <v>3000</v>
      </c>
      <c r="F531" s="68" t="s">
        <v>1074</v>
      </c>
      <c r="G531" s="68"/>
      <c r="H531" s="68"/>
      <c r="I531" s="68"/>
      <c r="J531" s="68"/>
    </row>
    <row r="532" spans="1:10" ht="15.6" hidden="1" x14ac:dyDescent="0.3">
      <c r="A532" s="68"/>
      <c r="B532" s="68"/>
      <c r="C532" s="68"/>
      <c r="D532" s="68"/>
      <c r="E532" s="339" t="s">
        <v>1067</v>
      </c>
      <c r="F532" s="68" t="s">
        <v>1076</v>
      </c>
      <c r="G532" s="68"/>
      <c r="H532" s="68"/>
      <c r="I532" s="68"/>
      <c r="J532" s="68"/>
    </row>
    <row r="533" spans="1:10" ht="15.6" hidden="1" x14ac:dyDescent="0.3">
      <c r="A533" s="68"/>
      <c r="B533" s="68"/>
      <c r="C533" s="68"/>
      <c r="D533" s="68"/>
      <c r="E533" s="339" t="s">
        <v>3001</v>
      </c>
      <c r="F533" s="68" t="s">
        <v>3002</v>
      </c>
      <c r="G533" s="68"/>
      <c r="H533" s="68"/>
      <c r="I533" s="68"/>
      <c r="J533" s="68"/>
    </row>
    <row r="534" spans="1:10" ht="15.6" hidden="1" x14ac:dyDescent="0.3">
      <c r="A534" s="68"/>
      <c r="B534" s="68"/>
      <c r="C534" s="68"/>
      <c r="D534" s="68"/>
      <c r="E534" s="339" t="s">
        <v>3003</v>
      </c>
      <c r="F534" s="68" t="s">
        <v>3004</v>
      </c>
      <c r="G534" s="68"/>
      <c r="H534" s="68"/>
      <c r="I534" s="68"/>
      <c r="J534" s="68"/>
    </row>
    <row r="535" spans="1:10" ht="15.6" hidden="1" x14ac:dyDescent="0.3">
      <c r="A535" s="68"/>
      <c r="B535" s="68"/>
      <c r="C535" s="68"/>
      <c r="D535" s="68"/>
      <c r="E535" s="339" t="s">
        <v>3005</v>
      </c>
      <c r="F535" s="68" t="s">
        <v>1080</v>
      </c>
      <c r="G535" s="68"/>
      <c r="H535" s="68"/>
      <c r="I535" s="68"/>
      <c r="J535" s="68"/>
    </row>
    <row r="536" spans="1:10" ht="15.6" hidden="1" x14ac:dyDescent="0.3">
      <c r="A536" s="68"/>
      <c r="B536" s="68"/>
      <c r="C536" s="68"/>
      <c r="D536" s="68"/>
      <c r="E536" s="339" t="s">
        <v>3006</v>
      </c>
      <c r="F536" s="68" t="s">
        <v>1082</v>
      </c>
      <c r="G536" s="68"/>
      <c r="H536" s="68"/>
      <c r="I536" s="68"/>
      <c r="J536" s="68"/>
    </row>
    <row r="537" spans="1:10" ht="15.6" hidden="1" x14ac:dyDescent="0.3">
      <c r="A537" s="68"/>
      <c r="B537" s="68"/>
      <c r="C537" s="68"/>
      <c r="D537" s="68"/>
      <c r="E537" s="339" t="s">
        <v>3007</v>
      </c>
      <c r="F537" s="68" t="s">
        <v>1084</v>
      </c>
      <c r="G537" s="68"/>
      <c r="H537" s="68"/>
      <c r="I537" s="68"/>
      <c r="J537" s="68"/>
    </row>
    <row r="538" spans="1:10" ht="15.6" hidden="1" x14ac:dyDescent="0.3">
      <c r="A538" s="68"/>
      <c r="B538" s="68"/>
      <c r="C538" s="68"/>
      <c r="D538" s="68"/>
      <c r="E538" s="339" t="s">
        <v>3008</v>
      </c>
      <c r="F538" s="68" t="s">
        <v>3009</v>
      </c>
      <c r="G538" s="68"/>
      <c r="H538" s="68"/>
      <c r="I538" s="68"/>
      <c r="J538" s="68"/>
    </row>
    <row r="539" spans="1:10" ht="15.6" hidden="1" x14ac:dyDescent="0.3">
      <c r="A539" s="68"/>
      <c r="B539" s="68"/>
      <c r="C539" s="68"/>
      <c r="D539" s="68"/>
      <c r="E539" s="339" t="s">
        <v>3010</v>
      </c>
      <c r="F539" s="68" t="s">
        <v>1086</v>
      </c>
      <c r="G539" s="68"/>
      <c r="H539" s="68"/>
      <c r="I539" s="68"/>
      <c r="J539" s="68"/>
    </row>
    <row r="540" spans="1:10" ht="15.6" hidden="1" x14ac:dyDescent="0.3">
      <c r="A540" s="68"/>
      <c r="B540" s="68"/>
      <c r="C540" s="68"/>
      <c r="D540" s="68"/>
      <c r="E540" s="339" t="s">
        <v>3011</v>
      </c>
      <c r="F540" s="68" t="s">
        <v>1088</v>
      </c>
      <c r="G540" s="68"/>
      <c r="H540" s="68"/>
      <c r="I540" s="68"/>
      <c r="J540" s="68"/>
    </row>
    <row r="541" spans="1:10" ht="15.6" hidden="1" x14ac:dyDescent="0.3">
      <c r="A541" s="68"/>
      <c r="B541" s="68"/>
      <c r="C541" s="68"/>
      <c r="D541" s="68"/>
      <c r="E541" s="339" t="s">
        <v>3012</v>
      </c>
      <c r="F541" s="68" t="s">
        <v>1090</v>
      </c>
      <c r="G541" s="68"/>
      <c r="H541" s="68"/>
      <c r="I541" s="68"/>
      <c r="J541" s="68"/>
    </row>
    <row r="542" spans="1:10" ht="15.6" hidden="1" x14ac:dyDescent="0.3">
      <c r="A542" s="68"/>
      <c r="B542" s="68"/>
      <c r="C542" s="68"/>
      <c r="D542" s="68"/>
      <c r="E542" s="339" t="s">
        <v>3013</v>
      </c>
      <c r="F542" s="68" t="s">
        <v>1092</v>
      </c>
      <c r="G542" s="68"/>
      <c r="H542" s="68"/>
      <c r="I542" s="68"/>
      <c r="J542" s="68"/>
    </row>
    <row r="543" spans="1:10" ht="15.6" hidden="1" x14ac:dyDescent="0.3">
      <c r="A543" s="68"/>
      <c r="B543" s="68"/>
      <c r="C543" s="68"/>
      <c r="D543" s="68"/>
      <c r="E543" s="339" t="s">
        <v>1085</v>
      </c>
      <c r="F543" s="68" t="s">
        <v>1094</v>
      </c>
      <c r="G543" s="68"/>
      <c r="H543" s="68"/>
      <c r="I543" s="68"/>
      <c r="J543" s="68"/>
    </row>
    <row r="544" spans="1:10" ht="15.6" hidden="1" x14ac:dyDescent="0.3">
      <c r="A544" s="68"/>
      <c r="B544" s="68"/>
      <c r="C544" s="68"/>
      <c r="D544" s="68"/>
      <c r="E544" s="339" t="s">
        <v>1087</v>
      </c>
      <c r="F544" s="68" t="s">
        <v>1096</v>
      </c>
      <c r="G544" s="68"/>
      <c r="H544" s="68"/>
      <c r="I544" s="68"/>
      <c r="J544" s="68"/>
    </row>
    <row r="545" spans="1:10" ht="15.6" hidden="1" x14ac:dyDescent="0.3">
      <c r="A545" s="68"/>
      <c r="B545" s="68"/>
      <c r="C545" s="68"/>
      <c r="D545" s="68"/>
      <c r="E545" s="339" t="s">
        <v>3014</v>
      </c>
      <c r="F545" s="68" t="s">
        <v>3015</v>
      </c>
      <c r="G545" s="68"/>
      <c r="H545" s="68"/>
      <c r="I545" s="68"/>
      <c r="J545" s="68"/>
    </row>
    <row r="546" spans="1:10" ht="15.6" hidden="1" x14ac:dyDescent="0.3">
      <c r="A546" s="68"/>
      <c r="B546" s="68"/>
      <c r="C546" s="68"/>
      <c r="D546" s="68"/>
      <c r="E546" s="339" t="s">
        <v>3016</v>
      </c>
      <c r="F546" s="68" t="s">
        <v>3017</v>
      </c>
      <c r="G546" s="68"/>
      <c r="H546" s="68"/>
      <c r="I546" s="68"/>
      <c r="J546" s="68"/>
    </row>
    <row r="547" spans="1:10" ht="15.6" hidden="1" x14ac:dyDescent="0.3">
      <c r="A547" s="68"/>
      <c r="B547" s="68"/>
      <c r="C547" s="68"/>
      <c r="D547" s="68"/>
      <c r="E547" s="339" t="s">
        <v>3018</v>
      </c>
      <c r="F547" s="68" t="s">
        <v>3019</v>
      </c>
      <c r="G547" s="68"/>
      <c r="H547" s="68"/>
      <c r="I547" s="68"/>
      <c r="J547" s="68"/>
    </row>
    <row r="548" spans="1:10" ht="15.6" hidden="1" x14ac:dyDescent="0.3">
      <c r="A548" s="68"/>
      <c r="B548" s="68"/>
      <c r="C548" s="68"/>
      <c r="D548" s="68"/>
      <c r="E548" s="339" t="s">
        <v>3020</v>
      </c>
      <c r="F548" s="68" t="s">
        <v>3021</v>
      </c>
      <c r="G548" s="68"/>
      <c r="H548" s="68"/>
      <c r="I548" s="68"/>
      <c r="J548" s="68"/>
    </row>
    <row r="549" spans="1:10" ht="15.6" hidden="1" x14ac:dyDescent="0.3">
      <c r="A549" s="68"/>
      <c r="B549" s="68"/>
      <c r="C549" s="68"/>
      <c r="D549" s="68"/>
      <c r="E549" s="339" t="s">
        <v>3022</v>
      </c>
      <c r="F549" s="68" t="s">
        <v>3023</v>
      </c>
      <c r="G549" s="68"/>
      <c r="H549" s="68"/>
      <c r="I549" s="68"/>
      <c r="J549" s="68"/>
    </row>
    <row r="550" spans="1:10" ht="15.6" hidden="1" x14ac:dyDescent="0.3">
      <c r="A550" s="68"/>
      <c r="B550" s="68"/>
      <c r="C550" s="68"/>
      <c r="D550" s="68"/>
      <c r="E550" s="339" t="s">
        <v>1097</v>
      </c>
      <c r="F550" s="68" t="s">
        <v>1106</v>
      </c>
      <c r="G550" s="68"/>
      <c r="H550" s="68"/>
      <c r="I550" s="68"/>
      <c r="J550" s="68"/>
    </row>
    <row r="551" spans="1:10" ht="15.6" hidden="1" x14ac:dyDescent="0.3">
      <c r="A551" s="68"/>
      <c r="B551" s="68"/>
      <c r="C551" s="68"/>
      <c r="D551" s="68"/>
      <c r="E551" s="339" t="s">
        <v>1099</v>
      </c>
      <c r="F551" s="68" t="s">
        <v>1108</v>
      </c>
      <c r="G551" s="68"/>
      <c r="H551" s="68"/>
      <c r="I551" s="68"/>
      <c r="J551" s="68"/>
    </row>
    <row r="552" spans="1:10" ht="15.6" hidden="1" x14ac:dyDescent="0.3">
      <c r="A552" s="68"/>
      <c r="B552" s="68"/>
      <c r="C552" s="68"/>
      <c r="D552" s="68"/>
      <c r="E552" s="339" t="s">
        <v>1101</v>
      </c>
      <c r="F552" s="68" t="s">
        <v>1110</v>
      </c>
      <c r="G552" s="68"/>
      <c r="H552" s="68"/>
      <c r="I552" s="68"/>
      <c r="J552" s="68"/>
    </row>
    <row r="553" spans="1:10" ht="15.6" hidden="1" x14ac:dyDescent="0.3">
      <c r="A553" s="68"/>
      <c r="B553" s="68"/>
      <c r="C553" s="68"/>
      <c r="D553" s="68"/>
      <c r="E553" s="339" t="s">
        <v>1103</v>
      </c>
      <c r="F553" s="68" t="s">
        <v>1112</v>
      </c>
      <c r="G553" s="68"/>
      <c r="H553" s="68"/>
      <c r="I553" s="68"/>
      <c r="J553" s="68"/>
    </row>
    <row r="554" spans="1:10" ht="15.6" hidden="1" x14ac:dyDescent="0.3">
      <c r="A554" s="68"/>
      <c r="B554" s="68"/>
      <c r="C554" s="68"/>
      <c r="D554" s="68"/>
      <c r="E554" s="339" t="s">
        <v>1105</v>
      </c>
      <c r="F554" s="68" t="s">
        <v>1114</v>
      </c>
      <c r="G554" s="68"/>
      <c r="H554" s="68"/>
      <c r="I554" s="68"/>
      <c r="J554" s="68"/>
    </row>
    <row r="555" spans="1:10" ht="15.6" hidden="1" x14ac:dyDescent="0.3">
      <c r="A555" s="68"/>
      <c r="B555" s="68"/>
      <c r="C555" s="68"/>
      <c r="D555" s="68"/>
      <c r="E555" s="339" t="s">
        <v>1107</v>
      </c>
      <c r="F555" s="68" t="s">
        <v>1116</v>
      </c>
      <c r="G555" s="68"/>
      <c r="H555" s="68"/>
      <c r="I555" s="68"/>
      <c r="J555" s="68"/>
    </row>
    <row r="556" spans="1:10" ht="15.6" hidden="1" x14ac:dyDescent="0.3">
      <c r="A556" s="68"/>
      <c r="B556" s="68"/>
      <c r="C556" s="68"/>
      <c r="D556" s="68"/>
      <c r="E556" s="339" t="s">
        <v>1109</v>
      </c>
      <c r="F556" s="68" t="s">
        <v>1118</v>
      </c>
      <c r="G556" s="68"/>
      <c r="H556" s="68"/>
      <c r="I556" s="68"/>
      <c r="J556" s="68"/>
    </row>
    <row r="557" spans="1:10" ht="15.6" hidden="1" x14ac:dyDescent="0.3">
      <c r="A557" s="68"/>
      <c r="B557" s="68"/>
      <c r="C557" s="68"/>
      <c r="D557" s="68"/>
      <c r="E557" s="339" t="s">
        <v>1111</v>
      </c>
      <c r="F557" s="68" t="s">
        <v>1120</v>
      </c>
      <c r="G557" s="68"/>
      <c r="H557" s="68"/>
      <c r="I557" s="68"/>
      <c r="J557" s="68"/>
    </row>
    <row r="558" spans="1:10" ht="15.6" hidden="1" x14ac:dyDescent="0.3">
      <c r="A558" s="68"/>
      <c r="B558" s="68"/>
      <c r="C558" s="68"/>
      <c r="D558" s="68"/>
      <c r="E558" s="339" t="s">
        <v>1113</v>
      </c>
      <c r="F558" s="68" t="s">
        <v>1122</v>
      </c>
      <c r="G558" s="68"/>
      <c r="H558" s="68"/>
      <c r="I558" s="68"/>
      <c r="J558" s="68"/>
    </row>
    <row r="559" spans="1:10" ht="15.6" hidden="1" x14ac:dyDescent="0.3">
      <c r="A559" s="68"/>
      <c r="B559" s="68"/>
      <c r="C559" s="68"/>
      <c r="D559" s="68"/>
      <c r="E559" s="339" t="s">
        <v>1115</v>
      </c>
      <c r="F559" s="68" t="s">
        <v>1124</v>
      </c>
      <c r="G559" s="68"/>
      <c r="H559" s="68"/>
      <c r="I559" s="68"/>
      <c r="J559" s="68"/>
    </row>
    <row r="560" spans="1:10" ht="15.6" hidden="1" x14ac:dyDescent="0.3">
      <c r="A560" s="68"/>
      <c r="B560" s="68"/>
      <c r="C560" s="68"/>
      <c r="D560" s="68"/>
      <c r="E560" s="339" t="s">
        <v>1117</v>
      </c>
      <c r="F560" s="68" t="s">
        <v>1126</v>
      </c>
      <c r="G560" s="68"/>
      <c r="H560" s="68"/>
      <c r="I560" s="68"/>
      <c r="J560" s="68"/>
    </row>
    <row r="561" spans="1:10" ht="15.6" hidden="1" x14ac:dyDescent="0.3">
      <c r="A561" s="68"/>
      <c r="B561" s="68"/>
      <c r="C561" s="68"/>
      <c r="D561" s="68"/>
      <c r="E561" s="339" t="s">
        <v>1119</v>
      </c>
      <c r="F561" s="68" t="s">
        <v>1128</v>
      </c>
      <c r="G561" s="68"/>
      <c r="H561" s="68"/>
      <c r="I561" s="68"/>
      <c r="J561" s="68"/>
    </row>
    <row r="562" spans="1:10" ht="15.6" hidden="1" x14ac:dyDescent="0.3">
      <c r="A562" s="68"/>
      <c r="B562" s="68"/>
      <c r="C562" s="68"/>
      <c r="D562" s="68"/>
      <c r="E562" s="339" t="s">
        <v>1121</v>
      </c>
      <c r="F562" s="68" t="s">
        <v>1130</v>
      </c>
      <c r="G562" s="68"/>
      <c r="H562" s="68"/>
      <c r="I562" s="68"/>
      <c r="J562" s="68"/>
    </row>
    <row r="563" spans="1:10" ht="15.6" hidden="1" x14ac:dyDescent="0.3">
      <c r="A563" s="68"/>
      <c r="B563" s="68"/>
      <c r="C563" s="68"/>
      <c r="D563" s="68"/>
      <c r="E563" s="339" t="s">
        <v>1123</v>
      </c>
      <c r="F563" s="68" t="s">
        <v>1132</v>
      </c>
      <c r="G563" s="68"/>
      <c r="H563" s="68"/>
      <c r="I563" s="68"/>
      <c r="J563" s="68"/>
    </row>
    <row r="564" spans="1:10" ht="15.6" hidden="1" x14ac:dyDescent="0.3">
      <c r="A564" s="68"/>
      <c r="B564" s="68"/>
      <c r="C564" s="68"/>
      <c r="D564" s="68"/>
      <c r="E564" s="339" t="s">
        <v>1125</v>
      </c>
      <c r="F564" s="68" t="s">
        <v>1134</v>
      </c>
      <c r="G564" s="68"/>
      <c r="H564" s="68"/>
      <c r="I564" s="68"/>
      <c r="J564" s="68"/>
    </row>
    <row r="565" spans="1:10" ht="15.6" hidden="1" x14ac:dyDescent="0.3">
      <c r="A565" s="68"/>
      <c r="B565" s="68"/>
      <c r="C565" s="68"/>
      <c r="D565" s="68"/>
      <c r="E565" s="339" t="s">
        <v>1127</v>
      </c>
      <c r="F565" s="68" t="s">
        <v>1136</v>
      </c>
      <c r="G565" s="68"/>
      <c r="H565" s="68"/>
      <c r="I565" s="68"/>
      <c r="J565" s="68"/>
    </row>
    <row r="566" spans="1:10" ht="15.6" hidden="1" x14ac:dyDescent="0.3">
      <c r="A566" s="68"/>
      <c r="B566" s="68"/>
      <c r="C566" s="68"/>
      <c r="D566" s="68"/>
      <c r="E566" s="339" t="s">
        <v>1129</v>
      </c>
      <c r="F566" s="68" t="s">
        <v>1138</v>
      </c>
      <c r="G566" s="68"/>
      <c r="H566" s="68"/>
      <c r="I566" s="68"/>
      <c r="J566" s="68"/>
    </row>
    <row r="567" spans="1:10" ht="15.6" hidden="1" x14ac:dyDescent="0.3">
      <c r="A567" s="68"/>
      <c r="B567" s="68"/>
      <c r="C567" s="68"/>
      <c r="D567" s="68"/>
      <c r="E567" s="339" t="s">
        <v>1131</v>
      </c>
      <c r="F567" s="68" t="s">
        <v>1140</v>
      </c>
      <c r="G567" s="68"/>
      <c r="H567" s="68"/>
      <c r="I567" s="68"/>
      <c r="J567" s="68"/>
    </row>
    <row r="568" spans="1:10" ht="15.6" hidden="1" x14ac:dyDescent="0.3">
      <c r="A568" s="68"/>
      <c r="B568" s="68"/>
      <c r="C568" s="68"/>
      <c r="D568" s="68"/>
      <c r="E568" s="339" t="s">
        <v>1133</v>
      </c>
      <c r="F568" s="68" t="s">
        <v>1142</v>
      </c>
      <c r="G568" s="68"/>
      <c r="H568" s="68"/>
      <c r="I568" s="68"/>
      <c r="J568" s="68"/>
    </row>
    <row r="569" spans="1:10" ht="15.6" hidden="1" x14ac:dyDescent="0.3">
      <c r="A569" s="68"/>
      <c r="B569" s="68"/>
      <c r="C569" s="68"/>
      <c r="D569" s="68"/>
      <c r="E569" s="339" t="s">
        <v>1135</v>
      </c>
      <c r="F569" s="68" t="s">
        <v>1144</v>
      </c>
      <c r="G569" s="68"/>
      <c r="H569" s="68"/>
      <c r="I569" s="68"/>
      <c r="J569" s="68"/>
    </row>
    <row r="570" spans="1:10" ht="15.6" hidden="1" x14ac:dyDescent="0.3">
      <c r="A570" s="68"/>
      <c r="B570" s="68"/>
      <c r="C570" s="68"/>
      <c r="D570" s="68"/>
      <c r="E570" s="339" t="s">
        <v>1137</v>
      </c>
      <c r="F570" s="68" t="s">
        <v>1146</v>
      </c>
      <c r="G570" s="68"/>
      <c r="H570" s="68"/>
      <c r="I570" s="68"/>
      <c r="J570" s="68"/>
    </row>
    <row r="571" spans="1:10" ht="15.6" hidden="1" x14ac:dyDescent="0.3">
      <c r="A571" s="68"/>
      <c r="B571" s="68"/>
      <c r="C571" s="68"/>
      <c r="D571" s="68"/>
      <c r="E571" s="339" t="s">
        <v>1139</v>
      </c>
      <c r="F571" s="68" t="s">
        <v>1148</v>
      </c>
      <c r="G571" s="68"/>
      <c r="H571" s="68"/>
      <c r="I571" s="68"/>
      <c r="J571" s="68"/>
    </row>
    <row r="572" spans="1:10" ht="15.6" hidden="1" x14ac:dyDescent="0.3">
      <c r="A572" s="68"/>
      <c r="B572" s="68"/>
      <c r="C572" s="68"/>
      <c r="D572" s="68"/>
      <c r="E572" s="339" t="s">
        <v>1141</v>
      </c>
      <c r="F572" s="68" t="s">
        <v>1150</v>
      </c>
      <c r="G572" s="68"/>
      <c r="H572" s="68"/>
      <c r="I572" s="68"/>
      <c r="J572" s="68"/>
    </row>
    <row r="573" spans="1:10" ht="15.6" hidden="1" x14ac:dyDescent="0.3">
      <c r="A573" s="68"/>
      <c r="B573" s="68"/>
      <c r="C573" s="68"/>
      <c r="D573" s="68"/>
      <c r="E573" s="339" t="s">
        <v>1143</v>
      </c>
      <c r="F573" s="68" t="s">
        <v>1152</v>
      </c>
      <c r="G573" s="68"/>
      <c r="H573" s="68"/>
      <c r="I573" s="68"/>
      <c r="J573" s="68"/>
    </row>
    <row r="574" spans="1:10" ht="15.6" hidden="1" x14ac:dyDescent="0.3">
      <c r="A574" s="68"/>
      <c r="B574" s="68"/>
      <c r="C574" s="68"/>
      <c r="D574" s="68"/>
      <c r="E574" s="339" t="s">
        <v>1145</v>
      </c>
      <c r="F574" s="68" t="s">
        <v>1154</v>
      </c>
      <c r="G574" s="68"/>
      <c r="H574" s="68"/>
      <c r="I574" s="68"/>
      <c r="J574" s="68"/>
    </row>
    <row r="575" spans="1:10" ht="15.6" hidden="1" x14ac:dyDescent="0.3">
      <c r="A575" s="68"/>
      <c r="B575" s="68"/>
      <c r="C575" s="68"/>
      <c r="D575" s="68"/>
      <c r="E575" s="339" t="s">
        <v>1147</v>
      </c>
      <c r="F575" s="68" t="s">
        <v>1156</v>
      </c>
      <c r="G575" s="68"/>
      <c r="H575" s="68"/>
      <c r="I575" s="68"/>
      <c r="J575" s="68"/>
    </row>
    <row r="576" spans="1:10" ht="15.6" hidden="1" x14ac:dyDescent="0.3">
      <c r="A576" s="68"/>
      <c r="B576" s="68"/>
      <c r="C576" s="68"/>
      <c r="D576" s="68"/>
      <c r="E576" s="339" t="s">
        <v>1149</v>
      </c>
      <c r="F576" s="68" t="s">
        <v>1158</v>
      </c>
      <c r="G576" s="68"/>
      <c r="H576" s="68"/>
      <c r="I576" s="68"/>
      <c r="J576" s="68"/>
    </row>
    <row r="577" spans="1:10" ht="15.6" hidden="1" x14ac:dyDescent="0.3">
      <c r="A577" s="68"/>
      <c r="B577" s="68"/>
      <c r="C577" s="68"/>
      <c r="D577" s="68"/>
      <c r="E577" s="339" t="s">
        <v>1151</v>
      </c>
      <c r="F577" s="68" t="s">
        <v>1160</v>
      </c>
      <c r="G577" s="68"/>
      <c r="H577" s="68"/>
      <c r="I577" s="68"/>
      <c r="J577" s="68"/>
    </row>
    <row r="578" spans="1:10" ht="15.6" hidden="1" x14ac:dyDescent="0.3">
      <c r="A578" s="68"/>
      <c r="B578" s="68"/>
      <c r="C578" s="68"/>
      <c r="D578" s="68"/>
      <c r="E578" s="339" t="s">
        <v>1153</v>
      </c>
      <c r="F578" s="68" t="s">
        <v>1162</v>
      </c>
      <c r="G578" s="68"/>
      <c r="H578" s="68"/>
      <c r="I578" s="68"/>
      <c r="J578" s="68"/>
    </row>
    <row r="579" spans="1:10" ht="15.6" hidden="1" x14ac:dyDescent="0.3">
      <c r="A579" s="68"/>
      <c r="B579" s="68"/>
      <c r="C579" s="68"/>
      <c r="D579" s="68"/>
      <c r="E579" s="339" t="s">
        <v>1155</v>
      </c>
      <c r="F579" s="68" t="s">
        <v>1164</v>
      </c>
      <c r="G579" s="68"/>
      <c r="H579" s="68"/>
      <c r="I579" s="68"/>
      <c r="J579" s="68"/>
    </row>
    <row r="580" spans="1:10" ht="15.6" hidden="1" x14ac:dyDescent="0.3">
      <c r="A580" s="68"/>
      <c r="B580" s="68"/>
      <c r="C580" s="68"/>
      <c r="D580" s="68"/>
      <c r="E580" s="339" t="s">
        <v>1157</v>
      </c>
      <c r="F580" s="68" t="s">
        <v>1166</v>
      </c>
      <c r="G580" s="68"/>
      <c r="H580" s="68"/>
      <c r="I580" s="68"/>
      <c r="J580" s="68"/>
    </row>
    <row r="581" spans="1:10" ht="15.6" hidden="1" x14ac:dyDescent="0.3">
      <c r="A581" s="68"/>
      <c r="B581" s="68"/>
      <c r="C581" s="68"/>
      <c r="D581" s="68"/>
      <c r="E581" s="339" t="s">
        <v>1159</v>
      </c>
      <c r="F581" s="68" t="s">
        <v>1168</v>
      </c>
      <c r="G581" s="68"/>
      <c r="H581" s="68"/>
      <c r="I581" s="68"/>
      <c r="J581" s="68"/>
    </row>
    <row r="582" spans="1:10" ht="15.6" hidden="1" x14ac:dyDescent="0.3">
      <c r="A582" s="68"/>
      <c r="B582" s="68"/>
      <c r="C582" s="68"/>
      <c r="D582" s="68"/>
      <c r="E582" s="339" t="s">
        <v>3024</v>
      </c>
      <c r="F582" s="68" t="s">
        <v>3025</v>
      </c>
      <c r="G582" s="68"/>
      <c r="H582" s="68"/>
      <c r="I582" s="68"/>
      <c r="J582" s="68"/>
    </row>
    <row r="583" spans="1:10" ht="15.6" hidden="1" x14ac:dyDescent="0.3">
      <c r="A583" s="68"/>
      <c r="B583" s="68"/>
      <c r="C583" s="68"/>
      <c r="D583" s="68"/>
      <c r="E583" s="339" t="s">
        <v>3026</v>
      </c>
      <c r="F583" s="68" t="s">
        <v>1170</v>
      </c>
      <c r="G583" s="68"/>
      <c r="H583" s="68"/>
      <c r="I583" s="68"/>
      <c r="J583" s="68"/>
    </row>
    <row r="584" spans="1:10" ht="15.6" hidden="1" x14ac:dyDescent="0.3">
      <c r="A584" s="68"/>
      <c r="B584" s="68"/>
      <c r="C584" s="68"/>
      <c r="D584" s="68"/>
      <c r="E584" s="339" t="s">
        <v>3027</v>
      </c>
      <c r="F584" s="68" t="s">
        <v>1172</v>
      </c>
      <c r="G584" s="68"/>
      <c r="H584" s="68"/>
      <c r="I584" s="68"/>
      <c r="J584" s="68"/>
    </row>
    <row r="585" spans="1:10" ht="15.6" hidden="1" x14ac:dyDescent="0.3">
      <c r="A585" s="68"/>
      <c r="B585" s="68"/>
      <c r="C585" s="68"/>
      <c r="D585" s="68"/>
      <c r="E585" s="339" t="s">
        <v>3028</v>
      </c>
      <c r="F585" s="68" t="s">
        <v>3029</v>
      </c>
      <c r="G585" s="68"/>
      <c r="H585" s="68"/>
      <c r="I585" s="68"/>
      <c r="J585" s="68"/>
    </row>
    <row r="586" spans="1:10" ht="15.6" hidden="1" x14ac:dyDescent="0.3">
      <c r="A586" s="68"/>
      <c r="B586" s="68"/>
      <c r="C586" s="68"/>
      <c r="D586" s="68"/>
      <c r="E586" s="339" t="s">
        <v>3030</v>
      </c>
      <c r="F586" s="68" t="s">
        <v>1175</v>
      </c>
      <c r="G586" s="68"/>
      <c r="H586" s="68"/>
      <c r="I586" s="68"/>
      <c r="J586" s="68"/>
    </row>
    <row r="587" spans="1:10" ht="15.6" hidden="1" x14ac:dyDescent="0.3">
      <c r="A587" s="68"/>
      <c r="B587" s="68"/>
      <c r="C587" s="68"/>
      <c r="D587" s="68"/>
      <c r="E587" s="339" t="s">
        <v>3031</v>
      </c>
      <c r="F587" s="68" t="s">
        <v>1177</v>
      </c>
      <c r="G587" s="68"/>
      <c r="H587" s="68"/>
      <c r="I587" s="68"/>
      <c r="J587" s="68"/>
    </row>
    <row r="588" spans="1:10" ht="15.6" hidden="1" x14ac:dyDescent="0.3">
      <c r="A588" s="68"/>
      <c r="B588" s="68"/>
      <c r="C588" s="68"/>
      <c r="D588" s="68"/>
      <c r="E588" s="339" t="s">
        <v>3032</v>
      </c>
      <c r="F588" s="68" t="s">
        <v>3033</v>
      </c>
      <c r="G588" s="68"/>
      <c r="H588" s="68"/>
      <c r="I588" s="68"/>
      <c r="J588" s="68"/>
    </row>
    <row r="589" spans="1:10" ht="15.6" hidden="1" x14ac:dyDescent="0.3">
      <c r="A589" s="68"/>
      <c r="B589" s="68"/>
      <c r="C589" s="68"/>
      <c r="D589" s="68"/>
      <c r="E589" s="339" t="s">
        <v>3034</v>
      </c>
      <c r="F589" s="68" t="s">
        <v>1179</v>
      </c>
      <c r="G589" s="68"/>
      <c r="H589" s="68"/>
      <c r="I589" s="68"/>
      <c r="J589" s="68"/>
    </row>
    <row r="590" spans="1:10" ht="15.6" hidden="1" x14ac:dyDescent="0.3">
      <c r="A590" s="68"/>
      <c r="B590" s="68"/>
      <c r="C590" s="68"/>
      <c r="D590" s="68"/>
      <c r="E590" s="339" t="s">
        <v>3035</v>
      </c>
      <c r="F590" s="68" t="s">
        <v>1181</v>
      </c>
      <c r="G590" s="68"/>
      <c r="H590" s="68"/>
      <c r="I590" s="68"/>
      <c r="J590" s="68"/>
    </row>
    <row r="591" spans="1:10" ht="15.6" hidden="1" x14ac:dyDescent="0.3">
      <c r="A591" s="68"/>
      <c r="B591" s="68"/>
      <c r="C591" s="68"/>
      <c r="D591" s="68"/>
      <c r="E591" s="339" t="s">
        <v>3036</v>
      </c>
      <c r="F591" s="68" t="s">
        <v>3037</v>
      </c>
      <c r="G591" s="68"/>
      <c r="H591" s="68"/>
      <c r="I591" s="68"/>
      <c r="J591" s="68"/>
    </row>
    <row r="592" spans="1:10" ht="15.6" hidden="1" x14ac:dyDescent="0.3">
      <c r="A592" s="68"/>
      <c r="B592" s="68"/>
      <c r="C592" s="68"/>
      <c r="D592" s="68"/>
      <c r="E592" s="339" t="s">
        <v>3038</v>
      </c>
      <c r="F592" s="68" t="s">
        <v>1185</v>
      </c>
      <c r="G592" s="68"/>
      <c r="H592" s="68"/>
      <c r="I592" s="68"/>
      <c r="J592" s="68"/>
    </row>
    <row r="593" spans="1:10" ht="15.6" hidden="1" x14ac:dyDescent="0.3">
      <c r="A593" s="68"/>
      <c r="B593" s="68"/>
      <c r="C593" s="68"/>
      <c r="D593" s="68"/>
      <c r="E593" s="339" t="s">
        <v>3039</v>
      </c>
      <c r="F593" s="68" t="s">
        <v>1187</v>
      </c>
      <c r="G593" s="68"/>
      <c r="H593" s="68"/>
      <c r="I593" s="68"/>
      <c r="J593" s="68"/>
    </row>
    <row r="594" spans="1:10" ht="15.6" hidden="1" x14ac:dyDescent="0.3">
      <c r="A594" s="68"/>
      <c r="B594" s="68"/>
      <c r="C594" s="68"/>
      <c r="D594" s="68"/>
      <c r="E594" s="339" t="s">
        <v>3040</v>
      </c>
      <c r="F594" s="68" t="s">
        <v>3041</v>
      </c>
      <c r="G594" s="68"/>
      <c r="H594" s="68"/>
      <c r="I594" s="68"/>
      <c r="J594" s="68"/>
    </row>
    <row r="595" spans="1:10" ht="15.6" hidden="1" x14ac:dyDescent="0.3">
      <c r="A595" s="68"/>
      <c r="B595" s="68"/>
      <c r="C595" s="68"/>
      <c r="D595" s="68"/>
      <c r="E595" s="339" t="s">
        <v>3042</v>
      </c>
      <c r="F595" s="68" t="s">
        <v>1189</v>
      </c>
      <c r="G595" s="68"/>
      <c r="H595" s="68"/>
      <c r="I595" s="68"/>
      <c r="J595" s="68"/>
    </row>
    <row r="596" spans="1:10" ht="15.6" hidden="1" x14ac:dyDescent="0.3">
      <c r="A596" s="68"/>
      <c r="B596" s="68"/>
      <c r="C596" s="68"/>
      <c r="D596" s="68"/>
      <c r="E596" s="339" t="s">
        <v>3043</v>
      </c>
      <c r="F596" s="68" t="s">
        <v>1191</v>
      </c>
      <c r="G596" s="68"/>
      <c r="H596" s="68"/>
      <c r="I596" s="68"/>
      <c r="J596" s="68"/>
    </row>
    <row r="597" spans="1:10" ht="15.6" hidden="1" x14ac:dyDescent="0.3">
      <c r="A597" s="68"/>
      <c r="B597" s="68"/>
      <c r="C597" s="68"/>
      <c r="D597" s="68"/>
      <c r="E597" s="339" t="s">
        <v>3044</v>
      </c>
      <c r="F597" s="68" t="s">
        <v>3045</v>
      </c>
      <c r="G597" s="68"/>
      <c r="H597" s="68"/>
      <c r="I597" s="68"/>
      <c r="J597" s="68"/>
    </row>
    <row r="598" spans="1:10" ht="15.6" hidden="1" x14ac:dyDescent="0.3">
      <c r="A598" s="68"/>
      <c r="B598" s="68"/>
      <c r="C598" s="68"/>
      <c r="D598" s="68"/>
      <c r="E598" s="339" t="s">
        <v>3046</v>
      </c>
      <c r="F598" s="68" t="s">
        <v>1195</v>
      </c>
      <c r="G598" s="68"/>
      <c r="H598" s="68"/>
      <c r="I598" s="68"/>
      <c r="J598" s="68"/>
    </row>
    <row r="599" spans="1:10" ht="15.6" hidden="1" x14ac:dyDescent="0.3">
      <c r="A599" s="68"/>
      <c r="B599" s="68"/>
      <c r="C599" s="68"/>
      <c r="D599" s="68"/>
      <c r="E599" s="339" t="s">
        <v>3047</v>
      </c>
      <c r="F599" s="68" t="s">
        <v>1197</v>
      </c>
      <c r="G599" s="68"/>
      <c r="H599" s="68"/>
      <c r="I599" s="68"/>
      <c r="J599" s="68"/>
    </row>
    <row r="600" spans="1:10" ht="15.6" hidden="1" x14ac:dyDescent="0.3">
      <c r="A600" s="68"/>
      <c r="B600" s="68"/>
      <c r="C600" s="68"/>
      <c r="D600" s="68"/>
      <c r="E600" s="339" t="s">
        <v>3048</v>
      </c>
      <c r="F600" s="68" t="s">
        <v>3049</v>
      </c>
      <c r="G600" s="68"/>
      <c r="H600" s="68"/>
      <c r="I600" s="68"/>
      <c r="J600" s="68"/>
    </row>
    <row r="601" spans="1:10" ht="15.6" hidden="1" x14ac:dyDescent="0.3">
      <c r="A601" s="68"/>
      <c r="B601" s="68"/>
      <c r="C601" s="68"/>
      <c r="D601" s="68"/>
      <c r="E601" s="339" t="s">
        <v>3050</v>
      </c>
      <c r="F601" s="68" t="s">
        <v>1199</v>
      </c>
      <c r="G601" s="68"/>
      <c r="H601" s="68"/>
      <c r="I601" s="68"/>
      <c r="J601" s="68"/>
    </row>
    <row r="602" spans="1:10" ht="15.6" hidden="1" x14ac:dyDescent="0.3">
      <c r="A602" s="68"/>
      <c r="B602" s="68"/>
      <c r="C602" s="68"/>
      <c r="D602" s="68"/>
      <c r="E602" s="339" t="s">
        <v>3051</v>
      </c>
      <c r="F602" s="68" t="s">
        <v>1201</v>
      </c>
      <c r="G602" s="68"/>
      <c r="H602" s="68"/>
      <c r="I602" s="68"/>
      <c r="J602" s="68"/>
    </row>
    <row r="603" spans="1:10" ht="15.6" hidden="1" x14ac:dyDescent="0.3">
      <c r="A603" s="68"/>
      <c r="B603" s="68"/>
      <c r="C603" s="68"/>
      <c r="D603" s="68"/>
      <c r="E603" s="339" t="s">
        <v>3052</v>
      </c>
      <c r="F603" s="68" t="s">
        <v>1203</v>
      </c>
      <c r="G603" s="68"/>
      <c r="H603" s="68"/>
      <c r="I603" s="68"/>
      <c r="J603" s="68"/>
    </row>
    <row r="604" spans="1:10" ht="15.6" hidden="1" x14ac:dyDescent="0.3">
      <c r="A604" s="68"/>
      <c r="B604" s="68"/>
      <c r="C604" s="68"/>
      <c r="D604" s="68"/>
      <c r="E604" s="339" t="s">
        <v>3053</v>
      </c>
      <c r="F604" s="68" t="s">
        <v>1205</v>
      </c>
      <c r="G604" s="68"/>
      <c r="H604" s="68"/>
      <c r="I604" s="68"/>
      <c r="J604" s="68"/>
    </row>
    <row r="605" spans="1:10" ht="15.6" hidden="1" x14ac:dyDescent="0.3">
      <c r="A605" s="68"/>
      <c r="B605" s="68"/>
      <c r="C605" s="68"/>
      <c r="D605" s="68"/>
      <c r="E605" s="339" t="s">
        <v>3054</v>
      </c>
      <c r="F605" s="68" t="s">
        <v>3055</v>
      </c>
      <c r="G605" s="68"/>
      <c r="H605" s="68"/>
      <c r="I605" s="68"/>
      <c r="J605" s="68"/>
    </row>
    <row r="606" spans="1:10" ht="15.6" hidden="1" x14ac:dyDescent="0.3">
      <c r="A606" s="68"/>
      <c r="B606" s="68"/>
      <c r="C606" s="68"/>
      <c r="D606" s="68"/>
      <c r="E606" s="339" t="s">
        <v>3056</v>
      </c>
      <c r="F606" s="68" t="s">
        <v>1207</v>
      </c>
      <c r="G606" s="68"/>
      <c r="H606" s="68"/>
      <c r="I606" s="68"/>
      <c r="J606" s="68"/>
    </row>
    <row r="607" spans="1:10" ht="15.6" hidden="1" x14ac:dyDescent="0.3">
      <c r="A607" s="68"/>
      <c r="B607" s="68"/>
      <c r="C607" s="68"/>
      <c r="D607" s="68"/>
      <c r="E607" s="339" t="s">
        <v>3057</v>
      </c>
      <c r="F607" s="68" t="s">
        <v>1209</v>
      </c>
      <c r="G607" s="68"/>
      <c r="H607" s="68"/>
      <c r="I607" s="68"/>
      <c r="J607" s="68"/>
    </row>
    <row r="608" spans="1:10" ht="15.6" hidden="1" x14ac:dyDescent="0.3">
      <c r="A608" s="68"/>
      <c r="B608" s="68"/>
      <c r="C608" s="68"/>
      <c r="D608" s="68"/>
      <c r="E608" s="339" t="s">
        <v>3058</v>
      </c>
      <c r="F608" s="68" t="s">
        <v>1211</v>
      </c>
      <c r="G608" s="68"/>
      <c r="H608" s="68"/>
      <c r="I608" s="68"/>
      <c r="J608" s="68"/>
    </row>
    <row r="609" spans="1:10" ht="15.6" hidden="1" x14ac:dyDescent="0.3">
      <c r="A609" s="68"/>
      <c r="B609" s="68"/>
      <c r="C609" s="68"/>
      <c r="D609" s="68"/>
      <c r="E609" s="339" t="s">
        <v>3059</v>
      </c>
      <c r="F609" s="68" t="s">
        <v>1213</v>
      </c>
      <c r="G609" s="68"/>
      <c r="H609" s="68"/>
      <c r="I609" s="68"/>
      <c r="J609" s="68"/>
    </row>
    <row r="610" spans="1:10" ht="15.6" hidden="1" x14ac:dyDescent="0.3">
      <c r="A610" s="68"/>
      <c r="B610" s="68"/>
      <c r="C610" s="68"/>
      <c r="D610" s="68"/>
      <c r="E610" s="339" t="s">
        <v>3060</v>
      </c>
      <c r="F610" s="68" t="s">
        <v>3061</v>
      </c>
      <c r="G610" s="68"/>
      <c r="H610" s="68"/>
      <c r="I610" s="68"/>
      <c r="J610" s="68"/>
    </row>
    <row r="611" spans="1:10" ht="15.6" hidden="1" x14ac:dyDescent="0.3">
      <c r="A611" s="68"/>
      <c r="B611" s="68"/>
      <c r="C611" s="68"/>
      <c r="D611" s="68"/>
      <c r="E611" s="339" t="s">
        <v>3062</v>
      </c>
      <c r="F611" s="68" t="s">
        <v>3063</v>
      </c>
      <c r="G611" s="68"/>
      <c r="H611" s="68"/>
      <c r="I611" s="68"/>
      <c r="J611" s="68"/>
    </row>
    <row r="612" spans="1:10" ht="15.6" hidden="1" x14ac:dyDescent="0.3">
      <c r="A612" s="68"/>
      <c r="B612" s="68"/>
      <c r="C612" s="68"/>
      <c r="D612" s="68"/>
      <c r="E612" s="339" t="s">
        <v>3064</v>
      </c>
      <c r="F612" s="68" t="s">
        <v>3065</v>
      </c>
      <c r="G612" s="68"/>
      <c r="H612" s="68"/>
      <c r="I612" s="68"/>
      <c r="J612" s="68"/>
    </row>
    <row r="613" spans="1:10" ht="15.6" hidden="1" x14ac:dyDescent="0.3">
      <c r="A613" s="68"/>
      <c r="B613" s="68"/>
      <c r="C613" s="68"/>
      <c r="D613" s="68"/>
      <c r="E613" s="339" t="s">
        <v>3066</v>
      </c>
      <c r="F613" s="68" t="s">
        <v>3067</v>
      </c>
      <c r="G613" s="68"/>
      <c r="H613" s="68"/>
      <c r="I613" s="68"/>
      <c r="J613" s="68"/>
    </row>
    <row r="614" spans="1:10" ht="15.6" hidden="1" x14ac:dyDescent="0.3">
      <c r="A614" s="68"/>
      <c r="B614" s="68"/>
      <c r="C614" s="68"/>
      <c r="D614" s="68"/>
      <c r="E614" s="339" t="s">
        <v>3068</v>
      </c>
      <c r="F614" s="68" t="s">
        <v>3069</v>
      </c>
      <c r="G614" s="68"/>
      <c r="H614" s="68"/>
      <c r="I614" s="68"/>
      <c r="J614" s="68"/>
    </row>
    <row r="615" spans="1:10" ht="15.6" hidden="1" x14ac:dyDescent="0.3">
      <c r="A615" s="68"/>
      <c r="B615" s="68"/>
      <c r="C615" s="68"/>
      <c r="D615" s="68"/>
      <c r="E615" s="339" t="s">
        <v>3070</v>
      </c>
      <c r="F615" s="68" t="s">
        <v>3071</v>
      </c>
      <c r="G615" s="68"/>
      <c r="H615" s="68"/>
      <c r="I615" s="68"/>
      <c r="J615" s="68"/>
    </row>
    <row r="616" spans="1:10" ht="15.6" hidden="1" x14ac:dyDescent="0.3">
      <c r="A616" s="68"/>
      <c r="B616" s="68"/>
      <c r="C616" s="68"/>
      <c r="D616" s="68"/>
      <c r="E616" s="339" t="s">
        <v>3072</v>
      </c>
      <c r="F616" s="68" t="s">
        <v>3073</v>
      </c>
      <c r="G616" s="68"/>
      <c r="H616" s="68"/>
      <c r="I616" s="68"/>
      <c r="J616" s="68"/>
    </row>
    <row r="617" spans="1:10" ht="15.6" hidden="1" x14ac:dyDescent="0.3">
      <c r="A617" s="68"/>
      <c r="B617" s="68"/>
      <c r="C617" s="68"/>
      <c r="D617" s="68"/>
      <c r="E617" s="339" t="s">
        <v>3074</v>
      </c>
      <c r="F617" s="68" t="s">
        <v>3075</v>
      </c>
      <c r="G617" s="68"/>
      <c r="H617" s="68"/>
      <c r="I617" s="68"/>
      <c r="J617" s="68"/>
    </row>
    <row r="618" spans="1:10" ht="15.6" hidden="1" x14ac:dyDescent="0.3">
      <c r="A618" s="68"/>
      <c r="B618" s="68"/>
      <c r="C618" s="68"/>
      <c r="D618" s="68"/>
      <c r="E618" s="339" t="s">
        <v>3076</v>
      </c>
      <c r="F618" s="68" t="s">
        <v>3077</v>
      </c>
      <c r="G618" s="68"/>
      <c r="H618" s="68"/>
      <c r="I618" s="68"/>
      <c r="J618" s="68"/>
    </row>
    <row r="619" spans="1:10" ht="15.6" hidden="1" x14ac:dyDescent="0.3">
      <c r="A619" s="68"/>
      <c r="B619" s="68"/>
      <c r="C619" s="68"/>
      <c r="D619" s="68"/>
      <c r="E619" s="339" t="s">
        <v>3078</v>
      </c>
      <c r="F619" s="68" t="s">
        <v>3079</v>
      </c>
      <c r="G619" s="68"/>
      <c r="H619" s="68"/>
      <c r="I619" s="68"/>
      <c r="J619" s="68"/>
    </row>
    <row r="620" spans="1:10" ht="15.6" hidden="1" x14ac:dyDescent="0.3">
      <c r="A620" s="68"/>
      <c r="B620" s="68"/>
      <c r="C620" s="68"/>
      <c r="D620" s="68"/>
      <c r="E620" s="339" t="s">
        <v>3080</v>
      </c>
      <c r="F620" s="68" t="s">
        <v>3081</v>
      </c>
      <c r="G620" s="68"/>
      <c r="H620" s="68"/>
      <c r="I620" s="68"/>
      <c r="J620" s="68"/>
    </row>
    <row r="621" spans="1:10" ht="15.6" hidden="1" x14ac:dyDescent="0.3">
      <c r="A621" s="68"/>
      <c r="B621" s="68"/>
      <c r="C621" s="68"/>
      <c r="D621" s="68"/>
      <c r="E621" s="339" t="s">
        <v>3082</v>
      </c>
      <c r="F621" s="68" t="s">
        <v>3083</v>
      </c>
      <c r="G621" s="68"/>
      <c r="H621" s="68"/>
      <c r="I621" s="68"/>
      <c r="J621" s="68"/>
    </row>
    <row r="622" spans="1:10" ht="15.6" hidden="1" x14ac:dyDescent="0.3">
      <c r="A622" s="68"/>
      <c r="B622" s="68"/>
      <c r="C622" s="68"/>
      <c r="D622" s="68"/>
      <c r="E622" s="339" t="s">
        <v>3084</v>
      </c>
      <c r="F622" s="68" t="s">
        <v>3085</v>
      </c>
      <c r="G622" s="68"/>
      <c r="H622" s="68"/>
      <c r="I622" s="68"/>
      <c r="J622" s="68"/>
    </row>
    <row r="623" spans="1:10" ht="15.6" hidden="1" x14ac:dyDescent="0.3">
      <c r="A623" s="68"/>
      <c r="B623" s="68"/>
      <c r="C623" s="68"/>
      <c r="D623" s="68"/>
      <c r="E623" s="339" t="s">
        <v>3086</v>
      </c>
      <c r="F623" s="68" t="s">
        <v>3087</v>
      </c>
      <c r="G623" s="68"/>
      <c r="H623" s="68"/>
      <c r="I623" s="68"/>
      <c r="J623" s="68"/>
    </row>
    <row r="624" spans="1:10" ht="15.6" hidden="1" x14ac:dyDescent="0.3">
      <c r="A624" s="68"/>
      <c r="B624" s="68"/>
      <c r="C624" s="68"/>
      <c r="D624" s="68"/>
      <c r="E624" s="339" t="s">
        <v>3088</v>
      </c>
      <c r="F624" s="68" t="s">
        <v>3089</v>
      </c>
      <c r="G624" s="68"/>
      <c r="H624" s="68"/>
      <c r="I624" s="68"/>
      <c r="J624" s="68"/>
    </row>
    <row r="625" spans="1:10" ht="15.6" hidden="1" x14ac:dyDescent="0.3">
      <c r="A625" s="68"/>
      <c r="B625" s="68"/>
      <c r="C625" s="68"/>
      <c r="D625" s="68"/>
      <c r="E625" s="339" t="s">
        <v>3090</v>
      </c>
      <c r="F625" s="68" t="s">
        <v>3091</v>
      </c>
      <c r="G625" s="68"/>
      <c r="H625" s="68"/>
      <c r="I625" s="68"/>
      <c r="J625" s="68"/>
    </row>
    <row r="626" spans="1:10" ht="15.6" hidden="1" x14ac:dyDescent="0.3">
      <c r="A626" s="68"/>
      <c r="B626" s="68"/>
      <c r="C626" s="68"/>
      <c r="D626" s="68"/>
      <c r="E626" s="339" t="s">
        <v>3092</v>
      </c>
      <c r="F626" s="68" t="s">
        <v>3093</v>
      </c>
      <c r="G626" s="68"/>
      <c r="H626" s="68"/>
      <c r="I626" s="68"/>
      <c r="J626" s="68"/>
    </row>
    <row r="627" spans="1:10" ht="15.6" hidden="1" x14ac:dyDescent="0.3">
      <c r="A627" s="68"/>
      <c r="B627" s="68"/>
      <c r="C627" s="68"/>
      <c r="D627" s="68"/>
      <c r="E627" s="339" t="s">
        <v>3094</v>
      </c>
      <c r="F627" s="68" t="s">
        <v>3095</v>
      </c>
      <c r="G627" s="68"/>
      <c r="H627" s="68"/>
      <c r="I627" s="68"/>
      <c r="J627" s="68"/>
    </row>
    <row r="628" spans="1:10" ht="15.6" hidden="1" x14ac:dyDescent="0.3">
      <c r="A628" s="68"/>
      <c r="B628" s="68"/>
      <c r="C628" s="68"/>
      <c r="D628" s="68"/>
      <c r="E628" s="339" t="s">
        <v>3096</v>
      </c>
      <c r="F628" s="68" t="s">
        <v>1243</v>
      </c>
      <c r="G628" s="68"/>
      <c r="H628" s="68"/>
      <c r="I628" s="68"/>
      <c r="J628" s="68"/>
    </row>
    <row r="629" spans="1:10" ht="15.6" hidden="1" x14ac:dyDescent="0.3">
      <c r="A629" s="68"/>
      <c r="B629" s="68"/>
      <c r="C629" s="68"/>
      <c r="D629" s="68"/>
      <c r="E629" s="339" t="s">
        <v>3097</v>
      </c>
      <c r="F629" s="68" t="s">
        <v>1245</v>
      </c>
      <c r="G629" s="68"/>
      <c r="H629" s="68"/>
      <c r="I629" s="68"/>
      <c r="J629" s="68"/>
    </row>
    <row r="630" spans="1:10" ht="15.6" hidden="1" x14ac:dyDescent="0.3">
      <c r="A630" s="68"/>
      <c r="B630" s="68"/>
      <c r="C630" s="68"/>
      <c r="D630" s="68"/>
      <c r="E630" s="339" t="s">
        <v>3098</v>
      </c>
      <c r="F630" s="68" t="s">
        <v>1247</v>
      </c>
      <c r="G630" s="68"/>
      <c r="H630" s="68"/>
      <c r="I630" s="68"/>
      <c r="J630" s="68"/>
    </row>
    <row r="631" spans="1:10" ht="15.6" hidden="1" x14ac:dyDescent="0.3">
      <c r="A631" s="68"/>
      <c r="B631" s="68"/>
      <c r="C631" s="68"/>
      <c r="D631" s="68"/>
      <c r="E631" s="339" t="s">
        <v>3099</v>
      </c>
      <c r="F631" s="68" t="s">
        <v>3100</v>
      </c>
      <c r="G631" s="68"/>
      <c r="H631" s="68"/>
      <c r="I631" s="68"/>
      <c r="J631" s="68"/>
    </row>
    <row r="632" spans="1:10" ht="15.6" hidden="1" x14ac:dyDescent="0.3">
      <c r="A632" s="68"/>
      <c r="B632" s="68"/>
      <c r="C632" s="68"/>
      <c r="D632" s="68"/>
      <c r="E632" s="339" t="s">
        <v>3101</v>
      </c>
      <c r="F632" s="68" t="s">
        <v>3102</v>
      </c>
      <c r="G632" s="68"/>
      <c r="H632" s="68"/>
      <c r="I632" s="68"/>
      <c r="J632" s="68"/>
    </row>
    <row r="633" spans="1:10" ht="15.6" hidden="1" x14ac:dyDescent="0.3">
      <c r="A633" s="68"/>
      <c r="B633" s="68"/>
      <c r="C633" s="68"/>
      <c r="D633" s="68"/>
      <c r="E633" s="339" t="s">
        <v>3103</v>
      </c>
      <c r="F633" s="68" t="s">
        <v>3104</v>
      </c>
      <c r="G633" s="68"/>
      <c r="H633" s="68"/>
      <c r="I633" s="68"/>
      <c r="J633" s="68"/>
    </row>
    <row r="634" spans="1:10" ht="15.6" hidden="1" x14ac:dyDescent="0.3">
      <c r="A634" s="68"/>
      <c r="B634" s="68"/>
      <c r="C634" s="68"/>
      <c r="D634" s="68"/>
      <c r="E634" s="339" t="s">
        <v>3105</v>
      </c>
      <c r="F634" s="68" t="s">
        <v>3106</v>
      </c>
      <c r="G634" s="68"/>
      <c r="H634" s="68"/>
      <c r="I634" s="68"/>
      <c r="J634" s="68"/>
    </row>
    <row r="635" spans="1:10" ht="15.6" hidden="1" x14ac:dyDescent="0.3">
      <c r="A635" s="68"/>
      <c r="B635" s="68"/>
      <c r="C635" s="68"/>
      <c r="D635" s="68"/>
      <c r="E635" s="339" t="s">
        <v>3107</v>
      </c>
      <c r="F635" s="68" t="s">
        <v>3108</v>
      </c>
      <c r="G635" s="68"/>
      <c r="H635" s="68"/>
      <c r="I635" s="68"/>
      <c r="J635" s="68"/>
    </row>
    <row r="636" spans="1:10" ht="15.6" hidden="1" x14ac:dyDescent="0.3">
      <c r="A636" s="68"/>
      <c r="B636" s="68"/>
      <c r="C636" s="68"/>
      <c r="D636" s="68"/>
      <c r="E636" s="339" t="s">
        <v>3109</v>
      </c>
      <c r="F636" s="68" t="s">
        <v>3110</v>
      </c>
      <c r="G636" s="68"/>
      <c r="H636" s="68"/>
      <c r="I636" s="68"/>
      <c r="J636" s="68"/>
    </row>
    <row r="637" spans="1:10" ht="15.6" hidden="1" x14ac:dyDescent="0.3">
      <c r="A637" s="68"/>
      <c r="B637" s="68"/>
      <c r="C637" s="68"/>
      <c r="D637" s="68"/>
      <c r="E637" s="339" t="s">
        <v>3111</v>
      </c>
      <c r="F637" s="68" t="s">
        <v>3112</v>
      </c>
      <c r="G637" s="68"/>
      <c r="H637" s="68"/>
      <c r="I637" s="68"/>
      <c r="J637" s="68"/>
    </row>
    <row r="638" spans="1:10" ht="15.6" hidden="1" x14ac:dyDescent="0.3">
      <c r="A638" s="68"/>
      <c r="B638" s="68"/>
      <c r="C638" s="68"/>
      <c r="D638" s="68"/>
      <c r="E638" s="339" t="s">
        <v>3113</v>
      </c>
      <c r="F638" s="68" t="s">
        <v>3114</v>
      </c>
      <c r="G638" s="68"/>
      <c r="H638" s="68"/>
      <c r="I638" s="68"/>
      <c r="J638" s="68"/>
    </row>
    <row r="639" spans="1:10" ht="15.6" hidden="1" x14ac:dyDescent="0.3">
      <c r="A639" s="68"/>
      <c r="B639" s="68"/>
      <c r="C639" s="68"/>
      <c r="D639" s="68"/>
      <c r="E639" s="339" t="s">
        <v>3115</v>
      </c>
      <c r="F639" s="68" t="s">
        <v>3116</v>
      </c>
      <c r="G639" s="68"/>
      <c r="H639" s="68"/>
      <c r="I639" s="68"/>
      <c r="J639" s="68"/>
    </row>
    <row r="640" spans="1:10" ht="15.6" hidden="1" x14ac:dyDescent="0.3">
      <c r="A640" s="68"/>
      <c r="B640" s="68"/>
      <c r="C640" s="68"/>
      <c r="D640" s="68"/>
      <c r="E640" s="339" t="s">
        <v>3117</v>
      </c>
      <c r="F640" s="68" t="s">
        <v>3118</v>
      </c>
      <c r="G640" s="68"/>
      <c r="H640" s="68"/>
      <c r="I640" s="68"/>
      <c r="J640" s="68"/>
    </row>
    <row r="641" spans="1:10" ht="15.6" hidden="1" x14ac:dyDescent="0.3">
      <c r="A641" s="68"/>
      <c r="B641" s="68"/>
      <c r="C641" s="68"/>
      <c r="D641" s="68"/>
      <c r="E641" s="339" t="s">
        <v>3119</v>
      </c>
      <c r="F641" s="68" t="s">
        <v>3120</v>
      </c>
      <c r="G641" s="68"/>
      <c r="H641" s="68"/>
      <c r="I641" s="68"/>
      <c r="J641" s="68"/>
    </row>
    <row r="642" spans="1:10" ht="15.6" hidden="1" x14ac:dyDescent="0.3">
      <c r="A642" s="68"/>
      <c r="B642" s="68"/>
      <c r="C642" s="68"/>
      <c r="D642" s="68"/>
      <c r="E642" s="339" t="s">
        <v>3121</v>
      </c>
      <c r="F642" s="68" t="s">
        <v>3122</v>
      </c>
      <c r="G642" s="68"/>
      <c r="H642" s="68"/>
      <c r="I642" s="68"/>
      <c r="J642" s="68"/>
    </row>
    <row r="643" spans="1:10" ht="15.6" hidden="1" x14ac:dyDescent="0.3">
      <c r="A643" s="68"/>
      <c r="B643" s="68"/>
      <c r="C643" s="68"/>
      <c r="D643" s="68"/>
      <c r="E643" s="339" t="s">
        <v>3123</v>
      </c>
      <c r="F643" s="68" t="s">
        <v>3124</v>
      </c>
      <c r="G643" s="68"/>
      <c r="H643" s="68"/>
      <c r="I643" s="68"/>
      <c r="J643" s="68"/>
    </row>
    <row r="644" spans="1:10" ht="15.6" hidden="1" x14ac:dyDescent="0.3">
      <c r="A644" s="68"/>
      <c r="B644" s="68"/>
      <c r="C644" s="68"/>
      <c r="D644" s="68"/>
      <c r="E644" s="339" t="s">
        <v>3125</v>
      </c>
      <c r="F644" s="68" t="s">
        <v>3126</v>
      </c>
      <c r="G644" s="68"/>
      <c r="H644" s="68"/>
      <c r="I644" s="68"/>
      <c r="J644" s="68"/>
    </row>
    <row r="645" spans="1:10" ht="15.6" hidden="1" x14ac:dyDescent="0.3">
      <c r="A645" s="68"/>
      <c r="B645" s="68"/>
      <c r="C645" s="68"/>
      <c r="D645" s="68"/>
      <c r="E645" s="339" t="s">
        <v>3127</v>
      </c>
      <c r="F645" s="68" t="s">
        <v>3128</v>
      </c>
      <c r="G645" s="68"/>
      <c r="H645" s="68"/>
      <c r="I645" s="68"/>
      <c r="J645" s="68"/>
    </row>
    <row r="646" spans="1:10" ht="15.6" hidden="1" x14ac:dyDescent="0.3">
      <c r="A646" s="68"/>
      <c r="B646" s="68"/>
      <c r="C646" s="68"/>
      <c r="D646" s="68"/>
      <c r="E646" s="339" t="s">
        <v>3129</v>
      </c>
      <c r="F646" s="68" t="s">
        <v>3130</v>
      </c>
      <c r="G646" s="68"/>
      <c r="H646" s="68"/>
      <c r="I646" s="68"/>
      <c r="J646" s="68"/>
    </row>
    <row r="647" spans="1:10" ht="15.6" hidden="1" x14ac:dyDescent="0.3">
      <c r="A647" s="68"/>
      <c r="B647" s="68"/>
      <c r="C647" s="68"/>
      <c r="D647" s="68"/>
      <c r="E647" s="339" t="s">
        <v>3131</v>
      </c>
      <c r="F647" s="68" t="s">
        <v>3132</v>
      </c>
      <c r="G647" s="68"/>
      <c r="H647" s="68"/>
      <c r="I647" s="68"/>
      <c r="J647" s="68"/>
    </row>
    <row r="648" spans="1:10" ht="15.6" hidden="1" x14ac:dyDescent="0.3">
      <c r="A648" s="68"/>
      <c r="B648" s="68"/>
      <c r="C648" s="68"/>
      <c r="D648" s="68"/>
      <c r="E648" s="339" t="s">
        <v>3133</v>
      </c>
      <c r="F648" s="68" t="s">
        <v>3134</v>
      </c>
      <c r="G648" s="68"/>
      <c r="H648" s="68"/>
      <c r="I648" s="68"/>
      <c r="J648" s="68"/>
    </row>
    <row r="649" spans="1:10" ht="15.6" hidden="1" x14ac:dyDescent="0.3">
      <c r="A649" s="68"/>
      <c r="B649" s="68"/>
      <c r="C649" s="68"/>
      <c r="D649" s="68"/>
      <c r="E649" s="339" t="s">
        <v>3135</v>
      </c>
      <c r="F649" s="68" t="s">
        <v>3136</v>
      </c>
      <c r="G649" s="68"/>
      <c r="H649" s="68"/>
      <c r="I649" s="68"/>
      <c r="J649" s="68"/>
    </row>
    <row r="650" spans="1:10" ht="15.6" hidden="1" x14ac:dyDescent="0.3">
      <c r="A650" s="68"/>
      <c r="B650" s="68"/>
      <c r="C650" s="68"/>
      <c r="D650" s="68"/>
      <c r="E650" s="339" t="s">
        <v>3137</v>
      </c>
      <c r="F650" s="68" t="s">
        <v>3138</v>
      </c>
      <c r="G650" s="68"/>
      <c r="H650" s="68"/>
      <c r="I650" s="68"/>
      <c r="J650" s="68"/>
    </row>
    <row r="651" spans="1:10" ht="15.6" hidden="1" x14ac:dyDescent="0.3">
      <c r="A651" s="68"/>
      <c r="B651" s="68"/>
      <c r="C651" s="68"/>
      <c r="D651" s="68"/>
      <c r="E651" s="339" t="s">
        <v>3139</v>
      </c>
      <c r="F651" s="68" t="s">
        <v>3140</v>
      </c>
      <c r="G651" s="68"/>
      <c r="H651" s="68"/>
      <c r="I651" s="68"/>
      <c r="J651" s="68"/>
    </row>
    <row r="652" spans="1:10" ht="15.6" hidden="1" x14ac:dyDescent="0.3">
      <c r="A652" s="68"/>
      <c r="B652" s="68"/>
      <c r="C652" s="68"/>
      <c r="D652" s="68"/>
      <c r="E652" s="339" t="s">
        <v>3141</v>
      </c>
      <c r="F652" s="68" t="s">
        <v>3142</v>
      </c>
      <c r="G652" s="68"/>
      <c r="H652" s="68"/>
      <c r="I652" s="68"/>
      <c r="J652" s="68"/>
    </row>
    <row r="653" spans="1:10" ht="15.6" hidden="1" x14ac:dyDescent="0.3">
      <c r="A653" s="68"/>
      <c r="B653" s="68"/>
      <c r="C653" s="68"/>
      <c r="D653" s="68"/>
      <c r="E653" s="339" t="s">
        <v>3143</v>
      </c>
      <c r="F653" s="68" t="s">
        <v>3144</v>
      </c>
      <c r="G653" s="68"/>
      <c r="H653" s="68"/>
      <c r="I653" s="68"/>
      <c r="J653" s="68"/>
    </row>
    <row r="654" spans="1:10" ht="15.6" hidden="1" x14ac:dyDescent="0.3">
      <c r="A654" s="68"/>
      <c r="B654" s="68"/>
      <c r="C654" s="68"/>
      <c r="D654" s="68"/>
      <c r="E654" s="339" t="s">
        <v>3145</v>
      </c>
      <c r="F654" s="68" t="s">
        <v>3146</v>
      </c>
      <c r="G654" s="68"/>
      <c r="H654" s="68"/>
      <c r="I654" s="68"/>
      <c r="J654" s="68"/>
    </row>
    <row r="655" spans="1:10" ht="15.6" hidden="1" x14ac:dyDescent="0.3">
      <c r="A655" s="68"/>
      <c r="B655" s="68"/>
      <c r="C655" s="68"/>
      <c r="D655" s="68"/>
      <c r="E655" s="339" t="s">
        <v>3147</v>
      </c>
      <c r="F655" s="68" t="s">
        <v>3148</v>
      </c>
      <c r="G655" s="68"/>
      <c r="H655" s="68"/>
      <c r="I655" s="68"/>
      <c r="J655" s="68"/>
    </row>
    <row r="656" spans="1:10" ht="15.6" hidden="1" x14ac:dyDescent="0.3">
      <c r="A656" s="68"/>
      <c r="B656" s="68"/>
      <c r="C656" s="68"/>
      <c r="D656" s="68"/>
      <c r="E656" s="339" t="s">
        <v>3149</v>
      </c>
      <c r="F656" s="68" t="s">
        <v>3150</v>
      </c>
      <c r="G656" s="68"/>
      <c r="H656" s="68"/>
      <c r="I656" s="68"/>
      <c r="J656" s="68"/>
    </row>
    <row r="657" spans="1:10" ht="15.6" hidden="1" x14ac:dyDescent="0.3">
      <c r="A657" s="68"/>
      <c r="B657" s="68"/>
      <c r="C657" s="68"/>
      <c r="D657" s="68"/>
      <c r="E657" s="339" t="s">
        <v>3151</v>
      </c>
      <c r="F657" s="68" t="s">
        <v>3152</v>
      </c>
      <c r="G657" s="68"/>
      <c r="H657" s="68"/>
      <c r="I657" s="68"/>
      <c r="J657" s="68"/>
    </row>
    <row r="658" spans="1:10" ht="15.6" hidden="1" x14ac:dyDescent="0.3">
      <c r="A658" s="68"/>
      <c r="B658" s="68"/>
      <c r="C658" s="68"/>
      <c r="D658" s="68"/>
      <c r="E658" s="339" t="s">
        <v>3153</v>
      </c>
      <c r="F658" s="68" t="s">
        <v>3154</v>
      </c>
      <c r="G658" s="68"/>
      <c r="H658" s="68"/>
      <c r="I658" s="68"/>
      <c r="J658" s="68"/>
    </row>
    <row r="659" spans="1:10" ht="15.6" hidden="1" x14ac:dyDescent="0.3">
      <c r="A659" s="68"/>
      <c r="B659" s="68"/>
      <c r="C659" s="68"/>
      <c r="D659" s="68"/>
      <c r="E659" s="339" t="s">
        <v>3155</v>
      </c>
      <c r="F659" s="68" t="s">
        <v>3156</v>
      </c>
      <c r="G659" s="68"/>
      <c r="H659" s="68"/>
      <c r="I659" s="68"/>
      <c r="J659" s="68"/>
    </row>
    <row r="660" spans="1:10" ht="15.6" hidden="1" x14ac:dyDescent="0.3">
      <c r="A660" s="68"/>
      <c r="B660" s="68"/>
      <c r="C660" s="68"/>
      <c r="D660" s="68"/>
      <c r="E660" s="339" t="s">
        <v>3157</v>
      </c>
      <c r="F660" s="68" t="s">
        <v>3158</v>
      </c>
      <c r="G660" s="68"/>
      <c r="H660" s="68"/>
      <c r="I660" s="68"/>
      <c r="J660" s="68"/>
    </row>
    <row r="661" spans="1:10" ht="15.6" hidden="1" x14ac:dyDescent="0.3">
      <c r="A661" s="68"/>
      <c r="B661" s="68"/>
      <c r="C661" s="68"/>
      <c r="D661" s="68"/>
      <c r="E661" s="339" t="s">
        <v>3159</v>
      </c>
      <c r="F661" s="68" t="s">
        <v>3160</v>
      </c>
      <c r="G661" s="68"/>
      <c r="H661" s="68"/>
      <c r="I661" s="68"/>
      <c r="J661" s="68"/>
    </row>
    <row r="662" spans="1:10" ht="15.6" hidden="1" x14ac:dyDescent="0.3">
      <c r="A662" s="68"/>
      <c r="B662" s="68"/>
      <c r="C662" s="68"/>
      <c r="D662" s="68"/>
      <c r="E662" s="339" t="s">
        <v>3161</v>
      </c>
      <c r="F662" s="68" t="s">
        <v>3162</v>
      </c>
      <c r="G662" s="68"/>
      <c r="H662" s="68"/>
      <c r="I662" s="68"/>
      <c r="J662" s="68"/>
    </row>
    <row r="663" spans="1:10" ht="15.6" hidden="1" x14ac:dyDescent="0.3">
      <c r="A663" s="68"/>
      <c r="B663" s="68"/>
      <c r="C663" s="68"/>
      <c r="D663" s="68"/>
      <c r="E663" s="339" t="s">
        <v>3163</v>
      </c>
      <c r="F663" s="68" t="s">
        <v>3164</v>
      </c>
      <c r="G663" s="68"/>
      <c r="H663" s="68"/>
      <c r="I663" s="68"/>
      <c r="J663" s="68"/>
    </row>
    <row r="664" spans="1:10" ht="15.6" hidden="1" x14ac:dyDescent="0.3">
      <c r="A664" s="68"/>
      <c r="B664" s="68"/>
      <c r="C664" s="68"/>
      <c r="D664" s="68"/>
      <c r="E664" s="339" t="s">
        <v>3165</v>
      </c>
      <c r="F664" s="68" t="s">
        <v>3166</v>
      </c>
      <c r="G664" s="68"/>
      <c r="H664" s="68"/>
      <c r="I664" s="68"/>
      <c r="J664" s="68"/>
    </row>
    <row r="665" spans="1:10" ht="15.6" hidden="1" x14ac:dyDescent="0.3">
      <c r="A665" s="68"/>
      <c r="B665" s="68"/>
      <c r="C665" s="68"/>
      <c r="D665" s="68"/>
      <c r="E665" s="339" t="s">
        <v>3167</v>
      </c>
      <c r="F665" s="68" t="s">
        <v>3168</v>
      </c>
      <c r="G665" s="68"/>
      <c r="H665" s="68"/>
      <c r="I665" s="68"/>
      <c r="J665" s="68"/>
    </row>
    <row r="666" spans="1:10" ht="15.6" hidden="1" x14ac:dyDescent="0.3">
      <c r="A666" s="68"/>
      <c r="B666" s="68"/>
      <c r="C666" s="68"/>
      <c r="D666" s="68"/>
      <c r="E666" s="339" t="s">
        <v>3169</v>
      </c>
      <c r="F666" s="68" t="s">
        <v>3170</v>
      </c>
      <c r="G666" s="68"/>
      <c r="H666" s="68"/>
      <c r="I666" s="68"/>
      <c r="J666" s="68"/>
    </row>
    <row r="667" spans="1:10" ht="15.6" hidden="1" x14ac:dyDescent="0.3">
      <c r="A667" s="68"/>
      <c r="B667" s="68"/>
      <c r="C667" s="68"/>
      <c r="D667" s="68"/>
      <c r="E667" s="339" t="s">
        <v>3171</v>
      </c>
      <c r="F667" s="68" t="s">
        <v>3172</v>
      </c>
      <c r="G667" s="68"/>
      <c r="H667" s="68"/>
      <c r="I667" s="68"/>
      <c r="J667" s="68"/>
    </row>
    <row r="668" spans="1:10" ht="15.6" hidden="1" x14ac:dyDescent="0.3">
      <c r="A668" s="68"/>
      <c r="B668" s="68"/>
      <c r="C668" s="68"/>
      <c r="D668" s="68"/>
      <c r="E668" s="339" t="s">
        <v>3173</v>
      </c>
      <c r="F668" s="68" t="s">
        <v>3174</v>
      </c>
      <c r="G668" s="68"/>
      <c r="H668" s="68"/>
      <c r="I668" s="68"/>
      <c r="J668" s="68"/>
    </row>
    <row r="669" spans="1:10" ht="15.6" hidden="1" x14ac:dyDescent="0.3">
      <c r="A669" s="68"/>
      <c r="B669" s="68"/>
      <c r="C669" s="68"/>
      <c r="D669" s="68"/>
      <c r="E669" s="339" t="s">
        <v>3175</v>
      </c>
      <c r="F669" s="68" t="s">
        <v>3176</v>
      </c>
      <c r="G669" s="68"/>
      <c r="H669" s="68"/>
      <c r="I669" s="68"/>
      <c r="J669" s="68"/>
    </row>
    <row r="670" spans="1:10" ht="15.6" hidden="1" x14ac:dyDescent="0.3">
      <c r="A670" s="68"/>
      <c r="B670" s="68"/>
      <c r="C670" s="68"/>
      <c r="D670" s="68"/>
      <c r="E670" s="339" t="s">
        <v>3177</v>
      </c>
      <c r="F670" s="68" t="s">
        <v>3178</v>
      </c>
      <c r="G670" s="68"/>
      <c r="H670" s="68"/>
      <c r="I670" s="68"/>
      <c r="J670" s="68"/>
    </row>
    <row r="671" spans="1:10" ht="15.6" hidden="1" x14ac:dyDescent="0.3">
      <c r="A671" s="68"/>
      <c r="B671" s="68"/>
      <c r="C671" s="68"/>
      <c r="D671" s="68"/>
      <c r="E671" s="339" t="s">
        <v>3179</v>
      </c>
      <c r="F671" s="68" t="s">
        <v>3180</v>
      </c>
      <c r="G671" s="68"/>
      <c r="H671" s="68"/>
      <c r="I671" s="68"/>
      <c r="J671" s="68"/>
    </row>
    <row r="672" spans="1:10" ht="15.6" hidden="1" x14ac:dyDescent="0.3">
      <c r="A672" s="68"/>
      <c r="B672" s="68"/>
      <c r="C672" s="68"/>
      <c r="D672" s="68"/>
      <c r="E672" s="339" t="s">
        <v>3181</v>
      </c>
      <c r="F672" s="68" t="s">
        <v>3182</v>
      </c>
      <c r="G672" s="68"/>
      <c r="H672" s="68"/>
      <c r="I672" s="68"/>
      <c r="J672" s="68"/>
    </row>
    <row r="673" spans="1:10" ht="15.6" hidden="1" x14ac:dyDescent="0.3">
      <c r="A673" s="68"/>
      <c r="B673" s="68"/>
      <c r="C673" s="68"/>
      <c r="D673" s="68"/>
      <c r="E673" s="339" t="s">
        <v>3183</v>
      </c>
      <c r="F673" s="68" t="s">
        <v>3184</v>
      </c>
      <c r="G673" s="68"/>
      <c r="H673" s="68"/>
      <c r="I673" s="68"/>
      <c r="J673" s="68"/>
    </row>
    <row r="674" spans="1:10" ht="15.6" hidden="1" x14ac:dyDescent="0.3">
      <c r="A674" s="68"/>
      <c r="B674" s="68"/>
      <c r="C674" s="68"/>
      <c r="D674" s="68"/>
      <c r="E674" s="339" t="s">
        <v>3185</v>
      </c>
      <c r="F674" s="68" t="s">
        <v>3186</v>
      </c>
      <c r="G674" s="68"/>
      <c r="H674" s="68"/>
      <c r="I674" s="68"/>
      <c r="J674" s="68"/>
    </row>
  </sheetData>
  <mergeCells count="48">
    <mergeCell ref="C56:G56"/>
    <mergeCell ref="B116:F116"/>
    <mergeCell ref="C44:G44"/>
    <mergeCell ref="C45:G45"/>
    <mergeCell ref="B47:G47"/>
    <mergeCell ref="C53:G53"/>
    <mergeCell ref="C54:G54"/>
    <mergeCell ref="C55:G55"/>
    <mergeCell ref="C49:G49"/>
    <mergeCell ref="C50:G50"/>
    <mergeCell ref="C51:G51"/>
    <mergeCell ref="C52:G52"/>
    <mergeCell ref="C43:G43"/>
    <mergeCell ref="B31:D31"/>
    <mergeCell ref="B32:G32"/>
    <mergeCell ref="B33:D33"/>
    <mergeCell ref="C34:G34"/>
    <mergeCell ref="C35:G35"/>
    <mergeCell ref="C36:G36"/>
    <mergeCell ref="C37:G37"/>
    <mergeCell ref="C38:G38"/>
    <mergeCell ref="C39:G39"/>
    <mergeCell ref="B40:D40"/>
    <mergeCell ref="B41:G41"/>
    <mergeCell ref="C30:G30"/>
    <mergeCell ref="C18:G18"/>
    <mergeCell ref="C19:G19"/>
    <mergeCell ref="C20:G20"/>
    <mergeCell ref="E21:G21"/>
    <mergeCell ref="C22:G22"/>
    <mergeCell ref="C23:G23"/>
    <mergeCell ref="B24:D24"/>
    <mergeCell ref="B25:G25"/>
    <mergeCell ref="C27:G27"/>
    <mergeCell ref="C28:G28"/>
    <mergeCell ref="C29:G29"/>
    <mergeCell ref="C17:G17"/>
    <mergeCell ref="B3:G3"/>
    <mergeCell ref="B4:G4"/>
    <mergeCell ref="B5:D5"/>
    <mergeCell ref="B6:G6"/>
    <mergeCell ref="B7:D7"/>
    <mergeCell ref="C8:G8"/>
    <mergeCell ref="C9:G9"/>
    <mergeCell ref="B10:B13"/>
    <mergeCell ref="C14:G14"/>
    <mergeCell ref="C15:G15"/>
    <mergeCell ref="C16:G16"/>
  </mergeCells>
  <dataValidations count="12">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C13">
      <formula1>$B$118:$B$123</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D13">
      <formula1>$C$118:$C$138</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E13">
      <formula1>$D$118:$D$177</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2:F13">
      <formula1>$E$118:$E$574</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2:G13">
      <formula1>$F$118:$F$578</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$G$118:$G$120</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$H$118:$H$122</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$I$118:$I$125</formula1>
    </dataValidation>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$J$118:$J$119</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
      <formula1>$E$118:$E$674</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
      <formula1>$F$118:$F$674</formula1>
    </dataValidation>
  </dataValidations>
  <hyperlinks>
    <hyperlink ref="A1" location="'5.1.2.f'!A1" display="Regresar"/>
    <hyperlink ref="C38" r:id="rId1"/>
  </hyperlinks>
  <printOptions horizontalCentered="1" verticalCentered="1"/>
  <pageMargins left="0.70866141732283472" right="0.70866141732283472" top="0.74803149606299213" bottom="0.74803149606299213" header="0.31496062992125984" footer="0.31496062992125984"/>
  <pageSetup scale="31" orientation="portrait" r:id="rId2"/>
  <drawing r:id="rId3"/>
  <legacyDrawing r:id="rId4"/>
  <tableParts count="10">
    <tablePart r:id="rId5"/>
    <tablePart r:id="rId6"/>
    <tablePart r:id="rId7"/>
    <tablePart r:id="rId8"/>
    <tablePart r:id="rId9"/>
    <tablePart r:id="rId10"/>
    <tablePart r:id="rId11"/>
    <tablePart r:id="rId12"/>
    <tablePart r:id="rId13"/>
    <tablePart r:id="rId14"/>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A1:N94"/>
  <sheetViews>
    <sheetView showGridLines="0" zoomScale="90" zoomScaleNormal="90" workbookViewId="0">
      <selection activeCell="E24" sqref="E24"/>
    </sheetView>
  </sheetViews>
  <sheetFormatPr baseColWidth="10" defaultColWidth="11.42578125" defaultRowHeight="12.75" x14ac:dyDescent="0.2"/>
  <cols>
    <col min="1" max="1" width="11.42578125" style="2"/>
    <col min="2" max="2" width="31.28515625" style="3" customWidth="1"/>
    <col min="3" max="16384" width="11.42578125" style="2"/>
  </cols>
  <sheetData>
    <row r="1" spans="1:14" ht="15.6" x14ac:dyDescent="0.3">
      <c r="A1" s="23" t="s">
        <v>32</v>
      </c>
      <c r="D1" s="8"/>
      <c r="E1" s="1667" t="s">
        <v>60</v>
      </c>
      <c r="F1" s="1667"/>
    </row>
    <row r="2" spans="1:14" ht="15.75" x14ac:dyDescent="0.25">
      <c r="A2" s="8"/>
      <c r="B2" s="98" t="s">
        <v>1535</v>
      </c>
    </row>
    <row r="3" spans="1:14" ht="14.45" x14ac:dyDescent="0.3">
      <c r="A3" s="71"/>
      <c r="B3" s="113" t="s">
        <v>14</v>
      </c>
      <c r="C3" s="71"/>
      <c r="D3" s="71"/>
      <c r="E3" s="71"/>
      <c r="F3" s="71"/>
      <c r="G3" s="71"/>
      <c r="H3" s="71"/>
      <c r="I3" s="71"/>
      <c r="J3" s="71"/>
      <c r="K3" s="71"/>
      <c r="L3" s="71"/>
      <c r="M3" s="71"/>
      <c r="N3" s="71"/>
    </row>
    <row r="4" spans="1:14" ht="14.45" x14ac:dyDescent="0.3">
      <c r="A4" s="71"/>
      <c r="B4" s="113" t="s">
        <v>50</v>
      </c>
      <c r="C4" s="71"/>
      <c r="D4" s="71"/>
      <c r="E4" s="71"/>
      <c r="F4" s="71"/>
      <c r="G4" s="71"/>
      <c r="H4" s="71"/>
      <c r="I4" s="71"/>
      <c r="J4" s="71"/>
      <c r="K4" s="71"/>
      <c r="L4" s="71"/>
      <c r="M4" s="71"/>
      <c r="N4" s="71"/>
    </row>
    <row r="5" spans="1:14" ht="15" x14ac:dyDescent="0.25">
      <c r="A5" s="71"/>
      <c r="B5" s="113" t="s">
        <v>473</v>
      </c>
      <c r="C5" s="71"/>
      <c r="D5" s="71"/>
      <c r="E5" s="71"/>
      <c r="F5" s="71"/>
      <c r="G5" s="71"/>
      <c r="H5" s="71"/>
      <c r="I5" s="71"/>
      <c r="J5" s="71"/>
      <c r="K5" s="71"/>
      <c r="L5" s="71"/>
      <c r="M5" s="71"/>
      <c r="N5" s="71"/>
    </row>
    <row r="6" spans="1:14" ht="15" x14ac:dyDescent="0.25">
      <c r="A6" s="71"/>
      <c r="B6" s="123" t="s">
        <v>3198</v>
      </c>
      <c r="C6" s="71"/>
      <c r="D6" s="71"/>
      <c r="E6" s="71"/>
      <c r="F6" s="71"/>
      <c r="G6" s="71"/>
      <c r="H6" s="71"/>
      <c r="I6" s="71"/>
      <c r="J6" s="71"/>
      <c r="K6" s="71"/>
      <c r="L6" s="71"/>
      <c r="M6" s="71"/>
      <c r="N6" s="71"/>
    </row>
    <row r="7" spans="1:14" ht="14.45" x14ac:dyDescent="0.3">
      <c r="A7" s="71"/>
      <c r="B7" s="122"/>
      <c r="C7" s="71"/>
      <c r="D7" s="71"/>
      <c r="E7" s="71"/>
      <c r="F7" s="71"/>
      <c r="G7" s="71"/>
      <c r="H7" s="71"/>
      <c r="I7" s="71"/>
      <c r="J7" s="71"/>
      <c r="K7" s="71"/>
      <c r="L7" s="71"/>
      <c r="M7" s="71"/>
      <c r="N7" s="71"/>
    </row>
    <row r="8" spans="1:14" ht="15" x14ac:dyDescent="0.25">
      <c r="A8" s="71"/>
      <c r="B8" s="10" t="s">
        <v>1555</v>
      </c>
      <c r="C8" s="71"/>
      <c r="D8" s="71"/>
      <c r="E8" s="71"/>
      <c r="F8" s="71"/>
      <c r="G8" s="71"/>
      <c r="H8" s="71"/>
      <c r="I8" s="71"/>
      <c r="J8" s="71"/>
      <c r="K8" s="71"/>
      <c r="L8" s="71"/>
      <c r="M8" s="71"/>
      <c r="N8" s="71"/>
    </row>
    <row r="9" spans="1:14" ht="14.45" x14ac:dyDescent="0.3">
      <c r="A9" s="71"/>
      <c r="B9" s="2"/>
      <c r="C9" s="71"/>
      <c r="D9" s="71"/>
      <c r="E9" s="71"/>
      <c r="F9" s="71"/>
      <c r="G9" s="71"/>
      <c r="H9" s="71"/>
      <c r="I9" s="71"/>
      <c r="J9" s="71"/>
      <c r="K9" s="71"/>
      <c r="L9" s="71"/>
      <c r="M9" s="71"/>
      <c r="N9" s="71"/>
    </row>
    <row r="10" spans="1:14" ht="15" x14ac:dyDescent="0.25">
      <c r="A10" s="71"/>
      <c r="B10" s="183" t="s">
        <v>3585</v>
      </c>
      <c r="C10" s="71"/>
      <c r="D10" s="71"/>
      <c r="E10" s="71"/>
      <c r="F10" s="71"/>
      <c r="G10" s="71"/>
      <c r="H10" s="71"/>
      <c r="I10" s="71"/>
      <c r="J10" s="71"/>
      <c r="K10" s="71"/>
      <c r="L10" s="71"/>
      <c r="M10" s="71"/>
      <c r="N10" s="71"/>
    </row>
    <row r="11" spans="1:14" ht="15" x14ac:dyDescent="0.25">
      <c r="A11" s="71"/>
      <c r="B11" s="13" t="s">
        <v>3814</v>
      </c>
      <c r="C11" s="82"/>
      <c r="D11" s="82"/>
      <c r="E11" s="82"/>
      <c r="F11" s="82"/>
      <c r="G11" s="82"/>
      <c r="H11" s="82"/>
      <c r="I11" s="82"/>
      <c r="J11" s="82"/>
      <c r="K11" s="10"/>
      <c r="L11" s="71"/>
      <c r="M11" s="71"/>
      <c r="N11" s="71"/>
    </row>
    <row r="12" spans="1:14" ht="14.45" x14ac:dyDescent="0.3">
      <c r="A12" s="71"/>
      <c r="B12" s="186"/>
      <c r="C12" s="896">
        <v>2012</v>
      </c>
      <c r="D12" s="896">
        <v>2013</v>
      </c>
      <c r="E12" s="896">
        <v>2014</v>
      </c>
      <c r="F12" s="896">
        <v>2015</v>
      </c>
      <c r="G12" s="896">
        <v>2016</v>
      </c>
      <c r="H12" s="897"/>
      <c r="I12" s="897"/>
      <c r="J12" s="71"/>
      <c r="K12" s="71"/>
      <c r="L12" s="71"/>
    </row>
    <row r="13" spans="1:14" ht="14.45" x14ac:dyDescent="0.3">
      <c r="A13" s="71"/>
      <c r="B13" s="342" t="s">
        <v>1</v>
      </c>
      <c r="C13" s="343">
        <v>517.57865591384086</v>
      </c>
      <c r="D13" s="343">
        <v>645.96491366689372</v>
      </c>
      <c r="E13" s="343">
        <v>677.93504921234103</v>
      </c>
      <c r="F13" s="343">
        <v>657.94033939053872</v>
      </c>
      <c r="G13" s="343">
        <v>692.34906558250304</v>
      </c>
      <c r="H13" s="341"/>
      <c r="I13" s="341"/>
      <c r="J13" s="71"/>
      <c r="K13" s="71"/>
      <c r="L13" s="71"/>
    </row>
    <row r="14" spans="1:14" ht="14.45" x14ac:dyDescent="0.3">
      <c r="A14" s="71"/>
      <c r="B14" s="81" t="s">
        <v>3586</v>
      </c>
      <c r="C14" s="10"/>
      <c r="D14" s="10"/>
      <c r="E14" s="10"/>
      <c r="F14" s="10"/>
      <c r="G14" s="10"/>
      <c r="H14" s="124"/>
      <c r="I14" s="124"/>
      <c r="J14" s="10"/>
      <c r="K14" s="10"/>
      <c r="L14" s="71"/>
      <c r="M14" s="71"/>
      <c r="N14" s="71"/>
    </row>
    <row r="15" spans="1:14" ht="14.45" x14ac:dyDescent="0.3">
      <c r="A15" s="71"/>
      <c r="B15" s="257"/>
      <c r="C15" s="71"/>
      <c r="D15" s="71"/>
      <c r="E15" s="71"/>
      <c r="F15" s="71"/>
      <c r="G15" s="71"/>
      <c r="H15" s="14"/>
      <c r="I15" s="14"/>
      <c r="J15" s="71"/>
      <c r="K15" s="71"/>
      <c r="L15" s="71"/>
      <c r="M15" s="71"/>
      <c r="N15" s="71"/>
    </row>
    <row r="16" spans="1:14" ht="14.45" x14ac:dyDescent="0.3">
      <c r="A16" s="71"/>
      <c r="B16" s="257"/>
      <c r="C16" s="71"/>
      <c r="D16" s="71"/>
      <c r="E16" s="71"/>
      <c r="F16" s="71"/>
      <c r="G16" s="71"/>
      <c r="H16" s="71"/>
      <c r="I16" s="71"/>
      <c r="J16" s="71"/>
      <c r="K16" s="71"/>
      <c r="L16" s="71"/>
      <c r="M16" s="71"/>
      <c r="N16" s="71"/>
    </row>
    <row r="17" spans="1:14" ht="14.45" x14ac:dyDescent="0.3">
      <c r="A17" s="71"/>
      <c r="B17" s="257"/>
      <c r="C17" s="71"/>
      <c r="D17" s="71"/>
      <c r="E17" s="71"/>
      <c r="F17" s="71"/>
      <c r="G17" s="71"/>
      <c r="H17" s="71"/>
      <c r="I17" s="71"/>
      <c r="J17" s="71"/>
      <c r="K17" s="71"/>
      <c r="L17" s="71"/>
      <c r="M17" s="71"/>
      <c r="N17" s="71"/>
    </row>
    <row r="18" spans="1:14" ht="14.45" x14ac:dyDescent="0.3">
      <c r="A18" s="71"/>
      <c r="B18" s="257"/>
      <c r="C18" s="71"/>
      <c r="D18" s="71"/>
      <c r="E18" s="71"/>
      <c r="F18" s="71"/>
      <c r="G18" s="71"/>
      <c r="H18" s="71"/>
      <c r="I18" s="71"/>
      <c r="J18" s="71"/>
      <c r="K18" s="71"/>
      <c r="L18" s="71"/>
      <c r="M18" s="71"/>
      <c r="N18" s="71"/>
    </row>
    <row r="19" spans="1:14" ht="14.45" x14ac:dyDescent="0.3">
      <c r="A19" s="71"/>
      <c r="B19" s="257"/>
      <c r="C19" s="71"/>
      <c r="D19" s="71"/>
      <c r="E19" s="71"/>
      <c r="F19" s="71"/>
      <c r="G19" s="71"/>
      <c r="H19" s="71"/>
      <c r="I19" s="71"/>
      <c r="J19" s="71"/>
      <c r="K19" s="71"/>
      <c r="L19" s="71"/>
      <c r="M19" s="71"/>
      <c r="N19" s="71"/>
    </row>
    <row r="20" spans="1:14" ht="14.45" x14ac:dyDescent="0.3">
      <c r="A20" s="71"/>
      <c r="B20" s="257"/>
      <c r="C20" s="71"/>
      <c r="D20" s="71"/>
      <c r="E20" s="71"/>
      <c r="F20" s="71"/>
      <c r="G20" s="71"/>
      <c r="H20" s="71"/>
      <c r="I20" s="71"/>
      <c r="J20" s="71"/>
      <c r="K20" s="71"/>
      <c r="L20" s="71"/>
      <c r="M20" s="71"/>
      <c r="N20" s="71"/>
    </row>
    <row r="21" spans="1:14" ht="14.45" x14ac:dyDescent="0.3">
      <c r="A21" s="71"/>
      <c r="B21" s="257"/>
      <c r="C21" s="71"/>
      <c r="D21" s="71"/>
      <c r="E21" s="71"/>
      <c r="F21" s="71"/>
      <c r="G21" s="71"/>
      <c r="H21" s="71"/>
      <c r="I21" s="71"/>
      <c r="J21" s="71"/>
      <c r="K21" s="71"/>
      <c r="L21" s="71"/>
      <c r="M21" s="71"/>
      <c r="N21" s="71"/>
    </row>
    <row r="22" spans="1:14" ht="14.45" x14ac:dyDescent="0.3">
      <c r="A22" s="71"/>
      <c r="B22" s="257"/>
      <c r="C22" s="71"/>
      <c r="D22" s="71"/>
      <c r="E22" s="71"/>
      <c r="F22" s="71"/>
      <c r="G22" s="71"/>
      <c r="H22" s="71"/>
      <c r="I22" s="71"/>
      <c r="J22" s="71"/>
      <c r="K22" s="71"/>
      <c r="L22" s="71"/>
      <c r="M22" s="71"/>
      <c r="N22" s="71"/>
    </row>
    <row r="23" spans="1:14" ht="14.45" x14ac:dyDescent="0.3">
      <c r="A23" s="71"/>
      <c r="B23" s="257"/>
      <c r="C23" s="71"/>
      <c r="D23" s="71"/>
      <c r="E23" s="71"/>
      <c r="F23" s="71"/>
      <c r="G23" s="71"/>
      <c r="H23" s="71"/>
      <c r="I23" s="71"/>
      <c r="J23" s="71"/>
      <c r="K23" s="71"/>
      <c r="L23" s="71"/>
      <c r="M23" s="71"/>
      <c r="N23" s="71"/>
    </row>
    <row r="24" spans="1:14" ht="14.45" x14ac:dyDescent="0.3">
      <c r="A24" s="71"/>
      <c r="B24" s="257"/>
      <c r="C24" s="71"/>
      <c r="D24" s="71"/>
      <c r="E24" s="71"/>
      <c r="F24" s="71"/>
      <c r="G24" s="71"/>
      <c r="H24" s="71"/>
      <c r="I24" s="71"/>
      <c r="J24" s="71"/>
      <c r="K24" s="71"/>
      <c r="L24" s="71"/>
      <c r="M24" s="71"/>
      <c r="N24" s="71"/>
    </row>
    <row r="25" spans="1:14" ht="14.45" x14ac:dyDescent="0.3">
      <c r="A25" s="71"/>
      <c r="B25" s="257"/>
      <c r="C25" s="71"/>
      <c r="D25" s="71"/>
      <c r="E25" s="71"/>
      <c r="F25" s="71"/>
      <c r="G25" s="71"/>
      <c r="H25" s="71"/>
      <c r="I25" s="71"/>
      <c r="J25" s="71"/>
      <c r="K25" s="71"/>
      <c r="L25" s="71"/>
      <c r="M25" s="71"/>
      <c r="N25" s="71"/>
    </row>
    <row r="26" spans="1:14" ht="14.45" x14ac:dyDescent="0.3">
      <c r="A26" s="71"/>
      <c r="B26" s="257"/>
      <c r="C26" s="71"/>
      <c r="D26" s="71"/>
      <c r="E26" s="71"/>
      <c r="F26" s="71"/>
      <c r="G26" s="71"/>
      <c r="H26" s="71"/>
      <c r="I26" s="71"/>
      <c r="J26" s="71"/>
      <c r="K26" s="71"/>
      <c r="L26" s="71"/>
      <c r="M26" s="71"/>
      <c r="N26" s="71"/>
    </row>
    <row r="27" spans="1:14" ht="14.45" x14ac:dyDescent="0.3">
      <c r="A27" s="71"/>
      <c r="B27" s="257"/>
      <c r="C27" s="71"/>
      <c r="D27" s="71"/>
      <c r="E27" s="71"/>
      <c r="F27" s="71"/>
      <c r="G27" s="71"/>
      <c r="H27" s="71"/>
      <c r="I27" s="71"/>
      <c r="J27" s="71"/>
      <c r="K27" s="71"/>
      <c r="L27" s="71"/>
      <c r="M27" s="71"/>
      <c r="N27" s="71"/>
    </row>
    <row r="28" spans="1:14" ht="15" x14ac:dyDescent="0.25">
      <c r="A28" s="71"/>
      <c r="B28" s="257"/>
      <c r="C28" s="71"/>
      <c r="D28" s="71"/>
      <c r="E28" s="71"/>
      <c r="F28" s="71"/>
      <c r="G28" s="71"/>
      <c r="H28" s="71"/>
      <c r="I28" s="71"/>
      <c r="J28" s="71"/>
      <c r="K28" s="71"/>
      <c r="L28" s="71"/>
      <c r="M28" s="71"/>
      <c r="N28" s="71"/>
    </row>
    <row r="29" spans="1:14" ht="15" x14ac:dyDescent="0.25">
      <c r="A29" s="71"/>
      <c r="B29" s="257"/>
      <c r="C29" s="71"/>
      <c r="D29" s="71"/>
      <c r="E29" s="71"/>
      <c r="F29" s="71"/>
      <c r="G29" s="71"/>
      <c r="H29" s="71"/>
      <c r="I29" s="71"/>
      <c r="J29" s="71"/>
      <c r="K29" s="71"/>
      <c r="L29" s="71"/>
      <c r="M29" s="71"/>
      <c r="N29" s="71"/>
    </row>
    <row r="30" spans="1:14" ht="15" x14ac:dyDescent="0.25">
      <c r="A30" s="71"/>
      <c r="B30" s="257"/>
      <c r="C30" s="71"/>
      <c r="D30" s="71"/>
      <c r="E30" s="71"/>
      <c r="F30" s="71"/>
      <c r="G30" s="71"/>
      <c r="H30" s="71"/>
      <c r="I30" s="71"/>
      <c r="J30" s="71"/>
      <c r="K30" s="71"/>
      <c r="L30" s="71"/>
      <c r="M30" s="71"/>
      <c r="N30" s="71"/>
    </row>
    <row r="31" spans="1:14" ht="15" x14ac:dyDescent="0.25">
      <c r="A31" s="71"/>
      <c r="B31" s="257"/>
      <c r="C31" s="71"/>
      <c r="D31" s="71"/>
      <c r="E31" s="71"/>
      <c r="F31" s="71"/>
      <c r="G31" s="71"/>
      <c r="H31" s="71"/>
      <c r="I31" s="71"/>
      <c r="J31" s="71"/>
      <c r="K31" s="71"/>
      <c r="L31" s="71"/>
      <c r="M31" s="71"/>
      <c r="N31" s="71"/>
    </row>
    <row r="32" spans="1:14" ht="15" x14ac:dyDescent="0.25">
      <c r="A32" s="71"/>
      <c r="B32" s="257"/>
      <c r="C32" s="71"/>
      <c r="D32" s="71"/>
      <c r="E32" s="71"/>
      <c r="F32" s="71"/>
      <c r="G32" s="71"/>
      <c r="H32" s="71"/>
      <c r="I32" s="71"/>
      <c r="J32" s="71"/>
      <c r="K32" s="71"/>
      <c r="L32" s="71"/>
      <c r="M32" s="71"/>
      <c r="N32" s="71"/>
    </row>
    <row r="33" spans="1:14" ht="15" x14ac:dyDescent="0.25">
      <c r="A33" s="71"/>
      <c r="B33" s="257"/>
      <c r="C33" s="71"/>
      <c r="D33" s="71"/>
      <c r="E33" s="71"/>
      <c r="F33" s="71"/>
      <c r="G33" s="71"/>
      <c r="H33" s="71"/>
      <c r="I33" s="71"/>
      <c r="J33" s="71"/>
      <c r="K33" s="71"/>
      <c r="L33" s="71"/>
      <c r="M33" s="71"/>
      <c r="N33" s="71"/>
    </row>
    <row r="34" spans="1:14" ht="15" x14ac:dyDescent="0.25">
      <c r="A34" s="71"/>
      <c r="B34" s="257"/>
      <c r="C34" s="71"/>
      <c r="D34" s="71"/>
      <c r="E34" s="71"/>
      <c r="F34" s="71"/>
      <c r="G34" s="71"/>
      <c r="H34" s="71"/>
      <c r="I34" s="71"/>
      <c r="J34" s="71"/>
      <c r="K34" s="71"/>
      <c r="L34" s="71"/>
      <c r="M34" s="71"/>
      <c r="N34" s="71"/>
    </row>
    <row r="35" spans="1:14" ht="15" x14ac:dyDescent="0.25">
      <c r="A35" s="71"/>
      <c r="B35" s="257"/>
      <c r="C35" s="71"/>
      <c r="D35" s="71"/>
      <c r="E35" s="71"/>
      <c r="F35" s="71"/>
      <c r="G35" s="71"/>
      <c r="H35" s="71"/>
      <c r="I35" s="71"/>
      <c r="J35" s="71"/>
      <c r="K35" s="71"/>
      <c r="L35" s="71"/>
      <c r="M35" s="71"/>
      <c r="N35" s="71"/>
    </row>
    <row r="36" spans="1:14" ht="15" x14ac:dyDescent="0.25">
      <c r="A36" s="71"/>
      <c r="B36" s="257"/>
      <c r="C36" s="71"/>
      <c r="D36" s="71"/>
      <c r="E36" s="71"/>
      <c r="F36" s="71"/>
      <c r="G36" s="71"/>
      <c r="H36" s="71"/>
      <c r="I36" s="71"/>
      <c r="J36" s="71"/>
      <c r="K36" s="71"/>
      <c r="L36" s="71"/>
      <c r="M36" s="71"/>
      <c r="N36" s="71"/>
    </row>
    <row r="37" spans="1:14" ht="15" x14ac:dyDescent="0.25">
      <c r="A37" s="71"/>
      <c r="B37" s="257"/>
      <c r="C37" s="71"/>
      <c r="D37" s="71"/>
      <c r="E37" s="71"/>
      <c r="F37" s="71"/>
      <c r="G37" s="71"/>
      <c r="H37" s="71"/>
      <c r="I37" s="71"/>
      <c r="J37" s="71"/>
      <c r="K37" s="71"/>
      <c r="L37" s="71"/>
      <c r="M37" s="71"/>
      <c r="N37" s="71"/>
    </row>
    <row r="38" spans="1:14" ht="15" x14ac:dyDescent="0.25">
      <c r="A38" s="71"/>
      <c r="B38" s="257"/>
      <c r="C38" s="71"/>
      <c r="D38" s="71"/>
      <c r="E38" s="71"/>
      <c r="F38" s="71"/>
      <c r="G38" s="71"/>
      <c r="H38" s="71"/>
      <c r="I38" s="71"/>
      <c r="J38" s="71"/>
      <c r="K38" s="71"/>
      <c r="L38" s="71"/>
      <c r="M38" s="71"/>
      <c r="N38" s="71"/>
    </row>
    <row r="39" spans="1:14" ht="15" x14ac:dyDescent="0.25">
      <c r="A39" s="71"/>
      <c r="B39" s="257"/>
      <c r="C39" s="71"/>
      <c r="D39" s="71"/>
      <c r="E39" s="71"/>
      <c r="F39" s="71"/>
      <c r="G39" s="71"/>
      <c r="H39" s="71"/>
      <c r="I39" s="71"/>
      <c r="J39" s="71"/>
      <c r="K39" s="71"/>
      <c r="L39" s="71"/>
      <c r="M39" s="71"/>
      <c r="N39" s="71"/>
    </row>
    <row r="40" spans="1:14" ht="15" x14ac:dyDescent="0.25">
      <c r="A40" s="71"/>
      <c r="B40" s="257"/>
      <c r="C40" s="71"/>
      <c r="D40" s="71"/>
      <c r="E40" s="71"/>
      <c r="F40" s="71"/>
      <c r="G40" s="71"/>
      <c r="H40" s="71"/>
      <c r="I40" s="71"/>
      <c r="J40" s="71"/>
      <c r="K40" s="71"/>
      <c r="L40" s="71"/>
      <c r="M40" s="71"/>
      <c r="N40" s="71"/>
    </row>
    <row r="41" spans="1:14" ht="15" x14ac:dyDescent="0.25">
      <c r="A41" s="71"/>
      <c r="B41" s="257"/>
      <c r="C41" s="71"/>
      <c r="D41" s="71"/>
      <c r="E41" s="71"/>
      <c r="F41" s="71"/>
      <c r="G41" s="71"/>
      <c r="H41" s="71"/>
      <c r="I41" s="71"/>
      <c r="J41" s="71"/>
      <c r="K41" s="71"/>
      <c r="L41" s="71"/>
      <c r="M41" s="71"/>
      <c r="N41" s="71"/>
    </row>
    <row r="42" spans="1:14" ht="15" x14ac:dyDescent="0.25">
      <c r="A42" s="71"/>
      <c r="B42" s="257"/>
      <c r="C42" s="71"/>
      <c r="D42" s="71"/>
      <c r="E42" s="71"/>
      <c r="F42" s="71"/>
      <c r="G42" s="71"/>
      <c r="H42" s="71"/>
      <c r="I42" s="71"/>
      <c r="J42" s="71"/>
      <c r="K42" s="71"/>
      <c r="L42" s="71"/>
      <c r="M42" s="71"/>
      <c r="N42" s="71"/>
    </row>
    <row r="43" spans="1:14" ht="15" x14ac:dyDescent="0.25">
      <c r="A43" s="71"/>
      <c r="B43" s="257"/>
      <c r="C43" s="71"/>
      <c r="D43" s="71"/>
      <c r="E43" s="71"/>
      <c r="F43" s="71"/>
      <c r="G43" s="71"/>
      <c r="H43" s="71"/>
      <c r="I43" s="71"/>
      <c r="J43" s="71"/>
      <c r="K43" s="71"/>
      <c r="L43" s="71"/>
      <c r="M43" s="71"/>
      <c r="N43" s="71"/>
    </row>
    <row r="44" spans="1:14" ht="15" x14ac:dyDescent="0.25">
      <c r="A44" s="71"/>
      <c r="B44" s="257"/>
      <c r="C44" s="71"/>
      <c r="D44" s="71"/>
      <c r="E44" s="71"/>
      <c r="F44" s="71"/>
      <c r="G44" s="71"/>
      <c r="H44" s="71"/>
      <c r="I44" s="71"/>
      <c r="J44" s="71"/>
      <c r="K44" s="71"/>
      <c r="L44" s="71"/>
      <c r="M44" s="71"/>
      <c r="N44" s="71"/>
    </row>
    <row r="45" spans="1:14" ht="15" x14ac:dyDescent="0.25">
      <c r="A45" s="71"/>
      <c r="B45" s="257"/>
      <c r="C45" s="71"/>
      <c r="D45" s="71"/>
      <c r="E45" s="71"/>
      <c r="F45" s="71"/>
      <c r="G45" s="71"/>
      <c r="H45" s="71"/>
      <c r="I45" s="71"/>
      <c r="J45" s="71"/>
      <c r="K45" s="71"/>
      <c r="L45" s="71"/>
      <c r="M45" s="71"/>
      <c r="N45" s="71"/>
    </row>
    <row r="46" spans="1:14" ht="15" x14ac:dyDescent="0.25">
      <c r="A46" s="71"/>
      <c r="B46" s="257"/>
      <c r="C46" s="71"/>
      <c r="D46" s="71"/>
      <c r="E46" s="71"/>
      <c r="F46" s="71"/>
      <c r="G46" s="71"/>
      <c r="H46" s="71"/>
      <c r="I46" s="71"/>
      <c r="J46" s="71"/>
      <c r="K46" s="71"/>
      <c r="L46" s="71"/>
      <c r="M46" s="71"/>
      <c r="N46" s="71"/>
    </row>
    <row r="47" spans="1:14" ht="15" x14ac:dyDescent="0.25">
      <c r="A47" s="71"/>
      <c r="B47" s="257"/>
      <c r="C47" s="71"/>
      <c r="D47" s="71"/>
      <c r="E47" s="71"/>
      <c r="F47" s="71"/>
      <c r="G47" s="71"/>
      <c r="H47" s="71"/>
      <c r="I47" s="71"/>
      <c r="J47" s="71"/>
      <c r="K47" s="71"/>
      <c r="L47" s="71"/>
      <c r="M47" s="71"/>
      <c r="N47" s="71"/>
    </row>
    <row r="48" spans="1:14" ht="15" x14ac:dyDescent="0.25">
      <c r="A48" s="71"/>
      <c r="B48" s="257"/>
      <c r="C48" s="71"/>
      <c r="D48" s="71"/>
      <c r="E48" s="71"/>
      <c r="F48" s="71"/>
      <c r="G48" s="71"/>
      <c r="H48" s="71"/>
      <c r="I48" s="71"/>
      <c r="J48" s="71"/>
      <c r="K48" s="71"/>
      <c r="L48" s="71"/>
      <c r="M48" s="71"/>
      <c r="N48" s="71"/>
    </row>
    <row r="49" spans="1:14" ht="15" x14ac:dyDescent="0.25">
      <c r="A49" s="71"/>
      <c r="B49" s="257"/>
      <c r="C49" s="71"/>
      <c r="D49" s="71"/>
      <c r="E49" s="71"/>
      <c r="F49" s="71"/>
      <c r="G49" s="71"/>
      <c r="H49" s="71"/>
      <c r="I49" s="71"/>
      <c r="J49" s="71"/>
      <c r="K49" s="71"/>
      <c r="L49" s="71"/>
      <c r="M49" s="71"/>
      <c r="N49" s="71"/>
    </row>
    <row r="50" spans="1:14" ht="15" x14ac:dyDescent="0.25">
      <c r="A50" s="71"/>
      <c r="B50" s="257"/>
      <c r="C50" s="71"/>
      <c r="D50" s="71"/>
      <c r="E50" s="71"/>
      <c r="F50" s="71"/>
      <c r="G50" s="71"/>
      <c r="H50" s="71"/>
      <c r="I50" s="71"/>
      <c r="J50" s="71"/>
      <c r="K50" s="71"/>
      <c r="L50" s="71"/>
      <c r="M50" s="71"/>
      <c r="N50" s="71"/>
    </row>
    <row r="51" spans="1:14" ht="15" x14ac:dyDescent="0.25">
      <c r="A51" s="71"/>
      <c r="B51" s="257"/>
      <c r="C51" s="71"/>
      <c r="D51" s="71"/>
      <c r="E51" s="71"/>
      <c r="F51" s="71"/>
      <c r="G51" s="71"/>
      <c r="H51" s="71"/>
      <c r="I51" s="71"/>
      <c r="J51" s="71"/>
      <c r="K51" s="71"/>
      <c r="L51" s="71"/>
      <c r="M51" s="71"/>
      <c r="N51" s="71"/>
    </row>
    <row r="52" spans="1:14" ht="15" x14ac:dyDescent="0.25">
      <c r="A52" s="71"/>
      <c r="B52" s="257"/>
      <c r="C52" s="71"/>
      <c r="D52" s="71"/>
      <c r="E52" s="71"/>
      <c r="F52" s="71"/>
      <c r="G52" s="71"/>
      <c r="H52" s="71"/>
      <c r="I52" s="71"/>
      <c r="J52" s="71"/>
      <c r="K52" s="71"/>
      <c r="L52" s="71"/>
      <c r="M52" s="71"/>
      <c r="N52" s="71"/>
    </row>
    <row r="53" spans="1:14" ht="15" x14ac:dyDescent="0.25">
      <c r="A53" s="71"/>
      <c r="B53" s="257"/>
      <c r="C53" s="71"/>
      <c r="D53" s="71"/>
      <c r="E53" s="71"/>
      <c r="F53" s="71"/>
      <c r="G53" s="71"/>
      <c r="H53" s="71"/>
      <c r="I53" s="71"/>
      <c r="J53" s="71"/>
      <c r="K53" s="71"/>
      <c r="L53" s="71"/>
      <c r="M53" s="71"/>
      <c r="N53" s="71"/>
    </row>
    <row r="54" spans="1:14" ht="15" x14ac:dyDescent="0.25">
      <c r="A54" s="71"/>
      <c r="B54" s="257"/>
      <c r="C54" s="71"/>
      <c r="D54" s="71"/>
      <c r="E54" s="71"/>
      <c r="F54" s="71"/>
      <c r="G54" s="71"/>
      <c r="H54" s="71"/>
      <c r="I54" s="71"/>
      <c r="J54" s="71"/>
      <c r="K54" s="71"/>
      <c r="L54" s="71"/>
      <c r="M54" s="71"/>
      <c r="N54" s="71"/>
    </row>
    <row r="55" spans="1:14" ht="15" x14ac:dyDescent="0.25">
      <c r="A55" s="71"/>
      <c r="B55" s="257"/>
      <c r="C55" s="71"/>
      <c r="D55" s="71"/>
      <c r="E55" s="71"/>
      <c r="F55" s="71"/>
      <c r="G55" s="71"/>
      <c r="H55" s="71"/>
      <c r="I55" s="71"/>
      <c r="J55" s="71"/>
      <c r="K55" s="71"/>
      <c r="L55" s="71"/>
      <c r="M55" s="71"/>
      <c r="N55" s="71"/>
    </row>
    <row r="56" spans="1:14" ht="15" x14ac:dyDescent="0.25">
      <c r="A56" s="71"/>
      <c r="B56" s="257"/>
      <c r="C56" s="71"/>
      <c r="D56" s="71"/>
      <c r="E56" s="71"/>
      <c r="F56" s="71"/>
      <c r="G56" s="71"/>
      <c r="H56" s="71"/>
      <c r="I56" s="71"/>
      <c r="J56" s="71"/>
      <c r="K56" s="71"/>
      <c r="L56" s="71"/>
      <c r="M56" s="71"/>
      <c r="N56" s="71"/>
    </row>
    <row r="57" spans="1:14" ht="15" x14ac:dyDescent="0.25">
      <c r="A57" s="71"/>
      <c r="B57" s="257"/>
      <c r="C57" s="71"/>
      <c r="D57" s="71"/>
      <c r="E57" s="71"/>
      <c r="F57" s="71"/>
      <c r="G57" s="71"/>
      <c r="H57" s="71"/>
      <c r="I57" s="71"/>
      <c r="J57" s="71"/>
      <c r="K57" s="71"/>
      <c r="L57" s="71"/>
      <c r="M57" s="71"/>
      <c r="N57" s="71"/>
    </row>
    <row r="58" spans="1:14" ht="15" x14ac:dyDescent="0.25">
      <c r="A58" s="71"/>
      <c r="B58" s="257"/>
      <c r="C58" s="71"/>
      <c r="D58" s="71"/>
      <c r="E58" s="71"/>
      <c r="F58" s="71"/>
      <c r="G58" s="71"/>
      <c r="H58" s="71"/>
      <c r="I58" s="71"/>
      <c r="J58" s="71"/>
      <c r="K58" s="71"/>
      <c r="L58" s="71"/>
      <c r="M58" s="71"/>
      <c r="N58" s="71"/>
    </row>
    <row r="59" spans="1:14" ht="15" x14ac:dyDescent="0.25">
      <c r="A59" s="71"/>
      <c r="B59" s="257"/>
      <c r="C59" s="71"/>
      <c r="D59" s="71"/>
      <c r="E59" s="71"/>
      <c r="F59" s="71"/>
      <c r="G59" s="71"/>
      <c r="H59" s="71"/>
      <c r="I59" s="71"/>
      <c r="J59" s="71"/>
      <c r="K59" s="71"/>
      <c r="L59" s="71"/>
      <c r="M59" s="71"/>
      <c r="N59" s="71"/>
    </row>
    <row r="60" spans="1:14" ht="15" x14ac:dyDescent="0.25">
      <c r="A60" s="71"/>
      <c r="B60" s="257"/>
      <c r="C60" s="71"/>
      <c r="D60" s="71"/>
      <c r="E60" s="71"/>
      <c r="F60" s="71"/>
      <c r="G60" s="71"/>
      <c r="H60" s="71"/>
      <c r="I60" s="71"/>
      <c r="J60" s="71"/>
      <c r="K60" s="71"/>
      <c r="L60" s="71"/>
      <c r="M60" s="71"/>
      <c r="N60" s="71"/>
    </row>
    <row r="61" spans="1:14" ht="15" x14ac:dyDescent="0.25">
      <c r="A61" s="71"/>
      <c r="B61" s="257"/>
      <c r="C61" s="71"/>
      <c r="D61" s="71"/>
      <c r="E61" s="71"/>
      <c r="F61" s="71"/>
      <c r="G61" s="71"/>
      <c r="H61" s="71"/>
      <c r="I61" s="71"/>
      <c r="J61" s="71"/>
      <c r="K61" s="71"/>
      <c r="L61" s="71"/>
      <c r="M61" s="71"/>
      <c r="N61" s="71"/>
    </row>
    <row r="62" spans="1:14" ht="15" x14ac:dyDescent="0.25">
      <c r="A62" s="71"/>
      <c r="B62" s="257"/>
      <c r="C62" s="71"/>
      <c r="D62" s="71"/>
      <c r="E62" s="71"/>
      <c r="F62" s="71"/>
      <c r="G62" s="71"/>
      <c r="H62" s="71"/>
      <c r="I62" s="71"/>
      <c r="J62" s="71"/>
      <c r="K62" s="71"/>
      <c r="L62" s="71"/>
      <c r="M62" s="71"/>
      <c r="N62" s="71"/>
    </row>
    <row r="63" spans="1:14" ht="15" x14ac:dyDescent="0.25">
      <c r="A63" s="71"/>
      <c r="B63" s="257"/>
      <c r="C63" s="71"/>
      <c r="D63" s="71"/>
      <c r="E63" s="71"/>
      <c r="F63" s="71"/>
      <c r="G63" s="71"/>
      <c r="H63" s="71"/>
      <c r="I63" s="71"/>
      <c r="J63" s="71"/>
      <c r="K63" s="71"/>
      <c r="L63" s="71"/>
      <c r="M63" s="71"/>
      <c r="N63" s="71"/>
    </row>
    <row r="64" spans="1:14" ht="15" x14ac:dyDescent="0.25">
      <c r="A64" s="71"/>
      <c r="B64" s="257"/>
      <c r="C64" s="71"/>
      <c r="D64" s="71"/>
      <c r="E64" s="71"/>
      <c r="F64" s="71"/>
      <c r="G64" s="71"/>
      <c r="H64" s="71"/>
      <c r="I64" s="71"/>
      <c r="J64" s="71"/>
      <c r="K64" s="71"/>
      <c r="L64" s="71"/>
      <c r="M64" s="71"/>
      <c r="N64" s="71"/>
    </row>
    <row r="65" spans="1:14" ht="15" x14ac:dyDescent="0.25">
      <c r="A65" s="71"/>
      <c r="B65" s="257"/>
      <c r="C65" s="71"/>
      <c r="D65" s="71"/>
      <c r="E65" s="71"/>
      <c r="F65" s="71"/>
      <c r="G65" s="71"/>
      <c r="H65" s="71"/>
      <c r="I65" s="71"/>
      <c r="J65" s="71"/>
      <c r="K65" s="71"/>
      <c r="L65" s="71"/>
      <c r="M65" s="71"/>
      <c r="N65" s="71"/>
    </row>
    <row r="66" spans="1:14" ht="15" x14ac:dyDescent="0.25">
      <c r="A66" s="71"/>
      <c r="B66" s="257"/>
      <c r="C66" s="71"/>
      <c r="D66" s="71"/>
      <c r="E66" s="71"/>
      <c r="F66" s="71"/>
      <c r="G66" s="71"/>
      <c r="H66" s="71"/>
      <c r="I66" s="71"/>
      <c r="J66" s="71"/>
      <c r="K66" s="71"/>
      <c r="L66" s="71"/>
      <c r="M66" s="71"/>
      <c r="N66" s="71"/>
    </row>
    <row r="67" spans="1:14" ht="15" x14ac:dyDescent="0.25">
      <c r="A67" s="71"/>
      <c r="B67" s="257"/>
      <c r="C67" s="71"/>
      <c r="D67" s="71"/>
      <c r="E67" s="71"/>
      <c r="F67" s="71"/>
      <c r="G67" s="71"/>
      <c r="H67" s="71"/>
      <c r="I67" s="71"/>
      <c r="J67" s="71"/>
      <c r="K67" s="71"/>
      <c r="L67" s="71"/>
      <c r="M67" s="71"/>
      <c r="N67" s="71"/>
    </row>
    <row r="68" spans="1:14" ht="15" x14ac:dyDescent="0.25">
      <c r="A68" s="71"/>
      <c r="B68" s="257"/>
      <c r="C68" s="71"/>
      <c r="D68" s="71"/>
      <c r="E68" s="71"/>
      <c r="F68" s="71"/>
      <c r="G68" s="71"/>
      <c r="H68" s="71"/>
      <c r="I68" s="71"/>
      <c r="J68" s="71"/>
      <c r="K68" s="71"/>
      <c r="L68" s="71"/>
      <c r="M68" s="71"/>
      <c r="N68" s="71"/>
    </row>
    <row r="69" spans="1:14" ht="15" x14ac:dyDescent="0.25">
      <c r="A69" s="71"/>
      <c r="B69" s="257"/>
      <c r="C69" s="71"/>
      <c r="D69" s="71"/>
      <c r="E69" s="71"/>
      <c r="F69" s="71"/>
      <c r="G69" s="71"/>
      <c r="H69" s="71"/>
      <c r="I69" s="71"/>
      <c r="J69" s="71"/>
      <c r="K69" s="71"/>
      <c r="L69" s="71"/>
      <c r="M69" s="71"/>
      <c r="N69" s="71"/>
    </row>
    <row r="70" spans="1:14" ht="15" x14ac:dyDescent="0.25">
      <c r="A70" s="71"/>
      <c r="B70" s="257"/>
      <c r="C70" s="71"/>
      <c r="D70" s="71"/>
      <c r="E70" s="71"/>
      <c r="F70" s="71"/>
      <c r="G70" s="71"/>
      <c r="H70" s="71"/>
      <c r="I70" s="71"/>
      <c r="J70" s="71"/>
      <c r="K70" s="71"/>
      <c r="L70" s="71"/>
      <c r="M70" s="71"/>
      <c r="N70" s="71"/>
    </row>
    <row r="71" spans="1:14" ht="15" x14ac:dyDescent="0.25">
      <c r="A71" s="71"/>
      <c r="B71" s="257"/>
      <c r="C71" s="71"/>
      <c r="D71" s="71"/>
      <c r="E71" s="71"/>
      <c r="F71" s="71"/>
      <c r="G71" s="71"/>
      <c r="H71" s="71"/>
      <c r="I71" s="71"/>
      <c r="J71" s="71"/>
      <c r="K71" s="71"/>
      <c r="L71" s="71"/>
      <c r="M71" s="71"/>
      <c r="N71" s="71"/>
    </row>
    <row r="72" spans="1:14" ht="15" x14ac:dyDescent="0.25">
      <c r="A72" s="71"/>
      <c r="B72" s="257"/>
      <c r="C72" s="71"/>
      <c r="D72" s="71"/>
      <c r="E72" s="71"/>
      <c r="F72" s="71"/>
      <c r="G72" s="71"/>
      <c r="H72" s="71"/>
      <c r="I72" s="71"/>
      <c r="J72" s="71"/>
      <c r="K72" s="71"/>
      <c r="L72" s="71"/>
      <c r="M72" s="71"/>
      <c r="N72" s="71"/>
    </row>
    <row r="73" spans="1:14" ht="15" x14ac:dyDescent="0.25">
      <c r="A73" s="71"/>
      <c r="B73" s="257"/>
      <c r="C73" s="71"/>
      <c r="D73" s="71"/>
      <c r="E73" s="71"/>
      <c r="F73" s="71"/>
      <c r="G73" s="71"/>
      <c r="H73" s="71"/>
      <c r="I73" s="71"/>
      <c r="J73" s="71"/>
      <c r="K73" s="71"/>
      <c r="L73" s="71"/>
      <c r="M73" s="71"/>
      <c r="N73" s="71"/>
    </row>
    <row r="74" spans="1:14" ht="15" x14ac:dyDescent="0.25">
      <c r="A74" s="71"/>
      <c r="B74" s="257"/>
      <c r="C74" s="71"/>
      <c r="D74" s="71"/>
      <c r="E74" s="71"/>
      <c r="F74" s="71"/>
      <c r="G74" s="71"/>
      <c r="H74" s="71"/>
      <c r="I74" s="71"/>
      <c r="J74" s="71"/>
      <c r="K74" s="71"/>
      <c r="L74" s="71"/>
      <c r="M74" s="71"/>
      <c r="N74" s="71"/>
    </row>
    <row r="75" spans="1:14" ht="15" x14ac:dyDescent="0.25">
      <c r="A75" s="71"/>
      <c r="B75" s="257"/>
      <c r="C75" s="71"/>
      <c r="D75" s="71"/>
      <c r="E75" s="71"/>
      <c r="F75" s="71"/>
      <c r="G75" s="71"/>
      <c r="H75" s="71"/>
      <c r="I75" s="71"/>
      <c r="J75" s="71"/>
      <c r="K75" s="71"/>
      <c r="L75" s="71"/>
      <c r="M75" s="71"/>
      <c r="N75" s="71"/>
    </row>
    <row r="76" spans="1:14" ht="15" x14ac:dyDescent="0.25">
      <c r="A76" s="71"/>
      <c r="B76" s="257"/>
      <c r="C76" s="71"/>
      <c r="D76" s="71"/>
      <c r="E76" s="71"/>
      <c r="F76" s="71"/>
      <c r="G76" s="71"/>
      <c r="H76" s="71"/>
      <c r="I76" s="71"/>
      <c r="J76" s="71"/>
      <c r="K76" s="71"/>
      <c r="L76" s="71"/>
      <c r="M76" s="71"/>
      <c r="N76" s="71"/>
    </row>
    <row r="77" spans="1:14" ht="15" x14ac:dyDescent="0.25">
      <c r="A77" s="71"/>
      <c r="B77" s="257"/>
      <c r="C77" s="71"/>
      <c r="D77" s="71"/>
      <c r="E77" s="71"/>
      <c r="F77" s="71"/>
      <c r="G77" s="71"/>
      <c r="H77" s="71"/>
      <c r="I77" s="71"/>
      <c r="J77" s="71"/>
      <c r="K77" s="71"/>
      <c r="L77" s="71"/>
      <c r="M77" s="71"/>
      <c r="N77" s="71"/>
    </row>
    <row r="78" spans="1:14" ht="15" x14ac:dyDescent="0.25">
      <c r="A78" s="71"/>
      <c r="B78" s="257"/>
      <c r="C78" s="71"/>
      <c r="D78" s="71"/>
      <c r="E78" s="71"/>
      <c r="F78" s="71"/>
      <c r="G78" s="71"/>
      <c r="H78" s="71"/>
      <c r="I78" s="71"/>
      <c r="J78" s="71"/>
      <c r="K78" s="71"/>
      <c r="L78" s="71"/>
      <c r="M78" s="71"/>
      <c r="N78" s="71"/>
    </row>
    <row r="79" spans="1:14" ht="15" x14ac:dyDescent="0.25">
      <c r="A79" s="71"/>
      <c r="B79" s="257"/>
      <c r="C79" s="71"/>
      <c r="D79" s="71"/>
      <c r="E79" s="71"/>
      <c r="F79" s="71"/>
      <c r="G79" s="71"/>
      <c r="H79" s="71"/>
      <c r="I79" s="71"/>
      <c r="J79" s="71"/>
      <c r="K79" s="71"/>
      <c r="L79" s="71"/>
      <c r="M79" s="71"/>
      <c r="N79" s="71"/>
    </row>
    <row r="80" spans="1:14" ht="15" x14ac:dyDescent="0.25">
      <c r="A80" s="71"/>
      <c r="B80" s="257"/>
      <c r="C80" s="71"/>
      <c r="D80" s="71"/>
      <c r="E80" s="71"/>
      <c r="F80" s="71"/>
      <c r="G80" s="71"/>
      <c r="H80" s="71"/>
      <c r="I80" s="71"/>
      <c r="J80" s="71"/>
      <c r="K80" s="71"/>
      <c r="L80" s="71"/>
      <c r="M80" s="71"/>
      <c r="N80" s="71"/>
    </row>
    <row r="81" spans="1:14" ht="15" x14ac:dyDescent="0.25">
      <c r="A81" s="71"/>
      <c r="B81" s="257"/>
      <c r="C81" s="71"/>
      <c r="D81" s="71"/>
      <c r="E81" s="71"/>
      <c r="F81" s="71"/>
      <c r="G81" s="71"/>
      <c r="H81" s="71"/>
      <c r="I81" s="71"/>
      <c r="J81" s="71"/>
      <c r="K81" s="71"/>
      <c r="L81" s="71"/>
      <c r="M81" s="71"/>
      <c r="N81" s="71"/>
    </row>
    <row r="82" spans="1:14" ht="15" x14ac:dyDescent="0.25">
      <c r="A82" s="71"/>
      <c r="B82" s="257"/>
      <c r="C82" s="71"/>
      <c r="D82" s="71"/>
      <c r="E82" s="71"/>
      <c r="F82" s="71"/>
      <c r="G82" s="71"/>
      <c r="H82" s="71"/>
      <c r="I82" s="71"/>
      <c r="J82" s="71"/>
      <c r="K82" s="71"/>
      <c r="L82" s="71"/>
      <c r="M82" s="71"/>
      <c r="N82" s="71"/>
    </row>
    <row r="83" spans="1:14" ht="15" x14ac:dyDescent="0.25">
      <c r="A83" s="71"/>
      <c r="B83" s="257"/>
      <c r="C83" s="71"/>
      <c r="D83" s="71"/>
      <c r="E83" s="71"/>
      <c r="F83" s="71"/>
      <c r="G83" s="71"/>
      <c r="H83" s="71"/>
      <c r="I83" s="71"/>
      <c r="J83" s="71"/>
      <c r="K83" s="71"/>
      <c r="L83" s="71"/>
      <c r="M83" s="71"/>
      <c r="N83" s="71"/>
    </row>
    <row r="84" spans="1:14" ht="15" x14ac:dyDescent="0.25">
      <c r="A84" s="71"/>
      <c r="B84" s="257"/>
      <c r="C84" s="71"/>
      <c r="D84" s="71"/>
      <c r="E84" s="71"/>
      <c r="F84" s="71"/>
      <c r="G84" s="71"/>
      <c r="H84" s="71"/>
      <c r="I84" s="71"/>
      <c r="J84" s="71"/>
      <c r="K84" s="71"/>
      <c r="L84" s="71"/>
      <c r="M84" s="71"/>
      <c r="N84" s="71"/>
    </row>
    <row r="85" spans="1:14" ht="15" x14ac:dyDescent="0.25">
      <c r="A85" s="71"/>
      <c r="B85" s="257"/>
      <c r="C85" s="71"/>
      <c r="D85" s="71"/>
      <c r="E85" s="71"/>
      <c r="F85" s="71"/>
      <c r="G85" s="71"/>
      <c r="H85" s="71"/>
      <c r="I85" s="71"/>
      <c r="J85" s="71"/>
      <c r="K85" s="71"/>
      <c r="L85" s="71"/>
      <c r="M85" s="71"/>
      <c r="N85" s="71"/>
    </row>
    <row r="86" spans="1:14" ht="15" x14ac:dyDescent="0.25">
      <c r="A86" s="71"/>
      <c r="B86" s="257"/>
      <c r="C86" s="71"/>
      <c r="D86" s="71"/>
      <c r="E86" s="71"/>
      <c r="F86" s="71"/>
      <c r="G86" s="71"/>
      <c r="H86" s="71"/>
      <c r="I86" s="71"/>
      <c r="J86" s="71"/>
      <c r="K86" s="71"/>
      <c r="L86" s="71"/>
      <c r="M86" s="71"/>
      <c r="N86" s="71"/>
    </row>
    <row r="87" spans="1:14" ht="15" x14ac:dyDescent="0.25">
      <c r="A87" s="71"/>
      <c r="B87" s="257"/>
      <c r="C87" s="71"/>
      <c r="D87" s="71"/>
      <c r="E87" s="71"/>
      <c r="F87" s="71"/>
      <c r="G87" s="71"/>
      <c r="H87" s="71"/>
      <c r="I87" s="71"/>
      <c r="J87" s="71"/>
      <c r="K87" s="71"/>
      <c r="L87" s="71"/>
      <c r="M87" s="71"/>
      <c r="N87" s="71"/>
    </row>
    <row r="88" spans="1:14" ht="15" x14ac:dyDescent="0.25">
      <c r="A88" s="71"/>
      <c r="B88" s="257"/>
      <c r="C88" s="71"/>
      <c r="D88" s="71"/>
      <c r="E88" s="71"/>
      <c r="F88" s="71"/>
      <c r="G88" s="71"/>
      <c r="H88" s="71"/>
      <c r="I88" s="71"/>
      <c r="J88" s="71"/>
      <c r="K88" s="71"/>
      <c r="L88" s="71"/>
      <c r="M88" s="71"/>
      <c r="N88" s="71"/>
    </row>
    <row r="89" spans="1:14" ht="15" x14ac:dyDescent="0.25">
      <c r="A89" s="71"/>
      <c r="B89" s="257"/>
      <c r="C89" s="71"/>
      <c r="D89" s="71"/>
      <c r="E89" s="71"/>
      <c r="F89" s="71"/>
      <c r="G89" s="71"/>
      <c r="H89" s="71"/>
      <c r="I89" s="71"/>
      <c r="J89" s="71"/>
      <c r="K89" s="71"/>
      <c r="L89" s="71"/>
      <c r="M89" s="71"/>
      <c r="N89" s="71"/>
    </row>
    <row r="90" spans="1:14" ht="15" x14ac:dyDescent="0.25">
      <c r="A90" s="71"/>
      <c r="B90" s="257"/>
      <c r="C90" s="71"/>
      <c r="D90" s="71"/>
      <c r="E90" s="71"/>
      <c r="F90" s="71"/>
      <c r="G90" s="71"/>
      <c r="H90" s="71"/>
      <c r="I90" s="71"/>
      <c r="J90" s="71"/>
      <c r="K90" s="71"/>
      <c r="L90" s="71"/>
      <c r="M90" s="71"/>
      <c r="N90" s="71"/>
    </row>
    <row r="91" spans="1:14" ht="15" x14ac:dyDescent="0.25">
      <c r="A91" s="71"/>
      <c r="B91" s="257"/>
      <c r="C91" s="71"/>
      <c r="D91" s="71"/>
      <c r="E91" s="71"/>
      <c r="F91" s="71"/>
      <c r="G91" s="71"/>
      <c r="H91" s="71"/>
      <c r="I91" s="71"/>
      <c r="J91" s="71"/>
      <c r="K91" s="71"/>
      <c r="L91" s="71"/>
      <c r="M91" s="71"/>
      <c r="N91" s="71"/>
    </row>
    <row r="92" spans="1:14" ht="15" x14ac:dyDescent="0.25">
      <c r="A92" s="71"/>
      <c r="B92" s="257"/>
      <c r="C92" s="71"/>
      <c r="D92" s="71"/>
      <c r="E92" s="71"/>
      <c r="F92" s="71"/>
      <c r="G92" s="71"/>
      <c r="H92" s="71"/>
      <c r="I92" s="71"/>
      <c r="J92" s="71"/>
      <c r="K92" s="71"/>
      <c r="L92" s="71"/>
      <c r="M92" s="71"/>
      <c r="N92" s="71"/>
    </row>
    <row r="93" spans="1:14" ht="15" x14ac:dyDescent="0.25">
      <c r="A93" s="71"/>
      <c r="B93" s="257"/>
      <c r="C93" s="71"/>
      <c r="D93" s="71"/>
      <c r="E93" s="71"/>
      <c r="F93" s="71"/>
      <c r="G93" s="71"/>
      <c r="H93" s="71"/>
      <c r="I93" s="71"/>
      <c r="J93" s="71"/>
      <c r="K93" s="71"/>
      <c r="L93" s="71"/>
      <c r="M93" s="71"/>
      <c r="N93" s="71"/>
    </row>
    <row r="94" spans="1:14" ht="15" x14ac:dyDescent="0.25">
      <c r="A94" s="71"/>
      <c r="B94" s="257"/>
      <c r="C94" s="71"/>
      <c r="D94" s="71"/>
      <c r="E94" s="71"/>
      <c r="F94" s="71"/>
      <c r="G94" s="71"/>
      <c r="H94" s="71"/>
      <c r="I94" s="71"/>
      <c r="J94" s="71"/>
      <c r="K94" s="71"/>
      <c r="L94" s="71"/>
      <c r="M94" s="71"/>
      <c r="N94" s="71"/>
    </row>
  </sheetData>
  <mergeCells count="1">
    <mergeCell ref="E1:F1"/>
  </mergeCells>
  <hyperlinks>
    <hyperlink ref="A1" location="'C5'!A1" display="Regresar"/>
    <hyperlink ref="E1" location="M5.1.2.a.1!A1" display="Ver metadato "/>
    <hyperlink ref="E1:F1" location="'HM 5.1.2.g'!A1" display="Ver metadato "/>
  </hyperlink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1">
    <tabColor theme="8" tint="-0.499984740745262"/>
    <pageSetUpPr fitToPage="1"/>
  </sheetPr>
  <dimension ref="A1:L670"/>
  <sheetViews>
    <sheetView showGridLines="0" zoomScale="80" zoomScaleNormal="80" workbookViewId="0">
      <selection activeCell="E24" sqref="E24"/>
    </sheetView>
  </sheetViews>
  <sheetFormatPr baseColWidth="10" defaultColWidth="11.42578125" defaultRowHeight="21" customHeight="1" x14ac:dyDescent="0.25"/>
  <cols>
    <col min="1" max="1" width="18.28515625" style="11" customWidth="1"/>
    <col min="2" max="2" width="30.28515625" style="11" customWidth="1"/>
    <col min="3" max="3" width="37.7109375" style="11" customWidth="1"/>
    <col min="4" max="4" width="34.28515625" style="11" customWidth="1"/>
    <col min="5" max="5" width="25.42578125" style="11" customWidth="1"/>
    <col min="6" max="6" width="24.7109375" style="11" customWidth="1"/>
    <col min="7" max="7" width="21.42578125" style="11" customWidth="1"/>
    <col min="8" max="8" width="16" style="11" customWidth="1"/>
    <col min="9" max="9" width="16.28515625" style="11" customWidth="1"/>
    <col min="10" max="10" width="21.7109375" style="11" customWidth="1"/>
    <col min="11" max="16384" width="11.42578125" style="11"/>
  </cols>
  <sheetData>
    <row r="1" spans="1:7" ht="21" customHeight="1" x14ac:dyDescent="0.3">
      <c r="A1" s="23" t="s">
        <v>32</v>
      </c>
    </row>
    <row r="2" spans="1:7" ht="21" customHeight="1" x14ac:dyDescent="0.25">
      <c r="F2" s="36" t="s">
        <v>264</v>
      </c>
      <c r="G2" s="259"/>
    </row>
    <row r="3" spans="1:7" ht="21" customHeight="1" x14ac:dyDescent="0.25">
      <c r="B3" s="1554" t="s">
        <v>265</v>
      </c>
      <c r="C3" s="1554"/>
      <c r="D3" s="1554"/>
      <c r="E3" s="1554"/>
      <c r="F3" s="1554"/>
      <c r="G3" s="1554"/>
    </row>
    <row r="4" spans="1:7" ht="21" customHeight="1" x14ac:dyDescent="0.3">
      <c r="B4" s="1555" t="s">
        <v>266</v>
      </c>
      <c r="C4" s="1555"/>
      <c r="D4" s="1555"/>
      <c r="E4" s="1555"/>
      <c r="F4" s="1555"/>
      <c r="G4" s="1555"/>
    </row>
    <row r="5" spans="1:7" ht="21" customHeight="1" x14ac:dyDescent="0.3">
      <c r="B5" s="1556"/>
      <c r="C5" s="1556"/>
      <c r="D5" s="1556"/>
      <c r="F5" s="33"/>
      <c r="G5" s="33"/>
    </row>
    <row r="6" spans="1:7" ht="21" customHeight="1" x14ac:dyDescent="0.25">
      <c r="B6" s="1557" t="s">
        <v>267</v>
      </c>
      <c r="C6" s="1557"/>
      <c r="D6" s="1557"/>
      <c r="E6" s="1557"/>
      <c r="F6" s="1557"/>
      <c r="G6" s="1557"/>
    </row>
    <row r="7" spans="1:7" ht="21" customHeight="1" x14ac:dyDescent="0.3">
      <c r="B7" s="1556"/>
      <c r="C7" s="1556"/>
      <c r="D7" s="1556"/>
      <c r="F7" s="33"/>
      <c r="G7" s="33"/>
    </row>
    <row r="8" spans="1:7" ht="21" customHeight="1" x14ac:dyDescent="0.25">
      <c r="B8" s="260" t="s">
        <v>268</v>
      </c>
      <c r="C8" s="1603" t="s">
        <v>269</v>
      </c>
      <c r="D8" s="1603"/>
      <c r="E8" s="1603"/>
      <c r="F8" s="1603"/>
      <c r="G8" s="1603"/>
    </row>
    <row r="9" spans="1:7" ht="31.5" x14ac:dyDescent="0.25">
      <c r="B9" s="260" t="s">
        <v>270</v>
      </c>
      <c r="C9" s="1605" t="s">
        <v>2327</v>
      </c>
      <c r="D9" s="1605"/>
      <c r="E9" s="1605"/>
      <c r="F9" s="1605"/>
      <c r="G9" s="1605"/>
    </row>
    <row r="10" spans="1:7" ht="21" customHeight="1" x14ac:dyDescent="0.25">
      <c r="B10" s="1549" t="s">
        <v>271</v>
      </c>
      <c r="C10" s="261" t="s">
        <v>272</v>
      </c>
      <c r="D10" s="261" t="s">
        <v>273</v>
      </c>
      <c r="E10" s="261" t="s">
        <v>274</v>
      </c>
      <c r="F10" s="262" t="s">
        <v>275</v>
      </c>
      <c r="G10" s="262" t="s">
        <v>276</v>
      </c>
    </row>
    <row r="11" spans="1:7" ht="31.5" customHeight="1" x14ac:dyDescent="0.25">
      <c r="B11" s="1550"/>
      <c r="C11" s="263" t="s">
        <v>349</v>
      </c>
      <c r="D11" s="263" t="s">
        <v>50</v>
      </c>
      <c r="E11" s="263" t="s">
        <v>473</v>
      </c>
      <c r="F11" s="264" t="s">
        <v>1121</v>
      </c>
      <c r="G11" s="264" t="s">
        <v>1130</v>
      </c>
    </row>
    <row r="12" spans="1:7" ht="21" customHeight="1" x14ac:dyDescent="0.25">
      <c r="B12" s="1550"/>
      <c r="C12" s="263"/>
      <c r="D12" s="263"/>
      <c r="E12" s="263"/>
      <c r="F12" s="264" t="s">
        <v>282</v>
      </c>
      <c r="G12" s="264"/>
    </row>
    <row r="13" spans="1:7" ht="21" customHeight="1" x14ac:dyDescent="0.25">
      <c r="B13" s="1551"/>
      <c r="C13" s="263"/>
      <c r="D13" s="263"/>
      <c r="E13" s="263"/>
      <c r="F13" s="264" t="s">
        <v>282</v>
      </c>
      <c r="G13" s="264"/>
    </row>
    <row r="14" spans="1:7" ht="21" customHeight="1" x14ac:dyDescent="0.25">
      <c r="B14" s="265" t="s">
        <v>283</v>
      </c>
      <c r="C14" s="1603" t="s">
        <v>2</v>
      </c>
      <c r="D14" s="1603"/>
      <c r="E14" s="1603"/>
      <c r="F14" s="1603"/>
      <c r="G14" s="1603"/>
    </row>
    <row r="15" spans="1:7" ht="130.5" customHeight="1" x14ac:dyDescent="0.25">
      <c r="B15" s="260" t="s">
        <v>284</v>
      </c>
      <c r="C15" s="1605" t="s">
        <v>3815</v>
      </c>
      <c r="D15" s="1605"/>
      <c r="E15" s="1605"/>
      <c r="F15" s="1605"/>
      <c r="G15" s="1605"/>
    </row>
    <row r="16" spans="1:7" ht="21" customHeight="1" x14ac:dyDescent="0.25">
      <c r="B16" s="260" t="s">
        <v>285</v>
      </c>
      <c r="C16" s="1603" t="s">
        <v>3816</v>
      </c>
      <c r="D16" s="1603"/>
      <c r="E16" s="1603"/>
      <c r="F16" s="1603"/>
      <c r="G16" s="1603"/>
    </row>
    <row r="17" spans="2:9" ht="21" customHeight="1" x14ac:dyDescent="0.25">
      <c r="B17" s="260" t="s">
        <v>286</v>
      </c>
      <c r="C17" s="1605"/>
      <c r="D17" s="1605"/>
      <c r="E17" s="1605"/>
      <c r="F17" s="1605"/>
      <c r="G17" s="1605"/>
    </row>
    <row r="18" spans="2:9" ht="21" customHeight="1" x14ac:dyDescent="0.25">
      <c r="B18" s="260" t="s">
        <v>288</v>
      </c>
      <c r="C18" s="1605" t="s">
        <v>1828</v>
      </c>
      <c r="D18" s="1605"/>
      <c r="E18" s="1605"/>
      <c r="F18" s="1605"/>
      <c r="G18" s="1605"/>
    </row>
    <row r="19" spans="2:9" ht="31.5" x14ac:dyDescent="0.25">
      <c r="B19" s="260" t="s">
        <v>289</v>
      </c>
      <c r="C19" s="1605"/>
      <c r="D19" s="1605"/>
      <c r="E19" s="1605"/>
      <c r="F19" s="1605"/>
      <c r="G19" s="1605"/>
    </row>
    <row r="20" spans="2:9" ht="21" customHeight="1" x14ac:dyDescent="0.25">
      <c r="B20" s="260" t="s">
        <v>290</v>
      </c>
      <c r="C20" s="1603" t="s">
        <v>3817</v>
      </c>
      <c r="D20" s="1603"/>
      <c r="E20" s="1603"/>
      <c r="F20" s="1603"/>
      <c r="G20" s="1603"/>
    </row>
    <row r="21" spans="2:9" ht="31.5" x14ac:dyDescent="0.25">
      <c r="B21" s="260" t="s">
        <v>291</v>
      </c>
      <c r="C21" s="266" t="s">
        <v>3618</v>
      </c>
      <c r="D21" s="267" t="s">
        <v>3625</v>
      </c>
      <c r="E21" s="1619" t="s">
        <v>292</v>
      </c>
      <c r="F21" s="1620"/>
      <c r="G21" s="1621"/>
    </row>
    <row r="22" spans="2:9" ht="47.25" x14ac:dyDescent="0.25">
      <c r="B22" s="260" t="s">
        <v>293</v>
      </c>
      <c r="C22" s="1605" t="s">
        <v>1759</v>
      </c>
      <c r="D22" s="1605"/>
      <c r="E22" s="1605"/>
      <c r="F22" s="1605"/>
      <c r="G22" s="1605"/>
    </row>
    <row r="23" spans="2:9" ht="21" customHeight="1" x14ac:dyDescent="0.25">
      <c r="B23" s="260" t="s">
        <v>294</v>
      </c>
      <c r="C23" s="1605"/>
      <c r="D23" s="1605"/>
      <c r="E23" s="1605"/>
      <c r="F23" s="1605"/>
      <c r="G23" s="1605"/>
    </row>
    <row r="24" spans="2:9" ht="21" customHeight="1" x14ac:dyDescent="0.25">
      <c r="B24" s="1578"/>
      <c r="C24" s="1578"/>
      <c r="D24" s="1578"/>
      <c r="E24" s="29"/>
      <c r="F24" s="34"/>
      <c r="G24" s="34"/>
    </row>
    <row r="25" spans="2:9" ht="21" customHeight="1" x14ac:dyDescent="0.25">
      <c r="B25" s="1579" t="s">
        <v>295</v>
      </c>
      <c r="C25" s="1579"/>
      <c r="D25" s="1579"/>
      <c r="E25" s="1579"/>
      <c r="F25" s="1579"/>
      <c r="G25" s="1579"/>
    </row>
    <row r="26" spans="2:9" ht="21" customHeight="1" x14ac:dyDescent="0.25">
      <c r="B26" s="268"/>
      <c r="C26" s="268"/>
      <c r="D26" s="268"/>
      <c r="E26" s="29"/>
      <c r="F26" s="47"/>
      <c r="G26" s="47"/>
      <c r="I26" s="11" t="s">
        <v>296</v>
      </c>
    </row>
    <row r="27" spans="2:9" ht="21" customHeight="1" x14ac:dyDescent="0.25">
      <c r="B27" s="260" t="s">
        <v>297</v>
      </c>
      <c r="C27" s="1603"/>
      <c r="D27" s="1603"/>
      <c r="E27" s="1603"/>
      <c r="F27" s="1603"/>
      <c r="G27" s="1603"/>
    </row>
    <row r="28" spans="2:9" ht="31.5" x14ac:dyDescent="0.25">
      <c r="B28" s="260" t="s">
        <v>298</v>
      </c>
      <c r="C28" s="1603"/>
      <c r="D28" s="1603"/>
      <c r="E28" s="1603"/>
      <c r="F28" s="1603"/>
      <c r="G28" s="1603"/>
    </row>
    <row r="29" spans="2:9" ht="21" customHeight="1" x14ac:dyDescent="0.25">
      <c r="B29" s="269" t="s">
        <v>299</v>
      </c>
      <c r="C29" s="1605"/>
      <c r="D29" s="1605"/>
      <c r="E29" s="1605"/>
      <c r="F29" s="1605"/>
      <c r="G29" s="1605"/>
    </row>
    <row r="30" spans="2:9" ht="21" customHeight="1" x14ac:dyDescent="0.25">
      <c r="B30" s="269" t="s">
        <v>301</v>
      </c>
      <c r="C30" s="1618"/>
      <c r="D30" s="1618"/>
      <c r="E30" s="1618"/>
      <c r="F30" s="1618"/>
      <c r="G30" s="1618"/>
    </row>
    <row r="31" spans="2:9" ht="21" customHeight="1" x14ac:dyDescent="0.25">
      <c r="B31" s="1580"/>
      <c r="C31" s="1580"/>
      <c r="D31" s="1580"/>
      <c r="E31" s="29"/>
      <c r="F31" s="47"/>
      <c r="G31" s="47"/>
    </row>
    <row r="32" spans="2:9" ht="21" customHeight="1" x14ac:dyDescent="0.25">
      <c r="B32" s="1579" t="s">
        <v>303</v>
      </c>
      <c r="C32" s="1579"/>
      <c r="D32" s="1579"/>
      <c r="E32" s="1579"/>
      <c r="F32" s="1579"/>
      <c r="G32" s="1579"/>
    </row>
    <row r="33" spans="2:10" ht="21" customHeight="1" x14ac:dyDescent="0.25">
      <c r="B33" s="1578"/>
      <c r="C33" s="1578"/>
      <c r="D33" s="1578"/>
      <c r="E33" s="29"/>
      <c r="F33" s="47"/>
      <c r="G33" s="47"/>
    </row>
    <row r="34" spans="2:10" ht="21" customHeight="1" x14ac:dyDescent="0.25">
      <c r="B34" s="260" t="s">
        <v>304</v>
      </c>
      <c r="C34" s="1603" t="s">
        <v>3818</v>
      </c>
      <c r="D34" s="1603"/>
      <c r="E34" s="1603"/>
      <c r="F34" s="1603"/>
      <c r="G34" s="1603"/>
    </row>
    <row r="35" spans="2:10" ht="21" customHeight="1" x14ac:dyDescent="0.25">
      <c r="B35" s="260" t="s">
        <v>305</v>
      </c>
      <c r="C35" s="1603" t="s">
        <v>1950</v>
      </c>
      <c r="D35" s="1603"/>
      <c r="E35" s="1603"/>
      <c r="F35" s="1603"/>
      <c r="G35" s="1603"/>
    </row>
    <row r="36" spans="2:10" ht="21" customHeight="1" x14ac:dyDescent="0.25">
      <c r="B36" s="260" t="s">
        <v>306</v>
      </c>
      <c r="C36" s="1603" t="s">
        <v>1954</v>
      </c>
      <c r="D36" s="1603"/>
      <c r="E36" s="1603"/>
      <c r="F36" s="1603"/>
      <c r="G36" s="1603"/>
    </row>
    <row r="37" spans="2:10" ht="21" customHeight="1" x14ac:dyDescent="0.25">
      <c r="B37" s="260" t="s">
        <v>307</v>
      </c>
      <c r="C37" s="1603"/>
      <c r="D37" s="1603"/>
      <c r="E37" s="1603"/>
      <c r="F37" s="1603"/>
      <c r="G37" s="1603"/>
      <c r="J37" s="29"/>
    </row>
    <row r="38" spans="2:10" ht="21" customHeight="1" x14ac:dyDescent="0.25">
      <c r="B38" s="260" t="s">
        <v>308</v>
      </c>
      <c r="C38" s="1396" t="s">
        <v>1959</v>
      </c>
      <c r="D38" s="1603"/>
      <c r="E38" s="1603"/>
      <c r="F38" s="1603"/>
      <c r="G38" s="1603"/>
    </row>
    <row r="39" spans="2:10" ht="21" customHeight="1" x14ac:dyDescent="0.25">
      <c r="B39" s="260" t="s">
        <v>309</v>
      </c>
      <c r="C39" s="1603" t="s">
        <v>3631</v>
      </c>
      <c r="D39" s="1603"/>
      <c r="E39" s="1603"/>
      <c r="F39" s="1603"/>
      <c r="G39" s="1603"/>
    </row>
    <row r="40" spans="2:10" ht="21" customHeight="1" x14ac:dyDescent="0.25">
      <c r="B40" s="1592"/>
      <c r="C40" s="1592"/>
      <c r="D40" s="1592"/>
      <c r="E40" s="29"/>
      <c r="F40" s="34"/>
      <c r="G40" s="34"/>
    </row>
    <row r="41" spans="2:10" ht="21" customHeight="1" x14ac:dyDescent="0.25">
      <c r="B41" s="1579" t="s">
        <v>310</v>
      </c>
      <c r="C41" s="1579"/>
      <c r="D41" s="1579"/>
      <c r="E41" s="1579"/>
      <c r="F41" s="1579"/>
      <c r="G41" s="1579"/>
    </row>
    <row r="42" spans="2:10" ht="21" customHeight="1" x14ac:dyDescent="0.25">
      <c r="B42" s="49"/>
      <c r="C42" s="49"/>
      <c r="D42" s="49"/>
      <c r="E42" s="29"/>
      <c r="F42" s="29"/>
      <c r="G42" s="29"/>
    </row>
    <row r="43" spans="2:10" ht="31.5" x14ac:dyDescent="0.25">
      <c r="B43" s="260" t="s">
        <v>311</v>
      </c>
      <c r="C43" s="1603" t="s">
        <v>3819</v>
      </c>
      <c r="D43" s="1603"/>
      <c r="E43" s="1603"/>
      <c r="F43" s="1603"/>
      <c r="G43" s="1603"/>
    </row>
    <row r="44" spans="2:10" ht="31.5" x14ac:dyDescent="0.25">
      <c r="B44" s="260" t="s">
        <v>312</v>
      </c>
      <c r="C44" s="1605"/>
      <c r="D44" s="1605"/>
      <c r="E44" s="1605"/>
      <c r="F44" s="1605"/>
      <c r="G44" s="1605"/>
    </row>
    <row r="45" spans="2:10" ht="21" customHeight="1" x14ac:dyDescent="0.25">
      <c r="B45" s="260" t="s">
        <v>313</v>
      </c>
      <c r="C45" s="1603"/>
      <c r="D45" s="1603"/>
      <c r="E45" s="1603"/>
      <c r="F45" s="1603"/>
      <c r="G45" s="1603"/>
    </row>
    <row r="46" spans="2:10" ht="21" customHeight="1" x14ac:dyDescent="0.25">
      <c r="B46" s="50"/>
      <c r="C46" s="51"/>
      <c r="D46" s="52"/>
      <c r="E46" s="29"/>
      <c r="F46" s="47"/>
      <c r="G46" s="47"/>
    </row>
    <row r="47" spans="2:10" ht="21" customHeight="1" x14ac:dyDescent="0.25">
      <c r="B47" s="1589" t="s">
        <v>314</v>
      </c>
      <c r="C47" s="1589"/>
      <c r="D47" s="1589"/>
      <c r="E47" s="1589"/>
      <c r="F47" s="1589"/>
      <c r="G47" s="1589"/>
    </row>
    <row r="48" spans="2:10" ht="21" customHeight="1" x14ac:dyDescent="0.25">
      <c r="B48" s="53"/>
      <c r="C48" s="53"/>
      <c r="D48" s="53"/>
      <c r="E48" s="29"/>
      <c r="F48" s="47"/>
      <c r="G48" s="54"/>
    </row>
    <row r="49" spans="2:7" ht="34.5" customHeight="1" x14ac:dyDescent="0.25">
      <c r="B49" s="270" t="s">
        <v>315</v>
      </c>
      <c r="C49" s="1622">
        <v>2019</v>
      </c>
      <c r="D49" s="1622"/>
      <c r="E49" s="1622"/>
      <c r="F49" s="1622"/>
      <c r="G49" s="1622"/>
    </row>
    <row r="50" spans="2:7" ht="31.5" x14ac:dyDescent="0.25">
      <c r="B50" s="271" t="s">
        <v>316</v>
      </c>
      <c r="C50" s="1623"/>
      <c r="D50" s="1623"/>
      <c r="E50" s="1623"/>
      <c r="F50" s="1623"/>
      <c r="G50" s="1623"/>
    </row>
    <row r="51" spans="2:7" ht="21" customHeight="1" x14ac:dyDescent="0.25">
      <c r="B51" s="271" t="s">
        <v>317</v>
      </c>
      <c r="C51" s="1622"/>
      <c r="D51" s="1622"/>
      <c r="E51" s="1622"/>
      <c r="F51" s="1622"/>
      <c r="G51" s="1622"/>
    </row>
    <row r="52" spans="2:7" ht="35.25" customHeight="1" x14ac:dyDescent="0.25">
      <c r="B52" s="271" t="s">
        <v>318</v>
      </c>
      <c r="C52" s="1622" t="s">
        <v>3818</v>
      </c>
      <c r="D52" s="1622"/>
      <c r="E52" s="1622"/>
      <c r="F52" s="1622"/>
      <c r="G52" s="1622"/>
    </row>
    <row r="53" spans="2:7" ht="21" customHeight="1" x14ac:dyDescent="0.25">
      <c r="B53" s="29"/>
      <c r="C53" s="29"/>
      <c r="D53" s="29"/>
      <c r="E53" s="29"/>
      <c r="F53" s="47"/>
      <c r="G53" s="47"/>
    </row>
    <row r="112" spans="1:10" ht="21" customHeight="1" x14ac:dyDescent="0.25">
      <c r="A112" s="68"/>
      <c r="B112" s="1645" t="s">
        <v>271</v>
      </c>
      <c r="C112" s="1645"/>
      <c r="D112" s="1645"/>
      <c r="E112" s="1645"/>
      <c r="F112" s="1645"/>
      <c r="G112" s="68"/>
      <c r="H112" s="68"/>
      <c r="I112" s="68"/>
      <c r="J112" s="68"/>
    </row>
    <row r="113" spans="1:12" ht="21" customHeight="1" x14ac:dyDescent="0.25">
      <c r="A113" s="337" t="s">
        <v>321</v>
      </c>
      <c r="B113" s="337" t="s">
        <v>272</v>
      </c>
      <c r="C113" s="337" t="s">
        <v>273</v>
      </c>
      <c r="D113" s="337" t="s">
        <v>274</v>
      </c>
      <c r="E113" s="338" t="s">
        <v>322</v>
      </c>
      <c r="F113" s="338" t="s">
        <v>276</v>
      </c>
      <c r="G113" s="337" t="s">
        <v>283</v>
      </c>
      <c r="H113" s="337" t="s">
        <v>286</v>
      </c>
      <c r="I113" s="337" t="s">
        <v>323</v>
      </c>
      <c r="J113" s="337" t="s">
        <v>301</v>
      </c>
      <c r="K113" s="31"/>
      <c r="L113" s="31"/>
    </row>
    <row r="114" spans="1:12" ht="21" customHeight="1" x14ac:dyDescent="0.25">
      <c r="A114" s="68" t="s">
        <v>324</v>
      </c>
      <c r="B114" s="339" t="s">
        <v>325</v>
      </c>
      <c r="C114" s="339" t="s">
        <v>326</v>
      </c>
      <c r="D114" s="339" t="s">
        <v>87</v>
      </c>
      <c r="E114" s="339" t="s">
        <v>2334</v>
      </c>
      <c r="F114" s="68" t="s">
        <v>2335</v>
      </c>
      <c r="G114" s="68" t="s">
        <v>2</v>
      </c>
      <c r="H114" s="68" t="s">
        <v>329</v>
      </c>
      <c r="I114" s="68" t="s">
        <v>330</v>
      </c>
      <c r="J114" s="68" t="s">
        <v>331</v>
      </c>
    </row>
    <row r="115" spans="1:12" ht="21" customHeight="1" x14ac:dyDescent="0.25">
      <c r="A115" s="68" t="s">
        <v>269</v>
      </c>
      <c r="B115" s="339" t="s">
        <v>47</v>
      </c>
      <c r="C115" s="339" t="s">
        <v>332</v>
      </c>
      <c r="D115" s="339" t="s">
        <v>333</v>
      </c>
      <c r="E115" s="339" t="s">
        <v>2336</v>
      </c>
      <c r="F115" s="68" t="s">
        <v>2337</v>
      </c>
      <c r="G115" s="68" t="s">
        <v>0</v>
      </c>
      <c r="H115" s="68" t="s">
        <v>287</v>
      </c>
      <c r="I115" s="68" t="s">
        <v>336</v>
      </c>
      <c r="J115" s="68" t="s">
        <v>302</v>
      </c>
    </row>
    <row r="116" spans="1:12" ht="21" customHeight="1" x14ac:dyDescent="0.25">
      <c r="A116" s="68"/>
      <c r="B116" s="339" t="s">
        <v>25</v>
      </c>
      <c r="C116" s="339" t="s">
        <v>337</v>
      </c>
      <c r="D116" s="339" t="s">
        <v>338</v>
      </c>
      <c r="E116" s="339" t="s">
        <v>2338</v>
      </c>
      <c r="F116" s="68" t="s">
        <v>2339</v>
      </c>
      <c r="G116" s="68" t="s">
        <v>341</v>
      </c>
      <c r="H116" s="68" t="s">
        <v>342</v>
      </c>
      <c r="I116" s="68" t="s">
        <v>343</v>
      </c>
      <c r="J116" s="68"/>
    </row>
    <row r="117" spans="1:12" ht="21" customHeight="1" x14ac:dyDescent="0.25">
      <c r="A117" s="68"/>
      <c r="B117" s="339" t="s">
        <v>2340</v>
      </c>
      <c r="C117" s="339" t="s">
        <v>278</v>
      </c>
      <c r="D117" s="339" t="s">
        <v>345</v>
      </c>
      <c r="E117" s="339" t="s">
        <v>2341</v>
      </c>
      <c r="F117" s="68" t="s">
        <v>2342</v>
      </c>
      <c r="G117" s="68"/>
      <c r="H117" s="68" t="s">
        <v>347</v>
      </c>
      <c r="I117" s="68" t="s">
        <v>348</v>
      </c>
      <c r="J117" s="68"/>
    </row>
    <row r="118" spans="1:12" ht="21" customHeight="1" x14ac:dyDescent="0.25">
      <c r="A118" s="68"/>
      <c r="B118" s="339" t="s">
        <v>349</v>
      </c>
      <c r="C118" s="339" t="s">
        <v>350</v>
      </c>
      <c r="D118" s="339" t="s">
        <v>351</v>
      </c>
      <c r="E118" s="339" t="s">
        <v>2343</v>
      </c>
      <c r="F118" s="68" t="s">
        <v>2344</v>
      </c>
      <c r="G118" s="68"/>
      <c r="H118" s="68" t="s">
        <v>354</v>
      </c>
      <c r="I118" s="68" t="s">
        <v>300</v>
      </c>
      <c r="J118" s="68"/>
    </row>
    <row r="119" spans="1:12" ht="21" customHeight="1" x14ac:dyDescent="0.25">
      <c r="A119" s="68"/>
      <c r="B119" s="339" t="s">
        <v>355</v>
      </c>
      <c r="C119" s="339" t="s">
        <v>356</v>
      </c>
      <c r="D119" s="339" t="s">
        <v>357</v>
      </c>
      <c r="E119" s="339" t="s">
        <v>2345</v>
      </c>
      <c r="F119" s="68" t="s">
        <v>1600</v>
      </c>
      <c r="G119" s="68"/>
      <c r="H119" s="68"/>
      <c r="I119" s="68" t="s">
        <v>360</v>
      </c>
      <c r="J119" s="68"/>
    </row>
    <row r="120" spans="1:12" ht="21" customHeight="1" x14ac:dyDescent="0.25">
      <c r="A120" s="68"/>
      <c r="B120" s="68"/>
      <c r="C120" s="339" t="s">
        <v>2346</v>
      </c>
      <c r="D120" s="339" t="s">
        <v>362</v>
      </c>
      <c r="E120" s="339" t="s">
        <v>2347</v>
      </c>
      <c r="F120" s="68" t="s">
        <v>2348</v>
      </c>
      <c r="G120" s="68"/>
      <c r="H120" s="68"/>
      <c r="I120" s="68" t="s">
        <v>365</v>
      </c>
      <c r="J120" s="68"/>
    </row>
    <row r="121" spans="1:12" ht="21" customHeight="1" x14ac:dyDescent="0.25">
      <c r="A121" s="68"/>
      <c r="B121" s="68"/>
      <c r="C121" s="339" t="s">
        <v>366</v>
      </c>
      <c r="D121" s="339" t="s">
        <v>367</v>
      </c>
      <c r="E121" s="339" t="s">
        <v>2349</v>
      </c>
      <c r="F121" s="68" t="s">
        <v>2350</v>
      </c>
      <c r="G121" s="68"/>
      <c r="H121" s="68"/>
      <c r="I121" s="68" t="s">
        <v>370</v>
      </c>
      <c r="J121" s="68"/>
    </row>
    <row r="122" spans="1:12" ht="21" customHeight="1" x14ac:dyDescent="0.25">
      <c r="A122" s="68"/>
      <c r="B122" s="68"/>
      <c r="C122" s="339" t="s">
        <v>48</v>
      </c>
      <c r="D122" s="339" t="s">
        <v>99</v>
      </c>
      <c r="E122" s="339" t="s">
        <v>2351</v>
      </c>
      <c r="F122" s="68" t="s">
        <v>2352</v>
      </c>
      <c r="G122" s="68"/>
      <c r="H122" s="68"/>
      <c r="I122" s="68"/>
      <c r="J122" s="68"/>
    </row>
    <row r="123" spans="1:12" ht="21" customHeight="1" x14ac:dyDescent="0.25">
      <c r="A123" s="68"/>
      <c r="B123" s="68"/>
      <c r="C123" s="339" t="s">
        <v>373</v>
      </c>
      <c r="D123" s="339" t="s">
        <v>2353</v>
      </c>
      <c r="E123" s="339" t="s">
        <v>2354</v>
      </c>
      <c r="F123" s="68" t="s">
        <v>2355</v>
      </c>
      <c r="G123" s="68"/>
      <c r="H123" s="68"/>
      <c r="I123" s="68"/>
      <c r="J123" s="68"/>
    </row>
    <row r="124" spans="1:12" ht="21" customHeight="1" x14ac:dyDescent="0.25">
      <c r="A124" s="68"/>
      <c r="B124" s="68"/>
      <c r="C124" s="339" t="s">
        <v>377</v>
      </c>
      <c r="D124" s="339" t="s">
        <v>378</v>
      </c>
      <c r="E124" s="339" t="s">
        <v>2356</v>
      </c>
      <c r="F124" s="68" t="s">
        <v>2357</v>
      </c>
      <c r="G124" s="68"/>
      <c r="H124" s="68"/>
      <c r="I124" s="68"/>
      <c r="J124" s="68"/>
    </row>
    <row r="125" spans="1:12" ht="21" customHeight="1" x14ac:dyDescent="0.25">
      <c r="A125" s="68"/>
      <c r="B125" s="68"/>
      <c r="C125" s="339" t="s">
        <v>381</v>
      </c>
      <c r="D125" s="339" t="s">
        <v>382</v>
      </c>
      <c r="E125" s="339" t="s">
        <v>2358</v>
      </c>
      <c r="F125" s="68" t="s">
        <v>2359</v>
      </c>
      <c r="G125" s="68"/>
      <c r="H125" s="68"/>
      <c r="I125" s="68"/>
      <c r="J125" s="68"/>
    </row>
    <row r="126" spans="1:12" ht="21" customHeight="1" x14ac:dyDescent="0.25">
      <c r="A126" s="68"/>
      <c r="B126" s="68"/>
      <c r="C126" s="339" t="s">
        <v>385</v>
      </c>
      <c r="D126" s="339" t="s">
        <v>386</v>
      </c>
      <c r="E126" s="339" t="s">
        <v>2360</v>
      </c>
      <c r="F126" s="68" t="s">
        <v>2361</v>
      </c>
      <c r="G126" s="68"/>
      <c r="H126" s="68"/>
      <c r="I126" s="68"/>
      <c r="J126" s="68"/>
    </row>
    <row r="127" spans="1:12" ht="21" customHeight="1" x14ac:dyDescent="0.25">
      <c r="A127" s="68"/>
      <c r="B127" s="68"/>
      <c r="C127" s="339" t="s">
        <v>389</v>
      </c>
      <c r="D127" s="339" t="s">
        <v>2362</v>
      </c>
      <c r="E127" s="339" t="s">
        <v>2363</v>
      </c>
      <c r="F127" s="68" t="s">
        <v>2364</v>
      </c>
      <c r="G127" s="68"/>
      <c r="H127" s="68"/>
      <c r="I127" s="68"/>
      <c r="J127" s="68"/>
    </row>
    <row r="128" spans="1:12" ht="21" customHeight="1" x14ac:dyDescent="0.25">
      <c r="A128" s="68"/>
      <c r="B128" s="68"/>
      <c r="C128" s="339" t="s">
        <v>392</v>
      </c>
      <c r="D128" s="339" t="s">
        <v>2365</v>
      </c>
      <c r="E128" s="339" t="s">
        <v>2366</v>
      </c>
      <c r="F128" s="68" t="s">
        <v>2367</v>
      </c>
      <c r="G128" s="68"/>
      <c r="H128" s="68"/>
      <c r="I128" s="68"/>
      <c r="J128" s="68"/>
    </row>
    <row r="129" spans="1:10" ht="21" customHeight="1" x14ac:dyDescent="0.25">
      <c r="A129" s="68"/>
      <c r="B129" s="68"/>
      <c r="C129" s="339" t="s">
        <v>50</v>
      </c>
      <c r="D129" s="339" t="s">
        <v>396</v>
      </c>
      <c r="E129" s="339" t="s">
        <v>2368</v>
      </c>
      <c r="F129" s="68" t="s">
        <v>2369</v>
      </c>
      <c r="G129" s="68"/>
      <c r="H129" s="68"/>
      <c r="I129" s="68"/>
      <c r="J129" s="68"/>
    </row>
    <row r="130" spans="1:10" ht="21" customHeight="1" x14ac:dyDescent="0.25">
      <c r="A130" s="68"/>
      <c r="B130" s="68"/>
      <c r="C130" s="339" t="s">
        <v>399</v>
      </c>
      <c r="D130" s="339" t="s">
        <v>400</v>
      </c>
      <c r="E130" s="339" t="s">
        <v>2370</v>
      </c>
      <c r="F130" s="68" t="s">
        <v>2371</v>
      </c>
      <c r="G130" s="68"/>
      <c r="H130" s="68"/>
      <c r="I130" s="68"/>
      <c r="J130" s="68"/>
    </row>
    <row r="131" spans="1:10" ht="21" customHeight="1" x14ac:dyDescent="0.25">
      <c r="A131" s="68"/>
      <c r="B131" s="68"/>
      <c r="C131" s="339" t="s">
        <v>403</v>
      </c>
      <c r="D131" s="339" t="s">
        <v>404</v>
      </c>
      <c r="E131" s="339" t="s">
        <v>2372</v>
      </c>
      <c r="F131" s="68" t="s">
        <v>2373</v>
      </c>
      <c r="G131" s="68"/>
      <c r="H131" s="68"/>
      <c r="I131" s="68"/>
      <c r="J131" s="68"/>
    </row>
    <row r="132" spans="1:10" ht="21" customHeight="1" x14ac:dyDescent="0.25">
      <c r="A132" s="68"/>
      <c r="B132" s="68"/>
      <c r="C132" s="339" t="s">
        <v>407</v>
      </c>
      <c r="D132" s="339" t="s">
        <v>408</v>
      </c>
      <c r="E132" s="339" t="s">
        <v>2374</v>
      </c>
      <c r="F132" s="68" t="s">
        <v>2375</v>
      </c>
      <c r="G132" s="68"/>
      <c r="H132" s="68"/>
      <c r="I132" s="68"/>
      <c r="J132" s="68"/>
    </row>
    <row r="133" spans="1:10" ht="21" customHeight="1" x14ac:dyDescent="0.25">
      <c r="A133" s="68"/>
      <c r="B133" s="68"/>
      <c r="C133" s="339" t="s">
        <v>411</v>
      </c>
      <c r="D133" s="339" t="s">
        <v>412</v>
      </c>
      <c r="E133" s="339" t="s">
        <v>2376</v>
      </c>
      <c r="F133" s="68" t="s">
        <v>2377</v>
      </c>
      <c r="G133" s="68"/>
      <c r="H133" s="68"/>
      <c r="I133" s="68"/>
      <c r="J133" s="68"/>
    </row>
    <row r="134" spans="1:10" ht="21" customHeight="1" x14ac:dyDescent="0.25">
      <c r="A134" s="68"/>
      <c r="B134" s="68"/>
      <c r="C134" s="339" t="s">
        <v>415</v>
      </c>
      <c r="D134" s="339" t="s">
        <v>416</v>
      </c>
      <c r="E134" s="339" t="s">
        <v>2378</v>
      </c>
      <c r="F134" s="68" t="s">
        <v>2379</v>
      </c>
      <c r="G134" s="68"/>
      <c r="H134" s="68"/>
      <c r="I134" s="68"/>
      <c r="J134" s="68"/>
    </row>
    <row r="135" spans="1:10" ht="21" customHeight="1" x14ac:dyDescent="0.25">
      <c r="A135" s="68"/>
      <c r="B135" s="68"/>
      <c r="C135" s="68"/>
      <c r="D135" s="339" t="s">
        <v>419</v>
      </c>
      <c r="E135" s="339" t="s">
        <v>2380</v>
      </c>
      <c r="F135" s="68" t="s">
        <v>2381</v>
      </c>
      <c r="G135" s="68"/>
      <c r="H135" s="68"/>
      <c r="I135" s="68"/>
      <c r="J135" s="68"/>
    </row>
    <row r="136" spans="1:10" ht="21" customHeight="1" x14ac:dyDescent="0.25">
      <c r="A136" s="68"/>
      <c r="B136" s="68"/>
      <c r="C136" s="68"/>
      <c r="D136" s="339" t="s">
        <v>422</v>
      </c>
      <c r="E136" s="339" t="s">
        <v>2382</v>
      </c>
      <c r="F136" s="68" t="s">
        <v>402</v>
      </c>
      <c r="G136" s="68"/>
      <c r="H136" s="68"/>
      <c r="I136" s="68"/>
      <c r="J136" s="68"/>
    </row>
    <row r="137" spans="1:10" ht="21" customHeight="1" x14ac:dyDescent="0.25">
      <c r="A137" s="68"/>
      <c r="B137" s="68"/>
      <c r="C137" s="68"/>
      <c r="D137" s="339" t="s">
        <v>425</v>
      </c>
      <c r="E137" s="339" t="s">
        <v>2383</v>
      </c>
      <c r="F137" s="68" t="s">
        <v>2384</v>
      </c>
      <c r="G137" s="68"/>
      <c r="H137" s="68"/>
      <c r="I137" s="68"/>
      <c r="J137" s="68"/>
    </row>
    <row r="138" spans="1:10" ht="21" customHeight="1" x14ac:dyDescent="0.25">
      <c r="A138" s="68"/>
      <c r="B138" s="68"/>
      <c r="C138" s="68"/>
      <c r="D138" s="339" t="s">
        <v>428</v>
      </c>
      <c r="E138" s="339" t="s">
        <v>2385</v>
      </c>
      <c r="F138" s="68" t="s">
        <v>2386</v>
      </c>
      <c r="G138" s="68"/>
      <c r="H138" s="68"/>
      <c r="I138" s="68"/>
      <c r="J138" s="68"/>
    </row>
    <row r="139" spans="1:10" ht="21" customHeight="1" x14ac:dyDescent="0.25">
      <c r="A139" s="68"/>
      <c r="B139" s="68"/>
      <c r="C139" s="68"/>
      <c r="D139" s="339" t="s">
        <v>431</v>
      </c>
      <c r="E139" s="339" t="s">
        <v>2387</v>
      </c>
      <c r="F139" s="68" t="s">
        <v>2388</v>
      </c>
      <c r="G139" s="68"/>
      <c r="H139" s="68"/>
      <c r="I139" s="68"/>
      <c r="J139" s="68"/>
    </row>
    <row r="140" spans="1:10" ht="21" customHeight="1" x14ac:dyDescent="0.25">
      <c r="A140" s="68"/>
      <c r="B140" s="68"/>
      <c r="C140" s="68"/>
      <c r="D140" s="339" t="s">
        <v>433</v>
      </c>
      <c r="E140" s="339" t="s">
        <v>2389</v>
      </c>
      <c r="F140" s="68" t="s">
        <v>2390</v>
      </c>
      <c r="G140" s="68"/>
      <c r="H140" s="68"/>
      <c r="I140" s="68"/>
      <c r="J140" s="68"/>
    </row>
    <row r="141" spans="1:10" ht="21" customHeight="1" x14ac:dyDescent="0.25">
      <c r="A141" s="68"/>
      <c r="B141" s="68"/>
      <c r="C141" s="68"/>
      <c r="D141" s="339" t="s">
        <v>436</v>
      </c>
      <c r="E141" s="339" t="s">
        <v>2391</v>
      </c>
      <c r="F141" s="68" t="s">
        <v>2392</v>
      </c>
      <c r="G141" s="68"/>
      <c r="H141" s="68"/>
      <c r="I141" s="68"/>
      <c r="J141" s="68"/>
    </row>
    <row r="142" spans="1:10" ht="21" customHeight="1" x14ac:dyDescent="0.25">
      <c r="A142" s="68"/>
      <c r="B142" s="68"/>
      <c r="C142" s="68"/>
      <c r="D142" s="339" t="s">
        <v>439</v>
      </c>
      <c r="E142" s="339" t="s">
        <v>2393</v>
      </c>
      <c r="F142" s="68" t="s">
        <v>2394</v>
      </c>
      <c r="G142" s="68"/>
      <c r="H142" s="68"/>
      <c r="I142" s="68"/>
      <c r="J142" s="68"/>
    </row>
    <row r="143" spans="1:10" ht="21" customHeight="1" x14ac:dyDescent="0.25">
      <c r="A143" s="68"/>
      <c r="B143" s="68"/>
      <c r="C143" s="68"/>
      <c r="D143" s="339" t="s">
        <v>441</v>
      </c>
      <c r="E143" s="339" t="s">
        <v>2395</v>
      </c>
      <c r="F143" s="68" t="s">
        <v>421</v>
      </c>
      <c r="G143" s="68"/>
      <c r="H143" s="68"/>
      <c r="I143" s="68"/>
      <c r="J143" s="68"/>
    </row>
    <row r="144" spans="1:10" ht="21" customHeight="1" x14ac:dyDescent="0.25">
      <c r="A144" s="68"/>
      <c r="B144" s="68"/>
      <c r="C144" s="68"/>
      <c r="D144" s="339" t="s">
        <v>53</v>
      </c>
      <c r="E144" s="339" t="s">
        <v>2396</v>
      </c>
      <c r="F144" s="68" t="s">
        <v>2397</v>
      </c>
      <c r="G144" s="68"/>
      <c r="H144" s="68"/>
      <c r="I144" s="68"/>
      <c r="J144" s="68"/>
    </row>
    <row r="145" spans="1:10" ht="21" customHeight="1" x14ac:dyDescent="0.25">
      <c r="A145" s="68"/>
      <c r="B145" s="68"/>
      <c r="C145" s="68"/>
      <c r="D145" s="339" t="s">
        <v>446</v>
      </c>
      <c r="E145" s="339" t="s">
        <v>2398</v>
      </c>
      <c r="F145" s="68" t="s">
        <v>2399</v>
      </c>
      <c r="G145" s="68"/>
      <c r="H145" s="68"/>
      <c r="I145" s="68"/>
      <c r="J145" s="68"/>
    </row>
    <row r="146" spans="1:10" ht="21" customHeight="1" x14ac:dyDescent="0.25">
      <c r="A146" s="68"/>
      <c r="B146" s="68"/>
      <c r="C146" s="68"/>
      <c r="D146" s="339" t="s">
        <v>449</v>
      </c>
      <c r="E146" s="339" t="s">
        <v>2400</v>
      </c>
      <c r="F146" s="68" t="s">
        <v>2401</v>
      </c>
      <c r="G146" s="68"/>
      <c r="H146" s="68"/>
      <c r="I146" s="68"/>
      <c r="J146" s="68"/>
    </row>
    <row r="147" spans="1:10" ht="21" customHeight="1" x14ac:dyDescent="0.25">
      <c r="A147" s="68"/>
      <c r="B147" s="68"/>
      <c r="C147" s="68"/>
      <c r="D147" s="339" t="s">
        <v>452</v>
      </c>
      <c r="E147" s="339" t="s">
        <v>2402</v>
      </c>
      <c r="F147" s="68" t="s">
        <v>430</v>
      </c>
      <c r="G147" s="68"/>
      <c r="H147" s="68"/>
      <c r="I147" s="68"/>
      <c r="J147" s="68"/>
    </row>
    <row r="148" spans="1:10" ht="21" customHeight="1" x14ac:dyDescent="0.25">
      <c r="A148" s="68"/>
      <c r="B148" s="68"/>
      <c r="C148" s="68"/>
      <c r="D148" s="339" t="s">
        <v>455</v>
      </c>
      <c r="E148" s="339" t="s">
        <v>2403</v>
      </c>
      <c r="F148" s="68" t="s">
        <v>2404</v>
      </c>
      <c r="G148" s="68"/>
      <c r="H148" s="68"/>
      <c r="I148" s="68"/>
      <c r="J148" s="68"/>
    </row>
    <row r="149" spans="1:10" ht="21" customHeight="1" x14ac:dyDescent="0.25">
      <c r="A149" s="68"/>
      <c r="B149" s="68"/>
      <c r="C149" s="68"/>
      <c r="D149" s="339" t="s">
        <v>458</v>
      </c>
      <c r="E149" s="339" t="s">
        <v>2405</v>
      </c>
      <c r="F149" s="68" t="s">
        <v>432</v>
      </c>
      <c r="G149" s="68"/>
      <c r="H149" s="68"/>
      <c r="I149" s="68"/>
      <c r="J149" s="68"/>
    </row>
    <row r="150" spans="1:10" ht="21" customHeight="1" x14ac:dyDescent="0.25">
      <c r="A150" s="68"/>
      <c r="B150" s="68"/>
      <c r="C150" s="68"/>
      <c r="D150" s="339" t="s">
        <v>461</v>
      </c>
      <c r="E150" s="339" t="s">
        <v>2406</v>
      </c>
      <c r="F150" s="68" t="s">
        <v>2407</v>
      </c>
      <c r="G150" s="68"/>
      <c r="H150" s="68"/>
      <c r="I150" s="68"/>
      <c r="J150" s="68"/>
    </row>
    <row r="151" spans="1:10" ht="21" customHeight="1" x14ac:dyDescent="0.25">
      <c r="A151" s="68"/>
      <c r="B151" s="68"/>
      <c r="C151" s="68"/>
      <c r="D151" s="339" t="s">
        <v>464</v>
      </c>
      <c r="E151" s="339" t="s">
        <v>2408</v>
      </c>
      <c r="F151" s="68" t="s">
        <v>435</v>
      </c>
      <c r="G151" s="68"/>
      <c r="H151" s="68"/>
      <c r="I151" s="68"/>
      <c r="J151" s="68"/>
    </row>
    <row r="152" spans="1:10" ht="21" customHeight="1" x14ac:dyDescent="0.25">
      <c r="A152" s="68"/>
      <c r="B152" s="68"/>
      <c r="C152" s="68"/>
      <c r="D152" s="339" t="s">
        <v>467</v>
      </c>
      <c r="E152" s="339" t="s">
        <v>2409</v>
      </c>
      <c r="F152" s="68" t="s">
        <v>438</v>
      </c>
      <c r="G152" s="68"/>
      <c r="H152" s="68"/>
      <c r="I152" s="68"/>
      <c r="J152" s="68"/>
    </row>
    <row r="153" spans="1:10" ht="21" customHeight="1" x14ac:dyDescent="0.25">
      <c r="A153" s="68"/>
      <c r="B153" s="68"/>
      <c r="C153" s="68"/>
      <c r="D153" s="339" t="s">
        <v>470</v>
      </c>
      <c r="E153" s="339" t="s">
        <v>2410</v>
      </c>
      <c r="F153" s="68" t="s">
        <v>2411</v>
      </c>
      <c r="G153" s="68"/>
      <c r="H153" s="68"/>
      <c r="I153" s="68"/>
      <c r="J153" s="68"/>
    </row>
    <row r="154" spans="1:10" ht="21" customHeight="1" x14ac:dyDescent="0.25">
      <c r="A154" s="68"/>
      <c r="B154" s="68"/>
      <c r="C154" s="68"/>
      <c r="D154" s="339" t="s">
        <v>473</v>
      </c>
      <c r="E154" s="339" t="s">
        <v>2412</v>
      </c>
      <c r="F154" s="68" t="s">
        <v>440</v>
      </c>
      <c r="G154" s="68"/>
      <c r="H154" s="68"/>
      <c r="I154" s="68"/>
      <c r="J154" s="68"/>
    </row>
    <row r="155" spans="1:10" ht="21" customHeight="1" x14ac:dyDescent="0.25">
      <c r="A155" s="68"/>
      <c r="B155" s="68"/>
      <c r="C155" s="68"/>
      <c r="D155" s="339" t="s">
        <v>476</v>
      </c>
      <c r="E155" s="339" t="s">
        <v>2413</v>
      </c>
      <c r="F155" s="68" t="s">
        <v>2414</v>
      </c>
      <c r="G155" s="68"/>
      <c r="H155" s="68"/>
      <c r="I155" s="68"/>
      <c r="J155" s="68"/>
    </row>
    <row r="156" spans="1:10" ht="21" customHeight="1" x14ac:dyDescent="0.25">
      <c r="A156" s="68"/>
      <c r="B156" s="68"/>
      <c r="C156" s="68"/>
      <c r="D156" s="339" t="s">
        <v>479</v>
      </c>
      <c r="E156" s="339" t="s">
        <v>2415</v>
      </c>
      <c r="F156" s="68" t="s">
        <v>443</v>
      </c>
      <c r="G156" s="68"/>
      <c r="H156" s="68"/>
      <c r="I156" s="68"/>
      <c r="J156" s="68"/>
    </row>
    <row r="157" spans="1:10" ht="21" customHeight="1" x14ac:dyDescent="0.25">
      <c r="A157" s="68"/>
      <c r="B157" s="68"/>
      <c r="C157" s="68"/>
      <c r="D157" s="339" t="s">
        <v>56</v>
      </c>
      <c r="E157" s="339" t="s">
        <v>2416</v>
      </c>
      <c r="F157" s="68" t="s">
        <v>445</v>
      </c>
      <c r="G157" s="68"/>
      <c r="H157" s="68"/>
      <c r="I157" s="68"/>
      <c r="J157" s="68"/>
    </row>
    <row r="158" spans="1:10" ht="21" customHeight="1" x14ac:dyDescent="0.25">
      <c r="A158" s="68"/>
      <c r="B158" s="68"/>
      <c r="C158" s="68"/>
      <c r="D158" s="339" t="s">
        <v>484</v>
      </c>
      <c r="E158" s="339" t="s">
        <v>2417</v>
      </c>
      <c r="F158" s="68" t="s">
        <v>448</v>
      </c>
      <c r="G158" s="68"/>
      <c r="H158" s="68"/>
      <c r="I158" s="68"/>
      <c r="J158" s="68"/>
    </row>
    <row r="159" spans="1:10" ht="21" customHeight="1" x14ac:dyDescent="0.25">
      <c r="A159" s="68"/>
      <c r="B159" s="68"/>
      <c r="C159" s="68"/>
      <c r="D159" s="339" t="s">
        <v>45</v>
      </c>
      <c r="E159" s="339" t="s">
        <v>2418</v>
      </c>
      <c r="F159" s="68" t="s">
        <v>451</v>
      </c>
      <c r="G159" s="68"/>
      <c r="H159" s="68"/>
      <c r="I159" s="68"/>
      <c r="J159" s="68"/>
    </row>
    <row r="160" spans="1:10" ht="21" customHeight="1" x14ac:dyDescent="0.25">
      <c r="A160" s="68"/>
      <c r="B160" s="68"/>
      <c r="C160" s="68"/>
      <c r="D160" s="339" t="s">
        <v>489</v>
      </c>
      <c r="E160" s="339" t="s">
        <v>2419</v>
      </c>
      <c r="F160" s="68" t="s">
        <v>454</v>
      </c>
      <c r="G160" s="68"/>
      <c r="H160" s="68"/>
      <c r="I160" s="68"/>
      <c r="J160" s="68"/>
    </row>
    <row r="161" spans="1:10" ht="21" customHeight="1" x14ac:dyDescent="0.25">
      <c r="A161" s="68"/>
      <c r="B161" s="68"/>
      <c r="C161" s="68"/>
      <c r="D161" s="339" t="s">
        <v>492</v>
      </c>
      <c r="E161" s="339" t="s">
        <v>456</v>
      </c>
      <c r="F161" s="68" t="s">
        <v>2420</v>
      </c>
      <c r="G161" s="68"/>
      <c r="H161" s="68"/>
      <c r="I161" s="68"/>
      <c r="J161" s="68"/>
    </row>
    <row r="162" spans="1:10" ht="21" customHeight="1" x14ac:dyDescent="0.25">
      <c r="A162" s="68"/>
      <c r="B162" s="68"/>
      <c r="C162" s="68"/>
      <c r="D162" s="339" t="s">
        <v>495</v>
      </c>
      <c r="E162" s="339" t="s">
        <v>459</v>
      </c>
      <c r="F162" s="68" t="s">
        <v>460</v>
      </c>
      <c r="G162" s="68"/>
      <c r="H162" s="68"/>
      <c r="I162" s="68"/>
      <c r="J162" s="68"/>
    </row>
    <row r="163" spans="1:10" ht="21" customHeight="1" x14ac:dyDescent="0.25">
      <c r="A163" s="68"/>
      <c r="B163" s="68"/>
      <c r="C163" s="68"/>
      <c r="D163" s="339" t="s">
        <v>498</v>
      </c>
      <c r="E163" s="339" t="s">
        <v>2421</v>
      </c>
      <c r="F163" s="68" t="s">
        <v>2422</v>
      </c>
      <c r="G163" s="68"/>
      <c r="H163" s="68"/>
      <c r="I163" s="68"/>
      <c r="J163" s="68"/>
    </row>
    <row r="164" spans="1:10" ht="21" customHeight="1" x14ac:dyDescent="0.25">
      <c r="A164" s="68"/>
      <c r="B164" s="68"/>
      <c r="C164" s="68"/>
      <c r="D164" s="339" t="s">
        <v>501</v>
      </c>
      <c r="E164" s="339" t="s">
        <v>2423</v>
      </c>
      <c r="F164" s="68" t="s">
        <v>463</v>
      </c>
      <c r="G164" s="68"/>
      <c r="H164" s="68"/>
      <c r="I164" s="68"/>
      <c r="J164" s="68"/>
    </row>
    <row r="165" spans="1:10" ht="21" customHeight="1" x14ac:dyDescent="0.25">
      <c r="A165" s="68"/>
      <c r="B165" s="68"/>
      <c r="C165" s="68"/>
      <c r="D165" s="339" t="s">
        <v>504</v>
      </c>
      <c r="E165" s="339" t="s">
        <v>2424</v>
      </c>
      <c r="F165" s="68" t="s">
        <v>466</v>
      </c>
      <c r="G165" s="68"/>
      <c r="H165" s="68"/>
      <c r="I165" s="68"/>
      <c r="J165" s="68"/>
    </row>
    <row r="166" spans="1:10" ht="21" customHeight="1" x14ac:dyDescent="0.25">
      <c r="A166" s="68"/>
      <c r="B166" s="68"/>
      <c r="C166" s="68"/>
      <c r="D166" s="339" t="s">
        <v>507</v>
      </c>
      <c r="E166" s="339" t="s">
        <v>2425</v>
      </c>
      <c r="F166" s="68" t="s">
        <v>469</v>
      </c>
      <c r="G166" s="68"/>
      <c r="H166" s="68"/>
      <c r="I166" s="68"/>
      <c r="J166" s="68"/>
    </row>
    <row r="167" spans="1:10" ht="21" customHeight="1" x14ac:dyDescent="0.25">
      <c r="A167" s="68"/>
      <c r="B167" s="68"/>
      <c r="C167" s="68"/>
      <c r="D167" s="339" t="s">
        <v>510</v>
      </c>
      <c r="E167" s="339" t="s">
        <v>2426</v>
      </c>
      <c r="F167" s="68" t="s">
        <v>472</v>
      </c>
      <c r="G167" s="68"/>
      <c r="H167" s="68"/>
      <c r="I167" s="68"/>
      <c r="J167" s="68"/>
    </row>
    <row r="168" spans="1:10" ht="21" customHeight="1" x14ac:dyDescent="0.25">
      <c r="A168" s="68"/>
      <c r="B168" s="68"/>
      <c r="C168" s="68"/>
      <c r="D168" s="339" t="s">
        <v>513</v>
      </c>
      <c r="E168" s="339" t="s">
        <v>2427</v>
      </c>
      <c r="F168" s="68" t="s">
        <v>475</v>
      </c>
      <c r="G168" s="68"/>
      <c r="H168" s="68"/>
      <c r="I168" s="68"/>
      <c r="J168" s="68"/>
    </row>
    <row r="169" spans="1:10" ht="21" customHeight="1" x14ac:dyDescent="0.25">
      <c r="A169" s="68"/>
      <c r="B169" s="68"/>
      <c r="C169" s="68"/>
      <c r="D169" s="339" t="s">
        <v>516</v>
      </c>
      <c r="E169" s="339" t="s">
        <v>2428</v>
      </c>
      <c r="F169" s="68" t="s">
        <v>478</v>
      </c>
      <c r="G169" s="68"/>
      <c r="H169" s="68"/>
      <c r="I169" s="68"/>
      <c r="J169" s="68"/>
    </row>
    <row r="170" spans="1:10" ht="21" customHeight="1" x14ac:dyDescent="0.25">
      <c r="A170" s="68"/>
      <c r="B170" s="68"/>
      <c r="C170" s="68"/>
      <c r="D170" s="339" t="s">
        <v>519</v>
      </c>
      <c r="E170" s="339" t="s">
        <v>2429</v>
      </c>
      <c r="F170" s="68" t="s">
        <v>481</v>
      </c>
      <c r="G170" s="68"/>
      <c r="H170" s="68"/>
      <c r="I170" s="68"/>
      <c r="J170" s="68"/>
    </row>
    <row r="171" spans="1:10" ht="21" customHeight="1" x14ac:dyDescent="0.25">
      <c r="A171" s="68"/>
      <c r="B171" s="68"/>
      <c r="C171" s="68"/>
      <c r="D171" s="339" t="s">
        <v>522</v>
      </c>
      <c r="E171" s="339" t="s">
        <v>2430</v>
      </c>
      <c r="F171" s="68" t="s">
        <v>483</v>
      </c>
      <c r="G171" s="68"/>
      <c r="H171" s="68"/>
      <c r="I171" s="68"/>
      <c r="J171" s="68"/>
    </row>
    <row r="172" spans="1:10" ht="21" customHeight="1" x14ac:dyDescent="0.25">
      <c r="A172" s="68"/>
      <c r="B172" s="68"/>
      <c r="C172" s="68"/>
      <c r="D172" s="339" t="s">
        <v>525</v>
      </c>
      <c r="E172" s="339" t="s">
        <v>2431</v>
      </c>
      <c r="F172" s="68" t="s">
        <v>486</v>
      </c>
      <c r="G172" s="68"/>
      <c r="H172" s="68"/>
      <c r="I172" s="68"/>
      <c r="J172" s="68"/>
    </row>
    <row r="173" spans="1:10" ht="21" customHeight="1" x14ac:dyDescent="0.25">
      <c r="A173" s="68"/>
      <c r="B173" s="68"/>
      <c r="C173" s="68"/>
      <c r="D173" s="339" t="s">
        <v>528</v>
      </c>
      <c r="E173" s="339" t="s">
        <v>487</v>
      </c>
      <c r="F173" s="68" t="s">
        <v>488</v>
      </c>
      <c r="G173" s="68"/>
      <c r="H173" s="68"/>
      <c r="I173" s="68"/>
      <c r="J173" s="68"/>
    </row>
    <row r="174" spans="1:10" ht="21" customHeight="1" x14ac:dyDescent="0.25">
      <c r="A174" s="68"/>
      <c r="B174" s="68"/>
      <c r="C174" s="68"/>
      <c r="D174" s="68"/>
      <c r="E174" s="339" t="s">
        <v>490</v>
      </c>
      <c r="F174" s="68" t="s">
        <v>491</v>
      </c>
      <c r="G174" s="68"/>
      <c r="H174" s="68"/>
      <c r="I174" s="68"/>
      <c r="J174" s="68"/>
    </row>
    <row r="175" spans="1:10" ht="21" customHeight="1" x14ac:dyDescent="0.25">
      <c r="A175" s="68"/>
      <c r="B175" s="68"/>
      <c r="C175" s="68"/>
      <c r="D175" s="68"/>
      <c r="E175" s="339" t="s">
        <v>493</v>
      </c>
      <c r="F175" s="68" t="s">
        <v>494</v>
      </c>
      <c r="G175" s="68"/>
      <c r="H175" s="68"/>
      <c r="I175" s="68"/>
      <c r="J175" s="68"/>
    </row>
    <row r="176" spans="1:10" ht="21" customHeight="1" x14ac:dyDescent="0.25">
      <c r="A176" s="68"/>
      <c r="B176" s="68"/>
      <c r="C176" s="68"/>
      <c r="D176" s="68"/>
      <c r="E176" s="339" t="s">
        <v>2432</v>
      </c>
      <c r="F176" s="68" t="s">
        <v>2433</v>
      </c>
      <c r="G176" s="68"/>
      <c r="H176" s="68"/>
      <c r="I176" s="68"/>
      <c r="J176" s="68"/>
    </row>
    <row r="177" spans="1:10" ht="21" customHeight="1" x14ac:dyDescent="0.25">
      <c r="A177" s="68"/>
      <c r="B177" s="68"/>
      <c r="C177" s="68"/>
      <c r="D177" s="68"/>
      <c r="E177" s="339" t="s">
        <v>2434</v>
      </c>
      <c r="F177" s="68" t="s">
        <v>497</v>
      </c>
      <c r="G177" s="68"/>
      <c r="H177" s="68"/>
      <c r="I177" s="68"/>
      <c r="J177" s="68"/>
    </row>
    <row r="178" spans="1:10" ht="21" customHeight="1" x14ac:dyDescent="0.25">
      <c r="A178" s="68"/>
      <c r="B178" s="68"/>
      <c r="C178" s="68"/>
      <c r="D178" s="68"/>
      <c r="E178" s="339" t="s">
        <v>2435</v>
      </c>
      <c r="F178" s="68" t="s">
        <v>2436</v>
      </c>
      <c r="G178" s="68"/>
      <c r="H178" s="68"/>
      <c r="I178" s="68"/>
      <c r="J178" s="68"/>
    </row>
    <row r="179" spans="1:10" ht="21" customHeight="1" x14ac:dyDescent="0.25">
      <c r="A179" s="68"/>
      <c r="B179" s="68"/>
      <c r="C179" s="68"/>
      <c r="D179" s="68"/>
      <c r="E179" s="339" t="s">
        <v>2437</v>
      </c>
      <c r="F179" s="68" t="s">
        <v>2438</v>
      </c>
      <c r="G179" s="68"/>
      <c r="H179" s="68"/>
      <c r="I179" s="68"/>
      <c r="J179" s="68"/>
    </row>
    <row r="180" spans="1:10" ht="21" customHeight="1" x14ac:dyDescent="0.25">
      <c r="A180" s="68"/>
      <c r="B180" s="68"/>
      <c r="C180" s="68"/>
      <c r="D180" s="68"/>
      <c r="E180" s="339" t="s">
        <v>2439</v>
      </c>
      <c r="F180" s="68" t="s">
        <v>503</v>
      </c>
      <c r="G180" s="68"/>
      <c r="H180" s="68"/>
      <c r="I180" s="68"/>
      <c r="J180" s="68"/>
    </row>
    <row r="181" spans="1:10" ht="21" customHeight="1" x14ac:dyDescent="0.25">
      <c r="A181" s="68"/>
      <c r="B181" s="68"/>
      <c r="C181" s="68"/>
      <c r="D181" s="68"/>
      <c r="E181" s="339" t="s">
        <v>2440</v>
      </c>
      <c r="F181" s="68" t="s">
        <v>506</v>
      </c>
      <c r="G181" s="68"/>
      <c r="H181" s="68"/>
      <c r="I181" s="68"/>
      <c r="J181" s="68"/>
    </row>
    <row r="182" spans="1:10" ht="21" customHeight="1" x14ac:dyDescent="0.25">
      <c r="A182" s="68"/>
      <c r="B182" s="68"/>
      <c r="C182" s="68"/>
      <c r="D182" s="68"/>
      <c r="E182" s="339" t="s">
        <v>2441</v>
      </c>
      <c r="F182" s="68" t="s">
        <v>509</v>
      </c>
      <c r="G182" s="68"/>
      <c r="H182" s="68"/>
      <c r="I182" s="68"/>
      <c r="J182" s="68"/>
    </row>
    <row r="183" spans="1:10" ht="21" customHeight="1" x14ac:dyDescent="0.25">
      <c r="A183" s="68"/>
      <c r="B183" s="68"/>
      <c r="C183" s="68"/>
      <c r="D183" s="68"/>
      <c r="E183" s="339" t="s">
        <v>2442</v>
      </c>
      <c r="F183" s="68" t="s">
        <v>2443</v>
      </c>
      <c r="G183" s="68"/>
      <c r="H183" s="68"/>
      <c r="I183" s="68"/>
      <c r="J183" s="68"/>
    </row>
    <row r="184" spans="1:10" ht="21" customHeight="1" x14ac:dyDescent="0.25">
      <c r="A184" s="68"/>
      <c r="B184" s="68"/>
      <c r="C184" s="68"/>
      <c r="D184" s="68"/>
      <c r="E184" s="339" t="s">
        <v>2444</v>
      </c>
      <c r="F184" s="68" t="s">
        <v>515</v>
      </c>
      <c r="G184" s="68"/>
      <c r="H184" s="68"/>
      <c r="I184" s="68"/>
      <c r="J184" s="68"/>
    </row>
    <row r="185" spans="1:10" ht="21" customHeight="1" x14ac:dyDescent="0.25">
      <c r="A185" s="68"/>
      <c r="B185" s="68"/>
      <c r="C185" s="68"/>
      <c r="D185" s="68"/>
      <c r="E185" s="339" t="s">
        <v>2445</v>
      </c>
      <c r="F185" s="68" t="s">
        <v>2446</v>
      </c>
      <c r="G185" s="68"/>
      <c r="H185" s="68"/>
      <c r="I185" s="68"/>
      <c r="J185" s="68"/>
    </row>
    <row r="186" spans="1:10" ht="21" customHeight="1" x14ac:dyDescent="0.25">
      <c r="A186" s="68"/>
      <c r="B186" s="68"/>
      <c r="C186" s="68"/>
      <c r="D186" s="68"/>
      <c r="E186" s="339" t="s">
        <v>2447</v>
      </c>
      <c r="F186" s="68" t="s">
        <v>2448</v>
      </c>
      <c r="G186" s="68"/>
      <c r="H186" s="68"/>
      <c r="I186" s="68"/>
      <c r="J186" s="68"/>
    </row>
    <row r="187" spans="1:10" ht="21" customHeight="1" x14ac:dyDescent="0.25">
      <c r="A187" s="68"/>
      <c r="B187" s="68"/>
      <c r="C187" s="68"/>
      <c r="D187" s="68"/>
      <c r="E187" s="339" t="s">
        <v>2449</v>
      </c>
      <c r="F187" s="68" t="s">
        <v>2450</v>
      </c>
      <c r="G187" s="68"/>
      <c r="H187" s="68"/>
      <c r="I187" s="68"/>
      <c r="J187" s="68"/>
    </row>
    <row r="188" spans="1:10" ht="21" customHeight="1" x14ac:dyDescent="0.25">
      <c r="A188" s="68"/>
      <c r="B188" s="68"/>
      <c r="C188" s="68"/>
      <c r="D188" s="68"/>
      <c r="E188" s="339" t="s">
        <v>2451</v>
      </c>
      <c r="F188" s="68" t="s">
        <v>2452</v>
      </c>
      <c r="G188" s="68"/>
      <c r="H188" s="68"/>
      <c r="I188" s="68"/>
      <c r="J188" s="68"/>
    </row>
    <row r="189" spans="1:10" ht="21" customHeight="1" x14ac:dyDescent="0.25">
      <c r="A189" s="68"/>
      <c r="B189" s="68"/>
      <c r="C189" s="68"/>
      <c r="D189" s="68"/>
      <c r="E189" s="339" t="s">
        <v>2453</v>
      </c>
      <c r="F189" s="68" t="s">
        <v>2454</v>
      </c>
      <c r="G189" s="68"/>
      <c r="H189" s="68"/>
      <c r="I189" s="68"/>
      <c r="J189" s="68"/>
    </row>
    <row r="190" spans="1:10" ht="21" customHeight="1" x14ac:dyDescent="0.25">
      <c r="A190" s="68"/>
      <c r="B190" s="68"/>
      <c r="C190" s="68"/>
      <c r="D190" s="68"/>
      <c r="E190" s="339" t="s">
        <v>2455</v>
      </c>
      <c r="F190" s="68" t="s">
        <v>2456</v>
      </c>
      <c r="G190" s="68"/>
      <c r="H190" s="68"/>
      <c r="I190" s="68"/>
      <c r="J190" s="68"/>
    </row>
    <row r="191" spans="1:10" ht="21" customHeight="1" x14ac:dyDescent="0.25">
      <c r="A191" s="68"/>
      <c r="B191" s="68"/>
      <c r="C191" s="68"/>
      <c r="D191" s="68"/>
      <c r="E191" s="339" t="s">
        <v>2457</v>
      </c>
      <c r="F191" s="68" t="s">
        <v>2458</v>
      </c>
      <c r="G191" s="68"/>
      <c r="H191" s="68"/>
      <c r="I191" s="68"/>
      <c r="J191" s="68"/>
    </row>
    <row r="192" spans="1:10" ht="21" customHeight="1" x14ac:dyDescent="0.25">
      <c r="A192" s="68"/>
      <c r="B192" s="68"/>
      <c r="C192" s="68"/>
      <c r="D192" s="68"/>
      <c r="E192" s="339" t="s">
        <v>2459</v>
      </c>
      <c r="F192" s="68" t="s">
        <v>2460</v>
      </c>
      <c r="G192" s="68"/>
      <c r="H192" s="68"/>
      <c r="I192" s="68"/>
      <c r="J192" s="68"/>
    </row>
    <row r="193" spans="1:10" ht="21" customHeight="1" x14ac:dyDescent="0.25">
      <c r="A193" s="68"/>
      <c r="B193" s="68"/>
      <c r="C193" s="68"/>
      <c r="D193" s="68"/>
      <c r="E193" s="339" t="s">
        <v>535</v>
      </c>
      <c r="F193" s="68" t="s">
        <v>536</v>
      </c>
      <c r="G193" s="68"/>
      <c r="H193" s="68"/>
      <c r="I193" s="68"/>
      <c r="J193" s="68"/>
    </row>
    <row r="194" spans="1:10" ht="21" customHeight="1" x14ac:dyDescent="0.25">
      <c r="A194" s="68"/>
      <c r="B194" s="68"/>
      <c r="C194" s="68"/>
      <c r="D194" s="68"/>
      <c r="E194" s="339" t="s">
        <v>2461</v>
      </c>
      <c r="F194" s="68" t="s">
        <v>2462</v>
      </c>
      <c r="G194" s="68"/>
      <c r="H194" s="68"/>
      <c r="I194" s="68"/>
      <c r="J194" s="68"/>
    </row>
    <row r="195" spans="1:10" ht="21" customHeight="1" x14ac:dyDescent="0.25">
      <c r="A195" s="68"/>
      <c r="B195" s="68"/>
      <c r="C195" s="68"/>
      <c r="D195" s="68"/>
      <c r="E195" s="339" t="s">
        <v>2463</v>
      </c>
      <c r="F195" s="68" t="s">
        <v>2464</v>
      </c>
      <c r="G195" s="68"/>
      <c r="H195" s="68"/>
      <c r="I195" s="68"/>
      <c r="J195" s="68"/>
    </row>
    <row r="196" spans="1:10" ht="21" customHeight="1" x14ac:dyDescent="0.25">
      <c r="A196" s="68"/>
      <c r="B196" s="68"/>
      <c r="C196" s="68"/>
      <c r="D196" s="68"/>
      <c r="E196" s="339" t="s">
        <v>2465</v>
      </c>
      <c r="F196" s="68" t="s">
        <v>2466</v>
      </c>
      <c r="G196" s="68"/>
      <c r="H196" s="68"/>
      <c r="I196" s="68"/>
      <c r="J196" s="68"/>
    </row>
    <row r="197" spans="1:10" ht="21" customHeight="1" x14ac:dyDescent="0.25">
      <c r="A197" s="68"/>
      <c r="B197" s="68"/>
      <c r="C197" s="68"/>
      <c r="D197" s="68"/>
      <c r="E197" s="339" t="s">
        <v>2467</v>
      </c>
      <c r="F197" s="68" t="s">
        <v>2468</v>
      </c>
      <c r="G197" s="68"/>
      <c r="H197" s="68"/>
      <c r="I197" s="68"/>
      <c r="J197" s="68"/>
    </row>
    <row r="198" spans="1:10" ht="21" customHeight="1" x14ac:dyDescent="0.25">
      <c r="A198" s="68"/>
      <c r="B198" s="68"/>
      <c r="C198" s="68"/>
      <c r="D198" s="68"/>
      <c r="E198" s="339" t="s">
        <v>2469</v>
      </c>
      <c r="F198" s="68" t="s">
        <v>2470</v>
      </c>
      <c r="G198" s="68"/>
      <c r="H198" s="68"/>
      <c r="I198" s="68"/>
      <c r="J198" s="68"/>
    </row>
    <row r="199" spans="1:10" ht="21" customHeight="1" x14ac:dyDescent="0.25">
      <c r="A199" s="68"/>
      <c r="B199" s="68"/>
      <c r="C199" s="68"/>
      <c r="D199" s="68"/>
      <c r="E199" s="339" t="s">
        <v>2471</v>
      </c>
      <c r="F199" s="68" t="s">
        <v>2472</v>
      </c>
      <c r="G199" s="68"/>
      <c r="H199" s="68"/>
      <c r="I199" s="68"/>
      <c r="J199" s="68"/>
    </row>
    <row r="200" spans="1:10" ht="21" customHeight="1" x14ac:dyDescent="0.25">
      <c r="A200" s="68"/>
      <c r="B200" s="68"/>
      <c r="C200" s="68"/>
      <c r="D200" s="68"/>
      <c r="E200" s="339" t="s">
        <v>2473</v>
      </c>
      <c r="F200" s="68" t="s">
        <v>2474</v>
      </c>
      <c r="G200" s="68"/>
      <c r="H200" s="68"/>
      <c r="I200" s="68"/>
      <c r="J200" s="68"/>
    </row>
    <row r="201" spans="1:10" ht="21" customHeight="1" x14ac:dyDescent="0.25">
      <c r="A201" s="68"/>
      <c r="B201" s="68"/>
      <c r="C201" s="68"/>
      <c r="D201" s="68"/>
      <c r="E201" s="339" t="s">
        <v>2475</v>
      </c>
      <c r="F201" s="68" t="s">
        <v>2476</v>
      </c>
      <c r="G201" s="68"/>
      <c r="H201" s="68"/>
      <c r="I201" s="68"/>
      <c r="J201" s="68"/>
    </row>
    <row r="202" spans="1:10" ht="21" customHeight="1" x14ac:dyDescent="0.25">
      <c r="A202" s="68"/>
      <c r="B202" s="68"/>
      <c r="C202" s="68"/>
      <c r="D202" s="68"/>
      <c r="E202" s="339" t="s">
        <v>2477</v>
      </c>
      <c r="F202" s="68" t="s">
        <v>2478</v>
      </c>
      <c r="G202" s="68"/>
      <c r="H202" s="68"/>
      <c r="I202" s="68"/>
      <c r="J202" s="68"/>
    </row>
    <row r="203" spans="1:10" ht="21" customHeight="1" x14ac:dyDescent="0.25">
      <c r="A203" s="68"/>
      <c r="B203" s="68"/>
      <c r="C203" s="68"/>
      <c r="D203" s="68"/>
      <c r="E203" s="339" t="s">
        <v>2479</v>
      </c>
      <c r="F203" s="68" t="s">
        <v>2480</v>
      </c>
      <c r="G203" s="68"/>
      <c r="H203" s="68"/>
      <c r="I203" s="68"/>
      <c r="J203" s="68"/>
    </row>
    <row r="204" spans="1:10" ht="21" customHeight="1" x14ac:dyDescent="0.25">
      <c r="A204" s="68"/>
      <c r="B204" s="68"/>
      <c r="C204" s="68"/>
      <c r="D204" s="68"/>
      <c r="E204" s="339" t="s">
        <v>2481</v>
      </c>
      <c r="F204" s="68" t="s">
        <v>2482</v>
      </c>
      <c r="G204" s="68"/>
      <c r="H204" s="68"/>
      <c r="I204" s="68"/>
      <c r="J204" s="68"/>
    </row>
    <row r="205" spans="1:10" ht="21" customHeight="1" x14ac:dyDescent="0.25">
      <c r="A205" s="68"/>
      <c r="B205" s="68"/>
      <c r="C205" s="68"/>
      <c r="D205" s="68"/>
      <c r="E205" s="339" t="s">
        <v>2483</v>
      </c>
      <c r="F205" s="68" t="s">
        <v>2484</v>
      </c>
      <c r="G205" s="68"/>
      <c r="H205" s="68"/>
      <c r="I205" s="68"/>
      <c r="J205" s="68"/>
    </row>
    <row r="206" spans="1:10" ht="21" customHeight="1" x14ac:dyDescent="0.25">
      <c r="A206" s="68"/>
      <c r="B206" s="68"/>
      <c r="C206" s="68"/>
      <c r="D206" s="68"/>
      <c r="E206" s="339" t="s">
        <v>2485</v>
      </c>
      <c r="F206" s="68" t="s">
        <v>2486</v>
      </c>
      <c r="G206" s="68"/>
      <c r="H206" s="68"/>
      <c r="I206" s="68"/>
      <c r="J206" s="68"/>
    </row>
    <row r="207" spans="1:10" ht="21" customHeight="1" x14ac:dyDescent="0.25">
      <c r="A207" s="68"/>
      <c r="B207" s="68"/>
      <c r="C207" s="68"/>
      <c r="D207" s="68"/>
      <c r="E207" s="339" t="s">
        <v>2487</v>
      </c>
      <c r="F207" s="68" t="s">
        <v>2488</v>
      </c>
      <c r="G207" s="68"/>
      <c r="H207" s="68"/>
      <c r="I207" s="68"/>
      <c r="J207" s="68"/>
    </row>
    <row r="208" spans="1:10" ht="21" customHeight="1" x14ac:dyDescent="0.25">
      <c r="A208" s="68"/>
      <c r="B208" s="68"/>
      <c r="C208" s="68"/>
      <c r="D208" s="68"/>
      <c r="E208" s="339" t="s">
        <v>2489</v>
      </c>
      <c r="F208" s="68" t="s">
        <v>2490</v>
      </c>
      <c r="G208" s="68"/>
      <c r="H208" s="68"/>
      <c r="I208" s="68"/>
      <c r="J208" s="68"/>
    </row>
    <row r="209" spans="1:10" ht="21" customHeight="1" x14ac:dyDescent="0.25">
      <c r="A209" s="68"/>
      <c r="B209" s="68"/>
      <c r="C209" s="68"/>
      <c r="D209" s="68"/>
      <c r="E209" s="339" t="s">
        <v>2491</v>
      </c>
      <c r="F209" s="68" t="s">
        <v>2492</v>
      </c>
      <c r="G209" s="68"/>
      <c r="H209" s="68"/>
      <c r="I209" s="68"/>
      <c r="J209" s="68"/>
    </row>
    <row r="210" spans="1:10" ht="21" customHeight="1" x14ac:dyDescent="0.25">
      <c r="A210" s="68"/>
      <c r="B210" s="68"/>
      <c r="C210" s="68"/>
      <c r="D210" s="68"/>
      <c r="E210" s="339" t="s">
        <v>2493</v>
      </c>
      <c r="F210" s="68" t="s">
        <v>2494</v>
      </c>
      <c r="G210" s="68"/>
      <c r="H210" s="68"/>
      <c r="I210" s="68"/>
      <c r="J210" s="68"/>
    </row>
    <row r="211" spans="1:10" ht="21" customHeight="1" x14ac:dyDescent="0.25">
      <c r="A211" s="68"/>
      <c r="B211" s="68"/>
      <c r="C211" s="68"/>
      <c r="D211" s="68"/>
      <c r="E211" s="339" t="s">
        <v>2495</v>
      </c>
      <c r="F211" s="68" t="s">
        <v>564</v>
      </c>
      <c r="G211" s="68"/>
      <c r="H211" s="68"/>
      <c r="I211" s="68"/>
      <c r="J211" s="68"/>
    </row>
    <row r="212" spans="1:10" ht="21" customHeight="1" x14ac:dyDescent="0.25">
      <c r="A212" s="68"/>
      <c r="B212" s="68"/>
      <c r="C212" s="68"/>
      <c r="D212" s="68"/>
      <c r="E212" s="339" t="s">
        <v>2496</v>
      </c>
      <c r="F212" s="68" t="s">
        <v>566</v>
      </c>
      <c r="G212" s="68"/>
      <c r="H212" s="68"/>
      <c r="I212" s="68"/>
      <c r="J212" s="68"/>
    </row>
    <row r="213" spans="1:10" ht="21" customHeight="1" x14ac:dyDescent="0.25">
      <c r="A213" s="68"/>
      <c r="B213" s="68"/>
      <c r="C213" s="68"/>
      <c r="D213" s="68"/>
      <c r="E213" s="339" t="s">
        <v>2497</v>
      </c>
      <c r="F213" s="68" t="s">
        <v>568</v>
      </c>
      <c r="G213" s="68"/>
      <c r="H213" s="68"/>
      <c r="I213" s="68"/>
      <c r="J213" s="68"/>
    </row>
    <row r="214" spans="1:10" ht="21" customHeight="1" x14ac:dyDescent="0.25">
      <c r="A214" s="68"/>
      <c r="B214" s="68"/>
      <c r="C214" s="68"/>
      <c r="D214" s="68"/>
      <c r="E214" s="339" t="s">
        <v>2498</v>
      </c>
      <c r="F214" s="68" t="s">
        <v>2499</v>
      </c>
      <c r="G214" s="68"/>
      <c r="H214" s="68"/>
      <c r="I214" s="68"/>
      <c r="J214" s="68"/>
    </row>
    <row r="215" spans="1:10" ht="21" customHeight="1" x14ac:dyDescent="0.25">
      <c r="A215" s="68"/>
      <c r="B215" s="68"/>
      <c r="C215" s="68"/>
      <c r="D215" s="68"/>
      <c r="E215" s="339" t="s">
        <v>2500</v>
      </c>
      <c r="F215" s="68" t="s">
        <v>2501</v>
      </c>
      <c r="G215" s="68"/>
      <c r="H215" s="68"/>
      <c r="I215" s="68"/>
      <c r="J215" s="68"/>
    </row>
    <row r="216" spans="1:10" ht="21" customHeight="1" x14ac:dyDescent="0.25">
      <c r="A216" s="68"/>
      <c r="B216" s="68"/>
      <c r="C216" s="68"/>
      <c r="D216" s="68"/>
      <c r="E216" s="339" t="s">
        <v>2502</v>
      </c>
      <c r="F216" s="68" t="s">
        <v>2503</v>
      </c>
      <c r="G216" s="68"/>
      <c r="H216" s="68"/>
      <c r="I216" s="68"/>
      <c r="J216" s="68"/>
    </row>
    <row r="217" spans="1:10" ht="21" customHeight="1" x14ac:dyDescent="0.25">
      <c r="A217" s="68"/>
      <c r="B217" s="68"/>
      <c r="C217" s="68"/>
      <c r="D217" s="68"/>
      <c r="E217" s="339" t="s">
        <v>2504</v>
      </c>
      <c r="F217" s="68" t="s">
        <v>574</v>
      </c>
      <c r="G217" s="68"/>
      <c r="H217" s="68"/>
      <c r="I217" s="68"/>
      <c r="J217" s="68"/>
    </row>
    <row r="218" spans="1:10" ht="21" customHeight="1" x14ac:dyDescent="0.25">
      <c r="A218" s="68"/>
      <c r="B218" s="68"/>
      <c r="C218" s="68"/>
      <c r="D218" s="68"/>
      <c r="E218" s="339" t="s">
        <v>2505</v>
      </c>
      <c r="F218" s="68" t="s">
        <v>2506</v>
      </c>
      <c r="G218" s="68"/>
      <c r="H218" s="68"/>
      <c r="I218" s="68"/>
      <c r="J218" s="68"/>
    </row>
    <row r="219" spans="1:10" ht="21" customHeight="1" x14ac:dyDescent="0.25">
      <c r="A219" s="68"/>
      <c r="B219" s="68"/>
      <c r="C219" s="68"/>
      <c r="D219" s="68"/>
      <c r="E219" s="339" t="s">
        <v>2507</v>
      </c>
      <c r="F219" s="68" t="s">
        <v>2508</v>
      </c>
      <c r="G219" s="68"/>
      <c r="H219" s="68"/>
      <c r="I219" s="68"/>
      <c r="J219" s="68"/>
    </row>
    <row r="220" spans="1:10" ht="21" customHeight="1" x14ac:dyDescent="0.25">
      <c r="A220" s="68"/>
      <c r="B220" s="68"/>
      <c r="C220" s="68"/>
      <c r="D220" s="68"/>
      <c r="E220" s="339" t="s">
        <v>2509</v>
      </c>
      <c r="F220" s="68" t="s">
        <v>2510</v>
      </c>
      <c r="G220" s="68"/>
      <c r="H220" s="68"/>
      <c r="I220" s="68"/>
      <c r="J220" s="68"/>
    </row>
    <row r="221" spans="1:10" ht="21" customHeight="1" x14ac:dyDescent="0.25">
      <c r="A221" s="68"/>
      <c r="B221" s="68"/>
      <c r="C221" s="68"/>
      <c r="D221" s="68"/>
      <c r="E221" s="339" t="s">
        <v>2511</v>
      </c>
      <c r="F221" s="68" t="s">
        <v>2512</v>
      </c>
      <c r="G221" s="68"/>
      <c r="H221" s="68"/>
      <c r="I221" s="68"/>
      <c r="J221" s="68"/>
    </row>
    <row r="222" spans="1:10" ht="21" customHeight="1" x14ac:dyDescent="0.25">
      <c r="A222" s="68"/>
      <c r="B222" s="68"/>
      <c r="C222" s="68"/>
      <c r="D222" s="68"/>
      <c r="E222" s="339" t="s">
        <v>2513</v>
      </c>
      <c r="F222" s="68" t="s">
        <v>2514</v>
      </c>
      <c r="G222" s="68"/>
      <c r="H222" s="68"/>
      <c r="I222" s="68"/>
      <c r="J222" s="68"/>
    </row>
    <row r="223" spans="1:10" ht="21" customHeight="1" x14ac:dyDescent="0.25">
      <c r="A223" s="68"/>
      <c r="B223" s="68"/>
      <c r="C223" s="68"/>
      <c r="D223" s="68"/>
      <c r="E223" s="339" t="s">
        <v>583</v>
      </c>
      <c r="F223" s="68" t="s">
        <v>2515</v>
      </c>
      <c r="G223" s="68"/>
      <c r="H223" s="68"/>
      <c r="I223" s="68"/>
      <c r="J223" s="68"/>
    </row>
    <row r="224" spans="1:10" ht="21" customHeight="1" x14ac:dyDescent="0.25">
      <c r="A224" s="68"/>
      <c r="B224" s="68"/>
      <c r="C224" s="68"/>
      <c r="D224" s="68"/>
      <c r="E224" s="339" t="s">
        <v>2516</v>
      </c>
      <c r="F224" s="68" t="s">
        <v>2517</v>
      </c>
      <c r="G224" s="68"/>
      <c r="H224" s="68"/>
      <c r="I224" s="68"/>
      <c r="J224" s="68"/>
    </row>
    <row r="225" spans="1:10" ht="21" customHeight="1" x14ac:dyDescent="0.25">
      <c r="A225" s="68"/>
      <c r="B225" s="68"/>
      <c r="C225" s="68"/>
      <c r="D225" s="68"/>
      <c r="E225" s="339" t="s">
        <v>2518</v>
      </c>
      <c r="F225" s="68" t="s">
        <v>2519</v>
      </c>
      <c r="G225" s="68"/>
      <c r="H225" s="68"/>
      <c r="I225" s="68"/>
      <c r="J225" s="68"/>
    </row>
    <row r="226" spans="1:10" ht="21" customHeight="1" x14ac:dyDescent="0.25">
      <c r="A226" s="68"/>
      <c r="B226" s="68"/>
      <c r="C226" s="68"/>
      <c r="D226" s="68"/>
      <c r="E226" s="339" t="s">
        <v>2520</v>
      </c>
      <c r="F226" s="68" t="s">
        <v>2521</v>
      </c>
      <c r="G226" s="68"/>
      <c r="H226" s="68"/>
      <c r="I226" s="68"/>
      <c r="J226" s="68"/>
    </row>
    <row r="227" spans="1:10" ht="21" customHeight="1" x14ac:dyDescent="0.25">
      <c r="A227" s="68"/>
      <c r="B227" s="68"/>
      <c r="C227" s="68"/>
      <c r="D227" s="68"/>
      <c r="E227" s="339" t="s">
        <v>2522</v>
      </c>
      <c r="F227" s="68" t="s">
        <v>2523</v>
      </c>
      <c r="G227" s="68"/>
      <c r="H227" s="68"/>
      <c r="I227" s="68"/>
      <c r="J227" s="68"/>
    </row>
    <row r="228" spans="1:10" ht="21" customHeight="1" x14ac:dyDescent="0.25">
      <c r="A228" s="68"/>
      <c r="B228" s="68"/>
      <c r="C228" s="68"/>
      <c r="D228" s="68"/>
      <c r="E228" s="339" t="s">
        <v>2524</v>
      </c>
      <c r="F228" s="68" t="s">
        <v>2525</v>
      </c>
      <c r="G228" s="68"/>
      <c r="H228" s="68"/>
      <c r="I228" s="68"/>
      <c r="J228" s="68"/>
    </row>
    <row r="229" spans="1:10" ht="21" customHeight="1" x14ac:dyDescent="0.25">
      <c r="A229" s="68"/>
      <c r="B229" s="68"/>
      <c r="C229" s="68"/>
      <c r="D229" s="68"/>
      <c r="E229" s="339" t="s">
        <v>2526</v>
      </c>
      <c r="F229" s="68" t="s">
        <v>2527</v>
      </c>
      <c r="G229" s="68"/>
      <c r="H229" s="68"/>
      <c r="I229" s="68"/>
      <c r="J229" s="68"/>
    </row>
    <row r="230" spans="1:10" ht="21" customHeight="1" x14ac:dyDescent="0.25">
      <c r="A230" s="68"/>
      <c r="B230" s="68"/>
      <c r="C230" s="68"/>
      <c r="D230" s="68"/>
      <c r="E230" s="339" t="s">
        <v>2528</v>
      </c>
      <c r="F230" s="68" t="s">
        <v>2529</v>
      </c>
      <c r="G230" s="68"/>
      <c r="H230" s="68"/>
      <c r="I230" s="68"/>
      <c r="J230" s="68"/>
    </row>
    <row r="231" spans="1:10" ht="21" customHeight="1" x14ac:dyDescent="0.25">
      <c r="A231" s="68"/>
      <c r="B231" s="68"/>
      <c r="C231" s="68"/>
      <c r="D231" s="68"/>
      <c r="E231" s="339" t="s">
        <v>2530</v>
      </c>
      <c r="F231" s="68" t="s">
        <v>2531</v>
      </c>
      <c r="G231" s="68"/>
      <c r="H231" s="68"/>
      <c r="I231" s="68"/>
      <c r="J231" s="68"/>
    </row>
    <row r="232" spans="1:10" ht="21" customHeight="1" x14ac:dyDescent="0.25">
      <c r="A232" s="68"/>
      <c r="B232" s="68"/>
      <c r="C232" s="68"/>
      <c r="D232" s="68"/>
      <c r="E232" s="339" t="s">
        <v>2532</v>
      </c>
      <c r="F232" s="68" t="s">
        <v>2533</v>
      </c>
      <c r="G232" s="68"/>
      <c r="H232" s="68"/>
      <c r="I232" s="68"/>
      <c r="J232" s="68"/>
    </row>
    <row r="233" spans="1:10" ht="21" customHeight="1" x14ac:dyDescent="0.25">
      <c r="A233" s="68"/>
      <c r="B233" s="68"/>
      <c r="C233" s="68"/>
      <c r="D233" s="68"/>
      <c r="E233" s="339" t="s">
        <v>2534</v>
      </c>
      <c r="F233" s="68" t="s">
        <v>2535</v>
      </c>
      <c r="G233" s="68"/>
      <c r="H233" s="68"/>
      <c r="I233" s="68"/>
      <c r="J233" s="68"/>
    </row>
    <row r="234" spans="1:10" ht="21" customHeight="1" x14ac:dyDescent="0.25">
      <c r="A234" s="68"/>
      <c r="B234" s="68"/>
      <c r="C234" s="68"/>
      <c r="D234" s="68"/>
      <c r="E234" s="339" t="s">
        <v>2536</v>
      </c>
      <c r="F234" s="68" t="s">
        <v>2537</v>
      </c>
      <c r="G234" s="68"/>
      <c r="H234" s="68"/>
      <c r="I234" s="68"/>
      <c r="J234" s="68"/>
    </row>
    <row r="235" spans="1:10" ht="21" customHeight="1" x14ac:dyDescent="0.25">
      <c r="A235" s="68"/>
      <c r="B235" s="68"/>
      <c r="C235" s="68"/>
      <c r="D235" s="68"/>
      <c r="E235" s="339" t="s">
        <v>2538</v>
      </c>
      <c r="F235" s="68" t="s">
        <v>2539</v>
      </c>
      <c r="G235" s="68"/>
      <c r="H235" s="68"/>
      <c r="I235" s="68"/>
      <c r="J235" s="68"/>
    </row>
    <row r="236" spans="1:10" ht="21" customHeight="1" x14ac:dyDescent="0.25">
      <c r="A236" s="68"/>
      <c r="B236" s="68"/>
      <c r="C236" s="68"/>
      <c r="D236" s="68"/>
      <c r="E236" s="339" t="s">
        <v>2540</v>
      </c>
      <c r="F236" s="68" t="s">
        <v>2541</v>
      </c>
      <c r="G236" s="68"/>
      <c r="H236" s="68"/>
      <c r="I236" s="68"/>
      <c r="J236" s="68"/>
    </row>
    <row r="237" spans="1:10" ht="21" customHeight="1" x14ac:dyDescent="0.25">
      <c r="A237" s="68"/>
      <c r="B237" s="68"/>
      <c r="C237" s="68"/>
      <c r="D237" s="68"/>
      <c r="E237" s="339" t="s">
        <v>2542</v>
      </c>
      <c r="F237" s="68" t="s">
        <v>2543</v>
      </c>
      <c r="G237" s="68"/>
      <c r="H237" s="68"/>
      <c r="I237" s="68"/>
      <c r="J237" s="68"/>
    </row>
    <row r="238" spans="1:10" ht="21" customHeight="1" x14ac:dyDescent="0.25">
      <c r="A238" s="68"/>
      <c r="B238" s="68"/>
      <c r="C238" s="68"/>
      <c r="D238" s="68"/>
      <c r="E238" s="339" t="s">
        <v>2544</v>
      </c>
      <c r="F238" s="68" t="s">
        <v>2545</v>
      </c>
      <c r="G238" s="68"/>
      <c r="H238" s="68"/>
      <c r="I238" s="68"/>
      <c r="J238" s="68"/>
    </row>
    <row r="239" spans="1:10" ht="21" customHeight="1" x14ac:dyDescent="0.25">
      <c r="A239" s="68"/>
      <c r="B239" s="68"/>
      <c r="C239" s="68"/>
      <c r="D239" s="68"/>
      <c r="E239" s="339" t="s">
        <v>2546</v>
      </c>
      <c r="F239" s="68" t="s">
        <v>2547</v>
      </c>
      <c r="G239" s="68"/>
      <c r="H239" s="68"/>
      <c r="I239" s="68"/>
      <c r="J239" s="68"/>
    </row>
    <row r="240" spans="1:10" ht="21" customHeight="1" x14ac:dyDescent="0.25">
      <c r="A240" s="68"/>
      <c r="B240" s="68"/>
      <c r="C240" s="68"/>
      <c r="D240" s="68"/>
      <c r="E240" s="339" t="s">
        <v>2548</v>
      </c>
      <c r="F240" s="68" t="s">
        <v>2549</v>
      </c>
      <c r="G240" s="68"/>
      <c r="H240" s="68"/>
      <c r="I240" s="68"/>
      <c r="J240" s="68"/>
    </row>
    <row r="241" spans="1:10" ht="21" customHeight="1" x14ac:dyDescent="0.25">
      <c r="A241" s="68"/>
      <c r="B241" s="68"/>
      <c r="C241" s="68"/>
      <c r="D241" s="68"/>
      <c r="E241" s="339" t="s">
        <v>2550</v>
      </c>
      <c r="F241" s="68" t="s">
        <v>2551</v>
      </c>
      <c r="G241" s="68"/>
      <c r="H241" s="68"/>
      <c r="I241" s="68"/>
      <c r="J241" s="68"/>
    </row>
    <row r="242" spans="1:10" ht="21" customHeight="1" x14ac:dyDescent="0.25">
      <c r="A242" s="68"/>
      <c r="B242" s="68"/>
      <c r="C242" s="68"/>
      <c r="D242" s="68"/>
      <c r="E242" s="339" t="s">
        <v>2552</v>
      </c>
      <c r="F242" s="68" t="s">
        <v>2553</v>
      </c>
      <c r="G242" s="68"/>
      <c r="H242" s="68"/>
      <c r="I242" s="68"/>
      <c r="J242" s="68"/>
    </row>
    <row r="243" spans="1:10" ht="21" customHeight="1" x14ac:dyDescent="0.25">
      <c r="A243" s="68"/>
      <c r="B243" s="68"/>
      <c r="C243" s="68"/>
      <c r="D243" s="68"/>
      <c r="E243" s="339" t="s">
        <v>2554</v>
      </c>
      <c r="F243" s="68" t="s">
        <v>2555</v>
      </c>
      <c r="G243" s="68"/>
      <c r="H243" s="68"/>
      <c r="I243" s="68"/>
      <c r="J243" s="68"/>
    </row>
    <row r="244" spans="1:10" ht="21" customHeight="1" x14ac:dyDescent="0.25">
      <c r="A244" s="68"/>
      <c r="B244" s="68"/>
      <c r="C244" s="68"/>
      <c r="D244" s="68"/>
      <c r="E244" s="339" t="s">
        <v>2556</v>
      </c>
      <c r="F244" s="68" t="s">
        <v>2557</v>
      </c>
      <c r="G244" s="68"/>
      <c r="H244" s="68"/>
      <c r="I244" s="68"/>
      <c r="J244" s="68"/>
    </row>
    <row r="245" spans="1:10" ht="21" customHeight="1" x14ac:dyDescent="0.25">
      <c r="A245" s="68"/>
      <c r="B245" s="68"/>
      <c r="C245" s="68"/>
      <c r="D245" s="68"/>
      <c r="E245" s="339" t="s">
        <v>2558</v>
      </c>
      <c r="F245" s="68" t="s">
        <v>2559</v>
      </c>
      <c r="G245" s="68"/>
      <c r="H245" s="68"/>
      <c r="I245" s="68"/>
      <c r="J245" s="68"/>
    </row>
    <row r="246" spans="1:10" ht="21" customHeight="1" x14ac:dyDescent="0.25">
      <c r="A246" s="68"/>
      <c r="B246" s="68"/>
      <c r="C246" s="68"/>
      <c r="D246" s="68"/>
      <c r="E246" s="339" t="s">
        <v>2560</v>
      </c>
      <c r="F246" s="68" t="s">
        <v>2561</v>
      </c>
      <c r="G246" s="68"/>
      <c r="H246" s="68"/>
      <c r="I246" s="68"/>
      <c r="J246" s="68"/>
    </row>
    <row r="247" spans="1:10" ht="21" customHeight="1" x14ac:dyDescent="0.25">
      <c r="A247" s="68"/>
      <c r="B247" s="68"/>
      <c r="C247" s="68"/>
      <c r="D247" s="68"/>
      <c r="E247" s="339" t="s">
        <v>2562</v>
      </c>
      <c r="F247" s="68" t="s">
        <v>2563</v>
      </c>
      <c r="G247" s="68"/>
      <c r="H247" s="68"/>
      <c r="I247" s="68"/>
      <c r="J247" s="68"/>
    </row>
    <row r="248" spans="1:10" ht="21" customHeight="1" x14ac:dyDescent="0.25">
      <c r="A248" s="68"/>
      <c r="B248" s="68"/>
      <c r="C248" s="68"/>
      <c r="D248" s="68"/>
      <c r="E248" s="339" t="s">
        <v>2564</v>
      </c>
      <c r="F248" s="68" t="s">
        <v>620</v>
      </c>
      <c r="G248" s="68"/>
      <c r="H248" s="68"/>
      <c r="I248" s="68"/>
      <c r="J248" s="68"/>
    </row>
    <row r="249" spans="1:10" ht="21" customHeight="1" x14ac:dyDescent="0.25">
      <c r="A249" s="68"/>
      <c r="B249" s="68"/>
      <c r="C249" s="68"/>
      <c r="D249" s="68"/>
      <c r="E249" s="339" t="s">
        <v>2565</v>
      </c>
      <c r="F249" s="68" t="s">
        <v>622</v>
      </c>
      <c r="G249" s="68"/>
      <c r="H249" s="68"/>
      <c r="I249" s="68"/>
      <c r="J249" s="68"/>
    </row>
    <row r="250" spans="1:10" ht="21" customHeight="1" x14ac:dyDescent="0.25">
      <c r="A250" s="68"/>
      <c r="B250" s="68"/>
      <c r="C250" s="68"/>
      <c r="D250" s="68"/>
      <c r="E250" s="339" t="s">
        <v>2566</v>
      </c>
      <c r="F250" s="68" t="s">
        <v>2567</v>
      </c>
      <c r="G250" s="68"/>
      <c r="H250" s="68"/>
      <c r="I250" s="68"/>
      <c r="J250" s="68"/>
    </row>
    <row r="251" spans="1:10" ht="21" customHeight="1" x14ac:dyDescent="0.25">
      <c r="A251" s="68"/>
      <c r="B251" s="68"/>
      <c r="C251" s="68"/>
      <c r="D251" s="68"/>
      <c r="E251" s="339" t="s">
        <v>2568</v>
      </c>
      <c r="F251" s="68" t="s">
        <v>2569</v>
      </c>
      <c r="G251" s="68"/>
      <c r="H251" s="68"/>
      <c r="I251" s="68"/>
      <c r="J251" s="68"/>
    </row>
    <row r="252" spans="1:10" ht="21" customHeight="1" x14ac:dyDescent="0.25">
      <c r="A252" s="68"/>
      <c r="B252" s="68"/>
      <c r="C252" s="68"/>
      <c r="D252" s="68"/>
      <c r="E252" s="339" t="s">
        <v>2570</v>
      </c>
      <c r="F252" s="68" t="s">
        <v>2571</v>
      </c>
      <c r="G252" s="68"/>
      <c r="H252" s="68"/>
      <c r="I252" s="68"/>
      <c r="J252" s="68"/>
    </row>
    <row r="253" spans="1:10" ht="21" customHeight="1" x14ac:dyDescent="0.25">
      <c r="A253" s="68"/>
      <c r="B253" s="68"/>
      <c r="C253" s="68"/>
      <c r="D253" s="68"/>
      <c r="E253" s="339" t="s">
        <v>2572</v>
      </c>
      <c r="F253" s="68" t="s">
        <v>2573</v>
      </c>
      <c r="G253" s="68"/>
      <c r="H253" s="68"/>
      <c r="I253" s="68"/>
      <c r="J253" s="68"/>
    </row>
    <row r="254" spans="1:10" ht="21" customHeight="1" x14ac:dyDescent="0.25">
      <c r="A254" s="68"/>
      <c r="B254" s="68"/>
      <c r="C254" s="68"/>
      <c r="D254" s="68"/>
      <c r="E254" s="339" t="s">
        <v>2574</v>
      </c>
      <c r="F254" s="68" t="s">
        <v>2575</v>
      </c>
      <c r="G254" s="68"/>
      <c r="H254" s="68"/>
      <c r="I254" s="68"/>
      <c r="J254" s="68"/>
    </row>
    <row r="255" spans="1:10" ht="21" customHeight="1" x14ac:dyDescent="0.25">
      <c r="A255" s="68"/>
      <c r="B255" s="68"/>
      <c r="C255" s="68"/>
      <c r="D255" s="68"/>
      <c r="E255" s="339" t="s">
        <v>2576</v>
      </c>
      <c r="F255" s="68" t="s">
        <v>2577</v>
      </c>
      <c r="G255" s="68"/>
      <c r="H255" s="68"/>
      <c r="I255" s="68"/>
      <c r="J255" s="68"/>
    </row>
    <row r="256" spans="1:10" ht="21" customHeight="1" x14ac:dyDescent="0.25">
      <c r="A256" s="68"/>
      <c r="B256" s="68"/>
      <c r="C256" s="68"/>
      <c r="D256" s="68"/>
      <c r="E256" s="339" t="s">
        <v>2578</v>
      </c>
      <c r="F256" s="68" t="s">
        <v>2579</v>
      </c>
      <c r="G256" s="68"/>
      <c r="H256" s="68"/>
      <c r="I256" s="68"/>
      <c r="J256" s="68"/>
    </row>
    <row r="257" spans="1:10" ht="21" customHeight="1" x14ac:dyDescent="0.25">
      <c r="A257" s="68"/>
      <c r="B257" s="68"/>
      <c r="C257" s="68"/>
      <c r="D257" s="68"/>
      <c r="E257" s="339" t="s">
        <v>2580</v>
      </c>
      <c r="F257" s="68" t="s">
        <v>2581</v>
      </c>
      <c r="G257" s="68"/>
      <c r="H257" s="68"/>
      <c r="I257" s="68"/>
      <c r="J257" s="68"/>
    </row>
    <row r="258" spans="1:10" ht="21" customHeight="1" x14ac:dyDescent="0.25">
      <c r="A258" s="68"/>
      <c r="B258" s="68"/>
      <c r="C258" s="68"/>
      <c r="D258" s="68"/>
      <c r="E258" s="339" t="s">
        <v>2582</v>
      </c>
      <c r="F258" s="68" t="s">
        <v>2583</v>
      </c>
      <c r="G258" s="68"/>
      <c r="H258" s="68"/>
      <c r="I258" s="68"/>
      <c r="J258" s="68"/>
    </row>
    <row r="259" spans="1:10" ht="21" customHeight="1" x14ac:dyDescent="0.25">
      <c r="A259" s="68"/>
      <c r="B259" s="68"/>
      <c r="C259" s="68"/>
      <c r="D259" s="68"/>
      <c r="E259" s="339" t="s">
        <v>631</v>
      </c>
      <c r="F259" s="68" t="s">
        <v>2584</v>
      </c>
      <c r="G259" s="68"/>
      <c r="H259" s="68"/>
      <c r="I259" s="68"/>
      <c r="J259" s="68"/>
    </row>
    <row r="260" spans="1:10" ht="21" customHeight="1" x14ac:dyDescent="0.25">
      <c r="A260" s="68"/>
      <c r="B260" s="68"/>
      <c r="C260" s="68"/>
      <c r="D260" s="68"/>
      <c r="E260" s="339" t="s">
        <v>2585</v>
      </c>
      <c r="F260" s="68" t="s">
        <v>2586</v>
      </c>
      <c r="G260" s="68"/>
      <c r="H260" s="68"/>
      <c r="I260" s="68"/>
      <c r="J260" s="68"/>
    </row>
    <row r="261" spans="1:10" ht="21" customHeight="1" x14ac:dyDescent="0.25">
      <c r="A261" s="68"/>
      <c r="B261" s="68"/>
      <c r="C261" s="68"/>
      <c r="D261" s="68"/>
      <c r="E261" s="339" t="s">
        <v>2587</v>
      </c>
      <c r="F261" s="68" t="s">
        <v>2588</v>
      </c>
      <c r="G261" s="68"/>
      <c r="H261" s="68"/>
      <c r="I261" s="68"/>
      <c r="J261" s="68"/>
    </row>
    <row r="262" spans="1:10" ht="21" customHeight="1" x14ac:dyDescent="0.25">
      <c r="A262" s="68"/>
      <c r="B262" s="68"/>
      <c r="C262" s="68"/>
      <c r="D262" s="68"/>
      <c r="E262" s="339" t="s">
        <v>2589</v>
      </c>
      <c r="F262" s="68" t="s">
        <v>2590</v>
      </c>
      <c r="G262" s="68"/>
      <c r="H262" s="68"/>
      <c r="I262" s="68"/>
      <c r="J262" s="68"/>
    </row>
    <row r="263" spans="1:10" ht="21" customHeight="1" x14ac:dyDescent="0.25">
      <c r="A263" s="68"/>
      <c r="B263" s="68"/>
      <c r="C263" s="68"/>
      <c r="D263" s="68"/>
      <c r="E263" s="339" t="s">
        <v>2591</v>
      </c>
      <c r="F263" s="68" t="s">
        <v>2592</v>
      </c>
      <c r="G263" s="68"/>
      <c r="H263" s="68"/>
      <c r="I263" s="68"/>
      <c r="J263" s="68"/>
    </row>
    <row r="264" spans="1:10" ht="21" customHeight="1" x14ac:dyDescent="0.25">
      <c r="A264" s="68"/>
      <c r="B264" s="68"/>
      <c r="C264" s="68"/>
      <c r="D264" s="68"/>
      <c r="E264" s="339" t="s">
        <v>2593</v>
      </c>
      <c r="F264" s="68" t="s">
        <v>2594</v>
      </c>
      <c r="G264" s="68"/>
      <c r="H264" s="68"/>
      <c r="I264" s="68"/>
      <c r="J264" s="68"/>
    </row>
    <row r="265" spans="1:10" ht="21" customHeight="1" x14ac:dyDescent="0.25">
      <c r="A265" s="68"/>
      <c r="B265" s="68"/>
      <c r="C265" s="68"/>
      <c r="D265" s="68"/>
      <c r="E265" s="339" t="s">
        <v>2595</v>
      </c>
      <c r="F265" s="68" t="s">
        <v>2596</v>
      </c>
      <c r="G265" s="68"/>
      <c r="H265" s="68"/>
      <c r="I265" s="68"/>
      <c r="J265" s="68"/>
    </row>
    <row r="266" spans="1:10" ht="21" customHeight="1" x14ac:dyDescent="0.25">
      <c r="A266" s="68"/>
      <c r="B266" s="68"/>
      <c r="C266" s="68"/>
      <c r="D266" s="68"/>
      <c r="E266" s="339" t="s">
        <v>2597</v>
      </c>
      <c r="F266" s="68" t="s">
        <v>2598</v>
      </c>
      <c r="G266" s="68"/>
      <c r="H266" s="68"/>
      <c r="I266" s="68"/>
      <c r="J266" s="68"/>
    </row>
    <row r="267" spans="1:10" ht="21" customHeight="1" x14ac:dyDescent="0.25">
      <c r="A267" s="68"/>
      <c r="B267" s="68"/>
      <c r="C267" s="68"/>
      <c r="D267" s="68"/>
      <c r="E267" s="339" t="s">
        <v>2599</v>
      </c>
      <c r="F267" s="68" t="s">
        <v>2600</v>
      </c>
      <c r="G267" s="68"/>
      <c r="H267" s="68"/>
      <c r="I267" s="68"/>
      <c r="J267" s="68"/>
    </row>
    <row r="268" spans="1:10" ht="21" customHeight="1" x14ac:dyDescent="0.25">
      <c r="A268" s="68"/>
      <c r="B268" s="68"/>
      <c r="C268" s="68"/>
      <c r="D268" s="68"/>
      <c r="E268" s="339" t="s">
        <v>2601</v>
      </c>
      <c r="F268" s="68" t="s">
        <v>2602</v>
      </c>
      <c r="G268" s="68"/>
      <c r="H268" s="68"/>
      <c r="I268" s="68"/>
      <c r="J268" s="68"/>
    </row>
    <row r="269" spans="1:10" ht="21" customHeight="1" x14ac:dyDescent="0.25">
      <c r="A269" s="68"/>
      <c r="B269" s="68"/>
      <c r="C269" s="68"/>
      <c r="D269" s="68"/>
      <c r="E269" s="339" t="s">
        <v>2603</v>
      </c>
      <c r="F269" s="68" t="s">
        <v>2604</v>
      </c>
      <c r="G269" s="68"/>
      <c r="H269" s="68"/>
      <c r="I269" s="68"/>
      <c r="J269" s="68"/>
    </row>
    <row r="270" spans="1:10" ht="21" customHeight="1" x14ac:dyDescent="0.25">
      <c r="A270" s="68"/>
      <c r="B270" s="68"/>
      <c r="C270" s="68"/>
      <c r="D270" s="68"/>
      <c r="E270" s="339" t="s">
        <v>2605</v>
      </c>
      <c r="F270" s="68" t="s">
        <v>2606</v>
      </c>
      <c r="G270" s="68"/>
      <c r="H270" s="68"/>
      <c r="I270" s="68"/>
      <c r="J270" s="68"/>
    </row>
    <row r="271" spans="1:10" ht="21" customHeight="1" x14ac:dyDescent="0.25">
      <c r="A271" s="68"/>
      <c r="B271" s="68"/>
      <c r="C271" s="68"/>
      <c r="D271" s="68"/>
      <c r="E271" s="339" t="s">
        <v>2607</v>
      </c>
      <c r="F271" s="68" t="s">
        <v>2608</v>
      </c>
      <c r="G271" s="68"/>
      <c r="H271" s="68"/>
      <c r="I271" s="68"/>
      <c r="J271" s="68"/>
    </row>
    <row r="272" spans="1:10" ht="21" customHeight="1" x14ac:dyDescent="0.25">
      <c r="A272" s="68"/>
      <c r="B272" s="68"/>
      <c r="C272" s="68"/>
      <c r="D272" s="68"/>
      <c r="E272" s="339" t="s">
        <v>2609</v>
      </c>
      <c r="F272" s="68" t="s">
        <v>2610</v>
      </c>
      <c r="G272" s="68"/>
      <c r="H272" s="68"/>
      <c r="I272" s="68"/>
      <c r="J272" s="68"/>
    </row>
    <row r="273" spans="1:10" ht="21" customHeight="1" x14ac:dyDescent="0.25">
      <c r="A273" s="68"/>
      <c r="B273" s="68"/>
      <c r="C273" s="68"/>
      <c r="D273" s="68"/>
      <c r="E273" s="339" t="s">
        <v>2611</v>
      </c>
      <c r="F273" s="68" t="s">
        <v>2612</v>
      </c>
      <c r="G273" s="68"/>
      <c r="H273" s="68"/>
      <c r="I273" s="68"/>
      <c r="J273" s="68"/>
    </row>
    <row r="274" spans="1:10" ht="21" customHeight="1" x14ac:dyDescent="0.25">
      <c r="A274" s="68"/>
      <c r="B274" s="68"/>
      <c r="C274" s="68"/>
      <c r="D274" s="68"/>
      <c r="E274" s="339" t="s">
        <v>2613</v>
      </c>
      <c r="F274" s="68" t="s">
        <v>2614</v>
      </c>
      <c r="G274" s="68"/>
      <c r="H274" s="68"/>
      <c r="I274" s="68"/>
      <c r="J274" s="68"/>
    </row>
    <row r="275" spans="1:10" ht="21" customHeight="1" x14ac:dyDescent="0.25">
      <c r="A275" s="68"/>
      <c r="B275" s="68"/>
      <c r="C275" s="68"/>
      <c r="D275" s="68"/>
      <c r="E275" s="339" t="s">
        <v>2615</v>
      </c>
      <c r="F275" s="68" t="s">
        <v>2616</v>
      </c>
      <c r="G275" s="68"/>
      <c r="H275" s="68"/>
      <c r="I275" s="68"/>
      <c r="J275" s="68"/>
    </row>
    <row r="276" spans="1:10" ht="21" customHeight="1" x14ac:dyDescent="0.25">
      <c r="A276" s="68"/>
      <c r="B276" s="68"/>
      <c r="C276" s="68"/>
      <c r="D276" s="68"/>
      <c r="E276" s="339" t="s">
        <v>2617</v>
      </c>
      <c r="F276" s="68" t="s">
        <v>2618</v>
      </c>
      <c r="G276" s="68"/>
      <c r="H276" s="68"/>
      <c r="I276" s="68"/>
      <c r="J276" s="68"/>
    </row>
    <row r="277" spans="1:10" ht="21" customHeight="1" x14ac:dyDescent="0.25">
      <c r="A277" s="68"/>
      <c r="B277" s="68"/>
      <c r="C277" s="68"/>
      <c r="D277" s="68"/>
      <c r="E277" s="339" t="s">
        <v>2619</v>
      </c>
      <c r="F277" s="68" t="s">
        <v>2620</v>
      </c>
      <c r="G277" s="68"/>
      <c r="H277" s="68"/>
      <c r="I277" s="68"/>
      <c r="J277" s="68"/>
    </row>
    <row r="278" spans="1:10" ht="21" customHeight="1" x14ac:dyDescent="0.25">
      <c r="A278" s="68"/>
      <c r="B278" s="68"/>
      <c r="C278" s="68"/>
      <c r="D278" s="68"/>
      <c r="E278" s="339" t="s">
        <v>2621</v>
      </c>
      <c r="F278" s="68" t="s">
        <v>2622</v>
      </c>
      <c r="G278" s="68"/>
      <c r="H278" s="68"/>
      <c r="I278" s="68"/>
      <c r="J278" s="68"/>
    </row>
    <row r="279" spans="1:10" ht="21" customHeight="1" x14ac:dyDescent="0.25">
      <c r="A279" s="68"/>
      <c r="B279" s="68"/>
      <c r="C279" s="68"/>
      <c r="D279" s="68"/>
      <c r="E279" s="339" t="s">
        <v>2623</v>
      </c>
      <c r="F279" s="68" t="s">
        <v>2624</v>
      </c>
      <c r="G279" s="68"/>
      <c r="H279" s="68"/>
      <c r="I279" s="68"/>
      <c r="J279" s="68"/>
    </row>
    <row r="280" spans="1:10" ht="21" customHeight="1" x14ac:dyDescent="0.25">
      <c r="A280" s="68"/>
      <c r="B280" s="68"/>
      <c r="C280" s="68"/>
      <c r="D280" s="68"/>
      <c r="E280" s="339" t="s">
        <v>2625</v>
      </c>
      <c r="F280" s="68" t="s">
        <v>2626</v>
      </c>
      <c r="G280" s="68"/>
      <c r="H280" s="68"/>
      <c r="I280" s="68"/>
      <c r="J280" s="68"/>
    </row>
    <row r="281" spans="1:10" ht="21" customHeight="1" x14ac:dyDescent="0.25">
      <c r="A281" s="68"/>
      <c r="B281" s="68"/>
      <c r="C281" s="68"/>
      <c r="D281" s="68"/>
      <c r="E281" s="339" t="s">
        <v>2627</v>
      </c>
      <c r="F281" s="68" t="s">
        <v>2628</v>
      </c>
      <c r="G281" s="68"/>
      <c r="H281" s="68"/>
      <c r="I281" s="68"/>
      <c r="J281" s="68"/>
    </row>
    <row r="282" spans="1:10" ht="21" customHeight="1" x14ac:dyDescent="0.25">
      <c r="A282" s="68"/>
      <c r="B282" s="68"/>
      <c r="C282" s="68"/>
      <c r="D282" s="68"/>
      <c r="E282" s="339" t="s">
        <v>2629</v>
      </c>
      <c r="F282" s="68" t="s">
        <v>2630</v>
      </c>
      <c r="G282" s="68"/>
      <c r="H282" s="68"/>
      <c r="I282" s="68"/>
      <c r="J282" s="68"/>
    </row>
    <row r="283" spans="1:10" ht="21" customHeight="1" x14ac:dyDescent="0.25">
      <c r="A283" s="68"/>
      <c r="B283" s="68"/>
      <c r="C283" s="68"/>
      <c r="D283" s="68"/>
      <c r="E283" s="339" t="s">
        <v>2631</v>
      </c>
      <c r="F283" s="68" t="s">
        <v>2632</v>
      </c>
      <c r="G283" s="68"/>
      <c r="H283" s="68"/>
      <c r="I283" s="68"/>
      <c r="J283" s="68"/>
    </row>
    <row r="284" spans="1:10" ht="21" customHeight="1" x14ac:dyDescent="0.25">
      <c r="A284" s="68"/>
      <c r="B284" s="68"/>
      <c r="C284" s="68"/>
      <c r="D284" s="68"/>
      <c r="E284" s="339" t="s">
        <v>2633</v>
      </c>
      <c r="F284" s="68" t="s">
        <v>2634</v>
      </c>
      <c r="G284" s="68"/>
      <c r="H284" s="68"/>
      <c r="I284" s="68"/>
      <c r="J284" s="68"/>
    </row>
    <row r="285" spans="1:10" ht="21" customHeight="1" x14ac:dyDescent="0.25">
      <c r="A285" s="68"/>
      <c r="B285" s="68"/>
      <c r="C285" s="68"/>
      <c r="D285" s="68"/>
      <c r="E285" s="339" t="s">
        <v>2635</v>
      </c>
      <c r="F285" s="68" t="s">
        <v>668</v>
      </c>
      <c r="G285" s="68"/>
      <c r="H285" s="68"/>
      <c r="I285" s="68"/>
      <c r="J285" s="68"/>
    </row>
    <row r="286" spans="1:10" ht="21" customHeight="1" x14ac:dyDescent="0.25">
      <c r="A286" s="68"/>
      <c r="B286" s="68"/>
      <c r="C286" s="68"/>
      <c r="D286" s="68"/>
      <c r="E286" s="339" t="s">
        <v>2636</v>
      </c>
      <c r="F286" s="68" t="s">
        <v>2637</v>
      </c>
      <c r="G286" s="68"/>
      <c r="H286" s="68"/>
      <c r="I286" s="68"/>
      <c r="J286" s="68"/>
    </row>
    <row r="287" spans="1:10" ht="21" customHeight="1" x14ac:dyDescent="0.25">
      <c r="A287" s="68"/>
      <c r="B287" s="68"/>
      <c r="C287" s="68"/>
      <c r="D287" s="68"/>
      <c r="E287" s="339" t="s">
        <v>2638</v>
      </c>
      <c r="F287" s="68" t="s">
        <v>672</v>
      </c>
      <c r="G287" s="68"/>
      <c r="H287" s="68"/>
      <c r="I287" s="68"/>
      <c r="J287" s="68"/>
    </row>
    <row r="288" spans="1:10" ht="21" customHeight="1" x14ac:dyDescent="0.25">
      <c r="A288" s="68"/>
      <c r="B288" s="68"/>
      <c r="C288" s="68"/>
      <c r="D288" s="68"/>
      <c r="E288" s="339" t="s">
        <v>2639</v>
      </c>
      <c r="F288" s="68" t="s">
        <v>2640</v>
      </c>
      <c r="G288" s="68"/>
      <c r="H288" s="68"/>
      <c r="I288" s="68"/>
      <c r="J288" s="68"/>
    </row>
    <row r="289" spans="1:10" ht="21" customHeight="1" x14ac:dyDescent="0.25">
      <c r="A289" s="68"/>
      <c r="B289" s="68"/>
      <c r="C289" s="68"/>
      <c r="D289" s="68"/>
      <c r="E289" s="339" t="s">
        <v>2641</v>
      </c>
      <c r="F289" s="68" t="s">
        <v>2642</v>
      </c>
      <c r="G289" s="68"/>
      <c r="H289" s="68"/>
      <c r="I289" s="68"/>
      <c r="J289" s="68"/>
    </row>
    <row r="290" spans="1:10" ht="21" customHeight="1" x14ac:dyDescent="0.25">
      <c r="A290" s="68"/>
      <c r="B290" s="68"/>
      <c r="C290" s="68"/>
      <c r="D290" s="68"/>
      <c r="E290" s="339" t="s">
        <v>2643</v>
      </c>
      <c r="F290" s="68" t="s">
        <v>2644</v>
      </c>
      <c r="G290" s="68"/>
      <c r="H290" s="68"/>
      <c r="I290" s="68"/>
      <c r="J290" s="68"/>
    </row>
    <row r="291" spans="1:10" ht="21" customHeight="1" x14ac:dyDescent="0.25">
      <c r="A291" s="68"/>
      <c r="B291" s="68"/>
      <c r="C291" s="68"/>
      <c r="D291" s="68"/>
      <c r="E291" s="339" t="s">
        <v>2645</v>
      </c>
      <c r="F291" s="68" t="s">
        <v>2646</v>
      </c>
      <c r="G291" s="68"/>
      <c r="H291" s="68"/>
      <c r="I291" s="68"/>
      <c r="J291" s="68"/>
    </row>
    <row r="292" spans="1:10" ht="21" customHeight="1" x14ac:dyDescent="0.25">
      <c r="A292" s="68"/>
      <c r="B292" s="68"/>
      <c r="C292" s="68"/>
      <c r="D292" s="68"/>
      <c r="E292" s="339" t="s">
        <v>2647</v>
      </c>
      <c r="F292" s="68" t="s">
        <v>2648</v>
      </c>
      <c r="G292" s="68"/>
      <c r="H292" s="68"/>
      <c r="I292" s="68"/>
      <c r="J292" s="68"/>
    </row>
    <row r="293" spans="1:10" ht="21" customHeight="1" x14ac:dyDescent="0.25">
      <c r="A293" s="68"/>
      <c r="B293" s="68"/>
      <c r="C293" s="68"/>
      <c r="D293" s="68"/>
      <c r="E293" s="339" t="s">
        <v>2649</v>
      </c>
      <c r="F293" s="68" t="s">
        <v>2650</v>
      </c>
      <c r="G293" s="68"/>
      <c r="H293" s="68"/>
      <c r="I293" s="68"/>
      <c r="J293" s="68"/>
    </row>
    <row r="294" spans="1:10" ht="21" customHeight="1" x14ac:dyDescent="0.25">
      <c r="A294" s="68"/>
      <c r="B294" s="68"/>
      <c r="C294" s="68"/>
      <c r="D294" s="68"/>
      <c r="E294" s="339" t="s">
        <v>2651</v>
      </c>
      <c r="F294" s="68" t="s">
        <v>2652</v>
      </c>
      <c r="G294" s="68"/>
      <c r="H294" s="68"/>
      <c r="I294" s="68"/>
      <c r="J294" s="68"/>
    </row>
    <row r="295" spans="1:10" ht="21" customHeight="1" x14ac:dyDescent="0.25">
      <c r="A295" s="68"/>
      <c r="B295" s="68"/>
      <c r="C295" s="68"/>
      <c r="D295" s="68"/>
      <c r="E295" s="339" t="s">
        <v>2653</v>
      </c>
      <c r="F295" s="68" t="s">
        <v>2654</v>
      </c>
      <c r="G295" s="68"/>
      <c r="H295" s="68"/>
      <c r="I295" s="68"/>
      <c r="J295" s="68"/>
    </row>
    <row r="296" spans="1:10" ht="21" customHeight="1" x14ac:dyDescent="0.25">
      <c r="A296" s="68"/>
      <c r="B296" s="68"/>
      <c r="C296" s="68"/>
      <c r="D296" s="68"/>
      <c r="E296" s="339" t="s">
        <v>685</v>
      </c>
      <c r="F296" s="68" t="s">
        <v>686</v>
      </c>
      <c r="G296" s="68"/>
      <c r="H296" s="68"/>
      <c r="I296" s="68"/>
      <c r="J296" s="68"/>
    </row>
    <row r="297" spans="1:10" ht="21" customHeight="1" x14ac:dyDescent="0.25">
      <c r="A297" s="68"/>
      <c r="B297" s="68"/>
      <c r="C297" s="68"/>
      <c r="D297" s="68"/>
      <c r="E297" s="339" t="s">
        <v>2655</v>
      </c>
      <c r="F297" s="68" t="s">
        <v>2656</v>
      </c>
      <c r="G297" s="68"/>
      <c r="H297" s="68"/>
      <c r="I297" s="68"/>
      <c r="J297" s="68"/>
    </row>
    <row r="298" spans="1:10" ht="21" customHeight="1" x14ac:dyDescent="0.25">
      <c r="A298" s="68"/>
      <c r="B298" s="68"/>
      <c r="C298" s="68"/>
      <c r="D298" s="68"/>
      <c r="E298" s="339" t="s">
        <v>2657</v>
      </c>
      <c r="F298" s="68" t="s">
        <v>2658</v>
      </c>
      <c r="G298" s="68"/>
      <c r="H298" s="68"/>
      <c r="I298" s="68"/>
      <c r="J298" s="68"/>
    </row>
    <row r="299" spans="1:10" ht="21" customHeight="1" x14ac:dyDescent="0.25">
      <c r="A299" s="68"/>
      <c r="B299" s="68"/>
      <c r="C299" s="68"/>
      <c r="D299" s="68"/>
      <c r="E299" s="339" t="s">
        <v>2659</v>
      </c>
      <c r="F299" s="68" t="s">
        <v>2660</v>
      </c>
      <c r="G299" s="68"/>
      <c r="H299" s="68"/>
      <c r="I299" s="68"/>
      <c r="J299" s="68"/>
    </row>
    <row r="300" spans="1:10" ht="21" customHeight="1" x14ac:dyDescent="0.25">
      <c r="A300" s="68"/>
      <c r="B300" s="68"/>
      <c r="C300" s="68"/>
      <c r="D300" s="68"/>
      <c r="E300" s="339" t="s">
        <v>2661</v>
      </c>
      <c r="F300" s="68" t="s">
        <v>2662</v>
      </c>
      <c r="G300" s="68"/>
      <c r="H300" s="68"/>
      <c r="I300" s="68"/>
      <c r="J300" s="68"/>
    </row>
    <row r="301" spans="1:10" ht="21" customHeight="1" x14ac:dyDescent="0.25">
      <c r="A301" s="68"/>
      <c r="B301" s="68"/>
      <c r="C301" s="68"/>
      <c r="D301" s="68"/>
      <c r="E301" s="339" t="s">
        <v>2663</v>
      </c>
      <c r="F301" s="68" t="s">
        <v>694</v>
      </c>
      <c r="G301" s="68"/>
      <c r="H301" s="68"/>
      <c r="I301" s="68"/>
      <c r="J301" s="68"/>
    </row>
    <row r="302" spans="1:10" ht="21" customHeight="1" x14ac:dyDescent="0.25">
      <c r="A302" s="68"/>
      <c r="B302" s="68"/>
      <c r="C302" s="68"/>
      <c r="D302" s="68"/>
      <c r="E302" s="339" t="s">
        <v>2664</v>
      </c>
      <c r="F302" s="68" t="s">
        <v>2665</v>
      </c>
      <c r="G302" s="68"/>
      <c r="H302" s="68"/>
      <c r="I302" s="68"/>
      <c r="J302" s="68"/>
    </row>
    <row r="303" spans="1:10" ht="21" customHeight="1" x14ac:dyDescent="0.25">
      <c r="A303" s="68"/>
      <c r="B303" s="68"/>
      <c r="C303" s="68"/>
      <c r="D303" s="68"/>
      <c r="E303" s="339" t="s">
        <v>2666</v>
      </c>
      <c r="F303" s="68" t="s">
        <v>698</v>
      </c>
      <c r="G303" s="68"/>
      <c r="H303" s="68"/>
      <c r="I303" s="68"/>
      <c r="J303" s="68"/>
    </row>
    <row r="304" spans="1:10" ht="21" customHeight="1" x14ac:dyDescent="0.25">
      <c r="A304" s="68"/>
      <c r="B304" s="68"/>
      <c r="C304" s="68"/>
      <c r="D304" s="68"/>
      <c r="E304" s="339" t="s">
        <v>2667</v>
      </c>
      <c r="F304" s="68" t="s">
        <v>2668</v>
      </c>
      <c r="G304" s="68"/>
      <c r="H304" s="68"/>
      <c r="I304" s="68"/>
      <c r="J304" s="68"/>
    </row>
    <row r="305" spans="1:10" ht="21" customHeight="1" x14ac:dyDescent="0.25">
      <c r="A305" s="68"/>
      <c r="B305" s="68"/>
      <c r="C305" s="68"/>
      <c r="D305" s="68"/>
      <c r="E305" s="339" t="s">
        <v>2669</v>
      </c>
      <c r="F305" s="68" t="s">
        <v>2670</v>
      </c>
      <c r="G305" s="68"/>
      <c r="H305" s="68"/>
      <c r="I305" s="68"/>
      <c r="J305" s="68"/>
    </row>
    <row r="306" spans="1:10" ht="21" customHeight="1" x14ac:dyDescent="0.25">
      <c r="A306" s="68"/>
      <c r="B306" s="68"/>
      <c r="C306" s="68"/>
      <c r="D306" s="68"/>
      <c r="E306" s="339" t="s">
        <v>2671</v>
      </c>
      <c r="F306" s="68" t="s">
        <v>2672</v>
      </c>
      <c r="G306" s="68"/>
      <c r="H306" s="68"/>
      <c r="I306" s="68"/>
      <c r="J306" s="68"/>
    </row>
    <row r="307" spans="1:10" ht="21" customHeight="1" x14ac:dyDescent="0.25">
      <c r="A307" s="68"/>
      <c r="B307" s="68"/>
      <c r="C307" s="68"/>
      <c r="D307" s="68"/>
      <c r="E307" s="339" t="s">
        <v>2673</v>
      </c>
      <c r="F307" s="68" t="s">
        <v>2674</v>
      </c>
      <c r="G307" s="68"/>
      <c r="H307" s="68"/>
      <c r="I307" s="68"/>
      <c r="J307" s="68"/>
    </row>
    <row r="308" spans="1:10" ht="21" customHeight="1" x14ac:dyDescent="0.25">
      <c r="A308" s="68"/>
      <c r="B308" s="68"/>
      <c r="C308" s="68"/>
      <c r="D308" s="68"/>
      <c r="E308" s="339" t="s">
        <v>2675</v>
      </c>
      <c r="F308" s="68" t="s">
        <v>2676</v>
      </c>
      <c r="G308" s="68"/>
      <c r="H308" s="68"/>
      <c r="I308" s="68"/>
      <c r="J308" s="68"/>
    </row>
    <row r="309" spans="1:10" ht="21" customHeight="1" x14ac:dyDescent="0.25">
      <c r="A309" s="68"/>
      <c r="B309" s="68"/>
      <c r="C309" s="68"/>
      <c r="D309" s="68"/>
      <c r="E309" s="339" t="s">
        <v>709</v>
      </c>
      <c r="F309" s="68" t="s">
        <v>2677</v>
      </c>
      <c r="G309" s="68"/>
      <c r="H309" s="68"/>
      <c r="I309" s="68"/>
      <c r="J309" s="68"/>
    </row>
    <row r="310" spans="1:10" ht="21" customHeight="1" x14ac:dyDescent="0.25">
      <c r="A310" s="68"/>
      <c r="B310" s="68"/>
      <c r="C310" s="68"/>
      <c r="D310" s="68"/>
      <c r="E310" s="339" t="s">
        <v>280</v>
      </c>
      <c r="F310" s="68" t="s">
        <v>2678</v>
      </c>
      <c r="G310" s="68"/>
      <c r="H310" s="68"/>
      <c r="I310" s="68"/>
      <c r="J310" s="68"/>
    </row>
    <row r="311" spans="1:10" ht="21" customHeight="1" x14ac:dyDescent="0.25">
      <c r="A311" s="68"/>
      <c r="B311" s="68"/>
      <c r="C311" s="68"/>
      <c r="D311" s="68"/>
      <c r="E311" s="339" t="s">
        <v>711</v>
      </c>
      <c r="F311" s="68" t="s">
        <v>2679</v>
      </c>
      <c r="G311" s="68"/>
      <c r="H311" s="68"/>
      <c r="I311" s="68"/>
      <c r="J311" s="68"/>
    </row>
    <row r="312" spans="1:10" ht="21" customHeight="1" x14ac:dyDescent="0.25">
      <c r="A312" s="68"/>
      <c r="B312" s="68"/>
      <c r="C312" s="68"/>
      <c r="D312" s="68"/>
      <c r="E312" s="339" t="s">
        <v>2680</v>
      </c>
      <c r="F312" s="68" t="s">
        <v>2681</v>
      </c>
      <c r="G312" s="68"/>
      <c r="H312" s="68"/>
      <c r="I312" s="68"/>
      <c r="J312" s="68"/>
    </row>
    <row r="313" spans="1:10" ht="21" customHeight="1" x14ac:dyDescent="0.25">
      <c r="A313" s="68"/>
      <c r="B313" s="68"/>
      <c r="C313" s="68"/>
      <c r="D313" s="68"/>
      <c r="E313" s="339" t="s">
        <v>2682</v>
      </c>
      <c r="F313" s="68" t="s">
        <v>714</v>
      </c>
      <c r="G313" s="68"/>
      <c r="H313" s="68"/>
      <c r="I313" s="68"/>
      <c r="J313" s="68"/>
    </row>
    <row r="314" spans="1:10" ht="21" customHeight="1" x14ac:dyDescent="0.25">
      <c r="A314" s="68"/>
      <c r="B314" s="68"/>
      <c r="C314" s="68"/>
      <c r="D314" s="68"/>
      <c r="E314" s="339" t="s">
        <v>2683</v>
      </c>
      <c r="F314" s="68" t="s">
        <v>2684</v>
      </c>
      <c r="G314" s="68"/>
      <c r="H314" s="68"/>
      <c r="I314" s="68"/>
      <c r="J314" s="68"/>
    </row>
    <row r="315" spans="1:10" ht="21" customHeight="1" x14ac:dyDescent="0.25">
      <c r="A315" s="68"/>
      <c r="B315" s="68"/>
      <c r="C315" s="68"/>
      <c r="D315" s="68"/>
      <c r="E315" s="339" t="s">
        <v>2685</v>
      </c>
      <c r="F315" s="68" t="s">
        <v>718</v>
      </c>
      <c r="G315" s="68"/>
      <c r="H315" s="68"/>
      <c r="I315" s="68"/>
      <c r="J315" s="68"/>
    </row>
    <row r="316" spans="1:10" ht="21" customHeight="1" x14ac:dyDescent="0.25">
      <c r="A316" s="68"/>
      <c r="B316" s="68"/>
      <c r="C316" s="68"/>
      <c r="D316" s="68"/>
      <c r="E316" s="339" t="s">
        <v>2686</v>
      </c>
      <c r="F316" s="68" t="s">
        <v>720</v>
      </c>
      <c r="G316" s="68"/>
      <c r="H316" s="68"/>
      <c r="I316" s="68"/>
      <c r="J316" s="68"/>
    </row>
    <row r="317" spans="1:10" ht="21" customHeight="1" x14ac:dyDescent="0.25">
      <c r="A317" s="68"/>
      <c r="B317" s="68"/>
      <c r="C317" s="68"/>
      <c r="D317" s="68"/>
      <c r="E317" s="339" t="s">
        <v>2687</v>
      </c>
      <c r="F317" s="68" t="s">
        <v>722</v>
      </c>
      <c r="G317" s="68"/>
      <c r="H317" s="68"/>
      <c r="I317" s="68"/>
      <c r="J317" s="68"/>
    </row>
    <row r="318" spans="1:10" ht="21" customHeight="1" x14ac:dyDescent="0.25">
      <c r="A318" s="68"/>
      <c r="B318" s="68"/>
      <c r="C318" s="68"/>
      <c r="D318" s="68"/>
      <c r="E318" s="339" t="s">
        <v>2688</v>
      </c>
      <c r="F318" s="68" t="s">
        <v>2689</v>
      </c>
      <c r="G318" s="68"/>
      <c r="H318" s="68"/>
      <c r="I318" s="68"/>
      <c r="J318" s="68"/>
    </row>
    <row r="319" spans="1:10" ht="21" customHeight="1" x14ac:dyDescent="0.25">
      <c r="A319" s="68"/>
      <c r="B319" s="68"/>
      <c r="C319" s="68"/>
      <c r="D319" s="68"/>
      <c r="E319" s="339" t="s">
        <v>2690</v>
      </c>
      <c r="F319" s="68" t="s">
        <v>2691</v>
      </c>
      <c r="G319" s="68"/>
      <c r="H319" s="68"/>
      <c r="I319" s="68"/>
      <c r="J319" s="68"/>
    </row>
    <row r="320" spans="1:10" ht="21" customHeight="1" x14ac:dyDescent="0.25">
      <c r="A320" s="68"/>
      <c r="B320" s="68"/>
      <c r="C320" s="68"/>
      <c r="D320" s="68"/>
      <c r="E320" s="339" t="s">
        <v>2692</v>
      </c>
      <c r="F320" s="68" t="s">
        <v>2693</v>
      </c>
      <c r="G320" s="68"/>
      <c r="H320" s="68"/>
      <c r="I320" s="68"/>
      <c r="J320" s="68"/>
    </row>
    <row r="321" spans="1:10" ht="21" customHeight="1" x14ac:dyDescent="0.25">
      <c r="A321" s="68"/>
      <c r="B321" s="68"/>
      <c r="C321" s="68"/>
      <c r="D321" s="68"/>
      <c r="E321" s="339" t="s">
        <v>2694</v>
      </c>
      <c r="F321" s="68" t="s">
        <v>2695</v>
      </c>
      <c r="G321" s="68"/>
      <c r="H321" s="68"/>
      <c r="I321" s="68"/>
      <c r="J321" s="68"/>
    </row>
    <row r="322" spans="1:10" ht="21" customHeight="1" x14ac:dyDescent="0.25">
      <c r="A322" s="68"/>
      <c r="B322" s="68"/>
      <c r="C322" s="68"/>
      <c r="D322" s="68"/>
      <c r="E322" s="339" t="s">
        <v>2696</v>
      </c>
      <c r="F322" s="68" t="s">
        <v>2697</v>
      </c>
      <c r="G322" s="68"/>
      <c r="H322" s="68"/>
      <c r="I322" s="68"/>
      <c r="J322" s="68"/>
    </row>
    <row r="323" spans="1:10" ht="21" customHeight="1" x14ac:dyDescent="0.25">
      <c r="A323" s="68"/>
      <c r="B323" s="68"/>
      <c r="C323" s="68"/>
      <c r="D323" s="68"/>
      <c r="E323" s="339" t="s">
        <v>2698</v>
      </c>
      <c r="F323" s="68" t="s">
        <v>2699</v>
      </c>
      <c r="G323" s="68"/>
      <c r="H323" s="68"/>
      <c r="I323" s="68"/>
      <c r="J323" s="68"/>
    </row>
    <row r="324" spans="1:10" ht="21" customHeight="1" x14ac:dyDescent="0.25">
      <c r="A324" s="68"/>
      <c r="B324" s="68"/>
      <c r="C324" s="68"/>
      <c r="D324" s="68"/>
      <c r="E324" s="339" t="s">
        <v>733</v>
      </c>
      <c r="F324" s="68" t="s">
        <v>2700</v>
      </c>
      <c r="G324" s="68"/>
      <c r="H324" s="68"/>
      <c r="I324" s="68"/>
      <c r="J324" s="68"/>
    </row>
    <row r="325" spans="1:10" ht="21" customHeight="1" x14ac:dyDescent="0.25">
      <c r="A325" s="68"/>
      <c r="B325" s="68"/>
      <c r="C325" s="68"/>
      <c r="D325" s="68"/>
      <c r="E325" s="339" t="s">
        <v>2701</v>
      </c>
      <c r="F325" s="68" t="s">
        <v>2702</v>
      </c>
      <c r="G325" s="68"/>
      <c r="H325" s="68"/>
      <c r="I325" s="68"/>
      <c r="J325" s="68"/>
    </row>
    <row r="326" spans="1:10" ht="21" customHeight="1" x14ac:dyDescent="0.25">
      <c r="A326" s="68"/>
      <c r="B326" s="68"/>
      <c r="C326" s="68"/>
      <c r="D326" s="68"/>
      <c r="E326" s="339" t="s">
        <v>2703</v>
      </c>
      <c r="F326" s="68" t="s">
        <v>2704</v>
      </c>
      <c r="G326" s="68"/>
      <c r="H326" s="68"/>
      <c r="I326" s="68"/>
      <c r="J326" s="68"/>
    </row>
    <row r="327" spans="1:10" ht="21" customHeight="1" x14ac:dyDescent="0.25">
      <c r="A327" s="68"/>
      <c r="B327" s="68"/>
      <c r="C327" s="68"/>
      <c r="D327" s="68"/>
      <c r="E327" s="339" t="s">
        <v>2705</v>
      </c>
      <c r="F327" s="68" t="s">
        <v>2706</v>
      </c>
      <c r="G327" s="68"/>
      <c r="H327" s="68"/>
      <c r="I327" s="68"/>
      <c r="J327" s="68"/>
    </row>
    <row r="328" spans="1:10" ht="21" customHeight="1" x14ac:dyDescent="0.25">
      <c r="A328" s="68"/>
      <c r="B328" s="68"/>
      <c r="C328" s="68"/>
      <c r="D328" s="68"/>
      <c r="E328" s="339" t="s">
        <v>2707</v>
      </c>
      <c r="F328" s="68" t="s">
        <v>2708</v>
      </c>
      <c r="G328" s="68"/>
      <c r="H328" s="68"/>
      <c r="I328" s="68"/>
      <c r="J328" s="68"/>
    </row>
    <row r="329" spans="1:10" ht="21" customHeight="1" x14ac:dyDescent="0.25">
      <c r="A329" s="68"/>
      <c r="B329" s="68"/>
      <c r="C329" s="68"/>
      <c r="D329" s="68"/>
      <c r="E329" s="339" t="s">
        <v>2709</v>
      </c>
      <c r="F329" s="68" t="s">
        <v>2710</v>
      </c>
      <c r="G329" s="68"/>
      <c r="H329" s="68"/>
      <c r="I329" s="68"/>
      <c r="J329" s="68"/>
    </row>
    <row r="330" spans="1:10" ht="21" customHeight="1" x14ac:dyDescent="0.25">
      <c r="A330" s="68"/>
      <c r="B330" s="68"/>
      <c r="C330" s="68"/>
      <c r="D330" s="68"/>
      <c r="E330" s="339" t="s">
        <v>2711</v>
      </c>
      <c r="F330" s="68" t="s">
        <v>2712</v>
      </c>
      <c r="G330" s="68"/>
      <c r="H330" s="68"/>
      <c r="I330" s="68"/>
      <c r="J330" s="68"/>
    </row>
    <row r="331" spans="1:10" ht="21" customHeight="1" x14ac:dyDescent="0.25">
      <c r="A331" s="68"/>
      <c r="B331" s="68"/>
      <c r="C331" s="68"/>
      <c r="D331" s="68"/>
      <c r="E331" s="339" t="s">
        <v>747</v>
      </c>
      <c r="F331" s="68" t="s">
        <v>748</v>
      </c>
      <c r="G331" s="68"/>
      <c r="H331" s="68"/>
      <c r="I331" s="68"/>
      <c r="J331" s="68"/>
    </row>
    <row r="332" spans="1:10" ht="21" customHeight="1" x14ac:dyDescent="0.25">
      <c r="A332" s="68"/>
      <c r="B332" s="68"/>
      <c r="C332" s="68"/>
      <c r="D332" s="68"/>
      <c r="E332" s="339" t="s">
        <v>749</v>
      </c>
      <c r="F332" s="68" t="s">
        <v>750</v>
      </c>
      <c r="G332" s="68"/>
      <c r="H332" s="68"/>
      <c r="I332" s="68"/>
      <c r="J332" s="68"/>
    </row>
    <row r="333" spans="1:10" ht="21" customHeight="1" x14ac:dyDescent="0.25">
      <c r="A333" s="68"/>
      <c r="B333" s="68"/>
      <c r="C333" s="68"/>
      <c r="D333" s="68"/>
      <c r="E333" s="339" t="s">
        <v>751</v>
      </c>
      <c r="F333" s="68" t="s">
        <v>752</v>
      </c>
      <c r="G333" s="68"/>
      <c r="H333" s="68"/>
      <c r="I333" s="68"/>
      <c r="J333" s="68"/>
    </row>
    <row r="334" spans="1:10" ht="21" customHeight="1" x14ac:dyDescent="0.25">
      <c r="A334" s="68"/>
      <c r="B334" s="68"/>
      <c r="C334" s="68"/>
      <c r="D334" s="68"/>
      <c r="E334" s="339" t="s">
        <v>2713</v>
      </c>
      <c r="F334" s="68" t="s">
        <v>2714</v>
      </c>
      <c r="G334" s="68"/>
      <c r="H334" s="68"/>
      <c r="I334" s="68"/>
      <c r="J334" s="68"/>
    </row>
    <row r="335" spans="1:10" ht="21" customHeight="1" x14ac:dyDescent="0.25">
      <c r="A335" s="68"/>
      <c r="B335" s="68"/>
      <c r="C335" s="68"/>
      <c r="D335" s="68"/>
      <c r="E335" s="339" t="s">
        <v>2715</v>
      </c>
      <c r="F335" s="68" t="s">
        <v>754</v>
      </c>
      <c r="G335" s="68"/>
      <c r="H335" s="68"/>
      <c r="I335" s="68"/>
      <c r="J335" s="68"/>
    </row>
    <row r="336" spans="1:10" ht="21" customHeight="1" x14ac:dyDescent="0.25">
      <c r="A336" s="68"/>
      <c r="B336" s="68"/>
      <c r="C336" s="68"/>
      <c r="D336" s="68"/>
      <c r="E336" s="339" t="s">
        <v>2716</v>
      </c>
      <c r="F336" s="68" t="s">
        <v>756</v>
      </c>
      <c r="G336" s="68"/>
      <c r="H336" s="68"/>
      <c r="I336" s="68"/>
      <c r="J336" s="68"/>
    </row>
    <row r="337" spans="1:10" ht="21" customHeight="1" x14ac:dyDescent="0.25">
      <c r="A337" s="68"/>
      <c r="B337" s="68"/>
      <c r="C337" s="68"/>
      <c r="D337" s="68"/>
      <c r="E337" s="339" t="s">
        <v>2717</v>
      </c>
      <c r="F337" s="68" t="s">
        <v>2718</v>
      </c>
      <c r="G337" s="68"/>
      <c r="H337" s="68"/>
      <c r="I337" s="68"/>
      <c r="J337" s="68"/>
    </row>
    <row r="338" spans="1:10" ht="21" customHeight="1" x14ac:dyDescent="0.25">
      <c r="A338" s="68"/>
      <c r="B338" s="68"/>
      <c r="C338" s="68"/>
      <c r="D338" s="68"/>
      <c r="E338" s="339" t="s">
        <v>2719</v>
      </c>
      <c r="F338" s="68" t="s">
        <v>760</v>
      </c>
      <c r="G338" s="68"/>
      <c r="H338" s="68"/>
      <c r="I338" s="68"/>
      <c r="J338" s="68"/>
    </row>
    <row r="339" spans="1:10" ht="21" customHeight="1" x14ac:dyDescent="0.25">
      <c r="A339" s="68"/>
      <c r="B339" s="68"/>
      <c r="C339" s="68"/>
      <c r="D339" s="68"/>
      <c r="E339" s="339" t="s">
        <v>761</v>
      </c>
      <c r="F339" s="68" t="s">
        <v>762</v>
      </c>
      <c r="G339" s="68"/>
      <c r="H339" s="68"/>
      <c r="I339" s="68"/>
      <c r="J339" s="68"/>
    </row>
    <row r="340" spans="1:10" ht="21" customHeight="1" x14ac:dyDescent="0.25">
      <c r="A340" s="68"/>
      <c r="B340" s="68"/>
      <c r="C340" s="68"/>
      <c r="D340" s="68"/>
      <c r="E340" s="339" t="s">
        <v>2720</v>
      </c>
      <c r="F340" s="68" t="s">
        <v>2721</v>
      </c>
      <c r="G340" s="68"/>
      <c r="H340" s="68"/>
      <c r="I340" s="68"/>
      <c r="J340" s="68"/>
    </row>
    <row r="341" spans="1:10" ht="21" customHeight="1" x14ac:dyDescent="0.25">
      <c r="A341" s="68"/>
      <c r="B341" s="68"/>
      <c r="C341" s="68"/>
      <c r="D341" s="68"/>
      <c r="E341" s="339" t="s">
        <v>2722</v>
      </c>
      <c r="F341" s="68" t="s">
        <v>2723</v>
      </c>
      <c r="G341" s="68"/>
      <c r="H341" s="68"/>
      <c r="I341" s="68"/>
      <c r="J341" s="68"/>
    </row>
    <row r="342" spans="1:10" ht="21" customHeight="1" x14ac:dyDescent="0.25">
      <c r="A342" s="68"/>
      <c r="B342" s="68"/>
      <c r="C342" s="68"/>
      <c r="D342" s="68"/>
      <c r="E342" s="339" t="s">
        <v>2724</v>
      </c>
      <c r="F342" s="68" t="s">
        <v>2725</v>
      </c>
      <c r="G342" s="68"/>
      <c r="H342" s="68"/>
      <c r="I342" s="68"/>
      <c r="J342" s="68"/>
    </row>
    <row r="343" spans="1:10" ht="21" customHeight="1" x14ac:dyDescent="0.25">
      <c r="A343" s="68"/>
      <c r="B343" s="68"/>
      <c r="C343" s="68"/>
      <c r="D343" s="68"/>
      <c r="E343" s="339" t="s">
        <v>2726</v>
      </c>
      <c r="F343" s="68" t="s">
        <v>2727</v>
      </c>
      <c r="G343" s="68"/>
      <c r="H343" s="68"/>
      <c r="I343" s="68"/>
      <c r="J343" s="68"/>
    </row>
    <row r="344" spans="1:10" ht="21" customHeight="1" x14ac:dyDescent="0.25">
      <c r="A344" s="68"/>
      <c r="B344" s="68"/>
      <c r="C344" s="68"/>
      <c r="D344" s="68"/>
      <c r="E344" s="339" t="s">
        <v>2728</v>
      </c>
      <c r="F344" s="68" t="s">
        <v>2729</v>
      </c>
      <c r="G344" s="68"/>
      <c r="H344" s="68"/>
      <c r="I344" s="68"/>
      <c r="J344" s="68"/>
    </row>
    <row r="345" spans="1:10" ht="21" customHeight="1" x14ac:dyDescent="0.25">
      <c r="A345" s="68"/>
      <c r="B345" s="68"/>
      <c r="C345" s="68"/>
      <c r="D345" s="68"/>
      <c r="E345" s="339" t="s">
        <v>771</v>
      </c>
      <c r="F345" s="68" t="s">
        <v>772</v>
      </c>
      <c r="G345" s="68"/>
      <c r="H345" s="68"/>
      <c r="I345" s="68"/>
      <c r="J345" s="68"/>
    </row>
    <row r="346" spans="1:10" ht="21" customHeight="1" x14ac:dyDescent="0.25">
      <c r="A346" s="68"/>
      <c r="B346" s="68"/>
      <c r="C346" s="68"/>
      <c r="D346" s="68"/>
      <c r="E346" s="339" t="s">
        <v>2730</v>
      </c>
      <c r="F346" s="68" t="s">
        <v>2731</v>
      </c>
      <c r="G346" s="68"/>
      <c r="H346" s="68"/>
      <c r="I346" s="68"/>
      <c r="J346" s="68"/>
    </row>
    <row r="347" spans="1:10" ht="21" customHeight="1" x14ac:dyDescent="0.25">
      <c r="A347" s="68"/>
      <c r="B347" s="68"/>
      <c r="C347" s="68"/>
      <c r="D347" s="68"/>
      <c r="E347" s="339" t="s">
        <v>2732</v>
      </c>
      <c r="F347" s="68" t="s">
        <v>2733</v>
      </c>
      <c r="G347" s="68"/>
      <c r="H347" s="68"/>
      <c r="I347" s="68"/>
      <c r="J347" s="68"/>
    </row>
    <row r="348" spans="1:10" ht="21" customHeight="1" x14ac:dyDescent="0.25">
      <c r="A348" s="68"/>
      <c r="B348" s="68"/>
      <c r="C348" s="68"/>
      <c r="D348" s="68"/>
      <c r="E348" s="339" t="s">
        <v>2734</v>
      </c>
      <c r="F348" s="68" t="s">
        <v>778</v>
      </c>
      <c r="G348" s="68"/>
      <c r="H348" s="68"/>
      <c r="I348" s="68"/>
      <c r="J348" s="68"/>
    </row>
    <row r="349" spans="1:10" ht="21" customHeight="1" x14ac:dyDescent="0.25">
      <c r="A349" s="68"/>
      <c r="B349" s="68"/>
      <c r="C349" s="68"/>
      <c r="D349" s="68"/>
      <c r="E349" s="339" t="s">
        <v>2735</v>
      </c>
      <c r="F349" s="68" t="s">
        <v>780</v>
      </c>
      <c r="G349" s="68"/>
      <c r="H349" s="68"/>
      <c r="I349" s="68"/>
      <c r="J349" s="68"/>
    </row>
    <row r="350" spans="1:10" ht="21" customHeight="1" x14ac:dyDescent="0.25">
      <c r="A350" s="68"/>
      <c r="B350" s="68"/>
      <c r="C350" s="68"/>
      <c r="D350" s="68"/>
      <c r="E350" s="339" t="s">
        <v>2736</v>
      </c>
      <c r="F350" s="68" t="s">
        <v>782</v>
      </c>
      <c r="G350" s="68"/>
      <c r="H350" s="68"/>
      <c r="I350" s="68"/>
      <c r="J350" s="68"/>
    </row>
    <row r="351" spans="1:10" ht="21" customHeight="1" x14ac:dyDescent="0.25">
      <c r="A351" s="68"/>
      <c r="B351" s="68"/>
      <c r="C351" s="68"/>
      <c r="D351" s="68"/>
      <c r="E351" s="339" t="s">
        <v>2737</v>
      </c>
      <c r="F351" s="68" t="s">
        <v>2738</v>
      </c>
      <c r="G351" s="68"/>
      <c r="H351" s="68"/>
      <c r="I351" s="68"/>
      <c r="J351" s="68"/>
    </row>
    <row r="352" spans="1:10" ht="21" customHeight="1" x14ac:dyDescent="0.25">
      <c r="A352" s="68"/>
      <c r="B352" s="68"/>
      <c r="C352" s="68"/>
      <c r="D352" s="68"/>
      <c r="E352" s="339" t="s">
        <v>2739</v>
      </c>
      <c r="F352" s="68" t="s">
        <v>2740</v>
      </c>
      <c r="G352" s="68"/>
      <c r="H352" s="68"/>
      <c r="I352" s="68"/>
      <c r="J352" s="68"/>
    </row>
    <row r="353" spans="1:10" ht="21" customHeight="1" x14ac:dyDescent="0.25">
      <c r="A353" s="68"/>
      <c r="B353" s="68"/>
      <c r="C353" s="68"/>
      <c r="D353" s="68"/>
      <c r="E353" s="339" t="s">
        <v>2741</v>
      </c>
      <c r="F353" s="68" t="s">
        <v>2742</v>
      </c>
      <c r="G353" s="68"/>
      <c r="H353" s="68"/>
      <c r="I353" s="68"/>
      <c r="J353" s="68"/>
    </row>
    <row r="354" spans="1:10" ht="21" customHeight="1" x14ac:dyDescent="0.25">
      <c r="A354" s="68"/>
      <c r="B354" s="68"/>
      <c r="C354" s="68"/>
      <c r="D354" s="68"/>
      <c r="E354" s="339" t="s">
        <v>2743</v>
      </c>
      <c r="F354" s="68" t="s">
        <v>2744</v>
      </c>
      <c r="G354" s="68"/>
      <c r="H354" s="68"/>
      <c r="I354" s="68"/>
      <c r="J354" s="68"/>
    </row>
    <row r="355" spans="1:10" ht="21" customHeight="1" x14ac:dyDescent="0.25">
      <c r="A355" s="68"/>
      <c r="B355" s="68"/>
      <c r="C355" s="68"/>
      <c r="D355" s="68"/>
      <c r="E355" s="339" t="s">
        <v>2745</v>
      </c>
      <c r="F355" s="68" t="s">
        <v>2746</v>
      </c>
      <c r="G355" s="68"/>
      <c r="H355" s="68"/>
      <c r="I355" s="68"/>
      <c r="J355" s="68"/>
    </row>
    <row r="356" spans="1:10" ht="21" customHeight="1" x14ac:dyDescent="0.25">
      <c r="A356" s="68"/>
      <c r="B356" s="68"/>
      <c r="C356" s="68"/>
      <c r="D356" s="68"/>
      <c r="E356" s="339" t="s">
        <v>2747</v>
      </c>
      <c r="F356" s="68" t="s">
        <v>2748</v>
      </c>
      <c r="G356" s="68"/>
      <c r="H356" s="68"/>
      <c r="I356" s="68"/>
      <c r="J356" s="68"/>
    </row>
    <row r="357" spans="1:10" ht="21" customHeight="1" x14ac:dyDescent="0.25">
      <c r="A357" s="68"/>
      <c r="B357" s="68"/>
      <c r="C357" s="68"/>
      <c r="D357" s="68"/>
      <c r="E357" s="339" t="s">
        <v>2749</v>
      </c>
      <c r="F357" s="68" t="s">
        <v>2750</v>
      </c>
      <c r="G357" s="68"/>
      <c r="H357" s="68"/>
      <c r="I357" s="68"/>
      <c r="J357" s="68"/>
    </row>
    <row r="358" spans="1:10" ht="21" customHeight="1" x14ac:dyDescent="0.25">
      <c r="A358" s="68"/>
      <c r="B358" s="68"/>
      <c r="C358" s="68"/>
      <c r="D358" s="68"/>
      <c r="E358" s="339" t="s">
        <v>2751</v>
      </c>
      <c r="F358" s="68" t="s">
        <v>2752</v>
      </c>
      <c r="G358" s="68"/>
      <c r="H358" s="68"/>
      <c r="I358" s="68"/>
      <c r="J358" s="68"/>
    </row>
    <row r="359" spans="1:10" ht="21" customHeight="1" x14ac:dyDescent="0.25">
      <c r="A359" s="68"/>
      <c r="B359" s="68"/>
      <c r="C359" s="68"/>
      <c r="D359" s="68"/>
      <c r="E359" s="339" t="s">
        <v>2753</v>
      </c>
      <c r="F359" s="68" t="s">
        <v>798</v>
      </c>
      <c r="G359" s="68"/>
      <c r="H359" s="68"/>
      <c r="I359" s="68"/>
      <c r="J359" s="68"/>
    </row>
    <row r="360" spans="1:10" ht="21" customHeight="1" x14ac:dyDescent="0.25">
      <c r="A360" s="68"/>
      <c r="B360" s="68"/>
      <c r="C360" s="68"/>
      <c r="D360" s="68"/>
      <c r="E360" s="339" t="s">
        <v>799</v>
      </c>
      <c r="F360" s="68" t="s">
        <v>800</v>
      </c>
      <c r="G360" s="68"/>
      <c r="H360" s="68"/>
      <c r="I360" s="68"/>
      <c r="J360" s="68"/>
    </row>
    <row r="361" spans="1:10" ht="21" customHeight="1" x14ac:dyDescent="0.25">
      <c r="A361" s="68"/>
      <c r="B361" s="68"/>
      <c r="C361" s="68"/>
      <c r="D361" s="68"/>
      <c r="E361" s="339" t="s">
        <v>801</v>
      </c>
      <c r="F361" s="68" t="s">
        <v>2754</v>
      </c>
      <c r="G361" s="68"/>
      <c r="H361" s="68"/>
      <c r="I361" s="68"/>
      <c r="J361" s="68"/>
    </row>
    <row r="362" spans="1:10" ht="21" customHeight="1" x14ac:dyDescent="0.25">
      <c r="A362" s="68"/>
      <c r="B362" s="68"/>
      <c r="C362" s="68"/>
      <c r="D362" s="68"/>
      <c r="E362" s="339" t="s">
        <v>803</v>
      </c>
      <c r="F362" s="68" t="s">
        <v>804</v>
      </c>
      <c r="G362" s="68"/>
      <c r="H362" s="68"/>
      <c r="I362" s="68"/>
      <c r="J362" s="68"/>
    </row>
    <row r="363" spans="1:10" ht="21" customHeight="1" x14ac:dyDescent="0.25">
      <c r="A363" s="68"/>
      <c r="B363" s="68"/>
      <c r="C363" s="68"/>
      <c r="D363" s="68"/>
      <c r="E363" s="339" t="s">
        <v>805</v>
      </c>
      <c r="F363" s="68" t="s">
        <v>806</v>
      </c>
      <c r="G363" s="68"/>
      <c r="H363" s="68"/>
      <c r="I363" s="68"/>
      <c r="J363" s="68"/>
    </row>
    <row r="364" spans="1:10" ht="21" customHeight="1" x14ac:dyDescent="0.25">
      <c r="A364" s="68"/>
      <c r="B364" s="68"/>
      <c r="C364" s="68"/>
      <c r="D364" s="68"/>
      <c r="E364" s="339" t="s">
        <v>807</v>
      </c>
      <c r="F364" s="68" t="s">
        <v>2755</v>
      </c>
      <c r="G364" s="68"/>
      <c r="H364" s="68"/>
      <c r="I364" s="68"/>
      <c r="J364" s="68"/>
    </row>
    <row r="365" spans="1:10" ht="21" customHeight="1" x14ac:dyDescent="0.25">
      <c r="A365" s="68"/>
      <c r="B365" s="68"/>
      <c r="C365" s="68"/>
      <c r="D365" s="68"/>
      <c r="E365" s="339" t="s">
        <v>2756</v>
      </c>
      <c r="F365" s="68" t="s">
        <v>810</v>
      </c>
      <c r="G365" s="68"/>
      <c r="H365" s="68"/>
      <c r="I365" s="68"/>
      <c r="J365" s="68"/>
    </row>
    <row r="366" spans="1:10" ht="21" customHeight="1" x14ac:dyDescent="0.25">
      <c r="A366" s="68"/>
      <c r="B366" s="68"/>
      <c r="C366" s="68"/>
      <c r="D366" s="68"/>
      <c r="E366" s="339" t="s">
        <v>2757</v>
      </c>
      <c r="F366" s="68" t="s">
        <v>2758</v>
      </c>
      <c r="G366" s="68"/>
      <c r="H366" s="68"/>
      <c r="I366" s="68"/>
      <c r="J366" s="68"/>
    </row>
    <row r="367" spans="1:10" ht="21" customHeight="1" x14ac:dyDescent="0.25">
      <c r="A367" s="68"/>
      <c r="B367" s="68"/>
      <c r="C367" s="68"/>
      <c r="D367" s="68"/>
      <c r="E367" s="339" t="s">
        <v>2759</v>
      </c>
      <c r="F367" s="68" t="s">
        <v>2760</v>
      </c>
      <c r="G367" s="68"/>
      <c r="H367" s="68"/>
      <c r="I367" s="68"/>
      <c r="J367" s="68"/>
    </row>
    <row r="368" spans="1:10" ht="21" customHeight="1" x14ac:dyDescent="0.25">
      <c r="A368" s="68"/>
      <c r="B368" s="68"/>
      <c r="C368" s="68"/>
      <c r="D368" s="68"/>
      <c r="E368" s="339" t="s">
        <v>2761</v>
      </c>
      <c r="F368" s="68" t="s">
        <v>2762</v>
      </c>
      <c r="G368" s="68"/>
      <c r="H368" s="68"/>
      <c r="I368" s="68"/>
      <c r="J368" s="68"/>
    </row>
    <row r="369" spans="1:10" ht="21" customHeight="1" x14ac:dyDescent="0.25">
      <c r="A369" s="68"/>
      <c r="B369" s="68"/>
      <c r="C369" s="68"/>
      <c r="D369" s="68"/>
      <c r="E369" s="339" t="s">
        <v>2763</v>
      </c>
      <c r="F369" s="68" t="s">
        <v>2764</v>
      </c>
      <c r="G369" s="68"/>
      <c r="H369" s="68"/>
      <c r="I369" s="68"/>
      <c r="J369" s="68"/>
    </row>
    <row r="370" spans="1:10" ht="21" customHeight="1" x14ac:dyDescent="0.25">
      <c r="A370" s="68"/>
      <c r="B370" s="68"/>
      <c r="C370" s="68"/>
      <c r="D370" s="68"/>
      <c r="E370" s="339" t="s">
        <v>2765</v>
      </c>
      <c r="F370" s="68" t="s">
        <v>2766</v>
      </c>
      <c r="G370" s="68"/>
      <c r="H370" s="68"/>
      <c r="I370" s="68"/>
      <c r="J370" s="68"/>
    </row>
    <row r="371" spans="1:10" ht="21" customHeight="1" x14ac:dyDescent="0.25">
      <c r="A371" s="68"/>
      <c r="B371" s="68"/>
      <c r="C371" s="68"/>
      <c r="D371" s="68"/>
      <c r="E371" s="339" t="s">
        <v>2767</v>
      </c>
      <c r="F371" s="68" t="s">
        <v>2768</v>
      </c>
      <c r="G371" s="68"/>
      <c r="H371" s="68"/>
      <c r="I371" s="68"/>
      <c r="J371" s="68"/>
    </row>
    <row r="372" spans="1:10" ht="21" customHeight="1" x14ac:dyDescent="0.25">
      <c r="A372" s="68"/>
      <c r="B372" s="68"/>
      <c r="C372" s="68"/>
      <c r="D372" s="68"/>
      <c r="E372" s="339" t="s">
        <v>2769</v>
      </c>
      <c r="F372" s="68" t="s">
        <v>2770</v>
      </c>
      <c r="G372" s="68"/>
      <c r="H372" s="68"/>
      <c r="I372" s="68"/>
      <c r="J372" s="68"/>
    </row>
    <row r="373" spans="1:10" ht="21" customHeight="1" x14ac:dyDescent="0.25">
      <c r="A373" s="68"/>
      <c r="B373" s="68"/>
      <c r="C373" s="68"/>
      <c r="D373" s="68"/>
      <c r="E373" s="339" t="s">
        <v>2771</v>
      </c>
      <c r="F373" s="68" t="s">
        <v>2772</v>
      </c>
      <c r="G373" s="68"/>
      <c r="H373" s="68"/>
      <c r="I373" s="68"/>
      <c r="J373" s="68"/>
    </row>
    <row r="374" spans="1:10" ht="21" customHeight="1" x14ac:dyDescent="0.25">
      <c r="A374" s="68"/>
      <c r="B374" s="68"/>
      <c r="C374" s="68"/>
      <c r="D374" s="68"/>
      <c r="E374" s="339" t="s">
        <v>2773</v>
      </c>
      <c r="F374" s="68" t="s">
        <v>2774</v>
      </c>
      <c r="G374" s="68"/>
      <c r="H374" s="68"/>
      <c r="I374" s="68"/>
      <c r="J374" s="68"/>
    </row>
    <row r="375" spans="1:10" ht="21" customHeight="1" x14ac:dyDescent="0.25">
      <c r="A375" s="68"/>
      <c r="B375" s="68"/>
      <c r="C375" s="68"/>
      <c r="D375" s="68"/>
      <c r="E375" s="339" t="s">
        <v>2775</v>
      </c>
      <c r="F375" s="68" t="s">
        <v>2776</v>
      </c>
      <c r="G375" s="68"/>
      <c r="H375" s="68"/>
      <c r="I375" s="68"/>
      <c r="J375" s="68"/>
    </row>
    <row r="376" spans="1:10" ht="21" customHeight="1" x14ac:dyDescent="0.25">
      <c r="A376" s="68"/>
      <c r="B376" s="68"/>
      <c r="C376" s="68"/>
      <c r="D376" s="68"/>
      <c r="E376" s="339" t="s">
        <v>2777</v>
      </c>
      <c r="F376" s="68" t="s">
        <v>2778</v>
      </c>
      <c r="G376" s="68"/>
      <c r="H376" s="68"/>
      <c r="I376" s="68"/>
      <c r="J376" s="68"/>
    </row>
    <row r="377" spans="1:10" ht="21" customHeight="1" x14ac:dyDescent="0.25">
      <c r="A377" s="68"/>
      <c r="B377" s="68"/>
      <c r="C377" s="68"/>
      <c r="D377" s="68"/>
      <c r="E377" s="339" t="s">
        <v>2779</v>
      </c>
      <c r="F377" s="68" t="s">
        <v>828</v>
      </c>
      <c r="G377" s="68"/>
      <c r="H377" s="68"/>
      <c r="I377" s="68"/>
      <c r="J377" s="68"/>
    </row>
    <row r="378" spans="1:10" ht="21" customHeight="1" x14ac:dyDescent="0.25">
      <c r="A378" s="68"/>
      <c r="B378" s="68"/>
      <c r="C378" s="68"/>
      <c r="D378" s="68"/>
      <c r="E378" s="339" t="s">
        <v>2780</v>
      </c>
      <c r="F378" s="68" t="s">
        <v>830</v>
      </c>
      <c r="G378" s="68"/>
      <c r="H378" s="68"/>
      <c r="I378" s="68"/>
      <c r="J378" s="68"/>
    </row>
    <row r="379" spans="1:10" ht="21" customHeight="1" x14ac:dyDescent="0.25">
      <c r="A379" s="68"/>
      <c r="B379" s="68"/>
      <c r="C379" s="68"/>
      <c r="D379" s="68"/>
      <c r="E379" s="339" t="s">
        <v>2781</v>
      </c>
      <c r="F379" s="68" t="s">
        <v>832</v>
      </c>
      <c r="G379" s="68"/>
      <c r="H379" s="68"/>
      <c r="I379" s="68"/>
      <c r="J379" s="68"/>
    </row>
    <row r="380" spans="1:10" ht="21" customHeight="1" x14ac:dyDescent="0.25">
      <c r="A380" s="68"/>
      <c r="B380" s="68"/>
      <c r="C380" s="68"/>
      <c r="D380" s="68"/>
      <c r="E380" s="339" t="s">
        <v>2782</v>
      </c>
      <c r="F380" s="68" t="s">
        <v>834</v>
      </c>
      <c r="G380" s="68"/>
      <c r="H380" s="68"/>
      <c r="I380" s="68"/>
      <c r="J380" s="68"/>
    </row>
    <row r="381" spans="1:10" ht="21" customHeight="1" x14ac:dyDescent="0.25">
      <c r="A381" s="68"/>
      <c r="B381" s="68"/>
      <c r="C381" s="68"/>
      <c r="D381" s="68"/>
      <c r="E381" s="339" t="s">
        <v>2783</v>
      </c>
      <c r="F381" s="68" t="s">
        <v>2784</v>
      </c>
      <c r="G381" s="68"/>
      <c r="H381" s="68"/>
      <c r="I381" s="68"/>
      <c r="J381" s="68"/>
    </row>
    <row r="382" spans="1:10" ht="21" customHeight="1" x14ac:dyDescent="0.25">
      <c r="A382" s="68"/>
      <c r="B382" s="68"/>
      <c r="C382" s="68"/>
      <c r="D382" s="68"/>
      <c r="E382" s="339" t="s">
        <v>2785</v>
      </c>
      <c r="F382" s="68" t="s">
        <v>2786</v>
      </c>
      <c r="G382" s="68"/>
      <c r="H382" s="68"/>
      <c r="I382" s="68"/>
      <c r="J382" s="68"/>
    </row>
    <row r="383" spans="1:10" ht="21" customHeight="1" x14ac:dyDescent="0.25">
      <c r="A383" s="68"/>
      <c r="B383" s="68"/>
      <c r="C383" s="68"/>
      <c r="D383" s="68"/>
      <c r="E383" s="339" t="s">
        <v>2787</v>
      </c>
      <c r="F383" s="68" t="s">
        <v>2788</v>
      </c>
      <c r="G383" s="68"/>
      <c r="H383" s="68"/>
      <c r="I383" s="68"/>
      <c r="J383" s="68"/>
    </row>
    <row r="384" spans="1:10" ht="21" customHeight="1" x14ac:dyDescent="0.25">
      <c r="A384" s="68"/>
      <c r="B384" s="68"/>
      <c r="C384" s="68"/>
      <c r="D384" s="68"/>
      <c r="E384" s="339" t="s">
        <v>2789</v>
      </c>
      <c r="F384" s="68" t="s">
        <v>2790</v>
      </c>
      <c r="G384" s="68"/>
      <c r="H384" s="68"/>
      <c r="I384" s="68"/>
      <c r="J384" s="68"/>
    </row>
    <row r="385" spans="1:10" ht="21" customHeight="1" x14ac:dyDescent="0.25">
      <c r="A385" s="68"/>
      <c r="B385" s="68"/>
      <c r="C385" s="68"/>
      <c r="D385" s="68"/>
      <c r="E385" s="339" t="s">
        <v>2791</v>
      </c>
      <c r="F385" s="68" t="s">
        <v>2792</v>
      </c>
      <c r="G385" s="68"/>
      <c r="H385" s="68"/>
      <c r="I385" s="68"/>
      <c r="J385" s="68"/>
    </row>
    <row r="386" spans="1:10" ht="21" customHeight="1" x14ac:dyDescent="0.25">
      <c r="A386" s="68"/>
      <c r="B386" s="68"/>
      <c r="C386" s="68"/>
      <c r="D386" s="68"/>
      <c r="E386" s="339" t="s">
        <v>2793</v>
      </c>
      <c r="F386" s="68" t="s">
        <v>2794</v>
      </c>
      <c r="G386" s="68"/>
      <c r="H386" s="68"/>
      <c r="I386" s="68"/>
      <c r="J386" s="68"/>
    </row>
    <row r="387" spans="1:10" ht="21" customHeight="1" x14ac:dyDescent="0.25">
      <c r="A387" s="68"/>
      <c r="B387" s="68"/>
      <c r="C387" s="68"/>
      <c r="D387" s="68"/>
      <c r="E387" s="339" t="s">
        <v>2795</v>
      </c>
      <c r="F387" s="68" t="s">
        <v>2796</v>
      </c>
      <c r="G387" s="68"/>
      <c r="H387" s="68"/>
      <c r="I387" s="68"/>
      <c r="J387" s="68"/>
    </row>
    <row r="388" spans="1:10" ht="21" customHeight="1" x14ac:dyDescent="0.25">
      <c r="A388" s="68"/>
      <c r="B388" s="68"/>
      <c r="C388" s="68"/>
      <c r="D388" s="68"/>
      <c r="E388" s="339" t="s">
        <v>2797</v>
      </c>
      <c r="F388" s="68" t="s">
        <v>846</v>
      </c>
      <c r="G388" s="68"/>
      <c r="H388" s="68"/>
      <c r="I388" s="68"/>
      <c r="J388" s="68"/>
    </row>
    <row r="389" spans="1:10" ht="21" customHeight="1" x14ac:dyDescent="0.25">
      <c r="A389" s="68"/>
      <c r="B389" s="68"/>
      <c r="C389" s="68"/>
      <c r="D389" s="68"/>
      <c r="E389" s="339" t="s">
        <v>2798</v>
      </c>
      <c r="F389" s="68" t="s">
        <v>848</v>
      </c>
      <c r="G389" s="68"/>
      <c r="H389" s="68"/>
      <c r="I389" s="68"/>
      <c r="J389" s="68"/>
    </row>
    <row r="390" spans="1:10" ht="21" customHeight="1" x14ac:dyDescent="0.25">
      <c r="A390" s="68"/>
      <c r="B390" s="68"/>
      <c r="C390" s="68"/>
      <c r="D390" s="68"/>
      <c r="E390" s="339" t="s">
        <v>2799</v>
      </c>
      <c r="F390" s="68" t="s">
        <v>850</v>
      </c>
      <c r="G390" s="68"/>
      <c r="H390" s="68"/>
      <c r="I390" s="68"/>
      <c r="J390" s="68"/>
    </row>
    <row r="391" spans="1:10" ht="21" customHeight="1" x14ac:dyDescent="0.25">
      <c r="A391" s="68"/>
      <c r="B391" s="68"/>
      <c r="C391" s="68"/>
      <c r="D391" s="68"/>
      <c r="E391" s="339" t="s">
        <v>851</v>
      </c>
      <c r="F391" s="68" t="s">
        <v>852</v>
      </c>
      <c r="G391" s="68"/>
      <c r="H391" s="68"/>
      <c r="I391" s="68"/>
      <c r="J391" s="68"/>
    </row>
    <row r="392" spans="1:10" ht="21" customHeight="1" x14ac:dyDescent="0.25">
      <c r="A392" s="68"/>
      <c r="B392" s="68"/>
      <c r="C392" s="68"/>
      <c r="D392" s="68"/>
      <c r="E392" s="339" t="s">
        <v>2800</v>
      </c>
      <c r="F392" s="68" t="s">
        <v>854</v>
      </c>
      <c r="G392" s="68"/>
      <c r="H392" s="68"/>
      <c r="I392" s="68"/>
      <c r="J392" s="68"/>
    </row>
    <row r="393" spans="1:10" ht="21" customHeight="1" x14ac:dyDescent="0.25">
      <c r="A393" s="68"/>
      <c r="B393" s="68"/>
      <c r="C393" s="68"/>
      <c r="D393" s="68"/>
      <c r="E393" s="339" t="s">
        <v>2801</v>
      </c>
      <c r="F393" s="68" t="s">
        <v>2802</v>
      </c>
      <c r="G393" s="68"/>
      <c r="H393" s="68"/>
      <c r="I393" s="68"/>
      <c r="J393" s="68"/>
    </row>
    <row r="394" spans="1:10" ht="21" customHeight="1" x14ac:dyDescent="0.25">
      <c r="A394" s="68"/>
      <c r="B394" s="68"/>
      <c r="C394" s="68"/>
      <c r="D394" s="68"/>
      <c r="E394" s="339" t="s">
        <v>855</v>
      </c>
      <c r="F394" s="68" t="s">
        <v>2803</v>
      </c>
      <c r="G394" s="68"/>
      <c r="H394" s="68"/>
      <c r="I394" s="68"/>
      <c r="J394" s="68"/>
    </row>
    <row r="395" spans="1:10" ht="21" customHeight="1" x14ac:dyDescent="0.25">
      <c r="A395" s="68"/>
      <c r="B395" s="68"/>
      <c r="C395" s="68"/>
      <c r="D395" s="68"/>
      <c r="E395" s="339" t="s">
        <v>2804</v>
      </c>
      <c r="F395" s="68" t="s">
        <v>858</v>
      </c>
      <c r="G395" s="68"/>
      <c r="H395" s="68"/>
      <c r="I395" s="68"/>
      <c r="J395" s="68"/>
    </row>
    <row r="396" spans="1:10" ht="21" customHeight="1" x14ac:dyDescent="0.25">
      <c r="A396" s="68"/>
      <c r="B396" s="68"/>
      <c r="C396" s="68"/>
      <c r="D396" s="68"/>
      <c r="E396" s="339" t="s">
        <v>2805</v>
      </c>
      <c r="F396" s="68" t="s">
        <v>2806</v>
      </c>
      <c r="G396" s="68"/>
      <c r="H396" s="68"/>
      <c r="I396" s="68"/>
      <c r="J396" s="68"/>
    </row>
    <row r="397" spans="1:10" ht="21" customHeight="1" x14ac:dyDescent="0.25">
      <c r="A397" s="68"/>
      <c r="B397" s="68"/>
      <c r="C397" s="68"/>
      <c r="D397" s="68"/>
      <c r="E397" s="339" t="s">
        <v>2807</v>
      </c>
      <c r="F397" s="68" t="s">
        <v>2808</v>
      </c>
      <c r="G397" s="68"/>
      <c r="H397" s="68"/>
      <c r="I397" s="68"/>
      <c r="J397" s="68"/>
    </row>
    <row r="398" spans="1:10" ht="21" customHeight="1" x14ac:dyDescent="0.25">
      <c r="A398" s="68"/>
      <c r="B398" s="68"/>
      <c r="C398" s="68"/>
      <c r="D398" s="68"/>
      <c r="E398" s="339" t="s">
        <v>2809</v>
      </c>
      <c r="F398" s="68" t="s">
        <v>2810</v>
      </c>
      <c r="G398" s="68"/>
      <c r="H398" s="68"/>
      <c r="I398" s="68"/>
      <c r="J398" s="68"/>
    </row>
    <row r="399" spans="1:10" ht="21" customHeight="1" x14ac:dyDescent="0.25">
      <c r="A399" s="68"/>
      <c r="B399" s="68"/>
      <c r="C399" s="68"/>
      <c r="D399" s="68"/>
      <c r="E399" s="339" t="s">
        <v>863</v>
      </c>
      <c r="F399" s="68" t="s">
        <v>864</v>
      </c>
      <c r="G399" s="68"/>
      <c r="H399" s="68"/>
      <c r="I399" s="68"/>
      <c r="J399" s="68"/>
    </row>
    <row r="400" spans="1:10" ht="21" customHeight="1" x14ac:dyDescent="0.25">
      <c r="A400" s="68"/>
      <c r="B400" s="68"/>
      <c r="C400" s="68"/>
      <c r="D400" s="68"/>
      <c r="E400" s="339" t="s">
        <v>865</v>
      </c>
      <c r="F400" s="68" t="s">
        <v>866</v>
      </c>
      <c r="G400" s="68"/>
      <c r="H400" s="68"/>
      <c r="I400" s="68"/>
      <c r="J400" s="68"/>
    </row>
    <row r="401" spans="1:10" ht="21" customHeight="1" x14ac:dyDescent="0.25">
      <c r="A401" s="68"/>
      <c r="B401" s="68"/>
      <c r="C401" s="68"/>
      <c r="D401" s="68"/>
      <c r="E401" s="339" t="s">
        <v>2811</v>
      </c>
      <c r="F401" s="68" t="s">
        <v>2812</v>
      </c>
      <c r="G401" s="68"/>
      <c r="H401" s="68"/>
      <c r="I401" s="68"/>
      <c r="J401" s="68"/>
    </row>
    <row r="402" spans="1:10" ht="21" customHeight="1" x14ac:dyDescent="0.25">
      <c r="A402" s="68"/>
      <c r="B402" s="68"/>
      <c r="C402" s="68"/>
      <c r="D402" s="68"/>
      <c r="E402" s="339" t="s">
        <v>2813</v>
      </c>
      <c r="F402" s="68" t="s">
        <v>868</v>
      </c>
      <c r="G402" s="68"/>
      <c r="H402" s="68"/>
      <c r="I402" s="68"/>
      <c r="J402" s="68"/>
    </row>
    <row r="403" spans="1:10" ht="21" customHeight="1" x14ac:dyDescent="0.25">
      <c r="A403" s="68"/>
      <c r="B403" s="68"/>
      <c r="C403" s="68"/>
      <c r="D403" s="68"/>
      <c r="E403" s="339" t="s">
        <v>2814</v>
      </c>
      <c r="F403" s="68" t="s">
        <v>870</v>
      </c>
      <c r="G403" s="68"/>
      <c r="H403" s="68"/>
      <c r="I403" s="68"/>
      <c r="J403" s="68"/>
    </row>
    <row r="404" spans="1:10" ht="21" customHeight="1" x14ac:dyDescent="0.25">
      <c r="A404" s="68"/>
      <c r="B404" s="68"/>
      <c r="C404" s="68"/>
      <c r="D404" s="68"/>
      <c r="E404" s="339" t="s">
        <v>871</v>
      </c>
      <c r="F404" s="68" t="s">
        <v>2815</v>
      </c>
      <c r="G404" s="68"/>
      <c r="H404" s="68"/>
      <c r="I404" s="68"/>
      <c r="J404" s="68"/>
    </row>
    <row r="405" spans="1:10" ht="21" customHeight="1" x14ac:dyDescent="0.25">
      <c r="A405" s="68"/>
      <c r="B405" s="68"/>
      <c r="C405" s="68"/>
      <c r="D405" s="68"/>
      <c r="E405" s="339" t="s">
        <v>873</v>
      </c>
      <c r="F405" s="68" t="s">
        <v>2816</v>
      </c>
      <c r="G405" s="68"/>
      <c r="H405" s="68"/>
      <c r="I405" s="68"/>
      <c r="J405" s="68"/>
    </row>
    <row r="406" spans="1:10" ht="21" customHeight="1" x14ac:dyDescent="0.25">
      <c r="A406" s="68"/>
      <c r="B406" s="68"/>
      <c r="C406" s="68"/>
      <c r="D406" s="68"/>
      <c r="E406" s="339" t="s">
        <v>875</v>
      </c>
      <c r="F406" s="68" t="s">
        <v>876</v>
      </c>
      <c r="G406" s="68"/>
      <c r="H406" s="68"/>
      <c r="I406" s="68"/>
      <c r="J406" s="68"/>
    </row>
    <row r="407" spans="1:10" ht="21" customHeight="1" x14ac:dyDescent="0.25">
      <c r="A407" s="68"/>
      <c r="B407" s="68"/>
      <c r="C407" s="68"/>
      <c r="D407" s="68"/>
      <c r="E407" s="339" t="s">
        <v>2817</v>
      </c>
      <c r="F407" s="68" t="s">
        <v>878</v>
      </c>
      <c r="G407" s="68"/>
      <c r="H407" s="68"/>
      <c r="I407" s="68"/>
      <c r="J407" s="68"/>
    </row>
    <row r="408" spans="1:10" ht="21" customHeight="1" x14ac:dyDescent="0.25">
      <c r="A408" s="68"/>
      <c r="B408" s="68"/>
      <c r="C408" s="68"/>
      <c r="D408" s="68"/>
      <c r="E408" s="339" t="s">
        <v>879</v>
      </c>
      <c r="F408" s="68" t="s">
        <v>880</v>
      </c>
      <c r="G408" s="68"/>
      <c r="H408" s="68"/>
      <c r="I408" s="68"/>
      <c r="J408" s="68"/>
    </row>
    <row r="409" spans="1:10" ht="21" customHeight="1" x14ac:dyDescent="0.25">
      <c r="A409" s="68"/>
      <c r="B409" s="68"/>
      <c r="C409" s="68"/>
      <c r="D409" s="68"/>
      <c r="E409" s="339" t="s">
        <v>2818</v>
      </c>
      <c r="F409" s="68" t="s">
        <v>2819</v>
      </c>
      <c r="G409" s="68"/>
      <c r="H409" s="68"/>
      <c r="I409" s="68"/>
      <c r="J409" s="68"/>
    </row>
    <row r="410" spans="1:10" ht="21" customHeight="1" x14ac:dyDescent="0.25">
      <c r="A410" s="68"/>
      <c r="B410" s="68"/>
      <c r="C410" s="68"/>
      <c r="D410" s="68"/>
      <c r="E410" s="339" t="s">
        <v>2820</v>
      </c>
      <c r="F410" s="68" t="s">
        <v>2821</v>
      </c>
      <c r="G410" s="68"/>
      <c r="H410" s="68"/>
      <c r="I410" s="68"/>
      <c r="J410" s="68"/>
    </row>
    <row r="411" spans="1:10" ht="21" customHeight="1" x14ac:dyDescent="0.25">
      <c r="A411" s="68"/>
      <c r="B411" s="68"/>
      <c r="C411" s="68"/>
      <c r="D411" s="68"/>
      <c r="E411" s="339" t="s">
        <v>2822</v>
      </c>
      <c r="F411" s="68" t="s">
        <v>2823</v>
      </c>
      <c r="G411" s="68"/>
      <c r="H411" s="68"/>
      <c r="I411" s="68"/>
      <c r="J411" s="68"/>
    </row>
    <row r="412" spans="1:10" ht="21" customHeight="1" x14ac:dyDescent="0.25">
      <c r="A412" s="68"/>
      <c r="B412" s="68"/>
      <c r="C412" s="68"/>
      <c r="D412" s="68"/>
      <c r="E412" s="339" t="s">
        <v>2824</v>
      </c>
      <c r="F412" s="68" t="s">
        <v>2825</v>
      </c>
      <c r="G412" s="68"/>
      <c r="H412" s="68"/>
      <c r="I412" s="68"/>
      <c r="J412" s="68"/>
    </row>
    <row r="413" spans="1:10" ht="21" customHeight="1" x14ac:dyDescent="0.25">
      <c r="A413" s="68"/>
      <c r="B413" s="68"/>
      <c r="C413" s="68"/>
      <c r="D413" s="68"/>
      <c r="E413" s="339" t="s">
        <v>2826</v>
      </c>
      <c r="F413" s="68" t="s">
        <v>2827</v>
      </c>
      <c r="G413" s="68"/>
      <c r="H413" s="68"/>
      <c r="I413" s="68"/>
      <c r="J413" s="68"/>
    </row>
    <row r="414" spans="1:10" ht="21" customHeight="1" x14ac:dyDescent="0.25">
      <c r="A414" s="68"/>
      <c r="B414" s="68"/>
      <c r="C414" s="68"/>
      <c r="D414" s="68"/>
      <c r="E414" s="339" t="s">
        <v>2828</v>
      </c>
      <c r="F414" s="68" t="s">
        <v>2829</v>
      </c>
      <c r="G414" s="68"/>
      <c r="H414" s="68"/>
      <c r="I414" s="68"/>
      <c r="J414" s="68"/>
    </row>
    <row r="415" spans="1:10" ht="21" customHeight="1" x14ac:dyDescent="0.25">
      <c r="A415" s="68"/>
      <c r="B415" s="68"/>
      <c r="C415" s="68"/>
      <c r="D415" s="68"/>
      <c r="E415" s="339" t="s">
        <v>2830</v>
      </c>
      <c r="F415" s="68" t="s">
        <v>2831</v>
      </c>
      <c r="G415" s="68"/>
      <c r="H415" s="68"/>
      <c r="I415" s="68"/>
      <c r="J415" s="68"/>
    </row>
    <row r="416" spans="1:10" ht="21" customHeight="1" x14ac:dyDescent="0.25">
      <c r="A416" s="68"/>
      <c r="B416" s="68"/>
      <c r="C416" s="68"/>
      <c r="D416" s="68"/>
      <c r="E416" s="339" t="s">
        <v>2832</v>
      </c>
      <c r="F416" s="68" t="s">
        <v>2833</v>
      </c>
      <c r="G416" s="68"/>
      <c r="H416" s="68"/>
      <c r="I416" s="68"/>
      <c r="J416" s="68"/>
    </row>
    <row r="417" spans="1:10" ht="21" customHeight="1" x14ac:dyDescent="0.25">
      <c r="A417" s="68"/>
      <c r="B417" s="68"/>
      <c r="C417" s="68"/>
      <c r="D417" s="68"/>
      <c r="E417" s="339" t="s">
        <v>2834</v>
      </c>
      <c r="F417" s="68" t="s">
        <v>2835</v>
      </c>
      <c r="G417" s="68"/>
      <c r="H417" s="68"/>
      <c r="I417" s="68"/>
      <c r="J417" s="68"/>
    </row>
    <row r="418" spans="1:10" ht="21" customHeight="1" x14ac:dyDescent="0.25">
      <c r="A418" s="68"/>
      <c r="B418" s="68"/>
      <c r="C418" s="68"/>
      <c r="D418" s="68"/>
      <c r="E418" s="339" t="s">
        <v>2836</v>
      </c>
      <c r="F418" s="68" t="s">
        <v>2837</v>
      </c>
      <c r="G418" s="68"/>
      <c r="H418" s="68"/>
      <c r="I418" s="68"/>
      <c r="J418" s="68"/>
    </row>
    <row r="419" spans="1:10" ht="21" customHeight="1" x14ac:dyDescent="0.25">
      <c r="A419" s="68"/>
      <c r="B419" s="68"/>
      <c r="C419" s="68"/>
      <c r="D419" s="68"/>
      <c r="E419" s="339" t="s">
        <v>2838</v>
      </c>
      <c r="F419" s="68" t="s">
        <v>2839</v>
      </c>
      <c r="G419" s="68"/>
      <c r="H419" s="68"/>
      <c r="I419" s="68"/>
      <c r="J419" s="68"/>
    </row>
    <row r="420" spans="1:10" ht="21" customHeight="1" x14ac:dyDescent="0.25">
      <c r="A420" s="68"/>
      <c r="B420" s="68"/>
      <c r="C420" s="68"/>
      <c r="D420" s="68"/>
      <c r="E420" s="339" t="s">
        <v>2840</v>
      </c>
      <c r="F420" s="68" t="s">
        <v>2841</v>
      </c>
      <c r="G420" s="68"/>
      <c r="H420" s="68"/>
      <c r="I420" s="68"/>
      <c r="J420" s="68"/>
    </row>
    <row r="421" spans="1:10" ht="21" customHeight="1" x14ac:dyDescent="0.25">
      <c r="A421" s="68"/>
      <c r="B421" s="68"/>
      <c r="C421" s="68"/>
      <c r="D421" s="68"/>
      <c r="E421" s="339" t="s">
        <v>2842</v>
      </c>
      <c r="F421" s="68" t="s">
        <v>2843</v>
      </c>
      <c r="G421" s="68"/>
      <c r="H421" s="68"/>
      <c r="I421" s="68"/>
      <c r="J421" s="68"/>
    </row>
    <row r="422" spans="1:10" ht="21" customHeight="1" x14ac:dyDescent="0.25">
      <c r="A422" s="68"/>
      <c r="B422" s="68"/>
      <c r="C422" s="68"/>
      <c r="D422" s="68"/>
      <c r="E422" s="339" t="s">
        <v>2844</v>
      </c>
      <c r="F422" s="68" t="s">
        <v>2845</v>
      </c>
      <c r="G422" s="68"/>
      <c r="H422" s="68"/>
      <c r="I422" s="68"/>
      <c r="J422" s="68"/>
    </row>
    <row r="423" spans="1:10" ht="21" customHeight="1" x14ac:dyDescent="0.25">
      <c r="A423" s="68"/>
      <c r="B423" s="68"/>
      <c r="C423" s="68"/>
      <c r="D423" s="68"/>
      <c r="E423" s="339" t="s">
        <v>2846</v>
      </c>
      <c r="F423" s="68" t="s">
        <v>2847</v>
      </c>
      <c r="G423" s="68"/>
      <c r="H423" s="68"/>
      <c r="I423" s="68"/>
      <c r="J423" s="68"/>
    </row>
    <row r="424" spans="1:10" ht="21" customHeight="1" x14ac:dyDescent="0.25">
      <c r="A424" s="68"/>
      <c r="B424" s="68"/>
      <c r="C424" s="68"/>
      <c r="D424" s="68"/>
      <c r="E424" s="339" t="s">
        <v>2848</v>
      </c>
      <c r="F424" s="68" t="s">
        <v>2849</v>
      </c>
      <c r="G424" s="68"/>
      <c r="H424" s="68"/>
      <c r="I424" s="68"/>
      <c r="J424" s="68"/>
    </row>
    <row r="425" spans="1:10" ht="21" customHeight="1" x14ac:dyDescent="0.25">
      <c r="A425" s="68"/>
      <c r="B425" s="68"/>
      <c r="C425" s="68"/>
      <c r="D425" s="68"/>
      <c r="E425" s="339" t="s">
        <v>254</v>
      </c>
      <c r="F425" s="68" t="s">
        <v>2850</v>
      </c>
      <c r="G425" s="68"/>
      <c r="H425" s="68"/>
      <c r="I425" s="68"/>
      <c r="J425" s="68"/>
    </row>
    <row r="426" spans="1:10" ht="21" customHeight="1" x14ac:dyDescent="0.25">
      <c r="A426" s="68"/>
      <c r="B426" s="68"/>
      <c r="C426" s="68"/>
      <c r="D426" s="68"/>
      <c r="E426" s="339" t="s">
        <v>255</v>
      </c>
      <c r="F426" s="68" t="s">
        <v>906</v>
      </c>
      <c r="G426" s="68"/>
      <c r="H426" s="68"/>
      <c r="I426" s="68"/>
      <c r="J426" s="68"/>
    </row>
    <row r="427" spans="1:10" ht="21" customHeight="1" x14ac:dyDescent="0.25">
      <c r="A427" s="68"/>
      <c r="B427" s="68"/>
      <c r="C427" s="68"/>
      <c r="D427" s="68"/>
      <c r="E427" s="339" t="s">
        <v>2851</v>
      </c>
      <c r="F427" s="68" t="s">
        <v>2852</v>
      </c>
      <c r="G427" s="68"/>
      <c r="H427" s="68"/>
      <c r="I427" s="68"/>
      <c r="J427" s="68"/>
    </row>
    <row r="428" spans="1:10" ht="21" customHeight="1" x14ac:dyDescent="0.25">
      <c r="A428" s="68"/>
      <c r="B428" s="68"/>
      <c r="C428" s="68"/>
      <c r="D428" s="68"/>
      <c r="E428" s="339" t="s">
        <v>2853</v>
      </c>
      <c r="F428" s="68" t="s">
        <v>2854</v>
      </c>
      <c r="G428" s="68"/>
      <c r="H428" s="68"/>
      <c r="I428" s="68"/>
      <c r="J428" s="68"/>
    </row>
    <row r="429" spans="1:10" ht="21" customHeight="1" x14ac:dyDescent="0.25">
      <c r="A429" s="68"/>
      <c r="B429" s="68"/>
      <c r="C429" s="68"/>
      <c r="D429" s="68"/>
      <c r="E429" s="339" t="s">
        <v>2855</v>
      </c>
      <c r="F429" s="68" t="s">
        <v>2856</v>
      </c>
      <c r="G429" s="68"/>
      <c r="H429" s="68"/>
      <c r="I429" s="68"/>
      <c r="J429" s="68"/>
    </row>
    <row r="430" spans="1:10" ht="21" customHeight="1" x14ac:dyDescent="0.25">
      <c r="A430" s="68"/>
      <c r="B430" s="68"/>
      <c r="C430" s="68"/>
      <c r="D430" s="68"/>
      <c r="E430" s="339" t="s">
        <v>2857</v>
      </c>
      <c r="F430" s="68" t="s">
        <v>2858</v>
      </c>
      <c r="G430" s="68"/>
      <c r="H430" s="68"/>
      <c r="I430" s="68"/>
      <c r="J430" s="68"/>
    </row>
    <row r="431" spans="1:10" ht="21" customHeight="1" x14ac:dyDescent="0.25">
      <c r="A431" s="68"/>
      <c r="B431" s="68"/>
      <c r="C431" s="68"/>
      <c r="D431" s="68"/>
      <c r="E431" s="339" t="s">
        <v>2859</v>
      </c>
      <c r="F431" s="68" t="s">
        <v>914</v>
      </c>
      <c r="G431" s="68"/>
      <c r="H431" s="68"/>
      <c r="I431" s="68"/>
      <c r="J431" s="68"/>
    </row>
    <row r="432" spans="1:10" ht="21" customHeight="1" x14ac:dyDescent="0.25">
      <c r="A432" s="68"/>
      <c r="B432" s="68"/>
      <c r="C432" s="68"/>
      <c r="D432" s="68"/>
      <c r="E432" s="339" t="s">
        <v>2860</v>
      </c>
      <c r="F432" s="68" t="s">
        <v>916</v>
      </c>
      <c r="G432" s="68"/>
      <c r="H432" s="68"/>
      <c r="I432" s="68"/>
      <c r="J432" s="68"/>
    </row>
    <row r="433" spans="1:10" ht="21" customHeight="1" x14ac:dyDescent="0.25">
      <c r="A433" s="68"/>
      <c r="B433" s="68"/>
      <c r="C433" s="68"/>
      <c r="D433" s="68"/>
      <c r="E433" s="339" t="s">
        <v>2861</v>
      </c>
      <c r="F433" s="68" t="s">
        <v>918</v>
      </c>
      <c r="G433" s="68"/>
      <c r="H433" s="68"/>
      <c r="I433" s="68"/>
      <c r="J433" s="68"/>
    </row>
    <row r="434" spans="1:10" ht="21" customHeight="1" x14ac:dyDescent="0.25">
      <c r="A434" s="68"/>
      <c r="B434" s="68"/>
      <c r="C434" s="68"/>
      <c r="D434" s="68"/>
      <c r="E434" s="339" t="s">
        <v>2862</v>
      </c>
      <c r="F434" s="68" t="s">
        <v>919</v>
      </c>
      <c r="G434" s="68"/>
      <c r="H434" s="68"/>
      <c r="I434" s="68"/>
      <c r="J434" s="68"/>
    </row>
    <row r="435" spans="1:10" ht="21" customHeight="1" x14ac:dyDescent="0.25">
      <c r="A435" s="68"/>
      <c r="B435" s="68"/>
      <c r="C435" s="68"/>
      <c r="D435" s="68"/>
      <c r="E435" s="339" t="s">
        <v>2863</v>
      </c>
      <c r="F435" s="68" t="s">
        <v>921</v>
      </c>
      <c r="G435" s="68"/>
      <c r="H435" s="68"/>
      <c r="I435" s="68"/>
      <c r="J435" s="68"/>
    </row>
    <row r="436" spans="1:10" ht="21" customHeight="1" x14ac:dyDescent="0.25">
      <c r="A436" s="68"/>
      <c r="B436" s="68"/>
      <c r="C436" s="68"/>
      <c r="D436" s="68"/>
      <c r="E436" s="339" t="s">
        <v>2864</v>
      </c>
      <c r="F436" s="68" t="s">
        <v>923</v>
      </c>
      <c r="G436" s="68"/>
      <c r="H436" s="68"/>
      <c r="I436" s="68"/>
      <c r="J436" s="68"/>
    </row>
    <row r="437" spans="1:10" ht="21" customHeight="1" x14ac:dyDescent="0.25">
      <c r="A437" s="68"/>
      <c r="B437" s="68"/>
      <c r="C437" s="68"/>
      <c r="D437" s="68"/>
      <c r="E437" s="339" t="s">
        <v>2865</v>
      </c>
      <c r="F437" s="68" t="s">
        <v>924</v>
      </c>
      <c r="G437" s="68"/>
      <c r="H437" s="68"/>
      <c r="I437" s="68"/>
      <c r="J437" s="68"/>
    </row>
    <row r="438" spans="1:10" ht="21" customHeight="1" x14ac:dyDescent="0.25">
      <c r="A438" s="68"/>
      <c r="B438" s="68"/>
      <c r="C438" s="68"/>
      <c r="D438" s="68"/>
      <c r="E438" s="339" t="s">
        <v>2866</v>
      </c>
      <c r="F438" s="68" t="s">
        <v>926</v>
      </c>
      <c r="G438" s="68"/>
      <c r="H438" s="68"/>
      <c r="I438" s="68"/>
      <c r="J438" s="68"/>
    </row>
    <row r="439" spans="1:10" ht="21" customHeight="1" x14ac:dyDescent="0.25">
      <c r="A439" s="68"/>
      <c r="B439" s="68"/>
      <c r="C439" s="68"/>
      <c r="D439" s="68"/>
      <c r="E439" s="339" t="s">
        <v>2867</v>
      </c>
      <c r="F439" s="68" t="s">
        <v>928</v>
      </c>
      <c r="G439" s="68"/>
      <c r="H439" s="68"/>
      <c r="I439" s="68"/>
      <c r="J439" s="68"/>
    </row>
    <row r="440" spans="1:10" ht="21" customHeight="1" x14ac:dyDescent="0.25">
      <c r="A440" s="68"/>
      <c r="B440" s="68"/>
      <c r="C440" s="68"/>
      <c r="D440" s="68"/>
      <c r="E440" s="339" t="s">
        <v>2868</v>
      </c>
      <c r="F440" s="68" t="s">
        <v>930</v>
      </c>
      <c r="G440" s="68"/>
      <c r="H440" s="68"/>
      <c r="I440" s="68"/>
      <c r="J440" s="68"/>
    </row>
    <row r="441" spans="1:10" ht="21" customHeight="1" x14ac:dyDescent="0.25">
      <c r="A441" s="68"/>
      <c r="B441" s="68"/>
      <c r="C441" s="68"/>
      <c r="D441" s="68"/>
      <c r="E441" s="339" t="s">
        <v>2869</v>
      </c>
      <c r="F441" s="68" t="s">
        <v>2870</v>
      </c>
      <c r="G441" s="68"/>
      <c r="H441" s="68"/>
      <c r="I441" s="68"/>
      <c r="J441" s="68"/>
    </row>
    <row r="442" spans="1:10" ht="21" customHeight="1" x14ac:dyDescent="0.25">
      <c r="A442" s="68"/>
      <c r="B442" s="68"/>
      <c r="C442" s="68"/>
      <c r="D442" s="68"/>
      <c r="E442" s="339" t="s">
        <v>2871</v>
      </c>
      <c r="F442" s="68" t="s">
        <v>2872</v>
      </c>
      <c r="G442" s="68"/>
      <c r="H442" s="68"/>
      <c r="I442" s="68"/>
      <c r="J442" s="68"/>
    </row>
    <row r="443" spans="1:10" ht="21" customHeight="1" x14ac:dyDescent="0.25">
      <c r="A443" s="68"/>
      <c r="B443" s="68"/>
      <c r="C443" s="68"/>
      <c r="D443" s="68"/>
      <c r="E443" s="339" t="s">
        <v>2873</v>
      </c>
      <c r="F443" s="68" t="s">
        <v>2874</v>
      </c>
      <c r="G443" s="68"/>
      <c r="H443" s="68"/>
      <c r="I443" s="68"/>
      <c r="J443" s="68"/>
    </row>
    <row r="444" spans="1:10" ht="21" customHeight="1" x14ac:dyDescent="0.25">
      <c r="A444" s="68"/>
      <c r="B444" s="68"/>
      <c r="C444" s="68"/>
      <c r="D444" s="68"/>
      <c r="E444" s="339" t="s">
        <v>2875</v>
      </c>
      <c r="F444" s="68" t="s">
        <v>2876</v>
      </c>
      <c r="G444" s="68"/>
      <c r="H444" s="68"/>
      <c r="I444" s="68"/>
      <c r="J444" s="68"/>
    </row>
    <row r="445" spans="1:10" ht="21" customHeight="1" x14ac:dyDescent="0.25">
      <c r="A445" s="68"/>
      <c r="B445" s="68"/>
      <c r="C445" s="68"/>
      <c r="D445" s="68"/>
      <c r="E445" s="339" t="s">
        <v>2877</v>
      </c>
      <c r="F445" s="68" t="s">
        <v>2878</v>
      </c>
      <c r="G445" s="68"/>
      <c r="H445" s="68"/>
      <c r="I445" s="68"/>
      <c r="J445" s="68"/>
    </row>
    <row r="446" spans="1:10" ht="21" customHeight="1" x14ac:dyDescent="0.25">
      <c r="A446" s="68"/>
      <c r="B446" s="68"/>
      <c r="C446" s="68"/>
      <c r="D446" s="68"/>
      <c r="E446" s="339" t="s">
        <v>2879</v>
      </c>
      <c r="F446" s="68" t="s">
        <v>2880</v>
      </c>
      <c r="G446" s="68"/>
      <c r="H446" s="68"/>
      <c r="I446" s="68"/>
      <c r="J446" s="68"/>
    </row>
    <row r="447" spans="1:10" ht="21" customHeight="1" x14ac:dyDescent="0.25">
      <c r="A447" s="68"/>
      <c r="B447" s="68"/>
      <c r="C447" s="68"/>
      <c r="D447" s="68"/>
      <c r="E447" s="339" t="s">
        <v>2881</v>
      </c>
      <c r="F447" s="68" t="s">
        <v>2882</v>
      </c>
      <c r="G447" s="68"/>
      <c r="H447" s="68"/>
      <c r="I447" s="68"/>
      <c r="J447" s="68"/>
    </row>
    <row r="448" spans="1:10" ht="21" customHeight="1" x14ac:dyDescent="0.25">
      <c r="A448" s="68"/>
      <c r="B448" s="68"/>
      <c r="C448" s="68"/>
      <c r="D448" s="68"/>
      <c r="E448" s="339" t="s">
        <v>2883</v>
      </c>
      <c r="F448" s="68" t="s">
        <v>2884</v>
      </c>
      <c r="G448" s="68"/>
      <c r="H448" s="68"/>
      <c r="I448" s="68"/>
      <c r="J448" s="68"/>
    </row>
    <row r="449" spans="1:10" ht="21" customHeight="1" x14ac:dyDescent="0.25">
      <c r="A449" s="68"/>
      <c r="B449" s="68"/>
      <c r="C449" s="68"/>
      <c r="D449" s="68"/>
      <c r="E449" s="339" t="s">
        <v>2885</v>
      </c>
      <c r="F449" s="68" t="s">
        <v>2886</v>
      </c>
      <c r="G449" s="68"/>
      <c r="H449" s="68"/>
      <c r="I449" s="68"/>
      <c r="J449" s="68"/>
    </row>
    <row r="450" spans="1:10" ht="21" customHeight="1" x14ac:dyDescent="0.25">
      <c r="A450" s="68"/>
      <c r="B450" s="68"/>
      <c r="C450" s="68"/>
      <c r="D450" s="68"/>
      <c r="E450" s="339" t="s">
        <v>2887</v>
      </c>
      <c r="F450" s="68" t="s">
        <v>2888</v>
      </c>
      <c r="G450" s="68"/>
      <c r="H450" s="68"/>
      <c r="I450" s="68"/>
      <c r="J450" s="68"/>
    </row>
    <row r="451" spans="1:10" ht="21" customHeight="1" x14ac:dyDescent="0.25">
      <c r="A451" s="68"/>
      <c r="B451" s="68"/>
      <c r="C451" s="68"/>
      <c r="D451" s="68"/>
      <c r="E451" s="339" t="s">
        <v>2889</v>
      </c>
      <c r="F451" s="68" t="s">
        <v>2890</v>
      </c>
      <c r="G451" s="68"/>
      <c r="H451" s="68"/>
      <c r="I451" s="68"/>
      <c r="J451" s="68"/>
    </row>
    <row r="452" spans="1:10" ht="21" customHeight="1" x14ac:dyDescent="0.25">
      <c r="A452" s="68"/>
      <c r="B452" s="68"/>
      <c r="C452" s="68"/>
      <c r="D452" s="68"/>
      <c r="E452" s="339" t="s">
        <v>2891</v>
      </c>
      <c r="F452" s="68" t="s">
        <v>2892</v>
      </c>
      <c r="G452" s="68"/>
      <c r="H452" s="68"/>
      <c r="I452" s="68"/>
      <c r="J452" s="68"/>
    </row>
    <row r="453" spans="1:10" ht="21" customHeight="1" x14ac:dyDescent="0.25">
      <c r="A453" s="68"/>
      <c r="B453" s="68"/>
      <c r="C453" s="68"/>
      <c r="D453" s="68"/>
      <c r="E453" s="339" t="s">
        <v>2893</v>
      </c>
      <c r="F453" s="68" t="s">
        <v>2894</v>
      </c>
      <c r="G453" s="68"/>
      <c r="H453" s="68"/>
      <c r="I453" s="68"/>
      <c r="J453" s="68"/>
    </row>
    <row r="454" spans="1:10" ht="21" customHeight="1" x14ac:dyDescent="0.25">
      <c r="A454" s="68"/>
      <c r="B454" s="68"/>
      <c r="C454" s="68"/>
      <c r="D454" s="68"/>
      <c r="E454" s="339" t="s">
        <v>2895</v>
      </c>
      <c r="F454" s="68" t="s">
        <v>2896</v>
      </c>
      <c r="G454" s="68"/>
      <c r="H454" s="68"/>
      <c r="I454" s="68"/>
      <c r="J454" s="68"/>
    </row>
    <row r="455" spans="1:10" ht="21" customHeight="1" x14ac:dyDescent="0.25">
      <c r="A455" s="68"/>
      <c r="B455" s="68"/>
      <c r="C455" s="68"/>
      <c r="D455" s="68"/>
      <c r="E455" s="339" t="s">
        <v>2897</v>
      </c>
      <c r="F455" s="68" t="s">
        <v>2898</v>
      </c>
      <c r="G455" s="68"/>
      <c r="H455" s="68"/>
      <c r="I455" s="68"/>
      <c r="J455" s="68"/>
    </row>
    <row r="456" spans="1:10" ht="21" customHeight="1" x14ac:dyDescent="0.25">
      <c r="A456" s="68"/>
      <c r="B456" s="68"/>
      <c r="C456" s="68"/>
      <c r="D456" s="68"/>
      <c r="E456" s="339" t="s">
        <v>2899</v>
      </c>
      <c r="F456" s="68" t="s">
        <v>2900</v>
      </c>
      <c r="G456" s="68"/>
      <c r="H456" s="68"/>
      <c r="I456" s="68"/>
      <c r="J456" s="68"/>
    </row>
    <row r="457" spans="1:10" ht="21" customHeight="1" x14ac:dyDescent="0.25">
      <c r="A457" s="68"/>
      <c r="B457" s="68"/>
      <c r="C457" s="68"/>
      <c r="D457" s="68"/>
      <c r="E457" s="339" t="s">
        <v>2901</v>
      </c>
      <c r="F457" s="68" t="s">
        <v>2902</v>
      </c>
      <c r="G457" s="68"/>
      <c r="H457" s="68"/>
      <c r="I457" s="68"/>
      <c r="J457" s="68"/>
    </row>
    <row r="458" spans="1:10" ht="21" customHeight="1" x14ac:dyDescent="0.25">
      <c r="A458" s="68"/>
      <c r="B458" s="68"/>
      <c r="C458" s="68"/>
      <c r="D458" s="68"/>
      <c r="E458" s="339" t="s">
        <v>2903</v>
      </c>
      <c r="F458" s="68" t="s">
        <v>2904</v>
      </c>
      <c r="G458" s="68"/>
      <c r="H458" s="68"/>
      <c r="I458" s="68"/>
      <c r="J458" s="68"/>
    </row>
    <row r="459" spans="1:10" ht="21" customHeight="1" x14ac:dyDescent="0.25">
      <c r="A459" s="68"/>
      <c r="B459" s="68"/>
      <c r="C459" s="68"/>
      <c r="D459" s="68"/>
      <c r="E459" s="339" t="s">
        <v>2905</v>
      </c>
      <c r="F459" s="68" t="s">
        <v>2906</v>
      </c>
      <c r="G459" s="68"/>
      <c r="H459" s="68"/>
      <c r="I459" s="68"/>
      <c r="J459" s="68"/>
    </row>
    <row r="460" spans="1:10" ht="21" customHeight="1" x14ac:dyDescent="0.25">
      <c r="A460" s="68"/>
      <c r="B460" s="68"/>
      <c r="C460" s="68"/>
      <c r="D460" s="68"/>
      <c r="E460" s="339" t="s">
        <v>2907</v>
      </c>
      <c r="F460" s="68" t="s">
        <v>2908</v>
      </c>
      <c r="G460" s="68"/>
      <c r="H460" s="68"/>
      <c r="I460" s="68"/>
      <c r="J460" s="68"/>
    </row>
    <row r="461" spans="1:10" ht="21" customHeight="1" x14ac:dyDescent="0.25">
      <c r="A461" s="68"/>
      <c r="B461" s="68"/>
      <c r="C461" s="68"/>
      <c r="D461" s="68"/>
      <c r="E461" s="339" t="s">
        <v>2909</v>
      </c>
      <c r="F461" s="68" t="s">
        <v>2910</v>
      </c>
      <c r="G461" s="68"/>
      <c r="H461" s="68"/>
      <c r="I461" s="68"/>
      <c r="J461" s="68"/>
    </row>
    <row r="462" spans="1:10" ht="21" customHeight="1" x14ac:dyDescent="0.25">
      <c r="A462" s="68"/>
      <c r="B462" s="68"/>
      <c r="C462" s="68"/>
      <c r="D462" s="68"/>
      <c r="E462" s="339" t="s">
        <v>2911</v>
      </c>
      <c r="F462" s="68" t="s">
        <v>2912</v>
      </c>
      <c r="G462" s="68"/>
      <c r="H462" s="68"/>
      <c r="I462" s="68"/>
      <c r="J462" s="68"/>
    </row>
    <row r="463" spans="1:10" ht="21" customHeight="1" x14ac:dyDescent="0.25">
      <c r="A463" s="68"/>
      <c r="B463" s="68"/>
      <c r="C463" s="68"/>
      <c r="D463" s="68"/>
      <c r="E463" s="339" t="s">
        <v>2913</v>
      </c>
      <c r="F463" s="68" t="s">
        <v>2914</v>
      </c>
      <c r="G463" s="68"/>
      <c r="H463" s="68"/>
      <c r="I463" s="68"/>
      <c r="J463" s="68"/>
    </row>
    <row r="464" spans="1:10" ht="21" customHeight="1" x14ac:dyDescent="0.25">
      <c r="A464" s="68"/>
      <c r="B464" s="68"/>
      <c r="C464" s="68"/>
      <c r="D464" s="68"/>
      <c r="E464" s="339" t="s">
        <v>2915</v>
      </c>
      <c r="F464" s="68" t="s">
        <v>2916</v>
      </c>
      <c r="G464" s="68"/>
      <c r="H464" s="68"/>
      <c r="I464" s="68"/>
      <c r="J464" s="68"/>
    </row>
    <row r="465" spans="1:10" ht="21" customHeight="1" x14ac:dyDescent="0.25">
      <c r="A465" s="68"/>
      <c r="B465" s="68"/>
      <c r="C465" s="68"/>
      <c r="D465" s="68"/>
      <c r="E465" s="339" t="s">
        <v>971</v>
      </c>
      <c r="F465" s="68" t="s">
        <v>972</v>
      </c>
      <c r="G465" s="68"/>
      <c r="H465" s="68"/>
      <c r="I465" s="68"/>
      <c r="J465" s="68"/>
    </row>
    <row r="466" spans="1:10" ht="21" customHeight="1" x14ac:dyDescent="0.25">
      <c r="A466" s="68"/>
      <c r="B466" s="68"/>
      <c r="C466" s="68"/>
      <c r="D466" s="68"/>
      <c r="E466" s="339" t="s">
        <v>973</v>
      </c>
      <c r="F466" s="68" t="s">
        <v>974</v>
      </c>
      <c r="G466" s="68"/>
      <c r="H466" s="68"/>
      <c r="I466" s="68"/>
      <c r="J466" s="68"/>
    </row>
    <row r="467" spans="1:10" ht="21" customHeight="1" x14ac:dyDescent="0.25">
      <c r="A467" s="68"/>
      <c r="B467" s="68"/>
      <c r="C467" s="68"/>
      <c r="D467" s="68"/>
      <c r="E467" s="339" t="s">
        <v>975</v>
      </c>
      <c r="F467" s="68" t="s">
        <v>2917</v>
      </c>
      <c r="G467" s="68"/>
      <c r="H467" s="68"/>
      <c r="I467" s="68"/>
      <c r="J467" s="68"/>
    </row>
    <row r="468" spans="1:10" ht="21" customHeight="1" x14ac:dyDescent="0.25">
      <c r="A468" s="68"/>
      <c r="B468" s="68"/>
      <c r="C468" s="68"/>
      <c r="D468" s="68"/>
      <c r="E468" s="339" t="s">
        <v>977</v>
      </c>
      <c r="F468" s="68" t="s">
        <v>978</v>
      </c>
      <c r="G468" s="68"/>
      <c r="H468" s="68"/>
      <c r="I468" s="68"/>
      <c r="J468" s="68"/>
    </row>
    <row r="469" spans="1:10" ht="21" customHeight="1" x14ac:dyDescent="0.25">
      <c r="A469" s="68"/>
      <c r="B469" s="68"/>
      <c r="C469" s="68"/>
      <c r="D469" s="68"/>
      <c r="E469" s="339" t="s">
        <v>2918</v>
      </c>
      <c r="F469" s="68" t="s">
        <v>2919</v>
      </c>
      <c r="G469" s="68"/>
      <c r="H469" s="68"/>
      <c r="I469" s="68"/>
      <c r="J469" s="68"/>
    </row>
    <row r="470" spans="1:10" ht="21" customHeight="1" x14ac:dyDescent="0.25">
      <c r="A470" s="68"/>
      <c r="B470" s="68"/>
      <c r="C470" s="68"/>
      <c r="D470" s="68"/>
      <c r="E470" s="339" t="s">
        <v>1318</v>
      </c>
      <c r="F470" s="68" t="s">
        <v>2920</v>
      </c>
      <c r="G470" s="68"/>
      <c r="H470" s="68"/>
      <c r="I470" s="68"/>
      <c r="J470" s="68"/>
    </row>
    <row r="471" spans="1:10" ht="21" customHeight="1" x14ac:dyDescent="0.25">
      <c r="A471" s="68"/>
      <c r="B471" s="68"/>
      <c r="C471" s="68"/>
      <c r="D471" s="68"/>
      <c r="E471" s="339" t="s">
        <v>1319</v>
      </c>
      <c r="F471" s="68" t="s">
        <v>2921</v>
      </c>
      <c r="G471" s="68"/>
      <c r="H471" s="68"/>
      <c r="I471" s="68"/>
      <c r="J471" s="68"/>
    </row>
    <row r="472" spans="1:10" ht="21" customHeight="1" x14ac:dyDescent="0.25">
      <c r="A472" s="68"/>
      <c r="B472" s="68"/>
      <c r="C472" s="68"/>
      <c r="D472" s="68"/>
      <c r="E472" s="339" t="s">
        <v>2922</v>
      </c>
      <c r="F472" s="68" t="s">
        <v>2923</v>
      </c>
      <c r="G472" s="68"/>
      <c r="H472" s="68"/>
      <c r="I472" s="68"/>
      <c r="J472" s="68"/>
    </row>
    <row r="473" spans="1:10" ht="21" customHeight="1" x14ac:dyDescent="0.25">
      <c r="A473" s="68"/>
      <c r="B473" s="68"/>
      <c r="C473" s="68"/>
      <c r="D473" s="68"/>
      <c r="E473" s="339" t="s">
        <v>2924</v>
      </c>
      <c r="F473" s="68" t="s">
        <v>2925</v>
      </c>
      <c r="G473" s="68"/>
      <c r="H473" s="68"/>
      <c r="I473" s="68"/>
      <c r="J473" s="68"/>
    </row>
    <row r="474" spans="1:10" ht="21" customHeight="1" x14ac:dyDescent="0.25">
      <c r="A474" s="68"/>
      <c r="B474" s="68"/>
      <c r="C474" s="68"/>
      <c r="D474" s="68"/>
      <c r="E474" s="339" t="s">
        <v>2926</v>
      </c>
      <c r="F474" s="68" t="s">
        <v>2927</v>
      </c>
      <c r="G474" s="68"/>
      <c r="H474" s="68"/>
      <c r="I474" s="68"/>
      <c r="J474" s="68"/>
    </row>
    <row r="475" spans="1:10" ht="21" customHeight="1" x14ac:dyDescent="0.25">
      <c r="A475" s="68"/>
      <c r="B475" s="68"/>
      <c r="C475" s="68"/>
      <c r="D475" s="68"/>
      <c r="E475" s="339" t="s">
        <v>2928</v>
      </c>
      <c r="F475" s="68" t="s">
        <v>2929</v>
      </c>
      <c r="G475" s="68"/>
      <c r="H475" s="68"/>
      <c r="I475" s="68"/>
      <c r="J475" s="68"/>
    </row>
    <row r="476" spans="1:10" ht="21" customHeight="1" x14ac:dyDescent="0.25">
      <c r="A476" s="68"/>
      <c r="B476" s="68"/>
      <c r="C476" s="68"/>
      <c r="D476" s="68"/>
      <c r="E476" s="339" t="s">
        <v>2930</v>
      </c>
      <c r="F476" s="68" t="s">
        <v>2931</v>
      </c>
      <c r="G476" s="68"/>
      <c r="H476" s="68"/>
      <c r="I476" s="68"/>
      <c r="J476" s="68"/>
    </row>
    <row r="477" spans="1:10" ht="21" customHeight="1" x14ac:dyDescent="0.25">
      <c r="A477" s="68"/>
      <c r="B477" s="68"/>
      <c r="C477" s="68"/>
      <c r="D477" s="68"/>
      <c r="E477" s="339" t="s">
        <v>2932</v>
      </c>
      <c r="F477" s="68" t="s">
        <v>2933</v>
      </c>
      <c r="G477" s="68"/>
      <c r="H477" s="68"/>
      <c r="I477" s="68"/>
      <c r="J477" s="68"/>
    </row>
    <row r="478" spans="1:10" ht="21" customHeight="1" x14ac:dyDescent="0.25">
      <c r="A478" s="68"/>
      <c r="B478" s="68"/>
      <c r="C478" s="68"/>
      <c r="D478" s="68"/>
      <c r="E478" s="339" t="s">
        <v>990</v>
      </c>
      <c r="F478" s="68" t="s">
        <v>991</v>
      </c>
      <c r="G478" s="68"/>
      <c r="H478" s="68"/>
      <c r="I478" s="68"/>
      <c r="J478" s="68"/>
    </row>
    <row r="479" spans="1:10" ht="21" customHeight="1" x14ac:dyDescent="0.25">
      <c r="A479" s="68"/>
      <c r="B479" s="68"/>
      <c r="C479" s="68"/>
      <c r="D479" s="68"/>
      <c r="E479" s="339" t="s">
        <v>992</v>
      </c>
      <c r="F479" s="68" t="s">
        <v>2934</v>
      </c>
      <c r="G479" s="68"/>
      <c r="H479" s="68"/>
      <c r="I479" s="68"/>
      <c r="J479" s="68"/>
    </row>
    <row r="480" spans="1:10" ht="21" customHeight="1" x14ac:dyDescent="0.25">
      <c r="A480" s="68"/>
      <c r="B480" s="68"/>
      <c r="C480" s="68"/>
      <c r="D480" s="68"/>
      <c r="E480" s="339" t="s">
        <v>994</v>
      </c>
      <c r="F480" s="68" t="s">
        <v>995</v>
      </c>
      <c r="G480" s="68"/>
      <c r="H480" s="68"/>
      <c r="I480" s="68"/>
      <c r="J480" s="68"/>
    </row>
    <row r="481" spans="1:10" ht="21" customHeight="1" x14ac:dyDescent="0.25">
      <c r="A481" s="68"/>
      <c r="B481" s="68"/>
      <c r="C481" s="68"/>
      <c r="D481" s="68"/>
      <c r="E481" s="339" t="s">
        <v>996</v>
      </c>
      <c r="F481" s="68" t="s">
        <v>997</v>
      </c>
      <c r="G481" s="68"/>
      <c r="H481" s="68"/>
      <c r="I481" s="68"/>
      <c r="J481" s="68"/>
    </row>
    <row r="482" spans="1:10" ht="21" customHeight="1" x14ac:dyDescent="0.25">
      <c r="A482" s="68"/>
      <c r="B482" s="68"/>
      <c r="C482" s="68"/>
      <c r="D482" s="68"/>
      <c r="E482" s="339" t="s">
        <v>2935</v>
      </c>
      <c r="F482" s="68" t="s">
        <v>2936</v>
      </c>
      <c r="G482" s="68"/>
      <c r="H482" s="68"/>
      <c r="I482" s="68"/>
      <c r="J482" s="68"/>
    </row>
    <row r="483" spans="1:10" ht="21" customHeight="1" x14ac:dyDescent="0.25">
      <c r="A483" s="68"/>
      <c r="B483" s="68"/>
      <c r="C483" s="68"/>
      <c r="D483" s="68"/>
      <c r="E483" s="339" t="s">
        <v>2937</v>
      </c>
      <c r="F483" s="68" t="s">
        <v>2938</v>
      </c>
      <c r="G483" s="68"/>
      <c r="H483" s="68"/>
      <c r="I483" s="68"/>
      <c r="J483" s="68"/>
    </row>
    <row r="484" spans="1:10" ht="21" customHeight="1" x14ac:dyDescent="0.25">
      <c r="A484" s="68"/>
      <c r="B484" s="68"/>
      <c r="C484" s="68"/>
      <c r="D484" s="68"/>
      <c r="E484" s="339" t="s">
        <v>2939</v>
      </c>
      <c r="F484" s="68" t="s">
        <v>2940</v>
      </c>
      <c r="G484" s="68"/>
      <c r="H484" s="68"/>
      <c r="I484" s="68"/>
      <c r="J484" s="68"/>
    </row>
    <row r="485" spans="1:10" ht="21" customHeight="1" x14ac:dyDescent="0.25">
      <c r="A485" s="68"/>
      <c r="B485" s="68"/>
      <c r="C485" s="68"/>
      <c r="D485" s="68"/>
      <c r="E485" s="339" t="s">
        <v>2941</v>
      </c>
      <c r="F485" s="68" t="s">
        <v>2942</v>
      </c>
      <c r="G485" s="68"/>
      <c r="H485" s="68"/>
      <c r="I485" s="68"/>
      <c r="J485" s="68"/>
    </row>
    <row r="486" spans="1:10" ht="21" customHeight="1" x14ac:dyDescent="0.25">
      <c r="A486" s="68"/>
      <c r="B486" s="68"/>
      <c r="C486" s="68"/>
      <c r="D486" s="68"/>
      <c r="E486" s="339" t="s">
        <v>2943</v>
      </c>
      <c r="F486" s="68" t="s">
        <v>2944</v>
      </c>
      <c r="G486" s="68"/>
      <c r="H486" s="68"/>
      <c r="I486" s="68"/>
      <c r="J486" s="68"/>
    </row>
    <row r="487" spans="1:10" ht="21" customHeight="1" x14ac:dyDescent="0.25">
      <c r="A487" s="68"/>
      <c r="B487" s="68"/>
      <c r="C487" s="68"/>
      <c r="D487" s="68"/>
      <c r="E487" s="339" t="s">
        <v>2945</v>
      </c>
      <c r="F487" s="68" t="s">
        <v>2946</v>
      </c>
      <c r="G487" s="68"/>
      <c r="H487" s="68"/>
      <c r="I487" s="68"/>
      <c r="J487" s="68"/>
    </row>
    <row r="488" spans="1:10" ht="21" customHeight="1" x14ac:dyDescent="0.25">
      <c r="A488" s="68"/>
      <c r="B488" s="68"/>
      <c r="C488" s="68"/>
      <c r="D488" s="68"/>
      <c r="E488" s="339" t="s">
        <v>2947</v>
      </c>
      <c r="F488" s="68" t="s">
        <v>2948</v>
      </c>
      <c r="G488" s="68"/>
      <c r="H488" s="68"/>
      <c r="I488" s="68"/>
      <c r="J488" s="68"/>
    </row>
    <row r="489" spans="1:10" ht="21" customHeight="1" x14ac:dyDescent="0.25">
      <c r="A489" s="68"/>
      <c r="B489" s="68"/>
      <c r="C489" s="68"/>
      <c r="D489" s="68"/>
      <c r="E489" s="339" t="s">
        <v>2949</v>
      </c>
      <c r="F489" s="68" t="s">
        <v>2950</v>
      </c>
      <c r="G489" s="68"/>
      <c r="H489" s="68"/>
      <c r="I489" s="68"/>
      <c r="J489" s="68"/>
    </row>
    <row r="490" spans="1:10" ht="21" customHeight="1" x14ac:dyDescent="0.25">
      <c r="A490" s="68"/>
      <c r="B490" s="68"/>
      <c r="C490" s="68"/>
      <c r="D490" s="68"/>
      <c r="E490" s="339" t="s">
        <v>2951</v>
      </c>
      <c r="F490" s="68" t="s">
        <v>2952</v>
      </c>
      <c r="G490" s="68"/>
      <c r="H490" s="68"/>
      <c r="I490" s="68"/>
      <c r="J490" s="68"/>
    </row>
    <row r="491" spans="1:10" ht="21" customHeight="1" x14ac:dyDescent="0.25">
      <c r="A491" s="68"/>
      <c r="B491" s="68"/>
      <c r="C491" s="68"/>
      <c r="D491" s="68"/>
      <c r="E491" s="339" t="s">
        <v>2953</v>
      </c>
      <c r="F491" s="68" t="s">
        <v>2954</v>
      </c>
      <c r="G491" s="68"/>
      <c r="H491" s="68"/>
      <c r="I491" s="68"/>
      <c r="J491" s="68"/>
    </row>
    <row r="492" spans="1:10" ht="21" customHeight="1" x14ac:dyDescent="0.25">
      <c r="A492" s="68"/>
      <c r="B492" s="68"/>
      <c r="C492" s="68"/>
      <c r="D492" s="68"/>
      <c r="E492" s="339" t="s">
        <v>2955</v>
      </c>
      <c r="F492" s="68" t="s">
        <v>2956</v>
      </c>
      <c r="G492" s="68"/>
      <c r="H492" s="68"/>
      <c r="I492" s="68"/>
      <c r="J492" s="68"/>
    </row>
    <row r="493" spans="1:10" ht="21" customHeight="1" x14ac:dyDescent="0.25">
      <c r="A493" s="68"/>
      <c r="B493" s="68"/>
      <c r="C493" s="68"/>
      <c r="D493" s="68"/>
      <c r="E493" s="339" t="s">
        <v>2957</v>
      </c>
      <c r="F493" s="68" t="s">
        <v>2958</v>
      </c>
      <c r="G493" s="68"/>
      <c r="H493" s="68"/>
      <c r="I493" s="68"/>
      <c r="J493" s="68"/>
    </row>
    <row r="494" spans="1:10" ht="21" customHeight="1" x14ac:dyDescent="0.25">
      <c r="A494" s="68"/>
      <c r="B494" s="68"/>
      <c r="C494" s="68"/>
      <c r="D494" s="68"/>
      <c r="E494" s="339" t="s">
        <v>2959</v>
      </c>
      <c r="F494" s="68" t="s">
        <v>2960</v>
      </c>
      <c r="G494" s="68"/>
      <c r="H494" s="68"/>
      <c r="I494" s="68"/>
      <c r="J494" s="68"/>
    </row>
    <row r="495" spans="1:10" ht="21" customHeight="1" x14ac:dyDescent="0.25">
      <c r="A495" s="68"/>
      <c r="B495" s="68"/>
      <c r="C495" s="68"/>
      <c r="D495" s="68"/>
      <c r="E495" s="339" t="s">
        <v>2961</v>
      </c>
      <c r="F495" s="68" t="s">
        <v>2962</v>
      </c>
      <c r="G495" s="68"/>
      <c r="H495" s="68"/>
      <c r="I495" s="68"/>
      <c r="J495" s="68"/>
    </row>
    <row r="496" spans="1:10" ht="21" customHeight="1" x14ac:dyDescent="0.25">
      <c r="A496" s="68"/>
      <c r="B496" s="68"/>
      <c r="C496" s="68"/>
      <c r="D496" s="68"/>
      <c r="E496" s="339" t="s">
        <v>2963</v>
      </c>
      <c r="F496" s="68" t="s">
        <v>2964</v>
      </c>
      <c r="G496" s="68"/>
      <c r="H496" s="68"/>
      <c r="I496" s="68"/>
      <c r="J496" s="68"/>
    </row>
    <row r="497" spans="1:10" ht="21" customHeight="1" x14ac:dyDescent="0.25">
      <c r="A497" s="68"/>
      <c r="B497" s="68"/>
      <c r="C497" s="68"/>
      <c r="D497" s="68"/>
      <c r="E497" s="339" t="s">
        <v>1014</v>
      </c>
      <c r="F497" s="68" t="s">
        <v>1023</v>
      </c>
      <c r="G497" s="68"/>
      <c r="H497" s="68"/>
      <c r="I497" s="68"/>
      <c r="J497" s="68"/>
    </row>
    <row r="498" spans="1:10" ht="21" customHeight="1" x14ac:dyDescent="0.25">
      <c r="A498" s="68"/>
      <c r="B498" s="68"/>
      <c r="C498" s="68"/>
      <c r="D498" s="68"/>
      <c r="E498" s="339" t="s">
        <v>1016</v>
      </c>
      <c r="F498" s="68" t="s">
        <v>1025</v>
      </c>
      <c r="G498" s="68"/>
      <c r="H498" s="68"/>
      <c r="I498" s="68"/>
      <c r="J498" s="68"/>
    </row>
    <row r="499" spans="1:10" ht="21" customHeight="1" x14ac:dyDescent="0.25">
      <c r="A499" s="68"/>
      <c r="B499" s="68"/>
      <c r="C499" s="68"/>
      <c r="D499" s="68"/>
      <c r="E499" s="339" t="s">
        <v>1018</v>
      </c>
      <c r="F499" s="68" t="s">
        <v>1027</v>
      </c>
      <c r="G499" s="68"/>
      <c r="H499" s="68"/>
      <c r="I499" s="68"/>
      <c r="J499" s="68"/>
    </row>
    <row r="500" spans="1:10" ht="21" customHeight="1" x14ac:dyDescent="0.25">
      <c r="A500" s="68"/>
      <c r="B500" s="68"/>
      <c r="C500" s="68"/>
      <c r="D500" s="68"/>
      <c r="E500" s="339" t="s">
        <v>1020</v>
      </c>
      <c r="F500" s="68" t="s">
        <v>1029</v>
      </c>
      <c r="G500" s="68"/>
      <c r="H500" s="68"/>
      <c r="I500" s="68"/>
      <c r="J500" s="68"/>
    </row>
    <row r="501" spans="1:10" ht="21" customHeight="1" x14ac:dyDescent="0.25">
      <c r="A501" s="68"/>
      <c r="B501" s="68"/>
      <c r="C501" s="68"/>
      <c r="D501" s="68"/>
      <c r="E501" s="339" t="s">
        <v>1022</v>
      </c>
      <c r="F501" s="68" t="s">
        <v>1031</v>
      </c>
      <c r="G501" s="68"/>
      <c r="H501" s="68"/>
      <c r="I501" s="68"/>
      <c r="J501" s="68"/>
    </row>
    <row r="502" spans="1:10" ht="21" customHeight="1" x14ac:dyDescent="0.25">
      <c r="A502" s="68"/>
      <c r="B502" s="68"/>
      <c r="C502" s="68"/>
      <c r="D502" s="68"/>
      <c r="E502" s="339" t="s">
        <v>2965</v>
      </c>
      <c r="F502" s="68" t="s">
        <v>2966</v>
      </c>
      <c r="G502" s="68"/>
      <c r="H502" s="68"/>
      <c r="I502" s="68"/>
      <c r="J502" s="68"/>
    </row>
    <row r="503" spans="1:10" ht="21" customHeight="1" x14ac:dyDescent="0.25">
      <c r="A503" s="68"/>
      <c r="B503" s="68"/>
      <c r="C503" s="68"/>
      <c r="D503" s="68"/>
      <c r="E503" s="339" t="s">
        <v>2967</v>
      </c>
      <c r="F503" s="68" t="s">
        <v>2968</v>
      </c>
      <c r="G503" s="68"/>
      <c r="H503" s="68"/>
      <c r="I503" s="68"/>
      <c r="J503" s="68"/>
    </row>
    <row r="504" spans="1:10" ht="21" customHeight="1" x14ac:dyDescent="0.25">
      <c r="A504" s="68"/>
      <c r="B504" s="68"/>
      <c r="C504" s="68"/>
      <c r="D504" s="68"/>
      <c r="E504" s="339" t="s">
        <v>2969</v>
      </c>
      <c r="F504" s="68" t="s">
        <v>2970</v>
      </c>
      <c r="G504" s="68"/>
      <c r="H504" s="68"/>
      <c r="I504" s="68"/>
      <c r="J504" s="68"/>
    </row>
    <row r="505" spans="1:10" ht="21" customHeight="1" x14ac:dyDescent="0.25">
      <c r="A505" s="68"/>
      <c r="B505" s="68"/>
      <c r="C505" s="68"/>
      <c r="D505" s="68"/>
      <c r="E505" s="339" t="s">
        <v>1028</v>
      </c>
      <c r="F505" s="68" t="s">
        <v>1037</v>
      </c>
      <c r="G505" s="68"/>
      <c r="H505" s="68"/>
      <c r="I505" s="68"/>
      <c r="J505" s="68"/>
    </row>
    <row r="506" spans="1:10" ht="21" customHeight="1" x14ac:dyDescent="0.25">
      <c r="A506" s="68"/>
      <c r="B506" s="68"/>
      <c r="C506" s="68"/>
      <c r="D506" s="68"/>
      <c r="E506" s="339" t="s">
        <v>1030</v>
      </c>
      <c r="F506" s="68" t="s">
        <v>1038</v>
      </c>
      <c r="G506" s="68"/>
      <c r="H506" s="68"/>
      <c r="I506" s="68"/>
      <c r="J506" s="68"/>
    </row>
    <row r="507" spans="1:10" ht="21" customHeight="1" x14ac:dyDescent="0.25">
      <c r="A507" s="68"/>
      <c r="B507" s="68"/>
      <c r="C507" s="68"/>
      <c r="D507" s="68"/>
      <c r="E507" s="339" t="s">
        <v>1032</v>
      </c>
      <c r="F507" s="68" t="s">
        <v>1040</v>
      </c>
      <c r="G507" s="68"/>
      <c r="H507" s="68"/>
      <c r="I507" s="68"/>
      <c r="J507" s="68"/>
    </row>
    <row r="508" spans="1:10" ht="21" customHeight="1" x14ac:dyDescent="0.25">
      <c r="A508" s="68"/>
      <c r="B508" s="68"/>
      <c r="C508" s="68"/>
      <c r="D508" s="68"/>
      <c r="E508" s="339" t="s">
        <v>1034</v>
      </c>
      <c r="F508" s="68" t="s">
        <v>1042</v>
      </c>
      <c r="G508" s="68"/>
      <c r="H508" s="68"/>
      <c r="I508" s="68"/>
      <c r="J508" s="68"/>
    </row>
    <row r="509" spans="1:10" ht="21" customHeight="1" x14ac:dyDescent="0.25">
      <c r="A509" s="68"/>
      <c r="B509" s="68"/>
      <c r="C509" s="68"/>
      <c r="D509" s="68"/>
      <c r="E509" s="339" t="s">
        <v>1036</v>
      </c>
      <c r="F509" s="68" t="s">
        <v>1044</v>
      </c>
      <c r="G509" s="68"/>
      <c r="H509" s="68"/>
      <c r="I509" s="68"/>
      <c r="J509" s="68"/>
    </row>
    <row r="510" spans="1:10" ht="21" customHeight="1" x14ac:dyDescent="0.25">
      <c r="A510" s="68"/>
      <c r="B510" s="68"/>
      <c r="C510" s="68"/>
      <c r="D510" s="68"/>
      <c r="E510" s="339" t="s">
        <v>2971</v>
      </c>
      <c r="F510" s="68" t="s">
        <v>2972</v>
      </c>
      <c r="G510" s="68"/>
      <c r="H510" s="68"/>
      <c r="I510" s="68"/>
      <c r="J510" s="68"/>
    </row>
    <row r="511" spans="1:10" ht="21" customHeight="1" x14ac:dyDescent="0.25">
      <c r="A511" s="68"/>
      <c r="B511" s="68"/>
      <c r="C511" s="68"/>
      <c r="D511" s="68"/>
      <c r="E511" s="339" t="s">
        <v>2973</v>
      </c>
      <c r="F511" s="68" t="s">
        <v>2974</v>
      </c>
      <c r="G511" s="68"/>
      <c r="H511" s="68"/>
      <c r="I511" s="68"/>
      <c r="J511" s="68"/>
    </row>
    <row r="512" spans="1:10" ht="21" customHeight="1" x14ac:dyDescent="0.25">
      <c r="A512" s="68"/>
      <c r="B512" s="68"/>
      <c r="C512" s="68"/>
      <c r="D512" s="68"/>
      <c r="E512" s="339" t="s">
        <v>2975</v>
      </c>
      <c r="F512" s="68" t="s">
        <v>2976</v>
      </c>
      <c r="G512" s="68"/>
      <c r="H512" s="68"/>
      <c r="I512" s="68"/>
      <c r="J512" s="68"/>
    </row>
    <row r="513" spans="1:10" ht="21" customHeight="1" x14ac:dyDescent="0.25">
      <c r="A513" s="68"/>
      <c r="B513" s="68"/>
      <c r="C513" s="68"/>
      <c r="D513" s="68"/>
      <c r="E513" s="339" t="s">
        <v>2977</v>
      </c>
      <c r="F513" s="68" t="s">
        <v>1050</v>
      </c>
      <c r="G513" s="68"/>
      <c r="H513" s="68"/>
      <c r="I513" s="68"/>
      <c r="J513" s="68"/>
    </row>
    <row r="514" spans="1:10" ht="21" customHeight="1" x14ac:dyDescent="0.25">
      <c r="A514" s="68"/>
      <c r="B514" s="68"/>
      <c r="C514" s="68"/>
      <c r="D514" s="68"/>
      <c r="E514" s="339" t="s">
        <v>2978</v>
      </c>
      <c r="F514" s="68" t="s">
        <v>2979</v>
      </c>
      <c r="G514" s="68"/>
      <c r="H514" s="68"/>
      <c r="I514" s="68"/>
      <c r="J514" s="68"/>
    </row>
    <row r="515" spans="1:10" ht="21" customHeight="1" x14ac:dyDescent="0.25">
      <c r="A515" s="68"/>
      <c r="B515" s="68"/>
      <c r="C515" s="68"/>
      <c r="D515" s="68"/>
      <c r="E515" s="339" t="s">
        <v>2980</v>
      </c>
      <c r="F515" s="68" t="s">
        <v>2981</v>
      </c>
      <c r="G515" s="68"/>
      <c r="H515" s="68"/>
      <c r="I515" s="68"/>
      <c r="J515" s="68"/>
    </row>
    <row r="516" spans="1:10" ht="21" customHeight="1" x14ac:dyDescent="0.25">
      <c r="A516" s="68"/>
      <c r="B516" s="68"/>
      <c r="C516" s="68"/>
      <c r="D516" s="68"/>
      <c r="E516" s="339" t="s">
        <v>2982</v>
      </c>
      <c r="F516" s="68" t="s">
        <v>2983</v>
      </c>
      <c r="G516" s="68"/>
      <c r="H516" s="68"/>
      <c r="I516" s="68"/>
      <c r="J516" s="68"/>
    </row>
    <row r="517" spans="1:10" ht="21" customHeight="1" x14ac:dyDescent="0.25">
      <c r="A517" s="68"/>
      <c r="B517" s="68"/>
      <c r="C517" s="68"/>
      <c r="D517" s="68"/>
      <c r="E517" s="339" t="s">
        <v>2984</v>
      </c>
      <c r="F517" s="68" t="s">
        <v>2985</v>
      </c>
      <c r="G517" s="68"/>
      <c r="H517" s="68"/>
      <c r="I517" s="68"/>
      <c r="J517" s="68"/>
    </row>
    <row r="518" spans="1:10" ht="21" customHeight="1" x14ac:dyDescent="0.25">
      <c r="A518" s="68"/>
      <c r="B518" s="68"/>
      <c r="C518" s="68"/>
      <c r="D518" s="68"/>
      <c r="E518" s="339" t="s">
        <v>2986</v>
      </c>
      <c r="F518" s="68" t="s">
        <v>2987</v>
      </c>
      <c r="G518" s="68"/>
      <c r="H518" s="68"/>
      <c r="I518" s="68"/>
      <c r="J518" s="68"/>
    </row>
    <row r="519" spans="1:10" ht="21" customHeight="1" x14ac:dyDescent="0.25">
      <c r="A519" s="68"/>
      <c r="B519" s="68"/>
      <c r="C519" s="68"/>
      <c r="D519" s="68"/>
      <c r="E519" s="339" t="s">
        <v>2988</v>
      </c>
      <c r="F519" s="68" t="s">
        <v>2989</v>
      </c>
      <c r="G519" s="68"/>
      <c r="H519" s="68"/>
      <c r="I519" s="68"/>
      <c r="J519" s="68"/>
    </row>
    <row r="520" spans="1:10" ht="21" customHeight="1" x14ac:dyDescent="0.25">
      <c r="A520" s="68"/>
      <c r="B520" s="68"/>
      <c r="C520" s="68"/>
      <c r="D520" s="68"/>
      <c r="E520" s="339" t="s">
        <v>2990</v>
      </c>
      <c r="F520" s="68" t="s">
        <v>2991</v>
      </c>
      <c r="G520" s="68"/>
      <c r="H520" s="68"/>
      <c r="I520" s="68"/>
      <c r="J520" s="68"/>
    </row>
    <row r="521" spans="1:10" ht="21" customHeight="1" x14ac:dyDescent="0.25">
      <c r="A521" s="68"/>
      <c r="B521" s="68"/>
      <c r="C521" s="68"/>
      <c r="D521" s="68"/>
      <c r="E521" s="339" t="s">
        <v>1055</v>
      </c>
      <c r="F521" s="68" t="s">
        <v>1064</v>
      </c>
      <c r="G521" s="68"/>
      <c r="H521" s="68"/>
      <c r="I521" s="68"/>
      <c r="J521" s="68"/>
    </row>
    <row r="522" spans="1:10" ht="21" customHeight="1" x14ac:dyDescent="0.25">
      <c r="A522" s="68"/>
      <c r="B522" s="68"/>
      <c r="C522" s="68"/>
      <c r="D522" s="68"/>
      <c r="E522" s="339" t="s">
        <v>1057</v>
      </c>
      <c r="F522" s="68" t="s">
        <v>1066</v>
      </c>
      <c r="G522" s="68"/>
      <c r="H522" s="68"/>
      <c r="I522" s="68"/>
      <c r="J522" s="68"/>
    </row>
    <row r="523" spans="1:10" ht="21" customHeight="1" x14ac:dyDescent="0.25">
      <c r="A523" s="68"/>
      <c r="B523" s="68"/>
      <c r="C523" s="68"/>
      <c r="D523" s="68"/>
      <c r="E523" s="339" t="s">
        <v>2992</v>
      </c>
      <c r="F523" s="68" t="s">
        <v>2993</v>
      </c>
      <c r="G523" s="68"/>
      <c r="H523" s="68"/>
      <c r="I523" s="68"/>
      <c r="J523" s="68"/>
    </row>
    <row r="524" spans="1:10" ht="21" customHeight="1" x14ac:dyDescent="0.25">
      <c r="A524" s="68"/>
      <c r="B524" s="68"/>
      <c r="C524" s="68"/>
      <c r="D524" s="68"/>
      <c r="E524" s="339" t="s">
        <v>2994</v>
      </c>
      <c r="F524" s="68" t="s">
        <v>2995</v>
      </c>
      <c r="G524" s="68"/>
      <c r="H524" s="68"/>
      <c r="I524" s="68"/>
      <c r="J524" s="68"/>
    </row>
    <row r="525" spans="1:10" ht="21" customHeight="1" x14ac:dyDescent="0.25">
      <c r="A525" s="68"/>
      <c r="B525" s="68"/>
      <c r="C525" s="68"/>
      <c r="D525" s="68"/>
      <c r="E525" s="339" t="s">
        <v>2996</v>
      </c>
      <c r="F525" s="68" t="s">
        <v>2997</v>
      </c>
      <c r="G525" s="68"/>
      <c r="H525" s="68"/>
      <c r="I525" s="68"/>
      <c r="J525" s="68"/>
    </row>
    <row r="526" spans="1:10" ht="21" customHeight="1" x14ac:dyDescent="0.25">
      <c r="A526" s="68"/>
      <c r="B526" s="68"/>
      <c r="C526" s="68"/>
      <c r="D526" s="68"/>
      <c r="E526" s="339" t="s">
        <v>2998</v>
      </c>
      <c r="F526" s="68" t="s">
        <v>2999</v>
      </c>
      <c r="G526" s="68"/>
      <c r="H526" s="68"/>
      <c r="I526" s="68"/>
      <c r="J526" s="68"/>
    </row>
    <row r="527" spans="1:10" ht="21" customHeight="1" x14ac:dyDescent="0.25">
      <c r="A527" s="68"/>
      <c r="B527" s="68"/>
      <c r="C527" s="68"/>
      <c r="D527" s="68"/>
      <c r="E527" s="339" t="s">
        <v>3000</v>
      </c>
      <c r="F527" s="68" t="s">
        <v>1074</v>
      </c>
      <c r="G527" s="68"/>
      <c r="H527" s="68"/>
      <c r="I527" s="68"/>
      <c r="J527" s="68"/>
    </row>
    <row r="528" spans="1:10" ht="21" customHeight="1" x14ac:dyDescent="0.25">
      <c r="A528" s="68"/>
      <c r="B528" s="68"/>
      <c r="C528" s="68"/>
      <c r="D528" s="68"/>
      <c r="E528" s="339" t="s">
        <v>1067</v>
      </c>
      <c r="F528" s="68" t="s">
        <v>1076</v>
      </c>
      <c r="G528" s="68"/>
      <c r="H528" s="68"/>
      <c r="I528" s="68"/>
      <c r="J528" s="68"/>
    </row>
    <row r="529" spans="1:10" ht="21" customHeight="1" x14ac:dyDescent="0.25">
      <c r="A529" s="68"/>
      <c r="B529" s="68"/>
      <c r="C529" s="68"/>
      <c r="D529" s="68"/>
      <c r="E529" s="339" t="s">
        <v>3001</v>
      </c>
      <c r="F529" s="68" t="s">
        <v>3002</v>
      </c>
      <c r="G529" s="68"/>
      <c r="H529" s="68"/>
      <c r="I529" s="68"/>
      <c r="J529" s="68"/>
    </row>
    <row r="530" spans="1:10" ht="21" customHeight="1" x14ac:dyDescent="0.25">
      <c r="A530" s="68"/>
      <c r="B530" s="68"/>
      <c r="C530" s="68"/>
      <c r="D530" s="68"/>
      <c r="E530" s="339" t="s">
        <v>3003</v>
      </c>
      <c r="F530" s="68" t="s">
        <v>3004</v>
      </c>
      <c r="G530" s="68"/>
      <c r="H530" s="68"/>
      <c r="I530" s="68"/>
      <c r="J530" s="68"/>
    </row>
    <row r="531" spans="1:10" ht="21" customHeight="1" x14ac:dyDescent="0.25">
      <c r="A531" s="68"/>
      <c r="B531" s="68"/>
      <c r="C531" s="68"/>
      <c r="D531" s="68"/>
      <c r="E531" s="339" t="s">
        <v>3005</v>
      </c>
      <c r="F531" s="68" t="s">
        <v>1080</v>
      </c>
      <c r="G531" s="68"/>
      <c r="H531" s="68"/>
      <c r="I531" s="68"/>
      <c r="J531" s="68"/>
    </row>
    <row r="532" spans="1:10" ht="21" customHeight="1" x14ac:dyDescent="0.25">
      <c r="A532" s="68"/>
      <c r="B532" s="68"/>
      <c r="C532" s="68"/>
      <c r="D532" s="68"/>
      <c r="E532" s="339" t="s">
        <v>3006</v>
      </c>
      <c r="F532" s="68" t="s">
        <v>1082</v>
      </c>
      <c r="G532" s="68"/>
      <c r="H532" s="68"/>
      <c r="I532" s="68"/>
      <c r="J532" s="68"/>
    </row>
    <row r="533" spans="1:10" ht="21" customHeight="1" x14ac:dyDescent="0.25">
      <c r="A533" s="68"/>
      <c r="B533" s="68"/>
      <c r="C533" s="68"/>
      <c r="D533" s="68"/>
      <c r="E533" s="339" t="s">
        <v>3007</v>
      </c>
      <c r="F533" s="68" t="s">
        <v>1084</v>
      </c>
      <c r="G533" s="68"/>
      <c r="H533" s="68"/>
      <c r="I533" s="68"/>
      <c r="J533" s="68"/>
    </row>
    <row r="534" spans="1:10" ht="21" customHeight="1" x14ac:dyDescent="0.25">
      <c r="A534" s="68"/>
      <c r="B534" s="68"/>
      <c r="C534" s="68"/>
      <c r="D534" s="68"/>
      <c r="E534" s="339" t="s">
        <v>3008</v>
      </c>
      <c r="F534" s="68" t="s">
        <v>3009</v>
      </c>
      <c r="G534" s="68"/>
      <c r="H534" s="68"/>
      <c r="I534" s="68"/>
      <c r="J534" s="68"/>
    </row>
    <row r="535" spans="1:10" ht="21" customHeight="1" x14ac:dyDescent="0.25">
      <c r="A535" s="68"/>
      <c r="B535" s="68"/>
      <c r="C535" s="68"/>
      <c r="D535" s="68"/>
      <c r="E535" s="339" t="s">
        <v>3010</v>
      </c>
      <c r="F535" s="68" t="s">
        <v>1086</v>
      </c>
      <c r="G535" s="68"/>
      <c r="H535" s="68"/>
      <c r="I535" s="68"/>
      <c r="J535" s="68"/>
    </row>
    <row r="536" spans="1:10" ht="21" customHeight="1" x14ac:dyDescent="0.25">
      <c r="A536" s="68"/>
      <c r="B536" s="68"/>
      <c r="C536" s="68"/>
      <c r="D536" s="68"/>
      <c r="E536" s="339" t="s">
        <v>3011</v>
      </c>
      <c r="F536" s="68" t="s">
        <v>1088</v>
      </c>
      <c r="G536" s="68"/>
      <c r="H536" s="68"/>
      <c r="I536" s="68"/>
      <c r="J536" s="68"/>
    </row>
    <row r="537" spans="1:10" ht="21" customHeight="1" x14ac:dyDescent="0.25">
      <c r="A537" s="68"/>
      <c r="B537" s="68"/>
      <c r="C537" s="68"/>
      <c r="D537" s="68"/>
      <c r="E537" s="339" t="s">
        <v>3012</v>
      </c>
      <c r="F537" s="68" t="s">
        <v>1090</v>
      </c>
      <c r="G537" s="68"/>
      <c r="H537" s="68"/>
      <c r="I537" s="68"/>
      <c r="J537" s="68"/>
    </row>
    <row r="538" spans="1:10" ht="21" customHeight="1" x14ac:dyDescent="0.25">
      <c r="A538" s="68"/>
      <c r="B538" s="68"/>
      <c r="C538" s="68"/>
      <c r="D538" s="68"/>
      <c r="E538" s="339" t="s">
        <v>3013</v>
      </c>
      <c r="F538" s="68" t="s">
        <v>1092</v>
      </c>
      <c r="G538" s="68"/>
      <c r="H538" s="68"/>
      <c r="I538" s="68"/>
      <c r="J538" s="68"/>
    </row>
    <row r="539" spans="1:10" ht="21" customHeight="1" x14ac:dyDescent="0.25">
      <c r="A539" s="68"/>
      <c r="B539" s="68"/>
      <c r="C539" s="68"/>
      <c r="D539" s="68"/>
      <c r="E539" s="339" t="s">
        <v>1085</v>
      </c>
      <c r="F539" s="68" t="s">
        <v>1094</v>
      </c>
      <c r="G539" s="68"/>
      <c r="H539" s="68"/>
      <c r="I539" s="68"/>
      <c r="J539" s="68"/>
    </row>
    <row r="540" spans="1:10" ht="21" customHeight="1" x14ac:dyDescent="0.25">
      <c r="A540" s="68"/>
      <c r="B540" s="68"/>
      <c r="C540" s="68"/>
      <c r="D540" s="68"/>
      <c r="E540" s="339" t="s">
        <v>1087</v>
      </c>
      <c r="F540" s="68" t="s">
        <v>1096</v>
      </c>
      <c r="G540" s="68"/>
      <c r="H540" s="68"/>
      <c r="I540" s="68"/>
      <c r="J540" s="68"/>
    </row>
    <row r="541" spans="1:10" ht="21" customHeight="1" x14ac:dyDescent="0.25">
      <c r="A541" s="68"/>
      <c r="B541" s="68"/>
      <c r="C541" s="68"/>
      <c r="D541" s="68"/>
      <c r="E541" s="339" t="s">
        <v>3014</v>
      </c>
      <c r="F541" s="68" t="s">
        <v>3015</v>
      </c>
      <c r="G541" s="68"/>
      <c r="H541" s="68"/>
      <c r="I541" s="68"/>
      <c r="J541" s="68"/>
    </row>
    <row r="542" spans="1:10" ht="21" customHeight="1" x14ac:dyDescent="0.25">
      <c r="A542" s="68"/>
      <c r="B542" s="68"/>
      <c r="C542" s="68"/>
      <c r="D542" s="68"/>
      <c r="E542" s="339" t="s">
        <v>3016</v>
      </c>
      <c r="F542" s="68" t="s">
        <v>3017</v>
      </c>
      <c r="G542" s="68"/>
      <c r="H542" s="68"/>
      <c r="I542" s="68"/>
      <c r="J542" s="68"/>
    </row>
    <row r="543" spans="1:10" ht="21" customHeight="1" x14ac:dyDescent="0.25">
      <c r="A543" s="68"/>
      <c r="B543" s="68"/>
      <c r="C543" s="68"/>
      <c r="D543" s="68"/>
      <c r="E543" s="339" t="s">
        <v>3018</v>
      </c>
      <c r="F543" s="68" t="s">
        <v>3019</v>
      </c>
      <c r="G543" s="68"/>
      <c r="H543" s="68"/>
      <c r="I543" s="68"/>
      <c r="J543" s="68"/>
    </row>
    <row r="544" spans="1:10" ht="21" customHeight="1" x14ac:dyDescent="0.25">
      <c r="A544" s="68"/>
      <c r="B544" s="68"/>
      <c r="C544" s="68"/>
      <c r="D544" s="68"/>
      <c r="E544" s="339" t="s">
        <v>3020</v>
      </c>
      <c r="F544" s="68" t="s">
        <v>3021</v>
      </c>
      <c r="G544" s="68"/>
      <c r="H544" s="68"/>
      <c r="I544" s="68"/>
      <c r="J544" s="68"/>
    </row>
    <row r="545" spans="1:10" ht="21" customHeight="1" x14ac:dyDescent="0.25">
      <c r="A545" s="68"/>
      <c r="B545" s="68"/>
      <c r="C545" s="68"/>
      <c r="D545" s="68"/>
      <c r="E545" s="339" t="s">
        <v>3022</v>
      </c>
      <c r="F545" s="68" t="s">
        <v>3023</v>
      </c>
      <c r="G545" s="68"/>
      <c r="H545" s="68"/>
      <c r="I545" s="68"/>
      <c r="J545" s="68"/>
    </row>
    <row r="546" spans="1:10" ht="21" customHeight="1" x14ac:dyDescent="0.25">
      <c r="A546" s="68"/>
      <c r="B546" s="68"/>
      <c r="C546" s="68"/>
      <c r="D546" s="68"/>
      <c r="E546" s="339" t="s">
        <v>1097</v>
      </c>
      <c r="F546" s="68" t="s">
        <v>1106</v>
      </c>
      <c r="G546" s="68"/>
      <c r="H546" s="68"/>
      <c r="I546" s="68"/>
      <c r="J546" s="68"/>
    </row>
    <row r="547" spans="1:10" ht="21" customHeight="1" x14ac:dyDescent="0.25">
      <c r="A547" s="68"/>
      <c r="B547" s="68"/>
      <c r="C547" s="68"/>
      <c r="D547" s="68"/>
      <c r="E547" s="339" t="s">
        <v>1099</v>
      </c>
      <c r="F547" s="68" t="s">
        <v>1108</v>
      </c>
      <c r="G547" s="68"/>
      <c r="H547" s="68"/>
      <c r="I547" s="68"/>
      <c r="J547" s="68"/>
    </row>
    <row r="548" spans="1:10" ht="21" customHeight="1" x14ac:dyDescent="0.25">
      <c r="A548" s="68"/>
      <c r="B548" s="68"/>
      <c r="C548" s="68"/>
      <c r="D548" s="68"/>
      <c r="E548" s="339" t="s">
        <v>1101</v>
      </c>
      <c r="F548" s="68" t="s">
        <v>1110</v>
      </c>
      <c r="G548" s="68"/>
      <c r="H548" s="68"/>
      <c r="I548" s="68"/>
      <c r="J548" s="68"/>
    </row>
    <row r="549" spans="1:10" ht="21" customHeight="1" x14ac:dyDescent="0.25">
      <c r="A549" s="68"/>
      <c r="B549" s="68"/>
      <c r="C549" s="68"/>
      <c r="D549" s="68"/>
      <c r="E549" s="339" t="s">
        <v>1103</v>
      </c>
      <c r="F549" s="68" t="s">
        <v>1112</v>
      </c>
      <c r="G549" s="68"/>
      <c r="H549" s="68"/>
      <c r="I549" s="68"/>
      <c r="J549" s="68"/>
    </row>
    <row r="550" spans="1:10" ht="21" customHeight="1" x14ac:dyDescent="0.25">
      <c r="A550" s="68"/>
      <c r="B550" s="68"/>
      <c r="C550" s="68"/>
      <c r="D550" s="68"/>
      <c r="E550" s="339" t="s">
        <v>1105</v>
      </c>
      <c r="F550" s="68" t="s">
        <v>1114</v>
      </c>
      <c r="G550" s="68"/>
      <c r="H550" s="68"/>
      <c r="I550" s="68"/>
      <c r="J550" s="68"/>
    </row>
    <row r="551" spans="1:10" ht="21" customHeight="1" x14ac:dyDescent="0.25">
      <c r="A551" s="68"/>
      <c r="B551" s="68"/>
      <c r="C551" s="68"/>
      <c r="D551" s="68"/>
      <c r="E551" s="339" t="s">
        <v>1107</v>
      </c>
      <c r="F551" s="68" t="s">
        <v>1116</v>
      </c>
      <c r="G551" s="68"/>
      <c r="H551" s="68"/>
      <c r="I551" s="68"/>
      <c r="J551" s="68"/>
    </row>
    <row r="552" spans="1:10" ht="21" customHeight="1" x14ac:dyDescent="0.25">
      <c r="A552" s="68"/>
      <c r="B552" s="68"/>
      <c r="C552" s="68"/>
      <c r="D552" s="68"/>
      <c r="E552" s="339" t="s">
        <v>1109</v>
      </c>
      <c r="F552" s="68" t="s">
        <v>1118</v>
      </c>
      <c r="G552" s="68"/>
      <c r="H552" s="68"/>
      <c r="I552" s="68"/>
      <c r="J552" s="68"/>
    </row>
    <row r="553" spans="1:10" ht="21" customHeight="1" x14ac:dyDescent="0.25">
      <c r="A553" s="68"/>
      <c r="B553" s="68"/>
      <c r="C553" s="68"/>
      <c r="D553" s="68"/>
      <c r="E553" s="339" t="s">
        <v>1111</v>
      </c>
      <c r="F553" s="68" t="s">
        <v>1120</v>
      </c>
      <c r="G553" s="68"/>
      <c r="H553" s="68"/>
      <c r="I553" s="68"/>
      <c r="J553" s="68"/>
    </row>
    <row r="554" spans="1:10" ht="21" customHeight="1" x14ac:dyDescent="0.25">
      <c r="A554" s="68"/>
      <c r="B554" s="68"/>
      <c r="C554" s="68"/>
      <c r="D554" s="68"/>
      <c r="E554" s="339" t="s">
        <v>1113</v>
      </c>
      <c r="F554" s="68" t="s">
        <v>1122</v>
      </c>
      <c r="G554" s="68"/>
      <c r="H554" s="68"/>
      <c r="I554" s="68"/>
      <c r="J554" s="68"/>
    </row>
    <row r="555" spans="1:10" ht="21" customHeight="1" x14ac:dyDescent="0.25">
      <c r="A555" s="68"/>
      <c r="B555" s="68"/>
      <c r="C555" s="68"/>
      <c r="D555" s="68"/>
      <c r="E555" s="339" t="s">
        <v>1115</v>
      </c>
      <c r="F555" s="68" t="s">
        <v>1124</v>
      </c>
      <c r="G555" s="68"/>
      <c r="H555" s="68"/>
      <c r="I555" s="68"/>
      <c r="J555" s="68"/>
    </row>
    <row r="556" spans="1:10" ht="21" customHeight="1" x14ac:dyDescent="0.25">
      <c r="A556" s="68"/>
      <c r="B556" s="68"/>
      <c r="C556" s="68"/>
      <c r="D556" s="68"/>
      <c r="E556" s="339" t="s">
        <v>1117</v>
      </c>
      <c r="F556" s="68" t="s">
        <v>1126</v>
      </c>
      <c r="G556" s="68"/>
      <c r="H556" s="68"/>
      <c r="I556" s="68"/>
      <c r="J556" s="68"/>
    </row>
    <row r="557" spans="1:10" ht="21" customHeight="1" x14ac:dyDescent="0.25">
      <c r="A557" s="68"/>
      <c r="B557" s="68"/>
      <c r="C557" s="68"/>
      <c r="D557" s="68"/>
      <c r="E557" s="339" t="s">
        <v>1119</v>
      </c>
      <c r="F557" s="68" t="s">
        <v>1128</v>
      </c>
      <c r="G557" s="68"/>
      <c r="H557" s="68"/>
      <c r="I557" s="68"/>
      <c r="J557" s="68"/>
    </row>
    <row r="558" spans="1:10" ht="21" customHeight="1" x14ac:dyDescent="0.25">
      <c r="A558" s="68"/>
      <c r="B558" s="68"/>
      <c r="C558" s="68"/>
      <c r="D558" s="68"/>
      <c r="E558" s="339" t="s">
        <v>1121</v>
      </c>
      <c r="F558" s="68" t="s">
        <v>1130</v>
      </c>
      <c r="G558" s="68"/>
      <c r="H558" s="68"/>
      <c r="I558" s="68"/>
      <c r="J558" s="68"/>
    </row>
    <row r="559" spans="1:10" ht="21" customHeight="1" x14ac:dyDescent="0.25">
      <c r="A559" s="68"/>
      <c r="B559" s="68"/>
      <c r="C559" s="68"/>
      <c r="D559" s="68"/>
      <c r="E559" s="339" t="s">
        <v>1123</v>
      </c>
      <c r="F559" s="68" t="s">
        <v>1132</v>
      </c>
      <c r="G559" s="68"/>
      <c r="H559" s="68"/>
      <c r="I559" s="68"/>
      <c r="J559" s="68"/>
    </row>
    <row r="560" spans="1:10" ht="21" customHeight="1" x14ac:dyDescent="0.25">
      <c r="A560" s="68"/>
      <c r="B560" s="68"/>
      <c r="C560" s="68"/>
      <c r="D560" s="68"/>
      <c r="E560" s="339" t="s">
        <v>1125</v>
      </c>
      <c r="F560" s="68" t="s">
        <v>1134</v>
      </c>
      <c r="G560" s="68"/>
      <c r="H560" s="68"/>
      <c r="I560" s="68"/>
      <c r="J560" s="68"/>
    </row>
    <row r="561" spans="1:10" ht="21" customHeight="1" x14ac:dyDescent="0.25">
      <c r="A561" s="68"/>
      <c r="B561" s="68"/>
      <c r="C561" s="68"/>
      <c r="D561" s="68"/>
      <c r="E561" s="339" t="s">
        <v>1127</v>
      </c>
      <c r="F561" s="68" t="s">
        <v>1136</v>
      </c>
      <c r="G561" s="68"/>
      <c r="H561" s="68"/>
      <c r="I561" s="68"/>
      <c r="J561" s="68"/>
    </row>
    <row r="562" spans="1:10" ht="21" customHeight="1" x14ac:dyDescent="0.25">
      <c r="A562" s="68"/>
      <c r="B562" s="68"/>
      <c r="C562" s="68"/>
      <c r="D562" s="68"/>
      <c r="E562" s="339" t="s">
        <v>1129</v>
      </c>
      <c r="F562" s="68" t="s">
        <v>1138</v>
      </c>
      <c r="G562" s="68"/>
      <c r="H562" s="68"/>
      <c r="I562" s="68"/>
      <c r="J562" s="68"/>
    </row>
    <row r="563" spans="1:10" ht="21" customHeight="1" x14ac:dyDescent="0.25">
      <c r="A563" s="68"/>
      <c r="B563" s="68"/>
      <c r="C563" s="68"/>
      <c r="D563" s="68"/>
      <c r="E563" s="339" t="s">
        <v>1131</v>
      </c>
      <c r="F563" s="68" t="s">
        <v>1140</v>
      </c>
      <c r="G563" s="68"/>
      <c r="H563" s="68"/>
      <c r="I563" s="68"/>
      <c r="J563" s="68"/>
    </row>
    <row r="564" spans="1:10" ht="21" customHeight="1" x14ac:dyDescent="0.25">
      <c r="A564" s="68"/>
      <c r="B564" s="68"/>
      <c r="C564" s="68"/>
      <c r="D564" s="68"/>
      <c r="E564" s="339" t="s">
        <v>1133</v>
      </c>
      <c r="F564" s="68" t="s">
        <v>1142</v>
      </c>
      <c r="G564" s="68"/>
      <c r="H564" s="68"/>
      <c r="I564" s="68"/>
      <c r="J564" s="68"/>
    </row>
    <row r="565" spans="1:10" ht="21" customHeight="1" x14ac:dyDescent="0.25">
      <c r="A565" s="68"/>
      <c r="B565" s="68"/>
      <c r="C565" s="68"/>
      <c r="D565" s="68"/>
      <c r="E565" s="339" t="s">
        <v>1135</v>
      </c>
      <c r="F565" s="68" t="s">
        <v>1144</v>
      </c>
      <c r="G565" s="68"/>
      <c r="H565" s="68"/>
      <c r="I565" s="68"/>
      <c r="J565" s="68"/>
    </row>
    <row r="566" spans="1:10" ht="21" customHeight="1" x14ac:dyDescent="0.25">
      <c r="A566" s="68"/>
      <c r="B566" s="68"/>
      <c r="C566" s="68"/>
      <c r="D566" s="68"/>
      <c r="E566" s="339" t="s">
        <v>1137</v>
      </c>
      <c r="F566" s="68" t="s">
        <v>1146</v>
      </c>
      <c r="G566" s="68"/>
      <c r="H566" s="68"/>
      <c r="I566" s="68"/>
      <c r="J566" s="68"/>
    </row>
    <row r="567" spans="1:10" ht="21" customHeight="1" x14ac:dyDescent="0.25">
      <c r="A567" s="68"/>
      <c r="B567" s="68"/>
      <c r="C567" s="68"/>
      <c r="D567" s="68"/>
      <c r="E567" s="339" t="s">
        <v>1139</v>
      </c>
      <c r="F567" s="68" t="s">
        <v>1148</v>
      </c>
      <c r="G567" s="68"/>
      <c r="H567" s="68"/>
      <c r="I567" s="68"/>
      <c r="J567" s="68"/>
    </row>
    <row r="568" spans="1:10" ht="21" customHeight="1" x14ac:dyDescent="0.25">
      <c r="A568" s="68"/>
      <c r="B568" s="68"/>
      <c r="C568" s="68"/>
      <c r="D568" s="68"/>
      <c r="E568" s="339" t="s">
        <v>1141</v>
      </c>
      <c r="F568" s="68" t="s">
        <v>1150</v>
      </c>
      <c r="G568" s="68"/>
      <c r="H568" s="68"/>
      <c r="I568" s="68"/>
      <c r="J568" s="68"/>
    </row>
    <row r="569" spans="1:10" ht="21" customHeight="1" x14ac:dyDescent="0.25">
      <c r="A569" s="68"/>
      <c r="B569" s="68"/>
      <c r="C569" s="68"/>
      <c r="D569" s="68"/>
      <c r="E569" s="339" t="s">
        <v>1143</v>
      </c>
      <c r="F569" s="68" t="s">
        <v>1152</v>
      </c>
      <c r="G569" s="68"/>
      <c r="H569" s="68"/>
      <c r="I569" s="68"/>
      <c r="J569" s="68"/>
    </row>
    <row r="570" spans="1:10" ht="21" customHeight="1" x14ac:dyDescent="0.25">
      <c r="A570" s="68"/>
      <c r="B570" s="68"/>
      <c r="C570" s="68"/>
      <c r="D570" s="68"/>
      <c r="E570" s="339" t="s">
        <v>1145</v>
      </c>
      <c r="F570" s="68" t="s">
        <v>1154</v>
      </c>
      <c r="G570" s="68"/>
      <c r="H570" s="68"/>
      <c r="I570" s="68"/>
      <c r="J570" s="68"/>
    </row>
    <row r="571" spans="1:10" ht="21" customHeight="1" x14ac:dyDescent="0.25">
      <c r="A571" s="68"/>
      <c r="B571" s="68"/>
      <c r="C571" s="68"/>
      <c r="D571" s="68"/>
      <c r="E571" s="339" t="s">
        <v>1147</v>
      </c>
      <c r="F571" s="68" t="s">
        <v>1156</v>
      </c>
      <c r="G571" s="68"/>
      <c r="H571" s="68"/>
      <c r="I571" s="68"/>
      <c r="J571" s="68"/>
    </row>
    <row r="572" spans="1:10" ht="21" customHeight="1" x14ac:dyDescent="0.25">
      <c r="A572" s="68"/>
      <c r="B572" s="68"/>
      <c r="C572" s="68"/>
      <c r="D572" s="68"/>
      <c r="E572" s="339" t="s">
        <v>1149</v>
      </c>
      <c r="F572" s="68" t="s">
        <v>1158</v>
      </c>
      <c r="G572" s="68"/>
      <c r="H572" s="68"/>
      <c r="I572" s="68"/>
      <c r="J572" s="68"/>
    </row>
    <row r="573" spans="1:10" ht="21" customHeight="1" x14ac:dyDescent="0.25">
      <c r="A573" s="68"/>
      <c r="B573" s="68"/>
      <c r="C573" s="68"/>
      <c r="D573" s="68"/>
      <c r="E573" s="339" t="s">
        <v>1151</v>
      </c>
      <c r="F573" s="68" t="s">
        <v>1160</v>
      </c>
      <c r="G573" s="68"/>
      <c r="H573" s="68"/>
      <c r="I573" s="68"/>
      <c r="J573" s="68"/>
    </row>
    <row r="574" spans="1:10" ht="21" customHeight="1" x14ac:dyDescent="0.25">
      <c r="A574" s="68"/>
      <c r="B574" s="68"/>
      <c r="C574" s="68"/>
      <c r="D574" s="68"/>
      <c r="E574" s="339" t="s">
        <v>1153</v>
      </c>
      <c r="F574" s="68" t="s">
        <v>1162</v>
      </c>
      <c r="G574" s="68"/>
      <c r="H574" s="68"/>
      <c r="I574" s="68"/>
      <c r="J574" s="68"/>
    </row>
    <row r="575" spans="1:10" ht="21" customHeight="1" x14ac:dyDescent="0.25">
      <c r="A575" s="68"/>
      <c r="B575" s="68"/>
      <c r="C575" s="68"/>
      <c r="D575" s="68"/>
      <c r="E575" s="339" t="s">
        <v>1155</v>
      </c>
      <c r="F575" s="68" t="s">
        <v>1164</v>
      </c>
      <c r="G575" s="68"/>
      <c r="H575" s="68"/>
      <c r="I575" s="68"/>
      <c r="J575" s="68"/>
    </row>
    <row r="576" spans="1:10" ht="21" customHeight="1" x14ac:dyDescent="0.25">
      <c r="A576" s="68"/>
      <c r="B576" s="68"/>
      <c r="C576" s="68"/>
      <c r="D576" s="68"/>
      <c r="E576" s="339" t="s">
        <v>1157</v>
      </c>
      <c r="F576" s="68" t="s">
        <v>1166</v>
      </c>
      <c r="G576" s="68"/>
      <c r="H576" s="68"/>
      <c r="I576" s="68"/>
      <c r="J576" s="68"/>
    </row>
    <row r="577" spans="1:10" ht="21" customHeight="1" x14ac:dyDescent="0.25">
      <c r="A577" s="68"/>
      <c r="B577" s="68"/>
      <c r="C577" s="68"/>
      <c r="D577" s="68"/>
      <c r="E577" s="339" t="s">
        <v>1159</v>
      </c>
      <c r="F577" s="68" t="s">
        <v>1168</v>
      </c>
      <c r="G577" s="68"/>
      <c r="H577" s="68"/>
      <c r="I577" s="68"/>
      <c r="J577" s="68"/>
    </row>
    <row r="578" spans="1:10" ht="21" customHeight="1" x14ac:dyDescent="0.25">
      <c r="A578" s="68"/>
      <c r="B578" s="68"/>
      <c r="C578" s="68"/>
      <c r="D578" s="68"/>
      <c r="E578" s="339" t="s">
        <v>3024</v>
      </c>
      <c r="F578" s="68" t="s">
        <v>3025</v>
      </c>
      <c r="G578" s="68"/>
      <c r="H578" s="68"/>
      <c r="I578" s="68"/>
      <c r="J578" s="68"/>
    </row>
    <row r="579" spans="1:10" ht="21" customHeight="1" x14ac:dyDescent="0.25">
      <c r="A579" s="68"/>
      <c r="B579" s="68"/>
      <c r="C579" s="68"/>
      <c r="D579" s="68"/>
      <c r="E579" s="339" t="s">
        <v>3026</v>
      </c>
      <c r="F579" s="68" t="s">
        <v>1170</v>
      </c>
      <c r="G579" s="68"/>
      <c r="H579" s="68"/>
      <c r="I579" s="68"/>
      <c r="J579" s="68"/>
    </row>
    <row r="580" spans="1:10" ht="21" customHeight="1" x14ac:dyDescent="0.25">
      <c r="A580" s="68"/>
      <c r="B580" s="68"/>
      <c r="C580" s="68"/>
      <c r="D580" s="68"/>
      <c r="E580" s="339" t="s">
        <v>3027</v>
      </c>
      <c r="F580" s="68" t="s">
        <v>1172</v>
      </c>
      <c r="G580" s="68"/>
      <c r="H580" s="68"/>
      <c r="I580" s="68"/>
      <c r="J580" s="68"/>
    </row>
    <row r="581" spans="1:10" ht="21" customHeight="1" x14ac:dyDescent="0.25">
      <c r="A581" s="68"/>
      <c r="B581" s="68"/>
      <c r="C581" s="68"/>
      <c r="D581" s="68"/>
      <c r="E581" s="339" t="s">
        <v>3028</v>
      </c>
      <c r="F581" s="68" t="s">
        <v>3029</v>
      </c>
      <c r="G581" s="68"/>
      <c r="H581" s="68"/>
      <c r="I581" s="68"/>
      <c r="J581" s="68"/>
    </row>
    <row r="582" spans="1:10" ht="21" customHeight="1" x14ac:dyDescent="0.25">
      <c r="A582" s="68"/>
      <c r="B582" s="68"/>
      <c r="C582" s="68"/>
      <c r="D582" s="68"/>
      <c r="E582" s="339" t="s">
        <v>3030</v>
      </c>
      <c r="F582" s="68" t="s">
        <v>1175</v>
      </c>
      <c r="G582" s="68"/>
      <c r="H582" s="68"/>
      <c r="I582" s="68"/>
      <c r="J582" s="68"/>
    </row>
    <row r="583" spans="1:10" ht="21" customHeight="1" x14ac:dyDescent="0.25">
      <c r="A583" s="68"/>
      <c r="B583" s="68"/>
      <c r="C583" s="68"/>
      <c r="D583" s="68"/>
      <c r="E583" s="339" t="s">
        <v>3031</v>
      </c>
      <c r="F583" s="68" t="s">
        <v>1177</v>
      </c>
      <c r="G583" s="68"/>
      <c r="H583" s="68"/>
      <c r="I583" s="68"/>
      <c r="J583" s="68"/>
    </row>
    <row r="584" spans="1:10" ht="21" customHeight="1" x14ac:dyDescent="0.25">
      <c r="A584" s="68"/>
      <c r="B584" s="68"/>
      <c r="C584" s="68"/>
      <c r="D584" s="68"/>
      <c r="E584" s="339" t="s">
        <v>3032</v>
      </c>
      <c r="F584" s="68" t="s">
        <v>3033</v>
      </c>
      <c r="G584" s="68"/>
      <c r="H584" s="68"/>
      <c r="I584" s="68"/>
      <c r="J584" s="68"/>
    </row>
    <row r="585" spans="1:10" ht="21" customHeight="1" x14ac:dyDescent="0.25">
      <c r="A585" s="68"/>
      <c r="B585" s="68"/>
      <c r="C585" s="68"/>
      <c r="D585" s="68"/>
      <c r="E585" s="339" t="s">
        <v>3034</v>
      </c>
      <c r="F585" s="68" t="s">
        <v>1179</v>
      </c>
      <c r="G585" s="68"/>
      <c r="H585" s="68"/>
      <c r="I585" s="68"/>
      <c r="J585" s="68"/>
    </row>
    <row r="586" spans="1:10" ht="21" customHeight="1" x14ac:dyDescent="0.25">
      <c r="A586" s="68"/>
      <c r="B586" s="68"/>
      <c r="C586" s="68"/>
      <c r="D586" s="68"/>
      <c r="E586" s="339" t="s">
        <v>3035</v>
      </c>
      <c r="F586" s="68" t="s">
        <v>1181</v>
      </c>
      <c r="G586" s="68"/>
      <c r="H586" s="68"/>
      <c r="I586" s="68"/>
      <c r="J586" s="68"/>
    </row>
    <row r="587" spans="1:10" ht="21" customHeight="1" x14ac:dyDescent="0.25">
      <c r="A587" s="68"/>
      <c r="B587" s="68"/>
      <c r="C587" s="68"/>
      <c r="D587" s="68"/>
      <c r="E587" s="339" t="s">
        <v>3036</v>
      </c>
      <c r="F587" s="68" t="s">
        <v>3037</v>
      </c>
      <c r="G587" s="68"/>
      <c r="H587" s="68"/>
      <c r="I587" s="68"/>
      <c r="J587" s="68"/>
    </row>
    <row r="588" spans="1:10" ht="21" customHeight="1" x14ac:dyDescent="0.25">
      <c r="A588" s="68"/>
      <c r="B588" s="68"/>
      <c r="C588" s="68"/>
      <c r="D588" s="68"/>
      <c r="E588" s="339" t="s">
        <v>3038</v>
      </c>
      <c r="F588" s="68" t="s">
        <v>1185</v>
      </c>
      <c r="G588" s="68"/>
      <c r="H588" s="68"/>
      <c r="I588" s="68"/>
      <c r="J588" s="68"/>
    </row>
    <row r="589" spans="1:10" ht="21" customHeight="1" x14ac:dyDescent="0.25">
      <c r="A589" s="68"/>
      <c r="B589" s="68"/>
      <c r="C589" s="68"/>
      <c r="D589" s="68"/>
      <c r="E589" s="339" t="s">
        <v>3039</v>
      </c>
      <c r="F589" s="68" t="s">
        <v>1187</v>
      </c>
      <c r="G589" s="68"/>
      <c r="H589" s="68"/>
      <c r="I589" s="68"/>
      <c r="J589" s="68"/>
    </row>
    <row r="590" spans="1:10" ht="21" customHeight="1" x14ac:dyDescent="0.25">
      <c r="A590" s="68"/>
      <c r="B590" s="68"/>
      <c r="C590" s="68"/>
      <c r="D590" s="68"/>
      <c r="E590" s="339" t="s">
        <v>3040</v>
      </c>
      <c r="F590" s="68" t="s">
        <v>3041</v>
      </c>
      <c r="G590" s="68"/>
      <c r="H590" s="68"/>
      <c r="I590" s="68"/>
      <c r="J590" s="68"/>
    </row>
    <row r="591" spans="1:10" ht="21" customHeight="1" x14ac:dyDescent="0.25">
      <c r="A591" s="68"/>
      <c r="B591" s="68"/>
      <c r="C591" s="68"/>
      <c r="D591" s="68"/>
      <c r="E591" s="339" t="s">
        <v>3042</v>
      </c>
      <c r="F591" s="68" t="s">
        <v>1189</v>
      </c>
      <c r="G591" s="68"/>
      <c r="H591" s="68"/>
      <c r="I591" s="68"/>
      <c r="J591" s="68"/>
    </row>
    <row r="592" spans="1:10" ht="21" customHeight="1" x14ac:dyDescent="0.25">
      <c r="A592" s="68"/>
      <c r="B592" s="68"/>
      <c r="C592" s="68"/>
      <c r="D592" s="68"/>
      <c r="E592" s="339" t="s">
        <v>3043</v>
      </c>
      <c r="F592" s="68" t="s">
        <v>1191</v>
      </c>
      <c r="G592" s="68"/>
      <c r="H592" s="68"/>
      <c r="I592" s="68"/>
      <c r="J592" s="68"/>
    </row>
    <row r="593" spans="1:10" ht="21" customHeight="1" x14ac:dyDescent="0.25">
      <c r="A593" s="68"/>
      <c r="B593" s="68"/>
      <c r="C593" s="68"/>
      <c r="D593" s="68"/>
      <c r="E593" s="339" t="s">
        <v>3044</v>
      </c>
      <c r="F593" s="68" t="s">
        <v>3045</v>
      </c>
      <c r="G593" s="68"/>
      <c r="H593" s="68"/>
      <c r="I593" s="68"/>
      <c r="J593" s="68"/>
    </row>
    <row r="594" spans="1:10" ht="21" customHeight="1" x14ac:dyDescent="0.25">
      <c r="A594" s="68"/>
      <c r="B594" s="68"/>
      <c r="C594" s="68"/>
      <c r="D594" s="68"/>
      <c r="E594" s="339" t="s">
        <v>3046</v>
      </c>
      <c r="F594" s="68" t="s">
        <v>1195</v>
      </c>
      <c r="G594" s="68"/>
      <c r="H594" s="68"/>
      <c r="I594" s="68"/>
      <c r="J594" s="68"/>
    </row>
    <row r="595" spans="1:10" ht="21" customHeight="1" x14ac:dyDescent="0.25">
      <c r="A595" s="68"/>
      <c r="B595" s="68"/>
      <c r="C595" s="68"/>
      <c r="D595" s="68"/>
      <c r="E595" s="339" t="s">
        <v>3047</v>
      </c>
      <c r="F595" s="68" t="s">
        <v>1197</v>
      </c>
      <c r="G595" s="68"/>
      <c r="H595" s="68"/>
      <c r="I595" s="68"/>
      <c r="J595" s="68"/>
    </row>
    <row r="596" spans="1:10" ht="21" customHeight="1" x14ac:dyDescent="0.25">
      <c r="A596" s="68"/>
      <c r="B596" s="68"/>
      <c r="C596" s="68"/>
      <c r="D596" s="68"/>
      <c r="E596" s="339" t="s">
        <v>3048</v>
      </c>
      <c r="F596" s="68" t="s">
        <v>3049</v>
      </c>
      <c r="G596" s="68"/>
      <c r="H596" s="68"/>
      <c r="I596" s="68"/>
      <c r="J596" s="68"/>
    </row>
    <row r="597" spans="1:10" ht="21" customHeight="1" x14ac:dyDescent="0.25">
      <c r="A597" s="68"/>
      <c r="B597" s="68"/>
      <c r="C597" s="68"/>
      <c r="D597" s="68"/>
      <c r="E597" s="339" t="s">
        <v>3050</v>
      </c>
      <c r="F597" s="68" t="s">
        <v>1199</v>
      </c>
      <c r="G597" s="68"/>
      <c r="H597" s="68"/>
      <c r="I597" s="68"/>
      <c r="J597" s="68"/>
    </row>
    <row r="598" spans="1:10" ht="21" customHeight="1" x14ac:dyDescent="0.25">
      <c r="A598" s="68"/>
      <c r="B598" s="68"/>
      <c r="C598" s="68"/>
      <c r="D598" s="68"/>
      <c r="E598" s="339" t="s">
        <v>3051</v>
      </c>
      <c r="F598" s="68" t="s">
        <v>1201</v>
      </c>
      <c r="G598" s="68"/>
      <c r="H598" s="68"/>
      <c r="I598" s="68"/>
      <c r="J598" s="68"/>
    </row>
    <row r="599" spans="1:10" ht="21" customHeight="1" x14ac:dyDescent="0.25">
      <c r="A599" s="68"/>
      <c r="B599" s="68"/>
      <c r="C599" s="68"/>
      <c r="D599" s="68"/>
      <c r="E599" s="339" t="s">
        <v>3052</v>
      </c>
      <c r="F599" s="68" t="s">
        <v>1203</v>
      </c>
      <c r="G599" s="68"/>
      <c r="H599" s="68"/>
      <c r="I599" s="68"/>
      <c r="J599" s="68"/>
    </row>
    <row r="600" spans="1:10" ht="21" customHeight="1" x14ac:dyDescent="0.25">
      <c r="A600" s="68"/>
      <c r="B600" s="68"/>
      <c r="C600" s="68"/>
      <c r="D600" s="68"/>
      <c r="E600" s="339" t="s">
        <v>3053</v>
      </c>
      <c r="F600" s="68" t="s">
        <v>1205</v>
      </c>
      <c r="G600" s="68"/>
      <c r="H600" s="68"/>
      <c r="I600" s="68"/>
      <c r="J600" s="68"/>
    </row>
    <row r="601" spans="1:10" ht="21" customHeight="1" x14ac:dyDescent="0.25">
      <c r="A601" s="68"/>
      <c r="B601" s="68"/>
      <c r="C601" s="68"/>
      <c r="D601" s="68"/>
      <c r="E601" s="339" t="s">
        <v>3054</v>
      </c>
      <c r="F601" s="68" t="s">
        <v>3055</v>
      </c>
      <c r="G601" s="68"/>
      <c r="H601" s="68"/>
      <c r="I601" s="68"/>
      <c r="J601" s="68"/>
    </row>
    <row r="602" spans="1:10" ht="21" customHeight="1" x14ac:dyDescent="0.25">
      <c r="A602" s="68"/>
      <c r="B602" s="68"/>
      <c r="C602" s="68"/>
      <c r="D602" s="68"/>
      <c r="E602" s="339" t="s">
        <v>3056</v>
      </c>
      <c r="F602" s="68" t="s">
        <v>1207</v>
      </c>
      <c r="G602" s="68"/>
      <c r="H602" s="68"/>
      <c r="I602" s="68"/>
      <c r="J602" s="68"/>
    </row>
    <row r="603" spans="1:10" ht="21" customHeight="1" x14ac:dyDescent="0.25">
      <c r="A603" s="68"/>
      <c r="B603" s="68"/>
      <c r="C603" s="68"/>
      <c r="D603" s="68"/>
      <c r="E603" s="339" t="s">
        <v>3057</v>
      </c>
      <c r="F603" s="68" t="s">
        <v>1209</v>
      </c>
      <c r="G603" s="68"/>
      <c r="H603" s="68"/>
      <c r="I603" s="68"/>
      <c r="J603" s="68"/>
    </row>
    <row r="604" spans="1:10" ht="21" customHeight="1" x14ac:dyDescent="0.25">
      <c r="A604" s="68"/>
      <c r="B604" s="68"/>
      <c r="C604" s="68"/>
      <c r="D604" s="68"/>
      <c r="E604" s="339" t="s">
        <v>3058</v>
      </c>
      <c r="F604" s="68" t="s">
        <v>1211</v>
      </c>
      <c r="G604" s="68"/>
      <c r="H604" s="68"/>
      <c r="I604" s="68"/>
      <c r="J604" s="68"/>
    </row>
    <row r="605" spans="1:10" ht="21" customHeight="1" x14ac:dyDescent="0.25">
      <c r="A605" s="68"/>
      <c r="B605" s="68"/>
      <c r="C605" s="68"/>
      <c r="D605" s="68"/>
      <c r="E605" s="339" t="s">
        <v>3059</v>
      </c>
      <c r="F605" s="68" t="s">
        <v>1213</v>
      </c>
      <c r="G605" s="68"/>
      <c r="H605" s="68"/>
      <c r="I605" s="68"/>
      <c r="J605" s="68"/>
    </row>
    <row r="606" spans="1:10" ht="21" customHeight="1" x14ac:dyDescent="0.25">
      <c r="A606" s="68"/>
      <c r="B606" s="68"/>
      <c r="C606" s="68"/>
      <c r="D606" s="68"/>
      <c r="E606" s="339" t="s">
        <v>3060</v>
      </c>
      <c r="F606" s="68" t="s">
        <v>3061</v>
      </c>
      <c r="G606" s="68"/>
      <c r="H606" s="68"/>
      <c r="I606" s="68"/>
      <c r="J606" s="68"/>
    </row>
    <row r="607" spans="1:10" ht="21" customHeight="1" x14ac:dyDescent="0.25">
      <c r="A607" s="68"/>
      <c r="B607" s="68"/>
      <c r="C607" s="68"/>
      <c r="D607" s="68"/>
      <c r="E607" s="339" t="s">
        <v>3062</v>
      </c>
      <c r="F607" s="68" t="s">
        <v>3063</v>
      </c>
      <c r="G607" s="68"/>
      <c r="H607" s="68"/>
      <c r="I607" s="68"/>
      <c r="J607" s="68"/>
    </row>
    <row r="608" spans="1:10" ht="21" customHeight="1" x14ac:dyDescent="0.25">
      <c r="A608" s="68"/>
      <c r="B608" s="68"/>
      <c r="C608" s="68"/>
      <c r="D608" s="68"/>
      <c r="E608" s="339" t="s">
        <v>3064</v>
      </c>
      <c r="F608" s="68" t="s">
        <v>3065</v>
      </c>
      <c r="G608" s="68"/>
      <c r="H608" s="68"/>
      <c r="I608" s="68"/>
      <c r="J608" s="68"/>
    </row>
    <row r="609" spans="1:10" ht="21" customHeight="1" x14ac:dyDescent="0.25">
      <c r="A609" s="68"/>
      <c r="B609" s="68"/>
      <c r="C609" s="68"/>
      <c r="D609" s="68"/>
      <c r="E609" s="339" t="s">
        <v>3066</v>
      </c>
      <c r="F609" s="68" t="s">
        <v>3067</v>
      </c>
      <c r="G609" s="68"/>
      <c r="H609" s="68"/>
      <c r="I609" s="68"/>
      <c r="J609" s="68"/>
    </row>
    <row r="610" spans="1:10" ht="21" customHeight="1" x14ac:dyDescent="0.25">
      <c r="A610" s="68"/>
      <c r="B610" s="68"/>
      <c r="C610" s="68"/>
      <c r="D610" s="68"/>
      <c r="E610" s="339" t="s">
        <v>3068</v>
      </c>
      <c r="F610" s="68" t="s">
        <v>3069</v>
      </c>
      <c r="G610" s="68"/>
      <c r="H610" s="68"/>
      <c r="I610" s="68"/>
      <c r="J610" s="68"/>
    </row>
    <row r="611" spans="1:10" ht="21" customHeight="1" x14ac:dyDescent="0.25">
      <c r="A611" s="68"/>
      <c r="B611" s="68"/>
      <c r="C611" s="68"/>
      <c r="D611" s="68"/>
      <c r="E611" s="339" t="s">
        <v>3070</v>
      </c>
      <c r="F611" s="68" t="s">
        <v>3071</v>
      </c>
      <c r="G611" s="68"/>
      <c r="H611" s="68"/>
      <c r="I611" s="68"/>
      <c r="J611" s="68"/>
    </row>
    <row r="612" spans="1:10" ht="21" customHeight="1" x14ac:dyDescent="0.25">
      <c r="A612" s="68"/>
      <c r="B612" s="68"/>
      <c r="C612" s="68"/>
      <c r="D612" s="68"/>
      <c r="E612" s="339" t="s">
        <v>3072</v>
      </c>
      <c r="F612" s="68" t="s">
        <v>3073</v>
      </c>
      <c r="G612" s="68"/>
      <c r="H612" s="68"/>
      <c r="I612" s="68"/>
      <c r="J612" s="68"/>
    </row>
    <row r="613" spans="1:10" ht="21" customHeight="1" x14ac:dyDescent="0.25">
      <c r="A613" s="68"/>
      <c r="B613" s="68"/>
      <c r="C613" s="68"/>
      <c r="D613" s="68"/>
      <c r="E613" s="339" t="s">
        <v>3074</v>
      </c>
      <c r="F613" s="68" t="s">
        <v>3075</v>
      </c>
      <c r="G613" s="68"/>
      <c r="H613" s="68"/>
      <c r="I613" s="68"/>
      <c r="J613" s="68"/>
    </row>
    <row r="614" spans="1:10" ht="21" customHeight="1" x14ac:dyDescent="0.25">
      <c r="A614" s="68"/>
      <c r="B614" s="68"/>
      <c r="C614" s="68"/>
      <c r="D614" s="68"/>
      <c r="E614" s="339" t="s">
        <v>3076</v>
      </c>
      <c r="F614" s="68" t="s">
        <v>3077</v>
      </c>
      <c r="G614" s="68"/>
      <c r="H614" s="68"/>
      <c r="I614" s="68"/>
      <c r="J614" s="68"/>
    </row>
    <row r="615" spans="1:10" ht="21" customHeight="1" x14ac:dyDescent="0.25">
      <c r="A615" s="68"/>
      <c r="B615" s="68"/>
      <c r="C615" s="68"/>
      <c r="D615" s="68"/>
      <c r="E615" s="339" t="s">
        <v>3078</v>
      </c>
      <c r="F615" s="68" t="s">
        <v>3079</v>
      </c>
      <c r="G615" s="68"/>
      <c r="H615" s="68"/>
      <c r="I615" s="68"/>
      <c r="J615" s="68"/>
    </row>
    <row r="616" spans="1:10" ht="21" customHeight="1" x14ac:dyDescent="0.25">
      <c r="A616" s="68"/>
      <c r="B616" s="68"/>
      <c r="C616" s="68"/>
      <c r="D616" s="68"/>
      <c r="E616" s="339" t="s">
        <v>3080</v>
      </c>
      <c r="F616" s="68" t="s">
        <v>3081</v>
      </c>
      <c r="G616" s="68"/>
      <c r="H616" s="68"/>
      <c r="I616" s="68"/>
      <c r="J616" s="68"/>
    </row>
    <row r="617" spans="1:10" ht="21" customHeight="1" x14ac:dyDescent="0.25">
      <c r="A617" s="68"/>
      <c r="B617" s="68"/>
      <c r="C617" s="68"/>
      <c r="D617" s="68"/>
      <c r="E617" s="339" t="s">
        <v>3082</v>
      </c>
      <c r="F617" s="68" t="s">
        <v>3083</v>
      </c>
      <c r="G617" s="68"/>
      <c r="H617" s="68"/>
      <c r="I617" s="68"/>
      <c r="J617" s="68"/>
    </row>
    <row r="618" spans="1:10" ht="21" customHeight="1" x14ac:dyDescent="0.25">
      <c r="A618" s="68"/>
      <c r="B618" s="68"/>
      <c r="C618" s="68"/>
      <c r="D618" s="68"/>
      <c r="E618" s="339" t="s">
        <v>3084</v>
      </c>
      <c r="F618" s="68" t="s">
        <v>3085</v>
      </c>
      <c r="G618" s="68"/>
      <c r="H618" s="68"/>
      <c r="I618" s="68"/>
      <c r="J618" s="68"/>
    </row>
    <row r="619" spans="1:10" ht="21" customHeight="1" x14ac:dyDescent="0.25">
      <c r="A619" s="68"/>
      <c r="B619" s="68"/>
      <c r="C619" s="68"/>
      <c r="D619" s="68"/>
      <c r="E619" s="339" t="s">
        <v>3086</v>
      </c>
      <c r="F619" s="68" t="s">
        <v>3087</v>
      </c>
      <c r="G619" s="68"/>
      <c r="H619" s="68"/>
      <c r="I619" s="68"/>
      <c r="J619" s="68"/>
    </row>
    <row r="620" spans="1:10" ht="21" customHeight="1" x14ac:dyDescent="0.25">
      <c r="A620" s="68"/>
      <c r="B620" s="68"/>
      <c r="C620" s="68"/>
      <c r="D620" s="68"/>
      <c r="E620" s="339" t="s">
        <v>3088</v>
      </c>
      <c r="F620" s="68" t="s">
        <v>3089</v>
      </c>
      <c r="G620" s="68"/>
      <c r="H620" s="68"/>
      <c r="I620" s="68"/>
      <c r="J620" s="68"/>
    </row>
    <row r="621" spans="1:10" ht="21" customHeight="1" x14ac:dyDescent="0.25">
      <c r="A621" s="68"/>
      <c r="B621" s="68"/>
      <c r="C621" s="68"/>
      <c r="D621" s="68"/>
      <c r="E621" s="339" t="s">
        <v>3090</v>
      </c>
      <c r="F621" s="68" t="s">
        <v>3091</v>
      </c>
      <c r="G621" s="68"/>
      <c r="H621" s="68"/>
      <c r="I621" s="68"/>
      <c r="J621" s="68"/>
    </row>
    <row r="622" spans="1:10" ht="21" customHeight="1" x14ac:dyDescent="0.25">
      <c r="A622" s="68"/>
      <c r="B622" s="68"/>
      <c r="C622" s="68"/>
      <c r="D622" s="68"/>
      <c r="E622" s="339" t="s">
        <v>3092</v>
      </c>
      <c r="F622" s="68" t="s">
        <v>3093</v>
      </c>
      <c r="G622" s="68"/>
      <c r="H622" s="68"/>
      <c r="I622" s="68"/>
      <c r="J622" s="68"/>
    </row>
    <row r="623" spans="1:10" ht="21" customHeight="1" x14ac:dyDescent="0.25">
      <c r="A623" s="68"/>
      <c r="B623" s="68"/>
      <c r="C623" s="68"/>
      <c r="D623" s="68"/>
      <c r="E623" s="339" t="s">
        <v>3094</v>
      </c>
      <c r="F623" s="68" t="s">
        <v>3095</v>
      </c>
      <c r="G623" s="68"/>
      <c r="H623" s="68"/>
      <c r="I623" s="68"/>
      <c r="J623" s="68"/>
    </row>
    <row r="624" spans="1:10" ht="21" customHeight="1" x14ac:dyDescent="0.25">
      <c r="A624" s="68"/>
      <c r="B624" s="68"/>
      <c r="C624" s="68"/>
      <c r="D624" s="68"/>
      <c r="E624" s="339" t="s">
        <v>3096</v>
      </c>
      <c r="F624" s="68" t="s">
        <v>1243</v>
      </c>
      <c r="G624" s="68"/>
      <c r="H624" s="68"/>
      <c r="I624" s="68"/>
      <c r="J624" s="68"/>
    </row>
    <row r="625" spans="1:10" ht="21" customHeight="1" x14ac:dyDescent="0.25">
      <c r="A625" s="68"/>
      <c r="B625" s="68"/>
      <c r="C625" s="68"/>
      <c r="D625" s="68"/>
      <c r="E625" s="339" t="s">
        <v>3097</v>
      </c>
      <c r="F625" s="68" t="s">
        <v>1245</v>
      </c>
      <c r="G625" s="68"/>
      <c r="H625" s="68"/>
      <c r="I625" s="68"/>
      <c r="J625" s="68"/>
    </row>
    <row r="626" spans="1:10" ht="21" customHeight="1" x14ac:dyDescent="0.25">
      <c r="A626" s="68"/>
      <c r="B626" s="68"/>
      <c r="C626" s="68"/>
      <c r="D626" s="68"/>
      <c r="E626" s="339" t="s">
        <v>3098</v>
      </c>
      <c r="F626" s="68" t="s">
        <v>1247</v>
      </c>
      <c r="G626" s="68"/>
      <c r="H626" s="68"/>
      <c r="I626" s="68"/>
      <c r="J626" s="68"/>
    </row>
    <row r="627" spans="1:10" ht="21" customHeight="1" x14ac:dyDescent="0.25">
      <c r="A627" s="68"/>
      <c r="B627" s="68"/>
      <c r="C627" s="68"/>
      <c r="D627" s="68"/>
      <c r="E627" s="339" t="s">
        <v>3099</v>
      </c>
      <c r="F627" s="68" t="s">
        <v>3100</v>
      </c>
      <c r="G627" s="68"/>
      <c r="H627" s="68"/>
      <c r="I627" s="68"/>
      <c r="J627" s="68"/>
    </row>
    <row r="628" spans="1:10" ht="21" customHeight="1" x14ac:dyDescent="0.25">
      <c r="A628" s="68"/>
      <c r="B628" s="68"/>
      <c r="C628" s="68"/>
      <c r="D628" s="68"/>
      <c r="E628" s="339" t="s">
        <v>3101</v>
      </c>
      <c r="F628" s="68" t="s">
        <v>3102</v>
      </c>
      <c r="G628" s="68"/>
      <c r="H628" s="68"/>
      <c r="I628" s="68"/>
      <c r="J628" s="68"/>
    </row>
    <row r="629" spans="1:10" ht="21" customHeight="1" x14ac:dyDescent="0.25">
      <c r="A629" s="68"/>
      <c r="B629" s="68"/>
      <c r="C629" s="68"/>
      <c r="D629" s="68"/>
      <c r="E629" s="339" t="s">
        <v>3103</v>
      </c>
      <c r="F629" s="68" t="s">
        <v>3104</v>
      </c>
      <c r="G629" s="68"/>
      <c r="H629" s="68"/>
      <c r="I629" s="68"/>
      <c r="J629" s="68"/>
    </row>
    <row r="630" spans="1:10" ht="21" customHeight="1" x14ac:dyDescent="0.25">
      <c r="A630" s="68"/>
      <c r="B630" s="68"/>
      <c r="C630" s="68"/>
      <c r="D630" s="68"/>
      <c r="E630" s="339" t="s">
        <v>3105</v>
      </c>
      <c r="F630" s="68" t="s">
        <v>3106</v>
      </c>
      <c r="G630" s="68"/>
      <c r="H630" s="68"/>
      <c r="I630" s="68"/>
      <c r="J630" s="68"/>
    </row>
    <row r="631" spans="1:10" ht="21" customHeight="1" x14ac:dyDescent="0.25">
      <c r="A631" s="68"/>
      <c r="B631" s="68"/>
      <c r="C631" s="68"/>
      <c r="D631" s="68"/>
      <c r="E631" s="339" t="s">
        <v>3107</v>
      </c>
      <c r="F631" s="68" t="s">
        <v>3108</v>
      </c>
      <c r="G631" s="68"/>
      <c r="H631" s="68"/>
      <c r="I631" s="68"/>
      <c r="J631" s="68"/>
    </row>
    <row r="632" spans="1:10" ht="21" customHeight="1" x14ac:dyDescent="0.25">
      <c r="A632" s="68"/>
      <c r="B632" s="68"/>
      <c r="C632" s="68"/>
      <c r="D632" s="68"/>
      <c r="E632" s="339" t="s">
        <v>3109</v>
      </c>
      <c r="F632" s="68" t="s">
        <v>3110</v>
      </c>
      <c r="G632" s="68"/>
      <c r="H632" s="68"/>
      <c r="I632" s="68"/>
      <c r="J632" s="68"/>
    </row>
    <row r="633" spans="1:10" ht="21" customHeight="1" x14ac:dyDescent="0.25">
      <c r="A633" s="68"/>
      <c r="B633" s="68"/>
      <c r="C633" s="68"/>
      <c r="D633" s="68"/>
      <c r="E633" s="339" t="s">
        <v>3111</v>
      </c>
      <c r="F633" s="68" t="s">
        <v>3112</v>
      </c>
      <c r="G633" s="68"/>
      <c r="H633" s="68"/>
      <c r="I633" s="68"/>
      <c r="J633" s="68"/>
    </row>
    <row r="634" spans="1:10" ht="21" customHeight="1" x14ac:dyDescent="0.25">
      <c r="A634" s="68"/>
      <c r="B634" s="68"/>
      <c r="C634" s="68"/>
      <c r="D634" s="68"/>
      <c r="E634" s="339" t="s">
        <v>3113</v>
      </c>
      <c r="F634" s="68" t="s">
        <v>3114</v>
      </c>
      <c r="G634" s="68"/>
      <c r="H634" s="68"/>
      <c r="I634" s="68"/>
      <c r="J634" s="68"/>
    </row>
    <row r="635" spans="1:10" ht="21" customHeight="1" x14ac:dyDescent="0.25">
      <c r="A635" s="68"/>
      <c r="B635" s="68"/>
      <c r="C635" s="68"/>
      <c r="D635" s="68"/>
      <c r="E635" s="339" t="s">
        <v>3115</v>
      </c>
      <c r="F635" s="68" t="s">
        <v>3116</v>
      </c>
      <c r="G635" s="68"/>
      <c r="H635" s="68"/>
      <c r="I635" s="68"/>
      <c r="J635" s="68"/>
    </row>
    <row r="636" spans="1:10" ht="21" customHeight="1" x14ac:dyDescent="0.25">
      <c r="A636" s="68"/>
      <c r="B636" s="68"/>
      <c r="C636" s="68"/>
      <c r="D636" s="68"/>
      <c r="E636" s="339" t="s">
        <v>3117</v>
      </c>
      <c r="F636" s="68" t="s">
        <v>3118</v>
      </c>
      <c r="G636" s="68"/>
      <c r="H636" s="68"/>
      <c r="I636" s="68"/>
      <c r="J636" s="68"/>
    </row>
    <row r="637" spans="1:10" ht="21" customHeight="1" x14ac:dyDescent="0.25">
      <c r="A637" s="68"/>
      <c r="B637" s="68"/>
      <c r="C637" s="68"/>
      <c r="D637" s="68"/>
      <c r="E637" s="339" t="s">
        <v>3119</v>
      </c>
      <c r="F637" s="68" t="s">
        <v>3120</v>
      </c>
      <c r="G637" s="68"/>
      <c r="H637" s="68"/>
      <c r="I637" s="68"/>
      <c r="J637" s="68"/>
    </row>
    <row r="638" spans="1:10" ht="21" customHeight="1" x14ac:dyDescent="0.25">
      <c r="A638" s="68"/>
      <c r="B638" s="68"/>
      <c r="C638" s="68"/>
      <c r="D638" s="68"/>
      <c r="E638" s="339" t="s">
        <v>3121</v>
      </c>
      <c r="F638" s="68" t="s">
        <v>3122</v>
      </c>
      <c r="G638" s="68"/>
      <c r="H638" s="68"/>
      <c r="I638" s="68"/>
      <c r="J638" s="68"/>
    </row>
    <row r="639" spans="1:10" ht="21" customHeight="1" x14ac:dyDescent="0.25">
      <c r="A639" s="68"/>
      <c r="B639" s="68"/>
      <c r="C639" s="68"/>
      <c r="D639" s="68"/>
      <c r="E639" s="339" t="s">
        <v>3123</v>
      </c>
      <c r="F639" s="68" t="s">
        <v>3124</v>
      </c>
      <c r="G639" s="68"/>
      <c r="H639" s="68"/>
      <c r="I639" s="68"/>
      <c r="J639" s="68"/>
    </row>
    <row r="640" spans="1:10" ht="21" customHeight="1" x14ac:dyDescent="0.25">
      <c r="A640" s="68"/>
      <c r="B640" s="68"/>
      <c r="C640" s="68"/>
      <c r="D640" s="68"/>
      <c r="E640" s="339" t="s">
        <v>3125</v>
      </c>
      <c r="F640" s="68" t="s">
        <v>3126</v>
      </c>
      <c r="G640" s="68"/>
      <c r="H640" s="68"/>
      <c r="I640" s="68"/>
      <c r="J640" s="68"/>
    </row>
    <row r="641" spans="1:10" ht="21" customHeight="1" x14ac:dyDescent="0.25">
      <c r="A641" s="68"/>
      <c r="B641" s="68"/>
      <c r="C641" s="68"/>
      <c r="D641" s="68"/>
      <c r="E641" s="339" t="s">
        <v>3127</v>
      </c>
      <c r="F641" s="68" t="s">
        <v>3128</v>
      </c>
      <c r="G641" s="68"/>
      <c r="H641" s="68"/>
      <c r="I641" s="68"/>
      <c r="J641" s="68"/>
    </row>
    <row r="642" spans="1:10" ht="21" customHeight="1" x14ac:dyDescent="0.25">
      <c r="A642" s="68"/>
      <c r="B642" s="68"/>
      <c r="C642" s="68"/>
      <c r="D642" s="68"/>
      <c r="E642" s="339" t="s">
        <v>3129</v>
      </c>
      <c r="F642" s="68" t="s">
        <v>3130</v>
      </c>
      <c r="G642" s="68"/>
      <c r="H642" s="68"/>
      <c r="I642" s="68"/>
      <c r="J642" s="68"/>
    </row>
    <row r="643" spans="1:10" ht="21" customHeight="1" x14ac:dyDescent="0.25">
      <c r="A643" s="68"/>
      <c r="B643" s="68"/>
      <c r="C643" s="68"/>
      <c r="D643" s="68"/>
      <c r="E643" s="339" t="s">
        <v>3131</v>
      </c>
      <c r="F643" s="68" t="s">
        <v>3132</v>
      </c>
      <c r="G643" s="68"/>
      <c r="H643" s="68"/>
      <c r="I643" s="68"/>
      <c r="J643" s="68"/>
    </row>
    <row r="644" spans="1:10" ht="21" customHeight="1" x14ac:dyDescent="0.25">
      <c r="A644" s="68"/>
      <c r="B644" s="68"/>
      <c r="C644" s="68"/>
      <c r="D644" s="68"/>
      <c r="E644" s="339" t="s">
        <v>3133</v>
      </c>
      <c r="F644" s="68" t="s">
        <v>3134</v>
      </c>
      <c r="G644" s="68"/>
      <c r="H644" s="68"/>
      <c r="I644" s="68"/>
      <c r="J644" s="68"/>
    </row>
    <row r="645" spans="1:10" ht="21" customHeight="1" x14ac:dyDescent="0.25">
      <c r="A645" s="68"/>
      <c r="B645" s="68"/>
      <c r="C645" s="68"/>
      <c r="D645" s="68"/>
      <c r="E645" s="339" t="s">
        <v>3135</v>
      </c>
      <c r="F645" s="68" t="s">
        <v>3136</v>
      </c>
      <c r="G645" s="68"/>
      <c r="H645" s="68"/>
      <c r="I645" s="68"/>
      <c r="J645" s="68"/>
    </row>
    <row r="646" spans="1:10" ht="21" customHeight="1" x14ac:dyDescent="0.25">
      <c r="A646" s="68"/>
      <c r="B646" s="68"/>
      <c r="C646" s="68"/>
      <c r="D646" s="68"/>
      <c r="E646" s="339" t="s">
        <v>3137</v>
      </c>
      <c r="F646" s="68" t="s">
        <v>3138</v>
      </c>
      <c r="G646" s="68"/>
      <c r="H646" s="68"/>
      <c r="I646" s="68"/>
      <c r="J646" s="68"/>
    </row>
    <row r="647" spans="1:10" ht="21" customHeight="1" x14ac:dyDescent="0.25">
      <c r="A647" s="68"/>
      <c r="B647" s="68"/>
      <c r="C647" s="68"/>
      <c r="D647" s="68"/>
      <c r="E647" s="339" t="s">
        <v>3139</v>
      </c>
      <c r="F647" s="68" t="s">
        <v>3140</v>
      </c>
      <c r="G647" s="68"/>
      <c r="H647" s="68"/>
      <c r="I647" s="68"/>
      <c r="J647" s="68"/>
    </row>
    <row r="648" spans="1:10" ht="21" customHeight="1" x14ac:dyDescent="0.25">
      <c r="A648" s="68"/>
      <c r="B648" s="68"/>
      <c r="C648" s="68"/>
      <c r="D648" s="68"/>
      <c r="E648" s="339" t="s">
        <v>3141</v>
      </c>
      <c r="F648" s="68" t="s">
        <v>3142</v>
      </c>
      <c r="G648" s="68"/>
      <c r="H648" s="68"/>
      <c r="I648" s="68"/>
      <c r="J648" s="68"/>
    </row>
    <row r="649" spans="1:10" ht="21" customHeight="1" x14ac:dyDescent="0.25">
      <c r="A649" s="68"/>
      <c r="B649" s="68"/>
      <c r="C649" s="68"/>
      <c r="D649" s="68"/>
      <c r="E649" s="339" t="s">
        <v>3143</v>
      </c>
      <c r="F649" s="68" t="s">
        <v>3144</v>
      </c>
      <c r="G649" s="68"/>
      <c r="H649" s="68"/>
      <c r="I649" s="68"/>
      <c r="J649" s="68"/>
    </row>
    <row r="650" spans="1:10" ht="21" customHeight="1" x14ac:dyDescent="0.25">
      <c r="A650" s="68"/>
      <c r="B650" s="68"/>
      <c r="C650" s="68"/>
      <c r="D650" s="68"/>
      <c r="E650" s="339" t="s">
        <v>3145</v>
      </c>
      <c r="F650" s="68" t="s">
        <v>3146</v>
      </c>
      <c r="G650" s="68"/>
      <c r="H650" s="68"/>
      <c r="I650" s="68"/>
      <c r="J650" s="68"/>
    </row>
    <row r="651" spans="1:10" ht="21" customHeight="1" x14ac:dyDescent="0.25">
      <c r="A651" s="68"/>
      <c r="B651" s="68"/>
      <c r="C651" s="68"/>
      <c r="D651" s="68"/>
      <c r="E651" s="339" t="s">
        <v>3147</v>
      </c>
      <c r="F651" s="68" t="s">
        <v>3148</v>
      </c>
      <c r="G651" s="68"/>
      <c r="H651" s="68"/>
      <c r="I651" s="68"/>
      <c r="J651" s="68"/>
    </row>
    <row r="652" spans="1:10" ht="21" customHeight="1" x14ac:dyDescent="0.25">
      <c r="A652" s="68"/>
      <c r="B652" s="68"/>
      <c r="C652" s="68"/>
      <c r="D652" s="68"/>
      <c r="E652" s="339" t="s">
        <v>3149</v>
      </c>
      <c r="F652" s="68" t="s">
        <v>3150</v>
      </c>
      <c r="G652" s="68"/>
      <c r="H652" s="68"/>
      <c r="I652" s="68"/>
      <c r="J652" s="68"/>
    </row>
    <row r="653" spans="1:10" ht="21" customHeight="1" x14ac:dyDescent="0.25">
      <c r="A653" s="68"/>
      <c r="B653" s="68"/>
      <c r="C653" s="68"/>
      <c r="D653" s="68"/>
      <c r="E653" s="339" t="s">
        <v>3151</v>
      </c>
      <c r="F653" s="68" t="s">
        <v>3152</v>
      </c>
      <c r="G653" s="68"/>
      <c r="H653" s="68"/>
      <c r="I653" s="68"/>
      <c r="J653" s="68"/>
    </row>
    <row r="654" spans="1:10" ht="21" customHeight="1" x14ac:dyDescent="0.25">
      <c r="A654" s="68"/>
      <c r="B654" s="68"/>
      <c r="C654" s="68"/>
      <c r="D654" s="68"/>
      <c r="E654" s="339" t="s">
        <v>3153</v>
      </c>
      <c r="F654" s="68" t="s">
        <v>3154</v>
      </c>
      <c r="G654" s="68"/>
      <c r="H654" s="68"/>
      <c r="I654" s="68"/>
      <c r="J654" s="68"/>
    </row>
    <row r="655" spans="1:10" ht="21" customHeight="1" x14ac:dyDescent="0.25">
      <c r="A655" s="68"/>
      <c r="B655" s="68"/>
      <c r="C655" s="68"/>
      <c r="D655" s="68"/>
      <c r="E655" s="339" t="s">
        <v>3155</v>
      </c>
      <c r="F655" s="68" t="s">
        <v>3156</v>
      </c>
      <c r="G655" s="68"/>
      <c r="H655" s="68"/>
      <c r="I655" s="68"/>
      <c r="J655" s="68"/>
    </row>
    <row r="656" spans="1:10" ht="21" customHeight="1" x14ac:dyDescent="0.25">
      <c r="A656" s="68"/>
      <c r="B656" s="68"/>
      <c r="C656" s="68"/>
      <c r="D656" s="68"/>
      <c r="E656" s="339" t="s">
        <v>3157</v>
      </c>
      <c r="F656" s="68" t="s">
        <v>3158</v>
      </c>
      <c r="G656" s="68"/>
      <c r="H656" s="68"/>
      <c r="I656" s="68"/>
      <c r="J656" s="68"/>
    </row>
    <row r="657" spans="1:10" ht="21" customHeight="1" x14ac:dyDescent="0.25">
      <c r="A657" s="68"/>
      <c r="B657" s="68"/>
      <c r="C657" s="68"/>
      <c r="D657" s="68"/>
      <c r="E657" s="339" t="s">
        <v>3159</v>
      </c>
      <c r="F657" s="68" t="s">
        <v>3160</v>
      </c>
      <c r="G657" s="68"/>
      <c r="H657" s="68"/>
      <c r="I657" s="68"/>
      <c r="J657" s="68"/>
    </row>
    <row r="658" spans="1:10" ht="21" customHeight="1" x14ac:dyDescent="0.25">
      <c r="A658" s="68"/>
      <c r="B658" s="68"/>
      <c r="C658" s="68"/>
      <c r="D658" s="68"/>
      <c r="E658" s="339" t="s">
        <v>3161</v>
      </c>
      <c r="F658" s="68" t="s">
        <v>3162</v>
      </c>
      <c r="G658" s="68"/>
      <c r="H658" s="68"/>
      <c r="I658" s="68"/>
      <c r="J658" s="68"/>
    </row>
    <row r="659" spans="1:10" ht="21" customHeight="1" x14ac:dyDescent="0.25">
      <c r="A659" s="68"/>
      <c r="B659" s="68"/>
      <c r="C659" s="68"/>
      <c r="D659" s="68"/>
      <c r="E659" s="339" t="s">
        <v>3163</v>
      </c>
      <c r="F659" s="68" t="s">
        <v>3164</v>
      </c>
      <c r="G659" s="68"/>
      <c r="H659" s="68"/>
      <c r="I659" s="68"/>
      <c r="J659" s="68"/>
    </row>
    <row r="660" spans="1:10" ht="21" customHeight="1" x14ac:dyDescent="0.25">
      <c r="A660" s="68"/>
      <c r="B660" s="68"/>
      <c r="C660" s="68"/>
      <c r="D660" s="68"/>
      <c r="E660" s="339" t="s">
        <v>3165</v>
      </c>
      <c r="F660" s="68" t="s">
        <v>3166</v>
      </c>
      <c r="G660" s="68"/>
      <c r="H660" s="68"/>
      <c r="I660" s="68"/>
      <c r="J660" s="68"/>
    </row>
    <row r="661" spans="1:10" ht="21" customHeight="1" x14ac:dyDescent="0.25">
      <c r="A661" s="68"/>
      <c r="B661" s="68"/>
      <c r="C661" s="68"/>
      <c r="D661" s="68"/>
      <c r="E661" s="339" t="s">
        <v>3167</v>
      </c>
      <c r="F661" s="68" t="s">
        <v>3168</v>
      </c>
      <c r="G661" s="68"/>
      <c r="H661" s="68"/>
      <c r="I661" s="68"/>
      <c r="J661" s="68"/>
    </row>
    <row r="662" spans="1:10" ht="21" customHeight="1" x14ac:dyDescent="0.25">
      <c r="A662" s="68"/>
      <c r="B662" s="68"/>
      <c r="C662" s="68"/>
      <c r="D662" s="68"/>
      <c r="E662" s="339" t="s">
        <v>3169</v>
      </c>
      <c r="F662" s="68" t="s">
        <v>3170</v>
      </c>
      <c r="G662" s="68"/>
      <c r="H662" s="68"/>
      <c r="I662" s="68"/>
      <c r="J662" s="68"/>
    </row>
    <row r="663" spans="1:10" ht="21" customHeight="1" x14ac:dyDescent="0.25">
      <c r="A663" s="68"/>
      <c r="B663" s="68"/>
      <c r="C663" s="68"/>
      <c r="D663" s="68"/>
      <c r="E663" s="339" t="s">
        <v>3171</v>
      </c>
      <c r="F663" s="68" t="s">
        <v>3172</v>
      </c>
      <c r="G663" s="68"/>
      <c r="H663" s="68"/>
      <c r="I663" s="68"/>
      <c r="J663" s="68"/>
    </row>
    <row r="664" spans="1:10" ht="21" customHeight="1" x14ac:dyDescent="0.25">
      <c r="A664" s="68"/>
      <c r="B664" s="68"/>
      <c r="C664" s="68"/>
      <c r="D664" s="68"/>
      <c r="E664" s="339" t="s">
        <v>3173</v>
      </c>
      <c r="F664" s="68" t="s">
        <v>3174</v>
      </c>
      <c r="G664" s="68"/>
      <c r="H664" s="68"/>
      <c r="I664" s="68"/>
      <c r="J664" s="68"/>
    </row>
    <row r="665" spans="1:10" ht="21" customHeight="1" x14ac:dyDescent="0.25">
      <c r="A665" s="68"/>
      <c r="B665" s="68"/>
      <c r="C665" s="68"/>
      <c r="D665" s="68"/>
      <c r="E665" s="339" t="s">
        <v>3175</v>
      </c>
      <c r="F665" s="68" t="s">
        <v>3176</v>
      </c>
      <c r="G665" s="68"/>
      <c r="H665" s="68"/>
      <c r="I665" s="68"/>
      <c r="J665" s="68"/>
    </row>
    <row r="666" spans="1:10" ht="21" customHeight="1" x14ac:dyDescent="0.25">
      <c r="A666" s="68"/>
      <c r="B666" s="68"/>
      <c r="C666" s="68"/>
      <c r="D666" s="68"/>
      <c r="E666" s="339" t="s">
        <v>3177</v>
      </c>
      <c r="F666" s="68" t="s">
        <v>3178</v>
      </c>
      <c r="G666" s="68"/>
      <c r="H666" s="68"/>
      <c r="I666" s="68"/>
      <c r="J666" s="68"/>
    </row>
    <row r="667" spans="1:10" ht="21" customHeight="1" x14ac:dyDescent="0.25">
      <c r="A667" s="68"/>
      <c r="B667" s="68"/>
      <c r="C667" s="68"/>
      <c r="D667" s="68"/>
      <c r="E667" s="339" t="s">
        <v>3179</v>
      </c>
      <c r="F667" s="68" t="s">
        <v>3180</v>
      </c>
      <c r="G667" s="68"/>
      <c r="H667" s="68"/>
      <c r="I667" s="68"/>
      <c r="J667" s="68"/>
    </row>
    <row r="668" spans="1:10" ht="21" customHeight="1" x14ac:dyDescent="0.25">
      <c r="A668" s="68"/>
      <c r="B668" s="68"/>
      <c r="C668" s="68"/>
      <c r="D668" s="68"/>
      <c r="E668" s="339" t="s">
        <v>3181</v>
      </c>
      <c r="F668" s="68" t="s">
        <v>3182</v>
      </c>
      <c r="G668" s="68"/>
      <c r="H668" s="68"/>
      <c r="I668" s="68"/>
      <c r="J668" s="68"/>
    </row>
    <row r="669" spans="1:10" ht="21" customHeight="1" x14ac:dyDescent="0.25">
      <c r="A669" s="68"/>
      <c r="B669" s="68"/>
      <c r="C669" s="68"/>
      <c r="D669" s="68"/>
      <c r="E669" s="339" t="s">
        <v>3183</v>
      </c>
      <c r="F669" s="68" t="s">
        <v>3184</v>
      </c>
      <c r="G669" s="68"/>
      <c r="H669" s="68"/>
      <c r="I669" s="68"/>
      <c r="J669" s="68"/>
    </row>
    <row r="670" spans="1:10" ht="21" customHeight="1" x14ac:dyDescent="0.25">
      <c r="A670" s="68"/>
      <c r="B670" s="68"/>
      <c r="C670" s="68"/>
      <c r="D670" s="68"/>
      <c r="E670" s="339" t="s">
        <v>3185</v>
      </c>
      <c r="F670" s="68" t="s">
        <v>3186</v>
      </c>
      <c r="G670" s="68"/>
      <c r="H670" s="68"/>
      <c r="I670" s="68"/>
      <c r="J670" s="68"/>
    </row>
  </sheetData>
  <mergeCells count="44">
    <mergeCell ref="C52:G52"/>
    <mergeCell ref="B112:F112"/>
    <mergeCell ref="C44:G44"/>
    <mergeCell ref="C45:G45"/>
    <mergeCell ref="B47:G47"/>
    <mergeCell ref="C49:G49"/>
    <mergeCell ref="C50:G50"/>
    <mergeCell ref="C51:G51"/>
    <mergeCell ref="C43:G43"/>
    <mergeCell ref="B31:D31"/>
    <mergeCell ref="B32:G32"/>
    <mergeCell ref="B33:D33"/>
    <mergeCell ref="C34:G34"/>
    <mergeCell ref="C35:G35"/>
    <mergeCell ref="C36:G36"/>
    <mergeCell ref="C37:G37"/>
    <mergeCell ref="C38:G38"/>
    <mergeCell ref="C39:G39"/>
    <mergeCell ref="B40:D40"/>
    <mergeCell ref="B41:G41"/>
    <mergeCell ref="C30:G30"/>
    <mergeCell ref="C18:G18"/>
    <mergeCell ref="C19:G19"/>
    <mergeCell ref="C20:G20"/>
    <mergeCell ref="E21:G21"/>
    <mergeCell ref="C22:G22"/>
    <mergeCell ref="C23:G23"/>
    <mergeCell ref="B24:D24"/>
    <mergeCell ref="B25:G25"/>
    <mergeCell ref="C27:G27"/>
    <mergeCell ref="C28:G28"/>
    <mergeCell ref="C29:G29"/>
    <mergeCell ref="C17:G17"/>
    <mergeCell ref="B3:G3"/>
    <mergeCell ref="B4:G4"/>
    <mergeCell ref="B5:D5"/>
    <mergeCell ref="B6:G6"/>
    <mergeCell ref="B7:D7"/>
    <mergeCell ref="C8:G8"/>
    <mergeCell ref="C9:G9"/>
    <mergeCell ref="B10:B13"/>
    <mergeCell ref="C14:G14"/>
    <mergeCell ref="C15:G15"/>
    <mergeCell ref="C16:G16"/>
  </mergeCells>
  <dataValidations count="12">
    <dataValidation type="list" allowBlank="1" showInputMessage="1" showErrorMessage="1" errorTitle="Entrada inválida." error="Por favor selecione un elemento de la lista desplegable." promptTitle="Nombre de la variable" prompt="Por favor seleciones el nombre de la variable MDEA." sqref="G11">
      <formula1>$F$114:$F$670</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
      <formula1>$E$114:$E$670</formula1>
    </dataValidation>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$J$114:$J$115</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$I$114:$I$121</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$H$114:$H$118</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$G$114:$G$116</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2:G13">
      <formula1>$F$114:$F$574</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2:F13">
      <formula1>$E$114:$E$570</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E13">
      <formula1>$D$114:$D$173</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D13">
      <formula1>$C$114:$C$134</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C13">
      <formula1>$B$114:$B$119</formula1>
    </dataValidation>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s>
  <hyperlinks>
    <hyperlink ref="A1" location="'5.1.2.g'!A1" display="Regresar"/>
    <hyperlink ref="C38" r:id="rId1"/>
  </hyperlinks>
  <printOptions horizontalCentered="1" verticalCentered="1"/>
  <pageMargins left="0.70866141732283472" right="0.70866141732283472" top="0.74803149606299213" bottom="0.74803149606299213" header="0.31496062992125984" footer="0.31496062992125984"/>
  <pageSetup scale="10" orientation="portrait" r:id="rId2"/>
  <drawing r:id="rId3"/>
  <legacyDrawing r:id="rId4"/>
  <tableParts count="10">
    <tablePart r:id="rId5"/>
    <tablePart r:id="rId6"/>
    <tablePart r:id="rId7"/>
    <tablePart r:id="rId8"/>
    <tablePart r:id="rId9"/>
    <tablePart r:id="rId10"/>
    <tablePart r:id="rId11"/>
    <tablePart r:id="rId12"/>
    <tablePart r:id="rId13"/>
    <tablePart r:id="rId1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J61"/>
  <sheetViews>
    <sheetView showGridLines="0" zoomScale="90" zoomScaleNormal="90" workbookViewId="0">
      <selection activeCell="E24" sqref="E24"/>
    </sheetView>
  </sheetViews>
  <sheetFormatPr baseColWidth="10" defaultColWidth="12" defaultRowHeight="15" x14ac:dyDescent="0.25"/>
  <cols>
    <col min="1" max="1" width="12" style="438"/>
    <col min="2" max="2" width="12" style="432"/>
    <col min="3" max="3" width="31.28515625" style="438" bestFit="1" customWidth="1"/>
    <col min="4" max="4" width="14.42578125" style="438" customWidth="1"/>
    <col min="5" max="8" width="12" style="438"/>
    <col min="9" max="9" width="16.5703125" style="438" customWidth="1"/>
    <col min="10" max="16384" width="12" style="438"/>
  </cols>
  <sheetData>
    <row r="1" spans="1:9" ht="15.6" x14ac:dyDescent="0.3">
      <c r="A1" s="23" t="s">
        <v>59</v>
      </c>
      <c r="I1" s="23" t="s">
        <v>60</v>
      </c>
    </row>
    <row r="2" spans="1:9" x14ac:dyDescent="0.25">
      <c r="B2" s="471" t="s">
        <v>1535</v>
      </c>
    </row>
    <row r="3" spans="1:9" ht="14.45" x14ac:dyDescent="0.3">
      <c r="B3" s="472" t="s">
        <v>5</v>
      </c>
    </row>
    <row r="4" spans="1:9" x14ac:dyDescent="0.25">
      <c r="B4" s="472" t="s">
        <v>80</v>
      </c>
    </row>
    <row r="5" spans="1:9" x14ac:dyDescent="0.25">
      <c r="B5" s="472" t="s">
        <v>81</v>
      </c>
    </row>
    <row r="6" spans="1:9" x14ac:dyDescent="0.25">
      <c r="B6" s="473" t="s">
        <v>1538</v>
      </c>
    </row>
    <row r="7" spans="1:9" x14ac:dyDescent="0.25">
      <c r="B7" s="473" t="s">
        <v>1539</v>
      </c>
    </row>
    <row r="9" spans="1:9" x14ac:dyDescent="0.25">
      <c r="B9" s="472" t="s">
        <v>1537</v>
      </c>
    </row>
    <row r="11" spans="1:9" x14ac:dyDescent="0.25">
      <c r="B11" s="474" t="s">
        <v>3229</v>
      </c>
    </row>
    <row r="12" spans="1:9" ht="16.149999999999999" x14ac:dyDescent="0.3">
      <c r="B12" s="475" t="s">
        <v>3230</v>
      </c>
    </row>
    <row r="13" spans="1:9" ht="37.5" customHeight="1" x14ac:dyDescent="0.25">
      <c r="B13" s="258" t="s">
        <v>3231</v>
      </c>
      <c r="C13" s="258" t="s">
        <v>3232</v>
      </c>
      <c r="D13" s="476" t="s">
        <v>3233</v>
      </c>
    </row>
    <row r="14" spans="1:9" x14ac:dyDescent="0.25">
      <c r="B14" s="477" t="s">
        <v>3234</v>
      </c>
      <c r="C14" s="478" t="s">
        <v>3235</v>
      </c>
      <c r="D14" s="479">
        <v>2414.9270000000001</v>
      </c>
    </row>
    <row r="15" spans="1:9" x14ac:dyDescent="0.25">
      <c r="B15" s="477" t="s">
        <v>3236</v>
      </c>
      <c r="C15" s="478" t="s">
        <v>3237</v>
      </c>
      <c r="D15" s="479">
        <v>252.578</v>
      </c>
    </row>
    <row r="16" spans="1:9" x14ac:dyDescent="0.25">
      <c r="B16" s="477" t="s">
        <v>3238</v>
      </c>
      <c r="C16" s="478" t="s">
        <v>3239</v>
      </c>
      <c r="D16" s="479">
        <v>1757.5309999999999</v>
      </c>
    </row>
    <row r="17" spans="2:4" x14ac:dyDescent="0.25">
      <c r="B17" s="477" t="s">
        <v>3240</v>
      </c>
      <c r="C17" s="478" t="s">
        <v>3241</v>
      </c>
      <c r="D17" s="479">
        <v>1947.433</v>
      </c>
    </row>
    <row r="18" spans="2:4" x14ac:dyDescent="0.25">
      <c r="B18" s="477" t="s">
        <v>3242</v>
      </c>
      <c r="C18" s="478" t="s">
        <v>3243</v>
      </c>
      <c r="D18" s="479">
        <v>5060.7780000000002</v>
      </c>
    </row>
    <row r="19" spans="2:4" x14ac:dyDescent="0.25">
      <c r="B19" s="477" t="s">
        <v>3244</v>
      </c>
      <c r="C19" s="478" t="s">
        <v>212</v>
      </c>
      <c r="D19" s="479">
        <v>541.697</v>
      </c>
    </row>
    <row r="20" spans="2:4" x14ac:dyDescent="0.25">
      <c r="B20" s="477" t="s">
        <v>3245</v>
      </c>
      <c r="C20" s="478" t="s">
        <v>86</v>
      </c>
      <c r="D20" s="479">
        <v>603.73699999999997</v>
      </c>
    </row>
    <row r="21" spans="2:4" x14ac:dyDescent="0.25">
      <c r="B21" s="477" t="s">
        <v>3246</v>
      </c>
      <c r="C21" s="478" t="s">
        <v>85</v>
      </c>
      <c r="D21" s="479">
        <v>323.39600000000002</v>
      </c>
    </row>
    <row r="22" spans="2:4" x14ac:dyDescent="0.25">
      <c r="B22" s="477" t="s">
        <v>3247</v>
      </c>
      <c r="C22" s="478" t="s">
        <v>143</v>
      </c>
      <c r="D22" s="479">
        <v>459.83199999999999</v>
      </c>
    </row>
    <row r="23" spans="2:4" x14ac:dyDescent="0.25">
      <c r="B23" s="477" t="s">
        <v>3248</v>
      </c>
      <c r="C23" s="478" t="s">
        <v>1636</v>
      </c>
      <c r="D23" s="479">
        <v>1288.6220000000001</v>
      </c>
    </row>
    <row r="24" spans="2:4" x14ac:dyDescent="0.25">
      <c r="B24" s="477" t="s">
        <v>3249</v>
      </c>
      <c r="C24" s="478" t="s">
        <v>164</v>
      </c>
      <c r="D24" s="479">
        <v>826.04399999999998</v>
      </c>
    </row>
    <row r="25" spans="2:4" x14ac:dyDescent="0.25">
      <c r="B25" s="477" t="s">
        <v>3250</v>
      </c>
      <c r="C25" s="478" t="s">
        <v>3251</v>
      </c>
      <c r="D25" s="479">
        <v>2165.9989999999998</v>
      </c>
    </row>
    <row r="26" spans="2:4" x14ac:dyDescent="0.25">
      <c r="B26" s="477" t="s">
        <v>3252</v>
      </c>
      <c r="C26" s="478" t="s">
        <v>197</v>
      </c>
      <c r="D26" s="479">
        <v>375.505</v>
      </c>
    </row>
    <row r="27" spans="2:4" x14ac:dyDescent="0.25">
      <c r="B27" s="477" t="s">
        <v>3253</v>
      </c>
      <c r="C27" s="478" t="s">
        <v>1616</v>
      </c>
      <c r="D27" s="479">
        <v>479.14800000000002</v>
      </c>
    </row>
    <row r="28" spans="2:4" x14ac:dyDescent="0.25">
      <c r="B28" s="477" t="s">
        <v>3254</v>
      </c>
      <c r="C28" s="478" t="s">
        <v>3255</v>
      </c>
      <c r="D28" s="479">
        <v>1350.355</v>
      </c>
    </row>
    <row r="29" spans="2:4" x14ac:dyDescent="0.25">
      <c r="B29" s="477" t="s">
        <v>3256</v>
      </c>
      <c r="C29" s="478" t="s">
        <v>3257</v>
      </c>
      <c r="D29" s="479">
        <v>2067.2249999999999</v>
      </c>
    </row>
    <row r="30" spans="2:4" x14ac:dyDescent="0.25">
      <c r="B30" s="477" t="s">
        <v>3258</v>
      </c>
      <c r="C30" s="478" t="s">
        <v>3259</v>
      </c>
      <c r="D30" s="479">
        <v>3354.8389999999999</v>
      </c>
    </row>
    <row r="31" spans="2:4" x14ac:dyDescent="0.25">
      <c r="B31" s="477" t="s">
        <v>3260</v>
      </c>
      <c r="C31" s="478" t="s">
        <v>3261</v>
      </c>
      <c r="D31" s="479">
        <v>4205.3810000000003</v>
      </c>
    </row>
    <row r="32" spans="2:4" x14ac:dyDescent="0.25">
      <c r="B32" s="477" t="s">
        <v>3262</v>
      </c>
      <c r="C32" s="478" t="s">
        <v>3263</v>
      </c>
      <c r="D32" s="479">
        <v>2456.1950000000002</v>
      </c>
    </row>
    <row r="33" spans="2:10" x14ac:dyDescent="0.25">
      <c r="B33" s="477" t="s">
        <v>3264</v>
      </c>
      <c r="C33" s="478" t="s">
        <v>3265</v>
      </c>
      <c r="D33" s="479">
        <v>1683.655</v>
      </c>
    </row>
    <row r="34" spans="2:10" x14ac:dyDescent="0.25">
      <c r="B34" s="477" t="s">
        <v>3266</v>
      </c>
      <c r="C34" s="478" t="s">
        <v>3267</v>
      </c>
      <c r="D34" s="479">
        <v>1638.4079999999999</v>
      </c>
    </row>
    <row r="35" spans="2:10" x14ac:dyDescent="0.25">
      <c r="B35" s="477" t="s">
        <v>3268</v>
      </c>
      <c r="C35" s="478" t="s">
        <v>3269</v>
      </c>
      <c r="D35" s="479">
        <v>3119.8629999999998</v>
      </c>
    </row>
    <row r="36" spans="2:10" x14ac:dyDescent="0.25">
      <c r="B36" s="477" t="s">
        <v>3270</v>
      </c>
      <c r="C36" s="478" t="s">
        <v>3271</v>
      </c>
      <c r="D36" s="479">
        <v>340.89600000000002</v>
      </c>
    </row>
    <row r="37" spans="2:10" x14ac:dyDescent="0.25">
      <c r="B37" s="477" t="s">
        <v>3272</v>
      </c>
      <c r="C37" s="478" t="s">
        <v>1648</v>
      </c>
      <c r="D37" s="479">
        <v>1714.2449999999999</v>
      </c>
    </row>
    <row r="38" spans="2:10" x14ac:dyDescent="0.25">
      <c r="B38" s="477" t="s">
        <v>3273</v>
      </c>
      <c r="C38" s="478" t="s">
        <v>3274</v>
      </c>
      <c r="D38" s="479">
        <v>2057.0830000000001</v>
      </c>
    </row>
    <row r="39" spans="2:10" x14ac:dyDescent="0.25">
      <c r="B39" s="477" t="s">
        <v>3275</v>
      </c>
      <c r="C39" s="478" t="s">
        <v>3276</v>
      </c>
      <c r="D39" s="479">
        <v>1453.1389999999999</v>
      </c>
      <c r="E39" s="480"/>
      <c r="F39" s="480"/>
      <c r="G39" s="480"/>
      <c r="H39" s="480"/>
      <c r="I39" s="480"/>
      <c r="J39" s="480"/>
    </row>
    <row r="40" spans="2:10" x14ac:dyDescent="0.25">
      <c r="B40" s="477" t="s">
        <v>3277</v>
      </c>
      <c r="C40" s="478" t="s">
        <v>1640</v>
      </c>
      <c r="D40" s="479">
        <v>2818.855</v>
      </c>
    </row>
    <row r="41" spans="2:10" ht="15" customHeight="1" x14ac:dyDescent="0.25">
      <c r="B41" s="477" t="s">
        <v>3278</v>
      </c>
      <c r="C41" s="478" t="s">
        <v>3279</v>
      </c>
      <c r="D41" s="479">
        <v>914.11199999999997</v>
      </c>
    </row>
    <row r="42" spans="2:10" x14ac:dyDescent="0.25">
      <c r="B42" s="477" t="s">
        <v>3280</v>
      </c>
      <c r="C42" s="478" t="s">
        <v>3281</v>
      </c>
      <c r="D42" s="479">
        <v>256.44</v>
      </c>
    </row>
    <row r="43" spans="2:10" x14ac:dyDescent="0.25">
      <c r="B43" s="477" t="s">
        <v>3282</v>
      </c>
      <c r="C43" s="478" t="s">
        <v>3283</v>
      </c>
      <c r="D43" s="479">
        <v>1619.4059999999999</v>
      </c>
    </row>
    <row r="44" spans="2:10" x14ac:dyDescent="0.25">
      <c r="B44" s="477" t="s">
        <v>3284</v>
      </c>
      <c r="C44" s="478" t="s">
        <v>3285</v>
      </c>
      <c r="D44" s="479">
        <v>163.572</v>
      </c>
    </row>
    <row r="45" spans="2:10" x14ac:dyDescent="0.25">
      <c r="B45" s="477" t="s">
        <v>3286</v>
      </c>
      <c r="C45" s="478" t="s">
        <v>3287</v>
      </c>
      <c r="D45" s="479">
        <v>227.52500000000001</v>
      </c>
    </row>
    <row r="46" spans="2:10" x14ac:dyDescent="0.25">
      <c r="B46" s="477" t="s">
        <v>3288</v>
      </c>
      <c r="C46" s="478" t="s">
        <v>3289</v>
      </c>
      <c r="D46" s="479">
        <v>208.06299999999999</v>
      </c>
    </row>
    <row r="47" spans="2:10" x14ac:dyDescent="0.25">
      <c r="B47" s="481" t="s">
        <v>3290</v>
      </c>
      <c r="C47" s="482" t="s">
        <v>3291</v>
      </c>
      <c r="D47" s="483">
        <v>1031</v>
      </c>
    </row>
    <row r="59" spans="2:9" x14ac:dyDescent="0.25">
      <c r="B59" s="1411" t="s">
        <v>3209</v>
      </c>
      <c r="C59" s="1411"/>
      <c r="D59" s="1411"/>
      <c r="E59" s="1411"/>
      <c r="F59" s="1411"/>
      <c r="G59" s="1411"/>
      <c r="H59" s="1411"/>
      <c r="I59" s="1411"/>
    </row>
    <row r="61" spans="2:9" x14ac:dyDescent="0.25">
      <c r="B61" s="484" t="s">
        <v>3292</v>
      </c>
      <c r="C61" s="485"/>
    </row>
  </sheetData>
  <mergeCells count="1">
    <mergeCell ref="B59:I59"/>
  </mergeCells>
  <hyperlinks>
    <hyperlink ref="A1" location="'C1'!A1" display="Regresar "/>
    <hyperlink ref="I1" location="M.1.1.2.d.1!A1" display="Ver metadato "/>
    <hyperlink ref="I1:J1" location="'HM 1.1.2.d.1'!A1" display="Ver metadato "/>
  </hyperlinks>
  <pageMargins left="0.7" right="0.7" top="0.75" bottom="0.75" header="0.3" footer="0.3"/>
  <pageSetup orientation="portrait" horizontalDpi="90" verticalDpi="9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dimension ref="A1:M12"/>
  <sheetViews>
    <sheetView showGridLines="0" zoomScale="90" zoomScaleNormal="90" workbookViewId="0">
      <pane ySplit="7" topLeftCell="A8" activePane="bottomLeft" state="frozen"/>
      <selection activeCell="E24" sqref="E24"/>
      <selection pane="bottomLeft" activeCell="E24" sqref="E24"/>
    </sheetView>
  </sheetViews>
  <sheetFormatPr baseColWidth="10" defaultColWidth="11.42578125" defaultRowHeight="15" x14ac:dyDescent="0.2"/>
  <cols>
    <col min="1" max="1" width="18.42578125" style="1" customWidth="1"/>
    <col min="2" max="2" width="19.7109375" style="1" customWidth="1"/>
    <col min="3" max="3" width="97.7109375" style="1" customWidth="1"/>
    <col min="4" max="4" width="12.7109375" style="1" customWidth="1"/>
    <col min="5" max="16384" width="11.42578125" style="1"/>
  </cols>
  <sheetData>
    <row r="1" spans="1:13" s="194" customFormat="1" ht="15.75" customHeight="1" x14ac:dyDescent="0.25">
      <c r="A1" s="195"/>
      <c r="C1" s="195"/>
      <c r="E1" s="195"/>
    </row>
    <row r="2" spans="1:13" s="194" customFormat="1" ht="15.75" customHeight="1" x14ac:dyDescent="0.2">
      <c r="A2" s="195"/>
      <c r="C2" s="201" t="s">
        <v>262</v>
      </c>
    </row>
    <row r="3" spans="1:13" s="194" customFormat="1" ht="15.75" customHeight="1" x14ac:dyDescent="0.35">
      <c r="A3" s="195"/>
      <c r="B3" s="198"/>
      <c r="C3" s="197"/>
      <c r="E3" s="195"/>
    </row>
    <row r="4" spans="1:13" s="194" customFormat="1" ht="15.75" customHeight="1" x14ac:dyDescent="0.2">
      <c r="A4" s="195"/>
      <c r="B4" s="198"/>
      <c r="C4" s="201" t="s">
        <v>263</v>
      </c>
      <c r="D4" s="199"/>
      <c r="E4" s="195"/>
    </row>
    <row r="5" spans="1:13" s="194" customFormat="1" ht="15.75" customHeight="1" x14ac:dyDescent="0.25">
      <c r="A5" s="195"/>
      <c r="B5" s="198"/>
      <c r="C5" s="195"/>
      <c r="D5" s="199"/>
      <c r="E5" s="195"/>
    </row>
    <row r="6" spans="1:13" ht="15.75" customHeight="1" x14ac:dyDescent="0.25">
      <c r="A6" s="794" t="s">
        <v>32</v>
      </c>
      <c r="B6" s="20"/>
      <c r="C6" s="20"/>
      <c r="D6" s="20"/>
      <c r="E6" s="20"/>
      <c r="F6" s="20"/>
      <c r="G6" s="20"/>
      <c r="H6" s="20"/>
      <c r="I6" s="20"/>
      <c r="J6" s="20"/>
      <c r="K6" s="20"/>
      <c r="L6" s="20"/>
      <c r="M6" s="20"/>
    </row>
    <row r="7" spans="1:13" ht="15.75" customHeight="1" x14ac:dyDescent="0.2">
      <c r="A7" s="20"/>
      <c r="B7" s="1635" t="s">
        <v>1725</v>
      </c>
      <c r="C7" s="1635"/>
      <c r="D7" s="1635"/>
      <c r="E7" s="20"/>
      <c r="F7" s="20"/>
      <c r="G7" s="20"/>
      <c r="H7" s="20"/>
      <c r="I7" s="20"/>
      <c r="J7" s="20"/>
      <c r="K7" s="20"/>
      <c r="L7" s="20"/>
      <c r="M7" s="20"/>
    </row>
    <row r="8" spans="1:13" ht="15.6" x14ac:dyDescent="0.3">
      <c r="A8" s="11"/>
      <c r="B8" s="11"/>
      <c r="C8" s="11"/>
      <c r="D8" s="11"/>
      <c r="E8" s="11"/>
      <c r="F8" s="11"/>
      <c r="G8" s="11"/>
      <c r="H8" s="11"/>
      <c r="I8" s="11"/>
      <c r="J8" s="11"/>
      <c r="K8" s="11"/>
      <c r="L8" s="11"/>
    </row>
    <row r="9" spans="1:13" ht="15" customHeight="1" x14ac:dyDescent="0.25">
      <c r="B9" s="211"/>
      <c r="C9" s="211"/>
    </row>
    <row r="10" spans="1:13" ht="15" customHeight="1" x14ac:dyDescent="0.25">
      <c r="B10" s="211"/>
      <c r="C10" s="211"/>
    </row>
    <row r="11" spans="1:13" x14ac:dyDescent="0.2">
      <c r="B11" s="1634" t="s">
        <v>1505</v>
      </c>
      <c r="C11" s="1634"/>
    </row>
    <row r="12" spans="1:13" x14ac:dyDescent="0.2">
      <c r="B12" s="1634"/>
      <c r="C12" s="1634"/>
    </row>
  </sheetData>
  <mergeCells count="2">
    <mergeCell ref="B11:C12"/>
    <mergeCell ref="B7:D7"/>
  </mergeCells>
  <hyperlinks>
    <hyperlink ref="A6" location="'INDICE MDEA'!A1" display="Regresar"/>
  </hyperlinks>
  <pageMargins left="0.7" right="0.7" top="0.75" bottom="0.75" header="0.3" footer="0.3"/>
  <pageSetup orientation="portrait" horizontalDpi="90" verticalDpi="9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6" tint="-0.499984740745262"/>
  </sheetPr>
  <dimension ref="A1:G21"/>
  <sheetViews>
    <sheetView showGridLines="0" zoomScale="90" zoomScaleNormal="90" workbookViewId="0">
      <pane ySplit="5" topLeftCell="A6" activePane="bottomLeft" state="frozen"/>
      <selection activeCell="E24" sqref="E24"/>
      <selection pane="bottomLeft" activeCell="E24" sqref="E24"/>
    </sheetView>
  </sheetViews>
  <sheetFormatPr baseColWidth="10" defaultColWidth="11.42578125" defaultRowHeight="15.75" x14ac:dyDescent="0.25"/>
  <cols>
    <col min="1" max="1" width="21.42578125" style="19" customWidth="1"/>
    <col min="2" max="2" width="15.7109375" style="19" customWidth="1"/>
    <col min="3" max="3" width="57.7109375" style="19" customWidth="1"/>
    <col min="4" max="4" width="12" style="19" customWidth="1"/>
    <col min="5" max="16384" width="11.42578125" style="19"/>
  </cols>
  <sheetData>
    <row r="1" spans="1:7" s="194" customFormat="1" ht="15.75" customHeight="1" x14ac:dyDescent="0.25">
      <c r="B1" s="195"/>
      <c r="F1" s="195"/>
    </row>
    <row r="2" spans="1:7" s="194" customFormat="1" ht="15.75" customHeight="1" x14ac:dyDescent="0.2">
      <c r="B2" s="195"/>
      <c r="C2" s="196" t="s">
        <v>262</v>
      </c>
    </row>
    <row r="3" spans="1:7" s="194" customFormat="1" ht="15.75" customHeight="1" x14ac:dyDescent="0.35">
      <c r="B3" s="195"/>
      <c r="C3" s="197"/>
      <c r="F3" s="195"/>
    </row>
    <row r="4" spans="1:7" s="194" customFormat="1" ht="15.75" customHeight="1" x14ac:dyDescent="0.2">
      <c r="B4" s="195"/>
      <c r="C4" s="196" t="s">
        <v>263</v>
      </c>
      <c r="F4" s="195"/>
    </row>
    <row r="5" spans="1:7" s="194" customFormat="1" ht="15.75" customHeight="1" x14ac:dyDescent="0.25">
      <c r="B5" s="195"/>
      <c r="C5" s="198"/>
      <c r="D5" s="195"/>
      <c r="E5" s="199"/>
      <c r="F5" s="195"/>
    </row>
    <row r="6" spans="1:7" x14ac:dyDescent="0.25">
      <c r="A6" s="1669" t="s">
        <v>3704</v>
      </c>
      <c r="B6" s="1669"/>
    </row>
    <row r="7" spans="1:7" ht="9" customHeight="1" x14ac:dyDescent="0.3">
      <c r="A7" s="809"/>
      <c r="B7" s="809"/>
    </row>
    <row r="8" spans="1:7" s="187" customFormat="1" ht="33" customHeight="1" x14ac:dyDescent="0.25">
      <c r="A8" s="1670" t="s">
        <v>3775</v>
      </c>
      <c r="B8" s="1670"/>
      <c r="C8" s="1670"/>
      <c r="D8" s="1670"/>
    </row>
    <row r="9" spans="1:7" s="187" customFormat="1" ht="21" customHeight="1" x14ac:dyDescent="0.3">
      <c r="A9" s="810"/>
      <c r="B9" s="810"/>
      <c r="C9" s="810"/>
      <c r="D9" s="810"/>
    </row>
    <row r="10" spans="1:7" ht="21" customHeight="1" x14ac:dyDescent="0.3"/>
    <row r="13" spans="1:7" ht="10.5" customHeight="1" x14ac:dyDescent="0.3"/>
    <row r="14" spans="1:7" ht="7.5" customHeight="1" thickBot="1" x14ac:dyDescent="0.35">
      <c r="B14" s="138"/>
      <c r="C14" s="138"/>
    </row>
    <row r="15" spans="1:7" s="21" customFormat="1" ht="22.5" customHeight="1" thickTop="1" thickBot="1" x14ac:dyDescent="0.3">
      <c r="B15" s="1671" t="s">
        <v>1751</v>
      </c>
      <c r="C15" s="1672"/>
      <c r="D15" s="1672"/>
      <c r="E15" s="1672"/>
      <c r="F15" s="1672"/>
      <c r="G15" s="1673"/>
    </row>
    <row r="16" spans="1:7" s="21" customFormat="1" ht="22.5" customHeight="1" thickTop="1" thickBot="1" x14ac:dyDescent="0.3">
      <c r="B16" s="1671" t="s">
        <v>1752</v>
      </c>
      <c r="C16" s="1672"/>
      <c r="D16" s="1672"/>
      <c r="E16" s="1672"/>
      <c r="F16" s="1672"/>
      <c r="G16" s="1673"/>
    </row>
    <row r="17" spans="2:7" ht="22.5" customHeight="1" thickTop="1" thickBot="1" x14ac:dyDescent="0.3">
      <c r="B17" s="1671" t="s">
        <v>3208</v>
      </c>
      <c r="C17" s="1672"/>
      <c r="D17" s="1672"/>
      <c r="E17" s="1672"/>
      <c r="F17" s="1672"/>
      <c r="G17" s="1673"/>
    </row>
    <row r="18" spans="2:7" ht="22.5" customHeight="1" thickTop="1" thickBot="1" x14ac:dyDescent="0.3">
      <c r="B18" s="1671" t="s">
        <v>3706</v>
      </c>
      <c r="C18" s="1672"/>
      <c r="D18" s="1672"/>
      <c r="E18" s="1672"/>
      <c r="F18" s="1672"/>
      <c r="G18" s="1673"/>
    </row>
    <row r="19" spans="2:7" ht="22.5" customHeight="1" thickTop="1" thickBot="1" x14ac:dyDescent="0.3">
      <c r="B19" s="1671" t="s">
        <v>3668</v>
      </c>
      <c r="C19" s="1672"/>
      <c r="D19" s="1672"/>
      <c r="E19" s="1672"/>
      <c r="F19" s="1672"/>
      <c r="G19" s="1673"/>
    </row>
    <row r="20" spans="2:7" ht="22.5" customHeight="1" thickTop="1" thickBot="1" x14ac:dyDescent="0.3">
      <c r="B20" s="1671" t="s">
        <v>3669</v>
      </c>
      <c r="C20" s="1672"/>
      <c r="D20" s="1672"/>
      <c r="E20" s="1672"/>
      <c r="F20" s="1672"/>
      <c r="G20" s="1673"/>
    </row>
    <row r="21" spans="2:7" ht="16.149999999999999" thickTop="1" x14ac:dyDescent="0.3"/>
  </sheetData>
  <mergeCells count="8">
    <mergeCell ref="A6:B6"/>
    <mergeCell ref="A8:D8"/>
    <mergeCell ref="B18:G18"/>
    <mergeCell ref="B19:G19"/>
    <mergeCell ref="B20:G20"/>
    <mergeCell ref="B17:G17"/>
    <mergeCell ref="B16:G16"/>
    <mergeCell ref="B15:G15"/>
  </mergeCells>
  <hyperlinks>
    <hyperlink ref="B15" location="'Población por Región de Planifi'!A1" display="Población por región de planificación"/>
    <hyperlink ref="B16" location="'Tamaño promedio del hogar'!A1" display="Tamaño promedio del hogar por región de planificación"/>
    <hyperlink ref="B17" location="'Regiones climáticas'!A1" display="Mapa de regiones climáticas"/>
    <hyperlink ref="A6" location="'Indice de Contenido'!A1" display="Regresar"/>
    <hyperlink ref="B18" location="'Otro tipo abast Agua'!A1" display="Otro tipo de abastecimiento de agua potable "/>
    <hyperlink ref="B19" location="'Pobla red public Sin Trat AR'!A1" display="Población residente nacional conectada a Red pública de alcantarillado Sin tratamiento"/>
    <hyperlink ref="B20" location="'Pobla SinTrat AR'!A1" display="Población residente nacional que no se beneficia de ningún tratamiento de aguas residuales"/>
    <hyperlink ref="B18:G18" location="'Pobla autoabast'!A1" display="Población con autoabastecimiento de agua "/>
    <hyperlink ref="B19:G19" location="'Pobla red public Sin Trat AR'!A1" display="Población  nacional conectada a red pública de alcantarillado para aguas residuales, sin tratamiento"/>
    <hyperlink ref="B20:G20" location="'Pobla SinTrat AR'!A1" display="Población nacional sin tratamiento de aguas residuales"/>
  </hyperlinks>
  <pageMargins left="0.7" right="0.7" top="0.75" bottom="0.75" header="0.3" footer="0.3"/>
  <pageSetup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A1:AF17"/>
  <sheetViews>
    <sheetView showGridLines="0" zoomScale="90" zoomScaleNormal="90" workbookViewId="0">
      <selection activeCell="E24" sqref="E24"/>
    </sheetView>
  </sheetViews>
  <sheetFormatPr baseColWidth="10" defaultColWidth="11.42578125" defaultRowHeight="15" x14ac:dyDescent="0.25"/>
  <cols>
    <col min="1" max="1" width="11.42578125" style="17"/>
    <col min="2" max="2" width="14" style="17" customWidth="1"/>
    <col min="3" max="7" width="12" style="17" customWidth="1"/>
    <col min="8" max="11" width="11.42578125" style="17"/>
    <col min="12" max="12" width="13.28515625" style="17" customWidth="1"/>
    <col min="13" max="16384" width="11.42578125" style="17"/>
  </cols>
  <sheetData>
    <row r="1" spans="1:32" ht="15.6" x14ac:dyDescent="0.3">
      <c r="A1" s="23" t="s">
        <v>32</v>
      </c>
      <c r="B1" s="344"/>
      <c r="C1" s="344"/>
      <c r="D1" s="344"/>
      <c r="E1" s="344"/>
      <c r="F1" s="349"/>
      <c r="G1" s="1374" t="s">
        <v>61</v>
      </c>
      <c r="H1" s="1374"/>
      <c r="I1" s="344"/>
      <c r="J1" s="344"/>
      <c r="K1" s="344"/>
      <c r="L1" s="344"/>
      <c r="M1" s="344"/>
      <c r="N1" s="344"/>
      <c r="O1" s="344"/>
      <c r="P1" s="344"/>
      <c r="Q1" s="344"/>
      <c r="R1" s="344"/>
      <c r="S1" s="344"/>
      <c r="T1" s="344"/>
      <c r="U1" s="344"/>
      <c r="V1" s="344"/>
      <c r="W1" s="344"/>
      <c r="X1" s="344"/>
      <c r="Y1" s="344"/>
      <c r="Z1" s="344"/>
      <c r="AA1" s="344"/>
      <c r="AB1" s="344"/>
      <c r="AC1" s="344"/>
    </row>
    <row r="2" spans="1:32" ht="15.75" x14ac:dyDescent="0.25">
      <c r="A2" s="349"/>
      <c r="B2" s="348" t="s">
        <v>1535</v>
      </c>
      <c r="C2" s="344"/>
      <c r="D2" s="344"/>
      <c r="E2" s="344"/>
      <c r="F2" s="344"/>
      <c r="G2" s="344"/>
      <c r="H2" s="344"/>
      <c r="I2" s="344"/>
      <c r="J2" s="344"/>
      <c r="K2" s="344"/>
      <c r="L2" s="344"/>
      <c r="M2" s="344"/>
      <c r="N2" s="344"/>
      <c r="O2" s="344"/>
      <c r="P2" s="344"/>
      <c r="Q2" s="344"/>
      <c r="R2" s="344"/>
      <c r="S2" s="344"/>
      <c r="T2" s="344"/>
      <c r="U2" s="344"/>
      <c r="V2" s="344"/>
      <c r="W2" s="344"/>
      <c r="X2" s="344"/>
      <c r="Y2" s="344"/>
      <c r="Z2" s="344"/>
      <c r="AA2" s="344"/>
      <c r="AB2" s="344"/>
      <c r="AC2" s="344"/>
    </row>
    <row r="3" spans="1:32" ht="14.45" x14ac:dyDescent="0.3">
      <c r="A3" s="344"/>
      <c r="B3" s="383" t="s">
        <v>1718</v>
      </c>
      <c r="C3" s="344"/>
      <c r="D3" s="344"/>
      <c r="E3" s="344"/>
      <c r="F3" s="344"/>
      <c r="G3" s="344"/>
      <c r="H3" s="344"/>
      <c r="I3" s="344"/>
      <c r="J3" s="344"/>
      <c r="K3" s="344"/>
      <c r="L3" s="344"/>
      <c r="M3" s="344"/>
      <c r="N3" s="344"/>
      <c r="O3" s="344"/>
      <c r="P3" s="344"/>
      <c r="Q3" s="344"/>
      <c r="R3" s="344"/>
      <c r="S3" s="344"/>
      <c r="T3" s="344"/>
      <c r="U3" s="344"/>
      <c r="V3" s="344"/>
      <c r="W3" s="344"/>
      <c r="X3" s="344"/>
      <c r="Y3" s="344"/>
      <c r="Z3" s="344"/>
      <c r="AA3" s="344"/>
      <c r="AB3" s="344"/>
      <c r="AC3" s="344"/>
    </row>
    <row r="5" spans="1:32" x14ac:dyDescent="0.25">
      <c r="A5" s="344"/>
      <c r="B5" s="347" t="s">
        <v>4107</v>
      </c>
      <c r="C5" s="346"/>
      <c r="D5" s="346"/>
      <c r="E5" s="346"/>
      <c r="F5" s="345"/>
      <c r="G5" s="345"/>
      <c r="H5" s="345"/>
      <c r="I5" s="345"/>
      <c r="J5" s="345"/>
      <c r="K5" s="345"/>
      <c r="L5" s="345"/>
      <c r="M5" s="345"/>
      <c r="N5" s="345"/>
      <c r="O5" s="345"/>
      <c r="P5" s="345"/>
      <c r="Q5" s="345"/>
      <c r="R5" s="345"/>
      <c r="S5" s="345"/>
      <c r="T5" s="345"/>
      <c r="U5" s="345"/>
      <c r="V5" s="345"/>
      <c r="W5" s="345"/>
      <c r="X5" s="345"/>
      <c r="Y5" s="345"/>
      <c r="Z5" s="345"/>
      <c r="AA5" s="344"/>
      <c r="AB5" s="344"/>
      <c r="AC5" s="344"/>
    </row>
    <row r="6" spans="1:32" ht="14.45" x14ac:dyDescent="0.3">
      <c r="A6" s="344"/>
      <c r="B6" s="891" t="s">
        <v>3808</v>
      </c>
      <c r="C6" s="346"/>
      <c r="D6" s="346"/>
      <c r="E6" s="346"/>
      <c r="F6" s="345"/>
      <c r="G6" s="345"/>
      <c r="H6" s="345"/>
      <c r="I6" s="345"/>
      <c r="J6" s="345"/>
      <c r="K6" s="345"/>
      <c r="L6" s="345"/>
      <c r="M6" s="345"/>
      <c r="N6" s="345"/>
      <c r="O6" s="345"/>
      <c r="P6" s="345"/>
      <c r="Q6" s="345"/>
      <c r="R6" s="345"/>
      <c r="S6" s="345"/>
      <c r="T6" s="345"/>
      <c r="U6" s="345"/>
      <c r="V6" s="345"/>
      <c r="W6" s="345"/>
      <c r="X6" s="345"/>
      <c r="Y6" s="345"/>
      <c r="Z6" s="345"/>
      <c r="AA6" s="344"/>
      <c r="AB6" s="344"/>
      <c r="AC6" s="344"/>
    </row>
    <row r="7" spans="1:32" x14ac:dyDescent="0.25">
      <c r="B7" s="1674" t="s">
        <v>1516</v>
      </c>
      <c r="C7" s="1643">
        <v>2010</v>
      </c>
      <c r="D7" s="1644"/>
      <c r="E7" s="1644"/>
      <c r="F7" s="1643">
        <v>2011</v>
      </c>
      <c r="G7" s="1644"/>
      <c r="H7" s="1644"/>
      <c r="I7" s="1643">
        <v>2012</v>
      </c>
      <c r="J7" s="1644"/>
      <c r="K7" s="1644"/>
      <c r="L7" s="1643">
        <v>2013</v>
      </c>
      <c r="M7" s="1644"/>
      <c r="N7" s="1644"/>
      <c r="O7" s="1643">
        <v>2014</v>
      </c>
      <c r="P7" s="1644"/>
      <c r="Q7" s="1644"/>
      <c r="R7" s="1643">
        <v>2015</v>
      </c>
      <c r="S7" s="1644"/>
      <c r="T7" s="1644"/>
      <c r="U7" s="1643">
        <v>2016</v>
      </c>
      <c r="V7" s="1644"/>
      <c r="W7" s="1644"/>
      <c r="X7" s="1643">
        <v>2017</v>
      </c>
      <c r="Y7" s="1644"/>
      <c r="Z7" s="1644"/>
      <c r="AA7" s="1643">
        <v>2018</v>
      </c>
      <c r="AB7" s="1644"/>
      <c r="AC7" s="1644"/>
      <c r="AD7" s="1643">
        <v>2019</v>
      </c>
      <c r="AE7" s="1644"/>
      <c r="AF7" s="1644"/>
    </row>
    <row r="8" spans="1:32" x14ac:dyDescent="0.25">
      <c r="B8" s="1642"/>
      <c r="C8" s="1187" t="s">
        <v>1512</v>
      </c>
      <c r="D8" s="1187" t="s">
        <v>1513</v>
      </c>
      <c r="E8" s="1188" t="s">
        <v>1</v>
      </c>
      <c r="F8" s="1187" t="s">
        <v>1512</v>
      </c>
      <c r="G8" s="1187" t="s">
        <v>1513</v>
      </c>
      <c r="H8" s="1188" t="s">
        <v>1</v>
      </c>
      <c r="I8" s="1187" t="s">
        <v>1512</v>
      </c>
      <c r="J8" s="1187" t="s">
        <v>1513</v>
      </c>
      <c r="K8" s="1188" t="s">
        <v>1</v>
      </c>
      <c r="L8" s="1187" t="s">
        <v>1512</v>
      </c>
      <c r="M8" s="1187" t="s">
        <v>1513</v>
      </c>
      <c r="N8" s="1188" t="s">
        <v>1</v>
      </c>
      <c r="O8" s="1187" t="s">
        <v>1512</v>
      </c>
      <c r="P8" s="1187" t="s">
        <v>1513</v>
      </c>
      <c r="Q8" s="1188" t="s">
        <v>1</v>
      </c>
      <c r="R8" s="1187" t="s">
        <v>1512</v>
      </c>
      <c r="S8" s="1187" t="s">
        <v>1513</v>
      </c>
      <c r="T8" s="1188" t="s">
        <v>1</v>
      </c>
      <c r="U8" s="1187" t="s">
        <v>1512</v>
      </c>
      <c r="V8" s="1187" t="s">
        <v>1513</v>
      </c>
      <c r="W8" s="1188" t="s">
        <v>1</v>
      </c>
      <c r="X8" s="1187" t="s">
        <v>1512</v>
      </c>
      <c r="Y8" s="1187" t="s">
        <v>1513</v>
      </c>
      <c r="Z8" s="1188" t="s">
        <v>1</v>
      </c>
      <c r="AA8" s="1187" t="s">
        <v>1512</v>
      </c>
      <c r="AB8" s="1187" t="s">
        <v>1513</v>
      </c>
      <c r="AC8" s="1188" t="s">
        <v>1</v>
      </c>
      <c r="AD8" s="1187" t="s">
        <v>1512</v>
      </c>
      <c r="AE8" s="1187" t="s">
        <v>1513</v>
      </c>
      <c r="AF8" s="1188" t="s">
        <v>1</v>
      </c>
    </row>
    <row r="9" spans="1:32" ht="14.45" x14ac:dyDescent="0.3">
      <c r="B9" s="1189" t="s">
        <v>1517</v>
      </c>
      <c r="C9" s="1219">
        <v>1372180</v>
      </c>
      <c r="D9" s="1219">
        <v>1471176</v>
      </c>
      <c r="E9" s="1219">
        <v>2843356</v>
      </c>
      <c r="F9" s="1219">
        <v>1383293</v>
      </c>
      <c r="G9" s="1219">
        <v>1490994</v>
      </c>
      <c r="H9" s="1219">
        <v>2874287</v>
      </c>
      <c r="I9" s="1219">
        <v>1402429</v>
      </c>
      <c r="J9" s="1219">
        <v>1505105</v>
      </c>
      <c r="K9" s="1219">
        <v>2907534</v>
      </c>
      <c r="L9" s="1219">
        <v>1400946</v>
      </c>
      <c r="M9" s="1219">
        <v>1540774</v>
      </c>
      <c r="N9" s="1219">
        <v>2941720</v>
      </c>
      <c r="O9" s="1219">
        <v>1434287</v>
      </c>
      <c r="P9" s="1219">
        <v>1541194</v>
      </c>
      <c r="Q9" s="1219">
        <v>2975481</v>
      </c>
      <c r="R9" s="1219">
        <v>1443965</v>
      </c>
      <c r="S9" s="1219">
        <v>1565759</v>
      </c>
      <c r="T9" s="1219">
        <v>3009724</v>
      </c>
      <c r="U9" s="1219">
        <v>1460795</v>
      </c>
      <c r="V9" s="1219">
        <v>1580129</v>
      </c>
      <c r="W9" s="1219">
        <v>3040924</v>
      </c>
      <c r="X9" s="1219">
        <v>1483193</v>
      </c>
      <c r="Y9" s="1219">
        <v>1589666</v>
      </c>
      <c r="Z9" s="1219">
        <v>3072859</v>
      </c>
      <c r="AA9" s="1219">
        <v>1494120</v>
      </c>
      <c r="AB9" s="1219">
        <v>1608667</v>
      </c>
      <c r="AC9" s="1219">
        <v>3102787</v>
      </c>
      <c r="AD9" s="1219">
        <v>1504211</v>
      </c>
      <c r="AE9" s="1219">
        <v>1630210</v>
      </c>
      <c r="AF9" s="1219">
        <v>3134421</v>
      </c>
    </row>
    <row r="10" spans="1:32" ht="14.45" x14ac:dyDescent="0.3">
      <c r="B10" s="1189" t="s">
        <v>1518</v>
      </c>
      <c r="C10" s="1219">
        <v>165846</v>
      </c>
      <c r="D10" s="1219">
        <v>172411</v>
      </c>
      <c r="E10" s="1219">
        <v>338257</v>
      </c>
      <c r="F10" s="1219">
        <v>170405</v>
      </c>
      <c r="G10" s="1219">
        <v>172005</v>
      </c>
      <c r="H10" s="1219">
        <v>342410</v>
      </c>
      <c r="I10" s="1219">
        <v>171353</v>
      </c>
      <c r="J10" s="1219">
        <v>177458</v>
      </c>
      <c r="K10" s="1219">
        <v>348811</v>
      </c>
      <c r="L10" s="1219">
        <v>176115</v>
      </c>
      <c r="M10" s="1219">
        <v>178063</v>
      </c>
      <c r="N10" s="1219">
        <v>354178</v>
      </c>
      <c r="O10" s="1219">
        <v>175008</v>
      </c>
      <c r="P10" s="1219">
        <v>184363</v>
      </c>
      <c r="Q10" s="1219">
        <v>359371</v>
      </c>
      <c r="R10" s="1219">
        <v>180286</v>
      </c>
      <c r="S10" s="1219">
        <v>185619</v>
      </c>
      <c r="T10" s="1219">
        <v>365905</v>
      </c>
      <c r="U10" s="1219">
        <v>185473</v>
      </c>
      <c r="V10" s="1219">
        <v>186173</v>
      </c>
      <c r="W10" s="1219">
        <v>371646</v>
      </c>
      <c r="X10" s="1219">
        <v>184324</v>
      </c>
      <c r="Y10" s="1219">
        <v>192917</v>
      </c>
      <c r="Z10" s="1219">
        <v>377241</v>
      </c>
      <c r="AA10" s="1219">
        <v>190260</v>
      </c>
      <c r="AB10" s="1219">
        <v>192653</v>
      </c>
      <c r="AC10" s="1219">
        <v>382913</v>
      </c>
      <c r="AD10" s="1219">
        <v>193701</v>
      </c>
      <c r="AE10" s="1219">
        <v>194961</v>
      </c>
      <c r="AF10" s="1219">
        <v>388662</v>
      </c>
    </row>
    <row r="11" spans="1:32" x14ac:dyDescent="0.25">
      <c r="B11" s="1189" t="s">
        <v>1519</v>
      </c>
      <c r="C11" s="1219">
        <v>125678</v>
      </c>
      <c r="D11" s="1219">
        <v>131340</v>
      </c>
      <c r="E11" s="1219">
        <v>257018</v>
      </c>
      <c r="F11" s="1219">
        <v>129682</v>
      </c>
      <c r="G11" s="1219">
        <v>131568</v>
      </c>
      <c r="H11" s="1219">
        <v>261250</v>
      </c>
      <c r="I11" s="1219">
        <v>132378</v>
      </c>
      <c r="J11" s="1219">
        <v>133589</v>
      </c>
      <c r="K11" s="1219">
        <v>265967</v>
      </c>
      <c r="L11" s="1219">
        <v>131477</v>
      </c>
      <c r="M11" s="1219">
        <v>139599</v>
      </c>
      <c r="N11" s="1219">
        <v>271076</v>
      </c>
      <c r="O11" s="1219">
        <v>133114</v>
      </c>
      <c r="P11" s="1219">
        <v>142369</v>
      </c>
      <c r="Q11" s="1219">
        <v>275483</v>
      </c>
      <c r="R11" s="1219">
        <v>139970</v>
      </c>
      <c r="S11" s="1219">
        <v>140154</v>
      </c>
      <c r="T11" s="1219">
        <v>280124</v>
      </c>
      <c r="U11" s="1219">
        <v>139137</v>
      </c>
      <c r="V11" s="1219">
        <v>145477</v>
      </c>
      <c r="W11" s="1219">
        <v>284614</v>
      </c>
      <c r="X11" s="1219">
        <v>143693</v>
      </c>
      <c r="Y11" s="1219">
        <v>145407</v>
      </c>
      <c r="Z11" s="1219">
        <v>289100</v>
      </c>
      <c r="AA11" s="1219">
        <v>146094</v>
      </c>
      <c r="AB11" s="1219">
        <v>147714</v>
      </c>
      <c r="AC11" s="1219">
        <v>293808</v>
      </c>
      <c r="AD11" s="1219">
        <v>149265</v>
      </c>
      <c r="AE11" s="1219">
        <v>148842</v>
      </c>
      <c r="AF11" s="1219">
        <v>298107</v>
      </c>
    </row>
    <row r="12" spans="1:32" ht="14.45" x14ac:dyDescent="0.3">
      <c r="B12" s="1189" t="s">
        <v>1520</v>
      </c>
      <c r="C12" s="1219">
        <v>171280</v>
      </c>
      <c r="D12" s="1219">
        <v>175029</v>
      </c>
      <c r="E12" s="1219">
        <v>346309</v>
      </c>
      <c r="F12" s="1219">
        <v>172751</v>
      </c>
      <c r="G12" s="1219">
        <v>174319</v>
      </c>
      <c r="H12" s="1219">
        <v>347070</v>
      </c>
      <c r="I12" s="1219">
        <v>173439</v>
      </c>
      <c r="J12" s="1219">
        <v>176757</v>
      </c>
      <c r="K12" s="1219">
        <v>350196</v>
      </c>
      <c r="L12" s="1219">
        <v>177502</v>
      </c>
      <c r="M12" s="1219">
        <v>175334</v>
      </c>
      <c r="N12" s="1219">
        <v>352836</v>
      </c>
      <c r="O12" s="1219">
        <v>177784</v>
      </c>
      <c r="P12" s="1219">
        <v>178735</v>
      </c>
      <c r="Q12" s="1219">
        <v>356519</v>
      </c>
      <c r="R12" s="1219">
        <v>178271</v>
      </c>
      <c r="S12" s="1219">
        <v>180606</v>
      </c>
      <c r="T12" s="1219">
        <v>358877</v>
      </c>
      <c r="U12" s="1219">
        <v>176010</v>
      </c>
      <c r="V12" s="1219">
        <v>184822</v>
      </c>
      <c r="W12" s="1219">
        <v>360832</v>
      </c>
      <c r="X12" s="1219">
        <v>175927</v>
      </c>
      <c r="Y12" s="1219">
        <v>187859</v>
      </c>
      <c r="Z12" s="1219">
        <v>363786</v>
      </c>
      <c r="AA12" s="1219">
        <v>175540</v>
      </c>
      <c r="AB12" s="1219">
        <v>190874</v>
      </c>
      <c r="AC12" s="1219">
        <v>366414</v>
      </c>
      <c r="AD12" s="1219">
        <v>176429</v>
      </c>
      <c r="AE12" s="1219">
        <v>191867</v>
      </c>
      <c r="AF12" s="1219">
        <v>368296</v>
      </c>
    </row>
    <row r="13" spans="1:32" ht="14.45" x14ac:dyDescent="0.3">
      <c r="B13" s="1189" t="s">
        <v>1521</v>
      </c>
      <c r="C13" s="1219">
        <v>197367</v>
      </c>
      <c r="D13" s="1219">
        <v>207933</v>
      </c>
      <c r="E13" s="1219">
        <v>405300</v>
      </c>
      <c r="F13" s="1219">
        <v>204020</v>
      </c>
      <c r="G13" s="1219">
        <v>207831</v>
      </c>
      <c r="H13" s="1219">
        <v>411851</v>
      </c>
      <c r="I13" s="1219">
        <v>204047</v>
      </c>
      <c r="J13" s="1219">
        <v>212393</v>
      </c>
      <c r="K13" s="1219">
        <v>416440</v>
      </c>
      <c r="L13" s="1219">
        <v>205728</v>
      </c>
      <c r="M13" s="1219">
        <v>216985</v>
      </c>
      <c r="N13" s="1219">
        <v>422713</v>
      </c>
      <c r="O13" s="1219">
        <v>215244</v>
      </c>
      <c r="P13" s="1219">
        <v>212889</v>
      </c>
      <c r="Q13" s="1219">
        <v>428133</v>
      </c>
      <c r="R13" s="1219">
        <v>215831</v>
      </c>
      <c r="S13" s="1219">
        <v>218052</v>
      </c>
      <c r="T13" s="1219">
        <v>433883</v>
      </c>
      <c r="U13" s="1219">
        <v>215463</v>
      </c>
      <c r="V13" s="1219">
        <v>223623</v>
      </c>
      <c r="W13" s="1219">
        <v>439086</v>
      </c>
      <c r="X13" s="1219">
        <v>219327</v>
      </c>
      <c r="Y13" s="1219">
        <v>224810</v>
      </c>
      <c r="Z13" s="1219">
        <v>444137</v>
      </c>
      <c r="AA13" s="1219">
        <v>224592</v>
      </c>
      <c r="AB13" s="1219">
        <v>225666</v>
      </c>
      <c r="AC13" s="1219">
        <v>450258</v>
      </c>
      <c r="AD13" s="1219">
        <v>222660</v>
      </c>
      <c r="AE13" s="1219">
        <v>232484</v>
      </c>
      <c r="AF13" s="1219">
        <v>455144</v>
      </c>
    </row>
    <row r="14" spans="1:32" ht="14.45" x14ac:dyDescent="0.3">
      <c r="B14" s="1189" t="s">
        <v>1522</v>
      </c>
      <c r="C14" s="1219">
        <v>174175</v>
      </c>
      <c r="D14" s="1219">
        <v>173892</v>
      </c>
      <c r="E14" s="1219">
        <v>348067</v>
      </c>
      <c r="F14" s="1219">
        <v>178464</v>
      </c>
      <c r="G14" s="1219">
        <v>177014</v>
      </c>
      <c r="H14" s="1219">
        <v>355478</v>
      </c>
      <c r="I14" s="1219">
        <v>182574</v>
      </c>
      <c r="J14" s="1219">
        <v>179644</v>
      </c>
      <c r="K14" s="1219">
        <v>362218</v>
      </c>
      <c r="L14" s="1219">
        <v>184940</v>
      </c>
      <c r="M14" s="1219">
        <v>184523</v>
      </c>
      <c r="N14" s="1219">
        <v>369463</v>
      </c>
      <c r="O14" s="1219">
        <v>190001</v>
      </c>
      <c r="P14" s="1219">
        <v>187110</v>
      </c>
      <c r="Q14" s="1219">
        <v>377111</v>
      </c>
      <c r="R14" s="1219">
        <v>191900</v>
      </c>
      <c r="S14" s="1219">
        <v>193339</v>
      </c>
      <c r="T14" s="1219">
        <v>385239</v>
      </c>
      <c r="U14" s="1219">
        <v>196653</v>
      </c>
      <c r="V14" s="1219">
        <v>196007</v>
      </c>
      <c r="W14" s="1219">
        <v>392660</v>
      </c>
      <c r="X14" s="1219">
        <v>199172</v>
      </c>
      <c r="Y14" s="1219">
        <v>200405</v>
      </c>
      <c r="Z14" s="1219">
        <v>399577</v>
      </c>
      <c r="AA14" s="1219">
        <v>201377</v>
      </c>
      <c r="AB14" s="1219">
        <v>206116</v>
      </c>
      <c r="AC14" s="1219">
        <v>407493</v>
      </c>
      <c r="AD14" s="1219">
        <v>205975</v>
      </c>
      <c r="AE14" s="1219">
        <v>209125</v>
      </c>
      <c r="AF14" s="1219">
        <v>415100</v>
      </c>
    </row>
    <row r="15" spans="1:32" ht="14.45" x14ac:dyDescent="0.3">
      <c r="B15" s="1220" t="s">
        <v>93</v>
      </c>
      <c r="C15" s="1221">
        <v>2206526</v>
      </c>
      <c r="D15" s="1221">
        <v>2331781</v>
      </c>
      <c r="E15" s="1221">
        <v>4538307</v>
      </c>
      <c r="F15" s="1221">
        <v>2238615</v>
      </c>
      <c r="G15" s="1221">
        <v>2353731</v>
      </c>
      <c r="H15" s="1221">
        <v>4592346</v>
      </c>
      <c r="I15" s="1221">
        <v>2266220</v>
      </c>
      <c r="J15" s="1221">
        <v>2384946</v>
      </c>
      <c r="K15" s="1221">
        <v>4651166</v>
      </c>
      <c r="L15" s="1221">
        <v>2276708</v>
      </c>
      <c r="M15" s="1221">
        <v>2435278</v>
      </c>
      <c r="N15" s="1221">
        <v>4711986</v>
      </c>
      <c r="O15" s="1221">
        <v>2325438</v>
      </c>
      <c r="P15" s="1221">
        <v>2446660</v>
      </c>
      <c r="Q15" s="1221">
        <v>4772098</v>
      </c>
      <c r="R15" s="1221">
        <v>2350223</v>
      </c>
      <c r="S15" s="1221">
        <v>2483529</v>
      </c>
      <c r="T15" s="1221">
        <v>4833752</v>
      </c>
      <c r="U15" s="1221">
        <v>2373531</v>
      </c>
      <c r="V15" s="1221">
        <v>2516231</v>
      </c>
      <c r="W15" s="1221">
        <v>4889762</v>
      </c>
      <c r="X15" s="1221">
        <v>2405636</v>
      </c>
      <c r="Y15" s="1221">
        <v>2541064</v>
      </c>
      <c r="Z15" s="1221">
        <v>4946700</v>
      </c>
      <c r="AA15" s="1221">
        <v>2431983</v>
      </c>
      <c r="AB15" s="1221">
        <v>2571690</v>
      </c>
      <c r="AC15" s="1221">
        <v>5003673</v>
      </c>
      <c r="AD15" s="1221">
        <v>2452241</v>
      </c>
      <c r="AE15" s="1221">
        <v>2607489</v>
      </c>
      <c r="AF15" s="1221">
        <v>5059730</v>
      </c>
    </row>
    <row r="16" spans="1:32" ht="14.45" x14ac:dyDescent="0.3">
      <c r="B16" s="352" t="s">
        <v>4105</v>
      </c>
      <c r="C16" s="352"/>
      <c r="D16" s="352"/>
      <c r="E16" s="352"/>
      <c r="F16" s="352"/>
      <c r="G16" s="352"/>
      <c r="H16" s="352"/>
      <c r="I16" s="352"/>
      <c r="J16" s="352"/>
      <c r="K16" s="352"/>
      <c r="L16" s="352"/>
      <c r="M16" s="352"/>
      <c r="N16" s="352"/>
      <c r="O16" s="352"/>
      <c r="P16" s="352"/>
      <c r="Q16" s="352"/>
      <c r="R16" s="352"/>
      <c r="S16" s="352"/>
      <c r="T16" s="352"/>
      <c r="U16" s="352"/>
      <c r="V16" s="352"/>
      <c r="W16" s="352"/>
      <c r="X16" s="352"/>
      <c r="Y16" s="352"/>
      <c r="Z16" s="1008"/>
      <c r="AA16" s="1008"/>
      <c r="AB16" s="1008"/>
      <c r="AC16" s="1008"/>
      <c r="AD16" s="1008"/>
      <c r="AE16" s="1008"/>
      <c r="AF16" s="1008"/>
    </row>
    <row r="17" spans="2:32" ht="14.45" x14ac:dyDescent="0.3">
      <c r="B17" s="352"/>
      <c r="C17" s="352"/>
      <c r="D17" s="352"/>
      <c r="E17" s="352"/>
      <c r="F17" s="352"/>
      <c r="G17" s="352"/>
      <c r="H17" s="352"/>
      <c r="I17" s="352"/>
      <c r="J17" s="352"/>
      <c r="K17" s="352"/>
      <c r="L17" s="352"/>
      <c r="M17" s="352"/>
      <c r="N17" s="352"/>
      <c r="O17" s="352"/>
      <c r="P17" s="352"/>
      <c r="Q17" s="352"/>
      <c r="R17" s="352"/>
      <c r="S17" s="352"/>
      <c r="T17" s="352"/>
      <c r="U17" s="352"/>
      <c r="V17" s="352"/>
      <c r="W17" s="352"/>
      <c r="X17" s="352"/>
      <c r="Y17" s="352"/>
      <c r="Z17" s="1008"/>
      <c r="AA17" s="1008"/>
      <c r="AB17" s="1008"/>
      <c r="AC17" s="1008"/>
      <c r="AD17" s="1008"/>
      <c r="AE17" s="1008"/>
      <c r="AF17" s="1008"/>
    </row>
  </sheetData>
  <mergeCells count="12">
    <mergeCell ref="L7:N7"/>
    <mergeCell ref="AD7:AF7"/>
    <mergeCell ref="O7:Q7"/>
    <mergeCell ref="R7:T7"/>
    <mergeCell ref="U7:W7"/>
    <mergeCell ref="X7:Z7"/>
    <mergeCell ref="AA7:AC7"/>
    <mergeCell ref="G1:H1"/>
    <mergeCell ref="B7:B8"/>
    <mergeCell ref="C7:E7"/>
    <mergeCell ref="F7:H7"/>
    <mergeCell ref="I7:K7"/>
  </mergeCells>
  <hyperlinks>
    <hyperlink ref="A1" location="'Indice Complementarios'!A1" display="Regresar"/>
    <hyperlink ref="G1" location="M5.1.1.a!A1" display="Ver metadato población urbana "/>
  </hyperlink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7">
    <tabColor theme="8" tint="-0.499984740745262"/>
    <pageSetUpPr fitToPage="1"/>
  </sheetPr>
  <dimension ref="A1:L575"/>
  <sheetViews>
    <sheetView showGridLines="0" zoomScale="80" zoomScaleNormal="80" workbookViewId="0">
      <selection activeCell="E24" sqref="E24"/>
    </sheetView>
  </sheetViews>
  <sheetFormatPr baseColWidth="10" defaultColWidth="11.42578125" defaultRowHeight="15.75" x14ac:dyDescent="0.25"/>
  <cols>
    <col min="1" max="1" width="18.28515625" style="11" customWidth="1"/>
    <col min="2" max="2" width="30.28515625" style="11" customWidth="1"/>
    <col min="3" max="3" width="37.7109375" style="11" customWidth="1"/>
    <col min="4" max="4" width="34.28515625" style="11" customWidth="1"/>
    <col min="5" max="5" width="25.42578125" style="11" customWidth="1"/>
    <col min="6" max="6" width="24.7109375" style="11" customWidth="1"/>
    <col min="7" max="7" width="21.42578125" style="11" customWidth="1"/>
    <col min="8" max="8" width="16" style="11" customWidth="1"/>
    <col min="9" max="9" width="16.28515625" style="11" customWidth="1"/>
    <col min="10" max="10" width="21.7109375" style="11" customWidth="1"/>
    <col min="11" max="16384" width="11.42578125" style="11"/>
  </cols>
  <sheetData>
    <row r="1" spans="1:12" ht="15.6" x14ac:dyDescent="0.3">
      <c r="A1" s="23" t="s">
        <v>32</v>
      </c>
      <c r="B1" s="351"/>
      <c r="C1" s="351"/>
      <c r="D1" s="351"/>
      <c r="E1" s="351"/>
      <c r="F1" s="351"/>
      <c r="G1" s="351"/>
      <c r="H1" s="350"/>
      <c r="I1" s="350"/>
      <c r="J1" s="350"/>
      <c r="K1" s="350"/>
      <c r="L1" s="350"/>
    </row>
    <row r="2" spans="1:12" ht="42" customHeight="1" x14ac:dyDescent="0.25">
      <c r="A2" s="351"/>
      <c r="B2" s="351"/>
      <c r="C2" s="351"/>
      <c r="D2" s="351"/>
      <c r="E2" s="351"/>
      <c r="F2" s="381" t="s">
        <v>264</v>
      </c>
      <c r="G2" s="380"/>
      <c r="H2" s="350"/>
      <c r="I2" s="350"/>
      <c r="J2" s="350"/>
      <c r="K2" s="350"/>
      <c r="L2" s="350"/>
    </row>
    <row r="3" spans="1:12" ht="45.75" customHeight="1" x14ac:dyDescent="0.25">
      <c r="A3" s="351"/>
      <c r="B3" s="1554" t="s">
        <v>265</v>
      </c>
      <c r="C3" s="1554"/>
      <c r="D3" s="1554"/>
      <c r="E3" s="1554"/>
      <c r="F3" s="1554"/>
      <c r="G3" s="1554"/>
      <c r="H3" s="350"/>
      <c r="I3" s="350"/>
      <c r="J3" s="350"/>
      <c r="K3" s="350"/>
      <c r="L3" s="350"/>
    </row>
    <row r="4" spans="1:12" ht="15.6" x14ac:dyDescent="0.3">
      <c r="A4" s="351"/>
      <c r="B4" s="1555" t="s">
        <v>266</v>
      </c>
      <c r="C4" s="1555"/>
      <c r="D4" s="1555"/>
      <c r="E4" s="1555"/>
      <c r="F4" s="1555"/>
      <c r="G4" s="1555"/>
      <c r="H4" s="350"/>
      <c r="I4" s="350"/>
      <c r="J4" s="350"/>
      <c r="K4" s="350"/>
      <c r="L4" s="350"/>
    </row>
    <row r="5" spans="1:12" ht="15.6" x14ac:dyDescent="0.3">
      <c r="A5" s="351"/>
      <c r="B5" s="1556"/>
      <c r="C5" s="1556"/>
      <c r="D5" s="1556"/>
      <c r="E5" s="351"/>
      <c r="F5" s="379"/>
      <c r="G5" s="379"/>
      <c r="H5" s="350"/>
      <c r="I5" s="350"/>
      <c r="J5" s="350"/>
      <c r="K5" s="350"/>
      <c r="L5" s="350"/>
    </row>
    <row r="6" spans="1:12" x14ac:dyDescent="0.25">
      <c r="A6" s="351"/>
      <c r="B6" s="1557" t="s">
        <v>267</v>
      </c>
      <c r="C6" s="1557"/>
      <c r="D6" s="1557"/>
      <c r="E6" s="1557"/>
      <c r="F6" s="1557"/>
      <c r="G6" s="1557"/>
      <c r="H6" s="350"/>
      <c r="I6" s="350"/>
      <c r="J6" s="350"/>
      <c r="K6" s="350"/>
      <c r="L6" s="350"/>
    </row>
    <row r="7" spans="1:12" ht="15.6" x14ac:dyDescent="0.3">
      <c r="A7" s="351"/>
      <c r="B7" s="1556"/>
      <c r="C7" s="1556"/>
      <c r="D7" s="1556"/>
      <c r="E7" s="351"/>
      <c r="F7" s="379"/>
      <c r="G7" s="379"/>
      <c r="H7" s="350"/>
      <c r="I7" s="350"/>
      <c r="J7" s="350"/>
      <c r="K7" s="350"/>
      <c r="L7" s="350"/>
    </row>
    <row r="8" spans="1:12" x14ac:dyDescent="0.25">
      <c r="A8" s="351"/>
      <c r="B8" s="367" t="s">
        <v>268</v>
      </c>
      <c r="C8" s="1603" t="s">
        <v>269</v>
      </c>
      <c r="D8" s="1603"/>
      <c r="E8" s="1603"/>
      <c r="F8" s="1603"/>
      <c r="G8" s="1603"/>
      <c r="H8" s="350"/>
      <c r="I8" s="350"/>
      <c r="J8" s="350"/>
      <c r="K8" s="350"/>
      <c r="L8" s="350"/>
    </row>
    <row r="9" spans="1:12" ht="31.5" x14ac:dyDescent="0.25">
      <c r="A9" s="351"/>
      <c r="B9" s="367" t="s">
        <v>270</v>
      </c>
      <c r="C9" s="1605" t="s">
        <v>1753</v>
      </c>
      <c r="D9" s="1605"/>
      <c r="E9" s="1605"/>
      <c r="F9" s="1605"/>
      <c r="G9" s="1605"/>
      <c r="H9" s="350"/>
      <c r="I9" s="350"/>
      <c r="J9" s="350"/>
      <c r="K9" s="350"/>
      <c r="L9" s="350"/>
    </row>
    <row r="10" spans="1:12" ht="31.5" x14ac:dyDescent="0.25">
      <c r="A10" s="351"/>
      <c r="B10" s="1549" t="s">
        <v>271</v>
      </c>
      <c r="C10" s="378" t="s">
        <v>272</v>
      </c>
      <c r="D10" s="378" t="s">
        <v>273</v>
      </c>
      <c r="E10" s="378" t="s">
        <v>274</v>
      </c>
      <c r="F10" s="377" t="s">
        <v>275</v>
      </c>
      <c r="G10" s="377" t="s">
        <v>276</v>
      </c>
      <c r="H10" s="350"/>
      <c r="I10" s="350"/>
      <c r="J10" s="350"/>
      <c r="K10" s="350"/>
      <c r="L10" s="350"/>
    </row>
    <row r="11" spans="1:12" ht="36" customHeight="1" x14ac:dyDescent="0.25">
      <c r="A11" s="351"/>
      <c r="B11" s="1550"/>
      <c r="C11" s="376"/>
      <c r="D11" s="376"/>
      <c r="E11" s="376"/>
      <c r="F11" s="375"/>
      <c r="G11" s="375"/>
      <c r="H11" s="350"/>
      <c r="I11" s="350"/>
      <c r="J11" s="350"/>
      <c r="K11" s="350"/>
      <c r="L11" s="350"/>
    </row>
    <row r="12" spans="1:12" ht="17.25" customHeight="1" x14ac:dyDescent="0.25">
      <c r="A12" s="351"/>
      <c r="B12" s="1550"/>
      <c r="C12" s="376"/>
      <c r="D12" s="376"/>
      <c r="E12" s="376"/>
      <c r="F12" s="375" t="s">
        <v>282</v>
      </c>
      <c r="G12" s="375"/>
      <c r="H12" s="350"/>
      <c r="I12" s="350"/>
      <c r="J12" s="350"/>
      <c r="K12" s="350"/>
      <c r="L12" s="350"/>
    </row>
    <row r="13" spans="1:12" ht="17.25" customHeight="1" x14ac:dyDescent="0.25">
      <c r="A13" s="351"/>
      <c r="B13" s="1551"/>
      <c r="C13" s="376"/>
      <c r="D13" s="376"/>
      <c r="E13" s="376"/>
      <c r="F13" s="375" t="s">
        <v>282</v>
      </c>
      <c r="G13" s="375"/>
      <c r="H13" s="350"/>
      <c r="I13" s="350"/>
      <c r="J13" s="350"/>
      <c r="K13" s="350"/>
      <c r="L13" s="350"/>
    </row>
    <row r="14" spans="1:12" x14ac:dyDescent="0.25">
      <c r="A14" s="351"/>
      <c r="B14" s="374" t="s">
        <v>283</v>
      </c>
      <c r="C14" s="1603" t="s">
        <v>2</v>
      </c>
      <c r="D14" s="1603"/>
      <c r="E14" s="1603"/>
      <c r="F14" s="1603"/>
      <c r="G14" s="1603"/>
      <c r="H14" s="350"/>
      <c r="I14" s="350"/>
      <c r="J14" s="350"/>
      <c r="K14" s="350"/>
      <c r="L14" s="350"/>
    </row>
    <row r="15" spans="1:12" ht="84" customHeight="1" x14ac:dyDescent="0.25">
      <c r="A15" s="351"/>
      <c r="B15" s="367" t="s">
        <v>284</v>
      </c>
      <c r="C15" s="1605" t="s">
        <v>1754</v>
      </c>
      <c r="D15" s="1605"/>
      <c r="E15" s="1605"/>
      <c r="F15" s="1605"/>
      <c r="G15" s="1605"/>
      <c r="H15" s="350"/>
      <c r="I15" s="350"/>
      <c r="J15" s="350"/>
      <c r="K15" s="350"/>
      <c r="L15" s="350"/>
    </row>
    <row r="16" spans="1:12" x14ac:dyDescent="0.25">
      <c r="A16" s="351"/>
      <c r="B16" s="367" t="s">
        <v>285</v>
      </c>
      <c r="C16" s="1603"/>
      <c r="D16" s="1603"/>
      <c r="E16" s="1603"/>
      <c r="F16" s="1603"/>
      <c r="G16" s="1603"/>
      <c r="H16" s="350"/>
      <c r="I16" s="350"/>
      <c r="J16" s="350"/>
      <c r="K16" s="350"/>
      <c r="L16" s="350"/>
    </row>
    <row r="17" spans="1:12" ht="15.75" customHeight="1" x14ac:dyDescent="0.25">
      <c r="A17" s="350"/>
      <c r="B17" s="367" t="s">
        <v>286</v>
      </c>
      <c r="C17" s="1605" t="s">
        <v>287</v>
      </c>
      <c r="D17" s="1605"/>
      <c r="E17" s="1605"/>
      <c r="F17" s="1605"/>
      <c r="G17" s="1605"/>
      <c r="H17" s="351"/>
      <c r="I17" s="351"/>
      <c r="J17" s="350"/>
      <c r="K17" s="350"/>
      <c r="L17" s="350"/>
    </row>
    <row r="18" spans="1:12" x14ac:dyDescent="0.25">
      <c r="A18" s="350"/>
      <c r="B18" s="367" t="s">
        <v>288</v>
      </c>
      <c r="C18" s="1605" t="s">
        <v>1755</v>
      </c>
      <c r="D18" s="1605"/>
      <c r="E18" s="1605"/>
      <c r="F18" s="1605"/>
      <c r="G18" s="1605"/>
      <c r="H18" s="351"/>
      <c r="I18" s="351"/>
      <c r="J18" s="350"/>
      <c r="K18" s="350"/>
      <c r="L18" s="350"/>
    </row>
    <row r="19" spans="1:12" ht="36.75" customHeight="1" x14ac:dyDescent="0.25">
      <c r="A19" s="350"/>
      <c r="B19" s="367" t="s">
        <v>289</v>
      </c>
      <c r="C19" s="1605" t="s">
        <v>1756</v>
      </c>
      <c r="D19" s="1605"/>
      <c r="E19" s="1605"/>
      <c r="F19" s="1605"/>
      <c r="G19" s="1605"/>
      <c r="H19" s="351"/>
      <c r="I19" s="351"/>
      <c r="J19" s="350"/>
      <c r="K19" s="350"/>
      <c r="L19" s="350"/>
    </row>
    <row r="20" spans="1:12" x14ac:dyDescent="0.25">
      <c r="A20" s="350"/>
      <c r="B20" s="367" t="s">
        <v>290</v>
      </c>
      <c r="C20" s="1603"/>
      <c r="D20" s="1603"/>
      <c r="E20" s="1603"/>
      <c r="F20" s="1603"/>
      <c r="G20" s="1603"/>
      <c r="H20" s="351"/>
      <c r="I20" s="351"/>
      <c r="J20" s="350"/>
      <c r="K20" s="350"/>
      <c r="L20" s="350"/>
    </row>
    <row r="21" spans="1:12" ht="43.5" customHeight="1" x14ac:dyDescent="0.25">
      <c r="A21" s="350"/>
      <c r="B21" s="367" t="s">
        <v>291</v>
      </c>
      <c r="C21" s="373" t="s">
        <v>1757</v>
      </c>
      <c r="D21" s="372" t="s">
        <v>1758</v>
      </c>
      <c r="E21" s="1619" t="s">
        <v>292</v>
      </c>
      <c r="F21" s="1620"/>
      <c r="G21" s="1621"/>
      <c r="H21" s="351"/>
      <c r="I21" s="351"/>
      <c r="J21" s="350"/>
      <c r="K21" s="350"/>
      <c r="L21" s="350"/>
    </row>
    <row r="22" spans="1:12" ht="36.75" customHeight="1" x14ac:dyDescent="0.25">
      <c r="A22" s="350"/>
      <c r="B22" s="367" t="s">
        <v>293</v>
      </c>
      <c r="C22" s="1605" t="s">
        <v>1759</v>
      </c>
      <c r="D22" s="1605"/>
      <c r="E22" s="1605"/>
      <c r="F22" s="1605"/>
      <c r="G22" s="1605"/>
      <c r="H22" s="351"/>
      <c r="I22" s="351"/>
      <c r="J22" s="350"/>
      <c r="K22" s="350"/>
      <c r="L22" s="350"/>
    </row>
    <row r="23" spans="1:12" ht="21" customHeight="1" x14ac:dyDescent="0.25">
      <c r="A23" s="350"/>
      <c r="B23" s="367" t="s">
        <v>294</v>
      </c>
      <c r="C23" s="1605"/>
      <c r="D23" s="1605"/>
      <c r="E23" s="1605"/>
      <c r="F23" s="1605"/>
      <c r="G23" s="1605"/>
      <c r="H23" s="351"/>
      <c r="I23" s="351"/>
      <c r="J23" s="350"/>
      <c r="K23" s="350"/>
      <c r="L23" s="350"/>
    </row>
    <row r="24" spans="1:12" x14ac:dyDescent="0.25">
      <c r="A24" s="350"/>
      <c r="B24" s="1578"/>
      <c r="C24" s="1578"/>
      <c r="D24" s="1578"/>
      <c r="E24" s="359"/>
      <c r="F24" s="369"/>
      <c r="G24" s="369"/>
      <c r="H24" s="351"/>
      <c r="I24" s="351"/>
      <c r="J24" s="350"/>
      <c r="K24" s="350"/>
      <c r="L24" s="350"/>
    </row>
    <row r="25" spans="1:12" x14ac:dyDescent="0.25">
      <c r="A25" s="350"/>
      <c r="B25" s="1579" t="s">
        <v>295</v>
      </c>
      <c r="C25" s="1579"/>
      <c r="D25" s="1579"/>
      <c r="E25" s="1579"/>
      <c r="F25" s="1579"/>
      <c r="G25" s="1579"/>
      <c r="H25" s="351"/>
      <c r="I25" s="351"/>
      <c r="J25" s="350"/>
      <c r="K25" s="350"/>
      <c r="L25" s="350"/>
    </row>
    <row r="26" spans="1:12" x14ac:dyDescent="0.25">
      <c r="A26" s="350"/>
      <c r="B26" s="371"/>
      <c r="C26" s="371"/>
      <c r="D26" s="371"/>
      <c r="E26" s="359"/>
      <c r="F26" s="358"/>
      <c r="G26" s="358"/>
      <c r="H26" s="351"/>
      <c r="I26" s="353" t="s">
        <v>296</v>
      </c>
      <c r="J26" s="350"/>
      <c r="K26" s="350"/>
      <c r="L26" s="350"/>
    </row>
    <row r="27" spans="1:12" ht="15.75" customHeight="1" x14ac:dyDescent="0.25">
      <c r="A27" s="350"/>
      <c r="B27" s="367" t="s">
        <v>297</v>
      </c>
      <c r="C27" s="1603" t="s">
        <v>1760</v>
      </c>
      <c r="D27" s="1603"/>
      <c r="E27" s="1603"/>
      <c r="F27" s="1603"/>
      <c r="G27" s="1603"/>
      <c r="H27" s="351"/>
      <c r="I27" s="351"/>
      <c r="J27" s="350"/>
      <c r="K27" s="350"/>
      <c r="L27" s="350"/>
    </row>
    <row r="28" spans="1:12" ht="31.5" x14ac:dyDescent="0.25">
      <c r="A28" s="350"/>
      <c r="B28" s="367" t="s">
        <v>298</v>
      </c>
      <c r="C28" s="1603" t="s">
        <v>1761</v>
      </c>
      <c r="D28" s="1603"/>
      <c r="E28" s="1603"/>
      <c r="F28" s="1603"/>
      <c r="G28" s="1603"/>
      <c r="H28" s="351"/>
      <c r="I28" s="351"/>
      <c r="J28" s="350"/>
      <c r="K28" s="350"/>
      <c r="L28" s="350"/>
    </row>
    <row r="29" spans="1:12" x14ac:dyDescent="0.25">
      <c r="A29" s="350"/>
      <c r="B29" s="370" t="s">
        <v>299</v>
      </c>
      <c r="C29" s="1605" t="s">
        <v>336</v>
      </c>
      <c r="D29" s="1605"/>
      <c r="E29" s="1605"/>
      <c r="F29" s="1605"/>
      <c r="G29" s="1605"/>
      <c r="H29" s="351"/>
      <c r="I29" s="351"/>
      <c r="J29" s="350"/>
      <c r="K29" s="350"/>
      <c r="L29" s="350"/>
    </row>
    <row r="30" spans="1:12" x14ac:dyDescent="0.25">
      <c r="A30" s="350"/>
      <c r="B30" s="370" t="s">
        <v>301</v>
      </c>
      <c r="C30" s="1618" t="s">
        <v>302</v>
      </c>
      <c r="D30" s="1618"/>
      <c r="E30" s="1618"/>
      <c r="F30" s="1618"/>
      <c r="G30" s="1618"/>
      <c r="H30" s="351"/>
      <c r="I30" s="351"/>
      <c r="J30" s="350"/>
      <c r="K30" s="350"/>
      <c r="L30" s="350"/>
    </row>
    <row r="31" spans="1:12" x14ac:dyDescent="0.25">
      <c r="A31" s="350"/>
      <c r="B31" s="1580"/>
      <c r="C31" s="1580"/>
      <c r="D31" s="1580"/>
      <c r="E31" s="359"/>
      <c r="F31" s="358"/>
      <c r="G31" s="358"/>
      <c r="H31" s="351"/>
      <c r="I31" s="351"/>
      <c r="J31" s="350"/>
      <c r="K31" s="350"/>
      <c r="L31" s="350"/>
    </row>
    <row r="32" spans="1:12" x14ac:dyDescent="0.25">
      <c r="A32" s="350"/>
      <c r="B32" s="1579" t="s">
        <v>303</v>
      </c>
      <c r="C32" s="1579"/>
      <c r="D32" s="1579"/>
      <c r="E32" s="1579"/>
      <c r="F32" s="1579"/>
      <c r="G32" s="1579"/>
      <c r="H32" s="351"/>
      <c r="I32" s="351"/>
      <c r="J32" s="350"/>
      <c r="K32" s="350"/>
      <c r="L32" s="350"/>
    </row>
    <row r="33" spans="1:12" x14ac:dyDescent="0.25">
      <c r="A33" s="350"/>
      <c r="B33" s="1578"/>
      <c r="C33" s="1578"/>
      <c r="D33" s="1578"/>
      <c r="E33" s="359"/>
      <c r="F33" s="358"/>
      <c r="G33" s="358"/>
      <c r="H33" s="351"/>
      <c r="I33" s="351"/>
      <c r="J33" s="351"/>
      <c r="K33" s="350"/>
      <c r="L33" s="350"/>
    </row>
    <row r="34" spans="1:12" ht="18" customHeight="1" x14ac:dyDescent="0.25">
      <c r="A34" s="350"/>
      <c r="B34" s="367" t="s">
        <v>304</v>
      </c>
      <c r="C34" s="1603" t="s">
        <v>1762</v>
      </c>
      <c r="D34" s="1603"/>
      <c r="E34" s="1603"/>
      <c r="F34" s="1603"/>
      <c r="G34" s="1603"/>
      <c r="H34" s="351"/>
      <c r="I34" s="351"/>
      <c r="J34" s="351"/>
      <c r="K34" s="350"/>
      <c r="L34" s="350"/>
    </row>
    <row r="35" spans="1:12" ht="18" customHeight="1" x14ac:dyDescent="0.25">
      <c r="A35" s="350"/>
      <c r="B35" s="367" t="s">
        <v>305</v>
      </c>
      <c r="C35" s="1603" t="s">
        <v>1760</v>
      </c>
      <c r="D35" s="1603"/>
      <c r="E35" s="1603"/>
      <c r="F35" s="1603"/>
      <c r="G35" s="1603"/>
      <c r="H35" s="351"/>
      <c r="I35" s="351"/>
      <c r="J35" s="351"/>
      <c r="K35" s="350"/>
      <c r="L35" s="350"/>
    </row>
    <row r="36" spans="1:12" ht="18" customHeight="1" x14ac:dyDescent="0.25">
      <c r="A36" s="350"/>
      <c r="B36" s="367" t="s">
        <v>306</v>
      </c>
      <c r="C36" s="1603" t="s">
        <v>1763</v>
      </c>
      <c r="D36" s="1603"/>
      <c r="E36" s="1603"/>
      <c r="F36" s="1603"/>
      <c r="G36" s="1603"/>
      <c r="H36" s="351"/>
      <c r="I36" s="351"/>
      <c r="J36" s="351"/>
      <c r="K36" s="350"/>
      <c r="L36" s="350"/>
    </row>
    <row r="37" spans="1:12" ht="18" customHeight="1" x14ac:dyDescent="0.25">
      <c r="A37" s="350"/>
      <c r="B37" s="367" t="s">
        <v>307</v>
      </c>
      <c r="C37" s="1603" t="s">
        <v>1764</v>
      </c>
      <c r="D37" s="1603"/>
      <c r="E37" s="1603"/>
      <c r="F37" s="1603"/>
      <c r="G37" s="1603"/>
      <c r="H37" s="351"/>
      <c r="I37" s="351"/>
      <c r="J37" s="359"/>
      <c r="K37" s="350"/>
      <c r="L37" s="350"/>
    </row>
    <row r="38" spans="1:12" ht="18" customHeight="1" x14ac:dyDescent="0.25">
      <c r="A38" s="350"/>
      <c r="B38" s="367" t="s">
        <v>308</v>
      </c>
      <c r="C38" s="1396" t="s">
        <v>1765</v>
      </c>
      <c r="D38" s="1603"/>
      <c r="E38" s="1603"/>
      <c r="F38" s="1603"/>
      <c r="G38" s="1603"/>
      <c r="H38" s="351"/>
      <c r="I38" s="351"/>
      <c r="J38" s="351"/>
      <c r="K38" s="350"/>
      <c r="L38" s="350"/>
    </row>
    <row r="39" spans="1:12" ht="18" customHeight="1" x14ac:dyDescent="0.25">
      <c r="A39" s="350"/>
      <c r="B39" s="367" t="s">
        <v>309</v>
      </c>
      <c r="C39" s="1603" t="s">
        <v>1766</v>
      </c>
      <c r="D39" s="1603"/>
      <c r="E39" s="1603"/>
      <c r="F39" s="1603"/>
      <c r="G39" s="1603"/>
      <c r="H39" s="351"/>
      <c r="I39" s="351"/>
      <c r="J39" s="351"/>
      <c r="K39" s="350"/>
      <c r="L39" s="350"/>
    </row>
    <row r="40" spans="1:12" x14ac:dyDescent="0.25">
      <c r="A40" s="350"/>
      <c r="B40" s="1592"/>
      <c r="C40" s="1592"/>
      <c r="D40" s="1592"/>
      <c r="E40" s="359"/>
      <c r="F40" s="369"/>
      <c r="G40" s="369"/>
      <c r="H40" s="351"/>
      <c r="I40" s="351"/>
      <c r="J40" s="351"/>
      <c r="K40" s="350"/>
      <c r="L40" s="350"/>
    </row>
    <row r="41" spans="1:12" x14ac:dyDescent="0.25">
      <c r="A41" s="350"/>
      <c r="B41" s="1579" t="s">
        <v>310</v>
      </c>
      <c r="C41" s="1579"/>
      <c r="D41" s="1579"/>
      <c r="E41" s="1579"/>
      <c r="F41" s="1579"/>
      <c r="G41" s="1579"/>
      <c r="H41" s="351"/>
      <c r="I41" s="351"/>
      <c r="J41" s="351"/>
      <c r="K41" s="350"/>
      <c r="L41" s="350"/>
    </row>
    <row r="42" spans="1:12" x14ac:dyDescent="0.25">
      <c r="A42" s="350"/>
      <c r="B42" s="368"/>
      <c r="C42" s="368"/>
      <c r="D42" s="368"/>
      <c r="E42" s="359"/>
      <c r="F42" s="359"/>
      <c r="G42" s="359"/>
      <c r="H42" s="351"/>
      <c r="I42" s="351"/>
      <c r="J42" s="351"/>
      <c r="K42" s="350"/>
      <c r="L42" s="350"/>
    </row>
    <row r="43" spans="1:12" ht="31.5" x14ac:dyDescent="0.25">
      <c r="A43" s="350"/>
      <c r="B43" s="367" t="s">
        <v>311</v>
      </c>
      <c r="C43" s="1603"/>
      <c r="D43" s="1603"/>
      <c r="E43" s="1603"/>
      <c r="F43" s="1603"/>
      <c r="G43" s="1603"/>
      <c r="H43" s="351"/>
      <c r="I43" s="351"/>
      <c r="J43" s="351"/>
      <c r="K43" s="350"/>
      <c r="L43" s="350"/>
    </row>
    <row r="44" spans="1:12" ht="36" customHeight="1" x14ac:dyDescent="0.25">
      <c r="A44" s="350"/>
      <c r="B44" s="367" t="s">
        <v>312</v>
      </c>
      <c r="C44" s="1605"/>
      <c r="D44" s="1605"/>
      <c r="E44" s="1605"/>
      <c r="F44" s="1605"/>
      <c r="G44" s="1605"/>
      <c r="H44" s="351"/>
      <c r="I44" s="351"/>
      <c r="J44" s="351"/>
      <c r="K44" s="350"/>
      <c r="L44" s="350"/>
    </row>
    <row r="45" spans="1:12" ht="21" customHeight="1" x14ac:dyDescent="0.25">
      <c r="A45" s="350"/>
      <c r="B45" s="367" t="s">
        <v>313</v>
      </c>
      <c r="C45" s="1603"/>
      <c r="D45" s="1603"/>
      <c r="E45" s="1603"/>
      <c r="F45" s="1603"/>
      <c r="G45" s="1603"/>
      <c r="H45" s="351"/>
      <c r="I45" s="351"/>
      <c r="J45" s="351"/>
      <c r="K45" s="350"/>
      <c r="L45" s="350"/>
    </row>
    <row r="46" spans="1:12" x14ac:dyDescent="0.25">
      <c r="A46" s="350"/>
      <c r="B46" s="366"/>
      <c r="C46" s="365"/>
      <c r="D46" s="364"/>
      <c r="E46" s="359"/>
      <c r="F46" s="358"/>
      <c r="G46" s="358"/>
      <c r="H46" s="351"/>
      <c r="I46" s="351"/>
      <c r="J46" s="351"/>
      <c r="K46" s="350"/>
      <c r="L46" s="350"/>
    </row>
    <row r="47" spans="1:12" x14ac:dyDescent="0.25">
      <c r="A47" s="350"/>
      <c r="B47" s="1589" t="s">
        <v>314</v>
      </c>
      <c r="C47" s="1589"/>
      <c r="D47" s="1589"/>
      <c r="E47" s="1589"/>
      <c r="F47" s="1589"/>
      <c r="G47" s="1589"/>
      <c r="H47" s="351"/>
      <c r="I47" s="351"/>
      <c r="J47" s="351"/>
      <c r="K47" s="350"/>
      <c r="L47" s="350"/>
    </row>
    <row r="48" spans="1:12" x14ac:dyDescent="0.25">
      <c r="A48" s="350"/>
      <c r="B48" s="363"/>
      <c r="C48" s="363"/>
      <c r="D48" s="363"/>
      <c r="E48" s="359"/>
      <c r="F48" s="358"/>
      <c r="G48" s="362"/>
      <c r="H48" s="351"/>
      <c r="I48" s="351"/>
      <c r="J48" s="351"/>
      <c r="K48" s="350"/>
      <c r="L48" s="350"/>
    </row>
    <row r="49" spans="1:12" ht="31.5" x14ac:dyDescent="0.25">
      <c r="A49" s="350"/>
      <c r="B49" s="361" t="s">
        <v>315</v>
      </c>
      <c r="C49" s="1622" t="s">
        <v>1767</v>
      </c>
      <c r="D49" s="1622"/>
      <c r="E49" s="1622"/>
      <c r="F49" s="1622"/>
      <c r="G49" s="1622"/>
      <c r="H49" s="350"/>
      <c r="I49" s="350"/>
      <c r="J49" s="350"/>
      <c r="K49" s="350"/>
      <c r="L49" s="350"/>
    </row>
    <row r="50" spans="1:12" ht="31.5" x14ac:dyDescent="0.25">
      <c r="A50" s="350"/>
      <c r="B50" s="360" t="s">
        <v>316</v>
      </c>
      <c r="C50" s="1623" t="s">
        <v>1768</v>
      </c>
      <c r="D50" s="1623"/>
      <c r="E50" s="1623"/>
      <c r="F50" s="1623"/>
      <c r="G50" s="1623"/>
      <c r="H50" s="350"/>
      <c r="I50" s="350"/>
      <c r="J50" s="350"/>
      <c r="K50" s="350"/>
      <c r="L50" s="350"/>
    </row>
    <row r="51" spans="1:12" x14ac:dyDescent="0.25">
      <c r="A51" s="350"/>
      <c r="B51" s="360" t="s">
        <v>317</v>
      </c>
      <c r="C51" s="1622" t="s">
        <v>1768</v>
      </c>
      <c r="D51" s="1622"/>
      <c r="E51" s="1622"/>
      <c r="F51" s="1622"/>
      <c r="G51" s="1622"/>
      <c r="H51" s="350"/>
      <c r="I51" s="350"/>
      <c r="J51" s="350"/>
      <c r="K51" s="350"/>
      <c r="L51" s="350"/>
    </row>
    <row r="52" spans="1:12" ht="31.5" x14ac:dyDescent="0.25">
      <c r="A52" s="350"/>
      <c r="B52" s="360" t="s">
        <v>318</v>
      </c>
      <c r="C52" s="1622" t="s">
        <v>1769</v>
      </c>
      <c r="D52" s="1622"/>
      <c r="E52" s="1622"/>
      <c r="F52" s="1622"/>
      <c r="G52" s="1622"/>
      <c r="H52" s="350"/>
      <c r="I52" s="350"/>
      <c r="J52" s="350"/>
      <c r="K52" s="350"/>
      <c r="L52" s="350"/>
    </row>
    <row r="53" spans="1:12" x14ac:dyDescent="0.25">
      <c r="A53" s="350"/>
      <c r="B53" s="359"/>
      <c r="C53" s="359"/>
      <c r="D53" s="359"/>
      <c r="E53" s="359"/>
      <c r="F53" s="358"/>
      <c r="G53" s="358"/>
      <c r="H53" s="350"/>
      <c r="I53" s="350"/>
      <c r="J53" s="350"/>
      <c r="K53" s="350"/>
      <c r="L53" s="350"/>
    </row>
    <row r="54" spans="1:12" x14ac:dyDescent="0.25">
      <c r="A54" s="350"/>
      <c r="B54" s="350"/>
      <c r="C54" s="350"/>
      <c r="D54" s="350"/>
      <c r="E54" s="350"/>
      <c r="F54" s="350"/>
      <c r="G54" s="350"/>
      <c r="H54" s="350"/>
      <c r="I54" s="350"/>
      <c r="J54" s="350"/>
      <c r="K54" s="350"/>
      <c r="L54" s="350"/>
    </row>
    <row r="55" spans="1:12" x14ac:dyDescent="0.25">
      <c r="A55" s="350"/>
      <c r="B55" s="350"/>
      <c r="C55" s="350"/>
      <c r="D55" s="350"/>
      <c r="E55" s="350"/>
      <c r="F55" s="350"/>
      <c r="G55" s="350"/>
      <c r="H55" s="350"/>
      <c r="I55" s="350"/>
      <c r="J55" s="350"/>
      <c r="K55" s="350"/>
      <c r="L55" s="350"/>
    </row>
    <row r="56" spans="1:12" x14ac:dyDescent="0.25">
      <c r="A56" s="350"/>
      <c r="B56" s="350"/>
      <c r="C56" s="350"/>
      <c r="D56" s="350"/>
      <c r="E56" s="350"/>
      <c r="F56" s="350"/>
      <c r="G56" s="350"/>
      <c r="H56" s="350"/>
      <c r="I56" s="350"/>
      <c r="J56" s="350"/>
      <c r="K56" s="350"/>
      <c r="L56" s="350"/>
    </row>
    <row r="57" spans="1:12" x14ac:dyDescent="0.25">
      <c r="A57" s="350"/>
      <c r="B57" s="350"/>
      <c r="C57" s="350"/>
      <c r="D57" s="350"/>
      <c r="E57" s="350"/>
      <c r="F57" s="350"/>
      <c r="G57" s="350"/>
      <c r="H57" s="350"/>
      <c r="I57" s="350"/>
      <c r="J57" s="350"/>
      <c r="K57" s="350"/>
      <c r="L57" s="350"/>
    </row>
    <row r="58" spans="1:12" x14ac:dyDescent="0.25">
      <c r="A58" s="350"/>
      <c r="B58" s="350"/>
      <c r="C58" s="350"/>
      <c r="D58" s="350"/>
      <c r="E58" s="350"/>
      <c r="F58" s="350"/>
      <c r="G58" s="350"/>
      <c r="H58" s="350"/>
      <c r="I58" s="350"/>
      <c r="J58" s="350"/>
      <c r="K58" s="350"/>
      <c r="L58" s="350"/>
    </row>
    <row r="59" spans="1:12" x14ac:dyDescent="0.25">
      <c r="A59" s="350"/>
      <c r="B59" s="350"/>
      <c r="C59" s="350"/>
      <c r="D59" s="350"/>
      <c r="E59" s="350"/>
      <c r="F59" s="350"/>
      <c r="G59" s="350"/>
      <c r="H59" s="350"/>
      <c r="I59" s="350"/>
      <c r="J59" s="350"/>
      <c r="K59" s="350"/>
      <c r="L59" s="350"/>
    </row>
    <row r="60" spans="1:12" x14ac:dyDescent="0.25">
      <c r="A60" s="350"/>
      <c r="B60" s="350"/>
      <c r="C60" s="350"/>
      <c r="D60" s="350"/>
      <c r="E60" s="350"/>
      <c r="F60" s="350"/>
      <c r="G60" s="350"/>
      <c r="H60" s="350"/>
      <c r="I60" s="350"/>
      <c r="J60" s="350"/>
      <c r="K60" s="350"/>
      <c r="L60" s="350"/>
    </row>
    <row r="61" spans="1:12" x14ac:dyDescent="0.25">
      <c r="A61" s="350"/>
      <c r="B61" s="350"/>
      <c r="C61" s="350"/>
      <c r="D61" s="350"/>
      <c r="E61" s="350"/>
      <c r="F61" s="350"/>
      <c r="G61" s="350"/>
      <c r="H61" s="350"/>
      <c r="I61" s="350"/>
      <c r="J61" s="350"/>
      <c r="K61" s="350"/>
      <c r="L61" s="350"/>
    </row>
    <row r="62" spans="1:12" x14ac:dyDescent="0.25">
      <c r="A62" s="350"/>
      <c r="B62" s="350"/>
      <c r="C62" s="350"/>
      <c r="D62" s="350"/>
      <c r="E62" s="350"/>
      <c r="F62" s="350"/>
      <c r="G62" s="350"/>
      <c r="H62" s="350"/>
      <c r="I62" s="350"/>
      <c r="J62" s="350"/>
      <c r="K62" s="350"/>
      <c r="L62" s="350"/>
    </row>
    <row r="63" spans="1:12" x14ac:dyDescent="0.25">
      <c r="A63" s="350"/>
      <c r="B63" s="350"/>
      <c r="C63" s="350"/>
      <c r="D63" s="350"/>
      <c r="E63" s="350"/>
      <c r="F63" s="350"/>
      <c r="G63" s="350"/>
      <c r="H63" s="350"/>
      <c r="I63" s="350"/>
      <c r="J63" s="350"/>
      <c r="K63" s="350"/>
      <c r="L63" s="350"/>
    </row>
    <row r="64" spans="1:12" x14ac:dyDescent="0.25">
      <c r="A64" s="350"/>
      <c r="B64" s="350"/>
      <c r="C64" s="350"/>
      <c r="D64" s="350"/>
      <c r="E64" s="350"/>
      <c r="F64" s="350"/>
      <c r="G64" s="350"/>
      <c r="H64" s="350"/>
      <c r="I64" s="350"/>
      <c r="J64" s="350"/>
      <c r="K64" s="350"/>
      <c r="L64" s="350"/>
    </row>
    <row r="65" spans="1:12" x14ac:dyDescent="0.25">
      <c r="A65" s="350"/>
      <c r="B65" s="350"/>
      <c r="C65" s="350"/>
      <c r="D65" s="350"/>
      <c r="E65" s="350"/>
      <c r="F65" s="350"/>
      <c r="G65" s="350"/>
      <c r="H65" s="350"/>
      <c r="I65" s="350"/>
      <c r="J65" s="350"/>
      <c r="K65" s="350"/>
      <c r="L65" s="350"/>
    </row>
    <row r="66" spans="1:12" x14ac:dyDescent="0.25">
      <c r="A66" s="350"/>
      <c r="B66" s="350"/>
      <c r="C66" s="350"/>
      <c r="D66" s="350"/>
      <c r="E66" s="350"/>
      <c r="F66" s="350"/>
      <c r="G66" s="350"/>
      <c r="H66" s="350"/>
      <c r="I66" s="350"/>
      <c r="J66" s="350"/>
      <c r="K66" s="350"/>
      <c r="L66" s="350"/>
    </row>
    <row r="67" spans="1:12" x14ac:dyDescent="0.25">
      <c r="A67" s="350"/>
      <c r="B67" s="350"/>
      <c r="C67" s="350"/>
      <c r="D67" s="350"/>
      <c r="E67" s="350"/>
      <c r="F67" s="350"/>
      <c r="G67" s="350"/>
      <c r="H67" s="350"/>
      <c r="I67" s="350"/>
      <c r="J67" s="350"/>
      <c r="K67" s="350"/>
      <c r="L67" s="350"/>
    </row>
    <row r="68" spans="1:12" x14ac:dyDescent="0.25">
      <c r="A68" s="350"/>
      <c r="B68" s="350"/>
      <c r="C68" s="350"/>
      <c r="D68" s="350"/>
      <c r="E68" s="350"/>
      <c r="F68" s="350"/>
      <c r="G68" s="350"/>
      <c r="H68" s="350"/>
      <c r="I68" s="350"/>
      <c r="J68" s="350"/>
      <c r="K68" s="350"/>
      <c r="L68" s="350"/>
    </row>
    <row r="69" spans="1:12" x14ac:dyDescent="0.25">
      <c r="A69" s="350"/>
      <c r="B69" s="350"/>
      <c r="C69" s="350"/>
      <c r="D69" s="350"/>
      <c r="E69" s="350"/>
      <c r="F69" s="350"/>
      <c r="G69" s="350"/>
      <c r="H69" s="350"/>
      <c r="I69" s="350"/>
      <c r="J69" s="350"/>
      <c r="K69" s="350"/>
      <c r="L69" s="350"/>
    </row>
    <row r="70" spans="1:12" x14ac:dyDescent="0.25">
      <c r="A70" s="350"/>
      <c r="B70" s="350"/>
      <c r="C70" s="350"/>
      <c r="D70" s="350"/>
      <c r="E70" s="350"/>
      <c r="F70" s="350"/>
      <c r="G70" s="350"/>
      <c r="H70" s="350"/>
      <c r="I70" s="350"/>
      <c r="J70" s="350"/>
      <c r="K70" s="350"/>
      <c r="L70" s="350"/>
    </row>
    <row r="71" spans="1:12" x14ac:dyDescent="0.25">
      <c r="A71" s="350"/>
      <c r="B71" s="350"/>
      <c r="C71" s="350"/>
      <c r="D71" s="350"/>
      <c r="E71" s="350"/>
      <c r="F71" s="350"/>
      <c r="G71" s="350"/>
      <c r="H71" s="350"/>
      <c r="I71" s="350"/>
      <c r="J71" s="350"/>
      <c r="K71" s="350"/>
      <c r="L71" s="350"/>
    </row>
    <row r="72" spans="1:12" x14ac:dyDescent="0.25">
      <c r="A72" s="350"/>
      <c r="B72" s="350"/>
      <c r="C72" s="350"/>
      <c r="D72" s="350"/>
      <c r="E72" s="350"/>
      <c r="F72" s="350"/>
      <c r="G72" s="350"/>
      <c r="H72" s="350"/>
      <c r="I72" s="350"/>
      <c r="J72" s="350"/>
      <c r="K72" s="350"/>
      <c r="L72" s="350"/>
    </row>
    <row r="73" spans="1:12" x14ac:dyDescent="0.25">
      <c r="A73" s="350"/>
      <c r="B73" s="350"/>
      <c r="C73" s="350"/>
      <c r="D73" s="350"/>
      <c r="E73" s="350"/>
      <c r="F73" s="350"/>
      <c r="G73" s="350"/>
      <c r="H73" s="350"/>
      <c r="I73" s="350"/>
      <c r="J73" s="350"/>
      <c r="K73" s="350"/>
      <c r="L73" s="350"/>
    </row>
    <row r="74" spans="1:12" x14ac:dyDescent="0.25">
      <c r="A74" s="350"/>
      <c r="B74" s="350"/>
      <c r="C74" s="350"/>
      <c r="D74" s="350"/>
      <c r="E74" s="350"/>
      <c r="F74" s="350"/>
      <c r="G74" s="350"/>
      <c r="H74" s="350"/>
      <c r="I74" s="350"/>
      <c r="J74" s="350"/>
      <c r="K74" s="350"/>
      <c r="L74" s="350"/>
    </row>
    <row r="75" spans="1:12" x14ac:dyDescent="0.25">
      <c r="A75" s="350"/>
      <c r="B75" s="350"/>
      <c r="C75" s="350"/>
      <c r="D75" s="350"/>
      <c r="E75" s="350"/>
      <c r="F75" s="350"/>
      <c r="G75" s="350"/>
      <c r="H75" s="350"/>
      <c r="I75" s="350"/>
      <c r="J75" s="350"/>
      <c r="K75" s="350"/>
      <c r="L75" s="350"/>
    </row>
    <row r="76" spans="1:12" x14ac:dyDescent="0.25">
      <c r="A76" s="350"/>
      <c r="B76" s="350"/>
      <c r="C76" s="350"/>
      <c r="D76" s="350"/>
      <c r="E76" s="350"/>
      <c r="F76" s="350"/>
      <c r="G76" s="350"/>
      <c r="H76" s="350"/>
      <c r="I76" s="350"/>
      <c r="J76" s="350"/>
      <c r="K76" s="350"/>
      <c r="L76" s="350"/>
    </row>
    <row r="77" spans="1:12" x14ac:dyDescent="0.25">
      <c r="A77" s="350"/>
      <c r="B77" s="350"/>
      <c r="C77" s="350"/>
      <c r="D77" s="350"/>
      <c r="E77" s="350"/>
      <c r="F77" s="350"/>
      <c r="G77" s="350"/>
      <c r="H77" s="350"/>
      <c r="I77" s="350"/>
      <c r="J77" s="350"/>
      <c r="K77" s="350"/>
      <c r="L77" s="350"/>
    </row>
    <row r="78" spans="1:12" x14ac:dyDescent="0.25">
      <c r="A78" s="350"/>
      <c r="B78" s="350"/>
      <c r="C78" s="350"/>
      <c r="D78" s="350"/>
      <c r="E78" s="350"/>
      <c r="F78" s="350"/>
      <c r="G78" s="350"/>
      <c r="H78" s="350"/>
      <c r="I78" s="350"/>
      <c r="J78" s="350"/>
      <c r="K78" s="350"/>
      <c r="L78" s="350"/>
    </row>
    <row r="79" spans="1:12" x14ac:dyDescent="0.25">
      <c r="A79" s="350"/>
      <c r="B79" s="350"/>
      <c r="C79" s="350"/>
      <c r="D79" s="350"/>
      <c r="E79" s="350"/>
      <c r="F79" s="350"/>
      <c r="G79" s="350"/>
      <c r="H79" s="350"/>
      <c r="I79" s="350"/>
      <c r="J79" s="350"/>
      <c r="K79" s="350"/>
      <c r="L79" s="350"/>
    </row>
    <row r="80" spans="1:12" x14ac:dyDescent="0.25">
      <c r="A80" s="350"/>
      <c r="B80" s="350"/>
      <c r="C80" s="350"/>
      <c r="D80" s="350"/>
      <c r="E80" s="350"/>
      <c r="F80" s="350"/>
      <c r="G80" s="350"/>
      <c r="H80" s="350"/>
      <c r="I80" s="350"/>
      <c r="J80" s="350"/>
      <c r="K80" s="350"/>
      <c r="L80" s="350"/>
    </row>
    <row r="81" spans="1:12" x14ac:dyDescent="0.25">
      <c r="A81" s="350"/>
      <c r="B81" s="350"/>
      <c r="C81" s="350"/>
      <c r="D81" s="350"/>
      <c r="E81" s="350"/>
      <c r="F81" s="350"/>
      <c r="G81" s="350"/>
      <c r="H81" s="350"/>
      <c r="I81" s="350"/>
      <c r="J81" s="350"/>
      <c r="K81" s="350"/>
      <c r="L81" s="350"/>
    </row>
    <row r="82" spans="1:12" x14ac:dyDescent="0.25">
      <c r="A82" s="350"/>
      <c r="B82" s="350"/>
      <c r="C82" s="350"/>
      <c r="D82" s="350"/>
      <c r="E82" s="350"/>
      <c r="F82" s="350"/>
      <c r="G82" s="350"/>
      <c r="H82" s="350"/>
      <c r="I82" s="350"/>
      <c r="J82" s="350"/>
      <c r="K82" s="350"/>
      <c r="L82" s="350"/>
    </row>
    <row r="83" spans="1:12" x14ac:dyDescent="0.25">
      <c r="A83" s="350"/>
      <c r="B83" s="350"/>
      <c r="C83" s="350"/>
      <c r="D83" s="350"/>
      <c r="E83" s="350"/>
      <c r="F83" s="350"/>
      <c r="G83" s="350"/>
      <c r="H83" s="350"/>
      <c r="I83" s="350"/>
      <c r="J83" s="350"/>
      <c r="K83" s="350"/>
      <c r="L83" s="350"/>
    </row>
    <row r="84" spans="1:12" x14ac:dyDescent="0.25">
      <c r="A84" s="350"/>
      <c r="B84" s="350"/>
      <c r="C84" s="350"/>
      <c r="D84" s="350"/>
      <c r="E84" s="350"/>
      <c r="F84" s="350"/>
      <c r="G84" s="350"/>
      <c r="H84" s="350"/>
      <c r="I84" s="350"/>
      <c r="J84" s="350"/>
      <c r="K84" s="350"/>
      <c r="L84" s="350"/>
    </row>
    <row r="85" spans="1:12" x14ac:dyDescent="0.25">
      <c r="A85" s="350"/>
      <c r="B85" s="350"/>
      <c r="C85" s="350"/>
      <c r="D85" s="350"/>
      <c r="E85" s="350"/>
      <c r="F85" s="350"/>
      <c r="G85" s="350"/>
      <c r="H85" s="350"/>
      <c r="I85" s="350"/>
      <c r="J85" s="350"/>
      <c r="K85" s="350"/>
      <c r="L85" s="350"/>
    </row>
    <row r="86" spans="1:12" x14ac:dyDescent="0.25">
      <c r="A86" s="350"/>
      <c r="B86" s="350"/>
      <c r="C86" s="350"/>
      <c r="D86" s="350"/>
      <c r="E86" s="350"/>
      <c r="F86" s="350"/>
      <c r="G86" s="350"/>
      <c r="H86" s="350"/>
      <c r="I86" s="350"/>
      <c r="J86" s="350"/>
      <c r="K86" s="350"/>
      <c r="L86" s="350"/>
    </row>
    <row r="87" spans="1:12" x14ac:dyDescent="0.25">
      <c r="A87" s="350"/>
      <c r="B87" s="350"/>
      <c r="C87" s="350"/>
      <c r="D87" s="350"/>
      <c r="E87" s="350"/>
      <c r="F87" s="350"/>
      <c r="G87" s="350"/>
      <c r="H87" s="350"/>
      <c r="I87" s="350"/>
      <c r="J87" s="350"/>
      <c r="K87" s="350"/>
      <c r="L87" s="350"/>
    </row>
    <row r="88" spans="1:12" x14ac:dyDescent="0.25">
      <c r="A88" s="350"/>
      <c r="B88" s="350"/>
      <c r="C88" s="350"/>
      <c r="D88" s="350"/>
      <c r="E88" s="350"/>
      <c r="F88" s="350"/>
      <c r="G88" s="350"/>
      <c r="H88" s="350"/>
      <c r="I88" s="350"/>
      <c r="J88" s="350"/>
      <c r="K88" s="350"/>
      <c r="L88" s="350"/>
    </row>
    <row r="89" spans="1:12" x14ac:dyDescent="0.25">
      <c r="A89" s="350"/>
      <c r="B89" s="350"/>
      <c r="C89" s="350"/>
      <c r="D89" s="350"/>
      <c r="E89" s="350"/>
      <c r="F89" s="350"/>
      <c r="G89" s="350"/>
      <c r="H89" s="350"/>
      <c r="I89" s="350"/>
      <c r="J89" s="350"/>
      <c r="K89" s="350"/>
      <c r="L89" s="350"/>
    </row>
    <row r="90" spans="1:12" x14ac:dyDescent="0.25">
      <c r="A90" s="350"/>
      <c r="B90" s="350"/>
      <c r="C90" s="350"/>
      <c r="D90" s="350"/>
      <c r="E90" s="350"/>
      <c r="F90" s="350"/>
      <c r="G90" s="350"/>
      <c r="H90" s="350"/>
      <c r="I90" s="350"/>
      <c r="J90" s="350"/>
      <c r="K90" s="350"/>
      <c r="L90" s="350"/>
    </row>
    <row r="91" spans="1:12" x14ac:dyDescent="0.25">
      <c r="A91" s="350"/>
      <c r="B91" s="350"/>
      <c r="C91" s="350"/>
      <c r="D91" s="350"/>
      <c r="E91" s="350"/>
      <c r="F91" s="350"/>
      <c r="G91" s="350"/>
      <c r="H91" s="350"/>
      <c r="I91" s="350"/>
      <c r="J91" s="350"/>
      <c r="K91" s="350"/>
      <c r="L91" s="350"/>
    </row>
    <row r="92" spans="1:12" x14ac:dyDescent="0.25">
      <c r="A92" s="350"/>
      <c r="B92" s="350"/>
      <c r="C92" s="350"/>
      <c r="D92" s="350"/>
      <c r="E92" s="350"/>
      <c r="F92" s="350"/>
      <c r="G92" s="350"/>
      <c r="H92" s="350"/>
      <c r="I92" s="350"/>
      <c r="J92" s="350"/>
      <c r="K92" s="350"/>
      <c r="L92" s="350"/>
    </row>
    <row r="93" spans="1:12" x14ac:dyDescent="0.25">
      <c r="A93" s="350"/>
      <c r="B93" s="350"/>
      <c r="C93" s="350"/>
      <c r="D93" s="350"/>
      <c r="E93" s="350"/>
      <c r="F93" s="350"/>
      <c r="G93" s="350"/>
      <c r="H93" s="350"/>
      <c r="I93" s="350"/>
      <c r="J93" s="350"/>
      <c r="K93" s="350"/>
      <c r="L93" s="350"/>
    </row>
    <row r="94" spans="1:12" x14ac:dyDescent="0.25">
      <c r="A94" s="350"/>
      <c r="B94" s="350"/>
      <c r="C94" s="350"/>
      <c r="D94" s="350"/>
      <c r="E94" s="350"/>
      <c r="F94" s="350"/>
      <c r="G94" s="350"/>
      <c r="H94" s="350"/>
      <c r="I94" s="350"/>
      <c r="J94" s="350"/>
      <c r="K94" s="350"/>
      <c r="L94" s="350"/>
    </row>
    <row r="95" spans="1:12" x14ac:dyDescent="0.25">
      <c r="A95" s="350"/>
      <c r="B95" s="350"/>
      <c r="C95" s="350"/>
      <c r="D95" s="350"/>
      <c r="E95" s="350"/>
      <c r="F95" s="350"/>
      <c r="G95" s="350"/>
      <c r="H95" s="350"/>
      <c r="I95" s="350"/>
      <c r="J95" s="350"/>
      <c r="K95" s="350"/>
      <c r="L95" s="350"/>
    </row>
    <row r="96" spans="1:12" x14ac:dyDescent="0.25">
      <c r="A96" s="350"/>
      <c r="B96" s="350"/>
      <c r="C96" s="350"/>
      <c r="D96" s="350"/>
      <c r="E96" s="350"/>
      <c r="F96" s="350"/>
      <c r="G96" s="350"/>
      <c r="H96" s="350"/>
      <c r="I96" s="350"/>
      <c r="J96" s="350"/>
      <c r="K96" s="350"/>
      <c r="L96" s="350"/>
    </row>
    <row r="97" spans="1:12" x14ac:dyDescent="0.25">
      <c r="A97" s="350"/>
      <c r="B97" s="350"/>
      <c r="C97" s="350"/>
      <c r="D97" s="350"/>
      <c r="E97" s="350"/>
      <c r="F97" s="350"/>
      <c r="G97" s="350"/>
      <c r="H97" s="350"/>
      <c r="I97" s="350"/>
      <c r="J97" s="350"/>
      <c r="K97" s="350"/>
      <c r="L97" s="350"/>
    </row>
    <row r="98" spans="1:12" x14ac:dyDescent="0.25">
      <c r="A98" s="350"/>
      <c r="B98" s="350"/>
      <c r="C98" s="350"/>
      <c r="D98" s="350"/>
      <c r="E98" s="350"/>
      <c r="F98" s="350"/>
      <c r="G98" s="350"/>
      <c r="H98" s="350"/>
      <c r="I98" s="350"/>
      <c r="J98" s="350"/>
      <c r="K98" s="350"/>
      <c r="L98" s="350"/>
    </row>
    <row r="99" spans="1:12" x14ac:dyDescent="0.25">
      <c r="A99" s="350"/>
      <c r="B99" s="350"/>
      <c r="C99" s="350"/>
      <c r="D99" s="350"/>
      <c r="E99" s="350"/>
      <c r="F99" s="350"/>
      <c r="G99" s="350"/>
      <c r="H99" s="350"/>
      <c r="I99" s="350"/>
      <c r="J99" s="350"/>
      <c r="K99" s="350"/>
      <c r="L99" s="350"/>
    </row>
    <row r="100" spans="1:12" x14ac:dyDescent="0.25">
      <c r="A100" s="350"/>
      <c r="B100" s="350"/>
      <c r="C100" s="350"/>
      <c r="D100" s="350"/>
      <c r="E100" s="350"/>
      <c r="F100" s="350"/>
      <c r="G100" s="350"/>
      <c r="H100" s="350"/>
      <c r="I100" s="350"/>
      <c r="J100" s="350"/>
      <c r="K100" s="350"/>
      <c r="L100" s="350"/>
    </row>
    <row r="101" spans="1:12" x14ac:dyDescent="0.25">
      <c r="A101" s="350"/>
      <c r="B101" s="350"/>
      <c r="C101" s="350"/>
      <c r="D101" s="350"/>
      <c r="E101" s="350"/>
      <c r="F101" s="350"/>
      <c r="G101" s="350"/>
      <c r="H101" s="350"/>
      <c r="I101" s="350"/>
      <c r="J101" s="350"/>
      <c r="K101" s="350"/>
      <c r="L101" s="350"/>
    </row>
    <row r="102" spans="1:12" x14ac:dyDescent="0.25">
      <c r="A102" s="350"/>
      <c r="B102" s="350"/>
      <c r="C102" s="350"/>
      <c r="D102" s="350"/>
      <c r="E102" s="350"/>
      <c r="F102" s="350"/>
      <c r="G102" s="350"/>
      <c r="H102" s="350"/>
      <c r="I102" s="350"/>
      <c r="J102" s="350"/>
      <c r="K102" s="350"/>
      <c r="L102" s="350"/>
    </row>
    <row r="103" spans="1:12" x14ac:dyDescent="0.25">
      <c r="A103" s="350"/>
      <c r="B103" s="350"/>
      <c r="C103" s="350"/>
      <c r="D103" s="350"/>
      <c r="E103" s="350"/>
      <c r="F103" s="350"/>
      <c r="G103" s="350"/>
      <c r="H103" s="350"/>
      <c r="I103" s="350"/>
      <c r="J103" s="350"/>
      <c r="K103" s="350"/>
      <c r="L103" s="350"/>
    </row>
    <row r="104" spans="1:12" x14ac:dyDescent="0.25">
      <c r="A104" s="350"/>
      <c r="B104" s="350"/>
      <c r="C104" s="350"/>
      <c r="D104" s="350"/>
      <c r="E104" s="350"/>
      <c r="F104" s="350"/>
      <c r="G104" s="350"/>
      <c r="H104" s="350"/>
      <c r="I104" s="350"/>
      <c r="J104" s="350"/>
      <c r="K104" s="350"/>
      <c r="L104" s="350"/>
    </row>
    <row r="105" spans="1:12" x14ac:dyDescent="0.25">
      <c r="A105" s="350"/>
      <c r="B105" s="350"/>
      <c r="C105" s="350"/>
      <c r="D105" s="350"/>
      <c r="E105" s="350"/>
      <c r="F105" s="350"/>
      <c r="G105" s="350"/>
      <c r="H105" s="350"/>
      <c r="I105" s="350"/>
      <c r="J105" s="350"/>
      <c r="K105" s="350"/>
      <c r="L105" s="350"/>
    </row>
    <row r="106" spans="1:12" x14ac:dyDescent="0.25">
      <c r="A106" s="350"/>
      <c r="B106" s="350"/>
      <c r="C106" s="350"/>
      <c r="D106" s="350"/>
      <c r="E106" s="350"/>
      <c r="F106" s="350"/>
      <c r="G106" s="350"/>
      <c r="H106" s="350"/>
      <c r="I106" s="350"/>
      <c r="J106" s="350"/>
      <c r="K106" s="350"/>
      <c r="L106" s="350"/>
    </row>
    <row r="107" spans="1:12" x14ac:dyDescent="0.25">
      <c r="A107" s="350"/>
      <c r="B107" s="350"/>
      <c r="C107" s="350"/>
      <c r="D107" s="350"/>
      <c r="E107" s="350"/>
      <c r="F107" s="350"/>
      <c r="G107" s="350"/>
      <c r="H107" s="350"/>
      <c r="I107" s="350"/>
      <c r="J107" s="350"/>
      <c r="K107" s="350"/>
      <c r="L107" s="350"/>
    </row>
    <row r="108" spans="1:12" x14ac:dyDescent="0.25">
      <c r="A108" s="350"/>
      <c r="B108" s="350"/>
      <c r="C108" s="350"/>
      <c r="D108" s="350"/>
      <c r="E108" s="350"/>
      <c r="F108" s="350"/>
      <c r="G108" s="350"/>
      <c r="H108" s="350"/>
      <c r="I108" s="350"/>
      <c r="J108" s="350"/>
      <c r="K108" s="350"/>
      <c r="L108" s="350"/>
    </row>
    <row r="109" spans="1:12" x14ac:dyDescent="0.25">
      <c r="A109" s="350"/>
      <c r="B109" s="350"/>
      <c r="C109" s="350"/>
      <c r="D109" s="350"/>
      <c r="E109" s="350"/>
      <c r="F109" s="350"/>
      <c r="G109" s="350"/>
      <c r="H109" s="350"/>
      <c r="I109" s="350"/>
      <c r="J109" s="350"/>
      <c r="K109" s="350"/>
      <c r="L109" s="350"/>
    </row>
    <row r="110" spans="1:12" x14ac:dyDescent="0.25">
      <c r="A110" s="350"/>
      <c r="B110" s="350"/>
      <c r="C110" s="350"/>
      <c r="D110" s="350"/>
      <c r="E110" s="350"/>
      <c r="F110" s="350"/>
      <c r="G110" s="350"/>
      <c r="H110" s="350"/>
      <c r="I110" s="350"/>
      <c r="J110" s="350"/>
      <c r="K110" s="350"/>
      <c r="L110" s="350"/>
    </row>
    <row r="111" spans="1:12" ht="15.75" hidden="1" customHeight="1" x14ac:dyDescent="0.3">
      <c r="A111" s="351"/>
      <c r="B111" s="1675" t="s">
        <v>271</v>
      </c>
      <c r="C111" s="1675"/>
      <c r="D111" s="1675"/>
      <c r="E111" s="1675"/>
      <c r="F111" s="1675"/>
      <c r="G111" s="351"/>
      <c r="H111" s="351"/>
      <c r="I111" s="351"/>
      <c r="J111" s="351"/>
      <c r="K111" s="351"/>
      <c r="L111" s="351"/>
    </row>
    <row r="112" spans="1:12" ht="31.5" hidden="1" customHeight="1" x14ac:dyDescent="0.3">
      <c r="A112" s="356" t="s">
        <v>321</v>
      </c>
      <c r="B112" s="356" t="s">
        <v>272</v>
      </c>
      <c r="C112" s="356" t="s">
        <v>273</v>
      </c>
      <c r="D112" s="356" t="s">
        <v>274</v>
      </c>
      <c r="E112" s="357" t="s">
        <v>322</v>
      </c>
      <c r="F112" s="357" t="s">
        <v>276</v>
      </c>
      <c r="G112" s="356" t="s">
        <v>283</v>
      </c>
      <c r="H112" s="356" t="s">
        <v>286</v>
      </c>
      <c r="I112" s="356" t="s">
        <v>323</v>
      </c>
      <c r="J112" s="356" t="s">
        <v>301</v>
      </c>
      <c r="K112" s="355"/>
      <c r="L112" s="355"/>
    </row>
    <row r="113" spans="1:12" ht="15.75" hidden="1" customHeight="1" x14ac:dyDescent="0.3">
      <c r="A113" s="353" t="s">
        <v>324</v>
      </c>
      <c r="B113" s="354" t="s">
        <v>325</v>
      </c>
      <c r="C113" s="354" t="s">
        <v>326</v>
      </c>
      <c r="D113" s="354" t="s">
        <v>87</v>
      </c>
      <c r="E113" s="354" t="s">
        <v>327</v>
      </c>
      <c r="F113" s="354" t="s">
        <v>328</v>
      </c>
      <c r="G113" s="353" t="s">
        <v>2</v>
      </c>
      <c r="H113" s="353" t="s">
        <v>329</v>
      </c>
      <c r="I113" s="353" t="s">
        <v>330</v>
      </c>
      <c r="J113" s="353" t="s">
        <v>331</v>
      </c>
      <c r="K113" s="351"/>
      <c r="L113" s="351"/>
    </row>
    <row r="114" spans="1:12" ht="15.75" hidden="1" customHeight="1" x14ac:dyDescent="0.3">
      <c r="A114" s="353" t="s">
        <v>269</v>
      </c>
      <c r="B114" s="354" t="s">
        <v>277</v>
      </c>
      <c r="C114" s="354" t="s">
        <v>332</v>
      </c>
      <c r="D114" s="354" t="s">
        <v>333</v>
      </c>
      <c r="E114" s="354" t="s">
        <v>334</v>
      </c>
      <c r="F114" s="354" t="s">
        <v>335</v>
      </c>
      <c r="G114" s="353" t="s">
        <v>0</v>
      </c>
      <c r="H114" s="353" t="s">
        <v>287</v>
      </c>
      <c r="I114" s="353" t="s">
        <v>336</v>
      </c>
      <c r="J114" s="353" t="s">
        <v>302</v>
      </c>
      <c r="K114" s="351"/>
      <c r="L114" s="351"/>
    </row>
    <row r="115" spans="1:12" ht="15.75" hidden="1" customHeight="1" x14ac:dyDescent="0.3">
      <c r="A115" s="351"/>
      <c r="B115" s="354" t="s">
        <v>25</v>
      </c>
      <c r="C115" s="354" t="s">
        <v>337</v>
      </c>
      <c r="D115" s="354" t="s">
        <v>338</v>
      </c>
      <c r="E115" s="354" t="s">
        <v>339</v>
      </c>
      <c r="F115" s="354" t="s">
        <v>340</v>
      </c>
      <c r="G115" s="353" t="s">
        <v>341</v>
      </c>
      <c r="H115" s="353" t="s">
        <v>342</v>
      </c>
      <c r="I115" s="353" t="s">
        <v>343</v>
      </c>
      <c r="J115" s="351"/>
      <c r="K115" s="351"/>
      <c r="L115" s="351"/>
    </row>
    <row r="116" spans="1:12" ht="15.75" hidden="1" customHeight="1" x14ac:dyDescent="0.3">
      <c r="A116" s="351"/>
      <c r="B116" s="354" t="s">
        <v>344</v>
      </c>
      <c r="C116" s="354" t="s">
        <v>278</v>
      </c>
      <c r="D116" s="354" t="s">
        <v>345</v>
      </c>
      <c r="E116" s="354" t="s">
        <v>88</v>
      </c>
      <c r="F116" s="354" t="s">
        <v>346</v>
      </c>
      <c r="G116" s="351"/>
      <c r="H116" s="353" t="s">
        <v>347</v>
      </c>
      <c r="I116" s="353" t="s">
        <v>348</v>
      </c>
      <c r="J116" s="351"/>
      <c r="K116" s="351"/>
      <c r="L116" s="351"/>
    </row>
    <row r="117" spans="1:12" ht="15.75" hidden="1" customHeight="1" x14ac:dyDescent="0.3">
      <c r="A117" s="351"/>
      <c r="B117" s="354" t="s">
        <v>349</v>
      </c>
      <c r="C117" s="354" t="s">
        <v>350</v>
      </c>
      <c r="D117" s="354" t="s">
        <v>351</v>
      </c>
      <c r="E117" s="354" t="s">
        <v>352</v>
      </c>
      <c r="F117" s="354" t="s">
        <v>353</v>
      </c>
      <c r="G117" s="351"/>
      <c r="H117" s="353" t="s">
        <v>354</v>
      </c>
      <c r="I117" s="353" t="s">
        <v>300</v>
      </c>
      <c r="J117" s="351"/>
      <c r="K117" s="351"/>
      <c r="L117" s="351"/>
    </row>
    <row r="118" spans="1:12" ht="15.75" hidden="1" customHeight="1" x14ac:dyDescent="0.3">
      <c r="A118" s="351"/>
      <c r="B118" s="354" t="s">
        <v>355</v>
      </c>
      <c r="C118" s="354" t="s">
        <v>356</v>
      </c>
      <c r="D118" s="354" t="s">
        <v>357</v>
      </c>
      <c r="E118" s="354" t="s">
        <v>358</v>
      </c>
      <c r="F118" s="354" t="s">
        <v>359</v>
      </c>
      <c r="G118" s="351"/>
      <c r="H118" s="351"/>
      <c r="I118" s="353" t="s">
        <v>360</v>
      </c>
      <c r="J118" s="351"/>
      <c r="K118" s="351"/>
      <c r="L118" s="351"/>
    </row>
    <row r="119" spans="1:12" ht="15.75" hidden="1" customHeight="1" x14ac:dyDescent="0.3">
      <c r="A119" s="351"/>
      <c r="B119" s="351"/>
      <c r="C119" s="354" t="s">
        <v>361</v>
      </c>
      <c r="D119" s="354" t="s">
        <v>362</v>
      </c>
      <c r="E119" s="354" t="s">
        <v>363</v>
      </c>
      <c r="F119" s="354" t="s">
        <v>364</v>
      </c>
      <c r="G119" s="351"/>
      <c r="H119" s="351"/>
      <c r="I119" s="353" t="s">
        <v>365</v>
      </c>
      <c r="J119" s="351"/>
      <c r="K119" s="351"/>
      <c r="L119" s="351"/>
    </row>
    <row r="120" spans="1:12" ht="15.75" hidden="1" customHeight="1" x14ac:dyDescent="0.3">
      <c r="A120" s="351"/>
      <c r="B120" s="351"/>
      <c r="C120" s="354" t="s">
        <v>366</v>
      </c>
      <c r="D120" s="354" t="s">
        <v>367</v>
      </c>
      <c r="E120" s="354" t="s">
        <v>368</v>
      </c>
      <c r="F120" s="354" t="s">
        <v>369</v>
      </c>
      <c r="G120" s="351"/>
      <c r="H120" s="351"/>
      <c r="I120" s="353" t="s">
        <v>370</v>
      </c>
      <c r="J120" s="351"/>
      <c r="K120" s="351"/>
      <c r="L120" s="351"/>
    </row>
    <row r="121" spans="1:12" ht="15.75" hidden="1" customHeight="1" x14ac:dyDescent="0.3">
      <c r="A121" s="351"/>
      <c r="B121" s="351"/>
      <c r="C121" s="354" t="s">
        <v>48</v>
      </c>
      <c r="D121" s="354" t="s">
        <v>99</v>
      </c>
      <c r="E121" s="354" t="s">
        <v>371</v>
      </c>
      <c r="F121" s="354" t="s">
        <v>372</v>
      </c>
      <c r="G121" s="351"/>
      <c r="H121" s="351"/>
      <c r="I121" s="351"/>
      <c r="J121" s="351"/>
      <c r="K121" s="351"/>
      <c r="L121" s="351"/>
    </row>
    <row r="122" spans="1:12" ht="15.75" hidden="1" customHeight="1" x14ac:dyDescent="0.3">
      <c r="A122" s="351"/>
      <c r="B122" s="351"/>
      <c r="C122" s="354" t="s">
        <v>373</v>
      </c>
      <c r="D122" s="354" t="s">
        <v>374</v>
      </c>
      <c r="E122" s="354" t="s">
        <v>375</v>
      </c>
      <c r="F122" s="354" t="s">
        <v>376</v>
      </c>
      <c r="G122" s="351"/>
      <c r="H122" s="351"/>
      <c r="I122" s="351"/>
      <c r="J122" s="351"/>
      <c r="K122" s="351"/>
      <c r="L122" s="351"/>
    </row>
    <row r="123" spans="1:12" ht="15.75" hidden="1" customHeight="1" x14ac:dyDescent="0.3">
      <c r="A123" s="351"/>
      <c r="B123" s="351"/>
      <c r="C123" s="354" t="s">
        <v>377</v>
      </c>
      <c r="D123" s="354" t="s">
        <v>378</v>
      </c>
      <c r="E123" s="354" t="s">
        <v>379</v>
      </c>
      <c r="F123" s="354" t="s">
        <v>380</v>
      </c>
      <c r="G123" s="351"/>
      <c r="H123" s="351"/>
      <c r="I123" s="351"/>
      <c r="J123" s="351"/>
      <c r="K123" s="351"/>
      <c r="L123" s="351"/>
    </row>
    <row r="124" spans="1:12" ht="15.75" hidden="1" customHeight="1" x14ac:dyDescent="0.3">
      <c r="A124" s="351"/>
      <c r="B124" s="351"/>
      <c r="C124" s="354" t="s">
        <v>381</v>
      </c>
      <c r="D124" s="354" t="s">
        <v>382</v>
      </c>
      <c r="E124" s="354" t="s">
        <v>383</v>
      </c>
      <c r="F124" s="354" t="s">
        <v>384</v>
      </c>
      <c r="G124" s="351"/>
      <c r="H124" s="351"/>
      <c r="I124" s="351"/>
      <c r="J124" s="351"/>
      <c r="K124" s="351"/>
      <c r="L124" s="351"/>
    </row>
    <row r="125" spans="1:12" ht="15.75" hidden="1" customHeight="1" x14ac:dyDescent="0.3">
      <c r="A125" s="350"/>
      <c r="B125" s="350"/>
      <c r="C125" s="354" t="s">
        <v>385</v>
      </c>
      <c r="D125" s="354" t="s">
        <v>386</v>
      </c>
      <c r="E125" s="354" t="s">
        <v>387</v>
      </c>
      <c r="F125" s="354" t="s">
        <v>388</v>
      </c>
      <c r="G125" s="350"/>
      <c r="H125" s="350"/>
      <c r="I125" s="350"/>
      <c r="J125" s="350"/>
      <c r="K125" s="350"/>
      <c r="L125" s="350"/>
    </row>
    <row r="126" spans="1:12" ht="15.75" hidden="1" customHeight="1" x14ac:dyDescent="0.3">
      <c r="A126" s="350"/>
      <c r="B126" s="350"/>
      <c r="C126" s="354" t="s">
        <v>389</v>
      </c>
      <c r="D126" s="354" t="s">
        <v>279</v>
      </c>
      <c r="E126" s="354" t="s">
        <v>390</v>
      </c>
      <c r="F126" s="354" t="s">
        <v>391</v>
      </c>
      <c r="G126" s="350"/>
      <c r="H126" s="350"/>
      <c r="I126" s="350"/>
      <c r="J126" s="350"/>
      <c r="K126" s="350"/>
      <c r="L126" s="350"/>
    </row>
    <row r="127" spans="1:12" ht="15.75" hidden="1" customHeight="1" x14ac:dyDescent="0.3">
      <c r="A127" s="350"/>
      <c r="B127" s="350"/>
      <c r="C127" s="354" t="s">
        <v>392</v>
      </c>
      <c r="D127" s="354" t="s">
        <v>393</v>
      </c>
      <c r="E127" s="354" t="s">
        <v>394</v>
      </c>
      <c r="F127" s="354" t="s">
        <v>395</v>
      </c>
      <c r="G127" s="350"/>
      <c r="H127" s="350"/>
      <c r="I127" s="350"/>
      <c r="J127" s="350"/>
      <c r="K127" s="350"/>
      <c r="L127" s="350"/>
    </row>
    <row r="128" spans="1:12" ht="15.75" hidden="1" customHeight="1" x14ac:dyDescent="0.3">
      <c r="A128" s="350"/>
      <c r="B128" s="350"/>
      <c r="C128" s="354" t="s">
        <v>50</v>
      </c>
      <c r="D128" s="354" t="s">
        <v>396</v>
      </c>
      <c r="E128" s="354" t="s">
        <v>397</v>
      </c>
      <c r="F128" s="354" t="s">
        <v>398</v>
      </c>
      <c r="G128" s="350"/>
      <c r="H128" s="350"/>
      <c r="I128" s="350"/>
      <c r="J128" s="350"/>
      <c r="K128" s="350"/>
      <c r="L128" s="350"/>
    </row>
    <row r="129" spans="1:12" ht="15.75" hidden="1" customHeight="1" x14ac:dyDescent="0.3">
      <c r="A129" s="350"/>
      <c r="B129" s="350"/>
      <c r="C129" s="354" t="s">
        <v>399</v>
      </c>
      <c r="D129" s="354" t="s">
        <v>400</v>
      </c>
      <c r="E129" s="354" t="s">
        <v>401</v>
      </c>
      <c r="F129" s="354" t="s">
        <v>402</v>
      </c>
      <c r="G129" s="350"/>
      <c r="H129" s="350"/>
      <c r="I129" s="350"/>
      <c r="J129" s="350"/>
      <c r="K129" s="350"/>
      <c r="L129" s="350"/>
    </row>
    <row r="130" spans="1:12" ht="15.75" hidden="1" customHeight="1" x14ac:dyDescent="0.3">
      <c r="A130" s="350"/>
      <c r="B130" s="350"/>
      <c r="C130" s="354" t="s">
        <v>403</v>
      </c>
      <c r="D130" s="354" t="s">
        <v>404</v>
      </c>
      <c r="E130" s="354" t="s">
        <v>405</v>
      </c>
      <c r="F130" s="354" t="s">
        <v>406</v>
      </c>
      <c r="G130" s="350"/>
      <c r="H130" s="350"/>
      <c r="I130" s="350"/>
      <c r="J130" s="350"/>
      <c r="K130" s="350"/>
      <c r="L130" s="350"/>
    </row>
    <row r="131" spans="1:12" ht="15.75" hidden="1" customHeight="1" x14ac:dyDescent="0.3">
      <c r="A131" s="350"/>
      <c r="B131" s="350"/>
      <c r="C131" s="354" t="s">
        <v>407</v>
      </c>
      <c r="D131" s="354" t="s">
        <v>408</v>
      </c>
      <c r="E131" s="354" t="s">
        <v>409</v>
      </c>
      <c r="F131" s="354" t="s">
        <v>410</v>
      </c>
      <c r="G131" s="350"/>
      <c r="H131" s="350"/>
      <c r="I131" s="350"/>
      <c r="J131" s="350"/>
      <c r="K131" s="350"/>
      <c r="L131" s="350"/>
    </row>
    <row r="132" spans="1:12" ht="15.75" hidden="1" customHeight="1" x14ac:dyDescent="0.3">
      <c r="A132" s="350"/>
      <c r="B132" s="350"/>
      <c r="C132" s="354" t="s">
        <v>411</v>
      </c>
      <c r="D132" s="354" t="s">
        <v>412</v>
      </c>
      <c r="E132" s="354" t="s">
        <v>413</v>
      </c>
      <c r="F132" s="354" t="s">
        <v>414</v>
      </c>
      <c r="G132" s="350"/>
      <c r="H132" s="350"/>
      <c r="I132" s="350"/>
      <c r="J132" s="350"/>
      <c r="K132" s="350"/>
      <c r="L132" s="350"/>
    </row>
    <row r="133" spans="1:12" ht="15.75" hidden="1" customHeight="1" x14ac:dyDescent="0.3">
      <c r="A133" s="350"/>
      <c r="B133" s="350"/>
      <c r="C133" s="354" t="s">
        <v>415</v>
      </c>
      <c r="D133" s="354" t="s">
        <v>416</v>
      </c>
      <c r="E133" s="354" t="s">
        <v>417</v>
      </c>
      <c r="F133" s="354" t="s">
        <v>418</v>
      </c>
      <c r="G133" s="350"/>
      <c r="H133" s="350"/>
      <c r="I133" s="350"/>
      <c r="J133" s="350"/>
      <c r="K133" s="350"/>
      <c r="L133" s="350"/>
    </row>
    <row r="134" spans="1:12" ht="15.75" hidden="1" customHeight="1" x14ac:dyDescent="0.3">
      <c r="A134" s="350"/>
      <c r="B134" s="350"/>
      <c r="C134" s="351"/>
      <c r="D134" s="354" t="s">
        <v>419</v>
      </c>
      <c r="E134" s="354" t="s">
        <v>420</v>
      </c>
      <c r="F134" s="354" t="s">
        <v>421</v>
      </c>
      <c r="G134" s="350"/>
      <c r="H134" s="350"/>
      <c r="I134" s="350"/>
      <c r="J134" s="350"/>
      <c r="K134" s="350"/>
      <c r="L134" s="350"/>
    </row>
    <row r="135" spans="1:12" ht="15.75" hidden="1" customHeight="1" x14ac:dyDescent="0.3">
      <c r="A135" s="350"/>
      <c r="B135" s="350"/>
      <c r="C135" s="351"/>
      <c r="D135" s="354" t="s">
        <v>422</v>
      </c>
      <c r="E135" s="354" t="s">
        <v>423</v>
      </c>
      <c r="F135" s="354" t="s">
        <v>424</v>
      </c>
      <c r="G135" s="350"/>
      <c r="H135" s="350"/>
      <c r="I135" s="350"/>
      <c r="J135" s="350"/>
      <c r="K135" s="350"/>
      <c r="L135" s="350"/>
    </row>
    <row r="136" spans="1:12" ht="15.75" hidden="1" customHeight="1" x14ac:dyDescent="0.3">
      <c r="A136" s="350"/>
      <c r="B136" s="350"/>
      <c r="C136" s="351"/>
      <c r="D136" s="354" t="s">
        <v>425</v>
      </c>
      <c r="E136" s="354" t="s">
        <v>426</v>
      </c>
      <c r="F136" s="354" t="s">
        <v>427</v>
      </c>
      <c r="G136" s="350"/>
      <c r="H136" s="350"/>
      <c r="I136" s="350"/>
      <c r="J136" s="350"/>
      <c r="K136" s="350"/>
      <c r="L136" s="350"/>
    </row>
    <row r="137" spans="1:12" ht="15.75" hidden="1" customHeight="1" x14ac:dyDescent="0.3">
      <c r="A137" s="350"/>
      <c r="B137" s="350"/>
      <c r="C137" s="351"/>
      <c r="D137" s="354" t="s">
        <v>428</v>
      </c>
      <c r="E137" s="354" t="s">
        <v>429</v>
      </c>
      <c r="F137" s="354" t="s">
        <v>430</v>
      </c>
      <c r="G137" s="350"/>
      <c r="H137" s="350"/>
      <c r="I137" s="350"/>
      <c r="J137" s="350"/>
      <c r="K137" s="350"/>
      <c r="L137" s="350"/>
    </row>
    <row r="138" spans="1:12" ht="15.75" hidden="1" customHeight="1" x14ac:dyDescent="0.3">
      <c r="A138" s="350"/>
      <c r="B138" s="350"/>
      <c r="C138" s="351"/>
      <c r="D138" s="354" t="s">
        <v>431</v>
      </c>
      <c r="E138" s="354" t="s">
        <v>82</v>
      </c>
      <c r="F138" s="354" t="s">
        <v>432</v>
      </c>
      <c r="G138" s="350"/>
      <c r="H138" s="350"/>
      <c r="I138" s="350"/>
      <c r="J138" s="350"/>
      <c r="K138" s="350"/>
      <c r="L138" s="350"/>
    </row>
    <row r="139" spans="1:12" ht="15.75" hidden="1" customHeight="1" x14ac:dyDescent="0.3">
      <c r="A139" s="350"/>
      <c r="B139" s="350"/>
      <c r="C139" s="351"/>
      <c r="D139" s="354" t="s">
        <v>433</v>
      </c>
      <c r="E139" s="354" t="s">
        <v>434</v>
      </c>
      <c r="F139" s="354" t="s">
        <v>435</v>
      </c>
      <c r="G139" s="350"/>
      <c r="H139" s="350"/>
      <c r="I139" s="350"/>
      <c r="J139" s="350"/>
      <c r="K139" s="350"/>
      <c r="L139" s="350"/>
    </row>
    <row r="140" spans="1:12" ht="15.75" hidden="1" customHeight="1" x14ac:dyDescent="0.3">
      <c r="A140" s="350"/>
      <c r="B140" s="350"/>
      <c r="C140" s="351"/>
      <c r="D140" s="354" t="s">
        <v>436</v>
      </c>
      <c r="E140" s="354" t="s">
        <v>437</v>
      </c>
      <c r="F140" s="354" t="s">
        <v>438</v>
      </c>
      <c r="G140" s="350"/>
      <c r="H140" s="350"/>
      <c r="I140" s="350"/>
      <c r="J140" s="350"/>
      <c r="K140" s="350"/>
      <c r="L140" s="350"/>
    </row>
    <row r="141" spans="1:12" ht="15.75" hidden="1" customHeight="1" x14ac:dyDescent="0.3">
      <c r="A141" s="350"/>
      <c r="B141" s="350"/>
      <c r="C141" s="350"/>
      <c r="D141" s="354" t="s">
        <v>439</v>
      </c>
      <c r="E141" s="354" t="s">
        <v>89</v>
      </c>
      <c r="F141" s="354" t="s">
        <v>440</v>
      </c>
      <c r="G141" s="350"/>
      <c r="H141" s="350"/>
      <c r="I141" s="350"/>
      <c r="J141" s="350"/>
      <c r="K141" s="350"/>
      <c r="L141" s="350"/>
    </row>
    <row r="142" spans="1:12" ht="15.75" hidden="1" customHeight="1" x14ac:dyDescent="0.3">
      <c r="A142" s="350"/>
      <c r="B142" s="350"/>
      <c r="C142" s="350"/>
      <c r="D142" s="354" t="s">
        <v>441</v>
      </c>
      <c r="E142" s="354" t="s">
        <v>442</v>
      </c>
      <c r="F142" s="354" t="s">
        <v>443</v>
      </c>
      <c r="G142" s="350"/>
      <c r="H142" s="350"/>
      <c r="I142" s="350"/>
      <c r="J142" s="350"/>
      <c r="K142" s="350"/>
      <c r="L142" s="350"/>
    </row>
    <row r="143" spans="1:12" ht="15.75" hidden="1" customHeight="1" x14ac:dyDescent="0.3">
      <c r="A143" s="350"/>
      <c r="B143" s="350"/>
      <c r="C143" s="350"/>
      <c r="D143" s="354" t="s">
        <v>53</v>
      </c>
      <c r="E143" s="354" t="s">
        <v>444</v>
      </c>
      <c r="F143" s="354" t="s">
        <v>445</v>
      </c>
      <c r="G143" s="350"/>
      <c r="H143" s="350"/>
      <c r="I143" s="350"/>
      <c r="J143" s="350"/>
      <c r="K143" s="350"/>
      <c r="L143" s="350"/>
    </row>
    <row r="144" spans="1:12" ht="15.75" hidden="1" customHeight="1" x14ac:dyDescent="0.3">
      <c r="A144" s="350"/>
      <c r="B144" s="350"/>
      <c r="C144" s="350"/>
      <c r="D144" s="354" t="s">
        <v>446</v>
      </c>
      <c r="E144" s="354" t="s">
        <v>447</v>
      </c>
      <c r="F144" s="354" t="s">
        <v>448</v>
      </c>
      <c r="G144" s="350"/>
      <c r="H144" s="350"/>
      <c r="I144" s="350"/>
      <c r="J144" s="350"/>
      <c r="K144" s="350"/>
      <c r="L144" s="350"/>
    </row>
    <row r="145" spans="1:12" ht="15.75" hidden="1" customHeight="1" x14ac:dyDescent="0.3">
      <c r="A145" s="350"/>
      <c r="B145" s="350"/>
      <c r="C145" s="350"/>
      <c r="D145" s="354" t="s">
        <v>449</v>
      </c>
      <c r="E145" s="354" t="s">
        <v>450</v>
      </c>
      <c r="F145" s="354" t="s">
        <v>451</v>
      </c>
      <c r="G145" s="350"/>
      <c r="H145" s="350"/>
      <c r="I145" s="350"/>
      <c r="J145" s="350"/>
      <c r="K145" s="350"/>
      <c r="L145" s="350"/>
    </row>
    <row r="146" spans="1:12" ht="15.75" hidden="1" customHeight="1" x14ac:dyDescent="0.3">
      <c r="A146" s="350"/>
      <c r="B146" s="350"/>
      <c r="C146" s="350"/>
      <c r="D146" s="354" t="s">
        <v>452</v>
      </c>
      <c r="E146" s="354" t="s">
        <v>453</v>
      </c>
      <c r="F146" s="354" t="s">
        <v>454</v>
      </c>
      <c r="G146" s="350"/>
      <c r="H146" s="350"/>
      <c r="I146" s="350"/>
      <c r="J146" s="350"/>
      <c r="K146" s="350"/>
      <c r="L146" s="350"/>
    </row>
    <row r="147" spans="1:12" ht="15.75" hidden="1" customHeight="1" x14ac:dyDescent="0.3">
      <c r="A147" s="350"/>
      <c r="B147" s="350"/>
      <c r="C147" s="350"/>
      <c r="D147" s="354" t="s">
        <v>455</v>
      </c>
      <c r="E147" s="354" t="s">
        <v>456</v>
      </c>
      <c r="F147" s="354" t="s">
        <v>457</v>
      </c>
      <c r="G147" s="350"/>
      <c r="H147" s="350"/>
      <c r="I147" s="350"/>
      <c r="J147" s="350"/>
      <c r="K147" s="350"/>
      <c r="L147" s="350"/>
    </row>
    <row r="148" spans="1:12" ht="15.75" hidden="1" customHeight="1" x14ac:dyDescent="0.3">
      <c r="A148" s="350"/>
      <c r="B148" s="350"/>
      <c r="C148" s="350"/>
      <c r="D148" s="354" t="s">
        <v>458</v>
      </c>
      <c r="E148" s="354" t="s">
        <v>459</v>
      </c>
      <c r="F148" s="354" t="s">
        <v>460</v>
      </c>
      <c r="G148" s="350"/>
      <c r="H148" s="350"/>
      <c r="I148" s="350"/>
      <c r="J148" s="350"/>
      <c r="K148" s="350"/>
      <c r="L148" s="350"/>
    </row>
    <row r="149" spans="1:12" ht="15.75" hidden="1" customHeight="1" x14ac:dyDescent="0.3">
      <c r="A149" s="350"/>
      <c r="B149" s="350"/>
      <c r="C149" s="350"/>
      <c r="D149" s="354" t="s">
        <v>461</v>
      </c>
      <c r="E149" s="354" t="s">
        <v>462</v>
      </c>
      <c r="F149" s="354" t="s">
        <v>463</v>
      </c>
      <c r="G149" s="350"/>
      <c r="H149" s="350"/>
      <c r="I149" s="350"/>
      <c r="J149" s="350"/>
      <c r="K149" s="350"/>
      <c r="L149" s="350"/>
    </row>
    <row r="150" spans="1:12" ht="15.75" hidden="1" customHeight="1" x14ac:dyDescent="0.3">
      <c r="A150" s="350"/>
      <c r="B150" s="350"/>
      <c r="C150" s="350"/>
      <c r="D150" s="354" t="s">
        <v>464</v>
      </c>
      <c r="E150" s="354" t="s">
        <v>465</v>
      </c>
      <c r="F150" s="354" t="s">
        <v>466</v>
      </c>
      <c r="G150" s="350"/>
      <c r="H150" s="350"/>
      <c r="I150" s="350"/>
      <c r="J150" s="350"/>
      <c r="K150" s="350"/>
      <c r="L150" s="350"/>
    </row>
    <row r="151" spans="1:12" ht="15.75" hidden="1" customHeight="1" x14ac:dyDescent="0.3">
      <c r="A151" s="350"/>
      <c r="B151" s="350"/>
      <c r="C151" s="350"/>
      <c r="D151" s="354" t="s">
        <v>467</v>
      </c>
      <c r="E151" s="354" t="s">
        <v>468</v>
      </c>
      <c r="F151" s="354" t="s">
        <v>469</v>
      </c>
      <c r="G151" s="350"/>
      <c r="H151" s="350"/>
      <c r="I151" s="350"/>
      <c r="J151" s="350"/>
      <c r="K151" s="350"/>
      <c r="L151" s="350"/>
    </row>
    <row r="152" spans="1:12" ht="15.75" hidden="1" customHeight="1" x14ac:dyDescent="0.3">
      <c r="A152" s="350"/>
      <c r="B152" s="350"/>
      <c r="C152" s="350"/>
      <c r="D152" s="354" t="s">
        <v>470</v>
      </c>
      <c r="E152" s="354" t="s">
        <v>471</v>
      </c>
      <c r="F152" s="354" t="s">
        <v>472</v>
      </c>
      <c r="G152" s="350"/>
      <c r="H152" s="350"/>
      <c r="I152" s="350"/>
      <c r="J152" s="350"/>
      <c r="K152" s="350"/>
      <c r="L152" s="350"/>
    </row>
    <row r="153" spans="1:12" ht="15.75" hidden="1" customHeight="1" x14ac:dyDescent="0.3">
      <c r="A153" s="350"/>
      <c r="B153" s="350"/>
      <c r="C153" s="350"/>
      <c r="D153" s="354" t="s">
        <v>473</v>
      </c>
      <c r="E153" s="354" t="s">
        <v>474</v>
      </c>
      <c r="F153" s="354" t="s">
        <v>475</v>
      </c>
      <c r="G153" s="350"/>
      <c r="H153" s="350"/>
      <c r="I153" s="350"/>
      <c r="J153" s="350"/>
      <c r="K153" s="350"/>
      <c r="L153" s="350"/>
    </row>
    <row r="154" spans="1:12" ht="15.75" hidden="1" customHeight="1" x14ac:dyDescent="0.3">
      <c r="A154" s="350"/>
      <c r="B154" s="350"/>
      <c r="C154" s="350"/>
      <c r="D154" s="354" t="s">
        <v>476</v>
      </c>
      <c r="E154" s="354" t="s">
        <v>477</v>
      </c>
      <c r="F154" s="354" t="s">
        <v>478</v>
      </c>
      <c r="G154" s="350"/>
      <c r="H154" s="350"/>
      <c r="I154" s="350"/>
      <c r="J154" s="350"/>
      <c r="K154" s="350"/>
      <c r="L154" s="350"/>
    </row>
    <row r="155" spans="1:12" ht="15.75" hidden="1" customHeight="1" x14ac:dyDescent="0.3">
      <c r="A155" s="350"/>
      <c r="B155" s="350"/>
      <c r="C155" s="350"/>
      <c r="D155" s="354" t="s">
        <v>479</v>
      </c>
      <c r="E155" s="354" t="s">
        <v>480</v>
      </c>
      <c r="F155" s="354" t="s">
        <v>481</v>
      </c>
      <c r="G155" s="350"/>
      <c r="H155" s="350"/>
      <c r="I155" s="350"/>
      <c r="J155" s="350"/>
      <c r="K155" s="350"/>
      <c r="L155" s="350"/>
    </row>
    <row r="156" spans="1:12" ht="15.75" hidden="1" customHeight="1" x14ac:dyDescent="0.3">
      <c r="A156" s="350"/>
      <c r="B156" s="350"/>
      <c r="C156" s="350"/>
      <c r="D156" s="354" t="s">
        <v>56</v>
      </c>
      <c r="E156" s="354" t="s">
        <v>482</v>
      </c>
      <c r="F156" s="354" t="s">
        <v>483</v>
      </c>
      <c r="G156" s="350"/>
      <c r="H156" s="350"/>
      <c r="I156" s="350"/>
      <c r="J156" s="350"/>
      <c r="K156" s="350"/>
      <c r="L156" s="350"/>
    </row>
    <row r="157" spans="1:12" ht="15.75" hidden="1" customHeight="1" x14ac:dyDescent="0.3">
      <c r="A157" s="350"/>
      <c r="B157" s="350"/>
      <c r="C157" s="350"/>
      <c r="D157" s="354" t="s">
        <v>484</v>
      </c>
      <c r="E157" s="354" t="s">
        <v>485</v>
      </c>
      <c r="F157" s="354" t="s">
        <v>486</v>
      </c>
      <c r="G157" s="350"/>
      <c r="H157" s="350"/>
      <c r="I157" s="350"/>
      <c r="J157" s="350"/>
      <c r="K157" s="350"/>
      <c r="L157" s="350"/>
    </row>
    <row r="158" spans="1:12" ht="15.75" hidden="1" customHeight="1" x14ac:dyDescent="0.3">
      <c r="A158" s="350"/>
      <c r="B158" s="350"/>
      <c r="C158" s="350"/>
      <c r="D158" s="354" t="s">
        <v>45</v>
      </c>
      <c r="E158" s="354" t="s">
        <v>487</v>
      </c>
      <c r="F158" s="354" t="s">
        <v>488</v>
      </c>
      <c r="G158" s="350"/>
      <c r="H158" s="350"/>
      <c r="I158" s="350"/>
      <c r="J158" s="350"/>
      <c r="K158" s="350"/>
      <c r="L158" s="350"/>
    </row>
    <row r="159" spans="1:12" ht="15.75" hidden="1" customHeight="1" x14ac:dyDescent="0.3">
      <c r="A159" s="350"/>
      <c r="B159" s="350"/>
      <c r="C159" s="350"/>
      <c r="D159" s="354" t="s">
        <v>489</v>
      </c>
      <c r="E159" s="354" t="s">
        <v>490</v>
      </c>
      <c r="F159" s="354" t="s">
        <v>491</v>
      </c>
      <c r="G159" s="350"/>
      <c r="H159" s="350"/>
      <c r="I159" s="350"/>
      <c r="J159" s="350"/>
      <c r="K159" s="350"/>
      <c r="L159" s="350"/>
    </row>
    <row r="160" spans="1:12" ht="15.75" hidden="1" customHeight="1" x14ac:dyDescent="0.3">
      <c r="A160" s="350"/>
      <c r="B160" s="350"/>
      <c r="C160" s="350"/>
      <c r="D160" s="354" t="s">
        <v>492</v>
      </c>
      <c r="E160" s="354" t="s">
        <v>493</v>
      </c>
      <c r="F160" s="354" t="s">
        <v>494</v>
      </c>
      <c r="G160" s="350"/>
      <c r="H160" s="350"/>
      <c r="I160" s="350"/>
      <c r="J160" s="350"/>
      <c r="K160" s="350"/>
      <c r="L160" s="350"/>
    </row>
    <row r="161" spans="1:12" ht="15.75" hidden="1" customHeight="1" x14ac:dyDescent="0.3">
      <c r="A161" s="350"/>
      <c r="B161" s="350"/>
      <c r="C161" s="350"/>
      <c r="D161" s="354" t="s">
        <v>495</v>
      </c>
      <c r="E161" s="354" t="s">
        <v>496</v>
      </c>
      <c r="F161" s="354" t="s">
        <v>497</v>
      </c>
      <c r="G161" s="350"/>
      <c r="H161" s="350"/>
      <c r="I161" s="350"/>
      <c r="J161" s="350"/>
      <c r="K161" s="350"/>
      <c r="L161" s="350"/>
    </row>
    <row r="162" spans="1:12" ht="15.75" hidden="1" customHeight="1" x14ac:dyDescent="0.3">
      <c r="A162" s="350"/>
      <c r="B162" s="350"/>
      <c r="C162" s="350"/>
      <c r="D162" s="354" t="s">
        <v>498</v>
      </c>
      <c r="E162" s="354" t="s">
        <v>499</v>
      </c>
      <c r="F162" s="354" t="s">
        <v>500</v>
      </c>
      <c r="G162" s="350"/>
      <c r="H162" s="350"/>
      <c r="I162" s="350"/>
      <c r="J162" s="350"/>
      <c r="K162" s="350"/>
      <c r="L162" s="350"/>
    </row>
    <row r="163" spans="1:12" ht="15.75" hidden="1" customHeight="1" x14ac:dyDescent="0.3">
      <c r="A163" s="350"/>
      <c r="B163" s="350"/>
      <c r="C163" s="350"/>
      <c r="D163" s="354" t="s">
        <v>501</v>
      </c>
      <c r="E163" s="354" t="s">
        <v>502</v>
      </c>
      <c r="F163" s="354" t="s">
        <v>503</v>
      </c>
      <c r="G163" s="350"/>
      <c r="H163" s="350"/>
      <c r="I163" s="350"/>
      <c r="J163" s="350"/>
      <c r="K163" s="350"/>
      <c r="L163" s="350"/>
    </row>
    <row r="164" spans="1:12" ht="15.75" hidden="1" customHeight="1" x14ac:dyDescent="0.3">
      <c r="A164" s="350"/>
      <c r="B164" s="350"/>
      <c r="C164" s="350"/>
      <c r="D164" s="354" t="s">
        <v>504</v>
      </c>
      <c r="E164" s="354" t="s">
        <v>505</v>
      </c>
      <c r="F164" s="354" t="s">
        <v>506</v>
      </c>
      <c r="G164" s="350"/>
      <c r="H164" s="350"/>
      <c r="I164" s="350"/>
      <c r="J164" s="350"/>
      <c r="K164" s="350"/>
      <c r="L164" s="350"/>
    </row>
    <row r="165" spans="1:12" ht="15.75" hidden="1" customHeight="1" x14ac:dyDescent="0.3">
      <c r="A165" s="350"/>
      <c r="B165" s="350"/>
      <c r="C165" s="350"/>
      <c r="D165" s="354" t="s">
        <v>507</v>
      </c>
      <c r="E165" s="354" t="s">
        <v>508</v>
      </c>
      <c r="F165" s="354" t="s">
        <v>509</v>
      </c>
      <c r="G165" s="350"/>
      <c r="H165" s="350"/>
      <c r="I165" s="350"/>
      <c r="J165" s="350"/>
      <c r="K165" s="350"/>
      <c r="L165" s="350"/>
    </row>
    <row r="166" spans="1:12" ht="15.75" hidden="1" customHeight="1" x14ac:dyDescent="0.3">
      <c r="A166" s="350"/>
      <c r="B166" s="350"/>
      <c r="C166" s="350"/>
      <c r="D166" s="354" t="s">
        <v>510</v>
      </c>
      <c r="E166" s="354" t="s">
        <v>511</v>
      </c>
      <c r="F166" s="354" t="s">
        <v>512</v>
      </c>
      <c r="G166" s="350"/>
      <c r="H166" s="350"/>
      <c r="I166" s="350"/>
      <c r="J166" s="350"/>
      <c r="K166" s="350"/>
      <c r="L166" s="350"/>
    </row>
    <row r="167" spans="1:12" ht="15.75" hidden="1" customHeight="1" x14ac:dyDescent="0.3">
      <c r="A167" s="350"/>
      <c r="B167" s="350"/>
      <c r="C167" s="350"/>
      <c r="D167" s="354" t="s">
        <v>513</v>
      </c>
      <c r="E167" s="354" t="s">
        <v>514</v>
      </c>
      <c r="F167" s="354" t="s">
        <v>515</v>
      </c>
      <c r="G167" s="350"/>
      <c r="H167" s="350"/>
      <c r="I167" s="350"/>
      <c r="J167" s="350"/>
      <c r="K167" s="350"/>
      <c r="L167" s="350"/>
    </row>
    <row r="168" spans="1:12" ht="15.75" hidden="1" customHeight="1" x14ac:dyDescent="0.3">
      <c r="A168" s="350"/>
      <c r="B168" s="350"/>
      <c r="C168" s="350"/>
      <c r="D168" s="354" t="s">
        <v>516</v>
      </c>
      <c r="E168" s="354" t="s">
        <v>517</v>
      </c>
      <c r="F168" s="354" t="s">
        <v>518</v>
      </c>
      <c r="G168" s="350"/>
      <c r="H168" s="350"/>
      <c r="I168" s="350"/>
      <c r="J168" s="350"/>
      <c r="K168" s="350"/>
      <c r="L168" s="350"/>
    </row>
    <row r="169" spans="1:12" ht="15.75" hidden="1" customHeight="1" x14ac:dyDescent="0.3">
      <c r="A169" s="350"/>
      <c r="B169" s="350"/>
      <c r="C169" s="350"/>
      <c r="D169" s="354" t="s">
        <v>519</v>
      </c>
      <c r="E169" s="354" t="s">
        <v>520</v>
      </c>
      <c r="F169" s="354" t="s">
        <v>521</v>
      </c>
      <c r="G169" s="350"/>
      <c r="H169" s="350"/>
      <c r="I169" s="350"/>
      <c r="J169" s="350"/>
      <c r="K169" s="350"/>
      <c r="L169" s="350"/>
    </row>
    <row r="170" spans="1:12" ht="15.75" hidden="1" customHeight="1" x14ac:dyDescent="0.3">
      <c r="A170" s="350"/>
      <c r="B170" s="350"/>
      <c r="C170" s="350"/>
      <c r="D170" s="354" t="s">
        <v>522</v>
      </c>
      <c r="E170" s="354" t="s">
        <v>523</v>
      </c>
      <c r="F170" s="354" t="s">
        <v>524</v>
      </c>
      <c r="G170" s="350"/>
      <c r="H170" s="350"/>
      <c r="I170" s="350"/>
      <c r="J170" s="350"/>
      <c r="K170" s="350"/>
      <c r="L170" s="350"/>
    </row>
    <row r="171" spans="1:12" ht="15.75" hidden="1" customHeight="1" x14ac:dyDescent="0.3">
      <c r="A171" s="350"/>
      <c r="B171" s="350"/>
      <c r="C171" s="350"/>
      <c r="D171" s="354" t="s">
        <v>525</v>
      </c>
      <c r="E171" s="354" t="s">
        <v>526</v>
      </c>
      <c r="F171" s="354" t="s">
        <v>527</v>
      </c>
      <c r="G171" s="350"/>
      <c r="H171" s="350"/>
      <c r="I171" s="350"/>
      <c r="J171" s="350"/>
      <c r="K171" s="350"/>
      <c r="L171" s="350"/>
    </row>
    <row r="172" spans="1:12" ht="15.75" hidden="1" customHeight="1" x14ac:dyDescent="0.3">
      <c r="A172" s="350"/>
      <c r="B172" s="350"/>
      <c r="C172" s="350"/>
      <c r="D172" s="354" t="s">
        <v>528</v>
      </c>
      <c r="E172" s="354" t="s">
        <v>529</v>
      </c>
      <c r="F172" s="354" t="s">
        <v>530</v>
      </c>
      <c r="G172" s="350"/>
      <c r="H172" s="350"/>
      <c r="I172" s="350"/>
      <c r="J172" s="350"/>
      <c r="K172" s="350"/>
      <c r="L172" s="350"/>
    </row>
    <row r="173" spans="1:12" ht="15.75" hidden="1" customHeight="1" x14ac:dyDescent="0.3">
      <c r="A173" s="350"/>
      <c r="B173" s="350"/>
      <c r="C173" s="350"/>
      <c r="D173" s="350"/>
      <c r="E173" s="354" t="s">
        <v>531</v>
      </c>
      <c r="F173" s="354" t="s">
        <v>532</v>
      </c>
      <c r="G173" s="350"/>
      <c r="H173" s="350"/>
      <c r="I173" s="350"/>
      <c r="J173" s="350"/>
      <c r="K173" s="350"/>
      <c r="L173" s="350"/>
    </row>
    <row r="174" spans="1:12" ht="15.75" hidden="1" customHeight="1" x14ac:dyDescent="0.3">
      <c r="A174" s="350"/>
      <c r="B174" s="350"/>
      <c r="C174" s="350"/>
      <c r="D174" s="350"/>
      <c r="E174" s="354" t="s">
        <v>533</v>
      </c>
      <c r="F174" s="354" t="s">
        <v>534</v>
      </c>
      <c r="G174" s="350"/>
      <c r="H174" s="350"/>
      <c r="I174" s="350"/>
      <c r="J174" s="350"/>
      <c r="K174" s="350"/>
      <c r="L174" s="350"/>
    </row>
    <row r="175" spans="1:12" ht="15.75" hidden="1" customHeight="1" x14ac:dyDescent="0.3">
      <c r="A175" s="350"/>
      <c r="B175" s="350"/>
      <c r="C175" s="350"/>
      <c r="D175" s="350"/>
      <c r="E175" s="354" t="s">
        <v>535</v>
      </c>
      <c r="F175" s="354" t="s">
        <v>536</v>
      </c>
      <c r="G175" s="350"/>
      <c r="H175" s="350"/>
      <c r="I175" s="350"/>
      <c r="J175" s="350"/>
      <c r="K175" s="350"/>
      <c r="L175" s="350"/>
    </row>
    <row r="176" spans="1:12" ht="15.75" hidden="1" customHeight="1" x14ac:dyDescent="0.3">
      <c r="A176" s="350"/>
      <c r="B176" s="350"/>
      <c r="C176" s="350"/>
      <c r="D176" s="350"/>
      <c r="E176" s="354" t="s">
        <v>537</v>
      </c>
      <c r="F176" s="354" t="s">
        <v>538</v>
      </c>
      <c r="G176" s="350"/>
      <c r="H176" s="350"/>
      <c r="I176" s="350"/>
      <c r="J176" s="350"/>
      <c r="K176" s="350"/>
      <c r="L176" s="350"/>
    </row>
    <row r="177" spans="1:12" ht="15.75" hidden="1" customHeight="1" x14ac:dyDescent="0.3">
      <c r="A177" s="350"/>
      <c r="B177" s="350"/>
      <c r="C177" s="350"/>
      <c r="D177" s="350"/>
      <c r="E177" s="354" t="s">
        <v>539</v>
      </c>
      <c r="F177" s="354" t="s">
        <v>540</v>
      </c>
      <c r="G177" s="350"/>
      <c r="H177" s="350"/>
      <c r="I177" s="350"/>
      <c r="J177" s="350"/>
      <c r="K177" s="350"/>
      <c r="L177" s="350"/>
    </row>
    <row r="178" spans="1:12" ht="15.75" hidden="1" customHeight="1" x14ac:dyDescent="0.3">
      <c r="A178" s="350"/>
      <c r="B178" s="350"/>
      <c r="C178" s="350"/>
      <c r="D178" s="350"/>
      <c r="E178" s="354" t="s">
        <v>541</v>
      </c>
      <c r="F178" s="354" t="s">
        <v>542</v>
      </c>
      <c r="G178" s="350"/>
      <c r="H178" s="350"/>
      <c r="I178" s="350"/>
      <c r="J178" s="350"/>
      <c r="K178" s="350"/>
      <c r="L178" s="350"/>
    </row>
    <row r="179" spans="1:12" ht="15.75" hidden="1" customHeight="1" x14ac:dyDescent="0.3">
      <c r="A179" s="350"/>
      <c r="B179" s="350"/>
      <c r="C179" s="350"/>
      <c r="D179" s="350"/>
      <c r="E179" s="354" t="s">
        <v>543</v>
      </c>
      <c r="F179" s="354" t="s">
        <v>544</v>
      </c>
      <c r="G179" s="350"/>
      <c r="H179" s="350"/>
      <c r="I179" s="350"/>
      <c r="J179" s="350"/>
      <c r="K179" s="350"/>
      <c r="L179" s="350"/>
    </row>
    <row r="180" spans="1:12" ht="15.75" hidden="1" customHeight="1" x14ac:dyDescent="0.3">
      <c r="A180" s="350"/>
      <c r="B180" s="350"/>
      <c r="C180" s="350"/>
      <c r="D180" s="350"/>
      <c r="E180" s="354" t="s">
        <v>545</v>
      </c>
      <c r="F180" s="354" t="s">
        <v>546</v>
      </c>
      <c r="G180" s="350"/>
      <c r="H180" s="350"/>
      <c r="I180" s="350"/>
      <c r="J180" s="350"/>
      <c r="K180" s="350"/>
      <c r="L180" s="350"/>
    </row>
    <row r="181" spans="1:12" ht="15.75" hidden="1" customHeight="1" x14ac:dyDescent="0.3">
      <c r="A181" s="350"/>
      <c r="B181" s="350"/>
      <c r="C181" s="350"/>
      <c r="D181" s="350"/>
      <c r="E181" s="354" t="s">
        <v>547</v>
      </c>
      <c r="F181" s="354" t="s">
        <v>548</v>
      </c>
      <c r="G181" s="350"/>
      <c r="H181" s="350"/>
      <c r="I181" s="350"/>
      <c r="J181" s="350"/>
      <c r="K181" s="350"/>
      <c r="L181" s="350"/>
    </row>
    <row r="182" spans="1:12" ht="15.75" hidden="1" customHeight="1" x14ac:dyDescent="0.3">
      <c r="A182" s="350"/>
      <c r="B182" s="350"/>
      <c r="C182" s="350"/>
      <c r="D182" s="350"/>
      <c r="E182" s="354" t="s">
        <v>549</v>
      </c>
      <c r="F182" s="354" t="s">
        <v>550</v>
      </c>
      <c r="G182" s="350"/>
      <c r="H182" s="350"/>
      <c r="I182" s="350"/>
      <c r="J182" s="350"/>
      <c r="K182" s="350"/>
      <c r="L182" s="350"/>
    </row>
    <row r="183" spans="1:12" ht="15.75" hidden="1" customHeight="1" x14ac:dyDescent="0.3">
      <c r="A183" s="350"/>
      <c r="B183" s="350"/>
      <c r="C183" s="350"/>
      <c r="D183" s="350"/>
      <c r="E183" s="354" t="s">
        <v>551</v>
      </c>
      <c r="F183" s="354" t="s">
        <v>552</v>
      </c>
      <c r="G183" s="350"/>
      <c r="H183" s="350"/>
      <c r="I183" s="350"/>
      <c r="J183" s="350"/>
      <c r="K183" s="350"/>
      <c r="L183" s="350"/>
    </row>
    <row r="184" spans="1:12" ht="15.75" hidden="1" customHeight="1" x14ac:dyDescent="0.3">
      <c r="A184" s="350"/>
      <c r="B184" s="350"/>
      <c r="C184" s="350"/>
      <c r="D184" s="350"/>
      <c r="E184" s="354" t="s">
        <v>553</v>
      </c>
      <c r="F184" s="354" t="s">
        <v>554</v>
      </c>
      <c r="G184" s="350"/>
      <c r="H184" s="350"/>
      <c r="I184" s="350"/>
      <c r="J184" s="350"/>
      <c r="K184" s="350"/>
      <c r="L184" s="350"/>
    </row>
    <row r="185" spans="1:12" ht="15.75" hidden="1" customHeight="1" x14ac:dyDescent="0.3">
      <c r="A185" s="350"/>
      <c r="B185" s="350"/>
      <c r="C185" s="350"/>
      <c r="D185" s="350"/>
      <c r="E185" s="354" t="s">
        <v>555</v>
      </c>
      <c r="F185" s="354" t="s">
        <v>556</v>
      </c>
      <c r="G185" s="350"/>
      <c r="H185" s="350"/>
      <c r="I185" s="350"/>
      <c r="J185" s="350"/>
      <c r="K185" s="350"/>
      <c r="L185" s="350"/>
    </row>
    <row r="186" spans="1:12" ht="15.75" hidden="1" customHeight="1" x14ac:dyDescent="0.3">
      <c r="A186" s="350"/>
      <c r="B186" s="350"/>
      <c r="C186" s="350"/>
      <c r="D186" s="350"/>
      <c r="E186" s="354" t="s">
        <v>557</v>
      </c>
      <c r="F186" s="354" t="s">
        <v>558</v>
      </c>
      <c r="G186" s="350"/>
      <c r="H186" s="350"/>
      <c r="I186" s="350"/>
      <c r="J186" s="350"/>
      <c r="K186" s="350"/>
      <c r="L186" s="350"/>
    </row>
    <row r="187" spans="1:12" ht="15.75" hidden="1" customHeight="1" x14ac:dyDescent="0.3">
      <c r="A187" s="350"/>
      <c r="B187" s="350"/>
      <c r="C187" s="350"/>
      <c r="D187" s="350"/>
      <c r="E187" s="354" t="s">
        <v>559</v>
      </c>
      <c r="F187" s="354" t="s">
        <v>560</v>
      </c>
      <c r="G187" s="350"/>
      <c r="H187" s="350"/>
      <c r="I187" s="350"/>
      <c r="J187" s="350"/>
      <c r="K187" s="350"/>
      <c r="L187" s="350"/>
    </row>
    <row r="188" spans="1:12" ht="15.75" hidden="1" customHeight="1" x14ac:dyDescent="0.3">
      <c r="A188" s="350"/>
      <c r="B188" s="350"/>
      <c r="C188" s="350"/>
      <c r="D188" s="350"/>
      <c r="E188" s="354" t="s">
        <v>561</v>
      </c>
      <c r="F188" s="354" t="s">
        <v>562</v>
      </c>
      <c r="G188" s="350"/>
      <c r="H188" s="350"/>
      <c r="I188" s="350"/>
      <c r="J188" s="350"/>
      <c r="K188" s="350"/>
      <c r="L188" s="350"/>
    </row>
    <row r="189" spans="1:12" ht="15.75" hidden="1" customHeight="1" x14ac:dyDescent="0.3">
      <c r="A189" s="350"/>
      <c r="B189" s="350"/>
      <c r="C189" s="350"/>
      <c r="D189" s="350"/>
      <c r="E189" s="354" t="s">
        <v>563</v>
      </c>
      <c r="F189" s="354" t="s">
        <v>564</v>
      </c>
      <c r="G189" s="350"/>
      <c r="H189" s="350"/>
      <c r="I189" s="350"/>
      <c r="J189" s="350"/>
      <c r="K189" s="350"/>
      <c r="L189" s="350"/>
    </row>
    <row r="190" spans="1:12" ht="15.75" hidden="1" customHeight="1" x14ac:dyDescent="0.3">
      <c r="A190" s="350"/>
      <c r="B190" s="350"/>
      <c r="C190" s="350"/>
      <c r="D190" s="350"/>
      <c r="E190" s="354" t="s">
        <v>565</v>
      </c>
      <c r="F190" s="354" t="s">
        <v>566</v>
      </c>
      <c r="G190" s="350"/>
      <c r="H190" s="350"/>
      <c r="I190" s="350"/>
      <c r="J190" s="350"/>
      <c r="K190" s="350"/>
      <c r="L190" s="350"/>
    </row>
    <row r="191" spans="1:12" ht="15.75" hidden="1" customHeight="1" x14ac:dyDescent="0.3">
      <c r="A191" s="350"/>
      <c r="B191" s="350"/>
      <c r="C191" s="350"/>
      <c r="D191" s="350"/>
      <c r="E191" s="354" t="s">
        <v>567</v>
      </c>
      <c r="F191" s="354" t="s">
        <v>568</v>
      </c>
      <c r="G191" s="350"/>
      <c r="H191" s="350"/>
      <c r="I191" s="350"/>
      <c r="J191" s="350"/>
      <c r="K191" s="350"/>
      <c r="L191" s="350"/>
    </row>
    <row r="192" spans="1:12" ht="15.75" hidden="1" customHeight="1" x14ac:dyDescent="0.3">
      <c r="A192" s="350"/>
      <c r="B192" s="350"/>
      <c r="C192" s="350"/>
      <c r="D192" s="350"/>
      <c r="E192" s="354" t="s">
        <v>569</v>
      </c>
      <c r="F192" s="354" t="s">
        <v>570</v>
      </c>
      <c r="G192" s="350"/>
      <c r="H192" s="350"/>
      <c r="I192" s="350"/>
      <c r="J192" s="350"/>
      <c r="K192" s="350"/>
      <c r="L192" s="350"/>
    </row>
    <row r="193" spans="1:12" ht="15.75" hidden="1" customHeight="1" x14ac:dyDescent="0.3">
      <c r="A193" s="350"/>
      <c r="B193" s="350"/>
      <c r="C193" s="350"/>
      <c r="D193" s="350"/>
      <c r="E193" s="354" t="s">
        <v>571</v>
      </c>
      <c r="F193" s="354" t="s">
        <v>572</v>
      </c>
      <c r="G193" s="350"/>
      <c r="H193" s="350"/>
      <c r="I193" s="350"/>
      <c r="J193" s="350"/>
      <c r="K193" s="350"/>
      <c r="L193" s="350"/>
    </row>
    <row r="194" spans="1:12" ht="15.75" hidden="1" customHeight="1" x14ac:dyDescent="0.3">
      <c r="A194" s="350"/>
      <c r="B194" s="350"/>
      <c r="C194" s="350"/>
      <c r="D194" s="350"/>
      <c r="E194" s="354" t="s">
        <v>573</v>
      </c>
      <c r="F194" s="354" t="s">
        <v>574</v>
      </c>
      <c r="G194" s="350"/>
      <c r="H194" s="350"/>
      <c r="I194" s="350"/>
      <c r="J194" s="350"/>
      <c r="K194" s="350"/>
      <c r="L194" s="350"/>
    </row>
    <row r="195" spans="1:12" ht="15.75" hidden="1" customHeight="1" x14ac:dyDescent="0.3">
      <c r="A195" s="350"/>
      <c r="B195" s="350"/>
      <c r="C195" s="350"/>
      <c r="D195" s="350"/>
      <c r="E195" s="354" t="s">
        <v>575</v>
      </c>
      <c r="F195" s="354" t="s">
        <v>576</v>
      </c>
      <c r="G195" s="350"/>
      <c r="H195" s="350"/>
      <c r="I195" s="350"/>
      <c r="J195" s="350"/>
      <c r="K195" s="350"/>
      <c r="L195" s="350"/>
    </row>
    <row r="196" spans="1:12" ht="15.75" hidden="1" customHeight="1" x14ac:dyDescent="0.3">
      <c r="A196" s="350"/>
      <c r="B196" s="350"/>
      <c r="C196" s="350"/>
      <c r="D196" s="350"/>
      <c r="E196" s="354" t="s">
        <v>577</v>
      </c>
      <c r="F196" s="354" t="s">
        <v>578</v>
      </c>
      <c r="G196" s="350"/>
      <c r="H196" s="350"/>
      <c r="I196" s="350"/>
      <c r="J196" s="350"/>
      <c r="K196" s="350"/>
      <c r="L196" s="350"/>
    </row>
    <row r="197" spans="1:12" ht="15.75" hidden="1" customHeight="1" x14ac:dyDescent="0.3">
      <c r="A197" s="350"/>
      <c r="B197" s="350"/>
      <c r="C197" s="350"/>
      <c r="D197" s="350"/>
      <c r="E197" s="354" t="s">
        <v>579</v>
      </c>
      <c r="F197" s="354" t="s">
        <v>580</v>
      </c>
      <c r="G197" s="350"/>
      <c r="H197" s="350"/>
      <c r="I197" s="350"/>
      <c r="J197" s="350"/>
      <c r="K197" s="350"/>
      <c r="L197" s="350"/>
    </row>
    <row r="198" spans="1:12" ht="15.75" hidden="1" customHeight="1" x14ac:dyDescent="0.3">
      <c r="A198" s="350"/>
      <c r="B198" s="350"/>
      <c r="C198" s="350"/>
      <c r="D198" s="350"/>
      <c r="E198" s="354" t="s">
        <v>581</v>
      </c>
      <c r="F198" s="354" t="s">
        <v>582</v>
      </c>
      <c r="G198" s="350"/>
      <c r="H198" s="350"/>
      <c r="I198" s="350"/>
      <c r="J198" s="350"/>
      <c r="K198" s="350"/>
      <c r="L198" s="350"/>
    </row>
    <row r="199" spans="1:12" ht="15.75" hidden="1" customHeight="1" x14ac:dyDescent="0.3">
      <c r="A199" s="350"/>
      <c r="B199" s="350"/>
      <c r="C199" s="350"/>
      <c r="D199" s="350"/>
      <c r="E199" s="354" t="s">
        <v>583</v>
      </c>
      <c r="F199" s="354" t="s">
        <v>584</v>
      </c>
      <c r="G199" s="350"/>
      <c r="H199" s="350"/>
      <c r="I199" s="350"/>
      <c r="J199" s="350"/>
      <c r="K199" s="350"/>
      <c r="L199" s="350"/>
    </row>
    <row r="200" spans="1:12" ht="15.75" hidden="1" customHeight="1" x14ac:dyDescent="0.3">
      <c r="A200" s="350"/>
      <c r="B200" s="350"/>
      <c r="C200" s="350"/>
      <c r="D200" s="350"/>
      <c r="E200" s="354" t="s">
        <v>585</v>
      </c>
      <c r="F200" s="354" t="s">
        <v>586</v>
      </c>
      <c r="G200" s="350"/>
      <c r="H200" s="350"/>
      <c r="I200" s="350"/>
      <c r="J200" s="350"/>
      <c r="K200" s="350"/>
      <c r="L200" s="350"/>
    </row>
    <row r="201" spans="1:12" ht="15.75" hidden="1" customHeight="1" x14ac:dyDescent="0.3">
      <c r="A201" s="350"/>
      <c r="B201" s="350"/>
      <c r="C201" s="350"/>
      <c r="D201" s="350"/>
      <c r="E201" s="354" t="s">
        <v>587</v>
      </c>
      <c r="F201" s="354" t="s">
        <v>588</v>
      </c>
      <c r="G201" s="350"/>
      <c r="H201" s="350"/>
      <c r="I201" s="350"/>
      <c r="J201" s="350"/>
      <c r="K201" s="350"/>
      <c r="L201" s="350"/>
    </row>
    <row r="202" spans="1:12" ht="15.75" hidden="1" customHeight="1" x14ac:dyDescent="0.3">
      <c r="A202" s="350"/>
      <c r="B202" s="350"/>
      <c r="C202" s="350"/>
      <c r="D202" s="350"/>
      <c r="E202" s="354" t="s">
        <v>589</v>
      </c>
      <c r="F202" s="354" t="s">
        <v>590</v>
      </c>
      <c r="G202" s="350"/>
      <c r="H202" s="350"/>
      <c r="I202" s="350"/>
      <c r="J202" s="350"/>
      <c r="K202" s="350"/>
      <c r="L202" s="350"/>
    </row>
    <row r="203" spans="1:12" ht="15.75" hidden="1" customHeight="1" x14ac:dyDescent="0.3">
      <c r="A203" s="350"/>
      <c r="B203" s="350"/>
      <c r="C203" s="350"/>
      <c r="D203" s="350"/>
      <c r="E203" s="354" t="s">
        <v>591</v>
      </c>
      <c r="F203" s="354" t="s">
        <v>592</v>
      </c>
      <c r="G203" s="350"/>
      <c r="H203" s="350"/>
      <c r="I203" s="350"/>
      <c r="J203" s="350"/>
      <c r="K203" s="350"/>
      <c r="L203" s="350"/>
    </row>
    <row r="204" spans="1:12" ht="15.75" hidden="1" customHeight="1" x14ac:dyDescent="0.3">
      <c r="A204" s="350"/>
      <c r="B204" s="350"/>
      <c r="C204" s="350"/>
      <c r="D204" s="350"/>
      <c r="E204" s="354" t="s">
        <v>593</v>
      </c>
      <c r="F204" s="354" t="s">
        <v>594</v>
      </c>
      <c r="G204" s="350"/>
      <c r="H204" s="350"/>
      <c r="I204" s="350"/>
      <c r="J204" s="350"/>
      <c r="K204" s="350"/>
      <c r="L204" s="350"/>
    </row>
    <row r="205" spans="1:12" ht="15.75" hidden="1" customHeight="1" x14ac:dyDescent="0.3">
      <c r="A205" s="350"/>
      <c r="B205" s="350"/>
      <c r="C205" s="350"/>
      <c r="D205" s="350"/>
      <c r="E205" s="354" t="s">
        <v>595</v>
      </c>
      <c r="F205" s="354" t="s">
        <v>596</v>
      </c>
      <c r="G205" s="350"/>
      <c r="H205" s="350"/>
      <c r="I205" s="350"/>
      <c r="J205" s="350"/>
      <c r="K205" s="350"/>
      <c r="L205" s="350"/>
    </row>
    <row r="206" spans="1:12" ht="15.75" hidden="1" customHeight="1" x14ac:dyDescent="0.3">
      <c r="A206" s="350"/>
      <c r="B206" s="350"/>
      <c r="C206" s="350"/>
      <c r="D206" s="350"/>
      <c r="E206" s="354" t="s">
        <v>597</v>
      </c>
      <c r="F206" s="354" t="s">
        <v>598</v>
      </c>
      <c r="G206" s="350"/>
      <c r="H206" s="350"/>
      <c r="I206" s="350"/>
      <c r="J206" s="350"/>
      <c r="K206" s="350"/>
      <c r="L206" s="350"/>
    </row>
    <row r="207" spans="1:12" ht="15.75" hidden="1" customHeight="1" x14ac:dyDescent="0.3">
      <c r="A207" s="350"/>
      <c r="B207" s="350"/>
      <c r="C207" s="350"/>
      <c r="D207" s="350"/>
      <c r="E207" s="354" t="s">
        <v>599</v>
      </c>
      <c r="F207" s="354" t="s">
        <v>600</v>
      </c>
      <c r="G207" s="350"/>
      <c r="H207" s="350"/>
      <c r="I207" s="350"/>
      <c r="J207" s="350"/>
      <c r="K207" s="350"/>
      <c r="L207" s="350"/>
    </row>
    <row r="208" spans="1:12" ht="15.75" hidden="1" customHeight="1" x14ac:dyDescent="0.3">
      <c r="A208" s="350"/>
      <c r="B208" s="350"/>
      <c r="C208" s="350"/>
      <c r="D208" s="350"/>
      <c r="E208" s="354" t="s">
        <v>601</v>
      </c>
      <c r="F208" s="354" t="s">
        <v>602</v>
      </c>
      <c r="G208" s="350"/>
      <c r="H208" s="350"/>
      <c r="I208" s="350"/>
      <c r="J208" s="350"/>
      <c r="K208" s="350"/>
      <c r="L208" s="350"/>
    </row>
    <row r="209" spans="1:12" ht="15.75" hidden="1" customHeight="1" x14ac:dyDescent="0.3">
      <c r="A209" s="350"/>
      <c r="B209" s="350"/>
      <c r="C209" s="350"/>
      <c r="D209" s="350"/>
      <c r="E209" s="354" t="s">
        <v>603</v>
      </c>
      <c r="F209" s="354" t="s">
        <v>604</v>
      </c>
      <c r="G209" s="350"/>
      <c r="H209" s="350"/>
      <c r="I209" s="350"/>
      <c r="J209" s="350"/>
      <c r="K209" s="350"/>
      <c r="L209" s="350"/>
    </row>
    <row r="210" spans="1:12" ht="15.75" hidden="1" customHeight="1" x14ac:dyDescent="0.3">
      <c r="A210" s="350"/>
      <c r="B210" s="350"/>
      <c r="C210" s="350"/>
      <c r="D210" s="350"/>
      <c r="E210" s="354" t="s">
        <v>605</v>
      </c>
      <c r="F210" s="354" t="s">
        <v>606</v>
      </c>
      <c r="G210" s="350"/>
      <c r="H210" s="350"/>
      <c r="I210" s="350"/>
      <c r="J210" s="350"/>
      <c r="K210" s="350"/>
      <c r="L210" s="350"/>
    </row>
    <row r="211" spans="1:12" ht="15.75" hidden="1" customHeight="1" x14ac:dyDescent="0.3">
      <c r="A211" s="350"/>
      <c r="B211" s="350"/>
      <c r="C211" s="350"/>
      <c r="D211" s="350"/>
      <c r="E211" s="354" t="s">
        <v>607</v>
      </c>
      <c r="F211" s="354" t="s">
        <v>608</v>
      </c>
      <c r="G211" s="350"/>
      <c r="H211" s="350"/>
      <c r="I211" s="350"/>
      <c r="J211" s="350"/>
      <c r="K211" s="350"/>
      <c r="L211" s="350"/>
    </row>
    <row r="212" spans="1:12" ht="15.75" hidden="1" customHeight="1" x14ac:dyDescent="0.3">
      <c r="A212" s="350"/>
      <c r="B212" s="350"/>
      <c r="C212" s="350"/>
      <c r="D212" s="350"/>
      <c r="E212" s="354" t="s">
        <v>609</v>
      </c>
      <c r="F212" s="354" t="s">
        <v>610</v>
      </c>
      <c r="G212" s="350"/>
      <c r="H212" s="350"/>
      <c r="I212" s="350"/>
      <c r="J212" s="350"/>
      <c r="K212" s="350"/>
      <c r="L212" s="350"/>
    </row>
    <row r="213" spans="1:12" ht="15.75" hidden="1" customHeight="1" x14ac:dyDescent="0.3">
      <c r="A213" s="350"/>
      <c r="B213" s="350"/>
      <c r="C213" s="350"/>
      <c r="D213" s="350"/>
      <c r="E213" s="354" t="s">
        <v>100</v>
      </c>
      <c r="F213" s="354" t="s">
        <v>611</v>
      </c>
      <c r="G213" s="350"/>
      <c r="H213" s="350"/>
      <c r="I213" s="350"/>
      <c r="J213" s="350"/>
      <c r="K213" s="350"/>
      <c r="L213" s="350"/>
    </row>
    <row r="214" spans="1:12" ht="15.75" hidden="1" customHeight="1" x14ac:dyDescent="0.3">
      <c r="A214" s="350"/>
      <c r="B214" s="350"/>
      <c r="C214" s="350"/>
      <c r="D214" s="350"/>
      <c r="E214" s="354" t="s">
        <v>101</v>
      </c>
      <c r="F214" s="354" t="s">
        <v>612</v>
      </c>
      <c r="G214" s="350"/>
      <c r="H214" s="350"/>
      <c r="I214" s="350"/>
      <c r="J214" s="350"/>
      <c r="K214" s="350"/>
      <c r="L214" s="350"/>
    </row>
    <row r="215" spans="1:12" ht="15.75" hidden="1" customHeight="1" x14ac:dyDescent="0.3">
      <c r="A215" s="350"/>
      <c r="B215" s="350"/>
      <c r="C215" s="350"/>
      <c r="D215" s="350"/>
      <c r="E215" s="354" t="s">
        <v>613</v>
      </c>
      <c r="F215" s="354" t="s">
        <v>614</v>
      </c>
      <c r="G215" s="350"/>
      <c r="H215" s="350"/>
      <c r="I215" s="350"/>
      <c r="J215" s="350"/>
      <c r="K215" s="350"/>
      <c r="L215" s="350"/>
    </row>
    <row r="216" spans="1:12" ht="15.75" hidden="1" customHeight="1" x14ac:dyDescent="0.3">
      <c r="A216" s="350"/>
      <c r="B216" s="350"/>
      <c r="C216" s="350"/>
      <c r="D216" s="350"/>
      <c r="E216" s="354" t="s">
        <v>615</v>
      </c>
      <c r="F216" s="354" t="s">
        <v>616</v>
      </c>
      <c r="G216" s="350"/>
      <c r="H216" s="350"/>
      <c r="I216" s="350"/>
      <c r="J216" s="350"/>
      <c r="K216" s="350"/>
      <c r="L216" s="350"/>
    </row>
    <row r="217" spans="1:12" ht="15.75" hidden="1" customHeight="1" x14ac:dyDescent="0.3">
      <c r="A217" s="350"/>
      <c r="B217" s="350"/>
      <c r="C217" s="350"/>
      <c r="D217" s="350"/>
      <c r="E217" s="354" t="s">
        <v>617</v>
      </c>
      <c r="F217" s="354" t="s">
        <v>618</v>
      </c>
      <c r="G217" s="350"/>
      <c r="H217" s="350"/>
      <c r="I217" s="350"/>
      <c r="J217" s="350"/>
      <c r="K217" s="350"/>
      <c r="L217" s="350"/>
    </row>
    <row r="218" spans="1:12" ht="15.75" hidden="1" customHeight="1" x14ac:dyDescent="0.3">
      <c r="A218" s="350"/>
      <c r="B218" s="350"/>
      <c r="C218" s="350"/>
      <c r="D218" s="350"/>
      <c r="E218" s="354" t="s">
        <v>619</v>
      </c>
      <c r="F218" s="354" t="s">
        <v>620</v>
      </c>
      <c r="G218" s="350"/>
      <c r="H218" s="350"/>
      <c r="I218" s="350"/>
      <c r="J218" s="350"/>
      <c r="K218" s="350"/>
      <c r="L218" s="350"/>
    </row>
    <row r="219" spans="1:12" ht="15.75" hidden="1" customHeight="1" x14ac:dyDescent="0.3">
      <c r="A219" s="350"/>
      <c r="B219" s="350"/>
      <c r="C219" s="350"/>
      <c r="D219" s="350"/>
      <c r="E219" s="354" t="s">
        <v>621</v>
      </c>
      <c r="F219" s="354" t="s">
        <v>622</v>
      </c>
      <c r="G219" s="350"/>
      <c r="H219" s="350"/>
      <c r="I219" s="350"/>
      <c r="J219" s="350"/>
      <c r="K219" s="350"/>
      <c r="L219" s="350"/>
    </row>
    <row r="220" spans="1:12" ht="15.75" hidden="1" customHeight="1" x14ac:dyDescent="0.3">
      <c r="A220" s="350"/>
      <c r="B220" s="350"/>
      <c r="C220" s="350"/>
      <c r="D220" s="350"/>
      <c r="E220" s="354" t="s">
        <v>102</v>
      </c>
      <c r="F220" s="354" t="s">
        <v>623</v>
      </c>
      <c r="G220" s="350"/>
      <c r="H220" s="350"/>
      <c r="I220" s="350"/>
      <c r="J220" s="350"/>
      <c r="K220" s="350"/>
      <c r="L220" s="350"/>
    </row>
    <row r="221" spans="1:12" ht="15.75" hidden="1" customHeight="1" x14ac:dyDescent="0.3">
      <c r="A221" s="350"/>
      <c r="B221" s="350"/>
      <c r="C221" s="350"/>
      <c r="D221" s="350"/>
      <c r="E221" s="354" t="s">
        <v>103</v>
      </c>
      <c r="F221" s="354" t="s">
        <v>624</v>
      </c>
      <c r="G221" s="350"/>
      <c r="H221" s="350"/>
      <c r="I221" s="350"/>
      <c r="J221" s="350"/>
      <c r="K221" s="350"/>
      <c r="L221" s="350"/>
    </row>
    <row r="222" spans="1:12" ht="15.75" hidden="1" customHeight="1" x14ac:dyDescent="0.3">
      <c r="A222" s="350"/>
      <c r="B222" s="350"/>
      <c r="C222" s="350"/>
      <c r="D222" s="350"/>
      <c r="E222" s="354" t="s">
        <v>104</v>
      </c>
      <c r="F222" s="354" t="s">
        <v>625</v>
      </c>
      <c r="G222" s="350"/>
      <c r="H222" s="350"/>
      <c r="I222" s="350"/>
      <c r="J222" s="350"/>
      <c r="K222" s="350"/>
      <c r="L222" s="350"/>
    </row>
    <row r="223" spans="1:12" ht="15.75" hidden="1" customHeight="1" x14ac:dyDescent="0.3">
      <c r="A223" s="350"/>
      <c r="B223" s="350"/>
      <c r="C223" s="350"/>
      <c r="D223" s="350"/>
      <c r="E223" s="354" t="s">
        <v>626</v>
      </c>
      <c r="F223" s="354" t="s">
        <v>627</v>
      </c>
      <c r="G223" s="350"/>
      <c r="H223" s="350"/>
      <c r="I223" s="350"/>
      <c r="J223" s="350"/>
      <c r="K223" s="350"/>
      <c r="L223" s="350"/>
    </row>
    <row r="224" spans="1:12" ht="15.75" hidden="1" customHeight="1" x14ac:dyDescent="0.3">
      <c r="A224" s="350"/>
      <c r="B224" s="350"/>
      <c r="C224" s="350"/>
      <c r="D224" s="350"/>
      <c r="E224" s="354" t="s">
        <v>105</v>
      </c>
      <c r="F224" s="354" t="s">
        <v>628</v>
      </c>
      <c r="G224" s="350"/>
      <c r="H224" s="350"/>
      <c r="I224" s="350"/>
      <c r="J224" s="350"/>
      <c r="K224" s="350"/>
      <c r="L224" s="350"/>
    </row>
    <row r="225" spans="1:12" ht="15.75" hidden="1" customHeight="1" x14ac:dyDescent="0.3">
      <c r="A225" s="350"/>
      <c r="B225" s="350"/>
      <c r="C225" s="350"/>
      <c r="D225" s="350"/>
      <c r="E225" s="354" t="s">
        <v>629</v>
      </c>
      <c r="F225" s="354" t="s">
        <v>630</v>
      </c>
      <c r="G225" s="350"/>
      <c r="H225" s="350"/>
      <c r="I225" s="350"/>
      <c r="J225" s="350"/>
      <c r="K225" s="350"/>
      <c r="L225" s="350"/>
    </row>
    <row r="226" spans="1:12" ht="15.75" hidden="1" customHeight="1" x14ac:dyDescent="0.3">
      <c r="A226" s="350"/>
      <c r="B226" s="350"/>
      <c r="C226" s="350"/>
      <c r="D226" s="350"/>
      <c r="E226" s="354" t="s">
        <v>631</v>
      </c>
      <c r="F226" s="354" t="s">
        <v>632</v>
      </c>
      <c r="G226" s="350"/>
      <c r="H226" s="350"/>
      <c r="I226" s="350"/>
      <c r="J226" s="350"/>
      <c r="K226" s="350"/>
      <c r="L226" s="350"/>
    </row>
    <row r="227" spans="1:12" ht="15.75" hidden="1" customHeight="1" x14ac:dyDescent="0.3">
      <c r="A227" s="350"/>
      <c r="B227" s="350"/>
      <c r="C227" s="350"/>
      <c r="D227" s="350"/>
      <c r="E227" s="354" t="s">
        <v>633</v>
      </c>
      <c r="F227" s="354" t="s">
        <v>634</v>
      </c>
      <c r="G227" s="350"/>
      <c r="H227" s="350"/>
      <c r="I227" s="350"/>
      <c r="J227" s="350"/>
      <c r="K227" s="350"/>
      <c r="L227" s="350"/>
    </row>
    <row r="228" spans="1:12" ht="15.75" hidden="1" customHeight="1" x14ac:dyDescent="0.3">
      <c r="A228" s="350"/>
      <c r="B228" s="350"/>
      <c r="C228" s="350"/>
      <c r="D228" s="350"/>
      <c r="E228" s="354" t="s">
        <v>635</v>
      </c>
      <c r="F228" s="354" t="s">
        <v>636</v>
      </c>
      <c r="G228" s="350"/>
      <c r="H228" s="350"/>
      <c r="I228" s="350"/>
      <c r="J228" s="350"/>
      <c r="K228" s="350"/>
      <c r="L228" s="350"/>
    </row>
    <row r="229" spans="1:12" ht="15.75" hidden="1" customHeight="1" x14ac:dyDescent="0.3">
      <c r="A229" s="350"/>
      <c r="B229" s="350"/>
      <c r="C229" s="350"/>
      <c r="D229" s="350"/>
      <c r="E229" s="354" t="s">
        <v>637</v>
      </c>
      <c r="F229" s="354" t="s">
        <v>638</v>
      </c>
      <c r="G229" s="350"/>
      <c r="H229" s="350"/>
      <c r="I229" s="350"/>
      <c r="J229" s="350"/>
      <c r="K229" s="350"/>
      <c r="L229" s="350"/>
    </row>
    <row r="230" spans="1:12" ht="15.75" hidden="1" customHeight="1" x14ac:dyDescent="0.3">
      <c r="A230" s="350"/>
      <c r="B230" s="350"/>
      <c r="C230" s="350"/>
      <c r="D230" s="350"/>
      <c r="E230" s="354" t="s">
        <v>639</v>
      </c>
      <c r="F230" s="354" t="s">
        <v>640</v>
      </c>
      <c r="G230" s="350"/>
      <c r="H230" s="350"/>
      <c r="I230" s="350"/>
      <c r="J230" s="350"/>
      <c r="K230" s="350"/>
      <c r="L230" s="350"/>
    </row>
    <row r="231" spans="1:12" ht="15.75" hidden="1" customHeight="1" x14ac:dyDescent="0.3">
      <c r="A231" s="350"/>
      <c r="B231" s="350"/>
      <c r="C231" s="350"/>
      <c r="D231" s="350"/>
      <c r="E231" s="354" t="s">
        <v>641</v>
      </c>
      <c r="F231" s="354" t="s">
        <v>642</v>
      </c>
      <c r="G231" s="350"/>
      <c r="H231" s="350"/>
      <c r="I231" s="350"/>
      <c r="J231" s="350"/>
      <c r="K231" s="350"/>
      <c r="L231" s="350"/>
    </row>
    <row r="232" spans="1:12" ht="15.75" hidden="1" customHeight="1" x14ac:dyDescent="0.3">
      <c r="A232" s="350"/>
      <c r="B232" s="350"/>
      <c r="C232" s="350"/>
      <c r="D232" s="350"/>
      <c r="E232" s="354" t="s">
        <v>643</v>
      </c>
      <c r="F232" s="354" t="s">
        <v>644</v>
      </c>
      <c r="G232" s="350"/>
      <c r="H232" s="350"/>
      <c r="I232" s="350"/>
      <c r="J232" s="350"/>
      <c r="K232" s="350"/>
      <c r="L232" s="350"/>
    </row>
    <row r="233" spans="1:12" ht="15.75" hidden="1" customHeight="1" x14ac:dyDescent="0.3">
      <c r="A233" s="350"/>
      <c r="B233" s="350"/>
      <c r="C233" s="350"/>
      <c r="D233" s="350"/>
      <c r="E233" s="354" t="s">
        <v>645</v>
      </c>
      <c r="F233" s="354" t="s">
        <v>646</v>
      </c>
      <c r="G233" s="350"/>
      <c r="H233" s="350"/>
      <c r="I233" s="350"/>
      <c r="J233" s="350"/>
      <c r="K233" s="350"/>
      <c r="L233" s="350"/>
    </row>
    <row r="234" spans="1:12" ht="15.75" hidden="1" customHeight="1" x14ac:dyDescent="0.3">
      <c r="A234" s="350"/>
      <c r="B234" s="350"/>
      <c r="C234" s="350"/>
      <c r="D234" s="350"/>
      <c r="E234" s="354" t="s">
        <v>647</v>
      </c>
      <c r="F234" s="354" t="s">
        <v>648</v>
      </c>
      <c r="G234" s="350"/>
      <c r="H234" s="350"/>
      <c r="I234" s="350"/>
      <c r="J234" s="350"/>
      <c r="K234" s="350"/>
      <c r="L234" s="350"/>
    </row>
    <row r="235" spans="1:12" ht="15.75" hidden="1" customHeight="1" x14ac:dyDescent="0.3">
      <c r="A235" s="350"/>
      <c r="B235" s="350"/>
      <c r="C235" s="350"/>
      <c r="D235" s="350"/>
      <c r="E235" s="354" t="s">
        <v>649</v>
      </c>
      <c r="F235" s="354" t="s">
        <v>650</v>
      </c>
      <c r="G235" s="350"/>
      <c r="H235" s="350"/>
      <c r="I235" s="350"/>
      <c r="J235" s="350"/>
      <c r="K235" s="350"/>
      <c r="L235" s="350"/>
    </row>
    <row r="236" spans="1:12" ht="15.75" hidden="1" customHeight="1" x14ac:dyDescent="0.3">
      <c r="A236" s="350"/>
      <c r="B236" s="350"/>
      <c r="C236" s="350"/>
      <c r="D236" s="350"/>
      <c r="E236" s="354" t="s">
        <v>651</v>
      </c>
      <c r="F236" s="354" t="s">
        <v>652</v>
      </c>
      <c r="G236" s="350"/>
      <c r="H236" s="350"/>
      <c r="I236" s="350"/>
      <c r="J236" s="350"/>
      <c r="K236" s="350"/>
      <c r="L236" s="350"/>
    </row>
    <row r="237" spans="1:12" ht="15.75" hidden="1" customHeight="1" x14ac:dyDescent="0.3">
      <c r="A237" s="350"/>
      <c r="B237" s="350"/>
      <c r="C237" s="350"/>
      <c r="D237" s="350"/>
      <c r="E237" s="354" t="s">
        <v>653</v>
      </c>
      <c r="F237" s="354" t="s">
        <v>654</v>
      </c>
      <c r="G237" s="350"/>
      <c r="H237" s="350"/>
      <c r="I237" s="350"/>
      <c r="J237" s="350"/>
      <c r="K237" s="350"/>
      <c r="L237" s="350"/>
    </row>
    <row r="238" spans="1:12" ht="15.75" hidden="1" customHeight="1" x14ac:dyDescent="0.3">
      <c r="A238" s="350"/>
      <c r="B238" s="350"/>
      <c r="C238" s="350"/>
      <c r="D238" s="350"/>
      <c r="E238" s="354" t="s">
        <v>655</v>
      </c>
      <c r="F238" s="354" t="s">
        <v>656</v>
      </c>
      <c r="G238" s="350"/>
      <c r="H238" s="350"/>
      <c r="I238" s="350"/>
      <c r="J238" s="350"/>
      <c r="K238" s="350"/>
      <c r="L238" s="350"/>
    </row>
    <row r="239" spans="1:12" ht="15.75" hidden="1" customHeight="1" x14ac:dyDescent="0.3">
      <c r="A239" s="350"/>
      <c r="B239" s="350"/>
      <c r="C239" s="350"/>
      <c r="D239" s="350"/>
      <c r="E239" s="354" t="s">
        <v>657</v>
      </c>
      <c r="F239" s="354" t="s">
        <v>658</v>
      </c>
      <c r="G239" s="350"/>
      <c r="H239" s="350"/>
      <c r="I239" s="350"/>
      <c r="J239" s="350"/>
      <c r="K239" s="350"/>
      <c r="L239" s="350"/>
    </row>
    <row r="240" spans="1:12" ht="15.75" hidden="1" customHeight="1" x14ac:dyDescent="0.3">
      <c r="A240" s="350"/>
      <c r="B240" s="350"/>
      <c r="C240" s="350"/>
      <c r="D240" s="350"/>
      <c r="E240" s="354" t="s">
        <v>659</v>
      </c>
      <c r="F240" s="354" t="s">
        <v>660</v>
      </c>
      <c r="G240" s="350"/>
      <c r="H240" s="350"/>
      <c r="I240" s="350"/>
      <c r="J240" s="350"/>
      <c r="K240" s="350"/>
      <c r="L240" s="350"/>
    </row>
    <row r="241" spans="1:12" ht="15.75" hidden="1" customHeight="1" x14ac:dyDescent="0.3">
      <c r="A241" s="350"/>
      <c r="B241" s="350"/>
      <c r="C241" s="350"/>
      <c r="D241" s="350"/>
      <c r="E241" s="354" t="s">
        <v>661</v>
      </c>
      <c r="F241" s="354" t="s">
        <v>662</v>
      </c>
      <c r="G241" s="350"/>
      <c r="H241" s="350"/>
      <c r="I241" s="350"/>
      <c r="J241" s="350"/>
      <c r="K241" s="350"/>
      <c r="L241" s="350"/>
    </row>
    <row r="242" spans="1:12" ht="15.75" hidden="1" customHeight="1" x14ac:dyDescent="0.3">
      <c r="A242" s="350"/>
      <c r="B242" s="350"/>
      <c r="C242" s="350"/>
      <c r="D242" s="350"/>
      <c r="E242" s="354" t="s">
        <v>663</v>
      </c>
      <c r="F242" s="354" t="s">
        <v>664</v>
      </c>
      <c r="G242" s="350"/>
      <c r="H242" s="350"/>
      <c r="I242" s="350"/>
      <c r="J242" s="350"/>
      <c r="K242" s="350"/>
      <c r="L242" s="350"/>
    </row>
    <row r="243" spans="1:12" ht="15.75" hidden="1" customHeight="1" x14ac:dyDescent="0.3">
      <c r="A243" s="350"/>
      <c r="B243" s="350"/>
      <c r="C243" s="350"/>
      <c r="D243" s="350"/>
      <c r="E243" s="354" t="s">
        <v>665</v>
      </c>
      <c r="F243" s="354" t="s">
        <v>666</v>
      </c>
      <c r="G243" s="350"/>
      <c r="H243" s="350"/>
      <c r="I243" s="350"/>
      <c r="J243" s="350"/>
      <c r="K243" s="350"/>
      <c r="L243" s="350"/>
    </row>
    <row r="244" spans="1:12" ht="15.75" hidden="1" customHeight="1" x14ac:dyDescent="0.3">
      <c r="A244" s="350"/>
      <c r="B244" s="350"/>
      <c r="C244" s="350"/>
      <c r="D244" s="350"/>
      <c r="E244" s="354" t="s">
        <v>667</v>
      </c>
      <c r="F244" s="354" t="s">
        <v>668</v>
      </c>
      <c r="G244" s="350"/>
      <c r="H244" s="350"/>
      <c r="I244" s="350"/>
      <c r="J244" s="350"/>
      <c r="K244" s="350"/>
      <c r="L244" s="350"/>
    </row>
    <row r="245" spans="1:12" ht="15.75" hidden="1" customHeight="1" x14ac:dyDescent="0.3">
      <c r="A245" s="350"/>
      <c r="B245" s="350"/>
      <c r="C245" s="350"/>
      <c r="D245" s="350"/>
      <c r="E245" s="354" t="s">
        <v>669</v>
      </c>
      <c r="F245" s="354" t="s">
        <v>670</v>
      </c>
      <c r="G245" s="350"/>
      <c r="H245" s="350"/>
      <c r="I245" s="350"/>
      <c r="J245" s="350"/>
      <c r="K245" s="350"/>
      <c r="L245" s="350"/>
    </row>
    <row r="246" spans="1:12" ht="15.75" hidden="1" customHeight="1" x14ac:dyDescent="0.3">
      <c r="A246" s="350"/>
      <c r="B246" s="350"/>
      <c r="C246" s="350"/>
      <c r="D246" s="350"/>
      <c r="E246" s="354" t="s">
        <v>671</v>
      </c>
      <c r="F246" s="354" t="s">
        <v>672</v>
      </c>
      <c r="G246" s="350"/>
      <c r="H246" s="350"/>
      <c r="I246" s="350"/>
      <c r="J246" s="350"/>
      <c r="K246" s="350"/>
      <c r="L246" s="350"/>
    </row>
    <row r="247" spans="1:12" ht="15.75" hidden="1" customHeight="1" x14ac:dyDescent="0.3">
      <c r="A247" s="350"/>
      <c r="B247" s="350"/>
      <c r="C247" s="350"/>
      <c r="D247" s="350"/>
      <c r="E247" s="354" t="s">
        <v>673</v>
      </c>
      <c r="F247" s="354" t="s">
        <v>674</v>
      </c>
      <c r="G247" s="350"/>
      <c r="H247" s="350"/>
      <c r="I247" s="350"/>
      <c r="J247" s="350"/>
      <c r="K247" s="350"/>
      <c r="L247" s="350"/>
    </row>
    <row r="248" spans="1:12" ht="15.75" hidden="1" customHeight="1" x14ac:dyDescent="0.3">
      <c r="A248" s="350"/>
      <c r="B248" s="350"/>
      <c r="C248" s="350"/>
      <c r="D248" s="350"/>
      <c r="E248" s="354" t="s">
        <v>675</v>
      </c>
      <c r="F248" s="354" t="s">
        <v>676</v>
      </c>
      <c r="G248" s="350"/>
      <c r="H248" s="350"/>
      <c r="I248" s="350"/>
      <c r="J248" s="350"/>
      <c r="K248" s="350"/>
      <c r="L248" s="350"/>
    </row>
    <row r="249" spans="1:12" ht="15.75" hidden="1" customHeight="1" x14ac:dyDescent="0.3">
      <c r="A249" s="350"/>
      <c r="B249" s="350"/>
      <c r="C249" s="350"/>
      <c r="D249" s="350"/>
      <c r="E249" s="354" t="s">
        <v>677</v>
      </c>
      <c r="F249" s="354" t="s">
        <v>678</v>
      </c>
      <c r="G249" s="350"/>
      <c r="H249" s="350"/>
      <c r="I249" s="350"/>
      <c r="J249" s="350"/>
      <c r="K249" s="350"/>
      <c r="L249" s="350"/>
    </row>
    <row r="250" spans="1:12" ht="15.75" hidden="1" customHeight="1" x14ac:dyDescent="0.3">
      <c r="A250" s="350"/>
      <c r="B250" s="350"/>
      <c r="C250" s="350"/>
      <c r="D250" s="350"/>
      <c r="E250" s="354" t="s">
        <v>679</v>
      </c>
      <c r="F250" s="354" t="s">
        <v>680</v>
      </c>
      <c r="G250" s="350"/>
      <c r="H250" s="350"/>
      <c r="I250" s="350"/>
      <c r="J250" s="350"/>
      <c r="K250" s="350"/>
      <c r="L250" s="350"/>
    </row>
    <row r="251" spans="1:12" ht="15.75" hidden="1" customHeight="1" x14ac:dyDescent="0.3">
      <c r="A251" s="350"/>
      <c r="B251" s="350"/>
      <c r="C251" s="350"/>
      <c r="D251" s="350"/>
      <c r="E251" s="354" t="s">
        <v>681</v>
      </c>
      <c r="F251" s="354" t="s">
        <v>682</v>
      </c>
      <c r="G251" s="350"/>
      <c r="H251" s="350"/>
      <c r="I251" s="350"/>
      <c r="J251" s="350"/>
      <c r="K251" s="350"/>
      <c r="L251" s="350"/>
    </row>
    <row r="252" spans="1:12" ht="15.75" hidden="1" customHeight="1" x14ac:dyDescent="0.3">
      <c r="A252" s="350"/>
      <c r="B252" s="350"/>
      <c r="C252" s="350"/>
      <c r="D252" s="350"/>
      <c r="E252" s="354" t="s">
        <v>683</v>
      </c>
      <c r="F252" s="354" t="s">
        <v>684</v>
      </c>
      <c r="G252" s="350"/>
      <c r="H252" s="350"/>
      <c r="I252" s="350"/>
      <c r="J252" s="350"/>
      <c r="K252" s="350"/>
      <c r="L252" s="350"/>
    </row>
    <row r="253" spans="1:12" ht="15.75" hidden="1" customHeight="1" x14ac:dyDescent="0.3">
      <c r="A253" s="350"/>
      <c r="B253" s="350"/>
      <c r="C253" s="350"/>
      <c r="D253" s="350"/>
      <c r="E253" s="354" t="s">
        <v>685</v>
      </c>
      <c r="F253" s="354" t="s">
        <v>686</v>
      </c>
      <c r="G253" s="350"/>
      <c r="H253" s="350"/>
      <c r="I253" s="350"/>
      <c r="J253" s="350"/>
      <c r="K253" s="350"/>
      <c r="L253" s="350"/>
    </row>
    <row r="254" spans="1:12" ht="15.75" hidden="1" customHeight="1" x14ac:dyDescent="0.3">
      <c r="A254" s="350"/>
      <c r="B254" s="350"/>
      <c r="C254" s="350"/>
      <c r="D254" s="350"/>
      <c r="E254" s="354" t="s">
        <v>687</v>
      </c>
      <c r="F254" s="354" t="s">
        <v>688</v>
      </c>
      <c r="G254" s="350"/>
      <c r="H254" s="350"/>
      <c r="I254" s="350"/>
      <c r="J254" s="350"/>
      <c r="K254" s="350"/>
      <c r="L254" s="350"/>
    </row>
    <row r="255" spans="1:12" ht="15.75" hidden="1" customHeight="1" x14ac:dyDescent="0.3">
      <c r="A255" s="350"/>
      <c r="B255" s="350"/>
      <c r="C255" s="350"/>
      <c r="D255" s="350"/>
      <c r="E255" s="354" t="s">
        <v>689</v>
      </c>
      <c r="F255" s="354" t="s">
        <v>690</v>
      </c>
      <c r="G255" s="350"/>
      <c r="H255" s="350"/>
      <c r="I255" s="350"/>
      <c r="J255" s="350"/>
      <c r="K255" s="350"/>
      <c r="L255" s="350"/>
    </row>
    <row r="256" spans="1:12" ht="15.75" hidden="1" customHeight="1" x14ac:dyDescent="0.3">
      <c r="A256" s="350"/>
      <c r="B256" s="350"/>
      <c r="C256" s="350"/>
      <c r="D256" s="350"/>
      <c r="E256" s="354" t="s">
        <v>691</v>
      </c>
      <c r="F256" s="354" t="s">
        <v>692</v>
      </c>
      <c r="G256" s="350"/>
      <c r="H256" s="350"/>
      <c r="I256" s="350"/>
      <c r="J256" s="350"/>
      <c r="K256" s="350"/>
      <c r="L256" s="350"/>
    </row>
    <row r="257" spans="1:12" ht="15.75" hidden="1" customHeight="1" x14ac:dyDescent="0.3">
      <c r="A257" s="350"/>
      <c r="B257" s="350"/>
      <c r="C257" s="350"/>
      <c r="D257" s="350"/>
      <c r="E257" s="354" t="s">
        <v>693</v>
      </c>
      <c r="F257" s="354" t="s">
        <v>694</v>
      </c>
      <c r="G257" s="350"/>
      <c r="H257" s="350"/>
      <c r="I257" s="350"/>
      <c r="J257" s="350"/>
      <c r="K257" s="350"/>
      <c r="L257" s="350"/>
    </row>
    <row r="258" spans="1:12" ht="15.75" hidden="1" customHeight="1" x14ac:dyDescent="0.3">
      <c r="A258" s="350"/>
      <c r="B258" s="350"/>
      <c r="C258" s="350"/>
      <c r="D258" s="350"/>
      <c r="E258" s="354" t="s">
        <v>695</v>
      </c>
      <c r="F258" s="354" t="s">
        <v>696</v>
      </c>
      <c r="G258" s="350"/>
      <c r="H258" s="350"/>
      <c r="I258" s="350"/>
      <c r="J258" s="350"/>
      <c r="K258" s="350"/>
      <c r="L258" s="350"/>
    </row>
    <row r="259" spans="1:12" ht="15.75" hidden="1" customHeight="1" x14ac:dyDescent="0.3">
      <c r="A259" s="350"/>
      <c r="B259" s="350"/>
      <c r="C259" s="350"/>
      <c r="D259" s="350"/>
      <c r="E259" s="354" t="s">
        <v>697</v>
      </c>
      <c r="F259" s="354" t="s">
        <v>698</v>
      </c>
      <c r="G259" s="350"/>
      <c r="H259" s="350"/>
      <c r="I259" s="350"/>
      <c r="J259" s="350"/>
      <c r="K259" s="350"/>
      <c r="L259" s="350"/>
    </row>
    <row r="260" spans="1:12" ht="15.75" hidden="1" customHeight="1" x14ac:dyDescent="0.3">
      <c r="A260" s="350"/>
      <c r="B260" s="350"/>
      <c r="C260" s="350"/>
      <c r="D260" s="350"/>
      <c r="E260" s="354" t="s">
        <v>699</v>
      </c>
      <c r="F260" s="354" t="s">
        <v>700</v>
      </c>
      <c r="G260" s="350"/>
      <c r="H260" s="350"/>
      <c r="I260" s="350"/>
      <c r="J260" s="350"/>
      <c r="K260" s="350"/>
      <c r="L260" s="350"/>
    </row>
    <row r="261" spans="1:12" ht="15.75" hidden="1" customHeight="1" x14ac:dyDescent="0.3">
      <c r="A261" s="350"/>
      <c r="B261" s="350"/>
      <c r="C261" s="350"/>
      <c r="D261" s="350"/>
      <c r="E261" s="354" t="s">
        <v>701</v>
      </c>
      <c r="F261" s="354" t="s">
        <v>702</v>
      </c>
      <c r="G261" s="350"/>
      <c r="H261" s="350"/>
      <c r="I261" s="350"/>
      <c r="J261" s="350"/>
      <c r="K261" s="350"/>
      <c r="L261" s="350"/>
    </row>
    <row r="262" spans="1:12" ht="15.75" hidden="1" customHeight="1" x14ac:dyDescent="0.3">
      <c r="A262" s="350"/>
      <c r="B262" s="350"/>
      <c r="C262" s="350"/>
      <c r="D262" s="350"/>
      <c r="E262" s="354" t="s">
        <v>703</v>
      </c>
      <c r="F262" s="354" t="s">
        <v>704</v>
      </c>
      <c r="G262" s="350"/>
      <c r="H262" s="350"/>
      <c r="I262" s="350"/>
      <c r="J262" s="350"/>
      <c r="K262" s="350"/>
      <c r="L262" s="350"/>
    </row>
    <row r="263" spans="1:12" ht="15.75" hidden="1" customHeight="1" x14ac:dyDescent="0.3">
      <c r="A263" s="350"/>
      <c r="B263" s="350"/>
      <c r="C263" s="350"/>
      <c r="D263" s="350"/>
      <c r="E263" s="354" t="s">
        <v>705</v>
      </c>
      <c r="F263" s="354" t="s">
        <v>706</v>
      </c>
      <c r="G263" s="350"/>
      <c r="H263" s="350"/>
      <c r="I263" s="350"/>
      <c r="J263" s="350"/>
      <c r="K263" s="350"/>
      <c r="L263" s="350"/>
    </row>
    <row r="264" spans="1:12" ht="15.75" hidden="1" customHeight="1" x14ac:dyDescent="0.3">
      <c r="A264" s="350"/>
      <c r="B264" s="350"/>
      <c r="C264" s="350"/>
      <c r="D264" s="350"/>
      <c r="E264" s="354" t="s">
        <v>707</v>
      </c>
      <c r="F264" s="354" t="s">
        <v>708</v>
      </c>
      <c r="G264" s="350"/>
      <c r="H264" s="350"/>
      <c r="I264" s="350"/>
      <c r="J264" s="350"/>
      <c r="K264" s="350"/>
      <c r="L264" s="350"/>
    </row>
    <row r="265" spans="1:12" ht="15.75" hidden="1" customHeight="1" x14ac:dyDescent="0.3">
      <c r="A265" s="350"/>
      <c r="B265" s="350"/>
      <c r="C265" s="350"/>
      <c r="D265" s="350"/>
      <c r="E265" s="354" t="s">
        <v>709</v>
      </c>
      <c r="F265" s="354" t="s">
        <v>710</v>
      </c>
      <c r="G265" s="350"/>
      <c r="H265" s="350"/>
      <c r="I265" s="350"/>
      <c r="J265" s="350"/>
      <c r="K265" s="350"/>
      <c r="L265" s="350"/>
    </row>
    <row r="266" spans="1:12" ht="15.75" hidden="1" customHeight="1" x14ac:dyDescent="0.3">
      <c r="A266" s="350"/>
      <c r="B266" s="350"/>
      <c r="C266" s="350"/>
      <c r="D266" s="350"/>
      <c r="E266" s="354" t="s">
        <v>280</v>
      </c>
      <c r="F266" s="354" t="s">
        <v>281</v>
      </c>
      <c r="G266" s="350"/>
      <c r="H266" s="350"/>
      <c r="I266" s="350"/>
      <c r="J266" s="350"/>
      <c r="K266" s="350"/>
      <c r="L266" s="350"/>
    </row>
    <row r="267" spans="1:12" ht="15.75" hidden="1" customHeight="1" x14ac:dyDescent="0.3">
      <c r="A267" s="350"/>
      <c r="B267" s="350"/>
      <c r="C267" s="350"/>
      <c r="D267" s="350"/>
      <c r="E267" s="354" t="s">
        <v>711</v>
      </c>
      <c r="F267" s="354" t="s">
        <v>712</v>
      </c>
      <c r="G267" s="350"/>
      <c r="H267" s="350"/>
      <c r="I267" s="350"/>
      <c r="J267" s="350"/>
      <c r="K267" s="350"/>
      <c r="L267" s="350"/>
    </row>
    <row r="268" spans="1:12" ht="15.75" hidden="1" customHeight="1" x14ac:dyDescent="0.3">
      <c r="A268" s="350"/>
      <c r="B268" s="350"/>
      <c r="C268" s="350"/>
      <c r="D268" s="350"/>
      <c r="E268" s="354" t="s">
        <v>713</v>
      </c>
      <c r="F268" s="354" t="s">
        <v>714</v>
      </c>
      <c r="G268" s="350"/>
      <c r="H268" s="350"/>
      <c r="I268" s="350"/>
      <c r="J268" s="350"/>
      <c r="K268" s="350"/>
      <c r="L268" s="350"/>
    </row>
    <row r="269" spans="1:12" ht="15.75" hidden="1" customHeight="1" x14ac:dyDescent="0.3">
      <c r="A269" s="350"/>
      <c r="B269" s="350"/>
      <c r="C269" s="350"/>
      <c r="D269" s="350"/>
      <c r="E269" s="354" t="s">
        <v>715</v>
      </c>
      <c r="F269" s="354" t="s">
        <v>716</v>
      </c>
      <c r="G269" s="350"/>
      <c r="H269" s="350"/>
      <c r="I269" s="350"/>
      <c r="J269" s="350"/>
      <c r="K269" s="350"/>
      <c r="L269" s="350"/>
    </row>
    <row r="270" spans="1:12" ht="15.75" hidden="1" customHeight="1" x14ac:dyDescent="0.3">
      <c r="A270" s="350"/>
      <c r="B270" s="350"/>
      <c r="C270" s="350"/>
      <c r="D270" s="350"/>
      <c r="E270" s="354" t="s">
        <v>717</v>
      </c>
      <c r="F270" s="354" t="s">
        <v>718</v>
      </c>
      <c r="G270" s="350"/>
      <c r="H270" s="350"/>
      <c r="I270" s="350"/>
      <c r="J270" s="350"/>
      <c r="K270" s="350"/>
      <c r="L270" s="350"/>
    </row>
    <row r="271" spans="1:12" ht="15.75" hidden="1" customHeight="1" x14ac:dyDescent="0.3">
      <c r="A271" s="350"/>
      <c r="B271" s="350"/>
      <c r="C271" s="350"/>
      <c r="D271" s="350"/>
      <c r="E271" s="354" t="s">
        <v>719</v>
      </c>
      <c r="F271" s="354" t="s">
        <v>720</v>
      </c>
      <c r="G271" s="350"/>
      <c r="H271" s="350"/>
      <c r="I271" s="350"/>
      <c r="J271" s="350"/>
      <c r="K271" s="350"/>
      <c r="L271" s="350"/>
    </row>
    <row r="272" spans="1:12" ht="15.75" hidden="1" customHeight="1" x14ac:dyDescent="0.3">
      <c r="A272" s="350"/>
      <c r="B272" s="350"/>
      <c r="C272" s="350"/>
      <c r="D272" s="350"/>
      <c r="E272" s="354" t="s">
        <v>721</v>
      </c>
      <c r="F272" s="354" t="s">
        <v>722</v>
      </c>
      <c r="G272" s="350"/>
      <c r="H272" s="350"/>
      <c r="I272" s="350"/>
      <c r="J272" s="350"/>
      <c r="K272" s="350"/>
      <c r="L272" s="350"/>
    </row>
    <row r="273" spans="1:12" ht="15.75" hidden="1" customHeight="1" x14ac:dyDescent="0.3">
      <c r="A273" s="350"/>
      <c r="B273" s="350"/>
      <c r="C273" s="350"/>
      <c r="D273" s="350"/>
      <c r="E273" s="354" t="s">
        <v>723</v>
      </c>
      <c r="F273" s="354" t="s">
        <v>724</v>
      </c>
      <c r="G273" s="350"/>
      <c r="H273" s="350"/>
      <c r="I273" s="350"/>
      <c r="J273" s="350"/>
      <c r="K273" s="350"/>
      <c r="L273" s="350"/>
    </row>
    <row r="274" spans="1:12" ht="15.75" hidden="1" customHeight="1" x14ac:dyDescent="0.3">
      <c r="A274" s="350"/>
      <c r="B274" s="350"/>
      <c r="C274" s="350"/>
      <c r="D274" s="350"/>
      <c r="E274" s="354" t="s">
        <v>725</v>
      </c>
      <c r="F274" s="354" t="s">
        <v>726</v>
      </c>
      <c r="G274" s="350"/>
      <c r="H274" s="350"/>
      <c r="I274" s="350"/>
      <c r="J274" s="350"/>
      <c r="K274" s="350"/>
      <c r="L274" s="350"/>
    </row>
    <row r="275" spans="1:12" ht="15.75" hidden="1" customHeight="1" x14ac:dyDescent="0.3">
      <c r="A275" s="350"/>
      <c r="B275" s="350"/>
      <c r="C275" s="350"/>
      <c r="D275" s="350"/>
      <c r="E275" s="354" t="s">
        <v>727</v>
      </c>
      <c r="F275" s="354" t="s">
        <v>728</v>
      </c>
      <c r="G275" s="350"/>
      <c r="H275" s="350"/>
      <c r="I275" s="350"/>
      <c r="J275" s="350"/>
      <c r="K275" s="350"/>
      <c r="L275" s="350"/>
    </row>
    <row r="276" spans="1:12" ht="15.75" hidden="1" customHeight="1" x14ac:dyDescent="0.3">
      <c r="A276" s="350"/>
      <c r="B276" s="350"/>
      <c r="C276" s="350"/>
      <c r="D276" s="350"/>
      <c r="E276" s="354" t="s">
        <v>729</v>
      </c>
      <c r="F276" s="354" t="s">
        <v>730</v>
      </c>
      <c r="G276" s="350"/>
      <c r="H276" s="350"/>
      <c r="I276" s="350"/>
      <c r="J276" s="350"/>
      <c r="K276" s="350"/>
      <c r="L276" s="350"/>
    </row>
    <row r="277" spans="1:12" ht="15.75" hidden="1" customHeight="1" x14ac:dyDescent="0.3">
      <c r="A277" s="350"/>
      <c r="B277" s="350"/>
      <c r="C277" s="350"/>
      <c r="D277" s="350"/>
      <c r="E277" s="354" t="s">
        <v>731</v>
      </c>
      <c r="F277" s="354" t="s">
        <v>732</v>
      </c>
      <c r="G277" s="350"/>
      <c r="H277" s="350"/>
      <c r="I277" s="350"/>
      <c r="J277" s="350"/>
      <c r="K277" s="350"/>
      <c r="L277" s="350"/>
    </row>
    <row r="278" spans="1:12" ht="15.75" hidden="1" customHeight="1" x14ac:dyDescent="0.3">
      <c r="A278" s="350"/>
      <c r="B278" s="350"/>
      <c r="C278" s="350"/>
      <c r="D278" s="350"/>
      <c r="E278" s="354" t="s">
        <v>733</v>
      </c>
      <c r="F278" s="354" t="s">
        <v>734</v>
      </c>
      <c r="G278" s="350"/>
      <c r="H278" s="350"/>
      <c r="I278" s="350"/>
      <c r="J278" s="350"/>
      <c r="K278" s="350"/>
      <c r="L278" s="350"/>
    </row>
    <row r="279" spans="1:12" ht="15.75" hidden="1" customHeight="1" x14ac:dyDescent="0.3">
      <c r="A279" s="350"/>
      <c r="B279" s="350"/>
      <c r="C279" s="350"/>
      <c r="D279" s="350"/>
      <c r="E279" s="354" t="s">
        <v>735</v>
      </c>
      <c r="F279" s="354" t="s">
        <v>736</v>
      </c>
      <c r="G279" s="350"/>
      <c r="H279" s="350"/>
      <c r="I279" s="350"/>
      <c r="J279" s="350"/>
      <c r="K279" s="350"/>
      <c r="L279" s="350"/>
    </row>
    <row r="280" spans="1:12" ht="15.75" hidden="1" customHeight="1" x14ac:dyDescent="0.3">
      <c r="A280" s="350"/>
      <c r="B280" s="350"/>
      <c r="C280" s="350"/>
      <c r="D280" s="350"/>
      <c r="E280" s="354" t="s">
        <v>737</v>
      </c>
      <c r="F280" s="354" t="s">
        <v>738</v>
      </c>
      <c r="G280" s="350"/>
      <c r="H280" s="350"/>
      <c r="I280" s="350"/>
      <c r="J280" s="350"/>
      <c r="K280" s="350"/>
      <c r="L280" s="350"/>
    </row>
    <row r="281" spans="1:12" ht="15.75" hidden="1" customHeight="1" x14ac:dyDescent="0.3">
      <c r="A281" s="350"/>
      <c r="B281" s="350"/>
      <c r="C281" s="350"/>
      <c r="D281" s="350"/>
      <c r="E281" s="354" t="s">
        <v>739</v>
      </c>
      <c r="F281" s="354" t="s">
        <v>740</v>
      </c>
      <c r="G281" s="350"/>
      <c r="H281" s="350"/>
      <c r="I281" s="350"/>
      <c r="J281" s="350"/>
      <c r="K281" s="350"/>
      <c r="L281" s="350"/>
    </row>
    <row r="282" spans="1:12" ht="15.75" hidden="1" customHeight="1" x14ac:dyDescent="0.3">
      <c r="A282" s="350"/>
      <c r="B282" s="350"/>
      <c r="C282" s="350"/>
      <c r="D282" s="350"/>
      <c r="E282" s="354" t="s">
        <v>741</v>
      </c>
      <c r="F282" s="354" t="s">
        <v>742</v>
      </c>
      <c r="G282" s="350"/>
      <c r="H282" s="350"/>
      <c r="I282" s="350"/>
      <c r="J282" s="350"/>
      <c r="K282" s="350"/>
      <c r="L282" s="350"/>
    </row>
    <row r="283" spans="1:12" ht="15.75" hidden="1" customHeight="1" x14ac:dyDescent="0.3">
      <c r="A283" s="350"/>
      <c r="B283" s="350"/>
      <c r="C283" s="350"/>
      <c r="D283" s="350"/>
      <c r="E283" s="354" t="s">
        <v>743</v>
      </c>
      <c r="F283" s="354" t="s">
        <v>744</v>
      </c>
      <c r="G283" s="350"/>
      <c r="H283" s="350"/>
      <c r="I283" s="350"/>
      <c r="J283" s="350"/>
      <c r="K283" s="350"/>
      <c r="L283" s="350"/>
    </row>
    <row r="284" spans="1:12" ht="15.75" hidden="1" customHeight="1" x14ac:dyDescent="0.3">
      <c r="A284" s="350"/>
      <c r="B284" s="350"/>
      <c r="C284" s="350"/>
      <c r="D284" s="350"/>
      <c r="E284" s="354" t="s">
        <v>745</v>
      </c>
      <c r="F284" s="354" t="s">
        <v>746</v>
      </c>
      <c r="G284" s="350"/>
      <c r="H284" s="350"/>
      <c r="I284" s="350"/>
      <c r="J284" s="350"/>
      <c r="K284" s="350"/>
      <c r="L284" s="350"/>
    </row>
    <row r="285" spans="1:12" ht="15.75" hidden="1" customHeight="1" x14ac:dyDescent="0.3">
      <c r="A285" s="350"/>
      <c r="B285" s="350"/>
      <c r="C285" s="350"/>
      <c r="D285" s="350"/>
      <c r="E285" s="354" t="s">
        <v>747</v>
      </c>
      <c r="F285" s="354" t="s">
        <v>748</v>
      </c>
      <c r="G285" s="350"/>
      <c r="H285" s="350"/>
      <c r="I285" s="350"/>
      <c r="J285" s="350"/>
      <c r="K285" s="350"/>
      <c r="L285" s="350"/>
    </row>
    <row r="286" spans="1:12" ht="15.75" hidden="1" customHeight="1" x14ac:dyDescent="0.3">
      <c r="A286" s="350"/>
      <c r="B286" s="350"/>
      <c r="C286" s="350"/>
      <c r="D286" s="350"/>
      <c r="E286" s="354" t="s">
        <v>749</v>
      </c>
      <c r="F286" s="354" t="s">
        <v>750</v>
      </c>
      <c r="G286" s="350"/>
      <c r="H286" s="350"/>
      <c r="I286" s="350"/>
      <c r="J286" s="350"/>
      <c r="K286" s="350"/>
      <c r="L286" s="350"/>
    </row>
    <row r="287" spans="1:12" ht="15.75" hidden="1" customHeight="1" x14ac:dyDescent="0.3">
      <c r="A287" s="350"/>
      <c r="B287" s="350"/>
      <c r="C287" s="350"/>
      <c r="D287" s="350"/>
      <c r="E287" s="354" t="s">
        <v>751</v>
      </c>
      <c r="F287" s="354" t="s">
        <v>752</v>
      </c>
      <c r="G287" s="350"/>
      <c r="H287" s="350"/>
      <c r="I287" s="350"/>
      <c r="J287" s="350"/>
      <c r="K287" s="350"/>
      <c r="L287" s="350"/>
    </row>
    <row r="288" spans="1:12" ht="15.75" hidden="1" customHeight="1" x14ac:dyDescent="0.3">
      <c r="A288" s="350"/>
      <c r="B288" s="350"/>
      <c r="C288" s="350"/>
      <c r="D288" s="350"/>
      <c r="E288" s="354" t="s">
        <v>753</v>
      </c>
      <c r="F288" s="354" t="s">
        <v>754</v>
      </c>
      <c r="G288" s="350"/>
      <c r="H288" s="350"/>
      <c r="I288" s="350"/>
      <c r="J288" s="350"/>
      <c r="K288" s="350"/>
      <c r="L288" s="350"/>
    </row>
    <row r="289" spans="1:12" ht="15.75" hidden="1" customHeight="1" x14ac:dyDescent="0.3">
      <c r="A289" s="350"/>
      <c r="B289" s="350"/>
      <c r="C289" s="350"/>
      <c r="D289" s="350"/>
      <c r="E289" s="354" t="s">
        <v>755</v>
      </c>
      <c r="F289" s="354" t="s">
        <v>756</v>
      </c>
      <c r="G289" s="350"/>
      <c r="H289" s="350"/>
      <c r="I289" s="350"/>
      <c r="J289" s="350"/>
      <c r="K289" s="350"/>
      <c r="L289" s="350"/>
    </row>
    <row r="290" spans="1:12" ht="15.75" hidden="1" customHeight="1" x14ac:dyDescent="0.3">
      <c r="A290" s="350"/>
      <c r="B290" s="350"/>
      <c r="C290" s="350"/>
      <c r="D290" s="350"/>
      <c r="E290" s="354" t="s">
        <v>757</v>
      </c>
      <c r="F290" s="354" t="s">
        <v>758</v>
      </c>
      <c r="G290" s="350"/>
      <c r="H290" s="350"/>
      <c r="I290" s="350"/>
      <c r="J290" s="350"/>
      <c r="K290" s="350"/>
      <c r="L290" s="350"/>
    </row>
    <row r="291" spans="1:12" ht="15.75" hidden="1" customHeight="1" x14ac:dyDescent="0.3">
      <c r="A291" s="350"/>
      <c r="B291" s="350"/>
      <c r="C291" s="350"/>
      <c r="D291" s="350"/>
      <c r="E291" s="354" t="s">
        <v>759</v>
      </c>
      <c r="F291" s="354" t="s">
        <v>760</v>
      </c>
      <c r="G291" s="350"/>
      <c r="H291" s="350"/>
      <c r="I291" s="350"/>
      <c r="J291" s="350"/>
      <c r="K291" s="350"/>
      <c r="L291" s="350"/>
    </row>
    <row r="292" spans="1:12" ht="15.75" hidden="1" customHeight="1" x14ac:dyDescent="0.3">
      <c r="A292" s="350"/>
      <c r="B292" s="350"/>
      <c r="C292" s="350"/>
      <c r="D292" s="350"/>
      <c r="E292" s="354" t="s">
        <v>761</v>
      </c>
      <c r="F292" s="354" t="s">
        <v>762</v>
      </c>
      <c r="G292" s="350"/>
      <c r="H292" s="350"/>
      <c r="I292" s="350"/>
      <c r="J292" s="350"/>
      <c r="K292" s="350"/>
      <c r="L292" s="350"/>
    </row>
    <row r="293" spans="1:12" ht="15.75" hidden="1" customHeight="1" x14ac:dyDescent="0.3">
      <c r="A293" s="350"/>
      <c r="B293" s="350"/>
      <c r="C293" s="350"/>
      <c r="D293" s="350"/>
      <c r="E293" s="354" t="s">
        <v>763</v>
      </c>
      <c r="F293" s="354" t="s">
        <v>764</v>
      </c>
      <c r="G293" s="350"/>
      <c r="H293" s="350"/>
      <c r="I293" s="350"/>
      <c r="J293" s="350"/>
      <c r="K293" s="350"/>
      <c r="L293" s="350"/>
    </row>
    <row r="294" spans="1:12" ht="15.75" hidden="1" customHeight="1" x14ac:dyDescent="0.3">
      <c r="A294" s="350"/>
      <c r="B294" s="350"/>
      <c r="C294" s="350"/>
      <c r="D294" s="350"/>
      <c r="E294" s="354" t="s">
        <v>765</v>
      </c>
      <c r="F294" s="354" t="s">
        <v>766</v>
      </c>
      <c r="G294" s="350"/>
      <c r="H294" s="350"/>
      <c r="I294" s="350"/>
      <c r="J294" s="350"/>
      <c r="K294" s="350"/>
      <c r="L294" s="350"/>
    </row>
    <row r="295" spans="1:12" ht="15.75" hidden="1" customHeight="1" x14ac:dyDescent="0.3">
      <c r="A295" s="350"/>
      <c r="B295" s="350"/>
      <c r="C295" s="350"/>
      <c r="D295" s="350"/>
      <c r="E295" s="354" t="s">
        <v>767</v>
      </c>
      <c r="F295" s="354" t="s">
        <v>768</v>
      </c>
      <c r="G295" s="350"/>
      <c r="H295" s="350"/>
      <c r="I295" s="350"/>
      <c r="J295" s="350"/>
      <c r="K295" s="350"/>
      <c r="L295" s="350"/>
    </row>
    <row r="296" spans="1:12" ht="15.75" hidden="1" customHeight="1" x14ac:dyDescent="0.3">
      <c r="A296" s="350"/>
      <c r="B296" s="350"/>
      <c r="C296" s="350"/>
      <c r="D296" s="350"/>
      <c r="E296" s="354" t="s">
        <v>769</v>
      </c>
      <c r="F296" s="354" t="s">
        <v>770</v>
      </c>
      <c r="G296" s="350"/>
      <c r="H296" s="350"/>
      <c r="I296" s="350"/>
      <c r="J296" s="350"/>
      <c r="K296" s="350"/>
      <c r="L296" s="350"/>
    </row>
    <row r="297" spans="1:12" ht="15.75" hidden="1" customHeight="1" x14ac:dyDescent="0.3">
      <c r="A297" s="350"/>
      <c r="B297" s="350"/>
      <c r="C297" s="350"/>
      <c r="D297" s="350"/>
      <c r="E297" s="354" t="s">
        <v>771</v>
      </c>
      <c r="F297" s="354" t="s">
        <v>772</v>
      </c>
      <c r="G297" s="350"/>
      <c r="H297" s="350"/>
      <c r="I297" s="350"/>
      <c r="J297" s="350"/>
      <c r="K297" s="350"/>
      <c r="L297" s="350"/>
    </row>
    <row r="298" spans="1:12" ht="15.75" hidden="1" customHeight="1" x14ac:dyDescent="0.3">
      <c r="A298" s="350"/>
      <c r="B298" s="350"/>
      <c r="C298" s="350"/>
      <c r="D298" s="350"/>
      <c r="E298" s="354" t="s">
        <v>773</v>
      </c>
      <c r="F298" s="354" t="s">
        <v>774</v>
      </c>
      <c r="G298" s="350"/>
      <c r="H298" s="350"/>
      <c r="I298" s="350"/>
      <c r="J298" s="350"/>
      <c r="K298" s="350"/>
      <c r="L298" s="350"/>
    </row>
    <row r="299" spans="1:12" ht="15.75" hidden="1" customHeight="1" x14ac:dyDescent="0.3">
      <c r="A299" s="350"/>
      <c r="B299" s="350"/>
      <c r="C299" s="350"/>
      <c r="D299" s="350"/>
      <c r="E299" s="354" t="s">
        <v>775</v>
      </c>
      <c r="F299" s="354" t="s">
        <v>776</v>
      </c>
      <c r="G299" s="350"/>
      <c r="H299" s="350"/>
      <c r="I299" s="350"/>
      <c r="J299" s="350"/>
      <c r="K299" s="350"/>
      <c r="L299" s="350"/>
    </row>
    <row r="300" spans="1:12" ht="15.75" hidden="1" customHeight="1" x14ac:dyDescent="0.3">
      <c r="A300" s="350"/>
      <c r="B300" s="350"/>
      <c r="C300" s="350"/>
      <c r="D300" s="350"/>
      <c r="E300" s="354" t="s">
        <v>777</v>
      </c>
      <c r="F300" s="354" t="s">
        <v>778</v>
      </c>
      <c r="G300" s="350"/>
      <c r="H300" s="350"/>
      <c r="I300" s="350"/>
      <c r="J300" s="350"/>
      <c r="K300" s="350"/>
      <c r="L300" s="350"/>
    </row>
    <row r="301" spans="1:12" ht="15.75" hidden="1" customHeight="1" x14ac:dyDescent="0.3">
      <c r="A301" s="350"/>
      <c r="B301" s="350"/>
      <c r="C301" s="350"/>
      <c r="D301" s="350"/>
      <c r="E301" s="354" t="s">
        <v>779</v>
      </c>
      <c r="F301" s="354" t="s">
        <v>780</v>
      </c>
      <c r="G301" s="350"/>
      <c r="H301" s="350"/>
      <c r="I301" s="350"/>
      <c r="J301" s="350"/>
      <c r="K301" s="350"/>
      <c r="L301" s="350"/>
    </row>
    <row r="302" spans="1:12" ht="15.75" hidden="1" customHeight="1" x14ac:dyDescent="0.3">
      <c r="A302" s="350"/>
      <c r="B302" s="350"/>
      <c r="C302" s="350"/>
      <c r="D302" s="350"/>
      <c r="E302" s="354" t="s">
        <v>781</v>
      </c>
      <c r="F302" s="354" t="s">
        <v>782</v>
      </c>
      <c r="G302" s="350"/>
      <c r="H302" s="350"/>
      <c r="I302" s="350"/>
      <c r="J302" s="350"/>
      <c r="K302" s="350"/>
      <c r="L302" s="350"/>
    </row>
    <row r="303" spans="1:12" ht="15.75" hidden="1" customHeight="1" x14ac:dyDescent="0.3">
      <c r="A303" s="350"/>
      <c r="B303" s="350"/>
      <c r="C303" s="350"/>
      <c r="D303" s="350"/>
      <c r="E303" s="354" t="s">
        <v>783</v>
      </c>
      <c r="F303" s="354" t="s">
        <v>784</v>
      </c>
      <c r="G303" s="350"/>
      <c r="H303" s="350"/>
      <c r="I303" s="350"/>
      <c r="J303" s="350"/>
      <c r="K303" s="350"/>
      <c r="L303" s="350"/>
    </row>
    <row r="304" spans="1:12" ht="15.75" hidden="1" customHeight="1" x14ac:dyDescent="0.3">
      <c r="A304" s="350"/>
      <c r="B304" s="350"/>
      <c r="C304" s="350"/>
      <c r="D304" s="350"/>
      <c r="E304" s="354" t="s">
        <v>785</v>
      </c>
      <c r="F304" s="354" t="s">
        <v>786</v>
      </c>
      <c r="G304" s="350"/>
      <c r="H304" s="350"/>
      <c r="I304" s="350"/>
      <c r="J304" s="350"/>
      <c r="K304" s="350"/>
      <c r="L304" s="350"/>
    </row>
    <row r="305" spans="1:12" ht="15.75" hidden="1" customHeight="1" x14ac:dyDescent="0.3">
      <c r="A305" s="350"/>
      <c r="B305" s="350"/>
      <c r="C305" s="350"/>
      <c r="D305" s="350"/>
      <c r="E305" s="354" t="s">
        <v>787</v>
      </c>
      <c r="F305" s="354" t="s">
        <v>788</v>
      </c>
      <c r="G305" s="350"/>
      <c r="H305" s="350"/>
      <c r="I305" s="350"/>
      <c r="J305" s="350"/>
      <c r="K305" s="350"/>
      <c r="L305" s="350"/>
    </row>
    <row r="306" spans="1:12" ht="15.75" hidden="1" customHeight="1" x14ac:dyDescent="0.3">
      <c r="A306" s="350"/>
      <c r="B306" s="350"/>
      <c r="C306" s="350"/>
      <c r="D306" s="350"/>
      <c r="E306" s="354" t="s">
        <v>789</v>
      </c>
      <c r="F306" s="354" t="s">
        <v>790</v>
      </c>
      <c r="G306" s="350"/>
      <c r="H306" s="350"/>
      <c r="I306" s="350"/>
      <c r="J306" s="350"/>
      <c r="K306" s="350"/>
      <c r="L306" s="350"/>
    </row>
    <row r="307" spans="1:12" ht="15.75" hidden="1" customHeight="1" x14ac:dyDescent="0.3">
      <c r="A307" s="350"/>
      <c r="B307" s="350"/>
      <c r="C307" s="350"/>
      <c r="D307" s="350"/>
      <c r="E307" s="354" t="s">
        <v>791</v>
      </c>
      <c r="F307" s="354" t="s">
        <v>792</v>
      </c>
      <c r="G307" s="350"/>
      <c r="H307" s="350"/>
      <c r="I307" s="350"/>
      <c r="J307" s="350"/>
      <c r="K307" s="350"/>
      <c r="L307" s="350"/>
    </row>
    <row r="308" spans="1:12" ht="15.75" hidden="1" customHeight="1" x14ac:dyDescent="0.3">
      <c r="A308" s="350"/>
      <c r="B308" s="350"/>
      <c r="C308" s="350"/>
      <c r="D308" s="350"/>
      <c r="E308" s="354" t="s">
        <v>793</v>
      </c>
      <c r="F308" s="354" t="s">
        <v>794</v>
      </c>
      <c r="G308" s="350"/>
      <c r="H308" s="350"/>
      <c r="I308" s="350"/>
      <c r="J308" s="350"/>
      <c r="K308" s="350"/>
      <c r="L308" s="350"/>
    </row>
    <row r="309" spans="1:12" ht="15.75" hidden="1" customHeight="1" x14ac:dyDescent="0.3">
      <c r="A309" s="350"/>
      <c r="B309" s="350"/>
      <c r="C309" s="350"/>
      <c r="D309" s="350"/>
      <c r="E309" s="354" t="s">
        <v>795</v>
      </c>
      <c r="F309" s="354" t="s">
        <v>796</v>
      </c>
      <c r="G309" s="350"/>
      <c r="H309" s="350"/>
      <c r="I309" s="350"/>
      <c r="J309" s="350"/>
      <c r="K309" s="350"/>
      <c r="L309" s="350"/>
    </row>
    <row r="310" spans="1:12" ht="15.75" hidden="1" customHeight="1" x14ac:dyDescent="0.3">
      <c r="A310" s="350"/>
      <c r="B310" s="350"/>
      <c r="C310" s="350"/>
      <c r="D310" s="350"/>
      <c r="E310" s="354" t="s">
        <v>797</v>
      </c>
      <c r="F310" s="354" t="s">
        <v>798</v>
      </c>
      <c r="G310" s="350"/>
      <c r="H310" s="350"/>
      <c r="I310" s="350"/>
      <c r="J310" s="350"/>
      <c r="K310" s="350"/>
      <c r="L310" s="350"/>
    </row>
    <row r="311" spans="1:12" ht="15.75" hidden="1" customHeight="1" x14ac:dyDescent="0.3">
      <c r="A311" s="350"/>
      <c r="B311" s="350"/>
      <c r="C311" s="350"/>
      <c r="D311" s="350"/>
      <c r="E311" s="354" t="s">
        <v>799</v>
      </c>
      <c r="F311" s="354" t="s">
        <v>800</v>
      </c>
      <c r="G311" s="350"/>
      <c r="H311" s="350"/>
      <c r="I311" s="350"/>
      <c r="J311" s="350"/>
      <c r="K311" s="350"/>
      <c r="L311" s="350"/>
    </row>
    <row r="312" spans="1:12" ht="15.75" hidden="1" customHeight="1" x14ac:dyDescent="0.3">
      <c r="A312" s="350"/>
      <c r="B312" s="350"/>
      <c r="C312" s="350"/>
      <c r="D312" s="350"/>
      <c r="E312" s="354" t="s">
        <v>801</v>
      </c>
      <c r="F312" s="354" t="s">
        <v>802</v>
      </c>
      <c r="G312" s="350"/>
      <c r="H312" s="350"/>
      <c r="I312" s="350"/>
      <c r="J312" s="350"/>
      <c r="K312" s="350"/>
      <c r="L312" s="350"/>
    </row>
    <row r="313" spans="1:12" ht="15.75" hidden="1" customHeight="1" x14ac:dyDescent="0.3">
      <c r="A313" s="350"/>
      <c r="B313" s="350"/>
      <c r="C313" s="350"/>
      <c r="D313" s="350"/>
      <c r="E313" s="354" t="s">
        <v>803</v>
      </c>
      <c r="F313" s="354" t="s">
        <v>804</v>
      </c>
      <c r="G313" s="350"/>
      <c r="H313" s="350"/>
      <c r="I313" s="350"/>
      <c r="J313" s="350"/>
      <c r="K313" s="350"/>
      <c r="L313" s="350"/>
    </row>
    <row r="314" spans="1:12" ht="15.75" hidden="1" customHeight="1" x14ac:dyDescent="0.3">
      <c r="A314" s="350"/>
      <c r="B314" s="350"/>
      <c r="C314" s="350"/>
      <c r="D314" s="350"/>
      <c r="E314" s="354" t="s">
        <v>805</v>
      </c>
      <c r="F314" s="354" t="s">
        <v>806</v>
      </c>
      <c r="G314" s="350"/>
      <c r="H314" s="350"/>
      <c r="I314" s="350"/>
      <c r="J314" s="350"/>
      <c r="K314" s="350"/>
      <c r="L314" s="350"/>
    </row>
    <row r="315" spans="1:12" ht="15.75" hidden="1" customHeight="1" x14ac:dyDescent="0.3">
      <c r="A315" s="350"/>
      <c r="B315" s="350"/>
      <c r="C315" s="350"/>
      <c r="D315" s="350"/>
      <c r="E315" s="354" t="s">
        <v>807</v>
      </c>
      <c r="F315" s="354" t="s">
        <v>808</v>
      </c>
      <c r="G315" s="350"/>
      <c r="H315" s="350"/>
      <c r="I315" s="350"/>
      <c r="J315" s="350"/>
      <c r="K315" s="350"/>
      <c r="L315" s="350"/>
    </row>
    <row r="316" spans="1:12" ht="15.75" hidden="1" customHeight="1" x14ac:dyDescent="0.3">
      <c r="A316" s="350"/>
      <c r="B316" s="350"/>
      <c r="C316" s="350"/>
      <c r="D316" s="350"/>
      <c r="E316" s="354" t="s">
        <v>809</v>
      </c>
      <c r="F316" s="354" t="s">
        <v>810</v>
      </c>
      <c r="G316" s="350"/>
      <c r="H316" s="350"/>
      <c r="I316" s="350"/>
      <c r="J316" s="350"/>
      <c r="K316" s="350"/>
      <c r="L316" s="350"/>
    </row>
    <row r="317" spans="1:12" ht="15.75" hidden="1" customHeight="1" x14ac:dyDescent="0.3">
      <c r="A317" s="350"/>
      <c r="B317" s="350"/>
      <c r="C317" s="350"/>
      <c r="D317" s="350"/>
      <c r="E317" s="354" t="s">
        <v>811</v>
      </c>
      <c r="F317" s="354" t="s">
        <v>812</v>
      </c>
      <c r="G317" s="350"/>
      <c r="H317" s="350"/>
      <c r="I317" s="350"/>
      <c r="J317" s="350"/>
      <c r="K317" s="350"/>
      <c r="L317" s="350"/>
    </row>
    <row r="318" spans="1:12" ht="15.75" hidden="1" customHeight="1" x14ac:dyDescent="0.3">
      <c r="A318" s="350"/>
      <c r="B318" s="350"/>
      <c r="C318" s="350"/>
      <c r="D318" s="350"/>
      <c r="E318" s="354" t="s">
        <v>813</v>
      </c>
      <c r="F318" s="354" t="s">
        <v>814</v>
      </c>
      <c r="G318" s="350"/>
      <c r="H318" s="350"/>
      <c r="I318" s="350"/>
      <c r="J318" s="350"/>
      <c r="K318" s="350"/>
      <c r="L318" s="350"/>
    </row>
    <row r="319" spans="1:12" ht="15.75" hidden="1" customHeight="1" x14ac:dyDescent="0.3">
      <c r="A319" s="350"/>
      <c r="B319" s="350"/>
      <c r="C319" s="350"/>
      <c r="D319" s="350"/>
      <c r="E319" s="354" t="s">
        <v>815</v>
      </c>
      <c r="F319" s="354" t="s">
        <v>816</v>
      </c>
      <c r="G319" s="350"/>
      <c r="H319" s="350"/>
      <c r="I319" s="350"/>
      <c r="J319" s="350"/>
      <c r="K319" s="350"/>
      <c r="L319" s="350"/>
    </row>
    <row r="320" spans="1:12" ht="15.75" hidden="1" customHeight="1" x14ac:dyDescent="0.3">
      <c r="A320" s="350"/>
      <c r="B320" s="350"/>
      <c r="C320" s="350"/>
      <c r="D320" s="350"/>
      <c r="E320" s="354" t="s">
        <v>817</v>
      </c>
      <c r="F320" s="354" t="s">
        <v>818</v>
      </c>
      <c r="G320" s="350"/>
      <c r="H320" s="350"/>
      <c r="I320" s="350"/>
      <c r="J320" s="350"/>
      <c r="K320" s="350"/>
      <c r="L320" s="350"/>
    </row>
    <row r="321" spans="1:12" ht="15.75" hidden="1" customHeight="1" x14ac:dyDescent="0.3">
      <c r="A321" s="350"/>
      <c r="B321" s="350"/>
      <c r="C321" s="350"/>
      <c r="D321" s="350"/>
      <c r="E321" s="354" t="s">
        <v>819</v>
      </c>
      <c r="F321" s="354" t="s">
        <v>820</v>
      </c>
      <c r="G321" s="350"/>
      <c r="H321" s="350"/>
      <c r="I321" s="350"/>
      <c r="J321" s="350"/>
      <c r="K321" s="350"/>
      <c r="L321" s="350"/>
    </row>
    <row r="322" spans="1:12" ht="15.75" hidden="1" customHeight="1" x14ac:dyDescent="0.3">
      <c r="A322" s="350"/>
      <c r="B322" s="350"/>
      <c r="C322" s="350"/>
      <c r="D322" s="350"/>
      <c r="E322" s="354" t="s">
        <v>821</v>
      </c>
      <c r="F322" s="354" t="s">
        <v>822</v>
      </c>
      <c r="G322" s="350"/>
      <c r="H322" s="350"/>
      <c r="I322" s="350"/>
      <c r="J322" s="350"/>
      <c r="K322" s="350"/>
      <c r="L322" s="350"/>
    </row>
    <row r="323" spans="1:12" ht="15.75" hidden="1" customHeight="1" x14ac:dyDescent="0.3">
      <c r="A323" s="350"/>
      <c r="B323" s="350"/>
      <c r="C323" s="350"/>
      <c r="D323" s="350"/>
      <c r="E323" s="354" t="s">
        <v>823</v>
      </c>
      <c r="F323" s="354" t="s">
        <v>824</v>
      </c>
      <c r="G323" s="350"/>
      <c r="H323" s="350"/>
      <c r="I323" s="350"/>
      <c r="J323" s="350"/>
      <c r="K323" s="350"/>
      <c r="L323" s="350"/>
    </row>
    <row r="324" spans="1:12" ht="15.75" hidden="1" customHeight="1" x14ac:dyDescent="0.3">
      <c r="A324" s="350"/>
      <c r="B324" s="350"/>
      <c r="C324" s="350"/>
      <c r="D324" s="350"/>
      <c r="E324" s="354" t="s">
        <v>825</v>
      </c>
      <c r="F324" s="354" t="s">
        <v>826</v>
      </c>
      <c r="G324" s="350"/>
      <c r="H324" s="350"/>
      <c r="I324" s="350"/>
      <c r="J324" s="350"/>
      <c r="K324" s="350"/>
      <c r="L324" s="350"/>
    </row>
    <row r="325" spans="1:12" ht="15.75" hidden="1" customHeight="1" x14ac:dyDescent="0.3">
      <c r="A325" s="350"/>
      <c r="B325" s="350"/>
      <c r="C325" s="350"/>
      <c r="D325" s="350"/>
      <c r="E325" s="354" t="s">
        <v>827</v>
      </c>
      <c r="F325" s="354" t="s">
        <v>828</v>
      </c>
      <c r="G325" s="350"/>
      <c r="H325" s="350"/>
      <c r="I325" s="350"/>
      <c r="J325" s="350"/>
      <c r="K325" s="350"/>
      <c r="L325" s="350"/>
    </row>
    <row r="326" spans="1:12" ht="15.75" hidden="1" customHeight="1" x14ac:dyDescent="0.3">
      <c r="A326" s="350"/>
      <c r="B326" s="350"/>
      <c r="C326" s="350"/>
      <c r="D326" s="350"/>
      <c r="E326" s="354" t="s">
        <v>829</v>
      </c>
      <c r="F326" s="354" t="s">
        <v>830</v>
      </c>
      <c r="G326" s="350"/>
      <c r="H326" s="350"/>
      <c r="I326" s="350"/>
      <c r="J326" s="350"/>
      <c r="K326" s="350"/>
      <c r="L326" s="350"/>
    </row>
    <row r="327" spans="1:12" ht="15.75" hidden="1" customHeight="1" x14ac:dyDescent="0.3">
      <c r="A327" s="350"/>
      <c r="B327" s="350"/>
      <c r="C327" s="350"/>
      <c r="D327" s="350"/>
      <c r="E327" s="354" t="s">
        <v>831</v>
      </c>
      <c r="F327" s="354" t="s">
        <v>832</v>
      </c>
      <c r="G327" s="350"/>
      <c r="H327" s="350"/>
      <c r="I327" s="350"/>
      <c r="J327" s="350"/>
      <c r="K327" s="350"/>
      <c r="L327" s="350"/>
    </row>
    <row r="328" spans="1:12" ht="15.75" hidden="1" customHeight="1" x14ac:dyDescent="0.3">
      <c r="A328" s="350"/>
      <c r="B328" s="350"/>
      <c r="C328" s="350"/>
      <c r="D328" s="350"/>
      <c r="E328" s="354" t="s">
        <v>833</v>
      </c>
      <c r="F328" s="354" t="s">
        <v>834</v>
      </c>
      <c r="G328" s="350"/>
      <c r="H328" s="350"/>
      <c r="I328" s="350"/>
      <c r="J328" s="350"/>
      <c r="K328" s="350"/>
      <c r="L328" s="350"/>
    </row>
    <row r="329" spans="1:12" ht="15.75" hidden="1" customHeight="1" x14ac:dyDescent="0.3">
      <c r="A329" s="350"/>
      <c r="B329" s="350"/>
      <c r="C329" s="350"/>
      <c r="D329" s="350"/>
      <c r="E329" s="354" t="s">
        <v>835</v>
      </c>
      <c r="F329" s="354" t="s">
        <v>836</v>
      </c>
      <c r="G329" s="350"/>
      <c r="H329" s="350"/>
      <c r="I329" s="350"/>
      <c r="J329" s="350"/>
      <c r="K329" s="350"/>
      <c r="L329" s="350"/>
    </row>
    <row r="330" spans="1:12" ht="15.75" hidden="1" customHeight="1" x14ac:dyDescent="0.3">
      <c r="A330" s="350"/>
      <c r="B330" s="350"/>
      <c r="C330" s="350"/>
      <c r="D330" s="350"/>
      <c r="E330" s="354" t="s">
        <v>837</v>
      </c>
      <c r="F330" s="354" t="s">
        <v>838</v>
      </c>
      <c r="G330" s="350"/>
      <c r="H330" s="350"/>
      <c r="I330" s="350"/>
      <c r="J330" s="350"/>
      <c r="K330" s="350"/>
      <c r="L330" s="350"/>
    </row>
    <row r="331" spans="1:12" ht="15.75" hidden="1" customHeight="1" x14ac:dyDescent="0.3">
      <c r="A331" s="350"/>
      <c r="B331" s="350"/>
      <c r="C331" s="350"/>
      <c r="D331" s="350"/>
      <c r="E331" s="354" t="s">
        <v>839</v>
      </c>
      <c r="F331" s="354" t="s">
        <v>840</v>
      </c>
      <c r="G331" s="350"/>
      <c r="H331" s="350"/>
      <c r="I331" s="350"/>
      <c r="J331" s="350"/>
      <c r="K331" s="350"/>
      <c r="L331" s="350"/>
    </row>
    <row r="332" spans="1:12" ht="15.75" hidden="1" customHeight="1" x14ac:dyDescent="0.3">
      <c r="A332" s="350"/>
      <c r="B332" s="350"/>
      <c r="C332" s="350"/>
      <c r="D332" s="350"/>
      <c r="E332" s="354" t="s">
        <v>841</v>
      </c>
      <c r="F332" s="354" t="s">
        <v>842</v>
      </c>
      <c r="G332" s="350"/>
      <c r="H332" s="350"/>
      <c r="I332" s="350"/>
      <c r="J332" s="350"/>
      <c r="K332" s="350"/>
      <c r="L332" s="350"/>
    </row>
    <row r="333" spans="1:12" ht="15.75" hidden="1" customHeight="1" x14ac:dyDescent="0.3">
      <c r="A333" s="350"/>
      <c r="B333" s="350"/>
      <c r="C333" s="350"/>
      <c r="D333" s="350"/>
      <c r="E333" s="354" t="s">
        <v>843</v>
      </c>
      <c r="F333" s="354" t="s">
        <v>844</v>
      </c>
      <c r="G333" s="350"/>
      <c r="H333" s="350"/>
      <c r="I333" s="350"/>
      <c r="J333" s="350"/>
      <c r="K333" s="350"/>
      <c r="L333" s="350"/>
    </row>
    <row r="334" spans="1:12" ht="15.75" hidden="1" customHeight="1" x14ac:dyDescent="0.3">
      <c r="A334" s="350"/>
      <c r="B334" s="350"/>
      <c r="C334" s="350"/>
      <c r="D334" s="350"/>
      <c r="E334" s="354" t="s">
        <v>845</v>
      </c>
      <c r="F334" s="354" t="s">
        <v>846</v>
      </c>
      <c r="G334" s="350"/>
      <c r="H334" s="350"/>
      <c r="I334" s="350"/>
      <c r="J334" s="350"/>
      <c r="K334" s="350"/>
      <c r="L334" s="350"/>
    </row>
    <row r="335" spans="1:12" ht="15.75" hidden="1" customHeight="1" x14ac:dyDescent="0.3">
      <c r="A335" s="350"/>
      <c r="B335" s="350"/>
      <c r="C335" s="350"/>
      <c r="D335" s="350"/>
      <c r="E335" s="354" t="s">
        <v>847</v>
      </c>
      <c r="F335" s="354" t="s">
        <v>848</v>
      </c>
      <c r="G335" s="350"/>
      <c r="H335" s="350"/>
      <c r="I335" s="350"/>
      <c r="J335" s="350"/>
      <c r="K335" s="350"/>
      <c r="L335" s="350"/>
    </row>
    <row r="336" spans="1:12" ht="15.75" hidden="1" customHeight="1" x14ac:dyDescent="0.3">
      <c r="A336" s="350"/>
      <c r="B336" s="350"/>
      <c r="C336" s="350"/>
      <c r="D336" s="350"/>
      <c r="E336" s="354" t="s">
        <v>849</v>
      </c>
      <c r="F336" s="354" t="s">
        <v>850</v>
      </c>
      <c r="G336" s="350"/>
      <c r="H336" s="350"/>
      <c r="I336" s="350"/>
      <c r="J336" s="350"/>
      <c r="K336" s="350"/>
      <c r="L336" s="350"/>
    </row>
    <row r="337" spans="1:12" ht="15.75" hidden="1" customHeight="1" x14ac:dyDescent="0.3">
      <c r="A337" s="350"/>
      <c r="B337" s="350"/>
      <c r="C337" s="350"/>
      <c r="D337" s="350"/>
      <c r="E337" s="354" t="s">
        <v>851</v>
      </c>
      <c r="F337" s="354" t="s">
        <v>852</v>
      </c>
      <c r="G337" s="350"/>
      <c r="H337" s="350"/>
      <c r="I337" s="350"/>
      <c r="J337" s="350"/>
      <c r="K337" s="350"/>
      <c r="L337" s="350"/>
    </row>
    <row r="338" spans="1:12" ht="15.75" hidden="1" customHeight="1" x14ac:dyDescent="0.3">
      <c r="A338" s="350"/>
      <c r="B338" s="350"/>
      <c r="C338" s="350"/>
      <c r="D338" s="350"/>
      <c r="E338" s="354" t="s">
        <v>853</v>
      </c>
      <c r="F338" s="354" t="s">
        <v>854</v>
      </c>
      <c r="G338" s="350"/>
      <c r="H338" s="350"/>
      <c r="I338" s="350"/>
      <c r="J338" s="350"/>
      <c r="K338" s="350"/>
      <c r="L338" s="350"/>
    </row>
    <row r="339" spans="1:12" ht="15.75" hidden="1" customHeight="1" x14ac:dyDescent="0.3">
      <c r="A339" s="350"/>
      <c r="B339" s="350"/>
      <c r="C339" s="350"/>
      <c r="D339" s="350"/>
      <c r="E339" s="354" t="s">
        <v>855</v>
      </c>
      <c r="F339" s="354" t="s">
        <v>856</v>
      </c>
      <c r="G339" s="350"/>
      <c r="H339" s="350"/>
      <c r="I339" s="350"/>
      <c r="J339" s="350"/>
      <c r="K339" s="350"/>
      <c r="L339" s="350"/>
    </row>
    <row r="340" spans="1:12" ht="15.75" hidden="1" customHeight="1" x14ac:dyDescent="0.3">
      <c r="A340" s="350"/>
      <c r="B340" s="350"/>
      <c r="C340" s="350"/>
      <c r="D340" s="350"/>
      <c r="E340" s="354" t="s">
        <v>857</v>
      </c>
      <c r="F340" s="354" t="s">
        <v>858</v>
      </c>
      <c r="G340" s="350"/>
      <c r="H340" s="350"/>
      <c r="I340" s="350"/>
      <c r="J340" s="350"/>
      <c r="K340" s="350"/>
      <c r="L340" s="350"/>
    </row>
    <row r="341" spans="1:12" ht="15.75" hidden="1" customHeight="1" x14ac:dyDescent="0.3">
      <c r="A341" s="350"/>
      <c r="B341" s="350"/>
      <c r="C341" s="350"/>
      <c r="D341" s="350"/>
      <c r="E341" s="354" t="s">
        <v>859</v>
      </c>
      <c r="F341" s="354" t="s">
        <v>860</v>
      </c>
      <c r="G341" s="350"/>
      <c r="H341" s="350"/>
      <c r="I341" s="350"/>
      <c r="J341" s="350"/>
      <c r="K341" s="350"/>
      <c r="L341" s="350"/>
    </row>
    <row r="342" spans="1:12" ht="15.75" hidden="1" customHeight="1" x14ac:dyDescent="0.3">
      <c r="A342" s="350"/>
      <c r="B342" s="350"/>
      <c r="C342" s="350"/>
      <c r="D342" s="350"/>
      <c r="E342" s="354" t="s">
        <v>861</v>
      </c>
      <c r="F342" s="354" t="s">
        <v>862</v>
      </c>
      <c r="G342" s="350"/>
      <c r="H342" s="350"/>
      <c r="I342" s="350"/>
      <c r="J342" s="350"/>
      <c r="K342" s="350"/>
      <c r="L342" s="350"/>
    </row>
    <row r="343" spans="1:12" ht="15.75" hidden="1" customHeight="1" x14ac:dyDescent="0.3">
      <c r="A343" s="350"/>
      <c r="B343" s="350"/>
      <c r="C343" s="350"/>
      <c r="D343" s="350"/>
      <c r="E343" s="354" t="s">
        <v>863</v>
      </c>
      <c r="F343" s="354" t="s">
        <v>864</v>
      </c>
      <c r="G343" s="350"/>
      <c r="H343" s="350"/>
      <c r="I343" s="350"/>
      <c r="J343" s="350"/>
      <c r="K343" s="350"/>
      <c r="L343" s="350"/>
    </row>
    <row r="344" spans="1:12" ht="15.75" hidden="1" customHeight="1" x14ac:dyDescent="0.3">
      <c r="A344" s="350"/>
      <c r="B344" s="350"/>
      <c r="C344" s="350"/>
      <c r="D344" s="350"/>
      <c r="E344" s="354" t="s">
        <v>865</v>
      </c>
      <c r="F344" s="354" t="s">
        <v>866</v>
      </c>
      <c r="G344" s="350"/>
      <c r="H344" s="350"/>
      <c r="I344" s="350"/>
      <c r="J344" s="350"/>
      <c r="K344" s="350"/>
      <c r="L344" s="350"/>
    </row>
    <row r="345" spans="1:12" ht="15.75" hidden="1" customHeight="1" x14ac:dyDescent="0.3">
      <c r="A345" s="350"/>
      <c r="B345" s="350"/>
      <c r="C345" s="350"/>
      <c r="D345" s="350"/>
      <c r="E345" s="354" t="s">
        <v>867</v>
      </c>
      <c r="F345" s="354" t="s">
        <v>868</v>
      </c>
      <c r="G345" s="350"/>
      <c r="H345" s="350"/>
      <c r="I345" s="350"/>
      <c r="J345" s="350"/>
      <c r="K345" s="350"/>
      <c r="L345" s="350"/>
    </row>
    <row r="346" spans="1:12" ht="15.75" hidden="1" customHeight="1" x14ac:dyDescent="0.3">
      <c r="A346" s="350"/>
      <c r="B346" s="350"/>
      <c r="C346" s="350"/>
      <c r="D346" s="350"/>
      <c r="E346" s="354" t="s">
        <v>869</v>
      </c>
      <c r="F346" s="354" t="s">
        <v>870</v>
      </c>
      <c r="G346" s="350"/>
      <c r="H346" s="350"/>
      <c r="I346" s="350"/>
      <c r="J346" s="350"/>
      <c r="K346" s="350"/>
      <c r="L346" s="350"/>
    </row>
    <row r="347" spans="1:12" ht="15.75" hidden="1" customHeight="1" x14ac:dyDescent="0.3">
      <c r="A347" s="350"/>
      <c r="B347" s="350"/>
      <c r="C347" s="350"/>
      <c r="D347" s="350"/>
      <c r="E347" s="354" t="s">
        <v>871</v>
      </c>
      <c r="F347" s="354" t="s">
        <v>872</v>
      </c>
      <c r="G347" s="350"/>
      <c r="H347" s="350"/>
      <c r="I347" s="350"/>
      <c r="J347" s="350"/>
      <c r="K347" s="350"/>
      <c r="L347" s="350"/>
    </row>
    <row r="348" spans="1:12" ht="15.75" hidden="1" customHeight="1" x14ac:dyDescent="0.3">
      <c r="A348" s="350"/>
      <c r="B348" s="350"/>
      <c r="C348" s="350"/>
      <c r="D348" s="350"/>
      <c r="E348" s="354" t="s">
        <v>873</v>
      </c>
      <c r="F348" s="354" t="s">
        <v>874</v>
      </c>
      <c r="G348" s="350"/>
      <c r="H348" s="350"/>
      <c r="I348" s="350"/>
      <c r="J348" s="350"/>
      <c r="K348" s="350"/>
      <c r="L348" s="350"/>
    </row>
    <row r="349" spans="1:12" ht="15.75" hidden="1" customHeight="1" x14ac:dyDescent="0.3">
      <c r="A349" s="350"/>
      <c r="B349" s="350"/>
      <c r="C349" s="350"/>
      <c r="D349" s="350"/>
      <c r="E349" s="354" t="s">
        <v>875</v>
      </c>
      <c r="F349" s="354" t="s">
        <v>876</v>
      </c>
      <c r="G349" s="350"/>
      <c r="H349" s="350"/>
      <c r="I349" s="350"/>
      <c r="J349" s="350"/>
      <c r="K349" s="350"/>
      <c r="L349" s="350"/>
    </row>
    <row r="350" spans="1:12" ht="15.75" hidden="1" customHeight="1" x14ac:dyDescent="0.3">
      <c r="A350" s="350"/>
      <c r="B350" s="350"/>
      <c r="C350" s="350"/>
      <c r="D350" s="350"/>
      <c r="E350" s="354" t="s">
        <v>877</v>
      </c>
      <c r="F350" s="354" t="s">
        <v>878</v>
      </c>
      <c r="G350" s="350"/>
      <c r="H350" s="350"/>
      <c r="I350" s="350"/>
      <c r="J350" s="350"/>
      <c r="K350" s="350"/>
      <c r="L350" s="350"/>
    </row>
    <row r="351" spans="1:12" ht="15.75" hidden="1" customHeight="1" x14ac:dyDescent="0.3">
      <c r="A351" s="350"/>
      <c r="B351" s="350"/>
      <c r="C351" s="350"/>
      <c r="D351" s="350"/>
      <c r="E351" s="354" t="s">
        <v>879</v>
      </c>
      <c r="F351" s="354" t="s">
        <v>880</v>
      </c>
      <c r="G351" s="350"/>
      <c r="H351" s="350"/>
      <c r="I351" s="350"/>
      <c r="J351" s="350"/>
      <c r="K351" s="350"/>
      <c r="L351" s="350"/>
    </row>
    <row r="352" spans="1:12" ht="15.75" hidden="1" customHeight="1" x14ac:dyDescent="0.3">
      <c r="A352" s="350"/>
      <c r="B352" s="350"/>
      <c r="C352" s="350"/>
      <c r="D352" s="350"/>
      <c r="E352" s="354" t="s">
        <v>239</v>
      </c>
      <c r="F352" s="354" t="s">
        <v>881</v>
      </c>
      <c r="G352" s="350"/>
      <c r="H352" s="350"/>
      <c r="I352" s="350"/>
      <c r="J352" s="350"/>
      <c r="K352" s="350"/>
      <c r="L352" s="350"/>
    </row>
    <row r="353" spans="1:12" ht="15.75" hidden="1" customHeight="1" x14ac:dyDescent="0.3">
      <c r="A353" s="350"/>
      <c r="B353" s="350"/>
      <c r="C353" s="350"/>
      <c r="D353" s="350"/>
      <c r="E353" s="354" t="s">
        <v>882</v>
      </c>
      <c r="F353" s="354" t="s">
        <v>883</v>
      </c>
      <c r="G353" s="350"/>
      <c r="H353" s="350"/>
      <c r="I353" s="350"/>
      <c r="J353" s="350"/>
      <c r="K353" s="350"/>
      <c r="L353" s="350"/>
    </row>
    <row r="354" spans="1:12" ht="15.75" hidden="1" customHeight="1" x14ac:dyDescent="0.3">
      <c r="A354" s="350"/>
      <c r="B354" s="350"/>
      <c r="C354" s="350"/>
      <c r="D354" s="350"/>
      <c r="E354" s="354" t="s">
        <v>884</v>
      </c>
      <c r="F354" s="354" t="s">
        <v>885</v>
      </c>
      <c r="G354" s="350"/>
      <c r="H354" s="350"/>
      <c r="I354" s="350"/>
      <c r="J354" s="350"/>
      <c r="K354" s="350"/>
      <c r="L354" s="350"/>
    </row>
    <row r="355" spans="1:12" ht="15.75" hidden="1" customHeight="1" x14ac:dyDescent="0.3">
      <c r="A355" s="350"/>
      <c r="B355" s="350"/>
      <c r="C355" s="350"/>
      <c r="D355" s="350"/>
      <c r="E355" s="354" t="s">
        <v>90</v>
      </c>
      <c r="F355" s="354" t="s">
        <v>886</v>
      </c>
      <c r="G355" s="350"/>
      <c r="H355" s="350"/>
      <c r="I355" s="350"/>
      <c r="J355" s="350"/>
      <c r="K355" s="350"/>
      <c r="L355" s="350"/>
    </row>
    <row r="356" spans="1:12" ht="15.75" hidden="1" customHeight="1" x14ac:dyDescent="0.3">
      <c r="A356" s="350"/>
      <c r="B356" s="350"/>
      <c r="C356" s="350"/>
      <c r="D356" s="350"/>
      <c r="E356" s="354" t="s">
        <v>242</v>
      </c>
      <c r="F356" s="354" t="s">
        <v>887</v>
      </c>
      <c r="G356" s="350"/>
      <c r="H356" s="350"/>
      <c r="I356" s="350"/>
      <c r="J356" s="350"/>
      <c r="K356" s="350"/>
      <c r="L356" s="350"/>
    </row>
    <row r="357" spans="1:12" ht="15.75" hidden="1" customHeight="1" x14ac:dyDescent="0.3">
      <c r="A357" s="350"/>
      <c r="B357" s="350"/>
      <c r="C357" s="350"/>
      <c r="D357" s="350"/>
      <c r="E357" s="354" t="s">
        <v>888</v>
      </c>
      <c r="F357" s="354" t="s">
        <v>889</v>
      </c>
      <c r="G357" s="350"/>
      <c r="H357" s="350"/>
      <c r="I357" s="350"/>
      <c r="J357" s="350"/>
      <c r="K357" s="350"/>
      <c r="L357" s="350"/>
    </row>
    <row r="358" spans="1:12" ht="15.75" hidden="1" customHeight="1" x14ac:dyDescent="0.3">
      <c r="A358" s="350"/>
      <c r="B358" s="350"/>
      <c r="C358" s="350"/>
      <c r="D358" s="350"/>
      <c r="E358" s="354" t="s">
        <v>243</v>
      </c>
      <c r="F358" s="354" t="s">
        <v>890</v>
      </c>
      <c r="G358" s="350"/>
      <c r="H358" s="350"/>
      <c r="I358" s="350"/>
      <c r="J358" s="350"/>
      <c r="K358" s="350"/>
      <c r="L358" s="350"/>
    </row>
    <row r="359" spans="1:12" ht="15.75" hidden="1" customHeight="1" x14ac:dyDescent="0.3">
      <c r="A359" s="350"/>
      <c r="B359" s="350"/>
      <c r="C359" s="350"/>
      <c r="D359" s="350"/>
      <c r="E359" s="354" t="s">
        <v>891</v>
      </c>
      <c r="F359" s="354" t="s">
        <v>892</v>
      </c>
      <c r="G359" s="350"/>
      <c r="H359" s="350"/>
      <c r="I359" s="350"/>
      <c r="J359" s="350"/>
      <c r="K359" s="350"/>
      <c r="L359" s="350"/>
    </row>
    <row r="360" spans="1:12" ht="15.75" hidden="1" customHeight="1" x14ac:dyDescent="0.3">
      <c r="A360" s="350"/>
      <c r="B360" s="350"/>
      <c r="C360" s="350"/>
      <c r="D360" s="350"/>
      <c r="E360" s="354" t="s">
        <v>893</v>
      </c>
      <c r="F360" s="354" t="s">
        <v>894</v>
      </c>
      <c r="G360" s="350"/>
      <c r="H360" s="350"/>
      <c r="I360" s="350"/>
      <c r="J360" s="350"/>
      <c r="K360" s="350"/>
      <c r="L360" s="350"/>
    </row>
    <row r="361" spans="1:12" ht="15.75" hidden="1" customHeight="1" x14ac:dyDescent="0.3">
      <c r="A361" s="350"/>
      <c r="B361" s="350"/>
      <c r="C361" s="350"/>
      <c r="D361" s="350"/>
      <c r="E361" s="354" t="s">
        <v>895</v>
      </c>
      <c r="F361" s="354" t="s">
        <v>896</v>
      </c>
      <c r="G361" s="350"/>
      <c r="H361" s="350"/>
      <c r="I361" s="350"/>
      <c r="J361" s="350"/>
      <c r="K361" s="350"/>
      <c r="L361" s="350"/>
    </row>
    <row r="362" spans="1:12" ht="15.75" hidden="1" customHeight="1" x14ac:dyDescent="0.3">
      <c r="A362" s="350"/>
      <c r="B362" s="350"/>
      <c r="C362" s="350"/>
      <c r="D362" s="350"/>
      <c r="E362" s="354" t="s">
        <v>897</v>
      </c>
      <c r="F362" s="354" t="s">
        <v>898</v>
      </c>
      <c r="G362" s="350"/>
      <c r="H362" s="350"/>
      <c r="I362" s="350"/>
      <c r="J362" s="350"/>
      <c r="K362" s="350"/>
      <c r="L362" s="350"/>
    </row>
    <row r="363" spans="1:12" ht="15.75" hidden="1" customHeight="1" x14ac:dyDescent="0.3">
      <c r="A363" s="350"/>
      <c r="B363" s="350"/>
      <c r="C363" s="350"/>
      <c r="D363" s="350"/>
      <c r="E363" s="354" t="s">
        <v>899</v>
      </c>
      <c r="F363" s="354" t="s">
        <v>900</v>
      </c>
      <c r="G363" s="350"/>
      <c r="H363" s="350"/>
      <c r="I363" s="350"/>
      <c r="J363" s="350"/>
      <c r="K363" s="350"/>
      <c r="L363" s="350"/>
    </row>
    <row r="364" spans="1:12" ht="15.75" hidden="1" customHeight="1" x14ac:dyDescent="0.3">
      <c r="A364" s="350"/>
      <c r="B364" s="350"/>
      <c r="C364" s="350"/>
      <c r="D364" s="350"/>
      <c r="E364" s="354" t="s">
        <v>901</v>
      </c>
      <c r="F364" s="354" t="s">
        <v>902</v>
      </c>
      <c r="G364" s="350"/>
      <c r="H364" s="350"/>
      <c r="I364" s="350"/>
      <c r="J364" s="350"/>
      <c r="K364" s="350"/>
      <c r="L364" s="350"/>
    </row>
    <row r="365" spans="1:12" ht="15.75" hidden="1" customHeight="1" x14ac:dyDescent="0.3">
      <c r="A365" s="350"/>
      <c r="B365" s="350"/>
      <c r="C365" s="350"/>
      <c r="D365" s="350"/>
      <c r="E365" s="354" t="s">
        <v>903</v>
      </c>
      <c r="F365" s="354" t="s">
        <v>904</v>
      </c>
      <c r="G365" s="350"/>
      <c r="H365" s="350"/>
      <c r="I365" s="350"/>
      <c r="J365" s="350"/>
      <c r="K365" s="350"/>
      <c r="L365" s="350"/>
    </row>
    <row r="366" spans="1:12" ht="15.75" hidden="1" customHeight="1" x14ac:dyDescent="0.3">
      <c r="A366" s="350"/>
      <c r="B366" s="350"/>
      <c r="C366" s="350"/>
      <c r="D366" s="350"/>
      <c r="E366" s="354" t="s">
        <v>905</v>
      </c>
      <c r="F366" s="354" t="s">
        <v>906</v>
      </c>
      <c r="G366" s="350"/>
      <c r="H366" s="350"/>
      <c r="I366" s="350"/>
      <c r="J366" s="350"/>
      <c r="K366" s="350"/>
      <c r="L366" s="350"/>
    </row>
    <row r="367" spans="1:12" ht="15.75" hidden="1" customHeight="1" x14ac:dyDescent="0.3">
      <c r="A367" s="350"/>
      <c r="B367" s="350"/>
      <c r="C367" s="350"/>
      <c r="D367" s="350"/>
      <c r="E367" s="354" t="s">
        <v>907</v>
      </c>
      <c r="F367" s="354" t="s">
        <v>908</v>
      </c>
      <c r="G367" s="350"/>
      <c r="H367" s="350"/>
      <c r="I367" s="350"/>
      <c r="J367" s="350"/>
      <c r="K367" s="350"/>
      <c r="L367" s="350"/>
    </row>
    <row r="368" spans="1:12" ht="15.75" hidden="1" customHeight="1" x14ac:dyDescent="0.3">
      <c r="A368" s="350"/>
      <c r="B368" s="350"/>
      <c r="C368" s="350"/>
      <c r="D368" s="350"/>
      <c r="E368" s="354" t="s">
        <v>909</v>
      </c>
      <c r="F368" s="354" t="s">
        <v>910</v>
      </c>
      <c r="G368" s="350"/>
      <c r="H368" s="350"/>
      <c r="I368" s="350"/>
      <c r="J368" s="350"/>
      <c r="K368" s="350"/>
      <c r="L368" s="350"/>
    </row>
    <row r="369" spans="1:12" ht="15.75" hidden="1" customHeight="1" x14ac:dyDescent="0.3">
      <c r="A369" s="350"/>
      <c r="B369" s="350"/>
      <c r="C369" s="350"/>
      <c r="D369" s="350"/>
      <c r="E369" s="354" t="s">
        <v>911</v>
      </c>
      <c r="F369" s="354" t="s">
        <v>912</v>
      </c>
      <c r="G369" s="350"/>
      <c r="H369" s="350"/>
      <c r="I369" s="350"/>
      <c r="J369" s="350"/>
      <c r="K369" s="350"/>
      <c r="L369" s="350"/>
    </row>
    <row r="370" spans="1:12" ht="15.75" hidden="1" customHeight="1" x14ac:dyDescent="0.3">
      <c r="A370" s="350"/>
      <c r="B370" s="350"/>
      <c r="C370" s="350"/>
      <c r="D370" s="350"/>
      <c r="E370" s="354" t="s">
        <v>913</v>
      </c>
      <c r="F370" s="354" t="s">
        <v>914</v>
      </c>
      <c r="G370" s="350"/>
      <c r="H370" s="350"/>
      <c r="I370" s="350"/>
      <c r="J370" s="350"/>
      <c r="K370" s="350"/>
      <c r="L370" s="350"/>
    </row>
    <row r="371" spans="1:12" ht="15.75" hidden="1" customHeight="1" x14ac:dyDescent="0.3">
      <c r="A371" s="350"/>
      <c r="B371" s="350"/>
      <c r="C371" s="350"/>
      <c r="D371" s="350"/>
      <c r="E371" s="354" t="s">
        <v>915</v>
      </c>
      <c r="F371" s="354" t="s">
        <v>916</v>
      </c>
      <c r="G371" s="350"/>
      <c r="H371" s="350"/>
      <c r="I371" s="350"/>
      <c r="J371" s="350"/>
      <c r="K371" s="350"/>
      <c r="L371" s="350"/>
    </row>
    <row r="372" spans="1:12" ht="15.75" hidden="1" customHeight="1" x14ac:dyDescent="0.3">
      <c r="A372" s="350"/>
      <c r="B372" s="350"/>
      <c r="C372" s="350"/>
      <c r="D372" s="350"/>
      <c r="E372" s="354" t="s">
        <v>917</v>
      </c>
      <c r="F372" s="354" t="s">
        <v>918</v>
      </c>
      <c r="G372" s="350"/>
      <c r="H372" s="350"/>
      <c r="I372" s="350"/>
      <c r="J372" s="350"/>
      <c r="K372" s="350"/>
      <c r="L372" s="350"/>
    </row>
    <row r="373" spans="1:12" ht="15.75" hidden="1" customHeight="1" x14ac:dyDescent="0.3">
      <c r="A373" s="350"/>
      <c r="B373" s="350"/>
      <c r="C373" s="350"/>
      <c r="D373" s="350"/>
      <c r="E373" s="354" t="s">
        <v>257</v>
      </c>
      <c r="F373" s="354" t="s">
        <v>919</v>
      </c>
      <c r="G373" s="350"/>
      <c r="H373" s="350"/>
      <c r="I373" s="350"/>
      <c r="J373" s="350"/>
      <c r="K373" s="350"/>
      <c r="L373" s="350"/>
    </row>
    <row r="374" spans="1:12" ht="15.75" hidden="1" customHeight="1" x14ac:dyDescent="0.3">
      <c r="A374" s="350"/>
      <c r="B374" s="350"/>
      <c r="C374" s="350"/>
      <c r="D374" s="350"/>
      <c r="E374" s="354" t="s">
        <v>920</v>
      </c>
      <c r="F374" s="354" t="s">
        <v>921</v>
      </c>
      <c r="G374" s="350"/>
      <c r="H374" s="350"/>
      <c r="I374" s="350"/>
      <c r="J374" s="350"/>
      <c r="K374" s="350"/>
      <c r="L374" s="350"/>
    </row>
    <row r="375" spans="1:12" ht="15.75" hidden="1" customHeight="1" x14ac:dyDescent="0.3">
      <c r="A375" s="350"/>
      <c r="B375" s="350"/>
      <c r="C375" s="350"/>
      <c r="D375" s="350"/>
      <c r="E375" s="354" t="s">
        <v>922</v>
      </c>
      <c r="F375" s="354" t="s">
        <v>923</v>
      </c>
      <c r="G375" s="350"/>
      <c r="H375" s="350"/>
      <c r="I375" s="350"/>
      <c r="J375" s="350"/>
      <c r="K375" s="350"/>
      <c r="L375" s="350"/>
    </row>
    <row r="376" spans="1:12" ht="15.75" hidden="1" customHeight="1" x14ac:dyDescent="0.3">
      <c r="A376" s="350"/>
      <c r="B376" s="350"/>
      <c r="C376" s="350"/>
      <c r="D376" s="350"/>
      <c r="E376" s="354" t="s">
        <v>258</v>
      </c>
      <c r="F376" s="354" t="s">
        <v>924</v>
      </c>
      <c r="G376" s="350"/>
      <c r="H376" s="350"/>
      <c r="I376" s="350"/>
      <c r="J376" s="350"/>
      <c r="K376" s="350"/>
      <c r="L376" s="350"/>
    </row>
    <row r="377" spans="1:12" ht="15.75" hidden="1" customHeight="1" x14ac:dyDescent="0.3">
      <c r="A377" s="350"/>
      <c r="B377" s="350"/>
      <c r="C377" s="350"/>
      <c r="D377" s="350"/>
      <c r="E377" s="354" t="s">
        <v>925</v>
      </c>
      <c r="F377" s="354" t="s">
        <v>926</v>
      </c>
      <c r="G377" s="350"/>
      <c r="H377" s="350"/>
      <c r="I377" s="350"/>
      <c r="J377" s="350"/>
      <c r="K377" s="350"/>
      <c r="L377" s="350"/>
    </row>
    <row r="378" spans="1:12" ht="15.75" hidden="1" customHeight="1" x14ac:dyDescent="0.3">
      <c r="A378" s="350"/>
      <c r="B378" s="350"/>
      <c r="C378" s="350"/>
      <c r="D378" s="350"/>
      <c r="E378" s="354" t="s">
        <v>927</v>
      </c>
      <c r="F378" s="354" t="s">
        <v>928</v>
      </c>
      <c r="G378" s="350"/>
      <c r="H378" s="350"/>
      <c r="I378" s="350"/>
      <c r="J378" s="350"/>
      <c r="K378" s="350"/>
      <c r="L378" s="350"/>
    </row>
    <row r="379" spans="1:12" ht="15.75" hidden="1" customHeight="1" x14ac:dyDescent="0.3">
      <c r="A379" s="350"/>
      <c r="B379" s="350"/>
      <c r="C379" s="350"/>
      <c r="D379" s="350"/>
      <c r="E379" s="354" t="s">
        <v>929</v>
      </c>
      <c r="F379" s="354" t="s">
        <v>930</v>
      </c>
      <c r="G379" s="350"/>
      <c r="H379" s="350"/>
      <c r="I379" s="350"/>
      <c r="J379" s="350"/>
      <c r="K379" s="350"/>
      <c r="L379" s="350"/>
    </row>
    <row r="380" spans="1:12" ht="15.75" hidden="1" customHeight="1" x14ac:dyDescent="0.3">
      <c r="A380" s="350"/>
      <c r="B380" s="350"/>
      <c r="C380" s="350"/>
      <c r="D380" s="350"/>
      <c r="E380" s="354" t="s">
        <v>931</v>
      </c>
      <c r="F380" s="354" t="s">
        <v>932</v>
      </c>
      <c r="G380" s="350"/>
      <c r="H380" s="350"/>
      <c r="I380" s="350"/>
      <c r="J380" s="350"/>
      <c r="K380" s="350"/>
      <c r="L380" s="350"/>
    </row>
    <row r="381" spans="1:12" ht="15.75" hidden="1" customHeight="1" x14ac:dyDescent="0.3">
      <c r="A381" s="350"/>
      <c r="B381" s="350"/>
      <c r="C381" s="350"/>
      <c r="D381" s="350"/>
      <c r="E381" s="354" t="s">
        <v>933</v>
      </c>
      <c r="F381" s="354" t="s">
        <v>934</v>
      </c>
      <c r="G381" s="350"/>
      <c r="H381" s="350"/>
      <c r="I381" s="350"/>
      <c r="J381" s="350"/>
      <c r="K381" s="350"/>
      <c r="L381" s="350"/>
    </row>
    <row r="382" spans="1:12" ht="15.75" hidden="1" customHeight="1" x14ac:dyDescent="0.3">
      <c r="A382" s="350"/>
      <c r="B382" s="350"/>
      <c r="C382" s="350"/>
      <c r="D382" s="350"/>
      <c r="E382" s="354" t="s">
        <v>935</v>
      </c>
      <c r="F382" s="354" t="s">
        <v>936</v>
      </c>
      <c r="G382" s="350"/>
      <c r="H382" s="350"/>
      <c r="I382" s="350"/>
      <c r="J382" s="350"/>
      <c r="K382" s="350"/>
      <c r="L382" s="350"/>
    </row>
    <row r="383" spans="1:12" ht="15.75" hidden="1" customHeight="1" x14ac:dyDescent="0.3">
      <c r="A383" s="350"/>
      <c r="B383" s="350"/>
      <c r="C383" s="350"/>
      <c r="D383" s="350"/>
      <c r="E383" s="354" t="s">
        <v>937</v>
      </c>
      <c r="F383" s="354" t="s">
        <v>938</v>
      </c>
      <c r="G383" s="350"/>
      <c r="H383" s="350"/>
      <c r="I383" s="350"/>
      <c r="J383" s="350"/>
      <c r="K383" s="350"/>
      <c r="L383" s="350"/>
    </row>
    <row r="384" spans="1:12" ht="15.75" hidden="1" customHeight="1" x14ac:dyDescent="0.3">
      <c r="A384" s="350"/>
      <c r="B384" s="350"/>
      <c r="C384" s="350"/>
      <c r="D384" s="350"/>
      <c r="E384" s="354" t="s">
        <v>939</v>
      </c>
      <c r="F384" s="354" t="s">
        <v>940</v>
      </c>
      <c r="G384" s="350"/>
      <c r="H384" s="350"/>
      <c r="I384" s="350"/>
      <c r="J384" s="350"/>
      <c r="K384" s="350"/>
      <c r="L384" s="350"/>
    </row>
    <row r="385" spans="1:12" ht="15.75" hidden="1" customHeight="1" x14ac:dyDescent="0.3">
      <c r="A385" s="350"/>
      <c r="B385" s="350"/>
      <c r="C385" s="350"/>
      <c r="D385" s="350"/>
      <c r="E385" s="354" t="s">
        <v>941</v>
      </c>
      <c r="F385" s="354" t="s">
        <v>942</v>
      </c>
      <c r="G385" s="350"/>
      <c r="H385" s="350"/>
      <c r="I385" s="350"/>
      <c r="J385" s="350"/>
      <c r="K385" s="350"/>
      <c r="L385" s="350"/>
    </row>
    <row r="386" spans="1:12" ht="15.75" hidden="1" customHeight="1" x14ac:dyDescent="0.3">
      <c r="A386" s="350"/>
      <c r="B386" s="350"/>
      <c r="C386" s="350"/>
      <c r="D386" s="350"/>
      <c r="E386" s="354" t="s">
        <v>943</v>
      </c>
      <c r="F386" s="354" t="s">
        <v>944</v>
      </c>
      <c r="G386" s="350"/>
      <c r="H386" s="350"/>
      <c r="I386" s="350"/>
      <c r="J386" s="350"/>
      <c r="K386" s="350"/>
      <c r="L386" s="350"/>
    </row>
    <row r="387" spans="1:12" ht="15.75" hidden="1" customHeight="1" x14ac:dyDescent="0.3">
      <c r="A387" s="350"/>
      <c r="B387" s="350"/>
      <c r="C387" s="350"/>
      <c r="D387" s="350"/>
      <c r="E387" s="354" t="s">
        <v>945</v>
      </c>
      <c r="F387" s="354" t="s">
        <v>946</v>
      </c>
      <c r="G387" s="350"/>
      <c r="H387" s="350"/>
      <c r="I387" s="350"/>
      <c r="J387" s="350"/>
      <c r="K387" s="350"/>
      <c r="L387" s="350"/>
    </row>
    <row r="388" spans="1:12" ht="15.75" hidden="1" customHeight="1" x14ac:dyDescent="0.3">
      <c r="A388" s="350"/>
      <c r="B388" s="350"/>
      <c r="C388" s="350"/>
      <c r="D388" s="350"/>
      <c r="E388" s="354" t="s">
        <v>947</v>
      </c>
      <c r="F388" s="354" t="s">
        <v>948</v>
      </c>
      <c r="G388" s="350"/>
      <c r="H388" s="350"/>
      <c r="I388" s="350"/>
      <c r="J388" s="350"/>
      <c r="K388" s="350"/>
      <c r="L388" s="350"/>
    </row>
    <row r="389" spans="1:12" ht="15.75" hidden="1" customHeight="1" x14ac:dyDescent="0.3">
      <c r="A389" s="350"/>
      <c r="B389" s="350"/>
      <c r="C389" s="350"/>
      <c r="D389" s="350"/>
      <c r="E389" s="354" t="s">
        <v>949</v>
      </c>
      <c r="F389" s="354" t="s">
        <v>950</v>
      </c>
      <c r="G389" s="350"/>
      <c r="H389" s="350"/>
      <c r="I389" s="350"/>
      <c r="J389" s="350"/>
      <c r="K389" s="350"/>
      <c r="L389" s="350"/>
    </row>
    <row r="390" spans="1:12" ht="15.75" hidden="1" customHeight="1" x14ac:dyDescent="0.3">
      <c r="A390" s="350"/>
      <c r="B390" s="350"/>
      <c r="C390" s="350"/>
      <c r="D390" s="350"/>
      <c r="E390" s="354" t="s">
        <v>951</v>
      </c>
      <c r="F390" s="354" t="s">
        <v>952</v>
      </c>
      <c r="G390" s="350"/>
      <c r="H390" s="350"/>
      <c r="I390" s="350"/>
      <c r="J390" s="350"/>
      <c r="K390" s="350"/>
      <c r="L390" s="350"/>
    </row>
    <row r="391" spans="1:12" ht="15.75" hidden="1" customHeight="1" x14ac:dyDescent="0.3">
      <c r="A391" s="350"/>
      <c r="B391" s="350"/>
      <c r="C391" s="350"/>
      <c r="D391" s="350"/>
      <c r="E391" s="354" t="s">
        <v>953</v>
      </c>
      <c r="F391" s="354" t="s">
        <v>954</v>
      </c>
      <c r="G391" s="350"/>
      <c r="H391" s="350"/>
      <c r="I391" s="350"/>
      <c r="J391" s="350"/>
      <c r="K391" s="350"/>
      <c r="L391" s="350"/>
    </row>
    <row r="392" spans="1:12" ht="15.75" hidden="1" customHeight="1" x14ac:dyDescent="0.3">
      <c r="A392" s="350"/>
      <c r="B392" s="350"/>
      <c r="C392" s="350"/>
      <c r="D392" s="350"/>
      <c r="E392" s="354" t="s">
        <v>955</v>
      </c>
      <c r="F392" s="354" t="s">
        <v>956</v>
      </c>
      <c r="G392" s="350"/>
      <c r="H392" s="350"/>
      <c r="I392" s="350"/>
      <c r="J392" s="350"/>
      <c r="K392" s="350"/>
      <c r="L392" s="350"/>
    </row>
    <row r="393" spans="1:12" ht="15.75" hidden="1" customHeight="1" x14ac:dyDescent="0.3">
      <c r="A393" s="350"/>
      <c r="B393" s="350"/>
      <c r="C393" s="350"/>
      <c r="D393" s="350"/>
      <c r="E393" s="354" t="s">
        <v>957</v>
      </c>
      <c r="F393" s="354" t="s">
        <v>958</v>
      </c>
      <c r="G393" s="350"/>
      <c r="H393" s="350"/>
      <c r="I393" s="350"/>
      <c r="J393" s="350"/>
      <c r="K393" s="350"/>
      <c r="L393" s="350"/>
    </row>
    <row r="394" spans="1:12" ht="15.75" hidden="1" customHeight="1" x14ac:dyDescent="0.3">
      <c r="A394" s="350"/>
      <c r="B394" s="350"/>
      <c r="C394" s="350"/>
      <c r="D394" s="350"/>
      <c r="E394" s="354" t="s">
        <v>959</v>
      </c>
      <c r="F394" s="354" t="s">
        <v>960</v>
      </c>
      <c r="G394" s="350"/>
      <c r="H394" s="350"/>
      <c r="I394" s="350"/>
      <c r="J394" s="350"/>
      <c r="K394" s="350"/>
      <c r="L394" s="350"/>
    </row>
    <row r="395" spans="1:12" ht="15.75" hidden="1" customHeight="1" x14ac:dyDescent="0.3">
      <c r="A395" s="350"/>
      <c r="B395" s="350"/>
      <c r="C395" s="350"/>
      <c r="D395" s="350"/>
      <c r="E395" s="354" t="s">
        <v>961</v>
      </c>
      <c r="F395" s="354" t="s">
        <v>962</v>
      </c>
      <c r="G395" s="350"/>
      <c r="H395" s="350"/>
      <c r="I395" s="350"/>
      <c r="J395" s="350"/>
      <c r="K395" s="350"/>
      <c r="L395" s="350"/>
    </row>
    <row r="396" spans="1:12" ht="15.75" hidden="1" customHeight="1" x14ac:dyDescent="0.3">
      <c r="A396" s="350"/>
      <c r="B396" s="350"/>
      <c r="C396" s="350"/>
      <c r="D396" s="350"/>
      <c r="E396" s="354" t="s">
        <v>963</v>
      </c>
      <c r="F396" s="354" t="s">
        <v>964</v>
      </c>
      <c r="G396" s="350"/>
      <c r="H396" s="350"/>
      <c r="I396" s="350"/>
      <c r="J396" s="350"/>
      <c r="K396" s="350"/>
      <c r="L396" s="350"/>
    </row>
    <row r="397" spans="1:12" ht="15.75" hidden="1" customHeight="1" x14ac:dyDescent="0.3">
      <c r="A397" s="350"/>
      <c r="B397" s="350"/>
      <c r="C397" s="350"/>
      <c r="D397" s="350"/>
      <c r="E397" s="354" t="s">
        <v>965</v>
      </c>
      <c r="F397" s="354" t="s">
        <v>966</v>
      </c>
      <c r="G397" s="350"/>
      <c r="H397" s="350"/>
      <c r="I397" s="350"/>
      <c r="J397" s="350"/>
      <c r="K397" s="350"/>
      <c r="L397" s="350"/>
    </row>
    <row r="398" spans="1:12" ht="15.75" hidden="1" customHeight="1" x14ac:dyDescent="0.3">
      <c r="A398" s="350"/>
      <c r="B398" s="350"/>
      <c r="C398" s="350"/>
      <c r="D398" s="350"/>
      <c r="E398" s="354" t="s">
        <v>967</v>
      </c>
      <c r="F398" s="354" t="s">
        <v>968</v>
      </c>
      <c r="G398" s="350"/>
      <c r="H398" s="350"/>
      <c r="I398" s="350"/>
      <c r="J398" s="350"/>
      <c r="K398" s="350"/>
      <c r="L398" s="350"/>
    </row>
    <row r="399" spans="1:12" ht="15.75" hidden="1" customHeight="1" x14ac:dyDescent="0.3">
      <c r="A399" s="350"/>
      <c r="B399" s="350"/>
      <c r="C399" s="350"/>
      <c r="D399" s="350"/>
      <c r="E399" s="354" t="s">
        <v>969</v>
      </c>
      <c r="F399" s="354" t="s">
        <v>970</v>
      </c>
      <c r="G399" s="350"/>
      <c r="H399" s="350"/>
      <c r="I399" s="350"/>
      <c r="J399" s="350"/>
      <c r="K399" s="350"/>
      <c r="L399" s="350"/>
    </row>
    <row r="400" spans="1:12" ht="15.75" hidden="1" customHeight="1" x14ac:dyDescent="0.3">
      <c r="A400" s="350"/>
      <c r="B400" s="350"/>
      <c r="C400" s="350"/>
      <c r="D400" s="350"/>
      <c r="E400" s="354" t="s">
        <v>971</v>
      </c>
      <c r="F400" s="354" t="s">
        <v>972</v>
      </c>
      <c r="G400" s="350"/>
      <c r="H400" s="350"/>
      <c r="I400" s="350"/>
      <c r="J400" s="350"/>
      <c r="K400" s="350"/>
      <c r="L400" s="350"/>
    </row>
    <row r="401" spans="1:12" ht="15.75" hidden="1" customHeight="1" x14ac:dyDescent="0.3">
      <c r="A401" s="350"/>
      <c r="B401" s="350"/>
      <c r="C401" s="350"/>
      <c r="D401" s="350"/>
      <c r="E401" s="354" t="s">
        <v>973</v>
      </c>
      <c r="F401" s="354" t="s">
        <v>974</v>
      </c>
      <c r="G401" s="350"/>
      <c r="H401" s="350"/>
      <c r="I401" s="350"/>
      <c r="J401" s="350"/>
      <c r="K401" s="350"/>
      <c r="L401" s="350"/>
    </row>
    <row r="402" spans="1:12" ht="15.75" hidden="1" customHeight="1" x14ac:dyDescent="0.3">
      <c r="A402" s="350"/>
      <c r="B402" s="350"/>
      <c r="C402" s="350"/>
      <c r="D402" s="350"/>
      <c r="E402" s="354" t="s">
        <v>975</v>
      </c>
      <c r="F402" s="354" t="s">
        <v>976</v>
      </c>
      <c r="G402" s="350"/>
      <c r="H402" s="350"/>
      <c r="I402" s="350"/>
      <c r="J402" s="350"/>
      <c r="K402" s="350"/>
      <c r="L402" s="350"/>
    </row>
    <row r="403" spans="1:12" ht="15.75" hidden="1" customHeight="1" x14ac:dyDescent="0.3">
      <c r="A403" s="350"/>
      <c r="B403" s="350"/>
      <c r="C403" s="350"/>
      <c r="D403" s="350"/>
      <c r="E403" s="354" t="s">
        <v>977</v>
      </c>
      <c r="F403" s="354" t="s">
        <v>978</v>
      </c>
      <c r="G403" s="350"/>
      <c r="H403" s="350"/>
      <c r="I403" s="350"/>
      <c r="J403" s="350"/>
      <c r="K403" s="350"/>
      <c r="L403" s="350"/>
    </row>
    <row r="404" spans="1:12" ht="15.75" hidden="1" customHeight="1" x14ac:dyDescent="0.3">
      <c r="A404" s="350"/>
      <c r="B404" s="350"/>
      <c r="C404" s="350"/>
      <c r="D404" s="350"/>
      <c r="E404" s="354" t="s">
        <v>979</v>
      </c>
      <c r="F404" s="354" t="s">
        <v>980</v>
      </c>
      <c r="G404" s="350"/>
      <c r="H404" s="350"/>
      <c r="I404" s="350"/>
      <c r="J404" s="350"/>
      <c r="K404" s="350"/>
      <c r="L404" s="350"/>
    </row>
    <row r="405" spans="1:12" ht="15.75" hidden="1" customHeight="1" x14ac:dyDescent="0.3">
      <c r="A405" s="350"/>
      <c r="B405" s="350"/>
      <c r="C405" s="350"/>
      <c r="D405" s="350"/>
      <c r="E405" s="354" t="s">
        <v>57</v>
      </c>
      <c r="F405" s="354" t="s">
        <v>981</v>
      </c>
      <c r="G405" s="350"/>
      <c r="H405" s="350"/>
      <c r="I405" s="350"/>
      <c r="J405" s="350"/>
      <c r="K405" s="350"/>
      <c r="L405" s="350"/>
    </row>
    <row r="406" spans="1:12" ht="15.75" hidden="1" customHeight="1" x14ac:dyDescent="0.3">
      <c r="A406" s="350"/>
      <c r="B406" s="350"/>
      <c r="C406" s="350"/>
      <c r="D406" s="350"/>
      <c r="E406" s="354" t="s">
        <v>982</v>
      </c>
      <c r="F406" s="354" t="s">
        <v>983</v>
      </c>
      <c r="G406" s="350"/>
      <c r="H406" s="350"/>
      <c r="I406" s="350"/>
      <c r="J406" s="350"/>
      <c r="K406" s="350"/>
      <c r="L406" s="350"/>
    </row>
    <row r="407" spans="1:12" ht="15.75" hidden="1" customHeight="1" x14ac:dyDescent="0.3">
      <c r="A407" s="350"/>
      <c r="B407" s="350"/>
      <c r="C407" s="350"/>
      <c r="D407" s="350"/>
      <c r="E407" s="354" t="s">
        <v>984</v>
      </c>
      <c r="F407" s="354" t="s">
        <v>985</v>
      </c>
      <c r="G407" s="350"/>
      <c r="H407" s="350"/>
      <c r="I407" s="350"/>
      <c r="J407" s="350"/>
      <c r="K407" s="350"/>
      <c r="L407" s="350"/>
    </row>
    <row r="408" spans="1:12" ht="15.75" hidden="1" customHeight="1" x14ac:dyDescent="0.3">
      <c r="A408" s="350"/>
      <c r="B408" s="350"/>
      <c r="C408" s="350"/>
      <c r="D408" s="350"/>
      <c r="E408" s="354" t="s">
        <v>986</v>
      </c>
      <c r="F408" s="354" t="s">
        <v>987</v>
      </c>
      <c r="G408" s="350"/>
      <c r="H408" s="350"/>
      <c r="I408" s="350"/>
      <c r="J408" s="350"/>
      <c r="K408" s="350"/>
      <c r="L408" s="350"/>
    </row>
    <row r="409" spans="1:12" ht="15.75" hidden="1" customHeight="1" x14ac:dyDescent="0.3">
      <c r="A409" s="350"/>
      <c r="B409" s="350"/>
      <c r="C409" s="350"/>
      <c r="D409" s="350"/>
      <c r="E409" s="354" t="s">
        <v>988</v>
      </c>
      <c r="F409" s="354" t="s">
        <v>989</v>
      </c>
      <c r="G409" s="350"/>
      <c r="H409" s="350"/>
      <c r="I409" s="350"/>
      <c r="J409" s="350"/>
      <c r="K409" s="350"/>
      <c r="L409" s="350"/>
    </row>
    <row r="410" spans="1:12" ht="15.75" hidden="1" customHeight="1" x14ac:dyDescent="0.3">
      <c r="A410" s="350"/>
      <c r="B410" s="350"/>
      <c r="C410" s="350"/>
      <c r="D410" s="350"/>
      <c r="E410" s="354" t="s">
        <v>990</v>
      </c>
      <c r="F410" s="354" t="s">
        <v>991</v>
      </c>
      <c r="G410" s="350"/>
      <c r="H410" s="350"/>
      <c r="I410" s="350"/>
      <c r="J410" s="350"/>
      <c r="K410" s="350"/>
      <c r="L410" s="350"/>
    </row>
    <row r="411" spans="1:12" ht="15.75" hidden="1" customHeight="1" x14ac:dyDescent="0.3">
      <c r="A411" s="350"/>
      <c r="B411" s="350"/>
      <c r="C411" s="350"/>
      <c r="D411" s="350"/>
      <c r="E411" s="354" t="s">
        <v>992</v>
      </c>
      <c r="F411" s="354" t="s">
        <v>993</v>
      </c>
      <c r="G411" s="350"/>
      <c r="H411" s="350"/>
      <c r="I411" s="350"/>
      <c r="J411" s="350"/>
      <c r="K411" s="350"/>
      <c r="L411" s="350"/>
    </row>
    <row r="412" spans="1:12" ht="15.75" hidden="1" customHeight="1" x14ac:dyDescent="0.3">
      <c r="A412" s="350"/>
      <c r="B412" s="350"/>
      <c r="C412" s="350"/>
      <c r="D412" s="350"/>
      <c r="E412" s="354" t="s">
        <v>994</v>
      </c>
      <c r="F412" s="354" t="s">
        <v>995</v>
      </c>
      <c r="G412" s="350"/>
      <c r="H412" s="350"/>
      <c r="I412" s="350"/>
      <c r="J412" s="350"/>
      <c r="K412" s="350"/>
      <c r="L412" s="350"/>
    </row>
    <row r="413" spans="1:12" ht="15.75" hidden="1" customHeight="1" x14ac:dyDescent="0.3">
      <c r="A413" s="350"/>
      <c r="B413" s="350"/>
      <c r="C413" s="350"/>
      <c r="D413" s="350"/>
      <c r="E413" s="354" t="s">
        <v>996</v>
      </c>
      <c r="F413" s="354" t="s">
        <v>997</v>
      </c>
      <c r="G413" s="350"/>
      <c r="H413" s="350"/>
      <c r="I413" s="350"/>
      <c r="J413" s="350"/>
      <c r="K413" s="350"/>
      <c r="L413" s="350"/>
    </row>
    <row r="414" spans="1:12" ht="15.75" hidden="1" customHeight="1" x14ac:dyDescent="0.3">
      <c r="A414" s="350"/>
      <c r="B414" s="350"/>
      <c r="C414" s="350"/>
      <c r="D414" s="350"/>
      <c r="E414" s="354" t="s">
        <v>998</v>
      </c>
      <c r="F414" s="354" t="s">
        <v>999</v>
      </c>
      <c r="G414" s="350"/>
      <c r="H414" s="350"/>
      <c r="I414" s="350"/>
      <c r="J414" s="350"/>
      <c r="K414" s="350"/>
      <c r="L414" s="350"/>
    </row>
    <row r="415" spans="1:12" ht="15.75" hidden="1" customHeight="1" x14ac:dyDescent="0.3">
      <c r="A415" s="350"/>
      <c r="B415" s="350"/>
      <c r="C415" s="350"/>
      <c r="D415" s="350"/>
      <c r="E415" s="354" t="s">
        <v>1000</v>
      </c>
      <c r="F415" s="354" t="s">
        <v>1001</v>
      </c>
      <c r="G415" s="350"/>
      <c r="H415" s="350"/>
      <c r="I415" s="350"/>
      <c r="J415" s="350"/>
      <c r="K415" s="350"/>
      <c r="L415" s="350"/>
    </row>
    <row r="416" spans="1:12" ht="15.75" hidden="1" customHeight="1" x14ac:dyDescent="0.3">
      <c r="A416" s="350"/>
      <c r="B416" s="350"/>
      <c r="C416" s="350"/>
      <c r="D416" s="350"/>
      <c r="E416" s="354" t="s">
        <v>1002</v>
      </c>
      <c r="F416" s="354" t="s">
        <v>1003</v>
      </c>
      <c r="G416" s="350"/>
      <c r="H416" s="350"/>
      <c r="I416" s="350"/>
      <c r="J416" s="350"/>
      <c r="K416" s="350"/>
      <c r="L416" s="350"/>
    </row>
    <row r="417" spans="1:12" ht="15.75" hidden="1" customHeight="1" x14ac:dyDescent="0.3">
      <c r="A417" s="350"/>
      <c r="B417" s="350"/>
      <c r="C417" s="350"/>
      <c r="D417" s="350"/>
      <c r="E417" s="354" t="s">
        <v>1004</v>
      </c>
      <c r="F417" s="354" t="s">
        <v>1005</v>
      </c>
      <c r="G417" s="350"/>
      <c r="H417" s="350"/>
      <c r="I417" s="350"/>
      <c r="J417" s="350"/>
      <c r="K417" s="350"/>
      <c r="L417" s="350"/>
    </row>
    <row r="418" spans="1:12" ht="15.75" hidden="1" customHeight="1" x14ac:dyDescent="0.3">
      <c r="A418" s="350"/>
      <c r="B418" s="350"/>
      <c r="C418" s="350"/>
      <c r="D418" s="350"/>
      <c r="E418" s="354" t="s">
        <v>1006</v>
      </c>
      <c r="F418" s="354" t="s">
        <v>1007</v>
      </c>
      <c r="G418" s="350"/>
      <c r="H418" s="350"/>
      <c r="I418" s="350"/>
      <c r="J418" s="350"/>
      <c r="K418" s="350"/>
      <c r="L418" s="350"/>
    </row>
    <row r="419" spans="1:12" ht="15.75" hidden="1" customHeight="1" x14ac:dyDescent="0.3">
      <c r="A419" s="350"/>
      <c r="B419" s="350"/>
      <c r="C419" s="350"/>
      <c r="D419" s="350"/>
      <c r="E419" s="354" t="s">
        <v>1008</v>
      </c>
      <c r="F419" s="354" t="s">
        <v>1009</v>
      </c>
      <c r="G419" s="350"/>
      <c r="H419" s="350"/>
      <c r="I419" s="350"/>
      <c r="J419" s="350"/>
      <c r="K419" s="350"/>
      <c r="L419" s="350"/>
    </row>
    <row r="420" spans="1:12" ht="15.75" hidden="1" customHeight="1" x14ac:dyDescent="0.3">
      <c r="A420" s="350"/>
      <c r="B420" s="350"/>
      <c r="C420" s="350"/>
      <c r="D420" s="350"/>
      <c r="E420" s="354" t="s">
        <v>1010</v>
      </c>
      <c r="F420" s="354" t="s">
        <v>1011</v>
      </c>
      <c r="G420" s="350"/>
      <c r="H420" s="350"/>
      <c r="I420" s="350"/>
      <c r="J420" s="350"/>
      <c r="K420" s="350"/>
      <c r="L420" s="350"/>
    </row>
    <row r="421" spans="1:12" ht="15.75" hidden="1" customHeight="1" x14ac:dyDescent="0.3">
      <c r="A421" s="350"/>
      <c r="B421" s="350"/>
      <c r="C421" s="350"/>
      <c r="D421" s="350"/>
      <c r="E421" s="354" t="s">
        <v>1012</v>
      </c>
      <c r="F421" s="354" t="s">
        <v>1013</v>
      </c>
      <c r="G421" s="350"/>
      <c r="H421" s="350"/>
      <c r="I421" s="350"/>
      <c r="J421" s="350"/>
      <c r="K421" s="350"/>
      <c r="L421" s="350"/>
    </row>
    <row r="422" spans="1:12" ht="15.75" hidden="1" customHeight="1" x14ac:dyDescent="0.3">
      <c r="A422" s="350"/>
      <c r="B422" s="350"/>
      <c r="C422" s="350"/>
      <c r="D422" s="350"/>
      <c r="E422" s="354" t="s">
        <v>1014</v>
      </c>
      <c r="F422" s="354" t="s">
        <v>1015</v>
      </c>
      <c r="G422" s="350"/>
      <c r="H422" s="350"/>
      <c r="I422" s="350"/>
      <c r="J422" s="350"/>
      <c r="K422" s="350"/>
      <c r="L422" s="350"/>
    </row>
    <row r="423" spans="1:12" ht="15.75" hidden="1" customHeight="1" x14ac:dyDescent="0.3">
      <c r="A423" s="350"/>
      <c r="B423" s="350"/>
      <c r="C423" s="350"/>
      <c r="D423" s="350"/>
      <c r="E423" s="354" t="s">
        <v>1016</v>
      </c>
      <c r="F423" s="354" t="s">
        <v>1017</v>
      </c>
      <c r="G423" s="350"/>
      <c r="H423" s="350"/>
      <c r="I423" s="350"/>
      <c r="J423" s="350"/>
      <c r="K423" s="350"/>
      <c r="L423" s="350"/>
    </row>
    <row r="424" spans="1:12" ht="15.75" hidden="1" customHeight="1" x14ac:dyDescent="0.3">
      <c r="A424" s="350"/>
      <c r="B424" s="350"/>
      <c r="C424" s="350"/>
      <c r="D424" s="350"/>
      <c r="E424" s="354" t="s">
        <v>1018</v>
      </c>
      <c r="F424" s="354" t="s">
        <v>1019</v>
      </c>
      <c r="G424" s="350"/>
      <c r="H424" s="350"/>
      <c r="I424" s="350"/>
      <c r="J424" s="350"/>
      <c r="K424" s="350"/>
      <c r="L424" s="350"/>
    </row>
    <row r="425" spans="1:12" ht="15.75" hidden="1" customHeight="1" x14ac:dyDescent="0.3">
      <c r="A425" s="350"/>
      <c r="B425" s="350"/>
      <c r="C425" s="350"/>
      <c r="D425" s="350"/>
      <c r="E425" s="354" t="s">
        <v>1020</v>
      </c>
      <c r="F425" s="354" t="s">
        <v>1021</v>
      </c>
      <c r="G425" s="350"/>
      <c r="H425" s="350"/>
      <c r="I425" s="350"/>
      <c r="J425" s="350"/>
      <c r="K425" s="350"/>
      <c r="L425" s="350"/>
    </row>
    <row r="426" spans="1:12" ht="15.75" hidden="1" customHeight="1" x14ac:dyDescent="0.3">
      <c r="A426" s="350"/>
      <c r="B426" s="350"/>
      <c r="C426" s="350"/>
      <c r="D426" s="350"/>
      <c r="E426" s="354" t="s">
        <v>1022</v>
      </c>
      <c r="F426" s="354" t="s">
        <v>1023</v>
      </c>
      <c r="G426" s="350"/>
      <c r="H426" s="350"/>
      <c r="I426" s="350"/>
      <c r="J426" s="350"/>
      <c r="K426" s="350"/>
      <c r="L426" s="350"/>
    </row>
    <row r="427" spans="1:12" ht="15.75" hidden="1" customHeight="1" x14ac:dyDescent="0.3">
      <c r="A427" s="350"/>
      <c r="B427" s="350"/>
      <c r="C427" s="350"/>
      <c r="D427" s="350"/>
      <c r="E427" s="354" t="s">
        <v>1024</v>
      </c>
      <c r="F427" s="354" t="s">
        <v>1025</v>
      </c>
      <c r="G427" s="350"/>
      <c r="H427" s="350"/>
      <c r="I427" s="350"/>
      <c r="J427" s="350"/>
      <c r="K427" s="350"/>
      <c r="L427" s="350"/>
    </row>
    <row r="428" spans="1:12" ht="15.75" hidden="1" customHeight="1" x14ac:dyDescent="0.3">
      <c r="A428" s="350"/>
      <c r="B428" s="350"/>
      <c r="C428" s="350"/>
      <c r="D428" s="350"/>
      <c r="E428" s="354" t="s">
        <v>1026</v>
      </c>
      <c r="F428" s="354" t="s">
        <v>1027</v>
      </c>
      <c r="G428" s="350"/>
      <c r="H428" s="350"/>
      <c r="I428" s="350"/>
      <c r="J428" s="350"/>
      <c r="K428" s="350"/>
      <c r="L428" s="350"/>
    </row>
    <row r="429" spans="1:12" ht="15.75" hidden="1" customHeight="1" x14ac:dyDescent="0.3">
      <c r="A429" s="350"/>
      <c r="B429" s="350"/>
      <c r="C429" s="350"/>
      <c r="D429" s="350"/>
      <c r="E429" s="354" t="s">
        <v>1028</v>
      </c>
      <c r="F429" s="354" t="s">
        <v>1029</v>
      </c>
      <c r="G429" s="350"/>
      <c r="H429" s="350"/>
      <c r="I429" s="350"/>
      <c r="J429" s="350"/>
      <c r="K429" s="350"/>
      <c r="L429" s="350"/>
    </row>
    <row r="430" spans="1:12" ht="15.75" hidden="1" customHeight="1" x14ac:dyDescent="0.3">
      <c r="A430" s="350"/>
      <c r="B430" s="350"/>
      <c r="C430" s="350"/>
      <c r="D430" s="350"/>
      <c r="E430" s="354" t="s">
        <v>1030</v>
      </c>
      <c r="F430" s="354" t="s">
        <v>1031</v>
      </c>
      <c r="G430" s="350"/>
      <c r="H430" s="350"/>
      <c r="I430" s="350"/>
      <c r="J430" s="350"/>
      <c r="K430" s="350"/>
      <c r="L430" s="350"/>
    </row>
    <row r="431" spans="1:12" ht="15.75" hidden="1" customHeight="1" x14ac:dyDescent="0.3">
      <c r="A431" s="350"/>
      <c r="B431" s="350"/>
      <c r="C431" s="350"/>
      <c r="D431" s="350"/>
      <c r="E431" s="354" t="s">
        <v>1032</v>
      </c>
      <c r="F431" s="354" t="s">
        <v>1033</v>
      </c>
      <c r="G431" s="350"/>
      <c r="H431" s="350"/>
      <c r="I431" s="350"/>
      <c r="J431" s="350"/>
      <c r="K431" s="350"/>
      <c r="L431" s="350"/>
    </row>
    <row r="432" spans="1:12" ht="15.75" hidden="1" customHeight="1" x14ac:dyDescent="0.3">
      <c r="A432" s="350"/>
      <c r="B432" s="350"/>
      <c r="C432" s="350"/>
      <c r="D432" s="350"/>
      <c r="E432" s="354" t="s">
        <v>1034</v>
      </c>
      <c r="F432" s="354" t="s">
        <v>1035</v>
      </c>
      <c r="G432" s="350"/>
      <c r="H432" s="350"/>
      <c r="I432" s="350"/>
      <c r="J432" s="350"/>
      <c r="K432" s="350"/>
      <c r="L432" s="350"/>
    </row>
    <row r="433" spans="1:12" ht="15.75" hidden="1" customHeight="1" x14ac:dyDescent="0.3">
      <c r="A433" s="350"/>
      <c r="B433" s="350"/>
      <c r="C433" s="350"/>
      <c r="D433" s="350"/>
      <c r="E433" s="354" t="s">
        <v>1036</v>
      </c>
      <c r="F433" s="354" t="s">
        <v>1037</v>
      </c>
      <c r="G433" s="350"/>
      <c r="H433" s="350"/>
      <c r="I433" s="350"/>
      <c r="J433" s="350"/>
      <c r="K433" s="350"/>
      <c r="L433" s="350"/>
    </row>
    <row r="434" spans="1:12" ht="15.75" hidden="1" customHeight="1" x14ac:dyDescent="0.3">
      <c r="A434" s="350"/>
      <c r="B434" s="350"/>
      <c r="C434" s="350"/>
      <c r="D434" s="350"/>
      <c r="E434" s="354" t="s">
        <v>58</v>
      </c>
      <c r="F434" s="354" t="s">
        <v>1038</v>
      </c>
      <c r="G434" s="350"/>
      <c r="H434" s="350"/>
      <c r="I434" s="350"/>
      <c r="J434" s="350"/>
      <c r="K434" s="350"/>
      <c r="L434" s="350"/>
    </row>
    <row r="435" spans="1:12" ht="15.75" hidden="1" customHeight="1" x14ac:dyDescent="0.3">
      <c r="A435" s="350"/>
      <c r="B435" s="350"/>
      <c r="C435" s="350"/>
      <c r="D435" s="350"/>
      <c r="E435" s="354" t="s">
        <v>1039</v>
      </c>
      <c r="F435" s="354" t="s">
        <v>1040</v>
      </c>
      <c r="G435" s="350"/>
      <c r="H435" s="350"/>
      <c r="I435" s="350"/>
      <c r="J435" s="350"/>
      <c r="K435" s="350"/>
      <c r="L435" s="350"/>
    </row>
    <row r="436" spans="1:12" ht="15.75" hidden="1" customHeight="1" x14ac:dyDescent="0.3">
      <c r="A436" s="350"/>
      <c r="B436" s="350"/>
      <c r="C436" s="350"/>
      <c r="D436" s="350"/>
      <c r="E436" s="354" t="s">
        <v>1041</v>
      </c>
      <c r="F436" s="354" t="s">
        <v>1042</v>
      </c>
      <c r="G436" s="350"/>
      <c r="H436" s="350"/>
      <c r="I436" s="350"/>
      <c r="J436" s="350"/>
      <c r="K436" s="350"/>
      <c r="L436" s="350"/>
    </row>
    <row r="437" spans="1:12" ht="15.75" hidden="1" customHeight="1" x14ac:dyDescent="0.3">
      <c r="A437" s="350"/>
      <c r="B437" s="350"/>
      <c r="C437" s="350"/>
      <c r="D437" s="350"/>
      <c r="E437" s="354" t="s">
        <v>1043</v>
      </c>
      <c r="F437" s="354" t="s">
        <v>1044</v>
      </c>
      <c r="G437" s="350"/>
      <c r="H437" s="350"/>
      <c r="I437" s="350"/>
      <c r="J437" s="350"/>
      <c r="K437" s="350"/>
      <c r="L437" s="350"/>
    </row>
    <row r="438" spans="1:12" ht="15.75" hidden="1" customHeight="1" x14ac:dyDescent="0.3">
      <c r="A438" s="350"/>
      <c r="B438" s="350"/>
      <c r="C438" s="350"/>
      <c r="D438" s="350"/>
      <c r="E438" s="354" t="s">
        <v>1045</v>
      </c>
      <c r="F438" s="354" t="s">
        <v>1046</v>
      </c>
      <c r="G438" s="350"/>
      <c r="H438" s="350"/>
      <c r="I438" s="350"/>
      <c r="J438" s="350"/>
      <c r="K438" s="350"/>
      <c r="L438" s="350"/>
    </row>
    <row r="439" spans="1:12" ht="15.75" hidden="1" customHeight="1" x14ac:dyDescent="0.3">
      <c r="A439" s="350"/>
      <c r="B439" s="350"/>
      <c r="C439" s="350"/>
      <c r="D439" s="350"/>
      <c r="E439" s="354" t="s">
        <v>1047</v>
      </c>
      <c r="F439" s="354" t="s">
        <v>1048</v>
      </c>
      <c r="G439" s="350"/>
      <c r="H439" s="350"/>
      <c r="I439" s="350"/>
      <c r="J439" s="350"/>
      <c r="K439" s="350"/>
      <c r="L439" s="350"/>
    </row>
    <row r="440" spans="1:12" ht="15.75" hidden="1" customHeight="1" x14ac:dyDescent="0.3">
      <c r="A440" s="350"/>
      <c r="B440" s="350"/>
      <c r="C440" s="350"/>
      <c r="D440" s="350"/>
      <c r="E440" s="354" t="s">
        <v>1049</v>
      </c>
      <c r="F440" s="354" t="s">
        <v>1050</v>
      </c>
      <c r="G440" s="350"/>
      <c r="H440" s="350"/>
      <c r="I440" s="350"/>
      <c r="J440" s="350"/>
      <c r="K440" s="350"/>
      <c r="L440" s="350"/>
    </row>
    <row r="441" spans="1:12" ht="15.75" hidden="1" customHeight="1" x14ac:dyDescent="0.3">
      <c r="A441" s="350"/>
      <c r="B441" s="350"/>
      <c r="C441" s="350"/>
      <c r="D441" s="350"/>
      <c r="E441" s="354" t="s">
        <v>1051</v>
      </c>
      <c r="F441" s="354" t="s">
        <v>1052</v>
      </c>
      <c r="G441" s="350"/>
      <c r="H441" s="350"/>
      <c r="I441" s="350"/>
      <c r="J441" s="350"/>
      <c r="K441" s="350"/>
      <c r="L441" s="350"/>
    </row>
    <row r="442" spans="1:12" ht="15.75" hidden="1" customHeight="1" x14ac:dyDescent="0.3">
      <c r="A442" s="350"/>
      <c r="B442" s="350"/>
      <c r="C442" s="350"/>
      <c r="D442" s="350"/>
      <c r="E442" s="354" t="s">
        <v>1053</v>
      </c>
      <c r="F442" s="354" t="s">
        <v>1054</v>
      </c>
      <c r="G442" s="350"/>
      <c r="H442" s="350"/>
      <c r="I442" s="350"/>
      <c r="J442" s="350"/>
      <c r="K442" s="350"/>
      <c r="L442" s="350"/>
    </row>
    <row r="443" spans="1:12" ht="15.75" hidden="1" customHeight="1" x14ac:dyDescent="0.3">
      <c r="A443" s="350"/>
      <c r="B443" s="350"/>
      <c r="C443" s="350"/>
      <c r="D443" s="350"/>
      <c r="E443" s="354" t="s">
        <v>1055</v>
      </c>
      <c r="F443" s="354" t="s">
        <v>1056</v>
      </c>
      <c r="G443" s="350"/>
      <c r="H443" s="350"/>
      <c r="I443" s="350"/>
      <c r="J443" s="350"/>
      <c r="K443" s="350"/>
      <c r="L443" s="350"/>
    </row>
    <row r="444" spans="1:12" ht="15.75" hidden="1" customHeight="1" x14ac:dyDescent="0.3">
      <c r="A444" s="350"/>
      <c r="B444" s="350"/>
      <c r="C444" s="350"/>
      <c r="D444" s="350"/>
      <c r="E444" s="354" t="s">
        <v>1057</v>
      </c>
      <c r="F444" s="354" t="s">
        <v>1058</v>
      </c>
      <c r="G444" s="350"/>
      <c r="H444" s="350"/>
      <c r="I444" s="350"/>
      <c r="J444" s="350"/>
      <c r="K444" s="350"/>
      <c r="L444" s="350"/>
    </row>
    <row r="445" spans="1:12" ht="15.75" hidden="1" customHeight="1" x14ac:dyDescent="0.3">
      <c r="A445" s="350"/>
      <c r="B445" s="350"/>
      <c r="C445" s="350"/>
      <c r="D445" s="350"/>
      <c r="E445" s="354" t="s">
        <v>1059</v>
      </c>
      <c r="F445" s="354" t="s">
        <v>1060</v>
      </c>
      <c r="G445" s="350"/>
      <c r="H445" s="350"/>
      <c r="I445" s="350"/>
      <c r="J445" s="350"/>
      <c r="K445" s="350"/>
      <c r="L445" s="350"/>
    </row>
    <row r="446" spans="1:12" ht="15.75" hidden="1" customHeight="1" x14ac:dyDescent="0.3">
      <c r="A446" s="350"/>
      <c r="B446" s="350"/>
      <c r="C446" s="350"/>
      <c r="D446" s="350"/>
      <c r="E446" s="354" t="s">
        <v>1061</v>
      </c>
      <c r="F446" s="354" t="s">
        <v>1062</v>
      </c>
      <c r="G446" s="350"/>
      <c r="H446" s="350"/>
      <c r="I446" s="350"/>
      <c r="J446" s="350"/>
      <c r="K446" s="350"/>
      <c r="L446" s="350"/>
    </row>
    <row r="447" spans="1:12" ht="15.75" hidden="1" customHeight="1" x14ac:dyDescent="0.3">
      <c r="A447" s="350"/>
      <c r="B447" s="350"/>
      <c r="C447" s="350"/>
      <c r="D447" s="350"/>
      <c r="E447" s="354" t="s">
        <v>1063</v>
      </c>
      <c r="F447" s="354" t="s">
        <v>1064</v>
      </c>
      <c r="G447" s="350"/>
      <c r="H447" s="350"/>
      <c r="I447" s="350"/>
      <c r="J447" s="350"/>
      <c r="K447" s="350"/>
      <c r="L447" s="350"/>
    </row>
    <row r="448" spans="1:12" ht="15.75" hidden="1" customHeight="1" x14ac:dyDescent="0.3">
      <c r="A448" s="350"/>
      <c r="B448" s="350"/>
      <c r="C448" s="350"/>
      <c r="D448" s="350"/>
      <c r="E448" s="354" t="s">
        <v>1065</v>
      </c>
      <c r="F448" s="354" t="s">
        <v>1066</v>
      </c>
      <c r="G448" s="350"/>
      <c r="H448" s="350"/>
      <c r="I448" s="350"/>
      <c r="J448" s="350"/>
      <c r="K448" s="350"/>
      <c r="L448" s="350"/>
    </row>
    <row r="449" spans="1:12" ht="15.75" hidden="1" customHeight="1" x14ac:dyDescent="0.3">
      <c r="A449" s="350"/>
      <c r="B449" s="350"/>
      <c r="C449" s="350"/>
      <c r="D449" s="350"/>
      <c r="E449" s="354" t="s">
        <v>1067</v>
      </c>
      <c r="F449" s="354" t="s">
        <v>1068</v>
      </c>
      <c r="G449" s="350"/>
      <c r="H449" s="350"/>
      <c r="I449" s="350"/>
      <c r="J449" s="350"/>
      <c r="K449" s="350"/>
      <c r="L449" s="350"/>
    </row>
    <row r="450" spans="1:12" ht="15.75" hidden="1" customHeight="1" x14ac:dyDescent="0.3">
      <c r="A450" s="350"/>
      <c r="B450" s="350"/>
      <c r="C450" s="350"/>
      <c r="D450" s="350"/>
      <c r="E450" s="354" t="s">
        <v>1069</v>
      </c>
      <c r="F450" s="354" t="s">
        <v>1070</v>
      </c>
      <c r="G450" s="350"/>
      <c r="H450" s="350"/>
      <c r="I450" s="350"/>
      <c r="J450" s="350"/>
      <c r="K450" s="350"/>
      <c r="L450" s="350"/>
    </row>
    <row r="451" spans="1:12" ht="15.75" hidden="1" customHeight="1" x14ac:dyDescent="0.3">
      <c r="A451" s="350"/>
      <c r="B451" s="350"/>
      <c r="C451" s="350"/>
      <c r="D451" s="350"/>
      <c r="E451" s="354" t="s">
        <v>1071</v>
      </c>
      <c r="F451" s="354" t="s">
        <v>1072</v>
      </c>
      <c r="G451" s="350"/>
      <c r="H451" s="350"/>
      <c r="I451" s="350"/>
      <c r="J451" s="350"/>
      <c r="K451" s="350"/>
      <c r="L451" s="350"/>
    </row>
    <row r="452" spans="1:12" ht="15.75" hidden="1" customHeight="1" x14ac:dyDescent="0.3">
      <c r="A452" s="350"/>
      <c r="B452" s="350"/>
      <c r="C452" s="350"/>
      <c r="D452" s="350"/>
      <c r="E452" s="354" t="s">
        <v>1073</v>
      </c>
      <c r="F452" s="354" t="s">
        <v>1074</v>
      </c>
      <c r="G452" s="350"/>
      <c r="H452" s="350"/>
      <c r="I452" s="350"/>
      <c r="J452" s="350"/>
      <c r="K452" s="350"/>
      <c r="L452" s="350"/>
    </row>
    <row r="453" spans="1:12" ht="15.75" hidden="1" customHeight="1" x14ac:dyDescent="0.3">
      <c r="A453" s="350"/>
      <c r="B453" s="350"/>
      <c r="C453" s="350"/>
      <c r="D453" s="350"/>
      <c r="E453" s="354" t="s">
        <v>1075</v>
      </c>
      <c r="F453" s="354" t="s">
        <v>1076</v>
      </c>
      <c r="G453" s="350"/>
      <c r="H453" s="350"/>
      <c r="I453" s="350"/>
      <c r="J453" s="350"/>
      <c r="K453" s="350"/>
      <c r="L453" s="350"/>
    </row>
    <row r="454" spans="1:12" ht="15.75" hidden="1" customHeight="1" x14ac:dyDescent="0.3">
      <c r="A454" s="350"/>
      <c r="B454" s="350"/>
      <c r="C454" s="350"/>
      <c r="D454" s="350"/>
      <c r="E454" s="354" t="s">
        <v>1077</v>
      </c>
      <c r="F454" s="354" t="s">
        <v>1078</v>
      </c>
      <c r="G454" s="350"/>
      <c r="H454" s="350"/>
      <c r="I454" s="350"/>
      <c r="J454" s="350"/>
      <c r="K454" s="350"/>
      <c r="L454" s="350"/>
    </row>
    <row r="455" spans="1:12" ht="15.75" hidden="1" customHeight="1" x14ac:dyDescent="0.3">
      <c r="A455" s="350"/>
      <c r="B455" s="350"/>
      <c r="C455" s="350"/>
      <c r="D455" s="350"/>
      <c r="E455" s="354" t="s">
        <v>1079</v>
      </c>
      <c r="F455" s="354" t="s">
        <v>1080</v>
      </c>
      <c r="G455" s="350"/>
      <c r="H455" s="350"/>
      <c r="I455" s="350"/>
      <c r="J455" s="350"/>
      <c r="K455" s="350"/>
      <c r="L455" s="350"/>
    </row>
    <row r="456" spans="1:12" ht="15.75" hidden="1" customHeight="1" x14ac:dyDescent="0.3">
      <c r="A456" s="350"/>
      <c r="B456" s="350"/>
      <c r="C456" s="350"/>
      <c r="D456" s="350"/>
      <c r="E456" s="354" t="s">
        <v>1081</v>
      </c>
      <c r="F456" s="354" t="s">
        <v>1082</v>
      </c>
      <c r="G456" s="350"/>
      <c r="H456" s="350"/>
      <c r="I456" s="350"/>
      <c r="J456" s="350"/>
      <c r="K456" s="350"/>
      <c r="L456" s="350"/>
    </row>
    <row r="457" spans="1:12" ht="15.75" hidden="1" customHeight="1" x14ac:dyDescent="0.3">
      <c r="A457" s="350"/>
      <c r="B457" s="350"/>
      <c r="C457" s="350"/>
      <c r="D457" s="350"/>
      <c r="E457" s="354" t="s">
        <v>1083</v>
      </c>
      <c r="F457" s="354" t="s">
        <v>1084</v>
      </c>
      <c r="G457" s="350"/>
      <c r="H457" s="350"/>
      <c r="I457" s="350"/>
      <c r="J457" s="350"/>
      <c r="K457" s="350"/>
      <c r="L457" s="350"/>
    </row>
    <row r="458" spans="1:12" ht="15.75" hidden="1" customHeight="1" x14ac:dyDescent="0.3">
      <c r="A458" s="350"/>
      <c r="B458" s="350"/>
      <c r="C458" s="350"/>
      <c r="D458" s="350"/>
      <c r="E458" s="354" t="s">
        <v>1085</v>
      </c>
      <c r="F458" s="354" t="s">
        <v>1086</v>
      </c>
      <c r="G458" s="350"/>
      <c r="H458" s="350"/>
      <c r="I458" s="350"/>
      <c r="J458" s="350"/>
      <c r="K458" s="350"/>
      <c r="L458" s="350"/>
    </row>
    <row r="459" spans="1:12" ht="15.75" hidden="1" customHeight="1" x14ac:dyDescent="0.3">
      <c r="A459" s="350"/>
      <c r="B459" s="350"/>
      <c r="C459" s="350"/>
      <c r="D459" s="350"/>
      <c r="E459" s="354" t="s">
        <v>1087</v>
      </c>
      <c r="F459" s="354" t="s">
        <v>1088</v>
      </c>
      <c r="G459" s="350"/>
      <c r="H459" s="350"/>
      <c r="I459" s="350"/>
      <c r="J459" s="350"/>
      <c r="K459" s="350"/>
      <c r="L459" s="350"/>
    </row>
    <row r="460" spans="1:12" ht="15.75" hidden="1" customHeight="1" x14ac:dyDescent="0.3">
      <c r="A460" s="350"/>
      <c r="B460" s="350"/>
      <c r="C460" s="350"/>
      <c r="D460" s="350"/>
      <c r="E460" s="354" t="s">
        <v>1089</v>
      </c>
      <c r="F460" s="354" t="s">
        <v>1090</v>
      </c>
      <c r="G460" s="350"/>
      <c r="H460" s="350"/>
      <c r="I460" s="350"/>
      <c r="J460" s="350"/>
      <c r="K460" s="350"/>
      <c r="L460" s="350"/>
    </row>
    <row r="461" spans="1:12" ht="15.75" hidden="1" customHeight="1" x14ac:dyDescent="0.3">
      <c r="A461" s="350"/>
      <c r="B461" s="350"/>
      <c r="C461" s="350"/>
      <c r="D461" s="350"/>
      <c r="E461" s="354" t="s">
        <v>1091</v>
      </c>
      <c r="F461" s="354" t="s">
        <v>1092</v>
      </c>
      <c r="G461" s="350"/>
      <c r="H461" s="350"/>
      <c r="I461" s="350"/>
      <c r="J461" s="350"/>
      <c r="K461" s="350"/>
      <c r="L461" s="350"/>
    </row>
    <row r="462" spans="1:12" ht="15.75" hidden="1" customHeight="1" x14ac:dyDescent="0.3">
      <c r="A462" s="350"/>
      <c r="B462" s="350"/>
      <c r="C462" s="350"/>
      <c r="D462" s="350"/>
      <c r="E462" s="354" t="s">
        <v>1093</v>
      </c>
      <c r="F462" s="354" t="s">
        <v>1094</v>
      </c>
      <c r="G462" s="350"/>
      <c r="H462" s="350"/>
      <c r="I462" s="350"/>
      <c r="J462" s="350"/>
      <c r="K462" s="350"/>
      <c r="L462" s="350"/>
    </row>
    <row r="463" spans="1:12" ht="15.75" hidden="1" customHeight="1" x14ac:dyDescent="0.3">
      <c r="A463" s="350"/>
      <c r="B463" s="350"/>
      <c r="C463" s="350"/>
      <c r="D463" s="350"/>
      <c r="E463" s="354" t="s">
        <v>1095</v>
      </c>
      <c r="F463" s="354" t="s">
        <v>1096</v>
      </c>
      <c r="G463" s="350"/>
      <c r="H463" s="350"/>
      <c r="I463" s="350"/>
      <c r="J463" s="350"/>
      <c r="K463" s="350"/>
      <c r="L463" s="350"/>
    </row>
    <row r="464" spans="1:12" ht="15.75" hidden="1" customHeight="1" x14ac:dyDescent="0.3">
      <c r="A464" s="350"/>
      <c r="B464" s="350"/>
      <c r="C464" s="350"/>
      <c r="D464" s="350"/>
      <c r="E464" s="354" t="s">
        <v>1097</v>
      </c>
      <c r="F464" s="354" t="s">
        <v>1098</v>
      </c>
      <c r="G464" s="350"/>
      <c r="H464" s="350"/>
      <c r="I464" s="350"/>
      <c r="J464" s="350"/>
      <c r="K464" s="350"/>
      <c r="L464" s="350"/>
    </row>
    <row r="465" spans="1:12" ht="15.75" hidden="1" customHeight="1" x14ac:dyDescent="0.3">
      <c r="A465" s="350"/>
      <c r="B465" s="350"/>
      <c r="C465" s="350"/>
      <c r="D465" s="350"/>
      <c r="E465" s="354" t="s">
        <v>1099</v>
      </c>
      <c r="F465" s="354" t="s">
        <v>1100</v>
      </c>
      <c r="G465" s="350"/>
      <c r="H465" s="350"/>
      <c r="I465" s="350"/>
      <c r="J465" s="350"/>
      <c r="K465" s="350"/>
      <c r="L465" s="350"/>
    </row>
    <row r="466" spans="1:12" ht="15.75" hidden="1" customHeight="1" x14ac:dyDescent="0.3">
      <c r="A466" s="350"/>
      <c r="B466" s="350"/>
      <c r="C466" s="350"/>
      <c r="D466" s="350"/>
      <c r="E466" s="354" t="s">
        <v>1101</v>
      </c>
      <c r="F466" s="354" t="s">
        <v>1102</v>
      </c>
      <c r="G466" s="350"/>
      <c r="H466" s="350"/>
      <c r="I466" s="350"/>
      <c r="J466" s="350"/>
      <c r="K466" s="350"/>
      <c r="L466" s="350"/>
    </row>
    <row r="467" spans="1:12" ht="15.75" hidden="1" customHeight="1" x14ac:dyDescent="0.3">
      <c r="A467" s="350"/>
      <c r="B467" s="350"/>
      <c r="C467" s="350"/>
      <c r="D467" s="350"/>
      <c r="E467" s="354" t="s">
        <v>1103</v>
      </c>
      <c r="F467" s="354" t="s">
        <v>1104</v>
      </c>
      <c r="G467" s="350"/>
      <c r="H467" s="350"/>
      <c r="I467" s="350"/>
      <c r="J467" s="350"/>
      <c r="K467" s="350"/>
      <c r="L467" s="350"/>
    </row>
    <row r="468" spans="1:12" ht="15.75" hidden="1" customHeight="1" x14ac:dyDescent="0.3">
      <c r="A468" s="350"/>
      <c r="B468" s="350"/>
      <c r="C468" s="350"/>
      <c r="D468" s="350"/>
      <c r="E468" s="354" t="s">
        <v>1105</v>
      </c>
      <c r="F468" s="354" t="s">
        <v>1106</v>
      </c>
      <c r="G468" s="350"/>
      <c r="H468" s="350"/>
      <c r="I468" s="350"/>
      <c r="J468" s="350"/>
      <c r="K468" s="350"/>
      <c r="L468" s="350"/>
    </row>
    <row r="469" spans="1:12" ht="15.75" hidden="1" customHeight="1" x14ac:dyDescent="0.3">
      <c r="A469" s="350"/>
      <c r="B469" s="350"/>
      <c r="C469" s="350"/>
      <c r="D469" s="350"/>
      <c r="E469" s="354" t="s">
        <v>1107</v>
      </c>
      <c r="F469" s="354" t="s">
        <v>1108</v>
      </c>
      <c r="G469" s="350"/>
      <c r="H469" s="350"/>
      <c r="I469" s="350"/>
      <c r="J469" s="350"/>
      <c r="K469" s="350"/>
      <c r="L469" s="350"/>
    </row>
    <row r="470" spans="1:12" ht="15.75" hidden="1" customHeight="1" x14ac:dyDescent="0.3">
      <c r="A470" s="350"/>
      <c r="B470" s="350"/>
      <c r="C470" s="350"/>
      <c r="D470" s="350"/>
      <c r="E470" s="354" t="s">
        <v>1109</v>
      </c>
      <c r="F470" s="354" t="s">
        <v>1110</v>
      </c>
      <c r="G470" s="350"/>
      <c r="H470" s="350"/>
      <c r="I470" s="350"/>
      <c r="J470" s="350"/>
      <c r="K470" s="350"/>
      <c r="L470" s="350"/>
    </row>
    <row r="471" spans="1:12" ht="15.75" hidden="1" customHeight="1" x14ac:dyDescent="0.3">
      <c r="A471" s="350"/>
      <c r="B471" s="350"/>
      <c r="C471" s="350"/>
      <c r="D471" s="350"/>
      <c r="E471" s="354" t="s">
        <v>1111</v>
      </c>
      <c r="F471" s="354" t="s">
        <v>1112</v>
      </c>
      <c r="G471" s="350"/>
      <c r="H471" s="350"/>
      <c r="I471" s="350"/>
      <c r="J471" s="350"/>
      <c r="K471" s="350"/>
      <c r="L471" s="350"/>
    </row>
    <row r="472" spans="1:12" ht="15.75" hidden="1" customHeight="1" x14ac:dyDescent="0.3">
      <c r="A472" s="350"/>
      <c r="B472" s="350"/>
      <c r="C472" s="350"/>
      <c r="D472" s="350"/>
      <c r="E472" s="354" t="s">
        <v>1113</v>
      </c>
      <c r="F472" s="354" t="s">
        <v>1114</v>
      </c>
      <c r="G472" s="350"/>
      <c r="H472" s="350"/>
      <c r="I472" s="350"/>
      <c r="J472" s="350"/>
      <c r="K472" s="350"/>
      <c r="L472" s="350"/>
    </row>
    <row r="473" spans="1:12" ht="15.75" hidden="1" customHeight="1" x14ac:dyDescent="0.3">
      <c r="A473" s="350"/>
      <c r="B473" s="350"/>
      <c r="C473" s="350"/>
      <c r="D473" s="350"/>
      <c r="E473" s="354" t="s">
        <v>1115</v>
      </c>
      <c r="F473" s="354" t="s">
        <v>1116</v>
      </c>
      <c r="G473" s="350"/>
      <c r="H473" s="350"/>
      <c r="I473" s="350"/>
      <c r="J473" s="350"/>
      <c r="K473" s="350"/>
      <c r="L473" s="350"/>
    </row>
    <row r="474" spans="1:12" ht="15.75" hidden="1" customHeight="1" x14ac:dyDescent="0.3">
      <c r="A474" s="350"/>
      <c r="B474" s="350"/>
      <c r="C474" s="350"/>
      <c r="D474" s="350"/>
      <c r="E474" s="354" t="s">
        <v>1117</v>
      </c>
      <c r="F474" s="354" t="s">
        <v>1118</v>
      </c>
      <c r="G474" s="350"/>
      <c r="H474" s="350"/>
      <c r="I474" s="350"/>
      <c r="J474" s="350"/>
      <c r="K474" s="350"/>
      <c r="L474" s="350"/>
    </row>
    <row r="475" spans="1:12" ht="15.75" hidden="1" customHeight="1" x14ac:dyDescent="0.3">
      <c r="A475" s="350"/>
      <c r="B475" s="350"/>
      <c r="C475" s="350"/>
      <c r="D475" s="350"/>
      <c r="E475" s="354" t="s">
        <v>1119</v>
      </c>
      <c r="F475" s="354" t="s">
        <v>1120</v>
      </c>
      <c r="G475" s="350"/>
      <c r="H475" s="350"/>
      <c r="I475" s="350"/>
      <c r="J475" s="350"/>
      <c r="K475" s="350"/>
      <c r="L475" s="350"/>
    </row>
    <row r="476" spans="1:12" ht="15.75" hidden="1" customHeight="1" x14ac:dyDescent="0.3">
      <c r="A476" s="350"/>
      <c r="B476" s="350"/>
      <c r="C476" s="350"/>
      <c r="D476" s="350"/>
      <c r="E476" s="354" t="s">
        <v>1121</v>
      </c>
      <c r="F476" s="354" t="s">
        <v>1122</v>
      </c>
      <c r="G476" s="350"/>
      <c r="H476" s="350"/>
      <c r="I476" s="350"/>
      <c r="J476" s="350"/>
      <c r="K476" s="350"/>
      <c r="L476" s="350"/>
    </row>
    <row r="477" spans="1:12" ht="15.75" hidden="1" customHeight="1" x14ac:dyDescent="0.3">
      <c r="A477" s="350"/>
      <c r="B477" s="350"/>
      <c r="C477" s="350"/>
      <c r="D477" s="350"/>
      <c r="E477" s="354" t="s">
        <v>1123</v>
      </c>
      <c r="F477" s="354" t="s">
        <v>1124</v>
      </c>
      <c r="G477" s="350"/>
      <c r="H477" s="350"/>
      <c r="I477" s="350"/>
      <c r="J477" s="350"/>
      <c r="K477" s="350"/>
      <c r="L477" s="350"/>
    </row>
    <row r="478" spans="1:12" ht="15.75" hidden="1" customHeight="1" x14ac:dyDescent="0.3">
      <c r="A478" s="350"/>
      <c r="B478" s="350"/>
      <c r="C478" s="350"/>
      <c r="D478" s="350"/>
      <c r="E478" s="354" t="s">
        <v>1125</v>
      </c>
      <c r="F478" s="354" t="s">
        <v>1126</v>
      </c>
      <c r="G478" s="350"/>
      <c r="H478" s="350"/>
      <c r="I478" s="350"/>
      <c r="J478" s="350"/>
      <c r="K478" s="350"/>
      <c r="L478" s="350"/>
    </row>
    <row r="479" spans="1:12" ht="15.75" hidden="1" customHeight="1" x14ac:dyDescent="0.3">
      <c r="A479" s="350"/>
      <c r="B479" s="350"/>
      <c r="C479" s="350"/>
      <c r="D479" s="350"/>
      <c r="E479" s="354" t="s">
        <v>1127</v>
      </c>
      <c r="F479" s="354" t="s">
        <v>1128</v>
      </c>
      <c r="G479" s="350"/>
      <c r="H479" s="350"/>
      <c r="I479" s="350"/>
      <c r="J479" s="350"/>
      <c r="K479" s="350"/>
      <c r="L479" s="350"/>
    </row>
    <row r="480" spans="1:12" ht="15.75" hidden="1" customHeight="1" x14ac:dyDescent="0.3">
      <c r="A480" s="350"/>
      <c r="B480" s="350"/>
      <c r="C480" s="350"/>
      <c r="D480" s="350"/>
      <c r="E480" s="354" t="s">
        <v>1129</v>
      </c>
      <c r="F480" s="354" t="s">
        <v>1130</v>
      </c>
      <c r="G480" s="350"/>
      <c r="H480" s="350"/>
      <c r="I480" s="350"/>
      <c r="J480" s="350"/>
      <c r="K480" s="350"/>
      <c r="L480" s="350"/>
    </row>
    <row r="481" spans="1:12" ht="15.75" hidden="1" customHeight="1" x14ac:dyDescent="0.3">
      <c r="A481" s="350"/>
      <c r="B481" s="350"/>
      <c r="C481" s="350"/>
      <c r="D481" s="350"/>
      <c r="E481" s="354" t="s">
        <v>1131</v>
      </c>
      <c r="F481" s="354" t="s">
        <v>1132</v>
      </c>
      <c r="G481" s="350"/>
      <c r="H481" s="350"/>
      <c r="I481" s="350"/>
      <c r="J481" s="350"/>
      <c r="K481" s="350"/>
      <c r="L481" s="350"/>
    </row>
    <row r="482" spans="1:12" ht="15.75" hidden="1" customHeight="1" x14ac:dyDescent="0.3">
      <c r="A482" s="350"/>
      <c r="B482" s="350"/>
      <c r="C482" s="350"/>
      <c r="D482" s="350"/>
      <c r="E482" s="354" t="s">
        <v>1133</v>
      </c>
      <c r="F482" s="354" t="s">
        <v>1134</v>
      </c>
      <c r="G482" s="350"/>
      <c r="H482" s="350"/>
      <c r="I482" s="350"/>
      <c r="J482" s="350"/>
      <c r="K482" s="350"/>
      <c r="L482" s="350"/>
    </row>
    <row r="483" spans="1:12" ht="15.75" hidden="1" customHeight="1" x14ac:dyDescent="0.3">
      <c r="A483" s="350"/>
      <c r="B483" s="350"/>
      <c r="C483" s="350"/>
      <c r="D483" s="350"/>
      <c r="E483" s="354" t="s">
        <v>1135</v>
      </c>
      <c r="F483" s="354" t="s">
        <v>1136</v>
      </c>
      <c r="G483" s="350"/>
      <c r="H483" s="350"/>
      <c r="I483" s="350"/>
      <c r="J483" s="350"/>
      <c r="K483" s="350"/>
      <c r="L483" s="350"/>
    </row>
    <row r="484" spans="1:12" ht="15.75" hidden="1" customHeight="1" x14ac:dyDescent="0.3">
      <c r="A484" s="350"/>
      <c r="B484" s="350"/>
      <c r="C484" s="350"/>
      <c r="D484" s="350"/>
      <c r="E484" s="354" t="s">
        <v>1137</v>
      </c>
      <c r="F484" s="354" t="s">
        <v>1138</v>
      </c>
      <c r="G484" s="350"/>
      <c r="H484" s="350"/>
      <c r="I484" s="350"/>
      <c r="J484" s="350"/>
      <c r="K484" s="350"/>
      <c r="L484" s="350"/>
    </row>
    <row r="485" spans="1:12" ht="15.75" hidden="1" customHeight="1" x14ac:dyDescent="0.3">
      <c r="A485" s="350"/>
      <c r="B485" s="350"/>
      <c r="C485" s="350"/>
      <c r="D485" s="350"/>
      <c r="E485" s="354" t="s">
        <v>1139</v>
      </c>
      <c r="F485" s="354" t="s">
        <v>1140</v>
      </c>
      <c r="G485" s="350"/>
      <c r="H485" s="350"/>
      <c r="I485" s="350"/>
      <c r="J485" s="350"/>
      <c r="K485" s="350"/>
      <c r="L485" s="350"/>
    </row>
    <row r="486" spans="1:12" ht="15.75" hidden="1" customHeight="1" x14ac:dyDescent="0.3">
      <c r="A486" s="350"/>
      <c r="B486" s="350"/>
      <c r="C486" s="350"/>
      <c r="D486" s="350"/>
      <c r="E486" s="354" t="s">
        <v>1141</v>
      </c>
      <c r="F486" s="354" t="s">
        <v>1142</v>
      </c>
      <c r="G486" s="350"/>
      <c r="H486" s="350"/>
      <c r="I486" s="350"/>
      <c r="J486" s="350"/>
      <c r="K486" s="350"/>
      <c r="L486" s="350"/>
    </row>
    <row r="487" spans="1:12" ht="15.75" hidden="1" customHeight="1" x14ac:dyDescent="0.3">
      <c r="A487" s="350"/>
      <c r="B487" s="350"/>
      <c r="C487" s="350"/>
      <c r="D487" s="350"/>
      <c r="E487" s="354" t="s">
        <v>1143</v>
      </c>
      <c r="F487" s="354" t="s">
        <v>1144</v>
      </c>
      <c r="G487" s="350"/>
      <c r="H487" s="350"/>
      <c r="I487" s="350"/>
      <c r="J487" s="350"/>
      <c r="K487" s="350"/>
      <c r="L487" s="350"/>
    </row>
    <row r="488" spans="1:12" ht="15.75" hidden="1" customHeight="1" x14ac:dyDescent="0.3">
      <c r="A488" s="350"/>
      <c r="B488" s="350"/>
      <c r="C488" s="350"/>
      <c r="D488" s="350"/>
      <c r="E488" s="354" t="s">
        <v>1145</v>
      </c>
      <c r="F488" s="354" t="s">
        <v>1146</v>
      </c>
      <c r="G488" s="350"/>
      <c r="H488" s="350"/>
      <c r="I488" s="350"/>
      <c r="J488" s="350"/>
      <c r="K488" s="350"/>
      <c r="L488" s="350"/>
    </row>
    <row r="489" spans="1:12" ht="15.75" hidden="1" customHeight="1" x14ac:dyDescent="0.3">
      <c r="A489" s="350"/>
      <c r="B489" s="350"/>
      <c r="C489" s="350"/>
      <c r="D489" s="350"/>
      <c r="E489" s="354" t="s">
        <v>1147</v>
      </c>
      <c r="F489" s="354" t="s">
        <v>1148</v>
      </c>
      <c r="G489" s="350"/>
      <c r="H489" s="350"/>
      <c r="I489" s="350"/>
      <c r="J489" s="350"/>
      <c r="K489" s="350"/>
      <c r="L489" s="350"/>
    </row>
    <row r="490" spans="1:12" ht="15.75" hidden="1" customHeight="1" x14ac:dyDescent="0.3">
      <c r="A490" s="350"/>
      <c r="B490" s="350"/>
      <c r="C490" s="350"/>
      <c r="D490" s="350"/>
      <c r="E490" s="354" t="s">
        <v>1149</v>
      </c>
      <c r="F490" s="354" t="s">
        <v>1150</v>
      </c>
      <c r="G490" s="350"/>
      <c r="H490" s="350"/>
      <c r="I490" s="350"/>
      <c r="J490" s="350"/>
      <c r="K490" s="350"/>
      <c r="L490" s="350"/>
    </row>
    <row r="491" spans="1:12" ht="15.75" hidden="1" customHeight="1" x14ac:dyDescent="0.3">
      <c r="A491" s="350"/>
      <c r="B491" s="350"/>
      <c r="C491" s="350"/>
      <c r="D491" s="350"/>
      <c r="E491" s="354" t="s">
        <v>1151</v>
      </c>
      <c r="F491" s="354" t="s">
        <v>1152</v>
      </c>
      <c r="G491" s="350"/>
      <c r="H491" s="350"/>
      <c r="I491" s="350"/>
      <c r="J491" s="350"/>
      <c r="K491" s="350"/>
      <c r="L491" s="350"/>
    </row>
    <row r="492" spans="1:12" ht="15.75" hidden="1" customHeight="1" x14ac:dyDescent="0.3">
      <c r="A492" s="350"/>
      <c r="B492" s="350"/>
      <c r="C492" s="350"/>
      <c r="D492" s="350"/>
      <c r="E492" s="354" t="s">
        <v>1153</v>
      </c>
      <c r="F492" s="354" t="s">
        <v>1154</v>
      </c>
      <c r="G492" s="350"/>
      <c r="H492" s="350"/>
      <c r="I492" s="350"/>
      <c r="J492" s="350"/>
      <c r="K492" s="350"/>
      <c r="L492" s="350"/>
    </row>
    <row r="493" spans="1:12" ht="15.75" hidden="1" customHeight="1" x14ac:dyDescent="0.3">
      <c r="A493" s="350"/>
      <c r="B493" s="350"/>
      <c r="C493" s="350"/>
      <c r="D493" s="350"/>
      <c r="E493" s="354" t="s">
        <v>1155</v>
      </c>
      <c r="F493" s="354" t="s">
        <v>1156</v>
      </c>
      <c r="G493" s="350"/>
      <c r="H493" s="350"/>
      <c r="I493" s="350"/>
      <c r="J493" s="350"/>
      <c r="K493" s="350"/>
      <c r="L493" s="350"/>
    </row>
    <row r="494" spans="1:12" ht="15.75" hidden="1" customHeight="1" x14ac:dyDescent="0.3">
      <c r="A494" s="350"/>
      <c r="B494" s="350"/>
      <c r="C494" s="350"/>
      <c r="D494" s="350"/>
      <c r="E494" s="354" t="s">
        <v>1157</v>
      </c>
      <c r="F494" s="354" t="s">
        <v>1158</v>
      </c>
      <c r="G494" s="350"/>
      <c r="H494" s="350"/>
      <c r="I494" s="350"/>
      <c r="J494" s="350"/>
      <c r="K494" s="350"/>
      <c r="L494" s="350"/>
    </row>
    <row r="495" spans="1:12" ht="15.75" hidden="1" customHeight="1" x14ac:dyDescent="0.3">
      <c r="A495" s="350"/>
      <c r="B495" s="350"/>
      <c r="C495" s="350"/>
      <c r="D495" s="350"/>
      <c r="E495" s="354" t="s">
        <v>1159</v>
      </c>
      <c r="F495" s="354" t="s">
        <v>1160</v>
      </c>
      <c r="G495" s="350"/>
      <c r="H495" s="350"/>
      <c r="I495" s="350"/>
      <c r="J495" s="350"/>
      <c r="K495" s="350"/>
      <c r="L495" s="350"/>
    </row>
    <row r="496" spans="1:12" ht="15.75" hidden="1" customHeight="1" x14ac:dyDescent="0.3">
      <c r="A496" s="350"/>
      <c r="B496" s="350"/>
      <c r="C496" s="350"/>
      <c r="D496" s="350"/>
      <c r="E496" s="354" t="s">
        <v>1161</v>
      </c>
      <c r="F496" s="354" t="s">
        <v>1162</v>
      </c>
      <c r="G496" s="350"/>
      <c r="H496" s="350"/>
      <c r="I496" s="350"/>
      <c r="J496" s="350"/>
      <c r="K496" s="350"/>
      <c r="L496" s="350"/>
    </row>
    <row r="497" spans="1:12" ht="15.75" hidden="1" customHeight="1" x14ac:dyDescent="0.3">
      <c r="A497" s="350"/>
      <c r="B497" s="350"/>
      <c r="C497" s="350"/>
      <c r="D497" s="350"/>
      <c r="E497" s="354" t="s">
        <v>1163</v>
      </c>
      <c r="F497" s="354" t="s">
        <v>1164</v>
      </c>
      <c r="G497" s="350"/>
      <c r="H497" s="350"/>
      <c r="I497" s="350"/>
      <c r="J497" s="350"/>
      <c r="K497" s="350"/>
      <c r="L497" s="350"/>
    </row>
    <row r="498" spans="1:12" ht="15.75" hidden="1" customHeight="1" x14ac:dyDescent="0.3">
      <c r="A498" s="350"/>
      <c r="B498" s="350"/>
      <c r="C498" s="350"/>
      <c r="D498" s="350"/>
      <c r="E498" s="354" t="s">
        <v>1165</v>
      </c>
      <c r="F498" s="354" t="s">
        <v>1166</v>
      </c>
      <c r="G498" s="350"/>
      <c r="H498" s="350"/>
      <c r="I498" s="350"/>
      <c r="J498" s="350"/>
      <c r="K498" s="350"/>
      <c r="L498" s="350"/>
    </row>
    <row r="499" spans="1:12" ht="15.75" hidden="1" customHeight="1" x14ac:dyDescent="0.3">
      <c r="A499" s="350"/>
      <c r="B499" s="350"/>
      <c r="C499" s="350"/>
      <c r="D499" s="350"/>
      <c r="E499" s="354" t="s">
        <v>1167</v>
      </c>
      <c r="F499" s="354" t="s">
        <v>1168</v>
      </c>
      <c r="G499" s="350"/>
      <c r="H499" s="350"/>
      <c r="I499" s="350"/>
      <c r="J499" s="350"/>
      <c r="K499" s="350"/>
      <c r="L499" s="350"/>
    </row>
    <row r="500" spans="1:12" ht="15.75" hidden="1" customHeight="1" x14ac:dyDescent="0.3">
      <c r="A500" s="350"/>
      <c r="B500" s="350"/>
      <c r="C500" s="350"/>
      <c r="D500" s="350"/>
      <c r="E500" s="354" t="s">
        <v>1169</v>
      </c>
      <c r="F500" s="354" t="s">
        <v>1170</v>
      </c>
      <c r="G500" s="350"/>
      <c r="H500" s="350"/>
      <c r="I500" s="350"/>
      <c r="J500" s="350"/>
      <c r="K500" s="350"/>
      <c r="L500" s="350"/>
    </row>
    <row r="501" spans="1:12" ht="15.75" hidden="1" customHeight="1" x14ac:dyDescent="0.3">
      <c r="A501" s="350"/>
      <c r="B501" s="350"/>
      <c r="C501" s="350"/>
      <c r="D501" s="350"/>
      <c r="E501" s="354" t="s">
        <v>1171</v>
      </c>
      <c r="F501" s="354" t="s">
        <v>1172</v>
      </c>
      <c r="G501" s="350"/>
      <c r="H501" s="350"/>
      <c r="I501" s="350"/>
      <c r="J501" s="350"/>
      <c r="K501" s="350"/>
      <c r="L501" s="350"/>
    </row>
    <row r="502" spans="1:12" ht="15.75" hidden="1" customHeight="1" x14ac:dyDescent="0.3">
      <c r="A502" s="350"/>
      <c r="B502" s="350"/>
      <c r="C502" s="350"/>
      <c r="D502" s="350"/>
      <c r="E502" s="354" t="s">
        <v>1173</v>
      </c>
      <c r="F502" s="354" t="s">
        <v>1174</v>
      </c>
      <c r="G502" s="350"/>
      <c r="H502" s="350"/>
      <c r="I502" s="350"/>
      <c r="J502" s="350"/>
      <c r="K502" s="350"/>
      <c r="L502" s="350"/>
    </row>
    <row r="503" spans="1:12" ht="15.75" hidden="1" customHeight="1" x14ac:dyDescent="0.3">
      <c r="A503" s="350"/>
      <c r="B503" s="350"/>
      <c r="C503" s="350"/>
      <c r="D503" s="350"/>
      <c r="E503" s="354" t="s">
        <v>46</v>
      </c>
      <c r="F503" s="354" t="s">
        <v>1175</v>
      </c>
      <c r="G503" s="350"/>
      <c r="H503" s="350"/>
      <c r="I503" s="350"/>
      <c r="J503" s="350"/>
      <c r="K503" s="350"/>
      <c r="L503" s="350"/>
    </row>
    <row r="504" spans="1:12" ht="15.75" hidden="1" customHeight="1" x14ac:dyDescent="0.3">
      <c r="A504" s="350"/>
      <c r="B504" s="350"/>
      <c r="C504" s="350"/>
      <c r="D504" s="350"/>
      <c r="E504" s="354" t="s">
        <v>1176</v>
      </c>
      <c r="F504" s="354" t="s">
        <v>1177</v>
      </c>
      <c r="G504" s="350"/>
      <c r="H504" s="350"/>
      <c r="I504" s="350"/>
      <c r="J504" s="350"/>
      <c r="K504" s="350"/>
      <c r="L504" s="350"/>
    </row>
    <row r="505" spans="1:12" ht="15.75" hidden="1" customHeight="1" x14ac:dyDescent="0.3">
      <c r="A505" s="350"/>
      <c r="B505" s="350"/>
      <c r="C505" s="350"/>
      <c r="D505" s="350"/>
      <c r="E505" s="354" t="s">
        <v>1178</v>
      </c>
      <c r="F505" s="354" t="s">
        <v>1179</v>
      </c>
      <c r="G505" s="350"/>
      <c r="H505" s="350"/>
      <c r="I505" s="350"/>
      <c r="J505" s="350"/>
      <c r="K505" s="350"/>
      <c r="L505" s="350"/>
    </row>
    <row r="506" spans="1:12" ht="15.75" hidden="1" customHeight="1" x14ac:dyDescent="0.3">
      <c r="A506" s="350"/>
      <c r="B506" s="350"/>
      <c r="C506" s="350"/>
      <c r="D506" s="350"/>
      <c r="E506" s="354" t="s">
        <v>1180</v>
      </c>
      <c r="F506" s="354" t="s">
        <v>1181</v>
      </c>
      <c r="G506" s="350"/>
      <c r="H506" s="350"/>
      <c r="I506" s="350"/>
      <c r="J506" s="350"/>
      <c r="K506" s="350"/>
      <c r="L506" s="350"/>
    </row>
    <row r="507" spans="1:12" ht="15.75" hidden="1" customHeight="1" x14ac:dyDescent="0.3">
      <c r="A507" s="350"/>
      <c r="B507" s="350"/>
      <c r="C507" s="350"/>
      <c r="D507" s="350"/>
      <c r="E507" s="354" t="s">
        <v>1182</v>
      </c>
      <c r="F507" s="354" t="s">
        <v>1183</v>
      </c>
      <c r="G507" s="350"/>
      <c r="H507" s="350"/>
      <c r="I507" s="350"/>
      <c r="J507" s="350"/>
      <c r="K507" s="350"/>
      <c r="L507" s="350"/>
    </row>
    <row r="508" spans="1:12" ht="15.75" hidden="1" customHeight="1" x14ac:dyDescent="0.3">
      <c r="A508" s="350"/>
      <c r="B508" s="350"/>
      <c r="C508" s="350"/>
      <c r="D508" s="350"/>
      <c r="E508" s="354" t="s">
        <v>1184</v>
      </c>
      <c r="F508" s="354" t="s">
        <v>1185</v>
      </c>
      <c r="G508" s="350"/>
      <c r="H508" s="350"/>
      <c r="I508" s="350"/>
      <c r="J508" s="350"/>
      <c r="K508" s="350"/>
      <c r="L508" s="350"/>
    </row>
    <row r="509" spans="1:12" ht="15.75" hidden="1" customHeight="1" x14ac:dyDescent="0.3">
      <c r="A509" s="350"/>
      <c r="B509" s="350"/>
      <c r="C509" s="350"/>
      <c r="D509" s="350"/>
      <c r="E509" s="354" t="s">
        <v>1186</v>
      </c>
      <c r="F509" s="354" t="s">
        <v>1187</v>
      </c>
      <c r="G509" s="350"/>
      <c r="H509" s="350"/>
      <c r="I509" s="350"/>
      <c r="J509" s="350"/>
      <c r="K509" s="350"/>
      <c r="L509" s="350"/>
    </row>
    <row r="510" spans="1:12" ht="15.75" hidden="1" customHeight="1" x14ac:dyDescent="0.3">
      <c r="A510" s="350"/>
      <c r="B510" s="350"/>
      <c r="C510" s="350"/>
      <c r="D510" s="350"/>
      <c r="E510" s="354" t="s">
        <v>1188</v>
      </c>
      <c r="F510" s="354" t="s">
        <v>1189</v>
      </c>
      <c r="G510" s="350"/>
      <c r="H510" s="350"/>
      <c r="I510" s="350"/>
      <c r="J510" s="350"/>
      <c r="K510" s="350"/>
      <c r="L510" s="350"/>
    </row>
    <row r="511" spans="1:12" ht="15.75" hidden="1" customHeight="1" x14ac:dyDescent="0.3">
      <c r="A511" s="350"/>
      <c r="B511" s="350"/>
      <c r="C511" s="350"/>
      <c r="D511" s="350"/>
      <c r="E511" s="354" t="s">
        <v>1190</v>
      </c>
      <c r="F511" s="354" t="s">
        <v>1191</v>
      </c>
      <c r="G511" s="350"/>
      <c r="H511" s="350"/>
      <c r="I511" s="350"/>
      <c r="J511" s="350"/>
      <c r="K511" s="350"/>
      <c r="L511" s="350"/>
    </row>
    <row r="512" spans="1:12" ht="15.75" hidden="1" customHeight="1" x14ac:dyDescent="0.3">
      <c r="A512" s="350"/>
      <c r="B512" s="350"/>
      <c r="C512" s="350"/>
      <c r="D512" s="350"/>
      <c r="E512" s="354" t="s">
        <v>1192</v>
      </c>
      <c r="F512" s="354" t="s">
        <v>1193</v>
      </c>
      <c r="G512" s="350"/>
      <c r="H512" s="350"/>
      <c r="I512" s="350"/>
      <c r="J512" s="350"/>
      <c r="K512" s="350"/>
      <c r="L512" s="350"/>
    </row>
    <row r="513" spans="1:12" ht="15.75" hidden="1" customHeight="1" x14ac:dyDescent="0.3">
      <c r="A513" s="350"/>
      <c r="B513" s="350"/>
      <c r="C513" s="350"/>
      <c r="D513" s="350"/>
      <c r="E513" s="354" t="s">
        <v>1194</v>
      </c>
      <c r="F513" s="354" t="s">
        <v>1195</v>
      </c>
      <c r="G513" s="350"/>
      <c r="H513" s="350"/>
      <c r="I513" s="350"/>
      <c r="J513" s="350"/>
      <c r="K513" s="350"/>
      <c r="L513" s="350"/>
    </row>
    <row r="514" spans="1:12" ht="15.75" hidden="1" customHeight="1" x14ac:dyDescent="0.3">
      <c r="A514" s="350"/>
      <c r="B514" s="350"/>
      <c r="C514" s="350"/>
      <c r="D514" s="350"/>
      <c r="E514" s="354" t="s">
        <v>1196</v>
      </c>
      <c r="F514" s="354" t="s">
        <v>1197</v>
      </c>
      <c r="G514" s="350"/>
      <c r="H514" s="350"/>
      <c r="I514" s="350"/>
      <c r="J514" s="350"/>
      <c r="K514" s="350"/>
      <c r="L514" s="350"/>
    </row>
    <row r="515" spans="1:12" ht="15.75" hidden="1" customHeight="1" x14ac:dyDescent="0.3">
      <c r="A515" s="350"/>
      <c r="B515" s="350"/>
      <c r="C515" s="350"/>
      <c r="D515" s="350"/>
      <c r="E515" s="354" t="s">
        <v>1198</v>
      </c>
      <c r="F515" s="354" t="s">
        <v>1199</v>
      </c>
      <c r="G515" s="350"/>
      <c r="H515" s="350"/>
      <c r="I515" s="350"/>
      <c r="J515" s="350"/>
      <c r="K515" s="350"/>
      <c r="L515" s="350"/>
    </row>
    <row r="516" spans="1:12" ht="15.75" hidden="1" customHeight="1" x14ac:dyDescent="0.3">
      <c r="A516" s="350"/>
      <c r="B516" s="350"/>
      <c r="C516" s="350"/>
      <c r="D516" s="350"/>
      <c r="E516" s="354" t="s">
        <v>1200</v>
      </c>
      <c r="F516" s="354" t="s">
        <v>1201</v>
      </c>
      <c r="G516" s="350"/>
      <c r="H516" s="350"/>
      <c r="I516" s="350"/>
      <c r="J516" s="350"/>
      <c r="K516" s="350"/>
      <c r="L516" s="350"/>
    </row>
    <row r="517" spans="1:12" ht="15.75" hidden="1" customHeight="1" x14ac:dyDescent="0.3">
      <c r="A517" s="350"/>
      <c r="B517" s="350"/>
      <c r="C517" s="350"/>
      <c r="D517" s="350"/>
      <c r="E517" s="354" t="s">
        <v>1202</v>
      </c>
      <c r="F517" s="354" t="s">
        <v>1203</v>
      </c>
      <c r="G517" s="350"/>
      <c r="H517" s="350"/>
      <c r="I517" s="350"/>
      <c r="J517" s="350"/>
      <c r="K517" s="350"/>
      <c r="L517" s="350"/>
    </row>
    <row r="518" spans="1:12" ht="15.75" hidden="1" customHeight="1" x14ac:dyDescent="0.3">
      <c r="A518" s="350"/>
      <c r="B518" s="350"/>
      <c r="C518" s="350"/>
      <c r="D518" s="350"/>
      <c r="E518" s="354" t="s">
        <v>1204</v>
      </c>
      <c r="F518" s="354" t="s">
        <v>1205</v>
      </c>
      <c r="G518" s="350"/>
      <c r="H518" s="350"/>
      <c r="I518" s="350"/>
      <c r="J518" s="350"/>
      <c r="K518" s="350"/>
      <c r="L518" s="350"/>
    </row>
    <row r="519" spans="1:12" ht="15.75" hidden="1" customHeight="1" x14ac:dyDescent="0.3">
      <c r="A519" s="350"/>
      <c r="B519" s="350"/>
      <c r="C519" s="350"/>
      <c r="D519" s="350"/>
      <c r="E519" s="354" t="s">
        <v>1206</v>
      </c>
      <c r="F519" s="354" t="s">
        <v>1207</v>
      </c>
      <c r="G519" s="350"/>
      <c r="H519" s="350"/>
      <c r="I519" s="350"/>
      <c r="J519" s="350"/>
      <c r="K519" s="350"/>
      <c r="L519" s="350"/>
    </row>
    <row r="520" spans="1:12" ht="15.75" hidden="1" customHeight="1" x14ac:dyDescent="0.3">
      <c r="A520" s="350"/>
      <c r="B520" s="350"/>
      <c r="C520" s="350"/>
      <c r="D520" s="350"/>
      <c r="E520" s="354" t="s">
        <v>1208</v>
      </c>
      <c r="F520" s="354" t="s">
        <v>1209</v>
      </c>
      <c r="G520" s="350"/>
      <c r="H520" s="350"/>
      <c r="I520" s="350"/>
      <c r="J520" s="350"/>
      <c r="K520" s="350"/>
      <c r="L520" s="350"/>
    </row>
    <row r="521" spans="1:12" ht="15.75" hidden="1" customHeight="1" x14ac:dyDescent="0.3">
      <c r="A521" s="350"/>
      <c r="B521" s="350"/>
      <c r="C521" s="350"/>
      <c r="D521" s="350"/>
      <c r="E521" s="354" t="s">
        <v>1210</v>
      </c>
      <c r="F521" s="354" t="s">
        <v>1211</v>
      </c>
      <c r="G521" s="350"/>
      <c r="H521" s="350"/>
      <c r="I521" s="350"/>
      <c r="J521" s="350"/>
      <c r="K521" s="350"/>
      <c r="L521" s="350"/>
    </row>
    <row r="522" spans="1:12" ht="15.75" hidden="1" customHeight="1" x14ac:dyDescent="0.3">
      <c r="A522" s="350"/>
      <c r="B522" s="350"/>
      <c r="C522" s="350"/>
      <c r="D522" s="350"/>
      <c r="E522" s="354" t="s">
        <v>1212</v>
      </c>
      <c r="F522" s="354" t="s">
        <v>1213</v>
      </c>
      <c r="G522" s="350"/>
      <c r="H522" s="350"/>
      <c r="I522" s="350"/>
      <c r="J522" s="350"/>
      <c r="K522" s="350"/>
      <c r="L522" s="350"/>
    </row>
    <row r="523" spans="1:12" ht="15.75" hidden="1" customHeight="1" x14ac:dyDescent="0.3">
      <c r="A523" s="350"/>
      <c r="B523" s="350"/>
      <c r="C523" s="350"/>
      <c r="D523" s="350"/>
      <c r="E523" s="354" t="s">
        <v>1214</v>
      </c>
      <c r="F523" s="354" t="s">
        <v>1215</v>
      </c>
      <c r="G523" s="350"/>
      <c r="H523" s="350"/>
      <c r="I523" s="350"/>
      <c r="J523" s="350"/>
      <c r="K523" s="350"/>
      <c r="L523" s="350"/>
    </row>
    <row r="524" spans="1:12" ht="15.75" hidden="1" customHeight="1" x14ac:dyDescent="0.3">
      <c r="A524" s="350"/>
      <c r="B524" s="350"/>
      <c r="C524" s="350"/>
      <c r="D524" s="350"/>
      <c r="E524" s="354" t="s">
        <v>1216</v>
      </c>
      <c r="F524" s="354" t="s">
        <v>1217</v>
      </c>
      <c r="G524" s="350"/>
      <c r="H524" s="350"/>
      <c r="I524" s="350"/>
      <c r="J524" s="350"/>
      <c r="K524" s="350"/>
      <c r="L524" s="350"/>
    </row>
    <row r="525" spans="1:12" ht="15.75" hidden="1" customHeight="1" x14ac:dyDescent="0.3">
      <c r="A525" s="350"/>
      <c r="B525" s="350"/>
      <c r="C525" s="350"/>
      <c r="D525" s="350"/>
      <c r="E525" s="354" t="s">
        <v>1218</v>
      </c>
      <c r="F525" s="354" t="s">
        <v>1219</v>
      </c>
      <c r="G525" s="350"/>
      <c r="H525" s="350"/>
      <c r="I525" s="350"/>
      <c r="J525" s="350"/>
      <c r="K525" s="350"/>
      <c r="L525" s="350"/>
    </row>
    <row r="526" spans="1:12" ht="15.75" hidden="1" customHeight="1" x14ac:dyDescent="0.3">
      <c r="A526" s="350"/>
      <c r="B526" s="350"/>
      <c r="C526" s="350"/>
      <c r="D526" s="350"/>
      <c r="E526" s="354" t="s">
        <v>1220</v>
      </c>
      <c r="F526" s="354" t="s">
        <v>1221</v>
      </c>
      <c r="G526" s="350"/>
      <c r="H526" s="350"/>
      <c r="I526" s="350"/>
      <c r="J526" s="350"/>
      <c r="K526" s="350"/>
      <c r="L526" s="350"/>
    </row>
    <row r="527" spans="1:12" ht="15.75" hidden="1" customHeight="1" x14ac:dyDescent="0.3">
      <c r="A527" s="350"/>
      <c r="B527" s="350"/>
      <c r="C527" s="350"/>
      <c r="D527" s="350"/>
      <c r="E527" s="354" t="s">
        <v>1222</v>
      </c>
      <c r="F527" s="354" t="s">
        <v>1223</v>
      </c>
      <c r="G527" s="350"/>
      <c r="H527" s="350"/>
      <c r="I527" s="350"/>
      <c r="J527" s="350"/>
      <c r="K527" s="350"/>
      <c r="L527" s="350"/>
    </row>
    <row r="528" spans="1:12" ht="15.75" hidden="1" customHeight="1" x14ac:dyDescent="0.3">
      <c r="A528" s="350"/>
      <c r="B528" s="350"/>
      <c r="C528" s="350"/>
      <c r="D528" s="350"/>
      <c r="E528" s="354" t="s">
        <v>1224</v>
      </c>
      <c r="F528" s="354" t="s">
        <v>1225</v>
      </c>
      <c r="G528" s="350"/>
      <c r="H528" s="350"/>
      <c r="I528" s="350"/>
      <c r="J528" s="350"/>
      <c r="K528" s="350"/>
      <c r="L528" s="350"/>
    </row>
    <row r="529" spans="1:12" ht="15.75" hidden="1" customHeight="1" x14ac:dyDescent="0.3">
      <c r="A529" s="350"/>
      <c r="B529" s="350"/>
      <c r="C529" s="350"/>
      <c r="D529" s="350"/>
      <c r="E529" s="354" t="s">
        <v>1226</v>
      </c>
      <c r="F529" s="354" t="s">
        <v>1227</v>
      </c>
      <c r="G529" s="350"/>
      <c r="H529" s="350"/>
      <c r="I529" s="350"/>
      <c r="J529" s="350"/>
      <c r="K529" s="350"/>
      <c r="L529" s="350"/>
    </row>
    <row r="530" spans="1:12" ht="15.75" hidden="1" customHeight="1" x14ac:dyDescent="0.3">
      <c r="A530" s="350"/>
      <c r="B530" s="350"/>
      <c r="C530" s="350"/>
      <c r="D530" s="350"/>
      <c r="E530" s="354" t="s">
        <v>1228</v>
      </c>
      <c r="F530" s="354" t="s">
        <v>1229</v>
      </c>
      <c r="G530" s="350"/>
      <c r="H530" s="350"/>
      <c r="I530" s="350"/>
      <c r="J530" s="350"/>
      <c r="K530" s="350"/>
      <c r="L530" s="350"/>
    </row>
    <row r="531" spans="1:12" ht="15.75" hidden="1" customHeight="1" x14ac:dyDescent="0.3">
      <c r="A531" s="350"/>
      <c r="B531" s="350"/>
      <c r="C531" s="350"/>
      <c r="D531" s="350"/>
      <c r="E531" s="354" t="s">
        <v>1230</v>
      </c>
      <c r="F531" s="354" t="s">
        <v>1231</v>
      </c>
      <c r="G531" s="350"/>
      <c r="H531" s="350"/>
      <c r="I531" s="350"/>
      <c r="J531" s="350"/>
      <c r="K531" s="350"/>
      <c r="L531" s="350"/>
    </row>
    <row r="532" spans="1:12" ht="15.75" hidden="1" customHeight="1" x14ac:dyDescent="0.3">
      <c r="A532" s="350"/>
      <c r="B532" s="350"/>
      <c r="C532" s="350"/>
      <c r="D532" s="350"/>
      <c r="E532" s="354" t="s">
        <v>1232</v>
      </c>
      <c r="F532" s="354" t="s">
        <v>1233</v>
      </c>
      <c r="G532" s="350"/>
      <c r="H532" s="350"/>
      <c r="I532" s="350"/>
      <c r="J532" s="350"/>
      <c r="K532" s="350"/>
      <c r="L532" s="350"/>
    </row>
    <row r="533" spans="1:12" ht="15.75" hidden="1" customHeight="1" x14ac:dyDescent="0.3">
      <c r="A533" s="350"/>
      <c r="B533" s="350"/>
      <c r="C533" s="350"/>
      <c r="D533" s="350"/>
      <c r="E533" s="354" t="s">
        <v>1234</v>
      </c>
      <c r="F533" s="354" t="s">
        <v>1235</v>
      </c>
      <c r="G533" s="350"/>
      <c r="H533" s="350"/>
      <c r="I533" s="350"/>
      <c r="J533" s="350"/>
      <c r="K533" s="350"/>
      <c r="L533" s="350"/>
    </row>
    <row r="534" spans="1:12" ht="15.75" hidden="1" customHeight="1" x14ac:dyDescent="0.3">
      <c r="A534" s="350"/>
      <c r="B534" s="350"/>
      <c r="C534" s="350"/>
      <c r="D534" s="350"/>
      <c r="E534" s="354" t="s">
        <v>1236</v>
      </c>
      <c r="F534" s="354" t="s">
        <v>1237</v>
      </c>
      <c r="G534" s="350"/>
      <c r="H534" s="350"/>
      <c r="I534" s="350"/>
      <c r="J534" s="350"/>
      <c r="K534" s="350"/>
      <c r="L534" s="350"/>
    </row>
    <row r="535" spans="1:12" ht="15.75" hidden="1" customHeight="1" x14ac:dyDescent="0.3">
      <c r="A535" s="350"/>
      <c r="B535" s="350"/>
      <c r="C535" s="350"/>
      <c r="D535" s="350"/>
      <c r="E535" s="354" t="s">
        <v>1238</v>
      </c>
      <c r="F535" s="354" t="s">
        <v>1239</v>
      </c>
      <c r="G535" s="350"/>
      <c r="H535" s="350"/>
      <c r="I535" s="350"/>
      <c r="J535" s="350"/>
      <c r="K535" s="350"/>
      <c r="L535" s="350"/>
    </row>
    <row r="536" spans="1:12" ht="15.75" hidden="1" customHeight="1" x14ac:dyDescent="0.3">
      <c r="A536" s="350"/>
      <c r="B536" s="350"/>
      <c r="C536" s="350"/>
      <c r="D536" s="350"/>
      <c r="E536" s="354" t="s">
        <v>1240</v>
      </c>
      <c r="F536" s="354" t="s">
        <v>1241</v>
      </c>
      <c r="G536" s="350"/>
      <c r="H536" s="350"/>
      <c r="I536" s="350"/>
      <c r="J536" s="350"/>
      <c r="K536" s="350"/>
      <c r="L536" s="350"/>
    </row>
    <row r="537" spans="1:12" ht="15.75" hidden="1" customHeight="1" x14ac:dyDescent="0.3">
      <c r="A537" s="350"/>
      <c r="B537" s="350"/>
      <c r="C537" s="350"/>
      <c r="D537" s="350"/>
      <c r="E537" s="354" t="s">
        <v>1242</v>
      </c>
      <c r="F537" s="354" t="s">
        <v>1243</v>
      </c>
      <c r="G537" s="350"/>
      <c r="H537" s="350"/>
      <c r="I537" s="350"/>
      <c r="J537" s="350"/>
      <c r="K537" s="350"/>
      <c r="L537" s="350"/>
    </row>
    <row r="538" spans="1:12" ht="15.75" hidden="1" customHeight="1" x14ac:dyDescent="0.3">
      <c r="A538" s="350"/>
      <c r="B538" s="350"/>
      <c r="C538" s="350"/>
      <c r="D538" s="350"/>
      <c r="E538" s="354" t="s">
        <v>1244</v>
      </c>
      <c r="F538" s="354" t="s">
        <v>1245</v>
      </c>
      <c r="G538" s="350"/>
      <c r="H538" s="350"/>
      <c r="I538" s="350"/>
      <c r="J538" s="350"/>
      <c r="K538" s="350"/>
      <c r="L538" s="350"/>
    </row>
    <row r="539" spans="1:12" ht="15.75" hidden="1" customHeight="1" x14ac:dyDescent="0.3">
      <c r="A539" s="350"/>
      <c r="B539" s="350"/>
      <c r="C539" s="350"/>
      <c r="D539" s="350"/>
      <c r="E539" s="354" t="s">
        <v>1246</v>
      </c>
      <c r="F539" s="354" t="s">
        <v>1247</v>
      </c>
      <c r="G539" s="350"/>
      <c r="H539" s="350"/>
      <c r="I539" s="350"/>
      <c r="J539" s="350"/>
      <c r="K539" s="350"/>
      <c r="L539" s="350"/>
    </row>
    <row r="540" spans="1:12" ht="15.75" hidden="1" customHeight="1" x14ac:dyDescent="0.3">
      <c r="A540" s="350"/>
      <c r="B540" s="350"/>
      <c r="C540" s="350"/>
      <c r="D540" s="350"/>
      <c r="E540" s="354" t="s">
        <v>1248</v>
      </c>
      <c r="F540" s="354" t="s">
        <v>1249</v>
      </c>
      <c r="G540" s="350"/>
      <c r="H540" s="350"/>
      <c r="I540" s="350"/>
      <c r="J540" s="350"/>
      <c r="K540" s="350"/>
      <c r="L540" s="350"/>
    </row>
    <row r="541" spans="1:12" ht="15.75" hidden="1" customHeight="1" x14ac:dyDescent="0.3">
      <c r="A541" s="350"/>
      <c r="B541" s="350"/>
      <c r="C541" s="350"/>
      <c r="D541" s="350"/>
      <c r="E541" s="354" t="s">
        <v>1250</v>
      </c>
      <c r="F541" s="354" t="s">
        <v>1251</v>
      </c>
      <c r="G541" s="350"/>
      <c r="H541" s="350"/>
      <c r="I541" s="350"/>
      <c r="J541" s="350"/>
      <c r="K541" s="350"/>
      <c r="L541" s="350"/>
    </row>
    <row r="542" spans="1:12" ht="15.75" hidden="1" customHeight="1" x14ac:dyDescent="0.3">
      <c r="A542" s="350"/>
      <c r="B542" s="350"/>
      <c r="C542" s="350"/>
      <c r="D542" s="350"/>
      <c r="E542" s="354" t="s">
        <v>1252</v>
      </c>
      <c r="F542" s="354" t="s">
        <v>1253</v>
      </c>
      <c r="G542" s="350"/>
      <c r="H542" s="350"/>
      <c r="I542" s="350"/>
      <c r="J542" s="350"/>
      <c r="K542" s="350"/>
      <c r="L542" s="350"/>
    </row>
    <row r="543" spans="1:12" ht="15.75" hidden="1" customHeight="1" x14ac:dyDescent="0.3">
      <c r="A543" s="350"/>
      <c r="B543" s="350"/>
      <c r="C543" s="350"/>
      <c r="D543" s="350"/>
      <c r="E543" s="354" t="s">
        <v>1254</v>
      </c>
      <c r="F543" s="354" t="s">
        <v>1255</v>
      </c>
      <c r="G543" s="350"/>
      <c r="H543" s="350"/>
      <c r="I543" s="350"/>
      <c r="J543" s="350"/>
      <c r="K543" s="350"/>
      <c r="L543" s="350"/>
    </row>
    <row r="544" spans="1:12" ht="15.75" hidden="1" customHeight="1" x14ac:dyDescent="0.3">
      <c r="A544" s="350"/>
      <c r="B544" s="350"/>
      <c r="C544" s="350"/>
      <c r="D544" s="350"/>
      <c r="E544" s="354" t="s">
        <v>1256</v>
      </c>
      <c r="F544" s="354" t="s">
        <v>1257</v>
      </c>
      <c r="G544" s="350"/>
      <c r="H544" s="350"/>
      <c r="I544" s="350"/>
      <c r="J544" s="350"/>
      <c r="K544" s="350"/>
      <c r="L544" s="350"/>
    </row>
    <row r="545" spans="1:12" ht="15.75" hidden="1" customHeight="1" x14ac:dyDescent="0.3">
      <c r="A545" s="350"/>
      <c r="B545" s="350"/>
      <c r="C545" s="350"/>
      <c r="D545" s="350"/>
      <c r="E545" s="354" t="s">
        <v>1258</v>
      </c>
      <c r="F545" s="354" t="s">
        <v>1259</v>
      </c>
      <c r="G545" s="350"/>
      <c r="H545" s="350"/>
      <c r="I545" s="350"/>
      <c r="J545" s="350"/>
      <c r="K545" s="350"/>
      <c r="L545" s="350"/>
    </row>
    <row r="546" spans="1:12" ht="15.75" hidden="1" customHeight="1" x14ac:dyDescent="0.3">
      <c r="A546" s="350"/>
      <c r="B546" s="350"/>
      <c r="C546" s="350"/>
      <c r="D546" s="350"/>
      <c r="E546" s="354" t="s">
        <v>1260</v>
      </c>
      <c r="F546" s="354" t="s">
        <v>1261</v>
      </c>
      <c r="G546" s="350"/>
      <c r="H546" s="350"/>
      <c r="I546" s="350"/>
      <c r="J546" s="350"/>
      <c r="K546" s="350"/>
      <c r="L546" s="350"/>
    </row>
    <row r="547" spans="1:12" ht="15.75" hidden="1" customHeight="1" x14ac:dyDescent="0.3">
      <c r="A547" s="350"/>
      <c r="B547" s="350"/>
      <c r="C547" s="350"/>
      <c r="D547" s="350"/>
      <c r="E547" s="354" t="s">
        <v>1262</v>
      </c>
      <c r="F547" s="354" t="s">
        <v>1263</v>
      </c>
      <c r="G547" s="350"/>
      <c r="H547" s="350"/>
      <c r="I547" s="350"/>
      <c r="J547" s="350"/>
      <c r="K547" s="350"/>
      <c r="L547" s="350"/>
    </row>
    <row r="548" spans="1:12" ht="15.75" hidden="1" customHeight="1" x14ac:dyDescent="0.3">
      <c r="A548" s="350"/>
      <c r="B548" s="350"/>
      <c r="C548" s="350"/>
      <c r="D548" s="350"/>
      <c r="E548" s="354" t="s">
        <v>1264</v>
      </c>
      <c r="F548" s="354" t="s">
        <v>1265</v>
      </c>
      <c r="G548" s="350"/>
      <c r="H548" s="350"/>
      <c r="I548" s="350"/>
      <c r="J548" s="350"/>
      <c r="K548" s="350"/>
      <c r="L548" s="350"/>
    </row>
    <row r="549" spans="1:12" ht="15.75" hidden="1" customHeight="1" x14ac:dyDescent="0.3">
      <c r="A549" s="350"/>
      <c r="B549" s="350"/>
      <c r="C549" s="350"/>
      <c r="D549" s="350"/>
      <c r="E549" s="354" t="s">
        <v>1266</v>
      </c>
      <c r="F549" s="354" t="s">
        <v>1267</v>
      </c>
      <c r="G549" s="350"/>
      <c r="H549" s="350"/>
      <c r="I549" s="350"/>
      <c r="J549" s="350"/>
      <c r="K549" s="350"/>
      <c r="L549" s="350"/>
    </row>
    <row r="550" spans="1:12" ht="15.75" hidden="1" customHeight="1" x14ac:dyDescent="0.3">
      <c r="A550" s="350"/>
      <c r="B550" s="350"/>
      <c r="C550" s="350"/>
      <c r="D550" s="350"/>
      <c r="E550" s="354" t="s">
        <v>1268</v>
      </c>
      <c r="F550" s="354" t="s">
        <v>1269</v>
      </c>
      <c r="G550" s="350"/>
      <c r="H550" s="350"/>
      <c r="I550" s="350"/>
      <c r="J550" s="350"/>
      <c r="K550" s="350"/>
      <c r="L550" s="350"/>
    </row>
    <row r="551" spans="1:12" ht="15.75" hidden="1" customHeight="1" x14ac:dyDescent="0.3">
      <c r="A551" s="350"/>
      <c r="B551" s="350"/>
      <c r="C551" s="350"/>
      <c r="D551" s="350"/>
      <c r="E551" s="354" t="s">
        <v>1270</v>
      </c>
      <c r="F551" s="354" t="s">
        <v>1271</v>
      </c>
      <c r="G551" s="350"/>
      <c r="H551" s="350"/>
      <c r="I551" s="350"/>
      <c r="J551" s="350"/>
      <c r="K551" s="350"/>
      <c r="L551" s="350"/>
    </row>
    <row r="552" spans="1:12" ht="15.75" hidden="1" customHeight="1" x14ac:dyDescent="0.3">
      <c r="A552" s="350"/>
      <c r="B552" s="350"/>
      <c r="C552" s="350"/>
      <c r="D552" s="350"/>
      <c r="E552" s="354" t="s">
        <v>1272</v>
      </c>
      <c r="F552" s="354" t="s">
        <v>1273</v>
      </c>
      <c r="G552" s="350"/>
      <c r="H552" s="350"/>
      <c r="I552" s="350"/>
      <c r="J552" s="350"/>
      <c r="K552" s="350"/>
      <c r="L552" s="350"/>
    </row>
    <row r="553" spans="1:12" ht="15.75" hidden="1" customHeight="1" x14ac:dyDescent="0.3">
      <c r="A553" s="350"/>
      <c r="B553" s="350"/>
      <c r="C553" s="350"/>
      <c r="D553" s="350"/>
      <c r="E553" s="354" t="s">
        <v>1274</v>
      </c>
      <c r="F553" s="354" t="s">
        <v>1275</v>
      </c>
      <c r="G553" s="350"/>
      <c r="H553" s="350"/>
      <c r="I553" s="350"/>
      <c r="J553" s="350"/>
      <c r="K553" s="350"/>
      <c r="L553" s="350"/>
    </row>
    <row r="554" spans="1:12" ht="15.75" hidden="1" customHeight="1" x14ac:dyDescent="0.3">
      <c r="A554" s="350"/>
      <c r="B554" s="350"/>
      <c r="C554" s="350"/>
      <c r="D554" s="350"/>
      <c r="E554" s="354" t="s">
        <v>1276</v>
      </c>
      <c r="F554" s="354" t="s">
        <v>1277</v>
      </c>
      <c r="G554" s="350"/>
      <c r="H554" s="350"/>
      <c r="I554" s="350"/>
      <c r="J554" s="350"/>
      <c r="K554" s="350"/>
      <c r="L554" s="350"/>
    </row>
    <row r="555" spans="1:12" ht="15.75" hidden="1" customHeight="1" x14ac:dyDescent="0.3">
      <c r="A555" s="350"/>
      <c r="B555" s="350"/>
      <c r="C555" s="350"/>
      <c r="D555" s="350"/>
      <c r="E555" s="354" t="s">
        <v>1278</v>
      </c>
      <c r="F555" s="354" t="s">
        <v>1279</v>
      </c>
      <c r="G555" s="350"/>
      <c r="H555" s="350"/>
      <c r="I555" s="350"/>
      <c r="J555" s="350"/>
      <c r="K555" s="350"/>
      <c r="L555" s="350"/>
    </row>
    <row r="556" spans="1:12" ht="15.75" hidden="1" customHeight="1" x14ac:dyDescent="0.3">
      <c r="A556" s="350"/>
      <c r="B556" s="350"/>
      <c r="C556" s="350"/>
      <c r="D556" s="350"/>
      <c r="E556" s="354" t="s">
        <v>1280</v>
      </c>
      <c r="F556" s="354" t="s">
        <v>1281</v>
      </c>
      <c r="G556" s="350"/>
      <c r="H556" s="350"/>
      <c r="I556" s="350"/>
      <c r="J556" s="350"/>
      <c r="K556" s="350"/>
      <c r="L556" s="350"/>
    </row>
    <row r="557" spans="1:12" ht="15.75" hidden="1" customHeight="1" x14ac:dyDescent="0.3">
      <c r="A557" s="350"/>
      <c r="B557" s="350"/>
      <c r="C557" s="350"/>
      <c r="D557" s="350"/>
      <c r="E557" s="354" t="s">
        <v>1282</v>
      </c>
      <c r="F557" s="354" t="s">
        <v>1283</v>
      </c>
      <c r="G557" s="350"/>
      <c r="H557" s="350"/>
      <c r="I557" s="350"/>
      <c r="J557" s="350"/>
      <c r="K557" s="350"/>
      <c r="L557" s="350"/>
    </row>
    <row r="558" spans="1:12" ht="15.75" hidden="1" customHeight="1" x14ac:dyDescent="0.3">
      <c r="A558" s="350"/>
      <c r="B558" s="350"/>
      <c r="C558" s="350"/>
      <c r="D558" s="350"/>
      <c r="E558" s="354" t="s">
        <v>1284</v>
      </c>
      <c r="F558" s="354" t="s">
        <v>1285</v>
      </c>
      <c r="G558" s="350"/>
      <c r="H558" s="350"/>
      <c r="I558" s="350"/>
      <c r="J558" s="350"/>
      <c r="K558" s="350"/>
      <c r="L558" s="350"/>
    </row>
    <row r="559" spans="1:12" ht="15.75" hidden="1" customHeight="1" x14ac:dyDescent="0.3">
      <c r="A559" s="350"/>
      <c r="B559" s="350"/>
      <c r="C559" s="350"/>
      <c r="D559" s="350"/>
      <c r="E559" s="354" t="s">
        <v>1286</v>
      </c>
      <c r="F559" s="354" t="s">
        <v>1287</v>
      </c>
      <c r="G559" s="350"/>
      <c r="H559" s="350"/>
      <c r="I559" s="350"/>
      <c r="J559" s="350"/>
      <c r="K559" s="350"/>
      <c r="L559" s="350"/>
    </row>
    <row r="560" spans="1:12" ht="15.75" hidden="1" customHeight="1" x14ac:dyDescent="0.3">
      <c r="A560" s="350"/>
      <c r="B560" s="350"/>
      <c r="C560" s="350"/>
      <c r="D560" s="350"/>
      <c r="E560" s="354" t="s">
        <v>1288</v>
      </c>
      <c r="F560" s="354" t="s">
        <v>1289</v>
      </c>
      <c r="G560" s="350"/>
      <c r="H560" s="350"/>
      <c r="I560" s="350"/>
      <c r="J560" s="350"/>
      <c r="K560" s="350"/>
      <c r="L560" s="350"/>
    </row>
    <row r="561" spans="1:12" ht="15.75" hidden="1" customHeight="1" x14ac:dyDescent="0.3">
      <c r="A561" s="350"/>
      <c r="B561" s="350"/>
      <c r="C561" s="350"/>
      <c r="D561" s="350"/>
      <c r="E561" s="354" t="s">
        <v>1290</v>
      </c>
      <c r="F561" s="354" t="s">
        <v>1291</v>
      </c>
      <c r="G561" s="350"/>
      <c r="H561" s="350"/>
      <c r="I561" s="350"/>
      <c r="J561" s="350"/>
      <c r="K561" s="350"/>
      <c r="L561" s="350"/>
    </row>
    <row r="562" spans="1:12" ht="15.75" hidden="1" customHeight="1" x14ac:dyDescent="0.3">
      <c r="A562" s="350"/>
      <c r="B562" s="350"/>
      <c r="C562" s="350"/>
      <c r="D562" s="350"/>
      <c r="E562" s="354" t="s">
        <v>1292</v>
      </c>
      <c r="F562" s="354" t="s">
        <v>1293</v>
      </c>
      <c r="G562" s="350"/>
      <c r="H562" s="350"/>
      <c r="I562" s="350"/>
      <c r="J562" s="350"/>
      <c r="K562" s="350"/>
      <c r="L562" s="350"/>
    </row>
    <row r="563" spans="1:12" ht="15.75" hidden="1" customHeight="1" x14ac:dyDescent="0.3">
      <c r="A563" s="350"/>
      <c r="B563" s="350"/>
      <c r="C563" s="350"/>
      <c r="D563" s="350"/>
      <c r="E563" s="354" t="s">
        <v>1294</v>
      </c>
      <c r="F563" s="354" t="s">
        <v>1295</v>
      </c>
      <c r="G563" s="350"/>
      <c r="H563" s="350"/>
      <c r="I563" s="350"/>
      <c r="J563" s="350"/>
      <c r="K563" s="350"/>
      <c r="L563" s="350"/>
    </row>
    <row r="564" spans="1:12" ht="15.75" hidden="1" customHeight="1" x14ac:dyDescent="0.3">
      <c r="A564" s="350"/>
      <c r="B564" s="350"/>
      <c r="C564" s="350"/>
      <c r="D564" s="350"/>
      <c r="E564" s="354" t="s">
        <v>1296</v>
      </c>
      <c r="F564" s="354" t="s">
        <v>1297</v>
      </c>
      <c r="G564" s="350"/>
      <c r="H564" s="350"/>
      <c r="I564" s="350"/>
      <c r="J564" s="350"/>
      <c r="K564" s="350"/>
      <c r="L564" s="350"/>
    </row>
    <row r="565" spans="1:12" ht="15.75" hidden="1" customHeight="1" x14ac:dyDescent="0.3">
      <c r="A565" s="350"/>
      <c r="B565" s="350"/>
      <c r="C565" s="350"/>
      <c r="D565" s="350"/>
      <c r="E565" s="354" t="s">
        <v>1298</v>
      </c>
      <c r="F565" s="354" t="s">
        <v>1299</v>
      </c>
      <c r="G565" s="350"/>
      <c r="H565" s="350"/>
      <c r="I565" s="350"/>
      <c r="J565" s="350"/>
      <c r="K565" s="350"/>
      <c r="L565" s="350"/>
    </row>
    <row r="566" spans="1:12" ht="15.75" hidden="1" customHeight="1" x14ac:dyDescent="0.3">
      <c r="A566" s="350"/>
      <c r="B566" s="350"/>
      <c r="C566" s="350"/>
      <c r="D566" s="350"/>
      <c r="E566" s="354" t="s">
        <v>1300</v>
      </c>
      <c r="F566" s="354" t="s">
        <v>1301</v>
      </c>
      <c r="G566" s="350"/>
      <c r="H566" s="350"/>
      <c r="I566" s="350"/>
      <c r="J566" s="350"/>
      <c r="K566" s="350"/>
      <c r="L566" s="350"/>
    </row>
    <row r="567" spans="1:12" ht="15.75" hidden="1" customHeight="1" x14ac:dyDescent="0.3">
      <c r="A567" s="350"/>
      <c r="B567" s="350"/>
      <c r="C567" s="350"/>
      <c r="D567" s="350"/>
      <c r="E567" s="354" t="s">
        <v>1302</v>
      </c>
      <c r="F567" s="354" t="s">
        <v>1303</v>
      </c>
      <c r="G567" s="350"/>
      <c r="H567" s="350"/>
      <c r="I567" s="350"/>
      <c r="J567" s="350"/>
      <c r="K567" s="350"/>
      <c r="L567" s="350"/>
    </row>
    <row r="568" spans="1:12" ht="15.75" hidden="1" customHeight="1" x14ac:dyDescent="0.3">
      <c r="A568" s="350"/>
      <c r="B568" s="350"/>
      <c r="C568" s="350"/>
      <c r="D568" s="350"/>
      <c r="E568" s="354" t="s">
        <v>1304</v>
      </c>
      <c r="F568" s="354" t="s">
        <v>1305</v>
      </c>
      <c r="G568" s="350"/>
      <c r="H568" s="350"/>
      <c r="I568" s="350"/>
      <c r="J568" s="350"/>
      <c r="K568" s="350"/>
      <c r="L568" s="350"/>
    </row>
    <row r="569" spans="1:12" ht="15.75" hidden="1" customHeight="1" x14ac:dyDescent="0.3">
      <c r="A569" s="350"/>
      <c r="B569" s="350"/>
      <c r="C569" s="350"/>
      <c r="D569" s="350"/>
      <c r="E569" s="354" t="s">
        <v>1306</v>
      </c>
      <c r="F569" s="354" t="s">
        <v>1307</v>
      </c>
      <c r="G569" s="350"/>
      <c r="H569" s="350"/>
      <c r="I569" s="350"/>
      <c r="J569" s="350"/>
      <c r="K569" s="350"/>
      <c r="L569" s="350"/>
    </row>
    <row r="570" spans="1:12" ht="15.75" hidden="1" customHeight="1" x14ac:dyDescent="0.3">
      <c r="A570" s="350"/>
      <c r="B570" s="350"/>
      <c r="C570" s="350"/>
      <c r="D570" s="350"/>
      <c r="E570" s="351"/>
      <c r="F570" s="354" t="s">
        <v>1308</v>
      </c>
      <c r="G570" s="350"/>
      <c r="H570" s="350"/>
      <c r="I570" s="350"/>
      <c r="J570" s="350"/>
      <c r="K570" s="350"/>
      <c r="L570" s="350"/>
    </row>
    <row r="571" spans="1:12" ht="15.75" hidden="1" customHeight="1" x14ac:dyDescent="0.3">
      <c r="A571" s="350"/>
      <c r="B571" s="350"/>
      <c r="C571" s="350"/>
      <c r="D571" s="350"/>
      <c r="E571" s="351"/>
      <c r="F571" s="354" t="s">
        <v>1309</v>
      </c>
      <c r="G571" s="350"/>
      <c r="H571" s="350"/>
      <c r="I571" s="350"/>
      <c r="J571" s="350"/>
      <c r="K571" s="350"/>
      <c r="L571" s="350"/>
    </row>
    <row r="572" spans="1:12" ht="15.75" hidden="1" customHeight="1" x14ac:dyDescent="0.3">
      <c r="A572" s="350"/>
      <c r="B572" s="350"/>
      <c r="C572" s="350"/>
      <c r="D572" s="350"/>
      <c r="E572" s="351"/>
      <c r="F572" s="354" t="s">
        <v>1310</v>
      </c>
      <c r="G572" s="350"/>
      <c r="H572" s="350"/>
      <c r="I572" s="350"/>
      <c r="J572" s="350"/>
      <c r="K572" s="350"/>
      <c r="L572" s="350"/>
    </row>
    <row r="573" spans="1:12" ht="15.75" hidden="1" customHeight="1" x14ac:dyDescent="0.3">
      <c r="A573" s="350"/>
      <c r="B573" s="350"/>
      <c r="C573" s="350"/>
      <c r="D573" s="350"/>
      <c r="E573" s="350"/>
      <c r="F573" s="354" t="s">
        <v>1311</v>
      </c>
      <c r="G573" s="350"/>
      <c r="H573" s="350"/>
      <c r="I573" s="350"/>
      <c r="J573" s="350"/>
      <c r="K573" s="350"/>
      <c r="L573" s="350"/>
    </row>
    <row r="574" spans="1:12" ht="15.75" hidden="1" customHeight="1" x14ac:dyDescent="0.3">
      <c r="A574" s="350"/>
      <c r="B574" s="350"/>
      <c r="C574" s="350"/>
      <c r="D574" s="350"/>
      <c r="E574" s="350"/>
      <c r="F574" s="351"/>
      <c r="G574" s="350"/>
      <c r="H574" s="350"/>
      <c r="I574" s="350"/>
      <c r="J574" s="350"/>
      <c r="K574" s="350"/>
      <c r="L574" s="350"/>
    </row>
    <row r="575" spans="1:12" ht="15.75" hidden="1" customHeight="1" x14ac:dyDescent="0.3">
      <c r="A575" s="350"/>
      <c r="B575" s="350"/>
      <c r="C575" s="350"/>
      <c r="D575" s="350"/>
      <c r="E575" s="350"/>
      <c r="F575" s="351"/>
      <c r="G575" s="350"/>
      <c r="H575" s="350"/>
      <c r="I575" s="350"/>
      <c r="J575" s="350"/>
      <c r="K575" s="350"/>
      <c r="L575" s="350"/>
    </row>
  </sheetData>
  <mergeCells count="44">
    <mergeCell ref="C43:G43"/>
    <mergeCell ref="C52:G52"/>
    <mergeCell ref="B111:F111"/>
    <mergeCell ref="C44:G44"/>
    <mergeCell ref="C45:G45"/>
    <mergeCell ref="B47:G47"/>
    <mergeCell ref="C49:G49"/>
    <mergeCell ref="C50:G50"/>
    <mergeCell ref="C51:G51"/>
    <mergeCell ref="C37:G37"/>
    <mergeCell ref="C38:G38"/>
    <mergeCell ref="C39:G39"/>
    <mergeCell ref="B40:D40"/>
    <mergeCell ref="B41:G41"/>
    <mergeCell ref="B32:G32"/>
    <mergeCell ref="B33:D33"/>
    <mergeCell ref="C34:G34"/>
    <mergeCell ref="C35:G35"/>
    <mergeCell ref="C36:G36"/>
    <mergeCell ref="B31:D31"/>
    <mergeCell ref="C27:G27"/>
    <mergeCell ref="C28:G28"/>
    <mergeCell ref="C29:G29"/>
    <mergeCell ref="C30:G30"/>
    <mergeCell ref="B24:D24"/>
    <mergeCell ref="B25:G25"/>
    <mergeCell ref="E21:G21"/>
    <mergeCell ref="C22:G22"/>
    <mergeCell ref="C23:G23"/>
    <mergeCell ref="C18:G18"/>
    <mergeCell ref="C19:G19"/>
    <mergeCell ref="C20:G20"/>
    <mergeCell ref="C16:G16"/>
    <mergeCell ref="C17:G17"/>
    <mergeCell ref="C9:G9"/>
    <mergeCell ref="B10:B13"/>
    <mergeCell ref="C14:G14"/>
    <mergeCell ref="C15:G15"/>
    <mergeCell ref="C8:G8"/>
    <mergeCell ref="B3:G3"/>
    <mergeCell ref="B4:G4"/>
    <mergeCell ref="B5:D5"/>
    <mergeCell ref="B6:G6"/>
    <mergeCell ref="B7:D7"/>
  </mergeCells>
  <dataValidations count="10">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C13">
      <formula1>$B$113:$B$118</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D13">
      <formula1>$C$113:$C$133</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E13">
      <formula1>$D$113:$D$172</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F13">
      <formula1>$E$113:$E$569</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G13">
      <formula1>$F$113:$F$573</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$G$113:$G$115</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$H$113:$H$117</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$I$113:$I$120</formula1>
    </dataValidation>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$J$113:$J$114</formula1>
    </dataValidation>
  </dataValidations>
  <hyperlinks>
    <hyperlink ref="A1" location="'Población por Región de Planifi'!A1" display="Regresar"/>
    <hyperlink ref="C38" r:id="rId1"/>
  </hyperlinks>
  <printOptions horizontalCentered="1" verticalCentered="1"/>
  <pageMargins left="0.70866141732283472" right="0.70866141732283472" top="0.74803149606299213" bottom="0.74803149606299213" header="0.31496062992125984" footer="0.31496062992125984"/>
  <pageSetup scale="40" orientation="portrait" r:id="rId2"/>
  <drawing r:id="rId3"/>
  <legacyDrawing r:id="rId4"/>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A1:N15"/>
  <sheetViews>
    <sheetView showGridLines="0" zoomScale="90" zoomScaleNormal="90" workbookViewId="0">
      <selection activeCell="E24" sqref="E24"/>
    </sheetView>
  </sheetViews>
  <sheetFormatPr baseColWidth="10" defaultColWidth="11.42578125" defaultRowHeight="15" x14ac:dyDescent="0.25"/>
  <cols>
    <col min="1" max="1" width="11.42578125" style="17"/>
    <col min="2" max="2" width="14" style="17" customWidth="1"/>
    <col min="3" max="7" width="12" style="17" customWidth="1"/>
    <col min="8" max="11" width="11.42578125" style="17"/>
    <col min="12" max="12" width="13.28515625" style="17" customWidth="1"/>
    <col min="13" max="16384" width="11.42578125" style="17"/>
  </cols>
  <sheetData>
    <row r="1" spans="1:14" ht="15.6" x14ac:dyDescent="0.3">
      <c r="A1" s="23" t="s">
        <v>32</v>
      </c>
      <c r="B1" s="382"/>
      <c r="C1" s="382"/>
      <c r="D1" s="382"/>
      <c r="E1" s="382"/>
      <c r="F1" s="385"/>
      <c r="G1" s="1667" t="s">
        <v>61</v>
      </c>
      <c r="H1" s="1667"/>
      <c r="I1" s="382"/>
      <c r="J1" s="382"/>
      <c r="K1" s="382"/>
      <c r="L1" s="382"/>
      <c r="M1" s="382"/>
      <c r="N1" s="382"/>
    </row>
    <row r="2" spans="1:14" ht="15.75" x14ac:dyDescent="0.25">
      <c r="A2" s="385"/>
      <c r="B2" s="384" t="s">
        <v>1535</v>
      </c>
      <c r="C2" s="382"/>
      <c r="D2" s="382"/>
      <c r="E2" s="382"/>
      <c r="F2" s="382"/>
      <c r="G2" s="382"/>
      <c r="H2" s="382"/>
      <c r="I2" s="382"/>
      <c r="J2" s="382"/>
      <c r="K2" s="382"/>
      <c r="L2" s="382"/>
      <c r="M2" s="382"/>
      <c r="N2" s="382"/>
    </row>
    <row r="3" spans="1:14" ht="14.45" x14ac:dyDescent="0.3">
      <c r="A3" s="382"/>
      <c r="B3" s="383" t="s">
        <v>1718</v>
      </c>
      <c r="C3" s="382"/>
      <c r="D3" s="382"/>
      <c r="E3" s="382"/>
      <c r="F3" s="382"/>
      <c r="G3" s="382"/>
      <c r="H3" s="382"/>
      <c r="I3" s="382"/>
      <c r="J3" s="382"/>
      <c r="K3" s="382"/>
      <c r="L3" s="382"/>
      <c r="M3" s="382"/>
      <c r="N3" s="382"/>
    </row>
    <row r="4" spans="1:14" ht="14.45" x14ac:dyDescent="0.3">
      <c r="A4" s="352"/>
      <c r="B4" s="352"/>
      <c r="C4" s="352"/>
      <c r="D4" s="352"/>
      <c r="E4" s="352"/>
      <c r="F4" s="352"/>
      <c r="G4" s="352"/>
      <c r="H4" s="352"/>
      <c r="I4" s="352"/>
      <c r="J4" s="352"/>
      <c r="K4" s="352"/>
      <c r="L4" s="352"/>
      <c r="M4" s="352"/>
      <c r="N4" s="352"/>
    </row>
    <row r="5" spans="1:14" x14ac:dyDescent="0.25">
      <c r="A5" s="382"/>
      <c r="B5" s="387" t="s">
        <v>1589</v>
      </c>
      <c r="C5" s="388"/>
      <c r="D5" s="388"/>
      <c r="E5" s="388"/>
      <c r="F5" s="388"/>
      <c r="G5" s="388"/>
      <c r="H5" s="388"/>
      <c r="I5" s="388"/>
      <c r="J5" s="388"/>
      <c r="K5" s="382"/>
      <c r="L5" s="382"/>
      <c r="M5" s="382"/>
      <c r="N5" s="389"/>
    </row>
    <row r="6" spans="1:14" ht="14.45" x14ac:dyDescent="0.3">
      <c r="A6" s="382"/>
      <c r="B6" s="898" t="s">
        <v>1590</v>
      </c>
      <c r="C6" s="388"/>
      <c r="D6" s="388"/>
      <c r="E6" s="388"/>
      <c r="F6" s="388"/>
      <c r="G6" s="388"/>
      <c r="H6" s="388"/>
      <c r="I6" s="388"/>
      <c r="J6" s="388"/>
      <c r="K6" s="382"/>
      <c r="L6" s="382"/>
      <c r="M6" s="382"/>
      <c r="N6" s="389"/>
    </row>
    <row r="7" spans="1:14" ht="30" x14ac:dyDescent="0.25">
      <c r="B7" s="1010" t="s">
        <v>1516</v>
      </c>
      <c r="C7" s="1011">
        <v>2010</v>
      </c>
      <c r="D7" s="1011">
        <v>2011</v>
      </c>
      <c r="E7" s="1011">
        <v>2012</v>
      </c>
      <c r="F7" s="1011">
        <v>2013</v>
      </c>
      <c r="G7" s="1011">
        <v>2014</v>
      </c>
      <c r="H7" s="1011">
        <v>2015</v>
      </c>
      <c r="I7" s="1011">
        <v>2016</v>
      </c>
      <c r="J7" s="1011">
        <v>2017</v>
      </c>
      <c r="K7" s="1011">
        <v>2018</v>
      </c>
      <c r="L7" s="1011">
        <v>2019</v>
      </c>
    </row>
    <row r="8" spans="1:14" x14ac:dyDescent="0.25">
      <c r="B8" s="1222" t="s">
        <v>1523</v>
      </c>
      <c r="C8" s="1223">
        <v>3.5291126108383493</v>
      </c>
      <c r="D8" s="1223">
        <v>3.4673346620928389</v>
      </c>
      <c r="E8" s="1223">
        <v>3.4302938677042958</v>
      </c>
      <c r="F8" s="1223">
        <v>3.4223553779069875</v>
      </c>
      <c r="G8" s="1223">
        <v>3.3409226287573701</v>
      </c>
      <c r="H8" s="1223">
        <v>3.2990900293064547</v>
      </c>
      <c r="I8" s="1223">
        <v>3.2589794826262728</v>
      </c>
      <c r="J8" s="1223">
        <v>3.238298698903908</v>
      </c>
      <c r="K8" s="1223">
        <v>3.1958304010471106</v>
      </c>
      <c r="L8" s="1223">
        <v>3.1551102357138299</v>
      </c>
    </row>
    <row r="9" spans="1:14" ht="14.45" x14ac:dyDescent="0.3">
      <c r="B9" s="709" t="s">
        <v>1524</v>
      </c>
      <c r="C9" s="1224">
        <v>3.5056234431545894</v>
      </c>
      <c r="D9" s="1224">
        <v>3.4524292827581551</v>
      </c>
      <c r="E9" s="1224">
        <v>3.4080505375842098</v>
      </c>
      <c r="F9" s="1224">
        <v>3.3905435376695108</v>
      </c>
      <c r="G9" s="1224">
        <v>3.3627734429032383</v>
      </c>
      <c r="H9" s="1224">
        <v>3.319554140338731</v>
      </c>
      <c r="I9" s="1224">
        <v>3.2598628266735439</v>
      </c>
      <c r="J9" s="1224">
        <v>3.2382351821458228</v>
      </c>
      <c r="K9" s="1224">
        <v>3.1999859211501609</v>
      </c>
      <c r="L9" s="1224">
        <v>3.1568591811696201</v>
      </c>
    </row>
    <row r="10" spans="1:14" ht="14.45" x14ac:dyDescent="0.3">
      <c r="B10" s="709" t="s">
        <v>1525</v>
      </c>
      <c r="C10" s="1224">
        <v>3.6448089322583299</v>
      </c>
      <c r="D10" s="1224">
        <v>3.4767640479155495</v>
      </c>
      <c r="E10" s="1224">
        <v>3.4242075678491237</v>
      </c>
      <c r="F10" s="1224">
        <v>3.5479070606405654</v>
      </c>
      <c r="G10" s="1224">
        <v>3.3574608162196493</v>
      </c>
      <c r="H10" s="1224">
        <v>3.2958020597749154</v>
      </c>
      <c r="I10" s="1224">
        <v>3.246685116743445</v>
      </c>
      <c r="J10" s="1224">
        <v>3.2055862596717954</v>
      </c>
      <c r="K10" s="1224">
        <v>3.2030599099928061</v>
      </c>
      <c r="L10" s="1224">
        <v>3.2657960502511694</v>
      </c>
    </row>
    <row r="11" spans="1:14" x14ac:dyDescent="0.25">
      <c r="B11" s="709" t="s">
        <v>1526</v>
      </c>
      <c r="C11" s="1224">
        <v>3.3659024532710253</v>
      </c>
      <c r="D11" s="1224">
        <v>3.3656799756348805</v>
      </c>
      <c r="E11" s="1224">
        <v>3.3703522293452428</v>
      </c>
      <c r="F11" s="1224">
        <v>3.3066277405047262</v>
      </c>
      <c r="G11" s="1224">
        <v>3.2916875791687628</v>
      </c>
      <c r="H11" s="1224">
        <v>3.2145784778590318</v>
      </c>
      <c r="I11" s="1224">
        <v>3.163856468282253</v>
      </c>
      <c r="J11" s="1224">
        <v>3.1780561298552783</v>
      </c>
      <c r="K11" s="1224">
        <v>3.150601891659504</v>
      </c>
      <c r="L11" s="1224">
        <v>3.0883398451669053</v>
      </c>
    </row>
    <row r="12" spans="1:14" ht="14.45" x14ac:dyDescent="0.3">
      <c r="B12" s="709" t="s">
        <v>1527</v>
      </c>
      <c r="C12" s="1224">
        <v>3.5565358322264573</v>
      </c>
      <c r="D12" s="1224">
        <v>3.5009804275385847</v>
      </c>
      <c r="E12" s="1224">
        <v>3.4097912319788737</v>
      </c>
      <c r="F12" s="1224">
        <v>3.4246260206210088</v>
      </c>
      <c r="G12" s="1224">
        <v>3.2521674849873166</v>
      </c>
      <c r="H12" s="1224">
        <v>3.2120474161085837</v>
      </c>
      <c r="I12" s="1224">
        <v>3.165165217848966</v>
      </c>
      <c r="J12" s="1224">
        <v>3.1478793966368213</v>
      </c>
      <c r="K12" s="1224">
        <v>2.9513477338880714</v>
      </c>
      <c r="L12" s="1224">
        <v>2.9604705579633843</v>
      </c>
    </row>
    <row r="13" spans="1:14" x14ac:dyDescent="0.25">
      <c r="B13" s="709" t="s">
        <v>1528</v>
      </c>
      <c r="C13" s="1224">
        <v>3.5817777303689238</v>
      </c>
      <c r="D13" s="1224">
        <v>3.4817506000452312</v>
      </c>
      <c r="E13" s="1224">
        <v>3.529028301955663</v>
      </c>
      <c r="F13" s="1224">
        <v>3.5053565809422991</v>
      </c>
      <c r="G13" s="1224">
        <v>3.2992677663018335</v>
      </c>
      <c r="H13" s="1224">
        <v>3.2966881674628086</v>
      </c>
      <c r="I13" s="1224">
        <v>3.30821757776287</v>
      </c>
      <c r="J13" s="1224">
        <v>3.2858655412409301</v>
      </c>
      <c r="K13" s="1224">
        <v>3.2469136693242904</v>
      </c>
      <c r="L13" s="1224">
        <v>3.1904962241528017</v>
      </c>
    </row>
    <row r="14" spans="1:14" ht="14.45" x14ac:dyDescent="0.3">
      <c r="B14" s="1225" t="s">
        <v>1529</v>
      </c>
      <c r="C14" s="1226">
        <v>3.6998146828225233</v>
      </c>
      <c r="D14" s="1226">
        <v>3.6670819663053562</v>
      </c>
      <c r="E14" s="1226">
        <v>3.6034007967275388</v>
      </c>
      <c r="F14" s="1226">
        <v>3.6135693994847062</v>
      </c>
      <c r="G14" s="1226">
        <v>3.3251245865490633</v>
      </c>
      <c r="H14" s="1226">
        <v>3.2927623126338346</v>
      </c>
      <c r="I14" s="1226">
        <v>3.3735437416461846</v>
      </c>
      <c r="J14" s="1226">
        <v>3.3507741367012156</v>
      </c>
      <c r="K14" s="1226">
        <v>3.38322885964548</v>
      </c>
      <c r="L14" s="1226">
        <v>3.2387179327133131</v>
      </c>
    </row>
    <row r="15" spans="1:14" ht="14.45" x14ac:dyDescent="0.3">
      <c r="B15" s="89" t="s">
        <v>4105</v>
      </c>
      <c r="C15" s="352"/>
      <c r="D15" s="352"/>
      <c r="E15" s="352"/>
      <c r="F15" s="352"/>
      <c r="G15" s="352"/>
      <c r="H15" s="352"/>
      <c r="I15" s="352"/>
      <c r="J15" s="352"/>
      <c r="K15" s="352"/>
      <c r="L15" s="352"/>
    </row>
  </sheetData>
  <mergeCells count="1">
    <mergeCell ref="G1:H1"/>
  </mergeCells>
  <hyperlinks>
    <hyperlink ref="A1" location="'Indice Complementarios'!A1" display="Regresar"/>
    <hyperlink ref="G1" location="'HM Tamaño promedio del hogar'!A1" display="Ver metadato"/>
  </hyperlink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1">
    <tabColor theme="8" tint="-0.499984740745262"/>
    <pageSetUpPr fitToPage="1"/>
  </sheetPr>
  <dimension ref="A1:L576"/>
  <sheetViews>
    <sheetView showGridLines="0" zoomScale="80" zoomScaleNormal="80" workbookViewId="0">
      <selection activeCell="E24" sqref="E24"/>
    </sheetView>
  </sheetViews>
  <sheetFormatPr baseColWidth="10" defaultColWidth="11.42578125" defaultRowHeight="15.75" x14ac:dyDescent="0.25"/>
  <cols>
    <col min="1" max="1" width="18.28515625" style="11" customWidth="1"/>
    <col min="2" max="2" width="30.28515625" style="11" customWidth="1"/>
    <col min="3" max="3" width="37.7109375" style="11" customWidth="1"/>
    <col min="4" max="4" width="34.28515625" style="11" customWidth="1"/>
    <col min="5" max="5" width="25.42578125" style="11" customWidth="1"/>
    <col min="6" max="6" width="24.7109375" style="11" customWidth="1"/>
    <col min="7" max="7" width="21.42578125" style="11" customWidth="1"/>
    <col min="8" max="8" width="16" style="11" customWidth="1"/>
    <col min="9" max="9" width="16.28515625" style="11" customWidth="1"/>
    <col min="10" max="10" width="21.7109375" style="11" customWidth="1"/>
    <col min="11" max="16384" width="11.42578125" style="11"/>
  </cols>
  <sheetData>
    <row r="1" spans="1:12" ht="15.6" x14ac:dyDescent="0.3">
      <c r="A1" s="23" t="s">
        <v>32</v>
      </c>
      <c r="B1" s="392"/>
      <c r="C1" s="392"/>
      <c r="D1" s="392"/>
      <c r="E1" s="392"/>
      <c r="F1" s="392"/>
      <c r="G1" s="392"/>
      <c r="H1" s="386"/>
      <c r="I1" s="386"/>
      <c r="J1" s="386"/>
      <c r="K1" s="386"/>
      <c r="L1" s="386"/>
    </row>
    <row r="2" spans="1:12" ht="42" customHeight="1" x14ac:dyDescent="0.25">
      <c r="A2" s="392"/>
      <c r="B2" s="392"/>
      <c r="C2" s="392"/>
      <c r="D2" s="392"/>
      <c r="E2" s="392"/>
      <c r="F2" s="421" t="s">
        <v>264</v>
      </c>
      <c r="G2" s="420"/>
      <c r="H2" s="386"/>
      <c r="I2" s="386"/>
      <c r="J2" s="386"/>
      <c r="K2" s="386"/>
      <c r="L2" s="386"/>
    </row>
    <row r="3" spans="1:12" ht="45.75" customHeight="1" x14ac:dyDescent="0.25">
      <c r="A3" s="392"/>
      <c r="B3" s="1554" t="s">
        <v>265</v>
      </c>
      <c r="C3" s="1554"/>
      <c r="D3" s="1554"/>
      <c r="E3" s="1554"/>
      <c r="F3" s="1554"/>
      <c r="G3" s="1554"/>
      <c r="H3" s="386"/>
      <c r="I3" s="386"/>
      <c r="J3" s="386"/>
      <c r="K3" s="386"/>
      <c r="L3" s="386"/>
    </row>
    <row r="4" spans="1:12" ht="15.6" x14ac:dyDescent="0.3">
      <c r="A4" s="392"/>
      <c r="B4" s="1555" t="s">
        <v>266</v>
      </c>
      <c r="C4" s="1555"/>
      <c r="D4" s="1555"/>
      <c r="E4" s="1555"/>
      <c r="F4" s="1555"/>
      <c r="G4" s="1555"/>
      <c r="H4" s="386"/>
      <c r="I4" s="386"/>
      <c r="J4" s="386"/>
      <c r="K4" s="386"/>
      <c r="L4" s="386"/>
    </row>
    <row r="5" spans="1:12" ht="15.6" x14ac:dyDescent="0.3">
      <c r="A5" s="392"/>
      <c r="B5" s="1556"/>
      <c r="C5" s="1556"/>
      <c r="D5" s="1556"/>
      <c r="E5" s="392"/>
      <c r="F5" s="419"/>
      <c r="G5" s="419"/>
      <c r="H5" s="386"/>
      <c r="I5" s="386"/>
      <c r="J5" s="386"/>
      <c r="K5" s="386"/>
      <c r="L5" s="386"/>
    </row>
    <row r="6" spans="1:12" x14ac:dyDescent="0.25">
      <c r="A6" s="392"/>
      <c r="B6" s="1557" t="s">
        <v>267</v>
      </c>
      <c r="C6" s="1557"/>
      <c r="D6" s="1557"/>
      <c r="E6" s="1557"/>
      <c r="F6" s="1557"/>
      <c r="G6" s="1557"/>
      <c r="H6" s="386"/>
      <c r="I6" s="386"/>
      <c r="J6" s="386"/>
      <c r="K6" s="386"/>
      <c r="L6" s="386"/>
    </row>
    <row r="7" spans="1:12" ht="15.6" x14ac:dyDescent="0.3">
      <c r="A7" s="392"/>
      <c r="B7" s="1556"/>
      <c r="C7" s="1556"/>
      <c r="D7" s="1556"/>
      <c r="E7" s="392"/>
      <c r="F7" s="419"/>
      <c r="G7" s="419"/>
      <c r="H7" s="386"/>
      <c r="I7" s="386"/>
      <c r="J7" s="386"/>
      <c r="K7" s="386"/>
      <c r="L7" s="386"/>
    </row>
    <row r="8" spans="1:12" x14ac:dyDescent="0.25">
      <c r="A8" s="392"/>
      <c r="B8" s="407" t="s">
        <v>268</v>
      </c>
      <c r="C8" s="1603" t="s">
        <v>269</v>
      </c>
      <c r="D8" s="1603"/>
      <c r="E8" s="1603"/>
      <c r="F8" s="1603"/>
      <c r="G8" s="1603"/>
      <c r="H8" s="386"/>
      <c r="I8" s="386"/>
      <c r="J8" s="386"/>
      <c r="K8" s="386"/>
      <c r="L8" s="386"/>
    </row>
    <row r="9" spans="1:12" ht="31.5" x14ac:dyDescent="0.25">
      <c r="A9" s="392"/>
      <c r="B9" s="407" t="s">
        <v>270</v>
      </c>
      <c r="C9" s="1605" t="s">
        <v>1770</v>
      </c>
      <c r="D9" s="1605"/>
      <c r="E9" s="1605"/>
      <c r="F9" s="1605"/>
      <c r="G9" s="1605"/>
      <c r="H9" s="386"/>
      <c r="I9" s="386"/>
      <c r="J9" s="386"/>
      <c r="K9" s="386"/>
      <c r="L9" s="386"/>
    </row>
    <row r="10" spans="1:12" ht="31.5" x14ac:dyDescent="0.25">
      <c r="A10" s="392"/>
      <c r="B10" s="1549" t="s">
        <v>271</v>
      </c>
      <c r="C10" s="418" t="s">
        <v>272</v>
      </c>
      <c r="D10" s="418" t="s">
        <v>273</v>
      </c>
      <c r="E10" s="418" t="s">
        <v>274</v>
      </c>
      <c r="F10" s="417" t="s">
        <v>275</v>
      </c>
      <c r="G10" s="417" t="s">
        <v>276</v>
      </c>
      <c r="H10" s="386"/>
      <c r="I10" s="386"/>
      <c r="J10" s="386"/>
      <c r="K10" s="386"/>
      <c r="L10" s="386"/>
    </row>
    <row r="11" spans="1:12" ht="36" customHeight="1" x14ac:dyDescent="0.25">
      <c r="A11" s="392"/>
      <c r="B11" s="1550"/>
      <c r="C11" s="416"/>
      <c r="D11" s="416"/>
      <c r="E11" s="416"/>
      <c r="F11" s="415"/>
      <c r="G11" s="415"/>
      <c r="H11" s="386"/>
      <c r="I11" s="386"/>
      <c r="J11" s="386"/>
      <c r="K11" s="386"/>
      <c r="L11" s="386"/>
    </row>
    <row r="12" spans="1:12" ht="17.25" customHeight="1" x14ac:dyDescent="0.25">
      <c r="A12" s="392"/>
      <c r="B12" s="1550"/>
      <c r="C12" s="416"/>
      <c r="D12" s="416"/>
      <c r="E12" s="416"/>
      <c r="F12" s="415" t="s">
        <v>282</v>
      </c>
      <c r="G12" s="415"/>
      <c r="H12" s="386"/>
      <c r="I12" s="386"/>
      <c r="J12" s="386"/>
      <c r="K12" s="386"/>
      <c r="L12" s="386"/>
    </row>
    <row r="13" spans="1:12" ht="17.25" customHeight="1" x14ac:dyDescent="0.25">
      <c r="A13" s="392"/>
      <c r="B13" s="1551"/>
      <c r="C13" s="416"/>
      <c r="D13" s="416"/>
      <c r="E13" s="416"/>
      <c r="F13" s="415" t="s">
        <v>282</v>
      </c>
      <c r="G13" s="415"/>
      <c r="H13" s="386"/>
      <c r="I13" s="386"/>
      <c r="J13" s="386"/>
      <c r="K13" s="386"/>
      <c r="L13" s="386"/>
    </row>
    <row r="14" spans="1:12" ht="15.6" x14ac:dyDescent="0.3">
      <c r="A14" s="392"/>
      <c r="B14" s="414" t="s">
        <v>283</v>
      </c>
      <c r="C14" s="1603" t="s">
        <v>0</v>
      </c>
      <c r="D14" s="1603"/>
      <c r="E14" s="1603"/>
      <c r="F14" s="1603"/>
      <c r="G14" s="1603"/>
      <c r="H14" s="386"/>
      <c r="I14" s="386"/>
      <c r="J14" s="386"/>
      <c r="K14" s="386"/>
      <c r="L14" s="386"/>
    </row>
    <row r="15" spans="1:12" x14ac:dyDescent="0.25">
      <c r="A15" s="392"/>
      <c r="B15" s="407" t="s">
        <v>284</v>
      </c>
      <c r="C15" s="1605"/>
      <c r="D15" s="1605"/>
      <c r="E15" s="1605"/>
      <c r="F15" s="1605"/>
      <c r="G15" s="1605"/>
      <c r="H15" s="386"/>
      <c r="I15" s="386"/>
      <c r="J15" s="386"/>
      <c r="K15" s="386"/>
      <c r="L15" s="386"/>
    </row>
    <row r="16" spans="1:12" x14ac:dyDescent="0.25">
      <c r="A16" s="392"/>
      <c r="B16" s="407" t="s">
        <v>285</v>
      </c>
      <c r="C16" s="1603"/>
      <c r="D16" s="1603"/>
      <c r="E16" s="1603"/>
      <c r="F16" s="1603"/>
      <c r="G16" s="1603"/>
      <c r="H16" s="386"/>
      <c r="I16" s="386"/>
      <c r="J16" s="386"/>
      <c r="K16" s="386"/>
      <c r="L16" s="386"/>
    </row>
    <row r="17" spans="1:12" ht="15.75" customHeight="1" x14ac:dyDescent="0.25">
      <c r="A17" s="386"/>
      <c r="B17" s="407" t="s">
        <v>286</v>
      </c>
      <c r="C17" s="1605" t="s">
        <v>287</v>
      </c>
      <c r="D17" s="1605"/>
      <c r="E17" s="1605"/>
      <c r="F17" s="1605"/>
      <c r="G17" s="1605"/>
      <c r="H17" s="392"/>
      <c r="I17" s="392"/>
      <c r="J17" s="386"/>
      <c r="K17" s="386"/>
      <c r="L17" s="386"/>
    </row>
    <row r="18" spans="1:12" x14ac:dyDescent="0.25">
      <c r="A18" s="386"/>
      <c r="B18" s="407" t="s">
        <v>288</v>
      </c>
      <c r="C18" s="1605" t="s">
        <v>1771</v>
      </c>
      <c r="D18" s="1605"/>
      <c r="E18" s="1605"/>
      <c r="F18" s="1605"/>
      <c r="G18" s="1605"/>
      <c r="H18" s="392"/>
      <c r="I18" s="392"/>
      <c r="J18" s="386"/>
      <c r="K18" s="386"/>
      <c r="L18" s="386"/>
    </row>
    <row r="19" spans="1:12" ht="36.75" customHeight="1" x14ac:dyDescent="0.25">
      <c r="A19" s="386"/>
      <c r="B19" s="407" t="s">
        <v>289</v>
      </c>
      <c r="C19" s="1605" t="s">
        <v>1772</v>
      </c>
      <c r="D19" s="1605"/>
      <c r="E19" s="1605"/>
      <c r="F19" s="1605"/>
      <c r="G19" s="1605"/>
      <c r="H19" s="392"/>
      <c r="I19" s="392"/>
      <c r="J19" s="386"/>
      <c r="K19" s="386"/>
      <c r="L19" s="386"/>
    </row>
    <row r="20" spans="1:12" ht="15.6" x14ac:dyDescent="0.3">
      <c r="A20" s="386"/>
      <c r="B20" s="407" t="s">
        <v>290</v>
      </c>
      <c r="C20" s="1603"/>
      <c r="D20" s="1603"/>
      <c r="E20" s="1603"/>
      <c r="F20" s="1603"/>
      <c r="G20" s="1603"/>
      <c r="H20" s="392"/>
      <c r="I20" s="392"/>
      <c r="J20" s="386"/>
      <c r="K20" s="386"/>
      <c r="L20" s="386"/>
    </row>
    <row r="21" spans="1:12" ht="43.5" customHeight="1" x14ac:dyDescent="0.25">
      <c r="A21" s="386"/>
      <c r="B21" s="407" t="s">
        <v>291</v>
      </c>
      <c r="C21" s="413" t="s">
        <v>1757</v>
      </c>
      <c r="D21" s="412" t="s">
        <v>1758</v>
      </c>
      <c r="E21" s="1619" t="s">
        <v>292</v>
      </c>
      <c r="F21" s="1620"/>
      <c r="G21" s="1621"/>
      <c r="H21" s="392"/>
      <c r="I21" s="392"/>
      <c r="J21" s="386"/>
      <c r="K21" s="386"/>
      <c r="L21" s="386"/>
    </row>
    <row r="22" spans="1:12" ht="36.75" customHeight="1" x14ac:dyDescent="0.25">
      <c r="A22" s="386"/>
      <c r="B22" s="407" t="s">
        <v>293</v>
      </c>
      <c r="C22" s="1605" t="s">
        <v>1759</v>
      </c>
      <c r="D22" s="1605"/>
      <c r="E22" s="1605"/>
      <c r="F22" s="1605"/>
      <c r="G22" s="1605"/>
      <c r="H22" s="392"/>
      <c r="I22" s="392"/>
      <c r="J22" s="386"/>
      <c r="K22" s="386"/>
      <c r="L22" s="386"/>
    </row>
    <row r="23" spans="1:12" ht="21" customHeight="1" x14ac:dyDescent="0.25">
      <c r="A23" s="386"/>
      <c r="B23" s="407" t="s">
        <v>294</v>
      </c>
      <c r="C23" s="1605"/>
      <c r="D23" s="1605"/>
      <c r="E23" s="1605"/>
      <c r="F23" s="1605"/>
      <c r="G23" s="1605"/>
      <c r="H23" s="392"/>
      <c r="I23" s="392"/>
      <c r="J23" s="386"/>
      <c r="K23" s="386"/>
      <c r="L23" s="386"/>
    </row>
    <row r="24" spans="1:12" x14ac:dyDescent="0.25">
      <c r="A24" s="386"/>
      <c r="B24" s="1578"/>
      <c r="C24" s="1578"/>
      <c r="D24" s="1578"/>
      <c r="E24" s="399"/>
      <c r="F24" s="409"/>
      <c r="G24" s="409"/>
      <c r="H24" s="392"/>
      <c r="I24" s="392"/>
      <c r="J24" s="386"/>
      <c r="K24" s="386"/>
      <c r="L24" s="386"/>
    </row>
    <row r="25" spans="1:12" x14ac:dyDescent="0.25">
      <c r="A25" s="386"/>
      <c r="B25" s="1579" t="s">
        <v>295</v>
      </c>
      <c r="C25" s="1579"/>
      <c r="D25" s="1579"/>
      <c r="E25" s="1579"/>
      <c r="F25" s="1579"/>
      <c r="G25" s="1579"/>
      <c r="H25" s="392"/>
      <c r="I25" s="392"/>
      <c r="J25" s="386"/>
      <c r="K25" s="386"/>
      <c r="L25" s="386"/>
    </row>
    <row r="26" spans="1:12" x14ac:dyDescent="0.25">
      <c r="A26" s="386"/>
      <c r="B26" s="411"/>
      <c r="C26" s="411"/>
      <c r="D26" s="411"/>
      <c r="E26" s="399"/>
      <c r="F26" s="398"/>
      <c r="G26" s="398"/>
      <c r="H26" s="392"/>
      <c r="I26" s="393" t="s">
        <v>296</v>
      </c>
      <c r="J26" s="386"/>
      <c r="K26" s="386"/>
      <c r="L26" s="386"/>
    </row>
    <row r="27" spans="1:12" ht="15.75" customHeight="1" x14ac:dyDescent="0.25">
      <c r="A27" s="386"/>
      <c r="B27" s="407" t="s">
        <v>297</v>
      </c>
      <c r="C27" s="1603" t="s">
        <v>1760</v>
      </c>
      <c r="D27" s="1603"/>
      <c r="E27" s="1603"/>
      <c r="F27" s="1603"/>
      <c r="G27" s="1603"/>
      <c r="H27" s="392"/>
      <c r="I27" s="392"/>
      <c r="J27" s="386"/>
      <c r="K27" s="386"/>
      <c r="L27" s="386"/>
    </row>
    <row r="28" spans="1:12" ht="31.5" x14ac:dyDescent="0.25">
      <c r="A28" s="386"/>
      <c r="B28" s="407" t="s">
        <v>298</v>
      </c>
      <c r="C28" s="1603" t="s">
        <v>1761</v>
      </c>
      <c r="D28" s="1603"/>
      <c r="E28" s="1603"/>
      <c r="F28" s="1603"/>
      <c r="G28" s="1603"/>
      <c r="H28" s="392"/>
      <c r="I28" s="392"/>
      <c r="J28" s="386"/>
      <c r="K28" s="386"/>
      <c r="L28" s="386"/>
    </row>
    <row r="29" spans="1:12" x14ac:dyDescent="0.25">
      <c r="A29" s="386"/>
      <c r="B29" s="410" t="s">
        <v>299</v>
      </c>
      <c r="C29" s="1605" t="s">
        <v>336</v>
      </c>
      <c r="D29" s="1605"/>
      <c r="E29" s="1605"/>
      <c r="F29" s="1605"/>
      <c r="G29" s="1605"/>
      <c r="H29" s="392"/>
      <c r="I29" s="392"/>
      <c r="J29" s="386"/>
      <c r="K29" s="386"/>
      <c r="L29" s="386"/>
    </row>
    <row r="30" spans="1:12" x14ac:dyDescent="0.25">
      <c r="A30" s="386"/>
      <c r="B30" s="410" t="s">
        <v>301</v>
      </c>
      <c r="C30" s="1618" t="s">
        <v>302</v>
      </c>
      <c r="D30" s="1618"/>
      <c r="E30" s="1618"/>
      <c r="F30" s="1618"/>
      <c r="G30" s="1618"/>
      <c r="H30" s="392"/>
      <c r="I30" s="392"/>
      <c r="J30" s="386"/>
      <c r="K30" s="386"/>
      <c r="L30" s="386"/>
    </row>
    <row r="31" spans="1:12" x14ac:dyDescent="0.25">
      <c r="A31" s="386"/>
      <c r="B31" s="1580"/>
      <c r="C31" s="1580"/>
      <c r="D31" s="1580"/>
      <c r="E31" s="399"/>
      <c r="F31" s="398"/>
      <c r="G31" s="398"/>
      <c r="H31" s="392"/>
      <c r="I31" s="392"/>
      <c r="J31" s="386"/>
      <c r="K31" s="386"/>
      <c r="L31" s="386"/>
    </row>
    <row r="32" spans="1:12" x14ac:dyDescent="0.25">
      <c r="A32" s="386"/>
      <c r="B32" s="1579" t="s">
        <v>303</v>
      </c>
      <c r="C32" s="1579"/>
      <c r="D32" s="1579"/>
      <c r="E32" s="1579"/>
      <c r="F32" s="1579"/>
      <c r="G32" s="1579"/>
      <c r="H32" s="392"/>
      <c r="I32" s="392"/>
      <c r="J32" s="386"/>
      <c r="K32" s="386"/>
      <c r="L32" s="386"/>
    </row>
    <row r="33" spans="1:12" x14ac:dyDescent="0.25">
      <c r="A33" s="386"/>
      <c r="B33" s="1578"/>
      <c r="C33" s="1578"/>
      <c r="D33" s="1578"/>
      <c r="E33" s="399"/>
      <c r="F33" s="398"/>
      <c r="G33" s="398"/>
      <c r="H33" s="392"/>
      <c r="I33" s="392"/>
      <c r="J33" s="392"/>
      <c r="K33" s="386"/>
      <c r="L33" s="386"/>
    </row>
    <row r="34" spans="1:12" ht="18" customHeight="1" x14ac:dyDescent="0.25">
      <c r="A34" s="386"/>
      <c r="B34" s="407" t="s">
        <v>304</v>
      </c>
      <c r="C34" s="1603" t="s">
        <v>1762</v>
      </c>
      <c r="D34" s="1603"/>
      <c r="E34" s="1603"/>
      <c r="F34" s="1603"/>
      <c r="G34" s="1603"/>
      <c r="H34" s="392"/>
      <c r="I34" s="392"/>
      <c r="J34" s="392"/>
      <c r="K34" s="386"/>
      <c r="L34" s="386"/>
    </row>
    <row r="35" spans="1:12" ht="18" customHeight="1" x14ac:dyDescent="0.25">
      <c r="A35" s="386"/>
      <c r="B35" s="407" t="s">
        <v>305</v>
      </c>
      <c r="C35" s="1603" t="s">
        <v>1760</v>
      </c>
      <c r="D35" s="1603"/>
      <c r="E35" s="1603"/>
      <c r="F35" s="1603"/>
      <c r="G35" s="1603"/>
      <c r="H35" s="392"/>
      <c r="I35" s="392"/>
      <c r="J35" s="392"/>
      <c r="K35" s="386"/>
      <c r="L35" s="386"/>
    </row>
    <row r="36" spans="1:12" ht="18" customHeight="1" x14ac:dyDescent="0.25">
      <c r="A36" s="386"/>
      <c r="B36" s="407" t="s">
        <v>306</v>
      </c>
      <c r="C36" s="1603" t="s">
        <v>1763</v>
      </c>
      <c r="D36" s="1603"/>
      <c r="E36" s="1603"/>
      <c r="F36" s="1603"/>
      <c r="G36" s="1603"/>
      <c r="H36" s="392"/>
      <c r="I36" s="392"/>
      <c r="J36" s="392"/>
      <c r="K36" s="386"/>
      <c r="L36" s="386"/>
    </row>
    <row r="37" spans="1:12" ht="18" customHeight="1" x14ac:dyDescent="0.25">
      <c r="A37" s="386"/>
      <c r="B37" s="407" t="s">
        <v>307</v>
      </c>
      <c r="C37" s="1603" t="s">
        <v>1764</v>
      </c>
      <c r="D37" s="1603"/>
      <c r="E37" s="1603"/>
      <c r="F37" s="1603"/>
      <c r="G37" s="1603"/>
      <c r="H37" s="392"/>
      <c r="I37" s="392"/>
      <c r="J37" s="399"/>
      <c r="K37" s="386"/>
      <c r="L37" s="386"/>
    </row>
    <row r="38" spans="1:12" ht="18" customHeight="1" x14ac:dyDescent="0.25">
      <c r="A38" s="386"/>
      <c r="B38" s="407" t="s">
        <v>308</v>
      </c>
      <c r="C38" s="1396" t="s">
        <v>1765</v>
      </c>
      <c r="D38" s="1603"/>
      <c r="E38" s="1603"/>
      <c r="F38" s="1603"/>
      <c r="G38" s="1603"/>
      <c r="H38" s="392"/>
      <c r="I38" s="392"/>
      <c r="J38" s="392"/>
      <c r="K38" s="386"/>
      <c r="L38" s="386"/>
    </row>
    <row r="39" spans="1:12" ht="18" customHeight="1" x14ac:dyDescent="0.25">
      <c r="A39" s="386"/>
      <c r="B39" s="407" t="s">
        <v>309</v>
      </c>
      <c r="C39" s="1603" t="s">
        <v>1766</v>
      </c>
      <c r="D39" s="1603"/>
      <c r="E39" s="1603"/>
      <c r="F39" s="1603"/>
      <c r="G39" s="1603"/>
      <c r="H39" s="392"/>
      <c r="I39" s="392"/>
      <c r="J39" s="392"/>
      <c r="K39" s="386"/>
      <c r="L39" s="386"/>
    </row>
    <row r="40" spans="1:12" x14ac:dyDescent="0.25">
      <c r="A40" s="386"/>
      <c r="B40" s="1592"/>
      <c r="C40" s="1592"/>
      <c r="D40" s="1592"/>
      <c r="E40" s="399"/>
      <c r="F40" s="409"/>
      <c r="G40" s="409"/>
      <c r="H40" s="392"/>
      <c r="I40" s="392"/>
      <c r="J40" s="392"/>
      <c r="K40" s="386"/>
      <c r="L40" s="386"/>
    </row>
    <row r="41" spans="1:12" x14ac:dyDescent="0.25">
      <c r="A41" s="386"/>
      <c r="B41" s="1579" t="s">
        <v>310</v>
      </c>
      <c r="C41" s="1579"/>
      <c r="D41" s="1579"/>
      <c r="E41" s="1579"/>
      <c r="F41" s="1579"/>
      <c r="G41" s="1579"/>
      <c r="H41" s="392"/>
      <c r="I41" s="392"/>
      <c r="J41" s="392"/>
      <c r="K41" s="386"/>
      <c r="L41" s="386"/>
    </row>
    <row r="42" spans="1:12" x14ac:dyDescent="0.25">
      <c r="A42" s="386"/>
      <c r="B42" s="408"/>
      <c r="C42" s="408"/>
      <c r="D42" s="408"/>
      <c r="E42" s="399"/>
      <c r="F42" s="399"/>
      <c r="G42" s="399"/>
      <c r="H42" s="392"/>
      <c r="I42" s="392"/>
      <c r="J42" s="392"/>
      <c r="K42" s="386"/>
      <c r="L42" s="386"/>
    </row>
    <row r="43" spans="1:12" ht="31.5" x14ac:dyDescent="0.25">
      <c r="A43" s="386"/>
      <c r="B43" s="407" t="s">
        <v>311</v>
      </c>
      <c r="C43" s="1603"/>
      <c r="D43" s="1603"/>
      <c r="E43" s="1603"/>
      <c r="F43" s="1603"/>
      <c r="G43" s="1603"/>
      <c r="H43" s="392"/>
      <c r="I43" s="392"/>
      <c r="J43" s="392"/>
      <c r="K43" s="386"/>
      <c r="L43" s="386"/>
    </row>
    <row r="44" spans="1:12" ht="36" customHeight="1" x14ac:dyDescent="0.25">
      <c r="A44" s="386"/>
      <c r="B44" s="407" t="s">
        <v>312</v>
      </c>
      <c r="C44" s="1605"/>
      <c r="D44" s="1605"/>
      <c r="E44" s="1605"/>
      <c r="F44" s="1605"/>
      <c r="G44" s="1605"/>
      <c r="H44" s="392"/>
      <c r="I44" s="392"/>
      <c r="J44" s="392"/>
      <c r="K44" s="386"/>
      <c r="L44" s="386"/>
    </row>
    <row r="45" spans="1:12" ht="21" customHeight="1" x14ac:dyDescent="0.25">
      <c r="A45" s="386"/>
      <c r="B45" s="407" t="s">
        <v>313</v>
      </c>
      <c r="C45" s="1603"/>
      <c r="D45" s="1603"/>
      <c r="E45" s="1603"/>
      <c r="F45" s="1603"/>
      <c r="G45" s="1603"/>
      <c r="H45" s="392"/>
      <c r="I45" s="392"/>
      <c r="J45" s="392"/>
      <c r="K45" s="386"/>
      <c r="L45" s="386"/>
    </row>
    <row r="46" spans="1:12" x14ac:dyDescent="0.25">
      <c r="A46" s="386"/>
      <c r="B46" s="406"/>
      <c r="C46" s="405"/>
      <c r="D46" s="404"/>
      <c r="E46" s="399"/>
      <c r="F46" s="398"/>
      <c r="G46" s="398"/>
      <c r="H46" s="392"/>
      <c r="I46" s="392"/>
      <c r="J46" s="392"/>
      <c r="K46" s="386"/>
      <c r="L46" s="386"/>
    </row>
    <row r="47" spans="1:12" x14ac:dyDescent="0.25">
      <c r="A47" s="386"/>
      <c r="B47" s="1589" t="s">
        <v>314</v>
      </c>
      <c r="C47" s="1589"/>
      <c r="D47" s="1589"/>
      <c r="E47" s="1589"/>
      <c r="F47" s="1589"/>
      <c r="G47" s="1589"/>
      <c r="H47" s="392"/>
      <c r="I47" s="392"/>
      <c r="J47" s="392"/>
      <c r="K47" s="386"/>
      <c r="L47" s="386"/>
    </row>
    <row r="48" spans="1:12" x14ac:dyDescent="0.25">
      <c r="A48" s="386"/>
      <c r="B48" s="403"/>
      <c r="C48" s="403"/>
      <c r="D48" s="403"/>
      <c r="E48" s="399"/>
      <c r="F48" s="398"/>
      <c r="G48" s="402"/>
      <c r="H48" s="392"/>
      <c r="I48" s="392"/>
      <c r="J48" s="392"/>
      <c r="K48" s="386"/>
      <c r="L48" s="386"/>
    </row>
    <row r="49" spans="1:12" ht="31.5" x14ac:dyDescent="0.25">
      <c r="A49" s="386"/>
      <c r="B49" s="401" t="s">
        <v>315</v>
      </c>
      <c r="C49" s="1622" t="s">
        <v>1767</v>
      </c>
      <c r="D49" s="1622"/>
      <c r="E49" s="1622"/>
      <c r="F49" s="1622"/>
      <c r="G49" s="1622"/>
      <c r="H49" s="386"/>
      <c r="I49" s="386"/>
      <c r="J49" s="386"/>
      <c r="K49" s="386"/>
      <c r="L49" s="386"/>
    </row>
    <row r="50" spans="1:12" ht="31.5" x14ac:dyDescent="0.25">
      <c r="A50" s="386"/>
      <c r="B50" s="400" t="s">
        <v>316</v>
      </c>
      <c r="C50" s="1623" t="s">
        <v>1768</v>
      </c>
      <c r="D50" s="1623"/>
      <c r="E50" s="1623"/>
      <c r="F50" s="1623"/>
      <c r="G50" s="1623"/>
      <c r="H50" s="386"/>
      <c r="I50" s="386"/>
      <c r="J50" s="386"/>
      <c r="K50" s="386"/>
      <c r="L50" s="386"/>
    </row>
    <row r="51" spans="1:12" x14ac:dyDescent="0.25">
      <c r="A51" s="386"/>
      <c r="B51" s="400" t="s">
        <v>317</v>
      </c>
      <c r="C51" s="1622" t="s">
        <v>1768</v>
      </c>
      <c r="D51" s="1622"/>
      <c r="E51" s="1622"/>
      <c r="F51" s="1622"/>
      <c r="G51" s="1622"/>
      <c r="H51" s="386"/>
      <c r="I51" s="386"/>
      <c r="J51" s="386"/>
      <c r="K51" s="386"/>
      <c r="L51" s="386"/>
    </row>
    <row r="52" spans="1:12" ht="31.5" x14ac:dyDescent="0.25">
      <c r="A52" s="386"/>
      <c r="B52" s="400" t="s">
        <v>318</v>
      </c>
      <c r="C52" s="1622" t="s">
        <v>1769</v>
      </c>
      <c r="D52" s="1622"/>
      <c r="E52" s="1622"/>
      <c r="F52" s="1622"/>
      <c r="G52" s="1622"/>
      <c r="H52" s="386"/>
      <c r="I52" s="386"/>
      <c r="J52" s="386"/>
      <c r="K52" s="386"/>
      <c r="L52" s="386"/>
    </row>
    <row r="53" spans="1:12" x14ac:dyDescent="0.25">
      <c r="A53" s="386"/>
      <c r="B53" s="399"/>
      <c r="C53" s="399"/>
      <c r="D53" s="399"/>
      <c r="E53" s="399"/>
      <c r="F53" s="398"/>
      <c r="G53" s="398"/>
      <c r="H53" s="386"/>
      <c r="I53" s="386"/>
      <c r="J53" s="386"/>
      <c r="K53" s="386"/>
      <c r="L53" s="386"/>
    </row>
    <row r="54" spans="1:12" x14ac:dyDescent="0.25">
      <c r="A54" s="386"/>
      <c r="B54" s="386"/>
      <c r="C54" s="386"/>
      <c r="D54" s="386"/>
      <c r="E54" s="386"/>
      <c r="F54" s="386"/>
      <c r="G54" s="386"/>
      <c r="H54" s="386"/>
      <c r="I54" s="386"/>
      <c r="J54" s="386"/>
      <c r="K54" s="386"/>
      <c r="L54" s="386"/>
    </row>
    <row r="55" spans="1:12" x14ac:dyDescent="0.25">
      <c r="A55" s="386"/>
      <c r="B55" s="386"/>
      <c r="C55" s="386"/>
      <c r="D55" s="386"/>
      <c r="E55" s="386"/>
      <c r="F55" s="386"/>
      <c r="G55" s="386"/>
      <c r="H55" s="386"/>
      <c r="I55" s="386"/>
      <c r="J55" s="386"/>
      <c r="K55" s="386"/>
      <c r="L55" s="386"/>
    </row>
    <row r="56" spans="1:12" x14ac:dyDescent="0.25">
      <c r="A56" s="386"/>
      <c r="B56" s="386"/>
      <c r="C56" s="386"/>
      <c r="D56" s="386"/>
      <c r="E56" s="386"/>
      <c r="F56" s="386"/>
      <c r="G56" s="386"/>
      <c r="H56" s="386"/>
      <c r="I56" s="386"/>
      <c r="J56" s="386"/>
      <c r="K56" s="386"/>
      <c r="L56" s="386"/>
    </row>
    <row r="57" spans="1:12" x14ac:dyDescent="0.25">
      <c r="A57" s="386"/>
      <c r="B57" s="386"/>
      <c r="C57" s="386"/>
      <c r="D57" s="386"/>
      <c r="E57" s="386"/>
      <c r="F57" s="386"/>
      <c r="G57" s="386"/>
      <c r="H57" s="386"/>
      <c r="I57" s="386"/>
      <c r="J57" s="386"/>
      <c r="K57" s="386"/>
      <c r="L57" s="386"/>
    </row>
    <row r="58" spans="1:12" x14ac:dyDescent="0.25">
      <c r="A58" s="386"/>
      <c r="B58" s="386"/>
      <c r="C58" s="386"/>
      <c r="D58" s="386"/>
      <c r="E58" s="386"/>
      <c r="F58" s="386"/>
      <c r="G58" s="386"/>
      <c r="H58" s="386"/>
      <c r="I58" s="386"/>
      <c r="J58" s="386"/>
      <c r="K58" s="386"/>
      <c r="L58" s="386"/>
    </row>
    <row r="59" spans="1:12" x14ac:dyDescent="0.25">
      <c r="A59" s="386"/>
      <c r="B59" s="386"/>
      <c r="C59" s="386"/>
      <c r="D59" s="386"/>
      <c r="E59" s="386"/>
      <c r="F59" s="386"/>
      <c r="G59" s="386"/>
      <c r="H59" s="386"/>
      <c r="I59" s="386"/>
      <c r="J59" s="386"/>
      <c r="K59" s="386"/>
      <c r="L59" s="386"/>
    </row>
    <row r="60" spans="1:12" x14ac:dyDescent="0.25">
      <c r="A60" s="386"/>
      <c r="B60" s="386"/>
      <c r="C60" s="386"/>
      <c r="D60" s="386"/>
      <c r="E60" s="386"/>
      <c r="F60" s="386"/>
      <c r="G60" s="386"/>
      <c r="H60" s="386"/>
      <c r="I60" s="386"/>
      <c r="J60" s="386"/>
      <c r="K60" s="386"/>
      <c r="L60" s="386"/>
    </row>
    <row r="61" spans="1:12" x14ac:dyDescent="0.25">
      <c r="A61" s="386"/>
      <c r="B61" s="386"/>
      <c r="C61" s="386"/>
      <c r="D61" s="386"/>
      <c r="E61" s="386"/>
      <c r="F61" s="386"/>
      <c r="G61" s="386"/>
      <c r="H61" s="386"/>
      <c r="I61" s="386"/>
      <c r="J61" s="386"/>
      <c r="K61" s="386"/>
      <c r="L61" s="386"/>
    </row>
    <row r="62" spans="1:12" x14ac:dyDescent="0.25">
      <c r="A62" s="386"/>
      <c r="B62" s="386"/>
      <c r="C62" s="386"/>
      <c r="D62" s="386"/>
      <c r="E62" s="386"/>
      <c r="F62" s="386"/>
      <c r="G62" s="386"/>
      <c r="H62" s="386"/>
      <c r="I62" s="386"/>
      <c r="J62" s="386"/>
      <c r="K62" s="386"/>
      <c r="L62" s="386"/>
    </row>
    <row r="63" spans="1:12" x14ac:dyDescent="0.25">
      <c r="A63" s="386"/>
      <c r="B63" s="386"/>
      <c r="C63" s="386"/>
      <c r="D63" s="386"/>
      <c r="E63" s="386"/>
      <c r="F63" s="386"/>
      <c r="G63" s="386"/>
      <c r="H63" s="386"/>
      <c r="I63" s="386"/>
      <c r="J63" s="386"/>
      <c r="K63" s="386"/>
      <c r="L63" s="386"/>
    </row>
    <row r="64" spans="1:12" x14ac:dyDescent="0.25">
      <c r="A64" s="386"/>
      <c r="B64" s="386"/>
      <c r="C64" s="386"/>
      <c r="D64" s="386"/>
      <c r="E64" s="386"/>
      <c r="F64" s="386"/>
      <c r="G64" s="386"/>
      <c r="H64" s="386"/>
      <c r="I64" s="386"/>
      <c r="J64" s="386"/>
      <c r="K64" s="386"/>
      <c r="L64" s="386"/>
    </row>
    <row r="65" spans="1:12" x14ac:dyDescent="0.25">
      <c r="A65" s="386"/>
      <c r="B65" s="386"/>
      <c r="C65" s="386"/>
      <c r="D65" s="386"/>
      <c r="E65" s="386"/>
      <c r="F65" s="386"/>
      <c r="G65" s="386"/>
      <c r="H65" s="386"/>
      <c r="I65" s="386"/>
      <c r="J65" s="386"/>
      <c r="K65" s="386"/>
      <c r="L65" s="386"/>
    </row>
    <row r="66" spans="1:12" x14ac:dyDescent="0.25">
      <c r="A66" s="386"/>
      <c r="B66" s="386"/>
      <c r="C66" s="386"/>
      <c r="D66" s="386"/>
      <c r="E66" s="386"/>
      <c r="F66" s="386"/>
      <c r="G66" s="386"/>
      <c r="H66" s="386"/>
      <c r="I66" s="386"/>
      <c r="J66" s="386"/>
      <c r="K66" s="386"/>
      <c r="L66" s="386"/>
    </row>
    <row r="67" spans="1:12" x14ac:dyDescent="0.25">
      <c r="A67" s="386"/>
      <c r="B67" s="386"/>
      <c r="C67" s="386"/>
      <c r="D67" s="386"/>
      <c r="E67" s="386"/>
      <c r="F67" s="386"/>
      <c r="G67" s="386"/>
      <c r="H67" s="386"/>
      <c r="I67" s="386"/>
      <c r="J67" s="386"/>
      <c r="K67" s="386"/>
      <c r="L67" s="386"/>
    </row>
    <row r="68" spans="1:12" x14ac:dyDescent="0.25">
      <c r="A68" s="386"/>
      <c r="B68" s="386"/>
      <c r="C68" s="386"/>
      <c r="D68" s="386"/>
      <c r="E68" s="386"/>
      <c r="F68" s="386"/>
      <c r="G68" s="386"/>
      <c r="H68" s="386"/>
      <c r="I68" s="386"/>
      <c r="J68" s="386"/>
      <c r="K68" s="386"/>
      <c r="L68" s="386"/>
    </row>
    <row r="69" spans="1:12" x14ac:dyDescent="0.25">
      <c r="A69" s="386"/>
      <c r="B69" s="386"/>
      <c r="C69" s="386"/>
      <c r="D69" s="386"/>
      <c r="E69" s="386"/>
      <c r="F69" s="386"/>
      <c r="G69" s="386"/>
      <c r="H69" s="386"/>
      <c r="I69" s="386"/>
      <c r="J69" s="386"/>
      <c r="K69" s="386"/>
      <c r="L69" s="386"/>
    </row>
    <row r="70" spans="1:12" x14ac:dyDescent="0.25">
      <c r="A70" s="386"/>
      <c r="B70" s="386"/>
      <c r="C70" s="386"/>
      <c r="D70" s="386"/>
      <c r="E70" s="386"/>
      <c r="F70" s="386"/>
      <c r="G70" s="386"/>
      <c r="H70" s="386"/>
      <c r="I70" s="386"/>
      <c r="J70" s="386"/>
      <c r="K70" s="386"/>
      <c r="L70" s="386"/>
    </row>
    <row r="71" spans="1:12" x14ac:dyDescent="0.25">
      <c r="A71" s="386"/>
      <c r="B71" s="386"/>
      <c r="C71" s="386"/>
      <c r="D71" s="386"/>
      <c r="E71" s="386"/>
      <c r="F71" s="386"/>
      <c r="G71" s="386"/>
      <c r="H71" s="386"/>
      <c r="I71" s="386"/>
      <c r="J71" s="386"/>
      <c r="K71" s="386"/>
      <c r="L71" s="386"/>
    </row>
    <row r="72" spans="1:12" x14ac:dyDescent="0.25">
      <c r="A72" s="386"/>
      <c r="B72" s="386"/>
      <c r="C72" s="386"/>
      <c r="D72" s="386"/>
      <c r="E72" s="386"/>
      <c r="F72" s="386"/>
      <c r="G72" s="386"/>
      <c r="H72" s="386"/>
      <c r="I72" s="386"/>
      <c r="J72" s="386"/>
      <c r="K72" s="386"/>
      <c r="L72" s="386"/>
    </row>
    <row r="73" spans="1:12" x14ac:dyDescent="0.25">
      <c r="A73" s="386"/>
      <c r="B73" s="386"/>
      <c r="C73" s="386"/>
      <c r="D73" s="386"/>
      <c r="E73" s="386"/>
      <c r="F73" s="386"/>
      <c r="G73" s="386"/>
      <c r="H73" s="386"/>
      <c r="I73" s="386"/>
      <c r="J73" s="386"/>
      <c r="K73" s="386"/>
      <c r="L73" s="386"/>
    </row>
    <row r="74" spans="1:12" x14ac:dyDescent="0.25">
      <c r="A74" s="386"/>
      <c r="B74" s="386"/>
      <c r="C74" s="386"/>
      <c r="D74" s="386"/>
      <c r="E74" s="386"/>
      <c r="F74" s="386"/>
      <c r="G74" s="386"/>
      <c r="H74" s="386"/>
      <c r="I74" s="386"/>
      <c r="J74" s="386"/>
      <c r="K74" s="386"/>
      <c r="L74" s="386"/>
    </row>
    <row r="75" spans="1:12" x14ac:dyDescent="0.25">
      <c r="A75" s="386"/>
      <c r="B75" s="386"/>
      <c r="C75" s="386"/>
      <c r="D75" s="386"/>
      <c r="E75" s="386"/>
      <c r="F75" s="386"/>
      <c r="G75" s="386"/>
      <c r="H75" s="386"/>
      <c r="I75" s="386"/>
      <c r="J75" s="386"/>
      <c r="K75" s="386"/>
      <c r="L75" s="386"/>
    </row>
    <row r="76" spans="1:12" x14ac:dyDescent="0.25">
      <c r="A76" s="386"/>
      <c r="B76" s="386"/>
      <c r="C76" s="386"/>
      <c r="D76" s="386"/>
      <c r="E76" s="386"/>
      <c r="F76" s="386"/>
      <c r="G76" s="386"/>
      <c r="H76" s="386"/>
      <c r="I76" s="386"/>
      <c r="J76" s="386"/>
      <c r="K76" s="386"/>
      <c r="L76" s="386"/>
    </row>
    <row r="77" spans="1:12" x14ac:dyDescent="0.25">
      <c r="A77" s="386"/>
      <c r="B77" s="386"/>
      <c r="C77" s="386"/>
      <c r="D77" s="386"/>
      <c r="E77" s="386"/>
      <c r="F77" s="386"/>
      <c r="G77" s="386"/>
      <c r="H77" s="386"/>
      <c r="I77" s="386"/>
      <c r="J77" s="386"/>
      <c r="K77" s="386"/>
      <c r="L77" s="386"/>
    </row>
    <row r="78" spans="1:12" x14ac:dyDescent="0.25">
      <c r="A78" s="386"/>
      <c r="B78" s="386"/>
      <c r="C78" s="386"/>
      <c r="D78" s="386"/>
      <c r="E78" s="386"/>
      <c r="F78" s="386"/>
      <c r="G78" s="386"/>
      <c r="H78" s="386"/>
      <c r="I78" s="386"/>
      <c r="J78" s="386"/>
      <c r="K78" s="386"/>
      <c r="L78" s="386"/>
    </row>
    <row r="79" spans="1:12" x14ac:dyDescent="0.25">
      <c r="A79" s="386"/>
      <c r="B79" s="386"/>
      <c r="C79" s="386"/>
      <c r="D79" s="386"/>
      <c r="E79" s="386"/>
      <c r="F79" s="386"/>
      <c r="G79" s="386"/>
      <c r="H79" s="386"/>
      <c r="I79" s="386"/>
      <c r="J79" s="386"/>
      <c r="K79" s="386"/>
      <c r="L79" s="386"/>
    </row>
    <row r="80" spans="1:12" x14ac:dyDescent="0.25">
      <c r="A80" s="386"/>
      <c r="B80" s="386"/>
      <c r="C80" s="386"/>
      <c r="D80" s="386"/>
      <c r="E80" s="386"/>
      <c r="F80" s="386"/>
      <c r="G80" s="386"/>
      <c r="H80" s="386"/>
      <c r="I80" s="386"/>
      <c r="J80" s="386"/>
      <c r="K80" s="386"/>
      <c r="L80" s="386"/>
    </row>
    <row r="81" spans="1:12" x14ac:dyDescent="0.25">
      <c r="A81" s="386"/>
      <c r="B81" s="386"/>
      <c r="C81" s="386"/>
      <c r="D81" s="386"/>
      <c r="E81" s="386"/>
      <c r="F81" s="386"/>
      <c r="G81" s="386"/>
      <c r="H81" s="386"/>
      <c r="I81" s="386"/>
      <c r="J81" s="386"/>
      <c r="K81" s="386"/>
      <c r="L81" s="386"/>
    </row>
    <row r="82" spans="1:12" x14ac:dyDescent="0.25">
      <c r="A82" s="386"/>
      <c r="B82" s="386"/>
      <c r="C82" s="386"/>
      <c r="D82" s="386"/>
      <c r="E82" s="386"/>
      <c r="F82" s="386"/>
      <c r="G82" s="386"/>
      <c r="H82" s="386"/>
      <c r="I82" s="386"/>
      <c r="J82" s="386"/>
      <c r="K82" s="386"/>
      <c r="L82" s="386"/>
    </row>
    <row r="83" spans="1:12" x14ac:dyDescent="0.25">
      <c r="A83" s="386"/>
      <c r="B83" s="386"/>
      <c r="C83" s="386"/>
      <c r="D83" s="386"/>
      <c r="E83" s="386"/>
      <c r="F83" s="386"/>
      <c r="G83" s="386"/>
      <c r="H83" s="386"/>
      <c r="I83" s="386"/>
      <c r="J83" s="386"/>
      <c r="K83" s="386"/>
      <c r="L83" s="386"/>
    </row>
    <row r="84" spans="1:12" x14ac:dyDescent="0.25">
      <c r="A84" s="386"/>
      <c r="B84" s="386"/>
      <c r="C84" s="386"/>
      <c r="D84" s="386"/>
      <c r="E84" s="386"/>
      <c r="F84" s="386"/>
      <c r="G84" s="386"/>
      <c r="H84" s="386"/>
      <c r="I84" s="386"/>
      <c r="J84" s="386"/>
      <c r="K84" s="386"/>
      <c r="L84" s="386"/>
    </row>
    <row r="85" spans="1:12" x14ac:dyDescent="0.25">
      <c r="A85" s="386"/>
      <c r="B85" s="386"/>
      <c r="C85" s="386"/>
      <c r="D85" s="386"/>
      <c r="E85" s="386"/>
      <c r="F85" s="386"/>
      <c r="G85" s="386"/>
      <c r="H85" s="386"/>
      <c r="I85" s="386"/>
      <c r="J85" s="386"/>
      <c r="K85" s="386"/>
      <c r="L85" s="386"/>
    </row>
    <row r="86" spans="1:12" x14ac:dyDescent="0.25">
      <c r="A86" s="386"/>
      <c r="B86" s="386"/>
      <c r="C86" s="386"/>
      <c r="D86" s="386"/>
      <c r="E86" s="386"/>
      <c r="F86" s="386"/>
      <c r="G86" s="386"/>
      <c r="H86" s="386"/>
      <c r="I86" s="386"/>
      <c r="J86" s="386"/>
      <c r="K86" s="386"/>
      <c r="L86" s="386"/>
    </row>
    <row r="87" spans="1:12" x14ac:dyDescent="0.25">
      <c r="A87" s="386"/>
      <c r="B87" s="386"/>
      <c r="C87" s="386"/>
      <c r="D87" s="386"/>
      <c r="E87" s="386"/>
      <c r="F87" s="386"/>
      <c r="G87" s="386"/>
      <c r="H87" s="386"/>
      <c r="I87" s="386"/>
      <c r="J87" s="386"/>
      <c r="K87" s="386"/>
      <c r="L87" s="386"/>
    </row>
    <row r="88" spans="1:12" x14ac:dyDescent="0.25">
      <c r="A88" s="386"/>
      <c r="B88" s="386"/>
      <c r="C88" s="386"/>
      <c r="D88" s="386"/>
      <c r="E88" s="386"/>
      <c r="F88" s="386"/>
      <c r="G88" s="386"/>
      <c r="H88" s="386"/>
      <c r="I88" s="386"/>
      <c r="J88" s="386"/>
      <c r="K88" s="386"/>
      <c r="L88" s="386"/>
    </row>
    <row r="89" spans="1:12" x14ac:dyDescent="0.25">
      <c r="A89" s="386"/>
      <c r="B89" s="386"/>
      <c r="C89" s="386"/>
      <c r="D89" s="386"/>
      <c r="E89" s="386"/>
      <c r="F89" s="386"/>
      <c r="G89" s="386"/>
      <c r="H89" s="386"/>
      <c r="I89" s="386"/>
      <c r="J89" s="386"/>
      <c r="K89" s="386"/>
      <c r="L89" s="386"/>
    </row>
    <row r="90" spans="1:12" x14ac:dyDescent="0.25">
      <c r="A90" s="386"/>
      <c r="B90" s="386"/>
      <c r="C90" s="386"/>
      <c r="D90" s="386"/>
      <c r="E90" s="386"/>
      <c r="F90" s="386"/>
      <c r="G90" s="386"/>
      <c r="H90" s="386"/>
      <c r="I90" s="386"/>
      <c r="J90" s="386"/>
      <c r="K90" s="386"/>
      <c r="L90" s="386"/>
    </row>
    <row r="91" spans="1:12" x14ac:dyDescent="0.25">
      <c r="A91" s="386"/>
      <c r="B91" s="386"/>
      <c r="C91" s="386"/>
      <c r="D91" s="386"/>
      <c r="E91" s="386"/>
      <c r="F91" s="386"/>
      <c r="G91" s="386"/>
      <c r="H91" s="386"/>
      <c r="I91" s="386"/>
      <c r="J91" s="386"/>
      <c r="K91" s="386"/>
      <c r="L91" s="386"/>
    </row>
    <row r="92" spans="1:12" x14ac:dyDescent="0.25">
      <c r="A92" s="386"/>
      <c r="B92" s="386"/>
      <c r="C92" s="386"/>
      <c r="D92" s="386"/>
      <c r="E92" s="386"/>
      <c r="F92" s="386"/>
      <c r="G92" s="386"/>
      <c r="H92" s="386"/>
      <c r="I92" s="386"/>
      <c r="J92" s="386"/>
      <c r="K92" s="386"/>
      <c r="L92" s="386"/>
    </row>
    <row r="93" spans="1:12" x14ac:dyDescent="0.25">
      <c r="A93" s="386"/>
      <c r="B93" s="386"/>
      <c r="C93" s="386"/>
      <c r="D93" s="386"/>
      <c r="E93" s="386"/>
      <c r="F93" s="386"/>
      <c r="G93" s="386"/>
      <c r="H93" s="386"/>
      <c r="I93" s="386"/>
      <c r="J93" s="386"/>
      <c r="K93" s="386"/>
      <c r="L93" s="386"/>
    </row>
    <row r="94" spans="1:12" x14ac:dyDescent="0.25">
      <c r="A94" s="386"/>
      <c r="B94" s="386"/>
      <c r="C94" s="386"/>
      <c r="D94" s="386"/>
      <c r="E94" s="386"/>
      <c r="F94" s="386"/>
      <c r="G94" s="386"/>
      <c r="H94" s="386"/>
      <c r="I94" s="386"/>
      <c r="J94" s="386"/>
      <c r="K94" s="386"/>
      <c r="L94" s="386"/>
    </row>
    <row r="95" spans="1:12" x14ac:dyDescent="0.25">
      <c r="A95" s="386"/>
      <c r="B95" s="386"/>
      <c r="C95" s="386"/>
      <c r="D95" s="386"/>
      <c r="E95" s="386"/>
      <c r="F95" s="386"/>
      <c r="G95" s="386"/>
      <c r="H95" s="386"/>
      <c r="I95" s="386"/>
      <c r="J95" s="386"/>
      <c r="K95" s="386"/>
      <c r="L95" s="386"/>
    </row>
    <row r="96" spans="1:12" x14ac:dyDescent="0.25">
      <c r="A96" s="386"/>
      <c r="B96" s="386"/>
      <c r="C96" s="386"/>
      <c r="D96" s="386"/>
      <c r="E96" s="386"/>
      <c r="F96" s="386"/>
      <c r="G96" s="386"/>
      <c r="H96" s="386"/>
      <c r="I96" s="386"/>
      <c r="J96" s="386"/>
      <c r="K96" s="386"/>
      <c r="L96" s="386"/>
    </row>
    <row r="97" spans="1:12" x14ac:dyDescent="0.25">
      <c r="A97" s="386"/>
      <c r="B97" s="386"/>
      <c r="C97" s="386"/>
      <c r="D97" s="386"/>
      <c r="E97" s="386"/>
      <c r="F97" s="386"/>
      <c r="G97" s="386"/>
      <c r="H97" s="386"/>
      <c r="I97" s="386"/>
      <c r="J97" s="386"/>
      <c r="K97" s="386"/>
      <c r="L97" s="386"/>
    </row>
    <row r="98" spans="1:12" x14ac:dyDescent="0.25">
      <c r="A98" s="386"/>
      <c r="B98" s="386"/>
      <c r="C98" s="386"/>
      <c r="D98" s="386"/>
      <c r="E98" s="386"/>
      <c r="F98" s="386"/>
      <c r="G98" s="386"/>
      <c r="H98" s="386"/>
      <c r="I98" s="386"/>
      <c r="J98" s="386"/>
      <c r="K98" s="386"/>
      <c r="L98" s="386"/>
    </row>
    <row r="99" spans="1:12" x14ac:dyDescent="0.25">
      <c r="A99" s="386"/>
      <c r="B99" s="386"/>
      <c r="C99" s="386"/>
      <c r="D99" s="386"/>
      <c r="E99" s="386"/>
      <c r="F99" s="386"/>
      <c r="G99" s="386"/>
      <c r="H99" s="386"/>
      <c r="I99" s="386"/>
      <c r="J99" s="386"/>
      <c r="K99" s="386"/>
      <c r="L99" s="386"/>
    </row>
    <row r="100" spans="1:12" x14ac:dyDescent="0.25">
      <c r="A100" s="386"/>
      <c r="B100" s="386"/>
      <c r="C100" s="386"/>
      <c r="D100" s="386"/>
      <c r="E100" s="386"/>
      <c r="F100" s="386"/>
      <c r="G100" s="386"/>
      <c r="H100" s="386"/>
      <c r="I100" s="386"/>
      <c r="J100" s="386"/>
      <c r="K100" s="386"/>
      <c r="L100" s="386"/>
    </row>
    <row r="101" spans="1:12" x14ac:dyDescent="0.25">
      <c r="A101" s="386"/>
      <c r="B101" s="386"/>
      <c r="C101" s="386"/>
      <c r="D101" s="386"/>
      <c r="E101" s="386"/>
      <c r="F101" s="386"/>
      <c r="G101" s="386"/>
      <c r="H101" s="386"/>
      <c r="I101" s="386"/>
      <c r="J101" s="386"/>
      <c r="K101" s="386"/>
      <c r="L101" s="386"/>
    </row>
    <row r="102" spans="1:12" x14ac:dyDescent="0.25">
      <c r="A102" s="386"/>
      <c r="B102" s="386"/>
      <c r="C102" s="386"/>
      <c r="D102" s="386"/>
      <c r="E102" s="386"/>
      <c r="F102" s="386"/>
      <c r="G102" s="386"/>
      <c r="H102" s="386"/>
      <c r="I102" s="386"/>
      <c r="J102" s="386"/>
      <c r="K102" s="386"/>
      <c r="L102" s="386"/>
    </row>
    <row r="103" spans="1:12" x14ac:dyDescent="0.25">
      <c r="A103" s="386"/>
      <c r="B103" s="386"/>
      <c r="C103" s="386"/>
      <c r="D103" s="386"/>
      <c r="E103" s="386"/>
      <c r="F103" s="386"/>
      <c r="G103" s="386"/>
      <c r="H103" s="386"/>
      <c r="I103" s="386"/>
      <c r="J103" s="386"/>
      <c r="K103" s="386"/>
      <c r="L103" s="386"/>
    </row>
    <row r="104" spans="1:12" x14ac:dyDescent="0.25">
      <c r="A104" s="386"/>
      <c r="B104" s="386"/>
      <c r="C104" s="386"/>
      <c r="D104" s="386"/>
      <c r="E104" s="386"/>
      <c r="F104" s="386"/>
      <c r="G104" s="386"/>
      <c r="H104" s="386"/>
      <c r="I104" s="386"/>
      <c r="J104" s="386"/>
      <c r="K104" s="386"/>
      <c r="L104" s="386"/>
    </row>
    <row r="105" spans="1:12" x14ac:dyDescent="0.25">
      <c r="A105" s="386"/>
      <c r="B105" s="386"/>
      <c r="C105" s="386"/>
      <c r="D105" s="386"/>
      <c r="E105" s="386"/>
      <c r="F105" s="386"/>
      <c r="G105" s="386"/>
      <c r="H105" s="386"/>
      <c r="I105" s="386"/>
      <c r="J105" s="386"/>
      <c r="K105" s="386"/>
      <c r="L105" s="386"/>
    </row>
    <row r="106" spans="1:12" x14ac:dyDescent="0.25">
      <c r="A106" s="386"/>
      <c r="B106" s="386"/>
      <c r="C106" s="386"/>
      <c r="D106" s="386"/>
      <c r="E106" s="386"/>
      <c r="F106" s="386"/>
      <c r="G106" s="386"/>
      <c r="H106" s="386"/>
      <c r="I106" s="386"/>
      <c r="J106" s="386"/>
      <c r="K106" s="386"/>
      <c r="L106" s="386"/>
    </row>
    <row r="107" spans="1:12" x14ac:dyDescent="0.25">
      <c r="A107" s="386"/>
      <c r="B107" s="386"/>
      <c r="C107" s="386"/>
      <c r="D107" s="386"/>
      <c r="E107" s="386"/>
      <c r="F107" s="386"/>
      <c r="G107" s="386"/>
      <c r="H107" s="386"/>
      <c r="I107" s="386"/>
      <c r="J107" s="386"/>
      <c r="K107" s="386"/>
      <c r="L107" s="386"/>
    </row>
    <row r="108" spans="1:12" x14ac:dyDescent="0.25">
      <c r="A108" s="386"/>
      <c r="B108" s="386"/>
      <c r="C108" s="386"/>
      <c r="D108" s="386"/>
      <c r="E108" s="386"/>
      <c r="F108" s="386"/>
      <c r="G108" s="386"/>
      <c r="H108" s="386"/>
      <c r="I108" s="386"/>
      <c r="J108" s="386"/>
      <c r="K108" s="386"/>
      <c r="L108" s="386"/>
    </row>
    <row r="109" spans="1:12" x14ac:dyDescent="0.25">
      <c r="A109" s="386"/>
      <c r="B109" s="386"/>
      <c r="C109" s="386"/>
      <c r="D109" s="386"/>
      <c r="E109" s="386"/>
      <c r="F109" s="386"/>
      <c r="G109" s="386"/>
      <c r="H109" s="386"/>
      <c r="I109" s="386"/>
      <c r="J109" s="386"/>
      <c r="K109" s="386"/>
      <c r="L109" s="386"/>
    </row>
    <row r="110" spans="1:12" x14ac:dyDescent="0.25">
      <c r="A110" s="386"/>
      <c r="B110" s="386"/>
      <c r="C110" s="386"/>
      <c r="D110" s="386"/>
      <c r="E110" s="386"/>
      <c r="F110" s="386"/>
      <c r="G110" s="386"/>
      <c r="H110" s="386"/>
      <c r="I110" s="386"/>
      <c r="J110" s="386"/>
      <c r="K110" s="386"/>
      <c r="L110" s="386"/>
    </row>
    <row r="111" spans="1:12" x14ac:dyDescent="0.25">
      <c r="A111" s="386"/>
      <c r="B111" s="386"/>
      <c r="C111" s="386"/>
      <c r="D111" s="386"/>
      <c r="E111" s="386"/>
      <c r="F111" s="386"/>
      <c r="G111" s="386"/>
      <c r="H111" s="386"/>
      <c r="I111" s="386"/>
      <c r="J111" s="386"/>
      <c r="K111" s="386"/>
      <c r="L111" s="386"/>
    </row>
    <row r="112" spans="1:12" ht="15.75" hidden="1" customHeight="1" x14ac:dyDescent="0.3">
      <c r="A112" s="392"/>
      <c r="B112" s="1675" t="s">
        <v>271</v>
      </c>
      <c r="C112" s="1675"/>
      <c r="D112" s="1675"/>
      <c r="E112" s="1675"/>
      <c r="F112" s="1675"/>
      <c r="G112" s="392"/>
      <c r="H112" s="392"/>
      <c r="I112" s="392"/>
      <c r="J112" s="392"/>
      <c r="K112" s="392"/>
      <c r="L112" s="392"/>
    </row>
    <row r="113" spans="1:12" ht="31.5" hidden="1" customHeight="1" x14ac:dyDescent="0.3">
      <c r="A113" s="396" t="s">
        <v>321</v>
      </c>
      <c r="B113" s="396" t="s">
        <v>272</v>
      </c>
      <c r="C113" s="396" t="s">
        <v>273</v>
      </c>
      <c r="D113" s="396" t="s">
        <v>274</v>
      </c>
      <c r="E113" s="397" t="s">
        <v>322</v>
      </c>
      <c r="F113" s="397" t="s">
        <v>276</v>
      </c>
      <c r="G113" s="396" t="s">
        <v>283</v>
      </c>
      <c r="H113" s="396" t="s">
        <v>286</v>
      </c>
      <c r="I113" s="396" t="s">
        <v>323</v>
      </c>
      <c r="J113" s="396" t="s">
        <v>301</v>
      </c>
      <c r="K113" s="395"/>
      <c r="L113" s="395"/>
    </row>
    <row r="114" spans="1:12" ht="15.75" hidden="1" customHeight="1" x14ac:dyDescent="0.3">
      <c r="A114" s="393" t="s">
        <v>324</v>
      </c>
      <c r="B114" s="394" t="s">
        <v>325</v>
      </c>
      <c r="C114" s="394" t="s">
        <v>326</v>
      </c>
      <c r="D114" s="394" t="s">
        <v>87</v>
      </c>
      <c r="E114" s="394" t="s">
        <v>327</v>
      </c>
      <c r="F114" s="394" t="s">
        <v>328</v>
      </c>
      <c r="G114" s="393" t="s">
        <v>2</v>
      </c>
      <c r="H114" s="393" t="s">
        <v>329</v>
      </c>
      <c r="I114" s="393" t="s">
        <v>330</v>
      </c>
      <c r="J114" s="393" t="s">
        <v>331</v>
      </c>
      <c r="K114" s="392"/>
      <c r="L114" s="392"/>
    </row>
    <row r="115" spans="1:12" ht="15.75" hidden="1" customHeight="1" x14ac:dyDescent="0.3">
      <c r="A115" s="393" t="s">
        <v>269</v>
      </c>
      <c r="B115" s="394" t="s">
        <v>277</v>
      </c>
      <c r="C115" s="394" t="s">
        <v>332</v>
      </c>
      <c r="D115" s="394" t="s">
        <v>333</v>
      </c>
      <c r="E115" s="394" t="s">
        <v>334</v>
      </c>
      <c r="F115" s="394" t="s">
        <v>335</v>
      </c>
      <c r="G115" s="393" t="s">
        <v>0</v>
      </c>
      <c r="H115" s="393" t="s">
        <v>287</v>
      </c>
      <c r="I115" s="393" t="s">
        <v>336</v>
      </c>
      <c r="J115" s="393" t="s">
        <v>302</v>
      </c>
      <c r="K115" s="392"/>
      <c r="L115" s="392"/>
    </row>
    <row r="116" spans="1:12" ht="15.75" hidden="1" customHeight="1" x14ac:dyDescent="0.3">
      <c r="A116" s="392"/>
      <c r="B116" s="394" t="s">
        <v>25</v>
      </c>
      <c r="C116" s="394" t="s">
        <v>337</v>
      </c>
      <c r="D116" s="394" t="s">
        <v>338</v>
      </c>
      <c r="E116" s="394" t="s">
        <v>339</v>
      </c>
      <c r="F116" s="394" t="s">
        <v>340</v>
      </c>
      <c r="G116" s="393" t="s">
        <v>341</v>
      </c>
      <c r="H116" s="393" t="s">
        <v>342</v>
      </c>
      <c r="I116" s="393" t="s">
        <v>343</v>
      </c>
      <c r="J116" s="392"/>
      <c r="K116" s="392"/>
      <c r="L116" s="392"/>
    </row>
    <row r="117" spans="1:12" ht="15.75" hidden="1" customHeight="1" x14ac:dyDescent="0.3">
      <c r="A117" s="392"/>
      <c r="B117" s="394" t="s">
        <v>344</v>
      </c>
      <c r="C117" s="394" t="s">
        <v>278</v>
      </c>
      <c r="D117" s="394" t="s">
        <v>345</v>
      </c>
      <c r="E117" s="394" t="s">
        <v>88</v>
      </c>
      <c r="F117" s="394" t="s">
        <v>346</v>
      </c>
      <c r="G117" s="392"/>
      <c r="H117" s="393" t="s">
        <v>347</v>
      </c>
      <c r="I117" s="393" t="s">
        <v>348</v>
      </c>
      <c r="J117" s="392"/>
      <c r="K117" s="392"/>
      <c r="L117" s="392"/>
    </row>
    <row r="118" spans="1:12" ht="15.75" hidden="1" customHeight="1" x14ac:dyDescent="0.3">
      <c r="A118" s="392"/>
      <c r="B118" s="394" t="s">
        <v>349</v>
      </c>
      <c r="C118" s="394" t="s">
        <v>350</v>
      </c>
      <c r="D118" s="394" t="s">
        <v>351</v>
      </c>
      <c r="E118" s="394" t="s">
        <v>352</v>
      </c>
      <c r="F118" s="394" t="s">
        <v>353</v>
      </c>
      <c r="G118" s="392"/>
      <c r="H118" s="393" t="s">
        <v>354</v>
      </c>
      <c r="I118" s="393" t="s">
        <v>300</v>
      </c>
      <c r="J118" s="392"/>
      <c r="K118" s="392"/>
      <c r="L118" s="392"/>
    </row>
    <row r="119" spans="1:12" ht="15.75" hidden="1" customHeight="1" x14ac:dyDescent="0.3">
      <c r="A119" s="392"/>
      <c r="B119" s="394" t="s">
        <v>355</v>
      </c>
      <c r="C119" s="394" t="s">
        <v>356</v>
      </c>
      <c r="D119" s="394" t="s">
        <v>357</v>
      </c>
      <c r="E119" s="394" t="s">
        <v>358</v>
      </c>
      <c r="F119" s="394" t="s">
        <v>359</v>
      </c>
      <c r="G119" s="392"/>
      <c r="H119" s="392"/>
      <c r="I119" s="393" t="s">
        <v>360</v>
      </c>
      <c r="J119" s="392"/>
      <c r="K119" s="392"/>
      <c r="L119" s="392"/>
    </row>
    <row r="120" spans="1:12" ht="15.75" hidden="1" customHeight="1" x14ac:dyDescent="0.3">
      <c r="A120" s="392"/>
      <c r="B120" s="392"/>
      <c r="C120" s="394" t="s">
        <v>361</v>
      </c>
      <c r="D120" s="394" t="s">
        <v>362</v>
      </c>
      <c r="E120" s="394" t="s">
        <v>363</v>
      </c>
      <c r="F120" s="394" t="s">
        <v>364</v>
      </c>
      <c r="G120" s="392"/>
      <c r="H120" s="392"/>
      <c r="I120" s="393" t="s">
        <v>365</v>
      </c>
      <c r="J120" s="392"/>
      <c r="K120" s="392"/>
      <c r="L120" s="392"/>
    </row>
    <row r="121" spans="1:12" ht="15.75" hidden="1" customHeight="1" x14ac:dyDescent="0.3">
      <c r="A121" s="392"/>
      <c r="B121" s="392"/>
      <c r="C121" s="394" t="s">
        <v>366</v>
      </c>
      <c r="D121" s="394" t="s">
        <v>367</v>
      </c>
      <c r="E121" s="394" t="s">
        <v>368</v>
      </c>
      <c r="F121" s="394" t="s">
        <v>369</v>
      </c>
      <c r="G121" s="392"/>
      <c r="H121" s="392"/>
      <c r="I121" s="393" t="s">
        <v>370</v>
      </c>
      <c r="J121" s="392"/>
      <c r="K121" s="392"/>
      <c r="L121" s="392"/>
    </row>
    <row r="122" spans="1:12" ht="15.75" hidden="1" customHeight="1" x14ac:dyDescent="0.3">
      <c r="A122" s="392"/>
      <c r="B122" s="392"/>
      <c r="C122" s="394" t="s">
        <v>48</v>
      </c>
      <c r="D122" s="394" t="s">
        <v>99</v>
      </c>
      <c r="E122" s="394" t="s">
        <v>371</v>
      </c>
      <c r="F122" s="394" t="s">
        <v>372</v>
      </c>
      <c r="G122" s="392"/>
      <c r="H122" s="392"/>
      <c r="I122" s="392"/>
      <c r="J122" s="392"/>
      <c r="K122" s="392"/>
      <c r="L122" s="392"/>
    </row>
    <row r="123" spans="1:12" ht="15.75" hidden="1" customHeight="1" x14ac:dyDescent="0.3">
      <c r="A123" s="392"/>
      <c r="B123" s="392"/>
      <c r="C123" s="394" t="s">
        <v>373</v>
      </c>
      <c r="D123" s="394" t="s">
        <v>374</v>
      </c>
      <c r="E123" s="394" t="s">
        <v>375</v>
      </c>
      <c r="F123" s="394" t="s">
        <v>376</v>
      </c>
      <c r="G123" s="392"/>
      <c r="H123" s="392"/>
      <c r="I123" s="392"/>
      <c r="J123" s="392"/>
      <c r="K123" s="392"/>
      <c r="L123" s="392"/>
    </row>
    <row r="124" spans="1:12" ht="15.75" hidden="1" customHeight="1" x14ac:dyDescent="0.3">
      <c r="A124" s="392"/>
      <c r="B124" s="392"/>
      <c r="C124" s="394" t="s">
        <v>377</v>
      </c>
      <c r="D124" s="394" t="s">
        <v>378</v>
      </c>
      <c r="E124" s="394" t="s">
        <v>379</v>
      </c>
      <c r="F124" s="394" t="s">
        <v>380</v>
      </c>
      <c r="G124" s="392"/>
      <c r="H124" s="392"/>
      <c r="I124" s="392"/>
      <c r="J124" s="392"/>
      <c r="K124" s="392"/>
      <c r="L124" s="392"/>
    </row>
    <row r="125" spans="1:12" ht="15.75" hidden="1" customHeight="1" x14ac:dyDescent="0.3">
      <c r="A125" s="392"/>
      <c r="B125" s="392"/>
      <c r="C125" s="394" t="s">
        <v>381</v>
      </c>
      <c r="D125" s="394" t="s">
        <v>382</v>
      </c>
      <c r="E125" s="394" t="s">
        <v>383</v>
      </c>
      <c r="F125" s="394" t="s">
        <v>384</v>
      </c>
      <c r="G125" s="392"/>
      <c r="H125" s="392"/>
      <c r="I125" s="392"/>
      <c r="J125" s="392"/>
      <c r="K125" s="392"/>
      <c r="L125" s="392"/>
    </row>
    <row r="126" spans="1:12" ht="15.75" hidden="1" customHeight="1" x14ac:dyDescent="0.3">
      <c r="A126" s="386"/>
      <c r="B126" s="386"/>
      <c r="C126" s="394" t="s">
        <v>385</v>
      </c>
      <c r="D126" s="394" t="s">
        <v>386</v>
      </c>
      <c r="E126" s="394" t="s">
        <v>387</v>
      </c>
      <c r="F126" s="394" t="s">
        <v>388</v>
      </c>
      <c r="G126" s="386"/>
      <c r="H126" s="386"/>
      <c r="I126" s="386"/>
      <c r="J126" s="386"/>
      <c r="K126" s="386"/>
      <c r="L126" s="386"/>
    </row>
    <row r="127" spans="1:12" ht="15.75" hidden="1" customHeight="1" x14ac:dyDescent="0.3">
      <c r="A127" s="386"/>
      <c r="B127" s="386"/>
      <c r="C127" s="394" t="s">
        <v>389</v>
      </c>
      <c r="D127" s="394" t="s">
        <v>279</v>
      </c>
      <c r="E127" s="394" t="s">
        <v>390</v>
      </c>
      <c r="F127" s="394" t="s">
        <v>391</v>
      </c>
      <c r="G127" s="386"/>
      <c r="H127" s="386"/>
      <c r="I127" s="386"/>
      <c r="J127" s="386"/>
      <c r="K127" s="386"/>
      <c r="L127" s="386"/>
    </row>
    <row r="128" spans="1:12" ht="15.75" hidden="1" customHeight="1" x14ac:dyDescent="0.3">
      <c r="A128" s="386"/>
      <c r="B128" s="386"/>
      <c r="C128" s="394" t="s">
        <v>392</v>
      </c>
      <c r="D128" s="394" t="s">
        <v>393</v>
      </c>
      <c r="E128" s="394" t="s">
        <v>394</v>
      </c>
      <c r="F128" s="394" t="s">
        <v>395</v>
      </c>
      <c r="G128" s="386"/>
      <c r="H128" s="386"/>
      <c r="I128" s="386"/>
      <c r="J128" s="386"/>
      <c r="K128" s="386"/>
      <c r="L128" s="386"/>
    </row>
    <row r="129" spans="1:12" ht="15.75" hidden="1" customHeight="1" x14ac:dyDescent="0.3">
      <c r="A129" s="386"/>
      <c r="B129" s="386"/>
      <c r="C129" s="394" t="s">
        <v>50</v>
      </c>
      <c r="D129" s="394" t="s">
        <v>396</v>
      </c>
      <c r="E129" s="394" t="s">
        <v>397</v>
      </c>
      <c r="F129" s="394" t="s">
        <v>398</v>
      </c>
      <c r="G129" s="386"/>
      <c r="H129" s="386"/>
      <c r="I129" s="386"/>
      <c r="J129" s="386"/>
      <c r="K129" s="386"/>
      <c r="L129" s="386"/>
    </row>
    <row r="130" spans="1:12" ht="15.75" hidden="1" customHeight="1" x14ac:dyDescent="0.3">
      <c r="A130" s="386"/>
      <c r="B130" s="386"/>
      <c r="C130" s="394" t="s">
        <v>399</v>
      </c>
      <c r="D130" s="394" t="s">
        <v>400</v>
      </c>
      <c r="E130" s="394" t="s">
        <v>401</v>
      </c>
      <c r="F130" s="394" t="s">
        <v>402</v>
      </c>
      <c r="G130" s="386"/>
      <c r="H130" s="386"/>
      <c r="I130" s="386"/>
      <c r="J130" s="386"/>
      <c r="K130" s="386"/>
      <c r="L130" s="386"/>
    </row>
    <row r="131" spans="1:12" ht="15.75" hidden="1" customHeight="1" x14ac:dyDescent="0.3">
      <c r="A131" s="386"/>
      <c r="B131" s="386"/>
      <c r="C131" s="394" t="s">
        <v>403</v>
      </c>
      <c r="D131" s="394" t="s">
        <v>404</v>
      </c>
      <c r="E131" s="394" t="s">
        <v>405</v>
      </c>
      <c r="F131" s="394" t="s">
        <v>406</v>
      </c>
      <c r="G131" s="386"/>
      <c r="H131" s="386"/>
      <c r="I131" s="386"/>
      <c r="J131" s="386"/>
      <c r="K131" s="386"/>
      <c r="L131" s="386"/>
    </row>
    <row r="132" spans="1:12" ht="15.75" hidden="1" customHeight="1" x14ac:dyDescent="0.3">
      <c r="A132" s="386"/>
      <c r="B132" s="386"/>
      <c r="C132" s="394" t="s">
        <v>407</v>
      </c>
      <c r="D132" s="394" t="s">
        <v>408</v>
      </c>
      <c r="E132" s="394" t="s">
        <v>409</v>
      </c>
      <c r="F132" s="394" t="s">
        <v>410</v>
      </c>
      <c r="G132" s="386"/>
      <c r="H132" s="386"/>
      <c r="I132" s="386"/>
      <c r="J132" s="386"/>
      <c r="K132" s="386"/>
      <c r="L132" s="386"/>
    </row>
    <row r="133" spans="1:12" ht="15.75" hidden="1" customHeight="1" x14ac:dyDescent="0.3">
      <c r="A133" s="386"/>
      <c r="B133" s="386"/>
      <c r="C133" s="394" t="s">
        <v>411</v>
      </c>
      <c r="D133" s="394" t="s">
        <v>412</v>
      </c>
      <c r="E133" s="394" t="s">
        <v>413</v>
      </c>
      <c r="F133" s="394" t="s">
        <v>414</v>
      </c>
      <c r="G133" s="386"/>
      <c r="H133" s="386"/>
      <c r="I133" s="386"/>
      <c r="J133" s="386"/>
      <c r="K133" s="386"/>
      <c r="L133" s="386"/>
    </row>
    <row r="134" spans="1:12" ht="15.75" hidden="1" customHeight="1" x14ac:dyDescent="0.3">
      <c r="A134" s="386"/>
      <c r="B134" s="386"/>
      <c r="C134" s="394" t="s">
        <v>415</v>
      </c>
      <c r="D134" s="394" t="s">
        <v>416</v>
      </c>
      <c r="E134" s="394" t="s">
        <v>417</v>
      </c>
      <c r="F134" s="394" t="s">
        <v>418</v>
      </c>
      <c r="G134" s="386"/>
      <c r="H134" s="386"/>
      <c r="I134" s="386"/>
      <c r="J134" s="386"/>
      <c r="K134" s="386"/>
      <c r="L134" s="386"/>
    </row>
    <row r="135" spans="1:12" ht="15.75" hidden="1" customHeight="1" x14ac:dyDescent="0.3">
      <c r="A135" s="386"/>
      <c r="B135" s="386"/>
      <c r="C135" s="392"/>
      <c r="D135" s="394" t="s">
        <v>419</v>
      </c>
      <c r="E135" s="394" t="s">
        <v>420</v>
      </c>
      <c r="F135" s="394" t="s">
        <v>421</v>
      </c>
      <c r="G135" s="386"/>
      <c r="H135" s="386"/>
      <c r="I135" s="386"/>
      <c r="J135" s="386"/>
      <c r="K135" s="386"/>
      <c r="L135" s="386"/>
    </row>
    <row r="136" spans="1:12" ht="15.75" hidden="1" customHeight="1" x14ac:dyDescent="0.3">
      <c r="A136" s="386"/>
      <c r="B136" s="386"/>
      <c r="C136" s="392"/>
      <c r="D136" s="394" t="s">
        <v>422</v>
      </c>
      <c r="E136" s="394" t="s">
        <v>423</v>
      </c>
      <c r="F136" s="394" t="s">
        <v>424</v>
      </c>
      <c r="G136" s="386"/>
      <c r="H136" s="386"/>
      <c r="I136" s="386"/>
      <c r="J136" s="386"/>
      <c r="K136" s="386"/>
      <c r="L136" s="386"/>
    </row>
    <row r="137" spans="1:12" ht="15.75" hidden="1" customHeight="1" x14ac:dyDescent="0.3">
      <c r="A137" s="386"/>
      <c r="B137" s="386"/>
      <c r="C137" s="392"/>
      <c r="D137" s="394" t="s">
        <v>425</v>
      </c>
      <c r="E137" s="394" t="s">
        <v>426</v>
      </c>
      <c r="F137" s="394" t="s">
        <v>427</v>
      </c>
      <c r="G137" s="386"/>
      <c r="H137" s="386"/>
      <c r="I137" s="386"/>
      <c r="J137" s="386"/>
      <c r="K137" s="386"/>
      <c r="L137" s="386"/>
    </row>
    <row r="138" spans="1:12" ht="15.75" hidden="1" customHeight="1" x14ac:dyDescent="0.3">
      <c r="A138" s="386"/>
      <c r="B138" s="386"/>
      <c r="C138" s="392"/>
      <c r="D138" s="394" t="s">
        <v>428</v>
      </c>
      <c r="E138" s="394" t="s">
        <v>429</v>
      </c>
      <c r="F138" s="394" t="s">
        <v>430</v>
      </c>
      <c r="G138" s="386"/>
      <c r="H138" s="386"/>
      <c r="I138" s="386"/>
      <c r="J138" s="386"/>
      <c r="K138" s="386"/>
      <c r="L138" s="386"/>
    </row>
    <row r="139" spans="1:12" ht="15.75" hidden="1" customHeight="1" x14ac:dyDescent="0.3">
      <c r="A139" s="386"/>
      <c r="B139" s="386"/>
      <c r="C139" s="392"/>
      <c r="D139" s="394" t="s">
        <v>431</v>
      </c>
      <c r="E139" s="394" t="s">
        <v>82</v>
      </c>
      <c r="F139" s="394" t="s">
        <v>432</v>
      </c>
      <c r="G139" s="386"/>
      <c r="H139" s="386"/>
      <c r="I139" s="386"/>
      <c r="J139" s="386"/>
      <c r="K139" s="386"/>
      <c r="L139" s="386"/>
    </row>
    <row r="140" spans="1:12" ht="15.75" hidden="1" customHeight="1" x14ac:dyDescent="0.3">
      <c r="A140" s="386"/>
      <c r="B140" s="386"/>
      <c r="C140" s="392"/>
      <c r="D140" s="394" t="s">
        <v>433</v>
      </c>
      <c r="E140" s="394" t="s">
        <v>434</v>
      </c>
      <c r="F140" s="394" t="s">
        <v>435</v>
      </c>
      <c r="G140" s="386"/>
      <c r="H140" s="386"/>
      <c r="I140" s="386"/>
      <c r="J140" s="386"/>
      <c r="K140" s="386"/>
      <c r="L140" s="386"/>
    </row>
    <row r="141" spans="1:12" ht="15.75" hidden="1" customHeight="1" x14ac:dyDescent="0.3">
      <c r="A141" s="386"/>
      <c r="B141" s="386"/>
      <c r="C141" s="392"/>
      <c r="D141" s="394" t="s">
        <v>436</v>
      </c>
      <c r="E141" s="394" t="s">
        <v>437</v>
      </c>
      <c r="F141" s="394" t="s">
        <v>438</v>
      </c>
      <c r="G141" s="386"/>
      <c r="H141" s="386"/>
      <c r="I141" s="386"/>
      <c r="J141" s="386"/>
      <c r="K141" s="386"/>
      <c r="L141" s="386"/>
    </row>
    <row r="142" spans="1:12" ht="15.75" hidden="1" customHeight="1" x14ac:dyDescent="0.3">
      <c r="A142" s="386"/>
      <c r="B142" s="386"/>
      <c r="C142" s="386"/>
      <c r="D142" s="394" t="s">
        <v>439</v>
      </c>
      <c r="E142" s="394" t="s">
        <v>89</v>
      </c>
      <c r="F142" s="394" t="s">
        <v>440</v>
      </c>
      <c r="G142" s="386"/>
      <c r="H142" s="386"/>
      <c r="I142" s="386"/>
      <c r="J142" s="386"/>
      <c r="K142" s="386"/>
      <c r="L142" s="386"/>
    </row>
    <row r="143" spans="1:12" ht="15.75" hidden="1" customHeight="1" x14ac:dyDescent="0.3">
      <c r="A143" s="386"/>
      <c r="B143" s="386"/>
      <c r="C143" s="386"/>
      <c r="D143" s="394" t="s">
        <v>441</v>
      </c>
      <c r="E143" s="394" t="s">
        <v>442</v>
      </c>
      <c r="F143" s="394" t="s">
        <v>443</v>
      </c>
      <c r="G143" s="386"/>
      <c r="H143" s="386"/>
      <c r="I143" s="386"/>
      <c r="J143" s="386"/>
      <c r="K143" s="386"/>
      <c r="L143" s="386"/>
    </row>
    <row r="144" spans="1:12" ht="15.75" hidden="1" customHeight="1" x14ac:dyDescent="0.3">
      <c r="A144" s="386"/>
      <c r="B144" s="386"/>
      <c r="C144" s="386"/>
      <c r="D144" s="394" t="s">
        <v>53</v>
      </c>
      <c r="E144" s="394" t="s">
        <v>444</v>
      </c>
      <c r="F144" s="394" t="s">
        <v>445</v>
      </c>
      <c r="G144" s="386"/>
      <c r="H144" s="386"/>
      <c r="I144" s="386"/>
      <c r="J144" s="386"/>
      <c r="K144" s="386"/>
      <c r="L144" s="386"/>
    </row>
    <row r="145" spans="1:12" ht="15.75" hidden="1" customHeight="1" x14ac:dyDescent="0.3">
      <c r="A145" s="386"/>
      <c r="B145" s="386"/>
      <c r="C145" s="386"/>
      <c r="D145" s="394" t="s">
        <v>446</v>
      </c>
      <c r="E145" s="394" t="s">
        <v>447</v>
      </c>
      <c r="F145" s="394" t="s">
        <v>448</v>
      </c>
      <c r="G145" s="386"/>
      <c r="H145" s="386"/>
      <c r="I145" s="386"/>
      <c r="J145" s="386"/>
      <c r="K145" s="386"/>
      <c r="L145" s="386"/>
    </row>
    <row r="146" spans="1:12" ht="15.75" hidden="1" customHeight="1" x14ac:dyDescent="0.3">
      <c r="A146" s="386"/>
      <c r="B146" s="386"/>
      <c r="C146" s="386"/>
      <c r="D146" s="394" t="s">
        <v>449</v>
      </c>
      <c r="E146" s="394" t="s">
        <v>450</v>
      </c>
      <c r="F146" s="394" t="s">
        <v>451</v>
      </c>
      <c r="G146" s="386"/>
      <c r="H146" s="386"/>
      <c r="I146" s="386"/>
      <c r="J146" s="386"/>
      <c r="K146" s="386"/>
      <c r="L146" s="386"/>
    </row>
    <row r="147" spans="1:12" ht="15.75" hidden="1" customHeight="1" x14ac:dyDescent="0.3">
      <c r="A147" s="386"/>
      <c r="B147" s="386"/>
      <c r="C147" s="386"/>
      <c r="D147" s="394" t="s">
        <v>452</v>
      </c>
      <c r="E147" s="394" t="s">
        <v>453</v>
      </c>
      <c r="F147" s="394" t="s">
        <v>454</v>
      </c>
      <c r="G147" s="386"/>
      <c r="H147" s="386"/>
      <c r="I147" s="386"/>
      <c r="J147" s="386"/>
      <c r="K147" s="386"/>
      <c r="L147" s="386"/>
    </row>
    <row r="148" spans="1:12" ht="15.75" hidden="1" customHeight="1" x14ac:dyDescent="0.3">
      <c r="A148" s="386"/>
      <c r="B148" s="386"/>
      <c r="C148" s="386"/>
      <c r="D148" s="394" t="s">
        <v>455</v>
      </c>
      <c r="E148" s="394" t="s">
        <v>456</v>
      </c>
      <c r="F148" s="394" t="s">
        <v>457</v>
      </c>
      <c r="G148" s="386"/>
      <c r="H148" s="386"/>
      <c r="I148" s="386"/>
      <c r="J148" s="386"/>
      <c r="K148" s="386"/>
      <c r="L148" s="386"/>
    </row>
    <row r="149" spans="1:12" ht="15.75" hidden="1" customHeight="1" x14ac:dyDescent="0.3">
      <c r="A149" s="386"/>
      <c r="B149" s="386"/>
      <c r="C149" s="386"/>
      <c r="D149" s="394" t="s">
        <v>458</v>
      </c>
      <c r="E149" s="394" t="s">
        <v>459</v>
      </c>
      <c r="F149" s="394" t="s">
        <v>460</v>
      </c>
      <c r="G149" s="386"/>
      <c r="H149" s="386"/>
      <c r="I149" s="386"/>
      <c r="J149" s="386"/>
      <c r="K149" s="386"/>
      <c r="L149" s="386"/>
    </row>
    <row r="150" spans="1:12" ht="15.75" hidden="1" customHeight="1" x14ac:dyDescent="0.3">
      <c r="A150" s="386"/>
      <c r="B150" s="386"/>
      <c r="C150" s="386"/>
      <c r="D150" s="394" t="s">
        <v>461</v>
      </c>
      <c r="E150" s="394" t="s">
        <v>462</v>
      </c>
      <c r="F150" s="394" t="s">
        <v>463</v>
      </c>
      <c r="G150" s="386"/>
      <c r="H150" s="386"/>
      <c r="I150" s="386"/>
      <c r="J150" s="386"/>
      <c r="K150" s="386"/>
      <c r="L150" s="386"/>
    </row>
    <row r="151" spans="1:12" ht="15.75" hidden="1" customHeight="1" x14ac:dyDescent="0.3">
      <c r="A151" s="386"/>
      <c r="B151" s="386"/>
      <c r="C151" s="386"/>
      <c r="D151" s="394" t="s">
        <v>464</v>
      </c>
      <c r="E151" s="394" t="s">
        <v>465</v>
      </c>
      <c r="F151" s="394" t="s">
        <v>466</v>
      </c>
      <c r="G151" s="386"/>
      <c r="H151" s="386"/>
      <c r="I151" s="386"/>
      <c r="J151" s="386"/>
      <c r="K151" s="386"/>
      <c r="L151" s="386"/>
    </row>
    <row r="152" spans="1:12" ht="15.75" hidden="1" customHeight="1" x14ac:dyDescent="0.3">
      <c r="A152" s="386"/>
      <c r="B152" s="386"/>
      <c r="C152" s="386"/>
      <c r="D152" s="394" t="s">
        <v>467</v>
      </c>
      <c r="E152" s="394" t="s">
        <v>468</v>
      </c>
      <c r="F152" s="394" t="s">
        <v>469</v>
      </c>
      <c r="G152" s="386"/>
      <c r="H152" s="386"/>
      <c r="I152" s="386"/>
      <c r="J152" s="386"/>
      <c r="K152" s="386"/>
      <c r="L152" s="386"/>
    </row>
    <row r="153" spans="1:12" ht="15.75" hidden="1" customHeight="1" x14ac:dyDescent="0.3">
      <c r="A153" s="386"/>
      <c r="B153" s="386"/>
      <c r="C153" s="386"/>
      <c r="D153" s="394" t="s">
        <v>470</v>
      </c>
      <c r="E153" s="394" t="s">
        <v>471</v>
      </c>
      <c r="F153" s="394" t="s">
        <v>472</v>
      </c>
      <c r="G153" s="386"/>
      <c r="H153" s="386"/>
      <c r="I153" s="386"/>
      <c r="J153" s="386"/>
      <c r="K153" s="386"/>
      <c r="L153" s="386"/>
    </row>
    <row r="154" spans="1:12" ht="15.75" hidden="1" customHeight="1" x14ac:dyDescent="0.3">
      <c r="A154" s="386"/>
      <c r="B154" s="386"/>
      <c r="C154" s="386"/>
      <c r="D154" s="394" t="s">
        <v>473</v>
      </c>
      <c r="E154" s="394" t="s">
        <v>474</v>
      </c>
      <c r="F154" s="394" t="s">
        <v>475</v>
      </c>
      <c r="G154" s="386"/>
      <c r="H154" s="386"/>
      <c r="I154" s="386"/>
      <c r="J154" s="386"/>
      <c r="K154" s="386"/>
      <c r="L154" s="386"/>
    </row>
    <row r="155" spans="1:12" ht="15.75" hidden="1" customHeight="1" x14ac:dyDescent="0.3">
      <c r="A155" s="386"/>
      <c r="B155" s="386"/>
      <c r="C155" s="386"/>
      <c r="D155" s="394" t="s">
        <v>476</v>
      </c>
      <c r="E155" s="394" t="s">
        <v>477</v>
      </c>
      <c r="F155" s="394" t="s">
        <v>478</v>
      </c>
      <c r="G155" s="386"/>
      <c r="H155" s="386"/>
      <c r="I155" s="386"/>
      <c r="J155" s="386"/>
      <c r="K155" s="386"/>
      <c r="L155" s="386"/>
    </row>
    <row r="156" spans="1:12" ht="15.75" hidden="1" customHeight="1" x14ac:dyDescent="0.3">
      <c r="A156" s="386"/>
      <c r="B156" s="386"/>
      <c r="C156" s="386"/>
      <c r="D156" s="394" t="s">
        <v>479</v>
      </c>
      <c r="E156" s="394" t="s">
        <v>480</v>
      </c>
      <c r="F156" s="394" t="s">
        <v>481</v>
      </c>
      <c r="G156" s="386"/>
      <c r="H156" s="386"/>
      <c r="I156" s="386"/>
      <c r="J156" s="386"/>
      <c r="K156" s="386"/>
      <c r="L156" s="386"/>
    </row>
    <row r="157" spans="1:12" ht="15.75" hidden="1" customHeight="1" x14ac:dyDescent="0.3">
      <c r="A157" s="386"/>
      <c r="B157" s="386"/>
      <c r="C157" s="386"/>
      <c r="D157" s="394" t="s">
        <v>56</v>
      </c>
      <c r="E157" s="394" t="s">
        <v>482</v>
      </c>
      <c r="F157" s="394" t="s">
        <v>483</v>
      </c>
      <c r="G157" s="386"/>
      <c r="H157" s="386"/>
      <c r="I157" s="386"/>
      <c r="J157" s="386"/>
      <c r="K157" s="386"/>
      <c r="L157" s="386"/>
    </row>
    <row r="158" spans="1:12" ht="15.75" hidden="1" customHeight="1" x14ac:dyDescent="0.3">
      <c r="A158" s="386"/>
      <c r="B158" s="386"/>
      <c r="C158" s="386"/>
      <c r="D158" s="394" t="s">
        <v>484</v>
      </c>
      <c r="E158" s="394" t="s">
        <v>485</v>
      </c>
      <c r="F158" s="394" t="s">
        <v>486</v>
      </c>
      <c r="G158" s="386"/>
      <c r="H158" s="386"/>
      <c r="I158" s="386"/>
      <c r="J158" s="386"/>
      <c r="K158" s="386"/>
      <c r="L158" s="386"/>
    </row>
    <row r="159" spans="1:12" ht="15.75" hidden="1" customHeight="1" x14ac:dyDescent="0.3">
      <c r="A159" s="386"/>
      <c r="B159" s="386"/>
      <c r="C159" s="386"/>
      <c r="D159" s="394" t="s">
        <v>45</v>
      </c>
      <c r="E159" s="394" t="s">
        <v>487</v>
      </c>
      <c r="F159" s="394" t="s">
        <v>488</v>
      </c>
      <c r="G159" s="386"/>
      <c r="H159" s="386"/>
      <c r="I159" s="386"/>
      <c r="J159" s="386"/>
      <c r="K159" s="386"/>
      <c r="L159" s="386"/>
    </row>
    <row r="160" spans="1:12" ht="15.75" hidden="1" customHeight="1" x14ac:dyDescent="0.3">
      <c r="A160" s="386"/>
      <c r="B160" s="386"/>
      <c r="C160" s="386"/>
      <c r="D160" s="394" t="s">
        <v>489</v>
      </c>
      <c r="E160" s="394" t="s">
        <v>490</v>
      </c>
      <c r="F160" s="394" t="s">
        <v>491</v>
      </c>
      <c r="G160" s="386"/>
      <c r="H160" s="386"/>
      <c r="I160" s="386"/>
      <c r="J160" s="386"/>
      <c r="K160" s="386"/>
      <c r="L160" s="386"/>
    </row>
    <row r="161" spans="1:12" ht="15.75" hidden="1" customHeight="1" x14ac:dyDescent="0.3">
      <c r="A161" s="386"/>
      <c r="B161" s="386"/>
      <c r="C161" s="386"/>
      <c r="D161" s="394" t="s">
        <v>492</v>
      </c>
      <c r="E161" s="394" t="s">
        <v>493</v>
      </c>
      <c r="F161" s="394" t="s">
        <v>494</v>
      </c>
      <c r="G161" s="386"/>
      <c r="H161" s="386"/>
      <c r="I161" s="386"/>
      <c r="J161" s="386"/>
      <c r="K161" s="386"/>
      <c r="L161" s="386"/>
    </row>
    <row r="162" spans="1:12" ht="15.75" hidden="1" customHeight="1" x14ac:dyDescent="0.3">
      <c r="A162" s="386"/>
      <c r="B162" s="386"/>
      <c r="C162" s="386"/>
      <c r="D162" s="394" t="s">
        <v>495</v>
      </c>
      <c r="E162" s="394" t="s">
        <v>496</v>
      </c>
      <c r="F162" s="394" t="s">
        <v>497</v>
      </c>
      <c r="G162" s="386"/>
      <c r="H162" s="386"/>
      <c r="I162" s="386"/>
      <c r="J162" s="386"/>
      <c r="K162" s="386"/>
      <c r="L162" s="386"/>
    </row>
    <row r="163" spans="1:12" ht="15.75" hidden="1" customHeight="1" x14ac:dyDescent="0.3">
      <c r="A163" s="386"/>
      <c r="B163" s="386"/>
      <c r="C163" s="386"/>
      <c r="D163" s="394" t="s">
        <v>498</v>
      </c>
      <c r="E163" s="394" t="s">
        <v>499</v>
      </c>
      <c r="F163" s="394" t="s">
        <v>500</v>
      </c>
      <c r="G163" s="386"/>
      <c r="H163" s="386"/>
      <c r="I163" s="386"/>
      <c r="J163" s="386"/>
      <c r="K163" s="386"/>
      <c r="L163" s="386"/>
    </row>
    <row r="164" spans="1:12" ht="15.75" hidden="1" customHeight="1" x14ac:dyDescent="0.3">
      <c r="A164" s="386"/>
      <c r="B164" s="386"/>
      <c r="C164" s="386"/>
      <c r="D164" s="394" t="s">
        <v>501</v>
      </c>
      <c r="E164" s="394" t="s">
        <v>502</v>
      </c>
      <c r="F164" s="394" t="s">
        <v>503</v>
      </c>
      <c r="G164" s="386"/>
      <c r="H164" s="386"/>
      <c r="I164" s="386"/>
      <c r="J164" s="386"/>
      <c r="K164" s="386"/>
      <c r="L164" s="386"/>
    </row>
    <row r="165" spans="1:12" ht="15.75" hidden="1" customHeight="1" x14ac:dyDescent="0.3">
      <c r="A165" s="386"/>
      <c r="B165" s="386"/>
      <c r="C165" s="386"/>
      <c r="D165" s="394" t="s">
        <v>504</v>
      </c>
      <c r="E165" s="394" t="s">
        <v>505</v>
      </c>
      <c r="F165" s="394" t="s">
        <v>506</v>
      </c>
      <c r="G165" s="386"/>
      <c r="H165" s="386"/>
      <c r="I165" s="386"/>
      <c r="J165" s="386"/>
      <c r="K165" s="386"/>
      <c r="L165" s="386"/>
    </row>
    <row r="166" spans="1:12" ht="15.75" hidden="1" customHeight="1" x14ac:dyDescent="0.3">
      <c r="A166" s="386"/>
      <c r="B166" s="386"/>
      <c r="C166" s="386"/>
      <c r="D166" s="394" t="s">
        <v>507</v>
      </c>
      <c r="E166" s="394" t="s">
        <v>508</v>
      </c>
      <c r="F166" s="394" t="s">
        <v>509</v>
      </c>
      <c r="G166" s="386"/>
      <c r="H166" s="386"/>
      <c r="I166" s="386"/>
      <c r="J166" s="386"/>
      <c r="K166" s="386"/>
      <c r="L166" s="386"/>
    </row>
    <row r="167" spans="1:12" ht="15.75" hidden="1" customHeight="1" x14ac:dyDescent="0.3">
      <c r="A167" s="386"/>
      <c r="B167" s="386"/>
      <c r="C167" s="386"/>
      <c r="D167" s="394" t="s">
        <v>510</v>
      </c>
      <c r="E167" s="394" t="s">
        <v>511</v>
      </c>
      <c r="F167" s="394" t="s">
        <v>512</v>
      </c>
      <c r="G167" s="386"/>
      <c r="H167" s="386"/>
      <c r="I167" s="386"/>
      <c r="J167" s="386"/>
      <c r="K167" s="386"/>
      <c r="L167" s="386"/>
    </row>
    <row r="168" spans="1:12" ht="15.75" hidden="1" customHeight="1" x14ac:dyDescent="0.3">
      <c r="A168" s="386"/>
      <c r="B168" s="386"/>
      <c r="C168" s="386"/>
      <c r="D168" s="394" t="s">
        <v>513</v>
      </c>
      <c r="E168" s="394" t="s">
        <v>514</v>
      </c>
      <c r="F168" s="394" t="s">
        <v>515</v>
      </c>
      <c r="G168" s="386"/>
      <c r="H168" s="386"/>
      <c r="I168" s="386"/>
      <c r="J168" s="386"/>
      <c r="K168" s="386"/>
      <c r="L168" s="386"/>
    </row>
    <row r="169" spans="1:12" ht="15.75" hidden="1" customHeight="1" x14ac:dyDescent="0.3">
      <c r="A169" s="386"/>
      <c r="B169" s="386"/>
      <c r="C169" s="386"/>
      <c r="D169" s="394" t="s">
        <v>516</v>
      </c>
      <c r="E169" s="394" t="s">
        <v>517</v>
      </c>
      <c r="F169" s="394" t="s">
        <v>518</v>
      </c>
      <c r="G169" s="386"/>
      <c r="H169" s="386"/>
      <c r="I169" s="386"/>
      <c r="J169" s="386"/>
      <c r="K169" s="386"/>
      <c r="L169" s="386"/>
    </row>
    <row r="170" spans="1:12" ht="15.75" hidden="1" customHeight="1" x14ac:dyDescent="0.3">
      <c r="A170" s="386"/>
      <c r="B170" s="386"/>
      <c r="C170" s="386"/>
      <c r="D170" s="394" t="s">
        <v>519</v>
      </c>
      <c r="E170" s="394" t="s">
        <v>520</v>
      </c>
      <c r="F170" s="394" t="s">
        <v>521</v>
      </c>
      <c r="G170" s="386"/>
      <c r="H170" s="386"/>
      <c r="I170" s="386"/>
      <c r="J170" s="386"/>
      <c r="K170" s="386"/>
      <c r="L170" s="386"/>
    </row>
    <row r="171" spans="1:12" ht="15.75" hidden="1" customHeight="1" x14ac:dyDescent="0.3">
      <c r="A171" s="386"/>
      <c r="B171" s="386"/>
      <c r="C171" s="386"/>
      <c r="D171" s="394" t="s">
        <v>522</v>
      </c>
      <c r="E171" s="394" t="s">
        <v>523</v>
      </c>
      <c r="F171" s="394" t="s">
        <v>524</v>
      </c>
      <c r="G171" s="386"/>
      <c r="H171" s="386"/>
      <c r="I171" s="386"/>
      <c r="J171" s="386"/>
      <c r="K171" s="386"/>
      <c r="L171" s="386"/>
    </row>
    <row r="172" spans="1:12" ht="15.75" hidden="1" customHeight="1" x14ac:dyDescent="0.3">
      <c r="A172" s="386"/>
      <c r="B172" s="386"/>
      <c r="C172" s="386"/>
      <c r="D172" s="394" t="s">
        <v>525</v>
      </c>
      <c r="E172" s="394" t="s">
        <v>526</v>
      </c>
      <c r="F172" s="394" t="s">
        <v>527</v>
      </c>
      <c r="G172" s="386"/>
      <c r="H172" s="386"/>
      <c r="I172" s="386"/>
      <c r="J172" s="386"/>
      <c r="K172" s="386"/>
      <c r="L172" s="386"/>
    </row>
    <row r="173" spans="1:12" ht="15.75" hidden="1" customHeight="1" x14ac:dyDescent="0.3">
      <c r="A173" s="386"/>
      <c r="B173" s="386"/>
      <c r="C173" s="386"/>
      <c r="D173" s="394" t="s">
        <v>528</v>
      </c>
      <c r="E173" s="394" t="s">
        <v>529</v>
      </c>
      <c r="F173" s="394" t="s">
        <v>530</v>
      </c>
      <c r="G173" s="386"/>
      <c r="H173" s="386"/>
      <c r="I173" s="386"/>
      <c r="J173" s="386"/>
      <c r="K173" s="386"/>
      <c r="L173" s="386"/>
    </row>
    <row r="174" spans="1:12" ht="15.75" hidden="1" customHeight="1" x14ac:dyDescent="0.3">
      <c r="A174" s="386"/>
      <c r="B174" s="386"/>
      <c r="C174" s="386"/>
      <c r="D174" s="386"/>
      <c r="E174" s="394" t="s">
        <v>531</v>
      </c>
      <c r="F174" s="394" t="s">
        <v>532</v>
      </c>
      <c r="G174" s="386"/>
      <c r="H174" s="386"/>
      <c r="I174" s="386"/>
      <c r="J174" s="386"/>
      <c r="K174" s="386"/>
      <c r="L174" s="386"/>
    </row>
    <row r="175" spans="1:12" ht="15.75" hidden="1" customHeight="1" x14ac:dyDescent="0.3">
      <c r="A175" s="386"/>
      <c r="B175" s="386"/>
      <c r="C175" s="386"/>
      <c r="D175" s="386"/>
      <c r="E175" s="394" t="s">
        <v>533</v>
      </c>
      <c r="F175" s="394" t="s">
        <v>534</v>
      </c>
      <c r="G175" s="386"/>
      <c r="H175" s="386"/>
      <c r="I175" s="386"/>
      <c r="J175" s="386"/>
      <c r="K175" s="386"/>
      <c r="L175" s="386"/>
    </row>
    <row r="176" spans="1:12" ht="15.75" hidden="1" customHeight="1" x14ac:dyDescent="0.3">
      <c r="A176" s="386"/>
      <c r="B176" s="386"/>
      <c r="C176" s="386"/>
      <c r="D176" s="386"/>
      <c r="E176" s="394" t="s">
        <v>535</v>
      </c>
      <c r="F176" s="394" t="s">
        <v>536</v>
      </c>
      <c r="G176" s="386"/>
      <c r="H176" s="386"/>
      <c r="I176" s="386"/>
      <c r="J176" s="386"/>
      <c r="K176" s="386"/>
      <c r="L176" s="386"/>
    </row>
    <row r="177" spans="1:12" ht="15.75" hidden="1" customHeight="1" x14ac:dyDescent="0.3">
      <c r="A177" s="386"/>
      <c r="B177" s="386"/>
      <c r="C177" s="386"/>
      <c r="D177" s="386"/>
      <c r="E177" s="394" t="s">
        <v>537</v>
      </c>
      <c r="F177" s="394" t="s">
        <v>538</v>
      </c>
      <c r="G177" s="386"/>
      <c r="H177" s="386"/>
      <c r="I177" s="386"/>
      <c r="J177" s="386"/>
      <c r="K177" s="386"/>
      <c r="L177" s="386"/>
    </row>
    <row r="178" spans="1:12" ht="15.75" hidden="1" customHeight="1" x14ac:dyDescent="0.3">
      <c r="A178" s="386"/>
      <c r="B178" s="386"/>
      <c r="C178" s="386"/>
      <c r="D178" s="386"/>
      <c r="E178" s="394" t="s">
        <v>539</v>
      </c>
      <c r="F178" s="394" t="s">
        <v>540</v>
      </c>
      <c r="G178" s="386"/>
      <c r="H178" s="386"/>
      <c r="I178" s="386"/>
      <c r="J178" s="386"/>
      <c r="K178" s="386"/>
      <c r="L178" s="386"/>
    </row>
    <row r="179" spans="1:12" ht="15.75" hidden="1" customHeight="1" x14ac:dyDescent="0.3">
      <c r="A179" s="386"/>
      <c r="B179" s="386"/>
      <c r="C179" s="386"/>
      <c r="D179" s="386"/>
      <c r="E179" s="394" t="s">
        <v>541</v>
      </c>
      <c r="F179" s="394" t="s">
        <v>542</v>
      </c>
      <c r="G179" s="386"/>
      <c r="H179" s="386"/>
      <c r="I179" s="386"/>
      <c r="J179" s="386"/>
      <c r="K179" s="386"/>
      <c r="L179" s="386"/>
    </row>
    <row r="180" spans="1:12" ht="15.75" hidden="1" customHeight="1" x14ac:dyDescent="0.3">
      <c r="A180" s="386"/>
      <c r="B180" s="386"/>
      <c r="C180" s="386"/>
      <c r="D180" s="386"/>
      <c r="E180" s="394" t="s">
        <v>543</v>
      </c>
      <c r="F180" s="394" t="s">
        <v>544</v>
      </c>
      <c r="G180" s="386"/>
      <c r="H180" s="386"/>
      <c r="I180" s="386"/>
      <c r="J180" s="386"/>
      <c r="K180" s="386"/>
      <c r="L180" s="386"/>
    </row>
    <row r="181" spans="1:12" ht="15.75" hidden="1" customHeight="1" x14ac:dyDescent="0.3">
      <c r="A181" s="386"/>
      <c r="B181" s="386"/>
      <c r="C181" s="386"/>
      <c r="D181" s="386"/>
      <c r="E181" s="394" t="s">
        <v>545</v>
      </c>
      <c r="F181" s="394" t="s">
        <v>546</v>
      </c>
      <c r="G181" s="386"/>
      <c r="H181" s="386"/>
      <c r="I181" s="386"/>
      <c r="J181" s="386"/>
      <c r="K181" s="386"/>
      <c r="L181" s="386"/>
    </row>
    <row r="182" spans="1:12" ht="15.75" hidden="1" customHeight="1" x14ac:dyDescent="0.3">
      <c r="A182" s="386"/>
      <c r="B182" s="386"/>
      <c r="C182" s="386"/>
      <c r="D182" s="386"/>
      <c r="E182" s="394" t="s">
        <v>547</v>
      </c>
      <c r="F182" s="394" t="s">
        <v>548</v>
      </c>
      <c r="G182" s="386"/>
      <c r="H182" s="386"/>
      <c r="I182" s="386"/>
      <c r="J182" s="386"/>
      <c r="K182" s="386"/>
      <c r="L182" s="386"/>
    </row>
    <row r="183" spans="1:12" ht="15.75" hidden="1" customHeight="1" x14ac:dyDescent="0.3">
      <c r="A183" s="386"/>
      <c r="B183" s="386"/>
      <c r="C183" s="386"/>
      <c r="D183" s="386"/>
      <c r="E183" s="394" t="s">
        <v>549</v>
      </c>
      <c r="F183" s="394" t="s">
        <v>550</v>
      </c>
      <c r="G183" s="386"/>
      <c r="H183" s="386"/>
      <c r="I183" s="386"/>
      <c r="J183" s="386"/>
      <c r="K183" s="386"/>
      <c r="L183" s="386"/>
    </row>
    <row r="184" spans="1:12" ht="15.75" hidden="1" customHeight="1" x14ac:dyDescent="0.3">
      <c r="A184" s="386"/>
      <c r="B184" s="386"/>
      <c r="C184" s="386"/>
      <c r="D184" s="386"/>
      <c r="E184" s="394" t="s">
        <v>551</v>
      </c>
      <c r="F184" s="394" t="s">
        <v>552</v>
      </c>
      <c r="G184" s="386"/>
      <c r="H184" s="386"/>
      <c r="I184" s="386"/>
      <c r="J184" s="386"/>
      <c r="K184" s="386"/>
      <c r="L184" s="386"/>
    </row>
    <row r="185" spans="1:12" ht="15.75" hidden="1" customHeight="1" x14ac:dyDescent="0.3">
      <c r="A185" s="386"/>
      <c r="B185" s="386"/>
      <c r="C185" s="386"/>
      <c r="D185" s="386"/>
      <c r="E185" s="394" t="s">
        <v>553</v>
      </c>
      <c r="F185" s="394" t="s">
        <v>554</v>
      </c>
      <c r="G185" s="386"/>
      <c r="H185" s="386"/>
      <c r="I185" s="386"/>
      <c r="J185" s="386"/>
      <c r="K185" s="386"/>
      <c r="L185" s="386"/>
    </row>
    <row r="186" spans="1:12" ht="15.75" hidden="1" customHeight="1" x14ac:dyDescent="0.3">
      <c r="A186" s="386"/>
      <c r="B186" s="386"/>
      <c r="C186" s="386"/>
      <c r="D186" s="386"/>
      <c r="E186" s="394" t="s">
        <v>555</v>
      </c>
      <c r="F186" s="394" t="s">
        <v>556</v>
      </c>
      <c r="G186" s="386"/>
      <c r="H186" s="386"/>
      <c r="I186" s="386"/>
      <c r="J186" s="386"/>
      <c r="K186" s="386"/>
      <c r="L186" s="386"/>
    </row>
    <row r="187" spans="1:12" ht="15.75" hidden="1" customHeight="1" x14ac:dyDescent="0.3">
      <c r="A187" s="386"/>
      <c r="B187" s="386"/>
      <c r="C187" s="386"/>
      <c r="D187" s="386"/>
      <c r="E187" s="394" t="s">
        <v>557</v>
      </c>
      <c r="F187" s="394" t="s">
        <v>558</v>
      </c>
      <c r="G187" s="386"/>
      <c r="H187" s="386"/>
      <c r="I187" s="386"/>
      <c r="J187" s="386"/>
      <c r="K187" s="386"/>
      <c r="L187" s="386"/>
    </row>
    <row r="188" spans="1:12" ht="15.75" hidden="1" customHeight="1" x14ac:dyDescent="0.3">
      <c r="A188" s="386"/>
      <c r="B188" s="386"/>
      <c r="C188" s="386"/>
      <c r="D188" s="386"/>
      <c r="E188" s="394" t="s">
        <v>559</v>
      </c>
      <c r="F188" s="394" t="s">
        <v>560</v>
      </c>
      <c r="G188" s="386"/>
      <c r="H188" s="386"/>
      <c r="I188" s="386"/>
      <c r="J188" s="386"/>
      <c r="K188" s="386"/>
      <c r="L188" s="386"/>
    </row>
    <row r="189" spans="1:12" ht="15.75" hidden="1" customHeight="1" x14ac:dyDescent="0.3">
      <c r="A189" s="386"/>
      <c r="B189" s="386"/>
      <c r="C189" s="386"/>
      <c r="D189" s="386"/>
      <c r="E189" s="394" t="s">
        <v>561</v>
      </c>
      <c r="F189" s="394" t="s">
        <v>562</v>
      </c>
      <c r="G189" s="386"/>
      <c r="H189" s="386"/>
      <c r="I189" s="386"/>
      <c r="J189" s="386"/>
      <c r="K189" s="386"/>
      <c r="L189" s="386"/>
    </row>
    <row r="190" spans="1:12" ht="15.75" hidden="1" customHeight="1" x14ac:dyDescent="0.3">
      <c r="A190" s="386"/>
      <c r="B190" s="386"/>
      <c r="C190" s="386"/>
      <c r="D190" s="386"/>
      <c r="E190" s="394" t="s">
        <v>563</v>
      </c>
      <c r="F190" s="394" t="s">
        <v>564</v>
      </c>
      <c r="G190" s="386"/>
      <c r="H190" s="386"/>
      <c r="I190" s="386"/>
      <c r="J190" s="386"/>
      <c r="K190" s="386"/>
      <c r="L190" s="386"/>
    </row>
    <row r="191" spans="1:12" ht="15.75" hidden="1" customHeight="1" x14ac:dyDescent="0.3">
      <c r="A191" s="386"/>
      <c r="B191" s="386"/>
      <c r="C191" s="386"/>
      <c r="D191" s="386"/>
      <c r="E191" s="394" t="s">
        <v>565</v>
      </c>
      <c r="F191" s="394" t="s">
        <v>566</v>
      </c>
      <c r="G191" s="386"/>
      <c r="H191" s="386"/>
      <c r="I191" s="386"/>
      <c r="J191" s="386"/>
      <c r="K191" s="386"/>
      <c r="L191" s="386"/>
    </row>
    <row r="192" spans="1:12" ht="15.75" hidden="1" customHeight="1" x14ac:dyDescent="0.3">
      <c r="A192" s="386"/>
      <c r="B192" s="386"/>
      <c r="C192" s="386"/>
      <c r="D192" s="386"/>
      <c r="E192" s="394" t="s">
        <v>567</v>
      </c>
      <c r="F192" s="394" t="s">
        <v>568</v>
      </c>
      <c r="G192" s="386"/>
      <c r="H192" s="386"/>
      <c r="I192" s="386"/>
      <c r="J192" s="386"/>
      <c r="K192" s="386"/>
      <c r="L192" s="386"/>
    </row>
    <row r="193" spans="1:12" ht="15.75" hidden="1" customHeight="1" x14ac:dyDescent="0.3">
      <c r="A193" s="386"/>
      <c r="B193" s="386"/>
      <c r="C193" s="386"/>
      <c r="D193" s="386"/>
      <c r="E193" s="394" t="s">
        <v>569</v>
      </c>
      <c r="F193" s="394" t="s">
        <v>570</v>
      </c>
      <c r="G193" s="386"/>
      <c r="H193" s="386"/>
      <c r="I193" s="386"/>
      <c r="J193" s="386"/>
      <c r="K193" s="386"/>
      <c r="L193" s="386"/>
    </row>
    <row r="194" spans="1:12" ht="15.75" hidden="1" customHeight="1" x14ac:dyDescent="0.3">
      <c r="A194" s="386"/>
      <c r="B194" s="386"/>
      <c r="C194" s="386"/>
      <c r="D194" s="386"/>
      <c r="E194" s="394" t="s">
        <v>571</v>
      </c>
      <c r="F194" s="394" t="s">
        <v>572</v>
      </c>
      <c r="G194" s="386"/>
      <c r="H194" s="386"/>
      <c r="I194" s="386"/>
      <c r="J194" s="386"/>
      <c r="K194" s="386"/>
      <c r="L194" s="386"/>
    </row>
    <row r="195" spans="1:12" ht="15.75" hidden="1" customHeight="1" x14ac:dyDescent="0.3">
      <c r="A195" s="386"/>
      <c r="B195" s="386"/>
      <c r="C195" s="386"/>
      <c r="D195" s="386"/>
      <c r="E195" s="394" t="s">
        <v>573</v>
      </c>
      <c r="F195" s="394" t="s">
        <v>574</v>
      </c>
      <c r="G195" s="386"/>
      <c r="H195" s="386"/>
      <c r="I195" s="386"/>
      <c r="J195" s="386"/>
      <c r="K195" s="386"/>
      <c r="L195" s="386"/>
    </row>
    <row r="196" spans="1:12" ht="15.75" hidden="1" customHeight="1" x14ac:dyDescent="0.3">
      <c r="A196" s="386"/>
      <c r="B196" s="386"/>
      <c r="C196" s="386"/>
      <c r="D196" s="386"/>
      <c r="E196" s="394" t="s">
        <v>575</v>
      </c>
      <c r="F196" s="394" t="s">
        <v>576</v>
      </c>
      <c r="G196" s="386"/>
      <c r="H196" s="386"/>
      <c r="I196" s="386"/>
      <c r="J196" s="386"/>
      <c r="K196" s="386"/>
      <c r="L196" s="386"/>
    </row>
    <row r="197" spans="1:12" ht="15.75" hidden="1" customHeight="1" x14ac:dyDescent="0.3">
      <c r="A197" s="386"/>
      <c r="B197" s="386"/>
      <c r="C197" s="386"/>
      <c r="D197" s="386"/>
      <c r="E197" s="394" t="s">
        <v>577</v>
      </c>
      <c r="F197" s="394" t="s">
        <v>578</v>
      </c>
      <c r="G197" s="386"/>
      <c r="H197" s="386"/>
      <c r="I197" s="386"/>
      <c r="J197" s="386"/>
      <c r="K197" s="386"/>
      <c r="L197" s="386"/>
    </row>
    <row r="198" spans="1:12" ht="15.75" hidden="1" customHeight="1" x14ac:dyDescent="0.3">
      <c r="A198" s="386"/>
      <c r="B198" s="386"/>
      <c r="C198" s="386"/>
      <c r="D198" s="386"/>
      <c r="E198" s="394" t="s">
        <v>579</v>
      </c>
      <c r="F198" s="394" t="s">
        <v>580</v>
      </c>
      <c r="G198" s="386"/>
      <c r="H198" s="386"/>
      <c r="I198" s="386"/>
      <c r="J198" s="386"/>
      <c r="K198" s="386"/>
      <c r="L198" s="386"/>
    </row>
    <row r="199" spans="1:12" ht="15.75" hidden="1" customHeight="1" x14ac:dyDescent="0.3">
      <c r="A199" s="386"/>
      <c r="B199" s="386"/>
      <c r="C199" s="386"/>
      <c r="D199" s="386"/>
      <c r="E199" s="394" t="s">
        <v>581</v>
      </c>
      <c r="F199" s="394" t="s">
        <v>582</v>
      </c>
      <c r="G199" s="386"/>
      <c r="H199" s="386"/>
      <c r="I199" s="386"/>
      <c r="J199" s="386"/>
      <c r="K199" s="386"/>
      <c r="L199" s="386"/>
    </row>
    <row r="200" spans="1:12" ht="15.75" hidden="1" customHeight="1" x14ac:dyDescent="0.3">
      <c r="A200" s="386"/>
      <c r="B200" s="386"/>
      <c r="C200" s="386"/>
      <c r="D200" s="386"/>
      <c r="E200" s="394" t="s">
        <v>583</v>
      </c>
      <c r="F200" s="394" t="s">
        <v>584</v>
      </c>
      <c r="G200" s="386"/>
      <c r="H200" s="386"/>
      <c r="I200" s="386"/>
      <c r="J200" s="386"/>
      <c r="K200" s="386"/>
      <c r="L200" s="386"/>
    </row>
    <row r="201" spans="1:12" ht="15.75" hidden="1" customHeight="1" x14ac:dyDescent="0.3">
      <c r="A201" s="386"/>
      <c r="B201" s="386"/>
      <c r="C201" s="386"/>
      <c r="D201" s="386"/>
      <c r="E201" s="394" t="s">
        <v>585</v>
      </c>
      <c r="F201" s="394" t="s">
        <v>586</v>
      </c>
      <c r="G201" s="386"/>
      <c r="H201" s="386"/>
      <c r="I201" s="386"/>
      <c r="J201" s="386"/>
      <c r="K201" s="386"/>
      <c r="L201" s="386"/>
    </row>
    <row r="202" spans="1:12" ht="15.75" hidden="1" customHeight="1" x14ac:dyDescent="0.3">
      <c r="A202" s="386"/>
      <c r="B202" s="386"/>
      <c r="C202" s="386"/>
      <c r="D202" s="386"/>
      <c r="E202" s="394" t="s">
        <v>587</v>
      </c>
      <c r="F202" s="394" t="s">
        <v>588</v>
      </c>
      <c r="G202" s="386"/>
      <c r="H202" s="386"/>
      <c r="I202" s="386"/>
      <c r="J202" s="386"/>
      <c r="K202" s="386"/>
      <c r="L202" s="386"/>
    </row>
    <row r="203" spans="1:12" ht="15.75" hidden="1" customHeight="1" x14ac:dyDescent="0.3">
      <c r="A203" s="386"/>
      <c r="B203" s="386"/>
      <c r="C203" s="386"/>
      <c r="D203" s="386"/>
      <c r="E203" s="394" t="s">
        <v>589</v>
      </c>
      <c r="F203" s="394" t="s">
        <v>590</v>
      </c>
      <c r="G203" s="386"/>
      <c r="H203" s="386"/>
      <c r="I203" s="386"/>
      <c r="J203" s="386"/>
      <c r="K203" s="386"/>
      <c r="L203" s="386"/>
    </row>
    <row r="204" spans="1:12" ht="15.75" hidden="1" customHeight="1" x14ac:dyDescent="0.3">
      <c r="A204" s="386"/>
      <c r="B204" s="386"/>
      <c r="C204" s="386"/>
      <c r="D204" s="386"/>
      <c r="E204" s="394" t="s">
        <v>591</v>
      </c>
      <c r="F204" s="394" t="s">
        <v>592</v>
      </c>
      <c r="G204" s="386"/>
      <c r="H204" s="386"/>
      <c r="I204" s="386"/>
      <c r="J204" s="386"/>
      <c r="K204" s="386"/>
      <c r="L204" s="386"/>
    </row>
    <row r="205" spans="1:12" ht="15.75" hidden="1" customHeight="1" x14ac:dyDescent="0.3">
      <c r="A205" s="386"/>
      <c r="B205" s="386"/>
      <c r="C205" s="386"/>
      <c r="D205" s="386"/>
      <c r="E205" s="394" t="s">
        <v>593</v>
      </c>
      <c r="F205" s="394" t="s">
        <v>594</v>
      </c>
      <c r="G205" s="386"/>
      <c r="H205" s="386"/>
      <c r="I205" s="386"/>
      <c r="J205" s="386"/>
      <c r="K205" s="386"/>
      <c r="L205" s="386"/>
    </row>
    <row r="206" spans="1:12" ht="15.75" hidden="1" customHeight="1" x14ac:dyDescent="0.3">
      <c r="A206" s="386"/>
      <c r="B206" s="386"/>
      <c r="C206" s="386"/>
      <c r="D206" s="386"/>
      <c r="E206" s="394" t="s">
        <v>595</v>
      </c>
      <c r="F206" s="394" t="s">
        <v>596</v>
      </c>
      <c r="G206" s="386"/>
      <c r="H206" s="386"/>
      <c r="I206" s="386"/>
      <c r="J206" s="386"/>
      <c r="K206" s="386"/>
      <c r="L206" s="386"/>
    </row>
    <row r="207" spans="1:12" ht="15.75" hidden="1" customHeight="1" x14ac:dyDescent="0.3">
      <c r="A207" s="386"/>
      <c r="B207" s="386"/>
      <c r="C207" s="386"/>
      <c r="D207" s="386"/>
      <c r="E207" s="394" t="s">
        <v>597</v>
      </c>
      <c r="F207" s="394" t="s">
        <v>598</v>
      </c>
      <c r="G207" s="386"/>
      <c r="H207" s="386"/>
      <c r="I207" s="386"/>
      <c r="J207" s="386"/>
      <c r="K207" s="386"/>
      <c r="L207" s="386"/>
    </row>
    <row r="208" spans="1:12" ht="15.75" hidden="1" customHeight="1" x14ac:dyDescent="0.3">
      <c r="A208" s="386"/>
      <c r="B208" s="386"/>
      <c r="C208" s="386"/>
      <c r="D208" s="386"/>
      <c r="E208" s="394" t="s">
        <v>599</v>
      </c>
      <c r="F208" s="394" t="s">
        <v>600</v>
      </c>
      <c r="G208" s="386"/>
      <c r="H208" s="386"/>
      <c r="I208" s="386"/>
      <c r="J208" s="386"/>
      <c r="K208" s="386"/>
      <c r="L208" s="386"/>
    </row>
    <row r="209" spans="1:12" ht="15.75" hidden="1" customHeight="1" x14ac:dyDescent="0.3">
      <c r="A209" s="386"/>
      <c r="B209" s="386"/>
      <c r="C209" s="386"/>
      <c r="D209" s="386"/>
      <c r="E209" s="394" t="s">
        <v>601</v>
      </c>
      <c r="F209" s="394" t="s">
        <v>602</v>
      </c>
      <c r="G209" s="386"/>
      <c r="H209" s="386"/>
      <c r="I209" s="386"/>
      <c r="J209" s="386"/>
      <c r="K209" s="386"/>
      <c r="L209" s="386"/>
    </row>
    <row r="210" spans="1:12" ht="15.75" hidden="1" customHeight="1" x14ac:dyDescent="0.3">
      <c r="A210" s="386"/>
      <c r="B210" s="386"/>
      <c r="C210" s="386"/>
      <c r="D210" s="386"/>
      <c r="E210" s="394" t="s">
        <v>603</v>
      </c>
      <c r="F210" s="394" t="s">
        <v>604</v>
      </c>
      <c r="G210" s="386"/>
      <c r="H210" s="386"/>
      <c r="I210" s="386"/>
      <c r="J210" s="386"/>
      <c r="K210" s="386"/>
      <c r="L210" s="386"/>
    </row>
    <row r="211" spans="1:12" ht="15.75" hidden="1" customHeight="1" x14ac:dyDescent="0.3">
      <c r="A211" s="386"/>
      <c r="B211" s="386"/>
      <c r="C211" s="386"/>
      <c r="D211" s="386"/>
      <c r="E211" s="394" t="s">
        <v>605</v>
      </c>
      <c r="F211" s="394" t="s">
        <v>606</v>
      </c>
      <c r="G211" s="386"/>
      <c r="H211" s="386"/>
      <c r="I211" s="386"/>
      <c r="J211" s="386"/>
      <c r="K211" s="386"/>
      <c r="L211" s="386"/>
    </row>
    <row r="212" spans="1:12" ht="15.75" hidden="1" customHeight="1" x14ac:dyDescent="0.3">
      <c r="A212" s="386"/>
      <c r="B212" s="386"/>
      <c r="C212" s="386"/>
      <c r="D212" s="386"/>
      <c r="E212" s="394" t="s">
        <v>607</v>
      </c>
      <c r="F212" s="394" t="s">
        <v>608</v>
      </c>
      <c r="G212" s="386"/>
      <c r="H212" s="386"/>
      <c r="I212" s="386"/>
      <c r="J212" s="386"/>
      <c r="K212" s="386"/>
      <c r="L212" s="386"/>
    </row>
    <row r="213" spans="1:12" ht="15.75" hidden="1" customHeight="1" x14ac:dyDescent="0.3">
      <c r="A213" s="386"/>
      <c r="B213" s="386"/>
      <c r="C213" s="386"/>
      <c r="D213" s="386"/>
      <c r="E213" s="394" t="s">
        <v>609</v>
      </c>
      <c r="F213" s="394" t="s">
        <v>610</v>
      </c>
      <c r="G213" s="386"/>
      <c r="H213" s="386"/>
      <c r="I213" s="386"/>
      <c r="J213" s="386"/>
      <c r="K213" s="386"/>
      <c r="L213" s="386"/>
    </row>
    <row r="214" spans="1:12" ht="15.75" hidden="1" customHeight="1" x14ac:dyDescent="0.3">
      <c r="A214" s="386"/>
      <c r="B214" s="386"/>
      <c r="C214" s="386"/>
      <c r="D214" s="386"/>
      <c r="E214" s="394" t="s">
        <v>100</v>
      </c>
      <c r="F214" s="394" t="s">
        <v>611</v>
      </c>
      <c r="G214" s="386"/>
      <c r="H214" s="386"/>
      <c r="I214" s="386"/>
      <c r="J214" s="386"/>
      <c r="K214" s="386"/>
      <c r="L214" s="386"/>
    </row>
    <row r="215" spans="1:12" ht="15.75" hidden="1" customHeight="1" x14ac:dyDescent="0.3">
      <c r="A215" s="386"/>
      <c r="B215" s="386"/>
      <c r="C215" s="386"/>
      <c r="D215" s="386"/>
      <c r="E215" s="394" t="s">
        <v>101</v>
      </c>
      <c r="F215" s="394" t="s">
        <v>612</v>
      </c>
      <c r="G215" s="386"/>
      <c r="H215" s="386"/>
      <c r="I215" s="386"/>
      <c r="J215" s="386"/>
      <c r="K215" s="386"/>
      <c r="L215" s="386"/>
    </row>
    <row r="216" spans="1:12" ht="15.75" hidden="1" customHeight="1" x14ac:dyDescent="0.3">
      <c r="A216" s="386"/>
      <c r="B216" s="386"/>
      <c r="C216" s="386"/>
      <c r="D216" s="386"/>
      <c r="E216" s="394" t="s">
        <v>613</v>
      </c>
      <c r="F216" s="394" t="s">
        <v>614</v>
      </c>
      <c r="G216" s="386"/>
      <c r="H216" s="386"/>
      <c r="I216" s="386"/>
      <c r="J216" s="386"/>
      <c r="K216" s="386"/>
      <c r="L216" s="386"/>
    </row>
    <row r="217" spans="1:12" ht="15.75" hidden="1" customHeight="1" x14ac:dyDescent="0.3">
      <c r="A217" s="386"/>
      <c r="B217" s="386"/>
      <c r="C217" s="386"/>
      <c r="D217" s="386"/>
      <c r="E217" s="394" t="s">
        <v>615</v>
      </c>
      <c r="F217" s="394" t="s">
        <v>616</v>
      </c>
      <c r="G217" s="386"/>
      <c r="H217" s="386"/>
      <c r="I217" s="386"/>
      <c r="J217" s="386"/>
      <c r="K217" s="386"/>
      <c r="L217" s="386"/>
    </row>
    <row r="218" spans="1:12" ht="15.75" hidden="1" customHeight="1" x14ac:dyDescent="0.3">
      <c r="A218" s="386"/>
      <c r="B218" s="386"/>
      <c r="C218" s="386"/>
      <c r="D218" s="386"/>
      <c r="E218" s="394" t="s">
        <v>617</v>
      </c>
      <c r="F218" s="394" t="s">
        <v>618</v>
      </c>
      <c r="G218" s="386"/>
      <c r="H218" s="386"/>
      <c r="I218" s="386"/>
      <c r="J218" s="386"/>
      <c r="K218" s="386"/>
      <c r="L218" s="386"/>
    </row>
    <row r="219" spans="1:12" ht="15.75" hidden="1" customHeight="1" x14ac:dyDescent="0.3">
      <c r="A219" s="386"/>
      <c r="B219" s="386"/>
      <c r="C219" s="386"/>
      <c r="D219" s="386"/>
      <c r="E219" s="394" t="s">
        <v>619</v>
      </c>
      <c r="F219" s="394" t="s">
        <v>620</v>
      </c>
      <c r="G219" s="386"/>
      <c r="H219" s="386"/>
      <c r="I219" s="386"/>
      <c r="J219" s="386"/>
      <c r="K219" s="386"/>
      <c r="L219" s="386"/>
    </row>
    <row r="220" spans="1:12" ht="15.75" hidden="1" customHeight="1" x14ac:dyDescent="0.3">
      <c r="A220" s="386"/>
      <c r="B220" s="386"/>
      <c r="C220" s="386"/>
      <c r="D220" s="386"/>
      <c r="E220" s="394" t="s">
        <v>621</v>
      </c>
      <c r="F220" s="394" t="s">
        <v>622</v>
      </c>
      <c r="G220" s="386"/>
      <c r="H220" s="386"/>
      <c r="I220" s="386"/>
      <c r="J220" s="386"/>
      <c r="K220" s="386"/>
      <c r="L220" s="386"/>
    </row>
    <row r="221" spans="1:12" ht="15.75" hidden="1" customHeight="1" x14ac:dyDescent="0.3">
      <c r="A221" s="386"/>
      <c r="B221" s="386"/>
      <c r="C221" s="386"/>
      <c r="D221" s="386"/>
      <c r="E221" s="394" t="s">
        <v>102</v>
      </c>
      <c r="F221" s="394" t="s">
        <v>623</v>
      </c>
      <c r="G221" s="386"/>
      <c r="H221" s="386"/>
      <c r="I221" s="386"/>
      <c r="J221" s="386"/>
      <c r="K221" s="386"/>
      <c r="L221" s="386"/>
    </row>
    <row r="222" spans="1:12" ht="15.75" hidden="1" customHeight="1" x14ac:dyDescent="0.3">
      <c r="A222" s="386"/>
      <c r="B222" s="386"/>
      <c r="C222" s="386"/>
      <c r="D222" s="386"/>
      <c r="E222" s="394" t="s">
        <v>103</v>
      </c>
      <c r="F222" s="394" t="s">
        <v>624</v>
      </c>
      <c r="G222" s="386"/>
      <c r="H222" s="386"/>
      <c r="I222" s="386"/>
      <c r="J222" s="386"/>
      <c r="K222" s="386"/>
      <c r="L222" s="386"/>
    </row>
    <row r="223" spans="1:12" ht="15.75" hidden="1" customHeight="1" x14ac:dyDescent="0.3">
      <c r="A223" s="386"/>
      <c r="B223" s="386"/>
      <c r="C223" s="386"/>
      <c r="D223" s="386"/>
      <c r="E223" s="394" t="s">
        <v>104</v>
      </c>
      <c r="F223" s="394" t="s">
        <v>625</v>
      </c>
      <c r="G223" s="386"/>
      <c r="H223" s="386"/>
      <c r="I223" s="386"/>
      <c r="J223" s="386"/>
      <c r="K223" s="386"/>
      <c r="L223" s="386"/>
    </row>
    <row r="224" spans="1:12" ht="15.75" hidden="1" customHeight="1" x14ac:dyDescent="0.3">
      <c r="A224" s="386"/>
      <c r="B224" s="386"/>
      <c r="C224" s="386"/>
      <c r="D224" s="386"/>
      <c r="E224" s="394" t="s">
        <v>626</v>
      </c>
      <c r="F224" s="394" t="s">
        <v>627</v>
      </c>
      <c r="G224" s="386"/>
      <c r="H224" s="386"/>
      <c r="I224" s="386"/>
      <c r="J224" s="386"/>
      <c r="K224" s="386"/>
      <c r="L224" s="386"/>
    </row>
    <row r="225" spans="1:12" ht="15.75" hidden="1" customHeight="1" x14ac:dyDescent="0.3">
      <c r="A225" s="386"/>
      <c r="B225" s="386"/>
      <c r="C225" s="386"/>
      <c r="D225" s="386"/>
      <c r="E225" s="394" t="s">
        <v>105</v>
      </c>
      <c r="F225" s="394" t="s">
        <v>628</v>
      </c>
      <c r="G225" s="386"/>
      <c r="H225" s="386"/>
      <c r="I225" s="386"/>
      <c r="J225" s="386"/>
      <c r="K225" s="386"/>
      <c r="L225" s="386"/>
    </row>
    <row r="226" spans="1:12" ht="15.75" hidden="1" customHeight="1" x14ac:dyDescent="0.3">
      <c r="A226" s="386"/>
      <c r="B226" s="386"/>
      <c r="C226" s="386"/>
      <c r="D226" s="386"/>
      <c r="E226" s="394" t="s">
        <v>629</v>
      </c>
      <c r="F226" s="394" t="s">
        <v>630</v>
      </c>
      <c r="G226" s="386"/>
      <c r="H226" s="386"/>
      <c r="I226" s="386"/>
      <c r="J226" s="386"/>
      <c r="K226" s="386"/>
      <c r="L226" s="386"/>
    </row>
    <row r="227" spans="1:12" ht="15.75" hidden="1" customHeight="1" x14ac:dyDescent="0.3">
      <c r="A227" s="386"/>
      <c r="B227" s="386"/>
      <c r="C227" s="386"/>
      <c r="D227" s="386"/>
      <c r="E227" s="394" t="s">
        <v>631</v>
      </c>
      <c r="F227" s="394" t="s">
        <v>632</v>
      </c>
      <c r="G227" s="386"/>
      <c r="H227" s="386"/>
      <c r="I227" s="386"/>
      <c r="J227" s="386"/>
      <c r="K227" s="386"/>
      <c r="L227" s="386"/>
    </row>
    <row r="228" spans="1:12" ht="15.75" hidden="1" customHeight="1" x14ac:dyDescent="0.3">
      <c r="A228" s="386"/>
      <c r="B228" s="386"/>
      <c r="C228" s="386"/>
      <c r="D228" s="386"/>
      <c r="E228" s="394" t="s">
        <v>633</v>
      </c>
      <c r="F228" s="394" t="s">
        <v>634</v>
      </c>
      <c r="G228" s="386"/>
      <c r="H228" s="386"/>
      <c r="I228" s="386"/>
      <c r="J228" s="386"/>
      <c r="K228" s="386"/>
      <c r="L228" s="386"/>
    </row>
    <row r="229" spans="1:12" ht="15.75" hidden="1" customHeight="1" x14ac:dyDescent="0.3">
      <c r="A229" s="386"/>
      <c r="B229" s="386"/>
      <c r="C229" s="386"/>
      <c r="D229" s="386"/>
      <c r="E229" s="394" t="s">
        <v>635</v>
      </c>
      <c r="F229" s="394" t="s">
        <v>636</v>
      </c>
      <c r="G229" s="386"/>
      <c r="H229" s="386"/>
      <c r="I229" s="386"/>
      <c r="J229" s="386"/>
      <c r="K229" s="386"/>
      <c r="L229" s="386"/>
    </row>
    <row r="230" spans="1:12" ht="15.75" hidden="1" customHeight="1" x14ac:dyDescent="0.3">
      <c r="A230" s="386"/>
      <c r="B230" s="386"/>
      <c r="C230" s="386"/>
      <c r="D230" s="386"/>
      <c r="E230" s="394" t="s">
        <v>637</v>
      </c>
      <c r="F230" s="394" t="s">
        <v>638</v>
      </c>
      <c r="G230" s="386"/>
      <c r="H230" s="386"/>
      <c r="I230" s="386"/>
      <c r="J230" s="386"/>
      <c r="K230" s="386"/>
      <c r="L230" s="386"/>
    </row>
    <row r="231" spans="1:12" ht="15.75" hidden="1" customHeight="1" x14ac:dyDescent="0.3">
      <c r="A231" s="386"/>
      <c r="B231" s="386"/>
      <c r="C231" s="386"/>
      <c r="D231" s="386"/>
      <c r="E231" s="394" t="s">
        <v>639</v>
      </c>
      <c r="F231" s="394" t="s">
        <v>640</v>
      </c>
      <c r="G231" s="386"/>
      <c r="H231" s="386"/>
      <c r="I231" s="386"/>
      <c r="J231" s="386"/>
      <c r="K231" s="386"/>
      <c r="L231" s="386"/>
    </row>
    <row r="232" spans="1:12" ht="15.75" hidden="1" customHeight="1" x14ac:dyDescent="0.3">
      <c r="A232" s="386"/>
      <c r="B232" s="386"/>
      <c r="C232" s="386"/>
      <c r="D232" s="386"/>
      <c r="E232" s="394" t="s">
        <v>641</v>
      </c>
      <c r="F232" s="394" t="s">
        <v>642</v>
      </c>
      <c r="G232" s="386"/>
      <c r="H232" s="386"/>
      <c r="I232" s="386"/>
      <c r="J232" s="386"/>
      <c r="K232" s="386"/>
      <c r="L232" s="386"/>
    </row>
    <row r="233" spans="1:12" ht="15.75" hidden="1" customHeight="1" x14ac:dyDescent="0.3">
      <c r="A233" s="386"/>
      <c r="B233" s="386"/>
      <c r="C233" s="386"/>
      <c r="D233" s="386"/>
      <c r="E233" s="394" t="s">
        <v>643</v>
      </c>
      <c r="F233" s="394" t="s">
        <v>644</v>
      </c>
      <c r="G233" s="386"/>
      <c r="H233" s="386"/>
      <c r="I233" s="386"/>
      <c r="J233" s="386"/>
      <c r="K233" s="386"/>
      <c r="L233" s="386"/>
    </row>
    <row r="234" spans="1:12" ht="15.75" hidden="1" customHeight="1" x14ac:dyDescent="0.3">
      <c r="A234" s="386"/>
      <c r="B234" s="386"/>
      <c r="C234" s="386"/>
      <c r="D234" s="386"/>
      <c r="E234" s="394" t="s">
        <v>645</v>
      </c>
      <c r="F234" s="394" t="s">
        <v>646</v>
      </c>
      <c r="G234" s="386"/>
      <c r="H234" s="386"/>
      <c r="I234" s="386"/>
      <c r="J234" s="386"/>
      <c r="K234" s="386"/>
      <c r="L234" s="386"/>
    </row>
    <row r="235" spans="1:12" ht="15.75" hidden="1" customHeight="1" x14ac:dyDescent="0.3">
      <c r="A235" s="386"/>
      <c r="B235" s="386"/>
      <c r="C235" s="386"/>
      <c r="D235" s="386"/>
      <c r="E235" s="394" t="s">
        <v>647</v>
      </c>
      <c r="F235" s="394" t="s">
        <v>648</v>
      </c>
      <c r="G235" s="386"/>
      <c r="H235" s="386"/>
      <c r="I235" s="386"/>
      <c r="J235" s="386"/>
      <c r="K235" s="386"/>
      <c r="L235" s="386"/>
    </row>
    <row r="236" spans="1:12" ht="15.75" hidden="1" customHeight="1" x14ac:dyDescent="0.3">
      <c r="A236" s="386"/>
      <c r="B236" s="386"/>
      <c r="C236" s="386"/>
      <c r="D236" s="386"/>
      <c r="E236" s="394" t="s">
        <v>649</v>
      </c>
      <c r="F236" s="394" t="s">
        <v>650</v>
      </c>
      <c r="G236" s="386"/>
      <c r="H236" s="386"/>
      <c r="I236" s="386"/>
      <c r="J236" s="386"/>
      <c r="K236" s="386"/>
      <c r="L236" s="386"/>
    </row>
    <row r="237" spans="1:12" ht="15.75" hidden="1" customHeight="1" x14ac:dyDescent="0.3">
      <c r="A237" s="386"/>
      <c r="B237" s="386"/>
      <c r="C237" s="386"/>
      <c r="D237" s="386"/>
      <c r="E237" s="394" t="s">
        <v>651</v>
      </c>
      <c r="F237" s="394" t="s">
        <v>652</v>
      </c>
      <c r="G237" s="386"/>
      <c r="H237" s="386"/>
      <c r="I237" s="386"/>
      <c r="J237" s="386"/>
      <c r="K237" s="386"/>
      <c r="L237" s="386"/>
    </row>
    <row r="238" spans="1:12" ht="15.75" hidden="1" customHeight="1" x14ac:dyDescent="0.3">
      <c r="A238" s="386"/>
      <c r="B238" s="386"/>
      <c r="C238" s="386"/>
      <c r="D238" s="386"/>
      <c r="E238" s="394" t="s">
        <v>653</v>
      </c>
      <c r="F238" s="394" t="s">
        <v>654</v>
      </c>
      <c r="G238" s="386"/>
      <c r="H238" s="386"/>
      <c r="I238" s="386"/>
      <c r="J238" s="386"/>
      <c r="K238" s="386"/>
      <c r="L238" s="386"/>
    </row>
    <row r="239" spans="1:12" ht="15.75" hidden="1" customHeight="1" x14ac:dyDescent="0.3">
      <c r="A239" s="386"/>
      <c r="B239" s="386"/>
      <c r="C239" s="386"/>
      <c r="D239" s="386"/>
      <c r="E239" s="394" t="s">
        <v>655</v>
      </c>
      <c r="F239" s="394" t="s">
        <v>656</v>
      </c>
      <c r="G239" s="386"/>
      <c r="H239" s="386"/>
      <c r="I239" s="386"/>
      <c r="J239" s="386"/>
      <c r="K239" s="386"/>
      <c r="L239" s="386"/>
    </row>
    <row r="240" spans="1:12" ht="15.75" hidden="1" customHeight="1" x14ac:dyDescent="0.3">
      <c r="A240" s="386"/>
      <c r="B240" s="386"/>
      <c r="C240" s="386"/>
      <c r="D240" s="386"/>
      <c r="E240" s="394" t="s">
        <v>657</v>
      </c>
      <c r="F240" s="394" t="s">
        <v>658</v>
      </c>
      <c r="G240" s="386"/>
      <c r="H240" s="386"/>
      <c r="I240" s="386"/>
      <c r="J240" s="386"/>
      <c r="K240" s="386"/>
      <c r="L240" s="386"/>
    </row>
    <row r="241" spans="1:12" ht="15.75" hidden="1" customHeight="1" x14ac:dyDescent="0.3">
      <c r="A241" s="386"/>
      <c r="B241" s="386"/>
      <c r="C241" s="386"/>
      <c r="D241" s="386"/>
      <c r="E241" s="394" t="s">
        <v>659</v>
      </c>
      <c r="F241" s="394" t="s">
        <v>660</v>
      </c>
      <c r="G241" s="386"/>
      <c r="H241" s="386"/>
      <c r="I241" s="386"/>
      <c r="J241" s="386"/>
      <c r="K241" s="386"/>
      <c r="L241" s="386"/>
    </row>
    <row r="242" spans="1:12" ht="15.75" hidden="1" customHeight="1" x14ac:dyDescent="0.3">
      <c r="A242" s="386"/>
      <c r="B242" s="386"/>
      <c r="C242" s="386"/>
      <c r="D242" s="386"/>
      <c r="E242" s="394" t="s">
        <v>661</v>
      </c>
      <c r="F242" s="394" t="s">
        <v>662</v>
      </c>
      <c r="G242" s="386"/>
      <c r="H242" s="386"/>
      <c r="I242" s="386"/>
      <c r="J242" s="386"/>
      <c r="K242" s="386"/>
      <c r="L242" s="386"/>
    </row>
    <row r="243" spans="1:12" ht="15.75" hidden="1" customHeight="1" x14ac:dyDescent="0.3">
      <c r="A243" s="386"/>
      <c r="B243" s="386"/>
      <c r="C243" s="386"/>
      <c r="D243" s="386"/>
      <c r="E243" s="394" t="s">
        <v>663</v>
      </c>
      <c r="F243" s="394" t="s">
        <v>664</v>
      </c>
      <c r="G243" s="386"/>
      <c r="H243" s="386"/>
      <c r="I243" s="386"/>
      <c r="J243" s="386"/>
      <c r="K243" s="386"/>
      <c r="L243" s="386"/>
    </row>
    <row r="244" spans="1:12" ht="15.75" hidden="1" customHeight="1" x14ac:dyDescent="0.3">
      <c r="A244" s="386"/>
      <c r="B244" s="386"/>
      <c r="C244" s="386"/>
      <c r="D244" s="386"/>
      <c r="E244" s="394" t="s">
        <v>665</v>
      </c>
      <c r="F244" s="394" t="s">
        <v>666</v>
      </c>
      <c r="G244" s="386"/>
      <c r="H244" s="386"/>
      <c r="I244" s="386"/>
      <c r="J244" s="386"/>
      <c r="K244" s="386"/>
      <c r="L244" s="386"/>
    </row>
    <row r="245" spans="1:12" ht="15.75" hidden="1" customHeight="1" x14ac:dyDescent="0.3">
      <c r="A245" s="386"/>
      <c r="B245" s="386"/>
      <c r="C245" s="386"/>
      <c r="D245" s="386"/>
      <c r="E245" s="394" t="s">
        <v>667</v>
      </c>
      <c r="F245" s="394" t="s">
        <v>668</v>
      </c>
      <c r="G245" s="386"/>
      <c r="H245" s="386"/>
      <c r="I245" s="386"/>
      <c r="J245" s="386"/>
      <c r="K245" s="386"/>
      <c r="L245" s="386"/>
    </row>
    <row r="246" spans="1:12" ht="15.75" hidden="1" customHeight="1" x14ac:dyDescent="0.3">
      <c r="A246" s="386"/>
      <c r="B246" s="386"/>
      <c r="C246" s="386"/>
      <c r="D246" s="386"/>
      <c r="E246" s="394" t="s">
        <v>669</v>
      </c>
      <c r="F246" s="394" t="s">
        <v>670</v>
      </c>
      <c r="G246" s="386"/>
      <c r="H246" s="386"/>
      <c r="I246" s="386"/>
      <c r="J246" s="386"/>
      <c r="K246" s="386"/>
      <c r="L246" s="386"/>
    </row>
    <row r="247" spans="1:12" ht="15.75" hidden="1" customHeight="1" x14ac:dyDescent="0.3">
      <c r="A247" s="386"/>
      <c r="B247" s="386"/>
      <c r="C247" s="386"/>
      <c r="D247" s="386"/>
      <c r="E247" s="394" t="s">
        <v>671</v>
      </c>
      <c r="F247" s="394" t="s">
        <v>672</v>
      </c>
      <c r="G247" s="386"/>
      <c r="H247" s="386"/>
      <c r="I247" s="386"/>
      <c r="J247" s="386"/>
      <c r="K247" s="386"/>
      <c r="L247" s="386"/>
    </row>
    <row r="248" spans="1:12" ht="15.75" hidden="1" customHeight="1" x14ac:dyDescent="0.3">
      <c r="A248" s="386"/>
      <c r="B248" s="386"/>
      <c r="C248" s="386"/>
      <c r="D248" s="386"/>
      <c r="E248" s="394" t="s">
        <v>673</v>
      </c>
      <c r="F248" s="394" t="s">
        <v>674</v>
      </c>
      <c r="G248" s="386"/>
      <c r="H248" s="386"/>
      <c r="I248" s="386"/>
      <c r="J248" s="386"/>
      <c r="K248" s="386"/>
      <c r="L248" s="386"/>
    </row>
    <row r="249" spans="1:12" ht="15.75" hidden="1" customHeight="1" x14ac:dyDescent="0.3">
      <c r="A249" s="386"/>
      <c r="B249" s="386"/>
      <c r="C249" s="386"/>
      <c r="D249" s="386"/>
      <c r="E249" s="394" t="s">
        <v>675</v>
      </c>
      <c r="F249" s="394" t="s">
        <v>676</v>
      </c>
      <c r="G249" s="386"/>
      <c r="H249" s="386"/>
      <c r="I249" s="386"/>
      <c r="J249" s="386"/>
      <c r="K249" s="386"/>
      <c r="L249" s="386"/>
    </row>
    <row r="250" spans="1:12" ht="15.75" hidden="1" customHeight="1" x14ac:dyDescent="0.3">
      <c r="A250" s="386"/>
      <c r="B250" s="386"/>
      <c r="C250" s="386"/>
      <c r="D250" s="386"/>
      <c r="E250" s="394" t="s">
        <v>677</v>
      </c>
      <c r="F250" s="394" t="s">
        <v>678</v>
      </c>
      <c r="G250" s="386"/>
      <c r="H250" s="386"/>
      <c r="I250" s="386"/>
      <c r="J250" s="386"/>
      <c r="K250" s="386"/>
      <c r="L250" s="386"/>
    </row>
    <row r="251" spans="1:12" ht="15.75" hidden="1" customHeight="1" x14ac:dyDescent="0.3">
      <c r="A251" s="386"/>
      <c r="B251" s="386"/>
      <c r="C251" s="386"/>
      <c r="D251" s="386"/>
      <c r="E251" s="394" t="s">
        <v>679</v>
      </c>
      <c r="F251" s="394" t="s">
        <v>680</v>
      </c>
      <c r="G251" s="386"/>
      <c r="H251" s="386"/>
      <c r="I251" s="386"/>
      <c r="J251" s="386"/>
      <c r="K251" s="386"/>
      <c r="L251" s="386"/>
    </row>
    <row r="252" spans="1:12" ht="15.75" hidden="1" customHeight="1" x14ac:dyDescent="0.3">
      <c r="A252" s="386"/>
      <c r="B252" s="386"/>
      <c r="C252" s="386"/>
      <c r="D252" s="386"/>
      <c r="E252" s="394" t="s">
        <v>681</v>
      </c>
      <c r="F252" s="394" t="s">
        <v>682</v>
      </c>
      <c r="G252" s="386"/>
      <c r="H252" s="386"/>
      <c r="I252" s="386"/>
      <c r="J252" s="386"/>
      <c r="K252" s="386"/>
      <c r="L252" s="386"/>
    </row>
    <row r="253" spans="1:12" ht="15.75" hidden="1" customHeight="1" x14ac:dyDescent="0.3">
      <c r="A253" s="386"/>
      <c r="B253" s="386"/>
      <c r="C253" s="386"/>
      <c r="D253" s="386"/>
      <c r="E253" s="394" t="s">
        <v>683</v>
      </c>
      <c r="F253" s="394" t="s">
        <v>684</v>
      </c>
      <c r="G253" s="386"/>
      <c r="H253" s="386"/>
      <c r="I253" s="386"/>
      <c r="J253" s="386"/>
      <c r="K253" s="386"/>
      <c r="L253" s="386"/>
    </row>
    <row r="254" spans="1:12" ht="15.75" hidden="1" customHeight="1" x14ac:dyDescent="0.3">
      <c r="A254" s="386"/>
      <c r="B254" s="386"/>
      <c r="C254" s="386"/>
      <c r="D254" s="386"/>
      <c r="E254" s="394" t="s">
        <v>685</v>
      </c>
      <c r="F254" s="394" t="s">
        <v>686</v>
      </c>
      <c r="G254" s="386"/>
      <c r="H254" s="386"/>
      <c r="I254" s="386"/>
      <c r="J254" s="386"/>
      <c r="K254" s="386"/>
      <c r="L254" s="386"/>
    </row>
    <row r="255" spans="1:12" ht="15.75" hidden="1" customHeight="1" x14ac:dyDescent="0.3">
      <c r="A255" s="386"/>
      <c r="B255" s="386"/>
      <c r="C255" s="386"/>
      <c r="D255" s="386"/>
      <c r="E255" s="394" t="s">
        <v>687</v>
      </c>
      <c r="F255" s="394" t="s">
        <v>688</v>
      </c>
      <c r="G255" s="386"/>
      <c r="H255" s="386"/>
      <c r="I255" s="386"/>
      <c r="J255" s="386"/>
      <c r="K255" s="386"/>
      <c r="L255" s="386"/>
    </row>
    <row r="256" spans="1:12" ht="15.75" hidden="1" customHeight="1" x14ac:dyDescent="0.3">
      <c r="A256" s="386"/>
      <c r="B256" s="386"/>
      <c r="C256" s="386"/>
      <c r="D256" s="386"/>
      <c r="E256" s="394" t="s">
        <v>689</v>
      </c>
      <c r="F256" s="394" t="s">
        <v>690</v>
      </c>
      <c r="G256" s="386"/>
      <c r="H256" s="386"/>
      <c r="I256" s="386"/>
      <c r="J256" s="386"/>
      <c r="K256" s="386"/>
      <c r="L256" s="386"/>
    </row>
    <row r="257" spans="1:12" ht="15.75" hidden="1" customHeight="1" x14ac:dyDescent="0.3">
      <c r="A257" s="386"/>
      <c r="B257" s="386"/>
      <c r="C257" s="386"/>
      <c r="D257" s="386"/>
      <c r="E257" s="394" t="s">
        <v>691</v>
      </c>
      <c r="F257" s="394" t="s">
        <v>692</v>
      </c>
      <c r="G257" s="386"/>
      <c r="H257" s="386"/>
      <c r="I257" s="386"/>
      <c r="J257" s="386"/>
      <c r="K257" s="386"/>
      <c r="L257" s="386"/>
    </row>
    <row r="258" spans="1:12" ht="15.75" hidden="1" customHeight="1" x14ac:dyDescent="0.3">
      <c r="A258" s="386"/>
      <c r="B258" s="386"/>
      <c r="C258" s="386"/>
      <c r="D258" s="386"/>
      <c r="E258" s="394" t="s">
        <v>693</v>
      </c>
      <c r="F258" s="394" t="s">
        <v>694</v>
      </c>
      <c r="G258" s="386"/>
      <c r="H258" s="386"/>
      <c r="I258" s="386"/>
      <c r="J258" s="386"/>
      <c r="K258" s="386"/>
      <c r="L258" s="386"/>
    </row>
    <row r="259" spans="1:12" ht="15.75" hidden="1" customHeight="1" x14ac:dyDescent="0.3">
      <c r="A259" s="386"/>
      <c r="B259" s="386"/>
      <c r="C259" s="386"/>
      <c r="D259" s="386"/>
      <c r="E259" s="394" t="s">
        <v>695</v>
      </c>
      <c r="F259" s="394" t="s">
        <v>696</v>
      </c>
      <c r="G259" s="386"/>
      <c r="H259" s="386"/>
      <c r="I259" s="386"/>
      <c r="J259" s="386"/>
      <c r="K259" s="386"/>
      <c r="L259" s="386"/>
    </row>
    <row r="260" spans="1:12" ht="15.75" hidden="1" customHeight="1" x14ac:dyDescent="0.3">
      <c r="A260" s="386"/>
      <c r="B260" s="386"/>
      <c r="C260" s="386"/>
      <c r="D260" s="386"/>
      <c r="E260" s="394" t="s">
        <v>697</v>
      </c>
      <c r="F260" s="394" t="s">
        <v>698</v>
      </c>
      <c r="G260" s="386"/>
      <c r="H260" s="386"/>
      <c r="I260" s="386"/>
      <c r="J260" s="386"/>
      <c r="K260" s="386"/>
      <c r="L260" s="386"/>
    </row>
    <row r="261" spans="1:12" ht="15.75" hidden="1" customHeight="1" x14ac:dyDescent="0.3">
      <c r="A261" s="386"/>
      <c r="B261" s="386"/>
      <c r="C261" s="386"/>
      <c r="D261" s="386"/>
      <c r="E261" s="394" t="s">
        <v>699</v>
      </c>
      <c r="F261" s="394" t="s">
        <v>700</v>
      </c>
      <c r="G261" s="386"/>
      <c r="H261" s="386"/>
      <c r="I261" s="386"/>
      <c r="J261" s="386"/>
      <c r="K261" s="386"/>
      <c r="L261" s="386"/>
    </row>
    <row r="262" spans="1:12" ht="15.75" hidden="1" customHeight="1" x14ac:dyDescent="0.3">
      <c r="A262" s="386"/>
      <c r="B262" s="386"/>
      <c r="C262" s="386"/>
      <c r="D262" s="386"/>
      <c r="E262" s="394" t="s">
        <v>701</v>
      </c>
      <c r="F262" s="394" t="s">
        <v>702</v>
      </c>
      <c r="G262" s="386"/>
      <c r="H262" s="386"/>
      <c r="I262" s="386"/>
      <c r="J262" s="386"/>
      <c r="K262" s="386"/>
      <c r="L262" s="386"/>
    </row>
    <row r="263" spans="1:12" ht="15.75" hidden="1" customHeight="1" x14ac:dyDescent="0.3">
      <c r="A263" s="386"/>
      <c r="B263" s="386"/>
      <c r="C263" s="386"/>
      <c r="D263" s="386"/>
      <c r="E263" s="394" t="s">
        <v>703</v>
      </c>
      <c r="F263" s="394" t="s">
        <v>704</v>
      </c>
      <c r="G263" s="386"/>
      <c r="H263" s="386"/>
      <c r="I263" s="386"/>
      <c r="J263" s="386"/>
      <c r="K263" s="386"/>
      <c r="L263" s="386"/>
    </row>
    <row r="264" spans="1:12" ht="15.75" hidden="1" customHeight="1" x14ac:dyDescent="0.3">
      <c r="A264" s="386"/>
      <c r="B264" s="386"/>
      <c r="C264" s="386"/>
      <c r="D264" s="386"/>
      <c r="E264" s="394" t="s">
        <v>705</v>
      </c>
      <c r="F264" s="394" t="s">
        <v>706</v>
      </c>
      <c r="G264" s="386"/>
      <c r="H264" s="386"/>
      <c r="I264" s="386"/>
      <c r="J264" s="386"/>
      <c r="K264" s="386"/>
      <c r="L264" s="386"/>
    </row>
    <row r="265" spans="1:12" ht="15.75" hidden="1" customHeight="1" x14ac:dyDescent="0.3">
      <c r="A265" s="386"/>
      <c r="B265" s="386"/>
      <c r="C265" s="386"/>
      <c r="D265" s="386"/>
      <c r="E265" s="394" t="s">
        <v>707</v>
      </c>
      <c r="F265" s="394" t="s">
        <v>708</v>
      </c>
      <c r="G265" s="386"/>
      <c r="H265" s="386"/>
      <c r="I265" s="386"/>
      <c r="J265" s="386"/>
      <c r="K265" s="386"/>
      <c r="L265" s="386"/>
    </row>
    <row r="266" spans="1:12" ht="15.75" hidden="1" customHeight="1" x14ac:dyDescent="0.3">
      <c r="A266" s="386"/>
      <c r="B266" s="386"/>
      <c r="C266" s="386"/>
      <c r="D266" s="386"/>
      <c r="E266" s="394" t="s">
        <v>709</v>
      </c>
      <c r="F266" s="394" t="s">
        <v>710</v>
      </c>
      <c r="G266" s="386"/>
      <c r="H266" s="386"/>
      <c r="I266" s="386"/>
      <c r="J266" s="386"/>
      <c r="K266" s="386"/>
      <c r="L266" s="386"/>
    </row>
    <row r="267" spans="1:12" ht="15.75" hidden="1" customHeight="1" x14ac:dyDescent="0.3">
      <c r="A267" s="386"/>
      <c r="B267" s="386"/>
      <c r="C267" s="386"/>
      <c r="D267" s="386"/>
      <c r="E267" s="394" t="s">
        <v>280</v>
      </c>
      <c r="F267" s="394" t="s">
        <v>281</v>
      </c>
      <c r="G267" s="386"/>
      <c r="H267" s="386"/>
      <c r="I267" s="386"/>
      <c r="J267" s="386"/>
      <c r="K267" s="386"/>
      <c r="L267" s="386"/>
    </row>
    <row r="268" spans="1:12" ht="15.75" hidden="1" customHeight="1" x14ac:dyDescent="0.3">
      <c r="A268" s="386"/>
      <c r="B268" s="386"/>
      <c r="C268" s="386"/>
      <c r="D268" s="386"/>
      <c r="E268" s="394" t="s">
        <v>711</v>
      </c>
      <c r="F268" s="394" t="s">
        <v>712</v>
      </c>
      <c r="G268" s="386"/>
      <c r="H268" s="386"/>
      <c r="I268" s="386"/>
      <c r="J268" s="386"/>
      <c r="K268" s="386"/>
      <c r="L268" s="386"/>
    </row>
    <row r="269" spans="1:12" ht="15.75" hidden="1" customHeight="1" x14ac:dyDescent="0.3">
      <c r="A269" s="386"/>
      <c r="B269" s="386"/>
      <c r="C269" s="386"/>
      <c r="D269" s="386"/>
      <c r="E269" s="394" t="s">
        <v>713</v>
      </c>
      <c r="F269" s="394" t="s">
        <v>714</v>
      </c>
      <c r="G269" s="386"/>
      <c r="H269" s="386"/>
      <c r="I269" s="386"/>
      <c r="J269" s="386"/>
      <c r="K269" s="386"/>
      <c r="L269" s="386"/>
    </row>
    <row r="270" spans="1:12" ht="15.75" hidden="1" customHeight="1" x14ac:dyDescent="0.3">
      <c r="A270" s="386"/>
      <c r="B270" s="386"/>
      <c r="C270" s="386"/>
      <c r="D270" s="386"/>
      <c r="E270" s="394" t="s">
        <v>715</v>
      </c>
      <c r="F270" s="394" t="s">
        <v>716</v>
      </c>
      <c r="G270" s="386"/>
      <c r="H270" s="386"/>
      <c r="I270" s="386"/>
      <c r="J270" s="386"/>
      <c r="K270" s="386"/>
      <c r="L270" s="386"/>
    </row>
    <row r="271" spans="1:12" ht="15.75" hidden="1" customHeight="1" x14ac:dyDescent="0.3">
      <c r="A271" s="386"/>
      <c r="B271" s="386"/>
      <c r="C271" s="386"/>
      <c r="D271" s="386"/>
      <c r="E271" s="394" t="s">
        <v>717</v>
      </c>
      <c r="F271" s="394" t="s">
        <v>718</v>
      </c>
      <c r="G271" s="386"/>
      <c r="H271" s="386"/>
      <c r="I271" s="386"/>
      <c r="J271" s="386"/>
      <c r="K271" s="386"/>
      <c r="L271" s="386"/>
    </row>
    <row r="272" spans="1:12" ht="15.75" hidden="1" customHeight="1" x14ac:dyDescent="0.3">
      <c r="A272" s="386"/>
      <c r="B272" s="386"/>
      <c r="C272" s="386"/>
      <c r="D272" s="386"/>
      <c r="E272" s="394" t="s">
        <v>719</v>
      </c>
      <c r="F272" s="394" t="s">
        <v>720</v>
      </c>
      <c r="G272" s="386"/>
      <c r="H272" s="386"/>
      <c r="I272" s="386"/>
      <c r="J272" s="386"/>
      <c r="K272" s="386"/>
      <c r="L272" s="386"/>
    </row>
    <row r="273" spans="1:12" ht="15.75" hidden="1" customHeight="1" x14ac:dyDescent="0.3">
      <c r="A273" s="386"/>
      <c r="B273" s="386"/>
      <c r="C273" s="386"/>
      <c r="D273" s="386"/>
      <c r="E273" s="394" t="s">
        <v>721</v>
      </c>
      <c r="F273" s="394" t="s">
        <v>722</v>
      </c>
      <c r="G273" s="386"/>
      <c r="H273" s="386"/>
      <c r="I273" s="386"/>
      <c r="J273" s="386"/>
      <c r="K273" s="386"/>
      <c r="L273" s="386"/>
    </row>
    <row r="274" spans="1:12" ht="15.75" hidden="1" customHeight="1" x14ac:dyDescent="0.3">
      <c r="A274" s="386"/>
      <c r="B274" s="386"/>
      <c r="C274" s="386"/>
      <c r="D274" s="386"/>
      <c r="E274" s="394" t="s">
        <v>723</v>
      </c>
      <c r="F274" s="394" t="s">
        <v>724</v>
      </c>
      <c r="G274" s="386"/>
      <c r="H274" s="386"/>
      <c r="I274" s="386"/>
      <c r="J274" s="386"/>
      <c r="K274" s="386"/>
      <c r="L274" s="386"/>
    </row>
    <row r="275" spans="1:12" ht="15.75" hidden="1" customHeight="1" x14ac:dyDescent="0.3">
      <c r="A275" s="386"/>
      <c r="B275" s="386"/>
      <c r="C275" s="386"/>
      <c r="D275" s="386"/>
      <c r="E275" s="394" t="s">
        <v>725</v>
      </c>
      <c r="F275" s="394" t="s">
        <v>726</v>
      </c>
      <c r="G275" s="386"/>
      <c r="H275" s="386"/>
      <c r="I275" s="386"/>
      <c r="J275" s="386"/>
      <c r="K275" s="386"/>
      <c r="L275" s="386"/>
    </row>
    <row r="276" spans="1:12" ht="15.75" hidden="1" customHeight="1" x14ac:dyDescent="0.3">
      <c r="A276" s="386"/>
      <c r="B276" s="386"/>
      <c r="C276" s="386"/>
      <c r="D276" s="386"/>
      <c r="E276" s="394" t="s">
        <v>727</v>
      </c>
      <c r="F276" s="394" t="s">
        <v>728</v>
      </c>
      <c r="G276" s="386"/>
      <c r="H276" s="386"/>
      <c r="I276" s="386"/>
      <c r="J276" s="386"/>
      <c r="K276" s="386"/>
      <c r="L276" s="386"/>
    </row>
    <row r="277" spans="1:12" ht="15.75" hidden="1" customHeight="1" x14ac:dyDescent="0.3">
      <c r="A277" s="386"/>
      <c r="B277" s="386"/>
      <c r="C277" s="386"/>
      <c r="D277" s="386"/>
      <c r="E277" s="394" t="s">
        <v>729</v>
      </c>
      <c r="F277" s="394" t="s">
        <v>730</v>
      </c>
      <c r="G277" s="386"/>
      <c r="H277" s="386"/>
      <c r="I277" s="386"/>
      <c r="J277" s="386"/>
      <c r="K277" s="386"/>
      <c r="L277" s="386"/>
    </row>
    <row r="278" spans="1:12" ht="15.75" hidden="1" customHeight="1" x14ac:dyDescent="0.3">
      <c r="A278" s="386"/>
      <c r="B278" s="386"/>
      <c r="C278" s="386"/>
      <c r="D278" s="386"/>
      <c r="E278" s="394" t="s">
        <v>731</v>
      </c>
      <c r="F278" s="394" t="s">
        <v>732</v>
      </c>
      <c r="G278" s="386"/>
      <c r="H278" s="386"/>
      <c r="I278" s="386"/>
      <c r="J278" s="386"/>
      <c r="K278" s="386"/>
      <c r="L278" s="386"/>
    </row>
    <row r="279" spans="1:12" ht="15.75" hidden="1" customHeight="1" x14ac:dyDescent="0.3">
      <c r="A279" s="386"/>
      <c r="B279" s="386"/>
      <c r="C279" s="386"/>
      <c r="D279" s="386"/>
      <c r="E279" s="394" t="s">
        <v>733</v>
      </c>
      <c r="F279" s="394" t="s">
        <v>734</v>
      </c>
      <c r="G279" s="386"/>
      <c r="H279" s="386"/>
      <c r="I279" s="386"/>
      <c r="J279" s="386"/>
      <c r="K279" s="386"/>
      <c r="L279" s="386"/>
    </row>
    <row r="280" spans="1:12" ht="15.75" hidden="1" customHeight="1" x14ac:dyDescent="0.3">
      <c r="A280" s="386"/>
      <c r="B280" s="386"/>
      <c r="C280" s="386"/>
      <c r="D280" s="386"/>
      <c r="E280" s="394" t="s">
        <v>735</v>
      </c>
      <c r="F280" s="394" t="s">
        <v>736</v>
      </c>
      <c r="G280" s="386"/>
      <c r="H280" s="386"/>
      <c r="I280" s="386"/>
      <c r="J280" s="386"/>
      <c r="K280" s="386"/>
      <c r="L280" s="386"/>
    </row>
    <row r="281" spans="1:12" ht="15.75" hidden="1" customHeight="1" x14ac:dyDescent="0.3">
      <c r="A281" s="386"/>
      <c r="B281" s="386"/>
      <c r="C281" s="386"/>
      <c r="D281" s="386"/>
      <c r="E281" s="394" t="s">
        <v>737</v>
      </c>
      <c r="F281" s="394" t="s">
        <v>738</v>
      </c>
      <c r="G281" s="386"/>
      <c r="H281" s="386"/>
      <c r="I281" s="386"/>
      <c r="J281" s="386"/>
      <c r="K281" s="386"/>
      <c r="L281" s="386"/>
    </row>
    <row r="282" spans="1:12" ht="15.75" hidden="1" customHeight="1" x14ac:dyDescent="0.3">
      <c r="A282" s="386"/>
      <c r="B282" s="386"/>
      <c r="C282" s="386"/>
      <c r="D282" s="386"/>
      <c r="E282" s="394" t="s">
        <v>739</v>
      </c>
      <c r="F282" s="394" t="s">
        <v>740</v>
      </c>
      <c r="G282" s="386"/>
      <c r="H282" s="386"/>
      <c r="I282" s="386"/>
      <c r="J282" s="386"/>
      <c r="K282" s="386"/>
      <c r="L282" s="386"/>
    </row>
    <row r="283" spans="1:12" ht="15.75" hidden="1" customHeight="1" x14ac:dyDescent="0.3">
      <c r="A283" s="386"/>
      <c r="B283" s="386"/>
      <c r="C283" s="386"/>
      <c r="D283" s="386"/>
      <c r="E283" s="394" t="s">
        <v>741</v>
      </c>
      <c r="F283" s="394" t="s">
        <v>742</v>
      </c>
      <c r="G283" s="386"/>
      <c r="H283" s="386"/>
      <c r="I283" s="386"/>
      <c r="J283" s="386"/>
      <c r="K283" s="386"/>
      <c r="L283" s="386"/>
    </row>
    <row r="284" spans="1:12" ht="15.75" hidden="1" customHeight="1" x14ac:dyDescent="0.3">
      <c r="A284" s="386"/>
      <c r="B284" s="386"/>
      <c r="C284" s="386"/>
      <c r="D284" s="386"/>
      <c r="E284" s="394" t="s">
        <v>743</v>
      </c>
      <c r="F284" s="394" t="s">
        <v>744</v>
      </c>
      <c r="G284" s="386"/>
      <c r="H284" s="386"/>
      <c r="I284" s="386"/>
      <c r="J284" s="386"/>
      <c r="K284" s="386"/>
      <c r="L284" s="386"/>
    </row>
    <row r="285" spans="1:12" ht="15.75" hidden="1" customHeight="1" x14ac:dyDescent="0.3">
      <c r="A285" s="386"/>
      <c r="B285" s="386"/>
      <c r="C285" s="386"/>
      <c r="D285" s="386"/>
      <c r="E285" s="394" t="s">
        <v>745</v>
      </c>
      <c r="F285" s="394" t="s">
        <v>746</v>
      </c>
      <c r="G285" s="386"/>
      <c r="H285" s="386"/>
      <c r="I285" s="386"/>
      <c r="J285" s="386"/>
      <c r="K285" s="386"/>
      <c r="L285" s="386"/>
    </row>
    <row r="286" spans="1:12" ht="15.75" hidden="1" customHeight="1" x14ac:dyDescent="0.3">
      <c r="A286" s="386"/>
      <c r="B286" s="386"/>
      <c r="C286" s="386"/>
      <c r="D286" s="386"/>
      <c r="E286" s="394" t="s">
        <v>747</v>
      </c>
      <c r="F286" s="394" t="s">
        <v>748</v>
      </c>
      <c r="G286" s="386"/>
      <c r="H286" s="386"/>
      <c r="I286" s="386"/>
      <c r="J286" s="386"/>
      <c r="K286" s="386"/>
      <c r="L286" s="386"/>
    </row>
    <row r="287" spans="1:12" ht="15.75" hidden="1" customHeight="1" x14ac:dyDescent="0.3">
      <c r="A287" s="386"/>
      <c r="B287" s="386"/>
      <c r="C287" s="386"/>
      <c r="D287" s="386"/>
      <c r="E287" s="394" t="s">
        <v>749</v>
      </c>
      <c r="F287" s="394" t="s">
        <v>750</v>
      </c>
      <c r="G287" s="386"/>
      <c r="H287" s="386"/>
      <c r="I287" s="386"/>
      <c r="J287" s="386"/>
      <c r="K287" s="386"/>
      <c r="L287" s="386"/>
    </row>
    <row r="288" spans="1:12" ht="15.75" hidden="1" customHeight="1" x14ac:dyDescent="0.3">
      <c r="A288" s="386"/>
      <c r="B288" s="386"/>
      <c r="C288" s="386"/>
      <c r="D288" s="386"/>
      <c r="E288" s="394" t="s">
        <v>751</v>
      </c>
      <c r="F288" s="394" t="s">
        <v>752</v>
      </c>
      <c r="G288" s="386"/>
      <c r="H288" s="386"/>
      <c r="I288" s="386"/>
      <c r="J288" s="386"/>
      <c r="K288" s="386"/>
      <c r="L288" s="386"/>
    </row>
    <row r="289" spans="1:12" ht="15.75" hidden="1" customHeight="1" x14ac:dyDescent="0.3">
      <c r="A289" s="386"/>
      <c r="B289" s="386"/>
      <c r="C289" s="386"/>
      <c r="D289" s="386"/>
      <c r="E289" s="394" t="s">
        <v>753</v>
      </c>
      <c r="F289" s="394" t="s">
        <v>754</v>
      </c>
      <c r="G289" s="386"/>
      <c r="H289" s="386"/>
      <c r="I289" s="386"/>
      <c r="J289" s="386"/>
      <c r="K289" s="386"/>
      <c r="L289" s="386"/>
    </row>
    <row r="290" spans="1:12" ht="15.75" hidden="1" customHeight="1" x14ac:dyDescent="0.3">
      <c r="A290" s="386"/>
      <c r="B290" s="386"/>
      <c r="C290" s="386"/>
      <c r="D290" s="386"/>
      <c r="E290" s="394" t="s">
        <v>755</v>
      </c>
      <c r="F290" s="394" t="s">
        <v>756</v>
      </c>
      <c r="G290" s="386"/>
      <c r="H290" s="386"/>
      <c r="I290" s="386"/>
      <c r="J290" s="386"/>
      <c r="K290" s="386"/>
      <c r="L290" s="386"/>
    </row>
    <row r="291" spans="1:12" ht="15.75" hidden="1" customHeight="1" x14ac:dyDescent="0.3">
      <c r="A291" s="386"/>
      <c r="B291" s="386"/>
      <c r="C291" s="386"/>
      <c r="D291" s="386"/>
      <c r="E291" s="394" t="s">
        <v>757</v>
      </c>
      <c r="F291" s="394" t="s">
        <v>758</v>
      </c>
      <c r="G291" s="386"/>
      <c r="H291" s="386"/>
      <c r="I291" s="386"/>
      <c r="J291" s="386"/>
      <c r="K291" s="386"/>
      <c r="L291" s="386"/>
    </row>
    <row r="292" spans="1:12" ht="15.75" hidden="1" customHeight="1" x14ac:dyDescent="0.3">
      <c r="A292" s="386"/>
      <c r="B292" s="386"/>
      <c r="C292" s="386"/>
      <c r="D292" s="386"/>
      <c r="E292" s="394" t="s">
        <v>759</v>
      </c>
      <c r="F292" s="394" t="s">
        <v>760</v>
      </c>
      <c r="G292" s="386"/>
      <c r="H292" s="386"/>
      <c r="I292" s="386"/>
      <c r="J292" s="386"/>
      <c r="K292" s="386"/>
      <c r="L292" s="386"/>
    </row>
    <row r="293" spans="1:12" ht="15.75" hidden="1" customHeight="1" x14ac:dyDescent="0.3">
      <c r="A293" s="386"/>
      <c r="B293" s="386"/>
      <c r="C293" s="386"/>
      <c r="D293" s="386"/>
      <c r="E293" s="394" t="s">
        <v>761</v>
      </c>
      <c r="F293" s="394" t="s">
        <v>762</v>
      </c>
      <c r="G293" s="386"/>
      <c r="H293" s="386"/>
      <c r="I293" s="386"/>
      <c r="J293" s="386"/>
      <c r="K293" s="386"/>
      <c r="L293" s="386"/>
    </row>
    <row r="294" spans="1:12" ht="15.75" hidden="1" customHeight="1" x14ac:dyDescent="0.3">
      <c r="A294" s="386"/>
      <c r="B294" s="386"/>
      <c r="C294" s="386"/>
      <c r="D294" s="386"/>
      <c r="E294" s="394" t="s">
        <v>763</v>
      </c>
      <c r="F294" s="394" t="s">
        <v>764</v>
      </c>
      <c r="G294" s="386"/>
      <c r="H294" s="386"/>
      <c r="I294" s="386"/>
      <c r="J294" s="386"/>
      <c r="K294" s="386"/>
      <c r="L294" s="386"/>
    </row>
    <row r="295" spans="1:12" ht="15.75" hidden="1" customHeight="1" x14ac:dyDescent="0.3">
      <c r="A295" s="386"/>
      <c r="B295" s="386"/>
      <c r="C295" s="386"/>
      <c r="D295" s="386"/>
      <c r="E295" s="394" t="s">
        <v>765</v>
      </c>
      <c r="F295" s="394" t="s">
        <v>766</v>
      </c>
      <c r="G295" s="386"/>
      <c r="H295" s="386"/>
      <c r="I295" s="386"/>
      <c r="J295" s="386"/>
      <c r="K295" s="386"/>
      <c r="L295" s="386"/>
    </row>
    <row r="296" spans="1:12" ht="15.75" hidden="1" customHeight="1" x14ac:dyDescent="0.3">
      <c r="A296" s="386"/>
      <c r="B296" s="386"/>
      <c r="C296" s="386"/>
      <c r="D296" s="386"/>
      <c r="E296" s="394" t="s">
        <v>767</v>
      </c>
      <c r="F296" s="394" t="s">
        <v>768</v>
      </c>
      <c r="G296" s="386"/>
      <c r="H296" s="386"/>
      <c r="I296" s="386"/>
      <c r="J296" s="386"/>
      <c r="K296" s="386"/>
      <c r="L296" s="386"/>
    </row>
    <row r="297" spans="1:12" ht="15.75" hidden="1" customHeight="1" x14ac:dyDescent="0.3">
      <c r="A297" s="386"/>
      <c r="B297" s="386"/>
      <c r="C297" s="386"/>
      <c r="D297" s="386"/>
      <c r="E297" s="394" t="s">
        <v>769</v>
      </c>
      <c r="F297" s="394" t="s">
        <v>770</v>
      </c>
      <c r="G297" s="386"/>
      <c r="H297" s="386"/>
      <c r="I297" s="386"/>
      <c r="J297" s="386"/>
      <c r="K297" s="386"/>
      <c r="L297" s="386"/>
    </row>
    <row r="298" spans="1:12" ht="15.75" hidden="1" customHeight="1" x14ac:dyDescent="0.3">
      <c r="A298" s="386"/>
      <c r="B298" s="386"/>
      <c r="C298" s="386"/>
      <c r="D298" s="386"/>
      <c r="E298" s="394" t="s">
        <v>771</v>
      </c>
      <c r="F298" s="394" t="s">
        <v>772</v>
      </c>
      <c r="G298" s="386"/>
      <c r="H298" s="386"/>
      <c r="I298" s="386"/>
      <c r="J298" s="386"/>
      <c r="K298" s="386"/>
      <c r="L298" s="386"/>
    </row>
    <row r="299" spans="1:12" ht="15.75" hidden="1" customHeight="1" x14ac:dyDescent="0.3">
      <c r="A299" s="386"/>
      <c r="B299" s="386"/>
      <c r="C299" s="386"/>
      <c r="D299" s="386"/>
      <c r="E299" s="394" t="s">
        <v>773</v>
      </c>
      <c r="F299" s="394" t="s">
        <v>774</v>
      </c>
      <c r="G299" s="386"/>
      <c r="H299" s="386"/>
      <c r="I299" s="386"/>
      <c r="J299" s="386"/>
      <c r="K299" s="386"/>
      <c r="L299" s="386"/>
    </row>
    <row r="300" spans="1:12" ht="15.75" hidden="1" customHeight="1" x14ac:dyDescent="0.3">
      <c r="A300" s="386"/>
      <c r="B300" s="386"/>
      <c r="C300" s="386"/>
      <c r="D300" s="386"/>
      <c r="E300" s="394" t="s">
        <v>775</v>
      </c>
      <c r="F300" s="394" t="s">
        <v>776</v>
      </c>
      <c r="G300" s="386"/>
      <c r="H300" s="386"/>
      <c r="I300" s="386"/>
      <c r="J300" s="386"/>
      <c r="K300" s="386"/>
      <c r="L300" s="386"/>
    </row>
    <row r="301" spans="1:12" ht="15.75" hidden="1" customHeight="1" x14ac:dyDescent="0.3">
      <c r="A301" s="386"/>
      <c r="B301" s="386"/>
      <c r="C301" s="386"/>
      <c r="D301" s="386"/>
      <c r="E301" s="394" t="s">
        <v>777</v>
      </c>
      <c r="F301" s="394" t="s">
        <v>778</v>
      </c>
      <c r="G301" s="386"/>
      <c r="H301" s="386"/>
      <c r="I301" s="386"/>
      <c r="J301" s="386"/>
      <c r="K301" s="386"/>
      <c r="L301" s="386"/>
    </row>
    <row r="302" spans="1:12" ht="15.75" hidden="1" customHeight="1" x14ac:dyDescent="0.3">
      <c r="A302" s="386"/>
      <c r="B302" s="386"/>
      <c r="C302" s="386"/>
      <c r="D302" s="386"/>
      <c r="E302" s="394" t="s">
        <v>779</v>
      </c>
      <c r="F302" s="394" t="s">
        <v>780</v>
      </c>
      <c r="G302" s="386"/>
      <c r="H302" s="386"/>
      <c r="I302" s="386"/>
      <c r="J302" s="386"/>
      <c r="K302" s="386"/>
      <c r="L302" s="386"/>
    </row>
    <row r="303" spans="1:12" ht="15.75" hidden="1" customHeight="1" x14ac:dyDescent="0.3">
      <c r="A303" s="386"/>
      <c r="B303" s="386"/>
      <c r="C303" s="386"/>
      <c r="D303" s="386"/>
      <c r="E303" s="394" t="s">
        <v>781</v>
      </c>
      <c r="F303" s="394" t="s">
        <v>782</v>
      </c>
      <c r="G303" s="386"/>
      <c r="H303" s="386"/>
      <c r="I303" s="386"/>
      <c r="J303" s="386"/>
      <c r="K303" s="386"/>
      <c r="L303" s="386"/>
    </row>
    <row r="304" spans="1:12" ht="15.75" hidden="1" customHeight="1" x14ac:dyDescent="0.3">
      <c r="A304" s="386"/>
      <c r="B304" s="386"/>
      <c r="C304" s="386"/>
      <c r="D304" s="386"/>
      <c r="E304" s="394" t="s">
        <v>783</v>
      </c>
      <c r="F304" s="394" t="s">
        <v>784</v>
      </c>
      <c r="G304" s="386"/>
      <c r="H304" s="386"/>
      <c r="I304" s="386"/>
      <c r="J304" s="386"/>
      <c r="K304" s="386"/>
      <c r="L304" s="386"/>
    </row>
    <row r="305" spans="1:12" ht="15.75" hidden="1" customHeight="1" x14ac:dyDescent="0.3">
      <c r="A305" s="386"/>
      <c r="B305" s="386"/>
      <c r="C305" s="386"/>
      <c r="D305" s="386"/>
      <c r="E305" s="394" t="s">
        <v>785</v>
      </c>
      <c r="F305" s="394" t="s">
        <v>786</v>
      </c>
      <c r="G305" s="386"/>
      <c r="H305" s="386"/>
      <c r="I305" s="386"/>
      <c r="J305" s="386"/>
      <c r="K305" s="386"/>
      <c r="L305" s="386"/>
    </row>
    <row r="306" spans="1:12" ht="15.75" hidden="1" customHeight="1" x14ac:dyDescent="0.3">
      <c r="A306" s="386"/>
      <c r="B306" s="386"/>
      <c r="C306" s="386"/>
      <c r="D306" s="386"/>
      <c r="E306" s="394" t="s">
        <v>787</v>
      </c>
      <c r="F306" s="394" t="s">
        <v>788</v>
      </c>
      <c r="G306" s="386"/>
      <c r="H306" s="386"/>
      <c r="I306" s="386"/>
      <c r="J306" s="386"/>
      <c r="K306" s="386"/>
      <c r="L306" s="386"/>
    </row>
    <row r="307" spans="1:12" ht="15.75" hidden="1" customHeight="1" x14ac:dyDescent="0.3">
      <c r="A307" s="386"/>
      <c r="B307" s="386"/>
      <c r="C307" s="386"/>
      <c r="D307" s="386"/>
      <c r="E307" s="394" t="s">
        <v>789</v>
      </c>
      <c r="F307" s="394" t="s">
        <v>790</v>
      </c>
      <c r="G307" s="386"/>
      <c r="H307" s="386"/>
      <c r="I307" s="386"/>
      <c r="J307" s="386"/>
      <c r="K307" s="386"/>
      <c r="L307" s="386"/>
    </row>
    <row r="308" spans="1:12" ht="15.75" hidden="1" customHeight="1" x14ac:dyDescent="0.3">
      <c r="A308" s="386"/>
      <c r="B308" s="386"/>
      <c r="C308" s="386"/>
      <c r="D308" s="386"/>
      <c r="E308" s="394" t="s">
        <v>791</v>
      </c>
      <c r="F308" s="394" t="s">
        <v>792</v>
      </c>
      <c r="G308" s="386"/>
      <c r="H308" s="386"/>
      <c r="I308" s="386"/>
      <c r="J308" s="386"/>
      <c r="K308" s="386"/>
      <c r="L308" s="386"/>
    </row>
    <row r="309" spans="1:12" ht="15.75" hidden="1" customHeight="1" x14ac:dyDescent="0.3">
      <c r="A309" s="386"/>
      <c r="B309" s="386"/>
      <c r="C309" s="386"/>
      <c r="D309" s="386"/>
      <c r="E309" s="394" t="s">
        <v>793</v>
      </c>
      <c r="F309" s="394" t="s">
        <v>794</v>
      </c>
      <c r="G309" s="386"/>
      <c r="H309" s="386"/>
      <c r="I309" s="386"/>
      <c r="J309" s="386"/>
      <c r="K309" s="386"/>
      <c r="L309" s="386"/>
    </row>
    <row r="310" spans="1:12" ht="15.75" hidden="1" customHeight="1" x14ac:dyDescent="0.3">
      <c r="A310" s="386"/>
      <c r="B310" s="386"/>
      <c r="C310" s="386"/>
      <c r="D310" s="386"/>
      <c r="E310" s="394" t="s">
        <v>795</v>
      </c>
      <c r="F310" s="394" t="s">
        <v>796</v>
      </c>
      <c r="G310" s="386"/>
      <c r="H310" s="386"/>
      <c r="I310" s="386"/>
      <c r="J310" s="386"/>
      <c r="K310" s="386"/>
      <c r="L310" s="386"/>
    </row>
    <row r="311" spans="1:12" ht="15.75" hidden="1" customHeight="1" x14ac:dyDescent="0.3">
      <c r="A311" s="386"/>
      <c r="B311" s="386"/>
      <c r="C311" s="386"/>
      <c r="D311" s="386"/>
      <c r="E311" s="394" t="s">
        <v>797</v>
      </c>
      <c r="F311" s="394" t="s">
        <v>798</v>
      </c>
      <c r="G311" s="386"/>
      <c r="H311" s="386"/>
      <c r="I311" s="386"/>
      <c r="J311" s="386"/>
      <c r="K311" s="386"/>
      <c r="L311" s="386"/>
    </row>
    <row r="312" spans="1:12" ht="15.75" hidden="1" customHeight="1" x14ac:dyDescent="0.3">
      <c r="A312" s="386"/>
      <c r="B312" s="386"/>
      <c r="C312" s="386"/>
      <c r="D312" s="386"/>
      <c r="E312" s="394" t="s">
        <v>799</v>
      </c>
      <c r="F312" s="394" t="s">
        <v>800</v>
      </c>
      <c r="G312" s="386"/>
      <c r="H312" s="386"/>
      <c r="I312" s="386"/>
      <c r="J312" s="386"/>
      <c r="K312" s="386"/>
      <c r="L312" s="386"/>
    </row>
    <row r="313" spans="1:12" ht="15.75" hidden="1" customHeight="1" x14ac:dyDescent="0.3">
      <c r="A313" s="386"/>
      <c r="B313" s="386"/>
      <c r="C313" s="386"/>
      <c r="D313" s="386"/>
      <c r="E313" s="394" t="s">
        <v>801</v>
      </c>
      <c r="F313" s="394" t="s">
        <v>802</v>
      </c>
      <c r="G313" s="386"/>
      <c r="H313" s="386"/>
      <c r="I313" s="386"/>
      <c r="J313" s="386"/>
      <c r="K313" s="386"/>
      <c r="L313" s="386"/>
    </row>
    <row r="314" spans="1:12" ht="15.75" hidden="1" customHeight="1" x14ac:dyDescent="0.3">
      <c r="A314" s="386"/>
      <c r="B314" s="386"/>
      <c r="C314" s="386"/>
      <c r="D314" s="386"/>
      <c r="E314" s="394" t="s">
        <v>803</v>
      </c>
      <c r="F314" s="394" t="s">
        <v>804</v>
      </c>
      <c r="G314" s="386"/>
      <c r="H314" s="386"/>
      <c r="I314" s="386"/>
      <c r="J314" s="386"/>
      <c r="K314" s="386"/>
      <c r="L314" s="386"/>
    </row>
    <row r="315" spans="1:12" ht="15.75" hidden="1" customHeight="1" x14ac:dyDescent="0.3">
      <c r="A315" s="386"/>
      <c r="B315" s="386"/>
      <c r="C315" s="386"/>
      <c r="D315" s="386"/>
      <c r="E315" s="394" t="s">
        <v>805</v>
      </c>
      <c r="F315" s="394" t="s">
        <v>806</v>
      </c>
      <c r="G315" s="386"/>
      <c r="H315" s="386"/>
      <c r="I315" s="386"/>
      <c r="J315" s="386"/>
      <c r="K315" s="386"/>
      <c r="L315" s="386"/>
    </row>
    <row r="316" spans="1:12" ht="15.75" hidden="1" customHeight="1" x14ac:dyDescent="0.3">
      <c r="A316" s="386"/>
      <c r="B316" s="386"/>
      <c r="C316" s="386"/>
      <c r="D316" s="386"/>
      <c r="E316" s="394" t="s">
        <v>807</v>
      </c>
      <c r="F316" s="394" t="s">
        <v>808</v>
      </c>
      <c r="G316" s="386"/>
      <c r="H316" s="386"/>
      <c r="I316" s="386"/>
      <c r="J316" s="386"/>
      <c r="K316" s="386"/>
      <c r="L316" s="386"/>
    </row>
    <row r="317" spans="1:12" ht="15.75" hidden="1" customHeight="1" x14ac:dyDescent="0.3">
      <c r="A317" s="386"/>
      <c r="B317" s="386"/>
      <c r="C317" s="386"/>
      <c r="D317" s="386"/>
      <c r="E317" s="394" t="s">
        <v>809</v>
      </c>
      <c r="F317" s="394" t="s">
        <v>810</v>
      </c>
      <c r="G317" s="386"/>
      <c r="H317" s="386"/>
      <c r="I317" s="386"/>
      <c r="J317" s="386"/>
      <c r="K317" s="386"/>
      <c r="L317" s="386"/>
    </row>
    <row r="318" spans="1:12" ht="15.75" hidden="1" customHeight="1" x14ac:dyDescent="0.3">
      <c r="A318" s="386"/>
      <c r="B318" s="386"/>
      <c r="C318" s="386"/>
      <c r="D318" s="386"/>
      <c r="E318" s="394" t="s">
        <v>811</v>
      </c>
      <c r="F318" s="394" t="s">
        <v>812</v>
      </c>
      <c r="G318" s="386"/>
      <c r="H318" s="386"/>
      <c r="I318" s="386"/>
      <c r="J318" s="386"/>
      <c r="K318" s="386"/>
      <c r="L318" s="386"/>
    </row>
    <row r="319" spans="1:12" ht="15.75" hidden="1" customHeight="1" x14ac:dyDescent="0.3">
      <c r="A319" s="386"/>
      <c r="B319" s="386"/>
      <c r="C319" s="386"/>
      <c r="D319" s="386"/>
      <c r="E319" s="394" t="s">
        <v>813</v>
      </c>
      <c r="F319" s="394" t="s">
        <v>814</v>
      </c>
      <c r="G319" s="386"/>
      <c r="H319" s="386"/>
      <c r="I319" s="386"/>
      <c r="J319" s="386"/>
      <c r="K319" s="386"/>
      <c r="L319" s="386"/>
    </row>
    <row r="320" spans="1:12" ht="15.75" hidden="1" customHeight="1" x14ac:dyDescent="0.3">
      <c r="A320" s="386"/>
      <c r="B320" s="386"/>
      <c r="C320" s="386"/>
      <c r="D320" s="386"/>
      <c r="E320" s="394" t="s">
        <v>815</v>
      </c>
      <c r="F320" s="394" t="s">
        <v>816</v>
      </c>
      <c r="G320" s="386"/>
      <c r="H320" s="386"/>
      <c r="I320" s="386"/>
      <c r="J320" s="386"/>
      <c r="K320" s="386"/>
      <c r="L320" s="386"/>
    </row>
    <row r="321" spans="1:12" ht="15.75" hidden="1" customHeight="1" x14ac:dyDescent="0.3">
      <c r="A321" s="386"/>
      <c r="B321" s="386"/>
      <c r="C321" s="386"/>
      <c r="D321" s="386"/>
      <c r="E321" s="394" t="s">
        <v>817</v>
      </c>
      <c r="F321" s="394" t="s">
        <v>818</v>
      </c>
      <c r="G321" s="386"/>
      <c r="H321" s="386"/>
      <c r="I321" s="386"/>
      <c r="J321" s="386"/>
      <c r="K321" s="386"/>
      <c r="L321" s="386"/>
    </row>
    <row r="322" spans="1:12" ht="15.75" hidden="1" customHeight="1" x14ac:dyDescent="0.3">
      <c r="A322" s="386"/>
      <c r="B322" s="386"/>
      <c r="C322" s="386"/>
      <c r="D322" s="386"/>
      <c r="E322" s="394" t="s">
        <v>819</v>
      </c>
      <c r="F322" s="394" t="s">
        <v>820</v>
      </c>
      <c r="G322" s="386"/>
      <c r="H322" s="386"/>
      <c r="I322" s="386"/>
      <c r="J322" s="386"/>
      <c r="K322" s="386"/>
      <c r="L322" s="386"/>
    </row>
    <row r="323" spans="1:12" ht="15.75" hidden="1" customHeight="1" x14ac:dyDescent="0.3">
      <c r="A323" s="386"/>
      <c r="B323" s="386"/>
      <c r="C323" s="386"/>
      <c r="D323" s="386"/>
      <c r="E323" s="394" t="s">
        <v>821</v>
      </c>
      <c r="F323" s="394" t="s">
        <v>822</v>
      </c>
      <c r="G323" s="386"/>
      <c r="H323" s="386"/>
      <c r="I323" s="386"/>
      <c r="J323" s="386"/>
      <c r="K323" s="386"/>
      <c r="L323" s="386"/>
    </row>
    <row r="324" spans="1:12" ht="15.75" hidden="1" customHeight="1" x14ac:dyDescent="0.3">
      <c r="A324" s="386"/>
      <c r="B324" s="386"/>
      <c r="C324" s="386"/>
      <c r="D324" s="386"/>
      <c r="E324" s="394" t="s">
        <v>823</v>
      </c>
      <c r="F324" s="394" t="s">
        <v>824</v>
      </c>
      <c r="G324" s="386"/>
      <c r="H324" s="386"/>
      <c r="I324" s="386"/>
      <c r="J324" s="386"/>
      <c r="K324" s="386"/>
      <c r="L324" s="386"/>
    </row>
    <row r="325" spans="1:12" ht="15.75" hidden="1" customHeight="1" x14ac:dyDescent="0.3">
      <c r="A325" s="386"/>
      <c r="B325" s="386"/>
      <c r="C325" s="386"/>
      <c r="D325" s="386"/>
      <c r="E325" s="394" t="s">
        <v>825</v>
      </c>
      <c r="F325" s="394" t="s">
        <v>826</v>
      </c>
      <c r="G325" s="386"/>
      <c r="H325" s="386"/>
      <c r="I325" s="386"/>
      <c r="J325" s="386"/>
      <c r="K325" s="386"/>
      <c r="L325" s="386"/>
    </row>
    <row r="326" spans="1:12" ht="15.75" hidden="1" customHeight="1" x14ac:dyDescent="0.3">
      <c r="A326" s="386"/>
      <c r="B326" s="386"/>
      <c r="C326" s="386"/>
      <c r="D326" s="386"/>
      <c r="E326" s="394" t="s">
        <v>827</v>
      </c>
      <c r="F326" s="394" t="s">
        <v>828</v>
      </c>
      <c r="G326" s="386"/>
      <c r="H326" s="386"/>
      <c r="I326" s="386"/>
      <c r="J326" s="386"/>
      <c r="K326" s="386"/>
      <c r="L326" s="386"/>
    </row>
    <row r="327" spans="1:12" ht="15.75" hidden="1" customHeight="1" x14ac:dyDescent="0.3">
      <c r="A327" s="386"/>
      <c r="B327" s="386"/>
      <c r="C327" s="386"/>
      <c r="D327" s="386"/>
      <c r="E327" s="394" t="s">
        <v>829</v>
      </c>
      <c r="F327" s="394" t="s">
        <v>830</v>
      </c>
      <c r="G327" s="386"/>
      <c r="H327" s="386"/>
      <c r="I327" s="386"/>
      <c r="J327" s="386"/>
      <c r="K327" s="386"/>
      <c r="L327" s="386"/>
    </row>
    <row r="328" spans="1:12" ht="15.75" hidden="1" customHeight="1" x14ac:dyDescent="0.3">
      <c r="A328" s="386"/>
      <c r="B328" s="386"/>
      <c r="C328" s="386"/>
      <c r="D328" s="386"/>
      <c r="E328" s="394" t="s">
        <v>831</v>
      </c>
      <c r="F328" s="394" t="s">
        <v>832</v>
      </c>
      <c r="G328" s="386"/>
      <c r="H328" s="386"/>
      <c r="I328" s="386"/>
      <c r="J328" s="386"/>
      <c r="K328" s="386"/>
      <c r="L328" s="386"/>
    </row>
    <row r="329" spans="1:12" ht="15.75" hidden="1" customHeight="1" x14ac:dyDescent="0.3">
      <c r="A329" s="386"/>
      <c r="B329" s="386"/>
      <c r="C329" s="386"/>
      <c r="D329" s="386"/>
      <c r="E329" s="394" t="s">
        <v>833</v>
      </c>
      <c r="F329" s="394" t="s">
        <v>834</v>
      </c>
      <c r="G329" s="386"/>
      <c r="H329" s="386"/>
      <c r="I329" s="386"/>
      <c r="J329" s="386"/>
      <c r="K329" s="386"/>
      <c r="L329" s="386"/>
    </row>
    <row r="330" spans="1:12" ht="15.75" hidden="1" customHeight="1" x14ac:dyDescent="0.3">
      <c r="A330" s="386"/>
      <c r="B330" s="386"/>
      <c r="C330" s="386"/>
      <c r="D330" s="386"/>
      <c r="E330" s="394" t="s">
        <v>835</v>
      </c>
      <c r="F330" s="394" t="s">
        <v>836</v>
      </c>
      <c r="G330" s="386"/>
      <c r="H330" s="386"/>
      <c r="I330" s="386"/>
      <c r="J330" s="386"/>
      <c r="K330" s="386"/>
      <c r="L330" s="386"/>
    </row>
    <row r="331" spans="1:12" ht="15.75" hidden="1" customHeight="1" x14ac:dyDescent="0.3">
      <c r="A331" s="386"/>
      <c r="B331" s="386"/>
      <c r="C331" s="386"/>
      <c r="D331" s="386"/>
      <c r="E331" s="394" t="s">
        <v>837</v>
      </c>
      <c r="F331" s="394" t="s">
        <v>838</v>
      </c>
      <c r="G331" s="386"/>
      <c r="H331" s="386"/>
      <c r="I331" s="386"/>
      <c r="J331" s="386"/>
      <c r="K331" s="386"/>
      <c r="L331" s="386"/>
    </row>
    <row r="332" spans="1:12" ht="15.75" hidden="1" customHeight="1" x14ac:dyDescent="0.3">
      <c r="A332" s="386"/>
      <c r="B332" s="386"/>
      <c r="C332" s="386"/>
      <c r="D332" s="386"/>
      <c r="E332" s="394" t="s">
        <v>839</v>
      </c>
      <c r="F332" s="394" t="s">
        <v>840</v>
      </c>
      <c r="G332" s="386"/>
      <c r="H332" s="386"/>
      <c r="I332" s="386"/>
      <c r="J332" s="386"/>
      <c r="K332" s="386"/>
      <c r="L332" s="386"/>
    </row>
    <row r="333" spans="1:12" ht="15.75" hidden="1" customHeight="1" x14ac:dyDescent="0.3">
      <c r="A333" s="386"/>
      <c r="B333" s="386"/>
      <c r="C333" s="386"/>
      <c r="D333" s="386"/>
      <c r="E333" s="394" t="s">
        <v>841</v>
      </c>
      <c r="F333" s="394" t="s">
        <v>842</v>
      </c>
      <c r="G333" s="386"/>
      <c r="H333" s="386"/>
      <c r="I333" s="386"/>
      <c r="J333" s="386"/>
      <c r="K333" s="386"/>
      <c r="L333" s="386"/>
    </row>
    <row r="334" spans="1:12" ht="15.75" hidden="1" customHeight="1" x14ac:dyDescent="0.3">
      <c r="A334" s="386"/>
      <c r="B334" s="386"/>
      <c r="C334" s="386"/>
      <c r="D334" s="386"/>
      <c r="E334" s="394" t="s">
        <v>843</v>
      </c>
      <c r="F334" s="394" t="s">
        <v>844</v>
      </c>
      <c r="G334" s="386"/>
      <c r="H334" s="386"/>
      <c r="I334" s="386"/>
      <c r="J334" s="386"/>
      <c r="K334" s="386"/>
      <c r="L334" s="386"/>
    </row>
    <row r="335" spans="1:12" ht="15.75" hidden="1" customHeight="1" x14ac:dyDescent="0.3">
      <c r="A335" s="386"/>
      <c r="B335" s="386"/>
      <c r="C335" s="386"/>
      <c r="D335" s="386"/>
      <c r="E335" s="394" t="s">
        <v>845</v>
      </c>
      <c r="F335" s="394" t="s">
        <v>846</v>
      </c>
      <c r="G335" s="386"/>
      <c r="H335" s="386"/>
      <c r="I335" s="386"/>
      <c r="J335" s="386"/>
      <c r="K335" s="386"/>
      <c r="L335" s="386"/>
    </row>
    <row r="336" spans="1:12" ht="15.75" hidden="1" customHeight="1" x14ac:dyDescent="0.3">
      <c r="A336" s="386"/>
      <c r="B336" s="386"/>
      <c r="C336" s="386"/>
      <c r="D336" s="386"/>
      <c r="E336" s="394" t="s">
        <v>847</v>
      </c>
      <c r="F336" s="394" t="s">
        <v>848</v>
      </c>
      <c r="G336" s="386"/>
      <c r="H336" s="386"/>
      <c r="I336" s="386"/>
      <c r="J336" s="386"/>
      <c r="K336" s="386"/>
      <c r="L336" s="386"/>
    </row>
    <row r="337" spans="1:12" ht="15.75" hidden="1" customHeight="1" x14ac:dyDescent="0.3">
      <c r="A337" s="386"/>
      <c r="B337" s="386"/>
      <c r="C337" s="386"/>
      <c r="D337" s="386"/>
      <c r="E337" s="394" t="s">
        <v>849</v>
      </c>
      <c r="F337" s="394" t="s">
        <v>850</v>
      </c>
      <c r="G337" s="386"/>
      <c r="H337" s="386"/>
      <c r="I337" s="386"/>
      <c r="J337" s="386"/>
      <c r="K337" s="386"/>
      <c r="L337" s="386"/>
    </row>
    <row r="338" spans="1:12" ht="15.75" hidden="1" customHeight="1" x14ac:dyDescent="0.3">
      <c r="A338" s="386"/>
      <c r="B338" s="386"/>
      <c r="C338" s="386"/>
      <c r="D338" s="386"/>
      <c r="E338" s="394" t="s">
        <v>851</v>
      </c>
      <c r="F338" s="394" t="s">
        <v>852</v>
      </c>
      <c r="G338" s="386"/>
      <c r="H338" s="386"/>
      <c r="I338" s="386"/>
      <c r="J338" s="386"/>
      <c r="K338" s="386"/>
      <c r="L338" s="386"/>
    </row>
    <row r="339" spans="1:12" ht="15.75" hidden="1" customHeight="1" x14ac:dyDescent="0.3">
      <c r="A339" s="386"/>
      <c r="B339" s="386"/>
      <c r="C339" s="386"/>
      <c r="D339" s="386"/>
      <c r="E339" s="394" t="s">
        <v>853</v>
      </c>
      <c r="F339" s="394" t="s">
        <v>854</v>
      </c>
      <c r="G339" s="386"/>
      <c r="H339" s="386"/>
      <c r="I339" s="386"/>
      <c r="J339" s="386"/>
      <c r="K339" s="386"/>
      <c r="L339" s="386"/>
    </row>
    <row r="340" spans="1:12" ht="15.75" hidden="1" customHeight="1" x14ac:dyDescent="0.3">
      <c r="A340" s="386"/>
      <c r="B340" s="386"/>
      <c r="C340" s="386"/>
      <c r="D340" s="386"/>
      <c r="E340" s="394" t="s">
        <v>855</v>
      </c>
      <c r="F340" s="394" t="s">
        <v>856</v>
      </c>
      <c r="G340" s="386"/>
      <c r="H340" s="386"/>
      <c r="I340" s="386"/>
      <c r="J340" s="386"/>
      <c r="K340" s="386"/>
      <c r="L340" s="386"/>
    </row>
    <row r="341" spans="1:12" ht="15.75" hidden="1" customHeight="1" x14ac:dyDescent="0.3">
      <c r="A341" s="386"/>
      <c r="B341" s="386"/>
      <c r="C341" s="386"/>
      <c r="D341" s="386"/>
      <c r="E341" s="394" t="s">
        <v>857</v>
      </c>
      <c r="F341" s="394" t="s">
        <v>858</v>
      </c>
      <c r="G341" s="386"/>
      <c r="H341" s="386"/>
      <c r="I341" s="386"/>
      <c r="J341" s="386"/>
      <c r="K341" s="386"/>
      <c r="L341" s="386"/>
    </row>
    <row r="342" spans="1:12" ht="15.75" hidden="1" customHeight="1" x14ac:dyDescent="0.3">
      <c r="A342" s="386"/>
      <c r="B342" s="386"/>
      <c r="C342" s="386"/>
      <c r="D342" s="386"/>
      <c r="E342" s="394" t="s">
        <v>859</v>
      </c>
      <c r="F342" s="394" t="s">
        <v>860</v>
      </c>
      <c r="G342" s="386"/>
      <c r="H342" s="386"/>
      <c r="I342" s="386"/>
      <c r="J342" s="386"/>
      <c r="K342" s="386"/>
      <c r="L342" s="386"/>
    </row>
    <row r="343" spans="1:12" ht="15.75" hidden="1" customHeight="1" x14ac:dyDescent="0.3">
      <c r="A343" s="386"/>
      <c r="B343" s="386"/>
      <c r="C343" s="386"/>
      <c r="D343" s="386"/>
      <c r="E343" s="394" t="s">
        <v>861</v>
      </c>
      <c r="F343" s="394" t="s">
        <v>862</v>
      </c>
      <c r="G343" s="386"/>
      <c r="H343" s="386"/>
      <c r="I343" s="386"/>
      <c r="J343" s="386"/>
      <c r="K343" s="386"/>
      <c r="L343" s="386"/>
    </row>
    <row r="344" spans="1:12" ht="15.75" hidden="1" customHeight="1" x14ac:dyDescent="0.3">
      <c r="A344" s="386"/>
      <c r="B344" s="386"/>
      <c r="C344" s="386"/>
      <c r="D344" s="386"/>
      <c r="E344" s="394" t="s">
        <v>863</v>
      </c>
      <c r="F344" s="394" t="s">
        <v>864</v>
      </c>
      <c r="G344" s="386"/>
      <c r="H344" s="386"/>
      <c r="I344" s="386"/>
      <c r="J344" s="386"/>
      <c r="K344" s="386"/>
      <c r="L344" s="386"/>
    </row>
    <row r="345" spans="1:12" ht="15.75" hidden="1" customHeight="1" x14ac:dyDescent="0.3">
      <c r="A345" s="386"/>
      <c r="B345" s="386"/>
      <c r="C345" s="386"/>
      <c r="D345" s="386"/>
      <c r="E345" s="394" t="s">
        <v>865</v>
      </c>
      <c r="F345" s="394" t="s">
        <v>866</v>
      </c>
      <c r="G345" s="386"/>
      <c r="H345" s="386"/>
      <c r="I345" s="386"/>
      <c r="J345" s="386"/>
      <c r="K345" s="386"/>
      <c r="L345" s="386"/>
    </row>
    <row r="346" spans="1:12" ht="15.75" hidden="1" customHeight="1" x14ac:dyDescent="0.3">
      <c r="A346" s="386"/>
      <c r="B346" s="386"/>
      <c r="C346" s="386"/>
      <c r="D346" s="386"/>
      <c r="E346" s="394" t="s">
        <v>867</v>
      </c>
      <c r="F346" s="394" t="s">
        <v>868</v>
      </c>
      <c r="G346" s="386"/>
      <c r="H346" s="386"/>
      <c r="I346" s="386"/>
      <c r="J346" s="386"/>
      <c r="K346" s="386"/>
      <c r="L346" s="386"/>
    </row>
    <row r="347" spans="1:12" ht="15.75" hidden="1" customHeight="1" x14ac:dyDescent="0.3">
      <c r="A347" s="386"/>
      <c r="B347" s="386"/>
      <c r="C347" s="386"/>
      <c r="D347" s="386"/>
      <c r="E347" s="394" t="s">
        <v>869</v>
      </c>
      <c r="F347" s="394" t="s">
        <v>870</v>
      </c>
      <c r="G347" s="386"/>
      <c r="H347" s="386"/>
      <c r="I347" s="386"/>
      <c r="J347" s="386"/>
      <c r="K347" s="386"/>
      <c r="L347" s="386"/>
    </row>
    <row r="348" spans="1:12" ht="15.75" hidden="1" customHeight="1" x14ac:dyDescent="0.3">
      <c r="A348" s="386"/>
      <c r="B348" s="386"/>
      <c r="C348" s="386"/>
      <c r="D348" s="386"/>
      <c r="E348" s="394" t="s">
        <v>871</v>
      </c>
      <c r="F348" s="394" t="s">
        <v>872</v>
      </c>
      <c r="G348" s="386"/>
      <c r="H348" s="386"/>
      <c r="I348" s="386"/>
      <c r="J348" s="386"/>
      <c r="K348" s="386"/>
      <c r="L348" s="386"/>
    </row>
    <row r="349" spans="1:12" ht="15.75" hidden="1" customHeight="1" x14ac:dyDescent="0.3">
      <c r="A349" s="386"/>
      <c r="B349" s="386"/>
      <c r="C349" s="386"/>
      <c r="D349" s="386"/>
      <c r="E349" s="394" t="s">
        <v>873</v>
      </c>
      <c r="F349" s="394" t="s">
        <v>874</v>
      </c>
      <c r="G349" s="386"/>
      <c r="H349" s="386"/>
      <c r="I349" s="386"/>
      <c r="J349" s="386"/>
      <c r="K349" s="386"/>
      <c r="L349" s="386"/>
    </row>
    <row r="350" spans="1:12" ht="15.75" hidden="1" customHeight="1" x14ac:dyDescent="0.3">
      <c r="A350" s="386"/>
      <c r="B350" s="386"/>
      <c r="C350" s="386"/>
      <c r="D350" s="386"/>
      <c r="E350" s="394" t="s">
        <v>875</v>
      </c>
      <c r="F350" s="394" t="s">
        <v>876</v>
      </c>
      <c r="G350" s="386"/>
      <c r="H350" s="386"/>
      <c r="I350" s="386"/>
      <c r="J350" s="386"/>
      <c r="K350" s="386"/>
      <c r="L350" s="386"/>
    </row>
    <row r="351" spans="1:12" ht="15.75" hidden="1" customHeight="1" x14ac:dyDescent="0.3">
      <c r="A351" s="386"/>
      <c r="B351" s="386"/>
      <c r="C351" s="386"/>
      <c r="D351" s="386"/>
      <c r="E351" s="394" t="s">
        <v>877</v>
      </c>
      <c r="F351" s="394" t="s">
        <v>878</v>
      </c>
      <c r="G351" s="386"/>
      <c r="H351" s="386"/>
      <c r="I351" s="386"/>
      <c r="J351" s="386"/>
      <c r="K351" s="386"/>
      <c r="L351" s="386"/>
    </row>
    <row r="352" spans="1:12" ht="15.75" hidden="1" customHeight="1" x14ac:dyDescent="0.3">
      <c r="A352" s="386"/>
      <c r="B352" s="386"/>
      <c r="C352" s="386"/>
      <c r="D352" s="386"/>
      <c r="E352" s="394" t="s">
        <v>879</v>
      </c>
      <c r="F352" s="394" t="s">
        <v>880</v>
      </c>
      <c r="G352" s="386"/>
      <c r="H352" s="386"/>
      <c r="I352" s="386"/>
      <c r="J352" s="386"/>
      <c r="K352" s="386"/>
      <c r="L352" s="386"/>
    </row>
    <row r="353" spans="1:12" ht="15.75" hidden="1" customHeight="1" x14ac:dyDescent="0.3">
      <c r="A353" s="386"/>
      <c r="B353" s="386"/>
      <c r="C353" s="386"/>
      <c r="D353" s="386"/>
      <c r="E353" s="394" t="s">
        <v>239</v>
      </c>
      <c r="F353" s="394" t="s">
        <v>881</v>
      </c>
      <c r="G353" s="386"/>
      <c r="H353" s="386"/>
      <c r="I353" s="386"/>
      <c r="J353" s="386"/>
      <c r="K353" s="386"/>
      <c r="L353" s="386"/>
    </row>
    <row r="354" spans="1:12" ht="15.75" hidden="1" customHeight="1" x14ac:dyDescent="0.3">
      <c r="A354" s="386"/>
      <c r="B354" s="386"/>
      <c r="C354" s="386"/>
      <c r="D354" s="386"/>
      <c r="E354" s="394" t="s">
        <v>882</v>
      </c>
      <c r="F354" s="394" t="s">
        <v>883</v>
      </c>
      <c r="G354" s="386"/>
      <c r="H354" s="386"/>
      <c r="I354" s="386"/>
      <c r="J354" s="386"/>
      <c r="K354" s="386"/>
      <c r="L354" s="386"/>
    </row>
    <row r="355" spans="1:12" ht="15.75" hidden="1" customHeight="1" x14ac:dyDescent="0.3">
      <c r="A355" s="386"/>
      <c r="B355" s="386"/>
      <c r="C355" s="386"/>
      <c r="D355" s="386"/>
      <c r="E355" s="394" t="s">
        <v>884</v>
      </c>
      <c r="F355" s="394" t="s">
        <v>885</v>
      </c>
      <c r="G355" s="386"/>
      <c r="H355" s="386"/>
      <c r="I355" s="386"/>
      <c r="J355" s="386"/>
      <c r="K355" s="386"/>
      <c r="L355" s="386"/>
    </row>
    <row r="356" spans="1:12" ht="15.75" hidden="1" customHeight="1" x14ac:dyDescent="0.3">
      <c r="A356" s="386"/>
      <c r="B356" s="386"/>
      <c r="C356" s="386"/>
      <c r="D356" s="386"/>
      <c r="E356" s="394" t="s">
        <v>90</v>
      </c>
      <c r="F356" s="394" t="s">
        <v>886</v>
      </c>
      <c r="G356" s="386"/>
      <c r="H356" s="386"/>
      <c r="I356" s="386"/>
      <c r="J356" s="386"/>
      <c r="K356" s="386"/>
      <c r="L356" s="386"/>
    </row>
    <row r="357" spans="1:12" ht="15.75" hidden="1" customHeight="1" x14ac:dyDescent="0.3">
      <c r="A357" s="386"/>
      <c r="B357" s="386"/>
      <c r="C357" s="386"/>
      <c r="D357" s="386"/>
      <c r="E357" s="394" t="s">
        <v>242</v>
      </c>
      <c r="F357" s="394" t="s">
        <v>887</v>
      </c>
      <c r="G357" s="386"/>
      <c r="H357" s="386"/>
      <c r="I357" s="386"/>
      <c r="J357" s="386"/>
      <c r="K357" s="386"/>
      <c r="L357" s="386"/>
    </row>
    <row r="358" spans="1:12" ht="15.75" hidden="1" customHeight="1" x14ac:dyDescent="0.3">
      <c r="A358" s="386"/>
      <c r="B358" s="386"/>
      <c r="C358" s="386"/>
      <c r="D358" s="386"/>
      <c r="E358" s="394" t="s">
        <v>888</v>
      </c>
      <c r="F358" s="394" t="s">
        <v>889</v>
      </c>
      <c r="G358" s="386"/>
      <c r="H358" s="386"/>
      <c r="I358" s="386"/>
      <c r="J358" s="386"/>
      <c r="K358" s="386"/>
      <c r="L358" s="386"/>
    </row>
    <row r="359" spans="1:12" ht="15.75" hidden="1" customHeight="1" x14ac:dyDescent="0.3">
      <c r="A359" s="386"/>
      <c r="B359" s="386"/>
      <c r="C359" s="386"/>
      <c r="D359" s="386"/>
      <c r="E359" s="394" t="s">
        <v>243</v>
      </c>
      <c r="F359" s="394" t="s">
        <v>890</v>
      </c>
      <c r="G359" s="386"/>
      <c r="H359" s="386"/>
      <c r="I359" s="386"/>
      <c r="J359" s="386"/>
      <c r="K359" s="386"/>
      <c r="L359" s="386"/>
    </row>
    <row r="360" spans="1:12" ht="15.75" hidden="1" customHeight="1" x14ac:dyDescent="0.3">
      <c r="A360" s="386"/>
      <c r="B360" s="386"/>
      <c r="C360" s="386"/>
      <c r="D360" s="386"/>
      <c r="E360" s="394" t="s">
        <v>891</v>
      </c>
      <c r="F360" s="394" t="s">
        <v>892</v>
      </c>
      <c r="G360" s="386"/>
      <c r="H360" s="386"/>
      <c r="I360" s="386"/>
      <c r="J360" s="386"/>
      <c r="K360" s="386"/>
      <c r="L360" s="386"/>
    </row>
    <row r="361" spans="1:12" ht="15.75" hidden="1" customHeight="1" x14ac:dyDescent="0.3">
      <c r="A361" s="386"/>
      <c r="B361" s="386"/>
      <c r="C361" s="386"/>
      <c r="D361" s="386"/>
      <c r="E361" s="394" t="s">
        <v>893</v>
      </c>
      <c r="F361" s="394" t="s">
        <v>894</v>
      </c>
      <c r="G361" s="386"/>
      <c r="H361" s="386"/>
      <c r="I361" s="386"/>
      <c r="J361" s="386"/>
      <c r="K361" s="386"/>
      <c r="L361" s="386"/>
    </row>
    <row r="362" spans="1:12" ht="15.75" hidden="1" customHeight="1" x14ac:dyDescent="0.3">
      <c r="A362" s="386"/>
      <c r="B362" s="386"/>
      <c r="C362" s="386"/>
      <c r="D362" s="386"/>
      <c r="E362" s="394" t="s">
        <v>895</v>
      </c>
      <c r="F362" s="394" t="s">
        <v>896</v>
      </c>
      <c r="G362" s="386"/>
      <c r="H362" s="386"/>
      <c r="I362" s="386"/>
      <c r="J362" s="386"/>
      <c r="K362" s="386"/>
      <c r="L362" s="386"/>
    </row>
    <row r="363" spans="1:12" ht="15.75" hidden="1" customHeight="1" x14ac:dyDescent="0.3">
      <c r="A363" s="386"/>
      <c r="B363" s="386"/>
      <c r="C363" s="386"/>
      <c r="D363" s="386"/>
      <c r="E363" s="394" t="s">
        <v>897</v>
      </c>
      <c r="F363" s="394" t="s">
        <v>898</v>
      </c>
      <c r="G363" s="386"/>
      <c r="H363" s="386"/>
      <c r="I363" s="386"/>
      <c r="J363" s="386"/>
      <c r="K363" s="386"/>
      <c r="L363" s="386"/>
    </row>
    <row r="364" spans="1:12" ht="15.75" hidden="1" customHeight="1" x14ac:dyDescent="0.3">
      <c r="A364" s="386"/>
      <c r="B364" s="386"/>
      <c r="C364" s="386"/>
      <c r="D364" s="386"/>
      <c r="E364" s="394" t="s">
        <v>899</v>
      </c>
      <c r="F364" s="394" t="s">
        <v>900</v>
      </c>
      <c r="G364" s="386"/>
      <c r="H364" s="386"/>
      <c r="I364" s="386"/>
      <c r="J364" s="386"/>
      <c r="K364" s="386"/>
      <c r="L364" s="386"/>
    </row>
    <row r="365" spans="1:12" ht="15.75" hidden="1" customHeight="1" x14ac:dyDescent="0.3">
      <c r="A365" s="386"/>
      <c r="B365" s="386"/>
      <c r="C365" s="386"/>
      <c r="D365" s="386"/>
      <c r="E365" s="394" t="s">
        <v>901</v>
      </c>
      <c r="F365" s="394" t="s">
        <v>902</v>
      </c>
      <c r="G365" s="386"/>
      <c r="H365" s="386"/>
      <c r="I365" s="386"/>
      <c r="J365" s="386"/>
      <c r="K365" s="386"/>
      <c r="L365" s="386"/>
    </row>
    <row r="366" spans="1:12" ht="15.75" hidden="1" customHeight="1" x14ac:dyDescent="0.3">
      <c r="A366" s="386"/>
      <c r="B366" s="386"/>
      <c r="C366" s="386"/>
      <c r="D366" s="386"/>
      <c r="E366" s="394" t="s">
        <v>903</v>
      </c>
      <c r="F366" s="394" t="s">
        <v>904</v>
      </c>
      <c r="G366" s="386"/>
      <c r="H366" s="386"/>
      <c r="I366" s="386"/>
      <c r="J366" s="386"/>
      <c r="K366" s="386"/>
      <c r="L366" s="386"/>
    </row>
    <row r="367" spans="1:12" ht="15.75" hidden="1" customHeight="1" x14ac:dyDescent="0.3">
      <c r="A367" s="386"/>
      <c r="B367" s="386"/>
      <c r="C367" s="386"/>
      <c r="D367" s="386"/>
      <c r="E367" s="394" t="s">
        <v>905</v>
      </c>
      <c r="F367" s="394" t="s">
        <v>906</v>
      </c>
      <c r="G367" s="386"/>
      <c r="H367" s="386"/>
      <c r="I367" s="386"/>
      <c r="J367" s="386"/>
      <c r="K367" s="386"/>
      <c r="L367" s="386"/>
    </row>
    <row r="368" spans="1:12" ht="15.75" hidden="1" customHeight="1" x14ac:dyDescent="0.3">
      <c r="A368" s="386"/>
      <c r="B368" s="386"/>
      <c r="C368" s="386"/>
      <c r="D368" s="386"/>
      <c r="E368" s="394" t="s">
        <v>907</v>
      </c>
      <c r="F368" s="394" t="s">
        <v>908</v>
      </c>
      <c r="G368" s="386"/>
      <c r="H368" s="386"/>
      <c r="I368" s="386"/>
      <c r="J368" s="386"/>
      <c r="K368" s="386"/>
      <c r="L368" s="386"/>
    </row>
    <row r="369" spans="1:12" ht="15.75" hidden="1" customHeight="1" x14ac:dyDescent="0.3">
      <c r="A369" s="386"/>
      <c r="B369" s="386"/>
      <c r="C369" s="386"/>
      <c r="D369" s="386"/>
      <c r="E369" s="394" t="s">
        <v>909</v>
      </c>
      <c r="F369" s="394" t="s">
        <v>910</v>
      </c>
      <c r="G369" s="386"/>
      <c r="H369" s="386"/>
      <c r="I369" s="386"/>
      <c r="J369" s="386"/>
      <c r="K369" s="386"/>
      <c r="L369" s="386"/>
    </row>
    <row r="370" spans="1:12" ht="15.75" hidden="1" customHeight="1" x14ac:dyDescent="0.3">
      <c r="A370" s="386"/>
      <c r="B370" s="386"/>
      <c r="C370" s="386"/>
      <c r="D370" s="386"/>
      <c r="E370" s="394" t="s">
        <v>911</v>
      </c>
      <c r="F370" s="394" t="s">
        <v>912</v>
      </c>
      <c r="G370" s="386"/>
      <c r="H370" s="386"/>
      <c r="I370" s="386"/>
      <c r="J370" s="386"/>
      <c r="K370" s="386"/>
      <c r="L370" s="386"/>
    </row>
    <row r="371" spans="1:12" ht="15.75" hidden="1" customHeight="1" x14ac:dyDescent="0.3">
      <c r="A371" s="386"/>
      <c r="B371" s="386"/>
      <c r="C371" s="386"/>
      <c r="D371" s="386"/>
      <c r="E371" s="394" t="s">
        <v>913</v>
      </c>
      <c r="F371" s="394" t="s">
        <v>914</v>
      </c>
      <c r="G371" s="386"/>
      <c r="H371" s="386"/>
      <c r="I371" s="386"/>
      <c r="J371" s="386"/>
      <c r="K371" s="386"/>
      <c r="L371" s="386"/>
    </row>
    <row r="372" spans="1:12" ht="15.75" hidden="1" customHeight="1" x14ac:dyDescent="0.3">
      <c r="A372" s="386"/>
      <c r="B372" s="386"/>
      <c r="C372" s="386"/>
      <c r="D372" s="386"/>
      <c r="E372" s="394" t="s">
        <v>915</v>
      </c>
      <c r="F372" s="394" t="s">
        <v>916</v>
      </c>
      <c r="G372" s="386"/>
      <c r="H372" s="386"/>
      <c r="I372" s="386"/>
      <c r="J372" s="386"/>
      <c r="K372" s="386"/>
      <c r="L372" s="386"/>
    </row>
    <row r="373" spans="1:12" ht="15.75" hidden="1" customHeight="1" x14ac:dyDescent="0.3">
      <c r="A373" s="386"/>
      <c r="B373" s="386"/>
      <c r="C373" s="386"/>
      <c r="D373" s="386"/>
      <c r="E373" s="394" t="s">
        <v>917</v>
      </c>
      <c r="F373" s="394" t="s">
        <v>918</v>
      </c>
      <c r="G373" s="386"/>
      <c r="H373" s="386"/>
      <c r="I373" s="386"/>
      <c r="J373" s="386"/>
      <c r="K373" s="386"/>
      <c r="L373" s="386"/>
    </row>
    <row r="374" spans="1:12" ht="15.75" hidden="1" customHeight="1" x14ac:dyDescent="0.3">
      <c r="A374" s="386"/>
      <c r="B374" s="386"/>
      <c r="C374" s="386"/>
      <c r="D374" s="386"/>
      <c r="E374" s="394" t="s">
        <v>257</v>
      </c>
      <c r="F374" s="394" t="s">
        <v>919</v>
      </c>
      <c r="G374" s="386"/>
      <c r="H374" s="386"/>
      <c r="I374" s="386"/>
      <c r="J374" s="386"/>
      <c r="K374" s="386"/>
      <c r="L374" s="386"/>
    </row>
    <row r="375" spans="1:12" ht="15.75" hidden="1" customHeight="1" x14ac:dyDescent="0.3">
      <c r="A375" s="386"/>
      <c r="B375" s="386"/>
      <c r="C375" s="386"/>
      <c r="D375" s="386"/>
      <c r="E375" s="394" t="s">
        <v>920</v>
      </c>
      <c r="F375" s="394" t="s">
        <v>921</v>
      </c>
      <c r="G375" s="386"/>
      <c r="H375" s="386"/>
      <c r="I375" s="386"/>
      <c r="J375" s="386"/>
      <c r="K375" s="386"/>
      <c r="L375" s="386"/>
    </row>
    <row r="376" spans="1:12" ht="15.75" hidden="1" customHeight="1" x14ac:dyDescent="0.3">
      <c r="A376" s="386"/>
      <c r="B376" s="386"/>
      <c r="C376" s="386"/>
      <c r="D376" s="386"/>
      <c r="E376" s="394" t="s">
        <v>922</v>
      </c>
      <c r="F376" s="394" t="s">
        <v>923</v>
      </c>
      <c r="G376" s="386"/>
      <c r="H376" s="386"/>
      <c r="I376" s="386"/>
      <c r="J376" s="386"/>
      <c r="K376" s="386"/>
      <c r="L376" s="386"/>
    </row>
    <row r="377" spans="1:12" ht="15.75" hidden="1" customHeight="1" x14ac:dyDescent="0.3">
      <c r="A377" s="386"/>
      <c r="B377" s="386"/>
      <c r="C377" s="386"/>
      <c r="D377" s="386"/>
      <c r="E377" s="394" t="s">
        <v>258</v>
      </c>
      <c r="F377" s="394" t="s">
        <v>924</v>
      </c>
      <c r="G377" s="386"/>
      <c r="H377" s="386"/>
      <c r="I377" s="386"/>
      <c r="J377" s="386"/>
      <c r="K377" s="386"/>
      <c r="L377" s="386"/>
    </row>
    <row r="378" spans="1:12" ht="15.75" hidden="1" customHeight="1" x14ac:dyDescent="0.3">
      <c r="A378" s="386"/>
      <c r="B378" s="386"/>
      <c r="C378" s="386"/>
      <c r="D378" s="386"/>
      <c r="E378" s="394" t="s">
        <v>925</v>
      </c>
      <c r="F378" s="394" t="s">
        <v>926</v>
      </c>
      <c r="G378" s="386"/>
      <c r="H378" s="386"/>
      <c r="I378" s="386"/>
      <c r="J378" s="386"/>
      <c r="K378" s="386"/>
      <c r="L378" s="386"/>
    </row>
    <row r="379" spans="1:12" ht="15.75" hidden="1" customHeight="1" x14ac:dyDescent="0.3">
      <c r="A379" s="386"/>
      <c r="B379" s="386"/>
      <c r="C379" s="386"/>
      <c r="D379" s="386"/>
      <c r="E379" s="394" t="s">
        <v>927</v>
      </c>
      <c r="F379" s="394" t="s">
        <v>928</v>
      </c>
      <c r="G379" s="386"/>
      <c r="H379" s="386"/>
      <c r="I379" s="386"/>
      <c r="J379" s="386"/>
      <c r="K379" s="386"/>
      <c r="L379" s="386"/>
    </row>
    <row r="380" spans="1:12" ht="15.75" hidden="1" customHeight="1" x14ac:dyDescent="0.3">
      <c r="A380" s="386"/>
      <c r="B380" s="386"/>
      <c r="C380" s="386"/>
      <c r="D380" s="386"/>
      <c r="E380" s="394" t="s">
        <v>929</v>
      </c>
      <c r="F380" s="394" t="s">
        <v>930</v>
      </c>
      <c r="G380" s="386"/>
      <c r="H380" s="386"/>
      <c r="I380" s="386"/>
      <c r="J380" s="386"/>
      <c r="K380" s="386"/>
      <c r="L380" s="386"/>
    </row>
    <row r="381" spans="1:12" ht="15.75" hidden="1" customHeight="1" x14ac:dyDescent="0.3">
      <c r="A381" s="386"/>
      <c r="B381" s="386"/>
      <c r="C381" s="386"/>
      <c r="D381" s="386"/>
      <c r="E381" s="394" t="s">
        <v>931</v>
      </c>
      <c r="F381" s="394" t="s">
        <v>932</v>
      </c>
      <c r="G381" s="386"/>
      <c r="H381" s="386"/>
      <c r="I381" s="386"/>
      <c r="J381" s="386"/>
      <c r="K381" s="386"/>
      <c r="L381" s="386"/>
    </row>
    <row r="382" spans="1:12" ht="15.75" hidden="1" customHeight="1" x14ac:dyDescent="0.3">
      <c r="A382" s="386"/>
      <c r="B382" s="386"/>
      <c r="C382" s="386"/>
      <c r="D382" s="386"/>
      <c r="E382" s="394" t="s">
        <v>933</v>
      </c>
      <c r="F382" s="394" t="s">
        <v>934</v>
      </c>
      <c r="G382" s="386"/>
      <c r="H382" s="386"/>
      <c r="I382" s="386"/>
      <c r="J382" s="386"/>
      <c r="K382" s="386"/>
      <c r="L382" s="386"/>
    </row>
    <row r="383" spans="1:12" ht="15.75" hidden="1" customHeight="1" x14ac:dyDescent="0.3">
      <c r="A383" s="386"/>
      <c r="B383" s="386"/>
      <c r="C383" s="386"/>
      <c r="D383" s="386"/>
      <c r="E383" s="394" t="s">
        <v>935</v>
      </c>
      <c r="F383" s="394" t="s">
        <v>936</v>
      </c>
      <c r="G383" s="386"/>
      <c r="H383" s="386"/>
      <c r="I383" s="386"/>
      <c r="J383" s="386"/>
      <c r="K383" s="386"/>
      <c r="L383" s="386"/>
    </row>
    <row r="384" spans="1:12" ht="15.75" hidden="1" customHeight="1" x14ac:dyDescent="0.3">
      <c r="A384" s="386"/>
      <c r="B384" s="386"/>
      <c r="C384" s="386"/>
      <c r="D384" s="386"/>
      <c r="E384" s="394" t="s">
        <v>937</v>
      </c>
      <c r="F384" s="394" t="s">
        <v>938</v>
      </c>
      <c r="G384" s="386"/>
      <c r="H384" s="386"/>
      <c r="I384" s="386"/>
      <c r="J384" s="386"/>
      <c r="K384" s="386"/>
      <c r="L384" s="386"/>
    </row>
    <row r="385" spans="1:12" ht="15.75" hidden="1" customHeight="1" x14ac:dyDescent="0.3">
      <c r="A385" s="386"/>
      <c r="B385" s="386"/>
      <c r="C385" s="386"/>
      <c r="D385" s="386"/>
      <c r="E385" s="394" t="s">
        <v>939</v>
      </c>
      <c r="F385" s="394" t="s">
        <v>940</v>
      </c>
      <c r="G385" s="386"/>
      <c r="H385" s="386"/>
      <c r="I385" s="386"/>
      <c r="J385" s="386"/>
      <c r="K385" s="386"/>
      <c r="L385" s="386"/>
    </row>
    <row r="386" spans="1:12" ht="15.75" hidden="1" customHeight="1" x14ac:dyDescent="0.3">
      <c r="A386" s="386"/>
      <c r="B386" s="386"/>
      <c r="C386" s="386"/>
      <c r="D386" s="386"/>
      <c r="E386" s="394" t="s">
        <v>941</v>
      </c>
      <c r="F386" s="394" t="s">
        <v>942</v>
      </c>
      <c r="G386" s="386"/>
      <c r="H386" s="386"/>
      <c r="I386" s="386"/>
      <c r="J386" s="386"/>
      <c r="K386" s="386"/>
      <c r="L386" s="386"/>
    </row>
    <row r="387" spans="1:12" ht="15.75" hidden="1" customHeight="1" x14ac:dyDescent="0.3">
      <c r="A387" s="386"/>
      <c r="B387" s="386"/>
      <c r="C387" s="386"/>
      <c r="D387" s="386"/>
      <c r="E387" s="394" t="s">
        <v>943</v>
      </c>
      <c r="F387" s="394" t="s">
        <v>944</v>
      </c>
      <c r="G387" s="386"/>
      <c r="H387" s="386"/>
      <c r="I387" s="386"/>
      <c r="J387" s="386"/>
      <c r="K387" s="386"/>
      <c r="L387" s="386"/>
    </row>
    <row r="388" spans="1:12" ht="15.75" hidden="1" customHeight="1" x14ac:dyDescent="0.3">
      <c r="A388" s="386"/>
      <c r="B388" s="386"/>
      <c r="C388" s="386"/>
      <c r="D388" s="386"/>
      <c r="E388" s="394" t="s">
        <v>945</v>
      </c>
      <c r="F388" s="394" t="s">
        <v>946</v>
      </c>
      <c r="G388" s="386"/>
      <c r="H388" s="386"/>
      <c r="I388" s="386"/>
      <c r="J388" s="386"/>
      <c r="K388" s="386"/>
      <c r="L388" s="386"/>
    </row>
    <row r="389" spans="1:12" ht="15.75" hidden="1" customHeight="1" x14ac:dyDescent="0.3">
      <c r="A389" s="386"/>
      <c r="B389" s="386"/>
      <c r="C389" s="386"/>
      <c r="D389" s="386"/>
      <c r="E389" s="394" t="s">
        <v>947</v>
      </c>
      <c r="F389" s="394" t="s">
        <v>948</v>
      </c>
      <c r="G389" s="386"/>
      <c r="H389" s="386"/>
      <c r="I389" s="386"/>
      <c r="J389" s="386"/>
      <c r="K389" s="386"/>
      <c r="L389" s="386"/>
    </row>
    <row r="390" spans="1:12" ht="15.75" hidden="1" customHeight="1" x14ac:dyDescent="0.3">
      <c r="A390" s="386"/>
      <c r="B390" s="386"/>
      <c r="C390" s="386"/>
      <c r="D390" s="386"/>
      <c r="E390" s="394" t="s">
        <v>949</v>
      </c>
      <c r="F390" s="394" t="s">
        <v>950</v>
      </c>
      <c r="G390" s="386"/>
      <c r="H390" s="386"/>
      <c r="I390" s="386"/>
      <c r="J390" s="386"/>
      <c r="K390" s="386"/>
      <c r="L390" s="386"/>
    </row>
    <row r="391" spans="1:12" ht="15.75" hidden="1" customHeight="1" x14ac:dyDescent="0.3">
      <c r="A391" s="386"/>
      <c r="B391" s="386"/>
      <c r="C391" s="386"/>
      <c r="D391" s="386"/>
      <c r="E391" s="394" t="s">
        <v>951</v>
      </c>
      <c r="F391" s="394" t="s">
        <v>952</v>
      </c>
      <c r="G391" s="386"/>
      <c r="H391" s="386"/>
      <c r="I391" s="386"/>
      <c r="J391" s="386"/>
      <c r="K391" s="386"/>
      <c r="L391" s="386"/>
    </row>
    <row r="392" spans="1:12" ht="15.75" hidden="1" customHeight="1" x14ac:dyDescent="0.3">
      <c r="A392" s="386"/>
      <c r="B392" s="386"/>
      <c r="C392" s="386"/>
      <c r="D392" s="386"/>
      <c r="E392" s="394" t="s">
        <v>953</v>
      </c>
      <c r="F392" s="394" t="s">
        <v>954</v>
      </c>
      <c r="G392" s="386"/>
      <c r="H392" s="386"/>
      <c r="I392" s="386"/>
      <c r="J392" s="386"/>
      <c r="K392" s="386"/>
      <c r="L392" s="386"/>
    </row>
    <row r="393" spans="1:12" ht="15.75" hidden="1" customHeight="1" x14ac:dyDescent="0.3">
      <c r="A393" s="386"/>
      <c r="B393" s="386"/>
      <c r="C393" s="386"/>
      <c r="D393" s="386"/>
      <c r="E393" s="394" t="s">
        <v>955</v>
      </c>
      <c r="F393" s="394" t="s">
        <v>956</v>
      </c>
      <c r="G393" s="386"/>
      <c r="H393" s="386"/>
      <c r="I393" s="386"/>
      <c r="J393" s="386"/>
      <c r="K393" s="386"/>
      <c r="L393" s="386"/>
    </row>
    <row r="394" spans="1:12" ht="15.75" hidden="1" customHeight="1" x14ac:dyDescent="0.3">
      <c r="A394" s="386"/>
      <c r="B394" s="386"/>
      <c r="C394" s="386"/>
      <c r="D394" s="386"/>
      <c r="E394" s="394" t="s">
        <v>957</v>
      </c>
      <c r="F394" s="394" t="s">
        <v>958</v>
      </c>
      <c r="G394" s="386"/>
      <c r="H394" s="386"/>
      <c r="I394" s="386"/>
      <c r="J394" s="386"/>
      <c r="K394" s="386"/>
      <c r="L394" s="386"/>
    </row>
    <row r="395" spans="1:12" ht="15.75" hidden="1" customHeight="1" x14ac:dyDescent="0.3">
      <c r="A395" s="386"/>
      <c r="B395" s="386"/>
      <c r="C395" s="386"/>
      <c r="D395" s="386"/>
      <c r="E395" s="394" t="s">
        <v>959</v>
      </c>
      <c r="F395" s="394" t="s">
        <v>960</v>
      </c>
      <c r="G395" s="386"/>
      <c r="H395" s="386"/>
      <c r="I395" s="386"/>
      <c r="J395" s="386"/>
      <c r="K395" s="386"/>
      <c r="L395" s="386"/>
    </row>
    <row r="396" spans="1:12" ht="15.75" hidden="1" customHeight="1" x14ac:dyDescent="0.3">
      <c r="A396" s="386"/>
      <c r="B396" s="386"/>
      <c r="C396" s="386"/>
      <c r="D396" s="386"/>
      <c r="E396" s="394" t="s">
        <v>961</v>
      </c>
      <c r="F396" s="394" t="s">
        <v>962</v>
      </c>
      <c r="G396" s="386"/>
      <c r="H396" s="386"/>
      <c r="I396" s="386"/>
      <c r="J396" s="386"/>
      <c r="K396" s="386"/>
      <c r="L396" s="386"/>
    </row>
    <row r="397" spans="1:12" ht="15.75" hidden="1" customHeight="1" x14ac:dyDescent="0.3">
      <c r="A397" s="386"/>
      <c r="B397" s="386"/>
      <c r="C397" s="386"/>
      <c r="D397" s="386"/>
      <c r="E397" s="394" t="s">
        <v>963</v>
      </c>
      <c r="F397" s="394" t="s">
        <v>964</v>
      </c>
      <c r="G397" s="386"/>
      <c r="H397" s="386"/>
      <c r="I397" s="386"/>
      <c r="J397" s="386"/>
      <c r="K397" s="386"/>
      <c r="L397" s="386"/>
    </row>
    <row r="398" spans="1:12" ht="15.75" hidden="1" customHeight="1" x14ac:dyDescent="0.3">
      <c r="A398" s="386"/>
      <c r="B398" s="386"/>
      <c r="C398" s="386"/>
      <c r="D398" s="386"/>
      <c r="E398" s="394" t="s">
        <v>965</v>
      </c>
      <c r="F398" s="394" t="s">
        <v>966</v>
      </c>
      <c r="G398" s="386"/>
      <c r="H398" s="386"/>
      <c r="I398" s="386"/>
      <c r="J398" s="386"/>
      <c r="K398" s="386"/>
      <c r="L398" s="386"/>
    </row>
    <row r="399" spans="1:12" ht="15.75" hidden="1" customHeight="1" x14ac:dyDescent="0.3">
      <c r="A399" s="386"/>
      <c r="B399" s="386"/>
      <c r="C399" s="386"/>
      <c r="D399" s="386"/>
      <c r="E399" s="394" t="s">
        <v>967</v>
      </c>
      <c r="F399" s="394" t="s">
        <v>968</v>
      </c>
      <c r="G399" s="386"/>
      <c r="H399" s="386"/>
      <c r="I399" s="386"/>
      <c r="J399" s="386"/>
      <c r="K399" s="386"/>
      <c r="L399" s="386"/>
    </row>
    <row r="400" spans="1:12" ht="15.75" hidden="1" customHeight="1" x14ac:dyDescent="0.3">
      <c r="A400" s="386"/>
      <c r="B400" s="386"/>
      <c r="C400" s="386"/>
      <c r="D400" s="386"/>
      <c r="E400" s="394" t="s">
        <v>969</v>
      </c>
      <c r="F400" s="394" t="s">
        <v>970</v>
      </c>
      <c r="G400" s="386"/>
      <c r="H400" s="386"/>
      <c r="I400" s="386"/>
      <c r="J400" s="386"/>
      <c r="K400" s="386"/>
      <c r="L400" s="386"/>
    </row>
    <row r="401" spans="1:12" ht="15.75" hidden="1" customHeight="1" x14ac:dyDescent="0.3">
      <c r="A401" s="386"/>
      <c r="B401" s="386"/>
      <c r="C401" s="386"/>
      <c r="D401" s="386"/>
      <c r="E401" s="394" t="s">
        <v>971</v>
      </c>
      <c r="F401" s="394" t="s">
        <v>972</v>
      </c>
      <c r="G401" s="386"/>
      <c r="H401" s="386"/>
      <c r="I401" s="386"/>
      <c r="J401" s="386"/>
      <c r="K401" s="386"/>
      <c r="L401" s="386"/>
    </row>
    <row r="402" spans="1:12" ht="15.75" hidden="1" customHeight="1" x14ac:dyDescent="0.3">
      <c r="A402" s="386"/>
      <c r="B402" s="386"/>
      <c r="C402" s="386"/>
      <c r="D402" s="386"/>
      <c r="E402" s="394" t="s">
        <v>973</v>
      </c>
      <c r="F402" s="394" t="s">
        <v>974</v>
      </c>
      <c r="G402" s="386"/>
      <c r="H402" s="386"/>
      <c r="I402" s="386"/>
      <c r="J402" s="386"/>
      <c r="K402" s="386"/>
      <c r="L402" s="386"/>
    </row>
    <row r="403" spans="1:12" ht="15.75" hidden="1" customHeight="1" x14ac:dyDescent="0.3">
      <c r="A403" s="386"/>
      <c r="B403" s="386"/>
      <c r="C403" s="386"/>
      <c r="D403" s="386"/>
      <c r="E403" s="394" t="s">
        <v>975</v>
      </c>
      <c r="F403" s="394" t="s">
        <v>976</v>
      </c>
      <c r="G403" s="386"/>
      <c r="H403" s="386"/>
      <c r="I403" s="386"/>
      <c r="J403" s="386"/>
      <c r="K403" s="386"/>
      <c r="L403" s="386"/>
    </row>
    <row r="404" spans="1:12" ht="15.75" hidden="1" customHeight="1" x14ac:dyDescent="0.3">
      <c r="A404" s="386"/>
      <c r="B404" s="386"/>
      <c r="C404" s="386"/>
      <c r="D404" s="386"/>
      <c r="E404" s="394" t="s">
        <v>977</v>
      </c>
      <c r="F404" s="394" t="s">
        <v>978</v>
      </c>
      <c r="G404" s="386"/>
      <c r="H404" s="386"/>
      <c r="I404" s="386"/>
      <c r="J404" s="386"/>
      <c r="K404" s="386"/>
      <c r="L404" s="386"/>
    </row>
    <row r="405" spans="1:12" ht="15.75" hidden="1" customHeight="1" x14ac:dyDescent="0.3">
      <c r="A405" s="386"/>
      <c r="B405" s="386"/>
      <c r="C405" s="386"/>
      <c r="D405" s="386"/>
      <c r="E405" s="394" t="s">
        <v>979</v>
      </c>
      <c r="F405" s="394" t="s">
        <v>980</v>
      </c>
      <c r="G405" s="386"/>
      <c r="H405" s="386"/>
      <c r="I405" s="386"/>
      <c r="J405" s="386"/>
      <c r="K405" s="386"/>
      <c r="L405" s="386"/>
    </row>
    <row r="406" spans="1:12" ht="15.75" hidden="1" customHeight="1" x14ac:dyDescent="0.3">
      <c r="A406" s="386"/>
      <c r="B406" s="386"/>
      <c r="C406" s="386"/>
      <c r="D406" s="386"/>
      <c r="E406" s="394" t="s">
        <v>57</v>
      </c>
      <c r="F406" s="394" t="s">
        <v>981</v>
      </c>
      <c r="G406" s="386"/>
      <c r="H406" s="386"/>
      <c r="I406" s="386"/>
      <c r="J406" s="386"/>
      <c r="K406" s="386"/>
      <c r="L406" s="386"/>
    </row>
    <row r="407" spans="1:12" ht="15.75" hidden="1" customHeight="1" x14ac:dyDescent="0.3">
      <c r="A407" s="386"/>
      <c r="B407" s="386"/>
      <c r="C407" s="386"/>
      <c r="D407" s="386"/>
      <c r="E407" s="394" t="s">
        <v>982</v>
      </c>
      <c r="F407" s="394" t="s">
        <v>983</v>
      </c>
      <c r="G407" s="386"/>
      <c r="H407" s="386"/>
      <c r="I407" s="386"/>
      <c r="J407" s="386"/>
      <c r="K407" s="386"/>
      <c r="L407" s="386"/>
    </row>
    <row r="408" spans="1:12" ht="15.75" hidden="1" customHeight="1" x14ac:dyDescent="0.3">
      <c r="A408" s="386"/>
      <c r="B408" s="386"/>
      <c r="C408" s="386"/>
      <c r="D408" s="386"/>
      <c r="E408" s="394" t="s">
        <v>984</v>
      </c>
      <c r="F408" s="394" t="s">
        <v>985</v>
      </c>
      <c r="G408" s="386"/>
      <c r="H408" s="386"/>
      <c r="I408" s="386"/>
      <c r="J408" s="386"/>
      <c r="K408" s="386"/>
      <c r="L408" s="386"/>
    </row>
    <row r="409" spans="1:12" ht="15.75" hidden="1" customHeight="1" x14ac:dyDescent="0.3">
      <c r="A409" s="386"/>
      <c r="B409" s="386"/>
      <c r="C409" s="386"/>
      <c r="D409" s="386"/>
      <c r="E409" s="394" t="s">
        <v>986</v>
      </c>
      <c r="F409" s="394" t="s">
        <v>987</v>
      </c>
      <c r="G409" s="386"/>
      <c r="H409" s="386"/>
      <c r="I409" s="386"/>
      <c r="J409" s="386"/>
      <c r="K409" s="386"/>
      <c r="L409" s="386"/>
    </row>
    <row r="410" spans="1:12" ht="15.75" hidden="1" customHeight="1" x14ac:dyDescent="0.3">
      <c r="A410" s="386"/>
      <c r="B410" s="386"/>
      <c r="C410" s="386"/>
      <c r="D410" s="386"/>
      <c r="E410" s="394" t="s">
        <v>988</v>
      </c>
      <c r="F410" s="394" t="s">
        <v>989</v>
      </c>
      <c r="G410" s="386"/>
      <c r="H410" s="386"/>
      <c r="I410" s="386"/>
      <c r="J410" s="386"/>
      <c r="K410" s="386"/>
      <c r="L410" s="386"/>
    </row>
    <row r="411" spans="1:12" ht="15.75" hidden="1" customHeight="1" x14ac:dyDescent="0.3">
      <c r="A411" s="386"/>
      <c r="B411" s="386"/>
      <c r="C411" s="386"/>
      <c r="D411" s="386"/>
      <c r="E411" s="394" t="s">
        <v>990</v>
      </c>
      <c r="F411" s="394" t="s">
        <v>991</v>
      </c>
      <c r="G411" s="386"/>
      <c r="H411" s="386"/>
      <c r="I411" s="386"/>
      <c r="J411" s="386"/>
      <c r="K411" s="386"/>
      <c r="L411" s="386"/>
    </row>
    <row r="412" spans="1:12" ht="15.75" hidden="1" customHeight="1" x14ac:dyDescent="0.3">
      <c r="A412" s="386"/>
      <c r="B412" s="386"/>
      <c r="C412" s="386"/>
      <c r="D412" s="386"/>
      <c r="E412" s="394" t="s">
        <v>992</v>
      </c>
      <c r="F412" s="394" t="s">
        <v>993</v>
      </c>
      <c r="G412" s="386"/>
      <c r="H412" s="386"/>
      <c r="I412" s="386"/>
      <c r="J412" s="386"/>
      <c r="K412" s="386"/>
      <c r="L412" s="386"/>
    </row>
    <row r="413" spans="1:12" ht="15.75" hidden="1" customHeight="1" x14ac:dyDescent="0.3">
      <c r="A413" s="386"/>
      <c r="B413" s="386"/>
      <c r="C413" s="386"/>
      <c r="D413" s="386"/>
      <c r="E413" s="394" t="s">
        <v>994</v>
      </c>
      <c r="F413" s="394" t="s">
        <v>995</v>
      </c>
      <c r="G413" s="386"/>
      <c r="H413" s="386"/>
      <c r="I413" s="386"/>
      <c r="J413" s="386"/>
      <c r="K413" s="386"/>
      <c r="L413" s="386"/>
    </row>
    <row r="414" spans="1:12" ht="15.75" hidden="1" customHeight="1" x14ac:dyDescent="0.3">
      <c r="A414" s="386"/>
      <c r="B414" s="386"/>
      <c r="C414" s="386"/>
      <c r="D414" s="386"/>
      <c r="E414" s="394" t="s">
        <v>996</v>
      </c>
      <c r="F414" s="394" t="s">
        <v>997</v>
      </c>
      <c r="G414" s="386"/>
      <c r="H414" s="386"/>
      <c r="I414" s="386"/>
      <c r="J414" s="386"/>
      <c r="K414" s="386"/>
      <c r="L414" s="386"/>
    </row>
    <row r="415" spans="1:12" ht="15.75" hidden="1" customHeight="1" x14ac:dyDescent="0.3">
      <c r="A415" s="386"/>
      <c r="B415" s="386"/>
      <c r="C415" s="386"/>
      <c r="D415" s="386"/>
      <c r="E415" s="394" t="s">
        <v>998</v>
      </c>
      <c r="F415" s="394" t="s">
        <v>999</v>
      </c>
      <c r="G415" s="386"/>
      <c r="H415" s="386"/>
      <c r="I415" s="386"/>
      <c r="J415" s="386"/>
      <c r="K415" s="386"/>
      <c r="L415" s="386"/>
    </row>
    <row r="416" spans="1:12" ht="15.75" hidden="1" customHeight="1" x14ac:dyDescent="0.3">
      <c r="A416" s="386"/>
      <c r="B416" s="386"/>
      <c r="C416" s="386"/>
      <c r="D416" s="386"/>
      <c r="E416" s="394" t="s">
        <v>1000</v>
      </c>
      <c r="F416" s="394" t="s">
        <v>1001</v>
      </c>
      <c r="G416" s="386"/>
      <c r="H416" s="386"/>
      <c r="I416" s="386"/>
      <c r="J416" s="386"/>
      <c r="K416" s="386"/>
      <c r="L416" s="386"/>
    </row>
    <row r="417" spans="1:12" ht="15.75" hidden="1" customHeight="1" x14ac:dyDescent="0.3">
      <c r="A417" s="386"/>
      <c r="B417" s="386"/>
      <c r="C417" s="386"/>
      <c r="D417" s="386"/>
      <c r="E417" s="394" t="s">
        <v>1002</v>
      </c>
      <c r="F417" s="394" t="s">
        <v>1003</v>
      </c>
      <c r="G417" s="386"/>
      <c r="H417" s="386"/>
      <c r="I417" s="386"/>
      <c r="J417" s="386"/>
      <c r="K417" s="386"/>
      <c r="L417" s="386"/>
    </row>
    <row r="418" spans="1:12" ht="15.75" hidden="1" customHeight="1" x14ac:dyDescent="0.3">
      <c r="A418" s="386"/>
      <c r="B418" s="386"/>
      <c r="C418" s="386"/>
      <c r="D418" s="386"/>
      <c r="E418" s="394" t="s">
        <v>1004</v>
      </c>
      <c r="F418" s="394" t="s">
        <v>1005</v>
      </c>
      <c r="G418" s="386"/>
      <c r="H418" s="386"/>
      <c r="I418" s="386"/>
      <c r="J418" s="386"/>
      <c r="K418" s="386"/>
      <c r="L418" s="386"/>
    </row>
    <row r="419" spans="1:12" ht="15.75" hidden="1" customHeight="1" x14ac:dyDescent="0.3">
      <c r="A419" s="386"/>
      <c r="B419" s="386"/>
      <c r="C419" s="386"/>
      <c r="D419" s="386"/>
      <c r="E419" s="394" t="s">
        <v>1006</v>
      </c>
      <c r="F419" s="394" t="s">
        <v>1007</v>
      </c>
      <c r="G419" s="386"/>
      <c r="H419" s="386"/>
      <c r="I419" s="386"/>
      <c r="J419" s="386"/>
      <c r="K419" s="386"/>
      <c r="L419" s="386"/>
    </row>
    <row r="420" spans="1:12" ht="15.75" hidden="1" customHeight="1" x14ac:dyDescent="0.3">
      <c r="A420" s="386"/>
      <c r="B420" s="386"/>
      <c r="C420" s="386"/>
      <c r="D420" s="386"/>
      <c r="E420" s="394" t="s">
        <v>1008</v>
      </c>
      <c r="F420" s="394" t="s">
        <v>1009</v>
      </c>
      <c r="G420" s="386"/>
      <c r="H420" s="386"/>
      <c r="I420" s="386"/>
      <c r="J420" s="386"/>
      <c r="K420" s="386"/>
      <c r="L420" s="386"/>
    </row>
    <row r="421" spans="1:12" ht="15.75" hidden="1" customHeight="1" x14ac:dyDescent="0.3">
      <c r="A421" s="386"/>
      <c r="B421" s="386"/>
      <c r="C421" s="386"/>
      <c r="D421" s="386"/>
      <c r="E421" s="394" t="s">
        <v>1010</v>
      </c>
      <c r="F421" s="394" t="s">
        <v>1011</v>
      </c>
      <c r="G421" s="386"/>
      <c r="H421" s="386"/>
      <c r="I421" s="386"/>
      <c r="J421" s="386"/>
      <c r="K421" s="386"/>
      <c r="L421" s="386"/>
    </row>
    <row r="422" spans="1:12" ht="15.75" hidden="1" customHeight="1" x14ac:dyDescent="0.3">
      <c r="A422" s="386"/>
      <c r="B422" s="386"/>
      <c r="C422" s="386"/>
      <c r="D422" s="386"/>
      <c r="E422" s="394" t="s">
        <v>1012</v>
      </c>
      <c r="F422" s="394" t="s">
        <v>1013</v>
      </c>
      <c r="G422" s="386"/>
      <c r="H422" s="386"/>
      <c r="I422" s="386"/>
      <c r="J422" s="386"/>
      <c r="K422" s="386"/>
      <c r="L422" s="386"/>
    </row>
    <row r="423" spans="1:12" ht="15.75" hidden="1" customHeight="1" x14ac:dyDescent="0.3">
      <c r="A423" s="386"/>
      <c r="B423" s="386"/>
      <c r="C423" s="386"/>
      <c r="D423" s="386"/>
      <c r="E423" s="394" t="s">
        <v>1014</v>
      </c>
      <c r="F423" s="394" t="s">
        <v>1015</v>
      </c>
      <c r="G423" s="386"/>
      <c r="H423" s="386"/>
      <c r="I423" s="386"/>
      <c r="J423" s="386"/>
      <c r="K423" s="386"/>
      <c r="L423" s="386"/>
    </row>
    <row r="424" spans="1:12" ht="15.75" hidden="1" customHeight="1" x14ac:dyDescent="0.3">
      <c r="A424" s="386"/>
      <c r="B424" s="386"/>
      <c r="C424" s="386"/>
      <c r="D424" s="386"/>
      <c r="E424" s="394" t="s">
        <v>1016</v>
      </c>
      <c r="F424" s="394" t="s">
        <v>1017</v>
      </c>
      <c r="G424" s="386"/>
      <c r="H424" s="386"/>
      <c r="I424" s="386"/>
      <c r="J424" s="386"/>
      <c r="K424" s="386"/>
      <c r="L424" s="386"/>
    </row>
    <row r="425" spans="1:12" ht="15.75" hidden="1" customHeight="1" x14ac:dyDescent="0.3">
      <c r="A425" s="386"/>
      <c r="B425" s="386"/>
      <c r="C425" s="386"/>
      <c r="D425" s="386"/>
      <c r="E425" s="394" t="s">
        <v>1018</v>
      </c>
      <c r="F425" s="394" t="s">
        <v>1019</v>
      </c>
      <c r="G425" s="386"/>
      <c r="H425" s="386"/>
      <c r="I425" s="386"/>
      <c r="J425" s="386"/>
      <c r="K425" s="386"/>
      <c r="L425" s="386"/>
    </row>
    <row r="426" spans="1:12" ht="15.75" hidden="1" customHeight="1" x14ac:dyDescent="0.3">
      <c r="A426" s="386"/>
      <c r="B426" s="386"/>
      <c r="C426" s="386"/>
      <c r="D426" s="386"/>
      <c r="E426" s="394" t="s">
        <v>1020</v>
      </c>
      <c r="F426" s="394" t="s">
        <v>1021</v>
      </c>
      <c r="G426" s="386"/>
      <c r="H426" s="386"/>
      <c r="I426" s="386"/>
      <c r="J426" s="386"/>
      <c r="K426" s="386"/>
      <c r="L426" s="386"/>
    </row>
    <row r="427" spans="1:12" ht="15.75" hidden="1" customHeight="1" x14ac:dyDescent="0.3">
      <c r="A427" s="386"/>
      <c r="B427" s="386"/>
      <c r="C427" s="386"/>
      <c r="D427" s="386"/>
      <c r="E427" s="394" t="s">
        <v>1022</v>
      </c>
      <c r="F427" s="394" t="s">
        <v>1023</v>
      </c>
      <c r="G427" s="386"/>
      <c r="H427" s="386"/>
      <c r="I427" s="386"/>
      <c r="J427" s="386"/>
      <c r="K427" s="386"/>
      <c r="L427" s="386"/>
    </row>
    <row r="428" spans="1:12" ht="15.75" hidden="1" customHeight="1" x14ac:dyDescent="0.3">
      <c r="A428" s="386"/>
      <c r="B428" s="386"/>
      <c r="C428" s="386"/>
      <c r="D428" s="386"/>
      <c r="E428" s="394" t="s">
        <v>1024</v>
      </c>
      <c r="F428" s="394" t="s">
        <v>1025</v>
      </c>
      <c r="G428" s="386"/>
      <c r="H428" s="386"/>
      <c r="I428" s="386"/>
      <c r="J428" s="386"/>
      <c r="K428" s="386"/>
      <c r="L428" s="386"/>
    </row>
    <row r="429" spans="1:12" ht="15.75" hidden="1" customHeight="1" x14ac:dyDescent="0.3">
      <c r="A429" s="386"/>
      <c r="B429" s="386"/>
      <c r="C429" s="386"/>
      <c r="D429" s="386"/>
      <c r="E429" s="394" t="s">
        <v>1026</v>
      </c>
      <c r="F429" s="394" t="s">
        <v>1027</v>
      </c>
      <c r="G429" s="386"/>
      <c r="H429" s="386"/>
      <c r="I429" s="386"/>
      <c r="J429" s="386"/>
      <c r="K429" s="386"/>
      <c r="L429" s="386"/>
    </row>
    <row r="430" spans="1:12" ht="15.75" hidden="1" customHeight="1" x14ac:dyDescent="0.3">
      <c r="A430" s="386"/>
      <c r="B430" s="386"/>
      <c r="C430" s="386"/>
      <c r="D430" s="386"/>
      <c r="E430" s="394" t="s">
        <v>1028</v>
      </c>
      <c r="F430" s="394" t="s">
        <v>1029</v>
      </c>
      <c r="G430" s="386"/>
      <c r="H430" s="386"/>
      <c r="I430" s="386"/>
      <c r="J430" s="386"/>
      <c r="K430" s="386"/>
      <c r="L430" s="386"/>
    </row>
    <row r="431" spans="1:12" ht="15.75" hidden="1" customHeight="1" x14ac:dyDescent="0.3">
      <c r="A431" s="386"/>
      <c r="B431" s="386"/>
      <c r="C431" s="386"/>
      <c r="D431" s="386"/>
      <c r="E431" s="394" t="s">
        <v>1030</v>
      </c>
      <c r="F431" s="394" t="s">
        <v>1031</v>
      </c>
      <c r="G431" s="386"/>
      <c r="H431" s="386"/>
      <c r="I431" s="386"/>
      <c r="J431" s="386"/>
      <c r="K431" s="386"/>
      <c r="L431" s="386"/>
    </row>
    <row r="432" spans="1:12" ht="15.75" hidden="1" customHeight="1" x14ac:dyDescent="0.3">
      <c r="A432" s="386"/>
      <c r="B432" s="386"/>
      <c r="C432" s="386"/>
      <c r="D432" s="386"/>
      <c r="E432" s="394" t="s">
        <v>1032</v>
      </c>
      <c r="F432" s="394" t="s">
        <v>1033</v>
      </c>
      <c r="G432" s="386"/>
      <c r="H432" s="386"/>
      <c r="I432" s="386"/>
      <c r="J432" s="386"/>
      <c r="K432" s="386"/>
      <c r="L432" s="386"/>
    </row>
    <row r="433" spans="1:12" ht="15.75" hidden="1" customHeight="1" x14ac:dyDescent="0.3">
      <c r="A433" s="386"/>
      <c r="B433" s="386"/>
      <c r="C433" s="386"/>
      <c r="D433" s="386"/>
      <c r="E433" s="394" t="s">
        <v>1034</v>
      </c>
      <c r="F433" s="394" t="s">
        <v>1035</v>
      </c>
      <c r="G433" s="386"/>
      <c r="H433" s="386"/>
      <c r="I433" s="386"/>
      <c r="J433" s="386"/>
      <c r="K433" s="386"/>
      <c r="L433" s="386"/>
    </row>
    <row r="434" spans="1:12" ht="15.75" hidden="1" customHeight="1" x14ac:dyDescent="0.3">
      <c r="A434" s="386"/>
      <c r="B434" s="386"/>
      <c r="C434" s="386"/>
      <c r="D434" s="386"/>
      <c r="E434" s="394" t="s">
        <v>1036</v>
      </c>
      <c r="F434" s="394" t="s">
        <v>1037</v>
      </c>
      <c r="G434" s="386"/>
      <c r="H434" s="386"/>
      <c r="I434" s="386"/>
      <c r="J434" s="386"/>
      <c r="K434" s="386"/>
      <c r="L434" s="386"/>
    </row>
    <row r="435" spans="1:12" ht="15.75" hidden="1" customHeight="1" x14ac:dyDescent="0.3">
      <c r="A435" s="386"/>
      <c r="B435" s="386"/>
      <c r="C435" s="386"/>
      <c r="D435" s="386"/>
      <c r="E435" s="394" t="s">
        <v>58</v>
      </c>
      <c r="F435" s="394" t="s">
        <v>1038</v>
      </c>
      <c r="G435" s="386"/>
      <c r="H435" s="386"/>
      <c r="I435" s="386"/>
      <c r="J435" s="386"/>
      <c r="K435" s="386"/>
      <c r="L435" s="386"/>
    </row>
    <row r="436" spans="1:12" ht="15.75" hidden="1" customHeight="1" x14ac:dyDescent="0.3">
      <c r="A436" s="386"/>
      <c r="B436" s="386"/>
      <c r="C436" s="386"/>
      <c r="D436" s="386"/>
      <c r="E436" s="394" t="s">
        <v>1039</v>
      </c>
      <c r="F436" s="394" t="s">
        <v>1040</v>
      </c>
      <c r="G436" s="386"/>
      <c r="H436" s="386"/>
      <c r="I436" s="386"/>
      <c r="J436" s="386"/>
      <c r="K436" s="386"/>
      <c r="L436" s="386"/>
    </row>
    <row r="437" spans="1:12" ht="15.75" hidden="1" customHeight="1" x14ac:dyDescent="0.3">
      <c r="A437" s="386"/>
      <c r="B437" s="386"/>
      <c r="C437" s="386"/>
      <c r="D437" s="386"/>
      <c r="E437" s="394" t="s">
        <v>1041</v>
      </c>
      <c r="F437" s="394" t="s">
        <v>1042</v>
      </c>
      <c r="G437" s="386"/>
      <c r="H437" s="386"/>
      <c r="I437" s="386"/>
      <c r="J437" s="386"/>
      <c r="K437" s="386"/>
      <c r="L437" s="386"/>
    </row>
    <row r="438" spans="1:12" ht="15.75" hidden="1" customHeight="1" x14ac:dyDescent="0.3">
      <c r="A438" s="386"/>
      <c r="B438" s="386"/>
      <c r="C438" s="386"/>
      <c r="D438" s="386"/>
      <c r="E438" s="394" t="s">
        <v>1043</v>
      </c>
      <c r="F438" s="394" t="s">
        <v>1044</v>
      </c>
      <c r="G438" s="386"/>
      <c r="H438" s="386"/>
      <c r="I438" s="386"/>
      <c r="J438" s="386"/>
      <c r="K438" s="386"/>
      <c r="L438" s="386"/>
    </row>
    <row r="439" spans="1:12" ht="15.75" hidden="1" customHeight="1" x14ac:dyDescent="0.3">
      <c r="A439" s="386"/>
      <c r="B439" s="386"/>
      <c r="C439" s="386"/>
      <c r="D439" s="386"/>
      <c r="E439" s="394" t="s">
        <v>1045</v>
      </c>
      <c r="F439" s="394" t="s">
        <v>1046</v>
      </c>
      <c r="G439" s="386"/>
      <c r="H439" s="386"/>
      <c r="I439" s="386"/>
      <c r="J439" s="386"/>
      <c r="K439" s="386"/>
      <c r="L439" s="386"/>
    </row>
    <row r="440" spans="1:12" ht="15.75" hidden="1" customHeight="1" x14ac:dyDescent="0.3">
      <c r="A440" s="386"/>
      <c r="B440" s="386"/>
      <c r="C440" s="386"/>
      <c r="D440" s="386"/>
      <c r="E440" s="394" t="s">
        <v>1047</v>
      </c>
      <c r="F440" s="394" t="s">
        <v>1048</v>
      </c>
      <c r="G440" s="386"/>
      <c r="H440" s="386"/>
      <c r="I440" s="386"/>
      <c r="J440" s="386"/>
      <c r="K440" s="386"/>
      <c r="L440" s="386"/>
    </row>
    <row r="441" spans="1:12" ht="15.75" hidden="1" customHeight="1" x14ac:dyDescent="0.3">
      <c r="A441" s="386"/>
      <c r="B441" s="386"/>
      <c r="C441" s="386"/>
      <c r="D441" s="386"/>
      <c r="E441" s="394" t="s">
        <v>1049</v>
      </c>
      <c r="F441" s="394" t="s">
        <v>1050</v>
      </c>
      <c r="G441" s="386"/>
      <c r="H441" s="386"/>
      <c r="I441" s="386"/>
      <c r="J441" s="386"/>
      <c r="K441" s="386"/>
      <c r="L441" s="386"/>
    </row>
    <row r="442" spans="1:12" ht="15.75" hidden="1" customHeight="1" x14ac:dyDescent="0.3">
      <c r="A442" s="386"/>
      <c r="B442" s="386"/>
      <c r="C442" s="386"/>
      <c r="D442" s="386"/>
      <c r="E442" s="394" t="s">
        <v>1051</v>
      </c>
      <c r="F442" s="394" t="s">
        <v>1052</v>
      </c>
      <c r="G442" s="386"/>
      <c r="H442" s="386"/>
      <c r="I442" s="386"/>
      <c r="J442" s="386"/>
      <c r="K442" s="386"/>
      <c r="L442" s="386"/>
    </row>
    <row r="443" spans="1:12" ht="15.75" hidden="1" customHeight="1" x14ac:dyDescent="0.3">
      <c r="A443" s="386"/>
      <c r="B443" s="386"/>
      <c r="C443" s="386"/>
      <c r="D443" s="386"/>
      <c r="E443" s="394" t="s">
        <v>1053</v>
      </c>
      <c r="F443" s="394" t="s">
        <v>1054</v>
      </c>
      <c r="G443" s="386"/>
      <c r="H443" s="386"/>
      <c r="I443" s="386"/>
      <c r="J443" s="386"/>
      <c r="K443" s="386"/>
      <c r="L443" s="386"/>
    </row>
    <row r="444" spans="1:12" ht="15.75" hidden="1" customHeight="1" x14ac:dyDescent="0.3">
      <c r="A444" s="386"/>
      <c r="B444" s="386"/>
      <c r="C444" s="386"/>
      <c r="D444" s="386"/>
      <c r="E444" s="394" t="s">
        <v>1055</v>
      </c>
      <c r="F444" s="394" t="s">
        <v>1056</v>
      </c>
      <c r="G444" s="386"/>
      <c r="H444" s="386"/>
      <c r="I444" s="386"/>
      <c r="J444" s="386"/>
      <c r="K444" s="386"/>
      <c r="L444" s="386"/>
    </row>
    <row r="445" spans="1:12" ht="15.75" hidden="1" customHeight="1" x14ac:dyDescent="0.3">
      <c r="A445" s="386"/>
      <c r="B445" s="386"/>
      <c r="C445" s="386"/>
      <c r="D445" s="386"/>
      <c r="E445" s="394" t="s">
        <v>1057</v>
      </c>
      <c r="F445" s="394" t="s">
        <v>1058</v>
      </c>
      <c r="G445" s="386"/>
      <c r="H445" s="386"/>
      <c r="I445" s="386"/>
      <c r="J445" s="386"/>
      <c r="K445" s="386"/>
      <c r="L445" s="386"/>
    </row>
    <row r="446" spans="1:12" ht="15.75" hidden="1" customHeight="1" x14ac:dyDescent="0.3">
      <c r="A446" s="386"/>
      <c r="B446" s="386"/>
      <c r="C446" s="386"/>
      <c r="D446" s="386"/>
      <c r="E446" s="394" t="s">
        <v>1059</v>
      </c>
      <c r="F446" s="394" t="s">
        <v>1060</v>
      </c>
      <c r="G446" s="386"/>
      <c r="H446" s="386"/>
      <c r="I446" s="386"/>
      <c r="J446" s="386"/>
      <c r="K446" s="386"/>
      <c r="L446" s="386"/>
    </row>
    <row r="447" spans="1:12" ht="15.75" hidden="1" customHeight="1" x14ac:dyDescent="0.3">
      <c r="A447" s="386"/>
      <c r="B447" s="386"/>
      <c r="C447" s="386"/>
      <c r="D447" s="386"/>
      <c r="E447" s="394" t="s">
        <v>1061</v>
      </c>
      <c r="F447" s="394" t="s">
        <v>1062</v>
      </c>
      <c r="G447" s="386"/>
      <c r="H447" s="386"/>
      <c r="I447" s="386"/>
      <c r="J447" s="386"/>
      <c r="K447" s="386"/>
      <c r="L447" s="386"/>
    </row>
    <row r="448" spans="1:12" ht="15.75" hidden="1" customHeight="1" x14ac:dyDescent="0.3">
      <c r="A448" s="386"/>
      <c r="B448" s="386"/>
      <c r="C448" s="386"/>
      <c r="D448" s="386"/>
      <c r="E448" s="394" t="s">
        <v>1063</v>
      </c>
      <c r="F448" s="394" t="s">
        <v>1064</v>
      </c>
      <c r="G448" s="386"/>
      <c r="H448" s="386"/>
      <c r="I448" s="386"/>
      <c r="J448" s="386"/>
      <c r="K448" s="386"/>
      <c r="L448" s="386"/>
    </row>
    <row r="449" spans="1:12" ht="15.75" hidden="1" customHeight="1" x14ac:dyDescent="0.3">
      <c r="A449" s="386"/>
      <c r="B449" s="386"/>
      <c r="C449" s="386"/>
      <c r="D449" s="386"/>
      <c r="E449" s="394" t="s">
        <v>1065</v>
      </c>
      <c r="F449" s="394" t="s">
        <v>1066</v>
      </c>
      <c r="G449" s="386"/>
      <c r="H449" s="386"/>
      <c r="I449" s="386"/>
      <c r="J449" s="386"/>
      <c r="K449" s="386"/>
      <c r="L449" s="386"/>
    </row>
    <row r="450" spans="1:12" ht="15.75" hidden="1" customHeight="1" x14ac:dyDescent="0.3">
      <c r="A450" s="386"/>
      <c r="B450" s="386"/>
      <c r="C450" s="386"/>
      <c r="D450" s="386"/>
      <c r="E450" s="394" t="s">
        <v>1067</v>
      </c>
      <c r="F450" s="394" t="s">
        <v>1068</v>
      </c>
      <c r="G450" s="386"/>
      <c r="H450" s="386"/>
      <c r="I450" s="386"/>
      <c r="J450" s="386"/>
      <c r="K450" s="386"/>
      <c r="L450" s="386"/>
    </row>
    <row r="451" spans="1:12" ht="15.75" hidden="1" customHeight="1" x14ac:dyDescent="0.3">
      <c r="A451" s="386"/>
      <c r="B451" s="386"/>
      <c r="C451" s="386"/>
      <c r="D451" s="386"/>
      <c r="E451" s="394" t="s">
        <v>1069</v>
      </c>
      <c r="F451" s="394" t="s">
        <v>1070</v>
      </c>
      <c r="G451" s="386"/>
      <c r="H451" s="386"/>
      <c r="I451" s="386"/>
      <c r="J451" s="386"/>
      <c r="K451" s="386"/>
      <c r="L451" s="386"/>
    </row>
    <row r="452" spans="1:12" ht="15.75" hidden="1" customHeight="1" x14ac:dyDescent="0.3">
      <c r="A452" s="386"/>
      <c r="B452" s="386"/>
      <c r="C452" s="386"/>
      <c r="D452" s="386"/>
      <c r="E452" s="394" t="s">
        <v>1071</v>
      </c>
      <c r="F452" s="394" t="s">
        <v>1072</v>
      </c>
      <c r="G452" s="386"/>
      <c r="H452" s="386"/>
      <c r="I452" s="386"/>
      <c r="J452" s="386"/>
      <c r="K452" s="386"/>
      <c r="L452" s="386"/>
    </row>
    <row r="453" spans="1:12" ht="15.75" hidden="1" customHeight="1" x14ac:dyDescent="0.3">
      <c r="A453" s="386"/>
      <c r="B453" s="386"/>
      <c r="C453" s="386"/>
      <c r="D453" s="386"/>
      <c r="E453" s="394" t="s">
        <v>1073</v>
      </c>
      <c r="F453" s="394" t="s">
        <v>1074</v>
      </c>
      <c r="G453" s="386"/>
      <c r="H453" s="386"/>
      <c r="I453" s="386"/>
      <c r="J453" s="386"/>
      <c r="K453" s="386"/>
      <c r="L453" s="386"/>
    </row>
    <row r="454" spans="1:12" ht="15.75" hidden="1" customHeight="1" x14ac:dyDescent="0.3">
      <c r="A454" s="386"/>
      <c r="B454" s="386"/>
      <c r="C454" s="386"/>
      <c r="D454" s="386"/>
      <c r="E454" s="394" t="s">
        <v>1075</v>
      </c>
      <c r="F454" s="394" t="s">
        <v>1076</v>
      </c>
      <c r="G454" s="386"/>
      <c r="H454" s="386"/>
      <c r="I454" s="386"/>
      <c r="J454" s="386"/>
      <c r="K454" s="386"/>
      <c r="L454" s="386"/>
    </row>
    <row r="455" spans="1:12" ht="15.75" hidden="1" customHeight="1" x14ac:dyDescent="0.3">
      <c r="A455" s="386"/>
      <c r="B455" s="386"/>
      <c r="C455" s="386"/>
      <c r="D455" s="386"/>
      <c r="E455" s="394" t="s">
        <v>1077</v>
      </c>
      <c r="F455" s="394" t="s">
        <v>1078</v>
      </c>
      <c r="G455" s="386"/>
      <c r="H455" s="386"/>
      <c r="I455" s="386"/>
      <c r="J455" s="386"/>
      <c r="K455" s="386"/>
      <c r="L455" s="386"/>
    </row>
    <row r="456" spans="1:12" ht="15.75" hidden="1" customHeight="1" x14ac:dyDescent="0.3">
      <c r="A456" s="386"/>
      <c r="B456" s="386"/>
      <c r="C456" s="386"/>
      <c r="D456" s="386"/>
      <c r="E456" s="394" t="s">
        <v>1079</v>
      </c>
      <c r="F456" s="394" t="s">
        <v>1080</v>
      </c>
      <c r="G456" s="386"/>
      <c r="H456" s="386"/>
      <c r="I456" s="386"/>
      <c r="J456" s="386"/>
      <c r="K456" s="386"/>
      <c r="L456" s="386"/>
    </row>
    <row r="457" spans="1:12" ht="15.75" hidden="1" customHeight="1" x14ac:dyDescent="0.3">
      <c r="A457" s="386"/>
      <c r="B457" s="386"/>
      <c r="C457" s="386"/>
      <c r="D457" s="386"/>
      <c r="E457" s="394" t="s">
        <v>1081</v>
      </c>
      <c r="F457" s="394" t="s">
        <v>1082</v>
      </c>
      <c r="G457" s="386"/>
      <c r="H457" s="386"/>
      <c r="I457" s="386"/>
      <c r="J457" s="386"/>
      <c r="K457" s="386"/>
      <c r="L457" s="386"/>
    </row>
    <row r="458" spans="1:12" ht="15.75" hidden="1" customHeight="1" x14ac:dyDescent="0.3">
      <c r="A458" s="386"/>
      <c r="B458" s="386"/>
      <c r="C458" s="386"/>
      <c r="D458" s="386"/>
      <c r="E458" s="394" t="s">
        <v>1083</v>
      </c>
      <c r="F458" s="394" t="s">
        <v>1084</v>
      </c>
      <c r="G458" s="386"/>
      <c r="H458" s="386"/>
      <c r="I458" s="386"/>
      <c r="J458" s="386"/>
      <c r="K458" s="386"/>
      <c r="L458" s="386"/>
    </row>
    <row r="459" spans="1:12" ht="15.75" hidden="1" customHeight="1" x14ac:dyDescent="0.3">
      <c r="A459" s="386"/>
      <c r="B459" s="386"/>
      <c r="C459" s="386"/>
      <c r="D459" s="386"/>
      <c r="E459" s="394" t="s">
        <v>1085</v>
      </c>
      <c r="F459" s="394" t="s">
        <v>1086</v>
      </c>
      <c r="G459" s="386"/>
      <c r="H459" s="386"/>
      <c r="I459" s="386"/>
      <c r="J459" s="386"/>
      <c r="K459" s="386"/>
      <c r="L459" s="386"/>
    </row>
    <row r="460" spans="1:12" ht="15.75" hidden="1" customHeight="1" x14ac:dyDescent="0.3">
      <c r="A460" s="386"/>
      <c r="B460" s="386"/>
      <c r="C460" s="386"/>
      <c r="D460" s="386"/>
      <c r="E460" s="394" t="s">
        <v>1087</v>
      </c>
      <c r="F460" s="394" t="s">
        <v>1088</v>
      </c>
      <c r="G460" s="386"/>
      <c r="H460" s="386"/>
      <c r="I460" s="386"/>
      <c r="J460" s="386"/>
      <c r="K460" s="386"/>
      <c r="L460" s="386"/>
    </row>
    <row r="461" spans="1:12" ht="15.75" hidden="1" customHeight="1" x14ac:dyDescent="0.3">
      <c r="A461" s="386"/>
      <c r="B461" s="386"/>
      <c r="C461" s="386"/>
      <c r="D461" s="386"/>
      <c r="E461" s="394" t="s">
        <v>1089</v>
      </c>
      <c r="F461" s="394" t="s">
        <v>1090</v>
      </c>
      <c r="G461" s="386"/>
      <c r="H461" s="386"/>
      <c r="I461" s="386"/>
      <c r="J461" s="386"/>
      <c r="K461" s="386"/>
      <c r="L461" s="386"/>
    </row>
    <row r="462" spans="1:12" ht="15.75" hidden="1" customHeight="1" x14ac:dyDescent="0.3">
      <c r="A462" s="386"/>
      <c r="B462" s="386"/>
      <c r="C462" s="386"/>
      <c r="D462" s="386"/>
      <c r="E462" s="394" t="s">
        <v>1091</v>
      </c>
      <c r="F462" s="394" t="s">
        <v>1092</v>
      </c>
      <c r="G462" s="386"/>
      <c r="H462" s="386"/>
      <c r="I462" s="386"/>
      <c r="J462" s="386"/>
      <c r="K462" s="386"/>
      <c r="L462" s="386"/>
    </row>
    <row r="463" spans="1:12" ht="15.75" hidden="1" customHeight="1" x14ac:dyDescent="0.3">
      <c r="A463" s="386"/>
      <c r="B463" s="386"/>
      <c r="C463" s="386"/>
      <c r="D463" s="386"/>
      <c r="E463" s="394" t="s">
        <v>1093</v>
      </c>
      <c r="F463" s="394" t="s">
        <v>1094</v>
      </c>
      <c r="G463" s="386"/>
      <c r="H463" s="386"/>
      <c r="I463" s="386"/>
      <c r="J463" s="386"/>
      <c r="K463" s="386"/>
      <c r="L463" s="386"/>
    </row>
    <row r="464" spans="1:12" ht="15.75" hidden="1" customHeight="1" x14ac:dyDescent="0.3">
      <c r="A464" s="386"/>
      <c r="B464" s="386"/>
      <c r="C464" s="386"/>
      <c r="D464" s="386"/>
      <c r="E464" s="394" t="s">
        <v>1095</v>
      </c>
      <c r="F464" s="394" t="s">
        <v>1096</v>
      </c>
      <c r="G464" s="386"/>
      <c r="H464" s="386"/>
      <c r="I464" s="386"/>
      <c r="J464" s="386"/>
      <c r="K464" s="386"/>
      <c r="L464" s="386"/>
    </row>
    <row r="465" spans="1:12" ht="15.75" hidden="1" customHeight="1" x14ac:dyDescent="0.3">
      <c r="A465" s="386"/>
      <c r="B465" s="386"/>
      <c r="C465" s="386"/>
      <c r="D465" s="386"/>
      <c r="E465" s="394" t="s">
        <v>1097</v>
      </c>
      <c r="F465" s="394" t="s">
        <v>1098</v>
      </c>
      <c r="G465" s="386"/>
      <c r="H465" s="386"/>
      <c r="I465" s="386"/>
      <c r="J465" s="386"/>
      <c r="K465" s="386"/>
      <c r="L465" s="386"/>
    </row>
    <row r="466" spans="1:12" ht="15.75" hidden="1" customHeight="1" x14ac:dyDescent="0.3">
      <c r="A466" s="386"/>
      <c r="B466" s="386"/>
      <c r="C466" s="386"/>
      <c r="D466" s="386"/>
      <c r="E466" s="394" t="s">
        <v>1099</v>
      </c>
      <c r="F466" s="394" t="s">
        <v>1100</v>
      </c>
      <c r="G466" s="386"/>
      <c r="H466" s="386"/>
      <c r="I466" s="386"/>
      <c r="J466" s="386"/>
      <c r="K466" s="386"/>
      <c r="L466" s="386"/>
    </row>
    <row r="467" spans="1:12" ht="15.75" hidden="1" customHeight="1" x14ac:dyDescent="0.3">
      <c r="A467" s="386"/>
      <c r="B467" s="386"/>
      <c r="C467" s="386"/>
      <c r="D467" s="386"/>
      <c r="E467" s="394" t="s">
        <v>1101</v>
      </c>
      <c r="F467" s="394" t="s">
        <v>1102</v>
      </c>
      <c r="G467" s="386"/>
      <c r="H467" s="386"/>
      <c r="I467" s="386"/>
      <c r="J467" s="386"/>
      <c r="K467" s="386"/>
      <c r="L467" s="386"/>
    </row>
    <row r="468" spans="1:12" ht="15.75" hidden="1" customHeight="1" x14ac:dyDescent="0.3">
      <c r="A468" s="386"/>
      <c r="B468" s="386"/>
      <c r="C468" s="386"/>
      <c r="D468" s="386"/>
      <c r="E468" s="394" t="s">
        <v>1103</v>
      </c>
      <c r="F468" s="394" t="s">
        <v>1104</v>
      </c>
      <c r="G468" s="386"/>
      <c r="H468" s="386"/>
      <c r="I468" s="386"/>
      <c r="J468" s="386"/>
      <c r="K468" s="386"/>
      <c r="L468" s="386"/>
    </row>
    <row r="469" spans="1:12" ht="15.75" hidden="1" customHeight="1" x14ac:dyDescent="0.3">
      <c r="A469" s="386"/>
      <c r="B469" s="386"/>
      <c r="C469" s="386"/>
      <c r="D469" s="386"/>
      <c r="E469" s="394" t="s">
        <v>1105</v>
      </c>
      <c r="F469" s="394" t="s">
        <v>1106</v>
      </c>
      <c r="G469" s="386"/>
      <c r="H469" s="386"/>
      <c r="I469" s="386"/>
      <c r="J469" s="386"/>
      <c r="K469" s="386"/>
      <c r="L469" s="386"/>
    </row>
    <row r="470" spans="1:12" ht="15.75" hidden="1" customHeight="1" x14ac:dyDescent="0.3">
      <c r="A470" s="386"/>
      <c r="B470" s="386"/>
      <c r="C470" s="386"/>
      <c r="D470" s="386"/>
      <c r="E470" s="394" t="s">
        <v>1107</v>
      </c>
      <c r="F470" s="394" t="s">
        <v>1108</v>
      </c>
      <c r="G470" s="386"/>
      <c r="H470" s="386"/>
      <c r="I470" s="386"/>
      <c r="J470" s="386"/>
      <c r="K470" s="386"/>
      <c r="L470" s="386"/>
    </row>
    <row r="471" spans="1:12" ht="15.75" hidden="1" customHeight="1" x14ac:dyDescent="0.3">
      <c r="A471" s="386"/>
      <c r="B471" s="386"/>
      <c r="C471" s="386"/>
      <c r="D471" s="386"/>
      <c r="E471" s="394" t="s">
        <v>1109</v>
      </c>
      <c r="F471" s="394" t="s">
        <v>1110</v>
      </c>
      <c r="G471" s="386"/>
      <c r="H471" s="386"/>
      <c r="I471" s="386"/>
      <c r="J471" s="386"/>
      <c r="K471" s="386"/>
      <c r="L471" s="386"/>
    </row>
    <row r="472" spans="1:12" ht="15.75" hidden="1" customHeight="1" x14ac:dyDescent="0.3">
      <c r="A472" s="386"/>
      <c r="B472" s="386"/>
      <c r="C472" s="386"/>
      <c r="D472" s="386"/>
      <c r="E472" s="394" t="s">
        <v>1111</v>
      </c>
      <c r="F472" s="394" t="s">
        <v>1112</v>
      </c>
      <c r="G472" s="386"/>
      <c r="H472" s="386"/>
      <c r="I472" s="386"/>
      <c r="J472" s="386"/>
      <c r="K472" s="386"/>
      <c r="L472" s="386"/>
    </row>
    <row r="473" spans="1:12" ht="15.75" hidden="1" customHeight="1" x14ac:dyDescent="0.3">
      <c r="A473" s="386"/>
      <c r="B473" s="386"/>
      <c r="C473" s="386"/>
      <c r="D473" s="386"/>
      <c r="E473" s="394" t="s">
        <v>1113</v>
      </c>
      <c r="F473" s="394" t="s">
        <v>1114</v>
      </c>
      <c r="G473" s="386"/>
      <c r="H473" s="386"/>
      <c r="I473" s="386"/>
      <c r="J473" s="386"/>
      <c r="K473" s="386"/>
      <c r="L473" s="386"/>
    </row>
    <row r="474" spans="1:12" ht="15.75" hidden="1" customHeight="1" x14ac:dyDescent="0.3">
      <c r="A474" s="386"/>
      <c r="B474" s="386"/>
      <c r="C474" s="386"/>
      <c r="D474" s="386"/>
      <c r="E474" s="394" t="s">
        <v>1115</v>
      </c>
      <c r="F474" s="394" t="s">
        <v>1116</v>
      </c>
      <c r="G474" s="386"/>
      <c r="H474" s="386"/>
      <c r="I474" s="386"/>
      <c r="J474" s="386"/>
      <c r="K474" s="386"/>
      <c r="L474" s="386"/>
    </row>
    <row r="475" spans="1:12" ht="15.75" hidden="1" customHeight="1" x14ac:dyDescent="0.3">
      <c r="A475" s="386"/>
      <c r="B475" s="386"/>
      <c r="C475" s="386"/>
      <c r="D475" s="386"/>
      <c r="E475" s="394" t="s">
        <v>1117</v>
      </c>
      <c r="F475" s="394" t="s">
        <v>1118</v>
      </c>
      <c r="G475" s="386"/>
      <c r="H475" s="386"/>
      <c r="I475" s="386"/>
      <c r="J475" s="386"/>
      <c r="K475" s="386"/>
      <c r="L475" s="386"/>
    </row>
    <row r="476" spans="1:12" ht="15.75" hidden="1" customHeight="1" x14ac:dyDescent="0.3">
      <c r="A476" s="386"/>
      <c r="B476" s="386"/>
      <c r="C476" s="386"/>
      <c r="D476" s="386"/>
      <c r="E476" s="394" t="s">
        <v>1119</v>
      </c>
      <c r="F476" s="394" t="s">
        <v>1120</v>
      </c>
      <c r="G476" s="386"/>
      <c r="H476" s="386"/>
      <c r="I476" s="386"/>
      <c r="J476" s="386"/>
      <c r="K476" s="386"/>
      <c r="L476" s="386"/>
    </row>
    <row r="477" spans="1:12" ht="15.75" hidden="1" customHeight="1" x14ac:dyDescent="0.3">
      <c r="A477" s="386"/>
      <c r="B477" s="386"/>
      <c r="C477" s="386"/>
      <c r="D477" s="386"/>
      <c r="E477" s="394" t="s">
        <v>1121</v>
      </c>
      <c r="F477" s="394" t="s">
        <v>1122</v>
      </c>
      <c r="G477" s="386"/>
      <c r="H477" s="386"/>
      <c r="I477" s="386"/>
      <c r="J477" s="386"/>
      <c r="K477" s="386"/>
      <c r="L477" s="386"/>
    </row>
    <row r="478" spans="1:12" ht="15.75" hidden="1" customHeight="1" x14ac:dyDescent="0.3">
      <c r="A478" s="386"/>
      <c r="B478" s="386"/>
      <c r="C478" s="386"/>
      <c r="D478" s="386"/>
      <c r="E478" s="394" t="s">
        <v>1123</v>
      </c>
      <c r="F478" s="394" t="s">
        <v>1124</v>
      </c>
      <c r="G478" s="386"/>
      <c r="H478" s="386"/>
      <c r="I478" s="386"/>
      <c r="J478" s="386"/>
      <c r="K478" s="386"/>
      <c r="L478" s="386"/>
    </row>
    <row r="479" spans="1:12" ht="15.75" hidden="1" customHeight="1" x14ac:dyDescent="0.3">
      <c r="A479" s="386"/>
      <c r="B479" s="386"/>
      <c r="C479" s="386"/>
      <c r="D479" s="386"/>
      <c r="E479" s="394" t="s">
        <v>1125</v>
      </c>
      <c r="F479" s="394" t="s">
        <v>1126</v>
      </c>
      <c r="G479" s="386"/>
      <c r="H479" s="386"/>
      <c r="I479" s="386"/>
      <c r="J479" s="386"/>
      <c r="K479" s="386"/>
      <c r="L479" s="386"/>
    </row>
    <row r="480" spans="1:12" ht="15.75" hidden="1" customHeight="1" x14ac:dyDescent="0.3">
      <c r="A480" s="386"/>
      <c r="B480" s="386"/>
      <c r="C480" s="386"/>
      <c r="D480" s="386"/>
      <c r="E480" s="394" t="s">
        <v>1127</v>
      </c>
      <c r="F480" s="394" t="s">
        <v>1128</v>
      </c>
      <c r="G480" s="386"/>
      <c r="H480" s="386"/>
      <c r="I480" s="386"/>
      <c r="J480" s="386"/>
      <c r="K480" s="386"/>
      <c r="L480" s="386"/>
    </row>
    <row r="481" spans="1:12" ht="15.75" hidden="1" customHeight="1" x14ac:dyDescent="0.3">
      <c r="A481" s="386"/>
      <c r="B481" s="386"/>
      <c r="C481" s="386"/>
      <c r="D481" s="386"/>
      <c r="E481" s="394" t="s">
        <v>1129</v>
      </c>
      <c r="F481" s="394" t="s">
        <v>1130</v>
      </c>
      <c r="G481" s="386"/>
      <c r="H481" s="386"/>
      <c r="I481" s="386"/>
      <c r="J481" s="386"/>
      <c r="K481" s="386"/>
      <c r="L481" s="386"/>
    </row>
    <row r="482" spans="1:12" ht="15.75" hidden="1" customHeight="1" x14ac:dyDescent="0.3">
      <c r="A482" s="386"/>
      <c r="B482" s="386"/>
      <c r="C482" s="386"/>
      <c r="D482" s="386"/>
      <c r="E482" s="394" t="s">
        <v>1131</v>
      </c>
      <c r="F482" s="394" t="s">
        <v>1132</v>
      </c>
      <c r="G482" s="386"/>
      <c r="H482" s="386"/>
      <c r="I482" s="386"/>
      <c r="J482" s="386"/>
      <c r="K482" s="386"/>
      <c r="L482" s="386"/>
    </row>
    <row r="483" spans="1:12" ht="15.75" hidden="1" customHeight="1" x14ac:dyDescent="0.3">
      <c r="A483" s="386"/>
      <c r="B483" s="386"/>
      <c r="C483" s="386"/>
      <c r="D483" s="386"/>
      <c r="E483" s="394" t="s">
        <v>1133</v>
      </c>
      <c r="F483" s="394" t="s">
        <v>1134</v>
      </c>
      <c r="G483" s="386"/>
      <c r="H483" s="386"/>
      <c r="I483" s="386"/>
      <c r="J483" s="386"/>
      <c r="K483" s="386"/>
      <c r="L483" s="386"/>
    </row>
    <row r="484" spans="1:12" ht="15.75" hidden="1" customHeight="1" x14ac:dyDescent="0.3">
      <c r="A484" s="386"/>
      <c r="B484" s="386"/>
      <c r="C484" s="386"/>
      <c r="D484" s="386"/>
      <c r="E484" s="394" t="s">
        <v>1135</v>
      </c>
      <c r="F484" s="394" t="s">
        <v>1136</v>
      </c>
      <c r="G484" s="386"/>
      <c r="H484" s="386"/>
      <c r="I484" s="386"/>
      <c r="J484" s="386"/>
      <c r="K484" s="386"/>
      <c r="L484" s="386"/>
    </row>
    <row r="485" spans="1:12" ht="15.75" hidden="1" customHeight="1" x14ac:dyDescent="0.3">
      <c r="A485" s="386"/>
      <c r="B485" s="386"/>
      <c r="C485" s="386"/>
      <c r="D485" s="386"/>
      <c r="E485" s="394" t="s">
        <v>1137</v>
      </c>
      <c r="F485" s="394" t="s">
        <v>1138</v>
      </c>
      <c r="G485" s="386"/>
      <c r="H485" s="386"/>
      <c r="I485" s="386"/>
      <c r="J485" s="386"/>
      <c r="K485" s="386"/>
      <c r="L485" s="386"/>
    </row>
    <row r="486" spans="1:12" ht="15.75" hidden="1" customHeight="1" x14ac:dyDescent="0.3">
      <c r="A486" s="386"/>
      <c r="B486" s="386"/>
      <c r="C486" s="386"/>
      <c r="D486" s="386"/>
      <c r="E486" s="394" t="s">
        <v>1139</v>
      </c>
      <c r="F486" s="394" t="s">
        <v>1140</v>
      </c>
      <c r="G486" s="386"/>
      <c r="H486" s="386"/>
      <c r="I486" s="386"/>
      <c r="J486" s="386"/>
      <c r="K486" s="386"/>
      <c r="L486" s="386"/>
    </row>
    <row r="487" spans="1:12" ht="15.75" hidden="1" customHeight="1" x14ac:dyDescent="0.3">
      <c r="A487" s="386"/>
      <c r="B487" s="386"/>
      <c r="C487" s="386"/>
      <c r="D487" s="386"/>
      <c r="E487" s="394" t="s">
        <v>1141</v>
      </c>
      <c r="F487" s="394" t="s">
        <v>1142</v>
      </c>
      <c r="G487" s="386"/>
      <c r="H487" s="386"/>
      <c r="I487" s="386"/>
      <c r="J487" s="386"/>
      <c r="K487" s="386"/>
      <c r="L487" s="386"/>
    </row>
    <row r="488" spans="1:12" ht="15.75" hidden="1" customHeight="1" x14ac:dyDescent="0.3">
      <c r="A488" s="386"/>
      <c r="B488" s="386"/>
      <c r="C488" s="386"/>
      <c r="D488" s="386"/>
      <c r="E488" s="394" t="s">
        <v>1143</v>
      </c>
      <c r="F488" s="394" t="s">
        <v>1144</v>
      </c>
      <c r="G488" s="386"/>
      <c r="H488" s="386"/>
      <c r="I488" s="386"/>
      <c r="J488" s="386"/>
      <c r="K488" s="386"/>
      <c r="L488" s="386"/>
    </row>
    <row r="489" spans="1:12" ht="15.75" hidden="1" customHeight="1" x14ac:dyDescent="0.3">
      <c r="A489" s="386"/>
      <c r="B489" s="386"/>
      <c r="C489" s="386"/>
      <c r="D489" s="386"/>
      <c r="E489" s="394" t="s">
        <v>1145</v>
      </c>
      <c r="F489" s="394" t="s">
        <v>1146</v>
      </c>
      <c r="G489" s="386"/>
      <c r="H489" s="386"/>
      <c r="I489" s="386"/>
      <c r="J489" s="386"/>
      <c r="K489" s="386"/>
      <c r="L489" s="386"/>
    </row>
    <row r="490" spans="1:12" ht="15.75" hidden="1" customHeight="1" x14ac:dyDescent="0.3">
      <c r="A490" s="386"/>
      <c r="B490" s="386"/>
      <c r="C490" s="386"/>
      <c r="D490" s="386"/>
      <c r="E490" s="394" t="s">
        <v>1147</v>
      </c>
      <c r="F490" s="394" t="s">
        <v>1148</v>
      </c>
      <c r="G490" s="386"/>
      <c r="H490" s="386"/>
      <c r="I490" s="386"/>
      <c r="J490" s="386"/>
      <c r="K490" s="386"/>
      <c r="L490" s="386"/>
    </row>
    <row r="491" spans="1:12" ht="15.75" hidden="1" customHeight="1" x14ac:dyDescent="0.3">
      <c r="A491" s="386"/>
      <c r="B491" s="386"/>
      <c r="C491" s="386"/>
      <c r="D491" s="386"/>
      <c r="E491" s="394" t="s">
        <v>1149</v>
      </c>
      <c r="F491" s="394" t="s">
        <v>1150</v>
      </c>
      <c r="G491" s="386"/>
      <c r="H491" s="386"/>
      <c r="I491" s="386"/>
      <c r="J491" s="386"/>
      <c r="K491" s="386"/>
      <c r="L491" s="386"/>
    </row>
    <row r="492" spans="1:12" ht="15.75" hidden="1" customHeight="1" x14ac:dyDescent="0.3">
      <c r="A492" s="386"/>
      <c r="B492" s="386"/>
      <c r="C492" s="386"/>
      <c r="D492" s="386"/>
      <c r="E492" s="394" t="s">
        <v>1151</v>
      </c>
      <c r="F492" s="394" t="s">
        <v>1152</v>
      </c>
      <c r="G492" s="386"/>
      <c r="H492" s="386"/>
      <c r="I492" s="386"/>
      <c r="J492" s="386"/>
      <c r="K492" s="386"/>
      <c r="L492" s="386"/>
    </row>
    <row r="493" spans="1:12" ht="15.75" hidden="1" customHeight="1" x14ac:dyDescent="0.3">
      <c r="A493" s="386"/>
      <c r="B493" s="386"/>
      <c r="C493" s="386"/>
      <c r="D493" s="386"/>
      <c r="E493" s="394" t="s">
        <v>1153</v>
      </c>
      <c r="F493" s="394" t="s">
        <v>1154</v>
      </c>
      <c r="G493" s="386"/>
      <c r="H493" s="386"/>
      <c r="I493" s="386"/>
      <c r="J493" s="386"/>
      <c r="K493" s="386"/>
      <c r="L493" s="386"/>
    </row>
    <row r="494" spans="1:12" ht="15.75" hidden="1" customHeight="1" x14ac:dyDescent="0.3">
      <c r="A494" s="386"/>
      <c r="B494" s="386"/>
      <c r="C494" s="386"/>
      <c r="D494" s="386"/>
      <c r="E494" s="394" t="s">
        <v>1155</v>
      </c>
      <c r="F494" s="394" t="s">
        <v>1156</v>
      </c>
      <c r="G494" s="386"/>
      <c r="H494" s="386"/>
      <c r="I494" s="386"/>
      <c r="J494" s="386"/>
      <c r="K494" s="386"/>
      <c r="L494" s="386"/>
    </row>
    <row r="495" spans="1:12" ht="15.75" hidden="1" customHeight="1" x14ac:dyDescent="0.3">
      <c r="A495" s="386"/>
      <c r="B495" s="386"/>
      <c r="C495" s="386"/>
      <c r="D495" s="386"/>
      <c r="E495" s="394" t="s">
        <v>1157</v>
      </c>
      <c r="F495" s="394" t="s">
        <v>1158</v>
      </c>
      <c r="G495" s="386"/>
      <c r="H495" s="386"/>
      <c r="I495" s="386"/>
      <c r="J495" s="386"/>
      <c r="K495" s="386"/>
      <c r="L495" s="386"/>
    </row>
    <row r="496" spans="1:12" ht="15.75" hidden="1" customHeight="1" x14ac:dyDescent="0.3">
      <c r="A496" s="386"/>
      <c r="B496" s="386"/>
      <c r="C496" s="386"/>
      <c r="D496" s="386"/>
      <c r="E496" s="394" t="s">
        <v>1159</v>
      </c>
      <c r="F496" s="394" t="s">
        <v>1160</v>
      </c>
      <c r="G496" s="386"/>
      <c r="H496" s="386"/>
      <c r="I496" s="386"/>
      <c r="J496" s="386"/>
      <c r="K496" s="386"/>
      <c r="L496" s="386"/>
    </row>
    <row r="497" spans="1:12" ht="15.75" hidden="1" customHeight="1" x14ac:dyDescent="0.3">
      <c r="A497" s="386"/>
      <c r="B497" s="386"/>
      <c r="C497" s="386"/>
      <c r="D497" s="386"/>
      <c r="E497" s="394" t="s">
        <v>1161</v>
      </c>
      <c r="F497" s="394" t="s">
        <v>1162</v>
      </c>
      <c r="G497" s="386"/>
      <c r="H497" s="386"/>
      <c r="I497" s="386"/>
      <c r="J497" s="386"/>
      <c r="K497" s="386"/>
      <c r="L497" s="386"/>
    </row>
    <row r="498" spans="1:12" ht="15.75" hidden="1" customHeight="1" x14ac:dyDescent="0.3">
      <c r="A498" s="386"/>
      <c r="B498" s="386"/>
      <c r="C498" s="386"/>
      <c r="D498" s="386"/>
      <c r="E498" s="394" t="s">
        <v>1163</v>
      </c>
      <c r="F498" s="394" t="s">
        <v>1164</v>
      </c>
      <c r="G498" s="386"/>
      <c r="H498" s="386"/>
      <c r="I498" s="386"/>
      <c r="J498" s="386"/>
      <c r="K498" s="386"/>
      <c r="L498" s="386"/>
    </row>
    <row r="499" spans="1:12" ht="15.75" hidden="1" customHeight="1" x14ac:dyDescent="0.3">
      <c r="A499" s="386"/>
      <c r="B499" s="386"/>
      <c r="C499" s="386"/>
      <c r="D499" s="386"/>
      <c r="E499" s="394" t="s">
        <v>1165</v>
      </c>
      <c r="F499" s="394" t="s">
        <v>1166</v>
      </c>
      <c r="G499" s="386"/>
      <c r="H499" s="386"/>
      <c r="I499" s="386"/>
      <c r="J499" s="386"/>
      <c r="K499" s="386"/>
      <c r="L499" s="386"/>
    </row>
    <row r="500" spans="1:12" ht="15.75" hidden="1" customHeight="1" x14ac:dyDescent="0.3">
      <c r="A500" s="386"/>
      <c r="B500" s="386"/>
      <c r="C500" s="386"/>
      <c r="D500" s="386"/>
      <c r="E500" s="394" t="s">
        <v>1167</v>
      </c>
      <c r="F500" s="394" t="s">
        <v>1168</v>
      </c>
      <c r="G500" s="386"/>
      <c r="H500" s="386"/>
      <c r="I500" s="386"/>
      <c r="J500" s="386"/>
      <c r="K500" s="386"/>
      <c r="L500" s="386"/>
    </row>
    <row r="501" spans="1:12" ht="15.75" hidden="1" customHeight="1" x14ac:dyDescent="0.3">
      <c r="A501" s="386"/>
      <c r="B501" s="386"/>
      <c r="C501" s="386"/>
      <c r="D501" s="386"/>
      <c r="E501" s="394" t="s">
        <v>1169</v>
      </c>
      <c r="F501" s="394" t="s">
        <v>1170</v>
      </c>
      <c r="G501" s="386"/>
      <c r="H501" s="386"/>
      <c r="I501" s="386"/>
      <c r="J501" s="386"/>
      <c r="K501" s="386"/>
      <c r="L501" s="386"/>
    </row>
    <row r="502" spans="1:12" ht="15.75" hidden="1" customHeight="1" x14ac:dyDescent="0.3">
      <c r="A502" s="386"/>
      <c r="B502" s="386"/>
      <c r="C502" s="386"/>
      <c r="D502" s="386"/>
      <c r="E502" s="394" t="s">
        <v>1171</v>
      </c>
      <c r="F502" s="394" t="s">
        <v>1172</v>
      </c>
      <c r="G502" s="386"/>
      <c r="H502" s="386"/>
      <c r="I502" s="386"/>
      <c r="J502" s="386"/>
      <c r="K502" s="386"/>
      <c r="L502" s="386"/>
    </row>
    <row r="503" spans="1:12" ht="15.75" hidden="1" customHeight="1" x14ac:dyDescent="0.3">
      <c r="A503" s="386"/>
      <c r="B503" s="386"/>
      <c r="C503" s="386"/>
      <c r="D503" s="386"/>
      <c r="E503" s="394" t="s">
        <v>1173</v>
      </c>
      <c r="F503" s="394" t="s">
        <v>1174</v>
      </c>
      <c r="G503" s="386"/>
      <c r="H503" s="386"/>
      <c r="I503" s="386"/>
      <c r="J503" s="386"/>
      <c r="K503" s="386"/>
      <c r="L503" s="386"/>
    </row>
    <row r="504" spans="1:12" ht="15.75" hidden="1" customHeight="1" x14ac:dyDescent="0.3">
      <c r="A504" s="386"/>
      <c r="B504" s="386"/>
      <c r="C504" s="386"/>
      <c r="D504" s="386"/>
      <c r="E504" s="394" t="s">
        <v>46</v>
      </c>
      <c r="F504" s="394" t="s">
        <v>1175</v>
      </c>
      <c r="G504" s="386"/>
      <c r="H504" s="386"/>
      <c r="I504" s="386"/>
      <c r="J504" s="386"/>
      <c r="K504" s="386"/>
      <c r="L504" s="386"/>
    </row>
    <row r="505" spans="1:12" ht="15.75" hidden="1" customHeight="1" x14ac:dyDescent="0.3">
      <c r="A505" s="386"/>
      <c r="B505" s="386"/>
      <c r="C505" s="386"/>
      <c r="D505" s="386"/>
      <c r="E505" s="394" t="s">
        <v>1176</v>
      </c>
      <c r="F505" s="394" t="s">
        <v>1177</v>
      </c>
      <c r="G505" s="386"/>
      <c r="H505" s="386"/>
      <c r="I505" s="386"/>
      <c r="J505" s="386"/>
      <c r="K505" s="386"/>
      <c r="L505" s="386"/>
    </row>
    <row r="506" spans="1:12" ht="15.75" hidden="1" customHeight="1" x14ac:dyDescent="0.3">
      <c r="A506" s="386"/>
      <c r="B506" s="386"/>
      <c r="C506" s="386"/>
      <c r="D506" s="386"/>
      <c r="E506" s="394" t="s">
        <v>1178</v>
      </c>
      <c r="F506" s="394" t="s">
        <v>1179</v>
      </c>
      <c r="G506" s="386"/>
      <c r="H506" s="386"/>
      <c r="I506" s="386"/>
      <c r="J506" s="386"/>
      <c r="K506" s="386"/>
      <c r="L506" s="386"/>
    </row>
    <row r="507" spans="1:12" ht="15.75" hidden="1" customHeight="1" x14ac:dyDescent="0.3">
      <c r="A507" s="386"/>
      <c r="B507" s="386"/>
      <c r="C507" s="386"/>
      <c r="D507" s="386"/>
      <c r="E507" s="394" t="s">
        <v>1180</v>
      </c>
      <c r="F507" s="394" t="s">
        <v>1181</v>
      </c>
      <c r="G507" s="386"/>
      <c r="H507" s="386"/>
      <c r="I507" s="386"/>
      <c r="J507" s="386"/>
      <c r="K507" s="386"/>
      <c r="L507" s="386"/>
    </row>
    <row r="508" spans="1:12" ht="15.75" hidden="1" customHeight="1" x14ac:dyDescent="0.3">
      <c r="A508" s="386"/>
      <c r="B508" s="386"/>
      <c r="C508" s="386"/>
      <c r="D508" s="386"/>
      <c r="E508" s="394" t="s">
        <v>1182</v>
      </c>
      <c r="F508" s="394" t="s">
        <v>1183</v>
      </c>
      <c r="G508" s="386"/>
      <c r="H508" s="386"/>
      <c r="I508" s="386"/>
      <c r="J508" s="386"/>
      <c r="K508" s="386"/>
      <c r="L508" s="386"/>
    </row>
    <row r="509" spans="1:12" ht="15.75" hidden="1" customHeight="1" x14ac:dyDescent="0.3">
      <c r="A509" s="386"/>
      <c r="B509" s="386"/>
      <c r="C509" s="386"/>
      <c r="D509" s="386"/>
      <c r="E509" s="394" t="s">
        <v>1184</v>
      </c>
      <c r="F509" s="394" t="s">
        <v>1185</v>
      </c>
      <c r="G509" s="386"/>
      <c r="H509" s="386"/>
      <c r="I509" s="386"/>
      <c r="J509" s="386"/>
      <c r="K509" s="386"/>
      <c r="L509" s="386"/>
    </row>
    <row r="510" spans="1:12" ht="15.75" hidden="1" customHeight="1" x14ac:dyDescent="0.3">
      <c r="A510" s="386"/>
      <c r="B510" s="386"/>
      <c r="C510" s="386"/>
      <c r="D510" s="386"/>
      <c r="E510" s="394" t="s">
        <v>1186</v>
      </c>
      <c r="F510" s="394" t="s">
        <v>1187</v>
      </c>
      <c r="G510" s="386"/>
      <c r="H510" s="386"/>
      <c r="I510" s="386"/>
      <c r="J510" s="386"/>
      <c r="K510" s="386"/>
      <c r="L510" s="386"/>
    </row>
    <row r="511" spans="1:12" ht="15.75" hidden="1" customHeight="1" x14ac:dyDescent="0.3">
      <c r="A511" s="386"/>
      <c r="B511" s="386"/>
      <c r="C511" s="386"/>
      <c r="D511" s="386"/>
      <c r="E511" s="394" t="s">
        <v>1188</v>
      </c>
      <c r="F511" s="394" t="s">
        <v>1189</v>
      </c>
      <c r="G511" s="386"/>
      <c r="H511" s="386"/>
      <c r="I511" s="386"/>
      <c r="J511" s="386"/>
      <c r="K511" s="386"/>
      <c r="L511" s="386"/>
    </row>
    <row r="512" spans="1:12" ht="15.75" hidden="1" customHeight="1" x14ac:dyDescent="0.3">
      <c r="A512" s="386"/>
      <c r="B512" s="386"/>
      <c r="C512" s="386"/>
      <c r="D512" s="386"/>
      <c r="E512" s="394" t="s">
        <v>1190</v>
      </c>
      <c r="F512" s="394" t="s">
        <v>1191</v>
      </c>
      <c r="G512" s="386"/>
      <c r="H512" s="386"/>
      <c r="I512" s="386"/>
      <c r="J512" s="386"/>
      <c r="K512" s="386"/>
      <c r="L512" s="386"/>
    </row>
    <row r="513" spans="1:12" ht="15.75" hidden="1" customHeight="1" x14ac:dyDescent="0.3">
      <c r="A513" s="386"/>
      <c r="B513" s="386"/>
      <c r="C513" s="386"/>
      <c r="D513" s="386"/>
      <c r="E513" s="394" t="s">
        <v>1192</v>
      </c>
      <c r="F513" s="394" t="s">
        <v>1193</v>
      </c>
      <c r="G513" s="386"/>
      <c r="H513" s="386"/>
      <c r="I513" s="386"/>
      <c r="J513" s="386"/>
      <c r="K513" s="386"/>
      <c r="L513" s="386"/>
    </row>
    <row r="514" spans="1:12" ht="15.75" hidden="1" customHeight="1" x14ac:dyDescent="0.3">
      <c r="A514" s="386"/>
      <c r="B514" s="386"/>
      <c r="C514" s="386"/>
      <c r="D514" s="386"/>
      <c r="E514" s="394" t="s">
        <v>1194</v>
      </c>
      <c r="F514" s="394" t="s">
        <v>1195</v>
      </c>
      <c r="G514" s="386"/>
      <c r="H514" s="386"/>
      <c r="I514" s="386"/>
      <c r="J514" s="386"/>
      <c r="K514" s="386"/>
      <c r="L514" s="386"/>
    </row>
    <row r="515" spans="1:12" ht="15.75" hidden="1" customHeight="1" x14ac:dyDescent="0.3">
      <c r="A515" s="386"/>
      <c r="B515" s="386"/>
      <c r="C515" s="386"/>
      <c r="D515" s="386"/>
      <c r="E515" s="394" t="s">
        <v>1196</v>
      </c>
      <c r="F515" s="394" t="s">
        <v>1197</v>
      </c>
      <c r="G515" s="386"/>
      <c r="H515" s="386"/>
      <c r="I515" s="386"/>
      <c r="J515" s="386"/>
      <c r="K515" s="386"/>
      <c r="L515" s="386"/>
    </row>
    <row r="516" spans="1:12" ht="15.75" hidden="1" customHeight="1" x14ac:dyDescent="0.3">
      <c r="A516" s="386"/>
      <c r="B516" s="386"/>
      <c r="C516" s="386"/>
      <c r="D516" s="386"/>
      <c r="E516" s="394" t="s">
        <v>1198</v>
      </c>
      <c r="F516" s="394" t="s">
        <v>1199</v>
      </c>
      <c r="G516" s="386"/>
      <c r="H516" s="386"/>
      <c r="I516" s="386"/>
      <c r="J516" s="386"/>
      <c r="K516" s="386"/>
      <c r="L516" s="386"/>
    </row>
    <row r="517" spans="1:12" ht="15.75" hidden="1" customHeight="1" x14ac:dyDescent="0.3">
      <c r="A517" s="386"/>
      <c r="B517" s="386"/>
      <c r="C517" s="386"/>
      <c r="D517" s="386"/>
      <c r="E517" s="394" t="s">
        <v>1200</v>
      </c>
      <c r="F517" s="394" t="s">
        <v>1201</v>
      </c>
      <c r="G517" s="386"/>
      <c r="H517" s="386"/>
      <c r="I517" s="386"/>
      <c r="J517" s="386"/>
      <c r="K517" s="386"/>
      <c r="L517" s="386"/>
    </row>
    <row r="518" spans="1:12" ht="15.75" hidden="1" customHeight="1" x14ac:dyDescent="0.3">
      <c r="A518" s="386"/>
      <c r="B518" s="386"/>
      <c r="C518" s="386"/>
      <c r="D518" s="386"/>
      <c r="E518" s="394" t="s">
        <v>1202</v>
      </c>
      <c r="F518" s="394" t="s">
        <v>1203</v>
      </c>
      <c r="G518" s="386"/>
      <c r="H518" s="386"/>
      <c r="I518" s="386"/>
      <c r="J518" s="386"/>
      <c r="K518" s="386"/>
      <c r="L518" s="386"/>
    </row>
    <row r="519" spans="1:12" ht="15.75" hidden="1" customHeight="1" x14ac:dyDescent="0.3">
      <c r="A519" s="386"/>
      <c r="B519" s="386"/>
      <c r="C519" s="386"/>
      <c r="D519" s="386"/>
      <c r="E519" s="394" t="s">
        <v>1204</v>
      </c>
      <c r="F519" s="394" t="s">
        <v>1205</v>
      </c>
      <c r="G519" s="386"/>
      <c r="H519" s="386"/>
      <c r="I519" s="386"/>
      <c r="J519" s="386"/>
      <c r="K519" s="386"/>
      <c r="L519" s="386"/>
    </row>
    <row r="520" spans="1:12" ht="15.75" hidden="1" customHeight="1" x14ac:dyDescent="0.3">
      <c r="A520" s="386"/>
      <c r="B520" s="386"/>
      <c r="C520" s="386"/>
      <c r="D520" s="386"/>
      <c r="E520" s="394" t="s">
        <v>1206</v>
      </c>
      <c r="F520" s="394" t="s">
        <v>1207</v>
      </c>
      <c r="G520" s="386"/>
      <c r="H520" s="386"/>
      <c r="I520" s="386"/>
      <c r="J520" s="386"/>
      <c r="K520" s="386"/>
      <c r="L520" s="386"/>
    </row>
    <row r="521" spans="1:12" ht="15.75" hidden="1" customHeight="1" x14ac:dyDescent="0.3">
      <c r="A521" s="386"/>
      <c r="B521" s="386"/>
      <c r="C521" s="386"/>
      <c r="D521" s="386"/>
      <c r="E521" s="394" t="s">
        <v>1208</v>
      </c>
      <c r="F521" s="394" t="s">
        <v>1209</v>
      </c>
      <c r="G521" s="386"/>
      <c r="H521" s="386"/>
      <c r="I521" s="386"/>
      <c r="J521" s="386"/>
      <c r="K521" s="386"/>
      <c r="L521" s="386"/>
    </row>
    <row r="522" spans="1:12" ht="15.75" hidden="1" customHeight="1" x14ac:dyDescent="0.3">
      <c r="A522" s="386"/>
      <c r="B522" s="386"/>
      <c r="C522" s="386"/>
      <c r="D522" s="386"/>
      <c r="E522" s="394" t="s">
        <v>1210</v>
      </c>
      <c r="F522" s="394" t="s">
        <v>1211</v>
      </c>
      <c r="G522" s="386"/>
      <c r="H522" s="386"/>
      <c r="I522" s="386"/>
      <c r="J522" s="386"/>
      <c r="K522" s="386"/>
      <c r="L522" s="386"/>
    </row>
    <row r="523" spans="1:12" ht="15.75" hidden="1" customHeight="1" x14ac:dyDescent="0.3">
      <c r="A523" s="386"/>
      <c r="B523" s="386"/>
      <c r="C523" s="386"/>
      <c r="D523" s="386"/>
      <c r="E523" s="394" t="s">
        <v>1212</v>
      </c>
      <c r="F523" s="394" t="s">
        <v>1213</v>
      </c>
      <c r="G523" s="386"/>
      <c r="H523" s="386"/>
      <c r="I523" s="386"/>
      <c r="J523" s="386"/>
      <c r="K523" s="386"/>
      <c r="L523" s="386"/>
    </row>
    <row r="524" spans="1:12" ht="15.75" hidden="1" customHeight="1" x14ac:dyDescent="0.3">
      <c r="A524" s="386"/>
      <c r="B524" s="386"/>
      <c r="C524" s="386"/>
      <c r="D524" s="386"/>
      <c r="E524" s="394" t="s">
        <v>1214</v>
      </c>
      <c r="F524" s="394" t="s">
        <v>1215</v>
      </c>
      <c r="G524" s="386"/>
      <c r="H524" s="386"/>
      <c r="I524" s="386"/>
      <c r="J524" s="386"/>
      <c r="K524" s="386"/>
      <c r="L524" s="386"/>
    </row>
    <row r="525" spans="1:12" ht="15.75" hidden="1" customHeight="1" x14ac:dyDescent="0.3">
      <c r="A525" s="386"/>
      <c r="B525" s="386"/>
      <c r="C525" s="386"/>
      <c r="D525" s="386"/>
      <c r="E525" s="394" t="s">
        <v>1216</v>
      </c>
      <c r="F525" s="394" t="s">
        <v>1217</v>
      </c>
      <c r="G525" s="386"/>
      <c r="H525" s="386"/>
      <c r="I525" s="386"/>
      <c r="J525" s="386"/>
      <c r="K525" s="386"/>
      <c r="L525" s="386"/>
    </row>
    <row r="526" spans="1:12" ht="15.75" hidden="1" customHeight="1" x14ac:dyDescent="0.3">
      <c r="A526" s="386"/>
      <c r="B526" s="386"/>
      <c r="C526" s="386"/>
      <c r="D526" s="386"/>
      <c r="E526" s="394" t="s">
        <v>1218</v>
      </c>
      <c r="F526" s="394" t="s">
        <v>1219</v>
      </c>
      <c r="G526" s="386"/>
      <c r="H526" s="386"/>
      <c r="I526" s="386"/>
      <c r="J526" s="386"/>
      <c r="K526" s="386"/>
      <c r="L526" s="386"/>
    </row>
    <row r="527" spans="1:12" ht="15.75" hidden="1" customHeight="1" x14ac:dyDescent="0.3">
      <c r="A527" s="386"/>
      <c r="B527" s="386"/>
      <c r="C527" s="386"/>
      <c r="D527" s="386"/>
      <c r="E527" s="394" t="s">
        <v>1220</v>
      </c>
      <c r="F527" s="394" t="s">
        <v>1221</v>
      </c>
      <c r="G527" s="386"/>
      <c r="H527" s="386"/>
      <c r="I527" s="386"/>
      <c r="J527" s="386"/>
      <c r="K527" s="386"/>
      <c r="L527" s="386"/>
    </row>
    <row r="528" spans="1:12" ht="15.75" hidden="1" customHeight="1" x14ac:dyDescent="0.3">
      <c r="A528" s="386"/>
      <c r="B528" s="386"/>
      <c r="C528" s="386"/>
      <c r="D528" s="386"/>
      <c r="E528" s="394" t="s">
        <v>1222</v>
      </c>
      <c r="F528" s="394" t="s">
        <v>1223</v>
      </c>
      <c r="G528" s="386"/>
      <c r="H528" s="386"/>
      <c r="I528" s="386"/>
      <c r="J528" s="386"/>
      <c r="K528" s="386"/>
      <c r="L528" s="386"/>
    </row>
    <row r="529" spans="1:12" ht="15.75" hidden="1" customHeight="1" x14ac:dyDescent="0.3">
      <c r="A529" s="386"/>
      <c r="B529" s="386"/>
      <c r="C529" s="386"/>
      <c r="D529" s="386"/>
      <c r="E529" s="394" t="s">
        <v>1224</v>
      </c>
      <c r="F529" s="394" t="s">
        <v>1225</v>
      </c>
      <c r="G529" s="386"/>
      <c r="H529" s="386"/>
      <c r="I529" s="386"/>
      <c r="J529" s="386"/>
      <c r="K529" s="386"/>
      <c r="L529" s="386"/>
    </row>
    <row r="530" spans="1:12" ht="15.75" hidden="1" customHeight="1" x14ac:dyDescent="0.3">
      <c r="A530" s="386"/>
      <c r="B530" s="386"/>
      <c r="C530" s="386"/>
      <c r="D530" s="386"/>
      <c r="E530" s="394" t="s">
        <v>1226</v>
      </c>
      <c r="F530" s="394" t="s">
        <v>1227</v>
      </c>
      <c r="G530" s="386"/>
      <c r="H530" s="386"/>
      <c r="I530" s="386"/>
      <c r="J530" s="386"/>
      <c r="K530" s="386"/>
      <c r="L530" s="386"/>
    </row>
    <row r="531" spans="1:12" ht="15.75" hidden="1" customHeight="1" x14ac:dyDescent="0.3">
      <c r="A531" s="386"/>
      <c r="B531" s="386"/>
      <c r="C531" s="386"/>
      <c r="D531" s="386"/>
      <c r="E531" s="394" t="s">
        <v>1228</v>
      </c>
      <c r="F531" s="394" t="s">
        <v>1229</v>
      </c>
      <c r="G531" s="386"/>
      <c r="H531" s="386"/>
      <c r="I531" s="386"/>
      <c r="J531" s="386"/>
      <c r="K531" s="386"/>
      <c r="L531" s="386"/>
    </row>
    <row r="532" spans="1:12" ht="15.75" hidden="1" customHeight="1" x14ac:dyDescent="0.3">
      <c r="A532" s="386"/>
      <c r="B532" s="386"/>
      <c r="C532" s="386"/>
      <c r="D532" s="386"/>
      <c r="E532" s="394" t="s">
        <v>1230</v>
      </c>
      <c r="F532" s="394" t="s">
        <v>1231</v>
      </c>
      <c r="G532" s="386"/>
      <c r="H532" s="386"/>
      <c r="I532" s="386"/>
      <c r="J532" s="386"/>
      <c r="K532" s="386"/>
      <c r="L532" s="386"/>
    </row>
    <row r="533" spans="1:12" ht="15.75" hidden="1" customHeight="1" x14ac:dyDescent="0.3">
      <c r="A533" s="386"/>
      <c r="B533" s="386"/>
      <c r="C533" s="386"/>
      <c r="D533" s="386"/>
      <c r="E533" s="394" t="s">
        <v>1232</v>
      </c>
      <c r="F533" s="394" t="s">
        <v>1233</v>
      </c>
      <c r="G533" s="386"/>
      <c r="H533" s="386"/>
      <c r="I533" s="386"/>
      <c r="J533" s="386"/>
      <c r="K533" s="386"/>
      <c r="L533" s="386"/>
    </row>
    <row r="534" spans="1:12" ht="15.75" hidden="1" customHeight="1" x14ac:dyDescent="0.3">
      <c r="A534" s="386"/>
      <c r="B534" s="386"/>
      <c r="C534" s="386"/>
      <c r="D534" s="386"/>
      <c r="E534" s="394" t="s">
        <v>1234</v>
      </c>
      <c r="F534" s="394" t="s">
        <v>1235</v>
      </c>
      <c r="G534" s="386"/>
      <c r="H534" s="386"/>
      <c r="I534" s="386"/>
      <c r="J534" s="386"/>
      <c r="K534" s="386"/>
      <c r="L534" s="386"/>
    </row>
    <row r="535" spans="1:12" ht="15.75" hidden="1" customHeight="1" x14ac:dyDescent="0.3">
      <c r="A535" s="386"/>
      <c r="B535" s="386"/>
      <c r="C535" s="386"/>
      <c r="D535" s="386"/>
      <c r="E535" s="394" t="s">
        <v>1236</v>
      </c>
      <c r="F535" s="394" t="s">
        <v>1237</v>
      </c>
      <c r="G535" s="386"/>
      <c r="H535" s="386"/>
      <c r="I535" s="386"/>
      <c r="J535" s="386"/>
      <c r="K535" s="386"/>
      <c r="L535" s="386"/>
    </row>
    <row r="536" spans="1:12" ht="15.75" hidden="1" customHeight="1" x14ac:dyDescent="0.3">
      <c r="A536" s="386"/>
      <c r="B536" s="386"/>
      <c r="C536" s="386"/>
      <c r="D536" s="386"/>
      <c r="E536" s="394" t="s">
        <v>1238</v>
      </c>
      <c r="F536" s="394" t="s">
        <v>1239</v>
      </c>
      <c r="G536" s="386"/>
      <c r="H536" s="386"/>
      <c r="I536" s="386"/>
      <c r="J536" s="386"/>
      <c r="K536" s="386"/>
      <c r="L536" s="386"/>
    </row>
    <row r="537" spans="1:12" ht="15.75" hidden="1" customHeight="1" x14ac:dyDescent="0.3">
      <c r="A537" s="386"/>
      <c r="B537" s="386"/>
      <c r="C537" s="386"/>
      <c r="D537" s="386"/>
      <c r="E537" s="394" t="s">
        <v>1240</v>
      </c>
      <c r="F537" s="394" t="s">
        <v>1241</v>
      </c>
      <c r="G537" s="386"/>
      <c r="H537" s="386"/>
      <c r="I537" s="386"/>
      <c r="J537" s="386"/>
      <c r="K537" s="386"/>
      <c r="L537" s="386"/>
    </row>
    <row r="538" spans="1:12" ht="15.75" hidden="1" customHeight="1" x14ac:dyDescent="0.3">
      <c r="A538" s="386"/>
      <c r="B538" s="386"/>
      <c r="C538" s="386"/>
      <c r="D538" s="386"/>
      <c r="E538" s="394" t="s">
        <v>1242</v>
      </c>
      <c r="F538" s="394" t="s">
        <v>1243</v>
      </c>
      <c r="G538" s="386"/>
      <c r="H538" s="386"/>
      <c r="I538" s="386"/>
      <c r="J538" s="386"/>
      <c r="K538" s="386"/>
      <c r="L538" s="386"/>
    </row>
    <row r="539" spans="1:12" ht="15.75" hidden="1" customHeight="1" x14ac:dyDescent="0.3">
      <c r="A539" s="386"/>
      <c r="B539" s="386"/>
      <c r="C539" s="386"/>
      <c r="D539" s="386"/>
      <c r="E539" s="394" t="s">
        <v>1244</v>
      </c>
      <c r="F539" s="394" t="s">
        <v>1245</v>
      </c>
      <c r="G539" s="386"/>
      <c r="H539" s="386"/>
      <c r="I539" s="386"/>
      <c r="J539" s="386"/>
      <c r="K539" s="386"/>
      <c r="L539" s="386"/>
    </row>
    <row r="540" spans="1:12" ht="15.75" hidden="1" customHeight="1" x14ac:dyDescent="0.3">
      <c r="A540" s="386"/>
      <c r="B540" s="386"/>
      <c r="C540" s="386"/>
      <c r="D540" s="386"/>
      <c r="E540" s="394" t="s">
        <v>1246</v>
      </c>
      <c r="F540" s="394" t="s">
        <v>1247</v>
      </c>
      <c r="G540" s="386"/>
      <c r="H540" s="386"/>
      <c r="I540" s="386"/>
      <c r="J540" s="386"/>
      <c r="K540" s="386"/>
      <c r="L540" s="386"/>
    </row>
    <row r="541" spans="1:12" ht="15.75" hidden="1" customHeight="1" x14ac:dyDescent="0.3">
      <c r="A541" s="386"/>
      <c r="B541" s="386"/>
      <c r="C541" s="386"/>
      <c r="D541" s="386"/>
      <c r="E541" s="394" t="s">
        <v>1248</v>
      </c>
      <c r="F541" s="394" t="s">
        <v>1249</v>
      </c>
      <c r="G541" s="386"/>
      <c r="H541" s="386"/>
      <c r="I541" s="386"/>
      <c r="J541" s="386"/>
      <c r="K541" s="386"/>
      <c r="L541" s="386"/>
    </row>
    <row r="542" spans="1:12" ht="15.75" hidden="1" customHeight="1" x14ac:dyDescent="0.3">
      <c r="A542" s="386"/>
      <c r="B542" s="386"/>
      <c r="C542" s="386"/>
      <c r="D542" s="386"/>
      <c r="E542" s="394" t="s">
        <v>1250</v>
      </c>
      <c r="F542" s="394" t="s">
        <v>1251</v>
      </c>
      <c r="G542" s="386"/>
      <c r="H542" s="386"/>
      <c r="I542" s="386"/>
      <c r="J542" s="386"/>
      <c r="K542" s="386"/>
      <c r="L542" s="386"/>
    </row>
    <row r="543" spans="1:12" ht="15.75" hidden="1" customHeight="1" x14ac:dyDescent="0.3">
      <c r="A543" s="386"/>
      <c r="B543" s="386"/>
      <c r="C543" s="386"/>
      <c r="D543" s="386"/>
      <c r="E543" s="394" t="s">
        <v>1252</v>
      </c>
      <c r="F543" s="394" t="s">
        <v>1253</v>
      </c>
      <c r="G543" s="386"/>
      <c r="H543" s="386"/>
      <c r="I543" s="386"/>
      <c r="J543" s="386"/>
      <c r="K543" s="386"/>
      <c r="L543" s="386"/>
    </row>
    <row r="544" spans="1:12" ht="15.75" hidden="1" customHeight="1" x14ac:dyDescent="0.3">
      <c r="A544" s="386"/>
      <c r="B544" s="386"/>
      <c r="C544" s="386"/>
      <c r="D544" s="386"/>
      <c r="E544" s="394" t="s">
        <v>1254</v>
      </c>
      <c r="F544" s="394" t="s">
        <v>1255</v>
      </c>
      <c r="G544" s="386"/>
      <c r="H544" s="386"/>
      <c r="I544" s="386"/>
      <c r="J544" s="386"/>
      <c r="K544" s="386"/>
      <c r="L544" s="386"/>
    </row>
    <row r="545" spans="1:12" ht="15.75" hidden="1" customHeight="1" x14ac:dyDescent="0.3">
      <c r="A545" s="386"/>
      <c r="B545" s="386"/>
      <c r="C545" s="386"/>
      <c r="D545" s="386"/>
      <c r="E545" s="394" t="s">
        <v>1256</v>
      </c>
      <c r="F545" s="394" t="s">
        <v>1257</v>
      </c>
      <c r="G545" s="386"/>
      <c r="H545" s="386"/>
      <c r="I545" s="386"/>
      <c r="J545" s="386"/>
      <c r="K545" s="386"/>
      <c r="L545" s="386"/>
    </row>
    <row r="546" spans="1:12" ht="15.75" hidden="1" customHeight="1" x14ac:dyDescent="0.3">
      <c r="A546" s="386"/>
      <c r="B546" s="386"/>
      <c r="C546" s="386"/>
      <c r="D546" s="386"/>
      <c r="E546" s="394" t="s">
        <v>1258</v>
      </c>
      <c r="F546" s="394" t="s">
        <v>1259</v>
      </c>
      <c r="G546" s="386"/>
      <c r="H546" s="386"/>
      <c r="I546" s="386"/>
      <c r="J546" s="386"/>
      <c r="K546" s="386"/>
      <c r="L546" s="386"/>
    </row>
    <row r="547" spans="1:12" ht="15.75" hidden="1" customHeight="1" x14ac:dyDescent="0.3">
      <c r="A547" s="386"/>
      <c r="B547" s="386"/>
      <c r="C547" s="386"/>
      <c r="D547" s="386"/>
      <c r="E547" s="394" t="s">
        <v>1260</v>
      </c>
      <c r="F547" s="394" t="s">
        <v>1261</v>
      </c>
      <c r="G547" s="386"/>
      <c r="H547" s="386"/>
      <c r="I547" s="386"/>
      <c r="J547" s="386"/>
      <c r="K547" s="386"/>
      <c r="L547" s="386"/>
    </row>
    <row r="548" spans="1:12" ht="15.75" hidden="1" customHeight="1" x14ac:dyDescent="0.3">
      <c r="A548" s="386"/>
      <c r="B548" s="386"/>
      <c r="C548" s="386"/>
      <c r="D548" s="386"/>
      <c r="E548" s="394" t="s">
        <v>1262</v>
      </c>
      <c r="F548" s="394" t="s">
        <v>1263</v>
      </c>
      <c r="G548" s="386"/>
      <c r="H548" s="386"/>
      <c r="I548" s="386"/>
      <c r="J548" s="386"/>
      <c r="K548" s="386"/>
      <c r="L548" s="386"/>
    </row>
    <row r="549" spans="1:12" ht="15.75" hidden="1" customHeight="1" x14ac:dyDescent="0.3">
      <c r="A549" s="386"/>
      <c r="B549" s="386"/>
      <c r="C549" s="386"/>
      <c r="D549" s="386"/>
      <c r="E549" s="394" t="s">
        <v>1264</v>
      </c>
      <c r="F549" s="394" t="s">
        <v>1265</v>
      </c>
      <c r="G549" s="386"/>
      <c r="H549" s="386"/>
      <c r="I549" s="386"/>
      <c r="J549" s="386"/>
      <c r="K549" s="386"/>
      <c r="L549" s="386"/>
    </row>
    <row r="550" spans="1:12" ht="15.75" hidden="1" customHeight="1" x14ac:dyDescent="0.3">
      <c r="A550" s="386"/>
      <c r="B550" s="386"/>
      <c r="C550" s="386"/>
      <c r="D550" s="386"/>
      <c r="E550" s="394" t="s">
        <v>1266</v>
      </c>
      <c r="F550" s="394" t="s">
        <v>1267</v>
      </c>
      <c r="G550" s="386"/>
      <c r="H550" s="386"/>
      <c r="I550" s="386"/>
      <c r="J550" s="386"/>
      <c r="K550" s="386"/>
      <c r="L550" s="386"/>
    </row>
    <row r="551" spans="1:12" ht="15.75" hidden="1" customHeight="1" x14ac:dyDescent="0.3">
      <c r="A551" s="386"/>
      <c r="B551" s="386"/>
      <c r="C551" s="386"/>
      <c r="D551" s="386"/>
      <c r="E551" s="394" t="s">
        <v>1268</v>
      </c>
      <c r="F551" s="394" t="s">
        <v>1269</v>
      </c>
      <c r="G551" s="386"/>
      <c r="H551" s="386"/>
      <c r="I551" s="386"/>
      <c r="J551" s="386"/>
      <c r="K551" s="386"/>
      <c r="L551" s="386"/>
    </row>
    <row r="552" spans="1:12" ht="15.75" hidden="1" customHeight="1" x14ac:dyDescent="0.3">
      <c r="A552" s="386"/>
      <c r="B552" s="386"/>
      <c r="C552" s="386"/>
      <c r="D552" s="386"/>
      <c r="E552" s="394" t="s">
        <v>1270</v>
      </c>
      <c r="F552" s="394" t="s">
        <v>1271</v>
      </c>
      <c r="G552" s="386"/>
      <c r="H552" s="386"/>
      <c r="I552" s="386"/>
      <c r="J552" s="386"/>
      <c r="K552" s="386"/>
      <c r="L552" s="386"/>
    </row>
    <row r="553" spans="1:12" ht="15.75" hidden="1" customHeight="1" x14ac:dyDescent="0.3">
      <c r="A553" s="386"/>
      <c r="B553" s="386"/>
      <c r="C553" s="386"/>
      <c r="D553" s="386"/>
      <c r="E553" s="394" t="s">
        <v>1272</v>
      </c>
      <c r="F553" s="394" t="s">
        <v>1273</v>
      </c>
      <c r="G553" s="386"/>
      <c r="H553" s="386"/>
      <c r="I553" s="386"/>
      <c r="J553" s="386"/>
      <c r="K553" s="386"/>
      <c r="L553" s="386"/>
    </row>
    <row r="554" spans="1:12" ht="15.75" hidden="1" customHeight="1" x14ac:dyDescent="0.3">
      <c r="A554" s="386"/>
      <c r="B554" s="386"/>
      <c r="C554" s="386"/>
      <c r="D554" s="386"/>
      <c r="E554" s="394" t="s">
        <v>1274</v>
      </c>
      <c r="F554" s="394" t="s">
        <v>1275</v>
      </c>
      <c r="G554" s="386"/>
      <c r="H554" s="386"/>
      <c r="I554" s="386"/>
      <c r="J554" s="386"/>
      <c r="K554" s="386"/>
      <c r="L554" s="386"/>
    </row>
    <row r="555" spans="1:12" ht="15.75" hidden="1" customHeight="1" x14ac:dyDescent="0.3">
      <c r="A555" s="386"/>
      <c r="B555" s="386"/>
      <c r="C555" s="386"/>
      <c r="D555" s="386"/>
      <c r="E555" s="394" t="s">
        <v>1276</v>
      </c>
      <c r="F555" s="394" t="s">
        <v>1277</v>
      </c>
      <c r="G555" s="386"/>
      <c r="H555" s="386"/>
      <c r="I555" s="386"/>
      <c r="J555" s="386"/>
      <c r="K555" s="386"/>
      <c r="L555" s="386"/>
    </row>
    <row r="556" spans="1:12" ht="15.75" hidden="1" customHeight="1" x14ac:dyDescent="0.3">
      <c r="A556" s="386"/>
      <c r="B556" s="386"/>
      <c r="C556" s="386"/>
      <c r="D556" s="386"/>
      <c r="E556" s="394" t="s">
        <v>1278</v>
      </c>
      <c r="F556" s="394" t="s">
        <v>1279</v>
      </c>
      <c r="G556" s="386"/>
      <c r="H556" s="386"/>
      <c r="I556" s="386"/>
      <c r="J556" s="386"/>
      <c r="K556" s="386"/>
      <c r="L556" s="386"/>
    </row>
    <row r="557" spans="1:12" ht="15.75" hidden="1" customHeight="1" x14ac:dyDescent="0.3">
      <c r="A557" s="386"/>
      <c r="B557" s="386"/>
      <c r="C557" s="386"/>
      <c r="D557" s="386"/>
      <c r="E557" s="394" t="s">
        <v>1280</v>
      </c>
      <c r="F557" s="394" t="s">
        <v>1281</v>
      </c>
      <c r="G557" s="386"/>
      <c r="H557" s="386"/>
      <c r="I557" s="386"/>
      <c r="J557" s="386"/>
      <c r="K557" s="386"/>
      <c r="L557" s="386"/>
    </row>
    <row r="558" spans="1:12" ht="15.75" hidden="1" customHeight="1" x14ac:dyDescent="0.3">
      <c r="A558" s="386"/>
      <c r="B558" s="386"/>
      <c r="C558" s="386"/>
      <c r="D558" s="386"/>
      <c r="E558" s="394" t="s">
        <v>1282</v>
      </c>
      <c r="F558" s="394" t="s">
        <v>1283</v>
      </c>
      <c r="G558" s="386"/>
      <c r="H558" s="386"/>
      <c r="I558" s="386"/>
      <c r="J558" s="386"/>
      <c r="K558" s="386"/>
      <c r="L558" s="386"/>
    </row>
    <row r="559" spans="1:12" ht="15.75" hidden="1" customHeight="1" x14ac:dyDescent="0.3">
      <c r="A559" s="386"/>
      <c r="B559" s="386"/>
      <c r="C559" s="386"/>
      <c r="D559" s="386"/>
      <c r="E559" s="394" t="s">
        <v>1284</v>
      </c>
      <c r="F559" s="394" t="s">
        <v>1285</v>
      </c>
      <c r="G559" s="386"/>
      <c r="H559" s="386"/>
      <c r="I559" s="386"/>
      <c r="J559" s="386"/>
      <c r="K559" s="386"/>
      <c r="L559" s="386"/>
    </row>
    <row r="560" spans="1:12" ht="15.75" hidden="1" customHeight="1" x14ac:dyDescent="0.3">
      <c r="A560" s="386"/>
      <c r="B560" s="386"/>
      <c r="C560" s="386"/>
      <c r="D560" s="386"/>
      <c r="E560" s="394" t="s">
        <v>1286</v>
      </c>
      <c r="F560" s="394" t="s">
        <v>1287</v>
      </c>
      <c r="G560" s="386"/>
      <c r="H560" s="386"/>
      <c r="I560" s="386"/>
      <c r="J560" s="386"/>
      <c r="K560" s="386"/>
      <c r="L560" s="386"/>
    </row>
    <row r="561" spans="1:12" ht="15.75" hidden="1" customHeight="1" x14ac:dyDescent="0.3">
      <c r="A561" s="386"/>
      <c r="B561" s="386"/>
      <c r="C561" s="386"/>
      <c r="D561" s="386"/>
      <c r="E561" s="394" t="s">
        <v>1288</v>
      </c>
      <c r="F561" s="394" t="s">
        <v>1289</v>
      </c>
      <c r="G561" s="386"/>
      <c r="H561" s="386"/>
      <c r="I561" s="386"/>
      <c r="J561" s="386"/>
      <c r="K561" s="386"/>
      <c r="L561" s="386"/>
    </row>
    <row r="562" spans="1:12" ht="15.75" hidden="1" customHeight="1" x14ac:dyDescent="0.3">
      <c r="A562" s="386"/>
      <c r="B562" s="386"/>
      <c r="C562" s="386"/>
      <c r="D562" s="386"/>
      <c r="E562" s="394" t="s">
        <v>1290</v>
      </c>
      <c r="F562" s="394" t="s">
        <v>1291</v>
      </c>
      <c r="G562" s="386"/>
      <c r="H562" s="386"/>
      <c r="I562" s="386"/>
      <c r="J562" s="386"/>
      <c r="K562" s="386"/>
      <c r="L562" s="386"/>
    </row>
    <row r="563" spans="1:12" ht="15.75" hidden="1" customHeight="1" x14ac:dyDescent="0.3">
      <c r="A563" s="386"/>
      <c r="B563" s="386"/>
      <c r="C563" s="386"/>
      <c r="D563" s="386"/>
      <c r="E563" s="394" t="s">
        <v>1292</v>
      </c>
      <c r="F563" s="394" t="s">
        <v>1293</v>
      </c>
      <c r="G563" s="386"/>
      <c r="H563" s="386"/>
      <c r="I563" s="386"/>
      <c r="J563" s="386"/>
      <c r="K563" s="386"/>
      <c r="L563" s="386"/>
    </row>
    <row r="564" spans="1:12" ht="15.75" hidden="1" customHeight="1" x14ac:dyDescent="0.3">
      <c r="A564" s="386"/>
      <c r="B564" s="386"/>
      <c r="C564" s="386"/>
      <c r="D564" s="386"/>
      <c r="E564" s="394" t="s">
        <v>1294</v>
      </c>
      <c r="F564" s="394" t="s">
        <v>1295</v>
      </c>
      <c r="G564" s="386"/>
      <c r="H564" s="386"/>
      <c r="I564" s="386"/>
      <c r="J564" s="386"/>
      <c r="K564" s="386"/>
      <c r="L564" s="386"/>
    </row>
    <row r="565" spans="1:12" ht="15.75" hidden="1" customHeight="1" x14ac:dyDescent="0.3">
      <c r="A565" s="386"/>
      <c r="B565" s="386"/>
      <c r="C565" s="386"/>
      <c r="D565" s="386"/>
      <c r="E565" s="394" t="s">
        <v>1296</v>
      </c>
      <c r="F565" s="394" t="s">
        <v>1297</v>
      </c>
      <c r="G565" s="386"/>
      <c r="H565" s="386"/>
      <c r="I565" s="386"/>
      <c r="J565" s="386"/>
      <c r="K565" s="386"/>
      <c r="L565" s="386"/>
    </row>
    <row r="566" spans="1:12" ht="15.75" hidden="1" customHeight="1" x14ac:dyDescent="0.3">
      <c r="A566" s="386"/>
      <c r="B566" s="386"/>
      <c r="C566" s="386"/>
      <c r="D566" s="386"/>
      <c r="E566" s="394" t="s">
        <v>1298</v>
      </c>
      <c r="F566" s="394" t="s">
        <v>1299</v>
      </c>
      <c r="G566" s="386"/>
      <c r="H566" s="386"/>
      <c r="I566" s="386"/>
      <c r="J566" s="386"/>
      <c r="K566" s="386"/>
      <c r="L566" s="386"/>
    </row>
    <row r="567" spans="1:12" ht="15.75" hidden="1" customHeight="1" x14ac:dyDescent="0.3">
      <c r="A567" s="386"/>
      <c r="B567" s="386"/>
      <c r="C567" s="386"/>
      <c r="D567" s="386"/>
      <c r="E567" s="394" t="s">
        <v>1300</v>
      </c>
      <c r="F567" s="394" t="s">
        <v>1301</v>
      </c>
      <c r="G567" s="386"/>
      <c r="H567" s="386"/>
      <c r="I567" s="386"/>
      <c r="J567" s="386"/>
      <c r="K567" s="386"/>
      <c r="L567" s="386"/>
    </row>
    <row r="568" spans="1:12" ht="15.75" hidden="1" customHeight="1" x14ac:dyDescent="0.3">
      <c r="A568" s="386"/>
      <c r="B568" s="386"/>
      <c r="C568" s="386"/>
      <c r="D568" s="386"/>
      <c r="E568" s="394" t="s">
        <v>1302</v>
      </c>
      <c r="F568" s="394" t="s">
        <v>1303</v>
      </c>
      <c r="G568" s="386"/>
      <c r="H568" s="386"/>
      <c r="I568" s="386"/>
      <c r="J568" s="386"/>
      <c r="K568" s="386"/>
      <c r="L568" s="386"/>
    </row>
    <row r="569" spans="1:12" ht="15.75" hidden="1" customHeight="1" x14ac:dyDescent="0.3">
      <c r="A569" s="386"/>
      <c r="B569" s="386"/>
      <c r="C569" s="386"/>
      <c r="D569" s="386"/>
      <c r="E569" s="394" t="s">
        <v>1304</v>
      </c>
      <c r="F569" s="394" t="s">
        <v>1305</v>
      </c>
      <c r="G569" s="386"/>
      <c r="H569" s="386"/>
      <c r="I569" s="386"/>
      <c r="J569" s="386"/>
      <c r="K569" s="386"/>
      <c r="L569" s="386"/>
    </row>
    <row r="570" spans="1:12" ht="15.75" hidden="1" customHeight="1" x14ac:dyDescent="0.3">
      <c r="A570" s="386"/>
      <c r="B570" s="386"/>
      <c r="C570" s="386"/>
      <c r="D570" s="386"/>
      <c r="E570" s="394" t="s">
        <v>1306</v>
      </c>
      <c r="F570" s="394" t="s">
        <v>1307</v>
      </c>
      <c r="G570" s="386"/>
      <c r="H570" s="386"/>
      <c r="I570" s="386"/>
      <c r="J570" s="386"/>
      <c r="K570" s="386"/>
      <c r="L570" s="386"/>
    </row>
    <row r="571" spans="1:12" ht="15.75" hidden="1" customHeight="1" x14ac:dyDescent="0.3">
      <c r="A571" s="386"/>
      <c r="B571" s="386"/>
      <c r="C571" s="386"/>
      <c r="D571" s="386"/>
      <c r="E571" s="392"/>
      <c r="F571" s="394" t="s">
        <v>1308</v>
      </c>
      <c r="G571" s="386"/>
      <c r="H571" s="386"/>
      <c r="I571" s="386"/>
      <c r="J571" s="386"/>
      <c r="K571" s="386"/>
      <c r="L571" s="386"/>
    </row>
    <row r="572" spans="1:12" ht="15.75" hidden="1" customHeight="1" x14ac:dyDescent="0.3">
      <c r="A572" s="386"/>
      <c r="B572" s="386"/>
      <c r="C572" s="386"/>
      <c r="D572" s="386"/>
      <c r="E572" s="392"/>
      <c r="F572" s="394" t="s">
        <v>1309</v>
      </c>
      <c r="G572" s="386"/>
      <c r="H572" s="386"/>
      <c r="I572" s="386"/>
      <c r="J572" s="386"/>
      <c r="K572" s="386"/>
      <c r="L572" s="386"/>
    </row>
    <row r="573" spans="1:12" ht="15.75" hidden="1" customHeight="1" x14ac:dyDescent="0.3">
      <c r="A573" s="386"/>
      <c r="B573" s="386"/>
      <c r="C573" s="386"/>
      <c r="D573" s="386"/>
      <c r="E573" s="392"/>
      <c r="F573" s="394" t="s">
        <v>1310</v>
      </c>
      <c r="G573" s="386"/>
      <c r="H573" s="386"/>
      <c r="I573" s="386"/>
      <c r="J573" s="386"/>
      <c r="K573" s="386"/>
      <c r="L573" s="386"/>
    </row>
    <row r="574" spans="1:12" ht="15.75" hidden="1" customHeight="1" x14ac:dyDescent="0.3">
      <c r="A574" s="386"/>
      <c r="B574" s="386"/>
      <c r="C574" s="386"/>
      <c r="D574" s="386"/>
      <c r="E574" s="386"/>
      <c r="F574" s="394" t="s">
        <v>1311</v>
      </c>
      <c r="G574" s="386"/>
      <c r="H574" s="386"/>
      <c r="I574" s="386"/>
      <c r="J574" s="386"/>
      <c r="K574" s="386"/>
      <c r="L574" s="386"/>
    </row>
    <row r="575" spans="1:12" ht="15.75" hidden="1" customHeight="1" x14ac:dyDescent="0.3">
      <c r="A575" s="386"/>
      <c r="B575" s="386"/>
      <c r="C575" s="386"/>
      <c r="D575" s="386"/>
      <c r="E575" s="386"/>
      <c r="F575" s="392"/>
      <c r="G575" s="386"/>
      <c r="H575" s="386"/>
      <c r="I575" s="386"/>
      <c r="J575" s="386"/>
      <c r="K575" s="386"/>
      <c r="L575" s="386"/>
    </row>
    <row r="576" spans="1:12" ht="15.75" hidden="1" customHeight="1" x14ac:dyDescent="0.3">
      <c r="A576" s="386"/>
      <c r="B576" s="386"/>
      <c r="C576" s="386"/>
      <c r="D576" s="386"/>
      <c r="E576" s="386"/>
      <c r="F576" s="392"/>
      <c r="G576" s="386"/>
      <c r="H576" s="386"/>
      <c r="I576" s="386"/>
      <c r="J576" s="386"/>
      <c r="K576" s="386"/>
      <c r="L576" s="386"/>
    </row>
  </sheetData>
  <mergeCells count="44">
    <mergeCell ref="C43:G43"/>
    <mergeCell ref="C52:G52"/>
    <mergeCell ref="B112:F112"/>
    <mergeCell ref="C44:G44"/>
    <mergeCell ref="C45:G45"/>
    <mergeCell ref="B47:G47"/>
    <mergeCell ref="C49:G49"/>
    <mergeCell ref="C50:G50"/>
    <mergeCell ref="C51:G51"/>
    <mergeCell ref="C37:G37"/>
    <mergeCell ref="C38:G38"/>
    <mergeCell ref="C39:G39"/>
    <mergeCell ref="B40:D40"/>
    <mergeCell ref="B41:G41"/>
    <mergeCell ref="B32:G32"/>
    <mergeCell ref="B33:D33"/>
    <mergeCell ref="C34:G34"/>
    <mergeCell ref="C35:G35"/>
    <mergeCell ref="C36:G36"/>
    <mergeCell ref="B31:D31"/>
    <mergeCell ref="C27:G27"/>
    <mergeCell ref="C28:G28"/>
    <mergeCell ref="C29:G29"/>
    <mergeCell ref="C30:G30"/>
    <mergeCell ref="B24:D24"/>
    <mergeCell ref="B25:G25"/>
    <mergeCell ref="E21:G21"/>
    <mergeCell ref="C22:G22"/>
    <mergeCell ref="C23:G23"/>
    <mergeCell ref="C18:G18"/>
    <mergeCell ref="C19:G19"/>
    <mergeCell ref="C20:G20"/>
    <mergeCell ref="C16:G16"/>
    <mergeCell ref="C17:G17"/>
    <mergeCell ref="C9:G9"/>
    <mergeCell ref="B10:B13"/>
    <mergeCell ref="C14:G14"/>
    <mergeCell ref="C15:G15"/>
    <mergeCell ref="C8:G8"/>
    <mergeCell ref="B3:G3"/>
    <mergeCell ref="B4:G4"/>
    <mergeCell ref="B5:D5"/>
    <mergeCell ref="B6:G6"/>
    <mergeCell ref="B7:D7"/>
  </mergeCells>
  <dataValidations count="10">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C13">
      <formula1>$B$114:$B$119</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D13">
      <formula1>$C$114:$C$134</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E13">
      <formula1>$D$114:$D$173</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F13">
      <formula1>$E$114:$E$570</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G13">
      <formula1>$F$114:$F$574</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$G$114:$G$116</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$H$114:$H$118</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$I$114:$I$121</formula1>
    </dataValidation>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$J$114:$J$115</formula1>
    </dataValidation>
  </dataValidations>
  <hyperlinks>
    <hyperlink ref="A1" location="'Tamaño promedio del hogar'!A1" display="Regresar"/>
    <hyperlink ref="C38" r:id="rId1"/>
  </hyperlinks>
  <printOptions horizontalCentered="1" verticalCentered="1"/>
  <pageMargins left="0.70866141732283472" right="0.70866141732283472" top="0.74803149606299213" bottom="0.74803149606299213" header="0.31496062992125984" footer="0.31496062992125984"/>
  <pageSetup scale="40" orientation="portrait" r:id="rId2"/>
  <drawing r:id="rId3"/>
  <legacyDrawing r:id="rId4"/>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I37"/>
  <sheetViews>
    <sheetView showGridLines="0" zoomScale="90" zoomScaleNormal="90" workbookViewId="0">
      <selection activeCell="E24" sqref="E24"/>
    </sheetView>
  </sheetViews>
  <sheetFormatPr baseColWidth="10" defaultColWidth="11.42578125" defaultRowHeight="15" x14ac:dyDescent="0.25"/>
  <cols>
    <col min="1" max="13" width="11.42578125" style="17"/>
    <col min="14" max="14" width="3.28515625" style="17" customWidth="1"/>
    <col min="15" max="16384" width="11.42578125" style="17"/>
  </cols>
  <sheetData>
    <row r="1" spans="1:9" ht="15.6" x14ac:dyDescent="0.3">
      <c r="A1" s="23" t="s">
        <v>59</v>
      </c>
      <c r="H1" s="1677"/>
      <c r="I1" s="1677"/>
    </row>
    <row r="2" spans="1:9" x14ac:dyDescent="0.25">
      <c r="B2" s="171" t="s">
        <v>1535</v>
      </c>
    </row>
    <row r="3" spans="1:9" ht="14.45" x14ac:dyDescent="0.3">
      <c r="B3" s="17" t="s">
        <v>5</v>
      </c>
    </row>
    <row r="4" spans="1:9" ht="14.45" x14ac:dyDescent="0.3">
      <c r="B4" s="10" t="s">
        <v>1718</v>
      </c>
    </row>
    <row r="5" spans="1:9" ht="14.45" x14ac:dyDescent="0.3">
      <c r="B5" s="88"/>
    </row>
    <row r="6" spans="1:9" x14ac:dyDescent="0.25">
      <c r="B6" s="141" t="s">
        <v>98</v>
      </c>
    </row>
    <row r="33" spans="2:7" x14ac:dyDescent="0.25">
      <c r="B33" s="1676"/>
      <c r="C33" s="1676"/>
      <c r="D33" s="1676"/>
      <c r="E33" s="1676"/>
      <c r="F33" s="1676"/>
      <c r="G33" s="1676"/>
    </row>
    <row r="36" spans="2:7" x14ac:dyDescent="0.25">
      <c r="B36" s="17" t="s">
        <v>1601</v>
      </c>
    </row>
    <row r="37" spans="2:7" x14ac:dyDescent="0.25">
      <c r="B37" s="17" t="s">
        <v>1602</v>
      </c>
    </row>
  </sheetData>
  <mergeCells count="2">
    <mergeCell ref="B33:G33"/>
    <mergeCell ref="H1:I1"/>
  </mergeCells>
  <hyperlinks>
    <hyperlink ref="A1" location="'Indice Complementarios'!A1" display="Regresar "/>
  </hyperlinks>
  <pageMargins left="0.7" right="0.7" top="0.75" bottom="0.75" header="0.3" footer="0.3"/>
  <pageSetup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1:N76"/>
  <sheetViews>
    <sheetView showGridLines="0" zoomScale="90" zoomScaleNormal="90" workbookViewId="0">
      <selection activeCell="E24" sqref="E24"/>
    </sheetView>
  </sheetViews>
  <sheetFormatPr baseColWidth="10" defaultColWidth="11.42578125" defaultRowHeight="12.75" x14ac:dyDescent="0.2"/>
  <cols>
    <col min="1" max="1" width="11.42578125" style="2"/>
    <col min="2" max="2" width="31.28515625" style="3" customWidth="1"/>
    <col min="3" max="16384" width="11.42578125" style="2"/>
  </cols>
  <sheetData>
    <row r="1" spans="1:14" ht="14.45" x14ac:dyDescent="0.3">
      <c r="A1" s="650" t="s">
        <v>32</v>
      </c>
      <c r="D1" s="8"/>
      <c r="E1" s="1624" t="s">
        <v>60</v>
      </c>
      <c r="F1" s="1624"/>
    </row>
    <row r="2" spans="1:14" ht="15.75" x14ac:dyDescent="0.25">
      <c r="A2" s="8"/>
      <c r="B2" s="384" t="s">
        <v>1535</v>
      </c>
    </row>
    <row r="3" spans="1:14" ht="14.45" x14ac:dyDescent="0.3">
      <c r="A3" s="8"/>
      <c r="B3" s="390" t="s">
        <v>1718</v>
      </c>
    </row>
    <row r="4" spans="1:14" ht="14.45" x14ac:dyDescent="0.3">
      <c r="A4" s="71"/>
      <c r="B4" s="383"/>
      <c r="C4" s="71"/>
      <c r="D4" s="71"/>
      <c r="E4" s="71"/>
      <c r="F4" s="71"/>
      <c r="G4" s="71"/>
      <c r="H4" s="71"/>
      <c r="I4" s="71"/>
      <c r="J4" s="71"/>
      <c r="K4" s="71"/>
      <c r="L4" s="71"/>
      <c r="M4" s="71"/>
      <c r="N4" s="71"/>
    </row>
    <row r="5" spans="1:14" ht="15" x14ac:dyDescent="0.25">
      <c r="A5" s="71"/>
      <c r="B5" s="704" t="s">
        <v>3707</v>
      </c>
      <c r="C5" s="71"/>
      <c r="D5" s="71"/>
      <c r="E5" s="71"/>
      <c r="F5" s="71"/>
      <c r="G5" s="71"/>
      <c r="H5" s="71"/>
      <c r="I5" s="71"/>
      <c r="J5" s="71"/>
      <c r="K5" s="71"/>
      <c r="L5" s="71"/>
      <c r="M5" s="71"/>
      <c r="N5" s="71"/>
    </row>
    <row r="6" spans="1:14" ht="14.45" x14ac:dyDescent="0.3">
      <c r="A6" s="71"/>
      <c r="B6" s="889" t="s">
        <v>3808</v>
      </c>
      <c r="C6" s="678"/>
      <c r="D6" s="678"/>
      <c r="E6" s="678"/>
      <c r="F6" s="678"/>
      <c r="G6" s="678"/>
      <c r="H6" s="678"/>
      <c r="I6" s="678"/>
      <c r="J6" s="678"/>
      <c r="K6" s="71"/>
      <c r="L6" s="71"/>
      <c r="M6" s="71"/>
      <c r="N6" s="71"/>
    </row>
    <row r="7" spans="1:14" s="1227" customFormat="1" ht="28.9" x14ac:dyDescent="0.3">
      <c r="A7" s="14"/>
      <c r="B7" s="1217" t="s">
        <v>1530</v>
      </c>
      <c r="C7" s="1218">
        <v>2010</v>
      </c>
      <c r="D7" s="1218">
        <v>2011</v>
      </c>
      <c r="E7" s="1218">
        <v>2012</v>
      </c>
      <c r="F7" s="1218">
        <v>2013</v>
      </c>
      <c r="G7" s="1218">
        <v>2014</v>
      </c>
      <c r="H7" s="1218">
        <v>2015</v>
      </c>
      <c r="I7" s="1218">
        <v>2016</v>
      </c>
      <c r="J7" s="1218">
        <v>2017</v>
      </c>
      <c r="K7" s="1218">
        <v>2018</v>
      </c>
      <c r="L7" s="1218">
        <v>2019</v>
      </c>
      <c r="M7" s="14"/>
      <c r="N7" s="14"/>
    </row>
    <row r="8" spans="1:14" s="1227" customFormat="1" ht="14.45" x14ac:dyDescent="0.3">
      <c r="A8" s="14"/>
      <c r="B8" s="1213" t="s">
        <v>4</v>
      </c>
      <c r="C8" s="1214">
        <v>201802</v>
      </c>
      <c r="D8" s="1214">
        <v>159767</v>
      </c>
      <c r="E8" s="1214">
        <v>156380</v>
      </c>
      <c r="F8" s="1214">
        <v>153778</v>
      </c>
      <c r="G8" s="1214">
        <v>129576</v>
      </c>
      <c r="H8" s="1214">
        <v>130815</v>
      </c>
      <c r="I8" s="1214">
        <v>117189</v>
      </c>
      <c r="J8" s="1214">
        <v>123407</v>
      </c>
      <c r="K8" s="1214">
        <v>98713</v>
      </c>
      <c r="L8" s="1214">
        <v>111204</v>
      </c>
      <c r="M8" s="14"/>
      <c r="N8" s="14"/>
    </row>
    <row r="9" spans="1:14" s="1227" customFormat="1" ht="15" x14ac:dyDescent="0.25">
      <c r="A9" s="14"/>
      <c r="B9" s="1213" t="s">
        <v>40</v>
      </c>
      <c r="C9" s="1214">
        <v>123987</v>
      </c>
      <c r="D9" s="1214">
        <v>127925</v>
      </c>
      <c r="E9" s="1214">
        <v>101141</v>
      </c>
      <c r="F9" s="1214">
        <v>93388</v>
      </c>
      <c r="G9" s="1214">
        <v>97736</v>
      </c>
      <c r="H9" s="1214">
        <v>108981</v>
      </c>
      <c r="I9" s="1214">
        <v>110038</v>
      </c>
      <c r="J9" s="1214">
        <v>109120</v>
      </c>
      <c r="K9" s="1214">
        <v>114608</v>
      </c>
      <c r="L9" s="1214">
        <v>108488</v>
      </c>
      <c r="M9" s="14"/>
      <c r="N9" s="14"/>
    </row>
    <row r="10" spans="1:14" s="1227" customFormat="1" ht="14.45" x14ac:dyDescent="0.3">
      <c r="A10" s="14"/>
      <c r="B10" s="1213" t="s">
        <v>44</v>
      </c>
      <c r="C10" s="1214">
        <v>9781</v>
      </c>
      <c r="D10" s="1214">
        <v>10272</v>
      </c>
      <c r="E10" s="1214">
        <v>6467</v>
      </c>
      <c r="F10" s="1214">
        <v>7092</v>
      </c>
      <c r="G10" s="1214">
        <v>7829</v>
      </c>
      <c r="H10" s="1214">
        <v>6134</v>
      </c>
      <c r="I10" s="1214">
        <v>4031</v>
      </c>
      <c r="J10" s="1214">
        <v>4233</v>
      </c>
      <c r="K10" s="1214">
        <v>2126</v>
      </c>
      <c r="L10" s="1214">
        <v>2561</v>
      </c>
      <c r="M10" s="14"/>
      <c r="N10" s="14"/>
    </row>
    <row r="11" spans="1:14" s="1227" customFormat="1" ht="14.45" x14ac:dyDescent="0.3">
      <c r="A11" s="14"/>
      <c r="B11" s="1215" t="s">
        <v>3</v>
      </c>
      <c r="C11" s="1216">
        <v>348</v>
      </c>
      <c r="D11" s="1216">
        <v>0</v>
      </c>
      <c r="E11" s="1216">
        <v>168</v>
      </c>
      <c r="F11" s="1216">
        <v>0</v>
      </c>
      <c r="G11" s="1216">
        <v>0</v>
      </c>
      <c r="H11" s="1216">
        <v>0</v>
      </c>
      <c r="I11" s="1216">
        <v>0</v>
      </c>
      <c r="J11" s="1216">
        <v>0</v>
      </c>
      <c r="K11" s="1216">
        <v>0</v>
      </c>
      <c r="L11" s="1216">
        <v>0</v>
      </c>
      <c r="M11" s="14"/>
      <c r="N11" s="14"/>
    </row>
    <row r="12" spans="1:14" s="1227" customFormat="1" ht="14.45" x14ac:dyDescent="0.3">
      <c r="A12" s="14"/>
      <c r="B12" s="1228" t="s">
        <v>4105</v>
      </c>
      <c r="C12" s="109"/>
      <c r="D12" s="109"/>
      <c r="E12" s="109"/>
      <c r="F12" s="109"/>
      <c r="G12" s="109"/>
      <c r="H12" s="109"/>
      <c r="I12" s="109"/>
      <c r="J12" s="109"/>
      <c r="K12" s="1009"/>
      <c r="L12" s="1009"/>
      <c r="M12" s="14"/>
      <c r="N12" s="14"/>
    </row>
    <row r="13" spans="1:14" s="1227" customFormat="1" ht="14.45" x14ac:dyDescent="0.3">
      <c r="A13" s="14"/>
      <c r="B13" s="1229"/>
      <c r="C13" s="14"/>
      <c r="D13" s="14"/>
      <c r="E13" s="14"/>
      <c r="F13" s="14"/>
      <c r="G13" s="14"/>
      <c r="H13" s="14"/>
      <c r="I13" s="14"/>
      <c r="J13" s="14"/>
      <c r="K13" s="14"/>
      <c r="L13" s="14"/>
      <c r="M13" s="14"/>
      <c r="N13" s="14"/>
    </row>
    <row r="14" spans="1:14" s="1227" customFormat="1" ht="14.45" x14ac:dyDescent="0.3">
      <c r="A14" s="14"/>
      <c r="B14" s="1229"/>
      <c r="C14" s="14"/>
      <c r="D14" s="14"/>
      <c r="E14" s="14"/>
      <c r="F14" s="14"/>
      <c r="G14" s="14"/>
      <c r="H14" s="14"/>
      <c r="I14" s="14"/>
      <c r="J14" s="14"/>
      <c r="K14" s="14"/>
      <c r="L14" s="14"/>
      <c r="M14" s="14"/>
      <c r="N14" s="14"/>
    </row>
    <row r="15" spans="1:14" s="1227" customFormat="1" ht="14.45" x14ac:dyDescent="0.3">
      <c r="A15" s="14"/>
      <c r="B15" s="1229"/>
      <c r="C15" s="14"/>
      <c r="D15" s="14"/>
      <c r="E15" s="14"/>
      <c r="F15" s="14"/>
      <c r="G15" s="14"/>
      <c r="H15" s="14"/>
      <c r="I15" s="14"/>
      <c r="J15" s="14"/>
      <c r="K15" s="14"/>
      <c r="L15" s="14"/>
      <c r="M15" s="14"/>
      <c r="N15" s="14"/>
    </row>
    <row r="16" spans="1:14" s="1227" customFormat="1" ht="14.45" x14ac:dyDescent="0.3">
      <c r="A16" s="14"/>
      <c r="B16" s="1229"/>
      <c r="C16" s="14"/>
      <c r="D16" s="14"/>
      <c r="E16" s="14"/>
      <c r="F16" s="14"/>
      <c r="G16" s="14"/>
      <c r="H16" s="14"/>
      <c r="I16" s="14"/>
      <c r="J16" s="14"/>
      <c r="K16" s="14"/>
      <c r="L16" s="14"/>
      <c r="M16" s="14"/>
      <c r="N16" s="14"/>
    </row>
    <row r="17" spans="1:14" s="1227" customFormat="1" ht="14.45" x14ac:dyDescent="0.3">
      <c r="A17" s="14"/>
      <c r="B17" s="1229"/>
      <c r="C17" s="14"/>
      <c r="D17" s="14"/>
      <c r="E17" s="14"/>
      <c r="F17" s="14"/>
      <c r="G17" s="14"/>
      <c r="H17" s="14"/>
      <c r="I17" s="14"/>
      <c r="J17" s="14"/>
      <c r="K17" s="14"/>
      <c r="L17" s="14"/>
      <c r="M17" s="14"/>
      <c r="N17" s="14"/>
    </row>
    <row r="18" spans="1:14" ht="14.45" x14ac:dyDescent="0.3">
      <c r="A18" s="71"/>
      <c r="B18" s="257"/>
      <c r="C18" s="71"/>
      <c r="D18" s="71"/>
      <c r="E18" s="71"/>
      <c r="F18" s="71"/>
      <c r="G18" s="71"/>
      <c r="H18" s="71"/>
      <c r="I18" s="71"/>
      <c r="J18" s="71"/>
      <c r="K18" s="71"/>
      <c r="L18" s="71"/>
      <c r="M18" s="71"/>
      <c r="N18" s="71"/>
    </row>
    <row r="19" spans="1:14" ht="14.45" x14ac:dyDescent="0.3">
      <c r="A19" s="71"/>
      <c r="B19" s="257"/>
      <c r="C19" s="71"/>
      <c r="D19" s="71"/>
      <c r="E19" s="71"/>
      <c r="F19" s="71"/>
      <c r="G19" s="71"/>
      <c r="H19" s="71"/>
      <c r="I19" s="71"/>
      <c r="J19" s="71"/>
      <c r="K19" s="71"/>
      <c r="L19" s="71"/>
      <c r="M19" s="71"/>
      <c r="N19" s="71"/>
    </row>
    <row r="20" spans="1:14" ht="14.45" x14ac:dyDescent="0.3">
      <c r="A20" s="71"/>
      <c r="B20" s="257"/>
      <c r="C20" s="71"/>
      <c r="D20" s="71"/>
      <c r="E20" s="71"/>
      <c r="F20" s="71"/>
      <c r="G20" s="71"/>
      <c r="H20" s="71"/>
      <c r="I20" s="71"/>
      <c r="J20" s="71"/>
      <c r="K20" s="71"/>
      <c r="L20" s="71"/>
      <c r="M20" s="71"/>
      <c r="N20" s="71"/>
    </row>
    <row r="21" spans="1:14" ht="14.45" x14ac:dyDescent="0.3">
      <c r="A21" s="71"/>
      <c r="B21" s="257"/>
      <c r="C21" s="71"/>
      <c r="D21" s="71"/>
      <c r="E21" s="71"/>
      <c r="F21" s="71"/>
      <c r="G21" s="71"/>
      <c r="H21" s="71"/>
      <c r="I21" s="71"/>
      <c r="J21" s="71"/>
      <c r="K21" s="71"/>
      <c r="L21" s="71"/>
      <c r="M21" s="71"/>
      <c r="N21" s="71"/>
    </row>
    <row r="22" spans="1:14" ht="14.45" x14ac:dyDescent="0.3">
      <c r="A22" s="71"/>
      <c r="B22" s="257"/>
      <c r="C22" s="71"/>
      <c r="D22" s="71"/>
      <c r="E22" s="71"/>
      <c r="F22" s="71"/>
      <c r="G22" s="71"/>
      <c r="H22" s="71"/>
      <c r="I22" s="71"/>
      <c r="J22" s="71"/>
      <c r="K22" s="71"/>
      <c r="L22" s="71"/>
      <c r="M22" s="71"/>
      <c r="N22" s="71"/>
    </row>
    <row r="23" spans="1:14" ht="14.45" x14ac:dyDescent="0.3">
      <c r="A23" s="71"/>
      <c r="B23" s="257"/>
      <c r="C23" s="71"/>
      <c r="D23" s="71"/>
      <c r="E23" s="71"/>
      <c r="F23" s="71"/>
      <c r="G23" s="71"/>
      <c r="H23" s="71"/>
      <c r="I23" s="71"/>
      <c r="J23" s="71"/>
      <c r="K23" s="71"/>
      <c r="L23" s="71"/>
      <c r="M23" s="71"/>
      <c r="N23" s="71"/>
    </row>
    <row r="24" spans="1:14" ht="14.45" x14ac:dyDescent="0.3">
      <c r="A24" s="71"/>
      <c r="B24" s="257"/>
      <c r="C24" s="71"/>
      <c r="D24" s="71"/>
      <c r="E24" s="71"/>
      <c r="F24" s="71"/>
      <c r="G24" s="71"/>
      <c r="H24" s="71"/>
      <c r="I24" s="71"/>
      <c r="J24" s="71"/>
      <c r="K24" s="71"/>
      <c r="L24" s="71"/>
      <c r="M24" s="71"/>
      <c r="N24" s="71"/>
    </row>
    <row r="25" spans="1:14" ht="14.45" x14ac:dyDescent="0.3">
      <c r="A25" s="71"/>
      <c r="B25" s="257"/>
      <c r="C25" s="71"/>
      <c r="D25" s="71"/>
      <c r="E25" s="71"/>
      <c r="F25" s="71"/>
      <c r="G25" s="71"/>
      <c r="H25" s="71"/>
      <c r="I25" s="71"/>
      <c r="J25" s="71"/>
      <c r="K25" s="71"/>
      <c r="L25" s="71"/>
      <c r="M25" s="71"/>
      <c r="N25" s="71"/>
    </row>
    <row r="26" spans="1:14" ht="14.45" x14ac:dyDescent="0.3">
      <c r="A26" s="71"/>
      <c r="B26" s="257"/>
      <c r="C26" s="71"/>
      <c r="D26" s="71"/>
      <c r="E26" s="71"/>
      <c r="F26" s="71"/>
      <c r="G26" s="71"/>
      <c r="H26" s="71"/>
      <c r="I26" s="71"/>
      <c r="J26" s="71"/>
      <c r="K26" s="71"/>
      <c r="L26" s="71"/>
      <c r="M26" s="71"/>
      <c r="N26" s="71"/>
    </row>
    <row r="27" spans="1:14" ht="15" x14ac:dyDescent="0.25">
      <c r="A27" s="71"/>
      <c r="B27" s="257"/>
      <c r="C27" s="71"/>
      <c r="D27" s="71"/>
      <c r="E27" s="71"/>
      <c r="F27" s="71"/>
      <c r="G27" s="71"/>
      <c r="H27" s="71"/>
      <c r="I27" s="71"/>
      <c r="J27" s="71"/>
      <c r="K27" s="71"/>
      <c r="L27" s="71"/>
      <c r="M27" s="71"/>
      <c r="N27" s="71"/>
    </row>
    <row r="28" spans="1:14" ht="15" x14ac:dyDescent="0.25">
      <c r="A28" s="71"/>
      <c r="B28" s="257"/>
      <c r="C28" s="71"/>
      <c r="D28" s="71"/>
      <c r="E28" s="71"/>
      <c r="F28" s="71"/>
      <c r="G28" s="71"/>
      <c r="H28" s="71"/>
      <c r="I28" s="71"/>
      <c r="J28" s="71"/>
      <c r="K28" s="71"/>
      <c r="L28" s="71"/>
      <c r="M28" s="71"/>
      <c r="N28" s="71"/>
    </row>
    <row r="29" spans="1:14" ht="15" x14ac:dyDescent="0.25">
      <c r="A29" s="71"/>
      <c r="B29" s="257"/>
      <c r="C29" s="71"/>
      <c r="D29" s="71"/>
      <c r="E29" s="71"/>
      <c r="F29" s="71"/>
      <c r="G29" s="71"/>
      <c r="H29" s="71"/>
      <c r="I29" s="71"/>
      <c r="J29" s="71"/>
      <c r="K29" s="71"/>
      <c r="L29" s="71"/>
      <c r="M29" s="71"/>
      <c r="N29" s="71"/>
    </row>
    <row r="30" spans="1:14" ht="15" x14ac:dyDescent="0.25">
      <c r="A30" s="71"/>
      <c r="B30" s="257"/>
      <c r="C30" s="71"/>
      <c r="D30" s="71"/>
      <c r="E30" s="71"/>
      <c r="F30" s="71"/>
      <c r="G30" s="71"/>
      <c r="H30" s="71"/>
      <c r="I30" s="71"/>
      <c r="J30" s="71"/>
      <c r="K30" s="71"/>
      <c r="L30" s="71"/>
      <c r="M30" s="71"/>
      <c r="N30" s="71"/>
    </row>
    <row r="31" spans="1:14" ht="15" x14ac:dyDescent="0.25">
      <c r="A31" s="71"/>
      <c r="B31" s="257"/>
      <c r="C31" s="71"/>
      <c r="D31" s="71"/>
      <c r="E31" s="71"/>
      <c r="F31" s="71"/>
      <c r="G31" s="71"/>
      <c r="H31" s="71"/>
      <c r="I31" s="71"/>
      <c r="J31" s="71"/>
      <c r="K31" s="71"/>
      <c r="L31" s="71"/>
      <c r="M31" s="71"/>
      <c r="N31" s="71"/>
    </row>
    <row r="32" spans="1:14" ht="15" x14ac:dyDescent="0.25">
      <c r="A32" s="71"/>
      <c r="B32" s="257"/>
      <c r="C32" s="71"/>
      <c r="D32" s="71"/>
      <c r="E32" s="71"/>
      <c r="F32" s="71"/>
      <c r="G32" s="71"/>
      <c r="H32" s="71"/>
      <c r="I32" s="71"/>
      <c r="J32" s="71"/>
      <c r="K32" s="71"/>
      <c r="L32" s="71"/>
      <c r="M32" s="71"/>
      <c r="N32" s="71"/>
    </row>
    <row r="33" spans="1:14" ht="15" x14ac:dyDescent="0.25">
      <c r="A33" s="71"/>
      <c r="B33" s="257"/>
      <c r="C33" s="71"/>
      <c r="D33" s="71"/>
      <c r="E33" s="71"/>
      <c r="F33" s="71"/>
      <c r="G33" s="71"/>
      <c r="H33" s="71"/>
      <c r="I33" s="71"/>
      <c r="J33" s="71"/>
      <c r="K33" s="71"/>
      <c r="L33" s="71"/>
      <c r="M33" s="71"/>
      <c r="N33" s="71"/>
    </row>
    <row r="34" spans="1:14" ht="15" x14ac:dyDescent="0.25">
      <c r="A34" s="71"/>
      <c r="B34" s="257"/>
      <c r="C34" s="71"/>
      <c r="D34" s="71"/>
      <c r="E34" s="71"/>
      <c r="F34" s="71"/>
      <c r="G34" s="71"/>
      <c r="H34" s="71"/>
      <c r="I34" s="71"/>
      <c r="J34" s="71"/>
      <c r="K34" s="71"/>
      <c r="L34" s="71"/>
      <c r="M34" s="71"/>
      <c r="N34" s="71"/>
    </row>
    <row r="35" spans="1:14" ht="15" x14ac:dyDescent="0.25">
      <c r="A35" s="71"/>
      <c r="B35" s="257"/>
      <c r="C35" s="71"/>
      <c r="D35" s="71"/>
      <c r="E35" s="71"/>
      <c r="F35" s="71"/>
      <c r="G35" s="71"/>
      <c r="H35" s="71"/>
      <c r="I35" s="71"/>
      <c r="J35" s="71"/>
      <c r="K35" s="71"/>
      <c r="L35" s="71"/>
      <c r="M35" s="71"/>
      <c r="N35" s="71"/>
    </row>
    <row r="36" spans="1:14" ht="15" x14ac:dyDescent="0.25">
      <c r="A36" s="71"/>
      <c r="B36" s="257"/>
      <c r="C36" s="71"/>
      <c r="D36" s="71"/>
      <c r="E36" s="71"/>
      <c r="F36" s="71"/>
      <c r="G36" s="71"/>
      <c r="H36" s="71"/>
      <c r="I36" s="71"/>
      <c r="J36" s="71"/>
      <c r="K36" s="71"/>
      <c r="L36" s="71"/>
      <c r="M36" s="71"/>
      <c r="N36" s="71"/>
    </row>
    <row r="37" spans="1:14" ht="15" x14ac:dyDescent="0.25">
      <c r="A37" s="71"/>
      <c r="B37" s="257"/>
      <c r="C37" s="71"/>
      <c r="D37" s="71"/>
      <c r="E37" s="71"/>
      <c r="F37" s="71"/>
      <c r="G37" s="71"/>
      <c r="H37" s="71"/>
      <c r="I37" s="71"/>
      <c r="J37" s="71"/>
      <c r="K37" s="71"/>
      <c r="L37" s="71"/>
      <c r="M37" s="71"/>
      <c r="N37" s="71"/>
    </row>
    <row r="38" spans="1:14" ht="15" x14ac:dyDescent="0.25">
      <c r="A38" s="71"/>
      <c r="B38" s="257"/>
      <c r="C38" s="71"/>
      <c r="D38" s="71"/>
      <c r="E38" s="71"/>
      <c r="F38" s="71"/>
      <c r="G38" s="71"/>
      <c r="H38" s="71"/>
      <c r="I38" s="71"/>
      <c r="J38" s="71"/>
      <c r="K38" s="71"/>
      <c r="L38" s="71"/>
      <c r="M38" s="71"/>
      <c r="N38" s="71"/>
    </row>
    <row r="39" spans="1:14" ht="15" x14ac:dyDescent="0.25">
      <c r="A39" s="71"/>
      <c r="B39" s="257"/>
      <c r="C39" s="71"/>
      <c r="D39" s="71"/>
      <c r="E39" s="71"/>
      <c r="F39" s="71"/>
      <c r="G39" s="71"/>
      <c r="H39" s="71"/>
      <c r="I39" s="71"/>
      <c r="J39" s="71"/>
      <c r="K39" s="71"/>
      <c r="L39" s="71"/>
      <c r="M39" s="71"/>
      <c r="N39" s="71"/>
    </row>
    <row r="40" spans="1:14" ht="15" x14ac:dyDescent="0.25">
      <c r="A40" s="71"/>
      <c r="B40" s="257"/>
      <c r="C40" s="71"/>
      <c r="D40" s="71"/>
      <c r="E40" s="71"/>
      <c r="F40" s="71"/>
      <c r="G40" s="71"/>
      <c r="H40" s="71"/>
      <c r="I40" s="71"/>
      <c r="J40" s="71"/>
      <c r="K40" s="71"/>
      <c r="L40" s="71"/>
      <c r="M40" s="71"/>
      <c r="N40" s="71"/>
    </row>
    <row r="41" spans="1:14" ht="15" x14ac:dyDescent="0.25">
      <c r="A41" s="71"/>
      <c r="B41" s="257"/>
      <c r="C41" s="71"/>
      <c r="D41" s="71"/>
      <c r="E41" s="71"/>
      <c r="F41" s="71"/>
      <c r="G41" s="71"/>
      <c r="H41" s="71"/>
      <c r="I41" s="71"/>
      <c r="J41" s="71"/>
      <c r="K41" s="71"/>
      <c r="L41" s="71"/>
      <c r="M41" s="71"/>
      <c r="N41" s="71"/>
    </row>
    <row r="42" spans="1:14" ht="15" x14ac:dyDescent="0.25">
      <c r="A42" s="71"/>
      <c r="B42" s="257"/>
      <c r="C42" s="71"/>
      <c r="D42" s="71"/>
      <c r="E42" s="71"/>
      <c r="F42" s="71"/>
      <c r="G42" s="71"/>
      <c r="H42" s="71"/>
      <c r="I42" s="71"/>
      <c r="J42" s="71"/>
      <c r="K42" s="71"/>
      <c r="L42" s="71"/>
      <c r="M42" s="71"/>
      <c r="N42" s="71"/>
    </row>
    <row r="43" spans="1:14" ht="15" x14ac:dyDescent="0.25">
      <c r="A43" s="71"/>
      <c r="B43" s="257"/>
      <c r="C43" s="71"/>
      <c r="D43" s="71"/>
      <c r="E43" s="71"/>
      <c r="F43" s="71"/>
      <c r="G43" s="71"/>
      <c r="H43" s="71"/>
      <c r="I43" s="71"/>
      <c r="J43" s="71"/>
      <c r="K43" s="71"/>
      <c r="L43" s="71"/>
      <c r="M43" s="71"/>
      <c r="N43" s="71"/>
    </row>
    <row r="44" spans="1:14" ht="15" x14ac:dyDescent="0.25">
      <c r="A44" s="71"/>
      <c r="B44" s="257"/>
      <c r="C44" s="71"/>
      <c r="D44" s="71"/>
      <c r="E44" s="71"/>
      <c r="F44" s="71"/>
      <c r="G44" s="71"/>
      <c r="H44" s="71"/>
      <c r="I44" s="71"/>
      <c r="J44" s="71"/>
      <c r="K44" s="71"/>
      <c r="L44" s="71"/>
      <c r="M44" s="71"/>
      <c r="N44" s="71"/>
    </row>
    <row r="45" spans="1:14" ht="15" x14ac:dyDescent="0.25">
      <c r="A45" s="71"/>
      <c r="B45" s="257"/>
      <c r="C45" s="71"/>
      <c r="D45" s="71"/>
      <c r="E45" s="71"/>
      <c r="F45" s="71"/>
      <c r="G45" s="71"/>
      <c r="H45" s="71"/>
      <c r="I45" s="71"/>
      <c r="J45" s="71"/>
      <c r="K45" s="71"/>
      <c r="L45" s="71"/>
      <c r="M45" s="71"/>
      <c r="N45" s="71"/>
    </row>
    <row r="46" spans="1:14" ht="15" x14ac:dyDescent="0.25">
      <c r="A46" s="71"/>
      <c r="B46" s="257"/>
      <c r="C46" s="71"/>
      <c r="D46" s="71"/>
      <c r="E46" s="71"/>
      <c r="F46" s="71"/>
      <c r="G46" s="71"/>
      <c r="H46" s="71"/>
      <c r="I46" s="71"/>
      <c r="J46" s="71"/>
      <c r="K46" s="71"/>
      <c r="L46" s="71"/>
      <c r="M46" s="71"/>
      <c r="N46" s="71"/>
    </row>
    <row r="47" spans="1:14" ht="15" x14ac:dyDescent="0.25">
      <c r="A47" s="71"/>
      <c r="B47" s="257"/>
      <c r="C47" s="71"/>
      <c r="D47" s="71"/>
      <c r="E47" s="71"/>
      <c r="F47" s="71"/>
      <c r="G47" s="71"/>
      <c r="H47" s="71"/>
      <c r="I47" s="71"/>
      <c r="J47" s="71"/>
      <c r="K47" s="71"/>
      <c r="L47" s="71"/>
      <c r="M47" s="71"/>
      <c r="N47" s="71"/>
    </row>
    <row r="48" spans="1:14" ht="15" x14ac:dyDescent="0.25">
      <c r="A48" s="71"/>
      <c r="B48" s="257"/>
      <c r="C48" s="71"/>
      <c r="D48" s="71"/>
      <c r="E48" s="71"/>
      <c r="F48" s="71"/>
      <c r="G48" s="71"/>
      <c r="H48" s="71"/>
      <c r="I48" s="71"/>
      <c r="J48" s="71"/>
      <c r="K48" s="71"/>
      <c r="L48" s="71"/>
      <c r="M48" s="71"/>
      <c r="N48" s="71"/>
    </row>
    <row r="49" spans="1:14" ht="15" x14ac:dyDescent="0.25">
      <c r="A49" s="71"/>
      <c r="B49" s="257"/>
      <c r="C49" s="71"/>
      <c r="D49" s="71"/>
      <c r="E49" s="71"/>
      <c r="F49" s="71"/>
      <c r="G49" s="71"/>
      <c r="H49" s="71"/>
      <c r="I49" s="71"/>
      <c r="J49" s="71"/>
      <c r="K49" s="71"/>
      <c r="L49" s="71"/>
      <c r="M49" s="71"/>
      <c r="N49" s="71"/>
    </row>
    <row r="50" spans="1:14" ht="15" x14ac:dyDescent="0.25">
      <c r="A50" s="71"/>
      <c r="B50" s="257"/>
      <c r="C50" s="71"/>
      <c r="D50" s="71"/>
      <c r="E50" s="71"/>
      <c r="F50" s="71"/>
      <c r="G50" s="71"/>
      <c r="H50" s="71"/>
      <c r="I50" s="71"/>
      <c r="J50" s="71"/>
      <c r="K50" s="71"/>
      <c r="L50" s="71"/>
      <c r="M50" s="71"/>
      <c r="N50" s="71"/>
    </row>
    <row r="51" spans="1:14" ht="15" x14ac:dyDescent="0.25">
      <c r="A51" s="71"/>
      <c r="B51" s="257"/>
      <c r="C51" s="71"/>
      <c r="D51" s="71"/>
      <c r="E51" s="71"/>
      <c r="F51" s="71"/>
      <c r="G51" s="71"/>
      <c r="H51" s="71"/>
      <c r="I51" s="71"/>
      <c r="J51" s="71"/>
      <c r="K51" s="71"/>
      <c r="L51" s="71"/>
      <c r="M51" s="71"/>
      <c r="N51" s="71"/>
    </row>
    <row r="52" spans="1:14" ht="15" x14ac:dyDescent="0.25">
      <c r="A52" s="71"/>
      <c r="B52" s="257"/>
      <c r="C52" s="71"/>
      <c r="D52" s="71"/>
      <c r="E52" s="71"/>
      <c r="F52" s="71"/>
      <c r="G52" s="71"/>
      <c r="H52" s="71"/>
      <c r="I52" s="71"/>
      <c r="J52" s="71"/>
      <c r="K52" s="71"/>
      <c r="L52" s="71"/>
      <c r="M52" s="71"/>
      <c r="N52" s="71"/>
    </row>
    <row r="53" spans="1:14" ht="15" x14ac:dyDescent="0.25">
      <c r="A53" s="71"/>
      <c r="B53" s="257"/>
      <c r="C53" s="71"/>
      <c r="D53" s="71"/>
      <c r="E53" s="71"/>
      <c r="F53" s="71"/>
      <c r="G53" s="71"/>
      <c r="H53" s="71"/>
      <c r="I53" s="71"/>
      <c r="J53" s="71"/>
      <c r="K53" s="71"/>
      <c r="L53" s="71"/>
      <c r="M53" s="71"/>
      <c r="N53" s="71"/>
    </row>
    <row r="54" spans="1:14" ht="15" x14ac:dyDescent="0.25">
      <c r="A54" s="71"/>
      <c r="B54" s="257"/>
      <c r="C54" s="71"/>
      <c r="D54" s="71"/>
      <c r="E54" s="71"/>
      <c r="F54" s="71"/>
      <c r="G54" s="71"/>
      <c r="H54" s="71"/>
      <c r="I54" s="71"/>
      <c r="J54" s="71"/>
      <c r="K54" s="71"/>
      <c r="L54" s="71"/>
      <c r="M54" s="71"/>
      <c r="N54" s="71"/>
    </row>
    <row r="55" spans="1:14" ht="15" x14ac:dyDescent="0.25">
      <c r="A55" s="71"/>
      <c r="B55" s="257"/>
      <c r="C55" s="71"/>
      <c r="D55" s="71"/>
      <c r="E55" s="71"/>
      <c r="F55" s="71"/>
      <c r="G55" s="71"/>
      <c r="H55" s="71"/>
      <c r="I55" s="71"/>
      <c r="J55" s="71"/>
      <c r="K55" s="71"/>
      <c r="L55" s="71"/>
      <c r="M55" s="71"/>
      <c r="N55" s="71"/>
    </row>
    <row r="56" spans="1:14" ht="15" x14ac:dyDescent="0.25">
      <c r="A56" s="71"/>
      <c r="B56" s="257"/>
      <c r="C56" s="71"/>
      <c r="D56" s="71"/>
      <c r="E56" s="71"/>
      <c r="F56" s="71"/>
      <c r="G56" s="71"/>
      <c r="H56" s="71"/>
      <c r="I56" s="71"/>
      <c r="J56" s="71"/>
      <c r="K56" s="71"/>
      <c r="L56" s="71"/>
      <c r="M56" s="71"/>
      <c r="N56" s="71"/>
    </row>
    <row r="57" spans="1:14" ht="15" x14ac:dyDescent="0.25">
      <c r="A57" s="71"/>
      <c r="B57" s="257"/>
      <c r="C57" s="71"/>
      <c r="D57" s="71"/>
      <c r="E57" s="71"/>
      <c r="F57" s="71"/>
      <c r="G57" s="71"/>
      <c r="H57" s="71"/>
      <c r="I57" s="71"/>
      <c r="J57" s="71"/>
      <c r="K57" s="71"/>
      <c r="L57" s="71"/>
      <c r="M57" s="71"/>
      <c r="N57" s="71"/>
    </row>
    <row r="58" spans="1:14" ht="15" x14ac:dyDescent="0.25">
      <c r="A58" s="71"/>
      <c r="B58" s="257"/>
      <c r="C58" s="71"/>
      <c r="D58" s="71"/>
      <c r="E58" s="71"/>
      <c r="F58" s="71"/>
      <c r="G58" s="71"/>
      <c r="H58" s="71"/>
      <c r="I58" s="71"/>
      <c r="J58" s="71"/>
      <c r="K58" s="71"/>
      <c r="L58" s="71"/>
      <c r="M58" s="71"/>
      <c r="N58" s="71"/>
    </row>
    <row r="59" spans="1:14" ht="15" x14ac:dyDescent="0.25">
      <c r="A59" s="71"/>
      <c r="B59" s="257"/>
      <c r="C59" s="71"/>
      <c r="D59" s="71"/>
      <c r="E59" s="71"/>
      <c r="F59" s="71"/>
      <c r="G59" s="71"/>
      <c r="H59" s="71"/>
      <c r="I59" s="71"/>
      <c r="J59" s="71"/>
      <c r="K59" s="71"/>
      <c r="L59" s="71"/>
      <c r="M59" s="71"/>
      <c r="N59" s="71"/>
    </row>
    <row r="60" spans="1:14" ht="15" x14ac:dyDescent="0.25">
      <c r="A60" s="71"/>
      <c r="B60" s="257"/>
      <c r="C60" s="71"/>
      <c r="D60" s="71"/>
      <c r="E60" s="71"/>
      <c r="F60" s="71"/>
      <c r="G60" s="71"/>
      <c r="H60" s="71"/>
      <c r="I60" s="71"/>
      <c r="J60" s="71"/>
      <c r="K60" s="71"/>
      <c r="L60" s="71"/>
      <c r="M60" s="71"/>
      <c r="N60" s="71"/>
    </row>
    <row r="61" spans="1:14" ht="15" x14ac:dyDescent="0.25">
      <c r="A61" s="71"/>
      <c r="B61" s="257"/>
      <c r="C61" s="71"/>
      <c r="D61" s="71"/>
      <c r="E61" s="71"/>
      <c r="F61" s="71"/>
      <c r="G61" s="71"/>
      <c r="H61" s="71"/>
      <c r="I61" s="71"/>
      <c r="J61" s="71"/>
      <c r="K61" s="71"/>
      <c r="L61" s="71"/>
      <c r="M61" s="71"/>
      <c r="N61" s="71"/>
    </row>
    <row r="62" spans="1:14" ht="15" x14ac:dyDescent="0.25">
      <c r="A62" s="71"/>
      <c r="B62" s="257"/>
      <c r="C62" s="71"/>
      <c r="D62" s="71"/>
      <c r="E62" s="71"/>
      <c r="F62" s="71"/>
      <c r="G62" s="71"/>
      <c r="H62" s="71"/>
      <c r="I62" s="71"/>
      <c r="J62" s="71"/>
      <c r="K62" s="71"/>
      <c r="L62" s="71"/>
      <c r="M62" s="71"/>
      <c r="N62" s="71"/>
    </row>
    <row r="63" spans="1:14" ht="15" x14ac:dyDescent="0.25">
      <c r="A63" s="71"/>
      <c r="B63" s="257"/>
      <c r="C63" s="71"/>
      <c r="D63" s="71"/>
      <c r="E63" s="71"/>
      <c r="F63" s="71"/>
      <c r="G63" s="71"/>
      <c r="H63" s="71"/>
      <c r="I63" s="71"/>
      <c r="J63" s="71"/>
      <c r="K63" s="71"/>
      <c r="L63" s="71"/>
      <c r="M63" s="71"/>
      <c r="N63" s="71"/>
    </row>
    <row r="64" spans="1:14" ht="15" x14ac:dyDescent="0.25">
      <c r="A64" s="71"/>
      <c r="B64" s="257"/>
      <c r="C64" s="71"/>
      <c r="D64" s="71"/>
      <c r="E64" s="71"/>
      <c r="F64" s="71"/>
      <c r="G64" s="71"/>
      <c r="H64" s="71"/>
      <c r="I64" s="71"/>
      <c r="J64" s="71"/>
      <c r="K64" s="71"/>
      <c r="L64" s="71"/>
      <c r="M64" s="71"/>
      <c r="N64" s="71"/>
    </row>
    <row r="65" spans="1:14" ht="15" x14ac:dyDescent="0.25">
      <c r="A65" s="71"/>
      <c r="B65" s="257"/>
      <c r="C65" s="71"/>
      <c r="D65" s="71"/>
      <c r="E65" s="71"/>
      <c r="F65" s="71"/>
      <c r="G65" s="71"/>
      <c r="H65" s="71"/>
      <c r="I65" s="71"/>
      <c r="J65" s="71"/>
      <c r="K65" s="71"/>
      <c r="L65" s="71"/>
      <c r="M65" s="71"/>
      <c r="N65" s="71"/>
    </row>
    <row r="66" spans="1:14" ht="15" x14ac:dyDescent="0.25">
      <c r="A66" s="71"/>
      <c r="B66" s="257"/>
      <c r="C66" s="71"/>
      <c r="D66" s="71"/>
      <c r="E66" s="71"/>
      <c r="F66" s="71"/>
      <c r="G66" s="71"/>
      <c r="H66" s="71"/>
      <c r="I66" s="71"/>
      <c r="J66" s="71"/>
      <c r="K66" s="71"/>
      <c r="L66" s="71"/>
      <c r="M66" s="71"/>
      <c r="N66" s="71"/>
    </row>
    <row r="67" spans="1:14" ht="15" x14ac:dyDescent="0.25">
      <c r="A67" s="71"/>
      <c r="B67" s="257"/>
      <c r="C67" s="71"/>
      <c r="D67" s="71"/>
      <c r="E67" s="71"/>
      <c r="F67" s="71"/>
      <c r="G67" s="71"/>
      <c r="H67" s="71"/>
      <c r="I67" s="71"/>
      <c r="J67" s="71"/>
      <c r="K67" s="71"/>
      <c r="L67" s="71"/>
      <c r="M67" s="71"/>
      <c r="N67" s="71"/>
    </row>
    <row r="68" spans="1:14" ht="15" x14ac:dyDescent="0.25">
      <c r="A68" s="71"/>
      <c r="B68" s="257"/>
      <c r="C68" s="71"/>
      <c r="D68" s="71"/>
      <c r="E68" s="71"/>
      <c r="F68" s="71"/>
      <c r="G68" s="71"/>
      <c r="H68" s="71"/>
      <c r="I68" s="71"/>
      <c r="J68" s="71"/>
      <c r="K68" s="71"/>
      <c r="L68" s="71"/>
      <c r="M68" s="71"/>
      <c r="N68" s="71"/>
    </row>
    <row r="69" spans="1:14" ht="15" x14ac:dyDescent="0.25">
      <c r="A69" s="71"/>
      <c r="B69" s="257"/>
      <c r="C69" s="71"/>
      <c r="D69" s="71"/>
      <c r="E69" s="71"/>
      <c r="F69" s="71"/>
      <c r="G69" s="71"/>
      <c r="H69" s="71"/>
      <c r="I69" s="71"/>
      <c r="J69" s="71"/>
      <c r="K69" s="71"/>
      <c r="L69" s="71"/>
      <c r="M69" s="71"/>
      <c r="N69" s="71"/>
    </row>
    <row r="70" spans="1:14" ht="15" x14ac:dyDescent="0.25">
      <c r="A70" s="71"/>
      <c r="B70" s="257"/>
      <c r="C70" s="71"/>
      <c r="D70" s="71"/>
      <c r="E70" s="71"/>
      <c r="F70" s="71"/>
      <c r="G70" s="71"/>
      <c r="H70" s="71"/>
      <c r="I70" s="71"/>
      <c r="J70" s="71"/>
      <c r="K70" s="71"/>
      <c r="L70" s="71"/>
      <c r="M70" s="71"/>
      <c r="N70" s="71"/>
    </row>
    <row r="71" spans="1:14" ht="15" x14ac:dyDescent="0.25">
      <c r="A71" s="71"/>
      <c r="B71" s="257"/>
      <c r="C71" s="71"/>
      <c r="D71" s="71"/>
      <c r="E71" s="71"/>
      <c r="F71" s="71"/>
      <c r="G71" s="71"/>
      <c r="H71" s="71"/>
      <c r="I71" s="71"/>
      <c r="J71" s="71"/>
      <c r="K71" s="71"/>
      <c r="L71" s="71"/>
      <c r="M71" s="71"/>
      <c r="N71" s="71"/>
    </row>
    <row r="72" spans="1:14" ht="15" x14ac:dyDescent="0.25">
      <c r="A72" s="71"/>
      <c r="B72" s="257"/>
      <c r="C72" s="71"/>
      <c r="D72" s="71"/>
      <c r="E72" s="71"/>
      <c r="F72" s="71"/>
      <c r="G72" s="71"/>
      <c r="H72" s="71"/>
      <c r="I72" s="71"/>
      <c r="J72" s="71"/>
      <c r="K72" s="71"/>
      <c r="L72" s="71"/>
      <c r="M72" s="71"/>
      <c r="N72" s="71"/>
    </row>
    <row r="73" spans="1:14" ht="15" x14ac:dyDescent="0.25">
      <c r="A73" s="71"/>
      <c r="B73" s="257"/>
      <c r="C73" s="71"/>
      <c r="D73" s="71"/>
      <c r="E73" s="71"/>
      <c r="F73" s="71"/>
      <c r="G73" s="71"/>
      <c r="H73" s="71"/>
      <c r="I73" s="71"/>
      <c r="J73" s="71"/>
      <c r="K73" s="71"/>
      <c r="L73" s="71"/>
      <c r="M73" s="71"/>
      <c r="N73" s="71"/>
    </row>
    <row r="74" spans="1:14" ht="15" x14ac:dyDescent="0.25">
      <c r="A74" s="71"/>
      <c r="B74" s="257"/>
      <c r="C74" s="71"/>
      <c r="D74" s="71"/>
      <c r="E74" s="71"/>
      <c r="F74" s="71"/>
      <c r="G74" s="71"/>
      <c r="H74" s="71"/>
      <c r="I74" s="71"/>
      <c r="J74" s="71"/>
      <c r="K74" s="71"/>
      <c r="L74" s="71"/>
      <c r="M74" s="71"/>
      <c r="N74" s="71"/>
    </row>
    <row r="75" spans="1:14" ht="15" x14ac:dyDescent="0.25">
      <c r="A75" s="71"/>
      <c r="B75" s="257"/>
      <c r="C75" s="71"/>
      <c r="D75" s="71"/>
      <c r="E75" s="71"/>
      <c r="F75" s="71"/>
      <c r="G75" s="71"/>
      <c r="H75" s="71"/>
      <c r="I75" s="71"/>
      <c r="J75" s="71"/>
      <c r="K75" s="71"/>
      <c r="L75" s="71"/>
      <c r="M75" s="71"/>
      <c r="N75" s="71"/>
    </row>
    <row r="76" spans="1:14" ht="15" x14ac:dyDescent="0.25">
      <c r="A76" s="71"/>
      <c r="B76" s="257"/>
      <c r="C76" s="71"/>
      <c r="D76" s="71"/>
      <c r="E76" s="71"/>
      <c r="F76" s="71"/>
      <c r="G76" s="71"/>
      <c r="H76" s="71"/>
      <c r="I76" s="71"/>
      <c r="J76" s="71"/>
      <c r="K76" s="71"/>
      <c r="L76" s="71"/>
      <c r="M76" s="71"/>
      <c r="N76" s="71"/>
    </row>
  </sheetData>
  <mergeCells count="1">
    <mergeCell ref="E1:F1"/>
  </mergeCells>
  <hyperlinks>
    <hyperlink ref="A1" location="'Indice Complementarios'!A1" display="Regresar"/>
    <hyperlink ref="E1" location="M5.1.2.a.1!A1" display="Ver metadato "/>
    <hyperlink ref="E1:F1" location="'HM Pobla autoabast'!A1" display="Ver metadato "/>
  </hyperlinks>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3">
    <tabColor theme="8" tint="-0.499984740745262"/>
    <pageSetUpPr fitToPage="1"/>
  </sheetPr>
  <dimension ref="A1:L673"/>
  <sheetViews>
    <sheetView showGridLines="0" zoomScale="80" zoomScaleNormal="80" workbookViewId="0">
      <selection activeCell="E24" sqref="E24"/>
    </sheetView>
  </sheetViews>
  <sheetFormatPr baseColWidth="10" defaultColWidth="11.42578125" defaultRowHeight="15.75" x14ac:dyDescent="0.25"/>
  <cols>
    <col min="1" max="1" width="18.28515625" style="393" customWidth="1"/>
    <col min="2" max="2" width="30.28515625" style="393" customWidth="1"/>
    <col min="3" max="3" width="37.7109375" style="393" customWidth="1"/>
    <col min="4" max="4" width="34.28515625" style="393" customWidth="1"/>
    <col min="5" max="5" width="25.42578125" style="393" customWidth="1"/>
    <col min="6" max="6" width="24.7109375" style="393" customWidth="1"/>
    <col min="7" max="7" width="21.42578125" style="393" customWidth="1"/>
    <col min="8" max="8" width="16" style="393" customWidth="1"/>
    <col min="9" max="9" width="16.28515625" style="393" customWidth="1"/>
    <col min="10" max="10" width="21.7109375" style="393" customWidth="1"/>
    <col min="11" max="16384" width="11.42578125" style="393"/>
  </cols>
  <sheetData>
    <row r="1" spans="1:7" ht="15.6" x14ac:dyDescent="0.3">
      <c r="A1" s="702" t="s">
        <v>32</v>
      </c>
    </row>
    <row r="2" spans="1:7" ht="42" customHeight="1" x14ac:dyDescent="0.25">
      <c r="F2" s="421" t="s">
        <v>264</v>
      </c>
      <c r="G2" s="420"/>
    </row>
    <row r="3" spans="1:7" ht="45.75" customHeight="1" x14ac:dyDescent="0.25">
      <c r="B3" s="1554" t="s">
        <v>265</v>
      </c>
      <c r="C3" s="1554"/>
      <c r="D3" s="1554"/>
      <c r="E3" s="1554"/>
      <c r="F3" s="1554"/>
      <c r="G3" s="1554"/>
    </row>
    <row r="4" spans="1:7" ht="15.6" x14ac:dyDescent="0.3">
      <c r="B4" s="1555" t="s">
        <v>266</v>
      </c>
      <c r="C4" s="1555"/>
      <c r="D4" s="1555"/>
      <c r="E4" s="1555"/>
      <c r="F4" s="1555"/>
      <c r="G4" s="1555"/>
    </row>
    <row r="5" spans="1:7" ht="15.6" x14ac:dyDescent="0.3">
      <c r="B5" s="1556"/>
      <c r="C5" s="1556"/>
      <c r="D5" s="1556"/>
      <c r="F5" s="419"/>
      <c r="G5" s="419"/>
    </row>
    <row r="6" spans="1:7" x14ac:dyDescent="0.25">
      <c r="B6" s="1557" t="s">
        <v>267</v>
      </c>
      <c r="C6" s="1557"/>
      <c r="D6" s="1557"/>
      <c r="E6" s="1557"/>
      <c r="F6" s="1557"/>
      <c r="G6" s="1557"/>
    </row>
    <row r="7" spans="1:7" ht="15.6" x14ac:dyDescent="0.3">
      <c r="B7" s="1556"/>
      <c r="C7" s="1556"/>
      <c r="D7" s="1556"/>
      <c r="F7" s="419"/>
      <c r="G7" s="419"/>
    </row>
    <row r="8" spans="1:7" x14ac:dyDescent="0.25">
      <c r="B8" s="658" t="s">
        <v>268</v>
      </c>
      <c r="C8" s="1603" t="s">
        <v>269</v>
      </c>
      <c r="D8" s="1603"/>
      <c r="E8" s="1603"/>
      <c r="F8" s="1603"/>
      <c r="G8" s="1603"/>
    </row>
    <row r="9" spans="1:7" ht="31.5" x14ac:dyDescent="0.25">
      <c r="B9" s="658" t="s">
        <v>270</v>
      </c>
      <c r="C9" s="1605" t="s">
        <v>3707</v>
      </c>
      <c r="D9" s="1605"/>
      <c r="E9" s="1605"/>
      <c r="F9" s="1605"/>
      <c r="G9" s="1605"/>
    </row>
    <row r="10" spans="1:7" ht="31.5" x14ac:dyDescent="0.25">
      <c r="B10" s="1549" t="s">
        <v>271</v>
      </c>
      <c r="C10" s="418" t="s">
        <v>272</v>
      </c>
      <c r="D10" s="418" t="s">
        <v>273</v>
      </c>
      <c r="E10" s="418" t="s">
        <v>274</v>
      </c>
      <c r="F10" s="417" t="s">
        <v>275</v>
      </c>
      <c r="G10" s="417" t="s">
        <v>276</v>
      </c>
    </row>
    <row r="11" spans="1:7" ht="36" customHeight="1" x14ac:dyDescent="0.25">
      <c r="B11" s="1550"/>
      <c r="C11" s="416"/>
      <c r="D11" s="416"/>
      <c r="E11" s="416"/>
      <c r="F11" s="415"/>
      <c r="G11" s="415"/>
    </row>
    <row r="12" spans="1:7" ht="17.25" customHeight="1" x14ac:dyDescent="0.25">
      <c r="B12" s="1550"/>
      <c r="C12" s="416"/>
      <c r="D12" s="416"/>
      <c r="E12" s="416"/>
      <c r="F12" s="415" t="s">
        <v>282</v>
      </c>
      <c r="G12" s="415"/>
    </row>
    <row r="13" spans="1:7" ht="17.25" customHeight="1" x14ac:dyDescent="0.25">
      <c r="B13" s="1551"/>
      <c r="C13" s="416"/>
      <c r="D13" s="416"/>
      <c r="E13" s="416"/>
      <c r="F13" s="415" t="s">
        <v>282</v>
      </c>
      <c r="G13" s="415"/>
    </row>
    <row r="14" spans="1:7" x14ac:dyDescent="0.25">
      <c r="B14" s="414" t="s">
        <v>283</v>
      </c>
      <c r="C14" s="1603" t="s">
        <v>2</v>
      </c>
      <c r="D14" s="1603"/>
      <c r="E14" s="1603"/>
      <c r="F14" s="1603"/>
      <c r="G14" s="1603"/>
    </row>
    <row r="15" spans="1:7" ht="114.75" customHeight="1" x14ac:dyDescent="0.25">
      <c r="B15" s="658" t="s">
        <v>284</v>
      </c>
      <c r="C15" s="1605" t="s">
        <v>3708</v>
      </c>
      <c r="D15" s="1605"/>
      <c r="E15" s="1605"/>
      <c r="F15" s="1605"/>
      <c r="G15" s="1605"/>
    </row>
    <row r="16" spans="1:7" x14ac:dyDescent="0.25">
      <c r="B16" s="658" t="s">
        <v>285</v>
      </c>
      <c r="C16" s="1603"/>
      <c r="D16" s="1603"/>
      <c r="E16" s="1603"/>
      <c r="F16" s="1603"/>
      <c r="G16" s="1603"/>
    </row>
    <row r="17" spans="2:9" x14ac:dyDescent="0.25">
      <c r="B17" s="658" t="s">
        <v>286</v>
      </c>
      <c r="C17" s="1605" t="s">
        <v>329</v>
      </c>
      <c r="D17" s="1605"/>
      <c r="E17" s="1605"/>
      <c r="F17" s="1605"/>
      <c r="G17" s="1605"/>
    </row>
    <row r="18" spans="2:9" x14ac:dyDescent="0.25">
      <c r="B18" s="658" t="s">
        <v>288</v>
      </c>
      <c r="C18" s="1605" t="s">
        <v>1828</v>
      </c>
      <c r="D18" s="1605"/>
      <c r="E18" s="1605"/>
      <c r="F18" s="1605"/>
      <c r="G18" s="1605"/>
    </row>
    <row r="19" spans="2:9" ht="36.75" customHeight="1" x14ac:dyDescent="0.25">
      <c r="B19" s="658" t="s">
        <v>289</v>
      </c>
      <c r="C19" s="1605" t="s">
        <v>1772</v>
      </c>
      <c r="D19" s="1605"/>
      <c r="E19" s="1605"/>
      <c r="F19" s="1605"/>
      <c r="G19" s="1605"/>
    </row>
    <row r="20" spans="2:9" x14ac:dyDescent="0.25">
      <c r="B20" s="658" t="s">
        <v>290</v>
      </c>
      <c r="C20" s="1603"/>
      <c r="D20" s="1603"/>
      <c r="E20" s="1603"/>
      <c r="F20" s="1603"/>
      <c r="G20" s="1603"/>
    </row>
    <row r="21" spans="2:9" ht="43.5" customHeight="1" x14ac:dyDescent="0.25">
      <c r="B21" s="658" t="s">
        <v>291</v>
      </c>
      <c r="C21" s="657" t="s">
        <v>1757</v>
      </c>
      <c r="D21" s="656" t="s">
        <v>1758</v>
      </c>
      <c r="E21" s="1619" t="s">
        <v>292</v>
      </c>
      <c r="F21" s="1620"/>
      <c r="G21" s="1621"/>
    </row>
    <row r="22" spans="2:9" ht="36.75" customHeight="1" x14ac:dyDescent="0.25">
      <c r="B22" s="658" t="s">
        <v>293</v>
      </c>
      <c r="C22" s="1605" t="s">
        <v>1759</v>
      </c>
      <c r="D22" s="1605"/>
      <c r="E22" s="1605"/>
      <c r="F22" s="1605"/>
      <c r="G22" s="1605"/>
    </row>
    <row r="23" spans="2:9" ht="21" customHeight="1" x14ac:dyDescent="0.25">
      <c r="B23" s="658" t="s">
        <v>294</v>
      </c>
      <c r="C23" s="1605"/>
      <c r="D23" s="1605"/>
      <c r="E23" s="1605"/>
      <c r="F23" s="1605"/>
      <c r="G23" s="1605"/>
    </row>
    <row r="24" spans="2:9" x14ac:dyDescent="0.25">
      <c r="B24" s="1578"/>
      <c r="C24" s="1578"/>
      <c r="D24" s="1578"/>
      <c r="E24" s="399"/>
      <c r="F24" s="409"/>
      <c r="G24" s="409"/>
    </row>
    <row r="25" spans="2:9" x14ac:dyDescent="0.25">
      <c r="B25" s="1579" t="s">
        <v>295</v>
      </c>
      <c r="C25" s="1579"/>
      <c r="D25" s="1579"/>
      <c r="E25" s="1579"/>
      <c r="F25" s="1579"/>
      <c r="G25" s="1579"/>
    </row>
    <row r="26" spans="2:9" x14ac:dyDescent="0.25">
      <c r="B26" s="411"/>
      <c r="C26" s="411"/>
      <c r="D26" s="411"/>
      <c r="E26" s="399"/>
      <c r="F26" s="398"/>
      <c r="G26" s="398"/>
      <c r="I26" s="393" t="s">
        <v>296</v>
      </c>
    </row>
    <row r="27" spans="2:9" x14ac:dyDescent="0.25">
      <c r="B27" s="658" t="s">
        <v>297</v>
      </c>
      <c r="C27" s="1603" t="s">
        <v>1760</v>
      </c>
      <c r="D27" s="1603"/>
      <c r="E27" s="1603"/>
      <c r="F27" s="1603"/>
      <c r="G27" s="1603"/>
    </row>
    <row r="28" spans="2:9" ht="31.5" x14ac:dyDescent="0.25">
      <c r="B28" s="658" t="s">
        <v>298</v>
      </c>
      <c r="C28" s="1603" t="s">
        <v>1761</v>
      </c>
      <c r="D28" s="1603"/>
      <c r="E28" s="1603"/>
      <c r="F28" s="1603"/>
      <c r="G28" s="1603"/>
    </row>
    <row r="29" spans="2:9" x14ac:dyDescent="0.25">
      <c r="B29" s="659" t="s">
        <v>299</v>
      </c>
      <c r="C29" s="1605" t="s">
        <v>336</v>
      </c>
      <c r="D29" s="1605"/>
      <c r="E29" s="1605"/>
      <c r="F29" s="1605"/>
      <c r="G29" s="1605"/>
    </row>
    <row r="30" spans="2:9" x14ac:dyDescent="0.25">
      <c r="B30" s="659" t="s">
        <v>301</v>
      </c>
      <c r="C30" s="1618" t="s">
        <v>302</v>
      </c>
      <c r="D30" s="1618"/>
      <c r="E30" s="1618"/>
      <c r="F30" s="1618"/>
      <c r="G30" s="1618"/>
    </row>
    <row r="31" spans="2:9" x14ac:dyDescent="0.25">
      <c r="B31" s="1580"/>
      <c r="C31" s="1580"/>
      <c r="D31" s="1580"/>
      <c r="E31" s="399"/>
      <c r="F31" s="398"/>
      <c r="G31" s="398"/>
    </row>
    <row r="32" spans="2:9" x14ac:dyDescent="0.25">
      <c r="B32" s="1579" t="s">
        <v>303</v>
      </c>
      <c r="C32" s="1579"/>
      <c r="D32" s="1579"/>
      <c r="E32" s="1579"/>
      <c r="F32" s="1579"/>
      <c r="G32" s="1579"/>
    </row>
    <row r="33" spans="2:10" x14ac:dyDescent="0.25">
      <c r="B33" s="1578"/>
      <c r="C33" s="1578"/>
      <c r="D33" s="1578"/>
      <c r="E33" s="399"/>
      <c r="F33" s="398"/>
      <c r="G33" s="398"/>
    </row>
    <row r="34" spans="2:10" ht="18" customHeight="1" x14ac:dyDescent="0.25">
      <c r="B34" s="658" t="s">
        <v>304</v>
      </c>
      <c r="C34" s="1603" t="s">
        <v>1762</v>
      </c>
      <c r="D34" s="1603"/>
      <c r="E34" s="1603"/>
      <c r="F34" s="1603"/>
      <c r="G34" s="1603"/>
    </row>
    <row r="35" spans="2:10" ht="18" customHeight="1" x14ac:dyDescent="0.25">
      <c r="B35" s="658" t="s">
        <v>305</v>
      </c>
      <c r="C35" s="1603" t="s">
        <v>1760</v>
      </c>
      <c r="D35" s="1603"/>
      <c r="E35" s="1603"/>
      <c r="F35" s="1603"/>
      <c r="G35" s="1603"/>
    </row>
    <row r="36" spans="2:10" ht="18" customHeight="1" x14ac:dyDescent="0.25">
      <c r="B36" s="658" t="s">
        <v>306</v>
      </c>
      <c r="C36" s="1603" t="s">
        <v>1763</v>
      </c>
      <c r="D36" s="1603"/>
      <c r="E36" s="1603"/>
      <c r="F36" s="1603"/>
      <c r="G36" s="1603"/>
    </row>
    <row r="37" spans="2:10" ht="18" customHeight="1" x14ac:dyDescent="0.25">
      <c r="B37" s="658" t="s">
        <v>307</v>
      </c>
      <c r="C37" s="1603" t="s">
        <v>1764</v>
      </c>
      <c r="D37" s="1603"/>
      <c r="E37" s="1603"/>
      <c r="F37" s="1603"/>
      <c r="G37" s="1603"/>
      <c r="J37" s="399"/>
    </row>
    <row r="38" spans="2:10" ht="18" customHeight="1" x14ac:dyDescent="0.25">
      <c r="B38" s="658" t="s">
        <v>308</v>
      </c>
      <c r="C38" s="1396" t="s">
        <v>1765</v>
      </c>
      <c r="D38" s="1603"/>
      <c r="E38" s="1603"/>
      <c r="F38" s="1603"/>
      <c r="G38" s="1603"/>
    </row>
    <row r="39" spans="2:10" ht="18" customHeight="1" x14ac:dyDescent="0.25">
      <c r="B39" s="658" t="s">
        <v>309</v>
      </c>
      <c r="C39" s="1603" t="s">
        <v>1766</v>
      </c>
      <c r="D39" s="1603"/>
      <c r="E39" s="1603"/>
      <c r="F39" s="1603"/>
      <c r="G39" s="1603"/>
    </row>
    <row r="40" spans="2:10" x14ac:dyDescent="0.25">
      <c r="B40" s="1592"/>
      <c r="C40" s="1592"/>
      <c r="D40" s="1592"/>
      <c r="E40" s="399"/>
      <c r="F40" s="409"/>
      <c r="G40" s="409"/>
    </row>
    <row r="41" spans="2:10" x14ac:dyDescent="0.25">
      <c r="B41" s="1579" t="s">
        <v>310</v>
      </c>
      <c r="C41" s="1579"/>
      <c r="D41" s="1579"/>
      <c r="E41" s="1579"/>
      <c r="F41" s="1579"/>
      <c r="G41" s="1579"/>
    </row>
    <row r="42" spans="2:10" x14ac:dyDescent="0.25">
      <c r="B42" s="408"/>
      <c r="C42" s="408"/>
      <c r="D42" s="408"/>
      <c r="E42" s="399"/>
      <c r="F42" s="399"/>
      <c r="G42" s="399"/>
    </row>
    <row r="43" spans="2:10" ht="31.5" x14ac:dyDescent="0.25">
      <c r="B43" s="658" t="s">
        <v>311</v>
      </c>
      <c r="C43" s="1603"/>
      <c r="D43" s="1603"/>
      <c r="E43" s="1603"/>
      <c r="F43" s="1603"/>
      <c r="G43" s="1603"/>
    </row>
    <row r="44" spans="2:10" ht="36" customHeight="1" x14ac:dyDescent="0.25">
      <c r="B44" s="658" t="s">
        <v>312</v>
      </c>
      <c r="C44" s="1605"/>
      <c r="D44" s="1605"/>
      <c r="E44" s="1605"/>
      <c r="F44" s="1605"/>
      <c r="G44" s="1605"/>
    </row>
    <row r="45" spans="2:10" ht="21" customHeight="1" x14ac:dyDescent="0.25">
      <c r="B45" s="658" t="s">
        <v>313</v>
      </c>
      <c r="C45" s="1603"/>
      <c r="D45" s="1603"/>
      <c r="E45" s="1603"/>
      <c r="F45" s="1603"/>
      <c r="G45" s="1603"/>
    </row>
    <row r="46" spans="2:10" x14ac:dyDescent="0.25">
      <c r="B46" s="406"/>
      <c r="C46" s="405"/>
      <c r="D46" s="404"/>
      <c r="E46" s="399"/>
      <c r="F46" s="398"/>
      <c r="G46" s="398"/>
    </row>
    <row r="47" spans="2:10" x14ac:dyDescent="0.25">
      <c r="B47" s="1589" t="s">
        <v>314</v>
      </c>
      <c r="C47" s="1589"/>
      <c r="D47" s="1589"/>
      <c r="E47" s="1589"/>
      <c r="F47" s="1589"/>
      <c r="G47" s="1589"/>
    </row>
    <row r="48" spans="2:10" x14ac:dyDescent="0.25">
      <c r="B48" s="403"/>
      <c r="C48" s="403"/>
      <c r="D48" s="403"/>
      <c r="E48" s="399"/>
      <c r="F48" s="398"/>
      <c r="G48" s="402"/>
    </row>
    <row r="49" spans="2:7" ht="31.5" x14ac:dyDescent="0.25">
      <c r="B49" s="401" t="s">
        <v>315</v>
      </c>
      <c r="C49" s="1622" t="s">
        <v>1767</v>
      </c>
      <c r="D49" s="1622"/>
      <c r="E49" s="1622"/>
      <c r="F49" s="1622"/>
      <c r="G49" s="1622"/>
    </row>
    <row r="50" spans="2:7" ht="31.5" x14ac:dyDescent="0.25">
      <c r="B50" s="400" t="s">
        <v>316</v>
      </c>
      <c r="C50" s="1623" t="s">
        <v>1768</v>
      </c>
      <c r="D50" s="1623"/>
      <c r="E50" s="1623"/>
      <c r="F50" s="1623"/>
      <c r="G50" s="1623"/>
    </row>
    <row r="51" spans="2:7" x14ac:dyDescent="0.25">
      <c r="B51" s="400" t="s">
        <v>317</v>
      </c>
      <c r="C51" s="1622" t="s">
        <v>1768</v>
      </c>
      <c r="D51" s="1622"/>
      <c r="E51" s="1622"/>
      <c r="F51" s="1622"/>
      <c r="G51" s="1622"/>
    </row>
    <row r="52" spans="2:7" ht="31.5" x14ac:dyDescent="0.25">
      <c r="B52" s="400" t="s">
        <v>318</v>
      </c>
      <c r="C52" s="1622" t="s">
        <v>1769</v>
      </c>
      <c r="D52" s="1622"/>
      <c r="E52" s="1622"/>
      <c r="F52" s="1622"/>
      <c r="G52" s="1622"/>
    </row>
    <row r="53" spans="2:7" x14ac:dyDescent="0.25">
      <c r="B53" s="399"/>
      <c r="C53" s="399"/>
      <c r="D53" s="399"/>
      <c r="E53" s="399"/>
      <c r="F53" s="398"/>
      <c r="G53" s="398"/>
    </row>
    <row r="54" spans="2:7" x14ac:dyDescent="0.25">
      <c r="B54" s="1589" t="s">
        <v>319</v>
      </c>
      <c r="C54" s="1589"/>
      <c r="D54" s="1589"/>
      <c r="E54" s="1589"/>
      <c r="F54" s="1589"/>
      <c r="G54" s="1589"/>
    </row>
    <row r="55" spans="2:7" x14ac:dyDescent="0.25">
      <c r="B55" s="399"/>
      <c r="C55" s="399"/>
      <c r="D55" s="399"/>
      <c r="E55" s="399"/>
      <c r="F55" s="398"/>
      <c r="G55" s="398"/>
    </row>
    <row r="56" spans="2:7" ht="44.25" customHeight="1" x14ac:dyDescent="0.25">
      <c r="B56" s="1622" t="s">
        <v>320</v>
      </c>
      <c r="C56" s="1622"/>
      <c r="D56" s="1622"/>
      <c r="E56" s="1622"/>
      <c r="F56" s="1622"/>
      <c r="G56" s="1622"/>
    </row>
    <row r="115" spans="1:12" ht="15.6" hidden="1" x14ac:dyDescent="0.3">
      <c r="A115" s="392"/>
      <c r="B115" s="1645" t="s">
        <v>271</v>
      </c>
      <c r="C115" s="1645"/>
      <c r="D115" s="1645"/>
      <c r="E115" s="1645"/>
      <c r="F115" s="1645"/>
      <c r="G115" s="392"/>
      <c r="H115" s="392"/>
      <c r="I115" s="392"/>
      <c r="J115" s="392"/>
    </row>
    <row r="116" spans="1:12" ht="15.6" hidden="1" x14ac:dyDescent="0.3">
      <c r="A116" s="337" t="s">
        <v>321</v>
      </c>
      <c r="B116" s="337" t="s">
        <v>272</v>
      </c>
      <c r="C116" s="337" t="s">
        <v>273</v>
      </c>
      <c r="D116" s="337" t="s">
        <v>274</v>
      </c>
      <c r="E116" s="338" t="s">
        <v>322</v>
      </c>
      <c r="F116" s="338" t="s">
        <v>276</v>
      </c>
      <c r="G116" s="337" t="s">
        <v>283</v>
      </c>
      <c r="H116" s="337" t="s">
        <v>286</v>
      </c>
      <c r="I116" s="337" t="s">
        <v>323</v>
      </c>
      <c r="J116" s="337" t="s">
        <v>301</v>
      </c>
      <c r="K116" s="395"/>
      <c r="L116" s="395"/>
    </row>
    <row r="117" spans="1:12" ht="15.6" hidden="1" x14ac:dyDescent="0.3">
      <c r="A117" s="392" t="s">
        <v>324</v>
      </c>
      <c r="B117" s="339" t="s">
        <v>325</v>
      </c>
      <c r="C117" s="339" t="s">
        <v>326</v>
      </c>
      <c r="D117" s="339" t="s">
        <v>87</v>
      </c>
      <c r="E117" s="339" t="s">
        <v>2334</v>
      </c>
      <c r="F117" s="392" t="s">
        <v>2335</v>
      </c>
      <c r="G117" s="392" t="s">
        <v>2</v>
      </c>
      <c r="H117" s="392" t="s">
        <v>329</v>
      </c>
      <c r="I117" s="392" t="s">
        <v>330</v>
      </c>
      <c r="J117" s="392" t="s">
        <v>331</v>
      </c>
    </row>
    <row r="118" spans="1:12" ht="15.6" hidden="1" x14ac:dyDescent="0.3">
      <c r="A118" s="392" t="s">
        <v>269</v>
      </c>
      <c r="B118" s="339" t="s">
        <v>47</v>
      </c>
      <c r="C118" s="339" t="s">
        <v>332</v>
      </c>
      <c r="D118" s="339" t="s">
        <v>333</v>
      </c>
      <c r="E118" s="339" t="s">
        <v>2336</v>
      </c>
      <c r="F118" s="392" t="s">
        <v>2337</v>
      </c>
      <c r="G118" s="392" t="s">
        <v>0</v>
      </c>
      <c r="H118" s="392" t="s">
        <v>287</v>
      </c>
      <c r="I118" s="392" t="s">
        <v>336</v>
      </c>
      <c r="J118" s="392" t="s">
        <v>302</v>
      </c>
    </row>
    <row r="119" spans="1:12" ht="15.6" hidden="1" x14ac:dyDescent="0.3">
      <c r="A119" s="392"/>
      <c r="B119" s="339" t="s">
        <v>25</v>
      </c>
      <c r="C119" s="339" t="s">
        <v>337</v>
      </c>
      <c r="D119" s="339" t="s">
        <v>338</v>
      </c>
      <c r="E119" s="339" t="s">
        <v>2338</v>
      </c>
      <c r="F119" s="392" t="s">
        <v>2339</v>
      </c>
      <c r="G119" s="392" t="s">
        <v>341</v>
      </c>
      <c r="H119" s="392" t="s">
        <v>342</v>
      </c>
      <c r="I119" s="392" t="s">
        <v>343</v>
      </c>
      <c r="J119" s="392"/>
    </row>
    <row r="120" spans="1:12" ht="15.6" hidden="1" x14ac:dyDescent="0.3">
      <c r="A120" s="392"/>
      <c r="B120" s="339" t="s">
        <v>2340</v>
      </c>
      <c r="C120" s="339" t="s">
        <v>278</v>
      </c>
      <c r="D120" s="339" t="s">
        <v>345</v>
      </c>
      <c r="E120" s="339" t="s">
        <v>2341</v>
      </c>
      <c r="F120" s="392" t="s">
        <v>2342</v>
      </c>
      <c r="G120" s="392"/>
      <c r="H120" s="392" t="s">
        <v>347</v>
      </c>
      <c r="I120" s="392" t="s">
        <v>348</v>
      </c>
      <c r="J120" s="392"/>
    </row>
    <row r="121" spans="1:12" ht="15.6" hidden="1" x14ac:dyDescent="0.3">
      <c r="A121" s="392"/>
      <c r="B121" s="339" t="s">
        <v>349</v>
      </c>
      <c r="C121" s="339" t="s">
        <v>350</v>
      </c>
      <c r="D121" s="339" t="s">
        <v>351</v>
      </c>
      <c r="E121" s="339" t="s">
        <v>2343</v>
      </c>
      <c r="F121" s="392" t="s">
        <v>2344</v>
      </c>
      <c r="G121" s="392"/>
      <c r="H121" s="392" t="s">
        <v>354</v>
      </c>
      <c r="I121" s="392" t="s">
        <v>300</v>
      </c>
      <c r="J121" s="392"/>
    </row>
    <row r="122" spans="1:12" ht="15.6" hidden="1" x14ac:dyDescent="0.3">
      <c r="A122" s="392"/>
      <c r="B122" s="339" t="s">
        <v>355</v>
      </c>
      <c r="C122" s="339" t="s">
        <v>356</v>
      </c>
      <c r="D122" s="339" t="s">
        <v>357</v>
      </c>
      <c r="E122" s="339" t="s">
        <v>2345</v>
      </c>
      <c r="F122" s="392" t="s">
        <v>1600</v>
      </c>
      <c r="G122" s="392"/>
      <c r="H122" s="392"/>
      <c r="I122" s="392" t="s">
        <v>360</v>
      </c>
      <c r="J122" s="392"/>
    </row>
    <row r="123" spans="1:12" ht="15.6" hidden="1" x14ac:dyDescent="0.3">
      <c r="A123" s="392"/>
      <c r="B123" s="392"/>
      <c r="C123" s="339" t="s">
        <v>2346</v>
      </c>
      <c r="D123" s="339" t="s">
        <v>362</v>
      </c>
      <c r="E123" s="339" t="s">
        <v>2347</v>
      </c>
      <c r="F123" s="392" t="s">
        <v>2348</v>
      </c>
      <c r="G123" s="392"/>
      <c r="H123" s="392"/>
      <c r="I123" s="392" t="s">
        <v>365</v>
      </c>
      <c r="J123" s="392"/>
    </row>
    <row r="124" spans="1:12" ht="15.6" hidden="1" x14ac:dyDescent="0.3">
      <c r="A124" s="392"/>
      <c r="B124" s="392"/>
      <c r="C124" s="339" t="s">
        <v>366</v>
      </c>
      <c r="D124" s="339" t="s">
        <v>367</v>
      </c>
      <c r="E124" s="339" t="s">
        <v>2349</v>
      </c>
      <c r="F124" s="392" t="s">
        <v>2350</v>
      </c>
      <c r="G124" s="392"/>
      <c r="H124" s="392"/>
      <c r="I124" s="392" t="s">
        <v>370</v>
      </c>
      <c r="J124" s="392"/>
    </row>
    <row r="125" spans="1:12" ht="15.6" hidden="1" x14ac:dyDescent="0.3">
      <c r="A125" s="392"/>
      <c r="B125" s="392"/>
      <c r="C125" s="339" t="s">
        <v>48</v>
      </c>
      <c r="D125" s="339" t="s">
        <v>99</v>
      </c>
      <c r="E125" s="339" t="s">
        <v>2351</v>
      </c>
      <c r="F125" s="392" t="s">
        <v>2352</v>
      </c>
      <c r="G125" s="392"/>
      <c r="H125" s="392"/>
      <c r="I125" s="392"/>
      <c r="J125" s="392"/>
    </row>
    <row r="126" spans="1:12" ht="15.6" hidden="1" x14ac:dyDescent="0.3">
      <c r="A126" s="392"/>
      <c r="B126" s="392"/>
      <c r="C126" s="339" t="s">
        <v>373</v>
      </c>
      <c r="D126" s="339" t="s">
        <v>2353</v>
      </c>
      <c r="E126" s="339" t="s">
        <v>2354</v>
      </c>
      <c r="F126" s="392" t="s">
        <v>2355</v>
      </c>
      <c r="G126" s="392"/>
      <c r="H126" s="392"/>
      <c r="I126" s="392"/>
      <c r="J126" s="392"/>
    </row>
    <row r="127" spans="1:12" ht="15.6" hidden="1" x14ac:dyDescent="0.3">
      <c r="A127" s="392"/>
      <c r="B127" s="392"/>
      <c r="C127" s="339" t="s">
        <v>377</v>
      </c>
      <c r="D127" s="339" t="s">
        <v>378</v>
      </c>
      <c r="E127" s="339" t="s">
        <v>2356</v>
      </c>
      <c r="F127" s="392" t="s">
        <v>2357</v>
      </c>
      <c r="G127" s="392"/>
      <c r="H127" s="392"/>
      <c r="I127" s="392"/>
      <c r="J127" s="392"/>
    </row>
    <row r="128" spans="1:12" ht="15.6" hidden="1" x14ac:dyDescent="0.3">
      <c r="A128" s="392"/>
      <c r="B128" s="392"/>
      <c r="C128" s="339" t="s">
        <v>381</v>
      </c>
      <c r="D128" s="339" t="s">
        <v>382</v>
      </c>
      <c r="E128" s="339" t="s">
        <v>2358</v>
      </c>
      <c r="F128" s="392" t="s">
        <v>2359</v>
      </c>
      <c r="G128" s="392"/>
      <c r="H128" s="392"/>
      <c r="I128" s="392"/>
      <c r="J128" s="392"/>
    </row>
    <row r="129" spans="1:10" ht="15.6" hidden="1" x14ac:dyDescent="0.3">
      <c r="A129" s="392"/>
      <c r="B129" s="392"/>
      <c r="C129" s="339" t="s">
        <v>385</v>
      </c>
      <c r="D129" s="339" t="s">
        <v>386</v>
      </c>
      <c r="E129" s="339" t="s">
        <v>2360</v>
      </c>
      <c r="F129" s="392" t="s">
        <v>2361</v>
      </c>
      <c r="G129" s="392"/>
      <c r="H129" s="392"/>
      <c r="I129" s="392"/>
      <c r="J129" s="392"/>
    </row>
    <row r="130" spans="1:10" ht="15.6" hidden="1" x14ac:dyDescent="0.3">
      <c r="A130" s="392"/>
      <c r="B130" s="392"/>
      <c r="C130" s="339" t="s">
        <v>389</v>
      </c>
      <c r="D130" s="339" t="s">
        <v>2362</v>
      </c>
      <c r="E130" s="339" t="s">
        <v>2363</v>
      </c>
      <c r="F130" s="392" t="s">
        <v>2364</v>
      </c>
      <c r="G130" s="392"/>
      <c r="H130" s="392"/>
      <c r="I130" s="392"/>
      <c r="J130" s="392"/>
    </row>
    <row r="131" spans="1:10" ht="15.6" hidden="1" x14ac:dyDescent="0.3">
      <c r="A131" s="392"/>
      <c r="B131" s="392"/>
      <c r="C131" s="339" t="s">
        <v>392</v>
      </c>
      <c r="D131" s="339" t="s">
        <v>2365</v>
      </c>
      <c r="E131" s="339" t="s">
        <v>2366</v>
      </c>
      <c r="F131" s="392" t="s">
        <v>2367</v>
      </c>
      <c r="G131" s="392"/>
      <c r="H131" s="392"/>
      <c r="I131" s="392"/>
      <c r="J131" s="392"/>
    </row>
    <row r="132" spans="1:10" ht="15.6" hidden="1" x14ac:dyDescent="0.3">
      <c r="A132" s="392"/>
      <c r="B132" s="392"/>
      <c r="C132" s="339" t="s">
        <v>50</v>
      </c>
      <c r="D132" s="339" t="s">
        <v>396</v>
      </c>
      <c r="E132" s="339" t="s">
        <v>2368</v>
      </c>
      <c r="F132" s="392" t="s">
        <v>2369</v>
      </c>
      <c r="G132" s="392"/>
      <c r="H132" s="392"/>
      <c r="I132" s="392"/>
      <c r="J132" s="392"/>
    </row>
    <row r="133" spans="1:10" ht="15.6" hidden="1" x14ac:dyDescent="0.3">
      <c r="A133" s="392"/>
      <c r="B133" s="392"/>
      <c r="C133" s="339" t="s">
        <v>399</v>
      </c>
      <c r="D133" s="339" t="s">
        <v>400</v>
      </c>
      <c r="E133" s="339" t="s">
        <v>2370</v>
      </c>
      <c r="F133" s="392" t="s">
        <v>2371</v>
      </c>
      <c r="G133" s="392"/>
      <c r="H133" s="392"/>
      <c r="I133" s="392"/>
      <c r="J133" s="392"/>
    </row>
    <row r="134" spans="1:10" ht="15.6" hidden="1" x14ac:dyDescent="0.3">
      <c r="A134" s="392"/>
      <c r="B134" s="392"/>
      <c r="C134" s="339" t="s">
        <v>403</v>
      </c>
      <c r="D134" s="339" t="s">
        <v>404</v>
      </c>
      <c r="E134" s="339" t="s">
        <v>2372</v>
      </c>
      <c r="F134" s="392" t="s">
        <v>2373</v>
      </c>
      <c r="G134" s="392"/>
      <c r="H134" s="392"/>
      <c r="I134" s="392"/>
      <c r="J134" s="392"/>
    </row>
    <row r="135" spans="1:10" ht="15.6" hidden="1" x14ac:dyDescent="0.3">
      <c r="A135" s="392"/>
      <c r="B135" s="392"/>
      <c r="C135" s="339" t="s">
        <v>407</v>
      </c>
      <c r="D135" s="339" t="s">
        <v>408</v>
      </c>
      <c r="E135" s="339" t="s">
        <v>2374</v>
      </c>
      <c r="F135" s="392" t="s">
        <v>2375</v>
      </c>
      <c r="G135" s="392"/>
      <c r="H135" s="392"/>
      <c r="I135" s="392"/>
      <c r="J135" s="392"/>
    </row>
    <row r="136" spans="1:10" ht="15.6" hidden="1" x14ac:dyDescent="0.3">
      <c r="A136" s="392"/>
      <c r="B136" s="392"/>
      <c r="C136" s="339" t="s">
        <v>411</v>
      </c>
      <c r="D136" s="339" t="s">
        <v>412</v>
      </c>
      <c r="E136" s="339" t="s">
        <v>2376</v>
      </c>
      <c r="F136" s="392" t="s">
        <v>2377</v>
      </c>
      <c r="G136" s="392"/>
      <c r="H136" s="392"/>
      <c r="I136" s="392"/>
      <c r="J136" s="392"/>
    </row>
    <row r="137" spans="1:10" ht="15.6" hidden="1" x14ac:dyDescent="0.3">
      <c r="A137" s="392"/>
      <c r="B137" s="392"/>
      <c r="C137" s="339" t="s">
        <v>415</v>
      </c>
      <c r="D137" s="339" t="s">
        <v>416</v>
      </c>
      <c r="E137" s="339" t="s">
        <v>2378</v>
      </c>
      <c r="F137" s="392" t="s">
        <v>2379</v>
      </c>
      <c r="G137" s="392"/>
      <c r="H137" s="392"/>
      <c r="I137" s="392"/>
      <c r="J137" s="392"/>
    </row>
    <row r="138" spans="1:10" ht="15.6" hidden="1" x14ac:dyDescent="0.3">
      <c r="A138" s="392"/>
      <c r="B138" s="392"/>
      <c r="C138" s="392"/>
      <c r="D138" s="339" t="s">
        <v>419</v>
      </c>
      <c r="E138" s="339" t="s">
        <v>2380</v>
      </c>
      <c r="F138" s="392" t="s">
        <v>2381</v>
      </c>
      <c r="G138" s="392"/>
      <c r="H138" s="392"/>
      <c r="I138" s="392"/>
      <c r="J138" s="392"/>
    </row>
    <row r="139" spans="1:10" ht="15.6" hidden="1" x14ac:dyDescent="0.3">
      <c r="A139" s="392"/>
      <c r="B139" s="392"/>
      <c r="C139" s="392"/>
      <c r="D139" s="339" t="s">
        <v>422</v>
      </c>
      <c r="E139" s="339" t="s">
        <v>2382</v>
      </c>
      <c r="F139" s="392" t="s">
        <v>402</v>
      </c>
      <c r="G139" s="392"/>
      <c r="H139" s="392"/>
      <c r="I139" s="392"/>
      <c r="J139" s="392"/>
    </row>
    <row r="140" spans="1:10" ht="15.6" hidden="1" x14ac:dyDescent="0.3">
      <c r="A140" s="392"/>
      <c r="B140" s="392"/>
      <c r="C140" s="392"/>
      <c r="D140" s="339" t="s">
        <v>425</v>
      </c>
      <c r="E140" s="339" t="s">
        <v>2383</v>
      </c>
      <c r="F140" s="392" t="s">
        <v>2384</v>
      </c>
      <c r="G140" s="392"/>
      <c r="H140" s="392"/>
      <c r="I140" s="392"/>
      <c r="J140" s="392"/>
    </row>
    <row r="141" spans="1:10" ht="15.6" hidden="1" x14ac:dyDescent="0.3">
      <c r="A141" s="392"/>
      <c r="B141" s="392"/>
      <c r="C141" s="392"/>
      <c r="D141" s="339" t="s">
        <v>428</v>
      </c>
      <c r="E141" s="339" t="s">
        <v>2385</v>
      </c>
      <c r="F141" s="392" t="s">
        <v>2386</v>
      </c>
      <c r="G141" s="392"/>
      <c r="H141" s="392"/>
      <c r="I141" s="392"/>
      <c r="J141" s="392"/>
    </row>
    <row r="142" spans="1:10" ht="15.6" hidden="1" x14ac:dyDescent="0.3">
      <c r="A142" s="392"/>
      <c r="B142" s="392"/>
      <c r="C142" s="392"/>
      <c r="D142" s="339" t="s">
        <v>431</v>
      </c>
      <c r="E142" s="339" t="s">
        <v>2387</v>
      </c>
      <c r="F142" s="392" t="s">
        <v>2388</v>
      </c>
      <c r="G142" s="392"/>
      <c r="H142" s="392"/>
      <c r="I142" s="392"/>
      <c r="J142" s="392"/>
    </row>
    <row r="143" spans="1:10" ht="15.6" hidden="1" x14ac:dyDescent="0.3">
      <c r="A143" s="392"/>
      <c r="B143" s="392"/>
      <c r="C143" s="392"/>
      <c r="D143" s="339" t="s">
        <v>433</v>
      </c>
      <c r="E143" s="339" t="s">
        <v>2389</v>
      </c>
      <c r="F143" s="392" t="s">
        <v>2390</v>
      </c>
      <c r="G143" s="392"/>
      <c r="H143" s="392"/>
      <c r="I143" s="392"/>
      <c r="J143" s="392"/>
    </row>
    <row r="144" spans="1:10" ht="15.6" hidden="1" x14ac:dyDescent="0.3">
      <c r="A144" s="392"/>
      <c r="B144" s="392"/>
      <c r="C144" s="392"/>
      <c r="D144" s="339" t="s">
        <v>436</v>
      </c>
      <c r="E144" s="339" t="s">
        <v>2391</v>
      </c>
      <c r="F144" s="392" t="s">
        <v>2392</v>
      </c>
      <c r="G144" s="392"/>
      <c r="H144" s="392"/>
      <c r="I144" s="392"/>
      <c r="J144" s="392"/>
    </row>
    <row r="145" spans="1:10" ht="15.6" hidden="1" x14ac:dyDescent="0.3">
      <c r="A145" s="392"/>
      <c r="B145" s="392"/>
      <c r="C145" s="392"/>
      <c r="D145" s="339" t="s">
        <v>439</v>
      </c>
      <c r="E145" s="339" t="s">
        <v>2393</v>
      </c>
      <c r="F145" s="392" t="s">
        <v>2394</v>
      </c>
      <c r="G145" s="392"/>
      <c r="H145" s="392"/>
      <c r="I145" s="392"/>
      <c r="J145" s="392"/>
    </row>
    <row r="146" spans="1:10" ht="15.6" hidden="1" x14ac:dyDescent="0.3">
      <c r="A146" s="392"/>
      <c r="B146" s="392"/>
      <c r="C146" s="392"/>
      <c r="D146" s="339" t="s">
        <v>441</v>
      </c>
      <c r="E146" s="339" t="s">
        <v>2395</v>
      </c>
      <c r="F146" s="392" t="s">
        <v>421</v>
      </c>
      <c r="G146" s="392"/>
      <c r="H146" s="392"/>
      <c r="I146" s="392"/>
      <c r="J146" s="392"/>
    </row>
    <row r="147" spans="1:10" ht="15.6" hidden="1" x14ac:dyDescent="0.3">
      <c r="A147" s="392"/>
      <c r="B147" s="392"/>
      <c r="C147" s="392"/>
      <c r="D147" s="339" t="s">
        <v>53</v>
      </c>
      <c r="E147" s="339" t="s">
        <v>2396</v>
      </c>
      <c r="F147" s="392" t="s">
        <v>2397</v>
      </c>
      <c r="G147" s="392"/>
      <c r="H147" s="392"/>
      <c r="I147" s="392"/>
      <c r="J147" s="392"/>
    </row>
    <row r="148" spans="1:10" ht="15.6" hidden="1" x14ac:dyDescent="0.3">
      <c r="A148" s="392"/>
      <c r="B148" s="392"/>
      <c r="C148" s="392"/>
      <c r="D148" s="339" t="s">
        <v>446</v>
      </c>
      <c r="E148" s="339" t="s">
        <v>2398</v>
      </c>
      <c r="F148" s="392" t="s">
        <v>2399</v>
      </c>
      <c r="G148" s="392"/>
      <c r="H148" s="392"/>
      <c r="I148" s="392"/>
      <c r="J148" s="392"/>
    </row>
    <row r="149" spans="1:10" ht="15.6" hidden="1" x14ac:dyDescent="0.3">
      <c r="A149" s="392"/>
      <c r="B149" s="392"/>
      <c r="C149" s="392"/>
      <c r="D149" s="339" t="s">
        <v>449</v>
      </c>
      <c r="E149" s="339" t="s">
        <v>2400</v>
      </c>
      <c r="F149" s="392" t="s">
        <v>2401</v>
      </c>
      <c r="G149" s="392"/>
      <c r="H149" s="392"/>
      <c r="I149" s="392"/>
      <c r="J149" s="392"/>
    </row>
    <row r="150" spans="1:10" ht="15.6" hidden="1" x14ac:dyDescent="0.3">
      <c r="A150" s="392"/>
      <c r="B150" s="392"/>
      <c r="C150" s="392"/>
      <c r="D150" s="339" t="s">
        <v>452</v>
      </c>
      <c r="E150" s="339" t="s">
        <v>2402</v>
      </c>
      <c r="F150" s="392" t="s">
        <v>430</v>
      </c>
      <c r="G150" s="392"/>
      <c r="H150" s="392"/>
      <c r="I150" s="392"/>
      <c r="J150" s="392"/>
    </row>
    <row r="151" spans="1:10" ht="15.6" hidden="1" x14ac:dyDescent="0.3">
      <c r="A151" s="392"/>
      <c r="B151" s="392"/>
      <c r="C151" s="392"/>
      <c r="D151" s="339" t="s">
        <v>455</v>
      </c>
      <c r="E151" s="339" t="s">
        <v>2403</v>
      </c>
      <c r="F151" s="392" t="s">
        <v>2404</v>
      </c>
      <c r="G151" s="392"/>
      <c r="H151" s="392"/>
      <c r="I151" s="392"/>
      <c r="J151" s="392"/>
    </row>
    <row r="152" spans="1:10" ht="15.6" hidden="1" x14ac:dyDescent="0.3">
      <c r="A152" s="392"/>
      <c r="B152" s="392"/>
      <c r="C152" s="392"/>
      <c r="D152" s="339" t="s">
        <v>458</v>
      </c>
      <c r="E152" s="339" t="s">
        <v>2405</v>
      </c>
      <c r="F152" s="392" t="s">
        <v>432</v>
      </c>
      <c r="G152" s="392"/>
      <c r="H152" s="392"/>
      <c r="I152" s="392"/>
      <c r="J152" s="392"/>
    </row>
    <row r="153" spans="1:10" ht="15.6" hidden="1" x14ac:dyDescent="0.3">
      <c r="A153" s="392"/>
      <c r="B153" s="392"/>
      <c r="C153" s="392"/>
      <c r="D153" s="339" t="s">
        <v>461</v>
      </c>
      <c r="E153" s="339" t="s">
        <v>2406</v>
      </c>
      <c r="F153" s="392" t="s">
        <v>2407</v>
      </c>
      <c r="G153" s="392"/>
      <c r="H153" s="392"/>
      <c r="I153" s="392"/>
      <c r="J153" s="392"/>
    </row>
    <row r="154" spans="1:10" ht="15.6" hidden="1" x14ac:dyDescent="0.3">
      <c r="A154" s="392"/>
      <c r="B154" s="392"/>
      <c r="C154" s="392"/>
      <c r="D154" s="339" t="s">
        <v>464</v>
      </c>
      <c r="E154" s="339" t="s">
        <v>2408</v>
      </c>
      <c r="F154" s="392" t="s">
        <v>435</v>
      </c>
      <c r="G154" s="392"/>
      <c r="H154" s="392"/>
      <c r="I154" s="392"/>
      <c r="J154" s="392"/>
    </row>
    <row r="155" spans="1:10" ht="15.6" hidden="1" x14ac:dyDescent="0.3">
      <c r="A155" s="392"/>
      <c r="B155" s="392"/>
      <c r="C155" s="392"/>
      <c r="D155" s="339" t="s">
        <v>467</v>
      </c>
      <c r="E155" s="339" t="s">
        <v>2409</v>
      </c>
      <c r="F155" s="392" t="s">
        <v>438</v>
      </c>
      <c r="G155" s="392"/>
      <c r="H155" s="392"/>
      <c r="I155" s="392"/>
      <c r="J155" s="392"/>
    </row>
    <row r="156" spans="1:10" ht="15.6" hidden="1" x14ac:dyDescent="0.3">
      <c r="A156" s="392"/>
      <c r="B156" s="392"/>
      <c r="C156" s="392"/>
      <c r="D156" s="339" t="s">
        <v>470</v>
      </c>
      <c r="E156" s="339" t="s">
        <v>2410</v>
      </c>
      <c r="F156" s="392" t="s">
        <v>2411</v>
      </c>
      <c r="G156" s="392"/>
      <c r="H156" s="392"/>
      <c r="I156" s="392"/>
      <c r="J156" s="392"/>
    </row>
    <row r="157" spans="1:10" ht="15.6" hidden="1" x14ac:dyDescent="0.3">
      <c r="A157" s="392"/>
      <c r="B157" s="392"/>
      <c r="C157" s="392"/>
      <c r="D157" s="339" t="s">
        <v>473</v>
      </c>
      <c r="E157" s="339" t="s">
        <v>2412</v>
      </c>
      <c r="F157" s="392" t="s">
        <v>440</v>
      </c>
      <c r="G157" s="392"/>
      <c r="H157" s="392"/>
      <c r="I157" s="392"/>
      <c r="J157" s="392"/>
    </row>
    <row r="158" spans="1:10" ht="15.6" hidden="1" x14ac:dyDescent="0.3">
      <c r="A158" s="392"/>
      <c r="B158" s="392"/>
      <c r="C158" s="392"/>
      <c r="D158" s="339" t="s">
        <v>476</v>
      </c>
      <c r="E158" s="339" t="s">
        <v>2413</v>
      </c>
      <c r="F158" s="392" t="s">
        <v>2414</v>
      </c>
      <c r="G158" s="392"/>
      <c r="H158" s="392"/>
      <c r="I158" s="392"/>
      <c r="J158" s="392"/>
    </row>
    <row r="159" spans="1:10" ht="15.6" hidden="1" x14ac:dyDescent="0.3">
      <c r="A159" s="392"/>
      <c r="B159" s="392"/>
      <c r="C159" s="392"/>
      <c r="D159" s="339" t="s">
        <v>479</v>
      </c>
      <c r="E159" s="339" t="s">
        <v>2415</v>
      </c>
      <c r="F159" s="392" t="s">
        <v>443</v>
      </c>
      <c r="G159" s="392"/>
      <c r="H159" s="392"/>
      <c r="I159" s="392"/>
      <c r="J159" s="392"/>
    </row>
    <row r="160" spans="1:10" ht="15.6" hidden="1" x14ac:dyDescent="0.3">
      <c r="A160" s="392"/>
      <c r="B160" s="392"/>
      <c r="C160" s="392"/>
      <c r="D160" s="339" t="s">
        <v>56</v>
      </c>
      <c r="E160" s="339" t="s">
        <v>2416</v>
      </c>
      <c r="F160" s="392" t="s">
        <v>445</v>
      </c>
      <c r="G160" s="392"/>
      <c r="H160" s="392"/>
      <c r="I160" s="392"/>
      <c r="J160" s="392"/>
    </row>
    <row r="161" spans="1:10" ht="15.6" hidden="1" x14ac:dyDescent="0.3">
      <c r="A161" s="392"/>
      <c r="B161" s="392"/>
      <c r="C161" s="392"/>
      <c r="D161" s="339" t="s">
        <v>484</v>
      </c>
      <c r="E161" s="339" t="s">
        <v>2417</v>
      </c>
      <c r="F161" s="392" t="s">
        <v>448</v>
      </c>
      <c r="G161" s="392"/>
      <c r="H161" s="392"/>
      <c r="I161" s="392"/>
      <c r="J161" s="392"/>
    </row>
    <row r="162" spans="1:10" ht="15.6" hidden="1" x14ac:dyDescent="0.3">
      <c r="A162" s="392"/>
      <c r="B162" s="392"/>
      <c r="C162" s="392"/>
      <c r="D162" s="339" t="s">
        <v>45</v>
      </c>
      <c r="E162" s="339" t="s">
        <v>2418</v>
      </c>
      <c r="F162" s="392" t="s">
        <v>451</v>
      </c>
      <c r="G162" s="392"/>
      <c r="H162" s="392"/>
      <c r="I162" s="392"/>
      <c r="J162" s="392"/>
    </row>
    <row r="163" spans="1:10" ht="15.6" hidden="1" x14ac:dyDescent="0.3">
      <c r="A163" s="392"/>
      <c r="B163" s="392"/>
      <c r="C163" s="392"/>
      <c r="D163" s="339" t="s">
        <v>489</v>
      </c>
      <c r="E163" s="339" t="s">
        <v>2419</v>
      </c>
      <c r="F163" s="392" t="s">
        <v>454</v>
      </c>
      <c r="G163" s="392"/>
      <c r="H163" s="392"/>
      <c r="I163" s="392"/>
      <c r="J163" s="392"/>
    </row>
    <row r="164" spans="1:10" ht="15.6" hidden="1" x14ac:dyDescent="0.3">
      <c r="A164" s="392"/>
      <c r="B164" s="392"/>
      <c r="C164" s="392"/>
      <c r="D164" s="339" t="s">
        <v>492</v>
      </c>
      <c r="E164" s="339" t="s">
        <v>456</v>
      </c>
      <c r="F164" s="392" t="s">
        <v>2420</v>
      </c>
      <c r="G164" s="392"/>
      <c r="H164" s="392"/>
      <c r="I164" s="392"/>
      <c r="J164" s="392"/>
    </row>
    <row r="165" spans="1:10" ht="15.6" hidden="1" x14ac:dyDescent="0.3">
      <c r="A165" s="392"/>
      <c r="B165" s="392"/>
      <c r="C165" s="392"/>
      <c r="D165" s="339" t="s">
        <v>495</v>
      </c>
      <c r="E165" s="339" t="s">
        <v>459</v>
      </c>
      <c r="F165" s="392" t="s">
        <v>460</v>
      </c>
      <c r="G165" s="392"/>
      <c r="H165" s="392"/>
      <c r="I165" s="392"/>
      <c r="J165" s="392"/>
    </row>
    <row r="166" spans="1:10" ht="15.6" hidden="1" x14ac:dyDescent="0.3">
      <c r="A166" s="392"/>
      <c r="B166" s="392"/>
      <c r="C166" s="392"/>
      <c r="D166" s="339" t="s">
        <v>498</v>
      </c>
      <c r="E166" s="339" t="s">
        <v>2421</v>
      </c>
      <c r="F166" s="392" t="s">
        <v>2422</v>
      </c>
      <c r="G166" s="392"/>
      <c r="H166" s="392"/>
      <c r="I166" s="392"/>
      <c r="J166" s="392"/>
    </row>
    <row r="167" spans="1:10" ht="15.6" hidden="1" x14ac:dyDescent="0.3">
      <c r="A167" s="392"/>
      <c r="B167" s="392"/>
      <c r="C167" s="392"/>
      <c r="D167" s="339" t="s">
        <v>501</v>
      </c>
      <c r="E167" s="339" t="s">
        <v>2423</v>
      </c>
      <c r="F167" s="392" t="s">
        <v>463</v>
      </c>
      <c r="G167" s="392"/>
      <c r="H167" s="392"/>
      <c r="I167" s="392"/>
      <c r="J167" s="392"/>
    </row>
    <row r="168" spans="1:10" ht="15.6" hidden="1" x14ac:dyDescent="0.3">
      <c r="A168" s="392"/>
      <c r="B168" s="392"/>
      <c r="C168" s="392"/>
      <c r="D168" s="339" t="s">
        <v>504</v>
      </c>
      <c r="E168" s="339" t="s">
        <v>2424</v>
      </c>
      <c r="F168" s="392" t="s">
        <v>466</v>
      </c>
      <c r="G168" s="392"/>
      <c r="H168" s="392"/>
      <c r="I168" s="392"/>
      <c r="J168" s="392"/>
    </row>
    <row r="169" spans="1:10" ht="15.6" hidden="1" x14ac:dyDescent="0.3">
      <c r="A169" s="392"/>
      <c r="B169" s="392"/>
      <c r="C169" s="392"/>
      <c r="D169" s="339" t="s">
        <v>507</v>
      </c>
      <c r="E169" s="339" t="s">
        <v>2425</v>
      </c>
      <c r="F169" s="392" t="s">
        <v>469</v>
      </c>
      <c r="G169" s="392"/>
      <c r="H169" s="392"/>
      <c r="I169" s="392"/>
      <c r="J169" s="392"/>
    </row>
    <row r="170" spans="1:10" ht="15.6" hidden="1" x14ac:dyDescent="0.3">
      <c r="A170" s="392"/>
      <c r="B170" s="392"/>
      <c r="C170" s="392"/>
      <c r="D170" s="339" t="s">
        <v>510</v>
      </c>
      <c r="E170" s="339" t="s">
        <v>2426</v>
      </c>
      <c r="F170" s="392" t="s">
        <v>472</v>
      </c>
      <c r="G170" s="392"/>
      <c r="H170" s="392"/>
      <c r="I170" s="392"/>
      <c r="J170" s="392"/>
    </row>
    <row r="171" spans="1:10" ht="15.6" hidden="1" x14ac:dyDescent="0.3">
      <c r="A171" s="392"/>
      <c r="B171" s="392"/>
      <c r="C171" s="392"/>
      <c r="D171" s="339" t="s">
        <v>513</v>
      </c>
      <c r="E171" s="339" t="s">
        <v>2427</v>
      </c>
      <c r="F171" s="392" t="s">
        <v>475</v>
      </c>
      <c r="G171" s="392"/>
      <c r="H171" s="392"/>
      <c r="I171" s="392"/>
      <c r="J171" s="392"/>
    </row>
    <row r="172" spans="1:10" ht="15.6" hidden="1" x14ac:dyDescent="0.3">
      <c r="A172" s="392"/>
      <c r="B172" s="392"/>
      <c r="C172" s="392"/>
      <c r="D172" s="339" t="s">
        <v>516</v>
      </c>
      <c r="E172" s="339" t="s">
        <v>2428</v>
      </c>
      <c r="F172" s="392" t="s">
        <v>478</v>
      </c>
      <c r="G172" s="392"/>
      <c r="H172" s="392"/>
      <c r="I172" s="392"/>
      <c r="J172" s="392"/>
    </row>
    <row r="173" spans="1:10" ht="15.6" hidden="1" x14ac:dyDescent="0.3">
      <c r="A173" s="392"/>
      <c r="B173" s="392"/>
      <c r="C173" s="392"/>
      <c r="D173" s="339" t="s">
        <v>519</v>
      </c>
      <c r="E173" s="339" t="s">
        <v>2429</v>
      </c>
      <c r="F173" s="392" t="s">
        <v>481</v>
      </c>
      <c r="G173" s="392"/>
      <c r="H173" s="392"/>
      <c r="I173" s="392"/>
      <c r="J173" s="392"/>
    </row>
    <row r="174" spans="1:10" ht="15.6" hidden="1" x14ac:dyDescent="0.3">
      <c r="A174" s="392"/>
      <c r="B174" s="392"/>
      <c r="C174" s="392"/>
      <c r="D174" s="339" t="s">
        <v>522</v>
      </c>
      <c r="E174" s="339" t="s">
        <v>2430</v>
      </c>
      <c r="F174" s="392" t="s">
        <v>483</v>
      </c>
      <c r="G174" s="392"/>
      <c r="H174" s="392"/>
      <c r="I174" s="392"/>
      <c r="J174" s="392"/>
    </row>
    <row r="175" spans="1:10" ht="15.6" hidden="1" x14ac:dyDescent="0.3">
      <c r="A175" s="392"/>
      <c r="B175" s="392"/>
      <c r="C175" s="392"/>
      <c r="D175" s="339" t="s">
        <v>525</v>
      </c>
      <c r="E175" s="339" t="s">
        <v>2431</v>
      </c>
      <c r="F175" s="392" t="s">
        <v>486</v>
      </c>
      <c r="G175" s="392"/>
      <c r="H175" s="392"/>
      <c r="I175" s="392"/>
      <c r="J175" s="392"/>
    </row>
    <row r="176" spans="1:10" ht="15.6" hidden="1" x14ac:dyDescent="0.3">
      <c r="A176" s="392"/>
      <c r="B176" s="392"/>
      <c r="C176" s="392"/>
      <c r="D176" s="339" t="s">
        <v>528</v>
      </c>
      <c r="E176" s="339" t="s">
        <v>487</v>
      </c>
      <c r="F176" s="392" t="s">
        <v>488</v>
      </c>
      <c r="G176" s="392"/>
      <c r="H176" s="392"/>
      <c r="I176" s="392"/>
      <c r="J176" s="392"/>
    </row>
    <row r="177" spans="1:10" ht="15.6" hidden="1" x14ac:dyDescent="0.3">
      <c r="A177" s="392"/>
      <c r="B177" s="392"/>
      <c r="C177" s="392"/>
      <c r="D177" s="392"/>
      <c r="E177" s="339" t="s">
        <v>490</v>
      </c>
      <c r="F177" s="392" t="s">
        <v>491</v>
      </c>
      <c r="G177" s="392"/>
      <c r="H177" s="392"/>
      <c r="I177" s="392"/>
      <c r="J177" s="392"/>
    </row>
    <row r="178" spans="1:10" ht="15.6" hidden="1" x14ac:dyDescent="0.3">
      <c r="A178" s="392"/>
      <c r="B178" s="392"/>
      <c r="C178" s="392"/>
      <c r="D178" s="392"/>
      <c r="E178" s="339" t="s">
        <v>493</v>
      </c>
      <c r="F178" s="392" t="s">
        <v>494</v>
      </c>
      <c r="G178" s="392"/>
      <c r="H178" s="392"/>
      <c r="I178" s="392"/>
      <c r="J178" s="392"/>
    </row>
    <row r="179" spans="1:10" ht="15.6" hidden="1" x14ac:dyDescent="0.3">
      <c r="A179" s="392"/>
      <c r="B179" s="392"/>
      <c r="C179" s="392"/>
      <c r="D179" s="392"/>
      <c r="E179" s="339" t="s">
        <v>2432</v>
      </c>
      <c r="F179" s="392" t="s">
        <v>2433</v>
      </c>
      <c r="G179" s="392"/>
      <c r="H179" s="392"/>
      <c r="I179" s="392"/>
      <c r="J179" s="392"/>
    </row>
    <row r="180" spans="1:10" ht="15.6" hidden="1" x14ac:dyDescent="0.3">
      <c r="A180" s="392"/>
      <c r="B180" s="392"/>
      <c r="C180" s="392"/>
      <c r="D180" s="392"/>
      <c r="E180" s="339" t="s">
        <v>2434</v>
      </c>
      <c r="F180" s="392" t="s">
        <v>497</v>
      </c>
      <c r="G180" s="392"/>
      <c r="H180" s="392"/>
      <c r="I180" s="392"/>
      <c r="J180" s="392"/>
    </row>
    <row r="181" spans="1:10" ht="15.6" hidden="1" x14ac:dyDescent="0.3">
      <c r="A181" s="392"/>
      <c r="B181" s="392"/>
      <c r="C181" s="392"/>
      <c r="D181" s="392"/>
      <c r="E181" s="339" t="s">
        <v>2435</v>
      </c>
      <c r="F181" s="392" t="s">
        <v>2436</v>
      </c>
      <c r="G181" s="392"/>
      <c r="H181" s="392"/>
      <c r="I181" s="392"/>
      <c r="J181" s="392"/>
    </row>
    <row r="182" spans="1:10" ht="15.6" hidden="1" x14ac:dyDescent="0.3">
      <c r="A182" s="392"/>
      <c r="B182" s="392"/>
      <c r="C182" s="392"/>
      <c r="D182" s="392"/>
      <c r="E182" s="339" t="s">
        <v>2437</v>
      </c>
      <c r="F182" s="392" t="s">
        <v>2438</v>
      </c>
      <c r="G182" s="392"/>
      <c r="H182" s="392"/>
      <c r="I182" s="392"/>
      <c r="J182" s="392"/>
    </row>
    <row r="183" spans="1:10" ht="15.6" hidden="1" x14ac:dyDescent="0.3">
      <c r="A183" s="392"/>
      <c r="B183" s="392"/>
      <c r="C183" s="392"/>
      <c r="D183" s="392"/>
      <c r="E183" s="339" t="s">
        <v>2439</v>
      </c>
      <c r="F183" s="392" t="s">
        <v>503</v>
      </c>
      <c r="G183" s="392"/>
      <c r="H183" s="392"/>
      <c r="I183" s="392"/>
      <c r="J183" s="392"/>
    </row>
    <row r="184" spans="1:10" ht="15.6" hidden="1" x14ac:dyDescent="0.3">
      <c r="A184" s="392"/>
      <c r="B184" s="392"/>
      <c r="C184" s="392"/>
      <c r="D184" s="392"/>
      <c r="E184" s="339" t="s">
        <v>2440</v>
      </c>
      <c r="F184" s="392" t="s">
        <v>506</v>
      </c>
      <c r="G184" s="392"/>
      <c r="H184" s="392"/>
      <c r="I184" s="392"/>
      <c r="J184" s="392"/>
    </row>
    <row r="185" spans="1:10" ht="15.6" hidden="1" x14ac:dyDescent="0.3">
      <c r="A185" s="392"/>
      <c r="B185" s="392"/>
      <c r="C185" s="392"/>
      <c r="D185" s="392"/>
      <c r="E185" s="339" t="s">
        <v>2441</v>
      </c>
      <c r="F185" s="392" t="s">
        <v>509</v>
      </c>
      <c r="G185" s="392"/>
      <c r="H185" s="392"/>
      <c r="I185" s="392"/>
      <c r="J185" s="392"/>
    </row>
    <row r="186" spans="1:10" ht="15.6" hidden="1" x14ac:dyDescent="0.3">
      <c r="A186" s="392"/>
      <c r="B186" s="392"/>
      <c r="C186" s="392"/>
      <c r="D186" s="392"/>
      <c r="E186" s="339" t="s">
        <v>2442</v>
      </c>
      <c r="F186" s="392" t="s">
        <v>2443</v>
      </c>
      <c r="G186" s="392"/>
      <c r="H186" s="392"/>
      <c r="I186" s="392"/>
      <c r="J186" s="392"/>
    </row>
    <row r="187" spans="1:10" ht="15.6" hidden="1" x14ac:dyDescent="0.3">
      <c r="A187" s="392"/>
      <c r="B187" s="392"/>
      <c r="C187" s="392"/>
      <c r="D187" s="392"/>
      <c r="E187" s="339" t="s">
        <v>2444</v>
      </c>
      <c r="F187" s="392" t="s">
        <v>515</v>
      </c>
      <c r="G187" s="392"/>
      <c r="H187" s="392"/>
      <c r="I187" s="392"/>
      <c r="J187" s="392"/>
    </row>
    <row r="188" spans="1:10" ht="15.6" hidden="1" x14ac:dyDescent="0.3">
      <c r="A188" s="392"/>
      <c r="B188" s="392"/>
      <c r="C188" s="392"/>
      <c r="D188" s="392"/>
      <c r="E188" s="339" t="s">
        <v>2445</v>
      </c>
      <c r="F188" s="392" t="s">
        <v>2446</v>
      </c>
      <c r="G188" s="392"/>
      <c r="H188" s="392"/>
      <c r="I188" s="392"/>
      <c r="J188" s="392"/>
    </row>
    <row r="189" spans="1:10" ht="15.6" hidden="1" x14ac:dyDescent="0.3">
      <c r="A189" s="392"/>
      <c r="B189" s="392"/>
      <c r="C189" s="392"/>
      <c r="D189" s="392"/>
      <c r="E189" s="339" t="s">
        <v>2447</v>
      </c>
      <c r="F189" s="392" t="s">
        <v>2448</v>
      </c>
      <c r="G189" s="392"/>
      <c r="H189" s="392"/>
      <c r="I189" s="392"/>
      <c r="J189" s="392"/>
    </row>
    <row r="190" spans="1:10" ht="15.6" hidden="1" x14ac:dyDescent="0.3">
      <c r="A190" s="392"/>
      <c r="B190" s="392"/>
      <c r="C190" s="392"/>
      <c r="D190" s="392"/>
      <c r="E190" s="339" t="s">
        <v>2449</v>
      </c>
      <c r="F190" s="392" t="s">
        <v>2450</v>
      </c>
      <c r="G190" s="392"/>
      <c r="H190" s="392"/>
      <c r="I190" s="392"/>
      <c r="J190" s="392"/>
    </row>
    <row r="191" spans="1:10" ht="15.6" hidden="1" x14ac:dyDescent="0.3">
      <c r="A191" s="392"/>
      <c r="B191" s="392"/>
      <c r="C191" s="392"/>
      <c r="D191" s="392"/>
      <c r="E191" s="339" t="s">
        <v>2451</v>
      </c>
      <c r="F191" s="392" t="s">
        <v>2452</v>
      </c>
      <c r="G191" s="392"/>
      <c r="H191" s="392"/>
      <c r="I191" s="392"/>
      <c r="J191" s="392"/>
    </row>
    <row r="192" spans="1:10" ht="15.6" hidden="1" x14ac:dyDescent="0.3">
      <c r="A192" s="392"/>
      <c r="B192" s="392"/>
      <c r="C192" s="392"/>
      <c r="D192" s="392"/>
      <c r="E192" s="339" t="s">
        <v>2453</v>
      </c>
      <c r="F192" s="392" t="s">
        <v>2454</v>
      </c>
      <c r="G192" s="392"/>
      <c r="H192" s="392"/>
      <c r="I192" s="392"/>
      <c r="J192" s="392"/>
    </row>
    <row r="193" spans="1:10" ht="15.6" hidden="1" x14ac:dyDescent="0.3">
      <c r="A193" s="392"/>
      <c r="B193" s="392"/>
      <c r="C193" s="392"/>
      <c r="D193" s="392"/>
      <c r="E193" s="339" t="s">
        <v>2455</v>
      </c>
      <c r="F193" s="392" t="s">
        <v>2456</v>
      </c>
      <c r="G193" s="392"/>
      <c r="H193" s="392"/>
      <c r="I193" s="392"/>
      <c r="J193" s="392"/>
    </row>
    <row r="194" spans="1:10" ht="15.6" hidden="1" x14ac:dyDescent="0.3">
      <c r="A194" s="392"/>
      <c r="B194" s="392"/>
      <c r="C194" s="392"/>
      <c r="D194" s="392"/>
      <c r="E194" s="339" t="s">
        <v>2457</v>
      </c>
      <c r="F194" s="392" t="s">
        <v>2458</v>
      </c>
      <c r="G194" s="392"/>
      <c r="H194" s="392"/>
      <c r="I194" s="392"/>
      <c r="J194" s="392"/>
    </row>
    <row r="195" spans="1:10" ht="15.6" hidden="1" x14ac:dyDescent="0.3">
      <c r="A195" s="392"/>
      <c r="B195" s="392"/>
      <c r="C195" s="392"/>
      <c r="D195" s="392"/>
      <c r="E195" s="339" t="s">
        <v>2459</v>
      </c>
      <c r="F195" s="392" t="s">
        <v>2460</v>
      </c>
      <c r="G195" s="392"/>
      <c r="H195" s="392"/>
      <c r="I195" s="392"/>
      <c r="J195" s="392"/>
    </row>
    <row r="196" spans="1:10" ht="15.6" hidden="1" x14ac:dyDescent="0.3">
      <c r="A196" s="392"/>
      <c r="B196" s="392"/>
      <c r="C196" s="392"/>
      <c r="D196" s="392"/>
      <c r="E196" s="339" t="s">
        <v>535</v>
      </c>
      <c r="F196" s="392" t="s">
        <v>536</v>
      </c>
      <c r="G196" s="392"/>
      <c r="H196" s="392"/>
      <c r="I196" s="392"/>
      <c r="J196" s="392"/>
    </row>
    <row r="197" spans="1:10" ht="15.6" hidden="1" x14ac:dyDescent="0.3">
      <c r="A197" s="392"/>
      <c r="B197" s="392"/>
      <c r="C197" s="392"/>
      <c r="D197" s="392"/>
      <c r="E197" s="339" t="s">
        <v>2461</v>
      </c>
      <c r="F197" s="392" t="s">
        <v>2462</v>
      </c>
      <c r="G197" s="392"/>
      <c r="H197" s="392"/>
      <c r="I197" s="392"/>
      <c r="J197" s="392"/>
    </row>
    <row r="198" spans="1:10" ht="15.6" hidden="1" x14ac:dyDescent="0.3">
      <c r="A198" s="392"/>
      <c r="B198" s="392"/>
      <c r="C198" s="392"/>
      <c r="D198" s="392"/>
      <c r="E198" s="339" t="s">
        <v>2463</v>
      </c>
      <c r="F198" s="392" t="s">
        <v>2464</v>
      </c>
      <c r="G198" s="392"/>
      <c r="H198" s="392"/>
      <c r="I198" s="392"/>
      <c r="J198" s="392"/>
    </row>
    <row r="199" spans="1:10" ht="15.6" hidden="1" x14ac:dyDescent="0.3">
      <c r="A199" s="392"/>
      <c r="B199" s="392"/>
      <c r="C199" s="392"/>
      <c r="D199" s="392"/>
      <c r="E199" s="339" t="s">
        <v>2465</v>
      </c>
      <c r="F199" s="392" t="s">
        <v>2466</v>
      </c>
      <c r="G199" s="392"/>
      <c r="H199" s="392"/>
      <c r="I199" s="392"/>
      <c r="J199" s="392"/>
    </row>
    <row r="200" spans="1:10" ht="15.6" hidden="1" x14ac:dyDescent="0.3">
      <c r="A200" s="392"/>
      <c r="B200" s="392"/>
      <c r="C200" s="392"/>
      <c r="D200" s="392"/>
      <c r="E200" s="339" t="s">
        <v>2467</v>
      </c>
      <c r="F200" s="392" t="s">
        <v>2468</v>
      </c>
      <c r="G200" s="392"/>
      <c r="H200" s="392"/>
      <c r="I200" s="392"/>
      <c r="J200" s="392"/>
    </row>
    <row r="201" spans="1:10" ht="15.6" hidden="1" x14ac:dyDescent="0.3">
      <c r="A201" s="392"/>
      <c r="B201" s="392"/>
      <c r="C201" s="392"/>
      <c r="D201" s="392"/>
      <c r="E201" s="339" t="s">
        <v>2469</v>
      </c>
      <c r="F201" s="392" t="s">
        <v>2470</v>
      </c>
      <c r="G201" s="392"/>
      <c r="H201" s="392"/>
      <c r="I201" s="392"/>
      <c r="J201" s="392"/>
    </row>
    <row r="202" spans="1:10" ht="15.6" hidden="1" x14ac:dyDescent="0.3">
      <c r="A202" s="392"/>
      <c r="B202" s="392"/>
      <c r="C202" s="392"/>
      <c r="D202" s="392"/>
      <c r="E202" s="339" t="s">
        <v>2471</v>
      </c>
      <c r="F202" s="392" t="s">
        <v>2472</v>
      </c>
      <c r="G202" s="392"/>
      <c r="H202" s="392"/>
      <c r="I202" s="392"/>
      <c r="J202" s="392"/>
    </row>
    <row r="203" spans="1:10" ht="15.6" hidden="1" x14ac:dyDescent="0.3">
      <c r="A203" s="392"/>
      <c r="B203" s="392"/>
      <c r="C203" s="392"/>
      <c r="D203" s="392"/>
      <c r="E203" s="339" t="s">
        <v>2473</v>
      </c>
      <c r="F203" s="392" t="s">
        <v>2474</v>
      </c>
      <c r="G203" s="392"/>
      <c r="H203" s="392"/>
      <c r="I203" s="392"/>
      <c r="J203" s="392"/>
    </row>
    <row r="204" spans="1:10" ht="15.6" hidden="1" x14ac:dyDescent="0.3">
      <c r="A204" s="392"/>
      <c r="B204" s="392"/>
      <c r="C204" s="392"/>
      <c r="D204" s="392"/>
      <c r="E204" s="339" t="s">
        <v>2475</v>
      </c>
      <c r="F204" s="392" t="s">
        <v>2476</v>
      </c>
      <c r="G204" s="392"/>
      <c r="H204" s="392"/>
      <c r="I204" s="392"/>
      <c r="J204" s="392"/>
    </row>
    <row r="205" spans="1:10" ht="15.6" hidden="1" x14ac:dyDescent="0.3">
      <c r="A205" s="392"/>
      <c r="B205" s="392"/>
      <c r="C205" s="392"/>
      <c r="D205" s="392"/>
      <c r="E205" s="339" t="s">
        <v>2477</v>
      </c>
      <c r="F205" s="392" t="s">
        <v>2478</v>
      </c>
      <c r="G205" s="392"/>
      <c r="H205" s="392"/>
      <c r="I205" s="392"/>
      <c r="J205" s="392"/>
    </row>
    <row r="206" spans="1:10" ht="15.6" hidden="1" x14ac:dyDescent="0.3">
      <c r="A206" s="392"/>
      <c r="B206" s="392"/>
      <c r="C206" s="392"/>
      <c r="D206" s="392"/>
      <c r="E206" s="339" t="s">
        <v>2479</v>
      </c>
      <c r="F206" s="392" t="s">
        <v>2480</v>
      </c>
      <c r="G206" s="392"/>
      <c r="H206" s="392"/>
      <c r="I206" s="392"/>
      <c r="J206" s="392"/>
    </row>
    <row r="207" spans="1:10" ht="15.6" hidden="1" x14ac:dyDescent="0.3">
      <c r="A207" s="392"/>
      <c r="B207" s="392"/>
      <c r="C207" s="392"/>
      <c r="D207" s="392"/>
      <c r="E207" s="339" t="s">
        <v>2481</v>
      </c>
      <c r="F207" s="392" t="s">
        <v>2482</v>
      </c>
      <c r="G207" s="392"/>
      <c r="H207" s="392"/>
      <c r="I207" s="392"/>
      <c r="J207" s="392"/>
    </row>
    <row r="208" spans="1:10" ht="15.6" hidden="1" x14ac:dyDescent="0.3">
      <c r="A208" s="392"/>
      <c r="B208" s="392"/>
      <c r="C208" s="392"/>
      <c r="D208" s="392"/>
      <c r="E208" s="339" t="s">
        <v>2483</v>
      </c>
      <c r="F208" s="392" t="s">
        <v>2484</v>
      </c>
      <c r="G208" s="392"/>
      <c r="H208" s="392"/>
      <c r="I208" s="392"/>
      <c r="J208" s="392"/>
    </row>
    <row r="209" spans="1:10" ht="15.6" hidden="1" x14ac:dyDescent="0.3">
      <c r="A209" s="392"/>
      <c r="B209" s="392"/>
      <c r="C209" s="392"/>
      <c r="D209" s="392"/>
      <c r="E209" s="339" t="s">
        <v>2485</v>
      </c>
      <c r="F209" s="392" t="s">
        <v>2486</v>
      </c>
      <c r="G209" s="392"/>
      <c r="H209" s="392"/>
      <c r="I209" s="392"/>
      <c r="J209" s="392"/>
    </row>
    <row r="210" spans="1:10" ht="15.6" hidden="1" x14ac:dyDescent="0.3">
      <c r="A210" s="392"/>
      <c r="B210" s="392"/>
      <c r="C210" s="392"/>
      <c r="D210" s="392"/>
      <c r="E210" s="339" t="s">
        <v>2487</v>
      </c>
      <c r="F210" s="392" t="s">
        <v>2488</v>
      </c>
      <c r="G210" s="392"/>
      <c r="H210" s="392"/>
      <c r="I210" s="392"/>
      <c r="J210" s="392"/>
    </row>
    <row r="211" spans="1:10" ht="15.6" hidden="1" x14ac:dyDescent="0.3">
      <c r="A211" s="392"/>
      <c r="B211" s="392"/>
      <c r="C211" s="392"/>
      <c r="D211" s="392"/>
      <c r="E211" s="339" t="s">
        <v>2489</v>
      </c>
      <c r="F211" s="392" t="s">
        <v>2490</v>
      </c>
      <c r="G211" s="392"/>
      <c r="H211" s="392"/>
      <c r="I211" s="392"/>
      <c r="J211" s="392"/>
    </row>
    <row r="212" spans="1:10" ht="15.6" hidden="1" x14ac:dyDescent="0.3">
      <c r="A212" s="392"/>
      <c r="B212" s="392"/>
      <c r="C212" s="392"/>
      <c r="D212" s="392"/>
      <c r="E212" s="339" t="s">
        <v>2491</v>
      </c>
      <c r="F212" s="392" t="s">
        <v>2492</v>
      </c>
      <c r="G212" s="392"/>
      <c r="H212" s="392"/>
      <c r="I212" s="392"/>
      <c r="J212" s="392"/>
    </row>
    <row r="213" spans="1:10" ht="15.6" hidden="1" x14ac:dyDescent="0.3">
      <c r="A213" s="392"/>
      <c r="B213" s="392"/>
      <c r="C213" s="392"/>
      <c r="D213" s="392"/>
      <c r="E213" s="339" t="s">
        <v>2493</v>
      </c>
      <c r="F213" s="392" t="s">
        <v>2494</v>
      </c>
      <c r="G213" s="392"/>
      <c r="H213" s="392"/>
      <c r="I213" s="392"/>
      <c r="J213" s="392"/>
    </row>
    <row r="214" spans="1:10" ht="15.6" hidden="1" x14ac:dyDescent="0.3">
      <c r="A214" s="392"/>
      <c r="B214" s="392"/>
      <c r="C214" s="392"/>
      <c r="D214" s="392"/>
      <c r="E214" s="339" t="s">
        <v>2495</v>
      </c>
      <c r="F214" s="392" t="s">
        <v>564</v>
      </c>
      <c r="G214" s="392"/>
      <c r="H214" s="392"/>
      <c r="I214" s="392"/>
      <c r="J214" s="392"/>
    </row>
    <row r="215" spans="1:10" ht="15.6" hidden="1" x14ac:dyDescent="0.3">
      <c r="A215" s="392"/>
      <c r="B215" s="392"/>
      <c r="C215" s="392"/>
      <c r="D215" s="392"/>
      <c r="E215" s="339" t="s">
        <v>2496</v>
      </c>
      <c r="F215" s="392" t="s">
        <v>566</v>
      </c>
      <c r="G215" s="392"/>
      <c r="H215" s="392"/>
      <c r="I215" s="392"/>
      <c r="J215" s="392"/>
    </row>
    <row r="216" spans="1:10" ht="15.6" hidden="1" x14ac:dyDescent="0.3">
      <c r="A216" s="392"/>
      <c r="B216" s="392"/>
      <c r="C216" s="392"/>
      <c r="D216" s="392"/>
      <c r="E216" s="339" t="s">
        <v>2497</v>
      </c>
      <c r="F216" s="392" t="s">
        <v>568</v>
      </c>
      <c r="G216" s="392"/>
      <c r="H216" s="392"/>
      <c r="I216" s="392"/>
      <c r="J216" s="392"/>
    </row>
    <row r="217" spans="1:10" ht="15.6" hidden="1" x14ac:dyDescent="0.3">
      <c r="A217" s="392"/>
      <c r="B217" s="392"/>
      <c r="C217" s="392"/>
      <c r="D217" s="392"/>
      <c r="E217" s="339" t="s">
        <v>2498</v>
      </c>
      <c r="F217" s="392" t="s">
        <v>2499</v>
      </c>
      <c r="G217" s="392"/>
      <c r="H217" s="392"/>
      <c r="I217" s="392"/>
      <c r="J217" s="392"/>
    </row>
    <row r="218" spans="1:10" ht="15.6" hidden="1" x14ac:dyDescent="0.3">
      <c r="A218" s="392"/>
      <c r="B218" s="392"/>
      <c r="C218" s="392"/>
      <c r="D218" s="392"/>
      <c r="E218" s="339" t="s">
        <v>2500</v>
      </c>
      <c r="F218" s="392" t="s">
        <v>2501</v>
      </c>
      <c r="G218" s="392"/>
      <c r="H218" s="392"/>
      <c r="I218" s="392"/>
      <c r="J218" s="392"/>
    </row>
    <row r="219" spans="1:10" ht="15.6" hidden="1" x14ac:dyDescent="0.3">
      <c r="A219" s="392"/>
      <c r="B219" s="392"/>
      <c r="C219" s="392"/>
      <c r="D219" s="392"/>
      <c r="E219" s="339" t="s">
        <v>2502</v>
      </c>
      <c r="F219" s="392" t="s">
        <v>2503</v>
      </c>
      <c r="G219" s="392"/>
      <c r="H219" s="392"/>
      <c r="I219" s="392"/>
      <c r="J219" s="392"/>
    </row>
    <row r="220" spans="1:10" ht="15.6" hidden="1" x14ac:dyDescent="0.3">
      <c r="A220" s="392"/>
      <c r="B220" s="392"/>
      <c r="C220" s="392"/>
      <c r="D220" s="392"/>
      <c r="E220" s="339" t="s">
        <v>2504</v>
      </c>
      <c r="F220" s="392" t="s">
        <v>574</v>
      </c>
      <c r="G220" s="392"/>
      <c r="H220" s="392"/>
      <c r="I220" s="392"/>
      <c r="J220" s="392"/>
    </row>
    <row r="221" spans="1:10" ht="15.6" hidden="1" x14ac:dyDescent="0.3">
      <c r="A221" s="392"/>
      <c r="B221" s="392"/>
      <c r="C221" s="392"/>
      <c r="D221" s="392"/>
      <c r="E221" s="339" t="s">
        <v>2505</v>
      </c>
      <c r="F221" s="392" t="s">
        <v>2506</v>
      </c>
      <c r="G221" s="392"/>
      <c r="H221" s="392"/>
      <c r="I221" s="392"/>
      <c r="J221" s="392"/>
    </row>
    <row r="222" spans="1:10" ht="15.6" hidden="1" x14ac:dyDescent="0.3">
      <c r="A222" s="392"/>
      <c r="B222" s="392"/>
      <c r="C222" s="392"/>
      <c r="D222" s="392"/>
      <c r="E222" s="339" t="s">
        <v>2507</v>
      </c>
      <c r="F222" s="392" t="s">
        <v>2508</v>
      </c>
      <c r="G222" s="392"/>
      <c r="H222" s="392"/>
      <c r="I222" s="392"/>
      <c r="J222" s="392"/>
    </row>
    <row r="223" spans="1:10" ht="15.6" hidden="1" x14ac:dyDescent="0.3">
      <c r="A223" s="392"/>
      <c r="B223" s="392"/>
      <c r="C223" s="392"/>
      <c r="D223" s="392"/>
      <c r="E223" s="339" t="s">
        <v>2509</v>
      </c>
      <c r="F223" s="392" t="s">
        <v>2510</v>
      </c>
      <c r="G223" s="392"/>
      <c r="H223" s="392"/>
      <c r="I223" s="392"/>
      <c r="J223" s="392"/>
    </row>
    <row r="224" spans="1:10" ht="15.6" hidden="1" x14ac:dyDescent="0.3">
      <c r="A224" s="392"/>
      <c r="B224" s="392"/>
      <c r="C224" s="392"/>
      <c r="D224" s="392"/>
      <c r="E224" s="339" t="s">
        <v>2511</v>
      </c>
      <c r="F224" s="392" t="s">
        <v>2512</v>
      </c>
      <c r="G224" s="392"/>
      <c r="H224" s="392"/>
      <c r="I224" s="392"/>
      <c r="J224" s="392"/>
    </row>
    <row r="225" spans="1:10" ht="15.6" hidden="1" x14ac:dyDescent="0.3">
      <c r="A225" s="392"/>
      <c r="B225" s="392"/>
      <c r="C225" s="392"/>
      <c r="D225" s="392"/>
      <c r="E225" s="339" t="s">
        <v>2513</v>
      </c>
      <c r="F225" s="392" t="s">
        <v>2514</v>
      </c>
      <c r="G225" s="392"/>
      <c r="H225" s="392"/>
      <c r="I225" s="392"/>
      <c r="J225" s="392"/>
    </row>
    <row r="226" spans="1:10" ht="15.6" hidden="1" x14ac:dyDescent="0.3">
      <c r="A226" s="392"/>
      <c r="B226" s="392"/>
      <c r="C226" s="392"/>
      <c r="D226" s="392"/>
      <c r="E226" s="339" t="s">
        <v>583</v>
      </c>
      <c r="F226" s="392" t="s">
        <v>2515</v>
      </c>
      <c r="G226" s="392"/>
      <c r="H226" s="392"/>
      <c r="I226" s="392"/>
      <c r="J226" s="392"/>
    </row>
    <row r="227" spans="1:10" ht="15.6" hidden="1" x14ac:dyDescent="0.3">
      <c r="A227" s="392"/>
      <c r="B227" s="392"/>
      <c r="C227" s="392"/>
      <c r="D227" s="392"/>
      <c r="E227" s="339" t="s">
        <v>2516</v>
      </c>
      <c r="F227" s="392" t="s">
        <v>2517</v>
      </c>
      <c r="G227" s="392"/>
      <c r="H227" s="392"/>
      <c r="I227" s="392"/>
      <c r="J227" s="392"/>
    </row>
    <row r="228" spans="1:10" ht="15.6" hidden="1" x14ac:dyDescent="0.3">
      <c r="A228" s="392"/>
      <c r="B228" s="392"/>
      <c r="C228" s="392"/>
      <c r="D228" s="392"/>
      <c r="E228" s="339" t="s">
        <v>2518</v>
      </c>
      <c r="F228" s="392" t="s">
        <v>2519</v>
      </c>
      <c r="G228" s="392"/>
      <c r="H228" s="392"/>
      <c r="I228" s="392"/>
      <c r="J228" s="392"/>
    </row>
    <row r="229" spans="1:10" ht="15.6" hidden="1" x14ac:dyDescent="0.3">
      <c r="A229" s="392"/>
      <c r="B229" s="392"/>
      <c r="C229" s="392"/>
      <c r="D229" s="392"/>
      <c r="E229" s="339" t="s">
        <v>2520</v>
      </c>
      <c r="F229" s="392" t="s">
        <v>2521</v>
      </c>
      <c r="G229" s="392"/>
      <c r="H229" s="392"/>
      <c r="I229" s="392"/>
      <c r="J229" s="392"/>
    </row>
    <row r="230" spans="1:10" ht="15.6" hidden="1" x14ac:dyDescent="0.3">
      <c r="A230" s="392"/>
      <c r="B230" s="392"/>
      <c r="C230" s="392"/>
      <c r="D230" s="392"/>
      <c r="E230" s="339" t="s">
        <v>2522</v>
      </c>
      <c r="F230" s="392" t="s">
        <v>2523</v>
      </c>
      <c r="G230" s="392"/>
      <c r="H230" s="392"/>
      <c r="I230" s="392"/>
      <c r="J230" s="392"/>
    </row>
    <row r="231" spans="1:10" ht="15.6" hidden="1" x14ac:dyDescent="0.3">
      <c r="A231" s="392"/>
      <c r="B231" s="392"/>
      <c r="C231" s="392"/>
      <c r="D231" s="392"/>
      <c r="E231" s="339" t="s">
        <v>2524</v>
      </c>
      <c r="F231" s="392" t="s">
        <v>2525</v>
      </c>
      <c r="G231" s="392"/>
      <c r="H231" s="392"/>
      <c r="I231" s="392"/>
      <c r="J231" s="392"/>
    </row>
    <row r="232" spans="1:10" ht="15.6" hidden="1" x14ac:dyDescent="0.3">
      <c r="A232" s="392"/>
      <c r="B232" s="392"/>
      <c r="C232" s="392"/>
      <c r="D232" s="392"/>
      <c r="E232" s="339" t="s">
        <v>2526</v>
      </c>
      <c r="F232" s="392" t="s">
        <v>2527</v>
      </c>
      <c r="G232" s="392"/>
      <c r="H232" s="392"/>
      <c r="I232" s="392"/>
      <c r="J232" s="392"/>
    </row>
    <row r="233" spans="1:10" ht="15.6" hidden="1" x14ac:dyDescent="0.3">
      <c r="A233" s="392"/>
      <c r="B233" s="392"/>
      <c r="C233" s="392"/>
      <c r="D233" s="392"/>
      <c r="E233" s="339" t="s">
        <v>2528</v>
      </c>
      <c r="F233" s="392" t="s">
        <v>2529</v>
      </c>
      <c r="G233" s="392"/>
      <c r="H233" s="392"/>
      <c r="I233" s="392"/>
      <c r="J233" s="392"/>
    </row>
    <row r="234" spans="1:10" ht="15.6" hidden="1" x14ac:dyDescent="0.3">
      <c r="A234" s="392"/>
      <c r="B234" s="392"/>
      <c r="C234" s="392"/>
      <c r="D234" s="392"/>
      <c r="E234" s="339" t="s">
        <v>2530</v>
      </c>
      <c r="F234" s="392" t="s">
        <v>2531</v>
      </c>
      <c r="G234" s="392"/>
      <c r="H234" s="392"/>
      <c r="I234" s="392"/>
      <c r="J234" s="392"/>
    </row>
    <row r="235" spans="1:10" ht="15.6" hidden="1" x14ac:dyDescent="0.3">
      <c r="A235" s="392"/>
      <c r="B235" s="392"/>
      <c r="C235" s="392"/>
      <c r="D235" s="392"/>
      <c r="E235" s="339" t="s">
        <v>2532</v>
      </c>
      <c r="F235" s="392" t="s">
        <v>2533</v>
      </c>
      <c r="G235" s="392"/>
      <c r="H235" s="392"/>
      <c r="I235" s="392"/>
      <c r="J235" s="392"/>
    </row>
    <row r="236" spans="1:10" ht="15.6" hidden="1" x14ac:dyDescent="0.3">
      <c r="A236" s="392"/>
      <c r="B236" s="392"/>
      <c r="C236" s="392"/>
      <c r="D236" s="392"/>
      <c r="E236" s="339" t="s">
        <v>2534</v>
      </c>
      <c r="F236" s="392" t="s">
        <v>2535</v>
      </c>
      <c r="G236" s="392"/>
      <c r="H236" s="392"/>
      <c r="I236" s="392"/>
      <c r="J236" s="392"/>
    </row>
    <row r="237" spans="1:10" ht="15.6" hidden="1" x14ac:dyDescent="0.3">
      <c r="A237" s="392"/>
      <c r="B237" s="392"/>
      <c r="C237" s="392"/>
      <c r="D237" s="392"/>
      <c r="E237" s="339" t="s">
        <v>2536</v>
      </c>
      <c r="F237" s="392" t="s">
        <v>2537</v>
      </c>
      <c r="G237" s="392"/>
      <c r="H237" s="392"/>
      <c r="I237" s="392"/>
      <c r="J237" s="392"/>
    </row>
    <row r="238" spans="1:10" ht="15.6" hidden="1" x14ac:dyDescent="0.3">
      <c r="A238" s="392"/>
      <c r="B238" s="392"/>
      <c r="C238" s="392"/>
      <c r="D238" s="392"/>
      <c r="E238" s="339" t="s">
        <v>2538</v>
      </c>
      <c r="F238" s="392" t="s">
        <v>2539</v>
      </c>
      <c r="G238" s="392"/>
      <c r="H238" s="392"/>
      <c r="I238" s="392"/>
      <c r="J238" s="392"/>
    </row>
    <row r="239" spans="1:10" ht="15.6" hidden="1" x14ac:dyDescent="0.3">
      <c r="A239" s="392"/>
      <c r="B239" s="392"/>
      <c r="C239" s="392"/>
      <c r="D239" s="392"/>
      <c r="E239" s="339" t="s">
        <v>2540</v>
      </c>
      <c r="F239" s="392" t="s">
        <v>2541</v>
      </c>
      <c r="G239" s="392"/>
      <c r="H239" s="392"/>
      <c r="I239" s="392"/>
      <c r="J239" s="392"/>
    </row>
    <row r="240" spans="1:10" ht="15.6" hidden="1" x14ac:dyDescent="0.3">
      <c r="A240" s="392"/>
      <c r="B240" s="392"/>
      <c r="C240" s="392"/>
      <c r="D240" s="392"/>
      <c r="E240" s="339" t="s">
        <v>2542</v>
      </c>
      <c r="F240" s="392" t="s">
        <v>2543</v>
      </c>
      <c r="G240" s="392"/>
      <c r="H240" s="392"/>
      <c r="I240" s="392"/>
      <c r="J240" s="392"/>
    </row>
    <row r="241" spans="1:10" ht="15.6" hidden="1" x14ac:dyDescent="0.3">
      <c r="A241" s="392"/>
      <c r="B241" s="392"/>
      <c r="C241" s="392"/>
      <c r="D241" s="392"/>
      <c r="E241" s="339" t="s">
        <v>2544</v>
      </c>
      <c r="F241" s="392" t="s">
        <v>2545</v>
      </c>
      <c r="G241" s="392"/>
      <c r="H241" s="392"/>
      <c r="I241" s="392"/>
      <c r="J241" s="392"/>
    </row>
    <row r="242" spans="1:10" ht="15.6" hidden="1" x14ac:dyDescent="0.3">
      <c r="A242" s="392"/>
      <c r="B242" s="392"/>
      <c r="C242" s="392"/>
      <c r="D242" s="392"/>
      <c r="E242" s="339" t="s">
        <v>2546</v>
      </c>
      <c r="F242" s="392" t="s">
        <v>2547</v>
      </c>
      <c r="G242" s="392"/>
      <c r="H242" s="392"/>
      <c r="I242" s="392"/>
      <c r="J242" s="392"/>
    </row>
    <row r="243" spans="1:10" ht="15.6" hidden="1" x14ac:dyDescent="0.3">
      <c r="A243" s="392"/>
      <c r="B243" s="392"/>
      <c r="C243" s="392"/>
      <c r="D243" s="392"/>
      <c r="E243" s="339" t="s">
        <v>2548</v>
      </c>
      <c r="F243" s="392" t="s">
        <v>2549</v>
      </c>
      <c r="G243" s="392"/>
      <c r="H243" s="392"/>
      <c r="I243" s="392"/>
      <c r="J243" s="392"/>
    </row>
    <row r="244" spans="1:10" ht="15.6" hidden="1" x14ac:dyDescent="0.3">
      <c r="A244" s="392"/>
      <c r="B244" s="392"/>
      <c r="C244" s="392"/>
      <c r="D244" s="392"/>
      <c r="E244" s="339" t="s">
        <v>2550</v>
      </c>
      <c r="F244" s="392" t="s">
        <v>2551</v>
      </c>
      <c r="G244" s="392"/>
      <c r="H244" s="392"/>
      <c r="I244" s="392"/>
      <c r="J244" s="392"/>
    </row>
    <row r="245" spans="1:10" ht="15.6" hidden="1" x14ac:dyDescent="0.3">
      <c r="A245" s="392"/>
      <c r="B245" s="392"/>
      <c r="C245" s="392"/>
      <c r="D245" s="392"/>
      <c r="E245" s="339" t="s">
        <v>2552</v>
      </c>
      <c r="F245" s="392" t="s">
        <v>2553</v>
      </c>
      <c r="G245" s="392"/>
      <c r="H245" s="392"/>
      <c r="I245" s="392"/>
      <c r="J245" s="392"/>
    </row>
    <row r="246" spans="1:10" ht="15.6" hidden="1" x14ac:dyDescent="0.3">
      <c r="A246" s="392"/>
      <c r="B246" s="392"/>
      <c r="C246" s="392"/>
      <c r="D246" s="392"/>
      <c r="E246" s="339" t="s">
        <v>2554</v>
      </c>
      <c r="F246" s="392" t="s">
        <v>2555</v>
      </c>
      <c r="G246" s="392"/>
      <c r="H246" s="392"/>
      <c r="I246" s="392"/>
      <c r="J246" s="392"/>
    </row>
    <row r="247" spans="1:10" ht="15.6" hidden="1" x14ac:dyDescent="0.3">
      <c r="A247" s="392"/>
      <c r="B247" s="392"/>
      <c r="C247" s="392"/>
      <c r="D247" s="392"/>
      <c r="E247" s="339" t="s">
        <v>2556</v>
      </c>
      <c r="F247" s="392" t="s">
        <v>2557</v>
      </c>
      <c r="G247" s="392"/>
      <c r="H247" s="392"/>
      <c r="I247" s="392"/>
      <c r="J247" s="392"/>
    </row>
    <row r="248" spans="1:10" ht="15.6" hidden="1" x14ac:dyDescent="0.3">
      <c r="A248" s="392"/>
      <c r="B248" s="392"/>
      <c r="C248" s="392"/>
      <c r="D248" s="392"/>
      <c r="E248" s="339" t="s">
        <v>2558</v>
      </c>
      <c r="F248" s="392" t="s">
        <v>2559</v>
      </c>
      <c r="G248" s="392"/>
      <c r="H248" s="392"/>
      <c r="I248" s="392"/>
      <c r="J248" s="392"/>
    </row>
    <row r="249" spans="1:10" ht="15.6" hidden="1" x14ac:dyDescent="0.3">
      <c r="A249" s="392"/>
      <c r="B249" s="392"/>
      <c r="C249" s="392"/>
      <c r="D249" s="392"/>
      <c r="E249" s="339" t="s">
        <v>2560</v>
      </c>
      <c r="F249" s="392" t="s">
        <v>2561</v>
      </c>
      <c r="G249" s="392"/>
      <c r="H249" s="392"/>
      <c r="I249" s="392"/>
      <c r="J249" s="392"/>
    </row>
    <row r="250" spans="1:10" ht="15.6" hidden="1" x14ac:dyDescent="0.3">
      <c r="A250" s="392"/>
      <c r="B250" s="392"/>
      <c r="C250" s="392"/>
      <c r="D250" s="392"/>
      <c r="E250" s="339" t="s">
        <v>2562</v>
      </c>
      <c r="F250" s="392" t="s">
        <v>2563</v>
      </c>
      <c r="G250" s="392"/>
      <c r="H250" s="392"/>
      <c r="I250" s="392"/>
      <c r="J250" s="392"/>
    </row>
    <row r="251" spans="1:10" ht="15.6" hidden="1" x14ac:dyDescent="0.3">
      <c r="A251" s="392"/>
      <c r="B251" s="392"/>
      <c r="C251" s="392"/>
      <c r="D251" s="392"/>
      <c r="E251" s="339" t="s">
        <v>2564</v>
      </c>
      <c r="F251" s="392" t="s">
        <v>620</v>
      </c>
      <c r="G251" s="392"/>
      <c r="H251" s="392"/>
      <c r="I251" s="392"/>
      <c r="J251" s="392"/>
    </row>
    <row r="252" spans="1:10" ht="15.6" hidden="1" x14ac:dyDescent="0.3">
      <c r="A252" s="392"/>
      <c r="B252" s="392"/>
      <c r="C252" s="392"/>
      <c r="D252" s="392"/>
      <c r="E252" s="339" t="s">
        <v>2565</v>
      </c>
      <c r="F252" s="392" t="s">
        <v>622</v>
      </c>
      <c r="G252" s="392"/>
      <c r="H252" s="392"/>
      <c r="I252" s="392"/>
      <c r="J252" s="392"/>
    </row>
    <row r="253" spans="1:10" ht="15.6" hidden="1" x14ac:dyDescent="0.3">
      <c r="A253" s="392"/>
      <c r="B253" s="392"/>
      <c r="C253" s="392"/>
      <c r="D253" s="392"/>
      <c r="E253" s="339" t="s">
        <v>2566</v>
      </c>
      <c r="F253" s="392" t="s">
        <v>2567</v>
      </c>
      <c r="G253" s="392"/>
      <c r="H253" s="392"/>
      <c r="I253" s="392"/>
      <c r="J253" s="392"/>
    </row>
    <row r="254" spans="1:10" ht="15.6" hidden="1" x14ac:dyDescent="0.3">
      <c r="A254" s="392"/>
      <c r="B254" s="392"/>
      <c r="C254" s="392"/>
      <c r="D254" s="392"/>
      <c r="E254" s="339" t="s">
        <v>2568</v>
      </c>
      <c r="F254" s="392" t="s">
        <v>2569</v>
      </c>
      <c r="G254" s="392"/>
      <c r="H254" s="392"/>
      <c r="I254" s="392"/>
      <c r="J254" s="392"/>
    </row>
    <row r="255" spans="1:10" ht="15.6" hidden="1" x14ac:dyDescent="0.3">
      <c r="A255" s="392"/>
      <c r="B255" s="392"/>
      <c r="C255" s="392"/>
      <c r="D255" s="392"/>
      <c r="E255" s="339" t="s">
        <v>2570</v>
      </c>
      <c r="F255" s="392" t="s">
        <v>2571</v>
      </c>
      <c r="G255" s="392"/>
      <c r="H255" s="392"/>
      <c r="I255" s="392"/>
      <c r="J255" s="392"/>
    </row>
    <row r="256" spans="1:10" ht="15.6" hidden="1" x14ac:dyDescent="0.3">
      <c r="A256" s="392"/>
      <c r="B256" s="392"/>
      <c r="C256" s="392"/>
      <c r="D256" s="392"/>
      <c r="E256" s="339" t="s">
        <v>2572</v>
      </c>
      <c r="F256" s="392" t="s">
        <v>2573</v>
      </c>
      <c r="G256" s="392"/>
      <c r="H256" s="392"/>
      <c r="I256" s="392"/>
      <c r="J256" s="392"/>
    </row>
    <row r="257" spans="1:10" ht="15.6" hidden="1" x14ac:dyDescent="0.3">
      <c r="A257" s="392"/>
      <c r="B257" s="392"/>
      <c r="C257" s="392"/>
      <c r="D257" s="392"/>
      <c r="E257" s="339" t="s">
        <v>2574</v>
      </c>
      <c r="F257" s="392" t="s">
        <v>2575</v>
      </c>
      <c r="G257" s="392"/>
      <c r="H257" s="392"/>
      <c r="I257" s="392"/>
      <c r="J257" s="392"/>
    </row>
    <row r="258" spans="1:10" ht="15.6" hidden="1" x14ac:dyDescent="0.3">
      <c r="A258" s="392"/>
      <c r="B258" s="392"/>
      <c r="C258" s="392"/>
      <c r="D258" s="392"/>
      <c r="E258" s="339" t="s">
        <v>2576</v>
      </c>
      <c r="F258" s="392" t="s">
        <v>2577</v>
      </c>
      <c r="G258" s="392"/>
      <c r="H258" s="392"/>
      <c r="I258" s="392"/>
      <c r="J258" s="392"/>
    </row>
    <row r="259" spans="1:10" ht="15.6" hidden="1" x14ac:dyDescent="0.3">
      <c r="A259" s="392"/>
      <c r="B259" s="392"/>
      <c r="C259" s="392"/>
      <c r="D259" s="392"/>
      <c r="E259" s="339" t="s">
        <v>2578</v>
      </c>
      <c r="F259" s="392" t="s">
        <v>2579</v>
      </c>
      <c r="G259" s="392"/>
      <c r="H259" s="392"/>
      <c r="I259" s="392"/>
      <c r="J259" s="392"/>
    </row>
    <row r="260" spans="1:10" ht="15.6" hidden="1" x14ac:dyDescent="0.3">
      <c r="A260" s="392"/>
      <c r="B260" s="392"/>
      <c r="C260" s="392"/>
      <c r="D260" s="392"/>
      <c r="E260" s="339" t="s">
        <v>2580</v>
      </c>
      <c r="F260" s="392" t="s">
        <v>2581</v>
      </c>
      <c r="G260" s="392"/>
      <c r="H260" s="392"/>
      <c r="I260" s="392"/>
      <c r="J260" s="392"/>
    </row>
    <row r="261" spans="1:10" ht="15.6" hidden="1" x14ac:dyDescent="0.3">
      <c r="A261" s="392"/>
      <c r="B261" s="392"/>
      <c r="C261" s="392"/>
      <c r="D261" s="392"/>
      <c r="E261" s="339" t="s">
        <v>2582</v>
      </c>
      <c r="F261" s="392" t="s">
        <v>2583</v>
      </c>
      <c r="G261" s="392"/>
      <c r="H261" s="392"/>
      <c r="I261" s="392"/>
      <c r="J261" s="392"/>
    </row>
    <row r="262" spans="1:10" ht="15.6" hidden="1" x14ac:dyDescent="0.3">
      <c r="A262" s="392"/>
      <c r="B262" s="392"/>
      <c r="C262" s="392"/>
      <c r="D262" s="392"/>
      <c r="E262" s="339" t="s">
        <v>631</v>
      </c>
      <c r="F262" s="392" t="s">
        <v>2584</v>
      </c>
      <c r="G262" s="392"/>
      <c r="H262" s="392"/>
      <c r="I262" s="392"/>
      <c r="J262" s="392"/>
    </row>
    <row r="263" spans="1:10" ht="15.6" hidden="1" x14ac:dyDescent="0.3">
      <c r="A263" s="392"/>
      <c r="B263" s="392"/>
      <c r="C263" s="392"/>
      <c r="D263" s="392"/>
      <c r="E263" s="339" t="s">
        <v>2585</v>
      </c>
      <c r="F263" s="392" t="s">
        <v>2586</v>
      </c>
      <c r="G263" s="392"/>
      <c r="H263" s="392"/>
      <c r="I263" s="392"/>
      <c r="J263" s="392"/>
    </row>
    <row r="264" spans="1:10" ht="15.6" hidden="1" x14ac:dyDescent="0.3">
      <c r="A264" s="392"/>
      <c r="B264" s="392"/>
      <c r="C264" s="392"/>
      <c r="D264" s="392"/>
      <c r="E264" s="339" t="s">
        <v>2587</v>
      </c>
      <c r="F264" s="392" t="s">
        <v>2588</v>
      </c>
      <c r="G264" s="392"/>
      <c r="H264" s="392"/>
      <c r="I264" s="392"/>
      <c r="J264" s="392"/>
    </row>
    <row r="265" spans="1:10" ht="15.6" hidden="1" x14ac:dyDescent="0.3">
      <c r="A265" s="392"/>
      <c r="B265" s="392"/>
      <c r="C265" s="392"/>
      <c r="D265" s="392"/>
      <c r="E265" s="339" t="s">
        <v>2589</v>
      </c>
      <c r="F265" s="392" t="s">
        <v>2590</v>
      </c>
      <c r="G265" s="392"/>
      <c r="H265" s="392"/>
      <c r="I265" s="392"/>
      <c r="J265" s="392"/>
    </row>
    <row r="266" spans="1:10" ht="15.6" hidden="1" x14ac:dyDescent="0.3">
      <c r="A266" s="392"/>
      <c r="B266" s="392"/>
      <c r="C266" s="392"/>
      <c r="D266" s="392"/>
      <c r="E266" s="339" t="s">
        <v>2591</v>
      </c>
      <c r="F266" s="392" t="s">
        <v>2592</v>
      </c>
      <c r="G266" s="392"/>
      <c r="H266" s="392"/>
      <c r="I266" s="392"/>
      <c r="J266" s="392"/>
    </row>
    <row r="267" spans="1:10" ht="15.6" hidden="1" x14ac:dyDescent="0.3">
      <c r="A267" s="392"/>
      <c r="B267" s="392"/>
      <c r="C267" s="392"/>
      <c r="D267" s="392"/>
      <c r="E267" s="339" t="s">
        <v>2593</v>
      </c>
      <c r="F267" s="392" t="s">
        <v>2594</v>
      </c>
      <c r="G267" s="392"/>
      <c r="H267" s="392"/>
      <c r="I267" s="392"/>
      <c r="J267" s="392"/>
    </row>
    <row r="268" spans="1:10" ht="15.6" hidden="1" x14ac:dyDescent="0.3">
      <c r="A268" s="392"/>
      <c r="B268" s="392"/>
      <c r="C268" s="392"/>
      <c r="D268" s="392"/>
      <c r="E268" s="339" t="s">
        <v>2595</v>
      </c>
      <c r="F268" s="392" t="s">
        <v>2596</v>
      </c>
      <c r="G268" s="392"/>
      <c r="H268" s="392"/>
      <c r="I268" s="392"/>
      <c r="J268" s="392"/>
    </row>
    <row r="269" spans="1:10" ht="15.6" hidden="1" x14ac:dyDescent="0.3">
      <c r="A269" s="392"/>
      <c r="B269" s="392"/>
      <c r="C269" s="392"/>
      <c r="D269" s="392"/>
      <c r="E269" s="339" t="s">
        <v>2597</v>
      </c>
      <c r="F269" s="392" t="s">
        <v>2598</v>
      </c>
      <c r="G269" s="392"/>
      <c r="H269" s="392"/>
      <c r="I269" s="392"/>
      <c r="J269" s="392"/>
    </row>
    <row r="270" spans="1:10" ht="15.6" hidden="1" x14ac:dyDescent="0.3">
      <c r="A270" s="392"/>
      <c r="B270" s="392"/>
      <c r="C270" s="392"/>
      <c r="D270" s="392"/>
      <c r="E270" s="339" t="s">
        <v>2599</v>
      </c>
      <c r="F270" s="392" t="s">
        <v>2600</v>
      </c>
      <c r="G270" s="392"/>
      <c r="H270" s="392"/>
      <c r="I270" s="392"/>
      <c r="J270" s="392"/>
    </row>
    <row r="271" spans="1:10" ht="15.6" hidden="1" x14ac:dyDescent="0.3">
      <c r="A271" s="392"/>
      <c r="B271" s="392"/>
      <c r="C271" s="392"/>
      <c r="D271" s="392"/>
      <c r="E271" s="339" t="s">
        <v>2601</v>
      </c>
      <c r="F271" s="392" t="s">
        <v>2602</v>
      </c>
      <c r="G271" s="392"/>
      <c r="H271" s="392"/>
      <c r="I271" s="392"/>
      <c r="J271" s="392"/>
    </row>
    <row r="272" spans="1:10" ht="15.6" hidden="1" x14ac:dyDescent="0.3">
      <c r="A272" s="392"/>
      <c r="B272" s="392"/>
      <c r="C272" s="392"/>
      <c r="D272" s="392"/>
      <c r="E272" s="339" t="s">
        <v>2603</v>
      </c>
      <c r="F272" s="392" t="s">
        <v>2604</v>
      </c>
      <c r="G272" s="392"/>
      <c r="H272" s="392"/>
      <c r="I272" s="392"/>
      <c r="J272" s="392"/>
    </row>
    <row r="273" spans="1:10" ht="15.6" hidden="1" x14ac:dyDescent="0.3">
      <c r="A273" s="392"/>
      <c r="B273" s="392"/>
      <c r="C273" s="392"/>
      <c r="D273" s="392"/>
      <c r="E273" s="339" t="s">
        <v>2605</v>
      </c>
      <c r="F273" s="392" t="s">
        <v>2606</v>
      </c>
      <c r="G273" s="392"/>
      <c r="H273" s="392"/>
      <c r="I273" s="392"/>
      <c r="J273" s="392"/>
    </row>
    <row r="274" spans="1:10" ht="15.6" hidden="1" x14ac:dyDescent="0.3">
      <c r="A274" s="392"/>
      <c r="B274" s="392"/>
      <c r="C274" s="392"/>
      <c r="D274" s="392"/>
      <c r="E274" s="339" t="s">
        <v>2607</v>
      </c>
      <c r="F274" s="392" t="s">
        <v>2608</v>
      </c>
      <c r="G274" s="392"/>
      <c r="H274" s="392"/>
      <c r="I274" s="392"/>
      <c r="J274" s="392"/>
    </row>
    <row r="275" spans="1:10" ht="15.6" hidden="1" x14ac:dyDescent="0.3">
      <c r="A275" s="392"/>
      <c r="B275" s="392"/>
      <c r="C275" s="392"/>
      <c r="D275" s="392"/>
      <c r="E275" s="339" t="s">
        <v>2609</v>
      </c>
      <c r="F275" s="392" t="s">
        <v>2610</v>
      </c>
      <c r="G275" s="392"/>
      <c r="H275" s="392"/>
      <c r="I275" s="392"/>
      <c r="J275" s="392"/>
    </row>
    <row r="276" spans="1:10" ht="15.6" hidden="1" x14ac:dyDescent="0.3">
      <c r="A276" s="392"/>
      <c r="B276" s="392"/>
      <c r="C276" s="392"/>
      <c r="D276" s="392"/>
      <c r="E276" s="339" t="s">
        <v>2611</v>
      </c>
      <c r="F276" s="392" t="s">
        <v>2612</v>
      </c>
      <c r="G276" s="392"/>
      <c r="H276" s="392"/>
      <c r="I276" s="392"/>
      <c r="J276" s="392"/>
    </row>
    <row r="277" spans="1:10" ht="15.6" hidden="1" x14ac:dyDescent="0.3">
      <c r="A277" s="392"/>
      <c r="B277" s="392"/>
      <c r="C277" s="392"/>
      <c r="D277" s="392"/>
      <c r="E277" s="339" t="s">
        <v>2613</v>
      </c>
      <c r="F277" s="392" t="s">
        <v>2614</v>
      </c>
      <c r="G277" s="392"/>
      <c r="H277" s="392"/>
      <c r="I277" s="392"/>
      <c r="J277" s="392"/>
    </row>
    <row r="278" spans="1:10" ht="15.6" hidden="1" x14ac:dyDescent="0.3">
      <c r="A278" s="392"/>
      <c r="B278" s="392"/>
      <c r="C278" s="392"/>
      <c r="D278" s="392"/>
      <c r="E278" s="339" t="s">
        <v>2615</v>
      </c>
      <c r="F278" s="392" t="s">
        <v>2616</v>
      </c>
      <c r="G278" s="392"/>
      <c r="H278" s="392"/>
      <c r="I278" s="392"/>
      <c r="J278" s="392"/>
    </row>
    <row r="279" spans="1:10" ht="15.6" hidden="1" x14ac:dyDescent="0.3">
      <c r="A279" s="392"/>
      <c r="B279" s="392"/>
      <c r="C279" s="392"/>
      <c r="D279" s="392"/>
      <c r="E279" s="339" t="s">
        <v>2617</v>
      </c>
      <c r="F279" s="392" t="s">
        <v>2618</v>
      </c>
      <c r="G279" s="392"/>
      <c r="H279" s="392"/>
      <c r="I279" s="392"/>
      <c r="J279" s="392"/>
    </row>
    <row r="280" spans="1:10" ht="15.6" hidden="1" x14ac:dyDescent="0.3">
      <c r="A280" s="392"/>
      <c r="B280" s="392"/>
      <c r="C280" s="392"/>
      <c r="D280" s="392"/>
      <c r="E280" s="339" t="s">
        <v>2619</v>
      </c>
      <c r="F280" s="392" t="s">
        <v>2620</v>
      </c>
      <c r="G280" s="392"/>
      <c r="H280" s="392"/>
      <c r="I280" s="392"/>
      <c r="J280" s="392"/>
    </row>
    <row r="281" spans="1:10" ht="15.6" hidden="1" x14ac:dyDescent="0.3">
      <c r="A281" s="392"/>
      <c r="B281" s="392"/>
      <c r="C281" s="392"/>
      <c r="D281" s="392"/>
      <c r="E281" s="339" t="s">
        <v>2621</v>
      </c>
      <c r="F281" s="392" t="s">
        <v>2622</v>
      </c>
      <c r="G281" s="392"/>
      <c r="H281" s="392"/>
      <c r="I281" s="392"/>
      <c r="J281" s="392"/>
    </row>
    <row r="282" spans="1:10" ht="15.6" hidden="1" x14ac:dyDescent="0.3">
      <c r="A282" s="392"/>
      <c r="B282" s="392"/>
      <c r="C282" s="392"/>
      <c r="D282" s="392"/>
      <c r="E282" s="339" t="s">
        <v>2623</v>
      </c>
      <c r="F282" s="392" t="s">
        <v>2624</v>
      </c>
      <c r="G282" s="392"/>
      <c r="H282" s="392"/>
      <c r="I282" s="392"/>
      <c r="J282" s="392"/>
    </row>
    <row r="283" spans="1:10" ht="15.6" hidden="1" x14ac:dyDescent="0.3">
      <c r="A283" s="392"/>
      <c r="B283" s="392"/>
      <c r="C283" s="392"/>
      <c r="D283" s="392"/>
      <c r="E283" s="339" t="s">
        <v>2625</v>
      </c>
      <c r="F283" s="392" t="s">
        <v>2626</v>
      </c>
      <c r="G283" s="392"/>
      <c r="H283" s="392"/>
      <c r="I283" s="392"/>
      <c r="J283" s="392"/>
    </row>
    <row r="284" spans="1:10" ht="15.6" hidden="1" x14ac:dyDescent="0.3">
      <c r="A284" s="392"/>
      <c r="B284" s="392"/>
      <c r="C284" s="392"/>
      <c r="D284" s="392"/>
      <c r="E284" s="339" t="s">
        <v>2627</v>
      </c>
      <c r="F284" s="392" t="s">
        <v>2628</v>
      </c>
      <c r="G284" s="392"/>
      <c r="H284" s="392"/>
      <c r="I284" s="392"/>
      <c r="J284" s="392"/>
    </row>
    <row r="285" spans="1:10" ht="15.6" hidden="1" x14ac:dyDescent="0.3">
      <c r="A285" s="392"/>
      <c r="B285" s="392"/>
      <c r="C285" s="392"/>
      <c r="D285" s="392"/>
      <c r="E285" s="339" t="s">
        <v>2629</v>
      </c>
      <c r="F285" s="392" t="s">
        <v>2630</v>
      </c>
      <c r="G285" s="392"/>
      <c r="H285" s="392"/>
      <c r="I285" s="392"/>
      <c r="J285" s="392"/>
    </row>
    <row r="286" spans="1:10" ht="15.6" hidden="1" x14ac:dyDescent="0.3">
      <c r="A286" s="392"/>
      <c r="B286" s="392"/>
      <c r="C286" s="392"/>
      <c r="D286" s="392"/>
      <c r="E286" s="339" t="s">
        <v>2631</v>
      </c>
      <c r="F286" s="392" t="s">
        <v>2632</v>
      </c>
      <c r="G286" s="392"/>
      <c r="H286" s="392"/>
      <c r="I286" s="392"/>
      <c r="J286" s="392"/>
    </row>
    <row r="287" spans="1:10" ht="15.6" hidden="1" x14ac:dyDescent="0.3">
      <c r="A287" s="392"/>
      <c r="B287" s="392"/>
      <c r="C287" s="392"/>
      <c r="D287" s="392"/>
      <c r="E287" s="339" t="s">
        <v>2633</v>
      </c>
      <c r="F287" s="392" t="s">
        <v>2634</v>
      </c>
      <c r="G287" s="392"/>
      <c r="H287" s="392"/>
      <c r="I287" s="392"/>
      <c r="J287" s="392"/>
    </row>
    <row r="288" spans="1:10" ht="15.6" hidden="1" x14ac:dyDescent="0.3">
      <c r="A288" s="392"/>
      <c r="B288" s="392"/>
      <c r="C288" s="392"/>
      <c r="D288" s="392"/>
      <c r="E288" s="339" t="s">
        <v>2635</v>
      </c>
      <c r="F288" s="392" t="s">
        <v>668</v>
      </c>
      <c r="G288" s="392"/>
      <c r="H288" s="392"/>
      <c r="I288" s="392"/>
      <c r="J288" s="392"/>
    </row>
    <row r="289" spans="1:10" ht="15.6" hidden="1" x14ac:dyDescent="0.3">
      <c r="A289" s="392"/>
      <c r="B289" s="392"/>
      <c r="C289" s="392"/>
      <c r="D289" s="392"/>
      <c r="E289" s="339" t="s">
        <v>2636</v>
      </c>
      <c r="F289" s="392" t="s">
        <v>2637</v>
      </c>
      <c r="G289" s="392"/>
      <c r="H289" s="392"/>
      <c r="I289" s="392"/>
      <c r="J289" s="392"/>
    </row>
    <row r="290" spans="1:10" ht="15.6" hidden="1" x14ac:dyDescent="0.3">
      <c r="A290" s="392"/>
      <c r="B290" s="392"/>
      <c r="C290" s="392"/>
      <c r="D290" s="392"/>
      <c r="E290" s="339" t="s">
        <v>2638</v>
      </c>
      <c r="F290" s="392" t="s">
        <v>672</v>
      </c>
      <c r="G290" s="392"/>
      <c r="H290" s="392"/>
      <c r="I290" s="392"/>
      <c r="J290" s="392"/>
    </row>
    <row r="291" spans="1:10" ht="15.6" hidden="1" x14ac:dyDescent="0.3">
      <c r="A291" s="392"/>
      <c r="B291" s="392"/>
      <c r="C291" s="392"/>
      <c r="D291" s="392"/>
      <c r="E291" s="339" t="s">
        <v>2639</v>
      </c>
      <c r="F291" s="392" t="s">
        <v>2640</v>
      </c>
      <c r="G291" s="392"/>
      <c r="H291" s="392"/>
      <c r="I291" s="392"/>
      <c r="J291" s="392"/>
    </row>
    <row r="292" spans="1:10" ht="15.6" hidden="1" x14ac:dyDescent="0.3">
      <c r="A292" s="392"/>
      <c r="B292" s="392"/>
      <c r="C292" s="392"/>
      <c r="D292" s="392"/>
      <c r="E292" s="339" t="s">
        <v>2641</v>
      </c>
      <c r="F292" s="392" t="s">
        <v>2642</v>
      </c>
      <c r="G292" s="392"/>
      <c r="H292" s="392"/>
      <c r="I292" s="392"/>
      <c r="J292" s="392"/>
    </row>
    <row r="293" spans="1:10" ht="15.6" hidden="1" x14ac:dyDescent="0.3">
      <c r="A293" s="392"/>
      <c r="B293" s="392"/>
      <c r="C293" s="392"/>
      <c r="D293" s="392"/>
      <c r="E293" s="339" t="s">
        <v>2643</v>
      </c>
      <c r="F293" s="392" t="s">
        <v>2644</v>
      </c>
      <c r="G293" s="392"/>
      <c r="H293" s="392"/>
      <c r="I293" s="392"/>
      <c r="J293" s="392"/>
    </row>
    <row r="294" spans="1:10" ht="15.6" hidden="1" x14ac:dyDescent="0.3">
      <c r="A294" s="392"/>
      <c r="B294" s="392"/>
      <c r="C294" s="392"/>
      <c r="D294" s="392"/>
      <c r="E294" s="339" t="s">
        <v>2645</v>
      </c>
      <c r="F294" s="392" t="s">
        <v>2646</v>
      </c>
      <c r="G294" s="392"/>
      <c r="H294" s="392"/>
      <c r="I294" s="392"/>
      <c r="J294" s="392"/>
    </row>
    <row r="295" spans="1:10" ht="15.6" hidden="1" x14ac:dyDescent="0.3">
      <c r="A295" s="392"/>
      <c r="B295" s="392"/>
      <c r="C295" s="392"/>
      <c r="D295" s="392"/>
      <c r="E295" s="339" t="s">
        <v>2647</v>
      </c>
      <c r="F295" s="392" t="s">
        <v>2648</v>
      </c>
      <c r="G295" s="392"/>
      <c r="H295" s="392"/>
      <c r="I295" s="392"/>
      <c r="J295" s="392"/>
    </row>
    <row r="296" spans="1:10" ht="15.6" hidden="1" x14ac:dyDescent="0.3">
      <c r="A296" s="392"/>
      <c r="B296" s="392"/>
      <c r="C296" s="392"/>
      <c r="D296" s="392"/>
      <c r="E296" s="339" t="s">
        <v>2649</v>
      </c>
      <c r="F296" s="392" t="s">
        <v>2650</v>
      </c>
      <c r="G296" s="392"/>
      <c r="H296" s="392"/>
      <c r="I296" s="392"/>
      <c r="J296" s="392"/>
    </row>
    <row r="297" spans="1:10" ht="15.6" hidden="1" x14ac:dyDescent="0.3">
      <c r="A297" s="392"/>
      <c r="B297" s="392"/>
      <c r="C297" s="392"/>
      <c r="D297" s="392"/>
      <c r="E297" s="339" t="s">
        <v>2651</v>
      </c>
      <c r="F297" s="392" t="s">
        <v>2652</v>
      </c>
      <c r="G297" s="392"/>
      <c r="H297" s="392"/>
      <c r="I297" s="392"/>
      <c r="J297" s="392"/>
    </row>
    <row r="298" spans="1:10" ht="15.6" hidden="1" x14ac:dyDescent="0.3">
      <c r="A298" s="392"/>
      <c r="B298" s="392"/>
      <c r="C298" s="392"/>
      <c r="D298" s="392"/>
      <c r="E298" s="339" t="s">
        <v>2653</v>
      </c>
      <c r="F298" s="392" t="s">
        <v>2654</v>
      </c>
      <c r="G298" s="392"/>
      <c r="H298" s="392"/>
      <c r="I298" s="392"/>
      <c r="J298" s="392"/>
    </row>
    <row r="299" spans="1:10" ht="15.6" hidden="1" x14ac:dyDescent="0.3">
      <c r="A299" s="392"/>
      <c r="B299" s="392"/>
      <c r="C299" s="392"/>
      <c r="D299" s="392"/>
      <c r="E299" s="339" t="s">
        <v>685</v>
      </c>
      <c r="F299" s="392" t="s">
        <v>686</v>
      </c>
      <c r="G299" s="392"/>
      <c r="H299" s="392"/>
      <c r="I299" s="392"/>
      <c r="J299" s="392"/>
    </row>
    <row r="300" spans="1:10" ht="15.6" hidden="1" x14ac:dyDescent="0.3">
      <c r="A300" s="392"/>
      <c r="B300" s="392"/>
      <c r="C300" s="392"/>
      <c r="D300" s="392"/>
      <c r="E300" s="339" t="s">
        <v>2655</v>
      </c>
      <c r="F300" s="392" t="s">
        <v>2656</v>
      </c>
      <c r="G300" s="392"/>
      <c r="H300" s="392"/>
      <c r="I300" s="392"/>
      <c r="J300" s="392"/>
    </row>
    <row r="301" spans="1:10" ht="15.6" hidden="1" x14ac:dyDescent="0.3">
      <c r="A301" s="392"/>
      <c r="B301" s="392"/>
      <c r="C301" s="392"/>
      <c r="D301" s="392"/>
      <c r="E301" s="339" t="s">
        <v>2657</v>
      </c>
      <c r="F301" s="392" t="s">
        <v>2658</v>
      </c>
      <c r="G301" s="392"/>
      <c r="H301" s="392"/>
      <c r="I301" s="392"/>
      <c r="J301" s="392"/>
    </row>
    <row r="302" spans="1:10" ht="15.6" hidden="1" x14ac:dyDescent="0.3">
      <c r="A302" s="392"/>
      <c r="B302" s="392"/>
      <c r="C302" s="392"/>
      <c r="D302" s="392"/>
      <c r="E302" s="339" t="s">
        <v>2659</v>
      </c>
      <c r="F302" s="392" t="s">
        <v>2660</v>
      </c>
      <c r="G302" s="392"/>
      <c r="H302" s="392"/>
      <c r="I302" s="392"/>
      <c r="J302" s="392"/>
    </row>
    <row r="303" spans="1:10" ht="15.6" hidden="1" x14ac:dyDescent="0.3">
      <c r="A303" s="392"/>
      <c r="B303" s="392"/>
      <c r="C303" s="392"/>
      <c r="D303" s="392"/>
      <c r="E303" s="339" t="s">
        <v>2661</v>
      </c>
      <c r="F303" s="392" t="s">
        <v>2662</v>
      </c>
      <c r="G303" s="392"/>
      <c r="H303" s="392"/>
      <c r="I303" s="392"/>
      <c r="J303" s="392"/>
    </row>
    <row r="304" spans="1:10" ht="15.6" hidden="1" x14ac:dyDescent="0.3">
      <c r="A304" s="392"/>
      <c r="B304" s="392"/>
      <c r="C304" s="392"/>
      <c r="D304" s="392"/>
      <c r="E304" s="339" t="s">
        <v>2663</v>
      </c>
      <c r="F304" s="392" t="s">
        <v>694</v>
      </c>
      <c r="G304" s="392"/>
      <c r="H304" s="392"/>
      <c r="I304" s="392"/>
      <c r="J304" s="392"/>
    </row>
    <row r="305" spans="1:10" ht="15.6" hidden="1" x14ac:dyDescent="0.3">
      <c r="A305" s="392"/>
      <c r="B305" s="392"/>
      <c r="C305" s="392"/>
      <c r="D305" s="392"/>
      <c r="E305" s="339" t="s">
        <v>2664</v>
      </c>
      <c r="F305" s="392" t="s">
        <v>2665</v>
      </c>
      <c r="G305" s="392"/>
      <c r="H305" s="392"/>
      <c r="I305" s="392"/>
      <c r="J305" s="392"/>
    </row>
    <row r="306" spans="1:10" ht="15.6" hidden="1" x14ac:dyDescent="0.3">
      <c r="A306" s="392"/>
      <c r="B306" s="392"/>
      <c r="C306" s="392"/>
      <c r="D306" s="392"/>
      <c r="E306" s="339" t="s">
        <v>2666</v>
      </c>
      <c r="F306" s="392" t="s">
        <v>698</v>
      </c>
      <c r="G306" s="392"/>
      <c r="H306" s="392"/>
      <c r="I306" s="392"/>
      <c r="J306" s="392"/>
    </row>
    <row r="307" spans="1:10" ht="15.6" hidden="1" x14ac:dyDescent="0.3">
      <c r="A307" s="392"/>
      <c r="B307" s="392"/>
      <c r="C307" s="392"/>
      <c r="D307" s="392"/>
      <c r="E307" s="339" t="s">
        <v>2667</v>
      </c>
      <c r="F307" s="392" t="s">
        <v>2668</v>
      </c>
      <c r="G307" s="392"/>
      <c r="H307" s="392"/>
      <c r="I307" s="392"/>
      <c r="J307" s="392"/>
    </row>
    <row r="308" spans="1:10" ht="15.6" hidden="1" x14ac:dyDescent="0.3">
      <c r="A308" s="392"/>
      <c r="B308" s="392"/>
      <c r="C308" s="392"/>
      <c r="D308" s="392"/>
      <c r="E308" s="339" t="s">
        <v>2669</v>
      </c>
      <c r="F308" s="392" t="s">
        <v>2670</v>
      </c>
      <c r="G308" s="392"/>
      <c r="H308" s="392"/>
      <c r="I308" s="392"/>
      <c r="J308" s="392"/>
    </row>
    <row r="309" spans="1:10" ht="15.6" hidden="1" x14ac:dyDescent="0.3">
      <c r="A309" s="392"/>
      <c r="B309" s="392"/>
      <c r="C309" s="392"/>
      <c r="D309" s="392"/>
      <c r="E309" s="339" t="s">
        <v>2671</v>
      </c>
      <c r="F309" s="392" t="s">
        <v>2672</v>
      </c>
      <c r="G309" s="392"/>
      <c r="H309" s="392"/>
      <c r="I309" s="392"/>
      <c r="J309" s="392"/>
    </row>
    <row r="310" spans="1:10" ht="15.6" hidden="1" x14ac:dyDescent="0.3">
      <c r="A310" s="392"/>
      <c r="B310" s="392"/>
      <c r="C310" s="392"/>
      <c r="D310" s="392"/>
      <c r="E310" s="339" t="s">
        <v>2673</v>
      </c>
      <c r="F310" s="392" t="s">
        <v>2674</v>
      </c>
      <c r="G310" s="392"/>
      <c r="H310" s="392"/>
      <c r="I310" s="392"/>
      <c r="J310" s="392"/>
    </row>
    <row r="311" spans="1:10" ht="15.6" hidden="1" x14ac:dyDescent="0.3">
      <c r="A311" s="392"/>
      <c r="B311" s="392"/>
      <c r="C311" s="392"/>
      <c r="D311" s="392"/>
      <c r="E311" s="339" t="s">
        <v>2675</v>
      </c>
      <c r="F311" s="392" t="s">
        <v>2676</v>
      </c>
      <c r="G311" s="392"/>
      <c r="H311" s="392"/>
      <c r="I311" s="392"/>
      <c r="J311" s="392"/>
    </row>
    <row r="312" spans="1:10" ht="15.6" hidden="1" x14ac:dyDescent="0.3">
      <c r="A312" s="392"/>
      <c r="B312" s="392"/>
      <c r="C312" s="392"/>
      <c r="D312" s="392"/>
      <c r="E312" s="339" t="s">
        <v>709</v>
      </c>
      <c r="F312" s="392" t="s">
        <v>2677</v>
      </c>
      <c r="G312" s="392"/>
      <c r="H312" s="392"/>
      <c r="I312" s="392"/>
      <c r="J312" s="392"/>
    </row>
    <row r="313" spans="1:10" ht="15.6" hidden="1" x14ac:dyDescent="0.3">
      <c r="A313" s="392"/>
      <c r="B313" s="392"/>
      <c r="C313" s="392"/>
      <c r="D313" s="392"/>
      <c r="E313" s="339" t="s">
        <v>280</v>
      </c>
      <c r="F313" s="392" t="s">
        <v>2678</v>
      </c>
      <c r="G313" s="392"/>
      <c r="H313" s="392"/>
      <c r="I313" s="392"/>
      <c r="J313" s="392"/>
    </row>
    <row r="314" spans="1:10" ht="15.6" hidden="1" x14ac:dyDescent="0.3">
      <c r="A314" s="392"/>
      <c r="B314" s="392"/>
      <c r="C314" s="392"/>
      <c r="D314" s="392"/>
      <c r="E314" s="339" t="s">
        <v>711</v>
      </c>
      <c r="F314" s="392" t="s">
        <v>2679</v>
      </c>
      <c r="G314" s="392"/>
      <c r="H314" s="392"/>
      <c r="I314" s="392"/>
      <c r="J314" s="392"/>
    </row>
    <row r="315" spans="1:10" ht="15.6" hidden="1" x14ac:dyDescent="0.3">
      <c r="A315" s="392"/>
      <c r="B315" s="392"/>
      <c r="C315" s="392"/>
      <c r="D315" s="392"/>
      <c r="E315" s="339" t="s">
        <v>2680</v>
      </c>
      <c r="F315" s="392" t="s">
        <v>2681</v>
      </c>
      <c r="G315" s="392"/>
      <c r="H315" s="392"/>
      <c r="I315" s="392"/>
      <c r="J315" s="392"/>
    </row>
    <row r="316" spans="1:10" ht="15.6" hidden="1" x14ac:dyDescent="0.3">
      <c r="A316" s="392"/>
      <c r="B316" s="392"/>
      <c r="C316" s="392"/>
      <c r="D316" s="392"/>
      <c r="E316" s="339" t="s">
        <v>2682</v>
      </c>
      <c r="F316" s="392" t="s">
        <v>714</v>
      </c>
      <c r="G316" s="392"/>
      <c r="H316" s="392"/>
      <c r="I316" s="392"/>
      <c r="J316" s="392"/>
    </row>
    <row r="317" spans="1:10" ht="15.6" hidden="1" x14ac:dyDescent="0.3">
      <c r="A317" s="392"/>
      <c r="B317" s="392"/>
      <c r="C317" s="392"/>
      <c r="D317" s="392"/>
      <c r="E317" s="339" t="s">
        <v>2683</v>
      </c>
      <c r="F317" s="392" t="s">
        <v>2684</v>
      </c>
      <c r="G317" s="392"/>
      <c r="H317" s="392"/>
      <c r="I317" s="392"/>
      <c r="J317" s="392"/>
    </row>
    <row r="318" spans="1:10" ht="15.6" hidden="1" x14ac:dyDescent="0.3">
      <c r="A318" s="392"/>
      <c r="B318" s="392"/>
      <c r="C318" s="392"/>
      <c r="D318" s="392"/>
      <c r="E318" s="339" t="s">
        <v>2685</v>
      </c>
      <c r="F318" s="392" t="s">
        <v>718</v>
      </c>
      <c r="G318" s="392"/>
      <c r="H318" s="392"/>
      <c r="I318" s="392"/>
      <c r="J318" s="392"/>
    </row>
    <row r="319" spans="1:10" ht="15.6" hidden="1" x14ac:dyDescent="0.3">
      <c r="A319" s="392"/>
      <c r="B319" s="392"/>
      <c r="C319" s="392"/>
      <c r="D319" s="392"/>
      <c r="E319" s="339" t="s">
        <v>2686</v>
      </c>
      <c r="F319" s="392" t="s">
        <v>720</v>
      </c>
      <c r="G319" s="392"/>
      <c r="H319" s="392"/>
      <c r="I319" s="392"/>
      <c r="J319" s="392"/>
    </row>
    <row r="320" spans="1:10" ht="15.6" hidden="1" x14ac:dyDescent="0.3">
      <c r="A320" s="392"/>
      <c r="B320" s="392"/>
      <c r="C320" s="392"/>
      <c r="D320" s="392"/>
      <c r="E320" s="339" t="s">
        <v>2687</v>
      </c>
      <c r="F320" s="392" t="s">
        <v>722</v>
      </c>
      <c r="G320" s="392"/>
      <c r="H320" s="392"/>
      <c r="I320" s="392"/>
      <c r="J320" s="392"/>
    </row>
    <row r="321" spans="1:10" ht="15.6" hidden="1" x14ac:dyDescent="0.3">
      <c r="A321" s="392"/>
      <c r="B321" s="392"/>
      <c r="C321" s="392"/>
      <c r="D321" s="392"/>
      <c r="E321" s="339" t="s">
        <v>2688</v>
      </c>
      <c r="F321" s="392" t="s">
        <v>2689</v>
      </c>
      <c r="G321" s="392"/>
      <c r="H321" s="392"/>
      <c r="I321" s="392"/>
      <c r="J321" s="392"/>
    </row>
    <row r="322" spans="1:10" ht="15.6" hidden="1" x14ac:dyDescent="0.3">
      <c r="A322" s="392"/>
      <c r="B322" s="392"/>
      <c r="C322" s="392"/>
      <c r="D322" s="392"/>
      <c r="E322" s="339" t="s">
        <v>2690</v>
      </c>
      <c r="F322" s="392" t="s">
        <v>2691</v>
      </c>
      <c r="G322" s="392"/>
      <c r="H322" s="392"/>
      <c r="I322" s="392"/>
      <c r="J322" s="392"/>
    </row>
    <row r="323" spans="1:10" ht="15.6" hidden="1" x14ac:dyDescent="0.3">
      <c r="A323" s="392"/>
      <c r="B323" s="392"/>
      <c r="C323" s="392"/>
      <c r="D323" s="392"/>
      <c r="E323" s="339" t="s">
        <v>2692</v>
      </c>
      <c r="F323" s="392" t="s">
        <v>2693</v>
      </c>
      <c r="G323" s="392"/>
      <c r="H323" s="392"/>
      <c r="I323" s="392"/>
      <c r="J323" s="392"/>
    </row>
    <row r="324" spans="1:10" ht="15.6" hidden="1" x14ac:dyDescent="0.3">
      <c r="A324" s="392"/>
      <c r="B324" s="392"/>
      <c r="C324" s="392"/>
      <c r="D324" s="392"/>
      <c r="E324" s="339" t="s">
        <v>2694</v>
      </c>
      <c r="F324" s="392" t="s">
        <v>2695</v>
      </c>
      <c r="G324" s="392"/>
      <c r="H324" s="392"/>
      <c r="I324" s="392"/>
      <c r="J324" s="392"/>
    </row>
    <row r="325" spans="1:10" ht="15.6" hidden="1" x14ac:dyDescent="0.3">
      <c r="A325" s="392"/>
      <c r="B325" s="392"/>
      <c r="C325" s="392"/>
      <c r="D325" s="392"/>
      <c r="E325" s="339" t="s">
        <v>2696</v>
      </c>
      <c r="F325" s="392" t="s">
        <v>2697</v>
      </c>
      <c r="G325" s="392"/>
      <c r="H325" s="392"/>
      <c r="I325" s="392"/>
      <c r="J325" s="392"/>
    </row>
    <row r="326" spans="1:10" ht="15.6" hidden="1" x14ac:dyDescent="0.3">
      <c r="A326" s="392"/>
      <c r="B326" s="392"/>
      <c r="C326" s="392"/>
      <c r="D326" s="392"/>
      <c r="E326" s="339" t="s">
        <v>2698</v>
      </c>
      <c r="F326" s="392" t="s">
        <v>2699</v>
      </c>
      <c r="G326" s="392"/>
      <c r="H326" s="392"/>
      <c r="I326" s="392"/>
      <c r="J326" s="392"/>
    </row>
    <row r="327" spans="1:10" ht="15.6" hidden="1" x14ac:dyDescent="0.3">
      <c r="A327" s="392"/>
      <c r="B327" s="392"/>
      <c r="C327" s="392"/>
      <c r="D327" s="392"/>
      <c r="E327" s="339" t="s">
        <v>733</v>
      </c>
      <c r="F327" s="392" t="s">
        <v>2700</v>
      </c>
      <c r="G327" s="392"/>
      <c r="H327" s="392"/>
      <c r="I327" s="392"/>
      <c r="J327" s="392"/>
    </row>
    <row r="328" spans="1:10" ht="15.6" hidden="1" x14ac:dyDescent="0.3">
      <c r="A328" s="392"/>
      <c r="B328" s="392"/>
      <c r="C328" s="392"/>
      <c r="D328" s="392"/>
      <c r="E328" s="339" t="s">
        <v>2701</v>
      </c>
      <c r="F328" s="392" t="s">
        <v>2702</v>
      </c>
      <c r="G328" s="392"/>
      <c r="H328" s="392"/>
      <c r="I328" s="392"/>
      <c r="J328" s="392"/>
    </row>
    <row r="329" spans="1:10" ht="15.6" hidden="1" x14ac:dyDescent="0.3">
      <c r="A329" s="392"/>
      <c r="B329" s="392"/>
      <c r="C329" s="392"/>
      <c r="D329" s="392"/>
      <c r="E329" s="339" t="s">
        <v>2703</v>
      </c>
      <c r="F329" s="392" t="s">
        <v>2704</v>
      </c>
      <c r="G329" s="392"/>
      <c r="H329" s="392"/>
      <c r="I329" s="392"/>
      <c r="J329" s="392"/>
    </row>
    <row r="330" spans="1:10" ht="15.6" hidden="1" x14ac:dyDescent="0.3">
      <c r="A330" s="392"/>
      <c r="B330" s="392"/>
      <c r="C330" s="392"/>
      <c r="D330" s="392"/>
      <c r="E330" s="339" t="s">
        <v>2705</v>
      </c>
      <c r="F330" s="392" t="s">
        <v>2706</v>
      </c>
      <c r="G330" s="392"/>
      <c r="H330" s="392"/>
      <c r="I330" s="392"/>
      <c r="J330" s="392"/>
    </row>
    <row r="331" spans="1:10" ht="15.6" hidden="1" x14ac:dyDescent="0.3">
      <c r="A331" s="392"/>
      <c r="B331" s="392"/>
      <c r="C331" s="392"/>
      <c r="D331" s="392"/>
      <c r="E331" s="339" t="s">
        <v>2707</v>
      </c>
      <c r="F331" s="392" t="s">
        <v>2708</v>
      </c>
      <c r="G331" s="392"/>
      <c r="H331" s="392"/>
      <c r="I331" s="392"/>
      <c r="J331" s="392"/>
    </row>
    <row r="332" spans="1:10" ht="15.6" hidden="1" x14ac:dyDescent="0.3">
      <c r="A332" s="392"/>
      <c r="B332" s="392"/>
      <c r="C332" s="392"/>
      <c r="D332" s="392"/>
      <c r="E332" s="339" t="s">
        <v>2709</v>
      </c>
      <c r="F332" s="392" t="s">
        <v>2710</v>
      </c>
      <c r="G332" s="392"/>
      <c r="H332" s="392"/>
      <c r="I332" s="392"/>
      <c r="J332" s="392"/>
    </row>
    <row r="333" spans="1:10" ht="15.6" hidden="1" x14ac:dyDescent="0.3">
      <c r="A333" s="392"/>
      <c r="B333" s="392"/>
      <c r="C333" s="392"/>
      <c r="D333" s="392"/>
      <c r="E333" s="339" t="s">
        <v>2711</v>
      </c>
      <c r="F333" s="392" t="s">
        <v>2712</v>
      </c>
      <c r="G333" s="392"/>
      <c r="H333" s="392"/>
      <c r="I333" s="392"/>
      <c r="J333" s="392"/>
    </row>
    <row r="334" spans="1:10" ht="15.6" hidden="1" x14ac:dyDescent="0.3">
      <c r="A334" s="392"/>
      <c r="B334" s="392"/>
      <c r="C334" s="392"/>
      <c r="D334" s="392"/>
      <c r="E334" s="339" t="s">
        <v>747</v>
      </c>
      <c r="F334" s="392" t="s">
        <v>748</v>
      </c>
      <c r="G334" s="392"/>
      <c r="H334" s="392"/>
      <c r="I334" s="392"/>
      <c r="J334" s="392"/>
    </row>
    <row r="335" spans="1:10" ht="15.6" hidden="1" x14ac:dyDescent="0.3">
      <c r="A335" s="392"/>
      <c r="B335" s="392"/>
      <c r="C335" s="392"/>
      <c r="D335" s="392"/>
      <c r="E335" s="339" t="s">
        <v>749</v>
      </c>
      <c r="F335" s="392" t="s">
        <v>750</v>
      </c>
      <c r="G335" s="392"/>
      <c r="H335" s="392"/>
      <c r="I335" s="392"/>
      <c r="J335" s="392"/>
    </row>
    <row r="336" spans="1:10" ht="15.6" hidden="1" x14ac:dyDescent="0.3">
      <c r="A336" s="392"/>
      <c r="B336" s="392"/>
      <c r="C336" s="392"/>
      <c r="D336" s="392"/>
      <c r="E336" s="339" t="s">
        <v>751</v>
      </c>
      <c r="F336" s="392" t="s">
        <v>752</v>
      </c>
      <c r="G336" s="392"/>
      <c r="H336" s="392"/>
      <c r="I336" s="392"/>
      <c r="J336" s="392"/>
    </row>
    <row r="337" spans="1:10" ht="15.6" hidden="1" x14ac:dyDescent="0.3">
      <c r="A337" s="392"/>
      <c r="B337" s="392"/>
      <c r="C337" s="392"/>
      <c r="D337" s="392"/>
      <c r="E337" s="339" t="s">
        <v>2713</v>
      </c>
      <c r="F337" s="392" t="s">
        <v>2714</v>
      </c>
      <c r="G337" s="392"/>
      <c r="H337" s="392"/>
      <c r="I337" s="392"/>
      <c r="J337" s="392"/>
    </row>
    <row r="338" spans="1:10" ht="15.6" hidden="1" x14ac:dyDescent="0.3">
      <c r="A338" s="392"/>
      <c r="B338" s="392"/>
      <c r="C338" s="392"/>
      <c r="D338" s="392"/>
      <c r="E338" s="339" t="s">
        <v>2715</v>
      </c>
      <c r="F338" s="392" t="s">
        <v>754</v>
      </c>
      <c r="G338" s="392"/>
      <c r="H338" s="392"/>
      <c r="I338" s="392"/>
      <c r="J338" s="392"/>
    </row>
    <row r="339" spans="1:10" ht="15.6" hidden="1" x14ac:dyDescent="0.3">
      <c r="A339" s="392"/>
      <c r="B339" s="392"/>
      <c r="C339" s="392"/>
      <c r="D339" s="392"/>
      <c r="E339" s="339" t="s">
        <v>2716</v>
      </c>
      <c r="F339" s="392" t="s">
        <v>756</v>
      </c>
      <c r="G339" s="392"/>
      <c r="H339" s="392"/>
      <c r="I339" s="392"/>
      <c r="J339" s="392"/>
    </row>
    <row r="340" spans="1:10" ht="15.6" hidden="1" x14ac:dyDescent="0.3">
      <c r="A340" s="392"/>
      <c r="B340" s="392"/>
      <c r="C340" s="392"/>
      <c r="D340" s="392"/>
      <c r="E340" s="339" t="s">
        <v>2717</v>
      </c>
      <c r="F340" s="392" t="s">
        <v>2718</v>
      </c>
      <c r="G340" s="392"/>
      <c r="H340" s="392"/>
      <c r="I340" s="392"/>
      <c r="J340" s="392"/>
    </row>
    <row r="341" spans="1:10" ht="15.6" hidden="1" x14ac:dyDescent="0.3">
      <c r="A341" s="392"/>
      <c r="B341" s="392"/>
      <c r="C341" s="392"/>
      <c r="D341" s="392"/>
      <c r="E341" s="339" t="s">
        <v>2719</v>
      </c>
      <c r="F341" s="392" t="s">
        <v>760</v>
      </c>
      <c r="G341" s="392"/>
      <c r="H341" s="392"/>
      <c r="I341" s="392"/>
      <c r="J341" s="392"/>
    </row>
    <row r="342" spans="1:10" ht="15.6" hidden="1" x14ac:dyDescent="0.3">
      <c r="A342" s="392"/>
      <c r="B342" s="392"/>
      <c r="C342" s="392"/>
      <c r="D342" s="392"/>
      <c r="E342" s="339" t="s">
        <v>761</v>
      </c>
      <c r="F342" s="392" t="s">
        <v>762</v>
      </c>
      <c r="G342" s="392"/>
      <c r="H342" s="392"/>
      <c r="I342" s="392"/>
      <c r="J342" s="392"/>
    </row>
    <row r="343" spans="1:10" ht="15.6" hidden="1" x14ac:dyDescent="0.3">
      <c r="A343" s="392"/>
      <c r="B343" s="392"/>
      <c r="C343" s="392"/>
      <c r="D343" s="392"/>
      <c r="E343" s="339" t="s">
        <v>2720</v>
      </c>
      <c r="F343" s="392" t="s">
        <v>2721</v>
      </c>
      <c r="G343" s="392"/>
      <c r="H343" s="392"/>
      <c r="I343" s="392"/>
      <c r="J343" s="392"/>
    </row>
    <row r="344" spans="1:10" ht="15.6" hidden="1" x14ac:dyDescent="0.3">
      <c r="A344" s="392"/>
      <c r="B344" s="392"/>
      <c r="C344" s="392"/>
      <c r="D344" s="392"/>
      <c r="E344" s="339" t="s">
        <v>2722</v>
      </c>
      <c r="F344" s="392" t="s">
        <v>2723</v>
      </c>
      <c r="G344" s="392"/>
      <c r="H344" s="392"/>
      <c r="I344" s="392"/>
      <c r="J344" s="392"/>
    </row>
    <row r="345" spans="1:10" ht="15.6" hidden="1" x14ac:dyDescent="0.3">
      <c r="A345" s="392"/>
      <c r="B345" s="392"/>
      <c r="C345" s="392"/>
      <c r="D345" s="392"/>
      <c r="E345" s="339" t="s">
        <v>2724</v>
      </c>
      <c r="F345" s="392" t="s">
        <v>2725</v>
      </c>
      <c r="G345" s="392"/>
      <c r="H345" s="392"/>
      <c r="I345" s="392"/>
      <c r="J345" s="392"/>
    </row>
    <row r="346" spans="1:10" ht="15.6" hidden="1" x14ac:dyDescent="0.3">
      <c r="A346" s="392"/>
      <c r="B346" s="392"/>
      <c r="C346" s="392"/>
      <c r="D346" s="392"/>
      <c r="E346" s="339" t="s">
        <v>2726</v>
      </c>
      <c r="F346" s="392" t="s">
        <v>2727</v>
      </c>
      <c r="G346" s="392"/>
      <c r="H346" s="392"/>
      <c r="I346" s="392"/>
      <c r="J346" s="392"/>
    </row>
    <row r="347" spans="1:10" ht="15.6" hidden="1" x14ac:dyDescent="0.3">
      <c r="A347" s="392"/>
      <c r="B347" s="392"/>
      <c r="C347" s="392"/>
      <c r="D347" s="392"/>
      <c r="E347" s="339" t="s">
        <v>2728</v>
      </c>
      <c r="F347" s="392" t="s">
        <v>2729</v>
      </c>
      <c r="G347" s="392"/>
      <c r="H347" s="392"/>
      <c r="I347" s="392"/>
      <c r="J347" s="392"/>
    </row>
    <row r="348" spans="1:10" ht="15.6" hidden="1" x14ac:dyDescent="0.3">
      <c r="A348" s="392"/>
      <c r="B348" s="392"/>
      <c r="C348" s="392"/>
      <c r="D348" s="392"/>
      <c r="E348" s="339" t="s">
        <v>771</v>
      </c>
      <c r="F348" s="392" t="s">
        <v>772</v>
      </c>
      <c r="G348" s="392"/>
      <c r="H348" s="392"/>
      <c r="I348" s="392"/>
      <c r="J348" s="392"/>
    </row>
    <row r="349" spans="1:10" ht="15.6" hidden="1" x14ac:dyDescent="0.3">
      <c r="A349" s="392"/>
      <c r="B349" s="392"/>
      <c r="C349" s="392"/>
      <c r="D349" s="392"/>
      <c r="E349" s="339" t="s">
        <v>2730</v>
      </c>
      <c r="F349" s="392" t="s">
        <v>2731</v>
      </c>
      <c r="G349" s="392"/>
      <c r="H349" s="392"/>
      <c r="I349" s="392"/>
      <c r="J349" s="392"/>
    </row>
    <row r="350" spans="1:10" ht="15.6" hidden="1" x14ac:dyDescent="0.3">
      <c r="A350" s="392"/>
      <c r="B350" s="392"/>
      <c r="C350" s="392"/>
      <c r="D350" s="392"/>
      <c r="E350" s="339" t="s">
        <v>2732</v>
      </c>
      <c r="F350" s="392" t="s">
        <v>2733</v>
      </c>
      <c r="G350" s="392"/>
      <c r="H350" s="392"/>
      <c r="I350" s="392"/>
      <c r="J350" s="392"/>
    </row>
    <row r="351" spans="1:10" ht="15.6" hidden="1" x14ac:dyDescent="0.3">
      <c r="A351" s="392"/>
      <c r="B351" s="392"/>
      <c r="C351" s="392"/>
      <c r="D351" s="392"/>
      <c r="E351" s="339" t="s">
        <v>2734</v>
      </c>
      <c r="F351" s="392" t="s">
        <v>778</v>
      </c>
      <c r="G351" s="392"/>
      <c r="H351" s="392"/>
      <c r="I351" s="392"/>
      <c r="J351" s="392"/>
    </row>
    <row r="352" spans="1:10" ht="15.6" hidden="1" x14ac:dyDescent="0.3">
      <c r="A352" s="392"/>
      <c r="B352" s="392"/>
      <c r="C352" s="392"/>
      <c r="D352" s="392"/>
      <c r="E352" s="339" t="s">
        <v>2735</v>
      </c>
      <c r="F352" s="392" t="s">
        <v>780</v>
      </c>
      <c r="G352" s="392"/>
      <c r="H352" s="392"/>
      <c r="I352" s="392"/>
      <c r="J352" s="392"/>
    </row>
    <row r="353" spans="1:10" ht="15.6" hidden="1" x14ac:dyDescent="0.3">
      <c r="A353" s="392"/>
      <c r="B353" s="392"/>
      <c r="C353" s="392"/>
      <c r="D353" s="392"/>
      <c r="E353" s="339" t="s">
        <v>2736</v>
      </c>
      <c r="F353" s="392" t="s">
        <v>782</v>
      </c>
      <c r="G353" s="392"/>
      <c r="H353" s="392"/>
      <c r="I353" s="392"/>
      <c r="J353" s="392"/>
    </row>
    <row r="354" spans="1:10" ht="15.6" hidden="1" x14ac:dyDescent="0.3">
      <c r="A354" s="392"/>
      <c r="B354" s="392"/>
      <c r="C354" s="392"/>
      <c r="D354" s="392"/>
      <c r="E354" s="339" t="s">
        <v>2737</v>
      </c>
      <c r="F354" s="392" t="s">
        <v>2738</v>
      </c>
      <c r="G354" s="392"/>
      <c r="H354" s="392"/>
      <c r="I354" s="392"/>
      <c r="J354" s="392"/>
    </row>
    <row r="355" spans="1:10" ht="15.6" hidden="1" x14ac:dyDescent="0.3">
      <c r="A355" s="392"/>
      <c r="B355" s="392"/>
      <c r="C355" s="392"/>
      <c r="D355" s="392"/>
      <c r="E355" s="339" t="s">
        <v>2739</v>
      </c>
      <c r="F355" s="392" t="s">
        <v>2740</v>
      </c>
      <c r="G355" s="392"/>
      <c r="H355" s="392"/>
      <c r="I355" s="392"/>
      <c r="J355" s="392"/>
    </row>
    <row r="356" spans="1:10" ht="15.6" hidden="1" x14ac:dyDescent="0.3">
      <c r="A356" s="392"/>
      <c r="B356" s="392"/>
      <c r="C356" s="392"/>
      <c r="D356" s="392"/>
      <c r="E356" s="339" t="s">
        <v>2741</v>
      </c>
      <c r="F356" s="392" t="s">
        <v>2742</v>
      </c>
      <c r="G356" s="392"/>
      <c r="H356" s="392"/>
      <c r="I356" s="392"/>
      <c r="J356" s="392"/>
    </row>
    <row r="357" spans="1:10" ht="15.6" hidden="1" x14ac:dyDescent="0.3">
      <c r="A357" s="392"/>
      <c r="B357" s="392"/>
      <c r="C357" s="392"/>
      <c r="D357" s="392"/>
      <c r="E357" s="339" t="s">
        <v>2743</v>
      </c>
      <c r="F357" s="392" t="s">
        <v>2744</v>
      </c>
      <c r="G357" s="392"/>
      <c r="H357" s="392"/>
      <c r="I357" s="392"/>
      <c r="J357" s="392"/>
    </row>
    <row r="358" spans="1:10" ht="15.6" hidden="1" x14ac:dyDescent="0.3">
      <c r="A358" s="392"/>
      <c r="B358" s="392"/>
      <c r="C358" s="392"/>
      <c r="D358" s="392"/>
      <c r="E358" s="339" t="s">
        <v>2745</v>
      </c>
      <c r="F358" s="392" t="s">
        <v>2746</v>
      </c>
      <c r="G358" s="392"/>
      <c r="H358" s="392"/>
      <c r="I358" s="392"/>
      <c r="J358" s="392"/>
    </row>
    <row r="359" spans="1:10" ht="15.6" hidden="1" x14ac:dyDescent="0.3">
      <c r="A359" s="392"/>
      <c r="B359" s="392"/>
      <c r="C359" s="392"/>
      <c r="D359" s="392"/>
      <c r="E359" s="339" t="s">
        <v>2747</v>
      </c>
      <c r="F359" s="392" t="s">
        <v>2748</v>
      </c>
      <c r="G359" s="392"/>
      <c r="H359" s="392"/>
      <c r="I359" s="392"/>
      <c r="J359" s="392"/>
    </row>
    <row r="360" spans="1:10" ht="15.6" hidden="1" x14ac:dyDescent="0.3">
      <c r="A360" s="392"/>
      <c r="B360" s="392"/>
      <c r="C360" s="392"/>
      <c r="D360" s="392"/>
      <c r="E360" s="339" t="s">
        <v>2749</v>
      </c>
      <c r="F360" s="392" t="s">
        <v>2750</v>
      </c>
      <c r="G360" s="392"/>
      <c r="H360" s="392"/>
      <c r="I360" s="392"/>
      <c r="J360" s="392"/>
    </row>
    <row r="361" spans="1:10" ht="15.6" hidden="1" x14ac:dyDescent="0.3">
      <c r="A361" s="392"/>
      <c r="B361" s="392"/>
      <c r="C361" s="392"/>
      <c r="D361" s="392"/>
      <c r="E361" s="339" t="s">
        <v>2751</v>
      </c>
      <c r="F361" s="392" t="s">
        <v>2752</v>
      </c>
      <c r="G361" s="392"/>
      <c r="H361" s="392"/>
      <c r="I361" s="392"/>
      <c r="J361" s="392"/>
    </row>
    <row r="362" spans="1:10" ht="15.6" hidden="1" x14ac:dyDescent="0.3">
      <c r="A362" s="392"/>
      <c r="B362" s="392"/>
      <c r="C362" s="392"/>
      <c r="D362" s="392"/>
      <c r="E362" s="339" t="s">
        <v>2753</v>
      </c>
      <c r="F362" s="392" t="s">
        <v>798</v>
      </c>
      <c r="G362" s="392"/>
      <c r="H362" s="392"/>
      <c r="I362" s="392"/>
      <c r="J362" s="392"/>
    </row>
    <row r="363" spans="1:10" ht="15.6" hidden="1" x14ac:dyDescent="0.3">
      <c r="A363" s="392"/>
      <c r="B363" s="392"/>
      <c r="C363" s="392"/>
      <c r="D363" s="392"/>
      <c r="E363" s="339" t="s">
        <v>799</v>
      </c>
      <c r="F363" s="392" t="s">
        <v>800</v>
      </c>
      <c r="G363" s="392"/>
      <c r="H363" s="392"/>
      <c r="I363" s="392"/>
      <c r="J363" s="392"/>
    </row>
    <row r="364" spans="1:10" ht="15.6" hidden="1" x14ac:dyDescent="0.3">
      <c r="A364" s="392"/>
      <c r="B364" s="392"/>
      <c r="C364" s="392"/>
      <c r="D364" s="392"/>
      <c r="E364" s="339" t="s">
        <v>801</v>
      </c>
      <c r="F364" s="392" t="s">
        <v>2754</v>
      </c>
      <c r="G364" s="392"/>
      <c r="H364" s="392"/>
      <c r="I364" s="392"/>
      <c r="J364" s="392"/>
    </row>
    <row r="365" spans="1:10" ht="15.6" hidden="1" x14ac:dyDescent="0.3">
      <c r="A365" s="392"/>
      <c r="B365" s="392"/>
      <c r="C365" s="392"/>
      <c r="D365" s="392"/>
      <c r="E365" s="339" t="s">
        <v>803</v>
      </c>
      <c r="F365" s="392" t="s">
        <v>804</v>
      </c>
      <c r="G365" s="392"/>
      <c r="H365" s="392"/>
      <c r="I365" s="392"/>
      <c r="J365" s="392"/>
    </row>
    <row r="366" spans="1:10" ht="15.6" hidden="1" x14ac:dyDescent="0.3">
      <c r="A366" s="392"/>
      <c r="B366" s="392"/>
      <c r="C366" s="392"/>
      <c r="D366" s="392"/>
      <c r="E366" s="339" t="s">
        <v>805</v>
      </c>
      <c r="F366" s="392" t="s">
        <v>806</v>
      </c>
      <c r="G366" s="392"/>
      <c r="H366" s="392"/>
      <c r="I366" s="392"/>
      <c r="J366" s="392"/>
    </row>
    <row r="367" spans="1:10" ht="15.6" hidden="1" x14ac:dyDescent="0.3">
      <c r="A367" s="392"/>
      <c r="B367" s="392"/>
      <c r="C367" s="392"/>
      <c r="D367" s="392"/>
      <c r="E367" s="339" t="s">
        <v>807</v>
      </c>
      <c r="F367" s="392" t="s">
        <v>2755</v>
      </c>
      <c r="G367" s="392"/>
      <c r="H367" s="392"/>
      <c r="I367" s="392"/>
      <c r="J367" s="392"/>
    </row>
    <row r="368" spans="1:10" ht="15.6" hidden="1" x14ac:dyDescent="0.3">
      <c r="A368" s="392"/>
      <c r="B368" s="392"/>
      <c r="C368" s="392"/>
      <c r="D368" s="392"/>
      <c r="E368" s="339" t="s">
        <v>2756</v>
      </c>
      <c r="F368" s="392" t="s">
        <v>810</v>
      </c>
      <c r="G368" s="392"/>
      <c r="H368" s="392"/>
      <c r="I368" s="392"/>
      <c r="J368" s="392"/>
    </row>
    <row r="369" spans="1:10" ht="15.6" hidden="1" x14ac:dyDescent="0.3">
      <c r="A369" s="392"/>
      <c r="B369" s="392"/>
      <c r="C369" s="392"/>
      <c r="D369" s="392"/>
      <c r="E369" s="339" t="s">
        <v>2757</v>
      </c>
      <c r="F369" s="392" t="s">
        <v>2758</v>
      </c>
      <c r="G369" s="392"/>
      <c r="H369" s="392"/>
      <c r="I369" s="392"/>
      <c r="J369" s="392"/>
    </row>
    <row r="370" spans="1:10" ht="15.6" hidden="1" x14ac:dyDescent="0.3">
      <c r="A370" s="392"/>
      <c r="B370" s="392"/>
      <c r="C370" s="392"/>
      <c r="D370" s="392"/>
      <c r="E370" s="339" t="s">
        <v>2759</v>
      </c>
      <c r="F370" s="392" t="s">
        <v>2760</v>
      </c>
      <c r="G370" s="392"/>
      <c r="H370" s="392"/>
      <c r="I370" s="392"/>
      <c r="J370" s="392"/>
    </row>
    <row r="371" spans="1:10" ht="15.6" hidden="1" x14ac:dyDescent="0.3">
      <c r="A371" s="392"/>
      <c r="B371" s="392"/>
      <c r="C371" s="392"/>
      <c r="D371" s="392"/>
      <c r="E371" s="339" t="s">
        <v>2761</v>
      </c>
      <c r="F371" s="392" t="s">
        <v>2762</v>
      </c>
      <c r="G371" s="392"/>
      <c r="H371" s="392"/>
      <c r="I371" s="392"/>
      <c r="J371" s="392"/>
    </row>
    <row r="372" spans="1:10" ht="15.6" hidden="1" x14ac:dyDescent="0.3">
      <c r="A372" s="392"/>
      <c r="B372" s="392"/>
      <c r="C372" s="392"/>
      <c r="D372" s="392"/>
      <c r="E372" s="339" t="s">
        <v>2763</v>
      </c>
      <c r="F372" s="392" t="s">
        <v>2764</v>
      </c>
      <c r="G372" s="392"/>
      <c r="H372" s="392"/>
      <c r="I372" s="392"/>
      <c r="J372" s="392"/>
    </row>
    <row r="373" spans="1:10" ht="15.6" hidden="1" x14ac:dyDescent="0.3">
      <c r="A373" s="392"/>
      <c r="B373" s="392"/>
      <c r="C373" s="392"/>
      <c r="D373" s="392"/>
      <c r="E373" s="339" t="s">
        <v>2765</v>
      </c>
      <c r="F373" s="392" t="s">
        <v>2766</v>
      </c>
      <c r="G373" s="392"/>
      <c r="H373" s="392"/>
      <c r="I373" s="392"/>
      <c r="J373" s="392"/>
    </row>
    <row r="374" spans="1:10" ht="15.6" hidden="1" x14ac:dyDescent="0.3">
      <c r="A374" s="392"/>
      <c r="B374" s="392"/>
      <c r="C374" s="392"/>
      <c r="D374" s="392"/>
      <c r="E374" s="339" t="s">
        <v>2767</v>
      </c>
      <c r="F374" s="392" t="s">
        <v>2768</v>
      </c>
      <c r="G374" s="392"/>
      <c r="H374" s="392"/>
      <c r="I374" s="392"/>
      <c r="J374" s="392"/>
    </row>
    <row r="375" spans="1:10" ht="15.6" hidden="1" x14ac:dyDescent="0.3">
      <c r="A375" s="392"/>
      <c r="B375" s="392"/>
      <c r="C375" s="392"/>
      <c r="D375" s="392"/>
      <c r="E375" s="339" t="s">
        <v>2769</v>
      </c>
      <c r="F375" s="392" t="s">
        <v>2770</v>
      </c>
      <c r="G375" s="392"/>
      <c r="H375" s="392"/>
      <c r="I375" s="392"/>
      <c r="J375" s="392"/>
    </row>
    <row r="376" spans="1:10" ht="15.6" hidden="1" x14ac:dyDescent="0.3">
      <c r="A376" s="392"/>
      <c r="B376" s="392"/>
      <c r="C376" s="392"/>
      <c r="D376" s="392"/>
      <c r="E376" s="339" t="s">
        <v>2771</v>
      </c>
      <c r="F376" s="392" t="s">
        <v>2772</v>
      </c>
      <c r="G376" s="392"/>
      <c r="H376" s="392"/>
      <c r="I376" s="392"/>
      <c r="J376" s="392"/>
    </row>
    <row r="377" spans="1:10" ht="15.6" hidden="1" x14ac:dyDescent="0.3">
      <c r="A377" s="392"/>
      <c r="B377" s="392"/>
      <c r="C377" s="392"/>
      <c r="D377" s="392"/>
      <c r="E377" s="339" t="s">
        <v>2773</v>
      </c>
      <c r="F377" s="392" t="s">
        <v>2774</v>
      </c>
      <c r="G377" s="392"/>
      <c r="H377" s="392"/>
      <c r="I377" s="392"/>
      <c r="J377" s="392"/>
    </row>
    <row r="378" spans="1:10" ht="15.6" hidden="1" x14ac:dyDescent="0.3">
      <c r="A378" s="392"/>
      <c r="B378" s="392"/>
      <c r="C378" s="392"/>
      <c r="D378" s="392"/>
      <c r="E378" s="339" t="s">
        <v>2775</v>
      </c>
      <c r="F378" s="392" t="s">
        <v>2776</v>
      </c>
      <c r="G378" s="392"/>
      <c r="H378" s="392"/>
      <c r="I378" s="392"/>
      <c r="J378" s="392"/>
    </row>
    <row r="379" spans="1:10" ht="15.6" hidden="1" x14ac:dyDescent="0.3">
      <c r="A379" s="392"/>
      <c r="B379" s="392"/>
      <c r="C379" s="392"/>
      <c r="D379" s="392"/>
      <c r="E379" s="339" t="s">
        <v>2777</v>
      </c>
      <c r="F379" s="392" t="s">
        <v>2778</v>
      </c>
      <c r="G379" s="392"/>
      <c r="H379" s="392"/>
      <c r="I379" s="392"/>
      <c r="J379" s="392"/>
    </row>
    <row r="380" spans="1:10" ht="15.6" hidden="1" x14ac:dyDescent="0.3">
      <c r="A380" s="392"/>
      <c r="B380" s="392"/>
      <c r="C380" s="392"/>
      <c r="D380" s="392"/>
      <c r="E380" s="339" t="s">
        <v>2779</v>
      </c>
      <c r="F380" s="392" t="s">
        <v>828</v>
      </c>
      <c r="G380" s="392"/>
      <c r="H380" s="392"/>
      <c r="I380" s="392"/>
      <c r="J380" s="392"/>
    </row>
    <row r="381" spans="1:10" ht="15.6" hidden="1" x14ac:dyDescent="0.3">
      <c r="A381" s="392"/>
      <c r="B381" s="392"/>
      <c r="C381" s="392"/>
      <c r="D381" s="392"/>
      <c r="E381" s="339" t="s">
        <v>2780</v>
      </c>
      <c r="F381" s="392" t="s">
        <v>830</v>
      </c>
      <c r="G381" s="392"/>
      <c r="H381" s="392"/>
      <c r="I381" s="392"/>
      <c r="J381" s="392"/>
    </row>
    <row r="382" spans="1:10" ht="15.6" hidden="1" x14ac:dyDescent="0.3">
      <c r="A382" s="392"/>
      <c r="B382" s="392"/>
      <c r="C382" s="392"/>
      <c r="D382" s="392"/>
      <c r="E382" s="339" t="s">
        <v>2781</v>
      </c>
      <c r="F382" s="392" t="s">
        <v>832</v>
      </c>
      <c r="G382" s="392"/>
      <c r="H382" s="392"/>
      <c r="I382" s="392"/>
      <c r="J382" s="392"/>
    </row>
    <row r="383" spans="1:10" ht="15.6" hidden="1" x14ac:dyDescent="0.3">
      <c r="A383" s="392"/>
      <c r="B383" s="392"/>
      <c r="C383" s="392"/>
      <c r="D383" s="392"/>
      <c r="E383" s="339" t="s">
        <v>2782</v>
      </c>
      <c r="F383" s="392" t="s">
        <v>834</v>
      </c>
      <c r="G383" s="392"/>
      <c r="H383" s="392"/>
      <c r="I383" s="392"/>
      <c r="J383" s="392"/>
    </row>
    <row r="384" spans="1:10" ht="15.6" hidden="1" x14ac:dyDescent="0.3">
      <c r="A384" s="392"/>
      <c r="B384" s="392"/>
      <c r="C384" s="392"/>
      <c r="D384" s="392"/>
      <c r="E384" s="339" t="s">
        <v>2783</v>
      </c>
      <c r="F384" s="392" t="s">
        <v>2784</v>
      </c>
      <c r="G384" s="392"/>
      <c r="H384" s="392"/>
      <c r="I384" s="392"/>
      <c r="J384" s="392"/>
    </row>
    <row r="385" spans="1:10" ht="15.6" hidden="1" x14ac:dyDescent="0.3">
      <c r="A385" s="392"/>
      <c r="B385" s="392"/>
      <c r="C385" s="392"/>
      <c r="D385" s="392"/>
      <c r="E385" s="339" t="s">
        <v>2785</v>
      </c>
      <c r="F385" s="392" t="s">
        <v>2786</v>
      </c>
      <c r="G385" s="392"/>
      <c r="H385" s="392"/>
      <c r="I385" s="392"/>
      <c r="J385" s="392"/>
    </row>
    <row r="386" spans="1:10" ht="15.6" hidden="1" x14ac:dyDescent="0.3">
      <c r="A386" s="392"/>
      <c r="B386" s="392"/>
      <c r="C386" s="392"/>
      <c r="D386" s="392"/>
      <c r="E386" s="339" t="s">
        <v>2787</v>
      </c>
      <c r="F386" s="392" t="s">
        <v>2788</v>
      </c>
      <c r="G386" s="392"/>
      <c r="H386" s="392"/>
      <c r="I386" s="392"/>
      <c r="J386" s="392"/>
    </row>
    <row r="387" spans="1:10" ht="15.6" hidden="1" x14ac:dyDescent="0.3">
      <c r="A387" s="392"/>
      <c r="B387" s="392"/>
      <c r="C387" s="392"/>
      <c r="D387" s="392"/>
      <c r="E387" s="339" t="s">
        <v>2789</v>
      </c>
      <c r="F387" s="392" t="s">
        <v>2790</v>
      </c>
      <c r="G387" s="392"/>
      <c r="H387" s="392"/>
      <c r="I387" s="392"/>
      <c r="J387" s="392"/>
    </row>
    <row r="388" spans="1:10" ht="15.6" hidden="1" x14ac:dyDescent="0.3">
      <c r="A388" s="392"/>
      <c r="B388" s="392"/>
      <c r="C388" s="392"/>
      <c r="D388" s="392"/>
      <c r="E388" s="339" t="s">
        <v>2791</v>
      </c>
      <c r="F388" s="392" t="s">
        <v>2792</v>
      </c>
      <c r="G388" s="392"/>
      <c r="H388" s="392"/>
      <c r="I388" s="392"/>
      <c r="J388" s="392"/>
    </row>
    <row r="389" spans="1:10" ht="15.6" hidden="1" x14ac:dyDescent="0.3">
      <c r="A389" s="392"/>
      <c r="B389" s="392"/>
      <c r="C389" s="392"/>
      <c r="D389" s="392"/>
      <c r="E389" s="339" t="s">
        <v>2793</v>
      </c>
      <c r="F389" s="392" t="s">
        <v>2794</v>
      </c>
      <c r="G389" s="392"/>
      <c r="H389" s="392"/>
      <c r="I389" s="392"/>
      <c r="J389" s="392"/>
    </row>
    <row r="390" spans="1:10" ht="15.6" hidden="1" x14ac:dyDescent="0.3">
      <c r="A390" s="392"/>
      <c r="B390" s="392"/>
      <c r="C390" s="392"/>
      <c r="D390" s="392"/>
      <c r="E390" s="339" t="s">
        <v>2795</v>
      </c>
      <c r="F390" s="392" t="s">
        <v>2796</v>
      </c>
      <c r="G390" s="392"/>
      <c r="H390" s="392"/>
      <c r="I390" s="392"/>
      <c r="J390" s="392"/>
    </row>
    <row r="391" spans="1:10" ht="15.6" hidden="1" x14ac:dyDescent="0.3">
      <c r="A391" s="392"/>
      <c r="B391" s="392"/>
      <c r="C391" s="392"/>
      <c r="D391" s="392"/>
      <c r="E391" s="339" t="s">
        <v>2797</v>
      </c>
      <c r="F391" s="392" t="s">
        <v>846</v>
      </c>
      <c r="G391" s="392"/>
      <c r="H391" s="392"/>
      <c r="I391" s="392"/>
      <c r="J391" s="392"/>
    </row>
    <row r="392" spans="1:10" ht="15.6" hidden="1" x14ac:dyDescent="0.3">
      <c r="A392" s="392"/>
      <c r="B392" s="392"/>
      <c r="C392" s="392"/>
      <c r="D392" s="392"/>
      <c r="E392" s="339" t="s">
        <v>2798</v>
      </c>
      <c r="F392" s="392" t="s">
        <v>848</v>
      </c>
      <c r="G392" s="392"/>
      <c r="H392" s="392"/>
      <c r="I392" s="392"/>
      <c r="J392" s="392"/>
    </row>
    <row r="393" spans="1:10" ht="15.6" hidden="1" x14ac:dyDescent="0.3">
      <c r="A393" s="392"/>
      <c r="B393" s="392"/>
      <c r="C393" s="392"/>
      <c r="D393" s="392"/>
      <c r="E393" s="339" t="s">
        <v>2799</v>
      </c>
      <c r="F393" s="392" t="s">
        <v>850</v>
      </c>
      <c r="G393" s="392"/>
      <c r="H393" s="392"/>
      <c r="I393" s="392"/>
      <c r="J393" s="392"/>
    </row>
    <row r="394" spans="1:10" ht="15.6" hidden="1" x14ac:dyDescent="0.3">
      <c r="A394" s="392"/>
      <c r="B394" s="392"/>
      <c r="C394" s="392"/>
      <c r="D394" s="392"/>
      <c r="E394" s="339" t="s">
        <v>851</v>
      </c>
      <c r="F394" s="392" t="s">
        <v>852</v>
      </c>
      <c r="G394" s="392"/>
      <c r="H394" s="392"/>
      <c r="I394" s="392"/>
      <c r="J394" s="392"/>
    </row>
    <row r="395" spans="1:10" ht="15.6" hidden="1" x14ac:dyDescent="0.3">
      <c r="A395" s="392"/>
      <c r="B395" s="392"/>
      <c r="C395" s="392"/>
      <c r="D395" s="392"/>
      <c r="E395" s="339" t="s">
        <v>2800</v>
      </c>
      <c r="F395" s="392" t="s">
        <v>854</v>
      </c>
      <c r="G395" s="392"/>
      <c r="H395" s="392"/>
      <c r="I395" s="392"/>
      <c r="J395" s="392"/>
    </row>
    <row r="396" spans="1:10" ht="15.6" hidden="1" x14ac:dyDescent="0.3">
      <c r="A396" s="392"/>
      <c r="B396" s="392"/>
      <c r="C396" s="392"/>
      <c r="D396" s="392"/>
      <c r="E396" s="339" t="s">
        <v>2801</v>
      </c>
      <c r="F396" s="392" t="s">
        <v>2802</v>
      </c>
      <c r="G396" s="392"/>
      <c r="H396" s="392"/>
      <c r="I396" s="392"/>
      <c r="J396" s="392"/>
    </row>
    <row r="397" spans="1:10" ht="15.6" hidden="1" x14ac:dyDescent="0.3">
      <c r="A397" s="392"/>
      <c r="B397" s="392"/>
      <c r="C397" s="392"/>
      <c r="D397" s="392"/>
      <c r="E397" s="339" t="s">
        <v>855</v>
      </c>
      <c r="F397" s="392" t="s">
        <v>2803</v>
      </c>
      <c r="G397" s="392"/>
      <c r="H397" s="392"/>
      <c r="I397" s="392"/>
      <c r="J397" s="392"/>
    </row>
    <row r="398" spans="1:10" ht="15.6" hidden="1" x14ac:dyDescent="0.3">
      <c r="A398" s="392"/>
      <c r="B398" s="392"/>
      <c r="C398" s="392"/>
      <c r="D398" s="392"/>
      <c r="E398" s="339" t="s">
        <v>2804</v>
      </c>
      <c r="F398" s="392" t="s">
        <v>858</v>
      </c>
      <c r="G398" s="392"/>
      <c r="H398" s="392"/>
      <c r="I398" s="392"/>
      <c r="J398" s="392"/>
    </row>
    <row r="399" spans="1:10" ht="15.6" hidden="1" x14ac:dyDescent="0.3">
      <c r="A399" s="392"/>
      <c r="B399" s="392"/>
      <c r="C399" s="392"/>
      <c r="D399" s="392"/>
      <c r="E399" s="339" t="s">
        <v>2805</v>
      </c>
      <c r="F399" s="392" t="s">
        <v>2806</v>
      </c>
      <c r="G399" s="392"/>
      <c r="H399" s="392"/>
      <c r="I399" s="392"/>
      <c r="J399" s="392"/>
    </row>
    <row r="400" spans="1:10" ht="15.6" hidden="1" x14ac:dyDescent="0.3">
      <c r="A400" s="392"/>
      <c r="B400" s="392"/>
      <c r="C400" s="392"/>
      <c r="D400" s="392"/>
      <c r="E400" s="339" t="s">
        <v>2807</v>
      </c>
      <c r="F400" s="392" t="s">
        <v>2808</v>
      </c>
      <c r="G400" s="392"/>
      <c r="H400" s="392"/>
      <c r="I400" s="392"/>
      <c r="J400" s="392"/>
    </row>
    <row r="401" spans="1:10" ht="15.6" hidden="1" x14ac:dyDescent="0.3">
      <c r="A401" s="392"/>
      <c r="B401" s="392"/>
      <c r="C401" s="392"/>
      <c r="D401" s="392"/>
      <c r="E401" s="339" t="s">
        <v>2809</v>
      </c>
      <c r="F401" s="392" t="s">
        <v>2810</v>
      </c>
      <c r="G401" s="392"/>
      <c r="H401" s="392"/>
      <c r="I401" s="392"/>
      <c r="J401" s="392"/>
    </row>
    <row r="402" spans="1:10" ht="15.6" hidden="1" x14ac:dyDescent="0.3">
      <c r="A402" s="392"/>
      <c r="B402" s="392"/>
      <c r="C402" s="392"/>
      <c r="D402" s="392"/>
      <c r="E402" s="339" t="s">
        <v>863</v>
      </c>
      <c r="F402" s="392" t="s">
        <v>864</v>
      </c>
      <c r="G402" s="392"/>
      <c r="H402" s="392"/>
      <c r="I402" s="392"/>
      <c r="J402" s="392"/>
    </row>
    <row r="403" spans="1:10" ht="15.6" hidden="1" x14ac:dyDescent="0.3">
      <c r="A403" s="392"/>
      <c r="B403" s="392"/>
      <c r="C403" s="392"/>
      <c r="D403" s="392"/>
      <c r="E403" s="339" t="s">
        <v>865</v>
      </c>
      <c r="F403" s="392" t="s">
        <v>866</v>
      </c>
      <c r="G403" s="392"/>
      <c r="H403" s="392"/>
      <c r="I403" s="392"/>
      <c r="J403" s="392"/>
    </row>
    <row r="404" spans="1:10" ht="15.6" hidden="1" x14ac:dyDescent="0.3">
      <c r="A404" s="392"/>
      <c r="B404" s="392"/>
      <c r="C404" s="392"/>
      <c r="D404" s="392"/>
      <c r="E404" s="339" t="s">
        <v>2811</v>
      </c>
      <c r="F404" s="392" t="s">
        <v>2812</v>
      </c>
      <c r="G404" s="392"/>
      <c r="H404" s="392"/>
      <c r="I404" s="392"/>
      <c r="J404" s="392"/>
    </row>
    <row r="405" spans="1:10" ht="15.6" hidden="1" x14ac:dyDescent="0.3">
      <c r="A405" s="392"/>
      <c r="B405" s="392"/>
      <c r="C405" s="392"/>
      <c r="D405" s="392"/>
      <c r="E405" s="339" t="s">
        <v>2813</v>
      </c>
      <c r="F405" s="392" t="s">
        <v>868</v>
      </c>
      <c r="G405" s="392"/>
      <c r="H405" s="392"/>
      <c r="I405" s="392"/>
      <c r="J405" s="392"/>
    </row>
    <row r="406" spans="1:10" ht="15.6" hidden="1" x14ac:dyDescent="0.3">
      <c r="A406" s="392"/>
      <c r="B406" s="392"/>
      <c r="C406" s="392"/>
      <c r="D406" s="392"/>
      <c r="E406" s="339" t="s">
        <v>2814</v>
      </c>
      <c r="F406" s="392" t="s">
        <v>870</v>
      </c>
      <c r="G406" s="392"/>
      <c r="H406" s="392"/>
      <c r="I406" s="392"/>
      <c r="J406" s="392"/>
    </row>
    <row r="407" spans="1:10" ht="15.6" hidden="1" x14ac:dyDescent="0.3">
      <c r="A407" s="392"/>
      <c r="B407" s="392"/>
      <c r="C407" s="392"/>
      <c r="D407" s="392"/>
      <c r="E407" s="339" t="s">
        <v>871</v>
      </c>
      <c r="F407" s="392" t="s">
        <v>2815</v>
      </c>
      <c r="G407" s="392"/>
      <c r="H407" s="392"/>
      <c r="I407" s="392"/>
      <c r="J407" s="392"/>
    </row>
    <row r="408" spans="1:10" ht="15.6" hidden="1" x14ac:dyDescent="0.3">
      <c r="A408" s="392"/>
      <c r="B408" s="392"/>
      <c r="C408" s="392"/>
      <c r="D408" s="392"/>
      <c r="E408" s="339" t="s">
        <v>873</v>
      </c>
      <c r="F408" s="392" t="s">
        <v>2816</v>
      </c>
      <c r="G408" s="392"/>
      <c r="H408" s="392"/>
      <c r="I408" s="392"/>
      <c r="J408" s="392"/>
    </row>
    <row r="409" spans="1:10" ht="15.6" hidden="1" x14ac:dyDescent="0.3">
      <c r="A409" s="392"/>
      <c r="B409" s="392"/>
      <c r="C409" s="392"/>
      <c r="D409" s="392"/>
      <c r="E409" s="339" t="s">
        <v>875</v>
      </c>
      <c r="F409" s="392" t="s">
        <v>876</v>
      </c>
      <c r="G409" s="392"/>
      <c r="H409" s="392"/>
      <c r="I409" s="392"/>
      <c r="J409" s="392"/>
    </row>
    <row r="410" spans="1:10" ht="15.6" hidden="1" x14ac:dyDescent="0.3">
      <c r="A410" s="392"/>
      <c r="B410" s="392"/>
      <c r="C410" s="392"/>
      <c r="D410" s="392"/>
      <c r="E410" s="339" t="s">
        <v>2817</v>
      </c>
      <c r="F410" s="392" t="s">
        <v>878</v>
      </c>
      <c r="G410" s="392"/>
      <c r="H410" s="392"/>
      <c r="I410" s="392"/>
      <c r="J410" s="392"/>
    </row>
    <row r="411" spans="1:10" ht="15.6" hidden="1" x14ac:dyDescent="0.3">
      <c r="A411" s="392"/>
      <c r="B411" s="392"/>
      <c r="C411" s="392"/>
      <c r="D411" s="392"/>
      <c r="E411" s="339" t="s">
        <v>879</v>
      </c>
      <c r="F411" s="392" t="s">
        <v>880</v>
      </c>
      <c r="G411" s="392"/>
      <c r="H411" s="392"/>
      <c r="I411" s="392"/>
      <c r="J411" s="392"/>
    </row>
    <row r="412" spans="1:10" ht="15.6" hidden="1" x14ac:dyDescent="0.3">
      <c r="A412" s="392"/>
      <c r="B412" s="392"/>
      <c r="C412" s="392"/>
      <c r="D412" s="392"/>
      <c r="E412" s="339" t="s">
        <v>2818</v>
      </c>
      <c r="F412" s="392" t="s">
        <v>2819</v>
      </c>
      <c r="G412" s="392"/>
      <c r="H412" s="392"/>
      <c r="I412" s="392"/>
      <c r="J412" s="392"/>
    </row>
    <row r="413" spans="1:10" ht="15.6" hidden="1" x14ac:dyDescent="0.3">
      <c r="A413" s="392"/>
      <c r="B413" s="392"/>
      <c r="C413" s="392"/>
      <c r="D413" s="392"/>
      <c r="E413" s="339" t="s">
        <v>2820</v>
      </c>
      <c r="F413" s="392" t="s">
        <v>2821</v>
      </c>
      <c r="G413" s="392"/>
      <c r="H413" s="392"/>
      <c r="I413" s="392"/>
      <c r="J413" s="392"/>
    </row>
    <row r="414" spans="1:10" ht="15.6" hidden="1" x14ac:dyDescent="0.3">
      <c r="A414" s="392"/>
      <c r="B414" s="392"/>
      <c r="C414" s="392"/>
      <c r="D414" s="392"/>
      <c r="E414" s="339" t="s">
        <v>2822</v>
      </c>
      <c r="F414" s="392" t="s">
        <v>2823</v>
      </c>
      <c r="G414" s="392"/>
      <c r="H414" s="392"/>
      <c r="I414" s="392"/>
      <c r="J414" s="392"/>
    </row>
    <row r="415" spans="1:10" ht="15.6" hidden="1" x14ac:dyDescent="0.3">
      <c r="A415" s="392"/>
      <c r="B415" s="392"/>
      <c r="C415" s="392"/>
      <c r="D415" s="392"/>
      <c r="E415" s="339" t="s">
        <v>2824</v>
      </c>
      <c r="F415" s="392" t="s">
        <v>2825</v>
      </c>
      <c r="G415" s="392"/>
      <c r="H415" s="392"/>
      <c r="I415" s="392"/>
      <c r="J415" s="392"/>
    </row>
    <row r="416" spans="1:10" ht="15.6" hidden="1" x14ac:dyDescent="0.3">
      <c r="A416" s="392"/>
      <c r="B416" s="392"/>
      <c r="C416" s="392"/>
      <c r="D416" s="392"/>
      <c r="E416" s="339" t="s">
        <v>2826</v>
      </c>
      <c r="F416" s="392" t="s">
        <v>2827</v>
      </c>
      <c r="G416" s="392"/>
      <c r="H416" s="392"/>
      <c r="I416" s="392"/>
      <c r="J416" s="392"/>
    </row>
    <row r="417" spans="1:10" ht="15.6" hidden="1" x14ac:dyDescent="0.3">
      <c r="A417" s="392"/>
      <c r="B417" s="392"/>
      <c r="C417" s="392"/>
      <c r="D417" s="392"/>
      <c r="E417" s="339" t="s">
        <v>2828</v>
      </c>
      <c r="F417" s="392" t="s">
        <v>2829</v>
      </c>
      <c r="G417" s="392"/>
      <c r="H417" s="392"/>
      <c r="I417" s="392"/>
      <c r="J417" s="392"/>
    </row>
    <row r="418" spans="1:10" ht="15.6" hidden="1" x14ac:dyDescent="0.3">
      <c r="A418" s="392"/>
      <c r="B418" s="392"/>
      <c r="C418" s="392"/>
      <c r="D418" s="392"/>
      <c r="E418" s="339" t="s">
        <v>2830</v>
      </c>
      <c r="F418" s="392" t="s">
        <v>2831</v>
      </c>
      <c r="G418" s="392"/>
      <c r="H418" s="392"/>
      <c r="I418" s="392"/>
      <c r="J418" s="392"/>
    </row>
    <row r="419" spans="1:10" ht="15.6" hidden="1" x14ac:dyDescent="0.3">
      <c r="A419" s="392"/>
      <c r="B419" s="392"/>
      <c r="C419" s="392"/>
      <c r="D419" s="392"/>
      <c r="E419" s="339" t="s">
        <v>2832</v>
      </c>
      <c r="F419" s="392" t="s">
        <v>2833</v>
      </c>
      <c r="G419" s="392"/>
      <c r="H419" s="392"/>
      <c r="I419" s="392"/>
      <c r="J419" s="392"/>
    </row>
    <row r="420" spans="1:10" ht="15.6" hidden="1" x14ac:dyDescent="0.3">
      <c r="A420" s="392"/>
      <c r="B420" s="392"/>
      <c r="C420" s="392"/>
      <c r="D420" s="392"/>
      <c r="E420" s="339" t="s">
        <v>2834</v>
      </c>
      <c r="F420" s="392" t="s">
        <v>2835</v>
      </c>
      <c r="G420" s="392"/>
      <c r="H420" s="392"/>
      <c r="I420" s="392"/>
      <c r="J420" s="392"/>
    </row>
    <row r="421" spans="1:10" ht="15.6" hidden="1" x14ac:dyDescent="0.3">
      <c r="A421" s="392"/>
      <c r="B421" s="392"/>
      <c r="C421" s="392"/>
      <c r="D421" s="392"/>
      <c r="E421" s="339" t="s">
        <v>2836</v>
      </c>
      <c r="F421" s="392" t="s">
        <v>2837</v>
      </c>
      <c r="G421" s="392"/>
      <c r="H421" s="392"/>
      <c r="I421" s="392"/>
      <c r="J421" s="392"/>
    </row>
    <row r="422" spans="1:10" ht="15.6" hidden="1" x14ac:dyDescent="0.3">
      <c r="A422" s="392"/>
      <c r="B422" s="392"/>
      <c r="C422" s="392"/>
      <c r="D422" s="392"/>
      <c r="E422" s="339" t="s">
        <v>2838</v>
      </c>
      <c r="F422" s="392" t="s">
        <v>2839</v>
      </c>
      <c r="G422" s="392"/>
      <c r="H422" s="392"/>
      <c r="I422" s="392"/>
      <c r="J422" s="392"/>
    </row>
    <row r="423" spans="1:10" ht="15.6" hidden="1" x14ac:dyDescent="0.3">
      <c r="A423" s="392"/>
      <c r="B423" s="392"/>
      <c r="C423" s="392"/>
      <c r="D423" s="392"/>
      <c r="E423" s="339" t="s">
        <v>2840</v>
      </c>
      <c r="F423" s="392" t="s">
        <v>2841</v>
      </c>
      <c r="G423" s="392"/>
      <c r="H423" s="392"/>
      <c r="I423" s="392"/>
      <c r="J423" s="392"/>
    </row>
    <row r="424" spans="1:10" ht="15.6" hidden="1" x14ac:dyDescent="0.3">
      <c r="A424" s="392"/>
      <c r="B424" s="392"/>
      <c r="C424" s="392"/>
      <c r="D424" s="392"/>
      <c r="E424" s="339" t="s">
        <v>2842</v>
      </c>
      <c r="F424" s="392" t="s">
        <v>2843</v>
      </c>
      <c r="G424" s="392"/>
      <c r="H424" s="392"/>
      <c r="I424" s="392"/>
      <c r="J424" s="392"/>
    </row>
    <row r="425" spans="1:10" ht="15.6" hidden="1" x14ac:dyDescent="0.3">
      <c r="A425" s="392"/>
      <c r="B425" s="392"/>
      <c r="C425" s="392"/>
      <c r="D425" s="392"/>
      <c r="E425" s="339" t="s">
        <v>2844</v>
      </c>
      <c r="F425" s="392" t="s">
        <v>2845</v>
      </c>
      <c r="G425" s="392"/>
      <c r="H425" s="392"/>
      <c r="I425" s="392"/>
      <c r="J425" s="392"/>
    </row>
    <row r="426" spans="1:10" ht="15.6" hidden="1" x14ac:dyDescent="0.3">
      <c r="A426" s="392"/>
      <c r="B426" s="392"/>
      <c r="C426" s="392"/>
      <c r="D426" s="392"/>
      <c r="E426" s="339" t="s">
        <v>2846</v>
      </c>
      <c r="F426" s="392" t="s">
        <v>2847</v>
      </c>
      <c r="G426" s="392"/>
      <c r="H426" s="392"/>
      <c r="I426" s="392"/>
      <c r="J426" s="392"/>
    </row>
    <row r="427" spans="1:10" ht="15.6" hidden="1" x14ac:dyDescent="0.3">
      <c r="A427" s="392"/>
      <c r="B427" s="392"/>
      <c r="C427" s="392"/>
      <c r="D427" s="392"/>
      <c r="E427" s="339" t="s">
        <v>2848</v>
      </c>
      <c r="F427" s="392" t="s">
        <v>2849</v>
      </c>
      <c r="G427" s="392"/>
      <c r="H427" s="392"/>
      <c r="I427" s="392"/>
      <c r="J427" s="392"/>
    </row>
    <row r="428" spans="1:10" ht="15.6" hidden="1" x14ac:dyDescent="0.3">
      <c r="A428" s="392"/>
      <c r="B428" s="392"/>
      <c r="C428" s="392"/>
      <c r="D428" s="392"/>
      <c r="E428" s="339" t="s">
        <v>254</v>
      </c>
      <c r="F428" s="392" t="s">
        <v>2850</v>
      </c>
      <c r="G428" s="392"/>
      <c r="H428" s="392"/>
      <c r="I428" s="392"/>
      <c r="J428" s="392"/>
    </row>
    <row r="429" spans="1:10" ht="15.6" hidden="1" x14ac:dyDescent="0.3">
      <c r="A429" s="392"/>
      <c r="B429" s="392"/>
      <c r="C429" s="392"/>
      <c r="D429" s="392"/>
      <c r="E429" s="339" t="s">
        <v>255</v>
      </c>
      <c r="F429" s="392" t="s">
        <v>906</v>
      </c>
      <c r="G429" s="392"/>
      <c r="H429" s="392"/>
      <c r="I429" s="392"/>
      <c r="J429" s="392"/>
    </row>
    <row r="430" spans="1:10" ht="15.6" hidden="1" x14ac:dyDescent="0.3">
      <c r="A430" s="392"/>
      <c r="B430" s="392"/>
      <c r="C430" s="392"/>
      <c r="D430" s="392"/>
      <c r="E430" s="339" t="s">
        <v>2851</v>
      </c>
      <c r="F430" s="392" t="s">
        <v>2852</v>
      </c>
      <c r="G430" s="392"/>
      <c r="H430" s="392"/>
      <c r="I430" s="392"/>
      <c r="J430" s="392"/>
    </row>
    <row r="431" spans="1:10" ht="15.6" hidden="1" x14ac:dyDescent="0.3">
      <c r="A431" s="392"/>
      <c r="B431" s="392"/>
      <c r="C431" s="392"/>
      <c r="D431" s="392"/>
      <c r="E431" s="339" t="s">
        <v>2853</v>
      </c>
      <c r="F431" s="392" t="s">
        <v>2854</v>
      </c>
      <c r="G431" s="392"/>
      <c r="H431" s="392"/>
      <c r="I431" s="392"/>
      <c r="J431" s="392"/>
    </row>
    <row r="432" spans="1:10" ht="15.6" hidden="1" x14ac:dyDescent="0.3">
      <c r="A432" s="392"/>
      <c r="B432" s="392"/>
      <c r="C432" s="392"/>
      <c r="D432" s="392"/>
      <c r="E432" s="339" t="s">
        <v>2855</v>
      </c>
      <c r="F432" s="392" t="s">
        <v>2856</v>
      </c>
      <c r="G432" s="392"/>
      <c r="H432" s="392"/>
      <c r="I432" s="392"/>
      <c r="J432" s="392"/>
    </row>
    <row r="433" spans="1:10" ht="15.6" hidden="1" x14ac:dyDescent="0.3">
      <c r="A433" s="392"/>
      <c r="B433" s="392"/>
      <c r="C433" s="392"/>
      <c r="D433" s="392"/>
      <c r="E433" s="339" t="s">
        <v>2857</v>
      </c>
      <c r="F433" s="392" t="s">
        <v>2858</v>
      </c>
      <c r="G433" s="392"/>
      <c r="H433" s="392"/>
      <c r="I433" s="392"/>
      <c r="J433" s="392"/>
    </row>
    <row r="434" spans="1:10" ht="15.6" hidden="1" x14ac:dyDescent="0.3">
      <c r="A434" s="392"/>
      <c r="B434" s="392"/>
      <c r="C434" s="392"/>
      <c r="D434" s="392"/>
      <c r="E434" s="339" t="s">
        <v>2859</v>
      </c>
      <c r="F434" s="392" t="s">
        <v>914</v>
      </c>
      <c r="G434" s="392"/>
      <c r="H434" s="392"/>
      <c r="I434" s="392"/>
      <c r="J434" s="392"/>
    </row>
    <row r="435" spans="1:10" ht="15.6" hidden="1" x14ac:dyDescent="0.3">
      <c r="A435" s="392"/>
      <c r="B435" s="392"/>
      <c r="C435" s="392"/>
      <c r="D435" s="392"/>
      <c r="E435" s="339" t="s">
        <v>2860</v>
      </c>
      <c r="F435" s="392" t="s">
        <v>916</v>
      </c>
      <c r="G435" s="392"/>
      <c r="H435" s="392"/>
      <c r="I435" s="392"/>
      <c r="J435" s="392"/>
    </row>
    <row r="436" spans="1:10" ht="15.6" hidden="1" x14ac:dyDescent="0.3">
      <c r="A436" s="392"/>
      <c r="B436" s="392"/>
      <c r="C436" s="392"/>
      <c r="D436" s="392"/>
      <c r="E436" s="339" t="s">
        <v>2861</v>
      </c>
      <c r="F436" s="392" t="s">
        <v>918</v>
      </c>
      <c r="G436" s="392"/>
      <c r="H436" s="392"/>
      <c r="I436" s="392"/>
      <c r="J436" s="392"/>
    </row>
    <row r="437" spans="1:10" ht="15.6" hidden="1" x14ac:dyDescent="0.3">
      <c r="A437" s="392"/>
      <c r="B437" s="392"/>
      <c r="C437" s="392"/>
      <c r="D437" s="392"/>
      <c r="E437" s="339" t="s">
        <v>2862</v>
      </c>
      <c r="F437" s="392" t="s">
        <v>919</v>
      </c>
      <c r="G437" s="392"/>
      <c r="H437" s="392"/>
      <c r="I437" s="392"/>
      <c r="J437" s="392"/>
    </row>
    <row r="438" spans="1:10" ht="15.6" hidden="1" x14ac:dyDescent="0.3">
      <c r="A438" s="392"/>
      <c r="B438" s="392"/>
      <c r="C438" s="392"/>
      <c r="D438" s="392"/>
      <c r="E438" s="339" t="s">
        <v>2863</v>
      </c>
      <c r="F438" s="392" t="s">
        <v>921</v>
      </c>
      <c r="G438" s="392"/>
      <c r="H438" s="392"/>
      <c r="I438" s="392"/>
      <c r="J438" s="392"/>
    </row>
    <row r="439" spans="1:10" ht="15.6" hidden="1" x14ac:dyDescent="0.3">
      <c r="A439" s="392"/>
      <c r="B439" s="392"/>
      <c r="C439" s="392"/>
      <c r="D439" s="392"/>
      <c r="E439" s="339" t="s">
        <v>2864</v>
      </c>
      <c r="F439" s="392" t="s">
        <v>923</v>
      </c>
      <c r="G439" s="392"/>
      <c r="H439" s="392"/>
      <c r="I439" s="392"/>
      <c r="J439" s="392"/>
    </row>
    <row r="440" spans="1:10" ht="15.6" hidden="1" x14ac:dyDescent="0.3">
      <c r="A440" s="392"/>
      <c r="B440" s="392"/>
      <c r="C440" s="392"/>
      <c r="D440" s="392"/>
      <c r="E440" s="339" t="s">
        <v>2865</v>
      </c>
      <c r="F440" s="392" t="s">
        <v>924</v>
      </c>
      <c r="G440" s="392"/>
      <c r="H440" s="392"/>
      <c r="I440" s="392"/>
      <c r="J440" s="392"/>
    </row>
    <row r="441" spans="1:10" ht="15.6" hidden="1" x14ac:dyDescent="0.3">
      <c r="A441" s="392"/>
      <c r="B441" s="392"/>
      <c r="C441" s="392"/>
      <c r="D441" s="392"/>
      <c r="E441" s="339" t="s">
        <v>2866</v>
      </c>
      <c r="F441" s="392" t="s">
        <v>926</v>
      </c>
      <c r="G441" s="392"/>
      <c r="H441" s="392"/>
      <c r="I441" s="392"/>
      <c r="J441" s="392"/>
    </row>
    <row r="442" spans="1:10" ht="15.6" hidden="1" x14ac:dyDescent="0.3">
      <c r="A442" s="392"/>
      <c r="B442" s="392"/>
      <c r="C442" s="392"/>
      <c r="D442" s="392"/>
      <c r="E442" s="339" t="s">
        <v>2867</v>
      </c>
      <c r="F442" s="392" t="s">
        <v>928</v>
      </c>
      <c r="G442" s="392"/>
      <c r="H442" s="392"/>
      <c r="I442" s="392"/>
      <c r="J442" s="392"/>
    </row>
    <row r="443" spans="1:10" ht="15.6" hidden="1" x14ac:dyDescent="0.3">
      <c r="A443" s="392"/>
      <c r="B443" s="392"/>
      <c r="C443" s="392"/>
      <c r="D443" s="392"/>
      <c r="E443" s="339" t="s">
        <v>2868</v>
      </c>
      <c r="F443" s="392" t="s">
        <v>930</v>
      </c>
      <c r="G443" s="392"/>
      <c r="H443" s="392"/>
      <c r="I443" s="392"/>
      <c r="J443" s="392"/>
    </row>
    <row r="444" spans="1:10" ht="15.6" hidden="1" x14ac:dyDescent="0.3">
      <c r="A444" s="392"/>
      <c r="B444" s="392"/>
      <c r="C444" s="392"/>
      <c r="D444" s="392"/>
      <c r="E444" s="339" t="s">
        <v>2869</v>
      </c>
      <c r="F444" s="392" t="s">
        <v>2870</v>
      </c>
      <c r="G444" s="392"/>
      <c r="H444" s="392"/>
      <c r="I444" s="392"/>
      <c r="J444" s="392"/>
    </row>
    <row r="445" spans="1:10" ht="15.6" hidden="1" x14ac:dyDescent="0.3">
      <c r="A445" s="392"/>
      <c r="B445" s="392"/>
      <c r="C445" s="392"/>
      <c r="D445" s="392"/>
      <c r="E445" s="339" t="s">
        <v>2871</v>
      </c>
      <c r="F445" s="392" t="s">
        <v>2872</v>
      </c>
      <c r="G445" s="392"/>
      <c r="H445" s="392"/>
      <c r="I445" s="392"/>
      <c r="J445" s="392"/>
    </row>
    <row r="446" spans="1:10" ht="15.6" hidden="1" x14ac:dyDescent="0.3">
      <c r="A446" s="392"/>
      <c r="B446" s="392"/>
      <c r="C446" s="392"/>
      <c r="D446" s="392"/>
      <c r="E446" s="339" t="s">
        <v>2873</v>
      </c>
      <c r="F446" s="392" t="s">
        <v>2874</v>
      </c>
      <c r="G446" s="392"/>
      <c r="H446" s="392"/>
      <c r="I446" s="392"/>
      <c r="J446" s="392"/>
    </row>
    <row r="447" spans="1:10" ht="15.6" hidden="1" x14ac:dyDescent="0.3">
      <c r="A447" s="392"/>
      <c r="B447" s="392"/>
      <c r="C447" s="392"/>
      <c r="D447" s="392"/>
      <c r="E447" s="339" t="s">
        <v>2875</v>
      </c>
      <c r="F447" s="392" t="s">
        <v>2876</v>
      </c>
      <c r="G447" s="392"/>
      <c r="H447" s="392"/>
      <c r="I447" s="392"/>
      <c r="J447" s="392"/>
    </row>
    <row r="448" spans="1:10" ht="15.6" hidden="1" x14ac:dyDescent="0.3">
      <c r="A448" s="392"/>
      <c r="B448" s="392"/>
      <c r="C448" s="392"/>
      <c r="D448" s="392"/>
      <c r="E448" s="339" t="s">
        <v>2877</v>
      </c>
      <c r="F448" s="392" t="s">
        <v>2878</v>
      </c>
      <c r="G448" s="392"/>
      <c r="H448" s="392"/>
      <c r="I448" s="392"/>
      <c r="J448" s="392"/>
    </row>
    <row r="449" spans="1:10" ht="15.6" hidden="1" x14ac:dyDescent="0.3">
      <c r="A449" s="392"/>
      <c r="B449" s="392"/>
      <c r="C449" s="392"/>
      <c r="D449" s="392"/>
      <c r="E449" s="339" t="s">
        <v>2879</v>
      </c>
      <c r="F449" s="392" t="s">
        <v>2880</v>
      </c>
      <c r="G449" s="392"/>
      <c r="H449" s="392"/>
      <c r="I449" s="392"/>
      <c r="J449" s="392"/>
    </row>
    <row r="450" spans="1:10" ht="15.6" hidden="1" x14ac:dyDescent="0.3">
      <c r="A450" s="392"/>
      <c r="B450" s="392"/>
      <c r="C450" s="392"/>
      <c r="D450" s="392"/>
      <c r="E450" s="339" t="s">
        <v>2881</v>
      </c>
      <c r="F450" s="392" t="s">
        <v>2882</v>
      </c>
      <c r="G450" s="392"/>
      <c r="H450" s="392"/>
      <c r="I450" s="392"/>
      <c r="J450" s="392"/>
    </row>
    <row r="451" spans="1:10" ht="15.6" hidden="1" x14ac:dyDescent="0.3">
      <c r="A451" s="392"/>
      <c r="B451" s="392"/>
      <c r="C451" s="392"/>
      <c r="D451" s="392"/>
      <c r="E451" s="339" t="s">
        <v>2883</v>
      </c>
      <c r="F451" s="392" t="s">
        <v>2884</v>
      </c>
      <c r="G451" s="392"/>
      <c r="H451" s="392"/>
      <c r="I451" s="392"/>
      <c r="J451" s="392"/>
    </row>
    <row r="452" spans="1:10" ht="15.6" hidden="1" x14ac:dyDescent="0.3">
      <c r="A452" s="392"/>
      <c r="B452" s="392"/>
      <c r="C452" s="392"/>
      <c r="D452" s="392"/>
      <c r="E452" s="339" t="s">
        <v>2885</v>
      </c>
      <c r="F452" s="392" t="s">
        <v>2886</v>
      </c>
      <c r="G452" s="392"/>
      <c r="H452" s="392"/>
      <c r="I452" s="392"/>
      <c r="J452" s="392"/>
    </row>
    <row r="453" spans="1:10" ht="15.6" hidden="1" x14ac:dyDescent="0.3">
      <c r="A453" s="392"/>
      <c r="B453" s="392"/>
      <c r="C453" s="392"/>
      <c r="D453" s="392"/>
      <c r="E453" s="339" t="s">
        <v>2887</v>
      </c>
      <c r="F453" s="392" t="s">
        <v>2888</v>
      </c>
      <c r="G453" s="392"/>
      <c r="H453" s="392"/>
      <c r="I453" s="392"/>
      <c r="J453" s="392"/>
    </row>
    <row r="454" spans="1:10" ht="15.6" hidden="1" x14ac:dyDescent="0.3">
      <c r="A454" s="392"/>
      <c r="B454" s="392"/>
      <c r="C454" s="392"/>
      <c r="D454" s="392"/>
      <c r="E454" s="339" t="s">
        <v>2889</v>
      </c>
      <c r="F454" s="392" t="s">
        <v>2890</v>
      </c>
      <c r="G454" s="392"/>
      <c r="H454" s="392"/>
      <c r="I454" s="392"/>
      <c r="J454" s="392"/>
    </row>
    <row r="455" spans="1:10" ht="15.6" hidden="1" x14ac:dyDescent="0.3">
      <c r="A455" s="392"/>
      <c r="B455" s="392"/>
      <c r="C455" s="392"/>
      <c r="D455" s="392"/>
      <c r="E455" s="339" t="s">
        <v>2891</v>
      </c>
      <c r="F455" s="392" t="s">
        <v>2892</v>
      </c>
      <c r="G455" s="392"/>
      <c r="H455" s="392"/>
      <c r="I455" s="392"/>
      <c r="J455" s="392"/>
    </row>
    <row r="456" spans="1:10" ht="15.6" hidden="1" x14ac:dyDescent="0.3">
      <c r="A456" s="392"/>
      <c r="B456" s="392"/>
      <c r="C456" s="392"/>
      <c r="D456" s="392"/>
      <c r="E456" s="339" t="s">
        <v>2893</v>
      </c>
      <c r="F456" s="392" t="s">
        <v>2894</v>
      </c>
      <c r="G456" s="392"/>
      <c r="H456" s="392"/>
      <c r="I456" s="392"/>
      <c r="J456" s="392"/>
    </row>
    <row r="457" spans="1:10" ht="15.6" hidden="1" x14ac:dyDescent="0.3">
      <c r="A457" s="392"/>
      <c r="B457" s="392"/>
      <c r="C457" s="392"/>
      <c r="D457" s="392"/>
      <c r="E457" s="339" t="s">
        <v>2895</v>
      </c>
      <c r="F457" s="392" t="s">
        <v>2896</v>
      </c>
      <c r="G457" s="392"/>
      <c r="H457" s="392"/>
      <c r="I457" s="392"/>
      <c r="J457" s="392"/>
    </row>
    <row r="458" spans="1:10" ht="15.6" hidden="1" x14ac:dyDescent="0.3">
      <c r="A458" s="392"/>
      <c r="B458" s="392"/>
      <c r="C458" s="392"/>
      <c r="D458" s="392"/>
      <c r="E458" s="339" t="s">
        <v>2897</v>
      </c>
      <c r="F458" s="392" t="s">
        <v>2898</v>
      </c>
      <c r="G458" s="392"/>
      <c r="H458" s="392"/>
      <c r="I458" s="392"/>
      <c r="J458" s="392"/>
    </row>
    <row r="459" spans="1:10" ht="15.6" hidden="1" x14ac:dyDescent="0.3">
      <c r="A459" s="392"/>
      <c r="B459" s="392"/>
      <c r="C459" s="392"/>
      <c r="D459" s="392"/>
      <c r="E459" s="339" t="s">
        <v>2899</v>
      </c>
      <c r="F459" s="392" t="s">
        <v>2900</v>
      </c>
      <c r="G459" s="392"/>
      <c r="H459" s="392"/>
      <c r="I459" s="392"/>
      <c r="J459" s="392"/>
    </row>
    <row r="460" spans="1:10" ht="15.6" hidden="1" x14ac:dyDescent="0.3">
      <c r="A460" s="392"/>
      <c r="B460" s="392"/>
      <c r="C460" s="392"/>
      <c r="D460" s="392"/>
      <c r="E460" s="339" t="s">
        <v>2901</v>
      </c>
      <c r="F460" s="392" t="s">
        <v>2902</v>
      </c>
      <c r="G460" s="392"/>
      <c r="H460" s="392"/>
      <c r="I460" s="392"/>
      <c r="J460" s="392"/>
    </row>
    <row r="461" spans="1:10" ht="15.6" hidden="1" x14ac:dyDescent="0.3">
      <c r="A461" s="392"/>
      <c r="B461" s="392"/>
      <c r="C461" s="392"/>
      <c r="D461" s="392"/>
      <c r="E461" s="339" t="s">
        <v>2903</v>
      </c>
      <c r="F461" s="392" t="s">
        <v>2904</v>
      </c>
      <c r="G461" s="392"/>
      <c r="H461" s="392"/>
      <c r="I461" s="392"/>
      <c r="J461" s="392"/>
    </row>
    <row r="462" spans="1:10" ht="15.6" hidden="1" x14ac:dyDescent="0.3">
      <c r="A462" s="392"/>
      <c r="B462" s="392"/>
      <c r="C462" s="392"/>
      <c r="D462" s="392"/>
      <c r="E462" s="339" t="s">
        <v>2905</v>
      </c>
      <c r="F462" s="392" t="s">
        <v>2906</v>
      </c>
      <c r="G462" s="392"/>
      <c r="H462" s="392"/>
      <c r="I462" s="392"/>
      <c r="J462" s="392"/>
    </row>
    <row r="463" spans="1:10" ht="15.6" hidden="1" x14ac:dyDescent="0.3">
      <c r="A463" s="392"/>
      <c r="B463" s="392"/>
      <c r="C463" s="392"/>
      <c r="D463" s="392"/>
      <c r="E463" s="339" t="s">
        <v>2907</v>
      </c>
      <c r="F463" s="392" t="s">
        <v>2908</v>
      </c>
      <c r="G463" s="392"/>
      <c r="H463" s="392"/>
      <c r="I463" s="392"/>
      <c r="J463" s="392"/>
    </row>
    <row r="464" spans="1:10" ht="15.6" hidden="1" x14ac:dyDescent="0.3">
      <c r="A464" s="392"/>
      <c r="B464" s="392"/>
      <c r="C464" s="392"/>
      <c r="D464" s="392"/>
      <c r="E464" s="339" t="s">
        <v>2909</v>
      </c>
      <c r="F464" s="392" t="s">
        <v>2910</v>
      </c>
      <c r="G464" s="392"/>
      <c r="H464" s="392"/>
      <c r="I464" s="392"/>
      <c r="J464" s="392"/>
    </row>
    <row r="465" spans="1:10" ht="15.6" hidden="1" x14ac:dyDescent="0.3">
      <c r="A465" s="392"/>
      <c r="B465" s="392"/>
      <c r="C465" s="392"/>
      <c r="D465" s="392"/>
      <c r="E465" s="339" t="s">
        <v>2911</v>
      </c>
      <c r="F465" s="392" t="s">
        <v>2912</v>
      </c>
      <c r="G465" s="392"/>
      <c r="H465" s="392"/>
      <c r="I465" s="392"/>
      <c r="J465" s="392"/>
    </row>
    <row r="466" spans="1:10" ht="15.6" hidden="1" x14ac:dyDescent="0.3">
      <c r="A466" s="392"/>
      <c r="B466" s="392"/>
      <c r="C466" s="392"/>
      <c r="D466" s="392"/>
      <c r="E466" s="339" t="s">
        <v>2913</v>
      </c>
      <c r="F466" s="392" t="s">
        <v>2914</v>
      </c>
      <c r="G466" s="392"/>
      <c r="H466" s="392"/>
      <c r="I466" s="392"/>
      <c r="J466" s="392"/>
    </row>
    <row r="467" spans="1:10" ht="15.6" hidden="1" x14ac:dyDescent="0.3">
      <c r="A467" s="392"/>
      <c r="B467" s="392"/>
      <c r="C467" s="392"/>
      <c r="D467" s="392"/>
      <c r="E467" s="339" t="s">
        <v>2915</v>
      </c>
      <c r="F467" s="392" t="s">
        <v>2916</v>
      </c>
      <c r="G467" s="392"/>
      <c r="H467" s="392"/>
      <c r="I467" s="392"/>
      <c r="J467" s="392"/>
    </row>
    <row r="468" spans="1:10" ht="15.6" hidden="1" x14ac:dyDescent="0.3">
      <c r="A468" s="392"/>
      <c r="B468" s="392"/>
      <c r="C468" s="392"/>
      <c r="D468" s="392"/>
      <c r="E468" s="339" t="s">
        <v>971</v>
      </c>
      <c r="F468" s="392" t="s">
        <v>972</v>
      </c>
      <c r="G468" s="392"/>
      <c r="H468" s="392"/>
      <c r="I468" s="392"/>
      <c r="J468" s="392"/>
    </row>
    <row r="469" spans="1:10" ht="15.6" hidden="1" x14ac:dyDescent="0.3">
      <c r="A469" s="392"/>
      <c r="B469" s="392"/>
      <c r="C469" s="392"/>
      <c r="D469" s="392"/>
      <c r="E469" s="339" t="s">
        <v>973</v>
      </c>
      <c r="F469" s="392" t="s">
        <v>974</v>
      </c>
      <c r="G469" s="392"/>
      <c r="H469" s="392"/>
      <c r="I469" s="392"/>
      <c r="J469" s="392"/>
    </row>
    <row r="470" spans="1:10" ht="15.6" hidden="1" x14ac:dyDescent="0.3">
      <c r="A470" s="392"/>
      <c r="B470" s="392"/>
      <c r="C470" s="392"/>
      <c r="D470" s="392"/>
      <c r="E470" s="339" t="s">
        <v>975</v>
      </c>
      <c r="F470" s="392" t="s">
        <v>2917</v>
      </c>
      <c r="G470" s="392"/>
      <c r="H470" s="392"/>
      <c r="I470" s="392"/>
      <c r="J470" s="392"/>
    </row>
    <row r="471" spans="1:10" ht="15.6" hidden="1" x14ac:dyDescent="0.3">
      <c r="A471" s="392"/>
      <c r="B471" s="392"/>
      <c r="C471" s="392"/>
      <c r="D471" s="392"/>
      <c r="E471" s="339" t="s">
        <v>977</v>
      </c>
      <c r="F471" s="392" t="s">
        <v>978</v>
      </c>
      <c r="G471" s="392"/>
      <c r="H471" s="392"/>
      <c r="I471" s="392"/>
      <c r="J471" s="392"/>
    </row>
    <row r="472" spans="1:10" ht="15.6" hidden="1" x14ac:dyDescent="0.3">
      <c r="A472" s="392"/>
      <c r="B472" s="392"/>
      <c r="C472" s="392"/>
      <c r="D472" s="392"/>
      <c r="E472" s="339" t="s">
        <v>2918</v>
      </c>
      <c r="F472" s="392" t="s">
        <v>2919</v>
      </c>
      <c r="G472" s="392"/>
      <c r="H472" s="392"/>
      <c r="I472" s="392"/>
      <c r="J472" s="392"/>
    </row>
    <row r="473" spans="1:10" ht="15.6" hidden="1" x14ac:dyDescent="0.3">
      <c r="A473" s="392"/>
      <c r="B473" s="392"/>
      <c r="C473" s="392"/>
      <c r="D473" s="392"/>
      <c r="E473" s="339" t="s">
        <v>1318</v>
      </c>
      <c r="F473" s="392" t="s">
        <v>2920</v>
      </c>
      <c r="G473" s="392"/>
      <c r="H473" s="392"/>
      <c r="I473" s="392"/>
      <c r="J473" s="392"/>
    </row>
    <row r="474" spans="1:10" ht="15.6" hidden="1" x14ac:dyDescent="0.3">
      <c r="A474" s="392"/>
      <c r="B474" s="392"/>
      <c r="C474" s="392"/>
      <c r="D474" s="392"/>
      <c r="E474" s="339" t="s">
        <v>1319</v>
      </c>
      <c r="F474" s="392" t="s">
        <v>2921</v>
      </c>
      <c r="G474" s="392"/>
      <c r="H474" s="392"/>
      <c r="I474" s="392"/>
      <c r="J474" s="392"/>
    </row>
    <row r="475" spans="1:10" ht="15.6" hidden="1" x14ac:dyDescent="0.3">
      <c r="A475" s="392"/>
      <c r="B475" s="392"/>
      <c r="C475" s="392"/>
      <c r="D475" s="392"/>
      <c r="E475" s="339" t="s">
        <v>2922</v>
      </c>
      <c r="F475" s="392" t="s">
        <v>2923</v>
      </c>
      <c r="G475" s="392"/>
      <c r="H475" s="392"/>
      <c r="I475" s="392"/>
      <c r="J475" s="392"/>
    </row>
    <row r="476" spans="1:10" ht="15.6" hidden="1" x14ac:dyDescent="0.3">
      <c r="A476" s="392"/>
      <c r="B476" s="392"/>
      <c r="C476" s="392"/>
      <c r="D476" s="392"/>
      <c r="E476" s="339" t="s">
        <v>2924</v>
      </c>
      <c r="F476" s="392" t="s">
        <v>2925</v>
      </c>
      <c r="G476" s="392"/>
      <c r="H476" s="392"/>
      <c r="I476" s="392"/>
      <c r="J476" s="392"/>
    </row>
    <row r="477" spans="1:10" ht="15.6" hidden="1" x14ac:dyDescent="0.3">
      <c r="A477" s="392"/>
      <c r="B477" s="392"/>
      <c r="C477" s="392"/>
      <c r="D477" s="392"/>
      <c r="E477" s="339" t="s">
        <v>2926</v>
      </c>
      <c r="F477" s="392" t="s">
        <v>2927</v>
      </c>
      <c r="G477" s="392"/>
      <c r="H477" s="392"/>
      <c r="I477" s="392"/>
      <c r="J477" s="392"/>
    </row>
    <row r="478" spans="1:10" ht="15.6" hidden="1" x14ac:dyDescent="0.3">
      <c r="A478" s="392"/>
      <c r="B478" s="392"/>
      <c r="C478" s="392"/>
      <c r="D478" s="392"/>
      <c r="E478" s="339" t="s">
        <v>2928</v>
      </c>
      <c r="F478" s="392" t="s">
        <v>2929</v>
      </c>
      <c r="G478" s="392"/>
      <c r="H478" s="392"/>
      <c r="I478" s="392"/>
      <c r="J478" s="392"/>
    </row>
    <row r="479" spans="1:10" ht="15.6" hidden="1" x14ac:dyDescent="0.3">
      <c r="A479" s="392"/>
      <c r="B479" s="392"/>
      <c r="C479" s="392"/>
      <c r="D479" s="392"/>
      <c r="E479" s="339" t="s">
        <v>2930</v>
      </c>
      <c r="F479" s="392" t="s">
        <v>2931</v>
      </c>
      <c r="G479" s="392"/>
      <c r="H479" s="392"/>
      <c r="I479" s="392"/>
      <c r="J479" s="392"/>
    </row>
    <row r="480" spans="1:10" ht="15.6" hidden="1" x14ac:dyDescent="0.3">
      <c r="A480" s="392"/>
      <c r="B480" s="392"/>
      <c r="C480" s="392"/>
      <c r="D480" s="392"/>
      <c r="E480" s="339" t="s">
        <v>2932</v>
      </c>
      <c r="F480" s="392" t="s">
        <v>2933</v>
      </c>
      <c r="G480" s="392"/>
      <c r="H480" s="392"/>
      <c r="I480" s="392"/>
      <c r="J480" s="392"/>
    </row>
    <row r="481" spans="1:10" ht="15.6" hidden="1" x14ac:dyDescent="0.3">
      <c r="A481" s="392"/>
      <c r="B481" s="392"/>
      <c r="C481" s="392"/>
      <c r="D481" s="392"/>
      <c r="E481" s="339" t="s">
        <v>990</v>
      </c>
      <c r="F481" s="392" t="s">
        <v>991</v>
      </c>
      <c r="G481" s="392"/>
      <c r="H481" s="392"/>
      <c r="I481" s="392"/>
      <c r="J481" s="392"/>
    </row>
    <row r="482" spans="1:10" ht="15.6" hidden="1" x14ac:dyDescent="0.3">
      <c r="A482" s="392"/>
      <c r="B482" s="392"/>
      <c r="C482" s="392"/>
      <c r="D482" s="392"/>
      <c r="E482" s="339" t="s">
        <v>992</v>
      </c>
      <c r="F482" s="392" t="s">
        <v>2934</v>
      </c>
      <c r="G482" s="392"/>
      <c r="H482" s="392"/>
      <c r="I482" s="392"/>
      <c r="J482" s="392"/>
    </row>
    <row r="483" spans="1:10" ht="15.6" hidden="1" x14ac:dyDescent="0.3">
      <c r="A483" s="392"/>
      <c r="B483" s="392"/>
      <c r="C483" s="392"/>
      <c r="D483" s="392"/>
      <c r="E483" s="339" t="s">
        <v>994</v>
      </c>
      <c r="F483" s="392" t="s">
        <v>995</v>
      </c>
      <c r="G483" s="392"/>
      <c r="H483" s="392"/>
      <c r="I483" s="392"/>
      <c r="J483" s="392"/>
    </row>
    <row r="484" spans="1:10" ht="15.6" hidden="1" x14ac:dyDescent="0.3">
      <c r="A484" s="392"/>
      <c r="B484" s="392"/>
      <c r="C484" s="392"/>
      <c r="D484" s="392"/>
      <c r="E484" s="339" t="s">
        <v>996</v>
      </c>
      <c r="F484" s="392" t="s">
        <v>997</v>
      </c>
      <c r="G484" s="392"/>
      <c r="H484" s="392"/>
      <c r="I484" s="392"/>
      <c r="J484" s="392"/>
    </row>
    <row r="485" spans="1:10" ht="15.6" hidden="1" x14ac:dyDescent="0.3">
      <c r="A485" s="392"/>
      <c r="B485" s="392"/>
      <c r="C485" s="392"/>
      <c r="D485" s="392"/>
      <c r="E485" s="339" t="s">
        <v>2935</v>
      </c>
      <c r="F485" s="392" t="s">
        <v>2936</v>
      </c>
      <c r="G485" s="392"/>
      <c r="H485" s="392"/>
      <c r="I485" s="392"/>
      <c r="J485" s="392"/>
    </row>
    <row r="486" spans="1:10" ht="15.6" hidden="1" x14ac:dyDescent="0.3">
      <c r="A486" s="392"/>
      <c r="B486" s="392"/>
      <c r="C486" s="392"/>
      <c r="D486" s="392"/>
      <c r="E486" s="339" t="s">
        <v>2937</v>
      </c>
      <c r="F486" s="392" t="s">
        <v>2938</v>
      </c>
      <c r="G486" s="392"/>
      <c r="H486" s="392"/>
      <c r="I486" s="392"/>
      <c r="J486" s="392"/>
    </row>
    <row r="487" spans="1:10" ht="15.6" hidden="1" x14ac:dyDescent="0.3">
      <c r="A487" s="392"/>
      <c r="B487" s="392"/>
      <c r="C487" s="392"/>
      <c r="D487" s="392"/>
      <c r="E487" s="339" t="s">
        <v>2939</v>
      </c>
      <c r="F487" s="392" t="s">
        <v>2940</v>
      </c>
      <c r="G487" s="392"/>
      <c r="H487" s="392"/>
      <c r="I487" s="392"/>
      <c r="J487" s="392"/>
    </row>
    <row r="488" spans="1:10" ht="15.6" hidden="1" x14ac:dyDescent="0.3">
      <c r="A488" s="392"/>
      <c r="B488" s="392"/>
      <c r="C488" s="392"/>
      <c r="D488" s="392"/>
      <c r="E488" s="339" t="s">
        <v>2941</v>
      </c>
      <c r="F488" s="392" t="s">
        <v>2942</v>
      </c>
      <c r="G488" s="392"/>
      <c r="H488" s="392"/>
      <c r="I488" s="392"/>
      <c r="J488" s="392"/>
    </row>
    <row r="489" spans="1:10" ht="15.6" hidden="1" x14ac:dyDescent="0.3">
      <c r="A489" s="392"/>
      <c r="B489" s="392"/>
      <c r="C489" s="392"/>
      <c r="D489" s="392"/>
      <c r="E489" s="339" t="s">
        <v>2943</v>
      </c>
      <c r="F489" s="392" t="s">
        <v>2944</v>
      </c>
      <c r="G489" s="392"/>
      <c r="H489" s="392"/>
      <c r="I489" s="392"/>
      <c r="J489" s="392"/>
    </row>
    <row r="490" spans="1:10" ht="15.6" hidden="1" x14ac:dyDescent="0.3">
      <c r="A490" s="392"/>
      <c r="B490" s="392"/>
      <c r="C490" s="392"/>
      <c r="D490" s="392"/>
      <c r="E490" s="339" t="s">
        <v>2945</v>
      </c>
      <c r="F490" s="392" t="s">
        <v>2946</v>
      </c>
      <c r="G490" s="392"/>
      <c r="H490" s="392"/>
      <c r="I490" s="392"/>
      <c r="J490" s="392"/>
    </row>
    <row r="491" spans="1:10" ht="15.6" hidden="1" x14ac:dyDescent="0.3">
      <c r="A491" s="392"/>
      <c r="B491" s="392"/>
      <c r="C491" s="392"/>
      <c r="D491" s="392"/>
      <c r="E491" s="339" t="s">
        <v>2947</v>
      </c>
      <c r="F491" s="392" t="s">
        <v>2948</v>
      </c>
      <c r="G491" s="392"/>
      <c r="H491" s="392"/>
      <c r="I491" s="392"/>
      <c r="J491" s="392"/>
    </row>
    <row r="492" spans="1:10" ht="15.6" hidden="1" x14ac:dyDescent="0.3">
      <c r="A492" s="392"/>
      <c r="B492" s="392"/>
      <c r="C492" s="392"/>
      <c r="D492" s="392"/>
      <c r="E492" s="339" t="s">
        <v>2949</v>
      </c>
      <c r="F492" s="392" t="s">
        <v>2950</v>
      </c>
      <c r="G492" s="392"/>
      <c r="H492" s="392"/>
      <c r="I492" s="392"/>
      <c r="J492" s="392"/>
    </row>
    <row r="493" spans="1:10" ht="15.6" hidden="1" x14ac:dyDescent="0.3">
      <c r="A493" s="392"/>
      <c r="B493" s="392"/>
      <c r="C493" s="392"/>
      <c r="D493" s="392"/>
      <c r="E493" s="339" t="s">
        <v>2951</v>
      </c>
      <c r="F493" s="392" t="s">
        <v>2952</v>
      </c>
      <c r="G493" s="392"/>
      <c r="H493" s="392"/>
      <c r="I493" s="392"/>
      <c r="J493" s="392"/>
    </row>
    <row r="494" spans="1:10" ht="15.6" hidden="1" x14ac:dyDescent="0.3">
      <c r="A494" s="392"/>
      <c r="B494" s="392"/>
      <c r="C494" s="392"/>
      <c r="D494" s="392"/>
      <c r="E494" s="339" t="s">
        <v>2953</v>
      </c>
      <c r="F494" s="392" t="s">
        <v>2954</v>
      </c>
      <c r="G494" s="392"/>
      <c r="H494" s="392"/>
      <c r="I494" s="392"/>
      <c r="J494" s="392"/>
    </row>
    <row r="495" spans="1:10" ht="15.6" hidden="1" x14ac:dyDescent="0.3">
      <c r="A495" s="392"/>
      <c r="B495" s="392"/>
      <c r="C495" s="392"/>
      <c r="D495" s="392"/>
      <c r="E495" s="339" t="s">
        <v>2955</v>
      </c>
      <c r="F495" s="392" t="s">
        <v>2956</v>
      </c>
      <c r="G495" s="392"/>
      <c r="H495" s="392"/>
      <c r="I495" s="392"/>
      <c r="J495" s="392"/>
    </row>
    <row r="496" spans="1:10" ht="15.6" hidden="1" x14ac:dyDescent="0.3">
      <c r="A496" s="392"/>
      <c r="B496" s="392"/>
      <c r="C496" s="392"/>
      <c r="D496" s="392"/>
      <c r="E496" s="339" t="s">
        <v>2957</v>
      </c>
      <c r="F496" s="392" t="s">
        <v>2958</v>
      </c>
      <c r="G496" s="392"/>
      <c r="H496" s="392"/>
      <c r="I496" s="392"/>
      <c r="J496" s="392"/>
    </row>
    <row r="497" spans="1:10" ht="15.6" hidden="1" x14ac:dyDescent="0.3">
      <c r="A497" s="392"/>
      <c r="B497" s="392"/>
      <c r="C497" s="392"/>
      <c r="D497" s="392"/>
      <c r="E497" s="339" t="s">
        <v>2959</v>
      </c>
      <c r="F497" s="392" t="s">
        <v>2960</v>
      </c>
      <c r="G497" s="392"/>
      <c r="H497" s="392"/>
      <c r="I497" s="392"/>
      <c r="J497" s="392"/>
    </row>
    <row r="498" spans="1:10" ht="15.6" hidden="1" x14ac:dyDescent="0.3">
      <c r="A498" s="392"/>
      <c r="B498" s="392"/>
      <c r="C498" s="392"/>
      <c r="D498" s="392"/>
      <c r="E498" s="339" t="s">
        <v>2961</v>
      </c>
      <c r="F498" s="392" t="s">
        <v>2962</v>
      </c>
      <c r="G498" s="392"/>
      <c r="H498" s="392"/>
      <c r="I498" s="392"/>
      <c r="J498" s="392"/>
    </row>
    <row r="499" spans="1:10" ht="15.6" hidden="1" x14ac:dyDescent="0.3">
      <c r="A499" s="392"/>
      <c r="B499" s="392"/>
      <c r="C499" s="392"/>
      <c r="D499" s="392"/>
      <c r="E499" s="339" t="s">
        <v>2963</v>
      </c>
      <c r="F499" s="392" t="s">
        <v>2964</v>
      </c>
      <c r="G499" s="392"/>
      <c r="H499" s="392"/>
      <c r="I499" s="392"/>
      <c r="J499" s="392"/>
    </row>
    <row r="500" spans="1:10" ht="15.6" hidden="1" x14ac:dyDescent="0.3">
      <c r="A500" s="392"/>
      <c r="B500" s="392"/>
      <c r="C500" s="392"/>
      <c r="D500" s="392"/>
      <c r="E500" s="339" t="s">
        <v>1014</v>
      </c>
      <c r="F500" s="392" t="s">
        <v>1023</v>
      </c>
      <c r="G500" s="392"/>
      <c r="H500" s="392"/>
      <c r="I500" s="392"/>
      <c r="J500" s="392"/>
    </row>
    <row r="501" spans="1:10" ht="15.6" hidden="1" x14ac:dyDescent="0.3">
      <c r="A501" s="392"/>
      <c r="B501" s="392"/>
      <c r="C501" s="392"/>
      <c r="D501" s="392"/>
      <c r="E501" s="339" t="s">
        <v>1016</v>
      </c>
      <c r="F501" s="392" t="s">
        <v>1025</v>
      </c>
      <c r="G501" s="392"/>
      <c r="H501" s="392"/>
      <c r="I501" s="392"/>
      <c r="J501" s="392"/>
    </row>
    <row r="502" spans="1:10" ht="15.6" hidden="1" x14ac:dyDescent="0.3">
      <c r="A502" s="392"/>
      <c r="B502" s="392"/>
      <c r="C502" s="392"/>
      <c r="D502" s="392"/>
      <c r="E502" s="339" t="s">
        <v>1018</v>
      </c>
      <c r="F502" s="392" t="s">
        <v>1027</v>
      </c>
      <c r="G502" s="392"/>
      <c r="H502" s="392"/>
      <c r="I502" s="392"/>
      <c r="J502" s="392"/>
    </row>
    <row r="503" spans="1:10" ht="15.6" hidden="1" x14ac:dyDescent="0.3">
      <c r="A503" s="392"/>
      <c r="B503" s="392"/>
      <c r="C503" s="392"/>
      <c r="D503" s="392"/>
      <c r="E503" s="339" t="s">
        <v>1020</v>
      </c>
      <c r="F503" s="392" t="s">
        <v>1029</v>
      </c>
      <c r="G503" s="392"/>
      <c r="H503" s="392"/>
      <c r="I503" s="392"/>
      <c r="J503" s="392"/>
    </row>
    <row r="504" spans="1:10" ht="15.6" hidden="1" x14ac:dyDescent="0.3">
      <c r="A504" s="392"/>
      <c r="B504" s="392"/>
      <c r="C504" s="392"/>
      <c r="D504" s="392"/>
      <c r="E504" s="339" t="s">
        <v>1022</v>
      </c>
      <c r="F504" s="392" t="s">
        <v>1031</v>
      </c>
      <c r="G504" s="392"/>
      <c r="H504" s="392"/>
      <c r="I504" s="392"/>
      <c r="J504" s="392"/>
    </row>
    <row r="505" spans="1:10" ht="15.6" hidden="1" x14ac:dyDescent="0.3">
      <c r="A505" s="392"/>
      <c r="B505" s="392"/>
      <c r="C505" s="392"/>
      <c r="D505" s="392"/>
      <c r="E505" s="339" t="s">
        <v>2965</v>
      </c>
      <c r="F505" s="392" t="s">
        <v>2966</v>
      </c>
      <c r="G505" s="392"/>
      <c r="H505" s="392"/>
      <c r="I505" s="392"/>
      <c r="J505" s="392"/>
    </row>
    <row r="506" spans="1:10" ht="15.6" hidden="1" x14ac:dyDescent="0.3">
      <c r="A506" s="392"/>
      <c r="B506" s="392"/>
      <c r="C506" s="392"/>
      <c r="D506" s="392"/>
      <c r="E506" s="339" t="s">
        <v>2967</v>
      </c>
      <c r="F506" s="392" t="s">
        <v>2968</v>
      </c>
      <c r="G506" s="392"/>
      <c r="H506" s="392"/>
      <c r="I506" s="392"/>
      <c r="J506" s="392"/>
    </row>
    <row r="507" spans="1:10" ht="15.6" hidden="1" x14ac:dyDescent="0.3">
      <c r="A507" s="392"/>
      <c r="B507" s="392"/>
      <c r="C507" s="392"/>
      <c r="D507" s="392"/>
      <c r="E507" s="339" t="s">
        <v>2969</v>
      </c>
      <c r="F507" s="392" t="s">
        <v>2970</v>
      </c>
      <c r="G507" s="392"/>
      <c r="H507" s="392"/>
      <c r="I507" s="392"/>
      <c r="J507" s="392"/>
    </row>
    <row r="508" spans="1:10" ht="15.6" hidden="1" x14ac:dyDescent="0.3">
      <c r="A508" s="392"/>
      <c r="B508" s="392"/>
      <c r="C508" s="392"/>
      <c r="D508" s="392"/>
      <c r="E508" s="339" t="s">
        <v>1028</v>
      </c>
      <c r="F508" s="392" t="s">
        <v>1037</v>
      </c>
      <c r="G508" s="392"/>
      <c r="H508" s="392"/>
      <c r="I508" s="392"/>
      <c r="J508" s="392"/>
    </row>
    <row r="509" spans="1:10" ht="15.6" hidden="1" x14ac:dyDescent="0.3">
      <c r="A509" s="392"/>
      <c r="B509" s="392"/>
      <c r="C509" s="392"/>
      <c r="D509" s="392"/>
      <c r="E509" s="339" t="s">
        <v>1030</v>
      </c>
      <c r="F509" s="392" t="s">
        <v>1038</v>
      </c>
      <c r="G509" s="392"/>
      <c r="H509" s="392"/>
      <c r="I509" s="392"/>
      <c r="J509" s="392"/>
    </row>
    <row r="510" spans="1:10" ht="15.6" hidden="1" x14ac:dyDescent="0.3">
      <c r="A510" s="392"/>
      <c r="B510" s="392"/>
      <c r="C510" s="392"/>
      <c r="D510" s="392"/>
      <c r="E510" s="339" t="s">
        <v>1032</v>
      </c>
      <c r="F510" s="392" t="s">
        <v>1040</v>
      </c>
      <c r="G510" s="392"/>
      <c r="H510" s="392"/>
      <c r="I510" s="392"/>
      <c r="J510" s="392"/>
    </row>
    <row r="511" spans="1:10" ht="15.6" hidden="1" x14ac:dyDescent="0.3">
      <c r="A511" s="392"/>
      <c r="B511" s="392"/>
      <c r="C511" s="392"/>
      <c r="D511" s="392"/>
      <c r="E511" s="339" t="s">
        <v>1034</v>
      </c>
      <c r="F511" s="392" t="s">
        <v>1042</v>
      </c>
      <c r="G511" s="392"/>
      <c r="H511" s="392"/>
      <c r="I511" s="392"/>
      <c r="J511" s="392"/>
    </row>
    <row r="512" spans="1:10" ht="15.6" hidden="1" x14ac:dyDescent="0.3">
      <c r="A512" s="392"/>
      <c r="B512" s="392"/>
      <c r="C512" s="392"/>
      <c r="D512" s="392"/>
      <c r="E512" s="339" t="s">
        <v>1036</v>
      </c>
      <c r="F512" s="392" t="s">
        <v>1044</v>
      </c>
      <c r="G512" s="392"/>
      <c r="H512" s="392"/>
      <c r="I512" s="392"/>
      <c r="J512" s="392"/>
    </row>
    <row r="513" spans="1:10" ht="15.6" hidden="1" x14ac:dyDescent="0.3">
      <c r="A513" s="392"/>
      <c r="B513" s="392"/>
      <c r="C513" s="392"/>
      <c r="D513" s="392"/>
      <c r="E513" s="339" t="s">
        <v>2971</v>
      </c>
      <c r="F513" s="392" t="s">
        <v>2972</v>
      </c>
      <c r="G513" s="392"/>
      <c r="H513" s="392"/>
      <c r="I513" s="392"/>
      <c r="J513" s="392"/>
    </row>
    <row r="514" spans="1:10" ht="15.6" hidden="1" x14ac:dyDescent="0.3">
      <c r="A514" s="392"/>
      <c r="B514" s="392"/>
      <c r="C514" s="392"/>
      <c r="D514" s="392"/>
      <c r="E514" s="339" t="s">
        <v>2973</v>
      </c>
      <c r="F514" s="392" t="s">
        <v>2974</v>
      </c>
      <c r="G514" s="392"/>
      <c r="H514" s="392"/>
      <c r="I514" s="392"/>
      <c r="J514" s="392"/>
    </row>
    <row r="515" spans="1:10" ht="15.6" hidden="1" x14ac:dyDescent="0.3">
      <c r="A515" s="392"/>
      <c r="B515" s="392"/>
      <c r="C515" s="392"/>
      <c r="D515" s="392"/>
      <c r="E515" s="339" t="s">
        <v>2975</v>
      </c>
      <c r="F515" s="392" t="s">
        <v>2976</v>
      </c>
      <c r="G515" s="392"/>
      <c r="H515" s="392"/>
      <c r="I515" s="392"/>
      <c r="J515" s="392"/>
    </row>
    <row r="516" spans="1:10" ht="15.6" hidden="1" x14ac:dyDescent="0.3">
      <c r="A516" s="392"/>
      <c r="B516" s="392"/>
      <c r="C516" s="392"/>
      <c r="D516" s="392"/>
      <c r="E516" s="339" t="s">
        <v>2977</v>
      </c>
      <c r="F516" s="392" t="s">
        <v>1050</v>
      </c>
      <c r="G516" s="392"/>
      <c r="H516" s="392"/>
      <c r="I516" s="392"/>
      <c r="J516" s="392"/>
    </row>
    <row r="517" spans="1:10" ht="15.6" hidden="1" x14ac:dyDescent="0.3">
      <c r="A517" s="392"/>
      <c r="B517" s="392"/>
      <c r="C517" s="392"/>
      <c r="D517" s="392"/>
      <c r="E517" s="339" t="s">
        <v>2978</v>
      </c>
      <c r="F517" s="392" t="s">
        <v>2979</v>
      </c>
      <c r="G517" s="392"/>
      <c r="H517" s="392"/>
      <c r="I517" s="392"/>
      <c r="J517" s="392"/>
    </row>
    <row r="518" spans="1:10" ht="15.6" hidden="1" x14ac:dyDescent="0.3">
      <c r="A518" s="392"/>
      <c r="B518" s="392"/>
      <c r="C518" s="392"/>
      <c r="D518" s="392"/>
      <c r="E518" s="339" t="s">
        <v>2980</v>
      </c>
      <c r="F518" s="392" t="s">
        <v>2981</v>
      </c>
      <c r="G518" s="392"/>
      <c r="H518" s="392"/>
      <c r="I518" s="392"/>
      <c r="J518" s="392"/>
    </row>
    <row r="519" spans="1:10" ht="15.6" hidden="1" x14ac:dyDescent="0.3">
      <c r="A519" s="392"/>
      <c r="B519" s="392"/>
      <c r="C519" s="392"/>
      <c r="D519" s="392"/>
      <c r="E519" s="339" t="s">
        <v>2982</v>
      </c>
      <c r="F519" s="392" t="s">
        <v>2983</v>
      </c>
      <c r="G519" s="392"/>
      <c r="H519" s="392"/>
      <c r="I519" s="392"/>
      <c r="J519" s="392"/>
    </row>
    <row r="520" spans="1:10" ht="15.6" hidden="1" x14ac:dyDescent="0.3">
      <c r="A520" s="392"/>
      <c r="B520" s="392"/>
      <c r="C520" s="392"/>
      <c r="D520" s="392"/>
      <c r="E520" s="339" t="s">
        <v>2984</v>
      </c>
      <c r="F520" s="392" t="s">
        <v>2985</v>
      </c>
      <c r="G520" s="392"/>
      <c r="H520" s="392"/>
      <c r="I520" s="392"/>
      <c r="J520" s="392"/>
    </row>
    <row r="521" spans="1:10" ht="15.6" hidden="1" x14ac:dyDescent="0.3">
      <c r="A521" s="392"/>
      <c r="B521" s="392"/>
      <c r="C521" s="392"/>
      <c r="D521" s="392"/>
      <c r="E521" s="339" t="s">
        <v>2986</v>
      </c>
      <c r="F521" s="392" t="s">
        <v>2987</v>
      </c>
      <c r="G521" s="392"/>
      <c r="H521" s="392"/>
      <c r="I521" s="392"/>
      <c r="J521" s="392"/>
    </row>
    <row r="522" spans="1:10" ht="15.6" hidden="1" x14ac:dyDescent="0.3">
      <c r="A522" s="392"/>
      <c r="B522" s="392"/>
      <c r="C522" s="392"/>
      <c r="D522" s="392"/>
      <c r="E522" s="339" t="s">
        <v>2988</v>
      </c>
      <c r="F522" s="392" t="s">
        <v>2989</v>
      </c>
      <c r="G522" s="392"/>
      <c r="H522" s="392"/>
      <c r="I522" s="392"/>
      <c r="J522" s="392"/>
    </row>
    <row r="523" spans="1:10" ht="15.6" hidden="1" x14ac:dyDescent="0.3">
      <c r="A523" s="392"/>
      <c r="B523" s="392"/>
      <c r="C523" s="392"/>
      <c r="D523" s="392"/>
      <c r="E523" s="339" t="s">
        <v>2990</v>
      </c>
      <c r="F523" s="392" t="s">
        <v>2991</v>
      </c>
      <c r="G523" s="392"/>
      <c r="H523" s="392"/>
      <c r="I523" s="392"/>
      <c r="J523" s="392"/>
    </row>
    <row r="524" spans="1:10" ht="15.6" hidden="1" x14ac:dyDescent="0.3">
      <c r="A524" s="392"/>
      <c r="B524" s="392"/>
      <c r="C524" s="392"/>
      <c r="D524" s="392"/>
      <c r="E524" s="339" t="s">
        <v>1055</v>
      </c>
      <c r="F524" s="392" t="s">
        <v>1064</v>
      </c>
      <c r="G524" s="392"/>
      <c r="H524" s="392"/>
      <c r="I524" s="392"/>
      <c r="J524" s="392"/>
    </row>
    <row r="525" spans="1:10" ht="15.6" hidden="1" x14ac:dyDescent="0.3">
      <c r="A525" s="392"/>
      <c r="B525" s="392"/>
      <c r="C525" s="392"/>
      <c r="D525" s="392"/>
      <c r="E525" s="339" t="s">
        <v>1057</v>
      </c>
      <c r="F525" s="392" t="s">
        <v>1066</v>
      </c>
      <c r="G525" s="392"/>
      <c r="H525" s="392"/>
      <c r="I525" s="392"/>
      <c r="J525" s="392"/>
    </row>
    <row r="526" spans="1:10" ht="15.6" hidden="1" x14ac:dyDescent="0.3">
      <c r="A526" s="392"/>
      <c r="B526" s="392"/>
      <c r="C526" s="392"/>
      <c r="D526" s="392"/>
      <c r="E526" s="339" t="s">
        <v>2992</v>
      </c>
      <c r="F526" s="392" t="s">
        <v>2993</v>
      </c>
      <c r="G526" s="392"/>
      <c r="H526" s="392"/>
      <c r="I526" s="392"/>
      <c r="J526" s="392"/>
    </row>
    <row r="527" spans="1:10" ht="15.6" hidden="1" x14ac:dyDescent="0.3">
      <c r="A527" s="392"/>
      <c r="B527" s="392"/>
      <c r="C527" s="392"/>
      <c r="D527" s="392"/>
      <c r="E527" s="339" t="s">
        <v>2994</v>
      </c>
      <c r="F527" s="392" t="s">
        <v>2995</v>
      </c>
      <c r="G527" s="392"/>
      <c r="H527" s="392"/>
      <c r="I527" s="392"/>
      <c r="J527" s="392"/>
    </row>
    <row r="528" spans="1:10" ht="15.6" hidden="1" x14ac:dyDescent="0.3">
      <c r="A528" s="392"/>
      <c r="B528" s="392"/>
      <c r="C528" s="392"/>
      <c r="D528" s="392"/>
      <c r="E528" s="339" t="s">
        <v>2996</v>
      </c>
      <c r="F528" s="392" t="s">
        <v>2997</v>
      </c>
      <c r="G528" s="392"/>
      <c r="H528" s="392"/>
      <c r="I528" s="392"/>
      <c r="J528" s="392"/>
    </row>
    <row r="529" spans="1:10" ht="15.6" hidden="1" x14ac:dyDescent="0.3">
      <c r="A529" s="392"/>
      <c r="B529" s="392"/>
      <c r="C529" s="392"/>
      <c r="D529" s="392"/>
      <c r="E529" s="339" t="s">
        <v>2998</v>
      </c>
      <c r="F529" s="392" t="s">
        <v>2999</v>
      </c>
      <c r="G529" s="392"/>
      <c r="H529" s="392"/>
      <c r="I529" s="392"/>
      <c r="J529" s="392"/>
    </row>
    <row r="530" spans="1:10" ht="15.6" hidden="1" x14ac:dyDescent="0.3">
      <c r="A530" s="392"/>
      <c r="B530" s="392"/>
      <c r="C530" s="392"/>
      <c r="D530" s="392"/>
      <c r="E530" s="339" t="s">
        <v>3000</v>
      </c>
      <c r="F530" s="392" t="s">
        <v>1074</v>
      </c>
      <c r="G530" s="392"/>
      <c r="H530" s="392"/>
      <c r="I530" s="392"/>
      <c r="J530" s="392"/>
    </row>
    <row r="531" spans="1:10" ht="15.6" hidden="1" x14ac:dyDescent="0.3">
      <c r="A531" s="392"/>
      <c r="B531" s="392"/>
      <c r="C531" s="392"/>
      <c r="D531" s="392"/>
      <c r="E531" s="339" t="s">
        <v>1067</v>
      </c>
      <c r="F531" s="392" t="s">
        <v>1076</v>
      </c>
      <c r="G531" s="392"/>
      <c r="H531" s="392"/>
      <c r="I531" s="392"/>
      <c r="J531" s="392"/>
    </row>
    <row r="532" spans="1:10" ht="15.6" hidden="1" x14ac:dyDescent="0.3">
      <c r="A532" s="392"/>
      <c r="B532" s="392"/>
      <c r="C532" s="392"/>
      <c r="D532" s="392"/>
      <c r="E532" s="339" t="s">
        <v>3001</v>
      </c>
      <c r="F532" s="392" t="s">
        <v>3002</v>
      </c>
      <c r="G532" s="392"/>
      <c r="H532" s="392"/>
      <c r="I532" s="392"/>
      <c r="J532" s="392"/>
    </row>
    <row r="533" spans="1:10" ht="15.6" hidden="1" x14ac:dyDescent="0.3">
      <c r="A533" s="392"/>
      <c r="B533" s="392"/>
      <c r="C533" s="392"/>
      <c r="D533" s="392"/>
      <c r="E533" s="339" t="s">
        <v>3003</v>
      </c>
      <c r="F533" s="392" t="s">
        <v>3004</v>
      </c>
      <c r="G533" s="392"/>
      <c r="H533" s="392"/>
      <c r="I533" s="392"/>
      <c r="J533" s="392"/>
    </row>
    <row r="534" spans="1:10" ht="15.6" hidden="1" x14ac:dyDescent="0.3">
      <c r="A534" s="392"/>
      <c r="B534" s="392"/>
      <c r="C534" s="392"/>
      <c r="D534" s="392"/>
      <c r="E534" s="339" t="s">
        <v>3005</v>
      </c>
      <c r="F534" s="392" t="s">
        <v>1080</v>
      </c>
      <c r="G534" s="392"/>
      <c r="H534" s="392"/>
      <c r="I534" s="392"/>
      <c r="J534" s="392"/>
    </row>
    <row r="535" spans="1:10" ht="15.6" hidden="1" x14ac:dyDescent="0.3">
      <c r="A535" s="392"/>
      <c r="B535" s="392"/>
      <c r="C535" s="392"/>
      <c r="D535" s="392"/>
      <c r="E535" s="339" t="s">
        <v>3006</v>
      </c>
      <c r="F535" s="392" t="s">
        <v>1082</v>
      </c>
      <c r="G535" s="392"/>
      <c r="H535" s="392"/>
      <c r="I535" s="392"/>
      <c r="J535" s="392"/>
    </row>
    <row r="536" spans="1:10" ht="15.6" hidden="1" x14ac:dyDescent="0.3">
      <c r="A536" s="392"/>
      <c r="B536" s="392"/>
      <c r="C536" s="392"/>
      <c r="D536" s="392"/>
      <c r="E536" s="339" t="s">
        <v>3007</v>
      </c>
      <c r="F536" s="392" t="s">
        <v>1084</v>
      </c>
      <c r="G536" s="392"/>
      <c r="H536" s="392"/>
      <c r="I536" s="392"/>
      <c r="J536" s="392"/>
    </row>
    <row r="537" spans="1:10" ht="15.6" hidden="1" x14ac:dyDescent="0.3">
      <c r="A537" s="392"/>
      <c r="B537" s="392"/>
      <c r="C537" s="392"/>
      <c r="D537" s="392"/>
      <c r="E537" s="339" t="s">
        <v>3008</v>
      </c>
      <c r="F537" s="392" t="s">
        <v>3009</v>
      </c>
      <c r="G537" s="392"/>
      <c r="H537" s="392"/>
      <c r="I537" s="392"/>
      <c r="J537" s="392"/>
    </row>
    <row r="538" spans="1:10" ht="15.6" hidden="1" x14ac:dyDescent="0.3">
      <c r="A538" s="392"/>
      <c r="B538" s="392"/>
      <c r="C538" s="392"/>
      <c r="D538" s="392"/>
      <c r="E538" s="339" t="s">
        <v>3010</v>
      </c>
      <c r="F538" s="392" t="s">
        <v>1086</v>
      </c>
      <c r="G538" s="392"/>
      <c r="H538" s="392"/>
      <c r="I538" s="392"/>
      <c r="J538" s="392"/>
    </row>
    <row r="539" spans="1:10" ht="15.6" hidden="1" x14ac:dyDescent="0.3">
      <c r="A539" s="392"/>
      <c r="B539" s="392"/>
      <c r="C539" s="392"/>
      <c r="D539" s="392"/>
      <c r="E539" s="339" t="s">
        <v>3011</v>
      </c>
      <c r="F539" s="392" t="s">
        <v>1088</v>
      </c>
      <c r="G539" s="392"/>
      <c r="H539" s="392"/>
      <c r="I539" s="392"/>
      <c r="J539" s="392"/>
    </row>
    <row r="540" spans="1:10" ht="15.6" hidden="1" x14ac:dyDescent="0.3">
      <c r="A540" s="392"/>
      <c r="B540" s="392"/>
      <c r="C540" s="392"/>
      <c r="D540" s="392"/>
      <c r="E540" s="339" t="s">
        <v>3012</v>
      </c>
      <c r="F540" s="392" t="s">
        <v>1090</v>
      </c>
      <c r="G540" s="392"/>
      <c r="H540" s="392"/>
      <c r="I540" s="392"/>
      <c r="J540" s="392"/>
    </row>
    <row r="541" spans="1:10" ht="15.6" hidden="1" x14ac:dyDescent="0.3">
      <c r="A541" s="392"/>
      <c r="B541" s="392"/>
      <c r="C541" s="392"/>
      <c r="D541" s="392"/>
      <c r="E541" s="339" t="s">
        <v>3013</v>
      </c>
      <c r="F541" s="392" t="s">
        <v>1092</v>
      </c>
      <c r="G541" s="392"/>
      <c r="H541" s="392"/>
      <c r="I541" s="392"/>
      <c r="J541" s="392"/>
    </row>
    <row r="542" spans="1:10" ht="15.6" hidden="1" x14ac:dyDescent="0.3">
      <c r="A542" s="392"/>
      <c r="B542" s="392"/>
      <c r="C542" s="392"/>
      <c r="D542" s="392"/>
      <c r="E542" s="339" t="s">
        <v>1085</v>
      </c>
      <c r="F542" s="392" t="s">
        <v>1094</v>
      </c>
      <c r="G542" s="392"/>
      <c r="H542" s="392"/>
      <c r="I542" s="392"/>
      <c r="J542" s="392"/>
    </row>
    <row r="543" spans="1:10" ht="15.6" hidden="1" x14ac:dyDescent="0.3">
      <c r="A543" s="392"/>
      <c r="B543" s="392"/>
      <c r="C543" s="392"/>
      <c r="D543" s="392"/>
      <c r="E543" s="339" t="s">
        <v>1087</v>
      </c>
      <c r="F543" s="392" t="s">
        <v>1096</v>
      </c>
      <c r="G543" s="392"/>
      <c r="H543" s="392"/>
      <c r="I543" s="392"/>
      <c r="J543" s="392"/>
    </row>
    <row r="544" spans="1:10" ht="15.6" hidden="1" x14ac:dyDescent="0.3">
      <c r="A544" s="392"/>
      <c r="B544" s="392"/>
      <c r="C544" s="392"/>
      <c r="D544" s="392"/>
      <c r="E544" s="339" t="s">
        <v>3014</v>
      </c>
      <c r="F544" s="392" t="s">
        <v>3015</v>
      </c>
      <c r="G544" s="392"/>
      <c r="H544" s="392"/>
      <c r="I544" s="392"/>
      <c r="J544" s="392"/>
    </row>
    <row r="545" spans="1:10" ht="15.6" hidden="1" x14ac:dyDescent="0.3">
      <c r="A545" s="392"/>
      <c r="B545" s="392"/>
      <c r="C545" s="392"/>
      <c r="D545" s="392"/>
      <c r="E545" s="339" t="s">
        <v>3016</v>
      </c>
      <c r="F545" s="392" t="s">
        <v>3017</v>
      </c>
      <c r="G545" s="392"/>
      <c r="H545" s="392"/>
      <c r="I545" s="392"/>
      <c r="J545" s="392"/>
    </row>
    <row r="546" spans="1:10" ht="15.6" hidden="1" x14ac:dyDescent="0.3">
      <c r="A546" s="392"/>
      <c r="B546" s="392"/>
      <c r="C546" s="392"/>
      <c r="D546" s="392"/>
      <c r="E546" s="339" t="s">
        <v>3018</v>
      </c>
      <c r="F546" s="392" t="s">
        <v>3019</v>
      </c>
      <c r="G546" s="392"/>
      <c r="H546" s="392"/>
      <c r="I546" s="392"/>
      <c r="J546" s="392"/>
    </row>
    <row r="547" spans="1:10" ht="15.6" hidden="1" x14ac:dyDescent="0.3">
      <c r="A547" s="392"/>
      <c r="B547" s="392"/>
      <c r="C547" s="392"/>
      <c r="D547" s="392"/>
      <c r="E547" s="339" t="s">
        <v>3020</v>
      </c>
      <c r="F547" s="392" t="s">
        <v>3021</v>
      </c>
      <c r="G547" s="392"/>
      <c r="H547" s="392"/>
      <c r="I547" s="392"/>
      <c r="J547" s="392"/>
    </row>
    <row r="548" spans="1:10" ht="15.6" hidden="1" x14ac:dyDescent="0.3">
      <c r="A548" s="392"/>
      <c r="B548" s="392"/>
      <c r="C548" s="392"/>
      <c r="D548" s="392"/>
      <c r="E548" s="339" t="s">
        <v>3022</v>
      </c>
      <c r="F548" s="392" t="s">
        <v>3023</v>
      </c>
      <c r="G548" s="392"/>
      <c r="H548" s="392"/>
      <c r="I548" s="392"/>
      <c r="J548" s="392"/>
    </row>
    <row r="549" spans="1:10" ht="15.6" hidden="1" x14ac:dyDescent="0.3">
      <c r="A549" s="392"/>
      <c r="B549" s="392"/>
      <c r="C549" s="392"/>
      <c r="D549" s="392"/>
      <c r="E549" s="339" t="s">
        <v>1097</v>
      </c>
      <c r="F549" s="392" t="s">
        <v>1106</v>
      </c>
      <c r="G549" s="392"/>
      <c r="H549" s="392"/>
      <c r="I549" s="392"/>
      <c r="J549" s="392"/>
    </row>
    <row r="550" spans="1:10" ht="15.6" hidden="1" x14ac:dyDescent="0.3">
      <c r="A550" s="392"/>
      <c r="B550" s="392"/>
      <c r="C550" s="392"/>
      <c r="D550" s="392"/>
      <c r="E550" s="339" t="s">
        <v>1099</v>
      </c>
      <c r="F550" s="392" t="s">
        <v>1108</v>
      </c>
      <c r="G550" s="392"/>
      <c r="H550" s="392"/>
      <c r="I550" s="392"/>
      <c r="J550" s="392"/>
    </row>
    <row r="551" spans="1:10" ht="15.6" hidden="1" x14ac:dyDescent="0.3">
      <c r="A551" s="392"/>
      <c r="B551" s="392"/>
      <c r="C551" s="392"/>
      <c r="D551" s="392"/>
      <c r="E551" s="339" t="s">
        <v>1101</v>
      </c>
      <c r="F551" s="392" t="s">
        <v>1110</v>
      </c>
      <c r="G551" s="392"/>
      <c r="H551" s="392"/>
      <c r="I551" s="392"/>
      <c r="J551" s="392"/>
    </row>
    <row r="552" spans="1:10" ht="15.6" hidden="1" x14ac:dyDescent="0.3">
      <c r="A552" s="392"/>
      <c r="B552" s="392"/>
      <c r="C552" s="392"/>
      <c r="D552" s="392"/>
      <c r="E552" s="339" t="s">
        <v>1103</v>
      </c>
      <c r="F552" s="392" t="s">
        <v>1112</v>
      </c>
      <c r="G552" s="392"/>
      <c r="H552" s="392"/>
      <c r="I552" s="392"/>
      <c r="J552" s="392"/>
    </row>
    <row r="553" spans="1:10" ht="15.6" hidden="1" x14ac:dyDescent="0.3">
      <c r="A553" s="392"/>
      <c r="B553" s="392"/>
      <c r="C553" s="392"/>
      <c r="D553" s="392"/>
      <c r="E553" s="339" t="s">
        <v>1105</v>
      </c>
      <c r="F553" s="392" t="s">
        <v>1114</v>
      </c>
      <c r="G553" s="392"/>
      <c r="H553" s="392"/>
      <c r="I553" s="392"/>
      <c r="J553" s="392"/>
    </row>
    <row r="554" spans="1:10" ht="15.6" hidden="1" x14ac:dyDescent="0.3">
      <c r="A554" s="392"/>
      <c r="B554" s="392"/>
      <c r="C554" s="392"/>
      <c r="D554" s="392"/>
      <c r="E554" s="339" t="s">
        <v>1107</v>
      </c>
      <c r="F554" s="392" t="s">
        <v>1116</v>
      </c>
      <c r="G554" s="392"/>
      <c r="H554" s="392"/>
      <c r="I554" s="392"/>
      <c r="J554" s="392"/>
    </row>
    <row r="555" spans="1:10" ht="15.6" hidden="1" x14ac:dyDescent="0.3">
      <c r="A555" s="392"/>
      <c r="B555" s="392"/>
      <c r="C555" s="392"/>
      <c r="D555" s="392"/>
      <c r="E555" s="339" t="s">
        <v>1109</v>
      </c>
      <c r="F555" s="392" t="s">
        <v>1118</v>
      </c>
      <c r="G555" s="392"/>
      <c r="H555" s="392"/>
      <c r="I555" s="392"/>
      <c r="J555" s="392"/>
    </row>
    <row r="556" spans="1:10" ht="15.6" hidden="1" x14ac:dyDescent="0.3">
      <c r="A556" s="392"/>
      <c r="B556" s="392"/>
      <c r="C556" s="392"/>
      <c r="D556" s="392"/>
      <c r="E556" s="339" t="s">
        <v>1111</v>
      </c>
      <c r="F556" s="392" t="s">
        <v>1120</v>
      </c>
      <c r="G556" s="392"/>
      <c r="H556" s="392"/>
      <c r="I556" s="392"/>
      <c r="J556" s="392"/>
    </row>
    <row r="557" spans="1:10" ht="15.6" hidden="1" x14ac:dyDescent="0.3">
      <c r="A557" s="392"/>
      <c r="B557" s="392"/>
      <c r="C557" s="392"/>
      <c r="D557" s="392"/>
      <c r="E557" s="339" t="s">
        <v>1113</v>
      </c>
      <c r="F557" s="392" t="s">
        <v>1122</v>
      </c>
      <c r="G557" s="392"/>
      <c r="H557" s="392"/>
      <c r="I557" s="392"/>
      <c r="J557" s="392"/>
    </row>
    <row r="558" spans="1:10" ht="15.6" hidden="1" x14ac:dyDescent="0.3">
      <c r="A558" s="392"/>
      <c r="B558" s="392"/>
      <c r="C558" s="392"/>
      <c r="D558" s="392"/>
      <c r="E558" s="339" t="s">
        <v>1115</v>
      </c>
      <c r="F558" s="392" t="s">
        <v>1124</v>
      </c>
      <c r="G558" s="392"/>
      <c r="H558" s="392"/>
      <c r="I558" s="392"/>
      <c r="J558" s="392"/>
    </row>
    <row r="559" spans="1:10" ht="15.6" hidden="1" x14ac:dyDescent="0.3">
      <c r="A559" s="392"/>
      <c r="B559" s="392"/>
      <c r="C559" s="392"/>
      <c r="D559" s="392"/>
      <c r="E559" s="339" t="s">
        <v>1117</v>
      </c>
      <c r="F559" s="392" t="s">
        <v>1126</v>
      </c>
      <c r="G559" s="392"/>
      <c r="H559" s="392"/>
      <c r="I559" s="392"/>
      <c r="J559" s="392"/>
    </row>
    <row r="560" spans="1:10" ht="15.6" hidden="1" x14ac:dyDescent="0.3">
      <c r="A560" s="392"/>
      <c r="B560" s="392"/>
      <c r="C560" s="392"/>
      <c r="D560" s="392"/>
      <c r="E560" s="339" t="s">
        <v>1119</v>
      </c>
      <c r="F560" s="392" t="s">
        <v>1128</v>
      </c>
      <c r="G560" s="392"/>
      <c r="H560" s="392"/>
      <c r="I560" s="392"/>
      <c r="J560" s="392"/>
    </row>
    <row r="561" spans="1:10" ht="15.6" hidden="1" x14ac:dyDescent="0.3">
      <c r="A561" s="392"/>
      <c r="B561" s="392"/>
      <c r="C561" s="392"/>
      <c r="D561" s="392"/>
      <c r="E561" s="339" t="s">
        <v>1121</v>
      </c>
      <c r="F561" s="392" t="s">
        <v>1130</v>
      </c>
      <c r="G561" s="392"/>
      <c r="H561" s="392"/>
      <c r="I561" s="392"/>
      <c r="J561" s="392"/>
    </row>
    <row r="562" spans="1:10" ht="15.6" hidden="1" x14ac:dyDescent="0.3">
      <c r="A562" s="392"/>
      <c r="B562" s="392"/>
      <c r="C562" s="392"/>
      <c r="D562" s="392"/>
      <c r="E562" s="339" t="s">
        <v>1123</v>
      </c>
      <c r="F562" s="392" t="s">
        <v>1132</v>
      </c>
      <c r="G562" s="392"/>
      <c r="H562" s="392"/>
      <c r="I562" s="392"/>
      <c r="J562" s="392"/>
    </row>
    <row r="563" spans="1:10" ht="15.6" hidden="1" x14ac:dyDescent="0.3">
      <c r="A563" s="392"/>
      <c r="B563" s="392"/>
      <c r="C563" s="392"/>
      <c r="D563" s="392"/>
      <c r="E563" s="339" t="s">
        <v>1125</v>
      </c>
      <c r="F563" s="392" t="s">
        <v>1134</v>
      </c>
      <c r="G563" s="392"/>
      <c r="H563" s="392"/>
      <c r="I563" s="392"/>
      <c r="J563" s="392"/>
    </row>
    <row r="564" spans="1:10" ht="15.6" hidden="1" x14ac:dyDescent="0.3">
      <c r="A564" s="392"/>
      <c r="B564" s="392"/>
      <c r="C564" s="392"/>
      <c r="D564" s="392"/>
      <c r="E564" s="339" t="s">
        <v>1127</v>
      </c>
      <c r="F564" s="392" t="s">
        <v>1136</v>
      </c>
      <c r="G564" s="392"/>
      <c r="H564" s="392"/>
      <c r="I564" s="392"/>
      <c r="J564" s="392"/>
    </row>
    <row r="565" spans="1:10" ht="15.6" hidden="1" x14ac:dyDescent="0.3">
      <c r="A565" s="392"/>
      <c r="B565" s="392"/>
      <c r="C565" s="392"/>
      <c r="D565" s="392"/>
      <c r="E565" s="339" t="s">
        <v>1129</v>
      </c>
      <c r="F565" s="392" t="s">
        <v>1138</v>
      </c>
      <c r="G565" s="392"/>
      <c r="H565" s="392"/>
      <c r="I565" s="392"/>
      <c r="J565" s="392"/>
    </row>
    <row r="566" spans="1:10" ht="15.6" hidden="1" x14ac:dyDescent="0.3">
      <c r="A566" s="392"/>
      <c r="B566" s="392"/>
      <c r="C566" s="392"/>
      <c r="D566" s="392"/>
      <c r="E566" s="339" t="s">
        <v>1131</v>
      </c>
      <c r="F566" s="392" t="s">
        <v>1140</v>
      </c>
      <c r="G566" s="392"/>
      <c r="H566" s="392"/>
      <c r="I566" s="392"/>
      <c r="J566" s="392"/>
    </row>
    <row r="567" spans="1:10" ht="15.6" hidden="1" x14ac:dyDescent="0.3">
      <c r="A567" s="392"/>
      <c r="B567" s="392"/>
      <c r="C567" s="392"/>
      <c r="D567" s="392"/>
      <c r="E567" s="339" t="s">
        <v>1133</v>
      </c>
      <c r="F567" s="392" t="s">
        <v>1142</v>
      </c>
      <c r="G567" s="392"/>
      <c r="H567" s="392"/>
      <c r="I567" s="392"/>
      <c r="J567" s="392"/>
    </row>
    <row r="568" spans="1:10" ht="15.6" hidden="1" x14ac:dyDescent="0.3">
      <c r="A568" s="392"/>
      <c r="B568" s="392"/>
      <c r="C568" s="392"/>
      <c r="D568" s="392"/>
      <c r="E568" s="339" t="s">
        <v>1135</v>
      </c>
      <c r="F568" s="392" t="s">
        <v>1144</v>
      </c>
      <c r="G568" s="392"/>
      <c r="H568" s="392"/>
      <c r="I568" s="392"/>
      <c r="J568" s="392"/>
    </row>
    <row r="569" spans="1:10" ht="15.6" hidden="1" x14ac:dyDescent="0.3">
      <c r="A569" s="392"/>
      <c r="B569" s="392"/>
      <c r="C569" s="392"/>
      <c r="D569" s="392"/>
      <c r="E569" s="339" t="s">
        <v>1137</v>
      </c>
      <c r="F569" s="392" t="s">
        <v>1146</v>
      </c>
      <c r="G569" s="392"/>
      <c r="H569" s="392"/>
      <c r="I569" s="392"/>
      <c r="J569" s="392"/>
    </row>
    <row r="570" spans="1:10" ht="15.6" hidden="1" x14ac:dyDescent="0.3">
      <c r="A570" s="392"/>
      <c r="B570" s="392"/>
      <c r="C570" s="392"/>
      <c r="D570" s="392"/>
      <c r="E570" s="339" t="s">
        <v>1139</v>
      </c>
      <c r="F570" s="392" t="s">
        <v>1148</v>
      </c>
      <c r="G570" s="392"/>
      <c r="H570" s="392"/>
      <c r="I570" s="392"/>
      <c r="J570" s="392"/>
    </row>
    <row r="571" spans="1:10" ht="15.6" hidden="1" x14ac:dyDescent="0.3">
      <c r="A571" s="392"/>
      <c r="B571" s="392"/>
      <c r="C571" s="392"/>
      <c r="D571" s="392"/>
      <c r="E571" s="339" t="s">
        <v>1141</v>
      </c>
      <c r="F571" s="392" t="s">
        <v>1150</v>
      </c>
      <c r="G571" s="392"/>
      <c r="H571" s="392"/>
      <c r="I571" s="392"/>
      <c r="J571" s="392"/>
    </row>
    <row r="572" spans="1:10" ht="15.6" hidden="1" x14ac:dyDescent="0.3">
      <c r="A572" s="392"/>
      <c r="B572" s="392"/>
      <c r="C572" s="392"/>
      <c r="D572" s="392"/>
      <c r="E572" s="339" t="s">
        <v>1143</v>
      </c>
      <c r="F572" s="392" t="s">
        <v>1152</v>
      </c>
      <c r="G572" s="392"/>
      <c r="H572" s="392"/>
      <c r="I572" s="392"/>
      <c r="J572" s="392"/>
    </row>
    <row r="573" spans="1:10" ht="15.6" hidden="1" x14ac:dyDescent="0.3">
      <c r="A573" s="392"/>
      <c r="B573" s="392"/>
      <c r="C573" s="392"/>
      <c r="D573" s="392"/>
      <c r="E573" s="339" t="s">
        <v>1145</v>
      </c>
      <c r="F573" s="392" t="s">
        <v>1154</v>
      </c>
      <c r="G573" s="392"/>
      <c r="H573" s="392"/>
      <c r="I573" s="392"/>
      <c r="J573" s="392"/>
    </row>
    <row r="574" spans="1:10" ht="15.6" hidden="1" x14ac:dyDescent="0.3">
      <c r="A574" s="392"/>
      <c r="B574" s="392"/>
      <c r="C574" s="392"/>
      <c r="D574" s="392"/>
      <c r="E574" s="339" t="s">
        <v>1147</v>
      </c>
      <c r="F574" s="392" t="s">
        <v>1156</v>
      </c>
      <c r="G574" s="392"/>
      <c r="H574" s="392"/>
      <c r="I574" s="392"/>
      <c r="J574" s="392"/>
    </row>
    <row r="575" spans="1:10" ht="15.6" hidden="1" x14ac:dyDescent="0.3">
      <c r="A575" s="392"/>
      <c r="B575" s="392"/>
      <c r="C575" s="392"/>
      <c r="D575" s="392"/>
      <c r="E575" s="339" t="s">
        <v>1149</v>
      </c>
      <c r="F575" s="392" t="s">
        <v>1158</v>
      </c>
      <c r="G575" s="392"/>
      <c r="H575" s="392"/>
      <c r="I575" s="392"/>
      <c r="J575" s="392"/>
    </row>
    <row r="576" spans="1:10" ht="15.6" hidden="1" x14ac:dyDescent="0.3">
      <c r="A576" s="392"/>
      <c r="B576" s="392"/>
      <c r="C576" s="392"/>
      <c r="D576" s="392"/>
      <c r="E576" s="339" t="s">
        <v>1151</v>
      </c>
      <c r="F576" s="392" t="s">
        <v>1160</v>
      </c>
      <c r="G576" s="392"/>
      <c r="H576" s="392"/>
      <c r="I576" s="392"/>
      <c r="J576" s="392"/>
    </row>
    <row r="577" spans="1:10" ht="15.6" hidden="1" x14ac:dyDescent="0.3">
      <c r="A577" s="392"/>
      <c r="B577" s="392"/>
      <c r="C577" s="392"/>
      <c r="D577" s="392"/>
      <c r="E577" s="339" t="s">
        <v>1153</v>
      </c>
      <c r="F577" s="392" t="s">
        <v>1162</v>
      </c>
      <c r="G577" s="392"/>
      <c r="H577" s="392"/>
      <c r="I577" s="392"/>
      <c r="J577" s="392"/>
    </row>
    <row r="578" spans="1:10" ht="15.6" hidden="1" x14ac:dyDescent="0.3">
      <c r="A578" s="392"/>
      <c r="B578" s="392"/>
      <c r="C578" s="392"/>
      <c r="D578" s="392"/>
      <c r="E578" s="339" t="s">
        <v>1155</v>
      </c>
      <c r="F578" s="392" t="s">
        <v>1164</v>
      </c>
      <c r="G578" s="392"/>
      <c r="H578" s="392"/>
      <c r="I578" s="392"/>
      <c r="J578" s="392"/>
    </row>
    <row r="579" spans="1:10" ht="15.6" hidden="1" x14ac:dyDescent="0.3">
      <c r="A579" s="392"/>
      <c r="B579" s="392"/>
      <c r="C579" s="392"/>
      <c r="D579" s="392"/>
      <c r="E579" s="339" t="s">
        <v>1157</v>
      </c>
      <c r="F579" s="392" t="s">
        <v>1166</v>
      </c>
      <c r="G579" s="392"/>
      <c r="H579" s="392"/>
      <c r="I579" s="392"/>
      <c r="J579" s="392"/>
    </row>
    <row r="580" spans="1:10" ht="15.6" hidden="1" x14ac:dyDescent="0.3">
      <c r="A580" s="392"/>
      <c r="B580" s="392"/>
      <c r="C580" s="392"/>
      <c r="D580" s="392"/>
      <c r="E580" s="339" t="s">
        <v>1159</v>
      </c>
      <c r="F580" s="392" t="s">
        <v>1168</v>
      </c>
      <c r="G580" s="392"/>
      <c r="H580" s="392"/>
      <c r="I580" s="392"/>
      <c r="J580" s="392"/>
    </row>
    <row r="581" spans="1:10" ht="15.6" hidden="1" x14ac:dyDescent="0.3">
      <c r="A581" s="392"/>
      <c r="B581" s="392"/>
      <c r="C581" s="392"/>
      <c r="D581" s="392"/>
      <c r="E581" s="339" t="s">
        <v>3024</v>
      </c>
      <c r="F581" s="392" t="s">
        <v>3025</v>
      </c>
      <c r="G581" s="392"/>
      <c r="H581" s="392"/>
      <c r="I581" s="392"/>
      <c r="J581" s="392"/>
    </row>
    <row r="582" spans="1:10" ht="15.6" hidden="1" x14ac:dyDescent="0.3">
      <c r="A582" s="392"/>
      <c r="B582" s="392"/>
      <c r="C582" s="392"/>
      <c r="D582" s="392"/>
      <c r="E582" s="339" t="s">
        <v>3026</v>
      </c>
      <c r="F582" s="392" t="s">
        <v>1170</v>
      </c>
      <c r="G582" s="392"/>
      <c r="H582" s="392"/>
      <c r="I582" s="392"/>
      <c r="J582" s="392"/>
    </row>
    <row r="583" spans="1:10" ht="15.6" hidden="1" x14ac:dyDescent="0.3">
      <c r="A583" s="392"/>
      <c r="B583" s="392"/>
      <c r="C583" s="392"/>
      <c r="D583" s="392"/>
      <c r="E583" s="339" t="s">
        <v>3027</v>
      </c>
      <c r="F583" s="392" t="s">
        <v>1172</v>
      </c>
      <c r="G583" s="392"/>
      <c r="H583" s="392"/>
      <c r="I583" s="392"/>
      <c r="J583" s="392"/>
    </row>
    <row r="584" spans="1:10" ht="15.6" hidden="1" x14ac:dyDescent="0.3">
      <c r="A584" s="392"/>
      <c r="B584" s="392"/>
      <c r="C584" s="392"/>
      <c r="D584" s="392"/>
      <c r="E584" s="339" t="s">
        <v>3028</v>
      </c>
      <c r="F584" s="392" t="s">
        <v>3029</v>
      </c>
      <c r="G584" s="392"/>
      <c r="H584" s="392"/>
      <c r="I584" s="392"/>
      <c r="J584" s="392"/>
    </row>
    <row r="585" spans="1:10" ht="15.6" hidden="1" x14ac:dyDescent="0.3">
      <c r="A585" s="392"/>
      <c r="B585" s="392"/>
      <c r="C585" s="392"/>
      <c r="D585" s="392"/>
      <c r="E585" s="339" t="s">
        <v>3030</v>
      </c>
      <c r="F585" s="392" t="s">
        <v>1175</v>
      </c>
      <c r="G585" s="392"/>
      <c r="H585" s="392"/>
      <c r="I585" s="392"/>
      <c r="J585" s="392"/>
    </row>
    <row r="586" spans="1:10" ht="15.6" hidden="1" x14ac:dyDescent="0.3">
      <c r="A586" s="392"/>
      <c r="B586" s="392"/>
      <c r="C586" s="392"/>
      <c r="D586" s="392"/>
      <c r="E586" s="339" t="s">
        <v>3031</v>
      </c>
      <c r="F586" s="392" t="s">
        <v>1177</v>
      </c>
      <c r="G586" s="392"/>
      <c r="H586" s="392"/>
      <c r="I586" s="392"/>
      <c r="J586" s="392"/>
    </row>
    <row r="587" spans="1:10" ht="15.6" hidden="1" x14ac:dyDescent="0.3">
      <c r="A587" s="392"/>
      <c r="B587" s="392"/>
      <c r="C587" s="392"/>
      <c r="D587" s="392"/>
      <c r="E587" s="339" t="s">
        <v>3032</v>
      </c>
      <c r="F587" s="392" t="s">
        <v>3033</v>
      </c>
      <c r="G587" s="392"/>
      <c r="H587" s="392"/>
      <c r="I587" s="392"/>
      <c r="J587" s="392"/>
    </row>
    <row r="588" spans="1:10" ht="15.6" hidden="1" x14ac:dyDescent="0.3">
      <c r="A588" s="392"/>
      <c r="B588" s="392"/>
      <c r="C588" s="392"/>
      <c r="D588" s="392"/>
      <c r="E588" s="339" t="s">
        <v>3034</v>
      </c>
      <c r="F588" s="392" t="s">
        <v>1179</v>
      </c>
      <c r="G588" s="392"/>
      <c r="H588" s="392"/>
      <c r="I588" s="392"/>
      <c r="J588" s="392"/>
    </row>
    <row r="589" spans="1:10" ht="15.6" hidden="1" x14ac:dyDescent="0.3">
      <c r="A589" s="392"/>
      <c r="B589" s="392"/>
      <c r="C589" s="392"/>
      <c r="D589" s="392"/>
      <c r="E589" s="339" t="s">
        <v>3035</v>
      </c>
      <c r="F589" s="392" t="s">
        <v>1181</v>
      </c>
      <c r="G589" s="392"/>
      <c r="H589" s="392"/>
      <c r="I589" s="392"/>
      <c r="J589" s="392"/>
    </row>
    <row r="590" spans="1:10" ht="15.6" hidden="1" x14ac:dyDescent="0.3">
      <c r="A590" s="392"/>
      <c r="B590" s="392"/>
      <c r="C590" s="392"/>
      <c r="D590" s="392"/>
      <c r="E590" s="339" t="s">
        <v>3036</v>
      </c>
      <c r="F590" s="392" t="s">
        <v>3037</v>
      </c>
      <c r="G590" s="392"/>
      <c r="H590" s="392"/>
      <c r="I590" s="392"/>
      <c r="J590" s="392"/>
    </row>
    <row r="591" spans="1:10" ht="15.6" hidden="1" x14ac:dyDescent="0.3">
      <c r="A591" s="392"/>
      <c r="B591" s="392"/>
      <c r="C591" s="392"/>
      <c r="D591" s="392"/>
      <c r="E591" s="339" t="s">
        <v>3038</v>
      </c>
      <c r="F591" s="392" t="s">
        <v>1185</v>
      </c>
      <c r="G591" s="392"/>
      <c r="H591" s="392"/>
      <c r="I591" s="392"/>
      <c r="J591" s="392"/>
    </row>
    <row r="592" spans="1:10" ht="15.6" hidden="1" x14ac:dyDescent="0.3">
      <c r="A592" s="392"/>
      <c r="B592" s="392"/>
      <c r="C592" s="392"/>
      <c r="D592" s="392"/>
      <c r="E592" s="339" t="s">
        <v>3039</v>
      </c>
      <c r="F592" s="392" t="s">
        <v>1187</v>
      </c>
      <c r="G592" s="392"/>
      <c r="H592" s="392"/>
      <c r="I592" s="392"/>
      <c r="J592" s="392"/>
    </row>
    <row r="593" spans="1:10" ht="15.6" hidden="1" x14ac:dyDescent="0.3">
      <c r="A593" s="392"/>
      <c r="B593" s="392"/>
      <c r="C593" s="392"/>
      <c r="D593" s="392"/>
      <c r="E593" s="339" t="s">
        <v>3040</v>
      </c>
      <c r="F593" s="392" t="s">
        <v>3041</v>
      </c>
      <c r="G593" s="392"/>
      <c r="H593" s="392"/>
      <c r="I593" s="392"/>
      <c r="J593" s="392"/>
    </row>
    <row r="594" spans="1:10" ht="15.6" hidden="1" x14ac:dyDescent="0.3">
      <c r="A594" s="392"/>
      <c r="B594" s="392"/>
      <c r="C594" s="392"/>
      <c r="D594" s="392"/>
      <c r="E594" s="339" t="s">
        <v>3042</v>
      </c>
      <c r="F594" s="392" t="s">
        <v>1189</v>
      </c>
      <c r="G594" s="392"/>
      <c r="H594" s="392"/>
      <c r="I594" s="392"/>
      <c r="J594" s="392"/>
    </row>
    <row r="595" spans="1:10" ht="15.6" hidden="1" x14ac:dyDescent="0.3">
      <c r="A595" s="392"/>
      <c r="B595" s="392"/>
      <c r="C595" s="392"/>
      <c r="D595" s="392"/>
      <c r="E595" s="339" t="s">
        <v>3043</v>
      </c>
      <c r="F595" s="392" t="s">
        <v>1191</v>
      </c>
      <c r="G595" s="392"/>
      <c r="H595" s="392"/>
      <c r="I595" s="392"/>
      <c r="J595" s="392"/>
    </row>
    <row r="596" spans="1:10" ht="15.6" hidden="1" x14ac:dyDescent="0.3">
      <c r="A596" s="392"/>
      <c r="B596" s="392"/>
      <c r="C596" s="392"/>
      <c r="D596" s="392"/>
      <c r="E596" s="339" t="s">
        <v>3044</v>
      </c>
      <c r="F596" s="392" t="s">
        <v>3045</v>
      </c>
      <c r="G596" s="392"/>
      <c r="H596" s="392"/>
      <c r="I596" s="392"/>
      <c r="J596" s="392"/>
    </row>
    <row r="597" spans="1:10" ht="15.6" hidden="1" x14ac:dyDescent="0.3">
      <c r="A597" s="392"/>
      <c r="B597" s="392"/>
      <c r="C597" s="392"/>
      <c r="D597" s="392"/>
      <c r="E597" s="339" t="s">
        <v>3046</v>
      </c>
      <c r="F597" s="392" t="s">
        <v>1195</v>
      </c>
      <c r="G597" s="392"/>
      <c r="H597" s="392"/>
      <c r="I597" s="392"/>
      <c r="J597" s="392"/>
    </row>
    <row r="598" spans="1:10" ht="15.6" hidden="1" x14ac:dyDescent="0.3">
      <c r="A598" s="392"/>
      <c r="B598" s="392"/>
      <c r="C598" s="392"/>
      <c r="D598" s="392"/>
      <c r="E598" s="339" t="s">
        <v>3047</v>
      </c>
      <c r="F598" s="392" t="s">
        <v>1197</v>
      </c>
      <c r="G598" s="392"/>
      <c r="H598" s="392"/>
      <c r="I598" s="392"/>
      <c r="J598" s="392"/>
    </row>
    <row r="599" spans="1:10" ht="15.6" hidden="1" x14ac:dyDescent="0.3">
      <c r="A599" s="392"/>
      <c r="B599" s="392"/>
      <c r="C599" s="392"/>
      <c r="D599" s="392"/>
      <c r="E599" s="339" t="s">
        <v>3048</v>
      </c>
      <c r="F599" s="392" t="s">
        <v>3049</v>
      </c>
      <c r="G599" s="392"/>
      <c r="H599" s="392"/>
      <c r="I599" s="392"/>
      <c r="J599" s="392"/>
    </row>
    <row r="600" spans="1:10" ht="15.6" hidden="1" x14ac:dyDescent="0.3">
      <c r="A600" s="392"/>
      <c r="B600" s="392"/>
      <c r="C600" s="392"/>
      <c r="D600" s="392"/>
      <c r="E600" s="339" t="s">
        <v>3050</v>
      </c>
      <c r="F600" s="392" t="s">
        <v>1199</v>
      </c>
      <c r="G600" s="392"/>
      <c r="H600" s="392"/>
      <c r="I600" s="392"/>
      <c r="J600" s="392"/>
    </row>
    <row r="601" spans="1:10" ht="15.6" hidden="1" x14ac:dyDescent="0.3">
      <c r="A601" s="392"/>
      <c r="B601" s="392"/>
      <c r="C601" s="392"/>
      <c r="D601" s="392"/>
      <c r="E601" s="339" t="s">
        <v>3051</v>
      </c>
      <c r="F601" s="392" t="s">
        <v>1201</v>
      </c>
      <c r="G601" s="392"/>
      <c r="H601" s="392"/>
      <c r="I601" s="392"/>
      <c r="J601" s="392"/>
    </row>
    <row r="602" spans="1:10" ht="15.6" hidden="1" x14ac:dyDescent="0.3">
      <c r="A602" s="392"/>
      <c r="B602" s="392"/>
      <c r="C602" s="392"/>
      <c r="D602" s="392"/>
      <c r="E602" s="339" t="s">
        <v>3052</v>
      </c>
      <c r="F602" s="392" t="s">
        <v>1203</v>
      </c>
      <c r="G602" s="392"/>
      <c r="H602" s="392"/>
      <c r="I602" s="392"/>
      <c r="J602" s="392"/>
    </row>
    <row r="603" spans="1:10" ht="15.6" hidden="1" x14ac:dyDescent="0.3">
      <c r="A603" s="392"/>
      <c r="B603" s="392"/>
      <c r="C603" s="392"/>
      <c r="D603" s="392"/>
      <c r="E603" s="339" t="s">
        <v>3053</v>
      </c>
      <c r="F603" s="392" t="s">
        <v>1205</v>
      </c>
      <c r="G603" s="392"/>
      <c r="H603" s="392"/>
      <c r="I603" s="392"/>
      <c r="J603" s="392"/>
    </row>
    <row r="604" spans="1:10" ht="15.6" hidden="1" x14ac:dyDescent="0.3">
      <c r="A604" s="392"/>
      <c r="B604" s="392"/>
      <c r="C604" s="392"/>
      <c r="D604" s="392"/>
      <c r="E604" s="339" t="s">
        <v>3054</v>
      </c>
      <c r="F604" s="392" t="s">
        <v>3055</v>
      </c>
      <c r="G604" s="392"/>
      <c r="H604" s="392"/>
      <c r="I604" s="392"/>
      <c r="J604" s="392"/>
    </row>
    <row r="605" spans="1:10" ht="15.6" hidden="1" x14ac:dyDescent="0.3">
      <c r="A605" s="392"/>
      <c r="B605" s="392"/>
      <c r="C605" s="392"/>
      <c r="D605" s="392"/>
      <c r="E605" s="339" t="s">
        <v>3056</v>
      </c>
      <c r="F605" s="392" t="s">
        <v>1207</v>
      </c>
      <c r="G605" s="392"/>
      <c r="H605" s="392"/>
      <c r="I605" s="392"/>
      <c r="J605" s="392"/>
    </row>
    <row r="606" spans="1:10" ht="15.6" hidden="1" x14ac:dyDescent="0.3">
      <c r="A606" s="392"/>
      <c r="B606" s="392"/>
      <c r="C606" s="392"/>
      <c r="D606" s="392"/>
      <c r="E606" s="339" t="s">
        <v>3057</v>
      </c>
      <c r="F606" s="392" t="s">
        <v>1209</v>
      </c>
      <c r="G606" s="392"/>
      <c r="H606" s="392"/>
      <c r="I606" s="392"/>
      <c r="J606" s="392"/>
    </row>
    <row r="607" spans="1:10" ht="15.6" hidden="1" x14ac:dyDescent="0.3">
      <c r="A607" s="392"/>
      <c r="B607" s="392"/>
      <c r="C607" s="392"/>
      <c r="D607" s="392"/>
      <c r="E607" s="339" t="s">
        <v>3058</v>
      </c>
      <c r="F607" s="392" t="s">
        <v>1211</v>
      </c>
      <c r="G607" s="392"/>
      <c r="H607" s="392"/>
      <c r="I607" s="392"/>
      <c r="J607" s="392"/>
    </row>
    <row r="608" spans="1:10" ht="15.6" hidden="1" x14ac:dyDescent="0.3">
      <c r="A608" s="392"/>
      <c r="B608" s="392"/>
      <c r="C608" s="392"/>
      <c r="D608" s="392"/>
      <c r="E608" s="339" t="s">
        <v>3059</v>
      </c>
      <c r="F608" s="392" t="s">
        <v>1213</v>
      </c>
      <c r="G608" s="392"/>
      <c r="H608" s="392"/>
      <c r="I608" s="392"/>
      <c r="J608" s="392"/>
    </row>
    <row r="609" spans="1:10" ht="15.6" hidden="1" x14ac:dyDescent="0.3">
      <c r="A609" s="392"/>
      <c r="B609" s="392"/>
      <c r="C609" s="392"/>
      <c r="D609" s="392"/>
      <c r="E609" s="339" t="s">
        <v>3060</v>
      </c>
      <c r="F609" s="392" t="s">
        <v>3061</v>
      </c>
      <c r="G609" s="392"/>
      <c r="H609" s="392"/>
      <c r="I609" s="392"/>
      <c r="J609" s="392"/>
    </row>
    <row r="610" spans="1:10" ht="15.6" hidden="1" x14ac:dyDescent="0.3">
      <c r="A610" s="392"/>
      <c r="B610" s="392"/>
      <c r="C610" s="392"/>
      <c r="D610" s="392"/>
      <c r="E610" s="339" t="s">
        <v>3062</v>
      </c>
      <c r="F610" s="392" t="s">
        <v>3063</v>
      </c>
      <c r="G610" s="392"/>
      <c r="H610" s="392"/>
      <c r="I610" s="392"/>
      <c r="J610" s="392"/>
    </row>
    <row r="611" spans="1:10" ht="15.6" hidden="1" x14ac:dyDescent="0.3">
      <c r="A611" s="392"/>
      <c r="B611" s="392"/>
      <c r="C611" s="392"/>
      <c r="D611" s="392"/>
      <c r="E611" s="339" t="s">
        <v>3064</v>
      </c>
      <c r="F611" s="392" t="s">
        <v>3065</v>
      </c>
      <c r="G611" s="392"/>
      <c r="H611" s="392"/>
      <c r="I611" s="392"/>
      <c r="J611" s="392"/>
    </row>
    <row r="612" spans="1:10" ht="15.6" hidden="1" x14ac:dyDescent="0.3">
      <c r="A612" s="392"/>
      <c r="B612" s="392"/>
      <c r="C612" s="392"/>
      <c r="D612" s="392"/>
      <c r="E612" s="339" t="s">
        <v>3066</v>
      </c>
      <c r="F612" s="392" t="s">
        <v>3067</v>
      </c>
      <c r="G612" s="392"/>
      <c r="H612" s="392"/>
      <c r="I612" s="392"/>
      <c r="J612" s="392"/>
    </row>
    <row r="613" spans="1:10" ht="15.6" hidden="1" x14ac:dyDescent="0.3">
      <c r="A613" s="392"/>
      <c r="B613" s="392"/>
      <c r="C613" s="392"/>
      <c r="D613" s="392"/>
      <c r="E613" s="339" t="s">
        <v>3068</v>
      </c>
      <c r="F613" s="392" t="s">
        <v>3069</v>
      </c>
      <c r="G613" s="392"/>
      <c r="H613" s="392"/>
      <c r="I613" s="392"/>
      <c r="J613" s="392"/>
    </row>
    <row r="614" spans="1:10" ht="15.6" hidden="1" x14ac:dyDescent="0.3">
      <c r="A614" s="392"/>
      <c r="B614" s="392"/>
      <c r="C614" s="392"/>
      <c r="D614" s="392"/>
      <c r="E614" s="339" t="s">
        <v>3070</v>
      </c>
      <c r="F614" s="392" t="s">
        <v>3071</v>
      </c>
      <c r="G614" s="392"/>
      <c r="H614" s="392"/>
      <c r="I614" s="392"/>
      <c r="J614" s="392"/>
    </row>
    <row r="615" spans="1:10" ht="15.6" hidden="1" x14ac:dyDescent="0.3">
      <c r="A615" s="392"/>
      <c r="B615" s="392"/>
      <c r="C615" s="392"/>
      <c r="D615" s="392"/>
      <c r="E615" s="339" t="s">
        <v>3072</v>
      </c>
      <c r="F615" s="392" t="s">
        <v>3073</v>
      </c>
      <c r="G615" s="392"/>
      <c r="H615" s="392"/>
      <c r="I615" s="392"/>
      <c r="J615" s="392"/>
    </row>
    <row r="616" spans="1:10" ht="15.6" hidden="1" x14ac:dyDescent="0.3">
      <c r="A616" s="392"/>
      <c r="B616" s="392"/>
      <c r="C616" s="392"/>
      <c r="D616" s="392"/>
      <c r="E616" s="339" t="s">
        <v>3074</v>
      </c>
      <c r="F616" s="392" t="s">
        <v>3075</v>
      </c>
      <c r="G616" s="392"/>
      <c r="H616" s="392"/>
      <c r="I616" s="392"/>
      <c r="J616" s="392"/>
    </row>
    <row r="617" spans="1:10" ht="15.6" hidden="1" x14ac:dyDescent="0.3">
      <c r="A617" s="392"/>
      <c r="B617" s="392"/>
      <c r="C617" s="392"/>
      <c r="D617" s="392"/>
      <c r="E617" s="339" t="s">
        <v>3076</v>
      </c>
      <c r="F617" s="392" t="s">
        <v>3077</v>
      </c>
      <c r="G617" s="392"/>
      <c r="H617" s="392"/>
      <c r="I617" s="392"/>
      <c r="J617" s="392"/>
    </row>
    <row r="618" spans="1:10" ht="15.6" hidden="1" x14ac:dyDescent="0.3">
      <c r="A618" s="392"/>
      <c r="B618" s="392"/>
      <c r="C618" s="392"/>
      <c r="D618" s="392"/>
      <c r="E618" s="339" t="s">
        <v>3078</v>
      </c>
      <c r="F618" s="392" t="s">
        <v>3079</v>
      </c>
      <c r="G618" s="392"/>
      <c r="H618" s="392"/>
      <c r="I618" s="392"/>
      <c r="J618" s="392"/>
    </row>
    <row r="619" spans="1:10" ht="15.6" hidden="1" x14ac:dyDescent="0.3">
      <c r="A619" s="392"/>
      <c r="B619" s="392"/>
      <c r="C619" s="392"/>
      <c r="D619" s="392"/>
      <c r="E619" s="339" t="s">
        <v>3080</v>
      </c>
      <c r="F619" s="392" t="s">
        <v>3081</v>
      </c>
      <c r="G619" s="392"/>
      <c r="H619" s="392"/>
      <c r="I619" s="392"/>
      <c r="J619" s="392"/>
    </row>
    <row r="620" spans="1:10" ht="15.6" hidden="1" x14ac:dyDescent="0.3">
      <c r="A620" s="392"/>
      <c r="B620" s="392"/>
      <c r="C620" s="392"/>
      <c r="D620" s="392"/>
      <c r="E620" s="339" t="s">
        <v>3082</v>
      </c>
      <c r="F620" s="392" t="s">
        <v>3083</v>
      </c>
      <c r="G620" s="392"/>
      <c r="H620" s="392"/>
      <c r="I620" s="392"/>
      <c r="J620" s="392"/>
    </row>
    <row r="621" spans="1:10" ht="15.6" hidden="1" x14ac:dyDescent="0.3">
      <c r="A621" s="392"/>
      <c r="B621" s="392"/>
      <c r="C621" s="392"/>
      <c r="D621" s="392"/>
      <c r="E621" s="339" t="s">
        <v>3084</v>
      </c>
      <c r="F621" s="392" t="s">
        <v>3085</v>
      </c>
      <c r="G621" s="392"/>
      <c r="H621" s="392"/>
      <c r="I621" s="392"/>
      <c r="J621" s="392"/>
    </row>
    <row r="622" spans="1:10" ht="15.6" hidden="1" x14ac:dyDescent="0.3">
      <c r="A622" s="392"/>
      <c r="B622" s="392"/>
      <c r="C622" s="392"/>
      <c r="D622" s="392"/>
      <c r="E622" s="339" t="s">
        <v>3086</v>
      </c>
      <c r="F622" s="392" t="s">
        <v>3087</v>
      </c>
      <c r="G622" s="392"/>
      <c r="H622" s="392"/>
      <c r="I622" s="392"/>
      <c r="J622" s="392"/>
    </row>
    <row r="623" spans="1:10" ht="15.6" hidden="1" x14ac:dyDescent="0.3">
      <c r="A623" s="392"/>
      <c r="B623" s="392"/>
      <c r="C623" s="392"/>
      <c r="D623" s="392"/>
      <c r="E623" s="339" t="s">
        <v>3088</v>
      </c>
      <c r="F623" s="392" t="s">
        <v>3089</v>
      </c>
      <c r="G623" s="392"/>
      <c r="H623" s="392"/>
      <c r="I623" s="392"/>
      <c r="J623" s="392"/>
    </row>
    <row r="624" spans="1:10" ht="15.6" hidden="1" x14ac:dyDescent="0.3">
      <c r="A624" s="392"/>
      <c r="B624" s="392"/>
      <c r="C624" s="392"/>
      <c r="D624" s="392"/>
      <c r="E624" s="339" t="s">
        <v>3090</v>
      </c>
      <c r="F624" s="392" t="s">
        <v>3091</v>
      </c>
      <c r="G624" s="392"/>
      <c r="H624" s="392"/>
      <c r="I624" s="392"/>
      <c r="J624" s="392"/>
    </row>
    <row r="625" spans="1:10" ht="15.6" hidden="1" x14ac:dyDescent="0.3">
      <c r="A625" s="392"/>
      <c r="B625" s="392"/>
      <c r="C625" s="392"/>
      <c r="D625" s="392"/>
      <c r="E625" s="339" t="s">
        <v>3092</v>
      </c>
      <c r="F625" s="392" t="s">
        <v>3093</v>
      </c>
      <c r="G625" s="392"/>
      <c r="H625" s="392"/>
      <c r="I625" s="392"/>
      <c r="J625" s="392"/>
    </row>
    <row r="626" spans="1:10" ht="15.6" hidden="1" x14ac:dyDescent="0.3">
      <c r="A626" s="392"/>
      <c r="B626" s="392"/>
      <c r="C626" s="392"/>
      <c r="D626" s="392"/>
      <c r="E626" s="339" t="s">
        <v>3094</v>
      </c>
      <c r="F626" s="392" t="s">
        <v>3095</v>
      </c>
      <c r="G626" s="392"/>
      <c r="H626" s="392"/>
      <c r="I626" s="392"/>
      <c r="J626" s="392"/>
    </row>
    <row r="627" spans="1:10" ht="15.6" hidden="1" x14ac:dyDescent="0.3">
      <c r="A627" s="392"/>
      <c r="B627" s="392"/>
      <c r="C627" s="392"/>
      <c r="D627" s="392"/>
      <c r="E627" s="339" t="s">
        <v>3096</v>
      </c>
      <c r="F627" s="392" t="s">
        <v>1243</v>
      </c>
      <c r="G627" s="392"/>
      <c r="H627" s="392"/>
      <c r="I627" s="392"/>
      <c r="J627" s="392"/>
    </row>
    <row r="628" spans="1:10" ht="15.6" hidden="1" x14ac:dyDescent="0.3">
      <c r="A628" s="392"/>
      <c r="B628" s="392"/>
      <c r="C628" s="392"/>
      <c r="D628" s="392"/>
      <c r="E628" s="339" t="s">
        <v>3097</v>
      </c>
      <c r="F628" s="392" t="s">
        <v>1245</v>
      </c>
      <c r="G628" s="392"/>
      <c r="H628" s="392"/>
      <c r="I628" s="392"/>
      <c r="J628" s="392"/>
    </row>
    <row r="629" spans="1:10" ht="15.6" hidden="1" x14ac:dyDescent="0.3">
      <c r="A629" s="392"/>
      <c r="B629" s="392"/>
      <c r="C629" s="392"/>
      <c r="D629" s="392"/>
      <c r="E629" s="339" t="s">
        <v>3098</v>
      </c>
      <c r="F629" s="392" t="s">
        <v>1247</v>
      </c>
      <c r="G629" s="392"/>
      <c r="H629" s="392"/>
      <c r="I629" s="392"/>
      <c r="J629" s="392"/>
    </row>
    <row r="630" spans="1:10" ht="15.6" hidden="1" x14ac:dyDescent="0.3">
      <c r="A630" s="392"/>
      <c r="B630" s="392"/>
      <c r="C630" s="392"/>
      <c r="D630" s="392"/>
      <c r="E630" s="339" t="s">
        <v>3099</v>
      </c>
      <c r="F630" s="392" t="s">
        <v>3100</v>
      </c>
      <c r="G630" s="392"/>
      <c r="H630" s="392"/>
      <c r="I630" s="392"/>
      <c r="J630" s="392"/>
    </row>
    <row r="631" spans="1:10" ht="15.6" hidden="1" x14ac:dyDescent="0.3">
      <c r="A631" s="392"/>
      <c r="B631" s="392"/>
      <c r="C631" s="392"/>
      <c r="D631" s="392"/>
      <c r="E631" s="339" t="s">
        <v>3101</v>
      </c>
      <c r="F631" s="392" t="s">
        <v>3102</v>
      </c>
      <c r="G631" s="392"/>
      <c r="H631" s="392"/>
      <c r="I631" s="392"/>
      <c r="J631" s="392"/>
    </row>
    <row r="632" spans="1:10" ht="15.6" hidden="1" x14ac:dyDescent="0.3">
      <c r="A632" s="392"/>
      <c r="B632" s="392"/>
      <c r="C632" s="392"/>
      <c r="D632" s="392"/>
      <c r="E632" s="339" t="s">
        <v>3103</v>
      </c>
      <c r="F632" s="392" t="s">
        <v>3104</v>
      </c>
      <c r="G632" s="392"/>
      <c r="H632" s="392"/>
      <c r="I632" s="392"/>
      <c r="J632" s="392"/>
    </row>
    <row r="633" spans="1:10" ht="15.6" hidden="1" x14ac:dyDescent="0.3">
      <c r="A633" s="392"/>
      <c r="B633" s="392"/>
      <c r="C633" s="392"/>
      <c r="D633" s="392"/>
      <c r="E633" s="339" t="s">
        <v>3105</v>
      </c>
      <c r="F633" s="392" t="s">
        <v>3106</v>
      </c>
      <c r="G633" s="392"/>
      <c r="H633" s="392"/>
      <c r="I633" s="392"/>
      <c r="J633" s="392"/>
    </row>
    <row r="634" spans="1:10" ht="15.6" hidden="1" x14ac:dyDescent="0.3">
      <c r="A634" s="392"/>
      <c r="B634" s="392"/>
      <c r="C634" s="392"/>
      <c r="D634" s="392"/>
      <c r="E634" s="339" t="s">
        <v>3107</v>
      </c>
      <c r="F634" s="392" t="s">
        <v>3108</v>
      </c>
      <c r="G634" s="392"/>
      <c r="H634" s="392"/>
      <c r="I634" s="392"/>
      <c r="J634" s="392"/>
    </row>
    <row r="635" spans="1:10" ht="15.6" hidden="1" x14ac:dyDescent="0.3">
      <c r="A635" s="392"/>
      <c r="B635" s="392"/>
      <c r="C635" s="392"/>
      <c r="D635" s="392"/>
      <c r="E635" s="339" t="s">
        <v>3109</v>
      </c>
      <c r="F635" s="392" t="s">
        <v>3110</v>
      </c>
      <c r="G635" s="392"/>
      <c r="H635" s="392"/>
      <c r="I635" s="392"/>
      <c r="J635" s="392"/>
    </row>
    <row r="636" spans="1:10" ht="15.6" hidden="1" x14ac:dyDescent="0.3">
      <c r="A636" s="392"/>
      <c r="B636" s="392"/>
      <c r="C636" s="392"/>
      <c r="D636" s="392"/>
      <c r="E636" s="339" t="s">
        <v>3111</v>
      </c>
      <c r="F636" s="392" t="s">
        <v>3112</v>
      </c>
      <c r="G636" s="392"/>
      <c r="H636" s="392"/>
      <c r="I636" s="392"/>
      <c r="J636" s="392"/>
    </row>
    <row r="637" spans="1:10" ht="15.6" hidden="1" x14ac:dyDescent="0.3">
      <c r="A637" s="392"/>
      <c r="B637" s="392"/>
      <c r="C637" s="392"/>
      <c r="D637" s="392"/>
      <c r="E637" s="339" t="s">
        <v>3113</v>
      </c>
      <c r="F637" s="392" t="s">
        <v>3114</v>
      </c>
      <c r="G637" s="392"/>
      <c r="H637" s="392"/>
      <c r="I637" s="392"/>
      <c r="J637" s="392"/>
    </row>
    <row r="638" spans="1:10" ht="15.6" hidden="1" x14ac:dyDescent="0.3">
      <c r="A638" s="392"/>
      <c r="B638" s="392"/>
      <c r="C638" s="392"/>
      <c r="D638" s="392"/>
      <c r="E638" s="339" t="s">
        <v>3115</v>
      </c>
      <c r="F638" s="392" t="s">
        <v>3116</v>
      </c>
      <c r="G638" s="392"/>
      <c r="H638" s="392"/>
      <c r="I638" s="392"/>
      <c r="J638" s="392"/>
    </row>
    <row r="639" spans="1:10" ht="15.6" hidden="1" x14ac:dyDescent="0.3">
      <c r="A639" s="392"/>
      <c r="B639" s="392"/>
      <c r="C639" s="392"/>
      <c r="D639" s="392"/>
      <c r="E639" s="339" t="s">
        <v>3117</v>
      </c>
      <c r="F639" s="392" t="s">
        <v>3118</v>
      </c>
      <c r="G639" s="392"/>
      <c r="H639" s="392"/>
      <c r="I639" s="392"/>
      <c r="J639" s="392"/>
    </row>
    <row r="640" spans="1:10" ht="15.6" hidden="1" x14ac:dyDescent="0.3">
      <c r="A640" s="392"/>
      <c r="B640" s="392"/>
      <c r="C640" s="392"/>
      <c r="D640" s="392"/>
      <c r="E640" s="339" t="s">
        <v>3119</v>
      </c>
      <c r="F640" s="392" t="s">
        <v>3120</v>
      </c>
      <c r="G640" s="392"/>
      <c r="H640" s="392"/>
      <c r="I640" s="392"/>
      <c r="J640" s="392"/>
    </row>
    <row r="641" spans="1:10" ht="15.6" hidden="1" x14ac:dyDescent="0.3">
      <c r="A641" s="392"/>
      <c r="B641" s="392"/>
      <c r="C641" s="392"/>
      <c r="D641" s="392"/>
      <c r="E641" s="339" t="s">
        <v>3121</v>
      </c>
      <c r="F641" s="392" t="s">
        <v>3122</v>
      </c>
      <c r="G641" s="392"/>
      <c r="H641" s="392"/>
      <c r="I641" s="392"/>
      <c r="J641" s="392"/>
    </row>
    <row r="642" spans="1:10" ht="15.6" hidden="1" x14ac:dyDescent="0.3">
      <c r="A642" s="392"/>
      <c r="B642" s="392"/>
      <c r="C642" s="392"/>
      <c r="D642" s="392"/>
      <c r="E642" s="339" t="s">
        <v>3123</v>
      </c>
      <c r="F642" s="392" t="s">
        <v>3124</v>
      </c>
      <c r="G642" s="392"/>
      <c r="H642" s="392"/>
      <c r="I642" s="392"/>
      <c r="J642" s="392"/>
    </row>
    <row r="643" spans="1:10" ht="15.6" hidden="1" x14ac:dyDescent="0.3">
      <c r="A643" s="392"/>
      <c r="B643" s="392"/>
      <c r="C643" s="392"/>
      <c r="D643" s="392"/>
      <c r="E643" s="339" t="s">
        <v>3125</v>
      </c>
      <c r="F643" s="392" t="s">
        <v>3126</v>
      </c>
      <c r="G643" s="392"/>
      <c r="H643" s="392"/>
      <c r="I643" s="392"/>
      <c r="J643" s="392"/>
    </row>
    <row r="644" spans="1:10" ht="15.6" hidden="1" x14ac:dyDescent="0.3">
      <c r="A644" s="392"/>
      <c r="B644" s="392"/>
      <c r="C644" s="392"/>
      <c r="D644" s="392"/>
      <c r="E644" s="339" t="s">
        <v>3127</v>
      </c>
      <c r="F644" s="392" t="s">
        <v>3128</v>
      </c>
      <c r="G644" s="392"/>
      <c r="H644" s="392"/>
      <c r="I644" s="392"/>
      <c r="J644" s="392"/>
    </row>
    <row r="645" spans="1:10" ht="15.6" hidden="1" x14ac:dyDescent="0.3">
      <c r="A645" s="392"/>
      <c r="B645" s="392"/>
      <c r="C645" s="392"/>
      <c r="D645" s="392"/>
      <c r="E645" s="339" t="s">
        <v>3129</v>
      </c>
      <c r="F645" s="392" t="s">
        <v>3130</v>
      </c>
      <c r="G645" s="392"/>
      <c r="H645" s="392"/>
      <c r="I645" s="392"/>
      <c r="J645" s="392"/>
    </row>
    <row r="646" spans="1:10" ht="15.6" hidden="1" x14ac:dyDescent="0.3">
      <c r="A646" s="392"/>
      <c r="B646" s="392"/>
      <c r="C646" s="392"/>
      <c r="D646" s="392"/>
      <c r="E646" s="339" t="s">
        <v>3131</v>
      </c>
      <c r="F646" s="392" t="s">
        <v>3132</v>
      </c>
      <c r="G646" s="392"/>
      <c r="H646" s="392"/>
      <c r="I646" s="392"/>
      <c r="J646" s="392"/>
    </row>
    <row r="647" spans="1:10" ht="15.6" hidden="1" x14ac:dyDescent="0.3">
      <c r="A647" s="392"/>
      <c r="B647" s="392"/>
      <c r="C647" s="392"/>
      <c r="D647" s="392"/>
      <c r="E647" s="339" t="s">
        <v>3133</v>
      </c>
      <c r="F647" s="392" t="s">
        <v>3134</v>
      </c>
      <c r="G647" s="392"/>
      <c r="H647" s="392"/>
      <c r="I647" s="392"/>
      <c r="J647" s="392"/>
    </row>
    <row r="648" spans="1:10" ht="15.6" hidden="1" x14ac:dyDescent="0.3">
      <c r="A648" s="392"/>
      <c r="B648" s="392"/>
      <c r="C648" s="392"/>
      <c r="D648" s="392"/>
      <c r="E648" s="339" t="s">
        <v>3135</v>
      </c>
      <c r="F648" s="392" t="s">
        <v>3136</v>
      </c>
      <c r="G648" s="392"/>
      <c r="H648" s="392"/>
      <c r="I648" s="392"/>
      <c r="J648" s="392"/>
    </row>
    <row r="649" spans="1:10" ht="15.6" hidden="1" x14ac:dyDescent="0.3">
      <c r="A649" s="392"/>
      <c r="B649" s="392"/>
      <c r="C649" s="392"/>
      <c r="D649" s="392"/>
      <c r="E649" s="339" t="s">
        <v>3137</v>
      </c>
      <c r="F649" s="392" t="s">
        <v>3138</v>
      </c>
      <c r="G649" s="392"/>
      <c r="H649" s="392"/>
      <c r="I649" s="392"/>
      <c r="J649" s="392"/>
    </row>
    <row r="650" spans="1:10" ht="15.6" hidden="1" x14ac:dyDescent="0.3">
      <c r="A650" s="392"/>
      <c r="B650" s="392"/>
      <c r="C650" s="392"/>
      <c r="D650" s="392"/>
      <c r="E650" s="339" t="s">
        <v>3139</v>
      </c>
      <c r="F650" s="392" t="s">
        <v>3140</v>
      </c>
      <c r="G650" s="392"/>
      <c r="H650" s="392"/>
      <c r="I650" s="392"/>
      <c r="J650" s="392"/>
    </row>
    <row r="651" spans="1:10" ht="15.6" hidden="1" x14ac:dyDescent="0.3">
      <c r="A651" s="392"/>
      <c r="B651" s="392"/>
      <c r="C651" s="392"/>
      <c r="D651" s="392"/>
      <c r="E651" s="339" t="s">
        <v>3141</v>
      </c>
      <c r="F651" s="392" t="s">
        <v>3142</v>
      </c>
      <c r="G651" s="392"/>
      <c r="H651" s="392"/>
      <c r="I651" s="392"/>
      <c r="J651" s="392"/>
    </row>
    <row r="652" spans="1:10" ht="15.6" hidden="1" x14ac:dyDescent="0.3">
      <c r="A652" s="392"/>
      <c r="B652" s="392"/>
      <c r="C652" s="392"/>
      <c r="D652" s="392"/>
      <c r="E652" s="339" t="s">
        <v>3143</v>
      </c>
      <c r="F652" s="392" t="s">
        <v>3144</v>
      </c>
      <c r="G652" s="392"/>
      <c r="H652" s="392"/>
      <c r="I652" s="392"/>
      <c r="J652" s="392"/>
    </row>
    <row r="653" spans="1:10" ht="15.6" hidden="1" x14ac:dyDescent="0.3">
      <c r="A653" s="392"/>
      <c r="B653" s="392"/>
      <c r="C653" s="392"/>
      <c r="D653" s="392"/>
      <c r="E653" s="339" t="s">
        <v>3145</v>
      </c>
      <c r="F653" s="392" t="s">
        <v>3146</v>
      </c>
      <c r="G653" s="392"/>
      <c r="H653" s="392"/>
      <c r="I653" s="392"/>
      <c r="J653" s="392"/>
    </row>
    <row r="654" spans="1:10" ht="15.6" hidden="1" x14ac:dyDescent="0.3">
      <c r="A654" s="392"/>
      <c r="B654" s="392"/>
      <c r="C654" s="392"/>
      <c r="D654" s="392"/>
      <c r="E654" s="339" t="s">
        <v>3147</v>
      </c>
      <c r="F654" s="392" t="s">
        <v>3148</v>
      </c>
      <c r="G654" s="392"/>
      <c r="H654" s="392"/>
      <c r="I654" s="392"/>
      <c r="J654" s="392"/>
    </row>
    <row r="655" spans="1:10" ht="15.6" hidden="1" x14ac:dyDescent="0.3">
      <c r="A655" s="392"/>
      <c r="B655" s="392"/>
      <c r="C655" s="392"/>
      <c r="D655" s="392"/>
      <c r="E655" s="339" t="s">
        <v>3149</v>
      </c>
      <c r="F655" s="392" t="s">
        <v>3150</v>
      </c>
      <c r="G655" s="392"/>
      <c r="H655" s="392"/>
      <c r="I655" s="392"/>
      <c r="J655" s="392"/>
    </row>
    <row r="656" spans="1:10" ht="15.6" hidden="1" x14ac:dyDescent="0.3">
      <c r="A656" s="392"/>
      <c r="B656" s="392"/>
      <c r="C656" s="392"/>
      <c r="D656" s="392"/>
      <c r="E656" s="339" t="s">
        <v>3151</v>
      </c>
      <c r="F656" s="392" t="s">
        <v>3152</v>
      </c>
      <c r="G656" s="392"/>
      <c r="H656" s="392"/>
      <c r="I656" s="392"/>
      <c r="J656" s="392"/>
    </row>
    <row r="657" spans="1:10" ht="15.6" hidden="1" x14ac:dyDescent="0.3">
      <c r="A657" s="392"/>
      <c r="B657" s="392"/>
      <c r="C657" s="392"/>
      <c r="D657" s="392"/>
      <c r="E657" s="339" t="s">
        <v>3153</v>
      </c>
      <c r="F657" s="392" t="s">
        <v>3154</v>
      </c>
      <c r="G657" s="392"/>
      <c r="H657" s="392"/>
      <c r="I657" s="392"/>
      <c r="J657" s="392"/>
    </row>
    <row r="658" spans="1:10" ht="15.6" hidden="1" x14ac:dyDescent="0.3">
      <c r="A658" s="392"/>
      <c r="B658" s="392"/>
      <c r="C658" s="392"/>
      <c r="D658" s="392"/>
      <c r="E658" s="339" t="s">
        <v>3155</v>
      </c>
      <c r="F658" s="392" t="s">
        <v>3156</v>
      </c>
      <c r="G658" s="392"/>
      <c r="H658" s="392"/>
      <c r="I658" s="392"/>
      <c r="J658" s="392"/>
    </row>
    <row r="659" spans="1:10" ht="15.6" hidden="1" x14ac:dyDescent="0.3">
      <c r="A659" s="392"/>
      <c r="B659" s="392"/>
      <c r="C659" s="392"/>
      <c r="D659" s="392"/>
      <c r="E659" s="339" t="s">
        <v>3157</v>
      </c>
      <c r="F659" s="392" t="s">
        <v>3158</v>
      </c>
      <c r="G659" s="392"/>
      <c r="H659" s="392"/>
      <c r="I659" s="392"/>
      <c r="J659" s="392"/>
    </row>
    <row r="660" spans="1:10" ht="15.6" hidden="1" x14ac:dyDescent="0.3">
      <c r="A660" s="392"/>
      <c r="B660" s="392"/>
      <c r="C660" s="392"/>
      <c r="D660" s="392"/>
      <c r="E660" s="339" t="s">
        <v>3159</v>
      </c>
      <c r="F660" s="392" t="s">
        <v>3160</v>
      </c>
      <c r="G660" s="392"/>
      <c r="H660" s="392"/>
      <c r="I660" s="392"/>
      <c r="J660" s="392"/>
    </row>
    <row r="661" spans="1:10" ht="15.6" hidden="1" x14ac:dyDescent="0.3">
      <c r="A661" s="392"/>
      <c r="B661" s="392"/>
      <c r="C661" s="392"/>
      <c r="D661" s="392"/>
      <c r="E661" s="339" t="s">
        <v>3161</v>
      </c>
      <c r="F661" s="392" t="s">
        <v>3162</v>
      </c>
      <c r="G661" s="392"/>
      <c r="H661" s="392"/>
      <c r="I661" s="392"/>
      <c r="J661" s="392"/>
    </row>
    <row r="662" spans="1:10" ht="15.6" hidden="1" x14ac:dyDescent="0.3">
      <c r="A662" s="392"/>
      <c r="B662" s="392"/>
      <c r="C662" s="392"/>
      <c r="D662" s="392"/>
      <c r="E662" s="339" t="s">
        <v>3163</v>
      </c>
      <c r="F662" s="392" t="s">
        <v>3164</v>
      </c>
      <c r="G662" s="392"/>
      <c r="H662" s="392"/>
      <c r="I662" s="392"/>
      <c r="J662" s="392"/>
    </row>
    <row r="663" spans="1:10" ht="15.6" hidden="1" x14ac:dyDescent="0.3">
      <c r="A663" s="392"/>
      <c r="B663" s="392"/>
      <c r="C663" s="392"/>
      <c r="D663" s="392"/>
      <c r="E663" s="339" t="s">
        <v>3165</v>
      </c>
      <c r="F663" s="392" t="s">
        <v>3166</v>
      </c>
      <c r="G663" s="392"/>
      <c r="H663" s="392"/>
      <c r="I663" s="392"/>
      <c r="J663" s="392"/>
    </row>
    <row r="664" spans="1:10" ht="15.6" hidden="1" x14ac:dyDescent="0.3">
      <c r="A664" s="392"/>
      <c r="B664" s="392"/>
      <c r="C664" s="392"/>
      <c r="D664" s="392"/>
      <c r="E664" s="339" t="s">
        <v>3167</v>
      </c>
      <c r="F664" s="392" t="s">
        <v>3168</v>
      </c>
      <c r="G664" s="392"/>
      <c r="H664" s="392"/>
      <c r="I664" s="392"/>
      <c r="J664" s="392"/>
    </row>
    <row r="665" spans="1:10" ht="15.6" hidden="1" x14ac:dyDescent="0.3">
      <c r="A665" s="392"/>
      <c r="B665" s="392"/>
      <c r="C665" s="392"/>
      <c r="D665" s="392"/>
      <c r="E665" s="339" t="s">
        <v>3169</v>
      </c>
      <c r="F665" s="392" t="s">
        <v>3170</v>
      </c>
      <c r="G665" s="392"/>
      <c r="H665" s="392"/>
      <c r="I665" s="392"/>
      <c r="J665" s="392"/>
    </row>
    <row r="666" spans="1:10" ht="15.6" hidden="1" x14ac:dyDescent="0.3">
      <c r="A666" s="392"/>
      <c r="B666" s="392"/>
      <c r="C666" s="392"/>
      <c r="D666" s="392"/>
      <c r="E666" s="339" t="s">
        <v>3171</v>
      </c>
      <c r="F666" s="392" t="s">
        <v>3172</v>
      </c>
      <c r="G666" s="392"/>
      <c r="H666" s="392"/>
      <c r="I666" s="392"/>
      <c r="J666" s="392"/>
    </row>
    <row r="667" spans="1:10" ht="15.6" hidden="1" x14ac:dyDescent="0.3">
      <c r="A667" s="392"/>
      <c r="B667" s="392"/>
      <c r="C667" s="392"/>
      <c r="D667" s="392"/>
      <c r="E667" s="339" t="s">
        <v>3173</v>
      </c>
      <c r="F667" s="392" t="s">
        <v>3174</v>
      </c>
      <c r="G667" s="392"/>
      <c r="H667" s="392"/>
      <c r="I667" s="392"/>
      <c r="J667" s="392"/>
    </row>
    <row r="668" spans="1:10" ht="15.6" hidden="1" x14ac:dyDescent="0.3">
      <c r="A668" s="392"/>
      <c r="B668" s="392"/>
      <c r="C668" s="392"/>
      <c r="D668" s="392"/>
      <c r="E668" s="339" t="s">
        <v>3175</v>
      </c>
      <c r="F668" s="392" t="s">
        <v>3176</v>
      </c>
      <c r="G668" s="392"/>
      <c r="H668" s="392"/>
      <c r="I668" s="392"/>
      <c r="J668" s="392"/>
    </row>
    <row r="669" spans="1:10" ht="15.6" hidden="1" x14ac:dyDescent="0.3">
      <c r="A669" s="392"/>
      <c r="B669" s="392"/>
      <c r="C669" s="392"/>
      <c r="D669" s="392"/>
      <c r="E669" s="339" t="s">
        <v>3177</v>
      </c>
      <c r="F669" s="392" t="s">
        <v>3178</v>
      </c>
      <c r="G669" s="392"/>
      <c r="H669" s="392"/>
      <c r="I669" s="392"/>
      <c r="J669" s="392"/>
    </row>
    <row r="670" spans="1:10" ht="15.6" hidden="1" x14ac:dyDescent="0.3">
      <c r="A670" s="392"/>
      <c r="B670" s="392"/>
      <c r="C670" s="392"/>
      <c r="D670" s="392"/>
      <c r="E670" s="339" t="s">
        <v>3179</v>
      </c>
      <c r="F670" s="392" t="s">
        <v>3180</v>
      </c>
      <c r="G670" s="392"/>
      <c r="H670" s="392"/>
      <c r="I670" s="392"/>
      <c r="J670" s="392"/>
    </row>
    <row r="671" spans="1:10" ht="15.6" hidden="1" x14ac:dyDescent="0.3">
      <c r="A671" s="392"/>
      <c r="B671" s="392"/>
      <c r="C671" s="392"/>
      <c r="D671" s="392"/>
      <c r="E671" s="339" t="s">
        <v>3181</v>
      </c>
      <c r="F671" s="392" t="s">
        <v>3182</v>
      </c>
      <c r="G671" s="392"/>
      <c r="H671" s="392"/>
      <c r="I671" s="392"/>
      <c r="J671" s="392"/>
    </row>
    <row r="672" spans="1:10" ht="15.6" hidden="1" x14ac:dyDescent="0.3">
      <c r="A672" s="392"/>
      <c r="B672" s="392"/>
      <c r="C672" s="392"/>
      <c r="D672" s="392"/>
      <c r="E672" s="339" t="s">
        <v>3183</v>
      </c>
      <c r="F672" s="392" t="s">
        <v>3184</v>
      </c>
      <c r="G672" s="392"/>
      <c r="H672" s="392"/>
      <c r="I672" s="392"/>
      <c r="J672" s="392"/>
    </row>
    <row r="673" spans="1:10" ht="15.6" hidden="1" x14ac:dyDescent="0.3">
      <c r="A673" s="392"/>
      <c r="B673" s="392"/>
      <c r="C673" s="392"/>
      <c r="D673" s="392"/>
      <c r="E673" s="339" t="s">
        <v>3185</v>
      </c>
      <c r="F673" s="392" t="s">
        <v>3186</v>
      </c>
      <c r="G673" s="392"/>
      <c r="H673" s="392"/>
      <c r="I673" s="392"/>
      <c r="J673" s="392"/>
    </row>
  </sheetData>
  <mergeCells count="46">
    <mergeCell ref="C52:G52"/>
    <mergeCell ref="B54:G54"/>
    <mergeCell ref="B56:G56"/>
    <mergeCell ref="B115:F115"/>
    <mergeCell ref="C44:G44"/>
    <mergeCell ref="C45:G45"/>
    <mergeCell ref="B47:G47"/>
    <mergeCell ref="C49:G49"/>
    <mergeCell ref="C50:G50"/>
    <mergeCell ref="C51:G51"/>
    <mergeCell ref="C43:G43"/>
    <mergeCell ref="B31:D31"/>
    <mergeCell ref="B32:G32"/>
    <mergeCell ref="B33:D33"/>
    <mergeCell ref="C34:G34"/>
    <mergeCell ref="C35:G35"/>
    <mergeCell ref="C36:G36"/>
    <mergeCell ref="C37:G37"/>
    <mergeCell ref="C38:G38"/>
    <mergeCell ref="C39:G39"/>
    <mergeCell ref="B40:D40"/>
    <mergeCell ref="B41:G41"/>
    <mergeCell ref="C30:G30"/>
    <mergeCell ref="C18:G18"/>
    <mergeCell ref="C19:G19"/>
    <mergeCell ref="C20:G20"/>
    <mergeCell ref="E21:G21"/>
    <mergeCell ref="C22:G22"/>
    <mergeCell ref="C23:G23"/>
    <mergeCell ref="B24:D24"/>
    <mergeCell ref="B25:G25"/>
    <mergeCell ref="C27:G27"/>
    <mergeCell ref="C28:G28"/>
    <mergeCell ref="C29:G29"/>
    <mergeCell ref="C17:G17"/>
    <mergeCell ref="B3:G3"/>
    <mergeCell ref="B4:G4"/>
    <mergeCell ref="B5:D5"/>
    <mergeCell ref="B6:G6"/>
    <mergeCell ref="B7:D7"/>
    <mergeCell ref="C8:G8"/>
    <mergeCell ref="C9:G9"/>
    <mergeCell ref="B10:B13"/>
    <mergeCell ref="C14:G14"/>
    <mergeCell ref="C15:G15"/>
    <mergeCell ref="C16:G16"/>
  </mergeCells>
  <dataValidations count="12">
    <dataValidation type="list" allowBlank="1" showInputMessage="1" showErrorMessage="1" errorTitle="Entrada inválida." error="Por favor selecione un elemento de la lista desplegable." promptTitle="Nombre de la variable" prompt="Por favor seleciones el nombre de la variable MDEA." sqref="G11">
      <formula1>$F$117:$F$673</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
      <formula1>$E$117:$E$673</formula1>
    </dataValidation>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$J$117:$J$118</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$I$117:$I$124</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$H$117:$H$121</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$G$117:$G$119</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2:G13">
      <formula1>$F$117:$F$577</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2:F13">
      <formula1>$E$117:$E$573</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E13">
      <formula1>$D$117:$D$176</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D13">
      <formula1>$C$117:$C$137</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C13">
      <formula1>$B$117:$B$122</formula1>
    </dataValidation>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s>
  <hyperlinks>
    <hyperlink ref="A1" location="'Pobla autoabast'!A1" display="Regresar"/>
    <hyperlink ref="C38" r:id="rId1"/>
  </hyperlinks>
  <printOptions horizontalCentered="1" verticalCentered="1"/>
  <pageMargins left="0.70866141732283472" right="0.70866141732283472" top="0.74803149606299213" bottom="0.74803149606299213" header="0.31496062992125984" footer="0.31496062992125984"/>
  <pageSetup scale="32" orientation="portrait" r:id="rId2"/>
  <drawing r:id="rId3"/>
  <legacyDrawing r:id="rId4"/>
  <tableParts count="10">
    <tablePart r:id="rId5"/>
    <tablePart r:id="rId6"/>
    <tablePart r:id="rId7"/>
    <tablePart r:id="rId8"/>
    <tablePart r:id="rId9"/>
    <tablePart r:id="rId10"/>
    <tablePart r:id="rId11"/>
    <tablePart r:id="rId12"/>
    <tablePart r:id="rId13"/>
    <tablePart r:id="rId14"/>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A1:O12"/>
  <sheetViews>
    <sheetView showGridLines="0" zoomScale="90" zoomScaleNormal="90" workbookViewId="0">
      <selection activeCell="E24" sqref="E24"/>
    </sheetView>
  </sheetViews>
  <sheetFormatPr baseColWidth="10" defaultColWidth="11.42578125" defaultRowHeight="15" x14ac:dyDescent="0.25"/>
  <cols>
    <col min="1" max="1" width="11.42578125" style="120"/>
    <col min="2" max="2" width="55.7109375" style="121" customWidth="1"/>
    <col min="3" max="12" width="12" style="120" customWidth="1"/>
    <col min="13" max="16384" width="11.42578125" style="120"/>
  </cols>
  <sheetData>
    <row r="1" spans="1:15" ht="14.45" x14ac:dyDescent="0.3">
      <c r="A1" s="650" t="s">
        <v>32</v>
      </c>
      <c r="C1" s="1624" t="s">
        <v>60</v>
      </c>
      <c r="D1" s="1624"/>
    </row>
    <row r="2" spans="1:15" ht="31.5" x14ac:dyDescent="0.25">
      <c r="A2" s="119"/>
      <c r="B2" s="184" t="s">
        <v>1535</v>
      </c>
      <c r="E2" s="121"/>
      <c r="F2" s="121"/>
      <c r="G2" s="121"/>
      <c r="H2" s="121"/>
      <c r="I2" s="121"/>
      <c r="J2" s="121"/>
      <c r="K2" s="121"/>
      <c r="L2" s="121"/>
      <c r="M2" s="121"/>
      <c r="N2" s="121"/>
      <c r="O2" s="121"/>
    </row>
    <row r="3" spans="1:15" ht="14.45" x14ac:dyDescent="0.3">
      <c r="B3" s="340" t="s">
        <v>1718</v>
      </c>
      <c r="E3" s="121"/>
      <c r="F3" s="121"/>
      <c r="G3" s="121"/>
      <c r="H3" s="121"/>
      <c r="I3" s="121"/>
      <c r="J3" s="121"/>
      <c r="K3" s="121"/>
      <c r="L3" s="121"/>
      <c r="M3" s="121"/>
      <c r="N3" s="121"/>
      <c r="O3" s="121"/>
    </row>
    <row r="4" spans="1:15" ht="14.45" x14ac:dyDescent="0.3">
      <c r="B4" s="340"/>
      <c r="E4" s="121"/>
      <c r="F4" s="121"/>
      <c r="G4" s="121"/>
      <c r="H4" s="121"/>
      <c r="I4" s="121"/>
      <c r="J4" s="121"/>
      <c r="K4" s="121"/>
      <c r="L4" s="121"/>
      <c r="M4" s="121"/>
      <c r="N4" s="121"/>
      <c r="O4" s="121"/>
    </row>
    <row r="5" spans="1:15" ht="14.45" x14ac:dyDescent="0.3">
      <c r="B5" s="340"/>
      <c r="E5" s="121"/>
      <c r="F5" s="121"/>
      <c r="G5" s="121"/>
      <c r="H5" s="121"/>
      <c r="I5" s="121"/>
      <c r="J5" s="121"/>
      <c r="K5" s="121"/>
      <c r="L5" s="121"/>
      <c r="M5" s="121"/>
      <c r="N5" s="121"/>
      <c r="O5" s="121"/>
    </row>
    <row r="6" spans="1:15" x14ac:dyDescent="0.25">
      <c r="B6" s="704" t="s">
        <v>3666</v>
      </c>
      <c r="C6" s="345"/>
      <c r="D6" s="345"/>
      <c r="E6" s="345"/>
      <c r="F6" s="345"/>
      <c r="G6" s="345"/>
      <c r="H6" s="345"/>
      <c r="I6" s="345"/>
      <c r="J6" s="345"/>
      <c r="K6" s="345"/>
    </row>
    <row r="7" spans="1:15" ht="14.45" x14ac:dyDescent="0.3">
      <c r="B7" s="899" t="s">
        <v>3811</v>
      </c>
      <c r="C7" s="345"/>
      <c r="D7" s="345"/>
      <c r="E7" s="345"/>
      <c r="F7" s="345"/>
      <c r="G7" s="345"/>
      <c r="H7" s="345"/>
      <c r="I7" s="345"/>
      <c r="J7" s="345"/>
      <c r="K7" s="345"/>
    </row>
    <row r="8" spans="1:15" ht="14.45" x14ac:dyDescent="0.3">
      <c r="B8" s="707"/>
      <c r="C8" s="708">
        <v>2014</v>
      </c>
      <c r="D8" s="708">
        <v>2015</v>
      </c>
      <c r="E8" s="708">
        <v>2016</v>
      </c>
      <c r="F8" s="708">
        <v>2017</v>
      </c>
      <c r="G8" s="708">
        <v>2018</v>
      </c>
      <c r="H8" s="345"/>
      <c r="I8" s="684"/>
      <c r="J8" s="345"/>
      <c r="K8" s="345"/>
    </row>
    <row r="9" spans="1:15" ht="14.45" x14ac:dyDescent="0.3">
      <c r="B9" s="345" t="s">
        <v>3655</v>
      </c>
      <c r="C9" s="900">
        <v>1168297</v>
      </c>
      <c r="D9" s="900">
        <v>798571</v>
      </c>
      <c r="E9" s="900">
        <v>665431.19999999995</v>
      </c>
      <c r="F9" s="900">
        <v>782438.2416666667</v>
      </c>
      <c r="G9" s="900">
        <v>769649.42999999993</v>
      </c>
      <c r="H9" s="345"/>
      <c r="I9" s="684"/>
      <c r="J9" s="345"/>
      <c r="K9" s="345"/>
    </row>
    <row r="10" spans="1:15" ht="14.45" x14ac:dyDescent="0.3">
      <c r="B10" s="706" t="s">
        <v>0</v>
      </c>
      <c r="C10" s="690">
        <v>0.2448183168074084</v>
      </c>
      <c r="D10" s="690">
        <v>0.16520727583872735</v>
      </c>
      <c r="E10" s="690">
        <v>0.13608662343893219</v>
      </c>
      <c r="F10" s="690">
        <v>0.15817378083705635</v>
      </c>
      <c r="G10" s="691">
        <v>0.1538168921110552</v>
      </c>
      <c r="H10" s="345"/>
      <c r="I10" s="693"/>
      <c r="J10" s="345"/>
      <c r="K10" s="345"/>
    </row>
    <row r="11" spans="1:15" ht="14.45" x14ac:dyDescent="0.3">
      <c r="B11" s="1679" t="s">
        <v>3657</v>
      </c>
      <c r="C11" s="1679"/>
      <c r="D11" s="1679"/>
      <c r="E11" s="1679"/>
      <c r="F11" s="1679"/>
      <c r="G11" s="1679"/>
      <c r="H11" s="340"/>
      <c r="I11" s="340"/>
      <c r="J11" s="340"/>
      <c r="K11" s="340"/>
    </row>
    <row r="12" spans="1:15" ht="21" customHeight="1" x14ac:dyDescent="0.25">
      <c r="B12" s="1678" t="s">
        <v>3659</v>
      </c>
      <c r="C12" s="1678"/>
      <c r="D12" s="1678"/>
      <c r="E12" s="1678"/>
      <c r="F12" s="1678"/>
      <c r="G12" s="1678"/>
      <c r="H12" s="705"/>
      <c r="I12" s="705"/>
      <c r="J12" s="705"/>
      <c r="K12" s="705"/>
    </row>
  </sheetData>
  <mergeCells count="3">
    <mergeCell ref="B12:G12"/>
    <mergeCell ref="B11:G11"/>
    <mergeCell ref="C1:D1"/>
  </mergeCells>
  <hyperlinks>
    <hyperlink ref="C1" location="'HM 5.1.2.e'!A1" display="Ver metadato "/>
    <hyperlink ref="C1:D1" location="'HM pobla red publ Sin Trat AR'!A1" display="Ver metadato "/>
    <hyperlink ref="A1" location="'Indice Complementarios'!A1" display="Regresar"/>
  </hyperlinks>
  <pageMargins left="0.7" right="0.7" top="0.75" bottom="0.75" header="0.3" footer="0.3"/>
  <pageSetup orientation="portrait" horizontalDpi="90" verticalDpi="9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tabColor theme="8" tint="-0.499984740745262"/>
    <pageSetUpPr fitToPage="1"/>
  </sheetPr>
  <dimension ref="A1:Z670"/>
  <sheetViews>
    <sheetView showGridLines="0" zoomScale="90" zoomScaleNormal="90" workbookViewId="0">
      <selection activeCell="E24" sqref="E24"/>
    </sheetView>
  </sheetViews>
  <sheetFormatPr baseColWidth="10" defaultColWidth="12" defaultRowHeight="15" x14ac:dyDescent="0.25"/>
  <cols>
    <col min="1" max="1" width="12.28515625" style="448" customWidth="1"/>
    <col min="2" max="2" width="31.7109375" style="448" customWidth="1"/>
    <col min="3" max="3" width="39.5703125" style="448" customWidth="1"/>
    <col min="4" max="4" width="35.7109375" style="448" customWidth="1"/>
    <col min="5" max="5" width="26.7109375" style="448" customWidth="1"/>
    <col min="6" max="6" width="26" style="448" customWidth="1"/>
    <col min="7" max="7" width="22.42578125" style="448" customWidth="1"/>
    <col min="8" max="8" width="16.7109375" style="448" customWidth="1"/>
    <col min="9" max="9" width="17" style="448" customWidth="1"/>
    <col min="10" max="10" width="22.7109375" style="448" customWidth="1"/>
    <col min="11" max="16384" width="12" style="448"/>
  </cols>
  <sheetData>
    <row r="1" spans="1:26" s="117" customFormat="1" ht="15.6" x14ac:dyDescent="0.3">
      <c r="A1" s="23" t="s">
        <v>32</v>
      </c>
      <c r="B1" s="445"/>
      <c r="C1" s="445"/>
      <c r="D1" s="445"/>
      <c r="E1" s="445"/>
      <c r="F1" s="445"/>
      <c r="G1" s="445"/>
      <c r="H1" s="445"/>
      <c r="I1" s="445"/>
      <c r="J1" s="445"/>
      <c r="K1" s="445"/>
      <c r="L1" s="445"/>
      <c r="M1" s="445"/>
      <c r="N1" s="445"/>
      <c r="O1" s="445"/>
      <c r="P1" s="445"/>
      <c r="Q1" s="445"/>
      <c r="R1" s="445"/>
      <c r="S1" s="445"/>
      <c r="T1" s="445"/>
      <c r="U1" s="445"/>
      <c r="V1" s="445"/>
      <c r="W1" s="445"/>
      <c r="X1" s="445"/>
      <c r="Y1" s="445"/>
      <c r="Z1" s="445"/>
    </row>
    <row r="2" spans="1:26" s="117" customFormat="1" ht="42" customHeight="1" x14ac:dyDescent="0.25">
      <c r="A2" s="445"/>
      <c r="B2" s="445"/>
      <c r="C2" s="445"/>
      <c r="D2" s="445"/>
      <c r="E2" s="445"/>
      <c r="F2" s="446" t="s">
        <v>264</v>
      </c>
      <c r="G2" s="447"/>
      <c r="H2" s="445"/>
      <c r="I2" s="445"/>
      <c r="J2" s="445"/>
      <c r="K2" s="445"/>
      <c r="L2" s="445"/>
      <c r="M2" s="445"/>
      <c r="N2" s="445"/>
      <c r="O2" s="445"/>
      <c r="P2" s="445"/>
      <c r="Q2" s="445"/>
      <c r="R2" s="445"/>
      <c r="S2" s="445"/>
      <c r="T2" s="445"/>
      <c r="U2" s="445"/>
      <c r="V2" s="445"/>
      <c r="W2" s="445"/>
      <c r="X2" s="445"/>
      <c r="Y2" s="445"/>
      <c r="Z2" s="445"/>
    </row>
    <row r="3" spans="1:26" s="797" customFormat="1" ht="45.75" customHeight="1" x14ac:dyDescent="0.25">
      <c r="A3" s="445"/>
      <c r="B3" s="1401" t="s">
        <v>265</v>
      </c>
      <c r="C3" s="1402"/>
      <c r="D3" s="1402"/>
      <c r="E3" s="1402"/>
      <c r="F3" s="1402"/>
      <c r="G3" s="1402"/>
      <c r="H3" s="445"/>
      <c r="I3" s="445"/>
      <c r="J3" s="445"/>
      <c r="K3" s="445"/>
      <c r="L3" s="445"/>
      <c r="M3" s="445"/>
      <c r="N3" s="445"/>
      <c r="O3" s="445"/>
      <c r="P3" s="445"/>
      <c r="Q3" s="445"/>
      <c r="R3" s="445"/>
      <c r="S3" s="445"/>
      <c r="T3" s="445"/>
      <c r="U3" s="445"/>
      <c r="V3" s="445"/>
      <c r="W3" s="445"/>
      <c r="X3" s="445"/>
      <c r="Y3" s="445"/>
      <c r="Z3" s="445"/>
    </row>
    <row r="4" spans="1:26" s="797" customFormat="1" ht="15.6" x14ac:dyDescent="0.3">
      <c r="A4" s="445"/>
      <c r="B4" s="1403" t="s">
        <v>266</v>
      </c>
      <c r="C4" s="1402"/>
      <c r="D4" s="1402"/>
      <c r="E4" s="1402"/>
      <c r="F4" s="1402"/>
      <c r="G4" s="1402"/>
      <c r="H4" s="445"/>
      <c r="I4" s="445"/>
      <c r="J4" s="445"/>
      <c r="K4" s="445"/>
      <c r="L4" s="445"/>
      <c r="M4" s="445"/>
      <c r="N4" s="445"/>
      <c r="O4" s="445"/>
      <c r="P4" s="445"/>
      <c r="Q4" s="445"/>
      <c r="R4" s="445"/>
      <c r="S4" s="445"/>
      <c r="T4" s="445"/>
      <c r="U4" s="445"/>
      <c r="V4" s="445"/>
      <c r="W4" s="445"/>
      <c r="X4" s="445"/>
      <c r="Y4" s="445"/>
      <c r="Z4" s="445"/>
    </row>
    <row r="5" spans="1:26" s="797" customFormat="1" ht="15.6" x14ac:dyDescent="0.3">
      <c r="A5" s="445"/>
      <c r="B5" s="1404"/>
      <c r="C5" s="1405"/>
      <c r="D5" s="1405"/>
      <c r="E5" s="445"/>
      <c r="F5" s="503"/>
      <c r="G5" s="503"/>
      <c r="H5" s="445"/>
      <c r="I5" s="445"/>
      <c r="J5" s="445"/>
      <c r="K5" s="445"/>
      <c r="L5" s="445"/>
      <c r="M5" s="445"/>
      <c r="N5" s="445"/>
      <c r="O5" s="445"/>
      <c r="P5" s="445"/>
      <c r="Q5" s="445"/>
      <c r="R5" s="445"/>
      <c r="S5" s="445"/>
      <c r="T5" s="445"/>
      <c r="U5" s="445"/>
      <c r="V5" s="445"/>
      <c r="W5" s="445"/>
      <c r="X5" s="445"/>
      <c r="Y5" s="445"/>
      <c r="Z5" s="445"/>
    </row>
    <row r="6" spans="1:26" s="797" customFormat="1" ht="15.75" x14ac:dyDescent="0.25">
      <c r="A6" s="445"/>
      <c r="B6" s="1406" t="s">
        <v>267</v>
      </c>
      <c r="C6" s="1402"/>
      <c r="D6" s="1402"/>
      <c r="E6" s="1402"/>
      <c r="F6" s="1402"/>
      <c r="G6" s="1402"/>
      <c r="H6" s="445"/>
      <c r="I6" s="445"/>
      <c r="J6" s="445"/>
      <c r="K6" s="445"/>
      <c r="L6" s="445"/>
      <c r="M6" s="445"/>
      <c r="N6" s="445"/>
      <c r="O6" s="445"/>
      <c r="P6" s="445"/>
      <c r="Q6" s="445"/>
      <c r="R6" s="445"/>
      <c r="S6" s="445"/>
      <c r="T6" s="445"/>
      <c r="U6" s="445"/>
      <c r="V6" s="445"/>
      <c r="W6" s="445"/>
      <c r="X6" s="445"/>
      <c r="Y6" s="445"/>
      <c r="Z6" s="445"/>
    </row>
    <row r="7" spans="1:26" ht="23.45" x14ac:dyDescent="0.3">
      <c r="B7" s="1407"/>
      <c r="C7" s="1407"/>
      <c r="D7" s="1407"/>
      <c r="F7" s="449"/>
      <c r="G7" s="449"/>
    </row>
    <row r="8" spans="1:26" x14ac:dyDescent="0.25">
      <c r="B8" s="450" t="s">
        <v>268</v>
      </c>
      <c r="C8" s="1391" t="s">
        <v>269</v>
      </c>
      <c r="D8" s="1391"/>
      <c r="E8" s="1391"/>
      <c r="F8" s="1391"/>
      <c r="G8" s="1391"/>
    </row>
    <row r="9" spans="1:26" ht="30" x14ac:dyDescent="0.25">
      <c r="B9" s="450" t="s">
        <v>270</v>
      </c>
      <c r="C9" s="1391" t="s">
        <v>3293</v>
      </c>
      <c r="D9" s="1391"/>
      <c r="E9" s="1391"/>
      <c r="F9" s="1391"/>
      <c r="G9" s="1391"/>
    </row>
    <row r="10" spans="1:26" ht="30" x14ac:dyDescent="0.25">
      <c r="B10" s="1408" t="s">
        <v>271</v>
      </c>
      <c r="C10" s="451" t="s">
        <v>272</v>
      </c>
      <c r="D10" s="451" t="s">
        <v>273</v>
      </c>
      <c r="E10" s="451" t="s">
        <v>274</v>
      </c>
      <c r="F10" s="452" t="s">
        <v>275</v>
      </c>
      <c r="G10" s="452" t="s">
        <v>276</v>
      </c>
    </row>
    <row r="11" spans="1:26" ht="47.65" customHeight="1" x14ac:dyDescent="0.25">
      <c r="B11" s="1409"/>
      <c r="C11" s="453" t="s">
        <v>325</v>
      </c>
      <c r="D11" s="453" t="s">
        <v>326</v>
      </c>
      <c r="E11" s="453" t="s">
        <v>333</v>
      </c>
      <c r="F11" s="454" t="s">
        <v>2412</v>
      </c>
      <c r="G11" s="454" t="s">
        <v>440</v>
      </c>
    </row>
    <row r="12" spans="1:26" ht="17.25" customHeight="1" x14ac:dyDescent="0.25">
      <c r="B12" s="1409"/>
      <c r="C12" s="453"/>
      <c r="D12" s="453"/>
      <c r="E12" s="453"/>
      <c r="F12" s="454" t="s">
        <v>282</v>
      </c>
      <c r="G12" s="454"/>
    </row>
    <row r="13" spans="1:26" ht="17.25" customHeight="1" x14ac:dyDescent="0.25">
      <c r="B13" s="1410"/>
      <c r="C13" s="453"/>
      <c r="D13" s="453"/>
      <c r="E13" s="453"/>
      <c r="F13" s="454" t="s">
        <v>282</v>
      </c>
      <c r="G13" s="454"/>
    </row>
    <row r="14" spans="1:26" x14ac:dyDescent="0.25">
      <c r="B14" s="455" t="s">
        <v>283</v>
      </c>
      <c r="C14" s="1391" t="s">
        <v>2</v>
      </c>
      <c r="D14" s="1391"/>
      <c r="E14" s="1391"/>
      <c r="F14" s="1391"/>
      <c r="G14" s="1391"/>
    </row>
    <row r="15" spans="1:26" ht="33" customHeight="1" x14ac:dyDescent="0.25">
      <c r="B15" s="450" t="s">
        <v>284</v>
      </c>
      <c r="C15" s="1391" t="s">
        <v>3294</v>
      </c>
      <c r="D15" s="1391"/>
      <c r="E15" s="1391"/>
      <c r="F15" s="1391"/>
      <c r="G15" s="1391"/>
    </row>
    <row r="16" spans="1:26" x14ac:dyDescent="0.25">
      <c r="B16" s="450" t="s">
        <v>285</v>
      </c>
      <c r="C16" s="1391" t="s">
        <v>3295</v>
      </c>
      <c r="D16" s="1391"/>
      <c r="E16" s="1391"/>
      <c r="F16" s="1391"/>
      <c r="G16" s="1391"/>
    </row>
    <row r="17" spans="2:9" x14ac:dyDescent="0.25">
      <c r="B17" s="450" t="s">
        <v>286</v>
      </c>
      <c r="C17" s="1391" t="s">
        <v>342</v>
      </c>
      <c r="D17" s="1391"/>
      <c r="E17" s="1391"/>
      <c r="F17" s="1391"/>
      <c r="G17" s="1391"/>
    </row>
    <row r="18" spans="2:9" x14ac:dyDescent="0.25">
      <c r="B18" s="450" t="s">
        <v>288</v>
      </c>
      <c r="C18" s="1391" t="s">
        <v>1828</v>
      </c>
      <c r="D18" s="1391"/>
      <c r="E18" s="1391"/>
      <c r="F18" s="1391"/>
      <c r="G18" s="1391"/>
    </row>
    <row r="19" spans="2:9" ht="36.75" customHeight="1" x14ac:dyDescent="0.25">
      <c r="B19" s="450" t="s">
        <v>289</v>
      </c>
      <c r="C19" s="1391" t="s">
        <v>1603</v>
      </c>
      <c r="D19" s="1391"/>
      <c r="E19" s="1391"/>
      <c r="F19" s="1391"/>
      <c r="G19" s="1391"/>
    </row>
    <row r="20" spans="2:9" ht="24" customHeight="1" x14ac:dyDescent="0.25">
      <c r="B20" s="450" t="s">
        <v>290</v>
      </c>
      <c r="C20" s="1391" t="s">
        <v>3212</v>
      </c>
      <c r="D20" s="1391"/>
      <c r="E20" s="1391"/>
      <c r="F20" s="1391"/>
      <c r="G20" s="1391"/>
    </row>
    <row r="21" spans="2:9" ht="55.5" customHeight="1" x14ac:dyDescent="0.25">
      <c r="B21" s="450" t="s">
        <v>291</v>
      </c>
      <c r="C21" s="456" t="s">
        <v>3296</v>
      </c>
      <c r="D21" s="457" t="s">
        <v>3215</v>
      </c>
      <c r="E21" s="1398" t="s">
        <v>3216</v>
      </c>
      <c r="F21" s="1399"/>
      <c r="G21" s="1400"/>
    </row>
    <row r="22" spans="2:9" ht="30" x14ac:dyDescent="0.25">
      <c r="B22" s="450" t="s">
        <v>293</v>
      </c>
      <c r="C22" s="1391" t="s">
        <v>3297</v>
      </c>
      <c r="D22" s="1391"/>
      <c r="E22" s="1391"/>
      <c r="F22" s="1391"/>
      <c r="G22" s="1391"/>
    </row>
    <row r="23" spans="2:9" ht="36.75" customHeight="1" x14ac:dyDescent="0.25">
      <c r="B23" s="450" t="s">
        <v>294</v>
      </c>
      <c r="C23" s="1391"/>
      <c r="D23" s="1391"/>
      <c r="E23" s="1391"/>
      <c r="F23" s="1391"/>
      <c r="G23" s="1391"/>
    </row>
    <row r="24" spans="2:9" x14ac:dyDescent="0.25">
      <c r="B24" s="1395"/>
      <c r="C24" s="1395"/>
      <c r="D24" s="1395"/>
      <c r="E24" s="458"/>
      <c r="F24" s="459"/>
      <c r="G24" s="459"/>
    </row>
    <row r="25" spans="2:9" ht="21" x14ac:dyDescent="0.25">
      <c r="B25" s="1394" t="s">
        <v>295</v>
      </c>
      <c r="C25" s="1394"/>
      <c r="D25" s="1394"/>
      <c r="E25" s="1394"/>
      <c r="F25" s="1394"/>
      <c r="G25" s="1394"/>
    </row>
    <row r="26" spans="2:9" ht="21" x14ac:dyDescent="0.25">
      <c r="B26" s="460"/>
      <c r="C26" s="460"/>
      <c r="D26" s="460"/>
      <c r="E26" s="458"/>
      <c r="F26" s="458"/>
      <c r="G26" s="458"/>
      <c r="I26" s="448" t="s">
        <v>296</v>
      </c>
    </row>
    <row r="27" spans="2:9" ht="51" customHeight="1" x14ac:dyDescent="0.25">
      <c r="B27" s="450" t="s">
        <v>297</v>
      </c>
      <c r="C27" s="1391" t="s">
        <v>3298</v>
      </c>
      <c r="D27" s="1391"/>
      <c r="E27" s="1391"/>
      <c r="F27" s="1391"/>
      <c r="G27" s="1391"/>
    </row>
    <row r="28" spans="2:9" ht="67.5" customHeight="1" x14ac:dyDescent="0.25">
      <c r="B28" s="450" t="s">
        <v>298</v>
      </c>
      <c r="C28" s="1391" t="s">
        <v>3299</v>
      </c>
      <c r="D28" s="1391"/>
      <c r="E28" s="1391"/>
      <c r="F28" s="1391"/>
      <c r="G28" s="1391"/>
    </row>
    <row r="29" spans="2:9" x14ac:dyDescent="0.25">
      <c r="B29" s="450" t="s">
        <v>299</v>
      </c>
      <c r="C29" s="1391" t="s">
        <v>370</v>
      </c>
      <c r="D29" s="1391"/>
      <c r="E29" s="1391"/>
      <c r="F29" s="1391"/>
      <c r="G29" s="1391"/>
    </row>
    <row r="30" spans="2:9" ht="46.5" customHeight="1" x14ac:dyDescent="0.25">
      <c r="B30" s="450" t="s">
        <v>301</v>
      </c>
      <c r="C30" s="1412" t="s">
        <v>302</v>
      </c>
      <c r="D30" s="1412"/>
      <c r="E30" s="1412"/>
      <c r="F30" s="1412"/>
      <c r="G30" s="1412"/>
    </row>
    <row r="31" spans="2:9" x14ac:dyDescent="0.25">
      <c r="B31" s="1393"/>
      <c r="C31" s="1393"/>
      <c r="D31" s="1393"/>
      <c r="E31" s="458"/>
      <c r="F31" s="458"/>
      <c r="G31" s="458"/>
    </row>
    <row r="32" spans="2:9" ht="21" x14ac:dyDescent="0.25">
      <c r="B32" s="1394" t="s">
        <v>303</v>
      </c>
      <c r="C32" s="1394"/>
      <c r="D32" s="1394"/>
      <c r="E32" s="1394"/>
      <c r="F32" s="1394"/>
      <c r="G32" s="1394"/>
    </row>
    <row r="33" spans="2:10" x14ac:dyDescent="0.25">
      <c r="B33" s="1395"/>
      <c r="C33" s="1395"/>
      <c r="D33" s="1395"/>
      <c r="E33" s="458"/>
      <c r="F33" s="458"/>
      <c r="G33" s="458"/>
    </row>
    <row r="34" spans="2:10" ht="29.25" customHeight="1" x14ac:dyDescent="0.25">
      <c r="B34" s="450" t="s">
        <v>304</v>
      </c>
      <c r="C34" s="1391" t="s">
        <v>3219</v>
      </c>
      <c r="D34" s="1391"/>
      <c r="E34" s="1391"/>
      <c r="F34" s="1391"/>
      <c r="G34" s="1391"/>
    </row>
    <row r="35" spans="2:10" ht="29.25" customHeight="1" x14ac:dyDescent="0.25">
      <c r="B35" s="450" t="s">
        <v>305</v>
      </c>
      <c r="C35" s="1391" t="s">
        <v>3220</v>
      </c>
      <c r="D35" s="1391"/>
      <c r="E35" s="1391"/>
      <c r="F35" s="1391"/>
      <c r="G35" s="1391"/>
    </row>
    <row r="36" spans="2:10" ht="29.25" customHeight="1" x14ac:dyDescent="0.25">
      <c r="B36" s="450" t="s">
        <v>306</v>
      </c>
      <c r="C36" s="1391" t="s">
        <v>3221</v>
      </c>
      <c r="D36" s="1391"/>
      <c r="E36" s="1391"/>
      <c r="F36" s="1391"/>
      <c r="G36" s="1391"/>
    </row>
    <row r="37" spans="2:10" ht="29.25" customHeight="1" x14ac:dyDescent="0.25">
      <c r="B37" s="450" t="s">
        <v>307</v>
      </c>
      <c r="C37" s="1391" t="s">
        <v>3222</v>
      </c>
      <c r="D37" s="1391"/>
      <c r="E37" s="1391"/>
      <c r="F37" s="1391"/>
      <c r="G37" s="1391"/>
      <c r="J37" s="458"/>
    </row>
    <row r="38" spans="2:10" ht="29.25" customHeight="1" x14ac:dyDescent="0.25">
      <c r="B38" s="450" t="s">
        <v>308</v>
      </c>
      <c r="C38" s="1396" t="s">
        <v>1918</v>
      </c>
      <c r="D38" s="1391"/>
      <c r="E38" s="1391"/>
      <c r="F38" s="1391"/>
      <c r="G38" s="1391"/>
    </row>
    <row r="39" spans="2:10" ht="29.25" customHeight="1" x14ac:dyDescent="0.25">
      <c r="B39" s="450" t="s">
        <v>309</v>
      </c>
      <c r="C39" s="1391" t="s">
        <v>3223</v>
      </c>
      <c r="D39" s="1391"/>
      <c r="E39" s="1391"/>
      <c r="F39" s="1391"/>
      <c r="G39" s="1391"/>
    </row>
    <row r="40" spans="2:10" x14ac:dyDescent="0.25">
      <c r="B40" s="1393"/>
      <c r="C40" s="1393"/>
      <c r="D40" s="1393"/>
      <c r="E40" s="458"/>
      <c r="F40" s="459"/>
      <c r="G40" s="459"/>
    </row>
    <row r="41" spans="2:10" ht="21" x14ac:dyDescent="0.25">
      <c r="B41" s="1392" t="s">
        <v>310</v>
      </c>
      <c r="C41" s="1392"/>
      <c r="D41" s="1392"/>
      <c r="E41" s="1392"/>
      <c r="F41" s="1392"/>
      <c r="G41" s="1392"/>
    </row>
    <row r="42" spans="2:10" ht="21" x14ac:dyDescent="0.25">
      <c r="B42" s="461"/>
      <c r="C42" s="461"/>
      <c r="D42" s="461"/>
      <c r="E42" s="458"/>
      <c r="F42" s="458"/>
      <c r="G42" s="458"/>
    </row>
    <row r="43" spans="2:10" ht="30" x14ac:dyDescent="0.25">
      <c r="B43" s="450" t="s">
        <v>311</v>
      </c>
      <c r="C43" s="1391" t="s">
        <v>3224</v>
      </c>
      <c r="D43" s="1391"/>
      <c r="E43" s="1391"/>
      <c r="F43" s="1391"/>
      <c r="G43" s="1391"/>
    </row>
    <row r="44" spans="2:10" ht="82.5" customHeight="1" x14ac:dyDescent="0.25">
      <c r="B44" s="450" t="s">
        <v>312</v>
      </c>
      <c r="C44" s="1391" t="s">
        <v>2311</v>
      </c>
      <c r="D44" s="1391"/>
      <c r="E44" s="1391"/>
      <c r="F44" s="1391"/>
      <c r="G44" s="1391"/>
    </row>
    <row r="45" spans="2:10" ht="75.75" customHeight="1" x14ac:dyDescent="0.25">
      <c r="B45" s="450" t="s">
        <v>313</v>
      </c>
      <c r="C45" s="1391" t="s">
        <v>2311</v>
      </c>
      <c r="D45" s="1391"/>
      <c r="E45" s="1391"/>
      <c r="F45" s="1391"/>
      <c r="G45" s="1391"/>
    </row>
    <row r="46" spans="2:10" x14ac:dyDescent="0.25">
      <c r="B46" s="462"/>
      <c r="C46" s="463"/>
      <c r="D46" s="464"/>
      <c r="E46" s="458"/>
      <c r="F46" s="458"/>
      <c r="G46" s="458"/>
    </row>
    <row r="47" spans="2:10" ht="21" x14ac:dyDescent="0.25">
      <c r="B47" s="1392" t="s">
        <v>314</v>
      </c>
      <c r="C47" s="1392"/>
      <c r="D47" s="1392"/>
      <c r="E47" s="1392"/>
      <c r="F47" s="1392"/>
      <c r="G47" s="1392"/>
    </row>
    <row r="48" spans="2:10" x14ac:dyDescent="0.25">
      <c r="B48" s="465"/>
      <c r="C48" s="465"/>
      <c r="D48" s="465"/>
      <c r="E48" s="458"/>
      <c r="F48" s="458"/>
      <c r="G48" s="466"/>
    </row>
    <row r="49" spans="2:7" x14ac:dyDescent="0.25">
      <c r="B49" s="467" t="s">
        <v>315</v>
      </c>
      <c r="C49" s="1389" t="s">
        <v>3225</v>
      </c>
      <c r="D49" s="1389"/>
      <c r="E49" s="1389"/>
      <c r="F49" s="1389"/>
      <c r="G49" s="1389"/>
    </row>
    <row r="50" spans="2:7" ht="30" x14ac:dyDescent="0.25">
      <c r="B50" s="467" t="s">
        <v>316</v>
      </c>
      <c r="C50" s="1389" t="s">
        <v>3226</v>
      </c>
      <c r="D50" s="1389"/>
      <c r="E50" s="1389"/>
      <c r="F50" s="1389"/>
      <c r="G50" s="1389"/>
    </row>
    <row r="51" spans="2:7" x14ac:dyDescent="0.25">
      <c r="B51" s="467" t="s">
        <v>317</v>
      </c>
      <c r="C51" s="1389" t="s">
        <v>3227</v>
      </c>
      <c r="D51" s="1389"/>
      <c r="E51" s="1389"/>
      <c r="F51" s="1389"/>
      <c r="G51" s="1389"/>
    </row>
    <row r="52" spans="2:7" x14ac:dyDescent="0.25">
      <c r="B52" s="467" t="s">
        <v>318</v>
      </c>
      <c r="C52" s="1389" t="s">
        <v>3228</v>
      </c>
      <c r="D52" s="1389"/>
      <c r="E52" s="1389"/>
      <c r="F52" s="1389"/>
      <c r="G52" s="1389"/>
    </row>
    <row r="53" spans="2:7" x14ac:dyDescent="0.25">
      <c r="B53" s="458"/>
      <c r="C53" s="458"/>
      <c r="D53" s="458"/>
      <c r="E53" s="458"/>
      <c r="F53" s="458"/>
      <c r="G53" s="458"/>
    </row>
    <row r="112" spans="2:6" ht="14.45" hidden="1" x14ac:dyDescent="0.3">
      <c r="B112" s="1390" t="s">
        <v>271</v>
      </c>
      <c r="C112" s="1390"/>
      <c r="D112" s="1390"/>
      <c r="E112" s="1390"/>
      <c r="F112" s="1390"/>
    </row>
    <row r="113" spans="1:12" ht="28.9" hidden="1" x14ac:dyDescent="0.3">
      <c r="A113" s="468" t="s">
        <v>321</v>
      </c>
      <c r="B113" s="468" t="s">
        <v>272</v>
      </c>
      <c r="C113" s="468" t="s">
        <v>273</v>
      </c>
      <c r="D113" s="468" t="s">
        <v>274</v>
      </c>
      <c r="E113" s="469" t="s">
        <v>322</v>
      </c>
      <c r="F113" s="469" t="s">
        <v>276</v>
      </c>
      <c r="G113" s="468" t="s">
        <v>283</v>
      </c>
      <c r="H113" s="468" t="s">
        <v>286</v>
      </c>
      <c r="I113" s="468" t="s">
        <v>323</v>
      </c>
      <c r="J113" s="468" t="s">
        <v>301</v>
      </c>
      <c r="K113" s="458"/>
      <c r="L113" s="458"/>
    </row>
    <row r="114" spans="1:12" ht="14.45" hidden="1" x14ac:dyDescent="0.3">
      <c r="A114" s="448" t="s">
        <v>324</v>
      </c>
      <c r="B114" s="470" t="s">
        <v>325</v>
      </c>
      <c r="C114" s="470" t="s">
        <v>326</v>
      </c>
      <c r="D114" s="470" t="s">
        <v>87</v>
      </c>
      <c r="E114" s="470" t="s">
        <v>2334</v>
      </c>
      <c r="F114" s="448" t="s">
        <v>2335</v>
      </c>
      <c r="G114" s="448" t="s">
        <v>2</v>
      </c>
      <c r="H114" s="448" t="s">
        <v>329</v>
      </c>
      <c r="I114" s="448" t="s">
        <v>330</v>
      </c>
      <c r="J114" s="448" t="s">
        <v>331</v>
      </c>
    </row>
    <row r="115" spans="1:12" ht="14.45" hidden="1" x14ac:dyDescent="0.3">
      <c r="A115" s="448" t="s">
        <v>269</v>
      </c>
      <c r="B115" s="470" t="s">
        <v>47</v>
      </c>
      <c r="C115" s="470" t="s">
        <v>332</v>
      </c>
      <c r="D115" s="470" t="s">
        <v>333</v>
      </c>
      <c r="E115" s="470" t="s">
        <v>2336</v>
      </c>
      <c r="F115" s="448" t="s">
        <v>2337</v>
      </c>
      <c r="G115" s="448" t="s">
        <v>0</v>
      </c>
      <c r="H115" s="448" t="s">
        <v>287</v>
      </c>
      <c r="I115" s="448" t="s">
        <v>336</v>
      </c>
      <c r="J115" s="448" t="s">
        <v>302</v>
      </c>
    </row>
    <row r="116" spans="1:12" ht="14.45" hidden="1" x14ac:dyDescent="0.3">
      <c r="B116" s="470" t="s">
        <v>25</v>
      </c>
      <c r="C116" s="470" t="s">
        <v>337</v>
      </c>
      <c r="D116" s="470" t="s">
        <v>338</v>
      </c>
      <c r="E116" s="470" t="s">
        <v>2338</v>
      </c>
      <c r="F116" s="448" t="s">
        <v>2339</v>
      </c>
      <c r="G116" s="448" t="s">
        <v>341</v>
      </c>
      <c r="H116" s="448" t="s">
        <v>342</v>
      </c>
      <c r="I116" s="448" t="s">
        <v>343</v>
      </c>
    </row>
    <row r="117" spans="1:12" ht="14.45" hidden="1" x14ac:dyDescent="0.3">
      <c r="B117" s="470" t="s">
        <v>2340</v>
      </c>
      <c r="C117" s="470" t="s">
        <v>278</v>
      </c>
      <c r="D117" s="470" t="s">
        <v>345</v>
      </c>
      <c r="E117" s="470" t="s">
        <v>2341</v>
      </c>
      <c r="F117" s="448" t="s">
        <v>2342</v>
      </c>
      <c r="H117" s="448" t="s">
        <v>347</v>
      </c>
      <c r="I117" s="448" t="s">
        <v>348</v>
      </c>
    </row>
    <row r="118" spans="1:12" ht="14.45" hidden="1" x14ac:dyDescent="0.3">
      <c r="B118" s="470" t="s">
        <v>349</v>
      </c>
      <c r="C118" s="470" t="s">
        <v>350</v>
      </c>
      <c r="D118" s="470" t="s">
        <v>351</v>
      </c>
      <c r="E118" s="470" t="s">
        <v>2343</v>
      </c>
      <c r="F118" s="448" t="s">
        <v>2344</v>
      </c>
      <c r="H118" s="448" t="s">
        <v>354</v>
      </c>
      <c r="I118" s="448" t="s">
        <v>300</v>
      </c>
    </row>
    <row r="119" spans="1:12" ht="14.45" hidden="1" x14ac:dyDescent="0.3">
      <c r="B119" s="470" t="s">
        <v>355</v>
      </c>
      <c r="C119" s="470" t="s">
        <v>356</v>
      </c>
      <c r="D119" s="470" t="s">
        <v>357</v>
      </c>
      <c r="E119" s="470" t="s">
        <v>2345</v>
      </c>
      <c r="F119" s="448" t="s">
        <v>1600</v>
      </c>
      <c r="I119" s="448" t="s">
        <v>360</v>
      </c>
    </row>
    <row r="120" spans="1:12" ht="14.45" hidden="1" x14ac:dyDescent="0.3">
      <c r="C120" s="470" t="s">
        <v>2346</v>
      </c>
      <c r="D120" s="470" t="s">
        <v>362</v>
      </c>
      <c r="E120" s="470" t="s">
        <v>2347</v>
      </c>
      <c r="F120" s="448" t="s">
        <v>2348</v>
      </c>
      <c r="I120" s="448" t="s">
        <v>365</v>
      </c>
    </row>
    <row r="121" spans="1:12" ht="14.45" hidden="1" x14ac:dyDescent="0.3">
      <c r="C121" s="470" t="s">
        <v>366</v>
      </c>
      <c r="D121" s="470" t="s">
        <v>367</v>
      </c>
      <c r="E121" s="470" t="s">
        <v>2349</v>
      </c>
      <c r="F121" s="448" t="s">
        <v>2350</v>
      </c>
      <c r="I121" s="448" t="s">
        <v>370</v>
      </c>
    </row>
    <row r="122" spans="1:12" ht="14.45" hidden="1" x14ac:dyDescent="0.3">
      <c r="C122" s="470" t="s">
        <v>48</v>
      </c>
      <c r="D122" s="470" t="s">
        <v>99</v>
      </c>
      <c r="E122" s="470" t="s">
        <v>2351</v>
      </c>
      <c r="F122" s="448" t="s">
        <v>2352</v>
      </c>
    </row>
    <row r="123" spans="1:12" ht="14.45" hidden="1" x14ac:dyDescent="0.3">
      <c r="C123" s="470" t="s">
        <v>373</v>
      </c>
      <c r="D123" s="470" t="s">
        <v>2353</v>
      </c>
      <c r="E123" s="470" t="s">
        <v>2354</v>
      </c>
      <c r="F123" s="448" t="s">
        <v>2355</v>
      </c>
    </row>
    <row r="124" spans="1:12" ht="14.45" hidden="1" x14ac:dyDescent="0.3">
      <c r="C124" s="470" t="s">
        <v>377</v>
      </c>
      <c r="D124" s="470" t="s">
        <v>378</v>
      </c>
      <c r="E124" s="470" t="s">
        <v>2356</v>
      </c>
      <c r="F124" s="448" t="s">
        <v>2357</v>
      </c>
    </row>
    <row r="125" spans="1:12" ht="14.45" hidden="1" x14ac:dyDescent="0.3">
      <c r="C125" s="470" t="s">
        <v>381</v>
      </c>
      <c r="D125" s="470" t="s">
        <v>382</v>
      </c>
      <c r="E125" s="470" t="s">
        <v>2358</v>
      </c>
      <c r="F125" s="448" t="s">
        <v>2359</v>
      </c>
    </row>
    <row r="126" spans="1:12" ht="14.45" hidden="1" x14ac:dyDescent="0.3">
      <c r="C126" s="470" t="s">
        <v>385</v>
      </c>
      <c r="D126" s="470" t="s">
        <v>386</v>
      </c>
      <c r="E126" s="470" t="s">
        <v>2360</v>
      </c>
      <c r="F126" s="448" t="s">
        <v>2361</v>
      </c>
    </row>
    <row r="127" spans="1:12" ht="14.45" hidden="1" x14ac:dyDescent="0.3">
      <c r="C127" s="470" t="s">
        <v>389</v>
      </c>
      <c r="D127" s="470" t="s">
        <v>2362</v>
      </c>
      <c r="E127" s="470" t="s">
        <v>2363</v>
      </c>
      <c r="F127" s="448" t="s">
        <v>2364</v>
      </c>
    </row>
    <row r="128" spans="1:12" ht="14.45" hidden="1" x14ac:dyDescent="0.3">
      <c r="C128" s="470" t="s">
        <v>392</v>
      </c>
      <c r="D128" s="470" t="s">
        <v>2365</v>
      </c>
      <c r="E128" s="470" t="s">
        <v>2366</v>
      </c>
      <c r="F128" s="448" t="s">
        <v>2367</v>
      </c>
    </row>
    <row r="129" spans="3:6" ht="14.45" hidden="1" x14ac:dyDescent="0.3">
      <c r="C129" s="470" t="s">
        <v>50</v>
      </c>
      <c r="D129" s="470" t="s">
        <v>396</v>
      </c>
      <c r="E129" s="470" t="s">
        <v>2368</v>
      </c>
      <c r="F129" s="448" t="s">
        <v>2369</v>
      </c>
    </row>
    <row r="130" spans="3:6" ht="14.45" hidden="1" x14ac:dyDescent="0.3">
      <c r="C130" s="470" t="s">
        <v>399</v>
      </c>
      <c r="D130" s="470" t="s">
        <v>400</v>
      </c>
      <c r="E130" s="470" t="s">
        <v>2370</v>
      </c>
      <c r="F130" s="448" t="s">
        <v>2371</v>
      </c>
    </row>
    <row r="131" spans="3:6" ht="14.45" hidden="1" x14ac:dyDescent="0.3">
      <c r="C131" s="470" t="s">
        <v>403</v>
      </c>
      <c r="D131" s="470" t="s">
        <v>404</v>
      </c>
      <c r="E131" s="470" t="s">
        <v>2372</v>
      </c>
      <c r="F131" s="448" t="s">
        <v>2373</v>
      </c>
    </row>
    <row r="132" spans="3:6" ht="14.45" hidden="1" x14ac:dyDescent="0.3">
      <c r="C132" s="470" t="s">
        <v>407</v>
      </c>
      <c r="D132" s="470" t="s">
        <v>408</v>
      </c>
      <c r="E132" s="470" t="s">
        <v>2374</v>
      </c>
      <c r="F132" s="448" t="s">
        <v>2375</v>
      </c>
    </row>
    <row r="133" spans="3:6" ht="14.45" hidden="1" x14ac:dyDescent="0.3">
      <c r="C133" s="470" t="s">
        <v>411</v>
      </c>
      <c r="D133" s="470" t="s">
        <v>412</v>
      </c>
      <c r="E133" s="470" t="s">
        <v>2376</v>
      </c>
      <c r="F133" s="448" t="s">
        <v>2377</v>
      </c>
    </row>
    <row r="134" spans="3:6" ht="14.45" hidden="1" x14ac:dyDescent="0.3">
      <c r="C134" s="470" t="s">
        <v>415</v>
      </c>
      <c r="D134" s="470" t="s">
        <v>416</v>
      </c>
      <c r="E134" s="470" t="s">
        <v>2378</v>
      </c>
      <c r="F134" s="448" t="s">
        <v>2379</v>
      </c>
    </row>
    <row r="135" spans="3:6" ht="14.45" hidden="1" x14ac:dyDescent="0.3">
      <c r="D135" s="470" t="s">
        <v>419</v>
      </c>
      <c r="E135" s="470" t="s">
        <v>2380</v>
      </c>
      <c r="F135" s="448" t="s">
        <v>2381</v>
      </c>
    </row>
    <row r="136" spans="3:6" ht="14.45" hidden="1" x14ac:dyDescent="0.3">
      <c r="D136" s="470" t="s">
        <v>422</v>
      </c>
      <c r="E136" s="470" t="s">
        <v>2382</v>
      </c>
      <c r="F136" s="448" t="s">
        <v>402</v>
      </c>
    </row>
    <row r="137" spans="3:6" ht="14.45" hidden="1" x14ac:dyDescent="0.3">
      <c r="D137" s="470" t="s">
        <v>425</v>
      </c>
      <c r="E137" s="470" t="s">
        <v>2383</v>
      </c>
      <c r="F137" s="448" t="s">
        <v>2384</v>
      </c>
    </row>
    <row r="138" spans="3:6" ht="14.45" hidden="1" x14ac:dyDescent="0.3">
      <c r="D138" s="470" t="s">
        <v>428</v>
      </c>
      <c r="E138" s="470" t="s">
        <v>2385</v>
      </c>
      <c r="F138" s="448" t="s">
        <v>2386</v>
      </c>
    </row>
    <row r="139" spans="3:6" ht="14.45" hidden="1" x14ac:dyDescent="0.3">
      <c r="D139" s="470" t="s">
        <v>431</v>
      </c>
      <c r="E139" s="470" t="s">
        <v>2387</v>
      </c>
      <c r="F139" s="448" t="s">
        <v>2388</v>
      </c>
    </row>
    <row r="140" spans="3:6" ht="14.45" hidden="1" x14ac:dyDescent="0.3">
      <c r="D140" s="470" t="s">
        <v>433</v>
      </c>
      <c r="E140" s="470" t="s">
        <v>2389</v>
      </c>
      <c r="F140" s="448" t="s">
        <v>2390</v>
      </c>
    </row>
    <row r="141" spans="3:6" ht="14.45" hidden="1" x14ac:dyDescent="0.3">
      <c r="D141" s="470" t="s">
        <v>436</v>
      </c>
      <c r="E141" s="470" t="s">
        <v>2391</v>
      </c>
      <c r="F141" s="448" t="s">
        <v>2392</v>
      </c>
    </row>
    <row r="142" spans="3:6" ht="14.45" hidden="1" x14ac:dyDescent="0.3">
      <c r="D142" s="470" t="s">
        <v>439</v>
      </c>
      <c r="E142" s="470" t="s">
        <v>2393</v>
      </c>
      <c r="F142" s="448" t="s">
        <v>2394</v>
      </c>
    </row>
    <row r="143" spans="3:6" ht="14.45" hidden="1" x14ac:dyDescent="0.3">
      <c r="D143" s="470" t="s">
        <v>441</v>
      </c>
      <c r="E143" s="470" t="s">
        <v>2395</v>
      </c>
      <c r="F143" s="448" t="s">
        <v>421</v>
      </c>
    </row>
    <row r="144" spans="3:6" ht="14.45" hidden="1" x14ac:dyDescent="0.3">
      <c r="D144" s="470" t="s">
        <v>53</v>
      </c>
      <c r="E144" s="470" t="s">
        <v>2396</v>
      </c>
      <c r="F144" s="448" t="s">
        <v>2397</v>
      </c>
    </row>
    <row r="145" spans="4:6" ht="14.45" hidden="1" x14ac:dyDescent="0.3">
      <c r="D145" s="470" t="s">
        <v>446</v>
      </c>
      <c r="E145" s="470" t="s">
        <v>2398</v>
      </c>
      <c r="F145" s="448" t="s">
        <v>2399</v>
      </c>
    </row>
    <row r="146" spans="4:6" ht="14.45" hidden="1" x14ac:dyDescent="0.3">
      <c r="D146" s="470" t="s">
        <v>449</v>
      </c>
      <c r="E146" s="470" t="s">
        <v>2400</v>
      </c>
      <c r="F146" s="448" t="s">
        <v>2401</v>
      </c>
    </row>
    <row r="147" spans="4:6" ht="14.45" hidden="1" x14ac:dyDescent="0.3">
      <c r="D147" s="470" t="s">
        <v>452</v>
      </c>
      <c r="E147" s="470" t="s">
        <v>2402</v>
      </c>
      <c r="F147" s="448" t="s">
        <v>430</v>
      </c>
    </row>
    <row r="148" spans="4:6" ht="14.45" hidden="1" x14ac:dyDescent="0.3">
      <c r="D148" s="470" t="s">
        <v>455</v>
      </c>
      <c r="E148" s="470" t="s">
        <v>2403</v>
      </c>
      <c r="F148" s="448" t="s">
        <v>2404</v>
      </c>
    </row>
    <row r="149" spans="4:6" ht="14.45" hidden="1" x14ac:dyDescent="0.3">
      <c r="D149" s="470" t="s">
        <v>458</v>
      </c>
      <c r="E149" s="470" t="s">
        <v>2405</v>
      </c>
      <c r="F149" s="448" t="s">
        <v>432</v>
      </c>
    </row>
    <row r="150" spans="4:6" ht="14.45" hidden="1" x14ac:dyDescent="0.3">
      <c r="D150" s="470" t="s">
        <v>461</v>
      </c>
      <c r="E150" s="470" t="s">
        <v>2406</v>
      </c>
      <c r="F150" s="448" t="s">
        <v>2407</v>
      </c>
    </row>
    <row r="151" spans="4:6" ht="14.45" hidden="1" x14ac:dyDescent="0.3">
      <c r="D151" s="470" t="s">
        <v>464</v>
      </c>
      <c r="E151" s="470" t="s">
        <v>2408</v>
      </c>
      <c r="F151" s="448" t="s">
        <v>435</v>
      </c>
    </row>
    <row r="152" spans="4:6" ht="14.45" hidden="1" x14ac:dyDescent="0.3">
      <c r="D152" s="470" t="s">
        <v>467</v>
      </c>
      <c r="E152" s="470" t="s">
        <v>2409</v>
      </c>
      <c r="F152" s="448" t="s">
        <v>438</v>
      </c>
    </row>
    <row r="153" spans="4:6" ht="14.45" hidden="1" x14ac:dyDescent="0.3">
      <c r="D153" s="470" t="s">
        <v>470</v>
      </c>
      <c r="E153" s="470" t="s">
        <v>2410</v>
      </c>
      <c r="F153" s="448" t="s">
        <v>2411</v>
      </c>
    </row>
    <row r="154" spans="4:6" ht="14.45" hidden="1" x14ac:dyDescent="0.3">
      <c r="D154" s="470" t="s">
        <v>473</v>
      </c>
      <c r="E154" s="470" t="s">
        <v>2412</v>
      </c>
      <c r="F154" s="448" t="s">
        <v>440</v>
      </c>
    </row>
    <row r="155" spans="4:6" ht="14.45" hidden="1" x14ac:dyDescent="0.3">
      <c r="D155" s="470" t="s">
        <v>476</v>
      </c>
      <c r="E155" s="470" t="s">
        <v>2413</v>
      </c>
      <c r="F155" s="448" t="s">
        <v>2414</v>
      </c>
    </row>
    <row r="156" spans="4:6" ht="14.45" hidden="1" x14ac:dyDescent="0.3">
      <c r="D156" s="470" t="s">
        <v>479</v>
      </c>
      <c r="E156" s="470" t="s">
        <v>2415</v>
      </c>
      <c r="F156" s="448" t="s">
        <v>443</v>
      </c>
    </row>
    <row r="157" spans="4:6" ht="14.45" hidden="1" x14ac:dyDescent="0.3">
      <c r="D157" s="470" t="s">
        <v>56</v>
      </c>
      <c r="E157" s="470" t="s">
        <v>2416</v>
      </c>
      <c r="F157" s="448" t="s">
        <v>445</v>
      </c>
    </row>
    <row r="158" spans="4:6" ht="14.45" hidden="1" x14ac:dyDescent="0.3">
      <c r="D158" s="470" t="s">
        <v>484</v>
      </c>
      <c r="E158" s="470" t="s">
        <v>2417</v>
      </c>
      <c r="F158" s="448" t="s">
        <v>448</v>
      </c>
    </row>
    <row r="159" spans="4:6" ht="14.45" hidden="1" x14ac:dyDescent="0.3">
      <c r="D159" s="470" t="s">
        <v>45</v>
      </c>
      <c r="E159" s="470" t="s">
        <v>2418</v>
      </c>
      <c r="F159" s="448" t="s">
        <v>451</v>
      </c>
    </row>
    <row r="160" spans="4:6" ht="14.45" hidden="1" x14ac:dyDescent="0.3">
      <c r="D160" s="470" t="s">
        <v>489</v>
      </c>
      <c r="E160" s="470" t="s">
        <v>2419</v>
      </c>
      <c r="F160" s="448" t="s">
        <v>454</v>
      </c>
    </row>
    <row r="161" spans="4:6" ht="14.45" hidden="1" x14ac:dyDescent="0.3">
      <c r="D161" s="470" t="s">
        <v>492</v>
      </c>
      <c r="E161" s="470" t="s">
        <v>456</v>
      </c>
      <c r="F161" s="448" t="s">
        <v>2420</v>
      </c>
    </row>
    <row r="162" spans="4:6" ht="14.45" hidden="1" x14ac:dyDescent="0.3">
      <c r="D162" s="470" t="s">
        <v>495</v>
      </c>
      <c r="E162" s="470" t="s">
        <v>459</v>
      </c>
      <c r="F162" s="448" t="s">
        <v>460</v>
      </c>
    </row>
    <row r="163" spans="4:6" ht="14.45" hidden="1" x14ac:dyDescent="0.3">
      <c r="D163" s="470" t="s">
        <v>498</v>
      </c>
      <c r="E163" s="470" t="s">
        <v>2421</v>
      </c>
      <c r="F163" s="448" t="s">
        <v>2422</v>
      </c>
    </row>
    <row r="164" spans="4:6" ht="14.45" hidden="1" x14ac:dyDescent="0.3">
      <c r="D164" s="470" t="s">
        <v>501</v>
      </c>
      <c r="E164" s="470" t="s">
        <v>2423</v>
      </c>
      <c r="F164" s="448" t="s">
        <v>463</v>
      </c>
    </row>
    <row r="165" spans="4:6" ht="14.45" hidden="1" x14ac:dyDescent="0.3">
      <c r="D165" s="470" t="s">
        <v>504</v>
      </c>
      <c r="E165" s="470" t="s">
        <v>2424</v>
      </c>
      <c r="F165" s="448" t="s">
        <v>466</v>
      </c>
    </row>
    <row r="166" spans="4:6" ht="14.45" hidden="1" x14ac:dyDescent="0.3">
      <c r="D166" s="470" t="s">
        <v>507</v>
      </c>
      <c r="E166" s="470" t="s">
        <v>2425</v>
      </c>
      <c r="F166" s="448" t="s">
        <v>469</v>
      </c>
    </row>
    <row r="167" spans="4:6" ht="14.45" hidden="1" x14ac:dyDescent="0.3">
      <c r="D167" s="470" t="s">
        <v>510</v>
      </c>
      <c r="E167" s="470" t="s">
        <v>2426</v>
      </c>
      <c r="F167" s="448" t="s">
        <v>472</v>
      </c>
    </row>
    <row r="168" spans="4:6" ht="14.45" hidden="1" x14ac:dyDescent="0.3">
      <c r="D168" s="470" t="s">
        <v>513</v>
      </c>
      <c r="E168" s="470" t="s">
        <v>2427</v>
      </c>
      <c r="F168" s="448" t="s">
        <v>475</v>
      </c>
    </row>
    <row r="169" spans="4:6" ht="14.45" hidden="1" x14ac:dyDescent="0.3">
      <c r="D169" s="470" t="s">
        <v>516</v>
      </c>
      <c r="E169" s="470" t="s">
        <v>2428</v>
      </c>
      <c r="F169" s="448" t="s">
        <v>478</v>
      </c>
    </row>
    <row r="170" spans="4:6" ht="14.45" hidden="1" x14ac:dyDescent="0.3">
      <c r="D170" s="470" t="s">
        <v>519</v>
      </c>
      <c r="E170" s="470" t="s">
        <v>2429</v>
      </c>
      <c r="F170" s="448" t="s">
        <v>481</v>
      </c>
    </row>
    <row r="171" spans="4:6" ht="14.45" hidden="1" x14ac:dyDescent="0.3">
      <c r="D171" s="470" t="s">
        <v>522</v>
      </c>
      <c r="E171" s="470" t="s">
        <v>2430</v>
      </c>
      <c r="F171" s="448" t="s">
        <v>483</v>
      </c>
    </row>
    <row r="172" spans="4:6" ht="14.45" hidden="1" x14ac:dyDescent="0.3">
      <c r="D172" s="470" t="s">
        <v>525</v>
      </c>
      <c r="E172" s="470" t="s">
        <v>2431</v>
      </c>
      <c r="F172" s="448" t="s">
        <v>486</v>
      </c>
    </row>
    <row r="173" spans="4:6" ht="14.45" hidden="1" x14ac:dyDescent="0.3">
      <c r="D173" s="470" t="s">
        <v>528</v>
      </c>
      <c r="E173" s="470" t="s">
        <v>487</v>
      </c>
      <c r="F173" s="448" t="s">
        <v>488</v>
      </c>
    </row>
    <row r="174" spans="4:6" ht="14.45" hidden="1" x14ac:dyDescent="0.3">
      <c r="E174" s="470" t="s">
        <v>490</v>
      </c>
      <c r="F174" s="448" t="s">
        <v>491</v>
      </c>
    </row>
    <row r="175" spans="4:6" ht="14.45" hidden="1" x14ac:dyDescent="0.3">
      <c r="E175" s="470" t="s">
        <v>493</v>
      </c>
      <c r="F175" s="448" t="s">
        <v>494</v>
      </c>
    </row>
    <row r="176" spans="4:6" ht="14.45" hidden="1" x14ac:dyDescent="0.3">
      <c r="E176" s="470" t="s">
        <v>2432</v>
      </c>
      <c r="F176" s="448" t="s">
        <v>2433</v>
      </c>
    </row>
    <row r="177" spans="5:6" ht="14.45" hidden="1" x14ac:dyDescent="0.3">
      <c r="E177" s="470" t="s">
        <v>2434</v>
      </c>
      <c r="F177" s="448" t="s">
        <v>497</v>
      </c>
    </row>
    <row r="178" spans="5:6" ht="14.45" hidden="1" x14ac:dyDescent="0.3">
      <c r="E178" s="470" t="s">
        <v>2435</v>
      </c>
      <c r="F178" s="448" t="s">
        <v>2436</v>
      </c>
    </row>
    <row r="179" spans="5:6" ht="14.45" hidden="1" x14ac:dyDescent="0.3">
      <c r="E179" s="470" t="s">
        <v>2437</v>
      </c>
      <c r="F179" s="448" t="s">
        <v>2438</v>
      </c>
    </row>
    <row r="180" spans="5:6" ht="14.45" hidden="1" x14ac:dyDescent="0.3">
      <c r="E180" s="470" t="s">
        <v>2439</v>
      </c>
      <c r="F180" s="448" t="s">
        <v>503</v>
      </c>
    </row>
    <row r="181" spans="5:6" ht="14.45" hidden="1" x14ac:dyDescent="0.3">
      <c r="E181" s="470" t="s">
        <v>2440</v>
      </c>
      <c r="F181" s="448" t="s">
        <v>506</v>
      </c>
    </row>
    <row r="182" spans="5:6" ht="14.45" hidden="1" x14ac:dyDescent="0.3">
      <c r="E182" s="470" t="s">
        <v>2441</v>
      </c>
      <c r="F182" s="448" t="s">
        <v>509</v>
      </c>
    </row>
    <row r="183" spans="5:6" ht="14.45" hidden="1" x14ac:dyDescent="0.3">
      <c r="E183" s="470" t="s">
        <v>2442</v>
      </c>
      <c r="F183" s="448" t="s">
        <v>2443</v>
      </c>
    </row>
    <row r="184" spans="5:6" ht="14.45" hidden="1" x14ac:dyDescent="0.3">
      <c r="E184" s="470" t="s">
        <v>2444</v>
      </c>
      <c r="F184" s="448" t="s">
        <v>515</v>
      </c>
    </row>
    <row r="185" spans="5:6" ht="14.45" hidden="1" x14ac:dyDescent="0.3">
      <c r="E185" s="470" t="s">
        <v>2445</v>
      </c>
      <c r="F185" s="448" t="s">
        <v>2446</v>
      </c>
    </row>
    <row r="186" spans="5:6" ht="14.45" hidden="1" x14ac:dyDescent="0.3">
      <c r="E186" s="470" t="s">
        <v>2447</v>
      </c>
      <c r="F186" s="448" t="s">
        <v>2448</v>
      </c>
    </row>
    <row r="187" spans="5:6" ht="14.45" hidden="1" x14ac:dyDescent="0.3">
      <c r="E187" s="470" t="s">
        <v>2449</v>
      </c>
      <c r="F187" s="448" t="s">
        <v>2450</v>
      </c>
    </row>
    <row r="188" spans="5:6" ht="14.45" hidden="1" x14ac:dyDescent="0.3">
      <c r="E188" s="470" t="s">
        <v>2451</v>
      </c>
      <c r="F188" s="448" t="s">
        <v>2452</v>
      </c>
    </row>
    <row r="189" spans="5:6" ht="14.45" hidden="1" x14ac:dyDescent="0.3">
      <c r="E189" s="470" t="s">
        <v>2453</v>
      </c>
      <c r="F189" s="448" t="s">
        <v>2454</v>
      </c>
    </row>
    <row r="190" spans="5:6" ht="14.45" hidden="1" x14ac:dyDescent="0.3">
      <c r="E190" s="470" t="s">
        <v>2455</v>
      </c>
      <c r="F190" s="448" t="s">
        <v>2456</v>
      </c>
    </row>
    <row r="191" spans="5:6" ht="14.45" hidden="1" x14ac:dyDescent="0.3">
      <c r="E191" s="470" t="s">
        <v>2457</v>
      </c>
      <c r="F191" s="448" t="s">
        <v>2458</v>
      </c>
    </row>
    <row r="192" spans="5:6" ht="14.45" hidden="1" x14ac:dyDescent="0.3">
      <c r="E192" s="470" t="s">
        <v>2459</v>
      </c>
      <c r="F192" s="448" t="s">
        <v>2460</v>
      </c>
    </row>
    <row r="193" spans="5:6" ht="14.45" hidden="1" x14ac:dyDescent="0.3">
      <c r="E193" s="470" t="s">
        <v>535</v>
      </c>
      <c r="F193" s="448" t="s">
        <v>536</v>
      </c>
    </row>
    <row r="194" spans="5:6" ht="14.45" hidden="1" x14ac:dyDescent="0.3">
      <c r="E194" s="470" t="s">
        <v>2461</v>
      </c>
      <c r="F194" s="448" t="s">
        <v>2462</v>
      </c>
    </row>
    <row r="195" spans="5:6" ht="14.45" hidden="1" x14ac:dyDescent="0.3">
      <c r="E195" s="470" t="s">
        <v>2463</v>
      </c>
      <c r="F195" s="448" t="s">
        <v>2464</v>
      </c>
    </row>
    <row r="196" spans="5:6" ht="14.45" hidden="1" x14ac:dyDescent="0.3">
      <c r="E196" s="470" t="s">
        <v>2465</v>
      </c>
      <c r="F196" s="448" t="s">
        <v>2466</v>
      </c>
    </row>
    <row r="197" spans="5:6" ht="14.45" hidden="1" x14ac:dyDescent="0.3">
      <c r="E197" s="470" t="s">
        <v>2467</v>
      </c>
      <c r="F197" s="448" t="s">
        <v>2468</v>
      </c>
    </row>
    <row r="198" spans="5:6" ht="14.45" hidden="1" x14ac:dyDescent="0.3">
      <c r="E198" s="470" t="s">
        <v>2469</v>
      </c>
      <c r="F198" s="448" t="s">
        <v>2470</v>
      </c>
    </row>
    <row r="199" spans="5:6" ht="14.45" hidden="1" x14ac:dyDescent="0.3">
      <c r="E199" s="470" t="s">
        <v>2471</v>
      </c>
      <c r="F199" s="448" t="s">
        <v>2472</v>
      </c>
    </row>
    <row r="200" spans="5:6" ht="14.45" hidden="1" x14ac:dyDescent="0.3">
      <c r="E200" s="470" t="s">
        <v>2473</v>
      </c>
      <c r="F200" s="448" t="s">
        <v>2474</v>
      </c>
    </row>
    <row r="201" spans="5:6" ht="14.45" hidden="1" x14ac:dyDescent="0.3">
      <c r="E201" s="470" t="s">
        <v>2475</v>
      </c>
      <c r="F201" s="448" t="s">
        <v>2476</v>
      </c>
    </row>
    <row r="202" spans="5:6" ht="14.45" hidden="1" x14ac:dyDescent="0.3">
      <c r="E202" s="470" t="s">
        <v>2477</v>
      </c>
      <c r="F202" s="448" t="s">
        <v>2478</v>
      </c>
    </row>
    <row r="203" spans="5:6" ht="14.45" hidden="1" x14ac:dyDescent="0.3">
      <c r="E203" s="470" t="s">
        <v>2479</v>
      </c>
      <c r="F203" s="448" t="s">
        <v>2480</v>
      </c>
    </row>
    <row r="204" spans="5:6" ht="14.45" hidden="1" x14ac:dyDescent="0.3">
      <c r="E204" s="470" t="s">
        <v>2481</v>
      </c>
      <c r="F204" s="448" t="s">
        <v>2482</v>
      </c>
    </row>
    <row r="205" spans="5:6" ht="14.45" hidden="1" x14ac:dyDescent="0.3">
      <c r="E205" s="470" t="s">
        <v>2483</v>
      </c>
      <c r="F205" s="448" t="s">
        <v>2484</v>
      </c>
    </row>
    <row r="206" spans="5:6" ht="14.45" hidden="1" x14ac:dyDescent="0.3">
      <c r="E206" s="470" t="s">
        <v>2485</v>
      </c>
      <c r="F206" s="448" t="s">
        <v>2486</v>
      </c>
    </row>
    <row r="207" spans="5:6" ht="14.45" hidden="1" x14ac:dyDescent="0.3">
      <c r="E207" s="470" t="s">
        <v>2487</v>
      </c>
      <c r="F207" s="448" t="s">
        <v>2488</v>
      </c>
    </row>
    <row r="208" spans="5:6" ht="14.45" hidden="1" x14ac:dyDescent="0.3">
      <c r="E208" s="470" t="s">
        <v>2489</v>
      </c>
      <c r="F208" s="448" t="s">
        <v>2490</v>
      </c>
    </row>
    <row r="209" spans="5:6" ht="14.45" hidden="1" x14ac:dyDescent="0.3">
      <c r="E209" s="470" t="s">
        <v>2491</v>
      </c>
      <c r="F209" s="448" t="s">
        <v>2492</v>
      </c>
    </row>
    <row r="210" spans="5:6" ht="14.45" hidden="1" x14ac:dyDescent="0.3">
      <c r="E210" s="470" t="s">
        <v>2493</v>
      </c>
      <c r="F210" s="448" t="s">
        <v>2494</v>
      </c>
    </row>
    <row r="211" spans="5:6" ht="14.45" hidden="1" x14ac:dyDescent="0.3">
      <c r="E211" s="470" t="s">
        <v>2495</v>
      </c>
      <c r="F211" s="448" t="s">
        <v>564</v>
      </c>
    </row>
    <row r="212" spans="5:6" ht="14.45" hidden="1" x14ac:dyDescent="0.3">
      <c r="E212" s="470" t="s">
        <v>2496</v>
      </c>
      <c r="F212" s="448" t="s">
        <v>566</v>
      </c>
    </row>
    <row r="213" spans="5:6" ht="14.45" hidden="1" x14ac:dyDescent="0.3">
      <c r="E213" s="470" t="s">
        <v>2497</v>
      </c>
      <c r="F213" s="448" t="s">
        <v>568</v>
      </c>
    </row>
    <row r="214" spans="5:6" ht="14.45" hidden="1" x14ac:dyDescent="0.3">
      <c r="E214" s="470" t="s">
        <v>2498</v>
      </c>
      <c r="F214" s="448" t="s">
        <v>2499</v>
      </c>
    </row>
    <row r="215" spans="5:6" ht="14.45" hidden="1" x14ac:dyDescent="0.3">
      <c r="E215" s="470" t="s">
        <v>2500</v>
      </c>
      <c r="F215" s="448" t="s">
        <v>2501</v>
      </c>
    </row>
    <row r="216" spans="5:6" ht="14.45" hidden="1" x14ac:dyDescent="0.3">
      <c r="E216" s="470" t="s">
        <v>2502</v>
      </c>
      <c r="F216" s="448" t="s">
        <v>2503</v>
      </c>
    </row>
    <row r="217" spans="5:6" ht="14.45" hidden="1" x14ac:dyDescent="0.3">
      <c r="E217" s="470" t="s">
        <v>2504</v>
      </c>
      <c r="F217" s="448" t="s">
        <v>574</v>
      </c>
    </row>
    <row r="218" spans="5:6" ht="14.45" hidden="1" x14ac:dyDescent="0.3">
      <c r="E218" s="470" t="s">
        <v>2505</v>
      </c>
      <c r="F218" s="448" t="s">
        <v>2506</v>
      </c>
    </row>
    <row r="219" spans="5:6" ht="14.45" hidden="1" x14ac:dyDescent="0.3">
      <c r="E219" s="470" t="s">
        <v>2507</v>
      </c>
      <c r="F219" s="448" t="s">
        <v>2508</v>
      </c>
    </row>
    <row r="220" spans="5:6" ht="14.45" hidden="1" x14ac:dyDescent="0.3">
      <c r="E220" s="470" t="s">
        <v>2509</v>
      </c>
      <c r="F220" s="448" t="s">
        <v>2510</v>
      </c>
    </row>
    <row r="221" spans="5:6" ht="14.45" hidden="1" x14ac:dyDescent="0.3">
      <c r="E221" s="470" t="s">
        <v>2511</v>
      </c>
      <c r="F221" s="448" t="s">
        <v>2512</v>
      </c>
    </row>
    <row r="222" spans="5:6" ht="14.45" hidden="1" x14ac:dyDescent="0.3">
      <c r="E222" s="470" t="s">
        <v>2513</v>
      </c>
      <c r="F222" s="448" t="s">
        <v>2514</v>
      </c>
    </row>
    <row r="223" spans="5:6" ht="14.45" hidden="1" x14ac:dyDescent="0.3">
      <c r="E223" s="470" t="s">
        <v>583</v>
      </c>
      <c r="F223" s="448" t="s">
        <v>2515</v>
      </c>
    </row>
    <row r="224" spans="5:6" ht="14.45" hidden="1" x14ac:dyDescent="0.3">
      <c r="E224" s="470" t="s">
        <v>2516</v>
      </c>
      <c r="F224" s="448" t="s">
        <v>2517</v>
      </c>
    </row>
    <row r="225" spans="5:6" ht="14.45" hidden="1" x14ac:dyDescent="0.3">
      <c r="E225" s="470" t="s">
        <v>2518</v>
      </c>
      <c r="F225" s="448" t="s">
        <v>2519</v>
      </c>
    </row>
    <row r="226" spans="5:6" ht="14.45" hidden="1" x14ac:dyDescent="0.3">
      <c r="E226" s="470" t="s">
        <v>2520</v>
      </c>
      <c r="F226" s="448" t="s">
        <v>2521</v>
      </c>
    </row>
    <row r="227" spans="5:6" ht="14.45" hidden="1" x14ac:dyDescent="0.3">
      <c r="E227" s="470" t="s">
        <v>2522</v>
      </c>
      <c r="F227" s="448" t="s">
        <v>2523</v>
      </c>
    </row>
    <row r="228" spans="5:6" ht="14.45" hidden="1" x14ac:dyDescent="0.3">
      <c r="E228" s="470" t="s">
        <v>2524</v>
      </c>
      <c r="F228" s="448" t="s">
        <v>2525</v>
      </c>
    </row>
    <row r="229" spans="5:6" ht="14.45" hidden="1" x14ac:dyDescent="0.3">
      <c r="E229" s="470" t="s">
        <v>2526</v>
      </c>
      <c r="F229" s="448" t="s">
        <v>2527</v>
      </c>
    </row>
    <row r="230" spans="5:6" ht="14.45" hidden="1" x14ac:dyDescent="0.3">
      <c r="E230" s="470" t="s">
        <v>2528</v>
      </c>
      <c r="F230" s="448" t="s">
        <v>2529</v>
      </c>
    </row>
    <row r="231" spans="5:6" ht="14.45" hidden="1" x14ac:dyDescent="0.3">
      <c r="E231" s="470" t="s">
        <v>2530</v>
      </c>
      <c r="F231" s="448" t="s">
        <v>2531</v>
      </c>
    </row>
    <row r="232" spans="5:6" ht="14.45" hidden="1" x14ac:dyDescent="0.3">
      <c r="E232" s="470" t="s">
        <v>2532</v>
      </c>
      <c r="F232" s="448" t="s">
        <v>2533</v>
      </c>
    </row>
    <row r="233" spans="5:6" ht="14.45" hidden="1" x14ac:dyDescent="0.3">
      <c r="E233" s="470" t="s">
        <v>2534</v>
      </c>
      <c r="F233" s="448" t="s">
        <v>2535</v>
      </c>
    </row>
    <row r="234" spans="5:6" ht="14.45" hidden="1" x14ac:dyDescent="0.3">
      <c r="E234" s="470" t="s">
        <v>2536</v>
      </c>
      <c r="F234" s="448" t="s">
        <v>2537</v>
      </c>
    </row>
    <row r="235" spans="5:6" ht="14.45" hidden="1" x14ac:dyDescent="0.3">
      <c r="E235" s="470" t="s">
        <v>2538</v>
      </c>
      <c r="F235" s="448" t="s">
        <v>2539</v>
      </c>
    </row>
    <row r="236" spans="5:6" ht="14.45" hidden="1" x14ac:dyDescent="0.3">
      <c r="E236" s="470" t="s">
        <v>2540</v>
      </c>
      <c r="F236" s="448" t="s">
        <v>2541</v>
      </c>
    </row>
    <row r="237" spans="5:6" ht="14.45" hidden="1" x14ac:dyDescent="0.3">
      <c r="E237" s="470" t="s">
        <v>2542</v>
      </c>
      <c r="F237" s="448" t="s">
        <v>2543</v>
      </c>
    </row>
    <row r="238" spans="5:6" ht="14.45" hidden="1" x14ac:dyDescent="0.3">
      <c r="E238" s="470" t="s">
        <v>2544</v>
      </c>
      <c r="F238" s="448" t="s">
        <v>2545</v>
      </c>
    </row>
    <row r="239" spans="5:6" ht="14.45" hidden="1" x14ac:dyDescent="0.3">
      <c r="E239" s="470" t="s">
        <v>2546</v>
      </c>
      <c r="F239" s="448" t="s">
        <v>2547</v>
      </c>
    </row>
    <row r="240" spans="5:6" ht="14.45" hidden="1" x14ac:dyDescent="0.3">
      <c r="E240" s="470" t="s">
        <v>2548</v>
      </c>
      <c r="F240" s="448" t="s">
        <v>2549</v>
      </c>
    </row>
    <row r="241" spans="5:6" ht="14.45" hidden="1" x14ac:dyDescent="0.3">
      <c r="E241" s="470" t="s">
        <v>2550</v>
      </c>
      <c r="F241" s="448" t="s">
        <v>2551</v>
      </c>
    </row>
    <row r="242" spans="5:6" ht="14.45" hidden="1" x14ac:dyDescent="0.3">
      <c r="E242" s="470" t="s">
        <v>2552</v>
      </c>
      <c r="F242" s="448" t="s">
        <v>2553</v>
      </c>
    </row>
    <row r="243" spans="5:6" ht="14.45" hidden="1" x14ac:dyDescent="0.3">
      <c r="E243" s="470" t="s">
        <v>2554</v>
      </c>
      <c r="F243" s="448" t="s">
        <v>2555</v>
      </c>
    </row>
    <row r="244" spans="5:6" ht="14.45" hidden="1" x14ac:dyDescent="0.3">
      <c r="E244" s="470" t="s">
        <v>2556</v>
      </c>
      <c r="F244" s="448" t="s">
        <v>2557</v>
      </c>
    </row>
    <row r="245" spans="5:6" ht="14.45" hidden="1" x14ac:dyDescent="0.3">
      <c r="E245" s="470" t="s">
        <v>2558</v>
      </c>
      <c r="F245" s="448" t="s">
        <v>2559</v>
      </c>
    </row>
    <row r="246" spans="5:6" ht="14.45" hidden="1" x14ac:dyDescent="0.3">
      <c r="E246" s="470" t="s">
        <v>2560</v>
      </c>
      <c r="F246" s="448" t="s">
        <v>2561</v>
      </c>
    </row>
    <row r="247" spans="5:6" ht="14.45" hidden="1" x14ac:dyDescent="0.3">
      <c r="E247" s="470" t="s">
        <v>2562</v>
      </c>
      <c r="F247" s="448" t="s">
        <v>2563</v>
      </c>
    </row>
    <row r="248" spans="5:6" ht="14.45" hidden="1" x14ac:dyDescent="0.3">
      <c r="E248" s="470" t="s">
        <v>2564</v>
      </c>
      <c r="F248" s="448" t="s">
        <v>620</v>
      </c>
    </row>
    <row r="249" spans="5:6" ht="14.45" hidden="1" x14ac:dyDescent="0.3">
      <c r="E249" s="470" t="s">
        <v>2565</v>
      </c>
      <c r="F249" s="448" t="s">
        <v>622</v>
      </c>
    </row>
    <row r="250" spans="5:6" ht="14.45" hidden="1" x14ac:dyDescent="0.3">
      <c r="E250" s="470" t="s">
        <v>2566</v>
      </c>
      <c r="F250" s="448" t="s">
        <v>2567</v>
      </c>
    </row>
    <row r="251" spans="5:6" ht="14.45" hidden="1" x14ac:dyDescent="0.3">
      <c r="E251" s="470" t="s">
        <v>2568</v>
      </c>
      <c r="F251" s="448" t="s">
        <v>2569</v>
      </c>
    </row>
    <row r="252" spans="5:6" ht="14.45" hidden="1" x14ac:dyDescent="0.3">
      <c r="E252" s="470" t="s">
        <v>2570</v>
      </c>
      <c r="F252" s="448" t="s">
        <v>2571</v>
      </c>
    </row>
    <row r="253" spans="5:6" ht="14.45" hidden="1" x14ac:dyDescent="0.3">
      <c r="E253" s="470" t="s">
        <v>2572</v>
      </c>
      <c r="F253" s="448" t="s">
        <v>2573</v>
      </c>
    </row>
    <row r="254" spans="5:6" ht="14.45" hidden="1" x14ac:dyDescent="0.3">
      <c r="E254" s="470" t="s">
        <v>2574</v>
      </c>
      <c r="F254" s="448" t="s">
        <v>2575</v>
      </c>
    </row>
    <row r="255" spans="5:6" ht="14.45" hidden="1" x14ac:dyDescent="0.3">
      <c r="E255" s="470" t="s">
        <v>2576</v>
      </c>
      <c r="F255" s="448" t="s">
        <v>2577</v>
      </c>
    </row>
    <row r="256" spans="5:6" ht="14.45" hidden="1" x14ac:dyDescent="0.3">
      <c r="E256" s="470" t="s">
        <v>2578</v>
      </c>
      <c r="F256" s="448" t="s">
        <v>2579</v>
      </c>
    </row>
    <row r="257" spans="5:6" ht="14.45" hidden="1" x14ac:dyDescent="0.3">
      <c r="E257" s="470" t="s">
        <v>2580</v>
      </c>
      <c r="F257" s="448" t="s">
        <v>2581</v>
      </c>
    </row>
    <row r="258" spans="5:6" ht="14.45" hidden="1" x14ac:dyDescent="0.3">
      <c r="E258" s="470" t="s">
        <v>2582</v>
      </c>
      <c r="F258" s="448" t="s">
        <v>2583</v>
      </c>
    </row>
    <row r="259" spans="5:6" ht="14.45" hidden="1" x14ac:dyDescent="0.3">
      <c r="E259" s="470" t="s">
        <v>631</v>
      </c>
      <c r="F259" s="448" t="s">
        <v>2584</v>
      </c>
    </row>
    <row r="260" spans="5:6" ht="14.45" hidden="1" x14ac:dyDescent="0.3">
      <c r="E260" s="470" t="s">
        <v>2585</v>
      </c>
      <c r="F260" s="448" t="s">
        <v>2586</v>
      </c>
    </row>
    <row r="261" spans="5:6" ht="14.45" hidden="1" x14ac:dyDescent="0.3">
      <c r="E261" s="470" t="s">
        <v>2587</v>
      </c>
      <c r="F261" s="448" t="s">
        <v>2588</v>
      </c>
    </row>
    <row r="262" spans="5:6" ht="14.45" hidden="1" x14ac:dyDescent="0.3">
      <c r="E262" s="470" t="s">
        <v>2589</v>
      </c>
      <c r="F262" s="448" t="s">
        <v>2590</v>
      </c>
    </row>
    <row r="263" spans="5:6" ht="14.45" hidden="1" x14ac:dyDescent="0.3">
      <c r="E263" s="470" t="s">
        <v>2591</v>
      </c>
      <c r="F263" s="448" t="s">
        <v>2592</v>
      </c>
    </row>
    <row r="264" spans="5:6" ht="14.45" hidden="1" x14ac:dyDescent="0.3">
      <c r="E264" s="470" t="s">
        <v>2593</v>
      </c>
      <c r="F264" s="448" t="s">
        <v>2594</v>
      </c>
    </row>
    <row r="265" spans="5:6" ht="14.45" hidden="1" x14ac:dyDescent="0.3">
      <c r="E265" s="470" t="s">
        <v>2595</v>
      </c>
      <c r="F265" s="448" t="s">
        <v>2596</v>
      </c>
    </row>
    <row r="266" spans="5:6" ht="14.45" hidden="1" x14ac:dyDescent="0.3">
      <c r="E266" s="470" t="s">
        <v>2597</v>
      </c>
      <c r="F266" s="448" t="s">
        <v>2598</v>
      </c>
    </row>
    <row r="267" spans="5:6" ht="14.45" hidden="1" x14ac:dyDescent="0.3">
      <c r="E267" s="470" t="s">
        <v>2599</v>
      </c>
      <c r="F267" s="448" t="s">
        <v>2600</v>
      </c>
    </row>
    <row r="268" spans="5:6" ht="14.45" hidden="1" x14ac:dyDescent="0.3">
      <c r="E268" s="470" t="s">
        <v>2601</v>
      </c>
      <c r="F268" s="448" t="s">
        <v>2602</v>
      </c>
    </row>
    <row r="269" spans="5:6" ht="14.45" hidden="1" x14ac:dyDescent="0.3">
      <c r="E269" s="470" t="s">
        <v>2603</v>
      </c>
      <c r="F269" s="448" t="s">
        <v>2604</v>
      </c>
    </row>
    <row r="270" spans="5:6" ht="14.45" hidden="1" x14ac:dyDescent="0.3">
      <c r="E270" s="470" t="s">
        <v>2605</v>
      </c>
      <c r="F270" s="448" t="s">
        <v>2606</v>
      </c>
    </row>
    <row r="271" spans="5:6" ht="14.45" hidden="1" x14ac:dyDescent="0.3">
      <c r="E271" s="470" t="s">
        <v>2607</v>
      </c>
      <c r="F271" s="448" t="s">
        <v>2608</v>
      </c>
    </row>
    <row r="272" spans="5:6" ht="14.45" hidden="1" x14ac:dyDescent="0.3">
      <c r="E272" s="470" t="s">
        <v>2609</v>
      </c>
      <c r="F272" s="448" t="s">
        <v>2610</v>
      </c>
    </row>
    <row r="273" spans="5:6" ht="14.45" hidden="1" x14ac:dyDescent="0.3">
      <c r="E273" s="470" t="s">
        <v>2611</v>
      </c>
      <c r="F273" s="448" t="s">
        <v>2612</v>
      </c>
    </row>
    <row r="274" spans="5:6" ht="14.45" hidden="1" x14ac:dyDescent="0.3">
      <c r="E274" s="470" t="s">
        <v>2613</v>
      </c>
      <c r="F274" s="448" t="s">
        <v>2614</v>
      </c>
    </row>
    <row r="275" spans="5:6" ht="14.45" hidden="1" x14ac:dyDescent="0.3">
      <c r="E275" s="470" t="s">
        <v>2615</v>
      </c>
      <c r="F275" s="448" t="s">
        <v>2616</v>
      </c>
    </row>
    <row r="276" spans="5:6" ht="14.45" hidden="1" x14ac:dyDescent="0.3">
      <c r="E276" s="470" t="s">
        <v>2617</v>
      </c>
      <c r="F276" s="448" t="s">
        <v>2618</v>
      </c>
    </row>
    <row r="277" spans="5:6" ht="14.45" hidden="1" x14ac:dyDescent="0.3">
      <c r="E277" s="470" t="s">
        <v>2619</v>
      </c>
      <c r="F277" s="448" t="s">
        <v>2620</v>
      </c>
    </row>
    <row r="278" spans="5:6" ht="14.45" hidden="1" x14ac:dyDescent="0.3">
      <c r="E278" s="470" t="s">
        <v>2621</v>
      </c>
      <c r="F278" s="448" t="s">
        <v>2622</v>
      </c>
    </row>
    <row r="279" spans="5:6" ht="14.45" hidden="1" x14ac:dyDescent="0.3">
      <c r="E279" s="470" t="s">
        <v>2623</v>
      </c>
      <c r="F279" s="448" t="s">
        <v>2624</v>
      </c>
    </row>
    <row r="280" spans="5:6" ht="14.45" hidden="1" x14ac:dyDescent="0.3">
      <c r="E280" s="470" t="s">
        <v>2625</v>
      </c>
      <c r="F280" s="448" t="s">
        <v>2626</v>
      </c>
    </row>
    <row r="281" spans="5:6" ht="14.45" hidden="1" x14ac:dyDescent="0.3">
      <c r="E281" s="470" t="s">
        <v>2627</v>
      </c>
      <c r="F281" s="448" t="s">
        <v>2628</v>
      </c>
    </row>
    <row r="282" spans="5:6" ht="14.45" hidden="1" x14ac:dyDescent="0.3">
      <c r="E282" s="470" t="s">
        <v>2629</v>
      </c>
      <c r="F282" s="448" t="s">
        <v>2630</v>
      </c>
    </row>
    <row r="283" spans="5:6" ht="14.45" hidden="1" x14ac:dyDescent="0.3">
      <c r="E283" s="470" t="s">
        <v>2631</v>
      </c>
      <c r="F283" s="448" t="s">
        <v>2632</v>
      </c>
    </row>
    <row r="284" spans="5:6" ht="14.45" hidden="1" x14ac:dyDescent="0.3">
      <c r="E284" s="470" t="s">
        <v>2633</v>
      </c>
      <c r="F284" s="448" t="s">
        <v>2634</v>
      </c>
    </row>
    <row r="285" spans="5:6" ht="14.45" hidden="1" x14ac:dyDescent="0.3">
      <c r="E285" s="470" t="s">
        <v>2635</v>
      </c>
      <c r="F285" s="448" t="s">
        <v>668</v>
      </c>
    </row>
    <row r="286" spans="5:6" ht="14.45" hidden="1" x14ac:dyDescent="0.3">
      <c r="E286" s="470" t="s">
        <v>2636</v>
      </c>
      <c r="F286" s="448" t="s">
        <v>2637</v>
      </c>
    </row>
    <row r="287" spans="5:6" ht="14.45" hidden="1" x14ac:dyDescent="0.3">
      <c r="E287" s="470" t="s">
        <v>2638</v>
      </c>
      <c r="F287" s="448" t="s">
        <v>672</v>
      </c>
    </row>
    <row r="288" spans="5:6" ht="14.45" hidden="1" x14ac:dyDescent="0.3">
      <c r="E288" s="470" t="s">
        <v>2639</v>
      </c>
      <c r="F288" s="448" t="s">
        <v>2640</v>
      </c>
    </row>
    <row r="289" spans="5:6" ht="14.45" hidden="1" x14ac:dyDescent="0.3">
      <c r="E289" s="470" t="s">
        <v>2641</v>
      </c>
      <c r="F289" s="448" t="s">
        <v>2642</v>
      </c>
    </row>
    <row r="290" spans="5:6" ht="14.45" hidden="1" x14ac:dyDescent="0.3">
      <c r="E290" s="470" t="s">
        <v>2643</v>
      </c>
      <c r="F290" s="448" t="s">
        <v>2644</v>
      </c>
    </row>
    <row r="291" spans="5:6" ht="14.45" hidden="1" x14ac:dyDescent="0.3">
      <c r="E291" s="470" t="s">
        <v>2645</v>
      </c>
      <c r="F291" s="448" t="s">
        <v>2646</v>
      </c>
    </row>
    <row r="292" spans="5:6" ht="14.45" hidden="1" x14ac:dyDescent="0.3">
      <c r="E292" s="470" t="s">
        <v>2647</v>
      </c>
      <c r="F292" s="448" t="s">
        <v>2648</v>
      </c>
    </row>
    <row r="293" spans="5:6" ht="14.45" hidden="1" x14ac:dyDescent="0.3">
      <c r="E293" s="470" t="s">
        <v>2649</v>
      </c>
      <c r="F293" s="448" t="s">
        <v>2650</v>
      </c>
    </row>
    <row r="294" spans="5:6" ht="14.45" hidden="1" x14ac:dyDescent="0.3">
      <c r="E294" s="470" t="s">
        <v>2651</v>
      </c>
      <c r="F294" s="448" t="s">
        <v>2652</v>
      </c>
    </row>
    <row r="295" spans="5:6" ht="14.45" hidden="1" x14ac:dyDescent="0.3">
      <c r="E295" s="470" t="s">
        <v>2653</v>
      </c>
      <c r="F295" s="448" t="s">
        <v>2654</v>
      </c>
    </row>
    <row r="296" spans="5:6" ht="14.45" hidden="1" x14ac:dyDescent="0.3">
      <c r="E296" s="470" t="s">
        <v>685</v>
      </c>
      <c r="F296" s="448" t="s">
        <v>686</v>
      </c>
    </row>
    <row r="297" spans="5:6" ht="14.45" hidden="1" x14ac:dyDescent="0.3">
      <c r="E297" s="470" t="s">
        <v>2655</v>
      </c>
      <c r="F297" s="448" t="s">
        <v>2656</v>
      </c>
    </row>
    <row r="298" spans="5:6" ht="14.45" hidden="1" x14ac:dyDescent="0.3">
      <c r="E298" s="470" t="s">
        <v>2657</v>
      </c>
      <c r="F298" s="448" t="s">
        <v>2658</v>
      </c>
    </row>
    <row r="299" spans="5:6" ht="14.45" hidden="1" x14ac:dyDescent="0.3">
      <c r="E299" s="470" t="s">
        <v>2659</v>
      </c>
      <c r="F299" s="448" t="s">
        <v>2660</v>
      </c>
    </row>
    <row r="300" spans="5:6" ht="14.45" hidden="1" x14ac:dyDescent="0.3">
      <c r="E300" s="470" t="s">
        <v>2661</v>
      </c>
      <c r="F300" s="448" t="s">
        <v>2662</v>
      </c>
    </row>
    <row r="301" spans="5:6" ht="14.45" hidden="1" x14ac:dyDescent="0.3">
      <c r="E301" s="470" t="s">
        <v>2663</v>
      </c>
      <c r="F301" s="448" t="s">
        <v>694</v>
      </c>
    </row>
    <row r="302" spans="5:6" ht="14.45" hidden="1" x14ac:dyDescent="0.3">
      <c r="E302" s="470" t="s">
        <v>2664</v>
      </c>
      <c r="F302" s="448" t="s">
        <v>2665</v>
      </c>
    </row>
    <row r="303" spans="5:6" ht="14.45" hidden="1" x14ac:dyDescent="0.3">
      <c r="E303" s="470" t="s">
        <v>2666</v>
      </c>
      <c r="F303" s="448" t="s">
        <v>698</v>
      </c>
    </row>
    <row r="304" spans="5:6" ht="14.45" hidden="1" x14ac:dyDescent="0.3">
      <c r="E304" s="470" t="s">
        <v>2667</v>
      </c>
      <c r="F304" s="448" t="s">
        <v>2668</v>
      </c>
    </row>
    <row r="305" spans="5:6" ht="14.45" hidden="1" x14ac:dyDescent="0.3">
      <c r="E305" s="470" t="s">
        <v>2669</v>
      </c>
      <c r="F305" s="448" t="s">
        <v>2670</v>
      </c>
    </row>
    <row r="306" spans="5:6" ht="14.45" hidden="1" x14ac:dyDescent="0.3">
      <c r="E306" s="470" t="s">
        <v>2671</v>
      </c>
      <c r="F306" s="448" t="s">
        <v>2672</v>
      </c>
    </row>
    <row r="307" spans="5:6" ht="14.45" hidden="1" x14ac:dyDescent="0.3">
      <c r="E307" s="470" t="s">
        <v>2673</v>
      </c>
      <c r="F307" s="448" t="s">
        <v>2674</v>
      </c>
    </row>
    <row r="308" spans="5:6" ht="14.45" hidden="1" x14ac:dyDescent="0.3">
      <c r="E308" s="470" t="s">
        <v>2675</v>
      </c>
      <c r="F308" s="448" t="s">
        <v>2676</v>
      </c>
    </row>
    <row r="309" spans="5:6" ht="14.45" hidden="1" x14ac:dyDescent="0.3">
      <c r="E309" s="470" t="s">
        <v>709</v>
      </c>
      <c r="F309" s="448" t="s">
        <v>2677</v>
      </c>
    </row>
    <row r="310" spans="5:6" ht="14.45" hidden="1" x14ac:dyDescent="0.3">
      <c r="E310" s="470" t="s">
        <v>280</v>
      </c>
      <c r="F310" s="448" t="s">
        <v>2678</v>
      </c>
    </row>
    <row r="311" spans="5:6" ht="14.45" hidden="1" x14ac:dyDescent="0.3">
      <c r="E311" s="470" t="s">
        <v>711</v>
      </c>
      <c r="F311" s="448" t="s">
        <v>2679</v>
      </c>
    </row>
    <row r="312" spans="5:6" ht="14.45" hidden="1" x14ac:dyDescent="0.3">
      <c r="E312" s="470" t="s">
        <v>2680</v>
      </c>
      <c r="F312" s="448" t="s">
        <v>2681</v>
      </c>
    </row>
    <row r="313" spans="5:6" ht="14.45" hidden="1" x14ac:dyDescent="0.3">
      <c r="E313" s="470" t="s">
        <v>2682</v>
      </c>
      <c r="F313" s="448" t="s">
        <v>714</v>
      </c>
    </row>
    <row r="314" spans="5:6" ht="14.45" hidden="1" x14ac:dyDescent="0.3">
      <c r="E314" s="470" t="s">
        <v>2683</v>
      </c>
      <c r="F314" s="448" t="s">
        <v>2684</v>
      </c>
    </row>
    <row r="315" spans="5:6" ht="14.45" hidden="1" x14ac:dyDescent="0.3">
      <c r="E315" s="470" t="s">
        <v>2685</v>
      </c>
      <c r="F315" s="448" t="s">
        <v>718</v>
      </c>
    </row>
    <row r="316" spans="5:6" ht="14.45" hidden="1" x14ac:dyDescent="0.3">
      <c r="E316" s="470" t="s">
        <v>2686</v>
      </c>
      <c r="F316" s="448" t="s">
        <v>720</v>
      </c>
    </row>
    <row r="317" spans="5:6" ht="14.45" hidden="1" x14ac:dyDescent="0.3">
      <c r="E317" s="470" t="s">
        <v>2687</v>
      </c>
      <c r="F317" s="448" t="s">
        <v>722</v>
      </c>
    </row>
    <row r="318" spans="5:6" ht="14.45" hidden="1" x14ac:dyDescent="0.3">
      <c r="E318" s="470" t="s">
        <v>2688</v>
      </c>
      <c r="F318" s="448" t="s">
        <v>2689</v>
      </c>
    </row>
    <row r="319" spans="5:6" ht="14.45" hidden="1" x14ac:dyDescent="0.3">
      <c r="E319" s="470" t="s">
        <v>2690</v>
      </c>
      <c r="F319" s="448" t="s">
        <v>2691</v>
      </c>
    </row>
    <row r="320" spans="5:6" ht="14.45" hidden="1" x14ac:dyDescent="0.3">
      <c r="E320" s="470" t="s">
        <v>2692</v>
      </c>
      <c r="F320" s="448" t="s">
        <v>2693</v>
      </c>
    </row>
    <row r="321" spans="5:6" ht="14.45" hidden="1" x14ac:dyDescent="0.3">
      <c r="E321" s="470" t="s">
        <v>2694</v>
      </c>
      <c r="F321" s="448" t="s">
        <v>2695</v>
      </c>
    </row>
    <row r="322" spans="5:6" ht="14.45" hidden="1" x14ac:dyDescent="0.3">
      <c r="E322" s="470" t="s">
        <v>2696</v>
      </c>
      <c r="F322" s="448" t="s">
        <v>2697</v>
      </c>
    </row>
    <row r="323" spans="5:6" ht="14.45" hidden="1" x14ac:dyDescent="0.3">
      <c r="E323" s="470" t="s">
        <v>2698</v>
      </c>
      <c r="F323" s="448" t="s">
        <v>2699</v>
      </c>
    </row>
    <row r="324" spans="5:6" ht="14.45" hidden="1" x14ac:dyDescent="0.3">
      <c r="E324" s="470" t="s">
        <v>733</v>
      </c>
      <c r="F324" s="448" t="s">
        <v>2700</v>
      </c>
    </row>
    <row r="325" spans="5:6" ht="14.45" hidden="1" x14ac:dyDescent="0.3">
      <c r="E325" s="470" t="s">
        <v>2701</v>
      </c>
      <c r="F325" s="448" t="s">
        <v>2702</v>
      </c>
    </row>
    <row r="326" spans="5:6" ht="14.45" hidden="1" x14ac:dyDescent="0.3">
      <c r="E326" s="470" t="s">
        <v>2703</v>
      </c>
      <c r="F326" s="448" t="s">
        <v>2704</v>
      </c>
    </row>
    <row r="327" spans="5:6" ht="14.45" hidden="1" x14ac:dyDescent="0.3">
      <c r="E327" s="470" t="s">
        <v>2705</v>
      </c>
      <c r="F327" s="448" t="s">
        <v>2706</v>
      </c>
    </row>
    <row r="328" spans="5:6" ht="14.45" hidden="1" x14ac:dyDescent="0.3">
      <c r="E328" s="470" t="s">
        <v>2707</v>
      </c>
      <c r="F328" s="448" t="s">
        <v>2708</v>
      </c>
    </row>
    <row r="329" spans="5:6" ht="14.45" hidden="1" x14ac:dyDescent="0.3">
      <c r="E329" s="470" t="s">
        <v>2709</v>
      </c>
      <c r="F329" s="448" t="s">
        <v>2710</v>
      </c>
    </row>
    <row r="330" spans="5:6" ht="14.45" hidden="1" x14ac:dyDescent="0.3">
      <c r="E330" s="470" t="s">
        <v>2711</v>
      </c>
      <c r="F330" s="448" t="s">
        <v>2712</v>
      </c>
    </row>
    <row r="331" spans="5:6" ht="14.45" hidden="1" x14ac:dyDescent="0.3">
      <c r="E331" s="470" t="s">
        <v>747</v>
      </c>
      <c r="F331" s="448" t="s">
        <v>748</v>
      </c>
    </row>
    <row r="332" spans="5:6" ht="14.45" hidden="1" x14ac:dyDescent="0.3">
      <c r="E332" s="470" t="s">
        <v>749</v>
      </c>
      <c r="F332" s="448" t="s">
        <v>750</v>
      </c>
    </row>
    <row r="333" spans="5:6" ht="14.45" hidden="1" x14ac:dyDescent="0.3">
      <c r="E333" s="470" t="s">
        <v>751</v>
      </c>
      <c r="F333" s="448" t="s">
        <v>752</v>
      </c>
    </row>
    <row r="334" spans="5:6" ht="14.45" hidden="1" x14ac:dyDescent="0.3">
      <c r="E334" s="470" t="s">
        <v>2713</v>
      </c>
      <c r="F334" s="448" t="s">
        <v>2714</v>
      </c>
    </row>
    <row r="335" spans="5:6" ht="14.45" hidden="1" x14ac:dyDescent="0.3">
      <c r="E335" s="470" t="s">
        <v>2715</v>
      </c>
      <c r="F335" s="448" t="s">
        <v>754</v>
      </c>
    </row>
    <row r="336" spans="5:6" ht="14.45" hidden="1" x14ac:dyDescent="0.3">
      <c r="E336" s="470" t="s">
        <v>2716</v>
      </c>
      <c r="F336" s="448" t="s">
        <v>756</v>
      </c>
    </row>
    <row r="337" spans="5:6" ht="14.45" hidden="1" x14ac:dyDescent="0.3">
      <c r="E337" s="470" t="s">
        <v>2717</v>
      </c>
      <c r="F337" s="448" t="s">
        <v>2718</v>
      </c>
    </row>
    <row r="338" spans="5:6" ht="14.45" hidden="1" x14ac:dyDescent="0.3">
      <c r="E338" s="470" t="s">
        <v>2719</v>
      </c>
      <c r="F338" s="448" t="s">
        <v>760</v>
      </c>
    </row>
    <row r="339" spans="5:6" ht="14.45" hidden="1" x14ac:dyDescent="0.3">
      <c r="E339" s="470" t="s">
        <v>761</v>
      </c>
      <c r="F339" s="448" t="s">
        <v>762</v>
      </c>
    </row>
    <row r="340" spans="5:6" ht="14.45" hidden="1" x14ac:dyDescent="0.3">
      <c r="E340" s="470" t="s">
        <v>2720</v>
      </c>
      <c r="F340" s="448" t="s">
        <v>2721</v>
      </c>
    </row>
    <row r="341" spans="5:6" ht="14.45" hidden="1" x14ac:dyDescent="0.3">
      <c r="E341" s="470" t="s">
        <v>2722</v>
      </c>
      <c r="F341" s="448" t="s">
        <v>2723</v>
      </c>
    </row>
    <row r="342" spans="5:6" ht="14.45" hidden="1" x14ac:dyDescent="0.3">
      <c r="E342" s="470" t="s">
        <v>2724</v>
      </c>
      <c r="F342" s="448" t="s">
        <v>2725</v>
      </c>
    </row>
    <row r="343" spans="5:6" ht="14.45" hidden="1" x14ac:dyDescent="0.3">
      <c r="E343" s="470" t="s">
        <v>2726</v>
      </c>
      <c r="F343" s="448" t="s">
        <v>2727</v>
      </c>
    </row>
    <row r="344" spans="5:6" ht="14.45" hidden="1" x14ac:dyDescent="0.3">
      <c r="E344" s="470" t="s">
        <v>2728</v>
      </c>
      <c r="F344" s="448" t="s">
        <v>2729</v>
      </c>
    </row>
    <row r="345" spans="5:6" ht="14.45" hidden="1" x14ac:dyDescent="0.3">
      <c r="E345" s="470" t="s">
        <v>771</v>
      </c>
      <c r="F345" s="448" t="s">
        <v>772</v>
      </c>
    </row>
    <row r="346" spans="5:6" ht="14.45" hidden="1" x14ac:dyDescent="0.3">
      <c r="E346" s="470" t="s">
        <v>2730</v>
      </c>
      <c r="F346" s="448" t="s">
        <v>2731</v>
      </c>
    </row>
    <row r="347" spans="5:6" ht="14.45" hidden="1" x14ac:dyDescent="0.3">
      <c r="E347" s="470" t="s">
        <v>2732</v>
      </c>
      <c r="F347" s="448" t="s">
        <v>2733</v>
      </c>
    </row>
    <row r="348" spans="5:6" ht="14.45" hidden="1" x14ac:dyDescent="0.3">
      <c r="E348" s="470" t="s">
        <v>2734</v>
      </c>
      <c r="F348" s="448" t="s">
        <v>778</v>
      </c>
    </row>
    <row r="349" spans="5:6" ht="14.45" hidden="1" x14ac:dyDescent="0.3">
      <c r="E349" s="470" t="s">
        <v>2735</v>
      </c>
      <c r="F349" s="448" t="s">
        <v>780</v>
      </c>
    </row>
    <row r="350" spans="5:6" ht="14.45" hidden="1" x14ac:dyDescent="0.3">
      <c r="E350" s="470" t="s">
        <v>2736</v>
      </c>
      <c r="F350" s="448" t="s">
        <v>782</v>
      </c>
    </row>
    <row r="351" spans="5:6" ht="14.45" hidden="1" x14ac:dyDescent="0.3">
      <c r="E351" s="470" t="s">
        <v>2737</v>
      </c>
      <c r="F351" s="448" t="s">
        <v>2738</v>
      </c>
    </row>
    <row r="352" spans="5:6" ht="14.45" hidden="1" x14ac:dyDescent="0.3">
      <c r="E352" s="470" t="s">
        <v>2739</v>
      </c>
      <c r="F352" s="448" t="s">
        <v>2740</v>
      </c>
    </row>
    <row r="353" spans="5:6" ht="14.45" hidden="1" x14ac:dyDescent="0.3">
      <c r="E353" s="470" t="s">
        <v>2741</v>
      </c>
      <c r="F353" s="448" t="s">
        <v>2742</v>
      </c>
    </row>
    <row r="354" spans="5:6" ht="14.45" hidden="1" x14ac:dyDescent="0.3">
      <c r="E354" s="470" t="s">
        <v>2743</v>
      </c>
      <c r="F354" s="448" t="s">
        <v>2744</v>
      </c>
    </row>
    <row r="355" spans="5:6" ht="14.45" hidden="1" x14ac:dyDescent="0.3">
      <c r="E355" s="470" t="s">
        <v>2745</v>
      </c>
      <c r="F355" s="448" t="s">
        <v>2746</v>
      </c>
    </row>
    <row r="356" spans="5:6" ht="14.45" hidden="1" x14ac:dyDescent="0.3">
      <c r="E356" s="470" t="s">
        <v>2747</v>
      </c>
      <c r="F356" s="448" t="s">
        <v>2748</v>
      </c>
    </row>
    <row r="357" spans="5:6" ht="14.45" hidden="1" x14ac:dyDescent="0.3">
      <c r="E357" s="470" t="s">
        <v>2749</v>
      </c>
      <c r="F357" s="448" t="s">
        <v>2750</v>
      </c>
    </row>
    <row r="358" spans="5:6" ht="14.45" hidden="1" x14ac:dyDescent="0.3">
      <c r="E358" s="470" t="s">
        <v>2751</v>
      </c>
      <c r="F358" s="448" t="s">
        <v>2752</v>
      </c>
    </row>
    <row r="359" spans="5:6" ht="14.45" hidden="1" x14ac:dyDescent="0.3">
      <c r="E359" s="470" t="s">
        <v>2753</v>
      </c>
      <c r="F359" s="448" t="s">
        <v>798</v>
      </c>
    </row>
    <row r="360" spans="5:6" ht="14.45" hidden="1" x14ac:dyDescent="0.3">
      <c r="E360" s="470" t="s">
        <v>799</v>
      </c>
      <c r="F360" s="448" t="s">
        <v>800</v>
      </c>
    </row>
    <row r="361" spans="5:6" ht="14.45" hidden="1" x14ac:dyDescent="0.3">
      <c r="E361" s="470" t="s">
        <v>801</v>
      </c>
      <c r="F361" s="448" t="s">
        <v>2754</v>
      </c>
    </row>
    <row r="362" spans="5:6" ht="14.45" hidden="1" x14ac:dyDescent="0.3">
      <c r="E362" s="470" t="s">
        <v>803</v>
      </c>
      <c r="F362" s="448" t="s">
        <v>804</v>
      </c>
    </row>
    <row r="363" spans="5:6" ht="14.45" hidden="1" x14ac:dyDescent="0.3">
      <c r="E363" s="470" t="s">
        <v>805</v>
      </c>
      <c r="F363" s="448" t="s">
        <v>806</v>
      </c>
    </row>
    <row r="364" spans="5:6" ht="14.45" hidden="1" x14ac:dyDescent="0.3">
      <c r="E364" s="470" t="s">
        <v>807</v>
      </c>
      <c r="F364" s="448" t="s">
        <v>2755</v>
      </c>
    </row>
    <row r="365" spans="5:6" ht="14.45" hidden="1" x14ac:dyDescent="0.3">
      <c r="E365" s="470" t="s">
        <v>2756</v>
      </c>
      <c r="F365" s="448" t="s">
        <v>810</v>
      </c>
    </row>
    <row r="366" spans="5:6" ht="14.45" hidden="1" x14ac:dyDescent="0.3">
      <c r="E366" s="470" t="s">
        <v>2757</v>
      </c>
      <c r="F366" s="448" t="s">
        <v>2758</v>
      </c>
    </row>
    <row r="367" spans="5:6" ht="14.45" hidden="1" x14ac:dyDescent="0.3">
      <c r="E367" s="470" t="s">
        <v>2759</v>
      </c>
      <c r="F367" s="448" t="s">
        <v>2760</v>
      </c>
    </row>
    <row r="368" spans="5:6" ht="14.45" hidden="1" x14ac:dyDescent="0.3">
      <c r="E368" s="470" t="s">
        <v>2761</v>
      </c>
      <c r="F368" s="448" t="s">
        <v>2762</v>
      </c>
    </row>
    <row r="369" spans="5:6" ht="14.45" hidden="1" x14ac:dyDescent="0.3">
      <c r="E369" s="470" t="s">
        <v>2763</v>
      </c>
      <c r="F369" s="448" t="s">
        <v>2764</v>
      </c>
    </row>
    <row r="370" spans="5:6" ht="14.45" hidden="1" x14ac:dyDescent="0.3">
      <c r="E370" s="470" t="s">
        <v>2765</v>
      </c>
      <c r="F370" s="448" t="s">
        <v>2766</v>
      </c>
    </row>
    <row r="371" spans="5:6" ht="14.45" hidden="1" x14ac:dyDescent="0.3">
      <c r="E371" s="470" t="s">
        <v>2767</v>
      </c>
      <c r="F371" s="448" t="s">
        <v>2768</v>
      </c>
    </row>
    <row r="372" spans="5:6" ht="14.45" hidden="1" x14ac:dyDescent="0.3">
      <c r="E372" s="470" t="s">
        <v>2769</v>
      </c>
      <c r="F372" s="448" t="s">
        <v>2770</v>
      </c>
    </row>
    <row r="373" spans="5:6" ht="14.45" hidden="1" x14ac:dyDescent="0.3">
      <c r="E373" s="470" t="s">
        <v>2771</v>
      </c>
      <c r="F373" s="448" t="s">
        <v>2772</v>
      </c>
    </row>
    <row r="374" spans="5:6" ht="14.45" hidden="1" x14ac:dyDescent="0.3">
      <c r="E374" s="470" t="s">
        <v>2773</v>
      </c>
      <c r="F374" s="448" t="s">
        <v>2774</v>
      </c>
    </row>
    <row r="375" spans="5:6" ht="14.45" hidden="1" x14ac:dyDescent="0.3">
      <c r="E375" s="470" t="s">
        <v>2775</v>
      </c>
      <c r="F375" s="448" t="s">
        <v>2776</v>
      </c>
    </row>
    <row r="376" spans="5:6" ht="14.45" hidden="1" x14ac:dyDescent="0.3">
      <c r="E376" s="470" t="s">
        <v>2777</v>
      </c>
      <c r="F376" s="448" t="s">
        <v>2778</v>
      </c>
    </row>
    <row r="377" spans="5:6" ht="14.45" hidden="1" x14ac:dyDescent="0.3">
      <c r="E377" s="470" t="s">
        <v>2779</v>
      </c>
      <c r="F377" s="448" t="s">
        <v>828</v>
      </c>
    </row>
    <row r="378" spans="5:6" ht="14.45" hidden="1" x14ac:dyDescent="0.3">
      <c r="E378" s="470" t="s">
        <v>2780</v>
      </c>
      <c r="F378" s="448" t="s">
        <v>830</v>
      </c>
    </row>
    <row r="379" spans="5:6" ht="14.45" hidden="1" x14ac:dyDescent="0.3">
      <c r="E379" s="470" t="s">
        <v>2781</v>
      </c>
      <c r="F379" s="448" t="s">
        <v>832</v>
      </c>
    </row>
    <row r="380" spans="5:6" ht="14.45" hidden="1" x14ac:dyDescent="0.3">
      <c r="E380" s="470" t="s">
        <v>2782</v>
      </c>
      <c r="F380" s="448" t="s">
        <v>834</v>
      </c>
    </row>
    <row r="381" spans="5:6" ht="14.45" hidden="1" x14ac:dyDescent="0.3">
      <c r="E381" s="470" t="s">
        <v>2783</v>
      </c>
      <c r="F381" s="448" t="s">
        <v>2784</v>
      </c>
    </row>
    <row r="382" spans="5:6" ht="14.45" hidden="1" x14ac:dyDescent="0.3">
      <c r="E382" s="470" t="s">
        <v>2785</v>
      </c>
      <c r="F382" s="448" t="s">
        <v>2786</v>
      </c>
    </row>
    <row r="383" spans="5:6" ht="14.45" hidden="1" x14ac:dyDescent="0.3">
      <c r="E383" s="470" t="s">
        <v>2787</v>
      </c>
      <c r="F383" s="448" t="s">
        <v>2788</v>
      </c>
    </row>
    <row r="384" spans="5:6" ht="14.45" hidden="1" x14ac:dyDescent="0.3">
      <c r="E384" s="470" t="s">
        <v>2789</v>
      </c>
      <c r="F384" s="448" t="s">
        <v>2790</v>
      </c>
    </row>
    <row r="385" spans="5:6" ht="14.45" hidden="1" x14ac:dyDescent="0.3">
      <c r="E385" s="470" t="s">
        <v>2791</v>
      </c>
      <c r="F385" s="448" t="s">
        <v>2792</v>
      </c>
    </row>
    <row r="386" spans="5:6" ht="14.45" hidden="1" x14ac:dyDescent="0.3">
      <c r="E386" s="470" t="s">
        <v>2793</v>
      </c>
      <c r="F386" s="448" t="s">
        <v>2794</v>
      </c>
    </row>
    <row r="387" spans="5:6" ht="14.45" hidden="1" x14ac:dyDescent="0.3">
      <c r="E387" s="470" t="s">
        <v>2795</v>
      </c>
      <c r="F387" s="448" t="s">
        <v>2796</v>
      </c>
    </row>
    <row r="388" spans="5:6" ht="14.45" hidden="1" x14ac:dyDescent="0.3">
      <c r="E388" s="470" t="s">
        <v>2797</v>
      </c>
      <c r="F388" s="448" t="s">
        <v>846</v>
      </c>
    </row>
    <row r="389" spans="5:6" ht="14.45" hidden="1" x14ac:dyDescent="0.3">
      <c r="E389" s="470" t="s">
        <v>2798</v>
      </c>
      <c r="F389" s="448" t="s">
        <v>848</v>
      </c>
    </row>
    <row r="390" spans="5:6" ht="14.45" hidden="1" x14ac:dyDescent="0.3">
      <c r="E390" s="470" t="s">
        <v>2799</v>
      </c>
      <c r="F390" s="448" t="s">
        <v>850</v>
      </c>
    </row>
    <row r="391" spans="5:6" ht="14.45" hidden="1" x14ac:dyDescent="0.3">
      <c r="E391" s="470" t="s">
        <v>851</v>
      </c>
      <c r="F391" s="448" t="s">
        <v>852</v>
      </c>
    </row>
    <row r="392" spans="5:6" ht="14.45" hidden="1" x14ac:dyDescent="0.3">
      <c r="E392" s="470" t="s">
        <v>2800</v>
      </c>
      <c r="F392" s="448" t="s">
        <v>854</v>
      </c>
    </row>
    <row r="393" spans="5:6" ht="14.45" hidden="1" x14ac:dyDescent="0.3">
      <c r="E393" s="470" t="s">
        <v>2801</v>
      </c>
      <c r="F393" s="448" t="s">
        <v>2802</v>
      </c>
    </row>
    <row r="394" spans="5:6" ht="14.45" hidden="1" x14ac:dyDescent="0.3">
      <c r="E394" s="470" t="s">
        <v>855</v>
      </c>
      <c r="F394" s="448" t="s">
        <v>2803</v>
      </c>
    </row>
    <row r="395" spans="5:6" ht="14.45" hidden="1" x14ac:dyDescent="0.3">
      <c r="E395" s="470" t="s">
        <v>2804</v>
      </c>
      <c r="F395" s="448" t="s">
        <v>858</v>
      </c>
    </row>
    <row r="396" spans="5:6" ht="14.45" hidden="1" x14ac:dyDescent="0.3">
      <c r="E396" s="470" t="s">
        <v>2805</v>
      </c>
      <c r="F396" s="448" t="s">
        <v>2806</v>
      </c>
    </row>
    <row r="397" spans="5:6" ht="14.45" hidden="1" x14ac:dyDescent="0.3">
      <c r="E397" s="470" t="s">
        <v>2807</v>
      </c>
      <c r="F397" s="448" t="s">
        <v>2808</v>
      </c>
    </row>
    <row r="398" spans="5:6" ht="14.45" hidden="1" x14ac:dyDescent="0.3">
      <c r="E398" s="470" t="s">
        <v>2809</v>
      </c>
      <c r="F398" s="448" t="s">
        <v>2810</v>
      </c>
    </row>
    <row r="399" spans="5:6" ht="14.45" hidden="1" x14ac:dyDescent="0.3">
      <c r="E399" s="470" t="s">
        <v>863</v>
      </c>
      <c r="F399" s="448" t="s">
        <v>864</v>
      </c>
    </row>
    <row r="400" spans="5:6" ht="14.45" hidden="1" x14ac:dyDescent="0.3">
      <c r="E400" s="470" t="s">
        <v>865</v>
      </c>
      <c r="F400" s="448" t="s">
        <v>866</v>
      </c>
    </row>
    <row r="401" spans="5:6" ht="14.45" hidden="1" x14ac:dyDescent="0.3">
      <c r="E401" s="470" t="s">
        <v>2811</v>
      </c>
      <c r="F401" s="448" t="s">
        <v>2812</v>
      </c>
    </row>
    <row r="402" spans="5:6" ht="14.45" hidden="1" x14ac:dyDescent="0.3">
      <c r="E402" s="470" t="s">
        <v>2813</v>
      </c>
      <c r="F402" s="448" t="s">
        <v>868</v>
      </c>
    </row>
    <row r="403" spans="5:6" ht="14.45" hidden="1" x14ac:dyDescent="0.3">
      <c r="E403" s="470" t="s">
        <v>2814</v>
      </c>
      <c r="F403" s="448" t="s">
        <v>870</v>
      </c>
    </row>
    <row r="404" spans="5:6" ht="14.45" hidden="1" x14ac:dyDescent="0.3">
      <c r="E404" s="470" t="s">
        <v>871</v>
      </c>
      <c r="F404" s="448" t="s">
        <v>2815</v>
      </c>
    </row>
    <row r="405" spans="5:6" ht="14.45" hidden="1" x14ac:dyDescent="0.3">
      <c r="E405" s="470" t="s">
        <v>873</v>
      </c>
      <c r="F405" s="448" t="s">
        <v>2816</v>
      </c>
    </row>
    <row r="406" spans="5:6" ht="14.45" hidden="1" x14ac:dyDescent="0.3">
      <c r="E406" s="470" t="s">
        <v>875</v>
      </c>
      <c r="F406" s="448" t="s">
        <v>876</v>
      </c>
    </row>
    <row r="407" spans="5:6" ht="14.45" hidden="1" x14ac:dyDescent="0.3">
      <c r="E407" s="470" t="s">
        <v>2817</v>
      </c>
      <c r="F407" s="448" t="s">
        <v>878</v>
      </c>
    </row>
    <row r="408" spans="5:6" ht="14.45" hidden="1" x14ac:dyDescent="0.3">
      <c r="E408" s="470" t="s">
        <v>879</v>
      </c>
      <c r="F408" s="448" t="s">
        <v>880</v>
      </c>
    </row>
    <row r="409" spans="5:6" ht="14.45" hidden="1" x14ac:dyDescent="0.3">
      <c r="E409" s="470" t="s">
        <v>2818</v>
      </c>
      <c r="F409" s="448" t="s">
        <v>2819</v>
      </c>
    </row>
    <row r="410" spans="5:6" ht="14.45" hidden="1" x14ac:dyDescent="0.3">
      <c r="E410" s="470" t="s">
        <v>2820</v>
      </c>
      <c r="F410" s="448" t="s">
        <v>2821</v>
      </c>
    </row>
    <row r="411" spans="5:6" ht="14.45" hidden="1" x14ac:dyDescent="0.3">
      <c r="E411" s="470" t="s">
        <v>2822</v>
      </c>
      <c r="F411" s="448" t="s">
        <v>2823</v>
      </c>
    </row>
    <row r="412" spans="5:6" ht="14.45" hidden="1" x14ac:dyDescent="0.3">
      <c r="E412" s="470" t="s">
        <v>2824</v>
      </c>
      <c r="F412" s="448" t="s">
        <v>2825</v>
      </c>
    </row>
    <row r="413" spans="5:6" ht="14.45" hidden="1" x14ac:dyDescent="0.3">
      <c r="E413" s="470" t="s">
        <v>2826</v>
      </c>
      <c r="F413" s="448" t="s">
        <v>2827</v>
      </c>
    </row>
    <row r="414" spans="5:6" ht="14.45" hidden="1" x14ac:dyDescent="0.3">
      <c r="E414" s="470" t="s">
        <v>2828</v>
      </c>
      <c r="F414" s="448" t="s">
        <v>2829</v>
      </c>
    </row>
    <row r="415" spans="5:6" ht="14.45" hidden="1" x14ac:dyDescent="0.3">
      <c r="E415" s="470" t="s">
        <v>2830</v>
      </c>
      <c r="F415" s="448" t="s">
        <v>2831</v>
      </c>
    </row>
    <row r="416" spans="5:6" ht="14.45" hidden="1" x14ac:dyDescent="0.3">
      <c r="E416" s="470" t="s">
        <v>2832</v>
      </c>
      <c r="F416" s="448" t="s">
        <v>2833</v>
      </c>
    </row>
    <row r="417" spans="5:6" ht="14.45" hidden="1" x14ac:dyDescent="0.3">
      <c r="E417" s="470" t="s">
        <v>2834</v>
      </c>
      <c r="F417" s="448" t="s">
        <v>2835</v>
      </c>
    </row>
    <row r="418" spans="5:6" ht="14.45" hidden="1" x14ac:dyDescent="0.3">
      <c r="E418" s="470" t="s">
        <v>2836</v>
      </c>
      <c r="F418" s="448" t="s">
        <v>2837</v>
      </c>
    </row>
    <row r="419" spans="5:6" ht="14.45" hidden="1" x14ac:dyDescent="0.3">
      <c r="E419" s="470" t="s">
        <v>2838</v>
      </c>
      <c r="F419" s="448" t="s">
        <v>2839</v>
      </c>
    </row>
    <row r="420" spans="5:6" ht="14.45" hidden="1" x14ac:dyDescent="0.3">
      <c r="E420" s="470" t="s">
        <v>2840</v>
      </c>
      <c r="F420" s="448" t="s">
        <v>2841</v>
      </c>
    </row>
    <row r="421" spans="5:6" ht="14.45" hidden="1" x14ac:dyDescent="0.3">
      <c r="E421" s="470" t="s">
        <v>2842</v>
      </c>
      <c r="F421" s="448" t="s">
        <v>2843</v>
      </c>
    </row>
    <row r="422" spans="5:6" ht="14.45" hidden="1" x14ac:dyDescent="0.3">
      <c r="E422" s="470" t="s">
        <v>2844</v>
      </c>
      <c r="F422" s="448" t="s">
        <v>2845</v>
      </c>
    </row>
    <row r="423" spans="5:6" ht="14.45" hidden="1" x14ac:dyDescent="0.3">
      <c r="E423" s="470" t="s">
        <v>2846</v>
      </c>
      <c r="F423" s="448" t="s">
        <v>2847</v>
      </c>
    </row>
    <row r="424" spans="5:6" ht="14.45" hidden="1" x14ac:dyDescent="0.3">
      <c r="E424" s="470" t="s">
        <v>2848</v>
      </c>
      <c r="F424" s="448" t="s">
        <v>2849</v>
      </c>
    </row>
    <row r="425" spans="5:6" ht="14.45" hidden="1" x14ac:dyDescent="0.3">
      <c r="E425" s="470" t="s">
        <v>254</v>
      </c>
      <c r="F425" s="448" t="s">
        <v>2850</v>
      </c>
    </row>
    <row r="426" spans="5:6" ht="14.45" hidden="1" x14ac:dyDescent="0.3">
      <c r="E426" s="470" t="s">
        <v>255</v>
      </c>
      <c r="F426" s="448" t="s">
        <v>906</v>
      </c>
    </row>
    <row r="427" spans="5:6" ht="14.45" hidden="1" x14ac:dyDescent="0.3">
      <c r="E427" s="470" t="s">
        <v>2851</v>
      </c>
      <c r="F427" s="448" t="s">
        <v>2852</v>
      </c>
    </row>
    <row r="428" spans="5:6" ht="14.45" hidden="1" x14ac:dyDescent="0.3">
      <c r="E428" s="470" t="s">
        <v>2853</v>
      </c>
      <c r="F428" s="448" t="s">
        <v>2854</v>
      </c>
    </row>
    <row r="429" spans="5:6" ht="14.45" hidden="1" x14ac:dyDescent="0.3">
      <c r="E429" s="470" t="s">
        <v>2855</v>
      </c>
      <c r="F429" s="448" t="s">
        <v>2856</v>
      </c>
    </row>
    <row r="430" spans="5:6" ht="14.45" hidden="1" x14ac:dyDescent="0.3">
      <c r="E430" s="470" t="s">
        <v>2857</v>
      </c>
      <c r="F430" s="448" t="s">
        <v>2858</v>
      </c>
    </row>
    <row r="431" spans="5:6" ht="14.45" hidden="1" x14ac:dyDescent="0.3">
      <c r="E431" s="470" t="s">
        <v>2859</v>
      </c>
      <c r="F431" s="448" t="s">
        <v>914</v>
      </c>
    </row>
    <row r="432" spans="5:6" ht="14.45" hidden="1" x14ac:dyDescent="0.3">
      <c r="E432" s="470" t="s">
        <v>2860</v>
      </c>
      <c r="F432" s="448" t="s">
        <v>916</v>
      </c>
    </row>
    <row r="433" spans="5:6" ht="14.45" hidden="1" x14ac:dyDescent="0.3">
      <c r="E433" s="470" t="s">
        <v>2861</v>
      </c>
      <c r="F433" s="448" t="s">
        <v>918</v>
      </c>
    </row>
    <row r="434" spans="5:6" ht="14.45" hidden="1" x14ac:dyDescent="0.3">
      <c r="E434" s="470" t="s">
        <v>2862</v>
      </c>
      <c r="F434" s="448" t="s">
        <v>919</v>
      </c>
    </row>
    <row r="435" spans="5:6" ht="14.45" hidden="1" x14ac:dyDescent="0.3">
      <c r="E435" s="470" t="s">
        <v>2863</v>
      </c>
      <c r="F435" s="448" t="s">
        <v>921</v>
      </c>
    </row>
    <row r="436" spans="5:6" ht="14.45" hidden="1" x14ac:dyDescent="0.3">
      <c r="E436" s="470" t="s">
        <v>2864</v>
      </c>
      <c r="F436" s="448" t="s">
        <v>923</v>
      </c>
    </row>
    <row r="437" spans="5:6" ht="14.45" hidden="1" x14ac:dyDescent="0.3">
      <c r="E437" s="470" t="s">
        <v>2865</v>
      </c>
      <c r="F437" s="448" t="s">
        <v>924</v>
      </c>
    </row>
    <row r="438" spans="5:6" ht="14.45" hidden="1" x14ac:dyDescent="0.3">
      <c r="E438" s="470" t="s">
        <v>2866</v>
      </c>
      <c r="F438" s="448" t="s">
        <v>926</v>
      </c>
    </row>
    <row r="439" spans="5:6" ht="14.45" hidden="1" x14ac:dyDescent="0.3">
      <c r="E439" s="470" t="s">
        <v>2867</v>
      </c>
      <c r="F439" s="448" t="s">
        <v>928</v>
      </c>
    </row>
    <row r="440" spans="5:6" ht="14.45" hidden="1" x14ac:dyDescent="0.3">
      <c r="E440" s="470" t="s">
        <v>2868</v>
      </c>
      <c r="F440" s="448" t="s">
        <v>930</v>
      </c>
    </row>
    <row r="441" spans="5:6" ht="14.45" hidden="1" x14ac:dyDescent="0.3">
      <c r="E441" s="470" t="s">
        <v>2869</v>
      </c>
      <c r="F441" s="448" t="s">
        <v>2870</v>
      </c>
    </row>
    <row r="442" spans="5:6" ht="14.45" hidden="1" x14ac:dyDescent="0.3">
      <c r="E442" s="470" t="s">
        <v>2871</v>
      </c>
      <c r="F442" s="448" t="s">
        <v>2872</v>
      </c>
    </row>
    <row r="443" spans="5:6" ht="14.45" hidden="1" x14ac:dyDescent="0.3">
      <c r="E443" s="470" t="s">
        <v>2873</v>
      </c>
      <c r="F443" s="448" t="s">
        <v>2874</v>
      </c>
    </row>
    <row r="444" spans="5:6" ht="14.45" hidden="1" x14ac:dyDescent="0.3">
      <c r="E444" s="470" t="s">
        <v>2875</v>
      </c>
      <c r="F444" s="448" t="s">
        <v>2876</v>
      </c>
    </row>
    <row r="445" spans="5:6" ht="14.45" hidden="1" x14ac:dyDescent="0.3">
      <c r="E445" s="470" t="s">
        <v>2877</v>
      </c>
      <c r="F445" s="448" t="s">
        <v>2878</v>
      </c>
    </row>
    <row r="446" spans="5:6" ht="14.45" hidden="1" x14ac:dyDescent="0.3">
      <c r="E446" s="470" t="s">
        <v>2879</v>
      </c>
      <c r="F446" s="448" t="s">
        <v>2880</v>
      </c>
    </row>
    <row r="447" spans="5:6" ht="14.45" hidden="1" x14ac:dyDescent="0.3">
      <c r="E447" s="470" t="s">
        <v>2881</v>
      </c>
      <c r="F447" s="448" t="s">
        <v>2882</v>
      </c>
    </row>
    <row r="448" spans="5:6" ht="14.45" hidden="1" x14ac:dyDescent="0.3">
      <c r="E448" s="470" t="s">
        <v>2883</v>
      </c>
      <c r="F448" s="448" t="s">
        <v>2884</v>
      </c>
    </row>
    <row r="449" spans="5:6" ht="14.45" hidden="1" x14ac:dyDescent="0.3">
      <c r="E449" s="470" t="s">
        <v>2885</v>
      </c>
      <c r="F449" s="448" t="s">
        <v>2886</v>
      </c>
    </row>
    <row r="450" spans="5:6" ht="14.45" hidden="1" x14ac:dyDescent="0.3">
      <c r="E450" s="470" t="s">
        <v>2887</v>
      </c>
      <c r="F450" s="448" t="s">
        <v>2888</v>
      </c>
    </row>
    <row r="451" spans="5:6" ht="14.45" hidden="1" x14ac:dyDescent="0.3">
      <c r="E451" s="470" t="s">
        <v>2889</v>
      </c>
      <c r="F451" s="448" t="s">
        <v>2890</v>
      </c>
    </row>
    <row r="452" spans="5:6" ht="14.45" hidden="1" x14ac:dyDescent="0.3">
      <c r="E452" s="470" t="s">
        <v>2891</v>
      </c>
      <c r="F452" s="448" t="s">
        <v>2892</v>
      </c>
    </row>
    <row r="453" spans="5:6" ht="14.45" hidden="1" x14ac:dyDescent="0.3">
      <c r="E453" s="470" t="s">
        <v>2893</v>
      </c>
      <c r="F453" s="448" t="s">
        <v>2894</v>
      </c>
    </row>
    <row r="454" spans="5:6" ht="14.45" hidden="1" x14ac:dyDescent="0.3">
      <c r="E454" s="470" t="s">
        <v>2895</v>
      </c>
      <c r="F454" s="448" t="s">
        <v>2896</v>
      </c>
    </row>
    <row r="455" spans="5:6" ht="14.45" hidden="1" x14ac:dyDescent="0.3">
      <c r="E455" s="470" t="s">
        <v>2897</v>
      </c>
      <c r="F455" s="448" t="s">
        <v>2898</v>
      </c>
    </row>
    <row r="456" spans="5:6" ht="14.45" hidden="1" x14ac:dyDescent="0.3">
      <c r="E456" s="470" t="s">
        <v>2899</v>
      </c>
      <c r="F456" s="448" t="s">
        <v>2900</v>
      </c>
    </row>
    <row r="457" spans="5:6" ht="14.45" hidden="1" x14ac:dyDescent="0.3">
      <c r="E457" s="470" t="s">
        <v>2901</v>
      </c>
      <c r="F457" s="448" t="s">
        <v>2902</v>
      </c>
    </row>
    <row r="458" spans="5:6" ht="14.45" hidden="1" x14ac:dyDescent="0.3">
      <c r="E458" s="470" t="s">
        <v>2903</v>
      </c>
      <c r="F458" s="448" t="s">
        <v>2904</v>
      </c>
    </row>
    <row r="459" spans="5:6" ht="14.45" hidden="1" x14ac:dyDescent="0.3">
      <c r="E459" s="470" t="s">
        <v>2905</v>
      </c>
      <c r="F459" s="448" t="s">
        <v>2906</v>
      </c>
    </row>
    <row r="460" spans="5:6" ht="14.45" hidden="1" x14ac:dyDescent="0.3">
      <c r="E460" s="470" t="s">
        <v>2907</v>
      </c>
      <c r="F460" s="448" t="s">
        <v>2908</v>
      </c>
    </row>
    <row r="461" spans="5:6" ht="14.45" hidden="1" x14ac:dyDescent="0.3">
      <c r="E461" s="470" t="s">
        <v>2909</v>
      </c>
      <c r="F461" s="448" t="s">
        <v>2910</v>
      </c>
    </row>
    <row r="462" spans="5:6" ht="14.45" hidden="1" x14ac:dyDescent="0.3">
      <c r="E462" s="470" t="s">
        <v>2911</v>
      </c>
      <c r="F462" s="448" t="s">
        <v>2912</v>
      </c>
    </row>
    <row r="463" spans="5:6" ht="14.45" hidden="1" x14ac:dyDescent="0.3">
      <c r="E463" s="470" t="s">
        <v>2913</v>
      </c>
      <c r="F463" s="448" t="s">
        <v>2914</v>
      </c>
    </row>
    <row r="464" spans="5:6" ht="14.45" hidden="1" x14ac:dyDescent="0.3">
      <c r="E464" s="470" t="s">
        <v>2915</v>
      </c>
      <c r="F464" s="448" t="s">
        <v>2916</v>
      </c>
    </row>
    <row r="465" spans="5:6" ht="14.45" hidden="1" x14ac:dyDescent="0.3">
      <c r="E465" s="470" t="s">
        <v>971</v>
      </c>
      <c r="F465" s="448" t="s">
        <v>972</v>
      </c>
    </row>
    <row r="466" spans="5:6" ht="14.45" hidden="1" x14ac:dyDescent="0.3">
      <c r="E466" s="470" t="s">
        <v>973</v>
      </c>
      <c r="F466" s="448" t="s">
        <v>974</v>
      </c>
    </row>
    <row r="467" spans="5:6" ht="14.45" hidden="1" x14ac:dyDescent="0.3">
      <c r="E467" s="470" t="s">
        <v>975</v>
      </c>
      <c r="F467" s="448" t="s">
        <v>2917</v>
      </c>
    </row>
    <row r="468" spans="5:6" ht="14.45" hidden="1" x14ac:dyDescent="0.3">
      <c r="E468" s="470" t="s">
        <v>977</v>
      </c>
      <c r="F468" s="448" t="s">
        <v>978</v>
      </c>
    </row>
    <row r="469" spans="5:6" ht="14.45" hidden="1" x14ac:dyDescent="0.3">
      <c r="E469" s="470" t="s">
        <v>2918</v>
      </c>
      <c r="F469" s="448" t="s">
        <v>2919</v>
      </c>
    </row>
    <row r="470" spans="5:6" ht="14.45" hidden="1" x14ac:dyDescent="0.3">
      <c r="E470" s="470" t="s">
        <v>1318</v>
      </c>
      <c r="F470" s="448" t="s">
        <v>2920</v>
      </c>
    </row>
    <row r="471" spans="5:6" ht="14.45" hidden="1" x14ac:dyDescent="0.3">
      <c r="E471" s="470" t="s">
        <v>1319</v>
      </c>
      <c r="F471" s="448" t="s">
        <v>2921</v>
      </c>
    </row>
    <row r="472" spans="5:6" ht="14.45" hidden="1" x14ac:dyDescent="0.3">
      <c r="E472" s="470" t="s">
        <v>2922</v>
      </c>
      <c r="F472" s="448" t="s">
        <v>2923</v>
      </c>
    </row>
    <row r="473" spans="5:6" ht="14.45" hidden="1" x14ac:dyDescent="0.3">
      <c r="E473" s="470" t="s">
        <v>2924</v>
      </c>
      <c r="F473" s="448" t="s">
        <v>2925</v>
      </c>
    </row>
    <row r="474" spans="5:6" ht="14.45" hidden="1" x14ac:dyDescent="0.3">
      <c r="E474" s="470" t="s">
        <v>2926</v>
      </c>
      <c r="F474" s="448" t="s">
        <v>2927</v>
      </c>
    </row>
    <row r="475" spans="5:6" ht="14.45" hidden="1" x14ac:dyDescent="0.3">
      <c r="E475" s="470" t="s">
        <v>2928</v>
      </c>
      <c r="F475" s="448" t="s">
        <v>2929</v>
      </c>
    </row>
    <row r="476" spans="5:6" ht="14.45" hidden="1" x14ac:dyDescent="0.3">
      <c r="E476" s="470" t="s">
        <v>2930</v>
      </c>
      <c r="F476" s="448" t="s">
        <v>2931</v>
      </c>
    </row>
    <row r="477" spans="5:6" ht="14.45" hidden="1" x14ac:dyDescent="0.3">
      <c r="E477" s="470" t="s">
        <v>2932</v>
      </c>
      <c r="F477" s="448" t="s">
        <v>2933</v>
      </c>
    </row>
    <row r="478" spans="5:6" ht="14.45" hidden="1" x14ac:dyDescent="0.3">
      <c r="E478" s="470" t="s">
        <v>990</v>
      </c>
      <c r="F478" s="448" t="s">
        <v>991</v>
      </c>
    </row>
    <row r="479" spans="5:6" ht="14.45" hidden="1" x14ac:dyDescent="0.3">
      <c r="E479" s="470" t="s">
        <v>992</v>
      </c>
      <c r="F479" s="448" t="s">
        <v>2934</v>
      </c>
    </row>
    <row r="480" spans="5:6" ht="14.45" hidden="1" x14ac:dyDescent="0.3">
      <c r="E480" s="470" t="s">
        <v>994</v>
      </c>
      <c r="F480" s="448" t="s">
        <v>995</v>
      </c>
    </row>
    <row r="481" spans="5:6" ht="14.45" hidden="1" x14ac:dyDescent="0.3">
      <c r="E481" s="470" t="s">
        <v>996</v>
      </c>
      <c r="F481" s="448" t="s">
        <v>997</v>
      </c>
    </row>
    <row r="482" spans="5:6" ht="14.45" hidden="1" x14ac:dyDescent="0.3">
      <c r="E482" s="470" t="s">
        <v>2935</v>
      </c>
      <c r="F482" s="448" t="s">
        <v>2936</v>
      </c>
    </row>
    <row r="483" spans="5:6" ht="14.45" hidden="1" x14ac:dyDescent="0.3">
      <c r="E483" s="470" t="s">
        <v>2937</v>
      </c>
      <c r="F483" s="448" t="s">
        <v>2938</v>
      </c>
    </row>
    <row r="484" spans="5:6" ht="14.45" hidden="1" x14ac:dyDescent="0.3">
      <c r="E484" s="470" t="s">
        <v>2939</v>
      </c>
      <c r="F484" s="448" t="s">
        <v>2940</v>
      </c>
    </row>
    <row r="485" spans="5:6" ht="14.45" hidden="1" x14ac:dyDescent="0.3">
      <c r="E485" s="470" t="s">
        <v>2941</v>
      </c>
      <c r="F485" s="448" t="s">
        <v>2942</v>
      </c>
    </row>
    <row r="486" spans="5:6" ht="14.45" hidden="1" x14ac:dyDescent="0.3">
      <c r="E486" s="470" t="s">
        <v>2943</v>
      </c>
      <c r="F486" s="448" t="s">
        <v>2944</v>
      </c>
    </row>
    <row r="487" spans="5:6" ht="14.45" hidden="1" x14ac:dyDescent="0.3">
      <c r="E487" s="470" t="s">
        <v>2945</v>
      </c>
      <c r="F487" s="448" t="s">
        <v>2946</v>
      </c>
    </row>
    <row r="488" spans="5:6" ht="14.45" hidden="1" x14ac:dyDescent="0.3">
      <c r="E488" s="470" t="s">
        <v>2947</v>
      </c>
      <c r="F488" s="448" t="s">
        <v>2948</v>
      </c>
    </row>
    <row r="489" spans="5:6" ht="14.45" hidden="1" x14ac:dyDescent="0.3">
      <c r="E489" s="470" t="s">
        <v>2949</v>
      </c>
      <c r="F489" s="448" t="s">
        <v>2950</v>
      </c>
    </row>
    <row r="490" spans="5:6" ht="14.45" hidden="1" x14ac:dyDescent="0.3">
      <c r="E490" s="470" t="s">
        <v>2951</v>
      </c>
      <c r="F490" s="448" t="s">
        <v>2952</v>
      </c>
    </row>
    <row r="491" spans="5:6" ht="14.45" hidden="1" x14ac:dyDescent="0.3">
      <c r="E491" s="470" t="s">
        <v>2953</v>
      </c>
      <c r="F491" s="448" t="s">
        <v>2954</v>
      </c>
    </row>
    <row r="492" spans="5:6" ht="14.45" hidden="1" x14ac:dyDescent="0.3">
      <c r="E492" s="470" t="s">
        <v>2955</v>
      </c>
      <c r="F492" s="448" t="s">
        <v>2956</v>
      </c>
    </row>
    <row r="493" spans="5:6" ht="14.45" hidden="1" x14ac:dyDescent="0.3">
      <c r="E493" s="470" t="s">
        <v>2957</v>
      </c>
      <c r="F493" s="448" t="s">
        <v>2958</v>
      </c>
    </row>
    <row r="494" spans="5:6" ht="14.45" hidden="1" x14ac:dyDescent="0.3">
      <c r="E494" s="470" t="s">
        <v>2959</v>
      </c>
      <c r="F494" s="448" t="s">
        <v>2960</v>
      </c>
    </row>
    <row r="495" spans="5:6" ht="14.45" hidden="1" x14ac:dyDescent="0.3">
      <c r="E495" s="470" t="s">
        <v>2961</v>
      </c>
      <c r="F495" s="448" t="s">
        <v>2962</v>
      </c>
    </row>
    <row r="496" spans="5:6" ht="14.45" hidden="1" x14ac:dyDescent="0.3">
      <c r="E496" s="470" t="s">
        <v>2963</v>
      </c>
      <c r="F496" s="448" t="s">
        <v>2964</v>
      </c>
    </row>
    <row r="497" spans="5:6" ht="14.45" hidden="1" x14ac:dyDescent="0.3">
      <c r="E497" s="470" t="s">
        <v>1014</v>
      </c>
      <c r="F497" s="448" t="s">
        <v>1023</v>
      </c>
    </row>
    <row r="498" spans="5:6" ht="14.45" hidden="1" x14ac:dyDescent="0.3">
      <c r="E498" s="470" t="s">
        <v>1016</v>
      </c>
      <c r="F498" s="448" t="s">
        <v>1025</v>
      </c>
    </row>
    <row r="499" spans="5:6" ht="14.45" hidden="1" x14ac:dyDescent="0.3">
      <c r="E499" s="470" t="s">
        <v>1018</v>
      </c>
      <c r="F499" s="448" t="s">
        <v>1027</v>
      </c>
    </row>
    <row r="500" spans="5:6" ht="14.45" hidden="1" x14ac:dyDescent="0.3">
      <c r="E500" s="470" t="s">
        <v>1020</v>
      </c>
      <c r="F500" s="448" t="s">
        <v>1029</v>
      </c>
    </row>
    <row r="501" spans="5:6" ht="14.45" hidden="1" x14ac:dyDescent="0.3">
      <c r="E501" s="470" t="s">
        <v>1022</v>
      </c>
      <c r="F501" s="448" t="s">
        <v>1031</v>
      </c>
    </row>
    <row r="502" spans="5:6" ht="14.45" hidden="1" x14ac:dyDescent="0.3">
      <c r="E502" s="470" t="s">
        <v>2965</v>
      </c>
      <c r="F502" s="448" t="s">
        <v>2966</v>
      </c>
    </row>
    <row r="503" spans="5:6" ht="14.45" hidden="1" x14ac:dyDescent="0.3">
      <c r="E503" s="470" t="s">
        <v>2967</v>
      </c>
      <c r="F503" s="448" t="s">
        <v>2968</v>
      </c>
    </row>
    <row r="504" spans="5:6" ht="14.45" hidden="1" x14ac:dyDescent="0.3">
      <c r="E504" s="470" t="s">
        <v>2969</v>
      </c>
      <c r="F504" s="448" t="s">
        <v>2970</v>
      </c>
    </row>
    <row r="505" spans="5:6" ht="14.45" hidden="1" x14ac:dyDescent="0.3">
      <c r="E505" s="470" t="s">
        <v>1028</v>
      </c>
      <c r="F505" s="448" t="s">
        <v>1037</v>
      </c>
    </row>
    <row r="506" spans="5:6" ht="14.45" hidden="1" x14ac:dyDescent="0.3">
      <c r="E506" s="470" t="s">
        <v>1030</v>
      </c>
      <c r="F506" s="448" t="s">
        <v>1038</v>
      </c>
    </row>
    <row r="507" spans="5:6" ht="14.45" hidden="1" x14ac:dyDescent="0.3">
      <c r="E507" s="470" t="s">
        <v>1032</v>
      </c>
      <c r="F507" s="448" t="s">
        <v>1040</v>
      </c>
    </row>
    <row r="508" spans="5:6" ht="14.45" hidden="1" x14ac:dyDescent="0.3">
      <c r="E508" s="470" t="s">
        <v>1034</v>
      </c>
      <c r="F508" s="448" t="s">
        <v>1042</v>
      </c>
    </row>
    <row r="509" spans="5:6" ht="14.45" hidden="1" x14ac:dyDescent="0.3">
      <c r="E509" s="470" t="s">
        <v>1036</v>
      </c>
      <c r="F509" s="448" t="s">
        <v>1044</v>
      </c>
    </row>
    <row r="510" spans="5:6" ht="14.45" hidden="1" x14ac:dyDescent="0.3">
      <c r="E510" s="470" t="s">
        <v>2971</v>
      </c>
      <c r="F510" s="448" t="s">
        <v>2972</v>
      </c>
    </row>
    <row r="511" spans="5:6" ht="14.45" hidden="1" x14ac:dyDescent="0.3">
      <c r="E511" s="470" t="s">
        <v>2973</v>
      </c>
      <c r="F511" s="448" t="s">
        <v>2974</v>
      </c>
    </row>
    <row r="512" spans="5:6" ht="14.45" hidden="1" x14ac:dyDescent="0.3">
      <c r="E512" s="470" t="s">
        <v>2975</v>
      </c>
      <c r="F512" s="448" t="s">
        <v>2976</v>
      </c>
    </row>
    <row r="513" spans="5:6" ht="14.45" hidden="1" x14ac:dyDescent="0.3">
      <c r="E513" s="470" t="s">
        <v>2977</v>
      </c>
      <c r="F513" s="448" t="s">
        <v>1050</v>
      </c>
    </row>
    <row r="514" spans="5:6" ht="14.45" hidden="1" x14ac:dyDescent="0.3">
      <c r="E514" s="470" t="s">
        <v>2978</v>
      </c>
      <c r="F514" s="448" t="s">
        <v>2979</v>
      </c>
    </row>
    <row r="515" spans="5:6" ht="14.45" hidden="1" x14ac:dyDescent="0.3">
      <c r="E515" s="470" t="s">
        <v>2980</v>
      </c>
      <c r="F515" s="448" t="s">
        <v>2981</v>
      </c>
    </row>
    <row r="516" spans="5:6" ht="14.45" hidden="1" x14ac:dyDescent="0.3">
      <c r="E516" s="470" t="s">
        <v>2982</v>
      </c>
      <c r="F516" s="448" t="s">
        <v>2983</v>
      </c>
    </row>
    <row r="517" spans="5:6" ht="14.45" hidden="1" x14ac:dyDescent="0.3">
      <c r="E517" s="470" t="s">
        <v>2984</v>
      </c>
      <c r="F517" s="448" t="s">
        <v>2985</v>
      </c>
    </row>
    <row r="518" spans="5:6" ht="14.45" hidden="1" x14ac:dyDescent="0.3">
      <c r="E518" s="470" t="s">
        <v>2986</v>
      </c>
      <c r="F518" s="448" t="s">
        <v>2987</v>
      </c>
    </row>
    <row r="519" spans="5:6" ht="14.45" hidden="1" x14ac:dyDescent="0.3">
      <c r="E519" s="470" t="s">
        <v>2988</v>
      </c>
      <c r="F519" s="448" t="s">
        <v>2989</v>
      </c>
    </row>
    <row r="520" spans="5:6" ht="14.45" hidden="1" x14ac:dyDescent="0.3">
      <c r="E520" s="470" t="s">
        <v>2990</v>
      </c>
      <c r="F520" s="448" t="s">
        <v>2991</v>
      </c>
    </row>
    <row r="521" spans="5:6" ht="14.45" hidden="1" x14ac:dyDescent="0.3">
      <c r="E521" s="470" t="s">
        <v>1055</v>
      </c>
      <c r="F521" s="448" t="s">
        <v>1064</v>
      </c>
    </row>
    <row r="522" spans="5:6" ht="14.45" hidden="1" x14ac:dyDescent="0.3">
      <c r="E522" s="470" t="s">
        <v>1057</v>
      </c>
      <c r="F522" s="448" t="s">
        <v>1066</v>
      </c>
    </row>
    <row r="523" spans="5:6" ht="14.45" hidden="1" x14ac:dyDescent="0.3">
      <c r="E523" s="470" t="s">
        <v>2992</v>
      </c>
      <c r="F523" s="448" t="s">
        <v>2993</v>
      </c>
    </row>
    <row r="524" spans="5:6" ht="14.45" hidden="1" x14ac:dyDescent="0.3">
      <c r="E524" s="470" t="s">
        <v>2994</v>
      </c>
      <c r="F524" s="448" t="s">
        <v>2995</v>
      </c>
    </row>
    <row r="525" spans="5:6" ht="14.45" hidden="1" x14ac:dyDescent="0.3">
      <c r="E525" s="470" t="s">
        <v>2996</v>
      </c>
      <c r="F525" s="448" t="s">
        <v>2997</v>
      </c>
    </row>
    <row r="526" spans="5:6" ht="14.45" hidden="1" x14ac:dyDescent="0.3">
      <c r="E526" s="470" t="s">
        <v>2998</v>
      </c>
      <c r="F526" s="448" t="s">
        <v>2999</v>
      </c>
    </row>
    <row r="527" spans="5:6" ht="14.45" hidden="1" x14ac:dyDescent="0.3">
      <c r="E527" s="470" t="s">
        <v>3000</v>
      </c>
      <c r="F527" s="448" t="s">
        <v>1074</v>
      </c>
    </row>
    <row r="528" spans="5:6" ht="14.45" hidden="1" x14ac:dyDescent="0.3">
      <c r="E528" s="470" t="s">
        <v>1067</v>
      </c>
      <c r="F528" s="448" t="s">
        <v>1076</v>
      </c>
    </row>
    <row r="529" spans="5:6" ht="14.45" hidden="1" x14ac:dyDescent="0.3">
      <c r="E529" s="470" t="s">
        <v>3001</v>
      </c>
      <c r="F529" s="448" t="s">
        <v>3002</v>
      </c>
    </row>
    <row r="530" spans="5:6" ht="14.45" hidden="1" x14ac:dyDescent="0.3">
      <c r="E530" s="470" t="s">
        <v>3003</v>
      </c>
      <c r="F530" s="448" t="s">
        <v>3004</v>
      </c>
    </row>
    <row r="531" spans="5:6" ht="14.45" hidden="1" x14ac:dyDescent="0.3">
      <c r="E531" s="470" t="s">
        <v>3005</v>
      </c>
      <c r="F531" s="448" t="s">
        <v>1080</v>
      </c>
    </row>
    <row r="532" spans="5:6" ht="14.45" hidden="1" x14ac:dyDescent="0.3">
      <c r="E532" s="470" t="s">
        <v>3006</v>
      </c>
      <c r="F532" s="448" t="s">
        <v>1082</v>
      </c>
    </row>
    <row r="533" spans="5:6" ht="14.45" hidden="1" x14ac:dyDescent="0.3">
      <c r="E533" s="470" t="s">
        <v>3007</v>
      </c>
      <c r="F533" s="448" t="s">
        <v>1084</v>
      </c>
    </row>
    <row r="534" spans="5:6" ht="14.45" hidden="1" x14ac:dyDescent="0.3">
      <c r="E534" s="470" t="s">
        <v>3008</v>
      </c>
      <c r="F534" s="448" t="s">
        <v>3009</v>
      </c>
    </row>
    <row r="535" spans="5:6" ht="14.45" hidden="1" x14ac:dyDescent="0.3">
      <c r="E535" s="470" t="s">
        <v>3010</v>
      </c>
      <c r="F535" s="448" t="s">
        <v>1086</v>
      </c>
    </row>
    <row r="536" spans="5:6" ht="14.45" hidden="1" x14ac:dyDescent="0.3">
      <c r="E536" s="470" t="s">
        <v>3011</v>
      </c>
      <c r="F536" s="448" t="s">
        <v>1088</v>
      </c>
    </row>
    <row r="537" spans="5:6" ht="14.45" hidden="1" x14ac:dyDescent="0.3">
      <c r="E537" s="470" t="s">
        <v>3012</v>
      </c>
      <c r="F537" s="448" t="s">
        <v>1090</v>
      </c>
    </row>
    <row r="538" spans="5:6" ht="14.45" hidden="1" x14ac:dyDescent="0.3">
      <c r="E538" s="470" t="s">
        <v>3013</v>
      </c>
      <c r="F538" s="448" t="s">
        <v>1092</v>
      </c>
    </row>
    <row r="539" spans="5:6" ht="14.45" hidden="1" x14ac:dyDescent="0.3">
      <c r="E539" s="470" t="s">
        <v>1085</v>
      </c>
      <c r="F539" s="448" t="s">
        <v>1094</v>
      </c>
    </row>
    <row r="540" spans="5:6" ht="14.45" hidden="1" x14ac:dyDescent="0.3">
      <c r="E540" s="470" t="s">
        <v>1087</v>
      </c>
      <c r="F540" s="448" t="s">
        <v>1096</v>
      </c>
    </row>
    <row r="541" spans="5:6" ht="14.45" hidden="1" x14ac:dyDescent="0.3">
      <c r="E541" s="470" t="s">
        <v>3014</v>
      </c>
      <c r="F541" s="448" t="s">
        <v>3015</v>
      </c>
    </row>
    <row r="542" spans="5:6" ht="14.45" hidden="1" x14ac:dyDescent="0.3">
      <c r="E542" s="470" t="s">
        <v>3016</v>
      </c>
      <c r="F542" s="448" t="s">
        <v>3017</v>
      </c>
    </row>
    <row r="543" spans="5:6" ht="14.45" hidden="1" x14ac:dyDescent="0.3">
      <c r="E543" s="470" t="s">
        <v>3018</v>
      </c>
      <c r="F543" s="448" t="s">
        <v>3019</v>
      </c>
    </row>
    <row r="544" spans="5:6" ht="14.45" hidden="1" x14ac:dyDescent="0.3">
      <c r="E544" s="470" t="s">
        <v>3020</v>
      </c>
      <c r="F544" s="448" t="s">
        <v>3021</v>
      </c>
    </row>
    <row r="545" spans="5:6" ht="14.45" hidden="1" x14ac:dyDescent="0.3">
      <c r="E545" s="470" t="s">
        <v>3022</v>
      </c>
      <c r="F545" s="448" t="s">
        <v>3023</v>
      </c>
    </row>
    <row r="546" spans="5:6" ht="14.45" hidden="1" x14ac:dyDescent="0.3">
      <c r="E546" s="470" t="s">
        <v>1097</v>
      </c>
      <c r="F546" s="448" t="s">
        <v>1106</v>
      </c>
    </row>
    <row r="547" spans="5:6" ht="14.45" hidden="1" x14ac:dyDescent="0.3">
      <c r="E547" s="470" t="s">
        <v>1099</v>
      </c>
      <c r="F547" s="448" t="s">
        <v>1108</v>
      </c>
    </row>
    <row r="548" spans="5:6" ht="14.45" hidden="1" x14ac:dyDescent="0.3">
      <c r="E548" s="470" t="s">
        <v>1101</v>
      </c>
      <c r="F548" s="448" t="s">
        <v>1110</v>
      </c>
    </row>
    <row r="549" spans="5:6" ht="14.45" hidden="1" x14ac:dyDescent="0.3">
      <c r="E549" s="470" t="s">
        <v>1103</v>
      </c>
      <c r="F549" s="448" t="s">
        <v>1112</v>
      </c>
    </row>
    <row r="550" spans="5:6" ht="14.45" hidden="1" x14ac:dyDescent="0.3">
      <c r="E550" s="470" t="s">
        <v>1105</v>
      </c>
      <c r="F550" s="448" t="s">
        <v>1114</v>
      </c>
    </row>
    <row r="551" spans="5:6" ht="14.45" hidden="1" x14ac:dyDescent="0.3">
      <c r="E551" s="470" t="s">
        <v>1107</v>
      </c>
      <c r="F551" s="448" t="s">
        <v>1116</v>
      </c>
    </row>
    <row r="552" spans="5:6" ht="14.45" hidden="1" x14ac:dyDescent="0.3">
      <c r="E552" s="470" t="s">
        <v>1109</v>
      </c>
      <c r="F552" s="448" t="s">
        <v>1118</v>
      </c>
    </row>
    <row r="553" spans="5:6" ht="14.45" hidden="1" x14ac:dyDescent="0.3">
      <c r="E553" s="470" t="s">
        <v>1111</v>
      </c>
      <c r="F553" s="448" t="s">
        <v>1120</v>
      </c>
    </row>
    <row r="554" spans="5:6" ht="14.45" hidden="1" x14ac:dyDescent="0.3">
      <c r="E554" s="470" t="s">
        <v>1113</v>
      </c>
      <c r="F554" s="448" t="s">
        <v>1122</v>
      </c>
    </row>
    <row r="555" spans="5:6" ht="14.45" hidden="1" x14ac:dyDescent="0.3">
      <c r="E555" s="470" t="s">
        <v>1115</v>
      </c>
      <c r="F555" s="448" t="s">
        <v>1124</v>
      </c>
    </row>
    <row r="556" spans="5:6" ht="14.45" hidden="1" x14ac:dyDescent="0.3">
      <c r="E556" s="470" t="s">
        <v>1117</v>
      </c>
      <c r="F556" s="448" t="s">
        <v>1126</v>
      </c>
    </row>
    <row r="557" spans="5:6" ht="14.45" hidden="1" x14ac:dyDescent="0.3">
      <c r="E557" s="470" t="s">
        <v>1119</v>
      </c>
      <c r="F557" s="448" t="s">
        <v>1128</v>
      </c>
    </row>
    <row r="558" spans="5:6" ht="14.45" hidden="1" x14ac:dyDescent="0.3">
      <c r="E558" s="470" t="s">
        <v>1121</v>
      </c>
      <c r="F558" s="448" t="s">
        <v>1130</v>
      </c>
    </row>
    <row r="559" spans="5:6" ht="14.45" hidden="1" x14ac:dyDescent="0.3">
      <c r="E559" s="470" t="s">
        <v>1123</v>
      </c>
      <c r="F559" s="448" t="s">
        <v>1132</v>
      </c>
    </row>
    <row r="560" spans="5:6" ht="14.45" hidden="1" x14ac:dyDescent="0.3">
      <c r="E560" s="470" t="s">
        <v>1125</v>
      </c>
      <c r="F560" s="448" t="s">
        <v>1134</v>
      </c>
    </row>
    <row r="561" spans="5:6" ht="14.45" hidden="1" x14ac:dyDescent="0.3">
      <c r="E561" s="470" t="s">
        <v>1127</v>
      </c>
      <c r="F561" s="448" t="s">
        <v>1136</v>
      </c>
    </row>
    <row r="562" spans="5:6" ht="14.45" hidden="1" x14ac:dyDescent="0.3">
      <c r="E562" s="470" t="s">
        <v>1129</v>
      </c>
      <c r="F562" s="448" t="s">
        <v>1138</v>
      </c>
    </row>
    <row r="563" spans="5:6" ht="14.45" hidden="1" x14ac:dyDescent="0.3">
      <c r="E563" s="470" t="s">
        <v>1131</v>
      </c>
      <c r="F563" s="448" t="s">
        <v>1140</v>
      </c>
    </row>
    <row r="564" spans="5:6" ht="14.45" hidden="1" x14ac:dyDescent="0.3">
      <c r="E564" s="470" t="s">
        <v>1133</v>
      </c>
      <c r="F564" s="448" t="s">
        <v>1142</v>
      </c>
    </row>
    <row r="565" spans="5:6" ht="14.45" hidden="1" x14ac:dyDescent="0.3">
      <c r="E565" s="470" t="s">
        <v>1135</v>
      </c>
      <c r="F565" s="448" t="s">
        <v>1144</v>
      </c>
    </row>
    <row r="566" spans="5:6" ht="14.45" hidden="1" x14ac:dyDescent="0.3">
      <c r="E566" s="470" t="s">
        <v>1137</v>
      </c>
      <c r="F566" s="448" t="s">
        <v>1146</v>
      </c>
    </row>
    <row r="567" spans="5:6" ht="14.45" hidden="1" x14ac:dyDescent="0.3">
      <c r="E567" s="470" t="s">
        <v>1139</v>
      </c>
      <c r="F567" s="448" t="s">
        <v>1148</v>
      </c>
    </row>
    <row r="568" spans="5:6" ht="14.45" hidden="1" x14ac:dyDescent="0.3">
      <c r="E568" s="470" t="s">
        <v>1141</v>
      </c>
      <c r="F568" s="448" t="s">
        <v>1150</v>
      </c>
    </row>
    <row r="569" spans="5:6" ht="14.45" hidden="1" x14ac:dyDescent="0.3">
      <c r="E569" s="470" t="s">
        <v>1143</v>
      </c>
      <c r="F569" s="448" t="s">
        <v>1152</v>
      </c>
    </row>
    <row r="570" spans="5:6" ht="14.45" hidden="1" x14ac:dyDescent="0.3">
      <c r="E570" s="470" t="s">
        <v>1145</v>
      </c>
      <c r="F570" s="448" t="s">
        <v>1154</v>
      </c>
    </row>
    <row r="571" spans="5:6" ht="14.45" hidden="1" x14ac:dyDescent="0.3">
      <c r="E571" s="470" t="s">
        <v>1147</v>
      </c>
      <c r="F571" s="448" t="s">
        <v>1156</v>
      </c>
    </row>
    <row r="572" spans="5:6" ht="14.45" hidden="1" x14ac:dyDescent="0.3">
      <c r="E572" s="470" t="s">
        <v>1149</v>
      </c>
      <c r="F572" s="448" t="s">
        <v>1158</v>
      </c>
    </row>
    <row r="573" spans="5:6" ht="14.45" hidden="1" x14ac:dyDescent="0.3">
      <c r="E573" s="470" t="s">
        <v>1151</v>
      </c>
      <c r="F573" s="448" t="s">
        <v>1160</v>
      </c>
    </row>
    <row r="574" spans="5:6" ht="14.45" hidden="1" x14ac:dyDescent="0.3">
      <c r="E574" s="470" t="s">
        <v>1153</v>
      </c>
      <c r="F574" s="448" t="s">
        <v>1162</v>
      </c>
    </row>
    <row r="575" spans="5:6" ht="14.45" hidden="1" x14ac:dyDescent="0.3">
      <c r="E575" s="470" t="s">
        <v>1155</v>
      </c>
      <c r="F575" s="448" t="s">
        <v>1164</v>
      </c>
    </row>
    <row r="576" spans="5:6" ht="14.45" hidden="1" x14ac:dyDescent="0.3">
      <c r="E576" s="470" t="s">
        <v>1157</v>
      </c>
      <c r="F576" s="448" t="s">
        <v>1166</v>
      </c>
    </row>
    <row r="577" spans="5:6" ht="14.45" hidden="1" x14ac:dyDescent="0.3">
      <c r="E577" s="470" t="s">
        <v>1159</v>
      </c>
      <c r="F577" s="448" t="s">
        <v>1168</v>
      </c>
    </row>
    <row r="578" spans="5:6" ht="14.45" hidden="1" x14ac:dyDescent="0.3">
      <c r="E578" s="470" t="s">
        <v>3024</v>
      </c>
      <c r="F578" s="448" t="s">
        <v>3025</v>
      </c>
    </row>
    <row r="579" spans="5:6" ht="14.45" hidden="1" x14ac:dyDescent="0.3">
      <c r="E579" s="470" t="s">
        <v>3026</v>
      </c>
      <c r="F579" s="448" t="s">
        <v>1170</v>
      </c>
    </row>
    <row r="580" spans="5:6" ht="14.45" hidden="1" x14ac:dyDescent="0.3">
      <c r="E580" s="470" t="s">
        <v>3027</v>
      </c>
      <c r="F580" s="448" t="s">
        <v>1172</v>
      </c>
    </row>
    <row r="581" spans="5:6" ht="14.45" hidden="1" x14ac:dyDescent="0.3">
      <c r="E581" s="470" t="s">
        <v>3028</v>
      </c>
      <c r="F581" s="448" t="s">
        <v>3029</v>
      </c>
    </row>
    <row r="582" spans="5:6" ht="14.45" hidden="1" x14ac:dyDescent="0.3">
      <c r="E582" s="470" t="s">
        <v>3030</v>
      </c>
      <c r="F582" s="448" t="s">
        <v>1175</v>
      </c>
    </row>
    <row r="583" spans="5:6" ht="14.45" hidden="1" x14ac:dyDescent="0.3">
      <c r="E583" s="470" t="s">
        <v>3031</v>
      </c>
      <c r="F583" s="448" t="s">
        <v>1177</v>
      </c>
    </row>
    <row r="584" spans="5:6" ht="14.45" hidden="1" x14ac:dyDescent="0.3">
      <c r="E584" s="470" t="s">
        <v>3032</v>
      </c>
      <c r="F584" s="448" t="s">
        <v>3033</v>
      </c>
    </row>
    <row r="585" spans="5:6" ht="14.45" hidden="1" x14ac:dyDescent="0.3">
      <c r="E585" s="470" t="s">
        <v>3034</v>
      </c>
      <c r="F585" s="448" t="s">
        <v>1179</v>
      </c>
    </row>
    <row r="586" spans="5:6" ht="14.45" hidden="1" x14ac:dyDescent="0.3">
      <c r="E586" s="470" t="s">
        <v>3035</v>
      </c>
      <c r="F586" s="448" t="s">
        <v>1181</v>
      </c>
    </row>
    <row r="587" spans="5:6" ht="14.45" hidden="1" x14ac:dyDescent="0.3">
      <c r="E587" s="470" t="s">
        <v>3036</v>
      </c>
      <c r="F587" s="448" t="s">
        <v>3037</v>
      </c>
    </row>
    <row r="588" spans="5:6" ht="14.45" hidden="1" x14ac:dyDescent="0.3">
      <c r="E588" s="470" t="s">
        <v>3038</v>
      </c>
      <c r="F588" s="448" t="s">
        <v>1185</v>
      </c>
    </row>
    <row r="589" spans="5:6" ht="14.45" hidden="1" x14ac:dyDescent="0.3">
      <c r="E589" s="470" t="s">
        <v>3039</v>
      </c>
      <c r="F589" s="448" t="s">
        <v>1187</v>
      </c>
    </row>
    <row r="590" spans="5:6" ht="14.45" hidden="1" x14ac:dyDescent="0.3">
      <c r="E590" s="470" t="s">
        <v>3040</v>
      </c>
      <c r="F590" s="448" t="s">
        <v>3041</v>
      </c>
    </row>
    <row r="591" spans="5:6" ht="14.45" hidden="1" x14ac:dyDescent="0.3">
      <c r="E591" s="470" t="s">
        <v>3042</v>
      </c>
      <c r="F591" s="448" t="s">
        <v>1189</v>
      </c>
    </row>
    <row r="592" spans="5:6" ht="14.45" hidden="1" x14ac:dyDescent="0.3">
      <c r="E592" s="470" t="s">
        <v>3043</v>
      </c>
      <c r="F592" s="448" t="s">
        <v>1191</v>
      </c>
    </row>
    <row r="593" spans="5:6" ht="14.45" hidden="1" x14ac:dyDescent="0.3">
      <c r="E593" s="470" t="s">
        <v>3044</v>
      </c>
      <c r="F593" s="448" t="s">
        <v>3045</v>
      </c>
    </row>
    <row r="594" spans="5:6" ht="14.45" hidden="1" x14ac:dyDescent="0.3">
      <c r="E594" s="470" t="s">
        <v>3046</v>
      </c>
      <c r="F594" s="448" t="s">
        <v>1195</v>
      </c>
    </row>
    <row r="595" spans="5:6" ht="14.45" hidden="1" x14ac:dyDescent="0.3">
      <c r="E595" s="470" t="s">
        <v>3047</v>
      </c>
      <c r="F595" s="448" t="s">
        <v>1197</v>
      </c>
    </row>
    <row r="596" spans="5:6" ht="14.45" hidden="1" x14ac:dyDescent="0.3">
      <c r="E596" s="470" t="s">
        <v>3048</v>
      </c>
      <c r="F596" s="448" t="s">
        <v>3049</v>
      </c>
    </row>
    <row r="597" spans="5:6" ht="14.45" hidden="1" x14ac:dyDescent="0.3">
      <c r="E597" s="470" t="s">
        <v>3050</v>
      </c>
      <c r="F597" s="448" t="s">
        <v>1199</v>
      </c>
    </row>
    <row r="598" spans="5:6" ht="14.45" hidden="1" x14ac:dyDescent="0.3">
      <c r="E598" s="470" t="s">
        <v>3051</v>
      </c>
      <c r="F598" s="448" t="s">
        <v>1201</v>
      </c>
    </row>
    <row r="599" spans="5:6" ht="14.45" hidden="1" x14ac:dyDescent="0.3">
      <c r="E599" s="470" t="s">
        <v>3052</v>
      </c>
      <c r="F599" s="448" t="s">
        <v>1203</v>
      </c>
    </row>
    <row r="600" spans="5:6" ht="14.45" hidden="1" x14ac:dyDescent="0.3">
      <c r="E600" s="470" t="s">
        <v>3053</v>
      </c>
      <c r="F600" s="448" t="s">
        <v>1205</v>
      </c>
    </row>
    <row r="601" spans="5:6" ht="14.45" hidden="1" x14ac:dyDescent="0.3">
      <c r="E601" s="470" t="s">
        <v>3054</v>
      </c>
      <c r="F601" s="448" t="s">
        <v>3055</v>
      </c>
    </row>
    <row r="602" spans="5:6" ht="14.45" hidden="1" x14ac:dyDescent="0.3">
      <c r="E602" s="470" t="s">
        <v>3056</v>
      </c>
      <c r="F602" s="448" t="s">
        <v>1207</v>
      </c>
    </row>
    <row r="603" spans="5:6" ht="14.45" hidden="1" x14ac:dyDescent="0.3">
      <c r="E603" s="470" t="s">
        <v>3057</v>
      </c>
      <c r="F603" s="448" t="s">
        <v>1209</v>
      </c>
    </row>
    <row r="604" spans="5:6" ht="14.45" hidden="1" x14ac:dyDescent="0.3">
      <c r="E604" s="470" t="s">
        <v>3058</v>
      </c>
      <c r="F604" s="448" t="s">
        <v>1211</v>
      </c>
    </row>
    <row r="605" spans="5:6" ht="14.45" hidden="1" x14ac:dyDescent="0.3">
      <c r="E605" s="470" t="s">
        <v>3059</v>
      </c>
      <c r="F605" s="448" t="s">
        <v>1213</v>
      </c>
    </row>
    <row r="606" spans="5:6" ht="14.45" hidden="1" x14ac:dyDescent="0.3">
      <c r="E606" s="470" t="s">
        <v>3060</v>
      </c>
      <c r="F606" s="448" t="s">
        <v>3061</v>
      </c>
    </row>
    <row r="607" spans="5:6" ht="14.45" hidden="1" x14ac:dyDescent="0.3">
      <c r="E607" s="470" t="s">
        <v>3062</v>
      </c>
      <c r="F607" s="448" t="s">
        <v>3063</v>
      </c>
    </row>
    <row r="608" spans="5:6" ht="14.45" hidden="1" x14ac:dyDescent="0.3">
      <c r="E608" s="470" t="s">
        <v>3064</v>
      </c>
      <c r="F608" s="448" t="s">
        <v>3065</v>
      </c>
    </row>
    <row r="609" spans="5:6" ht="14.45" hidden="1" x14ac:dyDescent="0.3">
      <c r="E609" s="470" t="s">
        <v>3066</v>
      </c>
      <c r="F609" s="448" t="s">
        <v>3067</v>
      </c>
    </row>
    <row r="610" spans="5:6" ht="14.45" hidden="1" x14ac:dyDescent="0.3">
      <c r="E610" s="470" t="s">
        <v>3068</v>
      </c>
      <c r="F610" s="448" t="s">
        <v>3069</v>
      </c>
    </row>
    <row r="611" spans="5:6" ht="14.45" hidden="1" x14ac:dyDescent="0.3">
      <c r="E611" s="470" t="s">
        <v>3070</v>
      </c>
      <c r="F611" s="448" t="s">
        <v>3071</v>
      </c>
    </row>
    <row r="612" spans="5:6" ht="14.45" hidden="1" x14ac:dyDescent="0.3">
      <c r="E612" s="470" t="s">
        <v>3072</v>
      </c>
      <c r="F612" s="448" t="s">
        <v>3073</v>
      </c>
    </row>
    <row r="613" spans="5:6" ht="14.45" hidden="1" x14ac:dyDescent="0.3">
      <c r="E613" s="470" t="s">
        <v>3074</v>
      </c>
      <c r="F613" s="448" t="s">
        <v>3075</v>
      </c>
    </row>
    <row r="614" spans="5:6" ht="14.45" hidden="1" x14ac:dyDescent="0.3">
      <c r="E614" s="470" t="s">
        <v>3076</v>
      </c>
      <c r="F614" s="448" t="s">
        <v>3077</v>
      </c>
    </row>
    <row r="615" spans="5:6" ht="14.45" hidden="1" x14ac:dyDescent="0.3">
      <c r="E615" s="470" t="s">
        <v>3078</v>
      </c>
      <c r="F615" s="448" t="s">
        <v>3079</v>
      </c>
    </row>
    <row r="616" spans="5:6" ht="14.45" hidden="1" x14ac:dyDescent="0.3">
      <c r="E616" s="470" t="s">
        <v>3080</v>
      </c>
      <c r="F616" s="448" t="s">
        <v>3081</v>
      </c>
    </row>
    <row r="617" spans="5:6" ht="14.45" hidden="1" x14ac:dyDescent="0.3">
      <c r="E617" s="470" t="s">
        <v>3082</v>
      </c>
      <c r="F617" s="448" t="s">
        <v>3083</v>
      </c>
    </row>
    <row r="618" spans="5:6" ht="14.45" hidden="1" x14ac:dyDescent="0.3">
      <c r="E618" s="470" t="s">
        <v>3084</v>
      </c>
      <c r="F618" s="448" t="s">
        <v>3085</v>
      </c>
    </row>
    <row r="619" spans="5:6" ht="14.45" hidden="1" x14ac:dyDescent="0.3">
      <c r="E619" s="470" t="s">
        <v>3086</v>
      </c>
      <c r="F619" s="448" t="s">
        <v>3087</v>
      </c>
    </row>
    <row r="620" spans="5:6" ht="14.45" hidden="1" x14ac:dyDescent="0.3">
      <c r="E620" s="470" t="s">
        <v>3088</v>
      </c>
      <c r="F620" s="448" t="s">
        <v>3089</v>
      </c>
    </row>
    <row r="621" spans="5:6" ht="14.45" hidden="1" x14ac:dyDescent="0.3">
      <c r="E621" s="470" t="s">
        <v>3090</v>
      </c>
      <c r="F621" s="448" t="s">
        <v>3091</v>
      </c>
    </row>
    <row r="622" spans="5:6" ht="14.45" hidden="1" x14ac:dyDescent="0.3">
      <c r="E622" s="470" t="s">
        <v>3092</v>
      </c>
      <c r="F622" s="448" t="s">
        <v>3093</v>
      </c>
    </row>
    <row r="623" spans="5:6" ht="14.45" hidden="1" x14ac:dyDescent="0.3">
      <c r="E623" s="470" t="s">
        <v>3094</v>
      </c>
      <c r="F623" s="448" t="s">
        <v>3095</v>
      </c>
    </row>
    <row r="624" spans="5:6" ht="14.45" hidden="1" x14ac:dyDescent="0.3">
      <c r="E624" s="470" t="s">
        <v>3096</v>
      </c>
      <c r="F624" s="448" t="s">
        <v>1243</v>
      </c>
    </row>
    <row r="625" spans="5:6" ht="14.45" hidden="1" x14ac:dyDescent="0.3">
      <c r="E625" s="470" t="s">
        <v>3097</v>
      </c>
      <c r="F625" s="448" t="s">
        <v>1245</v>
      </c>
    </row>
    <row r="626" spans="5:6" ht="14.45" hidden="1" x14ac:dyDescent="0.3">
      <c r="E626" s="470" t="s">
        <v>3098</v>
      </c>
      <c r="F626" s="448" t="s">
        <v>1247</v>
      </c>
    </row>
    <row r="627" spans="5:6" ht="14.45" hidden="1" x14ac:dyDescent="0.3">
      <c r="E627" s="470" t="s">
        <v>3099</v>
      </c>
      <c r="F627" s="448" t="s">
        <v>3100</v>
      </c>
    </row>
    <row r="628" spans="5:6" ht="14.45" hidden="1" x14ac:dyDescent="0.3">
      <c r="E628" s="470" t="s">
        <v>3101</v>
      </c>
      <c r="F628" s="448" t="s">
        <v>3102</v>
      </c>
    </row>
    <row r="629" spans="5:6" ht="14.45" hidden="1" x14ac:dyDescent="0.3">
      <c r="E629" s="470" t="s">
        <v>3103</v>
      </c>
      <c r="F629" s="448" t="s">
        <v>3104</v>
      </c>
    </row>
    <row r="630" spans="5:6" ht="14.45" hidden="1" x14ac:dyDescent="0.3">
      <c r="E630" s="470" t="s">
        <v>3105</v>
      </c>
      <c r="F630" s="448" t="s">
        <v>3106</v>
      </c>
    </row>
    <row r="631" spans="5:6" ht="14.45" hidden="1" x14ac:dyDescent="0.3">
      <c r="E631" s="470" t="s">
        <v>3107</v>
      </c>
      <c r="F631" s="448" t="s">
        <v>3108</v>
      </c>
    </row>
    <row r="632" spans="5:6" ht="14.45" hidden="1" x14ac:dyDescent="0.3">
      <c r="E632" s="470" t="s">
        <v>3109</v>
      </c>
      <c r="F632" s="448" t="s">
        <v>3110</v>
      </c>
    </row>
    <row r="633" spans="5:6" ht="14.45" hidden="1" x14ac:dyDescent="0.3">
      <c r="E633" s="470" t="s">
        <v>3111</v>
      </c>
      <c r="F633" s="448" t="s">
        <v>3112</v>
      </c>
    </row>
    <row r="634" spans="5:6" ht="14.45" hidden="1" x14ac:dyDescent="0.3">
      <c r="E634" s="470" t="s">
        <v>3113</v>
      </c>
      <c r="F634" s="448" t="s">
        <v>3114</v>
      </c>
    </row>
    <row r="635" spans="5:6" ht="14.45" hidden="1" x14ac:dyDescent="0.3">
      <c r="E635" s="470" t="s">
        <v>3115</v>
      </c>
      <c r="F635" s="448" t="s">
        <v>3116</v>
      </c>
    </row>
    <row r="636" spans="5:6" ht="14.45" hidden="1" x14ac:dyDescent="0.3">
      <c r="E636" s="470" t="s">
        <v>3117</v>
      </c>
      <c r="F636" s="448" t="s">
        <v>3118</v>
      </c>
    </row>
    <row r="637" spans="5:6" ht="14.45" hidden="1" x14ac:dyDescent="0.3">
      <c r="E637" s="470" t="s">
        <v>3119</v>
      </c>
      <c r="F637" s="448" t="s">
        <v>3120</v>
      </c>
    </row>
    <row r="638" spans="5:6" ht="14.45" hidden="1" x14ac:dyDescent="0.3">
      <c r="E638" s="470" t="s">
        <v>3121</v>
      </c>
      <c r="F638" s="448" t="s">
        <v>3122</v>
      </c>
    </row>
    <row r="639" spans="5:6" ht="14.45" hidden="1" x14ac:dyDescent="0.3">
      <c r="E639" s="470" t="s">
        <v>3123</v>
      </c>
      <c r="F639" s="448" t="s">
        <v>3124</v>
      </c>
    </row>
    <row r="640" spans="5:6" ht="14.45" hidden="1" x14ac:dyDescent="0.3">
      <c r="E640" s="470" t="s">
        <v>3125</v>
      </c>
      <c r="F640" s="448" t="s">
        <v>3126</v>
      </c>
    </row>
    <row r="641" spans="5:6" ht="14.45" hidden="1" x14ac:dyDescent="0.3">
      <c r="E641" s="470" t="s">
        <v>3127</v>
      </c>
      <c r="F641" s="448" t="s">
        <v>3128</v>
      </c>
    </row>
    <row r="642" spans="5:6" ht="14.45" hidden="1" x14ac:dyDescent="0.3">
      <c r="E642" s="470" t="s">
        <v>3129</v>
      </c>
      <c r="F642" s="448" t="s">
        <v>3130</v>
      </c>
    </row>
    <row r="643" spans="5:6" ht="14.45" hidden="1" x14ac:dyDescent="0.3">
      <c r="E643" s="470" t="s">
        <v>3131</v>
      </c>
      <c r="F643" s="448" t="s">
        <v>3132</v>
      </c>
    </row>
    <row r="644" spans="5:6" ht="14.45" hidden="1" x14ac:dyDescent="0.3">
      <c r="E644" s="470" t="s">
        <v>3133</v>
      </c>
      <c r="F644" s="448" t="s">
        <v>3134</v>
      </c>
    </row>
    <row r="645" spans="5:6" ht="14.45" hidden="1" x14ac:dyDescent="0.3">
      <c r="E645" s="470" t="s">
        <v>3135</v>
      </c>
      <c r="F645" s="448" t="s">
        <v>3136</v>
      </c>
    </row>
    <row r="646" spans="5:6" ht="14.45" hidden="1" x14ac:dyDescent="0.3">
      <c r="E646" s="470" t="s">
        <v>3137</v>
      </c>
      <c r="F646" s="448" t="s">
        <v>3138</v>
      </c>
    </row>
    <row r="647" spans="5:6" ht="14.45" hidden="1" x14ac:dyDescent="0.3">
      <c r="E647" s="470" t="s">
        <v>3139</v>
      </c>
      <c r="F647" s="448" t="s">
        <v>3140</v>
      </c>
    </row>
    <row r="648" spans="5:6" ht="14.45" hidden="1" x14ac:dyDescent="0.3">
      <c r="E648" s="470" t="s">
        <v>3141</v>
      </c>
      <c r="F648" s="448" t="s">
        <v>3142</v>
      </c>
    </row>
    <row r="649" spans="5:6" ht="14.45" hidden="1" x14ac:dyDescent="0.3">
      <c r="E649" s="470" t="s">
        <v>3143</v>
      </c>
      <c r="F649" s="448" t="s">
        <v>3144</v>
      </c>
    </row>
    <row r="650" spans="5:6" ht="14.45" hidden="1" x14ac:dyDescent="0.3">
      <c r="E650" s="470" t="s">
        <v>3145</v>
      </c>
      <c r="F650" s="448" t="s">
        <v>3146</v>
      </c>
    </row>
    <row r="651" spans="5:6" ht="14.45" hidden="1" x14ac:dyDescent="0.3">
      <c r="E651" s="470" t="s">
        <v>3147</v>
      </c>
      <c r="F651" s="448" t="s">
        <v>3148</v>
      </c>
    </row>
    <row r="652" spans="5:6" ht="14.45" hidden="1" x14ac:dyDescent="0.3">
      <c r="E652" s="470" t="s">
        <v>3149</v>
      </c>
      <c r="F652" s="448" t="s">
        <v>3150</v>
      </c>
    </row>
    <row r="653" spans="5:6" ht="14.45" hidden="1" x14ac:dyDescent="0.3">
      <c r="E653" s="470" t="s">
        <v>3151</v>
      </c>
      <c r="F653" s="448" t="s">
        <v>3152</v>
      </c>
    </row>
    <row r="654" spans="5:6" ht="14.45" hidden="1" x14ac:dyDescent="0.3">
      <c r="E654" s="470" t="s">
        <v>3153</v>
      </c>
      <c r="F654" s="448" t="s">
        <v>3154</v>
      </c>
    </row>
    <row r="655" spans="5:6" ht="14.45" hidden="1" x14ac:dyDescent="0.3">
      <c r="E655" s="470" t="s">
        <v>3155</v>
      </c>
      <c r="F655" s="448" t="s">
        <v>3156</v>
      </c>
    </row>
    <row r="656" spans="5:6" ht="14.45" hidden="1" x14ac:dyDescent="0.3">
      <c r="E656" s="470" t="s">
        <v>3157</v>
      </c>
      <c r="F656" s="448" t="s">
        <v>3158</v>
      </c>
    </row>
    <row r="657" spans="5:6" ht="14.45" hidden="1" x14ac:dyDescent="0.3">
      <c r="E657" s="470" t="s">
        <v>3159</v>
      </c>
      <c r="F657" s="448" t="s">
        <v>3160</v>
      </c>
    </row>
    <row r="658" spans="5:6" ht="14.45" hidden="1" x14ac:dyDescent="0.3">
      <c r="E658" s="470" t="s">
        <v>3161</v>
      </c>
      <c r="F658" s="448" t="s">
        <v>3162</v>
      </c>
    </row>
    <row r="659" spans="5:6" ht="14.45" hidden="1" x14ac:dyDescent="0.3">
      <c r="E659" s="470" t="s">
        <v>3163</v>
      </c>
      <c r="F659" s="448" t="s">
        <v>3164</v>
      </c>
    </row>
    <row r="660" spans="5:6" ht="14.45" hidden="1" x14ac:dyDescent="0.3">
      <c r="E660" s="470" t="s">
        <v>3165</v>
      </c>
      <c r="F660" s="448" t="s">
        <v>3166</v>
      </c>
    </row>
    <row r="661" spans="5:6" ht="14.45" hidden="1" x14ac:dyDescent="0.3">
      <c r="E661" s="470" t="s">
        <v>3167</v>
      </c>
      <c r="F661" s="448" t="s">
        <v>3168</v>
      </c>
    </row>
    <row r="662" spans="5:6" ht="14.45" hidden="1" x14ac:dyDescent="0.3">
      <c r="E662" s="470" t="s">
        <v>3169</v>
      </c>
      <c r="F662" s="448" t="s">
        <v>3170</v>
      </c>
    </row>
    <row r="663" spans="5:6" ht="14.45" hidden="1" x14ac:dyDescent="0.3">
      <c r="E663" s="470" t="s">
        <v>3171</v>
      </c>
      <c r="F663" s="448" t="s">
        <v>3172</v>
      </c>
    </row>
    <row r="664" spans="5:6" ht="14.45" hidden="1" x14ac:dyDescent="0.3">
      <c r="E664" s="470" t="s">
        <v>3173</v>
      </c>
      <c r="F664" s="448" t="s">
        <v>3174</v>
      </c>
    </row>
    <row r="665" spans="5:6" ht="14.45" hidden="1" x14ac:dyDescent="0.3">
      <c r="E665" s="470" t="s">
        <v>3175</v>
      </c>
      <c r="F665" s="448" t="s">
        <v>3176</v>
      </c>
    </row>
    <row r="666" spans="5:6" ht="14.45" hidden="1" x14ac:dyDescent="0.3">
      <c r="E666" s="470" t="s">
        <v>3177</v>
      </c>
      <c r="F666" s="448" t="s">
        <v>3178</v>
      </c>
    </row>
    <row r="667" spans="5:6" ht="14.45" hidden="1" x14ac:dyDescent="0.3">
      <c r="E667" s="470" t="s">
        <v>3179</v>
      </c>
      <c r="F667" s="448" t="s">
        <v>3180</v>
      </c>
    </row>
    <row r="668" spans="5:6" ht="14.45" hidden="1" x14ac:dyDescent="0.3">
      <c r="E668" s="470" t="s">
        <v>3181</v>
      </c>
      <c r="F668" s="448" t="s">
        <v>3182</v>
      </c>
    </row>
    <row r="669" spans="5:6" ht="14.45" hidden="1" x14ac:dyDescent="0.3">
      <c r="E669" s="470" t="s">
        <v>3183</v>
      </c>
      <c r="F669" s="448" t="s">
        <v>3184</v>
      </c>
    </row>
    <row r="670" spans="5:6" ht="14.45" hidden="1" x14ac:dyDescent="0.3">
      <c r="E670" s="470" t="s">
        <v>3185</v>
      </c>
      <c r="F670" s="448" t="s">
        <v>3186</v>
      </c>
    </row>
  </sheetData>
  <mergeCells count="44">
    <mergeCell ref="C17:G17"/>
    <mergeCell ref="B3:G3"/>
    <mergeCell ref="B4:G4"/>
    <mergeCell ref="B5:D5"/>
    <mergeCell ref="B6:G6"/>
    <mergeCell ref="B7:D7"/>
    <mergeCell ref="C8:G8"/>
    <mergeCell ref="C9:G9"/>
    <mergeCell ref="B10:B13"/>
    <mergeCell ref="C14:G14"/>
    <mergeCell ref="C15:G15"/>
    <mergeCell ref="C16:G16"/>
    <mergeCell ref="C30:G30"/>
    <mergeCell ref="C18:G18"/>
    <mergeCell ref="C19:G19"/>
    <mergeCell ref="C20:G20"/>
    <mergeCell ref="E21:G21"/>
    <mergeCell ref="C22:G22"/>
    <mergeCell ref="C23:G23"/>
    <mergeCell ref="B24:D24"/>
    <mergeCell ref="B25:G25"/>
    <mergeCell ref="C27:G27"/>
    <mergeCell ref="C28:G28"/>
    <mergeCell ref="C29:G29"/>
    <mergeCell ref="C43:G43"/>
    <mergeCell ref="B31:D31"/>
    <mergeCell ref="B32:G32"/>
    <mergeCell ref="B33:D33"/>
    <mergeCell ref="C34:G34"/>
    <mergeCell ref="C35:G35"/>
    <mergeCell ref="C36:G36"/>
    <mergeCell ref="C37:G37"/>
    <mergeCell ref="C38:G38"/>
    <mergeCell ref="C39:G39"/>
    <mergeCell ref="B40:D40"/>
    <mergeCell ref="B41:G41"/>
    <mergeCell ref="C52:G52"/>
    <mergeCell ref="B112:F112"/>
    <mergeCell ref="C44:G44"/>
    <mergeCell ref="C45:G45"/>
    <mergeCell ref="B47:G47"/>
    <mergeCell ref="C49:G49"/>
    <mergeCell ref="C50:G50"/>
    <mergeCell ref="C51:G51"/>
  </mergeCells>
  <dataValidations count="10">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C13">
      <formula1>$B$114:$B$119</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D13">
      <formula1>$C$114:$C$134</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E13">
      <formula1>$D$114:$D$173</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$G$114:$G$116</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$H$114:$H$118</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$I$114:$I$121</formula1>
    </dataValidation>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$J$114:$J$115</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F13">
      <formula1>$E$114:$E$670</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G13">
      <formula1>$F$114:$F$670</formula1>
    </dataValidation>
  </dataValidations>
  <hyperlinks>
    <hyperlink ref="A1" location="'1.1.2.d.1'!A1" display="Regresar"/>
    <hyperlink ref="C38" r:id="rId1"/>
  </hyperlinks>
  <printOptions horizontalCentered="1" verticalCentered="1"/>
  <pageMargins left="0.70866141732283472" right="0.70866141732283472" top="0.74803149606299213" bottom="0.74803149606299213" header="0.31496062992125984" footer="0.31496062992125984"/>
  <pageSetup scale="30" orientation="portrait" r:id="rId2"/>
  <drawing r:id="rId3"/>
  <legacyDrawing r:id="rId4"/>
  <tableParts count="10">
    <tablePart r:id="rId5"/>
    <tablePart r:id="rId6"/>
    <tablePart r:id="rId7"/>
    <tablePart r:id="rId8"/>
    <tablePart r:id="rId9"/>
    <tablePart r:id="rId10"/>
    <tablePart r:id="rId11"/>
    <tablePart r:id="rId12"/>
    <tablePart r:id="rId13"/>
    <tablePart r:id="rId14"/>
  </tableParts>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1">
    <tabColor theme="8" tint="-0.499984740745262"/>
    <pageSetUpPr fitToPage="1"/>
  </sheetPr>
  <dimension ref="A1:L675"/>
  <sheetViews>
    <sheetView showGridLines="0" zoomScale="80" zoomScaleNormal="80" workbookViewId="0">
      <selection activeCell="E24" sqref="E24"/>
    </sheetView>
  </sheetViews>
  <sheetFormatPr baseColWidth="10" defaultColWidth="11.42578125" defaultRowHeight="15.75" x14ac:dyDescent="0.25"/>
  <cols>
    <col min="1" max="1" width="15" style="393" customWidth="1"/>
    <col min="2" max="2" width="30.28515625" style="393" customWidth="1"/>
    <col min="3" max="3" width="37.7109375" style="393" customWidth="1"/>
    <col min="4" max="4" width="34.28515625" style="393" customWidth="1"/>
    <col min="5" max="5" width="25.42578125" style="393" customWidth="1"/>
    <col min="6" max="6" width="24.7109375" style="393" customWidth="1"/>
    <col min="7" max="7" width="21.42578125" style="393" customWidth="1"/>
    <col min="8" max="8" width="16" style="393" customWidth="1"/>
    <col min="9" max="9" width="16.28515625" style="393" customWidth="1"/>
    <col min="10" max="10" width="21.7109375" style="393" customWidth="1"/>
    <col min="11" max="16384" width="11.42578125" style="393"/>
  </cols>
  <sheetData>
    <row r="1" spans="1:7" ht="15.6" x14ac:dyDescent="0.3">
      <c r="A1" s="702" t="s">
        <v>32</v>
      </c>
    </row>
    <row r="2" spans="1:7" ht="42" customHeight="1" x14ac:dyDescent="0.25">
      <c r="F2" s="421" t="s">
        <v>264</v>
      </c>
      <c r="G2" s="420"/>
    </row>
    <row r="3" spans="1:7" ht="45.75" customHeight="1" x14ac:dyDescent="0.25">
      <c r="B3" s="1554" t="s">
        <v>265</v>
      </c>
      <c r="C3" s="1554"/>
      <c r="D3" s="1554"/>
      <c r="E3" s="1554"/>
      <c r="F3" s="1554"/>
      <c r="G3" s="1554"/>
    </row>
    <row r="4" spans="1:7" ht="15.6" x14ac:dyDescent="0.3">
      <c r="B4" s="1555" t="s">
        <v>266</v>
      </c>
      <c r="C4" s="1555"/>
      <c r="D4" s="1555"/>
      <c r="E4" s="1555"/>
      <c r="F4" s="1555"/>
      <c r="G4" s="1555"/>
    </row>
    <row r="5" spans="1:7" ht="15.6" x14ac:dyDescent="0.3">
      <c r="B5" s="1556"/>
      <c r="C5" s="1556"/>
      <c r="D5" s="1556"/>
      <c r="F5" s="419"/>
      <c r="G5" s="419"/>
    </row>
    <row r="6" spans="1:7" x14ac:dyDescent="0.25">
      <c r="B6" s="1557" t="s">
        <v>267</v>
      </c>
      <c r="C6" s="1557"/>
      <c r="D6" s="1557"/>
      <c r="E6" s="1557"/>
      <c r="F6" s="1557"/>
      <c r="G6" s="1557"/>
    </row>
    <row r="7" spans="1:7" ht="15.6" x14ac:dyDescent="0.3">
      <c r="B7" s="1556"/>
      <c r="C7" s="1556"/>
      <c r="D7" s="1556"/>
      <c r="F7" s="419"/>
      <c r="G7" s="419"/>
    </row>
    <row r="8" spans="1:7" x14ac:dyDescent="0.25">
      <c r="B8" s="667" t="s">
        <v>268</v>
      </c>
      <c r="C8" s="1603" t="s">
        <v>269</v>
      </c>
      <c r="D8" s="1603"/>
      <c r="E8" s="1603"/>
      <c r="F8" s="1603"/>
      <c r="G8" s="1603"/>
    </row>
    <row r="9" spans="1:7" ht="31.5" x14ac:dyDescent="0.25">
      <c r="B9" s="667" t="s">
        <v>270</v>
      </c>
      <c r="C9" s="1605" t="s">
        <v>3666</v>
      </c>
      <c r="D9" s="1605"/>
      <c r="E9" s="1605"/>
      <c r="F9" s="1605"/>
      <c r="G9" s="1605"/>
    </row>
    <row r="10" spans="1:7" ht="31.5" x14ac:dyDescent="0.25">
      <c r="B10" s="1549" t="s">
        <v>271</v>
      </c>
      <c r="C10" s="418" t="s">
        <v>272</v>
      </c>
      <c r="D10" s="418" t="s">
        <v>273</v>
      </c>
      <c r="E10" s="418" t="s">
        <v>274</v>
      </c>
      <c r="F10" s="417" t="s">
        <v>275</v>
      </c>
      <c r="G10" s="417" t="s">
        <v>276</v>
      </c>
    </row>
    <row r="11" spans="1:7" ht="36" customHeight="1" x14ac:dyDescent="0.25">
      <c r="B11" s="1550"/>
      <c r="C11" s="416"/>
      <c r="D11" s="416"/>
      <c r="E11" s="416"/>
      <c r="F11" s="415"/>
      <c r="G11" s="415"/>
    </row>
    <row r="12" spans="1:7" ht="17.25" customHeight="1" x14ac:dyDescent="0.25">
      <c r="B12" s="1550"/>
      <c r="C12" s="416"/>
      <c r="D12" s="416"/>
      <c r="E12" s="416"/>
      <c r="F12" s="415" t="s">
        <v>282</v>
      </c>
      <c r="G12" s="415"/>
    </row>
    <row r="13" spans="1:7" ht="17.25" customHeight="1" x14ac:dyDescent="0.25">
      <c r="B13" s="1551"/>
      <c r="C13" s="416"/>
      <c r="D13" s="416"/>
      <c r="E13" s="416"/>
      <c r="F13" s="415" t="s">
        <v>282</v>
      </c>
      <c r="G13" s="415"/>
    </row>
    <row r="14" spans="1:7" x14ac:dyDescent="0.25">
      <c r="B14" s="414" t="s">
        <v>283</v>
      </c>
      <c r="C14" s="1603" t="s">
        <v>2</v>
      </c>
      <c r="D14" s="1603"/>
      <c r="E14" s="1603"/>
      <c r="F14" s="1603"/>
      <c r="G14" s="1603"/>
    </row>
    <row r="15" spans="1:7" ht="189.75" customHeight="1" x14ac:dyDescent="0.25">
      <c r="B15" s="667" t="s">
        <v>284</v>
      </c>
      <c r="C15" s="1605" t="s">
        <v>3709</v>
      </c>
      <c r="D15" s="1605"/>
      <c r="E15" s="1605"/>
      <c r="F15" s="1605"/>
      <c r="G15" s="1605"/>
    </row>
    <row r="16" spans="1:7" x14ac:dyDescent="0.25">
      <c r="B16" s="667" t="s">
        <v>285</v>
      </c>
      <c r="C16" s="1603"/>
      <c r="D16" s="1603"/>
      <c r="E16" s="1603"/>
      <c r="F16" s="1603"/>
      <c r="G16" s="1603"/>
    </row>
    <row r="17" spans="2:9" x14ac:dyDescent="0.25">
      <c r="B17" s="667" t="s">
        <v>286</v>
      </c>
      <c r="C17" s="1605" t="s">
        <v>287</v>
      </c>
      <c r="D17" s="1605"/>
      <c r="E17" s="1605"/>
      <c r="F17" s="1605"/>
      <c r="G17" s="1605"/>
    </row>
    <row r="18" spans="2:9" x14ac:dyDescent="0.25">
      <c r="B18" s="667" t="s">
        <v>288</v>
      </c>
      <c r="C18" s="1605" t="s">
        <v>1828</v>
      </c>
      <c r="D18" s="1605"/>
      <c r="E18" s="1605"/>
      <c r="F18" s="1605"/>
      <c r="G18" s="1605"/>
    </row>
    <row r="19" spans="2:9" ht="36.75" customHeight="1" x14ac:dyDescent="0.25">
      <c r="B19" s="667" t="s">
        <v>289</v>
      </c>
      <c r="C19" s="1605" t="s">
        <v>1772</v>
      </c>
      <c r="D19" s="1605"/>
      <c r="E19" s="1605"/>
      <c r="F19" s="1605"/>
      <c r="G19" s="1605"/>
    </row>
    <row r="20" spans="2:9" x14ac:dyDescent="0.25">
      <c r="B20" s="667" t="s">
        <v>290</v>
      </c>
      <c r="C20" s="1603"/>
      <c r="D20" s="1603"/>
      <c r="E20" s="1603"/>
      <c r="F20" s="1603"/>
      <c r="G20" s="1603"/>
    </row>
    <row r="21" spans="2:9" ht="43.5" customHeight="1" x14ac:dyDescent="0.25">
      <c r="B21" s="667" t="s">
        <v>291</v>
      </c>
      <c r="C21" s="666" t="s">
        <v>3672</v>
      </c>
      <c r="D21" s="665" t="s">
        <v>1758</v>
      </c>
      <c r="E21" s="1619" t="s">
        <v>292</v>
      </c>
      <c r="F21" s="1620"/>
      <c r="G21" s="1621"/>
    </row>
    <row r="22" spans="2:9" ht="36.75" customHeight="1" x14ac:dyDescent="0.25">
      <c r="B22" s="667" t="s">
        <v>293</v>
      </c>
      <c r="C22" s="1605" t="s">
        <v>1759</v>
      </c>
      <c r="D22" s="1605"/>
      <c r="E22" s="1605"/>
      <c r="F22" s="1605"/>
      <c r="G22" s="1605"/>
    </row>
    <row r="23" spans="2:9" ht="21" customHeight="1" x14ac:dyDescent="0.25">
      <c r="B23" s="667" t="s">
        <v>294</v>
      </c>
      <c r="C23" s="1605"/>
      <c r="D23" s="1605"/>
      <c r="E23" s="1605"/>
      <c r="F23" s="1605"/>
      <c r="G23" s="1605"/>
    </row>
    <row r="24" spans="2:9" x14ac:dyDescent="0.25">
      <c r="B24" s="1578"/>
      <c r="C24" s="1578"/>
      <c r="D24" s="1578"/>
      <c r="E24" s="399"/>
      <c r="F24" s="409"/>
      <c r="G24" s="409"/>
    </row>
    <row r="25" spans="2:9" x14ac:dyDescent="0.25">
      <c r="B25" s="1579" t="s">
        <v>295</v>
      </c>
      <c r="C25" s="1579"/>
      <c r="D25" s="1579"/>
      <c r="E25" s="1579"/>
      <c r="F25" s="1579"/>
      <c r="G25" s="1579"/>
    </row>
    <row r="26" spans="2:9" x14ac:dyDescent="0.25">
      <c r="B26" s="411"/>
      <c r="C26" s="411"/>
      <c r="D26" s="411"/>
      <c r="E26" s="399"/>
      <c r="F26" s="398"/>
      <c r="G26" s="398"/>
      <c r="I26" s="393" t="s">
        <v>296</v>
      </c>
    </row>
    <row r="27" spans="2:9" x14ac:dyDescent="0.25">
      <c r="B27" s="667" t="s">
        <v>297</v>
      </c>
      <c r="C27" s="1603" t="s">
        <v>1916</v>
      </c>
      <c r="D27" s="1603"/>
      <c r="E27" s="1603"/>
      <c r="F27" s="1603"/>
      <c r="G27" s="1603"/>
    </row>
    <row r="28" spans="2:9" ht="31.5" x14ac:dyDescent="0.25">
      <c r="B28" s="667" t="s">
        <v>298</v>
      </c>
      <c r="C28" s="1603"/>
      <c r="D28" s="1603"/>
      <c r="E28" s="1603"/>
      <c r="F28" s="1603"/>
      <c r="G28" s="1603"/>
    </row>
    <row r="29" spans="2:9" x14ac:dyDescent="0.25">
      <c r="B29" s="668" t="s">
        <v>299</v>
      </c>
      <c r="C29" s="1605"/>
      <c r="D29" s="1605"/>
      <c r="E29" s="1605"/>
      <c r="F29" s="1605"/>
      <c r="G29" s="1605"/>
    </row>
    <row r="30" spans="2:9" x14ac:dyDescent="0.25">
      <c r="B30" s="668" t="s">
        <v>301</v>
      </c>
      <c r="C30" s="1618" t="s">
        <v>302</v>
      </c>
      <c r="D30" s="1618"/>
      <c r="E30" s="1618"/>
      <c r="F30" s="1618"/>
      <c r="G30" s="1618"/>
    </row>
    <row r="31" spans="2:9" x14ac:dyDescent="0.25">
      <c r="B31" s="1580"/>
      <c r="C31" s="1580"/>
      <c r="D31" s="1580"/>
      <c r="E31" s="399"/>
      <c r="F31" s="398"/>
      <c r="G31" s="398"/>
    </row>
    <row r="32" spans="2:9" x14ac:dyDescent="0.25">
      <c r="B32" s="1579" t="s">
        <v>303</v>
      </c>
      <c r="C32" s="1579"/>
      <c r="D32" s="1579"/>
      <c r="E32" s="1579"/>
      <c r="F32" s="1579"/>
      <c r="G32" s="1579"/>
    </row>
    <row r="33" spans="2:10" x14ac:dyDescent="0.25">
      <c r="B33" s="1578"/>
      <c r="C33" s="1578"/>
      <c r="D33" s="1578"/>
      <c r="E33" s="399"/>
      <c r="F33" s="398"/>
      <c r="G33" s="398"/>
    </row>
    <row r="34" spans="2:10" ht="18" customHeight="1" x14ac:dyDescent="0.25">
      <c r="B34" s="667" t="s">
        <v>304</v>
      </c>
      <c r="C34" s="1603" t="s">
        <v>3710</v>
      </c>
      <c r="D34" s="1603"/>
      <c r="E34" s="1603"/>
      <c r="F34" s="1603"/>
      <c r="G34" s="1603"/>
    </row>
    <row r="35" spans="2:10" ht="18" customHeight="1" x14ac:dyDescent="0.25">
      <c r="B35" s="667" t="s">
        <v>305</v>
      </c>
      <c r="C35" s="1603" t="s">
        <v>1916</v>
      </c>
      <c r="D35" s="1603"/>
      <c r="E35" s="1603"/>
      <c r="F35" s="1603"/>
      <c r="G35" s="1603"/>
    </row>
    <row r="36" spans="2:10" ht="18" customHeight="1" x14ac:dyDescent="0.25">
      <c r="B36" s="667" t="s">
        <v>306</v>
      </c>
      <c r="C36" s="1603" t="s">
        <v>3221</v>
      </c>
      <c r="D36" s="1603"/>
      <c r="E36" s="1603"/>
      <c r="F36" s="1603"/>
      <c r="G36" s="1603"/>
    </row>
    <row r="37" spans="2:10" ht="18" customHeight="1" x14ac:dyDescent="0.25">
      <c r="B37" s="667" t="s">
        <v>307</v>
      </c>
      <c r="C37" s="1603" t="s">
        <v>1915</v>
      </c>
      <c r="D37" s="1603"/>
      <c r="E37" s="1603"/>
      <c r="F37" s="1603"/>
      <c r="G37" s="1603"/>
      <c r="J37" s="399"/>
    </row>
    <row r="38" spans="2:10" ht="18" customHeight="1" x14ac:dyDescent="0.25">
      <c r="B38" s="667" t="s">
        <v>308</v>
      </c>
      <c r="C38" s="1396" t="s">
        <v>3711</v>
      </c>
      <c r="D38" s="1603"/>
      <c r="E38" s="1603"/>
      <c r="F38" s="1603"/>
      <c r="G38" s="1603"/>
    </row>
    <row r="39" spans="2:10" ht="18" customHeight="1" x14ac:dyDescent="0.25">
      <c r="B39" s="667" t="s">
        <v>309</v>
      </c>
      <c r="C39" s="1603"/>
      <c r="D39" s="1603"/>
      <c r="E39" s="1603"/>
      <c r="F39" s="1603"/>
      <c r="G39" s="1603"/>
    </row>
    <row r="40" spans="2:10" x14ac:dyDescent="0.25">
      <c r="B40" s="1592"/>
      <c r="C40" s="1592"/>
      <c r="D40" s="1592"/>
      <c r="E40" s="399"/>
      <c r="F40" s="409"/>
      <c r="G40" s="409"/>
    </row>
    <row r="41" spans="2:10" x14ac:dyDescent="0.25">
      <c r="B41" s="1579" t="s">
        <v>310</v>
      </c>
      <c r="C41" s="1579"/>
      <c r="D41" s="1579"/>
      <c r="E41" s="1579"/>
      <c r="F41" s="1579"/>
      <c r="G41" s="1579"/>
    </row>
    <row r="42" spans="2:10" x14ac:dyDescent="0.25">
      <c r="B42" s="408"/>
      <c r="C42" s="408"/>
      <c r="D42" s="408"/>
      <c r="E42" s="399"/>
      <c r="F42" s="399"/>
      <c r="G42" s="399"/>
    </row>
    <row r="43" spans="2:10" ht="31.5" x14ac:dyDescent="0.25">
      <c r="B43" s="667" t="s">
        <v>311</v>
      </c>
      <c r="C43" s="1603" t="s">
        <v>3653</v>
      </c>
      <c r="D43" s="1603"/>
      <c r="E43" s="1603"/>
      <c r="F43" s="1603"/>
      <c r="G43" s="1603"/>
    </row>
    <row r="44" spans="2:10" ht="36" customHeight="1" x14ac:dyDescent="0.25">
      <c r="B44" s="667" t="s">
        <v>312</v>
      </c>
      <c r="C44" s="1605" t="s">
        <v>3654</v>
      </c>
      <c r="D44" s="1605"/>
      <c r="E44" s="1605"/>
      <c r="F44" s="1605"/>
      <c r="G44" s="1605"/>
    </row>
    <row r="45" spans="2:10" ht="21" customHeight="1" x14ac:dyDescent="0.25">
      <c r="B45" s="667" t="s">
        <v>313</v>
      </c>
      <c r="C45" s="1603"/>
      <c r="D45" s="1603"/>
      <c r="E45" s="1603"/>
      <c r="F45" s="1603"/>
      <c r="G45" s="1603"/>
    </row>
    <row r="46" spans="2:10" x14ac:dyDescent="0.25">
      <c r="B46" s="406"/>
      <c r="C46" s="405"/>
      <c r="D46" s="404"/>
      <c r="E46" s="399"/>
      <c r="F46" s="398"/>
      <c r="G46" s="398"/>
    </row>
    <row r="47" spans="2:10" x14ac:dyDescent="0.25">
      <c r="B47" s="1589" t="s">
        <v>314</v>
      </c>
      <c r="C47" s="1589"/>
      <c r="D47" s="1589"/>
      <c r="E47" s="1589"/>
      <c r="F47" s="1589"/>
      <c r="G47" s="1589"/>
    </row>
    <row r="48" spans="2:10" x14ac:dyDescent="0.25">
      <c r="B48" s="403"/>
      <c r="C48" s="403"/>
      <c r="D48" s="403"/>
      <c r="E48" s="399"/>
      <c r="F48" s="398"/>
      <c r="G48" s="402"/>
    </row>
    <row r="49" spans="2:7" ht="31.5" x14ac:dyDescent="0.25">
      <c r="B49" s="401" t="s">
        <v>315</v>
      </c>
      <c r="C49" s="1622" t="s">
        <v>3677</v>
      </c>
      <c r="D49" s="1622"/>
      <c r="E49" s="1622"/>
      <c r="F49" s="1622"/>
      <c r="G49" s="1622"/>
    </row>
    <row r="50" spans="2:7" ht="31.5" x14ac:dyDescent="0.25">
      <c r="B50" s="400" t="s">
        <v>316</v>
      </c>
      <c r="C50" s="1623" t="s">
        <v>1768</v>
      </c>
      <c r="D50" s="1623"/>
      <c r="E50" s="1623"/>
      <c r="F50" s="1623"/>
      <c r="G50" s="1623"/>
    </row>
    <row r="51" spans="2:7" x14ac:dyDescent="0.25">
      <c r="B51" s="400" t="s">
        <v>317</v>
      </c>
      <c r="C51" s="1622" t="s">
        <v>1768</v>
      </c>
      <c r="D51" s="1622"/>
      <c r="E51" s="1622"/>
      <c r="F51" s="1622"/>
      <c r="G51" s="1622"/>
    </row>
    <row r="52" spans="2:7" ht="31.5" x14ac:dyDescent="0.25">
      <c r="B52" s="400" t="s">
        <v>318</v>
      </c>
      <c r="C52" s="1622" t="s">
        <v>1769</v>
      </c>
      <c r="D52" s="1622"/>
      <c r="E52" s="1622"/>
      <c r="F52" s="1622"/>
      <c r="G52" s="1622"/>
    </row>
    <row r="53" spans="2:7" x14ac:dyDescent="0.25">
      <c r="B53" s="399"/>
      <c r="C53" s="399"/>
      <c r="D53" s="399"/>
      <c r="E53" s="399"/>
      <c r="F53" s="398"/>
      <c r="G53" s="398"/>
    </row>
    <row r="54" spans="2:7" x14ac:dyDescent="0.25">
      <c r="B54" s="1589" t="s">
        <v>319</v>
      </c>
      <c r="C54" s="1589"/>
      <c r="D54" s="1589"/>
      <c r="E54" s="1589"/>
      <c r="F54" s="1589"/>
      <c r="G54" s="1589"/>
    </row>
    <row r="55" spans="2:7" x14ac:dyDescent="0.25">
      <c r="B55" s="399"/>
      <c r="C55" s="399"/>
      <c r="D55" s="399"/>
      <c r="E55" s="399"/>
      <c r="F55" s="398"/>
      <c r="G55" s="398"/>
    </row>
    <row r="56" spans="2:7" x14ac:dyDescent="0.25">
      <c r="B56" s="1622" t="s">
        <v>320</v>
      </c>
      <c r="C56" s="1622"/>
      <c r="D56" s="1622"/>
      <c r="E56" s="1622"/>
      <c r="F56" s="1622"/>
      <c r="G56" s="1622"/>
    </row>
    <row r="57" spans="2:7" x14ac:dyDescent="0.25">
      <c r="B57" s="675"/>
      <c r="C57" s="676"/>
      <c r="D57" s="676"/>
      <c r="E57" s="676"/>
      <c r="F57" s="676"/>
      <c r="G57" s="676"/>
    </row>
    <row r="58" spans="2:7" x14ac:dyDescent="0.25">
      <c r="B58" s="399"/>
      <c r="C58" s="399"/>
      <c r="D58" s="399"/>
      <c r="E58" s="399"/>
      <c r="F58" s="398"/>
      <c r="G58" s="398"/>
    </row>
    <row r="117" spans="1:12" ht="15.6" hidden="1" x14ac:dyDescent="0.3">
      <c r="A117" s="392"/>
      <c r="B117" s="1645" t="s">
        <v>271</v>
      </c>
      <c r="C117" s="1645"/>
      <c r="D117" s="1645"/>
      <c r="E117" s="1645"/>
      <c r="F117" s="1645"/>
      <c r="G117" s="392"/>
      <c r="H117" s="392"/>
      <c r="I117" s="392"/>
      <c r="J117" s="392"/>
    </row>
    <row r="118" spans="1:12" ht="28.9" hidden="1" x14ac:dyDescent="0.3">
      <c r="A118" s="337" t="s">
        <v>321</v>
      </c>
      <c r="B118" s="337" t="s">
        <v>272</v>
      </c>
      <c r="C118" s="337" t="s">
        <v>273</v>
      </c>
      <c r="D118" s="337" t="s">
        <v>274</v>
      </c>
      <c r="E118" s="338" t="s">
        <v>322</v>
      </c>
      <c r="F118" s="338" t="s">
        <v>276</v>
      </c>
      <c r="G118" s="337" t="s">
        <v>283</v>
      </c>
      <c r="H118" s="337" t="s">
        <v>286</v>
      </c>
      <c r="I118" s="337" t="s">
        <v>323</v>
      </c>
      <c r="J118" s="337" t="s">
        <v>301</v>
      </c>
      <c r="K118" s="395"/>
      <c r="L118" s="395"/>
    </row>
    <row r="119" spans="1:12" ht="15.6" hidden="1" x14ac:dyDescent="0.3">
      <c r="A119" s="392" t="s">
        <v>324</v>
      </c>
      <c r="B119" s="339" t="s">
        <v>325</v>
      </c>
      <c r="C119" s="339" t="s">
        <v>326</v>
      </c>
      <c r="D119" s="339" t="s">
        <v>87</v>
      </c>
      <c r="E119" s="339" t="s">
        <v>2334</v>
      </c>
      <c r="F119" s="392" t="s">
        <v>2335</v>
      </c>
      <c r="G119" s="392" t="s">
        <v>2</v>
      </c>
      <c r="H119" s="392" t="s">
        <v>329</v>
      </c>
      <c r="I119" s="392" t="s">
        <v>330</v>
      </c>
      <c r="J119" s="392" t="s">
        <v>331</v>
      </c>
    </row>
    <row r="120" spans="1:12" ht="15.6" hidden="1" x14ac:dyDescent="0.3">
      <c r="A120" s="392" t="s">
        <v>269</v>
      </c>
      <c r="B120" s="339" t="s">
        <v>47</v>
      </c>
      <c r="C120" s="339" t="s">
        <v>332</v>
      </c>
      <c r="D120" s="339" t="s">
        <v>333</v>
      </c>
      <c r="E120" s="339" t="s">
        <v>2336</v>
      </c>
      <c r="F120" s="392" t="s">
        <v>2337</v>
      </c>
      <c r="G120" s="392" t="s">
        <v>0</v>
      </c>
      <c r="H120" s="392" t="s">
        <v>287</v>
      </c>
      <c r="I120" s="392" t="s">
        <v>336</v>
      </c>
      <c r="J120" s="392" t="s">
        <v>302</v>
      </c>
    </row>
    <row r="121" spans="1:12" ht="15.6" hidden="1" x14ac:dyDescent="0.3">
      <c r="A121" s="392"/>
      <c r="B121" s="339" t="s">
        <v>25</v>
      </c>
      <c r="C121" s="339" t="s">
        <v>337</v>
      </c>
      <c r="D121" s="339" t="s">
        <v>338</v>
      </c>
      <c r="E121" s="339" t="s">
        <v>2338</v>
      </c>
      <c r="F121" s="392" t="s">
        <v>2339</v>
      </c>
      <c r="G121" s="392" t="s">
        <v>341</v>
      </c>
      <c r="H121" s="392" t="s">
        <v>342</v>
      </c>
      <c r="I121" s="392" t="s">
        <v>343</v>
      </c>
      <c r="J121" s="392"/>
    </row>
    <row r="122" spans="1:12" ht="15.6" hidden="1" x14ac:dyDescent="0.3">
      <c r="A122" s="392"/>
      <c r="B122" s="339" t="s">
        <v>2340</v>
      </c>
      <c r="C122" s="339" t="s">
        <v>278</v>
      </c>
      <c r="D122" s="339" t="s">
        <v>345</v>
      </c>
      <c r="E122" s="339" t="s">
        <v>2341</v>
      </c>
      <c r="F122" s="392" t="s">
        <v>2342</v>
      </c>
      <c r="G122" s="392"/>
      <c r="H122" s="392" t="s">
        <v>347</v>
      </c>
      <c r="I122" s="392" t="s">
        <v>348</v>
      </c>
      <c r="J122" s="392"/>
    </row>
    <row r="123" spans="1:12" ht="15.6" hidden="1" x14ac:dyDescent="0.3">
      <c r="A123" s="392"/>
      <c r="B123" s="339" t="s">
        <v>349</v>
      </c>
      <c r="C123" s="339" t="s">
        <v>350</v>
      </c>
      <c r="D123" s="339" t="s">
        <v>351</v>
      </c>
      <c r="E123" s="339" t="s">
        <v>2343</v>
      </c>
      <c r="F123" s="392" t="s">
        <v>2344</v>
      </c>
      <c r="G123" s="392"/>
      <c r="H123" s="392" t="s">
        <v>354</v>
      </c>
      <c r="I123" s="392" t="s">
        <v>300</v>
      </c>
      <c r="J123" s="392"/>
    </row>
    <row r="124" spans="1:12" ht="15.6" hidden="1" x14ac:dyDescent="0.3">
      <c r="A124" s="392"/>
      <c r="B124" s="339" t="s">
        <v>355</v>
      </c>
      <c r="C124" s="339" t="s">
        <v>356</v>
      </c>
      <c r="D124" s="339" t="s">
        <v>357</v>
      </c>
      <c r="E124" s="339" t="s">
        <v>2345</v>
      </c>
      <c r="F124" s="392" t="s">
        <v>1600</v>
      </c>
      <c r="G124" s="392"/>
      <c r="H124" s="392"/>
      <c r="I124" s="392" t="s">
        <v>360</v>
      </c>
      <c r="J124" s="392"/>
    </row>
    <row r="125" spans="1:12" ht="15.6" hidden="1" x14ac:dyDescent="0.3">
      <c r="A125" s="392"/>
      <c r="B125" s="392"/>
      <c r="C125" s="339" t="s">
        <v>2346</v>
      </c>
      <c r="D125" s="339" t="s">
        <v>362</v>
      </c>
      <c r="E125" s="339" t="s">
        <v>2347</v>
      </c>
      <c r="F125" s="392" t="s">
        <v>2348</v>
      </c>
      <c r="G125" s="392"/>
      <c r="H125" s="392"/>
      <c r="I125" s="392" t="s">
        <v>365</v>
      </c>
      <c r="J125" s="392"/>
    </row>
    <row r="126" spans="1:12" ht="15.6" hidden="1" x14ac:dyDescent="0.3">
      <c r="A126" s="392"/>
      <c r="B126" s="392"/>
      <c r="C126" s="339" t="s">
        <v>366</v>
      </c>
      <c r="D126" s="339" t="s">
        <v>367</v>
      </c>
      <c r="E126" s="339" t="s">
        <v>2349</v>
      </c>
      <c r="F126" s="392" t="s">
        <v>2350</v>
      </c>
      <c r="G126" s="392"/>
      <c r="H126" s="392"/>
      <c r="I126" s="392" t="s">
        <v>370</v>
      </c>
      <c r="J126" s="392"/>
    </row>
    <row r="127" spans="1:12" ht="15.6" hidden="1" x14ac:dyDescent="0.3">
      <c r="A127" s="392"/>
      <c r="B127" s="392"/>
      <c r="C127" s="339" t="s">
        <v>48</v>
      </c>
      <c r="D127" s="339" t="s">
        <v>99</v>
      </c>
      <c r="E127" s="339" t="s">
        <v>2351</v>
      </c>
      <c r="F127" s="392" t="s">
        <v>2352</v>
      </c>
      <c r="G127" s="392"/>
      <c r="H127" s="392"/>
      <c r="I127" s="392"/>
      <c r="J127" s="392"/>
    </row>
    <row r="128" spans="1:12" ht="15.6" hidden="1" x14ac:dyDescent="0.3">
      <c r="A128" s="392"/>
      <c r="B128" s="392"/>
      <c r="C128" s="339" t="s">
        <v>373</v>
      </c>
      <c r="D128" s="339" t="s">
        <v>2353</v>
      </c>
      <c r="E128" s="339" t="s">
        <v>2354</v>
      </c>
      <c r="F128" s="392" t="s">
        <v>2355</v>
      </c>
      <c r="G128" s="392"/>
      <c r="H128" s="392"/>
      <c r="I128" s="392"/>
      <c r="J128" s="392"/>
    </row>
    <row r="129" spans="1:10" ht="15.6" hidden="1" x14ac:dyDescent="0.3">
      <c r="A129" s="392"/>
      <c r="B129" s="392"/>
      <c r="C129" s="339" t="s">
        <v>377</v>
      </c>
      <c r="D129" s="339" t="s">
        <v>378</v>
      </c>
      <c r="E129" s="339" t="s">
        <v>2356</v>
      </c>
      <c r="F129" s="392" t="s">
        <v>2357</v>
      </c>
      <c r="G129" s="392"/>
      <c r="H129" s="392"/>
      <c r="I129" s="392"/>
      <c r="J129" s="392"/>
    </row>
    <row r="130" spans="1:10" ht="15.6" hidden="1" x14ac:dyDescent="0.3">
      <c r="A130" s="392"/>
      <c r="B130" s="392"/>
      <c r="C130" s="339" t="s">
        <v>381</v>
      </c>
      <c r="D130" s="339" t="s">
        <v>382</v>
      </c>
      <c r="E130" s="339" t="s">
        <v>2358</v>
      </c>
      <c r="F130" s="392" t="s">
        <v>2359</v>
      </c>
      <c r="G130" s="392"/>
      <c r="H130" s="392"/>
      <c r="I130" s="392"/>
      <c r="J130" s="392"/>
    </row>
    <row r="131" spans="1:10" ht="15.6" hidden="1" x14ac:dyDescent="0.3">
      <c r="A131" s="392"/>
      <c r="B131" s="392"/>
      <c r="C131" s="339" t="s">
        <v>385</v>
      </c>
      <c r="D131" s="339" t="s">
        <v>386</v>
      </c>
      <c r="E131" s="339" t="s">
        <v>2360</v>
      </c>
      <c r="F131" s="392" t="s">
        <v>2361</v>
      </c>
      <c r="G131" s="392"/>
      <c r="H131" s="392"/>
      <c r="I131" s="392"/>
      <c r="J131" s="392"/>
    </row>
    <row r="132" spans="1:10" ht="15.6" hidden="1" x14ac:dyDescent="0.3">
      <c r="A132" s="392"/>
      <c r="B132" s="392"/>
      <c r="C132" s="339" t="s">
        <v>389</v>
      </c>
      <c r="D132" s="339" t="s">
        <v>2362</v>
      </c>
      <c r="E132" s="339" t="s">
        <v>2363</v>
      </c>
      <c r="F132" s="392" t="s">
        <v>2364</v>
      </c>
      <c r="G132" s="392"/>
      <c r="H132" s="392"/>
      <c r="I132" s="392"/>
      <c r="J132" s="392"/>
    </row>
    <row r="133" spans="1:10" ht="15.6" hidden="1" x14ac:dyDescent="0.3">
      <c r="A133" s="392"/>
      <c r="B133" s="392"/>
      <c r="C133" s="339" t="s">
        <v>392</v>
      </c>
      <c r="D133" s="339" t="s">
        <v>2365</v>
      </c>
      <c r="E133" s="339" t="s">
        <v>2366</v>
      </c>
      <c r="F133" s="392" t="s">
        <v>2367</v>
      </c>
      <c r="G133" s="392"/>
      <c r="H133" s="392"/>
      <c r="I133" s="392"/>
      <c r="J133" s="392"/>
    </row>
    <row r="134" spans="1:10" ht="15.6" hidden="1" x14ac:dyDescent="0.3">
      <c r="A134" s="392"/>
      <c r="B134" s="392"/>
      <c r="C134" s="339" t="s">
        <v>50</v>
      </c>
      <c r="D134" s="339" t="s">
        <v>396</v>
      </c>
      <c r="E134" s="339" t="s">
        <v>2368</v>
      </c>
      <c r="F134" s="392" t="s">
        <v>2369</v>
      </c>
      <c r="G134" s="392"/>
      <c r="H134" s="392"/>
      <c r="I134" s="392"/>
      <c r="J134" s="392"/>
    </row>
    <row r="135" spans="1:10" ht="15.6" hidden="1" x14ac:dyDescent="0.3">
      <c r="A135" s="392"/>
      <c r="B135" s="392"/>
      <c r="C135" s="339" t="s">
        <v>399</v>
      </c>
      <c r="D135" s="339" t="s">
        <v>400</v>
      </c>
      <c r="E135" s="339" t="s">
        <v>2370</v>
      </c>
      <c r="F135" s="392" t="s">
        <v>2371</v>
      </c>
      <c r="G135" s="392"/>
      <c r="H135" s="392"/>
      <c r="I135" s="392"/>
      <c r="J135" s="392"/>
    </row>
    <row r="136" spans="1:10" ht="15.6" hidden="1" x14ac:dyDescent="0.3">
      <c r="A136" s="392"/>
      <c r="B136" s="392"/>
      <c r="C136" s="339" t="s">
        <v>403</v>
      </c>
      <c r="D136" s="339" t="s">
        <v>404</v>
      </c>
      <c r="E136" s="339" t="s">
        <v>2372</v>
      </c>
      <c r="F136" s="392" t="s">
        <v>2373</v>
      </c>
      <c r="G136" s="392"/>
      <c r="H136" s="392"/>
      <c r="I136" s="392"/>
      <c r="J136" s="392"/>
    </row>
    <row r="137" spans="1:10" ht="15.6" hidden="1" x14ac:dyDescent="0.3">
      <c r="A137" s="392"/>
      <c r="B137" s="392"/>
      <c r="C137" s="339" t="s">
        <v>407</v>
      </c>
      <c r="D137" s="339" t="s">
        <v>408</v>
      </c>
      <c r="E137" s="339" t="s">
        <v>2374</v>
      </c>
      <c r="F137" s="392" t="s">
        <v>2375</v>
      </c>
      <c r="G137" s="392"/>
      <c r="H137" s="392"/>
      <c r="I137" s="392"/>
      <c r="J137" s="392"/>
    </row>
    <row r="138" spans="1:10" ht="15.6" hidden="1" x14ac:dyDescent="0.3">
      <c r="A138" s="392"/>
      <c r="B138" s="392"/>
      <c r="C138" s="339" t="s">
        <v>411</v>
      </c>
      <c r="D138" s="339" t="s">
        <v>412</v>
      </c>
      <c r="E138" s="339" t="s">
        <v>2376</v>
      </c>
      <c r="F138" s="392" t="s">
        <v>2377</v>
      </c>
      <c r="G138" s="392"/>
      <c r="H138" s="392"/>
      <c r="I138" s="392"/>
      <c r="J138" s="392"/>
    </row>
    <row r="139" spans="1:10" ht="15.6" hidden="1" x14ac:dyDescent="0.3">
      <c r="A139" s="392"/>
      <c r="B139" s="392"/>
      <c r="C139" s="339" t="s">
        <v>415</v>
      </c>
      <c r="D139" s="339" t="s">
        <v>416</v>
      </c>
      <c r="E139" s="339" t="s">
        <v>2378</v>
      </c>
      <c r="F139" s="392" t="s">
        <v>2379</v>
      </c>
      <c r="G139" s="392"/>
      <c r="H139" s="392"/>
      <c r="I139" s="392"/>
      <c r="J139" s="392"/>
    </row>
    <row r="140" spans="1:10" ht="15.6" hidden="1" x14ac:dyDescent="0.3">
      <c r="A140" s="392"/>
      <c r="B140" s="392"/>
      <c r="C140" s="392"/>
      <c r="D140" s="339" t="s">
        <v>419</v>
      </c>
      <c r="E140" s="339" t="s">
        <v>2380</v>
      </c>
      <c r="F140" s="392" t="s">
        <v>2381</v>
      </c>
      <c r="G140" s="392"/>
      <c r="H140" s="392"/>
      <c r="I140" s="392"/>
      <c r="J140" s="392"/>
    </row>
    <row r="141" spans="1:10" ht="15.6" hidden="1" x14ac:dyDescent="0.3">
      <c r="A141" s="392"/>
      <c r="B141" s="392"/>
      <c r="C141" s="392"/>
      <c r="D141" s="339" t="s">
        <v>422</v>
      </c>
      <c r="E141" s="339" t="s">
        <v>2382</v>
      </c>
      <c r="F141" s="392" t="s">
        <v>402</v>
      </c>
      <c r="G141" s="392"/>
      <c r="H141" s="392"/>
      <c r="I141" s="392"/>
      <c r="J141" s="392"/>
    </row>
    <row r="142" spans="1:10" ht="15.6" hidden="1" x14ac:dyDescent="0.3">
      <c r="A142" s="392"/>
      <c r="B142" s="392"/>
      <c r="C142" s="392"/>
      <c r="D142" s="339" t="s">
        <v>425</v>
      </c>
      <c r="E142" s="339" t="s">
        <v>2383</v>
      </c>
      <c r="F142" s="392" t="s">
        <v>2384</v>
      </c>
      <c r="G142" s="392"/>
      <c r="H142" s="392"/>
      <c r="I142" s="392"/>
      <c r="J142" s="392"/>
    </row>
    <row r="143" spans="1:10" ht="15.6" hidden="1" x14ac:dyDescent="0.3">
      <c r="A143" s="392"/>
      <c r="B143" s="392"/>
      <c r="C143" s="392"/>
      <c r="D143" s="339" t="s">
        <v>428</v>
      </c>
      <c r="E143" s="339" t="s">
        <v>2385</v>
      </c>
      <c r="F143" s="392" t="s">
        <v>2386</v>
      </c>
      <c r="G143" s="392"/>
      <c r="H143" s="392"/>
      <c r="I143" s="392"/>
      <c r="J143" s="392"/>
    </row>
    <row r="144" spans="1:10" ht="15.6" hidden="1" x14ac:dyDescent="0.3">
      <c r="A144" s="392"/>
      <c r="B144" s="392"/>
      <c r="C144" s="392"/>
      <c r="D144" s="339" t="s">
        <v>431</v>
      </c>
      <c r="E144" s="339" t="s">
        <v>2387</v>
      </c>
      <c r="F144" s="392" t="s">
        <v>2388</v>
      </c>
      <c r="G144" s="392"/>
      <c r="H144" s="392"/>
      <c r="I144" s="392"/>
      <c r="J144" s="392"/>
    </row>
    <row r="145" spans="1:10" ht="15.6" hidden="1" x14ac:dyDescent="0.3">
      <c r="A145" s="392"/>
      <c r="B145" s="392"/>
      <c r="C145" s="392"/>
      <c r="D145" s="339" t="s">
        <v>433</v>
      </c>
      <c r="E145" s="339" t="s">
        <v>2389</v>
      </c>
      <c r="F145" s="392" t="s">
        <v>2390</v>
      </c>
      <c r="G145" s="392"/>
      <c r="H145" s="392"/>
      <c r="I145" s="392"/>
      <c r="J145" s="392"/>
    </row>
    <row r="146" spans="1:10" ht="15.6" hidden="1" x14ac:dyDescent="0.3">
      <c r="A146" s="392"/>
      <c r="B146" s="392"/>
      <c r="C146" s="392"/>
      <c r="D146" s="339" t="s">
        <v>436</v>
      </c>
      <c r="E146" s="339" t="s">
        <v>2391</v>
      </c>
      <c r="F146" s="392" t="s">
        <v>2392</v>
      </c>
      <c r="G146" s="392"/>
      <c r="H146" s="392"/>
      <c r="I146" s="392"/>
      <c r="J146" s="392"/>
    </row>
    <row r="147" spans="1:10" ht="15.6" hidden="1" x14ac:dyDescent="0.3">
      <c r="A147" s="392"/>
      <c r="B147" s="392"/>
      <c r="C147" s="392"/>
      <c r="D147" s="339" t="s">
        <v>439</v>
      </c>
      <c r="E147" s="339" t="s">
        <v>2393</v>
      </c>
      <c r="F147" s="392" t="s">
        <v>2394</v>
      </c>
      <c r="G147" s="392"/>
      <c r="H147" s="392"/>
      <c r="I147" s="392"/>
      <c r="J147" s="392"/>
    </row>
    <row r="148" spans="1:10" ht="15.6" hidden="1" x14ac:dyDescent="0.3">
      <c r="A148" s="392"/>
      <c r="B148" s="392"/>
      <c r="C148" s="392"/>
      <c r="D148" s="339" t="s">
        <v>441</v>
      </c>
      <c r="E148" s="339" t="s">
        <v>2395</v>
      </c>
      <c r="F148" s="392" t="s">
        <v>421</v>
      </c>
      <c r="G148" s="392"/>
      <c r="H148" s="392"/>
      <c r="I148" s="392"/>
      <c r="J148" s="392"/>
    </row>
    <row r="149" spans="1:10" ht="15.6" hidden="1" x14ac:dyDescent="0.3">
      <c r="A149" s="392"/>
      <c r="B149" s="392"/>
      <c r="C149" s="392"/>
      <c r="D149" s="339" t="s">
        <v>53</v>
      </c>
      <c r="E149" s="339" t="s">
        <v>2396</v>
      </c>
      <c r="F149" s="392" t="s">
        <v>2397</v>
      </c>
      <c r="G149" s="392"/>
      <c r="H149" s="392"/>
      <c r="I149" s="392"/>
      <c r="J149" s="392"/>
    </row>
    <row r="150" spans="1:10" ht="15.6" hidden="1" x14ac:dyDescent="0.3">
      <c r="A150" s="392"/>
      <c r="B150" s="392"/>
      <c r="C150" s="392"/>
      <c r="D150" s="339" t="s">
        <v>446</v>
      </c>
      <c r="E150" s="339" t="s">
        <v>2398</v>
      </c>
      <c r="F150" s="392" t="s">
        <v>2399</v>
      </c>
      <c r="G150" s="392"/>
      <c r="H150" s="392"/>
      <c r="I150" s="392"/>
      <c r="J150" s="392"/>
    </row>
    <row r="151" spans="1:10" ht="15.6" hidden="1" x14ac:dyDescent="0.3">
      <c r="A151" s="392"/>
      <c r="B151" s="392"/>
      <c r="C151" s="392"/>
      <c r="D151" s="339" t="s">
        <v>449</v>
      </c>
      <c r="E151" s="339" t="s">
        <v>2400</v>
      </c>
      <c r="F151" s="392" t="s">
        <v>2401</v>
      </c>
      <c r="G151" s="392"/>
      <c r="H151" s="392"/>
      <c r="I151" s="392"/>
      <c r="J151" s="392"/>
    </row>
    <row r="152" spans="1:10" ht="15.6" hidden="1" x14ac:dyDescent="0.3">
      <c r="A152" s="392"/>
      <c r="B152" s="392"/>
      <c r="C152" s="392"/>
      <c r="D152" s="339" t="s">
        <v>452</v>
      </c>
      <c r="E152" s="339" t="s">
        <v>2402</v>
      </c>
      <c r="F152" s="392" t="s">
        <v>430</v>
      </c>
      <c r="G152" s="392"/>
      <c r="H152" s="392"/>
      <c r="I152" s="392"/>
      <c r="J152" s="392"/>
    </row>
    <row r="153" spans="1:10" ht="15.6" hidden="1" x14ac:dyDescent="0.3">
      <c r="A153" s="392"/>
      <c r="B153" s="392"/>
      <c r="C153" s="392"/>
      <c r="D153" s="339" t="s">
        <v>455</v>
      </c>
      <c r="E153" s="339" t="s">
        <v>2403</v>
      </c>
      <c r="F153" s="392" t="s">
        <v>2404</v>
      </c>
      <c r="G153" s="392"/>
      <c r="H153" s="392"/>
      <c r="I153" s="392"/>
      <c r="J153" s="392"/>
    </row>
    <row r="154" spans="1:10" ht="15.6" hidden="1" x14ac:dyDescent="0.3">
      <c r="A154" s="392"/>
      <c r="B154" s="392"/>
      <c r="C154" s="392"/>
      <c r="D154" s="339" t="s">
        <v>458</v>
      </c>
      <c r="E154" s="339" t="s">
        <v>2405</v>
      </c>
      <c r="F154" s="392" t="s">
        <v>432</v>
      </c>
      <c r="G154" s="392"/>
      <c r="H154" s="392"/>
      <c r="I154" s="392"/>
      <c r="J154" s="392"/>
    </row>
    <row r="155" spans="1:10" ht="15.6" hidden="1" x14ac:dyDescent="0.3">
      <c r="A155" s="392"/>
      <c r="B155" s="392"/>
      <c r="C155" s="392"/>
      <c r="D155" s="339" t="s">
        <v>461</v>
      </c>
      <c r="E155" s="339" t="s">
        <v>2406</v>
      </c>
      <c r="F155" s="392" t="s">
        <v>2407</v>
      </c>
      <c r="G155" s="392"/>
      <c r="H155" s="392"/>
      <c r="I155" s="392"/>
      <c r="J155" s="392"/>
    </row>
    <row r="156" spans="1:10" ht="15.6" hidden="1" x14ac:dyDescent="0.3">
      <c r="A156" s="392"/>
      <c r="B156" s="392"/>
      <c r="C156" s="392"/>
      <c r="D156" s="339" t="s">
        <v>464</v>
      </c>
      <c r="E156" s="339" t="s">
        <v>2408</v>
      </c>
      <c r="F156" s="392" t="s">
        <v>435</v>
      </c>
      <c r="G156" s="392"/>
      <c r="H156" s="392"/>
      <c r="I156" s="392"/>
      <c r="J156" s="392"/>
    </row>
    <row r="157" spans="1:10" ht="15.6" hidden="1" x14ac:dyDescent="0.3">
      <c r="A157" s="392"/>
      <c r="B157" s="392"/>
      <c r="C157" s="392"/>
      <c r="D157" s="339" t="s">
        <v>467</v>
      </c>
      <c r="E157" s="339" t="s">
        <v>2409</v>
      </c>
      <c r="F157" s="392" t="s">
        <v>438</v>
      </c>
      <c r="G157" s="392"/>
      <c r="H157" s="392"/>
      <c r="I157" s="392"/>
      <c r="J157" s="392"/>
    </row>
    <row r="158" spans="1:10" ht="15.6" hidden="1" x14ac:dyDescent="0.3">
      <c r="A158" s="392"/>
      <c r="B158" s="392"/>
      <c r="C158" s="392"/>
      <c r="D158" s="339" t="s">
        <v>470</v>
      </c>
      <c r="E158" s="339" t="s">
        <v>2410</v>
      </c>
      <c r="F158" s="392" t="s">
        <v>2411</v>
      </c>
      <c r="G158" s="392"/>
      <c r="H158" s="392"/>
      <c r="I158" s="392"/>
      <c r="J158" s="392"/>
    </row>
    <row r="159" spans="1:10" ht="15.6" hidden="1" x14ac:dyDescent="0.3">
      <c r="A159" s="392"/>
      <c r="B159" s="392"/>
      <c r="C159" s="392"/>
      <c r="D159" s="339" t="s">
        <v>473</v>
      </c>
      <c r="E159" s="339" t="s">
        <v>2412</v>
      </c>
      <c r="F159" s="392" t="s">
        <v>440</v>
      </c>
      <c r="G159" s="392"/>
      <c r="H159" s="392"/>
      <c r="I159" s="392"/>
      <c r="J159" s="392"/>
    </row>
    <row r="160" spans="1:10" ht="15.6" hidden="1" x14ac:dyDescent="0.3">
      <c r="A160" s="392"/>
      <c r="B160" s="392"/>
      <c r="C160" s="392"/>
      <c r="D160" s="339" t="s">
        <v>476</v>
      </c>
      <c r="E160" s="339" t="s">
        <v>2413</v>
      </c>
      <c r="F160" s="392" t="s">
        <v>2414</v>
      </c>
      <c r="G160" s="392"/>
      <c r="H160" s="392"/>
      <c r="I160" s="392"/>
      <c r="J160" s="392"/>
    </row>
    <row r="161" spans="1:10" ht="15.6" hidden="1" x14ac:dyDescent="0.3">
      <c r="A161" s="392"/>
      <c r="B161" s="392"/>
      <c r="C161" s="392"/>
      <c r="D161" s="339" t="s">
        <v>479</v>
      </c>
      <c r="E161" s="339" t="s">
        <v>2415</v>
      </c>
      <c r="F161" s="392" t="s">
        <v>443</v>
      </c>
      <c r="G161" s="392"/>
      <c r="H161" s="392"/>
      <c r="I161" s="392"/>
      <c r="J161" s="392"/>
    </row>
    <row r="162" spans="1:10" ht="15.6" hidden="1" x14ac:dyDescent="0.3">
      <c r="A162" s="392"/>
      <c r="B162" s="392"/>
      <c r="C162" s="392"/>
      <c r="D162" s="339" t="s">
        <v>56</v>
      </c>
      <c r="E162" s="339" t="s">
        <v>2416</v>
      </c>
      <c r="F162" s="392" t="s">
        <v>445</v>
      </c>
      <c r="G162" s="392"/>
      <c r="H162" s="392"/>
      <c r="I162" s="392"/>
      <c r="J162" s="392"/>
    </row>
    <row r="163" spans="1:10" ht="15.6" hidden="1" x14ac:dyDescent="0.3">
      <c r="A163" s="392"/>
      <c r="B163" s="392"/>
      <c r="C163" s="392"/>
      <c r="D163" s="339" t="s">
        <v>484</v>
      </c>
      <c r="E163" s="339" t="s">
        <v>2417</v>
      </c>
      <c r="F163" s="392" t="s">
        <v>448</v>
      </c>
      <c r="G163" s="392"/>
      <c r="H163" s="392"/>
      <c r="I163" s="392"/>
      <c r="J163" s="392"/>
    </row>
    <row r="164" spans="1:10" ht="15.6" hidden="1" x14ac:dyDescent="0.3">
      <c r="A164" s="392"/>
      <c r="B164" s="392"/>
      <c r="C164" s="392"/>
      <c r="D164" s="339" t="s">
        <v>45</v>
      </c>
      <c r="E164" s="339" t="s">
        <v>2418</v>
      </c>
      <c r="F164" s="392" t="s">
        <v>451</v>
      </c>
      <c r="G164" s="392"/>
      <c r="H164" s="392"/>
      <c r="I164" s="392"/>
      <c r="J164" s="392"/>
    </row>
    <row r="165" spans="1:10" ht="15.6" hidden="1" x14ac:dyDescent="0.3">
      <c r="A165" s="392"/>
      <c r="B165" s="392"/>
      <c r="C165" s="392"/>
      <c r="D165" s="339" t="s">
        <v>489</v>
      </c>
      <c r="E165" s="339" t="s">
        <v>2419</v>
      </c>
      <c r="F165" s="392" t="s">
        <v>454</v>
      </c>
      <c r="G165" s="392"/>
      <c r="H165" s="392"/>
      <c r="I165" s="392"/>
      <c r="J165" s="392"/>
    </row>
    <row r="166" spans="1:10" ht="15.6" hidden="1" x14ac:dyDescent="0.3">
      <c r="A166" s="392"/>
      <c r="B166" s="392"/>
      <c r="C166" s="392"/>
      <c r="D166" s="339" t="s">
        <v>492</v>
      </c>
      <c r="E166" s="339" t="s">
        <v>456</v>
      </c>
      <c r="F166" s="392" t="s">
        <v>2420</v>
      </c>
      <c r="G166" s="392"/>
      <c r="H166" s="392"/>
      <c r="I166" s="392"/>
      <c r="J166" s="392"/>
    </row>
    <row r="167" spans="1:10" ht="15.6" hidden="1" x14ac:dyDescent="0.3">
      <c r="A167" s="392"/>
      <c r="B167" s="392"/>
      <c r="C167" s="392"/>
      <c r="D167" s="339" t="s">
        <v>495</v>
      </c>
      <c r="E167" s="339" t="s">
        <v>459</v>
      </c>
      <c r="F167" s="392" t="s">
        <v>460</v>
      </c>
      <c r="G167" s="392"/>
      <c r="H167" s="392"/>
      <c r="I167" s="392"/>
      <c r="J167" s="392"/>
    </row>
    <row r="168" spans="1:10" ht="15.6" hidden="1" x14ac:dyDescent="0.3">
      <c r="A168" s="392"/>
      <c r="B168" s="392"/>
      <c r="C168" s="392"/>
      <c r="D168" s="339" t="s">
        <v>498</v>
      </c>
      <c r="E168" s="339" t="s">
        <v>2421</v>
      </c>
      <c r="F168" s="392" t="s">
        <v>2422</v>
      </c>
      <c r="G168" s="392"/>
      <c r="H168" s="392"/>
      <c r="I168" s="392"/>
      <c r="J168" s="392"/>
    </row>
    <row r="169" spans="1:10" ht="15.6" hidden="1" x14ac:dyDescent="0.3">
      <c r="A169" s="392"/>
      <c r="B169" s="392"/>
      <c r="C169" s="392"/>
      <c r="D169" s="339" t="s">
        <v>501</v>
      </c>
      <c r="E169" s="339" t="s">
        <v>2423</v>
      </c>
      <c r="F169" s="392" t="s">
        <v>463</v>
      </c>
      <c r="G169" s="392"/>
      <c r="H169" s="392"/>
      <c r="I169" s="392"/>
      <c r="J169" s="392"/>
    </row>
    <row r="170" spans="1:10" ht="15.6" hidden="1" x14ac:dyDescent="0.3">
      <c r="A170" s="392"/>
      <c r="B170" s="392"/>
      <c r="C170" s="392"/>
      <c r="D170" s="339" t="s">
        <v>504</v>
      </c>
      <c r="E170" s="339" t="s">
        <v>2424</v>
      </c>
      <c r="F170" s="392" t="s">
        <v>466</v>
      </c>
      <c r="G170" s="392"/>
      <c r="H170" s="392"/>
      <c r="I170" s="392"/>
      <c r="J170" s="392"/>
    </row>
    <row r="171" spans="1:10" ht="15.6" hidden="1" x14ac:dyDescent="0.3">
      <c r="A171" s="392"/>
      <c r="B171" s="392"/>
      <c r="C171" s="392"/>
      <c r="D171" s="339" t="s">
        <v>507</v>
      </c>
      <c r="E171" s="339" t="s">
        <v>2425</v>
      </c>
      <c r="F171" s="392" t="s">
        <v>469</v>
      </c>
      <c r="G171" s="392"/>
      <c r="H171" s="392"/>
      <c r="I171" s="392"/>
      <c r="J171" s="392"/>
    </row>
    <row r="172" spans="1:10" ht="15.6" hidden="1" x14ac:dyDescent="0.3">
      <c r="A172" s="392"/>
      <c r="B172" s="392"/>
      <c r="C172" s="392"/>
      <c r="D172" s="339" t="s">
        <v>510</v>
      </c>
      <c r="E172" s="339" t="s">
        <v>2426</v>
      </c>
      <c r="F172" s="392" t="s">
        <v>472</v>
      </c>
      <c r="G172" s="392"/>
      <c r="H172" s="392"/>
      <c r="I172" s="392"/>
      <c r="J172" s="392"/>
    </row>
    <row r="173" spans="1:10" ht="15.6" hidden="1" x14ac:dyDescent="0.3">
      <c r="A173" s="392"/>
      <c r="B173" s="392"/>
      <c r="C173" s="392"/>
      <c r="D173" s="339" t="s">
        <v>513</v>
      </c>
      <c r="E173" s="339" t="s">
        <v>2427</v>
      </c>
      <c r="F173" s="392" t="s">
        <v>475</v>
      </c>
      <c r="G173" s="392"/>
      <c r="H173" s="392"/>
      <c r="I173" s="392"/>
      <c r="J173" s="392"/>
    </row>
    <row r="174" spans="1:10" ht="15.6" hidden="1" x14ac:dyDescent="0.3">
      <c r="A174" s="392"/>
      <c r="B174" s="392"/>
      <c r="C174" s="392"/>
      <c r="D174" s="339" t="s">
        <v>516</v>
      </c>
      <c r="E174" s="339" t="s">
        <v>2428</v>
      </c>
      <c r="F174" s="392" t="s">
        <v>478</v>
      </c>
      <c r="G174" s="392"/>
      <c r="H174" s="392"/>
      <c r="I174" s="392"/>
      <c r="J174" s="392"/>
    </row>
    <row r="175" spans="1:10" ht="15.6" hidden="1" x14ac:dyDescent="0.3">
      <c r="A175" s="392"/>
      <c r="B175" s="392"/>
      <c r="C175" s="392"/>
      <c r="D175" s="339" t="s">
        <v>519</v>
      </c>
      <c r="E175" s="339" t="s">
        <v>2429</v>
      </c>
      <c r="F175" s="392" t="s">
        <v>481</v>
      </c>
      <c r="G175" s="392"/>
      <c r="H175" s="392"/>
      <c r="I175" s="392"/>
      <c r="J175" s="392"/>
    </row>
    <row r="176" spans="1:10" ht="15.6" hidden="1" x14ac:dyDescent="0.3">
      <c r="A176" s="392"/>
      <c r="B176" s="392"/>
      <c r="C176" s="392"/>
      <c r="D176" s="339" t="s">
        <v>522</v>
      </c>
      <c r="E176" s="339" t="s">
        <v>2430</v>
      </c>
      <c r="F176" s="392" t="s">
        <v>483</v>
      </c>
      <c r="G176" s="392"/>
      <c r="H176" s="392"/>
      <c r="I176" s="392"/>
      <c r="J176" s="392"/>
    </row>
    <row r="177" spans="1:10" ht="15.6" hidden="1" x14ac:dyDescent="0.3">
      <c r="A177" s="392"/>
      <c r="B177" s="392"/>
      <c r="C177" s="392"/>
      <c r="D177" s="339" t="s">
        <v>525</v>
      </c>
      <c r="E177" s="339" t="s">
        <v>2431</v>
      </c>
      <c r="F177" s="392" t="s">
        <v>486</v>
      </c>
      <c r="G177" s="392"/>
      <c r="H177" s="392"/>
      <c r="I177" s="392"/>
      <c r="J177" s="392"/>
    </row>
    <row r="178" spans="1:10" ht="15.6" hidden="1" x14ac:dyDescent="0.3">
      <c r="A178" s="392"/>
      <c r="B178" s="392"/>
      <c r="C178" s="392"/>
      <c r="D178" s="339" t="s">
        <v>528</v>
      </c>
      <c r="E178" s="339" t="s">
        <v>487</v>
      </c>
      <c r="F178" s="392" t="s">
        <v>488</v>
      </c>
      <c r="G178" s="392"/>
      <c r="H178" s="392"/>
      <c r="I178" s="392"/>
      <c r="J178" s="392"/>
    </row>
    <row r="179" spans="1:10" ht="15.6" hidden="1" x14ac:dyDescent="0.3">
      <c r="A179" s="392"/>
      <c r="B179" s="392"/>
      <c r="C179" s="392"/>
      <c r="D179" s="392"/>
      <c r="E179" s="339" t="s">
        <v>490</v>
      </c>
      <c r="F179" s="392" t="s">
        <v>491</v>
      </c>
      <c r="G179" s="392"/>
      <c r="H179" s="392"/>
      <c r="I179" s="392"/>
      <c r="J179" s="392"/>
    </row>
    <row r="180" spans="1:10" ht="15.6" hidden="1" x14ac:dyDescent="0.3">
      <c r="A180" s="392"/>
      <c r="B180" s="392"/>
      <c r="C180" s="392"/>
      <c r="D180" s="392"/>
      <c r="E180" s="339" t="s">
        <v>493</v>
      </c>
      <c r="F180" s="392" t="s">
        <v>494</v>
      </c>
      <c r="G180" s="392"/>
      <c r="H180" s="392"/>
      <c r="I180" s="392"/>
      <c r="J180" s="392"/>
    </row>
    <row r="181" spans="1:10" ht="15.6" hidden="1" x14ac:dyDescent="0.3">
      <c r="A181" s="392"/>
      <c r="B181" s="392"/>
      <c r="C181" s="392"/>
      <c r="D181" s="392"/>
      <c r="E181" s="339" t="s">
        <v>2432</v>
      </c>
      <c r="F181" s="392" t="s">
        <v>2433</v>
      </c>
      <c r="G181" s="392"/>
      <c r="H181" s="392"/>
      <c r="I181" s="392"/>
      <c r="J181" s="392"/>
    </row>
    <row r="182" spans="1:10" ht="15.6" hidden="1" x14ac:dyDescent="0.3">
      <c r="A182" s="392"/>
      <c r="B182" s="392"/>
      <c r="C182" s="392"/>
      <c r="D182" s="392"/>
      <c r="E182" s="339" t="s">
        <v>2434</v>
      </c>
      <c r="F182" s="392" t="s">
        <v>497</v>
      </c>
      <c r="G182" s="392"/>
      <c r="H182" s="392"/>
      <c r="I182" s="392"/>
      <c r="J182" s="392"/>
    </row>
    <row r="183" spans="1:10" ht="15.6" hidden="1" x14ac:dyDescent="0.3">
      <c r="A183" s="392"/>
      <c r="B183" s="392"/>
      <c r="C183" s="392"/>
      <c r="D183" s="392"/>
      <c r="E183" s="339" t="s">
        <v>2435</v>
      </c>
      <c r="F183" s="392" t="s">
        <v>2436</v>
      </c>
      <c r="G183" s="392"/>
      <c r="H183" s="392"/>
      <c r="I183" s="392"/>
      <c r="J183" s="392"/>
    </row>
    <row r="184" spans="1:10" ht="15.6" hidden="1" x14ac:dyDescent="0.3">
      <c r="A184" s="392"/>
      <c r="B184" s="392"/>
      <c r="C184" s="392"/>
      <c r="D184" s="392"/>
      <c r="E184" s="339" t="s">
        <v>2437</v>
      </c>
      <c r="F184" s="392" t="s">
        <v>2438</v>
      </c>
      <c r="G184" s="392"/>
      <c r="H184" s="392"/>
      <c r="I184" s="392"/>
      <c r="J184" s="392"/>
    </row>
    <row r="185" spans="1:10" ht="15.6" hidden="1" x14ac:dyDescent="0.3">
      <c r="A185" s="392"/>
      <c r="B185" s="392"/>
      <c r="C185" s="392"/>
      <c r="D185" s="392"/>
      <c r="E185" s="339" t="s">
        <v>2439</v>
      </c>
      <c r="F185" s="392" t="s">
        <v>503</v>
      </c>
      <c r="G185" s="392"/>
      <c r="H185" s="392"/>
      <c r="I185" s="392"/>
      <c r="J185" s="392"/>
    </row>
    <row r="186" spans="1:10" ht="15.6" hidden="1" x14ac:dyDescent="0.3">
      <c r="A186" s="392"/>
      <c r="B186" s="392"/>
      <c r="C186" s="392"/>
      <c r="D186" s="392"/>
      <c r="E186" s="339" t="s">
        <v>2440</v>
      </c>
      <c r="F186" s="392" t="s">
        <v>506</v>
      </c>
      <c r="G186" s="392"/>
      <c r="H186" s="392"/>
      <c r="I186" s="392"/>
      <c r="J186" s="392"/>
    </row>
    <row r="187" spans="1:10" ht="15.6" hidden="1" x14ac:dyDescent="0.3">
      <c r="A187" s="392"/>
      <c r="B187" s="392"/>
      <c r="C187" s="392"/>
      <c r="D187" s="392"/>
      <c r="E187" s="339" t="s">
        <v>2441</v>
      </c>
      <c r="F187" s="392" t="s">
        <v>509</v>
      </c>
      <c r="G187" s="392"/>
      <c r="H187" s="392"/>
      <c r="I187" s="392"/>
      <c r="J187" s="392"/>
    </row>
    <row r="188" spans="1:10" ht="15.6" hidden="1" x14ac:dyDescent="0.3">
      <c r="A188" s="392"/>
      <c r="B188" s="392"/>
      <c r="C188" s="392"/>
      <c r="D188" s="392"/>
      <c r="E188" s="339" t="s">
        <v>2442</v>
      </c>
      <c r="F188" s="392" t="s">
        <v>2443</v>
      </c>
      <c r="G188" s="392"/>
      <c r="H188" s="392"/>
      <c r="I188" s="392"/>
      <c r="J188" s="392"/>
    </row>
    <row r="189" spans="1:10" ht="15.6" hidden="1" x14ac:dyDescent="0.3">
      <c r="A189" s="392"/>
      <c r="B189" s="392"/>
      <c r="C189" s="392"/>
      <c r="D189" s="392"/>
      <c r="E189" s="339" t="s">
        <v>2444</v>
      </c>
      <c r="F189" s="392" t="s">
        <v>515</v>
      </c>
      <c r="G189" s="392"/>
      <c r="H189" s="392"/>
      <c r="I189" s="392"/>
      <c r="J189" s="392"/>
    </row>
    <row r="190" spans="1:10" ht="15.6" hidden="1" x14ac:dyDescent="0.3">
      <c r="A190" s="392"/>
      <c r="B190" s="392"/>
      <c r="C190" s="392"/>
      <c r="D190" s="392"/>
      <c r="E190" s="339" t="s">
        <v>2445</v>
      </c>
      <c r="F190" s="392" t="s">
        <v>2446</v>
      </c>
      <c r="G190" s="392"/>
      <c r="H190" s="392"/>
      <c r="I190" s="392"/>
      <c r="J190" s="392"/>
    </row>
    <row r="191" spans="1:10" ht="15.6" hidden="1" x14ac:dyDescent="0.3">
      <c r="A191" s="392"/>
      <c r="B191" s="392"/>
      <c r="C191" s="392"/>
      <c r="D191" s="392"/>
      <c r="E191" s="339" t="s">
        <v>2447</v>
      </c>
      <c r="F191" s="392" t="s">
        <v>2448</v>
      </c>
      <c r="G191" s="392"/>
      <c r="H191" s="392"/>
      <c r="I191" s="392"/>
      <c r="J191" s="392"/>
    </row>
    <row r="192" spans="1:10" ht="15.6" hidden="1" x14ac:dyDescent="0.3">
      <c r="A192" s="392"/>
      <c r="B192" s="392"/>
      <c r="C192" s="392"/>
      <c r="D192" s="392"/>
      <c r="E192" s="339" t="s">
        <v>2449</v>
      </c>
      <c r="F192" s="392" t="s">
        <v>2450</v>
      </c>
      <c r="G192" s="392"/>
      <c r="H192" s="392"/>
      <c r="I192" s="392"/>
      <c r="J192" s="392"/>
    </row>
    <row r="193" spans="1:10" ht="15.6" hidden="1" x14ac:dyDescent="0.3">
      <c r="A193" s="392"/>
      <c r="B193" s="392"/>
      <c r="C193" s="392"/>
      <c r="D193" s="392"/>
      <c r="E193" s="339" t="s">
        <v>2451</v>
      </c>
      <c r="F193" s="392" t="s">
        <v>2452</v>
      </c>
      <c r="G193" s="392"/>
      <c r="H193" s="392"/>
      <c r="I193" s="392"/>
      <c r="J193" s="392"/>
    </row>
    <row r="194" spans="1:10" ht="15.6" hidden="1" x14ac:dyDescent="0.3">
      <c r="A194" s="392"/>
      <c r="B194" s="392"/>
      <c r="C194" s="392"/>
      <c r="D194" s="392"/>
      <c r="E194" s="339" t="s">
        <v>2453</v>
      </c>
      <c r="F194" s="392" t="s">
        <v>2454</v>
      </c>
      <c r="G194" s="392"/>
      <c r="H194" s="392"/>
      <c r="I194" s="392"/>
      <c r="J194" s="392"/>
    </row>
    <row r="195" spans="1:10" ht="15.6" hidden="1" x14ac:dyDescent="0.3">
      <c r="A195" s="392"/>
      <c r="B195" s="392"/>
      <c r="C195" s="392"/>
      <c r="D195" s="392"/>
      <c r="E195" s="339" t="s">
        <v>2455</v>
      </c>
      <c r="F195" s="392" t="s">
        <v>2456</v>
      </c>
      <c r="G195" s="392"/>
      <c r="H195" s="392"/>
      <c r="I195" s="392"/>
      <c r="J195" s="392"/>
    </row>
    <row r="196" spans="1:10" ht="15.6" hidden="1" x14ac:dyDescent="0.3">
      <c r="A196" s="392"/>
      <c r="B196" s="392"/>
      <c r="C196" s="392"/>
      <c r="D196" s="392"/>
      <c r="E196" s="339" t="s">
        <v>2457</v>
      </c>
      <c r="F196" s="392" t="s">
        <v>2458</v>
      </c>
      <c r="G196" s="392"/>
      <c r="H196" s="392"/>
      <c r="I196" s="392"/>
      <c r="J196" s="392"/>
    </row>
    <row r="197" spans="1:10" ht="15.6" hidden="1" x14ac:dyDescent="0.3">
      <c r="A197" s="392"/>
      <c r="B197" s="392"/>
      <c r="C197" s="392"/>
      <c r="D197" s="392"/>
      <c r="E197" s="339" t="s">
        <v>2459</v>
      </c>
      <c r="F197" s="392" t="s">
        <v>2460</v>
      </c>
      <c r="G197" s="392"/>
      <c r="H197" s="392"/>
      <c r="I197" s="392"/>
      <c r="J197" s="392"/>
    </row>
    <row r="198" spans="1:10" ht="15.6" hidden="1" x14ac:dyDescent="0.3">
      <c r="A198" s="392"/>
      <c r="B198" s="392"/>
      <c r="C198" s="392"/>
      <c r="D198" s="392"/>
      <c r="E198" s="339" t="s">
        <v>535</v>
      </c>
      <c r="F198" s="392" t="s">
        <v>536</v>
      </c>
      <c r="G198" s="392"/>
      <c r="H198" s="392"/>
      <c r="I198" s="392"/>
      <c r="J198" s="392"/>
    </row>
    <row r="199" spans="1:10" ht="15.6" hidden="1" x14ac:dyDescent="0.3">
      <c r="A199" s="392"/>
      <c r="B199" s="392"/>
      <c r="C199" s="392"/>
      <c r="D199" s="392"/>
      <c r="E199" s="339" t="s">
        <v>2461</v>
      </c>
      <c r="F199" s="392" t="s">
        <v>2462</v>
      </c>
      <c r="G199" s="392"/>
      <c r="H199" s="392"/>
      <c r="I199" s="392"/>
      <c r="J199" s="392"/>
    </row>
    <row r="200" spans="1:10" ht="15.6" hidden="1" x14ac:dyDescent="0.3">
      <c r="A200" s="392"/>
      <c r="B200" s="392"/>
      <c r="C200" s="392"/>
      <c r="D200" s="392"/>
      <c r="E200" s="339" t="s">
        <v>2463</v>
      </c>
      <c r="F200" s="392" t="s">
        <v>2464</v>
      </c>
      <c r="G200" s="392"/>
      <c r="H200" s="392"/>
      <c r="I200" s="392"/>
      <c r="J200" s="392"/>
    </row>
    <row r="201" spans="1:10" ht="15.6" hidden="1" x14ac:dyDescent="0.3">
      <c r="A201" s="392"/>
      <c r="B201" s="392"/>
      <c r="C201" s="392"/>
      <c r="D201" s="392"/>
      <c r="E201" s="339" t="s">
        <v>2465</v>
      </c>
      <c r="F201" s="392" t="s">
        <v>2466</v>
      </c>
      <c r="G201" s="392"/>
      <c r="H201" s="392"/>
      <c r="I201" s="392"/>
      <c r="J201" s="392"/>
    </row>
    <row r="202" spans="1:10" ht="15.6" hidden="1" x14ac:dyDescent="0.3">
      <c r="A202" s="392"/>
      <c r="B202" s="392"/>
      <c r="C202" s="392"/>
      <c r="D202" s="392"/>
      <c r="E202" s="339" t="s">
        <v>2467</v>
      </c>
      <c r="F202" s="392" t="s">
        <v>2468</v>
      </c>
      <c r="G202" s="392"/>
      <c r="H202" s="392"/>
      <c r="I202" s="392"/>
      <c r="J202" s="392"/>
    </row>
    <row r="203" spans="1:10" ht="15.6" hidden="1" x14ac:dyDescent="0.3">
      <c r="A203" s="392"/>
      <c r="B203" s="392"/>
      <c r="C203" s="392"/>
      <c r="D203" s="392"/>
      <c r="E203" s="339" t="s">
        <v>2469</v>
      </c>
      <c r="F203" s="392" t="s">
        <v>2470</v>
      </c>
      <c r="G203" s="392"/>
      <c r="H203" s="392"/>
      <c r="I203" s="392"/>
      <c r="J203" s="392"/>
    </row>
    <row r="204" spans="1:10" ht="15.6" hidden="1" x14ac:dyDescent="0.3">
      <c r="A204" s="392"/>
      <c r="B204" s="392"/>
      <c r="C204" s="392"/>
      <c r="D204" s="392"/>
      <c r="E204" s="339" t="s">
        <v>2471</v>
      </c>
      <c r="F204" s="392" t="s">
        <v>2472</v>
      </c>
      <c r="G204" s="392"/>
      <c r="H204" s="392"/>
      <c r="I204" s="392"/>
      <c r="J204" s="392"/>
    </row>
    <row r="205" spans="1:10" ht="15.6" hidden="1" x14ac:dyDescent="0.3">
      <c r="A205" s="392"/>
      <c r="B205" s="392"/>
      <c r="C205" s="392"/>
      <c r="D205" s="392"/>
      <c r="E205" s="339" t="s">
        <v>2473</v>
      </c>
      <c r="F205" s="392" t="s">
        <v>2474</v>
      </c>
      <c r="G205" s="392"/>
      <c r="H205" s="392"/>
      <c r="I205" s="392"/>
      <c r="J205" s="392"/>
    </row>
    <row r="206" spans="1:10" ht="15.6" hidden="1" x14ac:dyDescent="0.3">
      <c r="A206" s="392"/>
      <c r="B206" s="392"/>
      <c r="C206" s="392"/>
      <c r="D206" s="392"/>
      <c r="E206" s="339" t="s">
        <v>2475</v>
      </c>
      <c r="F206" s="392" t="s">
        <v>2476</v>
      </c>
      <c r="G206" s="392"/>
      <c r="H206" s="392"/>
      <c r="I206" s="392"/>
      <c r="J206" s="392"/>
    </row>
    <row r="207" spans="1:10" ht="15.6" hidden="1" x14ac:dyDescent="0.3">
      <c r="A207" s="392"/>
      <c r="B207" s="392"/>
      <c r="C207" s="392"/>
      <c r="D207" s="392"/>
      <c r="E207" s="339" t="s">
        <v>2477</v>
      </c>
      <c r="F207" s="392" t="s">
        <v>2478</v>
      </c>
      <c r="G207" s="392"/>
      <c r="H207" s="392"/>
      <c r="I207" s="392"/>
      <c r="J207" s="392"/>
    </row>
    <row r="208" spans="1:10" ht="15.6" hidden="1" x14ac:dyDescent="0.3">
      <c r="A208" s="392"/>
      <c r="B208" s="392"/>
      <c r="C208" s="392"/>
      <c r="D208" s="392"/>
      <c r="E208" s="339" t="s">
        <v>2479</v>
      </c>
      <c r="F208" s="392" t="s">
        <v>2480</v>
      </c>
      <c r="G208" s="392"/>
      <c r="H208" s="392"/>
      <c r="I208" s="392"/>
      <c r="J208" s="392"/>
    </row>
    <row r="209" spans="1:10" ht="15.6" hidden="1" x14ac:dyDescent="0.3">
      <c r="A209" s="392"/>
      <c r="B209" s="392"/>
      <c r="C209" s="392"/>
      <c r="D209" s="392"/>
      <c r="E209" s="339" t="s">
        <v>2481</v>
      </c>
      <c r="F209" s="392" t="s">
        <v>2482</v>
      </c>
      <c r="G209" s="392"/>
      <c r="H209" s="392"/>
      <c r="I209" s="392"/>
      <c r="J209" s="392"/>
    </row>
    <row r="210" spans="1:10" ht="15.6" hidden="1" x14ac:dyDescent="0.3">
      <c r="A210" s="392"/>
      <c r="B210" s="392"/>
      <c r="C210" s="392"/>
      <c r="D210" s="392"/>
      <c r="E210" s="339" t="s">
        <v>2483</v>
      </c>
      <c r="F210" s="392" t="s">
        <v>2484</v>
      </c>
      <c r="G210" s="392"/>
      <c r="H210" s="392"/>
      <c r="I210" s="392"/>
      <c r="J210" s="392"/>
    </row>
    <row r="211" spans="1:10" ht="15.6" hidden="1" x14ac:dyDescent="0.3">
      <c r="A211" s="392"/>
      <c r="B211" s="392"/>
      <c r="C211" s="392"/>
      <c r="D211" s="392"/>
      <c r="E211" s="339" t="s">
        <v>2485</v>
      </c>
      <c r="F211" s="392" t="s">
        <v>2486</v>
      </c>
      <c r="G211" s="392"/>
      <c r="H211" s="392"/>
      <c r="I211" s="392"/>
      <c r="J211" s="392"/>
    </row>
    <row r="212" spans="1:10" ht="15.6" hidden="1" x14ac:dyDescent="0.3">
      <c r="A212" s="392"/>
      <c r="B212" s="392"/>
      <c r="C212" s="392"/>
      <c r="D212" s="392"/>
      <c r="E212" s="339" t="s">
        <v>2487</v>
      </c>
      <c r="F212" s="392" t="s">
        <v>2488</v>
      </c>
      <c r="G212" s="392"/>
      <c r="H212" s="392"/>
      <c r="I212" s="392"/>
      <c r="J212" s="392"/>
    </row>
    <row r="213" spans="1:10" ht="15.6" hidden="1" x14ac:dyDescent="0.3">
      <c r="A213" s="392"/>
      <c r="B213" s="392"/>
      <c r="C213" s="392"/>
      <c r="D213" s="392"/>
      <c r="E213" s="339" t="s">
        <v>2489</v>
      </c>
      <c r="F213" s="392" t="s">
        <v>2490</v>
      </c>
      <c r="G213" s="392"/>
      <c r="H213" s="392"/>
      <c r="I213" s="392"/>
      <c r="J213" s="392"/>
    </row>
    <row r="214" spans="1:10" ht="15.6" hidden="1" x14ac:dyDescent="0.3">
      <c r="A214" s="392"/>
      <c r="B214" s="392"/>
      <c r="C214" s="392"/>
      <c r="D214" s="392"/>
      <c r="E214" s="339" t="s">
        <v>2491</v>
      </c>
      <c r="F214" s="392" t="s">
        <v>2492</v>
      </c>
      <c r="G214" s="392"/>
      <c r="H214" s="392"/>
      <c r="I214" s="392"/>
      <c r="J214" s="392"/>
    </row>
    <row r="215" spans="1:10" ht="15.6" hidden="1" x14ac:dyDescent="0.3">
      <c r="A215" s="392"/>
      <c r="B215" s="392"/>
      <c r="C215" s="392"/>
      <c r="D215" s="392"/>
      <c r="E215" s="339" t="s">
        <v>2493</v>
      </c>
      <c r="F215" s="392" t="s">
        <v>2494</v>
      </c>
      <c r="G215" s="392"/>
      <c r="H215" s="392"/>
      <c r="I215" s="392"/>
      <c r="J215" s="392"/>
    </row>
    <row r="216" spans="1:10" ht="15.6" hidden="1" x14ac:dyDescent="0.3">
      <c r="A216" s="392"/>
      <c r="B216" s="392"/>
      <c r="C216" s="392"/>
      <c r="D216" s="392"/>
      <c r="E216" s="339" t="s">
        <v>2495</v>
      </c>
      <c r="F216" s="392" t="s">
        <v>564</v>
      </c>
      <c r="G216" s="392"/>
      <c r="H216" s="392"/>
      <c r="I216" s="392"/>
      <c r="J216" s="392"/>
    </row>
    <row r="217" spans="1:10" ht="15.6" hidden="1" x14ac:dyDescent="0.3">
      <c r="A217" s="392"/>
      <c r="B217" s="392"/>
      <c r="C217" s="392"/>
      <c r="D217" s="392"/>
      <c r="E217" s="339" t="s">
        <v>2496</v>
      </c>
      <c r="F217" s="392" t="s">
        <v>566</v>
      </c>
      <c r="G217" s="392"/>
      <c r="H217" s="392"/>
      <c r="I217" s="392"/>
      <c r="J217" s="392"/>
    </row>
    <row r="218" spans="1:10" ht="15.6" hidden="1" x14ac:dyDescent="0.3">
      <c r="A218" s="392"/>
      <c r="B218" s="392"/>
      <c r="C218" s="392"/>
      <c r="D218" s="392"/>
      <c r="E218" s="339" t="s">
        <v>2497</v>
      </c>
      <c r="F218" s="392" t="s">
        <v>568</v>
      </c>
      <c r="G218" s="392"/>
      <c r="H218" s="392"/>
      <c r="I218" s="392"/>
      <c r="J218" s="392"/>
    </row>
    <row r="219" spans="1:10" ht="15.6" hidden="1" x14ac:dyDescent="0.3">
      <c r="A219" s="392"/>
      <c r="B219" s="392"/>
      <c r="C219" s="392"/>
      <c r="D219" s="392"/>
      <c r="E219" s="339" t="s">
        <v>2498</v>
      </c>
      <c r="F219" s="392" t="s">
        <v>2499</v>
      </c>
      <c r="G219" s="392"/>
      <c r="H219" s="392"/>
      <c r="I219" s="392"/>
      <c r="J219" s="392"/>
    </row>
    <row r="220" spans="1:10" ht="15.6" hidden="1" x14ac:dyDescent="0.3">
      <c r="A220" s="392"/>
      <c r="B220" s="392"/>
      <c r="C220" s="392"/>
      <c r="D220" s="392"/>
      <c r="E220" s="339" t="s">
        <v>2500</v>
      </c>
      <c r="F220" s="392" t="s">
        <v>2501</v>
      </c>
      <c r="G220" s="392"/>
      <c r="H220" s="392"/>
      <c r="I220" s="392"/>
      <c r="J220" s="392"/>
    </row>
    <row r="221" spans="1:10" ht="15.6" hidden="1" x14ac:dyDescent="0.3">
      <c r="A221" s="392"/>
      <c r="B221" s="392"/>
      <c r="C221" s="392"/>
      <c r="D221" s="392"/>
      <c r="E221" s="339" t="s">
        <v>2502</v>
      </c>
      <c r="F221" s="392" t="s">
        <v>2503</v>
      </c>
      <c r="G221" s="392"/>
      <c r="H221" s="392"/>
      <c r="I221" s="392"/>
      <c r="J221" s="392"/>
    </row>
    <row r="222" spans="1:10" ht="15.6" hidden="1" x14ac:dyDescent="0.3">
      <c r="A222" s="392"/>
      <c r="B222" s="392"/>
      <c r="C222" s="392"/>
      <c r="D222" s="392"/>
      <c r="E222" s="339" t="s">
        <v>2504</v>
      </c>
      <c r="F222" s="392" t="s">
        <v>574</v>
      </c>
      <c r="G222" s="392"/>
      <c r="H222" s="392"/>
      <c r="I222" s="392"/>
      <c r="J222" s="392"/>
    </row>
    <row r="223" spans="1:10" ht="15.6" hidden="1" x14ac:dyDescent="0.3">
      <c r="A223" s="392"/>
      <c r="B223" s="392"/>
      <c r="C223" s="392"/>
      <c r="D223" s="392"/>
      <c r="E223" s="339" t="s">
        <v>2505</v>
      </c>
      <c r="F223" s="392" t="s">
        <v>2506</v>
      </c>
      <c r="G223" s="392"/>
      <c r="H223" s="392"/>
      <c r="I223" s="392"/>
      <c r="J223" s="392"/>
    </row>
    <row r="224" spans="1:10" ht="15.6" hidden="1" x14ac:dyDescent="0.3">
      <c r="A224" s="392"/>
      <c r="B224" s="392"/>
      <c r="C224" s="392"/>
      <c r="D224" s="392"/>
      <c r="E224" s="339" t="s">
        <v>2507</v>
      </c>
      <c r="F224" s="392" t="s">
        <v>2508</v>
      </c>
      <c r="G224" s="392"/>
      <c r="H224" s="392"/>
      <c r="I224" s="392"/>
      <c r="J224" s="392"/>
    </row>
    <row r="225" spans="1:10" ht="15.6" hidden="1" x14ac:dyDescent="0.3">
      <c r="A225" s="392"/>
      <c r="B225" s="392"/>
      <c r="C225" s="392"/>
      <c r="D225" s="392"/>
      <c r="E225" s="339" t="s">
        <v>2509</v>
      </c>
      <c r="F225" s="392" t="s">
        <v>2510</v>
      </c>
      <c r="G225" s="392"/>
      <c r="H225" s="392"/>
      <c r="I225" s="392"/>
      <c r="J225" s="392"/>
    </row>
    <row r="226" spans="1:10" ht="15.6" hidden="1" x14ac:dyDescent="0.3">
      <c r="A226" s="392"/>
      <c r="B226" s="392"/>
      <c r="C226" s="392"/>
      <c r="D226" s="392"/>
      <c r="E226" s="339" t="s">
        <v>2511</v>
      </c>
      <c r="F226" s="392" t="s">
        <v>2512</v>
      </c>
      <c r="G226" s="392"/>
      <c r="H226" s="392"/>
      <c r="I226" s="392"/>
      <c r="J226" s="392"/>
    </row>
    <row r="227" spans="1:10" ht="15.6" hidden="1" x14ac:dyDescent="0.3">
      <c r="A227" s="392"/>
      <c r="B227" s="392"/>
      <c r="C227" s="392"/>
      <c r="D227" s="392"/>
      <c r="E227" s="339" t="s">
        <v>2513</v>
      </c>
      <c r="F227" s="392" t="s">
        <v>2514</v>
      </c>
      <c r="G227" s="392"/>
      <c r="H227" s="392"/>
      <c r="I227" s="392"/>
      <c r="J227" s="392"/>
    </row>
    <row r="228" spans="1:10" ht="15.6" hidden="1" x14ac:dyDescent="0.3">
      <c r="A228" s="392"/>
      <c r="B228" s="392"/>
      <c r="C228" s="392"/>
      <c r="D228" s="392"/>
      <c r="E228" s="339" t="s">
        <v>583</v>
      </c>
      <c r="F228" s="392" t="s">
        <v>2515</v>
      </c>
      <c r="G228" s="392"/>
      <c r="H228" s="392"/>
      <c r="I228" s="392"/>
      <c r="J228" s="392"/>
    </row>
    <row r="229" spans="1:10" ht="15.6" hidden="1" x14ac:dyDescent="0.3">
      <c r="A229" s="392"/>
      <c r="B229" s="392"/>
      <c r="C229" s="392"/>
      <c r="D229" s="392"/>
      <c r="E229" s="339" t="s">
        <v>2516</v>
      </c>
      <c r="F229" s="392" t="s">
        <v>2517</v>
      </c>
      <c r="G229" s="392"/>
      <c r="H229" s="392"/>
      <c r="I229" s="392"/>
      <c r="J229" s="392"/>
    </row>
    <row r="230" spans="1:10" ht="15.6" hidden="1" x14ac:dyDescent="0.3">
      <c r="A230" s="392"/>
      <c r="B230" s="392"/>
      <c r="C230" s="392"/>
      <c r="D230" s="392"/>
      <c r="E230" s="339" t="s">
        <v>2518</v>
      </c>
      <c r="F230" s="392" t="s">
        <v>2519</v>
      </c>
      <c r="G230" s="392"/>
      <c r="H230" s="392"/>
      <c r="I230" s="392"/>
      <c r="J230" s="392"/>
    </row>
    <row r="231" spans="1:10" ht="15.6" hidden="1" x14ac:dyDescent="0.3">
      <c r="A231" s="392"/>
      <c r="B231" s="392"/>
      <c r="C231" s="392"/>
      <c r="D231" s="392"/>
      <c r="E231" s="339" t="s">
        <v>2520</v>
      </c>
      <c r="F231" s="392" t="s">
        <v>2521</v>
      </c>
      <c r="G231" s="392"/>
      <c r="H231" s="392"/>
      <c r="I231" s="392"/>
      <c r="J231" s="392"/>
    </row>
    <row r="232" spans="1:10" ht="15.6" hidden="1" x14ac:dyDescent="0.3">
      <c r="A232" s="392"/>
      <c r="B232" s="392"/>
      <c r="C232" s="392"/>
      <c r="D232" s="392"/>
      <c r="E232" s="339" t="s">
        <v>2522</v>
      </c>
      <c r="F232" s="392" t="s">
        <v>2523</v>
      </c>
      <c r="G232" s="392"/>
      <c r="H232" s="392"/>
      <c r="I232" s="392"/>
      <c r="J232" s="392"/>
    </row>
    <row r="233" spans="1:10" ht="15.6" hidden="1" x14ac:dyDescent="0.3">
      <c r="A233" s="392"/>
      <c r="B233" s="392"/>
      <c r="C233" s="392"/>
      <c r="D233" s="392"/>
      <c r="E233" s="339" t="s">
        <v>2524</v>
      </c>
      <c r="F233" s="392" t="s">
        <v>2525</v>
      </c>
      <c r="G233" s="392"/>
      <c r="H233" s="392"/>
      <c r="I233" s="392"/>
      <c r="J233" s="392"/>
    </row>
    <row r="234" spans="1:10" ht="15.6" hidden="1" x14ac:dyDescent="0.3">
      <c r="A234" s="392"/>
      <c r="B234" s="392"/>
      <c r="C234" s="392"/>
      <c r="D234" s="392"/>
      <c r="E234" s="339" t="s">
        <v>2526</v>
      </c>
      <c r="F234" s="392" t="s">
        <v>2527</v>
      </c>
      <c r="G234" s="392"/>
      <c r="H234" s="392"/>
      <c r="I234" s="392"/>
      <c r="J234" s="392"/>
    </row>
    <row r="235" spans="1:10" ht="15.6" hidden="1" x14ac:dyDescent="0.3">
      <c r="A235" s="392"/>
      <c r="B235" s="392"/>
      <c r="C235" s="392"/>
      <c r="D235" s="392"/>
      <c r="E235" s="339" t="s">
        <v>2528</v>
      </c>
      <c r="F235" s="392" t="s">
        <v>2529</v>
      </c>
      <c r="G235" s="392"/>
      <c r="H235" s="392"/>
      <c r="I235" s="392"/>
      <c r="J235" s="392"/>
    </row>
    <row r="236" spans="1:10" ht="15.6" hidden="1" x14ac:dyDescent="0.3">
      <c r="A236" s="392"/>
      <c r="B236" s="392"/>
      <c r="C236" s="392"/>
      <c r="D236" s="392"/>
      <c r="E236" s="339" t="s">
        <v>2530</v>
      </c>
      <c r="F236" s="392" t="s">
        <v>2531</v>
      </c>
      <c r="G236" s="392"/>
      <c r="H236" s="392"/>
      <c r="I236" s="392"/>
      <c r="J236" s="392"/>
    </row>
    <row r="237" spans="1:10" ht="15.6" hidden="1" x14ac:dyDescent="0.3">
      <c r="A237" s="392"/>
      <c r="B237" s="392"/>
      <c r="C237" s="392"/>
      <c r="D237" s="392"/>
      <c r="E237" s="339" t="s">
        <v>2532</v>
      </c>
      <c r="F237" s="392" t="s">
        <v>2533</v>
      </c>
      <c r="G237" s="392"/>
      <c r="H237" s="392"/>
      <c r="I237" s="392"/>
      <c r="J237" s="392"/>
    </row>
    <row r="238" spans="1:10" ht="15.6" hidden="1" x14ac:dyDescent="0.3">
      <c r="A238" s="392"/>
      <c r="B238" s="392"/>
      <c r="C238" s="392"/>
      <c r="D238" s="392"/>
      <c r="E238" s="339" t="s">
        <v>2534</v>
      </c>
      <c r="F238" s="392" t="s">
        <v>2535</v>
      </c>
      <c r="G238" s="392"/>
      <c r="H238" s="392"/>
      <c r="I238" s="392"/>
      <c r="J238" s="392"/>
    </row>
    <row r="239" spans="1:10" ht="15.6" hidden="1" x14ac:dyDescent="0.3">
      <c r="A239" s="392"/>
      <c r="B239" s="392"/>
      <c r="C239" s="392"/>
      <c r="D239" s="392"/>
      <c r="E239" s="339" t="s">
        <v>2536</v>
      </c>
      <c r="F239" s="392" t="s">
        <v>2537</v>
      </c>
      <c r="G239" s="392"/>
      <c r="H239" s="392"/>
      <c r="I239" s="392"/>
      <c r="J239" s="392"/>
    </row>
    <row r="240" spans="1:10" ht="15.6" hidden="1" x14ac:dyDescent="0.3">
      <c r="A240" s="392"/>
      <c r="B240" s="392"/>
      <c r="C240" s="392"/>
      <c r="D240" s="392"/>
      <c r="E240" s="339" t="s">
        <v>2538</v>
      </c>
      <c r="F240" s="392" t="s">
        <v>2539</v>
      </c>
      <c r="G240" s="392"/>
      <c r="H240" s="392"/>
      <c r="I240" s="392"/>
      <c r="J240" s="392"/>
    </row>
    <row r="241" spans="1:10" ht="15.6" hidden="1" x14ac:dyDescent="0.3">
      <c r="A241" s="392"/>
      <c r="B241" s="392"/>
      <c r="C241" s="392"/>
      <c r="D241" s="392"/>
      <c r="E241" s="339" t="s">
        <v>2540</v>
      </c>
      <c r="F241" s="392" t="s">
        <v>2541</v>
      </c>
      <c r="G241" s="392"/>
      <c r="H241" s="392"/>
      <c r="I241" s="392"/>
      <c r="J241" s="392"/>
    </row>
    <row r="242" spans="1:10" ht="15.6" hidden="1" x14ac:dyDescent="0.3">
      <c r="A242" s="392"/>
      <c r="B242" s="392"/>
      <c r="C242" s="392"/>
      <c r="D242" s="392"/>
      <c r="E242" s="339" t="s">
        <v>2542</v>
      </c>
      <c r="F242" s="392" t="s">
        <v>2543</v>
      </c>
      <c r="G242" s="392"/>
      <c r="H242" s="392"/>
      <c r="I242" s="392"/>
      <c r="J242" s="392"/>
    </row>
    <row r="243" spans="1:10" ht="15.6" hidden="1" x14ac:dyDescent="0.3">
      <c r="A243" s="392"/>
      <c r="B243" s="392"/>
      <c r="C243" s="392"/>
      <c r="D243" s="392"/>
      <c r="E243" s="339" t="s">
        <v>2544</v>
      </c>
      <c r="F243" s="392" t="s">
        <v>2545</v>
      </c>
      <c r="G243" s="392"/>
      <c r="H243" s="392"/>
      <c r="I243" s="392"/>
      <c r="J243" s="392"/>
    </row>
    <row r="244" spans="1:10" ht="15.6" hidden="1" x14ac:dyDescent="0.3">
      <c r="A244" s="392"/>
      <c r="B244" s="392"/>
      <c r="C244" s="392"/>
      <c r="D244" s="392"/>
      <c r="E244" s="339" t="s">
        <v>2546</v>
      </c>
      <c r="F244" s="392" t="s">
        <v>2547</v>
      </c>
      <c r="G244" s="392"/>
      <c r="H244" s="392"/>
      <c r="I244" s="392"/>
      <c r="J244" s="392"/>
    </row>
    <row r="245" spans="1:10" ht="15.6" hidden="1" x14ac:dyDescent="0.3">
      <c r="A245" s="392"/>
      <c r="B245" s="392"/>
      <c r="C245" s="392"/>
      <c r="D245" s="392"/>
      <c r="E245" s="339" t="s">
        <v>2548</v>
      </c>
      <c r="F245" s="392" t="s">
        <v>2549</v>
      </c>
      <c r="G245" s="392"/>
      <c r="H245" s="392"/>
      <c r="I245" s="392"/>
      <c r="J245" s="392"/>
    </row>
    <row r="246" spans="1:10" ht="15.6" hidden="1" x14ac:dyDescent="0.3">
      <c r="A246" s="392"/>
      <c r="B246" s="392"/>
      <c r="C246" s="392"/>
      <c r="D246" s="392"/>
      <c r="E246" s="339" t="s">
        <v>2550</v>
      </c>
      <c r="F246" s="392" t="s">
        <v>2551</v>
      </c>
      <c r="G246" s="392"/>
      <c r="H246" s="392"/>
      <c r="I246" s="392"/>
      <c r="J246" s="392"/>
    </row>
    <row r="247" spans="1:10" ht="15.6" hidden="1" x14ac:dyDescent="0.3">
      <c r="A247" s="392"/>
      <c r="B247" s="392"/>
      <c r="C247" s="392"/>
      <c r="D247" s="392"/>
      <c r="E247" s="339" t="s">
        <v>2552</v>
      </c>
      <c r="F247" s="392" t="s">
        <v>2553</v>
      </c>
      <c r="G247" s="392"/>
      <c r="H247" s="392"/>
      <c r="I247" s="392"/>
      <c r="J247" s="392"/>
    </row>
    <row r="248" spans="1:10" ht="15.6" hidden="1" x14ac:dyDescent="0.3">
      <c r="A248" s="392"/>
      <c r="B248" s="392"/>
      <c r="C248" s="392"/>
      <c r="D248" s="392"/>
      <c r="E248" s="339" t="s">
        <v>2554</v>
      </c>
      <c r="F248" s="392" t="s">
        <v>2555</v>
      </c>
      <c r="G248" s="392"/>
      <c r="H248" s="392"/>
      <c r="I248" s="392"/>
      <c r="J248" s="392"/>
    </row>
    <row r="249" spans="1:10" ht="15.6" hidden="1" x14ac:dyDescent="0.3">
      <c r="A249" s="392"/>
      <c r="B249" s="392"/>
      <c r="C249" s="392"/>
      <c r="D249" s="392"/>
      <c r="E249" s="339" t="s">
        <v>2556</v>
      </c>
      <c r="F249" s="392" t="s">
        <v>2557</v>
      </c>
      <c r="G249" s="392"/>
      <c r="H249" s="392"/>
      <c r="I249" s="392"/>
      <c r="J249" s="392"/>
    </row>
    <row r="250" spans="1:10" ht="15.6" hidden="1" x14ac:dyDescent="0.3">
      <c r="A250" s="392"/>
      <c r="B250" s="392"/>
      <c r="C250" s="392"/>
      <c r="D250" s="392"/>
      <c r="E250" s="339" t="s">
        <v>2558</v>
      </c>
      <c r="F250" s="392" t="s">
        <v>2559</v>
      </c>
      <c r="G250" s="392"/>
      <c r="H250" s="392"/>
      <c r="I250" s="392"/>
      <c r="J250" s="392"/>
    </row>
    <row r="251" spans="1:10" ht="15.6" hidden="1" x14ac:dyDescent="0.3">
      <c r="A251" s="392"/>
      <c r="B251" s="392"/>
      <c r="C251" s="392"/>
      <c r="D251" s="392"/>
      <c r="E251" s="339" t="s">
        <v>2560</v>
      </c>
      <c r="F251" s="392" t="s">
        <v>2561</v>
      </c>
      <c r="G251" s="392"/>
      <c r="H251" s="392"/>
      <c r="I251" s="392"/>
      <c r="J251" s="392"/>
    </row>
    <row r="252" spans="1:10" ht="15.6" hidden="1" x14ac:dyDescent="0.3">
      <c r="A252" s="392"/>
      <c r="B252" s="392"/>
      <c r="C252" s="392"/>
      <c r="D252" s="392"/>
      <c r="E252" s="339" t="s">
        <v>2562</v>
      </c>
      <c r="F252" s="392" t="s">
        <v>2563</v>
      </c>
      <c r="G252" s="392"/>
      <c r="H252" s="392"/>
      <c r="I252" s="392"/>
      <c r="J252" s="392"/>
    </row>
    <row r="253" spans="1:10" ht="15.6" hidden="1" x14ac:dyDescent="0.3">
      <c r="A253" s="392"/>
      <c r="B253" s="392"/>
      <c r="C253" s="392"/>
      <c r="D253" s="392"/>
      <c r="E253" s="339" t="s">
        <v>2564</v>
      </c>
      <c r="F253" s="392" t="s">
        <v>620</v>
      </c>
      <c r="G253" s="392"/>
      <c r="H253" s="392"/>
      <c r="I253" s="392"/>
      <c r="J253" s="392"/>
    </row>
    <row r="254" spans="1:10" ht="15.6" hidden="1" x14ac:dyDescent="0.3">
      <c r="A254" s="392"/>
      <c r="B254" s="392"/>
      <c r="C254" s="392"/>
      <c r="D254" s="392"/>
      <c r="E254" s="339" t="s">
        <v>2565</v>
      </c>
      <c r="F254" s="392" t="s">
        <v>622</v>
      </c>
      <c r="G254" s="392"/>
      <c r="H254" s="392"/>
      <c r="I254" s="392"/>
      <c r="J254" s="392"/>
    </row>
    <row r="255" spans="1:10" ht="15.6" hidden="1" x14ac:dyDescent="0.3">
      <c r="A255" s="392"/>
      <c r="B255" s="392"/>
      <c r="C255" s="392"/>
      <c r="D255" s="392"/>
      <c r="E255" s="339" t="s">
        <v>2566</v>
      </c>
      <c r="F255" s="392" t="s">
        <v>2567</v>
      </c>
      <c r="G255" s="392"/>
      <c r="H255" s="392"/>
      <c r="I255" s="392"/>
      <c r="J255" s="392"/>
    </row>
    <row r="256" spans="1:10" ht="15.6" hidden="1" x14ac:dyDescent="0.3">
      <c r="A256" s="392"/>
      <c r="B256" s="392"/>
      <c r="C256" s="392"/>
      <c r="D256" s="392"/>
      <c r="E256" s="339" t="s">
        <v>2568</v>
      </c>
      <c r="F256" s="392" t="s">
        <v>2569</v>
      </c>
      <c r="G256" s="392"/>
      <c r="H256" s="392"/>
      <c r="I256" s="392"/>
      <c r="J256" s="392"/>
    </row>
    <row r="257" spans="1:10" ht="15.6" hidden="1" x14ac:dyDescent="0.3">
      <c r="A257" s="392"/>
      <c r="B257" s="392"/>
      <c r="C257" s="392"/>
      <c r="D257" s="392"/>
      <c r="E257" s="339" t="s">
        <v>2570</v>
      </c>
      <c r="F257" s="392" t="s">
        <v>2571</v>
      </c>
      <c r="G257" s="392"/>
      <c r="H257" s="392"/>
      <c r="I257" s="392"/>
      <c r="J257" s="392"/>
    </row>
    <row r="258" spans="1:10" ht="15.6" hidden="1" x14ac:dyDescent="0.3">
      <c r="A258" s="392"/>
      <c r="B258" s="392"/>
      <c r="C258" s="392"/>
      <c r="D258" s="392"/>
      <c r="E258" s="339" t="s">
        <v>2572</v>
      </c>
      <c r="F258" s="392" t="s">
        <v>2573</v>
      </c>
      <c r="G258" s="392"/>
      <c r="H258" s="392"/>
      <c r="I258" s="392"/>
      <c r="J258" s="392"/>
    </row>
    <row r="259" spans="1:10" ht="15.6" hidden="1" x14ac:dyDescent="0.3">
      <c r="A259" s="392"/>
      <c r="B259" s="392"/>
      <c r="C259" s="392"/>
      <c r="D259" s="392"/>
      <c r="E259" s="339" t="s">
        <v>2574</v>
      </c>
      <c r="F259" s="392" t="s">
        <v>2575</v>
      </c>
      <c r="G259" s="392"/>
      <c r="H259" s="392"/>
      <c r="I259" s="392"/>
      <c r="J259" s="392"/>
    </row>
    <row r="260" spans="1:10" ht="15.6" hidden="1" x14ac:dyDescent="0.3">
      <c r="A260" s="392"/>
      <c r="B260" s="392"/>
      <c r="C260" s="392"/>
      <c r="D260" s="392"/>
      <c r="E260" s="339" t="s">
        <v>2576</v>
      </c>
      <c r="F260" s="392" t="s">
        <v>2577</v>
      </c>
      <c r="G260" s="392"/>
      <c r="H260" s="392"/>
      <c r="I260" s="392"/>
      <c r="J260" s="392"/>
    </row>
    <row r="261" spans="1:10" ht="15.6" hidden="1" x14ac:dyDescent="0.3">
      <c r="A261" s="392"/>
      <c r="B261" s="392"/>
      <c r="C261" s="392"/>
      <c r="D261" s="392"/>
      <c r="E261" s="339" t="s">
        <v>2578</v>
      </c>
      <c r="F261" s="392" t="s">
        <v>2579</v>
      </c>
      <c r="G261" s="392"/>
      <c r="H261" s="392"/>
      <c r="I261" s="392"/>
      <c r="J261" s="392"/>
    </row>
    <row r="262" spans="1:10" ht="15.6" hidden="1" x14ac:dyDescent="0.3">
      <c r="A262" s="392"/>
      <c r="B262" s="392"/>
      <c r="C262" s="392"/>
      <c r="D262" s="392"/>
      <c r="E262" s="339" t="s">
        <v>2580</v>
      </c>
      <c r="F262" s="392" t="s">
        <v>2581</v>
      </c>
      <c r="G262" s="392"/>
      <c r="H262" s="392"/>
      <c r="I262" s="392"/>
      <c r="J262" s="392"/>
    </row>
    <row r="263" spans="1:10" ht="15.6" hidden="1" x14ac:dyDescent="0.3">
      <c r="A263" s="392"/>
      <c r="B263" s="392"/>
      <c r="C263" s="392"/>
      <c r="D263" s="392"/>
      <c r="E263" s="339" t="s">
        <v>2582</v>
      </c>
      <c r="F263" s="392" t="s">
        <v>2583</v>
      </c>
      <c r="G263" s="392"/>
      <c r="H263" s="392"/>
      <c r="I263" s="392"/>
      <c r="J263" s="392"/>
    </row>
    <row r="264" spans="1:10" ht="15.6" hidden="1" x14ac:dyDescent="0.3">
      <c r="A264" s="392"/>
      <c r="B264" s="392"/>
      <c r="C264" s="392"/>
      <c r="D264" s="392"/>
      <c r="E264" s="339" t="s">
        <v>631</v>
      </c>
      <c r="F264" s="392" t="s">
        <v>2584</v>
      </c>
      <c r="G264" s="392"/>
      <c r="H264" s="392"/>
      <c r="I264" s="392"/>
      <c r="J264" s="392"/>
    </row>
    <row r="265" spans="1:10" ht="15.6" hidden="1" x14ac:dyDescent="0.3">
      <c r="A265" s="392"/>
      <c r="B265" s="392"/>
      <c r="C265" s="392"/>
      <c r="D265" s="392"/>
      <c r="E265" s="339" t="s">
        <v>2585</v>
      </c>
      <c r="F265" s="392" t="s">
        <v>2586</v>
      </c>
      <c r="G265" s="392"/>
      <c r="H265" s="392"/>
      <c r="I265" s="392"/>
      <c r="J265" s="392"/>
    </row>
    <row r="266" spans="1:10" ht="15.6" hidden="1" x14ac:dyDescent="0.3">
      <c r="A266" s="392"/>
      <c r="B266" s="392"/>
      <c r="C266" s="392"/>
      <c r="D266" s="392"/>
      <c r="E266" s="339" t="s">
        <v>2587</v>
      </c>
      <c r="F266" s="392" t="s">
        <v>2588</v>
      </c>
      <c r="G266" s="392"/>
      <c r="H266" s="392"/>
      <c r="I266" s="392"/>
      <c r="J266" s="392"/>
    </row>
    <row r="267" spans="1:10" ht="15.6" hidden="1" x14ac:dyDescent="0.3">
      <c r="A267" s="392"/>
      <c r="B267" s="392"/>
      <c r="C267" s="392"/>
      <c r="D267" s="392"/>
      <c r="E267" s="339" t="s">
        <v>2589</v>
      </c>
      <c r="F267" s="392" t="s">
        <v>2590</v>
      </c>
      <c r="G267" s="392"/>
      <c r="H267" s="392"/>
      <c r="I267" s="392"/>
      <c r="J267" s="392"/>
    </row>
    <row r="268" spans="1:10" ht="15.6" hidden="1" x14ac:dyDescent="0.3">
      <c r="A268" s="392"/>
      <c r="B268" s="392"/>
      <c r="C268" s="392"/>
      <c r="D268" s="392"/>
      <c r="E268" s="339" t="s">
        <v>2591</v>
      </c>
      <c r="F268" s="392" t="s">
        <v>2592</v>
      </c>
      <c r="G268" s="392"/>
      <c r="H268" s="392"/>
      <c r="I268" s="392"/>
      <c r="J268" s="392"/>
    </row>
    <row r="269" spans="1:10" ht="15.6" hidden="1" x14ac:dyDescent="0.3">
      <c r="A269" s="392"/>
      <c r="B269" s="392"/>
      <c r="C269" s="392"/>
      <c r="D269" s="392"/>
      <c r="E269" s="339" t="s">
        <v>2593</v>
      </c>
      <c r="F269" s="392" t="s">
        <v>2594</v>
      </c>
      <c r="G269" s="392"/>
      <c r="H269" s="392"/>
      <c r="I269" s="392"/>
      <c r="J269" s="392"/>
    </row>
    <row r="270" spans="1:10" ht="15.6" hidden="1" x14ac:dyDescent="0.3">
      <c r="A270" s="392"/>
      <c r="B270" s="392"/>
      <c r="C270" s="392"/>
      <c r="D270" s="392"/>
      <c r="E270" s="339" t="s">
        <v>2595</v>
      </c>
      <c r="F270" s="392" t="s">
        <v>2596</v>
      </c>
      <c r="G270" s="392"/>
      <c r="H270" s="392"/>
      <c r="I270" s="392"/>
      <c r="J270" s="392"/>
    </row>
    <row r="271" spans="1:10" ht="15.6" hidden="1" x14ac:dyDescent="0.3">
      <c r="A271" s="392"/>
      <c r="B271" s="392"/>
      <c r="C271" s="392"/>
      <c r="D271" s="392"/>
      <c r="E271" s="339" t="s">
        <v>2597</v>
      </c>
      <c r="F271" s="392" t="s">
        <v>2598</v>
      </c>
      <c r="G271" s="392"/>
      <c r="H271" s="392"/>
      <c r="I271" s="392"/>
      <c r="J271" s="392"/>
    </row>
    <row r="272" spans="1:10" ht="15.6" hidden="1" x14ac:dyDescent="0.3">
      <c r="A272" s="392"/>
      <c r="B272" s="392"/>
      <c r="C272" s="392"/>
      <c r="D272" s="392"/>
      <c r="E272" s="339" t="s">
        <v>2599</v>
      </c>
      <c r="F272" s="392" t="s">
        <v>2600</v>
      </c>
      <c r="G272" s="392"/>
      <c r="H272" s="392"/>
      <c r="I272" s="392"/>
      <c r="J272" s="392"/>
    </row>
    <row r="273" spans="1:10" ht="15.6" hidden="1" x14ac:dyDescent="0.3">
      <c r="A273" s="392"/>
      <c r="B273" s="392"/>
      <c r="C273" s="392"/>
      <c r="D273" s="392"/>
      <c r="E273" s="339" t="s">
        <v>2601</v>
      </c>
      <c r="F273" s="392" t="s">
        <v>2602</v>
      </c>
      <c r="G273" s="392"/>
      <c r="H273" s="392"/>
      <c r="I273" s="392"/>
      <c r="J273" s="392"/>
    </row>
    <row r="274" spans="1:10" ht="15.6" hidden="1" x14ac:dyDescent="0.3">
      <c r="A274" s="392"/>
      <c r="B274" s="392"/>
      <c r="C274" s="392"/>
      <c r="D274" s="392"/>
      <c r="E274" s="339" t="s">
        <v>2603</v>
      </c>
      <c r="F274" s="392" t="s">
        <v>2604</v>
      </c>
      <c r="G274" s="392"/>
      <c r="H274" s="392"/>
      <c r="I274" s="392"/>
      <c r="J274" s="392"/>
    </row>
    <row r="275" spans="1:10" ht="15.6" hidden="1" x14ac:dyDescent="0.3">
      <c r="A275" s="392"/>
      <c r="B275" s="392"/>
      <c r="C275" s="392"/>
      <c r="D275" s="392"/>
      <c r="E275" s="339" t="s">
        <v>2605</v>
      </c>
      <c r="F275" s="392" t="s">
        <v>2606</v>
      </c>
      <c r="G275" s="392"/>
      <c r="H275" s="392"/>
      <c r="I275" s="392"/>
      <c r="J275" s="392"/>
    </row>
    <row r="276" spans="1:10" ht="15.6" hidden="1" x14ac:dyDescent="0.3">
      <c r="A276" s="392"/>
      <c r="B276" s="392"/>
      <c r="C276" s="392"/>
      <c r="D276" s="392"/>
      <c r="E276" s="339" t="s">
        <v>2607</v>
      </c>
      <c r="F276" s="392" t="s">
        <v>2608</v>
      </c>
      <c r="G276" s="392"/>
      <c r="H276" s="392"/>
      <c r="I276" s="392"/>
      <c r="J276" s="392"/>
    </row>
    <row r="277" spans="1:10" ht="15.6" hidden="1" x14ac:dyDescent="0.3">
      <c r="A277" s="392"/>
      <c r="B277" s="392"/>
      <c r="C277" s="392"/>
      <c r="D277" s="392"/>
      <c r="E277" s="339" t="s">
        <v>2609</v>
      </c>
      <c r="F277" s="392" t="s">
        <v>2610</v>
      </c>
      <c r="G277" s="392"/>
      <c r="H277" s="392"/>
      <c r="I277" s="392"/>
      <c r="J277" s="392"/>
    </row>
    <row r="278" spans="1:10" ht="15.6" hidden="1" x14ac:dyDescent="0.3">
      <c r="A278" s="392"/>
      <c r="B278" s="392"/>
      <c r="C278" s="392"/>
      <c r="D278" s="392"/>
      <c r="E278" s="339" t="s">
        <v>2611</v>
      </c>
      <c r="F278" s="392" t="s">
        <v>2612</v>
      </c>
      <c r="G278" s="392"/>
      <c r="H278" s="392"/>
      <c r="I278" s="392"/>
      <c r="J278" s="392"/>
    </row>
    <row r="279" spans="1:10" ht="15.6" hidden="1" x14ac:dyDescent="0.3">
      <c r="A279" s="392"/>
      <c r="B279" s="392"/>
      <c r="C279" s="392"/>
      <c r="D279" s="392"/>
      <c r="E279" s="339" t="s">
        <v>2613</v>
      </c>
      <c r="F279" s="392" t="s">
        <v>2614</v>
      </c>
      <c r="G279" s="392"/>
      <c r="H279" s="392"/>
      <c r="I279" s="392"/>
      <c r="J279" s="392"/>
    </row>
    <row r="280" spans="1:10" ht="15.6" hidden="1" x14ac:dyDescent="0.3">
      <c r="A280" s="392"/>
      <c r="B280" s="392"/>
      <c r="C280" s="392"/>
      <c r="D280" s="392"/>
      <c r="E280" s="339" t="s">
        <v>2615</v>
      </c>
      <c r="F280" s="392" t="s">
        <v>2616</v>
      </c>
      <c r="G280" s="392"/>
      <c r="H280" s="392"/>
      <c r="I280" s="392"/>
      <c r="J280" s="392"/>
    </row>
    <row r="281" spans="1:10" ht="15.6" hidden="1" x14ac:dyDescent="0.3">
      <c r="A281" s="392"/>
      <c r="B281" s="392"/>
      <c r="C281" s="392"/>
      <c r="D281" s="392"/>
      <c r="E281" s="339" t="s">
        <v>2617</v>
      </c>
      <c r="F281" s="392" t="s">
        <v>2618</v>
      </c>
      <c r="G281" s="392"/>
      <c r="H281" s="392"/>
      <c r="I281" s="392"/>
      <c r="J281" s="392"/>
    </row>
    <row r="282" spans="1:10" ht="15.6" hidden="1" x14ac:dyDescent="0.3">
      <c r="A282" s="392"/>
      <c r="B282" s="392"/>
      <c r="C282" s="392"/>
      <c r="D282" s="392"/>
      <c r="E282" s="339" t="s">
        <v>2619</v>
      </c>
      <c r="F282" s="392" t="s">
        <v>2620</v>
      </c>
      <c r="G282" s="392"/>
      <c r="H282" s="392"/>
      <c r="I282" s="392"/>
      <c r="J282" s="392"/>
    </row>
    <row r="283" spans="1:10" ht="15.6" hidden="1" x14ac:dyDescent="0.3">
      <c r="A283" s="392"/>
      <c r="B283" s="392"/>
      <c r="C283" s="392"/>
      <c r="D283" s="392"/>
      <c r="E283" s="339" t="s">
        <v>2621</v>
      </c>
      <c r="F283" s="392" t="s">
        <v>2622</v>
      </c>
      <c r="G283" s="392"/>
      <c r="H283" s="392"/>
      <c r="I283" s="392"/>
      <c r="J283" s="392"/>
    </row>
    <row r="284" spans="1:10" ht="15.6" hidden="1" x14ac:dyDescent="0.3">
      <c r="A284" s="392"/>
      <c r="B284" s="392"/>
      <c r="C284" s="392"/>
      <c r="D284" s="392"/>
      <c r="E284" s="339" t="s">
        <v>2623</v>
      </c>
      <c r="F284" s="392" t="s">
        <v>2624</v>
      </c>
      <c r="G284" s="392"/>
      <c r="H284" s="392"/>
      <c r="I284" s="392"/>
      <c r="J284" s="392"/>
    </row>
    <row r="285" spans="1:10" ht="15.6" hidden="1" x14ac:dyDescent="0.3">
      <c r="A285" s="392"/>
      <c r="B285" s="392"/>
      <c r="C285" s="392"/>
      <c r="D285" s="392"/>
      <c r="E285" s="339" t="s">
        <v>2625</v>
      </c>
      <c r="F285" s="392" t="s">
        <v>2626</v>
      </c>
      <c r="G285" s="392"/>
      <c r="H285" s="392"/>
      <c r="I285" s="392"/>
      <c r="J285" s="392"/>
    </row>
    <row r="286" spans="1:10" ht="15.6" hidden="1" x14ac:dyDescent="0.3">
      <c r="A286" s="392"/>
      <c r="B286" s="392"/>
      <c r="C286" s="392"/>
      <c r="D286" s="392"/>
      <c r="E286" s="339" t="s">
        <v>2627</v>
      </c>
      <c r="F286" s="392" t="s">
        <v>2628</v>
      </c>
      <c r="G286" s="392"/>
      <c r="H286" s="392"/>
      <c r="I286" s="392"/>
      <c r="J286" s="392"/>
    </row>
    <row r="287" spans="1:10" ht="15.6" hidden="1" x14ac:dyDescent="0.3">
      <c r="A287" s="392"/>
      <c r="B287" s="392"/>
      <c r="C287" s="392"/>
      <c r="D287" s="392"/>
      <c r="E287" s="339" t="s">
        <v>2629</v>
      </c>
      <c r="F287" s="392" t="s">
        <v>2630</v>
      </c>
      <c r="G287" s="392"/>
      <c r="H287" s="392"/>
      <c r="I287" s="392"/>
      <c r="J287" s="392"/>
    </row>
    <row r="288" spans="1:10" ht="15.6" hidden="1" x14ac:dyDescent="0.3">
      <c r="A288" s="392"/>
      <c r="B288" s="392"/>
      <c r="C288" s="392"/>
      <c r="D288" s="392"/>
      <c r="E288" s="339" t="s">
        <v>2631</v>
      </c>
      <c r="F288" s="392" t="s">
        <v>2632</v>
      </c>
      <c r="G288" s="392"/>
      <c r="H288" s="392"/>
      <c r="I288" s="392"/>
      <c r="J288" s="392"/>
    </row>
    <row r="289" spans="1:10" ht="15.6" hidden="1" x14ac:dyDescent="0.3">
      <c r="A289" s="392"/>
      <c r="B289" s="392"/>
      <c r="C289" s="392"/>
      <c r="D289" s="392"/>
      <c r="E289" s="339" t="s">
        <v>2633</v>
      </c>
      <c r="F289" s="392" t="s">
        <v>2634</v>
      </c>
      <c r="G289" s="392"/>
      <c r="H289" s="392"/>
      <c r="I289" s="392"/>
      <c r="J289" s="392"/>
    </row>
    <row r="290" spans="1:10" ht="15.6" hidden="1" x14ac:dyDescent="0.3">
      <c r="A290" s="392"/>
      <c r="B290" s="392"/>
      <c r="C290" s="392"/>
      <c r="D290" s="392"/>
      <c r="E290" s="339" t="s">
        <v>2635</v>
      </c>
      <c r="F290" s="392" t="s">
        <v>668</v>
      </c>
      <c r="G290" s="392"/>
      <c r="H290" s="392"/>
      <c r="I290" s="392"/>
      <c r="J290" s="392"/>
    </row>
    <row r="291" spans="1:10" ht="15.6" hidden="1" x14ac:dyDescent="0.3">
      <c r="A291" s="392"/>
      <c r="B291" s="392"/>
      <c r="C291" s="392"/>
      <c r="D291" s="392"/>
      <c r="E291" s="339" t="s">
        <v>2636</v>
      </c>
      <c r="F291" s="392" t="s">
        <v>2637</v>
      </c>
      <c r="G291" s="392"/>
      <c r="H291" s="392"/>
      <c r="I291" s="392"/>
      <c r="J291" s="392"/>
    </row>
    <row r="292" spans="1:10" ht="15.6" hidden="1" x14ac:dyDescent="0.3">
      <c r="A292" s="392"/>
      <c r="B292" s="392"/>
      <c r="C292" s="392"/>
      <c r="D292" s="392"/>
      <c r="E292" s="339" t="s">
        <v>2638</v>
      </c>
      <c r="F292" s="392" t="s">
        <v>672</v>
      </c>
      <c r="G292" s="392"/>
      <c r="H292" s="392"/>
      <c r="I292" s="392"/>
      <c r="J292" s="392"/>
    </row>
    <row r="293" spans="1:10" ht="15.6" hidden="1" x14ac:dyDescent="0.3">
      <c r="A293" s="392"/>
      <c r="B293" s="392"/>
      <c r="C293" s="392"/>
      <c r="D293" s="392"/>
      <c r="E293" s="339" t="s">
        <v>2639</v>
      </c>
      <c r="F293" s="392" t="s">
        <v>2640</v>
      </c>
      <c r="G293" s="392"/>
      <c r="H293" s="392"/>
      <c r="I293" s="392"/>
      <c r="J293" s="392"/>
    </row>
    <row r="294" spans="1:10" ht="15.6" hidden="1" x14ac:dyDescent="0.3">
      <c r="A294" s="392"/>
      <c r="B294" s="392"/>
      <c r="C294" s="392"/>
      <c r="D294" s="392"/>
      <c r="E294" s="339" t="s">
        <v>2641</v>
      </c>
      <c r="F294" s="392" t="s">
        <v>2642</v>
      </c>
      <c r="G294" s="392"/>
      <c r="H294" s="392"/>
      <c r="I294" s="392"/>
      <c r="J294" s="392"/>
    </row>
    <row r="295" spans="1:10" ht="15.6" hidden="1" x14ac:dyDescent="0.3">
      <c r="A295" s="392"/>
      <c r="B295" s="392"/>
      <c r="C295" s="392"/>
      <c r="D295" s="392"/>
      <c r="E295" s="339" t="s">
        <v>2643</v>
      </c>
      <c r="F295" s="392" t="s">
        <v>2644</v>
      </c>
      <c r="G295" s="392"/>
      <c r="H295" s="392"/>
      <c r="I295" s="392"/>
      <c r="J295" s="392"/>
    </row>
    <row r="296" spans="1:10" ht="15.6" hidden="1" x14ac:dyDescent="0.3">
      <c r="A296" s="392"/>
      <c r="B296" s="392"/>
      <c r="C296" s="392"/>
      <c r="D296" s="392"/>
      <c r="E296" s="339" t="s">
        <v>2645</v>
      </c>
      <c r="F296" s="392" t="s">
        <v>2646</v>
      </c>
      <c r="G296" s="392"/>
      <c r="H296" s="392"/>
      <c r="I296" s="392"/>
      <c r="J296" s="392"/>
    </row>
    <row r="297" spans="1:10" ht="15.6" hidden="1" x14ac:dyDescent="0.3">
      <c r="A297" s="392"/>
      <c r="B297" s="392"/>
      <c r="C297" s="392"/>
      <c r="D297" s="392"/>
      <c r="E297" s="339" t="s">
        <v>2647</v>
      </c>
      <c r="F297" s="392" t="s">
        <v>2648</v>
      </c>
      <c r="G297" s="392"/>
      <c r="H297" s="392"/>
      <c r="I297" s="392"/>
      <c r="J297" s="392"/>
    </row>
    <row r="298" spans="1:10" ht="15.6" hidden="1" x14ac:dyDescent="0.3">
      <c r="A298" s="392"/>
      <c r="B298" s="392"/>
      <c r="C298" s="392"/>
      <c r="D298" s="392"/>
      <c r="E298" s="339" t="s">
        <v>2649</v>
      </c>
      <c r="F298" s="392" t="s">
        <v>2650</v>
      </c>
      <c r="G298" s="392"/>
      <c r="H298" s="392"/>
      <c r="I298" s="392"/>
      <c r="J298" s="392"/>
    </row>
    <row r="299" spans="1:10" ht="15.6" hidden="1" x14ac:dyDescent="0.3">
      <c r="A299" s="392"/>
      <c r="B299" s="392"/>
      <c r="C299" s="392"/>
      <c r="D299" s="392"/>
      <c r="E299" s="339" t="s">
        <v>2651</v>
      </c>
      <c r="F299" s="392" t="s">
        <v>2652</v>
      </c>
      <c r="G299" s="392"/>
      <c r="H299" s="392"/>
      <c r="I299" s="392"/>
      <c r="J299" s="392"/>
    </row>
    <row r="300" spans="1:10" ht="15.6" hidden="1" x14ac:dyDescent="0.3">
      <c r="A300" s="392"/>
      <c r="B300" s="392"/>
      <c r="C300" s="392"/>
      <c r="D300" s="392"/>
      <c r="E300" s="339" t="s">
        <v>2653</v>
      </c>
      <c r="F300" s="392" t="s">
        <v>2654</v>
      </c>
      <c r="G300" s="392"/>
      <c r="H300" s="392"/>
      <c r="I300" s="392"/>
      <c r="J300" s="392"/>
    </row>
    <row r="301" spans="1:10" ht="15.6" hidden="1" x14ac:dyDescent="0.3">
      <c r="A301" s="392"/>
      <c r="B301" s="392"/>
      <c r="C301" s="392"/>
      <c r="D301" s="392"/>
      <c r="E301" s="339" t="s">
        <v>685</v>
      </c>
      <c r="F301" s="392" t="s">
        <v>686</v>
      </c>
      <c r="G301" s="392"/>
      <c r="H301" s="392"/>
      <c r="I301" s="392"/>
      <c r="J301" s="392"/>
    </row>
    <row r="302" spans="1:10" ht="15.6" hidden="1" x14ac:dyDescent="0.3">
      <c r="A302" s="392"/>
      <c r="B302" s="392"/>
      <c r="C302" s="392"/>
      <c r="D302" s="392"/>
      <c r="E302" s="339" t="s">
        <v>2655</v>
      </c>
      <c r="F302" s="392" t="s">
        <v>2656</v>
      </c>
      <c r="G302" s="392"/>
      <c r="H302" s="392"/>
      <c r="I302" s="392"/>
      <c r="J302" s="392"/>
    </row>
    <row r="303" spans="1:10" ht="15.6" hidden="1" x14ac:dyDescent="0.3">
      <c r="A303" s="392"/>
      <c r="B303" s="392"/>
      <c r="C303" s="392"/>
      <c r="D303" s="392"/>
      <c r="E303" s="339" t="s">
        <v>2657</v>
      </c>
      <c r="F303" s="392" t="s">
        <v>2658</v>
      </c>
      <c r="G303" s="392"/>
      <c r="H303" s="392"/>
      <c r="I303" s="392"/>
      <c r="J303" s="392"/>
    </row>
    <row r="304" spans="1:10" ht="15.6" hidden="1" x14ac:dyDescent="0.3">
      <c r="A304" s="392"/>
      <c r="B304" s="392"/>
      <c r="C304" s="392"/>
      <c r="D304" s="392"/>
      <c r="E304" s="339" t="s">
        <v>2659</v>
      </c>
      <c r="F304" s="392" t="s">
        <v>2660</v>
      </c>
      <c r="G304" s="392"/>
      <c r="H304" s="392"/>
      <c r="I304" s="392"/>
      <c r="J304" s="392"/>
    </row>
    <row r="305" spans="1:10" ht="15.6" hidden="1" x14ac:dyDescent="0.3">
      <c r="A305" s="392"/>
      <c r="B305" s="392"/>
      <c r="C305" s="392"/>
      <c r="D305" s="392"/>
      <c r="E305" s="339" t="s">
        <v>2661</v>
      </c>
      <c r="F305" s="392" t="s">
        <v>2662</v>
      </c>
      <c r="G305" s="392"/>
      <c r="H305" s="392"/>
      <c r="I305" s="392"/>
      <c r="J305" s="392"/>
    </row>
    <row r="306" spans="1:10" ht="15.6" hidden="1" x14ac:dyDescent="0.3">
      <c r="A306" s="392"/>
      <c r="B306" s="392"/>
      <c r="C306" s="392"/>
      <c r="D306" s="392"/>
      <c r="E306" s="339" t="s">
        <v>2663</v>
      </c>
      <c r="F306" s="392" t="s">
        <v>694</v>
      </c>
      <c r="G306" s="392"/>
      <c r="H306" s="392"/>
      <c r="I306" s="392"/>
      <c r="J306" s="392"/>
    </row>
    <row r="307" spans="1:10" ht="15.6" hidden="1" x14ac:dyDescent="0.3">
      <c r="A307" s="392"/>
      <c r="B307" s="392"/>
      <c r="C307" s="392"/>
      <c r="D307" s="392"/>
      <c r="E307" s="339" t="s">
        <v>2664</v>
      </c>
      <c r="F307" s="392" t="s">
        <v>2665</v>
      </c>
      <c r="G307" s="392"/>
      <c r="H307" s="392"/>
      <c r="I307" s="392"/>
      <c r="J307" s="392"/>
    </row>
    <row r="308" spans="1:10" ht="15.6" hidden="1" x14ac:dyDescent="0.3">
      <c r="A308" s="392"/>
      <c r="B308" s="392"/>
      <c r="C308" s="392"/>
      <c r="D308" s="392"/>
      <c r="E308" s="339" t="s">
        <v>2666</v>
      </c>
      <c r="F308" s="392" t="s">
        <v>698</v>
      </c>
      <c r="G308" s="392"/>
      <c r="H308" s="392"/>
      <c r="I308" s="392"/>
      <c r="J308" s="392"/>
    </row>
    <row r="309" spans="1:10" ht="15.6" hidden="1" x14ac:dyDescent="0.3">
      <c r="A309" s="392"/>
      <c r="B309" s="392"/>
      <c r="C309" s="392"/>
      <c r="D309" s="392"/>
      <c r="E309" s="339" t="s">
        <v>2667</v>
      </c>
      <c r="F309" s="392" t="s">
        <v>2668</v>
      </c>
      <c r="G309" s="392"/>
      <c r="H309" s="392"/>
      <c r="I309" s="392"/>
      <c r="J309" s="392"/>
    </row>
    <row r="310" spans="1:10" ht="15.6" hidden="1" x14ac:dyDescent="0.3">
      <c r="A310" s="392"/>
      <c r="B310" s="392"/>
      <c r="C310" s="392"/>
      <c r="D310" s="392"/>
      <c r="E310" s="339" t="s">
        <v>2669</v>
      </c>
      <c r="F310" s="392" t="s">
        <v>2670</v>
      </c>
      <c r="G310" s="392"/>
      <c r="H310" s="392"/>
      <c r="I310" s="392"/>
      <c r="J310" s="392"/>
    </row>
    <row r="311" spans="1:10" ht="15.6" hidden="1" x14ac:dyDescent="0.3">
      <c r="A311" s="392"/>
      <c r="B311" s="392"/>
      <c r="C311" s="392"/>
      <c r="D311" s="392"/>
      <c r="E311" s="339" t="s">
        <v>2671</v>
      </c>
      <c r="F311" s="392" t="s">
        <v>2672</v>
      </c>
      <c r="G311" s="392"/>
      <c r="H311" s="392"/>
      <c r="I311" s="392"/>
      <c r="J311" s="392"/>
    </row>
    <row r="312" spans="1:10" ht="15.6" hidden="1" x14ac:dyDescent="0.3">
      <c r="A312" s="392"/>
      <c r="B312" s="392"/>
      <c r="C312" s="392"/>
      <c r="D312" s="392"/>
      <c r="E312" s="339" t="s">
        <v>2673</v>
      </c>
      <c r="F312" s="392" t="s">
        <v>2674</v>
      </c>
      <c r="G312" s="392"/>
      <c r="H312" s="392"/>
      <c r="I312" s="392"/>
      <c r="J312" s="392"/>
    </row>
    <row r="313" spans="1:10" ht="15.6" hidden="1" x14ac:dyDescent="0.3">
      <c r="A313" s="392"/>
      <c r="B313" s="392"/>
      <c r="C313" s="392"/>
      <c r="D313" s="392"/>
      <c r="E313" s="339" t="s">
        <v>2675</v>
      </c>
      <c r="F313" s="392" t="s">
        <v>2676</v>
      </c>
      <c r="G313" s="392"/>
      <c r="H313" s="392"/>
      <c r="I313" s="392"/>
      <c r="J313" s="392"/>
    </row>
    <row r="314" spans="1:10" ht="15.6" hidden="1" x14ac:dyDescent="0.3">
      <c r="A314" s="392"/>
      <c r="B314" s="392"/>
      <c r="C314" s="392"/>
      <c r="D314" s="392"/>
      <c r="E314" s="339" t="s">
        <v>709</v>
      </c>
      <c r="F314" s="392" t="s">
        <v>2677</v>
      </c>
      <c r="G314" s="392"/>
      <c r="H314" s="392"/>
      <c r="I314" s="392"/>
      <c r="J314" s="392"/>
    </row>
    <row r="315" spans="1:10" ht="15.6" hidden="1" x14ac:dyDescent="0.3">
      <c r="A315" s="392"/>
      <c r="B315" s="392"/>
      <c r="C315" s="392"/>
      <c r="D315" s="392"/>
      <c r="E315" s="339" t="s">
        <v>280</v>
      </c>
      <c r="F315" s="392" t="s">
        <v>2678</v>
      </c>
      <c r="G315" s="392"/>
      <c r="H315" s="392"/>
      <c r="I315" s="392"/>
      <c r="J315" s="392"/>
    </row>
    <row r="316" spans="1:10" ht="15.6" hidden="1" x14ac:dyDescent="0.3">
      <c r="A316" s="392"/>
      <c r="B316" s="392"/>
      <c r="C316" s="392"/>
      <c r="D316" s="392"/>
      <c r="E316" s="339" t="s">
        <v>711</v>
      </c>
      <c r="F316" s="392" t="s">
        <v>2679</v>
      </c>
      <c r="G316" s="392"/>
      <c r="H316" s="392"/>
      <c r="I316" s="392"/>
      <c r="J316" s="392"/>
    </row>
    <row r="317" spans="1:10" ht="15.6" hidden="1" x14ac:dyDescent="0.3">
      <c r="A317" s="392"/>
      <c r="B317" s="392"/>
      <c r="C317" s="392"/>
      <c r="D317" s="392"/>
      <c r="E317" s="339" t="s">
        <v>2680</v>
      </c>
      <c r="F317" s="392" t="s">
        <v>2681</v>
      </c>
      <c r="G317" s="392"/>
      <c r="H317" s="392"/>
      <c r="I317" s="392"/>
      <c r="J317" s="392"/>
    </row>
    <row r="318" spans="1:10" ht="15.6" hidden="1" x14ac:dyDescent="0.3">
      <c r="A318" s="392"/>
      <c r="B318" s="392"/>
      <c r="C318" s="392"/>
      <c r="D318" s="392"/>
      <c r="E318" s="339" t="s">
        <v>2682</v>
      </c>
      <c r="F318" s="392" t="s">
        <v>714</v>
      </c>
      <c r="G318" s="392"/>
      <c r="H318" s="392"/>
      <c r="I318" s="392"/>
      <c r="J318" s="392"/>
    </row>
    <row r="319" spans="1:10" ht="15.6" hidden="1" x14ac:dyDescent="0.3">
      <c r="A319" s="392"/>
      <c r="B319" s="392"/>
      <c r="C319" s="392"/>
      <c r="D319" s="392"/>
      <c r="E319" s="339" t="s">
        <v>2683</v>
      </c>
      <c r="F319" s="392" t="s">
        <v>2684</v>
      </c>
      <c r="G319" s="392"/>
      <c r="H319" s="392"/>
      <c r="I319" s="392"/>
      <c r="J319" s="392"/>
    </row>
    <row r="320" spans="1:10" ht="15.6" hidden="1" x14ac:dyDescent="0.3">
      <c r="A320" s="392"/>
      <c r="B320" s="392"/>
      <c r="C320" s="392"/>
      <c r="D320" s="392"/>
      <c r="E320" s="339" t="s">
        <v>2685</v>
      </c>
      <c r="F320" s="392" t="s">
        <v>718</v>
      </c>
      <c r="G320" s="392"/>
      <c r="H320" s="392"/>
      <c r="I320" s="392"/>
      <c r="J320" s="392"/>
    </row>
    <row r="321" spans="1:10" ht="15.6" hidden="1" x14ac:dyDescent="0.3">
      <c r="A321" s="392"/>
      <c r="B321" s="392"/>
      <c r="C321" s="392"/>
      <c r="D321" s="392"/>
      <c r="E321" s="339" t="s">
        <v>2686</v>
      </c>
      <c r="F321" s="392" t="s">
        <v>720</v>
      </c>
      <c r="G321" s="392"/>
      <c r="H321" s="392"/>
      <c r="I321" s="392"/>
      <c r="J321" s="392"/>
    </row>
    <row r="322" spans="1:10" ht="15.6" hidden="1" x14ac:dyDescent="0.3">
      <c r="A322" s="392"/>
      <c r="B322" s="392"/>
      <c r="C322" s="392"/>
      <c r="D322" s="392"/>
      <c r="E322" s="339" t="s">
        <v>2687</v>
      </c>
      <c r="F322" s="392" t="s">
        <v>722</v>
      </c>
      <c r="G322" s="392"/>
      <c r="H322" s="392"/>
      <c r="I322" s="392"/>
      <c r="J322" s="392"/>
    </row>
    <row r="323" spans="1:10" ht="15.6" hidden="1" x14ac:dyDescent="0.3">
      <c r="A323" s="392"/>
      <c r="B323" s="392"/>
      <c r="C323" s="392"/>
      <c r="D323" s="392"/>
      <c r="E323" s="339" t="s">
        <v>2688</v>
      </c>
      <c r="F323" s="392" t="s">
        <v>2689</v>
      </c>
      <c r="G323" s="392"/>
      <c r="H323" s="392"/>
      <c r="I323" s="392"/>
      <c r="J323" s="392"/>
    </row>
    <row r="324" spans="1:10" ht="15.6" hidden="1" x14ac:dyDescent="0.3">
      <c r="A324" s="392"/>
      <c r="B324" s="392"/>
      <c r="C324" s="392"/>
      <c r="D324" s="392"/>
      <c r="E324" s="339" t="s">
        <v>2690</v>
      </c>
      <c r="F324" s="392" t="s">
        <v>2691</v>
      </c>
      <c r="G324" s="392"/>
      <c r="H324" s="392"/>
      <c r="I324" s="392"/>
      <c r="J324" s="392"/>
    </row>
    <row r="325" spans="1:10" ht="15.6" hidden="1" x14ac:dyDescent="0.3">
      <c r="A325" s="392"/>
      <c r="B325" s="392"/>
      <c r="C325" s="392"/>
      <c r="D325" s="392"/>
      <c r="E325" s="339" t="s">
        <v>2692</v>
      </c>
      <c r="F325" s="392" t="s">
        <v>2693</v>
      </c>
      <c r="G325" s="392"/>
      <c r="H325" s="392"/>
      <c r="I325" s="392"/>
      <c r="J325" s="392"/>
    </row>
    <row r="326" spans="1:10" ht="15.6" hidden="1" x14ac:dyDescent="0.3">
      <c r="A326" s="392"/>
      <c r="B326" s="392"/>
      <c r="C326" s="392"/>
      <c r="D326" s="392"/>
      <c r="E326" s="339" t="s">
        <v>2694</v>
      </c>
      <c r="F326" s="392" t="s">
        <v>2695</v>
      </c>
      <c r="G326" s="392"/>
      <c r="H326" s="392"/>
      <c r="I326" s="392"/>
      <c r="J326" s="392"/>
    </row>
    <row r="327" spans="1:10" ht="15.6" hidden="1" x14ac:dyDescent="0.3">
      <c r="A327" s="392"/>
      <c r="B327" s="392"/>
      <c r="C327" s="392"/>
      <c r="D327" s="392"/>
      <c r="E327" s="339" t="s">
        <v>2696</v>
      </c>
      <c r="F327" s="392" t="s">
        <v>2697</v>
      </c>
      <c r="G327" s="392"/>
      <c r="H327" s="392"/>
      <c r="I327" s="392"/>
      <c r="J327" s="392"/>
    </row>
    <row r="328" spans="1:10" ht="15.6" hidden="1" x14ac:dyDescent="0.3">
      <c r="A328" s="392"/>
      <c r="B328" s="392"/>
      <c r="C328" s="392"/>
      <c r="D328" s="392"/>
      <c r="E328" s="339" t="s">
        <v>2698</v>
      </c>
      <c r="F328" s="392" t="s">
        <v>2699</v>
      </c>
      <c r="G328" s="392"/>
      <c r="H328" s="392"/>
      <c r="I328" s="392"/>
      <c r="J328" s="392"/>
    </row>
    <row r="329" spans="1:10" ht="15.6" hidden="1" x14ac:dyDescent="0.3">
      <c r="A329" s="392"/>
      <c r="B329" s="392"/>
      <c r="C329" s="392"/>
      <c r="D329" s="392"/>
      <c r="E329" s="339" t="s">
        <v>733</v>
      </c>
      <c r="F329" s="392" t="s">
        <v>2700</v>
      </c>
      <c r="G329" s="392"/>
      <c r="H329" s="392"/>
      <c r="I329" s="392"/>
      <c r="J329" s="392"/>
    </row>
    <row r="330" spans="1:10" ht="15.6" hidden="1" x14ac:dyDescent="0.3">
      <c r="A330" s="392"/>
      <c r="B330" s="392"/>
      <c r="C330" s="392"/>
      <c r="D330" s="392"/>
      <c r="E330" s="339" t="s">
        <v>2701</v>
      </c>
      <c r="F330" s="392" t="s">
        <v>2702</v>
      </c>
      <c r="G330" s="392"/>
      <c r="H330" s="392"/>
      <c r="I330" s="392"/>
      <c r="J330" s="392"/>
    </row>
    <row r="331" spans="1:10" ht="15.6" hidden="1" x14ac:dyDescent="0.3">
      <c r="A331" s="392"/>
      <c r="B331" s="392"/>
      <c r="C331" s="392"/>
      <c r="D331" s="392"/>
      <c r="E331" s="339" t="s">
        <v>2703</v>
      </c>
      <c r="F331" s="392" t="s">
        <v>2704</v>
      </c>
      <c r="G331" s="392"/>
      <c r="H331" s="392"/>
      <c r="I331" s="392"/>
      <c r="J331" s="392"/>
    </row>
    <row r="332" spans="1:10" ht="15.6" hidden="1" x14ac:dyDescent="0.3">
      <c r="A332" s="392"/>
      <c r="B332" s="392"/>
      <c r="C332" s="392"/>
      <c r="D332" s="392"/>
      <c r="E332" s="339" t="s">
        <v>2705</v>
      </c>
      <c r="F332" s="392" t="s">
        <v>2706</v>
      </c>
      <c r="G332" s="392"/>
      <c r="H332" s="392"/>
      <c r="I332" s="392"/>
      <c r="J332" s="392"/>
    </row>
    <row r="333" spans="1:10" ht="15.6" hidden="1" x14ac:dyDescent="0.3">
      <c r="A333" s="392"/>
      <c r="B333" s="392"/>
      <c r="C333" s="392"/>
      <c r="D333" s="392"/>
      <c r="E333" s="339" t="s">
        <v>2707</v>
      </c>
      <c r="F333" s="392" t="s">
        <v>2708</v>
      </c>
      <c r="G333" s="392"/>
      <c r="H333" s="392"/>
      <c r="I333" s="392"/>
      <c r="J333" s="392"/>
    </row>
    <row r="334" spans="1:10" ht="15.6" hidden="1" x14ac:dyDescent="0.3">
      <c r="A334" s="392"/>
      <c r="B334" s="392"/>
      <c r="C334" s="392"/>
      <c r="D334" s="392"/>
      <c r="E334" s="339" t="s">
        <v>2709</v>
      </c>
      <c r="F334" s="392" t="s">
        <v>2710</v>
      </c>
      <c r="G334" s="392"/>
      <c r="H334" s="392"/>
      <c r="I334" s="392"/>
      <c r="J334" s="392"/>
    </row>
    <row r="335" spans="1:10" ht="15.6" hidden="1" x14ac:dyDescent="0.3">
      <c r="A335" s="392"/>
      <c r="B335" s="392"/>
      <c r="C335" s="392"/>
      <c r="D335" s="392"/>
      <c r="E335" s="339" t="s">
        <v>2711</v>
      </c>
      <c r="F335" s="392" t="s">
        <v>2712</v>
      </c>
      <c r="G335" s="392"/>
      <c r="H335" s="392"/>
      <c r="I335" s="392"/>
      <c r="J335" s="392"/>
    </row>
    <row r="336" spans="1:10" ht="15.6" hidden="1" x14ac:dyDescent="0.3">
      <c r="A336" s="392"/>
      <c r="B336" s="392"/>
      <c r="C336" s="392"/>
      <c r="D336" s="392"/>
      <c r="E336" s="339" t="s">
        <v>747</v>
      </c>
      <c r="F336" s="392" t="s">
        <v>748</v>
      </c>
      <c r="G336" s="392"/>
      <c r="H336" s="392"/>
      <c r="I336" s="392"/>
      <c r="J336" s="392"/>
    </row>
    <row r="337" spans="1:10" ht="15.6" hidden="1" x14ac:dyDescent="0.3">
      <c r="A337" s="392"/>
      <c r="B337" s="392"/>
      <c r="C337" s="392"/>
      <c r="D337" s="392"/>
      <c r="E337" s="339" t="s">
        <v>749</v>
      </c>
      <c r="F337" s="392" t="s">
        <v>750</v>
      </c>
      <c r="G337" s="392"/>
      <c r="H337" s="392"/>
      <c r="I337" s="392"/>
      <c r="J337" s="392"/>
    </row>
    <row r="338" spans="1:10" ht="15.6" hidden="1" x14ac:dyDescent="0.3">
      <c r="A338" s="392"/>
      <c r="B338" s="392"/>
      <c r="C338" s="392"/>
      <c r="D338" s="392"/>
      <c r="E338" s="339" t="s">
        <v>751</v>
      </c>
      <c r="F338" s="392" t="s">
        <v>752</v>
      </c>
      <c r="G338" s="392"/>
      <c r="H338" s="392"/>
      <c r="I338" s="392"/>
      <c r="J338" s="392"/>
    </row>
    <row r="339" spans="1:10" ht="15.6" hidden="1" x14ac:dyDescent="0.3">
      <c r="A339" s="392"/>
      <c r="B339" s="392"/>
      <c r="C339" s="392"/>
      <c r="D339" s="392"/>
      <c r="E339" s="339" t="s">
        <v>2713</v>
      </c>
      <c r="F339" s="392" t="s">
        <v>2714</v>
      </c>
      <c r="G339" s="392"/>
      <c r="H339" s="392"/>
      <c r="I339" s="392"/>
      <c r="J339" s="392"/>
    </row>
    <row r="340" spans="1:10" ht="15.6" hidden="1" x14ac:dyDescent="0.3">
      <c r="A340" s="392"/>
      <c r="B340" s="392"/>
      <c r="C340" s="392"/>
      <c r="D340" s="392"/>
      <c r="E340" s="339" t="s">
        <v>2715</v>
      </c>
      <c r="F340" s="392" t="s">
        <v>754</v>
      </c>
      <c r="G340" s="392"/>
      <c r="H340" s="392"/>
      <c r="I340" s="392"/>
      <c r="J340" s="392"/>
    </row>
    <row r="341" spans="1:10" ht="15.6" hidden="1" x14ac:dyDescent="0.3">
      <c r="A341" s="392"/>
      <c r="B341" s="392"/>
      <c r="C341" s="392"/>
      <c r="D341" s="392"/>
      <c r="E341" s="339" t="s">
        <v>2716</v>
      </c>
      <c r="F341" s="392" t="s">
        <v>756</v>
      </c>
      <c r="G341" s="392"/>
      <c r="H341" s="392"/>
      <c r="I341" s="392"/>
      <c r="J341" s="392"/>
    </row>
    <row r="342" spans="1:10" ht="15.6" hidden="1" x14ac:dyDescent="0.3">
      <c r="A342" s="392"/>
      <c r="B342" s="392"/>
      <c r="C342" s="392"/>
      <c r="D342" s="392"/>
      <c r="E342" s="339" t="s">
        <v>2717</v>
      </c>
      <c r="F342" s="392" t="s">
        <v>2718</v>
      </c>
      <c r="G342" s="392"/>
      <c r="H342" s="392"/>
      <c r="I342" s="392"/>
      <c r="J342" s="392"/>
    </row>
    <row r="343" spans="1:10" ht="15.6" hidden="1" x14ac:dyDescent="0.3">
      <c r="A343" s="392"/>
      <c r="B343" s="392"/>
      <c r="C343" s="392"/>
      <c r="D343" s="392"/>
      <c r="E343" s="339" t="s">
        <v>2719</v>
      </c>
      <c r="F343" s="392" t="s">
        <v>760</v>
      </c>
      <c r="G343" s="392"/>
      <c r="H343" s="392"/>
      <c r="I343" s="392"/>
      <c r="J343" s="392"/>
    </row>
    <row r="344" spans="1:10" ht="15.6" hidden="1" x14ac:dyDescent="0.3">
      <c r="A344" s="392"/>
      <c r="B344" s="392"/>
      <c r="C344" s="392"/>
      <c r="D344" s="392"/>
      <c r="E344" s="339" t="s">
        <v>761</v>
      </c>
      <c r="F344" s="392" t="s">
        <v>762</v>
      </c>
      <c r="G344" s="392"/>
      <c r="H344" s="392"/>
      <c r="I344" s="392"/>
      <c r="J344" s="392"/>
    </row>
    <row r="345" spans="1:10" ht="15.6" hidden="1" x14ac:dyDescent="0.3">
      <c r="A345" s="392"/>
      <c r="B345" s="392"/>
      <c r="C345" s="392"/>
      <c r="D345" s="392"/>
      <c r="E345" s="339" t="s">
        <v>2720</v>
      </c>
      <c r="F345" s="392" t="s">
        <v>2721</v>
      </c>
      <c r="G345" s="392"/>
      <c r="H345" s="392"/>
      <c r="I345" s="392"/>
      <c r="J345" s="392"/>
    </row>
    <row r="346" spans="1:10" ht="15.6" hidden="1" x14ac:dyDescent="0.3">
      <c r="A346" s="392"/>
      <c r="B346" s="392"/>
      <c r="C346" s="392"/>
      <c r="D346" s="392"/>
      <c r="E346" s="339" t="s">
        <v>2722</v>
      </c>
      <c r="F346" s="392" t="s">
        <v>2723</v>
      </c>
      <c r="G346" s="392"/>
      <c r="H346" s="392"/>
      <c r="I346" s="392"/>
      <c r="J346" s="392"/>
    </row>
    <row r="347" spans="1:10" ht="15.6" hidden="1" x14ac:dyDescent="0.3">
      <c r="A347" s="392"/>
      <c r="B347" s="392"/>
      <c r="C347" s="392"/>
      <c r="D347" s="392"/>
      <c r="E347" s="339" t="s">
        <v>2724</v>
      </c>
      <c r="F347" s="392" t="s">
        <v>2725</v>
      </c>
      <c r="G347" s="392"/>
      <c r="H347" s="392"/>
      <c r="I347" s="392"/>
      <c r="J347" s="392"/>
    </row>
    <row r="348" spans="1:10" ht="15.6" hidden="1" x14ac:dyDescent="0.3">
      <c r="A348" s="392"/>
      <c r="B348" s="392"/>
      <c r="C348" s="392"/>
      <c r="D348" s="392"/>
      <c r="E348" s="339" t="s">
        <v>2726</v>
      </c>
      <c r="F348" s="392" t="s">
        <v>2727</v>
      </c>
      <c r="G348" s="392"/>
      <c r="H348" s="392"/>
      <c r="I348" s="392"/>
      <c r="J348" s="392"/>
    </row>
    <row r="349" spans="1:10" ht="15.6" hidden="1" x14ac:dyDescent="0.3">
      <c r="A349" s="392"/>
      <c r="B349" s="392"/>
      <c r="C349" s="392"/>
      <c r="D349" s="392"/>
      <c r="E349" s="339" t="s">
        <v>2728</v>
      </c>
      <c r="F349" s="392" t="s">
        <v>2729</v>
      </c>
      <c r="G349" s="392"/>
      <c r="H349" s="392"/>
      <c r="I349" s="392"/>
      <c r="J349" s="392"/>
    </row>
    <row r="350" spans="1:10" ht="15.6" hidden="1" x14ac:dyDescent="0.3">
      <c r="A350" s="392"/>
      <c r="B350" s="392"/>
      <c r="C350" s="392"/>
      <c r="D350" s="392"/>
      <c r="E350" s="339" t="s">
        <v>771</v>
      </c>
      <c r="F350" s="392" t="s">
        <v>772</v>
      </c>
      <c r="G350" s="392"/>
      <c r="H350" s="392"/>
      <c r="I350" s="392"/>
      <c r="J350" s="392"/>
    </row>
    <row r="351" spans="1:10" ht="15.6" hidden="1" x14ac:dyDescent="0.3">
      <c r="A351" s="392"/>
      <c r="B351" s="392"/>
      <c r="C351" s="392"/>
      <c r="D351" s="392"/>
      <c r="E351" s="339" t="s">
        <v>2730</v>
      </c>
      <c r="F351" s="392" t="s">
        <v>2731</v>
      </c>
      <c r="G351" s="392"/>
      <c r="H351" s="392"/>
      <c r="I351" s="392"/>
      <c r="J351" s="392"/>
    </row>
    <row r="352" spans="1:10" ht="15.6" hidden="1" x14ac:dyDescent="0.3">
      <c r="A352" s="392"/>
      <c r="B352" s="392"/>
      <c r="C352" s="392"/>
      <c r="D352" s="392"/>
      <c r="E352" s="339" t="s">
        <v>2732</v>
      </c>
      <c r="F352" s="392" t="s">
        <v>2733</v>
      </c>
      <c r="G352" s="392"/>
      <c r="H352" s="392"/>
      <c r="I352" s="392"/>
      <c r="J352" s="392"/>
    </row>
    <row r="353" spans="1:10" ht="15.6" hidden="1" x14ac:dyDescent="0.3">
      <c r="A353" s="392"/>
      <c r="B353" s="392"/>
      <c r="C353" s="392"/>
      <c r="D353" s="392"/>
      <c r="E353" s="339" t="s">
        <v>2734</v>
      </c>
      <c r="F353" s="392" t="s">
        <v>778</v>
      </c>
      <c r="G353" s="392"/>
      <c r="H353" s="392"/>
      <c r="I353" s="392"/>
      <c r="J353" s="392"/>
    </row>
    <row r="354" spans="1:10" ht="15.6" hidden="1" x14ac:dyDescent="0.3">
      <c r="A354" s="392"/>
      <c r="B354" s="392"/>
      <c r="C354" s="392"/>
      <c r="D354" s="392"/>
      <c r="E354" s="339" t="s">
        <v>2735</v>
      </c>
      <c r="F354" s="392" t="s">
        <v>780</v>
      </c>
      <c r="G354" s="392"/>
      <c r="H354" s="392"/>
      <c r="I354" s="392"/>
      <c r="J354" s="392"/>
    </row>
    <row r="355" spans="1:10" ht="15.6" hidden="1" x14ac:dyDescent="0.3">
      <c r="A355" s="392"/>
      <c r="B355" s="392"/>
      <c r="C355" s="392"/>
      <c r="D355" s="392"/>
      <c r="E355" s="339" t="s">
        <v>2736</v>
      </c>
      <c r="F355" s="392" t="s">
        <v>782</v>
      </c>
      <c r="G355" s="392"/>
      <c r="H355" s="392"/>
      <c r="I355" s="392"/>
      <c r="J355" s="392"/>
    </row>
    <row r="356" spans="1:10" ht="15.6" hidden="1" x14ac:dyDescent="0.3">
      <c r="A356" s="392"/>
      <c r="B356" s="392"/>
      <c r="C356" s="392"/>
      <c r="D356" s="392"/>
      <c r="E356" s="339" t="s">
        <v>2737</v>
      </c>
      <c r="F356" s="392" t="s">
        <v>2738</v>
      </c>
      <c r="G356" s="392"/>
      <c r="H356" s="392"/>
      <c r="I356" s="392"/>
      <c r="J356" s="392"/>
    </row>
    <row r="357" spans="1:10" ht="15.6" hidden="1" x14ac:dyDescent="0.3">
      <c r="A357" s="392"/>
      <c r="B357" s="392"/>
      <c r="C357" s="392"/>
      <c r="D357" s="392"/>
      <c r="E357" s="339" t="s">
        <v>2739</v>
      </c>
      <c r="F357" s="392" t="s">
        <v>2740</v>
      </c>
      <c r="G357" s="392"/>
      <c r="H357" s="392"/>
      <c r="I357" s="392"/>
      <c r="J357" s="392"/>
    </row>
    <row r="358" spans="1:10" ht="15.6" hidden="1" x14ac:dyDescent="0.3">
      <c r="A358" s="392"/>
      <c r="B358" s="392"/>
      <c r="C358" s="392"/>
      <c r="D358" s="392"/>
      <c r="E358" s="339" t="s">
        <v>2741</v>
      </c>
      <c r="F358" s="392" t="s">
        <v>2742</v>
      </c>
      <c r="G358" s="392"/>
      <c r="H358" s="392"/>
      <c r="I358" s="392"/>
      <c r="J358" s="392"/>
    </row>
    <row r="359" spans="1:10" ht="15.6" hidden="1" x14ac:dyDescent="0.3">
      <c r="A359" s="392"/>
      <c r="B359" s="392"/>
      <c r="C359" s="392"/>
      <c r="D359" s="392"/>
      <c r="E359" s="339" t="s">
        <v>2743</v>
      </c>
      <c r="F359" s="392" t="s">
        <v>2744</v>
      </c>
      <c r="G359" s="392"/>
      <c r="H359" s="392"/>
      <c r="I359" s="392"/>
      <c r="J359" s="392"/>
    </row>
    <row r="360" spans="1:10" ht="15.6" hidden="1" x14ac:dyDescent="0.3">
      <c r="A360" s="392"/>
      <c r="B360" s="392"/>
      <c r="C360" s="392"/>
      <c r="D360" s="392"/>
      <c r="E360" s="339" t="s">
        <v>2745</v>
      </c>
      <c r="F360" s="392" t="s">
        <v>2746</v>
      </c>
      <c r="G360" s="392"/>
      <c r="H360" s="392"/>
      <c r="I360" s="392"/>
      <c r="J360" s="392"/>
    </row>
    <row r="361" spans="1:10" ht="15.6" hidden="1" x14ac:dyDescent="0.3">
      <c r="A361" s="392"/>
      <c r="B361" s="392"/>
      <c r="C361" s="392"/>
      <c r="D361" s="392"/>
      <c r="E361" s="339" t="s">
        <v>2747</v>
      </c>
      <c r="F361" s="392" t="s">
        <v>2748</v>
      </c>
      <c r="G361" s="392"/>
      <c r="H361" s="392"/>
      <c r="I361" s="392"/>
      <c r="J361" s="392"/>
    </row>
    <row r="362" spans="1:10" ht="15.6" hidden="1" x14ac:dyDescent="0.3">
      <c r="A362" s="392"/>
      <c r="B362" s="392"/>
      <c r="C362" s="392"/>
      <c r="D362" s="392"/>
      <c r="E362" s="339" t="s">
        <v>2749</v>
      </c>
      <c r="F362" s="392" t="s">
        <v>2750</v>
      </c>
      <c r="G362" s="392"/>
      <c r="H362" s="392"/>
      <c r="I362" s="392"/>
      <c r="J362" s="392"/>
    </row>
    <row r="363" spans="1:10" ht="15.6" hidden="1" x14ac:dyDescent="0.3">
      <c r="A363" s="392"/>
      <c r="B363" s="392"/>
      <c r="C363" s="392"/>
      <c r="D363" s="392"/>
      <c r="E363" s="339" t="s">
        <v>2751</v>
      </c>
      <c r="F363" s="392" t="s">
        <v>2752</v>
      </c>
      <c r="G363" s="392"/>
      <c r="H363" s="392"/>
      <c r="I363" s="392"/>
      <c r="J363" s="392"/>
    </row>
    <row r="364" spans="1:10" ht="15.6" hidden="1" x14ac:dyDescent="0.3">
      <c r="A364" s="392"/>
      <c r="B364" s="392"/>
      <c r="C364" s="392"/>
      <c r="D364" s="392"/>
      <c r="E364" s="339" t="s">
        <v>2753</v>
      </c>
      <c r="F364" s="392" t="s">
        <v>798</v>
      </c>
      <c r="G364" s="392"/>
      <c r="H364" s="392"/>
      <c r="I364" s="392"/>
      <c r="J364" s="392"/>
    </row>
    <row r="365" spans="1:10" ht="15.6" hidden="1" x14ac:dyDescent="0.3">
      <c r="A365" s="392"/>
      <c r="B365" s="392"/>
      <c r="C365" s="392"/>
      <c r="D365" s="392"/>
      <c r="E365" s="339" t="s">
        <v>799</v>
      </c>
      <c r="F365" s="392" t="s">
        <v>800</v>
      </c>
      <c r="G365" s="392"/>
      <c r="H365" s="392"/>
      <c r="I365" s="392"/>
      <c r="J365" s="392"/>
    </row>
    <row r="366" spans="1:10" ht="15.6" hidden="1" x14ac:dyDescent="0.3">
      <c r="A366" s="392"/>
      <c r="B366" s="392"/>
      <c r="C366" s="392"/>
      <c r="D366" s="392"/>
      <c r="E366" s="339" t="s">
        <v>801</v>
      </c>
      <c r="F366" s="392" t="s">
        <v>2754</v>
      </c>
      <c r="G366" s="392"/>
      <c r="H366" s="392"/>
      <c r="I366" s="392"/>
      <c r="J366" s="392"/>
    </row>
    <row r="367" spans="1:10" ht="15.6" hidden="1" x14ac:dyDescent="0.3">
      <c r="A367" s="392"/>
      <c r="B367" s="392"/>
      <c r="C367" s="392"/>
      <c r="D367" s="392"/>
      <c r="E367" s="339" t="s">
        <v>803</v>
      </c>
      <c r="F367" s="392" t="s">
        <v>804</v>
      </c>
      <c r="G367" s="392"/>
      <c r="H367" s="392"/>
      <c r="I367" s="392"/>
      <c r="J367" s="392"/>
    </row>
    <row r="368" spans="1:10" ht="15.6" hidden="1" x14ac:dyDescent="0.3">
      <c r="A368" s="392"/>
      <c r="B368" s="392"/>
      <c r="C368" s="392"/>
      <c r="D368" s="392"/>
      <c r="E368" s="339" t="s">
        <v>805</v>
      </c>
      <c r="F368" s="392" t="s">
        <v>806</v>
      </c>
      <c r="G368" s="392"/>
      <c r="H368" s="392"/>
      <c r="I368" s="392"/>
      <c r="J368" s="392"/>
    </row>
    <row r="369" spans="1:10" ht="15.6" hidden="1" x14ac:dyDescent="0.3">
      <c r="A369" s="392"/>
      <c r="B369" s="392"/>
      <c r="C369" s="392"/>
      <c r="D369" s="392"/>
      <c r="E369" s="339" t="s">
        <v>807</v>
      </c>
      <c r="F369" s="392" t="s">
        <v>2755</v>
      </c>
      <c r="G369" s="392"/>
      <c r="H369" s="392"/>
      <c r="I369" s="392"/>
      <c r="J369" s="392"/>
    </row>
    <row r="370" spans="1:10" ht="15.6" hidden="1" x14ac:dyDescent="0.3">
      <c r="A370" s="392"/>
      <c r="B370" s="392"/>
      <c r="C370" s="392"/>
      <c r="D370" s="392"/>
      <c r="E370" s="339" t="s">
        <v>2756</v>
      </c>
      <c r="F370" s="392" t="s">
        <v>810</v>
      </c>
      <c r="G370" s="392"/>
      <c r="H370" s="392"/>
      <c r="I370" s="392"/>
      <c r="J370" s="392"/>
    </row>
    <row r="371" spans="1:10" ht="15.6" hidden="1" x14ac:dyDescent="0.3">
      <c r="A371" s="392"/>
      <c r="B371" s="392"/>
      <c r="C371" s="392"/>
      <c r="D371" s="392"/>
      <c r="E371" s="339" t="s">
        <v>2757</v>
      </c>
      <c r="F371" s="392" t="s">
        <v>2758</v>
      </c>
      <c r="G371" s="392"/>
      <c r="H371" s="392"/>
      <c r="I371" s="392"/>
      <c r="J371" s="392"/>
    </row>
    <row r="372" spans="1:10" ht="15.6" hidden="1" x14ac:dyDescent="0.3">
      <c r="A372" s="392"/>
      <c r="B372" s="392"/>
      <c r="C372" s="392"/>
      <c r="D372" s="392"/>
      <c r="E372" s="339" t="s">
        <v>2759</v>
      </c>
      <c r="F372" s="392" t="s">
        <v>2760</v>
      </c>
      <c r="G372" s="392"/>
      <c r="H372" s="392"/>
      <c r="I372" s="392"/>
      <c r="J372" s="392"/>
    </row>
    <row r="373" spans="1:10" ht="15.6" hidden="1" x14ac:dyDescent="0.3">
      <c r="A373" s="392"/>
      <c r="B373" s="392"/>
      <c r="C373" s="392"/>
      <c r="D373" s="392"/>
      <c r="E373" s="339" t="s">
        <v>2761</v>
      </c>
      <c r="F373" s="392" t="s">
        <v>2762</v>
      </c>
      <c r="G373" s="392"/>
      <c r="H373" s="392"/>
      <c r="I373" s="392"/>
      <c r="J373" s="392"/>
    </row>
    <row r="374" spans="1:10" ht="15.6" hidden="1" x14ac:dyDescent="0.3">
      <c r="A374" s="392"/>
      <c r="B374" s="392"/>
      <c r="C374" s="392"/>
      <c r="D374" s="392"/>
      <c r="E374" s="339" t="s">
        <v>2763</v>
      </c>
      <c r="F374" s="392" t="s">
        <v>2764</v>
      </c>
      <c r="G374" s="392"/>
      <c r="H374" s="392"/>
      <c r="I374" s="392"/>
      <c r="J374" s="392"/>
    </row>
    <row r="375" spans="1:10" ht="15.6" hidden="1" x14ac:dyDescent="0.3">
      <c r="A375" s="392"/>
      <c r="B375" s="392"/>
      <c r="C375" s="392"/>
      <c r="D375" s="392"/>
      <c r="E375" s="339" t="s">
        <v>2765</v>
      </c>
      <c r="F375" s="392" t="s">
        <v>2766</v>
      </c>
      <c r="G375" s="392"/>
      <c r="H375" s="392"/>
      <c r="I375" s="392"/>
      <c r="J375" s="392"/>
    </row>
    <row r="376" spans="1:10" ht="15.6" hidden="1" x14ac:dyDescent="0.3">
      <c r="A376" s="392"/>
      <c r="B376" s="392"/>
      <c r="C376" s="392"/>
      <c r="D376" s="392"/>
      <c r="E376" s="339" t="s">
        <v>2767</v>
      </c>
      <c r="F376" s="392" t="s">
        <v>2768</v>
      </c>
      <c r="G376" s="392"/>
      <c r="H376" s="392"/>
      <c r="I376" s="392"/>
      <c r="J376" s="392"/>
    </row>
    <row r="377" spans="1:10" ht="15.6" hidden="1" x14ac:dyDescent="0.3">
      <c r="A377" s="392"/>
      <c r="B377" s="392"/>
      <c r="C377" s="392"/>
      <c r="D377" s="392"/>
      <c r="E377" s="339" t="s">
        <v>2769</v>
      </c>
      <c r="F377" s="392" t="s">
        <v>2770</v>
      </c>
      <c r="G377" s="392"/>
      <c r="H377" s="392"/>
      <c r="I377" s="392"/>
      <c r="J377" s="392"/>
    </row>
    <row r="378" spans="1:10" ht="15.6" hidden="1" x14ac:dyDescent="0.3">
      <c r="A378" s="392"/>
      <c r="B378" s="392"/>
      <c r="C378" s="392"/>
      <c r="D378" s="392"/>
      <c r="E378" s="339" t="s">
        <v>2771</v>
      </c>
      <c r="F378" s="392" t="s">
        <v>2772</v>
      </c>
      <c r="G378" s="392"/>
      <c r="H378" s="392"/>
      <c r="I378" s="392"/>
      <c r="J378" s="392"/>
    </row>
    <row r="379" spans="1:10" ht="15.6" hidden="1" x14ac:dyDescent="0.3">
      <c r="A379" s="392"/>
      <c r="B379" s="392"/>
      <c r="C379" s="392"/>
      <c r="D379" s="392"/>
      <c r="E379" s="339" t="s">
        <v>2773</v>
      </c>
      <c r="F379" s="392" t="s">
        <v>2774</v>
      </c>
      <c r="G379" s="392"/>
      <c r="H379" s="392"/>
      <c r="I379" s="392"/>
      <c r="J379" s="392"/>
    </row>
    <row r="380" spans="1:10" ht="15.6" hidden="1" x14ac:dyDescent="0.3">
      <c r="A380" s="392"/>
      <c r="B380" s="392"/>
      <c r="C380" s="392"/>
      <c r="D380" s="392"/>
      <c r="E380" s="339" t="s">
        <v>2775</v>
      </c>
      <c r="F380" s="392" t="s">
        <v>2776</v>
      </c>
      <c r="G380" s="392"/>
      <c r="H380" s="392"/>
      <c r="I380" s="392"/>
      <c r="J380" s="392"/>
    </row>
    <row r="381" spans="1:10" ht="15.6" hidden="1" x14ac:dyDescent="0.3">
      <c r="A381" s="392"/>
      <c r="B381" s="392"/>
      <c r="C381" s="392"/>
      <c r="D381" s="392"/>
      <c r="E381" s="339" t="s">
        <v>2777</v>
      </c>
      <c r="F381" s="392" t="s">
        <v>2778</v>
      </c>
      <c r="G381" s="392"/>
      <c r="H381" s="392"/>
      <c r="I381" s="392"/>
      <c r="J381" s="392"/>
    </row>
    <row r="382" spans="1:10" ht="15.6" hidden="1" x14ac:dyDescent="0.3">
      <c r="A382" s="392"/>
      <c r="B382" s="392"/>
      <c r="C382" s="392"/>
      <c r="D382" s="392"/>
      <c r="E382" s="339" t="s">
        <v>2779</v>
      </c>
      <c r="F382" s="392" t="s">
        <v>828</v>
      </c>
      <c r="G382" s="392"/>
      <c r="H382" s="392"/>
      <c r="I382" s="392"/>
      <c r="J382" s="392"/>
    </row>
    <row r="383" spans="1:10" ht="15.6" hidden="1" x14ac:dyDescent="0.3">
      <c r="A383" s="392"/>
      <c r="B383" s="392"/>
      <c r="C383" s="392"/>
      <c r="D383" s="392"/>
      <c r="E383" s="339" t="s">
        <v>2780</v>
      </c>
      <c r="F383" s="392" t="s">
        <v>830</v>
      </c>
      <c r="G383" s="392"/>
      <c r="H383" s="392"/>
      <c r="I383" s="392"/>
      <c r="J383" s="392"/>
    </row>
    <row r="384" spans="1:10" ht="15.6" hidden="1" x14ac:dyDescent="0.3">
      <c r="A384" s="392"/>
      <c r="B384" s="392"/>
      <c r="C384" s="392"/>
      <c r="D384" s="392"/>
      <c r="E384" s="339" t="s">
        <v>2781</v>
      </c>
      <c r="F384" s="392" t="s">
        <v>832</v>
      </c>
      <c r="G384" s="392"/>
      <c r="H384" s="392"/>
      <c r="I384" s="392"/>
      <c r="J384" s="392"/>
    </row>
    <row r="385" spans="1:10" ht="15.6" hidden="1" x14ac:dyDescent="0.3">
      <c r="A385" s="392"/>
      <c r="B385" s="392"/>
      <c r="C385" s="392"/>
      <c r="D385" s="392"/>
      <c r="E385" s="339" t="s">
        <v>2782</v>
      </c>
      <c r="F385" s="392" t="s">
        <v>834</v>
      </c>
      <c r="G385" s="392"/>
      <c r="H385" s="392"/>
      <c r="I385" s="392"/>
      <c r="J385" s="392"/>
    </row>
    <row r="386" spans="1:10" ht="15.6" hidden="1" x14ac:dyDescent="0.3">
      <c r="A386" s="392"/>
      <c r="B386" s="392"/>
      <c r="C386" s="392"/>
      <c r="D386" s="392"/>
      <c r="E386" s="339" t="s">
        <v>2783</v>
      </c>
      <c r="F386" s="392" t="s">
        <v>2784</v>
      </c>
      <c r="G386" s="392"/>
      <c r="H386" s="392"/>
      <c r="I386" s="392"/>
      <c r="J386" s="392"/>
    </row>
    <row r="387" spans="1:10" ht="15.6" hidden="1" x14ac:dyDescent="0.3">
      <c r="A387" s="392"/>
      <c r="B387" s="392"/>
      <c r="C387" s="392"/>
      <c r="D387" s="392"/>
      <c r="E387" s="339" t="s">
        <v>2785</v>
      </c>
      <c r="F387" s="392" t="s">
        <v>2786</v>
      </c>
      <c r="G387" s="392"/>
      <c r="H387" s="392"/>
      <c r="I387" s="392"/>
      <c r="J387" s="392"/>
    </row>
    <row r="388" spans="1:10" ht="15.6" hidden="1" x14ac:dyDescent="0.3">
      <c r="A388" s="392"/>
      <c r="B388" s="392"/>
      <c r="C388" s="392"/>
      <c r="D388" s="392"/>
      <c r="E388" s="339" t="s">
        <v>2787</v>
      </c>
      <c r="F388" s="392" t="s">
        <v>2788</v>
      </c>
      <c r="G388" s="392"/>
      <c r="H388" s="392"/>
      <c r="I388" s="392"/>
      <c r="J388" s="392"/>
    </row>
    <row r="389" spans="1:10" ht="15.6" hidden="1" x14ac:dyDescent="0.3">
      <c r="A389" s="392"/>
      <c r="B389" s="392"/>
      <c r="C389" s="392"/>
      <c r="D389" s="392"/>
      <c r="E389" s="339" t="s">
        <v>2789</v>
      </c>
      <c r="F389" s="392" t="s">
        <v>2790</v>
      </c>
      <c r="G389" s="392"/>
      <c r="H389" s="392"/>
      <c r="I389" s="392"/>
      <c r="J389" s="392"/>
    </row>
    <row r="390" spans="1:10" ht="15.6" hidden="1" x14ac:dyDescent="0.3">
      <c r="A390" s="392"/>
      <c r="B390" s="392"/>
      <c r="C390" s="392"/>
      <c r="D390" s="392"/>
      <c r="E390" s="339" t="s">
        <v>2791</v>
      </c>
      <c r="F390" s="392" t="s">
        <v>2792</v>
      </c>
      <c r="G390" s="392"/>
      <c r="H390" s="392"/>
      <c r="I390" s="392"/>
      <c r="J390" s="392"/>
    </row>
    <row r="391" spans="1:10" ht="15.6" hidden="1" x14ac:dyDescent="0.3">
      <c r="A391" s="392"/>
      <c r="B391" s="392"/>
      <c r="C391" s="392"/>
      <c r="D391" s="392"/>
      <c r="E391" s="339" t="s">
        <v>2793</v>
      </c>
      <c r="F391" s="392" t="s">
        <v>2794</v>
      </c>
      <c r="G391" s="392"/>
      <c r="H391" s="392"/>
      <c r="I391" s="392"/>
      <c r="J391" s="392"/>
    </row>
    <row r="392" spans="1:10" ht="15.6" hidden="1" x14ac:dyDescent="0.3">
      <c r="A392" s="392"/>
      <c r="B392" s="392"/>
      <c r="C392" s="392"/>
      <c r="D392" s="392"/>
      <c r="E392" s="339" t="s">
        <v>2795</v>
      </c>
      <c r="F392" s="392" t="s">
        <v>2796</v>
      </c>
      <c r="G392" s="392"/>
      <c r="H392" s="392"/>
      <c r="I392" s="392"/>
      <c r="J392" s="392"/>
    </row>
    <row r="393" spans="1:10" ht="15.6" hidden="1" x14ac:dyDescent="0.3">
      <c r="A393" s="392"/>
      <c r="B393" s="392"/>
      <c r="C393" s="392"/>
      <c r="D393" s="392"/>
      <c r="E393" s="339" t="s">
        <v>2797</v>
      </c>
      <c r="F393" s="392" t="s">
        <v>846</v>
      </c>
      <c r="G393" s="392"/>
      <c r="H393" s="392"/>
      <c r="I393" s="392"/>
      <c r="J393" s="392"/>
    </row>
    <row r="394" spans="1:10" ht="15.6" hidden="1" x14ac:dyDescent="0.3">
      <c r="A394" s="392"/>
      <c r="B394" s="392"/>
      <c r="C394" s="392"/>
      <c r="D394" s="392"/>
      <c r="E394" s="339" t="s">
        <v>2798</v>
      </c>
      <c r="F394" s="392" t="s">
        <v>848</v>
      </c>
      <c r="G394" s="392"/>
      <c r="H394" s="392"/>
      <c r="I394" s="392"/>
      <c r="J394" s="392"/>
    </row>
    <row r="395" spans="1:10" ht="15.6" hidden="1" x14ac:dyDescent="0.3">
      <c r="A395" s="392"/>
      <c r="B395" s="392"/>
      <c r="C395" s="392"/>
      <c r="D395" s="392"/>
      <c r="E395" s="339" t="s">
        <v>2799</v>
      </c>
      <c r="F395" s="392" t="s">
        <v>850</v>
      </c>
      <c r="G395" s="392"/>
      <c r="H395" s="392"/>
      <c r="I395" s="392"/>
      <c r="J395" s="392"/>
    </row>
    <row r="396" spans="1:10" ht="15.6" hidden="1" x14ac:dyDescent="0.3">
      <c r="A396" s="392"/>
      <c r="B396" s="392"/>
      <c r="C396" s="392"/>
      <c r="D396" s="392"/>
      <c r="E396" s="339" t="s">
        <v>851</v>
      </c>
      <c r="F396" s="392" t="s">
        <v>852</v>
      </c>
      <c r="G396" s="392"/>
      <c r="H396" s="392"/>
      <c r="I396" s="392"/>
      <c r="J396" s="392"/>
    </row>
    <row r="397" spans="1:10" ht="15.6" hidden="1" x14ac:dyDescent="0.3">
      <c r="A397" s="392"/>
      <c r="B397" s="392"/>
      <c r="C397" s="392"/>
      <c r="D397" s="392"/>
      <c r="E397" s="339" t="s">
        <v>2800</v>
      </c>
      <c r="F397" s="392" t="s">
        <v>854</v>
      </c>
      <c r="G397" s="392"/>
      <c r="H397" s="392"/>
      <c r="I397" s="392"/>
      <c r="J397" s="392"/>
    </row>
    <row r="398" spans="1:10" ht="15.6" hidden="1" x14ac:dyDescent="0.3">
      <c r="A398" s="392"/>
      <c r="B398" s="392"/>
      <c r="C398" s="392"/>
      <c r="D398" s="392"/>
      <c r="E398" s="339" t="s">
        <v>2801</v>
      </c>
      <c r="F398" s="392" t="s">
        <v>2802</v>
      </c>
      <c r="G398" s="392"/>
      <c r="H398" s="392"/>
      <c r="I398" s="392"/>
      <c r="J398" s="392"/>
    </row>
    <row r="399" spans="1:10" ht="15.6" hidden="1" x14ac:dyDescent="0.3">
      <c r="A399" s="392"/>
      <c r="B399" s="392"/>
      <c r="C399" s="392"/>
      <c r="D399" s="392"/>
      <c r="E399" s="339" t="s">
        <v>855</v>
      </c>
      <c r="F399" s="392" t="s">
        <v>2803</v>
      </c>
      <c r="G399" s="392"/>
      <c r="H399" s="392"/>
      <c r="I399" s="392"/>
      <c r="J399" s="392"/>
    </row>
    <row r="400" spans="1:10" ht="15.6" hidden="1" x14ac:dyDescent="0.3">
      <c r="A400" s="392"/>
      <c r="B400" s="392"/>
      <c r="C400" s="392"/>
      <c r="D400" s="392"/>
      <c r="E400" s="339" t="s">
        <v>2804</v>
      </c>
      <c r="F400" s="392" t="s">
        <v>858</v>
      </c>
      <c r="G400" s="392"/>
      <c r="H400" s="392"/>
      <c r="I400" s="392"/>
      <c r="J400" s="392"/>
    </row>
    <row r="401" spans="1:10" ht="15.6" hidden="1" x14ac:dyDescent="0.3">
      <c r="A401" s="392"/>
      <c r="B401" s="392"/>
      <c r="C401" s="392"/>
      <c r="D401" s="392"/>
      <c r="E401" s="339" t="s">
        <v>2805</v>
      </c>
      <c r="F401" s="392" t="s">
        <v>2806</v>
      </c>
      <c r="G401" s="392"/>
      <c r="H401" s="392"/>
      <c r="I401" s="392"/>
      <c r="J401" s="392"/>
    </row>
    <row r="402" spans="1:10" ht="15.6" hidden="1" x14ac:dyDescent="0.3">
      <c r="A402" s="392"/>
      <c r="B402" s="392"/>
      <c r="C402" s="392"/>
      <c r="D402" s="392"/>
      <c r="E402" s="339" t="s">
        <v>2807</v>
      </c>
      <c r="F402" s="392" t="s">
        <v>2808</v>
      </c>
      <c r="G402" s="392"/>
      <c r="H402" s="392"/>
      <c r="I402" s="392"/>
      <c r="J402" s="392"/>
    </row>
    <row r="403" spans="1:10" ht="15.6" hidden="1" x14ac:dyDescent="0.3">
      <c r="A403" s="392"/>
      <c r="B403" s="392"/>
      <c r="C403" s="392"/>
      <c r="D403" s="392"/>
      <c r="E403" s="339" t="s">
        <v>2809</v>
      </c>
      <c r="F403" s="392" t="s">
        <v>2810</v>
      </c>
      <c r="G403" s="392"/>
      <c r="H403" s="392"/>
      <c r="I403" s="392"/>
      <c r="J403" s="392"/>
    </row>
    <row r="404" spans="1:10" ht="15.6" hidden="1" x14ac:dyDescent="0.3">
      <c r="A404" s="392"/>
      <c r="B404" s="392"/>
      <c r="C404" s="392"/>
      <c r="D404" s="392"/>
      <c r="E404" s="339" t="s">
        <v>863</v>
      </c>
      <c r="F404" s="392" t="s">
        <v>864</v>
      </c>
      <c r="G404" s="392"/>
      <c r="H404" s="392"/>
      <c r="I404" s="392"/>
      <c r="J404" s="392"/>
    </row>
    <row r="405" spans="1:10" ht="15.6" hidden="1" x14ac:dyDescent="0.3">
      <c r="A405" s="392"/>
      <c r="B405" s="392"/>
      <c r="C405" s="392"/>
      <c r="D405" s="392"/>
      <c r="E405" s="339" t="s">
        <v>865</v>
      </c>
      <c r="F405" s="392" t="s">
        <v>866</v>
      </c>
      <c r="G405" s="392"/>
      <c r="H405" s="392"/>
      <c r="I405" s="392"/>
      <c r="J405" s="392"/>
    </row>
    <row r="406" spans="1:10" ht="15.6" hidden="1" x14ac:dyDescent="0.3">
      <c r="A406" s="392"/>
      <c r="B406" s="392"/>
      <c r="C406" s="392"/>
      <c r="D406" s="392"/>
      <c r="E406" s="339" t="s">
        <v>2811</v>
      </c>
      <c r="F406" s="392" t="s">
        <v>2812</v>
      </c>
      <c r="G406" s="392"/>
      <c r="H406" s="392"/>
      <c r="I406" s="392"/>
      <c r="J406" s="392"/>
    </row>
    <row r="407" spans="1:10" ht="15.6" hidden="1" x14ac:dyDescent="0.3">
      <c r="A407" s="392"/>
      <c r="B407" s="392"/>
      <c r="C407" s="392"/>
      <c r="D407" s="392"/>
      <c r="E407" s="339" t="s">
        <v>2813</v>
      </c>
      <c r="F407" s="392" t="s">
        <v>868</v>
      </c>
      <c r="G407" s="392"/>
      <c r="H407" s="392"/>
      <c r="I407" s="392"/>
      <c r="J407" s="392"/>
    </row>
    <row r="408" spans="1:10" ht="15.6" hidden="1" x14ac:dyDescent="0.3">
      <c r="A408" s="392"/>
      <c r="B408" s="392"/>
      <c r="C408" s="392"/>
      <c r="D408" s="392"/>
      <c r="E408" s="339" t="s">
        <v>2814</v>
      </c>
      <c r="F408" s="392" t="s">
        <v>870</v>
      </c>
      <c r="G408" s="392"/>
      <c r="H408" s="392"/>
      <c r="I408" s="392"/>
      <c r="J408" s="392"/>
    </row>
    <row r="409" spans="1:10" ht="15.6" hidden="1" x14ac:dyDescent="0.3">
      <c r="A409" s="392"/>
      <c r="B409" s="392"/>
      <c r="C409" s="392"/>
      <c r="D409" s="392"/>
      <c r="E409" s="339" t="s">
        <v>871</v>
      </c>
      <c r="F409" s="392" t="s">
        <v>2815</v>
      </c>
      <c r="G409" s="392"/>
      <c r="H409" s="392"/>
      <c r="I409" s="392"/>
      <c r="J409" s="392"/>
    </row>
    <row r="410" spans="1:10" ht="15.6" hidden="1" x14ac:dyDescent="0.3">
      <c r="A410" s="392"/>
      <c r="B410" s="392"/>
      <c r="C410" s="392"/>
      <c r="D410" s="392"/>
      <c r="E410" s="339" t="s">
        <v>873</v>
      </c>
      <c r="F410" s="392" t="s">
        <v>2816</v>
      </c>
      <c r="G410" s="392"/>
      <c r="H410" s="392"/>
      <c r="I410" s="392"/>
      <c r="J410" s="392"/>
    </row>
    <row r="411" spans="1:10" ht="15.6" hidden="1" x14ac:dyDescent="0.3">
      <c r="A411" s="392"/>
      <c r="B411" s="392"/>
      <c r="C411" s="392"/>
      <c r="D411" s="392"/>
      <c r="E411" s="339" t="s">
        <v>875</v>
      </c>
      <c r="F411" s="392" t="s">
        <v>876</v>
      </c>
      <c r="G411" s="392"/>
      <c r="H411" s="392"/>
      <c r="I411" s="392"/>
      <c r="J411" s="392"/>
    </row>
    <row r="412" spans="1:10" ht="15.6" hidden="1" x14ac:dyDescent="0.3">
      <c r="A412" s="392"/>
      <c r="B412" s="392"/>
      <c r="C412" s="392"/>
      <c r="D412" s="392"/>
      <c r="E412" s="339" t="s">
        <v>2817</v>
      </c>
      <c r="F412" s="392" t="s">
        <v>878</v>
      </c>
      <c r="G412" s="392"/>
      <c r="H412" s="392"/>
      <c r="I412" s="392"/>
      <c r="J412" s="392"/>
    </row>
    <row r="413" spans="1:10" ht="15.6" hidden="1" x14ac:dyDescent="0.3">
      <c r="A413" s="392"/>
      <c r="B413" s="392"/>
      <c r="C413" s="392"/>
      <c r="D413" s="392"/>
      <c r="E413" s="339" t="s">
        <v>879</v>
      </c>
      <c r="F413" s="392" t="s">
        <v>880</v>
      </c>
      <c r="G413" s="392"/>
      <c r="H413" s="392"/>
      <c r="I413" s="392"/>
      <c r="J413" s="392"/>
    </row>
    <row r="414" spans="1:10" ht="15.6" hidden="1" x14ac:dyDescent="0.3">
      <c r="A414" s="392"/>
      <c r="B414" s="392"/>
      <c r="C414" s="392"/>
      <c r="D414" s="392"/>
      <c r="E414" s="339" t="s">
        <v>2818</v>
      </c>
      <c r="F414" s="392" t="s">
        <v>2819</v>
      </c>
      <c r="G414" s="392"/>
      <c r="H414" s="392"/>
      <c r="I414" s="392"/>
      <c r="J414" s="392"/>
    </row>
    <row r="415" spans="1:10" ht="15.6" hidden="1" x14ac:dyDescent="0.3">
      <c r="A415" s="392"/>
      <c r="B415" s="392"/>
      <c r="C415" s="392"/>
      <c r="D415" s="392"/>
      <c r="E415" s="339" t="s">
        <v>2820</v>
      </c>
      <c r="F415" s="392" t="s">
        <v>2821</v>
      </c>
      <c r="G415" s="392"/>
      <c r="H415" s="392"/>
      <c r="I415" s="392"/>
      <c r="J415" s="392"/>
    </row>
    <row r="416" spans="1:10" ht="15.6" hidden="1" x14ac:dyDescent="0.3">
      <c r="A416" s="392"/>
      <c r="B416" s="392"/>
      <c r="C416" s="392"/>
      <c r="D416" s="392"/>
      <c r="E416" s="339" t="s">
        <v>2822</v>
      </c>
      <c r="F416" s="392" t="s">
        <v>2823</v>
      </c>
      <c r="G416" s="392"/>
      <c r="H416" s="392"/>
      <c r="I416" s="392"/>
      <c r="J416" s="392"/>
    </row>
    <row r="417" spans="1:10" ht="15.6" hidden="1" x14ac:dyDescent="0.3">
      <c r="A417" s="392"/>
      <c r="B417" s="392"/>
      <c r="C417" s="392"/>
      <c r="D417" s="392"/>
      <c r="E417" s="339" t="s">
        <v>2824</v>
      </c>
      <c r="F417" s="392" t="s">
        <v>2825</v>
      </c>
      <c r="G417" s="392"/>
      <c r="H417" s="392"/>
      <c r="I417" s="392"/>
      <c r="J417" s="392"/>
    </row>
    <row r="418" spans="1:10" ht="15.6" hidden="1" x14ac:dyDescent="0.3">
      <c r="A418" s="392"/>
      <c r="B418" s="392"/>
      <c r="C418" s="392"/>
      <c r="D418" s="392"/>
      <c r="E418" s="339" t="s">
        <v>2826</v>
      </c>
      <c r="F418" s="392" t="s">
        <v>2827</v>
      </c>
      <c r="G418" s="392"/>
      <c r="H418" s="392"/>
      <c r="I418" s="392"/>
      <c r="J418" s="392"/>
    </row>
    <row r="419" spans="1:10" ht="15.6" hidden="1" x14ac:dyDescent="0.3">
      <c r="A419" s="392"/>
      <c r="B419" s="392"/>
      <c r="C419" s="392"/>
      <c r="D419" s="392"/>
      <c r="E419" s="339" t="s">
        <v>2828</v>
      </c>
      <c r="F419" s="392" t="s">
        <v>2829</v>
      </c>
      <c r="G419" s="392"/>
      <c r="H419" s="392"/>
      <c r="I419" s="392"/>
      <c r="J419" s="392"/>
    </row>
    <row r="420" spans="1:10" ht="15.6" hidden="1" x14ac:dyDescent="0.3">
      <c r="A420" s="392"/>
      <c r="B420" s="392"/>
      <c r="C420" s="392"/>
      <c r="D420" s="392"/>
      <c r="E420" s="339" t="s">
        <v>2830</v>
      </c>
      <c r="F420" s="392" t="s">
        <v>2831</v>
      </c>
      <c r="G420" s="392"/>
      <c r="H420" s="392"/>
      <c r="I420" s="392"/>
      <c r="J420" s="392"/>
    </row>
    <row r="421" spans="1:10" ht="15.6" hidden="1" x14ac:dyDescent="0.3">
      <c r="A421" s="392"/>
      <c r="B421" s="392"/>
      <c r="C421" s="392"/>
      <c r="D421" s="392"/>
      <c r="E421" s="339" t="s">
        <v>2832</v>
      </c>
      <c r="F421" s="392" t="s">
        <v>2833</v>
      </c>
      <c r="G421" s="392"/>
      <c r="H421" s="392"/>
      <c r="I421" s="392"/>
      <c r="J421" s="392"/>
    </row>
    <row r="422" spans="1:10" ht="15.6" hidden="1" x14ac:dyDescent="0.3">
      <c r="A422" s="392"/>
      <c r="B422" s="392"/>
      <c r="C422" s="392"/>
      <c r="D422" s="392"/>
      <c r="E422" s="339" t="s">
        <v>2834</v>
      </c>
      <c r="F422" s="392" t="s">
        <v>2835</v>
      </c>
      <c r="G422" s="392"/>
      <c r="H422" s="392"/>
      <c r="I422" s="392"/>
      <c r="J422" s="392"/>
    </row>
    <row r="423" spans="1:10" ht="15.6" hidden="1" x14ac:dyDescent="0.3">
      <c r="A423" s="392"/>
      <c r="B423" s="392"/>
      <c r="C423" s="392"/>
      <c r="D423" s="392"/>
      <c r="E423" s="339" t="s">
        <v>2836</v>
      </c>
      <c r="F423" s="392" t="s">
        <v>2837</v>
      </c>
      <c r="G423" s="392"/>
      <c r="H423" s="392"/>
      <c r="I423" s="392"/>
      <c r="J423" s="392"/>
    </row>
    <row r="424" spans="1:10" ht="15.6" hidden="1" x14ac:dyDescent="0.3">
      <c r="A424" s="392"/>
      <c r="B424" s="392"/>
      <c r="C424" s="392"/>
      <c r="D424" s="392"/>
      <c r="E424" s="339" t="s">
        <v>2838</v>
      </c>
      <c r="F424" s="392" t="s">
        <v>2839</v>
      </c>
      <c r="G424" s="392"/>
      <c r="H424" s="392"/>
      <c r="I424" s="392"/>
      <c r="J424" s="392"/>
    </row>
    <row r="425" spans="1:10" ht="15.6" hidden="1" x14ac:dyDescent="0.3">
      <c r="A425" s="392"/>
      <c r="B425" s="392"/>
      <c r="C425" s="392"/>
      <c r="D425" s="392"/>
      <c r="E425" s="339" t="s">
        <v>2840</v>
      </c>
      <c r="F425" s="392" t="s">
        <v>2841</v>
      </c>
      <c r="G425" s="392"/>
      <c r="H425" s="392"/>
      <c r="I425" s="392"/>
      <c r="J425" s="392"/>
    </row>
    <row r="426" spans="1:10" ht="15.6" hidden="1" x14ac:dyDescent="0.3">
      <c r="A426" s="392"/>
      <c r="B426" s="392"/>
      <c r="C426" s="392"/>
      <c r="D426" s="392"/>
      <c r="E426" s="339" t="s">
        <v>2842</v>
      </c>
      <c r="F426" s="392" t="s">
        <v>2843</v>
      </c>
      <c r="G426" s="392"/>
      <c r="H426" s="392"/>
      <c r="I426" s="392"/>
      <c r="J426" s="392"/>
    </row>
    <row r="427" spans="1:10" ht="15.6" hidden="1" x14ac:dyDescent="0.3">
      <c r="A427" s="392"/>
      <c r="B427" s="392"/>
      <c r="C427" s="392"/>
      <c r="D427" s="392"/>
      <c r="E427" s="339" t="s">
        <v>2844</v>
      </c>
      <c r="F427" s="392" t="s">
        <v>2845</v>
      </c>
      <c r="G427" s="392"/>
      <c r="H427" s="392"/>
      <c r="I427" s="392"/>
      <c r="J427" s="392"/>
    </row>
    <row r="428" spans="1:10" ht="15.6" hidden="1" x14ac:dyDescent="0.3">
      <c r="A428" s="392"/>
      <c r="B428" s="392"/>
      <c r="C428" s="392"/>
      <c r="D428" s="392"/>
      <c r="E428" s="339" t="s">
        <v>2846</v>
      </c>
      <c r="F428" s="392" t="s">
        <v>2847</v>
      </c>
      <c r="G428" s="392"/>
      <c r="H428" s="392"/>
      <c r="I428" s="392"/>
      <c r="J428" s="392"/>
    </row>
    <row r="429" spans="1:10" ht="15.6" hidden="1" x14ac:dyDescent="0.3">
      <c r="A429" s="392"/>
      <c r="B429" s="392"/>
      <c r="C429" s="392"/>
      <c r="D429" s="392"/>
      <c r="E429" s="339" t="s">
        <v>2848</v>
      </c>
      <c r="F429" s="392" t="s">
        <v>2849</v>
      </c>
      <c r="G429" s="392"/>
      <c r="H429" s="392"/>
      <c r="I429" s="392"/>
      <c r="J429" s="392"/>
    </row>
    <row r="430" spans="1:10" ht="15.6" hidden="1" x14ac:dyDescent="0.3">
      <c r="A430" s="392"/>
      <c r="B430" s="392"/>
      <c r="C430" s="392"/>
      <c r="D430" s="392"/>
      <c r="E430" s="339" t="s">
        <v>254</v>
      </c>
      <c r="F430" s="392" t="s">
        <v>2850</v>
      </c>
      <c r="G430" s="392"/>
      <c r="H430" s="392"/>
      <c r="I430" s="392"/>
      <c r="J430" s="392"/>
    </row>
    <row r="431" spans="1:10" ht="15.6" hidden="1" x14ac:dyDescent="0.3">
      <c r="A431" s="392"/>
      <c r="B431" s="392"/>
      <c r="C431" s="392"/>
      <c r="D431" s="392"/>
      <c r="E431" s="339" t="s">
        <v>255</v>
      </c>
      <c r="F431" s="392" t="s">
        <v>906</v>
      </c>
      <c r="G431" s="392"/>
      <c r="H431" s="392"/>
      <c r="I431" s="392"/>
      <c r="J431" s="392"/>
    </row>
    <row r="432" spans="1:10" ht="15.6" hidden="1" x14ac:dyDescent="0.3">
      <c r="A432" s="392"/>
      <c r="B432" s="392"/>
      <c r="C432" s="392"/>
      <c r="D432" s="392"/>
      <c r="E432" s="339" t="s">
        <v>2851</v>
      </c>
      <c r="F432" s="392" t="s">
        <v>2852</v>
      </c>
      <c r="G432" s="392"/>
      <c r="H432" s="392"/>
      <c r="I432" s="392"/>
      <c r="J432" s="392"/>
    </row>
    <row r="433" spans="1:10" ht="15.6" hidden="1" x14ac:dyDescent="0.3">
      <c r="A433" s="392"/>
      <c r="B433" s="392"/>
      <c r="C433" s="392"/>
      <c r="D433" s="392"/>
      <c r="E433" s="339" t="s">
        <v>2853</v>
      </c>
      <c r="F433" s="392" t="s">
        <v>2854</v>
      </c>
      <c r="G433" s="392"/>
      <c r="H433" s="392"/>
      <c r="I433" s="392"/>
      <c r="J433" s="392"/>
    </row>
    <row r="434" spans="1:10" ht="15.6" hidden="1" x14ac:dyDescent="0.3">
      <c r="A434" s="392"/>
      <c r="B434" s="392"/>
      <c r="C434" s="392"/>
      <c r="D434" s="392"/>
      <c r="E434" s="339" t="s">
        <v>2855</v>
      </c>
      <c r="F434" s="392" t="s">
        <v>2856</v>
      </c>
      <c r="G434" s="392"/>
      <c r="H434" s="392"/>
      <c r="I434" s="392"/>
      <c r="J434" s="392"/>
    </row>
    <row r="435" spans="1:10" ht="15.6" hidden="1" x14ac:dyDescent="0.3">
      <c r="A435" s="392"/>
      <c r="B435" s="392"/>
      <c r="C435" s="392"/>
      <c r="D435" s="392"/>
      <c r="E435" s="339" t="s">
        <v>2857</v>
      </c>
      <c r="F435" s="392" t="s">
        <v>2858</v>
      </c>
      <c r="G435" s="392"/>
      <c r="H435" s="392"/>
      <c r="I435" s="392"/>
      <c r="J435" s="392"/>
    </row>
    <row r="436" spans="1:10" ht="15.6" hidden="1" x14ac:dyDescent="0.3">
      <c r="A436" s="392"/>
      <c r="B436" s="392"/>
      <c r="C436" s="392"/>
      <c r="D436" s="392"/>
      <c r="E436" s="339" t="s">
        <v>2859</v>
      </c>
      <c r="F436" s="392" t="s">
        <v>914</v>
      </c>
      <c r="G436" s="392"/>
      <c r="H436" s="392"/>
      <c r="I436" s="392"/>
      <c r="J436" s="392"/>
    </row>
    <row r="437" spans="1:10" ht="15.6" hidden="1" x14ac:dyDescent="0.3">
      <c r="A437" s="392"/>
      <c r="B437" s="392"/>
      <c r="C437" s="392"/>
      <c r="D437" s="392"/>
      <c r="E437" s="339" t="s">
        <v>2860</v>
      </c>
      <c r="F437" s="392" t="s">
        <v>916</v>
      </c>
      <c r="G437" s="392"/>
      <c r="H437" s="392"/>
      <c r="I437" s="392"/>
      <c r="J437" s="392"/>
    </row>
    <row r="438" spans="1:10" ht="15.6" hidden="1" x14ac:dyDescent="0.3">
      <c r="A438" s="392"/>
      <c r="B438" s="392"/>
      <c r="C438" s="392"/>
      <c r="D438" s="392"/>
      <c r="E438" s="339" t="s">
        <v>2861</v>
      </c>
      <c r="F438" s="392" t="s">
        <v>918</v>
      </c>
      <c r="G438" s="392"/>
      <c r="H438" s="392"/>
      <c r="I438" s="392"/>
      <c r="J438" s="392"/>
    </row>
    <row r="439" spans="1:10" ht="15.6" hidden="1" x14ac:dyDescent="0.3">
      <c r="A439" s="392"/>
      <c r="B439" s="392"/>
      <c r="C439" s="392"/>
      <c r="D439" s="392"/>
      <c r="E439" s="339" t="s">
        <v>2862</v>
      </c>
      <c r="F439" s="392" t="s">
        <v>919</v>
      </c>
      <c r="G439" s="392"/>
      <c r="H439" s="392"/>
      <c r="I439" s="392"/>
      <c r="J439" s="392"/>
    </row>
    <row r="440" spans="1:10" ht="15.6" hidden="1" x14ac:dyDescent="0.3">
      <c r="A440" s="392"/>
      <c r="B440" s="392"/>
      <c r="C440" s="392"/>
      <c r="D440" s="392"/>
      <c r="E440" s="339" t="s">
        <v>2863</v>
      </c>
      <c r="F440" s="392" t="s">
        <v>921</v>
      </c>
      <c r="G440" s="392"/>
      <c r="H440" s="392"/>
      <c r="I440" s="392"/>
      <c r="J440" s="392"/>
    </row>
    <row r="441" spans="1:10" ht="15.6" hidden="1" x14ac:dyDescent="0.3">
      <c r="A441" s="392"/>
      <c r="B441" s="392"/>
      <c r="C441" s="392"/>
      <c r="D441" s="392"/>
      <c r="E441" s="339" t="s">
        <v>2864</v>
      </c>
      <c r="F441" s="392" t="s">
        <v>923</v>
      </c>
      <c r="G441" s="392"/>
      <c r="H441" s="392"/>
      <c r="I441" s="392"/>
      <c r="J441" s="392"/>
    </row>
    <row r="442" spans="1:10" ht="15.6" hidden="1" x14ac:dyDescent="0.3">
      <c r="A442" s="392"/>
      <c r="B442" s="392"/>
      <c r="C442" s="392"/>
      <c r="D442" s="392"/>
      <c r="E442" s="339" t="s">
        <v>2865</v>
      </c>
      <c r="F442" s="392" t="s">
        <v>924</v>
      </c>
      <c r="G442" s="392"/>
      <c r="H442" s="392"/>
      <c r="I442" s="392"/>
      <c r="J442" s="392"/>
    </row>
    <row r="443" spans="1:10" ht="15.6" hidden="1" x14ac:dyDescent="0.3">
      <c r="A443" s="392"/>
      <c r="B443" s="392"/>
      <c r="C443" s="392"/>
      <c r="D443" s="392"/>
      <c r="E443" s="339" t="s">
        <v>2866</v>
      </c>
      <c r="F443" s="392" t="s">
        <v>926</v>
      </c>
      <c r="G443" s="392"/>
      <c r="H443" s="392"/>
      <c r="I443" s="392"/>
      <c r="J443" s="392"/>
    </row>
    <row r="444" spans="1:10" ht="15.6" hidden="1" x14ac:dyDescent="0.3">
      <c r="A444" s="392"/>
      <c r="B444" s="392"/>
      <c r="C444" s="392"/>
      <c r="D444" s="392"/>
      <c r="E444" s="339" t="s">
        <v>2867</v>
      </c>
      <c r="F444" s="392" t="s">
        <v>928</v>
      </c>
      <c r="G444" s="392"/>
      <c r="H444" s="392"/>
      <c r="I444" s="392"/>
      <c r="J444" s="392"/>
    </row>
    <row r="445" spans="1:10" ht="15.6" hidden="1" x14ac:dyDescent="0.3">
      <c r="A445" s="392"/>
      <c r="B445" s="392"/>
      <c r="C445" s="392"/>
      <c r="D445" s="392"/>
      <c r="E445" s="339" t="s">
        <v>2868</v>
      </c>
      <c r="F445" s="392" t="s">
        <v>930</v>
      </c>
      <c r="G445" s="392"/>
      <c r="H445" s="392"/>
      <c r="I445" s="392"/>
      <c r="J445" s="392"/>
    </row>
    <row r="446" spans="1:10" ht="15.6" hidden="1" x14ac:dyDescent="0.3">
      <c r="A446" s="392"/>
      <c r="B446" s="392"/>
      <c r="C446" s="392"/>
      <c r="D446" s="392"/>
      <c r="E446" s="339" t="s">
        <v>2869</v>
      </c>
      <c r="F446" s="392" t="s">
        <v>2870</v>
      </c>
      <c r="G446" s="392"/>
      <c r="H446" s="392"/>
      <c r="I446" s="392"/>
      <c r="J446" s="392"/>
    </row>
    <row r="447" spans="1:10" ht="15.6" hidden="1" x14ac:dyDescent="0.3">
      <c r="A447" s="392"/>
      <c r="B447" s="392"/>
      <c r="C447" s="392"/>
      <c r="D447" s="392"/>
      <c r="E447" s="339" t="s">
        <v>2871</v>
      </c>
      <c r="F447" s="392" t="s">
        <v>2872</v>
      </c>
      <c r="G447" s="392"/>
      <c r="H447" s="392"/>
      <c r="I447" s="392"/>
      <c r="J447" s="392"/>
    </row>
    <row r="448" spans="1:10" ht="15.6" hidden="1" x14ac:dyDescent="0.3">
      <c r="A448" s="392"/>
      <c r="B448" s="392"/>
      <c r="C448" s="392"/>
      <c r="D448" s="392"/>
      <c r="E448" s="339" t="s">
        <v>2873</v>
      </c>
      <c r="F448" s="392" t="s">
        <v>2874</v>
      </c>
      <c r="G448" s="392"/>
      <c r="H448" s="392"/>
      <c r="I448" s="392"/>
      <c r="J448" s="392"/>
    </row>
    <row r="449" spans="1:10" ht="15.6" hidden="1" x14ac:dyDescent="0.3">
      <c r="A449" s="392"/>
      <c r="B449" s="392"/>
      <c r="C449" s="392"/>
      <c r="D449" s="392"/>
      <c r="E449" s="339" t="s">
        <v>2875</v>
      </c>
      <c r="F449" s="392" t="s">
        <v>2876</v>
      </c>
      <c r="G449" s="392"/>
      <c r="H449" s="392"/>
      <c r="I449" s="392"/>
      <c r="J449" s="392"/>
    </row>
    <row r="450" spans="1:10" ht="15.6" hidden="1" x14ac:dyDescent="0.3">
      <c r="A450" s="392"/>
      <c r="B450" s="392"/>
      <c r="C450" s="392"/>
      <c r="D450" s="392"/>
      <c r="E450" s="339" t="s">
        <v>2877</v>
      </c>
      <c r="F450" s="392" t="s">
        <v>2878</v>
      </c>
      <c r="G450" s="392"/>
      <c r="H450" s="392"/>
      <c r="I450" s="392"/>
      <c r="J450" s="392"/>
    </row>
    <row r="451" spans="1:10" ht="15.6" hidden="1" x14ac:dyDescent="0.3">
      <c r="A451" s="392"/>
      <c r="B451" s="392"/>
      <c r="C451" s="392"/>
      <c r="D451" s="392"/>
      <c r="E451" s="339" t="s">
        <v>2879</v>
      </c>
      <c r="F451" s="392" t="s">
        <v>2880</v>
      </c>
      <c r="G451" s="392"/>
      <c r="H451" s="392"/>
      <c r="I451" s="392"/>
      <c r="J451" s="392"/>
    </row>
    <row r="452" spans="1:10" ht="15.6" hidden="1" x14ac:dyDescent="0.3">
      <c r="A452" s="392"/>
      <c r="B452" s="392"/>
      <c r="C452" s="392"/>
      <c r="D452" s="392"/>
      <c r="E452" s="339" t="s">
        <v>2881</v>
      </c>
      <c r="F452" s="392" t="s">
        <v>2882</v>
      </c>
      <c r="G452" s="392"/>
      <c r="H452" s="392"/>
      <c r="I452" s="392"/>
      <c r="J452" s="392"/>
    </row>
    <row r="453" spans="1:10" ht="15.6" hidden="1" x14ac:dyDescent="0.3">
      <c r="A453" s="392"/>
      <c r="B453" s="392"/>
      <c r="C453" s="392"/>
      <c r="D453" s="392"/>
      <c r="E453" s="339" t="s">
        <v>2883</v>
      </c>
      <c r="F453" s="392" t="s">
        <v>2884</v>
      </c>
      <c r="G453" s="392"/>
      <c r="H453" s="392"/>
      <c r="I453" s="392"/>
      <c r="J453" s="392"/>
    </row>
    <row r="454" spans="1:10" ht="15.6" hidden="1" x14ac:dyDescent="0.3">
      <c r="A454" s="392"/>
      <c r="B454" s="392"/>
      <c r="C454" s="392"/>
      <c r="D454" s="392"/>
      <c r="E454" s="339" t="s">
        <v>2885</v>
      </c>
      <c r="F454" s="392" t="s">
        <v>2886</v>
      </c>
      <c r="G454" s="392"/>
      <c r="H454" s="392"/>
      <c r="I454" s="392"/>
      <c r="J454" s="392"/>
    </row>
    <row r="455" spans="1:10" ht="15.6" hidden="1" x14ac:dyDescent="0.3">
      <c r="A455" s="392"/>
      <c r="B455" s="392"/>
      <c r="C455" s="392"/>
      <c r="D455" s="392"/>
      <c r="E455" s="339" t="s">
        <v>2887</v>
      </c>
      <c r="F455" s="392" t="s">
        <v>2888</v>
      </c>
      <c r="G455" s="392"/>
      <c r="H455" s="392"/>
      <c r="I455" s="392"/>
      <c r="J455" s="392"/>
    </row>
    <row r="456" spans="1:10" ht="15.6" hidden="1" x14ac:dyDescent="0.3">
      <c r="A456" s="392"/>
      <c r="B456" s="392"/>
      <c r="C456" s="392"/>
      <c r="D456" s="392"/>
      <c r="E456" s="339" t="s">
        <v>2889</v>
      </c>
      <c r="F456" s="392" t="s">
        <v>2890</v>
      </c>
      <c r="G456" s="392"/>
      <c r="H456" s="392"/>
      <c r="I456" s="392"/>
      <c r="J456" s="392"/>
    </row>
    <row r="457" spans="1:10" ht="15.6" hidden="1" x14ac:dyDescent="0.3">
      <c r="A457" s="392"/>
      <c r="B457" s="392"/>
      <c r="C457" s="392"/>
      <c r="D457" s="392"/>
      <c r="E457" s="339" t="s">
        <v>2891</v>
      </c>
      <c r="F457" s="392" t="s">
        <v>2892</v>
      </c>
      <c r="G457" s="392"/>
      <c r="H457" s="392"/>
      <c r="I457" s="392"/>
      <c r="J457" s="392"/>
    </row>
    <row r="458" spans="1:10" ht="15.6" hidden="1" x14ac:dyDescent="0.3">
      <c r="A458" s="392"/>
      <c r="B458" s="392"/>
      <c r="C458" s="392"/>
      <c r="D458" s="392"/>
      <c r="E458" s="339" t="s">
        <v>2893</v>
      </c>
      <c r="F458" s="392" t="s">
        <v>2894</v>
      </c>
      <c r="G458" s="392"/>
      <c r="H458" s="392"/>
      <c r="I458" s="392"/>
      <c r="J458" s="392"/>
    </row>
    <row r="459" spans="1:10" ht="15.6" hidden="1" x14ac:dyDescent="0.3">
      <c r="A459" s="392"/>
      <c r="B459" s="392"/>
      <c r="C459" s="392"/>
      <c r="D459" s="392"/>
      <c r="E459" s="339" t="s">
        <v>2895</v>
      </c>
      <c r="F459" s="392" t="s">
        <v>2896</v>
      </c>
      <c r="G459" s="392"/>
      <c r="H459" s="392"/>
      <c r="I459" s="392"/>
      <c r="J459" s="392"/>
    </row>
    <row r="460" spans="1:10" ht="15.6" hidden="1" x14ac:dyDescent="0.3">
      <c r="A460" s="392"/>
      <c r="B460" s="392"/>
      <c r="C460" s="392"/>
      <c r="D460" s="392"/>
      <c r="E460" s="339" t="s">
        <v>2897</v>
      </c>
      <c r="F460" s="392" t="s">
        <v>2898</v>
      </c>
      <c r="G460" s="392"/>
      <c r="H460" s="392"/>
      <c r="I460" s="392"/>
      <c r="J460" s="392"/>
    </row>
    <row r="461" spans="1:10" ht="15.6" hidden="1" x14ac:dyDescent="0.3">
      <c r="A461" s="392"/>
      <c r="B461" s="392"/>
      <c r="C461" s="392"/>
      <c r="D461" s="392"/>
      <c r="E461" s="339" t="s">
        <v>2899</v>
      </c>
      <c r="F461" s="392" t="s">
        <v>2900</v>
      </c>
      <c r="G461" s="392"/>
      <c r="H461" s="392"/>
      <c r="I461" s="392"/>
      <c r="J461" s="392"/>
    </row>
    <row r="462" spans="1:10" ht="15.6" hidden="1" x14ac:dyDescent="0.3">
      <c r="A462" s="392"/>
      <c r="B462" s="392"/>
      <c r="C462" s="392"/>
      <c r="D462" s="392"/>
      <c r="E462" s="339" t="s">
        <v>2901</v>
      </c>
      <c r="F462" s="392" t="s">
        <v>2902</v>
      </c>
      <c r="G462" s="392"/>
      <c r="H462" s="392"/>
      <c r="I462" s="392"/>
      <c r="J462" s="392"/>
    </row>
    <row r="463" spans="1:10" ht="15.6" hidden="1" x14ac:dyDescent="0.3">
      <c r="A463" s="392"/>
      <c r="B463" s="392"/>
      <c r="C463" s="392"/>
      <c r="D463" s="392"/>
      <c r="E463" s="339" t="s">
        <v>2903</v>
      </c>
      <c r="F463" s="392" t="s">
        <v>2904</v>
      </c>
      <c r="G463" s="392"/>
      <c r="H463" s="392"/>
      <c r="I463" s="392"/>
      <c r="J463" s="392"/>
    </row>
    <row r="464" spans="1:10" ht="15.6" hidden="1" x14ac:dyDescent="0.3">
      <c r="A464" s="392"/>
      <c r="B464" s="392"/>
      <c r="C464" s="392"/>
      <c r="D464" s="392"/>
      <c r="E464" s="339" t="s">
        <v>2905</v>
      </c>
      <c r="F464" s="392" t="s">
        <v>2906</v>
      </c>
      <c r="G464" s="392"/>
      <c r="H464" s="392"/>
      <c r="I464" s="392"/>
      <c r="J464" s="392"/>
    </row>
    <row r="465" spans="1:10" ht="15.6" hidden="1" x14ac:dyDescent="0.3">
      <c r="A465" s="392"/>
      <c r="B465" s="392"/>
      <c r="C465" s="392"/>
      <c r="D465" s="392"/>
      <c r="E465" s="339" t="s">
        <v>2907</v>
      </c>
      <c r="F465" s="392" t="s">
        <v>2908</v>
      </c>
      <c r="G465" s="392"/>
      <c r="H465" s="392"/>
      <c r="I465" s="392"/>
      <c r="J465" s="392"/>
    </row>
    <row r="466" spans="1:10" ht="15.6" hidden="1" x14ac:dyDescent="0.3">
      <c r="A466" s="392"/>
      <c r="B466" s="392"/>
      <c r="C466" s="392"/>
      <c r="D466" s="392"/>
      <c r="E466" s="339" t="s">
        <v>2909</v>
      </c>
      <c r="F466" s="392" t="s">
        <v>2910</v>
      </c>
      <c r="G466" s="392"/>
      <c r="H466" s="392"/>
      <c r="I466" s="392"/>
      <c r="J466" s="392"/>
    </row>
    <row r="467" spans="1:10" ht="15.6" hidden="1" x14ac:dyDescent="0.3">
      <c r="A467" s="392"/>
      <c r="B467" s="392"/>
      <c r="C467" s="392"/>
      <c r="D467" s="392"/>
      <c r="E467" s="339" t="s">
        <v>2911</v>
      </c>
      <c r="F467" s="392" t="s">
        <v>2912</v>
      </c>
      <c r="G467" s="392"/>
      <c r="H467" s="392"/>
      <c r="I467" s="392"/>
      <c r="J467" s="392"/>
    </row>
    <row r="468" spans="1:10" ht="15.6" hidden="1" x14ac:dyDescent="0.3">
      <c r="A468" s="392"/>
      <c r="B468" s="392"/>
      <c r="C468" s="392"/>
      <c r="D468" s="392"/>
      <c r="E468" s="339" t="s">
        <v>2913</v>
      </c>
      <c r="F468" s="392" t="s">
        <v>2914</v>
      </c>
      <c r="G468" s="392"/>
      <c r="H468" s="392"/>
      <c r="I468" s="392"/>
      <c r="J468" s="392"/>
    </row>
    <row r="469" spans="1:10" ht="15.6" hidden="1" x14ac:dyDescent="0.3">
      <c r="A469" s="392"/>
      <c r="B469" s="392"/>
      <c r="C469" s="392"/>
      <c r="D469" s="392"/>
      <c r="E469" s="339" t="s">
        <v>2915</v>
      </c>
      <c r="F469" s="392" t="s">
        <v>2916</v>
      </c>
      <c r="G469" s="392"/>
      <c r="H469" s="392"/>
      <c r="I469" s="392"/>
      <c r="J469" s="392"/>
    </row>
    <row r="470" spans="1:10" ht="15.6" hidden="1" x14ac:dyDescent="0.3">
      <c r="A470" s="392"/>
      <c r="B470" s="392"/>
      <c r="C470" s="392"/>
      <c r="D470" s="392"/>
      <c r="E470" s="339" t="s">
        <v>971</v>
      </c>
      <c r="F470" s="392" t="s">
        <v>972</v>
      </c>
      <c r="G470" s="392"/>
      <c r="H470" s="392"/>
      <c r="I470" s="392"/>
      <c r="J470" s="392"/>
    </row>
    <row r="471" spans="1:10" ht="15.6" hidden="1" x14ac:dyDescent="0.3">
      <c r="A471" s="392"/>
      <c r="B471" s="392"/>
      <c r="C471" s="392"/>
      <c r="D471" s="392"/>
      <c r="E471" s="339" t="s">
        <v>973</v>
      </c>
      <c r="F471" s="392" t="s">
        <v>974</v>
      </c>
      <c r="G471" s="392"/>
      <c r="H471" s="392"/>
      <c r="I471" s="392"/>
      <c r="J471" s="392"/>
    </row>
    <row r="472" spans="1:10" ht="15.6" hidden="1" x14ac:dyDescent="0.3">
      <c r="A472" s="392"/>
      <c r="B472" s="392"/>
      <c r="C472" s="392"/>
      <c r="D472" s="392"/>
      <c r="E472" s="339" t="s">
        <v>975</v>
      </c>
      <c r="F472" s="392" t="s">
        <v>2917</v>
      </c>
      <c r="G472" s="392"/>
      <c r="H472" s="392"/>
      <c r="I472" s="392"/>
      <c r="J472" s="392"/>
    </row>
    <row r="473" spans="1:10" ht="15.6" hidden="1" x14ac:dyDescent="0.3">
      <c r="A473" s="392"/>
      <c r="B473" s="392"/>
      <c r="C473" s="392"/>
      <c r="D473" s="392"/>
      <c r="E473" s="339" t="s">
        <v>977</v>
      </c>
      <c r="F473" s="392" t="s">
        <v>978</v>
      </c>
      <c r="G473" s="392"/>
      <c r="H473" s="392"/>
      <c r="I473" s="392"/>
      <c r="J473" s="392"/>
    </row>
    <row r="474" spans="1:10" ht="15.6" hidden="1" x14ac:dyDescent="0.3">
      <c r="A474" s="392"/>
      <c r="B474" s="392"/>
      <c r="C474" s="392"/>
      <c r="D474" s="392"/>
      <c r="E474" s="339" t="s">
        <v>2918</v>
      </c>
      <c r="F474" s="392" t="s">
        <v>2919</v>
      </c>
      <c r="G474" s="392"/>
      <c r="H474" s="392"/>
      <c r="I474" s="392"/>
      <c r="J474" s="392"/>
    </row>
    <row r="475" spans="1:10" ht="15.6" hidden="1" x14ac:dyDescent="0.3">
      <c r="A475" s="392"/>
      <c r="B475" s="392"/>
      <c r="C475" s="392"/>
      <c r="D475" s="392"/>
      <c r="E475" s="339" t="s">
        <v>1318</v>
      </c>
      <c r="F475" s="392" t="s">
        <v>2920</v>
      </c>
      <c r="G475" s="392"/>
      <c r="H475" s="392"/>
      <c r="I475" s="392"/>
      <c r="J475" s="392"/>
    </row>
    <row r="476" spans="1:10" ht="15.6" hidden="1" x14ac:dyDescent="0.3">
      <c r="A476" s="392"/>
      <c r="B476" s="392"/>
      <c r="C476" s="392"/>
      <c r="D476" s="392"/>
      <c r="E476" s="339" t="s">
        <v>1319</v>
      </c>
      <c r="F476" s="392" t="s">
        <v>2921</v>
      </c>
      <c r="G476" s="392"/>
      <c r="H476" s="392"/>
      <c r="I476" s="392"/>
      <c r="J476" s="392"/>
    </row>
    <row r="477" spans="1:10" ht="15.6" hidden="1" x14ac:dyDescent="0.3">
      <c r="A477" s="392"/>
      <c r="B477" s="392"/>
      <c r="C477" s="392"/>
      <c r="D477" s="392"/>
      <c r="E477" s="339" t="s">
        <v>2922</v>
      </c>
      <c r="F477" s="392" t="s">
        <v>2923</v>
      </c>
      <c r="G477" s="392"/>
      <c r="H477" s="392"/>
      <c r="I477" s="392"/>
      <c r="J477" s="392"/>
    </row>
    <row r="478" spans="1:10" ht="15.6" hidden="1" x14ac:dyDescent="0.3">
      <c r="A478" s="392"/>
      <c r="B478" s="392"/>
      <c r="C478" s="392"/>
      <c r="D478" s="392"/>
      <c r="E478" s="339" t="s">
        <v>2924</v>
      </c>
      <c r="F478" s="392" t="s">
        <v>2925</v>
      </c>
      <c r="G478" s="392"/>
      <c r="H478" s="392"/>
      <c r="I478" s="392"/>
      <c r="J478" s="392"/>
    </row>
    <row r="479" spans="1:10" ht="15.6" hidden="1" x14ac:dyDescent="0.3">
      <c r="A479" s="392"/>
      <c r="B479" s="392"/>
      <c r="C479" s="392"/>
      <c r="D479" s="392"/>
      <c r="E479" s="339" t="s">
        <v>2926</v>
      </c>
      <c r="F479" s="392" t="s">
        <v>2927</v>
      </c>
      <c r="G479" s="392"/>
      <c r="H479" s="392"/>
      <c r="I479" s="392"/>
      <c r="J479" s="392"/>
    </row>
    <row r="480" spans="1:10" ht="15.6" hidden="1" x14ac:dyDescent="0.3">
      <c r="A480" s="392"/>
      <c r="B480" s="392"/>
      <c r="C480" s="392"/>
      <c r="D480" s="392"/>
      <c r="E480" s="339" t="s">
        <v>2928</v>
      </c>
      <c r="F480" s="392" t="s">
        <v>2929</v>
      </c>
      <c r="G480" s="392"/>
      <c r="H480" s="392"/>
      <c r="I480" s="392"/>
      <c r="J480" s="392"/>
    </row>
    <row r="481" spans="1:10" ht="15.6" hidden="1" x14ac:dyDescent="0.3">
      <c r="A481" s="392"/>
      <c r="B481" s="392"/>
      <c r="C481" s="392"/>
      <c r="D481" s="392"/>
      <c r="E481" s="339" t="s">
        <v>2930</v>
      </c>
      <c r="F481" s="392" t="s">
        <v>2931</v>
      </c>
      <c r="G481" s="392"/>
      <c r="H481" s="392"/>
      <c r="I481" s="392"/>
      <c r="J481" s="392"/>
    </row>
    <row r="482" spans="1:10" ht="15.6" hidden="1" x14ac:dyDescent="0.3">
      <c r="A482" s="392"/>
      <c r="B482" s="392"/>
      <c r="C482" s="392"/>
      <c r="D482" s="392"/>
      <c r="E482" s="339" t="s">
        <v>2932</v>
      </c>
      <c r="F482" s="392" t="s">
        <v>2933</v>
      </c>
      <c r="G482" s="392"/>
      <c r="H482" s="392"/>
      <c r="I482" s="392"/>
      <c r="J482" s="392"/>
    </row>
    <row r="483" spans="1:10" ht="15.6" hidden="1" x14ac:dyDescent="0.3">
      <c r="A483" s="392"/>
      <c r="B483" s="392"/>
      <c r="C483" s="392"/>
      <c r="D483" s="392"/>
      <c r="E483" s="339" t="s">
        <v>990</v>
      </c>
      <c r="F483" s="392" t="s">
        <v>991</v>
      </c>
      <c r="G483" s="392"/>
      <c r="H483" s="392"/>
      <c r="I483" s="392"/>
      <c r="J483" s="392"/>
    </row>
    <row r="484" spans="1:10" ht="15.6" hidden="1" x14ac:dyDescent="0.3">
      <c r="A484" s="392"/>
      <c r="B484" s="392"/>
      <c r="C484" s="392"/>
      <c r="D484" s="392"/>
      <c r="E484" s="339" t="s">
        <v>992</v>
      </c>
      <c r="F484" s="392" t="s">
        <v>2934</v>
      </c>
      <c r="G484" s="392"/>
      <c r="H484" s="392"/>
      <c r="I484" s="392"/>
      <c r="J484" s="392"/>
    </row>
    <row r="485" spans="1:10" ht="15.6" hidden="1" x14ac:dyDescent="0.3">
      <c r="A485" s="392"/>
      <c r="B485" s="392"/>
      <c r="C485" s="392"/>
      <c r="D485" s="392"/>
      <c r="E485" s="339" t="s">
        <v>994</v>
      </c>
      <c r="F485" s="392" t="s">
        <v>995</v>
      </c>
      <c r="G485" s="392"/>
      <c r="H485" s="392"/>
      <c r="I485" s="392"/>
      <c r="J485" s="392"/>
    </row>
    <row r="486" spans="1:10" ht="15.6" hidden="1" x14ac:dyDescent="0.3">
      <c r="A486" s="392"/>
      <c r="B486" s="392"/>
      <c r="C486" s="392"/>
      <c r="D486" s="392"/>
      <c r="E486" s="339" t="s">
        <v>996</v>
      </c>
      <c r="F486" s="392" t="s">
        <v>997</v>
      </c>
      <c r="G486" s="392"/>
      <c r="H486" s="392"/>
      <c r="I486" s="392"/>
      <c r="J486" s="392"/>
    </row>
    <row r="487" spans="1:10" ht="15.6" hidden="1" x14ac:dyDescent="0.3">
      <c r="A487" s="392"/>
      <c r="B487" s="392"/>
      <c r="C487" s="392"/>
      <c r="D487" s="392"/>
      <c r="E487" s="339" t="s">
        <v>2935</v>
      </c>
      <c r="F487" s="392" t="s">
        <v>2936</v>
      </c>
      <c r="G487" s="392"/>
      <c r="H487" s="392"/>
      <c r="I487" s="392"/>
      <c r="J487" s="392"/>
    </row>
    <row r="488" spans="1:10" ht="15.6" hidden="1" x14ac:dyDescent="0.3">
      <c r="A488" s="392"/>
      <c r="B488" s="392"/>
      <c r="C488" s="392"/>
      <c r="D488" s="392"/>
      <c r="E488" s="339" t="s">
        <v>2937</v>
      </c>
      <c r="F488" s="392" t="s">
        <v>2938</v>
      </c>
      <c r="G488" s="392"/>
      <c r="H488" s="392"/>
      <c r="I488" s="392"/>
      <c r="J488" s="392"/>
    </row>
    <row r="489" spans="1:10" ht="15.6" hidden="1" x14ac:dyDescent="0.3">
      <c r="A489" s="392"/>
      <c r="B489" s="392"/>
      <c r="C489" s="392"/>
      <c r="D489" s="392"/>
      <c r="E489" s="339" t="s">
        <v>2939</v>
      </c>
      <c r="F489" s="392" t="s">
        <v>2940</v>
      </c>
      <c r="G489" s="392"/>
      <c r="H489" s="392"/>
      <c r="I489" s="392"/>
      <c r="J489" s="392"/>
    </row>
    <row r="490" spans="1:10" ht="15.6" hidden="1" x14ac:dyDescent="0.3">
      <c r="A490" s="392"/>
      <c r="B490" s="392"/>
      <c r="C490" s="392"/>
      <c r="D490" s="392"/>
      <c r="E490" s="339" t="s">
        <v>2941</v>
      </c>
      <c r="F490" s="392" t="s">
        <v>2942</v>
      </c>
      <c r="G490" s="392"/>
      <c r="H490" s="392"/>
      <c r="I490" s="392"/>
      <c r="J490" s="392"/>
    </row>
    <row r="491" spans="1:10" ht="15.6" hidden="1" x14ac:dyDescent="0.3">
      <c r="A491" s="392"/>
      <c r="B491" s="392"/>
      <c r="C491" s="392"/>
      <c r="D491" s="392"/>
      <c r="E491" s="339" t="s">
        <v>2943</v>
      </c>
      <c r="F491" s="392" t="s">
        <v>2944</v>
      </c>
      <c r="G491" s="392"/>
      <c r="H491" s="392"/>
      <c r="I491" s="392"/>
      <c r="J491" s="392"/>
    </row>
    <row r="492" spans="1:10" ht="15.6" hidden="1" x14ac:dyDescent="0.3">
      <c r="A492" s="392"/>
      <c r="B492" s="392"/>
      <c r="C492" s="392"/>
      <c r="D492" s="392"/>
      <c r="E492" s="339" t="s">
        <v>2945</v>
      </c>
      <c r="F492" s="392" t="s">
        <v>2946</v>
      </c>
      <c r="G492" s="392"/>
      <c r="H492" s="392"/>
      <c r="I492" s="392"/>
      <c r="J492" s="392"/>
    </row>
    <row r="493" spans="1:10" ht="15.6" hidden="1" x14ac:dyDescent="0.3">
      <c r="A493" s="392"/>
      <c r="B493" s="392"/>
      <c r="C493" s="392"/>
      <c r="D493" s="392"/>
      <c r="E493" s="339" t="s">
        <v>2947</v>
      </c>
      <c r="F493" s="392" t="s">
        <v>2948</v>
      </c>
      <c r="G493" s="392"/>
      <c r="H493" s="392"/>
      <c r="I493" s="392"/>
      <c r="J493" s="392"/>
    </row>
    <row r="494" spans="1:10" ht="15.6" hidden="1" x14ac:dyDescent="0.3">
      <c r="A494" s="392"/>
      <c r="B494" s="392"/>
      <c r="C494" s="392"/>
      <c r="D494" s="392"/>
      <c r="E494" s="339" t="s">
        <v>2949</v>
      </c>
      <c r="F494" s="392" t="s">
        <v>2950</v>
      </c>
      <c r="G494" s="392"/>
      <c r="H494" s="392"/>
      <c r="I494" s="392"/>
      <c r="J494" s="392"/>
    </row>
    <row r="495" spans="1:10" ht="15.6" hidden="1" x14ac:dyDescent="0.3">
      <c r="A495" s="392"/>
      <c r="B495" s="392"/>
      <c r="C495" s="392"/>
      <c r="D495" s="392"/>
      <c r="E495" s="339" t="s">
        <v>2951</v>
      </c>
      <c r="F495" s="392" t="s">
        <v>2952</v>
      </c>
      <c r="G495" s="392"/>
      <c r="H495" s="392"/>
      <c r="I495" s="392"/>
      <c r="J495" s="392"/>
    </row>
    <row r="496" spans="1:10" ht="15.6" hidden="1" x14ac:dyDescent="0.3">
      <c r="A496" s="392"/>
      <c r="B496" s="392"/>
      <c r="C496" s="392"/>
      <c r="D496" s="392"/>
      <c r="E496" s="339" t="s">
        <v>2953</v>
      </c>
      <c r="F496" s="392" t="s">
        <v>2954</v>
      </c>
      <c r="G496" s="392"/>
      <c r="H496" s="392"/>
      <c r="I496" s="392"/>
      <c r="J496" s="392"/>
    </row>
    <row r="497" spans="1:10" ht="15.6" hidden="1" x14ac:dyDescent="0.3">
      <c r="A497" s="392"/>
      <c r="B497" s="392"/>
      <c r="C497" s="392"/>
      <c r="D497" s="392"/>
      <c r="E497" s="339" t="s">
        <v>2955</v>
      </c>
      <c r="F497" s="392" t="s">
        <v>2956</v>
      </c>
      <c r="G497" s="392"/>
      <c r="H497" s="392"/>
      <c r="I497" s="392"/>
      <c r="J497" s="392"/>
    </row>
    <row r="498" spans="1:10" ht="15.6" hidden="1" x14ac:dyDescent="0.3">
      <c r="A498" s="392"/>
      <c r="B498" s="392"/>
      <c r="C498" s="392"/>
      <c r="D498" s="392"/>
      <c r="E498" s="339" t="s">
        <v>2957</v>
      </c>
      <c r="F498" s="392" t="s">
        <v>2958</v>
      </c>
      <c r="G498" s="392"/>
      <c r="H498" s="392"/>
      <c r="I498" s="392"/>
      <c r="J498" s="392"/>
    </row>
    <row r="499" spans="1:10" ht="15.6" hidden="1" x14ac:dyDescent="0.3">
      <c r="A499" s="392"/>
      <c r="B499" s="392"/>
      <c r="C499" s="392"/>
      <c r="D499" s="392"/>
      <c r="E499" s="339" t="s">
        <v>2959</v>
      </c>
      <c r="F499" s="392" t="s">
        <v>2960</v>
      </c>
      <c r="G499" s="392"/>
      <c r="H499" s="392"/>
      <c r="I499" s="392"/>
      <c r="J499" s="392"/>
    </row>
    <row r="500" spans="1:10" ht="15.6" hidden="1" x14ac:dyDescent="0.3">
      <c r="A500" s="392"/>
      <c r="B500" s="392"/>
      <c r="C500" s="392"/>
      <c r="D500" s="392"/>
      <c r="E500" s="339" t="s">
        <v>2961</v>
      </c>
      <c r="F500" s="392" t="s">
        <v>2962</v>
      </c>
      <c r="G500" s="392"/>
      <c r="H500" s="392"/>
      <c r="I500" s="392"/>
      <c r="J500" s="392"/>
    </row>
    <row r="501" spans="1:10" ht="15.6" hidden="1" x14ac:dyDescent="0.3">
      <c r="A501" s="392"/>
      <c r="B501" s="392"/>
      <c r="C501" s="392"/>
      <c r="D501" s="392"/>
      <c r="E501" s="339" t="s">
        <v>2963</v>
      </c>
      <c r="F501" s="392" t="s">
        <v>2964</v>
      </c>
      <c r="G501" s="392"/>
      <c r="H501" s="392"/>
      <c r="I501" s="392"/>
      <c r="J501" s="392"/>
    </row>
    <row r="502" spans="1:10" ht="15.6" hidden="1" x14ac:dyDescent="0.3">
      <c r="A502" s="392"/>
      <c r="B502" s="392"/>
      <c r="C502" s="392"/>
      <c r="D502" s="392"/>
      <c r="E502" s="339" t="s">
        <v>1014</v>
      </c>
      <c r="F502" s="392" t="s">
        <v>1023</v>
      </c>
      <c r="G502" s="392"/>
      <c r="H502" s="392"/>
      <c r="I502" s="392"/>
      <c r="J502" s="392"/>
    </row>
    <row r="503" spans="1:10" ht="15.6" hidden="1" x14ac:dyDescent="0.3">
      <c r="A503" s="392"/>
      <c r="B503" s="392"/>
      <c r="C503" s="392"/>
      <c r="D503" s="392"/>
      <c r="E503" s="339" t="s">
        <v>1016</v>
      </c>
      <c r="F503" s="392" t="s">
        <v>1025</v>
      </c>
      <c r="G503" s="392"/>
      <c r="H503" s="392"/>
      <c r="I503" s="392"/>
      <c r="J503" s="392"/>
    </row>
    <row r="504" spans="1:10" ht="15.6" hidden="1" x14ac:dyDescent="0.3">
      <c r="A504" s="392"/>
      <c r="B504" s="392"/>
      <c r="C504" s="392"/>
      <c r="D504" s="392"/>
      <c r="E504" s="339" t="s">
        <v>1018</v>
      </c>
      <c r="F504" s="392" t="s">
        <v>1027</v>
      </c>
      <c r="G504" s="392"/>
      <c r="H504" s="392"/>
      <c r="I504" s="392"/>
      <c r="J504" s="392"/>
    </row>
    <row r="505" spans="1:10" ht="15.6" hidden="1" x14ac:dyDescent="0.3">
      <c r="A505" s="392"/>
      <c r="B505" s="392"/>
      <c r="C505" s="392"/>
      <c r="D505" s="392"/>
      <c r="E505" s="339" t="s">
        <v>1020</v>
      </c>
      <c r="F505" s="392" t="s">
        <v>1029</v>
      </c>
      <c r="G505" s="392"/>
      <c r="H505" s="392"/>
      <c r="I505" s="392"/>
      <c r="J505" s="392"/>
    </row>
    <row r="506" spans="1:10" ht="15.6" hidden="1" x14ac:dyDescent="0.3">
      <c r="A506" s="392"/>
      <c r="B506" s="392"/>
      <c r="C506" s="392"/>
      <c r="D506" s="392"/>
      <c r="E506" s="339" t="s">
        <v>1022</v>
      </c>
      <c r="F506" s="392" t="s">
        <v>1031</v>
      </c>
      <c r="G506" s="392"/>
      <c r="H506" s="392"/>
      <c r="I506" s="392"/>
      <c r="J506" s="392"/>
    </row>
    <row r="507" spans="1:10" ht="15.6" hidden="1" x14ac:dyDescent="0.3">
      <c r="A507" s="392"/>
      <c r="B507" s="392"/>
      <c r="C507" s="392"/>
      <c r="D507" s="392"/>
      <c r="E507" s="339" t="s">
        <v>2965</v>
      </c>
      <c r="F507" s="392" t="s">
        <v>2966</v>
      </c>
      <c r="G507" s="392"/>
      <c r="H507" s="392"/>
      <c r="I507" s="392"/>
      <c r="J507" s="392"/>
    </row>
    <row r="508" spans="1:10" ht="15.6" hidden="1" x14ac:dyDescent="0.3">
      <c r="A508" s="392"/>
      <c r="B508" s="392"/>
      <c r="C508" s="392"/>
      <c r="D508" s="392"/>
      <c r="E508" s="339" t="s">
        <v>2967</v>
      </c>
      <c r="F508" s="392" t="s">
        <v>2968</v>
      </c>
      <c r="G508" s="392"/>
      <c r="H508" s="392"/>
      <c r="I508" s="392"/>
      <c r="J508" s="392"/>
    </row>
    <row r="509" spans="1:10" ht="15.6" hidden="1" x14ac:dyDescent="0.3">
      <c r="A509" s="392"/>
      <c r="B509" s="392"/>
      <c r="C509" s="392"/>
      <c r="D509" s="392"/>
      <c r="E509" s="339" t="s">
        <v>2969</v>
      </c>
      <c r="F509" s="392" t="s">
        <v>2970</v>
      </c>
      <c r="G509" s="392"/>
      <c r="H509" s="392"/>
      <c r="I509" s="392"/>
      <c r="J509" s="392"/>
    </row>
    <row r="510" spans="1:10" ht="15.6" hidden="1" x14ac:dyDescent="0.3">
      <c r="A510" s="392"/>
      <c r="B510" s="392"/>
      <c r="C510" s="392"/>
      <c r="D510" s="392"/>
      <c r="E510" s="339" t="s">
        <v>1028</v>
      </c>
      <c r="F510" s="392" t="s">
        <v>1037</v>
      </c>
      <c r="G510" s="392"/>
      <c r="H510" s="392"/>
      <c r="I510" s="392"/>
      <c r="J510" s="392"/>
    </row>
    <row r="511" spans="1:10" ht="15.6" hidden="1" x14ac:dyDescent="0.3">
      <c r="A511" s="392"/>
      <c r="B511" s="392"/>
      <c r="C511" s="392"/>
      <c r="D511" s="392"/>
      <c r="E511" s="339" t="s">
        <v>1030</v>
      </c>
      <c r="F511" s="392" t="s">
        <v>1038</v>
      </c>
      <c r="G511" s="392"/>
      <c r="H511" s="392"/>
      <c r="I511" s="392"/>
      <c r="J511" s="392"/>
    </row>
    <row r="512" spans="1:10" ht="15.6" hidden="1" x14ac:dyDescent="0.3">
      <c r="A512" s="392"/>
      <c r="B512" s="392"/>
      <c r="C512" s="392"/>
      <c r="D512" s="392"/>
      <c r="E512" s="339" t="s">
        <v>1032</v>
      </c>
      <c r="F512" s="392" t="s">
        <v>1040</v>
      </c>
      <c r="G512" s="392"/>
      <c r="H512" s="392"/>
      <c r="I512" s="392"/>
      <c r="J512" s="392"/>
    </row>
    <row r="513" spans="1:10" ht="15.6" hidden="1" x14ac:dyDescent="0.3">
      <c r="A513" s="392"/>
      <c r="B513" s="392"/>
      <c r="C513" s="392"/>
      <c r="D513" s="392"/>
      <c r="E513" s="339" t="s">
        <v>1034</v>
      </c>
      <c r="F513" s="392" t="s">
        <v>1042</v>
      </c>
      <c r="G513" s="392"/>
      <c r="H513" s="392"/>
      <c r="I513" s="392"/>
      <c r="J513" s="392"/>
    </row>
    <row r="514" spans="1:10" ht="15.6" hidden="1" x14ac:dyDescent="0.3">
      <c r="A514" s="392"/>
      <c r="B514" s="392"/>
      <c r="C514" s="392"/>
      <c r="D514" s="392"/>
      <c r="E514" s="339" t="s">
        <v>1036</v>
      </c>
      <c r="F514" s="392" t="s">
        <v>1044</v>
      </c>
      <c r="G514" s="392"/>
      <c r="H514" s="392"/>
      <c r="I514" s="392"/>
      <c r="J514" s="392"/>
    </row>
    <row r="515" spans="1:10" ht="15.6" hidden="1" x14ac:dyDescent="0.3">
      <c r="A515" s="392"/>
      <c r="B515" s="392"/>
      <c r="C515" s="392"/>
      <c r="D515" s="392"/>
      <c r="E515" s="339" t="s">
        <v>2971</v>
      </c>
      <c r="F515" s="392" t="s">
        <v>2972</v>
      </c>
      <c r="G515" s="392"/>
      <c r="H515" s="392"/>
      <c r="I515" s="392"/>
      <c r="J515" s="392"/>
    </row>
    <row r="516" spans="1:10" ht="15.6" hidden="1" x14ac:dyDescent="0.3">
      <c r="A516" s="392"/>
      <c r="B516" s="392"/>
      <c r="C516" s="392"/>
      <c r="D516" s="392"/>
      <c r="E516" s="339" t="s">
        <v>2973</v>
      </c>
      <c r="F516" s="392" t="s">
        <v>2974</v>
      </c>
      <c r="G516" s="392"/>
      <c r="H516" s="392"/>
      <c r="I516" s="392"/>
      <c r="J516" s="392"/>
    </row>
    <row r="517" spans="1:10" ht="15.6" hidden="1" x14ac:dyDescent="0.3">
      <c r="A517" s="392"/>
      <c r="B517" s="392"/>
      <c r="C517" s="392"/>
      <c r="D517" s="392"/>
      <c r="E517" s="339" t="s">
        <v>2975</v>
      </c>
      <c r="F517" s="392" t="s">
        <v>2976</v>
      </c>
      <c r="G517" s="392"/>
      <c r="H517" s="392"/>
      <c r="I517" s="392"/>
      <c r="J517" s="392"/>
    </row>
    <row r="518" spans="1:10" ht="15.6" hidden="1" x14ac:dyDescent="0.3">
      <c r="A518" s="392"/>
      <c r="B518" s="392"/>
      <c r="C518" s="392"/>
      <c r="D518" s="392"/>
      <c r="E518" s="339" t="s">
        <v>2977</v>
      </c>
      <c r="F518" s="392" t="s">
        <v>1050</v>
      </c>
      <c r="G518" s="392"/>
      <c r="H518" s="392"/>
      <c r="I518" s="392"/>
      <c r="J518" s="392"/>
    </row>
    <row r="519" spans="1:10" ht="15.6" hidden="1" x14ac:dyDescent="0.3">
      <c r="A519" s="392"/>
      <c r="B519" s="392"/>
      <c r="C519" s="392"/>
      <c r="D519" s="392"/>
      <c r="E519" s="339" t="s">
        <v>2978</v>
      </c>
      <c r="F519" s="392" t="s">
        <v>2979</v>
      </c>
      <c r="G519" s="392"/>
      <c r="H519" s="392"/>
      <c r="I519" s="392"/>
      <c r="J519" s="392"/>
    </row>
    <row r="520" spans="1:10" ht="15.6" hidden="1" x14ac:dyDescent="0.3">
      <c r="A520" s="392"/>
      <c r="B520" s="392"/>
      <c r="C520" s="392"/>
      <c r="D520" s="392"/>
      <c r="E520" s="339" t="s">
        <v>2980</v>
      </c>
      <c r="F520" s="392" t="s">
        <v>2981</v>
      </c>
      <c r="G520" s="392"/>
      <c r="H520" s="392"/>
      <c r="I520" s="392"/>
      <c r="J520" s="392"/>
    </row>
    <row r="521" spans="1:10" ht="15.6" hidden="1" x14ac:dyDescent="0.3">
      <c r="A521" s="392"/>
      <c r="B521" s="392"/>
      <c r="C521" s="392"/>
      <c r="D521" s="392"/>
      <c r="E521" s="339" t="s">
        <v>2982</v>
      </c>
      <c r="F521" s="392" t="s">
        <v>2983</v>
      </c>
      <c r="G521" s="392"/>
      <c r="H521" s="392"/>
      <c r="I521" s="392"/>
      <c r="J521" s="392"/>
    </row>
    <row r="522" spans="1:10" ht="15.6" hidden="1" x14ac:dyDescent="0.3">
      <c r="A522" s="392"/>
      <c r="B522" s="392"/>
      <c r="C522" s="392"/>
      <c r="D522" s="392"/>
      <c r="E522" s="339" t="s">
        <v>2984</v>
      </c>
      <c r="F522" s="392" t="s">
        <v>2985</v>
      </c>
      <c r="G522" s="392"/>
      <c r="H522" s="392"/>
      <c r="I522" s="392"/>
      <c r="J522" s="392"/>
    </row>
    <row r="523" spans="1:10" ht="15.6" hidden="1" x14ac:dyDescent="0.3">
      <c r="A523" s="392"/>
      <c r="B523" s="392"/>
      <c r="C523" s="392"/>
      <c r="D523" s="392"/>
      <c r="E523" s="339" t="s">
        <v>2986</v>
      </c>
      <c r="F523" s="392" t="s">
        <v>2987</v>
      </c>
      <c r="G523" s="392"/>
      <c r="H523" s="392"/>
      <c r="I523" s="392"/>
      <c r="J523" s="392"/>
    </row>
    <row r="524" spans="1:10" ht="15.6" hidden="1" x14ac:dyDescent="0.3">
      <c r="A524" s="392"/>
      <c r="B524" s="392"/>
      <c r="C524" s="392"/>
      <c r="D524" s="392"/>
      <c r="E524" s="339" t="s">
        <v>2988</v>
      </c>
      <c r="F524" s="392" t="s">
        <v>2989</v>
      </c>
      <c r="G524" s="392"/>
      <c r="H524" s="392"/>
      <c r="I524" s="392"/>
      <c r="J524" s="392"/>
    </row>
    <row r="525" spans="1:10" ht="15.6" hidden="1" x14ac:dyDescent="0.3">
      <c r="A525" s="392"/>
      <c r="B525" s="392"/>
      <c r="C525" s="392"/>
      <c r="D525" s="392"/>
      <c r="E525" s="339" t="s">
        <v>2990</v>
      </c>
      <c r="F525" s="392" t="s">
        <v>2991</v>
      </c>
      <c r="G525" s="392"/>
      <c r="H525" s="392"/>
      <c r="I525" s="392"/>
      <c r="J525" s="392"/>
    </row>
    <row r="526" spans="1:10" ht="15.6" hidden="1" x14ac:dyDescent="0.3">
      <c r="A526" s="392"/>
      <c r="B526" s="392"/>
      <c r="C526" s="392"/>
      <c r="D526" s="392"/>
      <c r="E526" s="339" t="s">
        <v>1055</v>
      </c>
      <c r="F526" s="392" t="s">
        <v>1064</v>
      </c>
      <c r="G526" s="392"/>
      <c r="H526" s="392"/>
      <c r="I526" s="392"/>
      <c r="J526" s="392"/>
    </row>
    <row r="527" spans="1:10" ht="15.6" hidden="1" x14ac:dyDescent="0.3">
      <c r="A527" s="392"/>
      <c r="B527" s="392"/>
      <c r="C527" s="392"/>
      <c r="D527" s="392"/>
      <c r="E527" s="339" t="s">
        <v>1057</v>
      </c>
      <c r="F527" s="392" t="s">
        <v>1066</v>
      </c>
      <c r="G527" s="392"/>
      <c r="H527" s="392"/>
      <c r="I527" s="392"/>
      <c r="J527" s="392"/>
    </row>
    <row r="528" spans="1:10" ht="15.6" hidden="1" x14ac:dyDescent="0.3">
      <c r="A528" s="392"/>
      <c r="B528" s="392"/>
      <c r="C528" s="392"/>
      <c r="D528" s="392"/>
      <c r="E528" s="339" t="s">
        <v>2992</v>
      </c>
      <c r="F528" s="392" t="s">
        <v>2993</v>
      </c>
      <c r="G528" s="392"/>
      <c r="H528" s="392"/>
      <c r="I528" s="392"/>
      <c r="J528" s="392"/>
    </row>
    <row r="529" spans="1:10" ht="15.6" hidden="1" x14ac:dyDescent="0.3">
      <c r="A529" s="392"/>
      <c r="B529" s="392"/>
      <c r="C529" s="392"/>
      <c r="D529" s="392"/>
      <c r="E529" s="339" t="s">
        <v>2994</v>
      </c>
      <c r="F529" s="392" t="s">
        <v>2995</v>
      </c>
      <c r="G529" s="392"/>
      <c r="H529" s="392"/>
      <c r="I529" s="392"/>
      <c r="J529" s="392"/>
    </row>
    <row r="530" spans="1:10" ht="15.6" hidden="1" x14ac:dyDescent="0.3">
      <c r="A530" s="392"/>
      <c r="B530" s="392"/>
      <c r="C530" s="392"/>
      <c r="D530" s="392"/>
      <c r="E530" s="339" t="s">
        <v>2996</v>
      </c>
      <c r="F530" s="392" t="s">
        <v>2997</v>
      </c>
      <c r="G530" s="392"/>
      <c r="H530" s="392"/>
      <c r="I530" s="392"/>
      <c r="J530" s="392"/>
    </row>
    <row r="531" spans="1:10" ht="15.6" hidden="1" x14ac:dyDescent="0.3">
      <c r="A531" s="392"/>
      <c r="B531" s="392"/>
      <c r="C531" s="392"/>
      <c r="D531" s="392"/>
      <c r="E531" s="339" t="s">
        <v>2998</v>
      </c>
      <c r="F531" s="392" t="s">
        <v>2999</v>
      </c>
      <c r="G531" s="392"/>
      <c r="H531" s="392"/>
      <c r="I531" s="392"/>
      <c r="J531" s="392"/>
    </row>
    <row r="532" spans="1:10" ht="15.6" hidden="1" x14ac:dyDescent="0.3">
      <c r="A532" s="392"/>
      <c r="B532" s="392"/>
      <c r="C532" s="392"/>
      <c r="D532" s="392"/>
      <c r="E532" s="339" t="s">
        <v>3000</v>
      </c>
      <c r="F532" s="392" t="s">
        <v>1074</v>
      </c>
      <c r="G532" s="392"/>
      <c r="H532" s="392"/>
      <c r="I532" s="392"/>
      <c r="J532" s="392"/>
    </row>
    <row r="533" spans="1:10" ht="15.6" hidden="1" x14ac:dyDescent="0.3">
      <c r="A533" s="392"/>
      <c r="B533" s="392"/>
      <c r="C533" s="392"/>
      <c r="D533" s="392"/>
      <c r="E533" s="339" t="s">
        <v>1067</v>
      </c>
      <c r="F533" s="392" t="s">
        <v>1076</v>
      </c>
      <c r="G533" s="392"/>
      <c r="H533" s="392"/>
      <c r="I533" s="392"/>
      <c r="J533" s="392"/>
    </row>
    <row r="534" spans="1:10" ht="15.6" hidden="1" x14ac:dyDescent="0.3">
      <c r="A534" s="392"/>
      <c r="B534" s="392"/>
      <c r="C534" s="392"/>
      <c r="D534" s="392"/>
      <c r="E534" s="339" t="s">
        <v>3001</v>
      </c>
      <c r="F534" s="392" t="s">
        <v>3002</v>
      </c>
      <c r="G534" s="392"/>
      <c r="H534" s="392"/>
      <c r="I534" s="392"/>
      <c r="J534" s="392"/>
    </row>
    <row r="535" spans="1:10" ht="15.6" hidden="1" x14ac:dyDescent="0.3">
      <c r="A535" s="392"/>
      <c r="B535" s="392"/>
      <c r="C535" s="392"/>
      <c r="D535" s="392"/>
      <c r="E535" s="339" t="s">
        <v>3003</v>
      </c>
      <c r="F535" s="392" t="s">
        <v>3004</v>
      </c>
      <c r="G535" s="392"/>
      <c r="H535" s="392"/>
      <c r="I535" s="392"/>
      <c r="J535" s="392"/>
    </row>
    <row r="536" spans="1:10" ht="15.6" hidden="1" x14ac:dyDescent="0.3">
      <c r="A536" s="392"/>
      <c r="B536" s="392"/>
      <c r="C536" s="392"/>
      <c r="D536" s="392"/>
      <c r="E536" s="339" t="s">
        <v>3005</v>
      </c>
      <c r="F536" s="392" t="s">
        <v>1080</v>
      </c>
      <c r="G536" s="392"/>
      <c r="H536" s="392"/>
      <c r="I536" s="392"/>
      <c r="J536" s="392"/>
    </row>
    <row r="537" spans="1:10" ht="15.6" hidden="1" x14ac:dyDescent="0.3">
      <c r="A537" s="392"/>
      <c r="B537" s="392"/>
      <c r="C537" s="392"/>
      <c r="D537" s="392"/>
      <c r="E537" s="339" t="s">
        <v>3006</v>
      </c>
      <c r="F537" s="392" t="s">
        <v>1082</v>
      </c>
      <c r="G537" s="392"/>
      <c r="H537" s="392"/>
      <c r="I537" s="392"/>
      <c r="J537" s="392"/>
    </row>
    <row r="538" spans="1:10" ht="15.6" hidden="1" x14ac:dyDescent="0.3">
      <c r="A538" s="392"/>
      <c r="B538" s="392"/>
      <c r="C538" s="392"/>
      <c r="D538" s="392"/>
      <c r="E538" s="339" t="s">
        <v>3007</v>
      </c>
      <c r="F538" s="392" t="s">
        <v>1084</v>
      </c>
      <c r="G538" s="392"/>
      <c r="H538" s="392"/>
      <c r="I538" s="392"/>
      <c r="J538" s="392"/>
    </row>
    <row r="539" spans="1:10" ht="15.6" hidden="1" x14ac:dyDescent="0.3">
      <c r="A539" s="392"/>
      <c r="B539" s="392"/>
      <c r="C539" s="392"/>
      <c r="D539" s="392"/>
      <c r="E539" s="339" t="s">
        <v>3008</v>
      </c>
      <c r="F539" s="392" t="s">
        <v>3009</v>
      </c>
      <c r="G539" s="392"/>
      <c r="H539" s="392"/>
      <c r="I539" s="392"/>
      <c r="J539" s="392"/>
    </row>
    <row r="540" spans="1:10" ht="15.6" hidden="1" x14ac:dyDescent="0.3">
      <c r="A540" s="392"/>
      <c r="B540" s="392"/>
      <c r="C540" s="392"/>
      <c r="D540" s="392"/>
      <c r="E540" s="339" t="s">
        <v>3010</v>
      </c>
      <c r="F540" s="392" t="s">
        <v>1086</v>
      </c>
      <c r="G540" s="392"/>
      <c r="H540" s="392"/>
      <c r="I540" s="392"/>
      <c r="J540" s="392"/>
    </row>
    <row r="541" spans="1:10" ht="15.6" hidden="1" x14ac:dyDescent="0.3">
      <c r="A541" s="392"/>
      <c r="B541" s="392"/>
      <c r="C541" s="392"/>
      <c r="D541" s="392"/>
      <c r="E541" s="339" t="s">
        <v>3011</v>
      </c>
      <c r="F541" s="392" t="s">
        <v>1088</v>
      </c>
      <c r="G541" s="392"/>
      <c r="H541" s="392"/>
      <c r="I541" s="392"/>
      <c r="J541" s="392"/>
    </row>
    <row r="542" spans="1:10" ht="15.6" hidden="1" x14ac:dyDescent="0.3">
      <c r="A542" s="392"/>
      <c r="B542" s="392"/>
      <c r="C542" s="392"/>
      <c r="D542" s="392"/>
      <c r="E542" s="339" t="s">
        <v>3012</v>
      </c>
      <c r="F542" s="392" t="s">
        <v>1090</v>
      </c>
      <c r="G542" s="392"/>
      <c r="H542" s="392"/>
      <c r="I542" s="392"/>
      <c r="J542" s="392"/>
    </row>
    <row r="543" spans="1:10" ht="15.6" hidden="1" x14ac:dyDescent="0.3">
      <c r="A543" s="392"/>
      <c r="B543" s="392"/>
      <c r="C543" s="392"/>
      <c r="D543" s="392"/>
      <c r="E543" s="339" t="s">
        <v>3013</v>
      </c>
      <c r="F543" s="392" t="s">
        <v>1092</v>
      </c>
      <c r="G543" s="392"/>
      <c r="H543" s="392"/>
      <c r="I543" s="392"/>
      <c r="J543" s="392"/>
    </row>
    <row r="544" spans="1:10" ht="15.6" hidden="1" x14ac:dyDescent="0.3">
      <c r="A544" s="392"/>
      <c r="B544" s="392"/>
      <c r="C544" s="392"/>
      <c r="D544" s="392"/>
      <c r="E544" s="339" t="s">
        <v>1085</v>
      </c>
      <c r="F544" s="392" t="s">
        <v>1094</v>
      </c>
      <c r="G544" s="392"/>
      <c r="H544" s="392"/>
      <c r="I544" s="392"/>
      <c r="J544" s="392"/>
    </row>
    <row r="545" spans="1:10" ht="15.6" hidden="1" x14ac:dyDescent="0.3">
      <c r="A545" s="392"/>
      <c r="B545" s="392"/>
      <c r="C545" s="392"/>
      <c r="D545" s="392"/>
      <c r="E545" s="339" t="s">
        <v>1087</v>
      </c>
      <c r="F545" s="392" t="s">
        <v>1096</v>
      </c>
      <c r="G545" s="392"/>
      <c r="H545" s="392"/>
      <c r="I545" s="392"/>
      <c r="J545" s="392"/>
    </row>
    <row r="546" spans="1:10" ht="15.6" hidden="1" x14ac:dyDescent="0.3">
      <c r="A546" s="392"/>
      <c r="B546" s="392"/>
      <c r="C546" s="392"/>
      <c r="D546" s="392"/>
      <c r="E546" s="339" t="s">
        <v>3014</v>
      </c>
      <c r="F546" s="392" t="s">
        <v>3015</v>
      </c>
      <c r="G546" s="392"/>
      <c r="H546" s="392"/>
      <c r="I546" s="392"/>
      <c r="J546" s="392"/>
    </row>
    <row r="547" spans="1:10" ht="15.6" hidden="1" x14ac:dyDescent="0.3">
      <c r="A547" s="392"/>
      <c r="B547" s="392"/>
      <c r="C547" s="392"/>
      <c r="D547" s="392"/>
      <c r="E547" s="339" t="s">
        <v>3016</v>
      </c>
      <c r="F547" s="392" t="s">
        <v>3017</v>
      </c>
      <c r="G547" s="392"/>
      <c r="H547" s="392"/>
      <c r="I547" s="392"/>
      <c r="J547" s="392"/>
    </row>
    <row r="548" spans="1:10" ht="15.6" hidden="1" x14ac:dyDescent="0.3">
      <c r="A548" s="392"/>
      <c r="B548" s="392"/>
      <c r="C548" s="392"/>
      <c r="D548" s="392"/>
      <c r="E548" s="339" t="s">
        <v>3018</v>
      </c>
      <c r="F548" s="392" t="s">
        <v>3019</v>
      </c>
      <c r="G548" s="392"/>
      <c r="H548" s="392"/>
      <c r="I548" s="392"/>
      <c r="J548" s="392"/>
    </row>
    <row r="549" spans="1:10" ht="15.6" hidden="1" x14ac:dyDescent="0.3">
      <c r="A549" s="392"/>
      <c r="B549" s="392"/>
      <c r="C549" s="392"/>
      <c r="D549" s="392"/>
      <c r="E549" s="339" t="s">
        <v>3020</v>
      </c>
      <c r="F549" s="392" t="s">
        <v>3021</v>
      </c>
      <c r="G549" s="392"/>
      <c r="H549" s="392"/>
      <c r="I549" s="392"/>
      <c r="J549" s="392"/>
    </row>
    <row r="550" spans="1:10" ht="15.6" hidden="1" x14ac:dyDescent="0.3">
      <c r="A550" s="392"/>
      <c r="B550" s="392"/>
      <c r="C550" s="392"/>
      <c r="D550" s="392"/>
      <c r="E550" s="339" t="s">
        <v>3022</v>
      </c>
      <c r="F550" s="392" t="s">
        <v>3023</v>
      </c>
      <c r="G550" s="392"/>
      <c r="H550" s="392"/>
      <c r="I550" s="392"/>
      <c r="J550" s="392"/>
    </row>
    <row r="551" spans="1:10" ht="15.6" hidden="1" x14ac:dyDescent="0.3">
      <c r="A551" s="392"/>
      <c r="B551" s="392"/>
      <c r="C551" s="392"/>
      <c r="D551" s="392"/>
      <c r="E551" s="339" t="s">
        <v>1097</v>
      </c>
      <c r="F551" s="392" t="s">
        <v>1106</v>
      </c>
      <c r="G551" s="392"/>
      <c r="H551" s="392"/>
      <c r="I551" s="392"/>
      <c r="J551" s="392"/>
    </row>
    <row r="552" spans="1:10" ht="15.6" hidden="1" x14ac:dyDescent="0.3">
      <c r="A552" s="392"/>
      <c r="B552" s="392"/>
      <c r="C552" s="392"/>
      <c r="D552" s="392"/>
      <c r="E552" s="339" t="s">
        <v>1099</v>
      </c>
      <c r="F552" s="392" t="s">
        <v>1108</v>
      </c>
      <c r="G552" s="392"/>
      <c r="H552" s="392"/>
      <c r="I552" s="392"/>
      <c r="J552" s="392"/>
    </row>
    <row r="553" spans="1:10" ht="15.6" hidden="1" x14ac:dyDescent="0.3">
      <c r="A553" s="392"/>
      <c r="B553" s="392"/>
      <c r="C553" s="392"/>
      <c r="D553" s="392"/>
      <c r="E553" s="339" t="s">
        <v>1101</v>
      </c>
      <c r="F553" s="392" t="s">
        <v>1110</v>
      </c>
      <c r="G553" s="392"/>
      <c r="H553" s="392"/>
      <c r="I553" s="392"/>
      <c r="J553" s="392"/>
    </row>
    <row r="554" spans="1:10" ht="15.6" hidden="1" x14ac:dyDescent="0.3">
      <c r="A554" s="392"/>
      <c r="B554" s="392"/>
      <c r="C554" s="392"/>
      <c r="D554" s="392"/>
      <c r="E554" s="339" t="s">
        <v>1103</v>
      </c>
      <c r="F554" s="392" t="s">
        <v>1112</v>
      </c>
      <c r="G554" s="392"/>
      <c r="H554" s="392"/>
      <c r="I554" s="392"/>
      <c r="J554" s="392"/>
    </row>
    <row r="555" spans="1:10" ht="15.6" hidden="1" x14ac:dyDescent="0.3">
      <c r="A555" s="392"/>
      <c r="B555" s="392"/>
      <c r="C555" s="392"/>
      <c r="D555" s="392"/>
      <c r="E555" s="339" t="s">
        <v>1105</v>
      </c>
      <c r="F555" s="392" t="s">
        <v>1114</v>
      </c>
      <c r="G555" s="392"/>
      <c r="H555" s="392"/>
      <c r="I555" s="392"/>
      <c r="J555" s="392"/>
    </row>
    <row r="556" spans="1:10" ht="15.6" hidden="1" x14ac:dyDescent="0.3">
      <c r="A556" s="392"/>
      <c r="B556" s="392"/>
      <c r="C556" s="392"/>
      <c r="D556" s="392"/>
      <c r="E556" s="339" t="s">
        <v>1107</v>
      </c>
      <c r="F556" s="392" t="s">
        <v>1116</v>
      </c>
      <c r="G556" s="392"/>
      <c r="H556" s="392"/>
      <c r="I556" s="392"/>
      <c r="J556" s="392"/>
    </row>
    <row r="557" spans="1:10" ht="15.6" hidden="1" x14ac:dyDescent="0.3">
      <c r="A557" s="392"/>
      <c r="B557" s="392"/>
      <c r="C557" s="392"/>
      <c r="D557" s="392"/>
      <c r="E557" s="339" t="s">
        <v>1109</v>
      </c>
      <c r="F557" s="392" t="s">
        <v>1118</v>
      </c>
      <c r="G557" s="392"/>
      <c r="H557" s="392"/>
      <c r="I557" s="392"/>
      <c r="J557" s="392"/>
    </row>
    <row r="558" spans="1:10" ht="15.6" hidden="1" x14ac:dyDescent="0.3">
      <c r="A558" s="392"/>
      <c r="B558" s="392"/>
      <c r="C558" s="392"/>
      <c r="D558" s="392"/>
      <c r="E558" s="339" t="s">
        <v>1111</v>
      </c>
      <c r="F558" s="392" t="s">
        <v>1120</v>
      </c>
      <c r="G558" s="392"/>
      <c r="H558" s="392"/>
      <c r="I558" s="392"/>
      <c r="J558" s="392"/>
    </row>
    <row r="559" spans="1:10" ht="15.6" hidden="1" x14ac:dyDescent="0.3">
      <c r="A559" s="392"/>
      <c r="B559" s="392"/>
      <c r="C559" s="392"/>
      <c r="D559" s="392"/>
      <c r="E559" s="339" t="s">
        <v>1113</v>
      </c>
      <c r="F559" s="392" t="s">
        <v>1122</v>
      </c>
      <c r="G559" s="392"/>
      <c r="H559" s="392"/>
      <c r="I559" s="392"/>
      <c r="J559" s="392"/>
    </row>
    <row r="560" spans="1:10" ht="15.6" hidden="1" x14ac:dyDescent="0.3">
      <c r="A560" s="392"/>
      <c r="B560" s="392"/>
      <c r="C560" s="392"/>
      <c r="D560" s="392"/>
      <c r="E560" s="339" t="s">
        <v>1115</v>
      </c>
      <c r="F560" s="392" t="s">
        <v>1124</v>
      </c>
      <c r="G560" s="392"/>
      <c r="H560" s="392"/>
      <c r="I560" s="392"/>
      <c r="J560" s="392"/>
    </row>
    <row r="561" spans="1:10" ht="15.6" hidden="1" x14ac:dyDescent="0.3">
      <c r="A561" s="392"/>
      <c r="B561" s="392"/>
      <c r="C561" s="392"/>
      <c r="D561" s="392"/>
      <c r="E561" s="339" t="s">
        <v>1117</v>
      </c>
      <c r="F561" s="392" t="s">
        <v>1126</v>
      </c>
      <c r="G561" s="392"/>
      <c r="H561" s="392"/>
      <c r="I561" s="392"/>
      <c r="J561" s="392"/>
    </row>
    <row r="562" spans="1:10" ht="15.6" hidden="1" x14ac:dyDescent="0.3">
      <c r="A562" s="392"/>
      <c r="B562" s="392"/>
      <c r="C562" s="392"/>
      <c r="D562" s="392"/>
      <c r="E562" s="339" t="s">
        <v>1119</v>
      </c>
      <c r="F562" s="392" t="s">
        <v>1128</v>
      </c>
      <c r="G562" s="392"/>
      <c r="H562" s="392"/>
      <c r="I562" s="392"/>
      <c r="J562" s="392"/>
    </row>
    <row r="563" spans="1:10" ht="15.6" hidden="1" x14ac:dyDescent="0.3">
      <c r="A563" s="392"/>
      <c r="B563" s="392"/>
      <c r="C563" s="392"/>
      <c r="D563" s="392"/>
      <c r="E563" s="339" t="s">
        <v>1121</v>
      </c>
      <c r="F563" s="392" t="s">
        <v>1130</v>
      </c>
      <c r="G563" s="392"/>
      <c r="H563" s="392"/>
      <c r="I563" s="392"/>
      <c r="J563" s="392"/>
    </row>
    <row r="564" spans="1:10" ht="15.6" hidden="1" x14ac:dyDescent="0.3">
      <c r="A564" s="392"/>
      <c r="B564" s="392"/>
      <c r="C564" s="392"/>
      <c r="D564" s="392"/>
      <c r="E564" s="339" t="s">
        <v>1123</v>
      </c>
      <c r="F564" s="392" t="s">
        <v>1132</v>
      </c>
      <c r="G564" s="392"/>
      <c r="H564" s="392"/>
      <c r="I564" s="392"/>
      <c r="J564" s="392"/>
    </row>
    <row r="565" spans="1:10" ht="15.6" hidden="1" x14ac:dyDescent="0.3">
      <c r="A565" s="392"/>
      <c r="B565" s="392"/>
      <c r="C565" s="392"/>
      <c r="D565" s="392"/>
      <c r="E565" s="339" t="s">
        <v>1125</v>
      </c>
      <c r="F565" s="392" t="s">
        <v>1134</v>
      </c>
      <c r="G565" s="392"/>
      <c r="H565" s="392"/>
      <c r="I565" s="392"/>
      <c r="J565" s="392"/>
    </row>
    <row r="566" spans="1:10" ht="15.6" hidden="1" x14ac:dyDescent="0.3">
      <c r="A566" s="392"/>
      <c r="B566" s="392"/>
      <c r="C566" s="392"/>
      <c r="D566" s="392"/>
      <c r="E566" s="339" t="s">
        <v>1127</v>
      </c>
      <c r="F566" s="392" t="s">
        <v>1136</v>
      </c>
      <c r="G566" s="392"/>
      <c r="H566" s="392"/>
      <c r="I566" s="392"/>
      <c r="J566" s="392"/>
    </row>
    <row r="567" spans="1:10" ht="15.6" hidden="1" x14ac:dyDescent="0.3">
      <c r="A567" s="392"/>
      <c r="B567" s="392"/>
      <c r="C567" s="392"/>
      <c r="D567" s="392"/>
      <c r="E567" s="339" t="s">
        <v>1129</v>
      </c>
      <c r="F567" s="392" t="s">
        <v>1138</v>
      </c>
      <c r="G567" s="392"/>
      <c r="H567" s="392"/>
      <c r="I567" s="392"/>
      <c r="J567" s="392"/>
    </row>
    <row r="568" spans="1:10" ht="15.6" hidden="1" x14ac:dyDescent="0.3">
      <c r="A568" s="392"/>
      <c r="B568" s="392"/>
      <c r="C568" s="392"/>
      <c r="D568" s="392"/>
      <c r="E568" s="339" t="s">
        <v>1131</v>
      </c>
      <c r="F568" s="392" t="s">
        <v>1140</v>
      </c>
      <c r="G568" s="392"/>
      <c r="H568" s="392"/>
      <c r="I568" s="392"/>
      <c r="J568" s="392"/>
    </row>
    <row r="569" spans="1:10" ht="15.6" hidden="1" x14ac:dyDescent="0.3">
      <c r="A569" s="392"/>
      <c r="B569" s="392"/>
      <c r="C569" s="392"/>
      <c r="D569" s="392"/>
      <c r="E569" s="339" t="s">
        <v>1133</v>
      </c>
      <c r="F569" s="392" t="s">
        <v>1142</v>
      </c>
      <c r="G569" s="392"/>
      <c r="H569" s="392"/>
      <c r="I569" s="392"/>
      <c r="J569" s="392"/>
    </row>
    <row r="570" spans="1:10" ht="15.6" hidden="1" x14ac:dyDescent="0.3">
      <c r="A570" s="392"/>
      <c r="B570" s="392"/>
      <c r="C570" s="392"/>
      <c r="D570" s="392"/>
      <c r="E570" s="339" t="s">
        <v>1135</v>
      </c>
      <c r="F570" s="392" t="s">
        <v>1144</v>
      </c>
      <c r="G570" s="392"/>
      <c r="H570" s="392"/>
      <c r="I570" s="392"/>
      <c r="J570" s="392"/>
    </row>
    <row r="571" spans="1:10" ht="15.6" hidden="1" x14ac:dyDescent="0.3">
      <c r="A571" s="392"/>
      <c r="B571" s="392"/>
      <c r="C571" s="392"/>
      <c r="D571" s="392"/>
      <c r="E571" s="339" t="s">
        <v>1137</v>
      </c>
      <c r="F571" s="392" t="s">
        <v>1146</v>
      </c>
      <c r="G571" s="392"/>
      <c r="H571" s="392"/>
      <c r="I571" s="392"/>
      <c r="J571" s="392"/>
    </row>
    <row r="572" spans="1:10" ht="15.6" hidden="1" x14ac:dyDescent="0.3">
      <c r="A572" s="392"/>
      <c r="B572" s="392"/>
      <c r="C572" s="392"/>
      <c r="D572" s="392"/>
      <c r="E572" s="339" t="s">
        <v>1139</v>
      </c>
      <c r="F572" s="392" t="s">
        <v>1148</v>
      </c>
      <c r="G572" s="392"/>
      <c r="H572" s="392"/>
      <c r="I572" s="392"/>
      <c r="J572" s="392"/>
    </row>
    <row r="573" spans="1:10" ht="15.6" hidden="1" x14ac:dyDescent="0.3">
      <c r="A573" s="392"/>
      <c r="B573" s="392"/>
      <c r="C573" s="392"/>
      <c r="D573" s="392"/>
      <c r="E573" s="339" t="s">
        <v>1141</v>
      </c>
      <c r="F573" s="392" t="s">
        <v>1150</v>
      </c>
      <c r="G573" s="392"/>
      <c r="H573" s="392"/>
      <c r="I573" s="392"/>
      <c r="J573" s="392"/>
    </row>
    <row r="574" spans="1:10" ht="15.6" hidden="1" x14ac:dyDescent="0.3">
      <c r="A574" s="392"/>
      <c r="B574" s="392"/>
      <c r="C574" s="392"/>
      <c r="D574" s="392"/>
      <c r="E574" s="339" t="s">
        <v>1143</v>
      </c>
      <c r="F574" s="392" t="s">
        <v>1152</v>
      </c>
      <c r="G574" s="392"/>
      <c r="H574" s="392"/>
      <c r="I574" s="392"/>
      <c r="J574" s="392"/>
    </row>
    <row r="575" spans="1:10" ht="15.6" hidden="1" x14ac:dyDescent="0.3">
      <c r="A575" s="392"/>
      <c r="B575" s="392"/>
      <c r="C575" s="392"/>
      <c r="D575" s="392"/>
      <c r="E575" s="339" t="s">
        <v>1145</v>
      </c>
      <c r="F575" s="392" t="s">
        <v>1154</v>
      </c>
      <c r="G575" s="392"/>
      <c r="H575" s="392"/>
      <c r="I575" s="392"/>
      <c r="J575" s="392"/>
    </row>
    <row r="576" spans="1:10" ht="15.6" hidden="1" x14ac:dyDescent="0.3">
      <c r="A576" s="392"/>
      <c r="B576" s="392"/>
      <c r="C576" s="392"/>
      <c r="D576" s="392"/>
      <c r="E576" s="339" t="s">
        <v>1147</v>
      </c>
      <c r="F576" s="392" t="s">
        <v>1156</v>
      </c>
      <c r="G576" s="392"/>
      <c r="H576" s="392"/>
      <c r="I576" s="392"/>
      <c r="J576" s="392"/>
    </row>
    <row r="577" spans="1:10" ht="15.6" hidden="1" x14ac:dyDescent="0.3">
      <c r="A577" s="392"/>
      <c r="B577" s="392"/>
      <c r="C577" s="392"/>
      <c r="D577" s="392"/>
      <c r="E577" s="339" t="s">
        <v>1149</v>
      </c>
      <c r="F577" s="392" t="s">
        <v>1158</v>
      </c>
      <c r="G577" s="392"/>
      <c r="H577" s="392"/>
      <c r="I577" s="392"/>
      <c r="J577" s="392"/>
    </row>
    <row r="578" spans="1:10" ht="15.6" hidden="1" x14ac:dyDescent="0.3">
      <c r="A578" s="392"/>
      <c r="B578" s="392"/>
      <c r="C578" s="392"/>
      <c r="D578" s="392"/>
      <c r="E578" s="339" t="s">
        <v>1151</v>
      </c>
      <c r="F578" s="392" t="s">
        <v>1160</v>
      </c>
      <c r="G578" s="392"/>
      <c r="H578" s="392"/>
      <c r="I578" s="392"/>
      <c r="J578" s="392"/>
    </row>
    <row r="579" spans="1:10" ht="15.6" hidden="1" x14ac:dyDescent="0.3">
      <c r="A579" s="392"/>
      <c r="B579" s="392"/>
      <c r="C579" s="392"/>
      <c r="D579" s="392"/>
      <c r="E579" s="339" t="s">
        <v>1153</v>
      </c>
      <c r="F579" s="392" t="s">
        <v>1162</v>
      </c>
      <c r="G579" s="392"/>
      <c r="H579" s="392"/>
      <c r="I579" s="392"/>
      <c r="J579" s="392"/>
    </row>
    <row r="580" spans="1:10" ht="15.6" hidden="1" x14ac:dyDescent="0.3">
      <c r="A580" s="392"/>
      <c r="B580" s="392"/>
      <c r="C580" s="392"/>
      <c r="D580" s="392"/>
      <c r="E580" s="339" t="s">
        <v>1155</v>
      </c>
      <c r="F580" s="392" t="s">
        <v>1164</v>
      </c>
      <c r="G580" s="392"/>
      <c r="H580" s="392"/>
      <c r="I580" s="392"/>
      <c r="J580" s="392"/>
    </row>
    <row r="581" spans="1:10" ht="15.6" hidden="1" x14ac:dyDescent="0.3">
      <c r="A581" s="392"/>
      <c r="B581" s="392"/>
      <c r="C581" s="392"/>
      <c r="D581" s="392"/>
      <c r="E581" s="339" t="s">
        <v>1157</v>
      </c>
      <c r="F581" s="392" t="s">
        <v>1166</v>
      </c>
      <c r="G581" s="392"/>
      <c r="H581" s="392"/>
      <c r="I581" s="392"/>
      <c r="J581" s="392"/>
    </row>
    <row r="582" spans="1:10" ht="15.6" hidden="1" x14ac:dyDescent="0.3">
      <c r="A582" s="392"/>
      <c r="B582" s="392"/>
      <c r="C582" s="392"/>
      <c r="D582" s="392"/>
      <c r="E582" s="339" t="s">
        <v>1159</v>
      </c>
      <c r="F582" s="392" t="s">
        <v>1168</v>
      </c>
      <c r="G582" s="392"/>
      <c r="H582" s="392"/>
      <c r="I582" s="392"/>
      <c r="J582" s="392"/>
    </row>
    <row r="583" spans="1:10" ht="15.6" hidden="1" x14ac:dyDescent="0.3">
      <c r="A583" s="392"/>
      <c r="B583" s="392"/>
      <c r="C583" s="392"/>
      <c r="D583" s="392"/>
      <c r="E583" s="339" t="s">
        <v>3024</v>
      </c>
      <c r="F583" s="392" t="s">
        <v>3025</v>
      </c>
      <c r="G583" s="392"/>
      <c r="H583" s="392"/>
      <c r="I583" s="392"/>
      <c r="J583" s="392"/>
    </row>
    <row r="584" spans="1:10" ht="15.6" hidden="1" x14ac:dyDescent="0.3">
      <c r="A584" s="392"/>
      <c r="B584" s="392"/>
      <c r="C584" s="392"/>
      <c r="D584" s="392"/>
      <c r="E584" s="339" t="s">
        <v>3026</v>
      </c>
      <c r="F584" s="392" t="s">
        <v>1170</v>
      </c>
      <c r="G584" s="392"/>
      <c r="H584" s="392"/>
      <c r="I584" s="392"/>
      <c r="J584" s="392"/>
    </row>
    <row r="585" spans="1:10" ht="15.6" hidden="1" x14ac:dyDescent="0.3">
      <c r="A585" s="392"/>
      <c r="B585" s="392"/>
      <c r="C585" s="392"/>
      <c r="D585" s="392"/>
      <c r="E585" s="339" t="s">
        <v>3027</v>
      </c>
      <c r="F585" s="392" t="s">
        <v>1172</v>
      </c>
      <c r="G585" s="392"/>
      <c r="H585" s="392"/>
      <c r="I585" s="392"/>
      <c r="J585" s="392"/>
    </row>
    <row r="586" spans="1:10" ht="15.6" hidden="1" x14ac:dyDescent="0.3">
      <c r="A586" s="392"/>
      <c r="B586" s="392"/>
      <c r="C586" s="392"/>
      <c r="D586" s="392"/>
      <c r="E586" s="339" t="s">
        <v>3028</v>
      </c>
      <c r="F586" s="392" t="s">
        <v>3029</v>
      </c>
      <c r="G586" s="392"/>
      <c r="H586" s="392"/>
      <c r="I586" s="392"/>
      <c r="J586" s="392"/>
    </row>
    <row r="587" spans="1:10" ht="15.6" hidden="1" x14ac:dyDescent="0.3">
      <c r="A587" s="392"/>
      <c r="B587" s="392"/>
      <c r="C587" s="392"/>
      <c r="D587" s="392"/>
      <c r="E587" s="339" t="s">
        <v>3030</v>
      </c>
      <c r="F587" s="392" t="s">
        <v>1175</v>
      </c>
      <c r="G587" s="392"/>
      <c r="H587" s="392"/>
      <c r="I587" s="392"/>
      <c r="J587" s="392"/>
    </row>
    <row r="588" spans="1:10" ht="15.6" hidden="1" x14ac:dyDescent="0.3">
      <c r="A588" s="392"/>
      <c r="B588" s="392"/>
      <c r="C588" s="392"/>
      <c r="D588" s="392"/>
      <c r="E588" s="339" t="s">
        <v>3031</v>
      </c>
      <c r="F588" s="392" t="s">
        <v>1177</v>
      </c>
      <c r="G588" s="392"/>
      <c r="H588" s="392"/>
      <c r="I588" s="392"/>
      <c r="J588" s="392"/>
    </row>
    <row r="589" spans="1:10" ht="15.6" hidden="1" x14ac:dyDescent="0.3">
      <c r="A589" s="392"/>
      <c r="B589" s="392"/>
      <c r="C589" s="392"/>
      <c r="D589" s="392"/>
      <c r="E589" s="339" t="s">
        <v>3032</v>
      </c>
      <c r="F589" s="392" t="s">
        <v>3033</v>
      </c>
      <c r="G589" s="392"/>
      <c r="H589" s="392"/>
      <c r="I589" s="392"/>
      <c r="J589" s="392"/>
    </row>
    <row r="590" spans="1:10" ht="15.6" hidden="1" x14ac:dyDescent="0.3">
      <c r="A590" s="392"/>
      <c r="B590" s="392"/>
      <c r="C590" s="392"/>
      <c r="D590" s="392"/>
      <c r="E590" s="339" t="s">
        <v>3034</v>
      </c>
      <c r="F590" s="392" t="s">
        <v>1179</v>
      </c>
      <c r="G590" s="392"/>
      <c r="H590" s="392"/>
      <c r="I590" s="392"/>
      <c r="J590" s="392"/>
    </row>
    <row r="591" spans="1:10" ht="15.6" hidden="1" x14ac:dyDescent="0.3">
      <c r="A591" s="392"/>
      <c r="B591" s="392"/>
      <c r="C591" s="392"/>
      <c r="D591" s="392"/>
      <c r="E591" s="339" t="s">
        <v>3035</v>
      </c>
      <c r="F591" s="392" t="s">
        <v>1181</v>
      </c>
      <c r="G591" s="392"/>
      <c r="H591" s="392"/>
      <c r="I591" s="392"/>
      <c r="J591" s="392"/>
    </row>
    <row r="592" spans="1:10" ht="15.6" hidden="1" x14ac:dyDescent="0.3">
      <c r="A592" s="392"/>
      <c r="B592" s="392"/>
      <c r="C592" s="392"/>
      <c r="D592" s="392"/>
      <c r="E592" s="339" t="s">
        <v>3036</v>
      </c>
      <c r="F592" s="392" t="s">
        <v>3037</v>
      </c>
      <c r="G592" s="392"/>
      <c r="H592" s="392"/>
      <c r="I592" s="392"/>
      <c r="J592" s="392"/>
    </row>
    <row r="593" spans="1:10" ht="15.6" hidden="1" x14ac:dyDescent="0.3">
      <c r="A593" s="392"/>
      <c r="B593" s="392"/>
      <c r="C593" s="392"/>
      <c r="D593" s="392"/>
      <c r="E593" s="339" t="s">
        <v>3038</v>
      </c>
      <c r="F593" s="392" t="s">
        <v>1185</v>
      </c>
      <c r="G593" s="392"/>
      <c r="H593" s="392"/>
      <c r="I593" s="392"/>
      <c r="J593" s="392"/>
    </row>
    <row r="594" spans="1:10" ht="15.6" hidden="1" x14ac:dyDescent="0.3">
      <c r="A594" s="392"/>
      <c r="B594" s="392"/>
      <c r="C594" s="392"/>
      <c r="D594" s="392"/>
      <c r="E594" s="339" t="s">
        <v>3039</v>
      </c>
      <c r="F594" s="392" t="s">
        <v>1187</v>
      </c>
      <c r="G594" s="392"/>
      <c r="H594" s="392"/>
      <c r="I594" s="392"/>
      <c r="J594" s="392"/>
    </row>
    <row r="595" spans="1:10" ht="15.6" hidden="1" x14ac:dyDescent="0.3">
      <c r="A595" s="392"/>
      <c r="B595" s="392"/>
      <c r="C595" s="392"/>
      <c r="D595" s="392"/>
      <c r="E595" s="339" t="s">
        <v>3040</v>
      </c>
      <c r="F595" s="392" t="s">
        <v>3041</v>
      </c>
      <c r="G595" s="392"/>
      <c r="H595" s="392"/>
      <c r="I595" s="392"/>
      <c r="J595" s="392"/>
    </row>
    <row r="596" spans="1:10" ht="15.6" hidden="1" x14ac:dyDescent="0.3">
      <c r="A596" s="392"/>
      <c r="B596" s="392"/>
      <c r="C596" s="392"/>
      <c r="D596" s="392"/>
      <c r="E596" s="339" t="s">
        <v>3042</v>
      </c>
      <c r="F596" s="392" t="s">
        <v>1189</v>
      </c>
      <c r="G596" s="392"/>
      <c r="H596" s="392"/>
      <c r="I596" s="392"/>
      <c r="J596" s="392"/>
    </row>
    <row r="597" spans="1:10" ht="15.6" hidden="1" x14ac:dyDescent="0.3">
      <c r="A597" s="392"/>
      <c r="B597" s="392"/>
      <c r="C597" s="392"/>
      <c r="D597" s="392"/>
      <c r="E597" s="339" t="s">
        <v>3043</v>
      </c>
      <c r="F597" s="392" t="s">
        <v>1191</v>
      </c>
      <c r="G597" s="392"/>
      <c r="H597" s="392"/>
      <c r="I597" s="392"/>
      <c r="J597" s="392"/>
    </row>
    <row r="598" spans="1:10" ht="15.6" hidden="1" x14ac:dyDescent="0.3">
      <c r="A598" s="392"/>
      <c r="B598" s="392"/>
      <c r="C598" s="392"/>
      <c r="D598" s="392"/>
      <c r="E598" s="339" t="s">
        <v>3044</v>
      </c>
      <c r="F598" s="392" t="s">
        <v>3045</v>
      </c>
      <c r="G598" s="392"/>
      <c r="H598" s="392"/>
      <c r="I598" s="392"/>
      <c r="J598" s="392"/>
    </row>
    <row r="599" spans="1:10" ht="15.6" hidden="1" x14ac:dyDescent="0.3">
      <c r="A599" s="392"/>
      <c r="B599" s="392"/>
      <c r="C599" s="392"/>
      <c r="D599" s="392"/>
      <c r="E599" s="339" t="s">
        <v>3046</v>
      </c>
      <c r="F599" s="392" t="s">
        <v>1195</v>
      </c>
      <c r="G599" s="392"/>
      <c r="H599" s="392"/>
      <c r="I599" s="392"/>
      <c r="J599" s="392"/>
    </row>
    <row r="600" spans="1:10" ht="15.6" hidden="1" x14ac:dyDescent="0.3">
      <c r="A600" s="392"/>
      <c r="B600" s="392"/>
      <c r="C600" s="392"/>
      <c r="D600" s="392"/>
      <c r="E600" s="339" t="s">
        <v>3047</v>
      </c>
      <c r="F600" s="392" t="s">
        <v>1197</v>
      </c>
      <c r="G600" s="392"/>
      <c r="H600" s="392"/>
      <c r="I600" s="392"/>
      <c r="J600" s="392"/>
    </row>
    <row r="601" spans="1:10" ht="15.6" hidden="1" x14ac:dyDescent="0.3">
      <c r="A601" s="392"/>
      <c r="B601" s="392"/>
      <c r="C601" s="392"/>
      <c r="D601" s="392"/>
      <c r="E601" s="339" t="s">
        <v>3048</v>
      </c>
      <c r="F601" s="392" t="s">
        <v>3049</v>
      </c>
      <c r="G601" s="392"/>
      <c r="H601" s="392"/>
      <c r="I601" s="392"/>
      <c r="J601" s="392"/>
    </row>
    <row r="602" spans="1:10" ht="15.6" hidden="1" x14ac:dyDescent="0.3">
      <c r="A602" s="392"/>
      <c r="B602" s="392"/>
      <c r="C602" s="392"/>
      <c r="D602" s="392"/>
      <c r="E602" s="339" t="s">
        <v>3050</v>
      </c>
      <c r="F602" s="392" t="s">
        <v>1199</v>
      </c>
      <c r="G602" s="392"/>
      <c r="H602" s="392"/>
      <c r="I602" s="392"/>
      <c r="J602" s="392"/>
    </row>
    <row r="603" spans="1:10" ht="15.6" hidden="1" x14ac:dyDescent="0.3">
      <c r="A603" s="392"/>
      <c r="B603" s="392"/>
      <c r="C603" s="392"/>
      <c r="D603" s="392"/>
      <c r="E603" s="339" t="s">
        <v>3051</v>
      </c>
      <c r="F603" s="392" t="s">
        <v>1201</v>
      </c>
      <c r="G603" s="392"/>
      <c r="H603" s="392"/>
      <c r="I603" s="392"/>
      <c r="J603" s="392"/>
    </row>
    <row r="604" spans="1:10" ht="15.6" hidden="1" x14ac:dyDescent="0.3">
      <c r="A604" s="392"/>
      <c r="B604" s="392"/>
      <c r="C604" s="392"/>
      <c r="D604" s="392"/>
      <c r="E604" s="339" t="s">
        <v>3052</v>
      </c>
      <c r="F604" s="392" t="s">
        <v>1203</v>
      </c>
      <c r="G604" s="392"/>
      <c r="H604" s="392"/>
      <c r="I604" s="392"/>
      <c r="J604" s="392"/>
    </row>
    <row r="605" spans="1:10" ht="15.6" hidden="1" x14ac:dyDescent="0.3">
      <c r="A605" s="392"/>
      <c r="B605" s="392"/>
      <c r="C605" s="392"/>
      <c r="D605" s="392"/>
      <c r="E605" s="339" t="s">
        <v>3053</v>
      </c>
      <c r="F605" s="392" t="s">
        <v>1205</v>
      </c>
      <c r="G605" s="392"/>
      <c r="H605" s="392"/>
      <c r="I605" s="392"/>
      <c r="J605" s="392"/>
    </row>
    <row r="606" spans="1:10" ht="15.6" hidden="1" x14ac:dyDescent="0.3">
      <c r="A606" s="392"/>
      <c r="B606" s="392"/>
      <c r="C606" s="392"/>
      <c r="D606" s="392"/>
      <c r="E606" s="339" t="s">
        <v>3054</v>
      </c>
      <c r="F606" s="392" t="s">
        <v>3055</v>
      </c>
      <c r="G606" s="392"/>
      <c r="H606" s="392"/>
      <c r="I606" s="392"/>
      <c r="J606" s="392"/>
    </row>
    <row r="607" spans="1:10" ht="15.6" hidden="1" x14ac:dyDescent="0.3">
      <c r="A607" s="392"/>
      <c r="B607" s="392"/>
      <c r="C607" s="392"/>
      <c r="D607" s="392"/>
      <c r="E607" s="339" t="s">
        <v>3056</v>
      </c>
      <c r="F607" s="392" t="s">
        <v>1207</v>
      </c>
      <c r="G607" s="392"/>
      <c r="H607" s="392"/>
      <c r="I607" s="392"/>
      <c r="J607" s="392"/>
    </row>
    <row r="608" spans="1:10" ht="15.6" hidden="1" x14ac:dyDescent="0.3">
      <c r="A608" s="392"/>
      <c r="B608" s="392"/>
      <c r="C608" s="392"/>
      <c r="D608" s="392"/>
      <c r="E608" s="339" t="s">
        <v>3057</v>
      </c>
      <c r="F608" s="392" t="s">
        <v>1209</v>
      </c>
      <c r="G608" s="392"/>
      <c r="H608" s="392"/>
      <c r="I608" s="392"/>
      <c r="J608" s="392"/>
    </row>
    <row r="609" spans="1:10" ht="15.6" hidden="1" x14ac:dyDescent="0.3">
      <c r="A609" s="392"/>
      <c r="B609" s="392"/>
      <c r="C609" s="392"/>
      <c r="D609" s="392"/>
      <c r="E609" s="339" t="s">
        <v>3058</v>
      </c>
      <c r="F609" s="392" t="s">
        <v>1211</v>
      </c>
      <c r="G609" s="392"/>
      <c r="H609" s="392"/>
      <c r="I609" s="392"/>
      <c r="J609" s="392"/>
    </row>
    <row r="610" spans="1:10" ht="15.6" hidden="1" x14ac:dyDescent="0.3">
      <c r="A610" s="392"/>
      <c r="B610" s="392"/>
      <c r="C610" s="392"/>
      <c r="D610" s="392"/>
      <c r="E610" s="339" t="s">
        <v>3059</v>
      </c>
      <c r="F610" s="392" t="s">
        <v>1213</v>
      </c>
      <c r="G610" s="392"/>
      <c r="H610" s="392"/>
      <c r="I610" s="392"/>
      <c r="J610" s="392"/>
    </row>
    <row r="611" spans="1:10" ht="15.6" hidden="1" x14ac:dyDescent="0.3">
      <c r="A611" s="392"/>
      <c r="B611" s="392"/>
      <c r="C611" s="392"/>
      <c r="D611" s="392"/>
      <c r="E611" s="339" t="s">
        <v>3060</v>
      </c>
      <c r="F611" s="392" t="s">
        <v>3061</v>
      </c>
      <c r="G611" s="392"/>
      <c r="H611" s="392"/>
      <c r="I611" s="392"/>
      <c r="J611" s="392"/>
    </row>
    <row r="612" spans="1:10" ht="15.6" hidden="1" x14ac:dyDescent="0.3">
      <c r="A612" s="392"/>
      <c r="B612" s="392"/>
      <c r="C612" s="392"/>
      <c r="D612" s="392"/>
      <c r="E612" s="339" t="s">
        <v>3062</v>
      </c>
      <c r="F612" s="392" t="s">
        <v>3063</v>
      </c>
      <c r="G612" s="392"/>
      <c r="H612" s="392"/>
      <c r="I612" s="392"/>
      <c r="J612" s="392"/>
    </row>
    <row r="613" spans="1:10" ht="15.6" hidden="1" x14ac:dyDescent="0.3">
      <c r="A613" s="392"/>
      <c r="B613" s="392"/>
      <c r="C613" s="392"/>
      <c r="D613" s="392"/>
      <c r="E613" s="339" t="s">
        <v>3064</v>
      </c>
      <c r="F613" s="392" t="s">
        <v>3065</v>
      </c>
      <c r="G613" s="392"/>
      <c r="H613" s="392"/>
      <c r="I613" s="392"/>
      <c r="J613" s="392"/>
    </row>
    <row r="614" spans="1:10" ht="15.6" hidden="1" x14ac:dyDescent="0.3">
      <c r="A614" s="392"/>
      <c r="B614" s="392"/>
      <c r="C614" s="392"/>
      <c r="D614" s="392"/>
      <c r="E614" s="339" t="s">
        <v>3066</v>
      </c>
      <c r="F614" s="392" t="s">
        <v>3067</v>
      </c>
      <c r="G614" s="392"/>
      <c r="H614" s="392"/>
      <c r="I614" s="392"/>
      <c r="J614" s="392"/>
    </row>
    <row r="615" spans="1:10" ht="15.6" hidden="1" x14ac:dyDescent="0.3">
      <c r="A615" s="392"/>
      <c r="B615" s="392"/>
      <c r="C615" s="392"/>
      <c r="D615" s="392"/>
      <c r="E615" s="339" t="s">
        <v>3068</v>
      </c>
      <c r="F615" s="392" t="s">
        <v>3069</v>
      </c>
      <c r="G615" s="392"/>
      <c r="H615" s="392"/>
      <c r="I615" s="392"/>
      <c r="J615" s="392"/>
    </row>
    <row r="616" spans="1:10" ht="15.6" hidden="1" x14ac:dyDescent="0.3">
      <c r="A616" s="392"/>
      <c r="B616" s="392"/>
      <c r="C616" s="392"/>
      <c r="D616" s="392"/>
      <c r="E616" s="339" t="s">
        <v>3070</v>
      </c>
      <c r="F616" s="392" t="s">
        <v>3071</v>
      </c>
      <c r="G616" s="392"/>
      <c r="H616" s="392"/>
      <c r="I616" s="392"/>
      <c r="J616" s="392"/>
    </row>
    <row r="617" spans="1:10" ht="15.6" hidden="1" x14ac:dyDescent="0.3">
      <c r="A617" s="392"/>
      <c r="B617" s="392"/>
      <c r="C617" s="392"/>
      <c r="D617" s="392"/>
      <c r="E617" s="339" t="s">
        <v>3072</v>
      </c>
      <c r="F617" s="392" t="s">
        <v>3073</v>
      </c>
      <c r="G617" s="392"/>
      <c r="H617" s="392"/>
      <c r="I617" s="392"/>
      <c r="J617" s="392"/>
    </row>
    <row r="618" spans="1:10" ht="15.6" hidden="1" x14ac:dyDescent="0.3">
      <c r="A618" s="392"/>
      <c r="B618" s="392"/>
      <c r="C618" s="392"/>
      <c r="D618" s="392"/>
      <c r="E618" s="339" t="s">
        <v>3074</v>
      </c>
      <c r="F618" s="392" t="s">
        <v>3075</v>
      </c>
      <c r="G618" s="392"/>
      <c r="H618" s="392"/>
      <c r="I618" s="392"/>
      <c r="J618" s="392"/>
    </row>
    <row r="619" spans="1:10" ht="15.6" hidden="1" x14ac:dyDescent="0.3">
      <c r="A619" s="392"/>
      <c r="B619" s="392"/>
      <c r="C619" s="392"/>
      <c r="D619" s="392"/>
      <c r="E619" s="339" t="s">
        <v>3076</v>
      </c>
      <c r="F619" s="392" t="s">
        <v>3077</v>
      </c>
      <c r="G619" s="392"/>
      <c r="H619" s="392"/>
      <c r="I619" s="392"/>
      <c r="J619" s="392"/>
    </row>
    <row r="620" spans="1:10" ht="15.6" hidden="1" x14ac:dyDescent="0.3">
      <c r="A620" s="392"/>
      <c r="B620" s="392"/>
      <c r="C620" s="392"/>
      <c r="D620" s="392"/>
      <c r="E620" s="339" t="s">
        <v>3078</v>
      </c>
      <c r="F620" s="392" t="s">
        <v>3079</v>
      </c>
      <c r="G620" s="392"/>
      <c r="H620" s="392"/>
      <c r="I620" s="392"/>
      <c r="J620" s="392"/>
    </row>
    <row r="621" spans="1:10" ht="15.6" hidden="1" x14ac:dyDescent="0.3">
      <c r="A621" s="392"/>
      <c r="B621" s="392"/>
      <c r="C621" s="392"/>
      <c r="D621" s="392"/>
      <c r="E621" s="339" t="s">
        <v>3080</v>
      </c>
      <c r="F621" s="392" t="s">
        <v>3081</v>
      </c>
      <c r="G621" s="392"/>
      <c r="H621" s="392"/>
      <c r="I621" s="392"/>
      <c r="J621" s="392"/>
    </row>
    <row r="622" spans="1:10" ht="15.6" hidden="1" x14ac:dyDescent="0.3">
      <c r="A622" s="392"/>
      <c r="B622" s="392"/>
      <c r="C622" s="392"/>
      <c r="D622" s="392"/>
      <c r="E622" s="339" t="s">
        <v>3082</v>
      </c>
      <c r="F622" s="392" t="s">
        <v>3083</v>
      </c>
      <c r="G622" s="392"/>
      <c r="H622" s="392"/>
      <c r="I622" s="392"/>
      <c r="J622" s="392"/>
    </row>
    <row r="623" spans="1:10" ht="15.6" hidden="1" x14ac:dyDescent="0.3">
      <c r="A623" s="392"/>
      <c r="B623" s="392"/>
      <c r="C623" s="392"/>
      <c r="D623" s="392"/>
      <c r="E623" s="339" t="s">
        <v>3084</v>
      </c>
      <c r="F623" s="392" t="s">
        <v>3085</v>
      </c>
      <c r="G623" s="392"/>
      <c r="H623" s="392"/>
      <c r="I623" s="392"/>
      <c r="J623" s="392"/>
    </row>
    <row r="624" spans="1:10" ht="15.6" hidden="1" x14ac:dyDescent="0.3">
      <c r="A624" s="392"/>
      <c r="B624" s="392"/>
      <c r="C624" s="392"/>
      <c r="D624" s="392"/>
      <c r="E624" s="339" t="s">
        <v>3086</v>
      </c>
      <c r="F624" s="392" t="s">
        <v>3087</v>
      </c>
      <c r="G624" s="392"/>
      <c r="H624" s="392"/>
      <c r="I624" s="392"/>
      <c r="J624" s="392"/>
    </row>
    <row r="625" spans="1:10" ht="15.6" hidden="1" x14ac:dyDescent="0.3">
      <c r="A625" s="392"/>
      <c r="B625" s="392"/>
      <c r="C625" s="392"/>
      <c r="D625" s="392"/>
      <c r="E625" s="339" t="s">
        <v>3088</v>
      </c>
      <c r="F625" s="392" t="s">
        <v>3089</v>
      </c>
      <c r="G625" s="392"/>
      <c r="H625" s="392"/>
      <c r="I625" s="392"/>
      <c r="J625" s="392"/>
    </row>
    <row r="626" spans="1:10" ht="15.6" hidden="1" x14ac:dyDescent="0.3">
      <c r="A626" s="392"/>
      <c r="B626" s="392"/>
      <c r="C626" s="392"/>
      <c r="D626" s="392"/>
      <c r="E626" s="339" t="s">
        <v>3090</v>
      </c>
      <c r="F626" s="392" t="s">
        <v>3091</v>
      </c>
      <c r="G626" s="392"/>
      <c r="H626" s="392"/>
      <c r="I626" s="392"/>
      <c r="J626" s="392"/>
    </row>
    <row r="627" spans="1:10" ht="15.6" hidden="1" x14ac:dyDescent="0.3">
      <c r="A627" s="392"/>
      <c r="B627" s="392"/>
      <c r="C627" s="392"/>
      <c r="D627" s="392"/>
      <c r="E627" s="339" t="s">
        <v>3092</v>
      </c>
      <c r="F627" s="392" t="s">
        <v>3093</v>
      </c>
      <c r="G627" s="392"/>
      <c r="H627" s="392"/>
      <c r="I627" s="392"/>
      <c r="J627" s="392"/>
    </row>
    <row r="628" spans="1:10" ht="15.6" hidden="1" x14ac:dyDescent="0.3">
      <c r="A628" s="392"/>
      <c r="B628" s="392"/>
      <c r="C628" s="392"/>
      <c r="D628" s="392"/>
      <c r="E628" s="339" t="s">
        <v>3094</v>
      </c>
      <c r="F628" s="392" t="s">
        <v>3095</v>
      </c>
      <c r="G628" s="392"/>
      <c r="H628" s="392"/>
      <c r="I628" s="392"/>
      <c r="J628" s="392"/>
    </row>
    <row r="629" spans="1:10" ht="15.6" hidden="1" x14ac:dyDescent="0.3">
      <c r="A629" s="392"/>
      <c r="B629" s="392"/>
      <c r="C629" s="392"/>
      <c r="D629" s="392"/>
      <c r="E629" s="339" t="s">
        <v>3096</v>
      </c>
      <c r="F629" s="392" t="s">
        <v>1243</v>
      </c>
      <c r="G629" s="392"/>
      <c r="H629" s="392"/>
      <c r="I629" s="392"/>
      <c r="J629" s="392"/>
    </row>
    <row r="630" spans="1:10" ht="15.6" hidden="1" x14ac:dyDescent="0.3">
      <c r="A630" s="392"/>
      <c r="B630" s="392"/>
      <c r="C630" s="392"/>
      <c r="D630" s="392"/>
      <c r="E630" s="339" t="s">
        <v>3097</v>
      </c>
      <c r="F630" s="392" t="s">
        <v>1245</v>
      </c>
      <c r="G630" s="392"/>
      <c r="H630" s="392"/>
      <c r="I630" s="392"/>
      <c r="J630" s="392"/>
    </row>
    <row r="631" spans="1:10" ht="15.6" hidden="1" x14ac:dyDescent="0.3">
      <c r="A631" s="392"/>
      <c r="B631" s="392"/>
      <c r="C631" s="392"/>
      <c r="D631" s="392"/>
      <c r="E631" s="339" t="s">
        <v>3098</v>
      </c>
      <c r="F631" s="392" t="s">
        <v>1247</v>
      </c>
      <c r="G631" s="392"/>
      <c r="H631" s="392"/>
      <c r="I631" s="392"/>
      <c r="J631" s="392"/>
    </row>
    <row r="632" spans="1:10" ht="15.6" hidden="1" x14ac:dyDescent="0.3">
      <c r="A632" s="392"/>
      <c r="B632" s="392"/>
      <c r="C632" s="392"/>
      <c r="D632" s="392"/>
      <c r="E632" s="339" t="s">
        <v>3099</v>
      </c>
      <c r="F632" s="392" t="s">
        <v>3100</v>
      </c>
      <c r="G632" s="392"/>
      <c r="H632" s="392"/>
      <c r="I632" s="392"/>
      <c r="J632" s="392"/>
    </row>
    <row r="633" spans="1:10" ht="15.6" hidden="1" x14ac:dyDescent="0.3">
      <c r="A633" s="392"/>
      <c r="B633" s="392"/>
      <c r="C633" s="392"/>
      <c r="D633" s="392"/>
      <c r="E633" s="339" t="s">
        <v>3101</v>
      </c>
      <c r="F633" s="392" t="s">
        <v>3102</v>
      </c>
      <c r="G633" s="392"/>
      <c r="H633" s="392"/>
      <c r="I633" s="392"/>
      <c r="J633" s="392"/>
    </row>
    <row r="634" spans="1:10" ht="15.6" hidden="1" x14ac:dyDescent="0.3">
      <c r="A634" s="392"/>
      <c r="B634" s="392"/>
      <c r="C634" s="392"/>
      <c r="D634" s="392"/>
      <c r="E634" s="339" t="s">
        <v>3103</v>
      </c>
      <c r="F634" s="392" t="s">
        <v>3104</v>
      </c>
      <c r="G634" s="392"/>
      <c r="H634" s="392"/>
      <c r="I634" s="392"/>
      <c r="J634" s="392"/>
    </row>
    <row r="635" spans="1:10" ht="15.6" hidden="1" x14ac:dyDescent="0.3">
      <c r="A635" s="392"/>
      <c r="B635" s="392"/>
      <c r="C635" s="392"/>
      <c r="D635" s="392"/>
      <c r="E635" s="339" t="s">
        <v>3105</v>
      </c>
      <c r="F635" s="392" t="s">
        <v>3106</v>
      </c>
      <c r="G635" s="392"/>
      <c r="H635" s="392"/>
      <c r="I635" s="392"/>
      <c r="J635" s="392"/>
    </row>
    <row r="636" spans="1:10" ht="15.6" hidden="1" x14ac:dyDescent="0.3">
      <c r="A636" s="392"/>
      <c r="B636" s="392"/>
      <c r="C636" s="392"/>
      <c r="D636" s="392"/>
      <c r="E636" s="339" t="s">
        <v>3107</v>
      </c>
      <c r="F636" s="392" t="s">
        <v>3108</v>
      </c>
      <c r="G636" s="392"/>
      <c r="H636" s="392"/>
      <c r="I636" s="392"/>
      <c r="J636" s="392"/>
    </row>
    <row r="637" spans="1:10" ht="15.6" hidden="1" x14ac:dyDescent="0.3">
      <c r="A637" s="392"/>
      <c r="B637" s="392"/>
      <c r="C637" s="392"/>
      <c r="D637" s="392"/>
      <c r="E637" s="339" t="s">
        <v>3109</v>
      </c>
      <c r="F637" s="392" t="s">
        <v>3110</v>
      </c>
      <c r="G637" s="392"/>
      <c r="H637" s="392"/>
      <c r="I637" s="392"/>
      <c r="J637" s="392"/>
    </row>
    <row r="638" spans="1:10" ht="15.6" hidden="1" x14ac:dyDescent="0.3">
      <c r="A638" s="392"/>
      <c r="B638" s="392"/>
      <c r="C638" s="392"/>
      <c r="D638" s="392"/>
      <c r="E638" s="339" t="s">
        <v>3111</v>
      </c>
      <c r="F638" s="392" t="s">
        <v>3112</v>
      </c>
      <c r="G638" s="392"/>
      <c r="H638" s="392"/>
      <c r="I638" s="392"/>
      <c r="J638" s="392"/>
    </row>
    <row r="639" spans="1:10" ht="15.6" hidden="1" x14ac:dyDescent="0.3">
      <c r="A639" s="392"/>
      <c r="B639" s="392"/>
      <c r="C639" s="392"/>
      <c r="D639" s="392"/>
      <c r="E639" s="339" t="s">
        <v>3113</v>
      </c>
      <c r="F639" s="392" t="s">
        <v>3114</v>
      </c>
      <c r="G639" s="392"/>
      <c r="H639" s="392"/>
      <c r="I639" s="392"/>
      <c r="J639" s="392"/>
    </row>
    <row r="640" spans="1:10" ht="15.6" hidden="1" x14ac:dyDescent="0.3">
      <c r="A640" s="392"/>
      <c r="B640" s="392"/>
      <c r="C640" s="392"/>
      <c r="D640" s="392"/>
      <c r="E640" s="339" t="s">
        <v>3115</v>
      </c>
      <c r="F640" s="392" t="s">
        <v>3116</v>
      </c>
      <c r="G640" s="392"/>
      <c r="H640" s="392"/>
      <c r="I640" s="392"/>
      <c r="J640" s="392"/>
    </row>
    <row r="641" spans="1:10" ht="15.6" hidden="1" x14ac:dyDescent="0.3">
      <c r="A641" s="392"/>
      <c r="B641" s="392"/>
      <c r="C641" s="392"/>
      <c r="D641" s="392"/>
      <c r="E641" s="339" t="s">
        <v>3117</v>
      </c>
      <c r="F641" s="392" t="s">
        <v>3118</v>
      </c>
      <c r="G641" s="392"/>
      <c r="H641" s="392"/>
      <c r="I641" s="392"/>
      <c r="J641" s="392"/>
    </row>
    <row r="642" spans="1:10" ht="15.6" hidden="1" x14ac:dyDescent="0.3">
      <c r="A642" s="392"/>
      <c r="B642" s="392"/>
      <c r="C642" s="392"/>
      <c r="D642" s="392"/>
      <c r="E642" s="339" t="s">
        <v>3119</v>
      </c>
      <c r="F642" s="392" t="s">
        <v>3120</v>
      </c>
      <c r="G642" s="392"/>
      <c r="H642" s="392"/>
      <c r="I642" s="392"/>
      <c r="J642" s="392"/>
    </row>
    <row r="643" spans="1:10" ht="15.6" hidden="1" x14ac:dyDescent="0.3">
      <c r="A643" s="392"/>
      <c r="B643" s="392"/>
      <c r="C643" s="392"/>
      <c r="D643" s="392"/>
      <c r="E643" s="339" t="s">
        <v>3121</v>
      </c>
      <c r="F643" s="392" t="s">
        <v>3122</v>
      </c>
      <c r="G643" s="392"/>
      <c r="H643" s="392"/>
      <c r="I643" s="392"/>
      <c r="J643" s="392"/>
    </row>
    <row r="644" spans="1:10" ht="15.6" hidden="1" x14ac:dyDescent="0.3">
      <c r="A644" s="392"/>
      <c r="B644" s="392"/>
      <c r="C644" s="392"/>
      <c r="D644" s="392"/>
      <c r="E644" s="339" t="s">
        <v>3123</v>
      </c>
      <c r="F644" s="392" t="s">
        <v>3124</v>
      </c>
      <c r="G644" s="392"/>
      <c r="H644" s="392"/>
      <c r="I644" s="392"/>
      <c r="J644" s="392"/>
    </row>
    <row r="645" spans="1:10" ht="15.6" hidden="1" x14ac:dyDescent="0.3">
      <c r="A645" s="392"/>
      <c r="B645" s="392"/>
      <c r="C645" s="392"/>
      <c r="D645" s="392"/>
      <c r="E645" s="339" t="s">
        <v>3125</v>
      </c>
      <c r="F645" s="392" t="s">
        <v>3126</v>
      </c>
      <c r="G645" s="392"/>
      <c r="H645" s="392"/>
      <c r="I645" s="392"/>
      <c r="J645" s="392"/>
    </row>
    <row r="646" spans="1:10" ht="15.6" hidden="1" x14ac:dyDescent="0.3">
      <c r="A646" s="392"/>
      <c r="B646" s="392"/>
      <c r="C646" s="392"/>
      <c r="D646" s="392"/>
      <c r="E646" s="339" t="s">
        <v>3127</v>
      </c>
      <c r="F646" s="392" t="s">
        <v>3128</v>
      </c>
      <c r="G646" s="392"/>
      <c r="H646" s="392"/>
      <c r="I646" s="392"/>
      <c r="J646" s="392"/>
    </row>
    <row r="647" spans="1:10" ht="15.6" hidden="1" x14ac:dyDescent="0.3">
      <c r="A647" s="392"/>
      <c r="B647" s="392"/>
      <c r="C647" s="392"/>
      <c r="D647" s="392"/>
      <c r="E647" s="339" t="s">
        <v>3129</v>
      </c>
      <c r="F647" s="392" t="s">
        <v>3130</v>
      </c>
      <c r="G647" s="392"/>
      <c r="H647" s="392"/>
      <c r="I647" s="392"/>
      <c r="J647" s="392"/>
    </row>
    <row r="648" spans="1:10" ht="15.6" hidden="1" x14ac:dyDescent="0.3">
      <c r="A648" s="392"/>
      <c r="B648" s="392"/>
      <c r="C648" s="392"/>
      <c r="D648" s="392"/>
      <c r="E648" s="339" t="s">
        <v>3131</v>
      </c>
      <c r="F648" s="392" t="s">
        <v>3132</v>
      </c>
      <c r="G648" s="392"/>
      <c r="H648" s="392"/>
      <c r="I648" s="392"/>
      <c r="J648" s="392"/>
    </row>
    <row r="649" spans="1:10" ht="15.6" hidden="1" x14ac:dyDescent="0.3">
      <c r="A649" s="392"/>
      <c r="B649" s="392"/>
      <c r="C649" s="392"/>
      <c r="D649" s="392"/>
      <c r="E649" s="339" t="s">
        <v>3133</v>
      </c>
      <c r="F649" s="392" t="s">
        <v>3134</v>
      </c>
      <c r="G649" s="392"/>
      <c r="H649" s="392"/>
      <c r="I649" s="392"/>
      <c r="J649" s="392"/>
    </row>
    <row r="650" spans="1:10" ht="15.6" hidden="1" x14ac:dyDescent="0.3">
      <c r="A650" s="392"/>
      <c r="B650" s="392"/>
      <c r="C650" s="392"/>
      <c r="D650" s="392"/>
      <c r="E650" s="339" t="s">
        <v>3135</v>
      </c>
      <c r="F650" s="392" t="s">
        <v>3136</v>
      </c>
      <c r="G650" s="392"/>
      <c r="H650" s="392"/>
      <c r="I650" s="392"/>
      <c r="J650" s="392"/>
    </row>
    <row r="651" spans="1:10" ht="15.6" hidden="1" x14ac:dyDescent="0.3">
      <c r="A651" s="392"/>
      <c r="B651" s="392"/>
      <c r="C651" s="392"/>
      <c r="D651" s="392"/>
      <c r="E651" s="339" t="s">
        <v>3137</v>
      </c>
      <c r="F651" s="392" t="s">
        <v>3138</v>
      </c>
      <c r="G651" s="392"/>
      <c r="H651" s="392"/>
      <c r="I651" s="392"/>
      <c r="J651" s="392"/>
    </row>
    <row r="652" spans="1:10" ht="15.6" hidden="1" x14ac:dyDescent="0.3">
      <c r="A652" s="392"/>
      <c r="B652" s="392"/>
      <c r="C652" s="392"/>
      <c r="D652" s="392"/>
      <c r="E652" s="339" t="s">
        <v>3139</v>
      </c>
      <c r="F652" s="392" t="s">
        <v>3140</v>
      </c>
      <c r="G652" s="392"/>
      <c r="H652" s="392"/>
      <c r="I652" s="392"/>
      <c r="J652" s="392"/>
    </row>
    <row r="653" spans="1:10" ht="15.6" hidden="1" x14ac:dyDescent="0.3">
      <c r="A653" s="392"/>
      <c r="B653" s="392"/>
      <c r="C653" s="392"/>
      <c r="D653" s="392"/>
      <c r="E653" s="339" t="s">
        <v>3141</v>
      </c>
      <c r="F653" s="392" t="s">
        <v>3142</v>
      </c>
      <c r="G653" s="392"/>
      <c r="H653" s="392"/>
      <c r="I653" s="392"/>
      <c r="J653" s="392"/>
    </row>
    <row r="654" spans="1:10" ht="15.6" hidden="1" x14ac:dyDescent="0.3">
      <c r="A654" s="392"/>
      <c r="B654" s="392"/>
      <c r="C654" s="392"/>
      <c r="D654" s="392"/>
      <c r="E654" s="339" t="s">
        <v>3143</v>
      </c>
      <c r="F654" s="392" t="s">
        <v>3144</v>
      </c>
      <c r="G654" s="392"/>
      <c r="H654" s="392"/>
      <c r="I654" s="392"/>
      <c r="J654" s="392"/>
    </row>
    <row r="655" spans="1:10" ht="15.6" hidden="1" x14ac:dyDescent="0.3">
      <c r="A655" s="392"/>
      <c r="B655" s="392"/>
      <c r="C655" s="392"/>
      <c r="D655" s="392"/>
      <c r="E655" s="339" t="s">
        <v>3145</v>
      </c>
      <c r="F655" s="392" t="s">
        <v>3146</v>
      </c>
      <c r="G655" s="392"/>
      <c r="H655" s="392"/>
      <c r="I655" s="392"/>
      <c r="J655" s="392"/>
    </row>
    <row r="656" spans="1:10" ht="15.6" hidden="1" x14ac:dyDescent="0.3">
      <c r="A656" s="392"/>
      <c r="B656" s="392"/>
      <c r="C656" s="392"/>
      <c r="D656" s="392"/>
      <c r="E656" s="339" t="s">
        <v>3147</v>
      </c>
      <c r="F656" s="392" t="s">
        <v>3148</v>
      </c>
      <c r="G656" s="392"/>
      <c r="H656" s="392"/>
      <c r="I656" s="392"/>
      <c r="J656" s="392"/>
    </row>
    <row r="657" spans="1:10" ht="15.6" hidden="1" x14ac:dyDescent="0.3">
      <c r="A657" s="392"/>
      <c r="B657" s="392"/>
      <c r="C657" s="392"/>
      <c r="D657" s="392"/>
      <c r="E657" s="339" t="s">
        <v>3149</v>
      </c>
      <c r="F657" s="392" t="s">
        <v>3150</v>
      </c>
      <c r="G657" s="392"/>
      <c r="H657" s="392"/>
      <c r="I657" s="392"/>
      <c r="J657" s="392"/>
    </row>
    <row r="658" spans="1:10" ht="15.6" hidden="1" x14ac:dyDescent="0.3">
      <c r="A658" s="392"/>
      <c r="B658" s="392"/>
      <c r="C658" s="392"/>
      <c r="D658" s="392"/>
      <c r="E658" s="339" t="s">
        <v>3151</v>
      </c>
      <c r="F658" s="392" t="s">
        <v>3152</v>
      </c>
      <c r="G658" s="392"/>
      <c r="H658" s="392"/>
      <c r="I658" s="392"/>
      <c r="J658" s="392"/>
    </row>
    <row r="659" spans="1:10" ht="15.6" hidden="1" x14ac:dyDescent="0.3">
      <c r="A659" s="392"/>
      <c r="B659" s="392"/>
      <c r="C659" s="392"/>
      <c r="D659" s="392"/>
      <c r="E659" s="339" t="s">
        <v>3153</v>
      </c>
      <c r="F659" s="392" t="s">
        <v>3154</v>
      </c>
      <c r="G659" s="392"/>
      <c r="H659" s="392"/>
      <c r="I659" s="392"/>
      <c r="J659" s="392"/>
    </row>
    <row r="660" spans="1:10" ht="15.6" hidden="1" x14ac:dyDescent="0.3">
      <c r="A660" s="392"/>
      <c r="B660" s="392"/>
      <c r="C660" s="392"/>
      <c r="D660" s="392"/>
      <c r="E660" s="339" t="s">
        <v>3155</v>
      </c>
      <c r="F660" s="392" t="s">
        <v>3156</v>
      </c>
      <c r="G660" s="392"/>
      <c r="H660" s="392"/>
      <c r="I660" s="392"/>
      <c r="J660" s="392"/>
    </row>
    <row r="661" spans="1:10" ht="15.6" hidden="1" x14ac:dyDescent="0.3">
      <c r="A661" s="392"/>
      <c r="B661" s="392"/>
      <c r="C661" s="392"/>
      <c r="D661" s="392"/>
      <c r="E661" s="339" t="s">
        <v>3157</v>
      </c>
      <c r="F661" s="392" t="s">
        <v>3158</v>
      </c>
      <c r="G661" s="392"/>
      <c r="H661" s="392"/>
      <c r="I661" s="392"/>
      <c r="J661" s="392"/>
    </row>
    <row r="662" spans="1:10" ht="15.6" hidden="1" x14ac:dyDescent="0.3">
      <c r="A662" s="392"/>
      <c r="B662" s="392"/>
      <c r="C662" s="392"/>
      <c r="D662" s="392"/>
      <c r="E662" s="339" t="s">
        <v>3159</v>
      </c>
      <c r="F662" s="392" t="s">
        <v>3160</v>
      </c>
      <c r="G662" s="392"/>
      <c r="H662" s="392"/>
      <c r="I662" s="392"/>
      <c r="J662" s="392"/>
    </row>
    <row r="663" spans="1:10" ht="15.6" hidden="1" x14ac:dyDescent="0.3">
      <c r="A663" s="392"/>
      <c r="B663" s="392"/>
      <c r="C663" s="392"/>
      <c r="D663" s="392"/>
      <c r="E663" s="339" t="s">
        <v>3161</v>
      </c>
      <c r="F663" s="392" t="s">
        <v>3162</v>
      </c>
      <c r="G663" s="392"/>
      <c r="H663" s="392"/>
      <c r="I663" s="392"/>
      <c r="J663" s="392"/>
    </row>
    <row r="664" spans="1:10" ht="15.6" hidden="1" x14ac:dyDescent="0.3">
      <c r="A664" s="392"/>
      <c r="B664" s="392"/>
      <c r="C664" s="392"/>
      <c r="D664" s="392"/>
      <c r="E664" s="339" t="s">
        <v>3163</v>
      </c>
      <c r="F664" s="392" t="s">
        <v>3164</v>
      </c>
      <c r="G664" s="392"/>
      <c r="H664" s="392"/>
      <c r="I664" s="392"/>
      <c r="J664" s="392"/>
    </row>
    <row r="665" spans="1:10" ht="15.6" hidden="1" x14ac:dyDescent="0.3">
      <c r="A665" s="392"/>
      <c r="B665" s="392"/>
      <c r="C665" s="392"/>
      <c r="D665" s="392"/>
      <c r="E665" s="339" t="s">
        <v>3165</v>
      </c>
      <c r="F665" s="392" t="s">
        <v>3166</v>
      </c>
      <c r="G665" s="392"/>
      <c r="H665" s="392"/>
      <c r="I665" s="392"/>
      <c r="J665" s="392"/>
    </row>
    <row r="666" spans="1:10" ht="15.6" hidden="1" x14ac:dyDescent="0.3">
      <c r="A666" s="392"/>
      <c r="B666" s="392"/>
      <c r="C666" s="392"/>
      <c r="D666" s="392"/>
      <c r="E666" s="339" t="s">
        <v>3167</v>
      </c>
      <c r="F666" s="392" t="s">
        <v>3168</v>
      </c>
      <c r="G666" s="392"/>
      <c r="H666" s="392"/>
      <c r="I666" s="392"/>
      <c r="J666" s="392"/>
    </row>
    <row r="667" spans="1:10" ht="15.6" hidden="1" x14ac:dyDescent="0.3">
      <c r="A667" s="392"/>
      <c r="B667" s="392"/>
      <c r="C667" s="392"/>
      <c r="D667" s="392"/>
      <c r="E667" s="339" t="s">
        <v>3169</v>
      </c>
      <c r="F667" s="392" t="s">
        <v>3170</v>
      </c>
      <c r="G667" s="392"/>
      <c r="H667" s="392"/>
      <c r="I667" s="392"/>
      <c r="J667" s="392"/>
    </row>
    <row r="668" spans="1:10" ht="15.6" hidden="1" x14ac:dyDescent="0.3">
      <c r="A668" s="392"/>
      <c r="B668" s="392"/>
      <c r="C668" s="392"/>
      <c r="D668" s="392"/>
      <c r="E668" s="339" t="s">
        <v>3171</v>
      </c>
      <c r="F668" s="392" t="s">
        <v>3172</v>
      </c>
      <c r="G668" s="392"/>
      <c r="H668" s="392"/>
      <c r="I668" s="392"/>
      <c r="J668" s="392"/>
    </row>
    <row r="669" spans="1:10" ht="15.6" hidden="1" x14ac:dyDescent="0.3">
      <c r="A669" s="392"/>
      <c r="B669" s="392"/>
      <c r="C669" s="392"/>
      <c r="D669" s="392"/>
      <c r="E669" s="339" t="s">
        <v>3173</v>
      </c>
      <c r="F669" s="392" t="s">
        <v>3174</v>
      </c>
      <c r="G669" s="392"/>
      <c r="H669" s="392"/>
      <c r="I669" s="392"/>
      <c r="J669" s="392"/>
    </row>
    <row r="670" spans="1:10" ht="15.6" hidden="1" x14ac:dyDescent="0.3">
      <c r="A670" s="392"/>
      <c r="B670" s="392"/>
      <c r="C670" s="392"/>
      <c r="D670" s="392"/>
      <c r="E670" s="339" t="s">
        <v>3175</v>
      </c>
      <c r="F670" s="392" t="s">
        <v>3176</v>
      </c>
      <c r="G670" s="392"/>
      <c r="H670" s="392"/>
      <c r="I670" s="392"/>
      <c r="J670" s="392"/>
    </row>
    <row r="671" spans="1:10" ht="15.6" hidden="1" x14ac:dyDescent="0.3">
      <c r="A671" s="392"/>
      <c r="B671" s="392"/>
      <c r="C671" s="392"/>
      <c r="D671" s="392"/>
      <c r="E671" s="339" t="s">
        <v>3177</v>
      </c>
      <c r="F671" s="392" t="s">
        <v>3178</v>
      </c>
      <c r="G671" s="392"/>
      <c r="H671" s="392"/>
      <c r="I671" s="392"/>
      <c r="J671" s="392"/>
    </row>
    <row r="672" spans="1:10" ht="15.6" hidden="1" x14ac:dyDescent="0.3">
      <c r="A672" s="392"/>
      <c r="B672" s="392"/>
      <c r="C672" s="392"/>
      <c r="D672" s="392"/>
      <c r="E672" s="339" t="s">
        <v>3179</v>
      </c>
      <c r="F672" s="392" t="s">
        <v>3180</v>
      </c>
      <c r="G672" s="392"/>
      <c r="H672" s="392"/>
      <c r="I672" s="392"/>
      <c r="J672" s="392"/>
    </row>
    <row r="673" spans="1:10" ht="15.6" hidden="1" x14ac:dyDescent="0.3">
      <c r="A673" s="392"/>
      <c r="B673" s="392"/>
      <c r="C673" s="392"/>
      <c r="D673" s="392"/>
      <c r="E673" s="339" t="s">
        <v>3181</v>
      </c>
      <c r="F673" s="392" t="s">
        <v>3182</v>
      </c>
      <c r="G673" s="392"/>
      <c r="H673" s="392"/>
      <c r="I673" s="392"/>
      <c r="J673" s="392"/>
    </row>
    <row r="674" spans="1:10" ht="15.6" hidden="1" x14ac:dyDescent="0.3">
      <c r="A674" s="392"/>
      <c r="B674" s="392"/>
      <c r="C674" s="392"/>
      <c r="D674" s="392"/>
      <c r="E674" s="339" t="s">
        <v>3183</v>
      </c>
      <c r="F674" s="392" t="s">
        <v>3184</v>
      </c>
      <c r="G674" s="392"/>
      <c r="H674" s="392"/>
      <c r="I674" s="392"/>
      <c r="J674" s="392"/>
    </row>
    <row r="675" spans="1:10" ht="15.6" hidden="1" x14ac:dyDescent="0.3">
      <c r="A675" s="392"/>
      <c r="B675" s="392"/>
      <c r="C675" s="392"/>
      <c r="D675" s="392"/>
      <c r="E675" s="339" t="s">
        <v>3185</v>
      </c>
      <c r="F675" s="392" t="s">
        <v>3186</v>
      </c>
      <c r="G675" s="392"/>
      <c r="H675" s="392"/>
      <c r="I675" s="392"/>
      <c r="J675" s="392"/>
    </row>
  </sheetData>
  <mergeCells count="46">
    <mergeCell ref="B117:F117"/>
    <mergeCell ref="C52:G52"/>
    <mergeCell ref="C51:G51"/>
    <mergeCell ref="C37:G37"/>
    <mergeCell ref="C38:G38"/>
    <mergeCell ref="C39:G39"/>
    <mergeCell ref="B40:D40"/>
    <mergeCell ref="B41:G41"/>
    <mergeCell ref="C43:G43"/>
    <mergeCell ref="C44:G44"/>
    <mergeCell ref="C45:G45"/>
    <mergeCell ref="B47:G47"/>
    <mergeCell ref="C49:G49"/>
    <mergeCell ref="C50:G50"/>
    <mergeCell ref="C19:G19"/>
    <mergeCell ref="C20:G20"/>
    <mergeCell ref="E21:G21"/>
    <mergeCell ref="C22:G22"/>
    <mergeCell ref="C36:G36"/>
    <mergeCell ref="B24:D24"/>
    <mergeCell ref="B25:G25"/>
    <mergeCell ref="C27:G27"/>
    <mergeCell ref="C28:G28"/>
    <mergeCell ref="C29:G29"/>
    <mergeCell ref="C30:G30"/>
    <mergeCell ref="B31:D31"/>
    <mergeCell ref="B32:G32"/>
    <mergeCell ref="B33:D33"/>
    <mergeCell ref="C34:G34"/>
    <mergeCell ref="C35:G35"/>
    <mergeCell ref="C8:G8"/>
    <mergeCell ref="B54:G54"/>
    <mergeCell ref="B56:G56"/>
    <mergeCell ref="B3:G3"/>
    <mergeCell ref="B4:G4"/>
    <mergeCell ref="B5:D5"/>
    <mergeCell ref="B6:G6"/>
    <mergeCell ref="B7:D7"/>
    <mergeCell ref="C23:G23"/>
    <mergeCell ref="C9:G9"/>
    <mergeCell ref="B10:B13"/>
    <mergeCell ref="C14:G14"/>
    <mergeCell ref="C15:G15"/>
    <mergeCell ref="C16:G16"/>
    <mergeCell ref="C17:G17"/>
    <mergeCell ref="C18:G18"/>
  </mergeCells>
  <dataValidations count="12">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C13">
      <formula1>$B$114:$B$119</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D13">
      <formula1>$C$114:$C$134</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E13">
      <formula1>$D$114:$D$173</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2:F13">
      <formula1>$E$114:$E$570</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2:G13">
      <formula1>$F$114:$F$574</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$G$114:$G$116</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$H$114:$H$118</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$I$114:$I$121</formula1>
    </dataValidation>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$J$114:$J$115</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
      <formula1>$E$114:$E$670</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
      <formula1>$F$114:$F$670</formula1>
    </dataValidation>
  </dataValidations>
  <hyperlinks>
    <hyperlink ref="A1" location="'Pobla red public Sin Trat AR'!A1" display="Regresar"/>
    <hyperlink ref="C38" r:id="rId1"/>
  </hyperlinks>
  <printOptions horizontalCentered="1" verticalCentered="1"/>
  <pageMargins left="0.70866141732283472" right="0.70866141732283472" top="0.74803149606299213" bottom="0.74803149606299213" header="0.31496062992125984" footer="0.31496062992125984"/>
  <pageSetup scale="31" orientation="portrait" r:id="rId2"/>
  <drawing r:id="rId3"/>
  <legacyDrawing r:id="rId4"/>
  <tableParts count="10">
    <tablePart r:id="rId5"/>
    <tablePart r:id="rId6"/>
    <tablePart r:id="rId7"/>
    <tablePart r:id="rId8"/>
    <tablePart r:id="rId9"/>
    <tablePart r:id="rId10"/>
    <tablePart r:id="rId11"/>
    <tablePart r:id="rId12"/>
    <tablePart r:id="rId13"/>
    <tablePart r:id="rId14"/>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dimension ref="A1:O16"/>
  <sheetViews>
    <sheetView showGridLines="0" zoomScale="90" zoomScaleNormal="90" workbookViewId="0">
      <selection activeCell="E24" sqref="E24"/>
    </sheetView>
  </sheetViews>
  <sheetFormatPr baseColWidth="10" defaultColWidth="11.42578125" defaultRowHeight="15" x14ac:dyDescent="0.25"/>
  <cols>
    <col min="1" max="1" width="11.42578125" style="120"/>
    <col min="2" max="2" width="59.7109375" style="121" customWidth="1"/>
    <col min="3" max="12" width="12" style="120" customWidth="1"/>
    <col min="13" max="16384" width="11.42578125" style="120"/>
  </cols>
  <sheetData>
    <row r="1" spans="1:15" ht="14.45" x14ac:dyDescent="0.3">
      <c r="A1" s="650" t="s">
        <v>32</v>
      </c>
      <c r="C1" s="1624" t="s">
        <v>60</v>
      </c>
      <c r="D1" s="1624"/>
    </row>
    <row r="2" spans="1:15" ht="15.75" x14ac:dyDescent="0.25">
      <c r="A2" s="119"/>
      <c r="B2" s="184" t="s">
        <v>1535</v>
      </c>
      <c r="E2" s="121"/>
      <c r="F2" s="121"/>
      <c r="G2" s="121"/>
      <c r="H2" s="121"/>
      <c r="I2" s="121"/>
      <c r="J2" s="121"/>
      <c r="K2" s="121"/>
      <c r="L2" s="121"/>
      <c r="M2" s="121"/>
      <c r="N2" s="121"/>
      <c r="O2" s="121"/>
    </row>
    <row r="3" spans="1:15" ht="14.45" x14ac:dyDescent="0.3">
      <c r="B3" s="121" t="s">
        <v>1718</v>
      </c>
    </row>
    <row r="6" spans="1:15" x14ac:dyDescent="0.25">
      <c r="B6" s="703" t="s">
        <v>3663</v>
      </c>
    </row>
    <row r="7" spans="1:15" ht="14.45" x14ac:dyDescent="0.3">
      <c r="B7" s="121" t="s">
        <v>3811</v>
      </c>
    </row>
    <row r="8" spans="1:15" ht="15.6" x14ac:dyDescent="0.3">
      <c r="B8" s="710"/>
      <c r="C8" s="711"/>
      <c r="D8" s="711"/>
      <c r="E8" s="711"/>
      <c r="F8" s="711"/>
      <c r="G8" s="711"/>
    </row>
    <row r="9" spans="1:15" ht="15.6" x14ac:dyDescent="0.3">
      <c r="B9" s="712"/>
      <c r="C9" s="713">
        <v>2014</v>
      </c>
      <c r="D9" s="713">
        <v>2015</v>
      </c>
      <c r="E9" s="713">
        <v>2016</v>
      </c>
      <c r="F9" s="713">
        <v>2017</v>
      </c>
      <c r="G9" s="713">
        <v>2018</v>
      </c>
      <c r="H9" s="713">
        <v>2019</v>
      </c>
    </row>
    <row r="10" spans="1:15" ht="15.6" x14ac:dyDescent="0.3">
      <c r="B10" s="714" t="s">
        <v>3655</v>
      </c>
      <c r="C10" s="1230">
        <v>91294</v>
      </c>
      <c r="D10" s="1230">
        <v>98291</v>
      </c>
      <c r="E10" s="1230">
        <v>104659</v>
      </c>
      <c r="F10" s="1230">
        <v>100385</v>
      </c>
      <c r="G10" s="1230">
        <v>88860</v>
      </c>
      <c r="H10" s="1230">
        <v>75394</v>
      </c>
    </row>
    <row r="11" spans="1:15" ht="15.6" x14ac:dyDescent="0.3">
      <c r="B11" s="715" t="s">
        <v>1887</v>
      </c>
      <c r="C11" s="1231">
        <v>1.9130789015648884</v>
      </c>
      <c r="D11" s="1231">
        <v>2.0334307593769809</v>
      </c>
      <c r="E11" s="1231">
        <v>2.1403700220992352</v>
      </c>
      <c r="F11" s="1231">
        <v>2.029332686437423</v>
      </c>
      <c r="G11" s="1231">
        <v>1.7758954272191647</v>
      </c>
      <c r="H11" s="1231">
        <v>1.4900795101714914</v>
      </c>
    </row>
    <row r="12" spans="1:15" ht="53.25" customHeight="1" x14ac:dyDescent="0.25">
      <c r="B12" s="1680" t="s">
        <v>3667</v>
      </c>
      <c r="C12" s="1681"/>
      <c r="D12" s="1681"/>
      <c r="E12" s="1681"/>
      <c r="F12" s="1681"/>
      <c r="G12" s="1681"/>
    </row>
    <row r="13" spans="1:15" x14ac:dyDescent="0.25">
      <c r="B13" s="664" t="s">
        <v>3665</v>
      </c>
    </row>
    <row r="14" spans="1:15" ht="14.45" x14ac:dyDescent="0.3">
      <c r="B14" s="664"/>
    </row>
    <row r="15" spans="1:15" ht="14.45" x14ac:dyDescent="0.3">
      <c r="B15" s="709"/>
    </row>
    <row r="16" spans="1:15" ht="14.45" x14ac:dyDescent="0.3">
      <c r="B16" s="664"/>
    </row>
  </sheetData>
  <mergeCells count="2">
    <mergeCell ref="C1:D1"/>
    <mergeCell ref="B12:G12"/>
  </mergeCells>
  <hyperlinks>
    <hyperlink ref="C1" location="'HM 5.1.2.e'!A1" display="Ver metadato "/>
    <hyperlink ref="C1:D1" location="'HM Pobla Sin Trat AR'!A1" display="Ver metadato "/>
    <hyperlink ref="A1" location="'Indice Complementarios'!A1" display="Regresar"/>
  </hyperlinks>
  <pageMargins left="0.7" right="0.7" top="0.75" bottom="0.75" header="0.3" footer="0.3"/>
  <pageSetup orientation="portrait" horizontalDpi="90" verticalDpi="90" r:id="rId1"/>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3">
    <tabColor theme="8" tint="-0.499984740745262"/>
    <pageSetUpPr fitToPage="1"/>
  </sheetPr>
  <dimension ref="A1:L670"/>
  <sheetViews>
    <sheetView showGridLines="0" zoomScale="80" zoomScaleNormal="80" workbookViewId="0">
      <selection activeCell="E24" sqref="E24"/>
    </sheetView>
  </sheetViews>
  <sheetFormatPr baseColWidth="10" defaultColWidth="11.42578125" defaultRowHeight="15.75" x14ac:dyDescent="0.25"/>
  <cols>
    <col min="1" max="1" width="15" style="393" customWidth="1"/>
    <col min="2" max="2" width="30.28515625" style="393" customWidth="1"/>
    <col min="3" max="3" width="37.7109375" style="393" customWidth="1"/>
    <col min="4" max="4" width="34.28515625" style="393" customWidth="1"/>
    <col min="5" max="5" width="25.42578125" style="393" customWidth="1"/>
    <col min="6" max="6" width="24.7109375" style="393" customWidth="1"/>
    <col min="7" max="7" width="21.42578125" style="393" customWidth="1"/>
    <col min="8" max="8" width="16" style="393" customWidth="1"/>
    <col min="9" max="9" width="16.28515625" style="393" customWidth="1"/>
    <col min="10" max="10" width="21.7109375" style="393" customWidth="1"/>
    <col min="11" max="16384" width="11.42578125" style="393"/>
  </cols>
  <sheetData>
    <row r="1" spans="1:7" ht="15.6" x14ac:dyDescent="0.3">
      <c r="A1" s="702" t="s">
        <v>32</v>
      </c>
    </row>
    <row r="2" spans="1:7" ht="42" customHeight="1" x14ac:dyDescent="0.25">
      <c r="F2" s="421" t="s">
        <v>264</v>
      </c>
      <c r="G2" s="420"/>
    </row>
    <row r="3" spans="1:7" ht="45.75" customHeight="1" x14ac:dyDescent="0.25">
      <c r="B3" s="1554" t="s">
        <v>265</v>
      </c>
      <c r="C3" s="1554"/>
      <c r="D3" s="1554"/>
      <c r="E3" s="1554"/>
      <c r="F3" s="1554"/>
      <c r="G3" s="1554"/>
    </row>
    <row r="4" spans="1:7" ht="15.6" x14ac:dyDescent="0.3">
      <c r="B4" s="1555" t="s">
        <v>266</v>
      </c>
      <c r="C4" s="1555"/>
      <c r="D4" s="1555"/>
      <c r="E4" s="1555"/>
      <c r="F4" s="1555"/>
      <c r="G4" s="1555"/>
    </row>
    <row r="5" spans="1:7" ht="15.6" x14ac:dyDescent="0.3">
      <c r="B5" s="1556"/>
      <c r="C5" s="1556"/>
      <c r="D5" s="1556"/>
      <c r="F5" s="419"/>
      <c r="G5" s="419"/>
    </row>
    <row r="6" spans="1:7" x14ac:dyDescent="0.25">
      <c r="B6" s="1557" t="s">
        <v>267</v>
      </c>
      <c r="C6" s="1557"/>
      <c r="D6" s="1557"/>
      <c r="E6" s="1557"/>
      <c r="F6" s="1557"/>
      <c r="G6" s="1557"/>
    </row>
    <row r="7" spans="1:7" ht="15.6" x14ac:dyDescent="0.3">
      <c r="B7" s="1556"/>
      <c r="C7" s="1556"/>
      <c r="D7" s="1556"/>
      <c r="F7" s="419"/>
      <c r="G7" s="419"/>
    </row>
    <row r="8" spans="1:7" x14ac:dyDescent="0.25">
      <c r="B8" s="667" t="s">
        <v>268</v>
      </c>
      <c r="C8" s="1603" t="s">
        <v>269</v>
      </c>
      <c r="D8" s="1603"/>
      <c r="E8" s="1603"/>
      <c r="F8" s="1603"/>
      <c r="G8" s="1603"/>
    </row>
    <row r="9" spans="1:7" ht="31.5" x14ac:dyDescent="0.25">
      <c r="B9" s="667" t="s">
        <v>270</v>
      </c>
      <c r="C9" s="1605" t="s">
        <v>3663</v>
      </c>
      <c r="D9" s="1605"/>
      <c r="E9" s="1605"/>
      <c r="F9" s="1605"/>
      <c r="G9" s="1605"/>
    </row>
    <row r="10" spans="1:7" ht="31.5" x14ac:dyDescent="0.25">
      <c r="B10" s="1549" t="s">
        <v>271</v>
      </c>
      <c r="C10" s="418" t="s">
        <v>272</v>
      </c>
      <c r="D10" s="418" t="s">
        <v>273</v>
      </c>
      <c r="E10" s="418" t="s">
        <v>274</v>
      </c>
      <c r="F10" s="417" t="s">
        <v>275</v>
      </c>
      <c r="G10" s="417" t="s">
        <v>276</v>
      </c>
    </row>
    <row r="11" spans="1:7" ht="36" customHeight="1" x14ac:dyDescent="0.25">
      <c r="B11" s="1550"/>
      <c r="C11" s="416"/>
      <c r="D11" s="416"/>
      <c r="E11" s="416"/>
      <c r="F11" s="415"/>
      <c r="G11" s="415"/>
    </row>
    <row r="12" spans="1:7" ht="17.25" customHeight="1" x14ac:dyDescent="0.25">
      <c r="B12" s="1550"/>
      <c r="C12" s="416"/>
      <c r="D12" s="416"/>
      <c r="E12" s="416"/>
      <c r="F12" s="415" t="s">
        <v>282</v>
      </c>
      <c r="G12" s="415"/>
    </row>
    <row r="13" spans="1:7" ht="17.25" customHeight="1" x14ac:dyDescent="0.25">
      <c r="B13" s="1551"/>
      <c r="C13" s="416"/>
      <c r="D13" s="416"/>
      <c r="E13" s="416"/>
      <c r="F13" s="415" t="s">
        <v>282</v>
      </c>
      <c r="G13" s="415"/>
    </row>
    <row r="14" spans="1:7" x14ac:dyDescent="0.25">
      <c r="B14" s="414" t="s">
        <v>283</v>
      </c>
      <c r="C14" s="1603" t="s">
        <v>2</v>
      </c>
      <c r="D14" s="1603"/>
      <c r="E14" s="1603"/>
      <c r="F14" s="1603"/>
      <c r="G14" s="1603"/>
    </row>
    <row r="15" spans="1:7" ht="59.25" customHeight="1" x14ac:dyDescent="0.25">
      <c r="B15" s="667" t="s">
        <v>284</v>
      </c>
      <c r="C15" s="1605" t="s">
        <v>3712</v>
      </c>
      <c r="D15" s="1605"/>
      <c r="E15" s="1605"/>
      <c r="F15" s="1605"/>
      <c r="G15" s="1605"/>
    </row>
    <row r="16" spans="1:7" x14ac:dyDescent="0.25">
      <c r="B16" s="667" t="s">
        <v>285</v>
      </c>
      <c r="C16" s="1603"/>
      <c r="D16" s="1603"/>
      <c r="E16" s="1603"/>
      <c r="F16" s="1603"/>
      <c r="G16" s="1603"/>
    </row>
    <row r="17" spans="2:9" x14ac:dyDescent="0.25">
      <c r="B17" s="667" t="s">
        <v>286</v>
      </c>
      <c r="C17" s="1605" t="s">
        <v>287</v>
      </c>
      <c r="D17" s="1605"/>
      <c r="E17" s="1605"/>
      <c r="F17" s="1605"/>
      <c r="G17" s="1605"/>
    </row>
    <row r="18" spans="2:9" x14ac:dyDescent="0.25">
      <c r="B18" s="667" t="s">
        <v>288</v>
      </c>
      <c r="C18" s="1605" t="s">
        <v>1828</v>
      </c>
      <c r="D18" s="1605"/>
      <c r="E18" s="1605"/>
      <c r="F18" s="1605"/>
      <c r="G18" s="1605"/>
    </row>
    <row r="19" spans="2:9" ht="36.75" customHeight="1" x14ac:dyDescent="0.25">
      <c r="B19" s="667" t="s">
        <v>289</v>
      </c>
      <c r="C19" s="1605" t="s">
        <v>1772</v>
      </c>
      <c r="D19" s="1605"/>
      <c r="E19" s="1605"/>
      <c r="F19" s="1605"/>
      <c r="G19" s="1605"/>
    </row>
    <row r="20" spans="2:9" x14ac:dyDescent="0.25">
      <c r="B20" s="667" t="s">
        <v>290</v>
      </c>
      <c r="C20" s="1603"/>
      <c r="D20" s="1603"/>
      <c r="E20" s="1603"/>
      <c r="F20" s="1603"/>
      <c r="G20" s="1603"/>
    </row>
    <row r="21" spans="2:9" ht="43.5" customHeight="1" x14ac:dyDescent="0.25">
      <c r="B21" s="667" t="s">
        <v>291</v>
      </c>
      <c r="C21" s="666" t="s">
        <v>3672</v>
      </c>
      <c r="D21" s="665" t="s">
        <v>1758</v>
      </c>
      <c r="E21" s="1619" t="s">
        <v>292</v>
      </c>
      <c r="F21" s="1620"/>
      <c r="G21" s="1621"/>
    </row>
    <row r="22" spans="2:9" ht="36.75" customHeight="1" x14ac:dyDescent="0.25">
      <c r="B22" s="667" t="s">
        <v>293</v>
      </c>
      <c r="C22" s="1605" t="s">
        <v>1759</v>
      </c>
      <c r="D22" s="1605"/>
      <c r="E22" s="1605"/>
      <c r="F22" s="1605"/>
      <c r="G22" s="1605"/>
    </row>
    <row r="23" spans="2:9" ht="21" customHeight="1" x14ac:dyDescent="0.25">
      <c r="B23" s="667" t="s">
        <v>294</v>
      </c>
      <c r="C23" s="1605"/>
      <c r="D23" s="1605"/>
      <c r="E23" s="1605"/>
      <c r="F23" s="1605"/>
      <c r="G23" s="1605"/>
    </row>
    <row r="24" spans="2:9" x14ac:dyDescent="0.25">
      <c r="B24" s="1578"/>
      <c r="C24" s="1578"/>
      <c r="D24" s="1578"/>
      <c r="E24" s="399"/>
      <c r="F24" s="409"/>
      <c r="G24" s="409"/>
    </row>
    <row r="25" spans="2:9" x14ac:dyDescent="0.25">
      <c r="B25" s="1579" t="s">
        <v>295</v>
      </c>
      <c r="C25" s="1579"/>
      <c r="D25" s="1579"/>
      <c r="E25" s="1579"/>
      <c r="F25" s="1579"/>
      <c r="G25" s="1579"/>
    </row>
    <row r="26" spans="2:9" x14ac:dyDescent="0.25">
      <c r="B26" s="411"/>
      <c r="C26" s="411"/>
      <c r="D26" s="411"/>
      <c r="E26" s="399"/>
      <c r="F26" s="398"/>
      <c r="G26" s="398"/>
      <c r="I26" s="393" t="s">
        <v>296</v>
      </c>
    </row>
    <row r="27" spans="2:9" x14ac:dyDescent="0.25">
      <c r="B27" s="667" t="s">
        <v>297</v>
      </c>
      <c r="C27" s="1603" t="s">
        <v>1760</v>
      </c>
      <c r="D27" s="1603"/>
      <c r="E27" s="1603"/>
      <c r="F27" s="1603"/>
      <c r="G27" s="1603"/>
    </row>
    <row r="28" spans="2:9" ht="31.5" x14ac:dyDescent="0.25">
      <c r="B28" s="667" t="s">
        <v>298</v>
      </c>
      <c r="C28" s="1603" t="s">
        <v>1761</v>
      </c>
      <c r="D28" s="1603"/>
      <c r="E28" s="1603"/>
      <c r="F28" s="1603"/>
      <c r="G28" s="1603"/>
    </row>
    <row r="29" spans="2:9" x14ac:dyDescent="0.25">
      <c r="B29" s="668" t="s">
        <v>299</v>
      </c>
      <c r="C29" s="1605" t="s">
        <v>336</v>
      </c>
      <c r="D29" s="1605"/>
      <c r="E29" s="1605"/>
      <c r="F29" s="1605"/>
      <c r="G29" s="1605"/>
    </row>
    <row r="30" spans="2:9" x14ac:dyDescent="0.25">
      <c r="B30" s="668" t="s">
        <v>301</v>
      </c>
      <c r="C30" s="1618" t="s">
        <v>302</v>
      </c>
      <c r="D30" s="1618"/>
      <c r="E30" s="1618"/>
      <c r="F30" s="1618"/>
      <c r="G30" s="1618"/>
    </row>
    <row r="31" spans="2:9" x14ac:dyDescent="0.25">
      <c r="B31" s="1580"/>
      <c r="C31" s="1580"/>
      <c r="D31" s="1580"/>
      <c r="E31" s="399"/>
      <c r="F31" s="398"/>
      <c r="G31" s="398"/>
    </row>
    <row r="32" spans="2:9" x14ac:dyDescent="0.25">
      <c r="B32" s="1579" t="s">
        <v>303</v>
      </c>
      <c r="C32" s="1579"/>
      <c r="D32" s="1579"/>
      <c r="E32" s="1579"/>
      <c r="F32" s="1579"/>
      <c r="G32" s="1579"/>
    </row>
    <row r="33" spans="2:10" x14ac:dyDescent="0.25">
      <c r="B33" s="1578"/>
      <c r="C33" s="1578"/>
      <c r="D33" s="1578"/>
      <c r="E33" s="399"/>
      <c r="F33" s="398"/>
      <c r="G33" s="398"/>
    </row>
    <row r="34" spans="2:10" ht="18" customHeight="1" x14ac:dyDescent="0.25">
      <c r="B34" s="667" t="s">
        <v>304</v>
      </c>
      <c r="C34" s="1603" t="s">
        <v>1762</v>
      </c>
      <c r="D34" s="1603"/>
      <c r="E34" s="1603"/>
      <c r="F34" s="1603"/>
      <c r="G34" s="1603"/>
    </row>
    <row r="35" spans="2:10" ht="18" customHeight="1" x14ac:dyDescent="0.25">
      <c r="B35" s="667" t="s">
        <v>305</v>
      </c>
      <c r="C35" s="1603" t="s">
        <v>1760</v>
      </c>
      <c r="D35" s="1603"/>
      <c r="E35" s="1603"/>
      <c r="F35" s="1603"/>
      <c r="G35" s="1603"/>
    </row>
    <row r="36" spans="2:10" ht="18" customHeight="1" x14ac:dyDescent="0.25">
      <c r="B36" s="667" t="s">
        <v>306</v>
      </c>
      <c r="C36" s="1603" t="s">
        <v>1763</v>
      </c>
      <c r="D36" s="1603"/>
      <c r="E36" s="1603"/>
      <c r="F36" s="1603"/>
      <c r="G36" s="1603"/>
    </row>
    <row r="37" spans="2:10" ht="18" customHeight="1" x14ac:dyDescent="0.25">
      <c r="B37" s="667" t="s">
        <v>307</v>
      </c>
      <c r="C37" s="1603" t="s">
        <v>1764</v>
      </c>
      <c r="D37" s="1603"/>
      <c r="E37" s="1603"/>
      <c r="F37" s="1603"/>
      <c r="G37" s="1603"/>
      <c r="J37" s="399"/>
    </row>
    <row r="38" spans="2:10" ht="18" customHeight="1" x14ac:dyDescent="0.25">
      <c r="B38" s="667" t="s">
        <v>308</v>
      </c>
      <c r="C38" s="1396" t="s">
        <v>1765</v>
      </c>
      <c r="D38" s="1603"/>
      <c r="E38" s="1603"/>
      <c r="F38" s="1603"/>
      <c r="G38" s="1603"/>
    </row>
    <row r="39" spans="2:10" ht="18" customHeight="1" x14ac:dyDescent="0.25">
      <c r="B39" s="667" t="s">
        <v>309</v>
      </c>
      <c r="C39" s="1603" t="s">
        <v>1766</v>
      </c>
      <c r="D39" s="1603"/>
      <c r="E39" s="1603"/>
      <c r="F39" s="1603"/>
      <c r="G39" s="1603"/>
    </row>
    <row r="40" spans="2:10" x14ac:dyDescent="0.25">
      <c r="B40" s="1592"/>
      <c r="C40" s="1592"/>
      <c r="D40" s="1592"/>
      <c r="E40" s="399"/>
      <c r="F40" s="409"/>
      <c r="G40" s="409"/>
    </row>
    <row r="41" spans="2:10" x14ac:dyDescent="0.25">
      <c r="B41" s="1579" t="s">
        <v>310</v>
      </c>
      <c r="C41" s="1579"/>
      <c r="D41" s="1579"/>
      <c r="E41" s="1579"/>
      <c r="F41" s="1579"/>
      <c r="G41" s="1579"/>
    </row>
    <row r="42" spans="2:10" x14ac:dyDescent="0.25">
      <c r="B42" s="408"/>
      <c r="C42" s="408"/>
      <c r="D42" s="408"/>
      <c r="E42" s="399"/>
      <c r="F42" s="399"/>
      <c r="G42" s="399"/>
    </row>
    <row r="43" spans="2:10" ht="31.5" x14ac:dyDescent="0.25">
      <c r="B43" s="667" t="s">
        <v>311</v>
      </c>
      <c r="C43" s="1603" t="s">
        <v>3653</v>
      </c>
      <c r="D43" s="1603"/>
      <c r="E43" s="1603"/>
      <c r="F43" s="1603"/>
      <c r="G43" s="1603"/>
    </row>
    <row r="44" spans="2:10" ht="36" customHeight="1" x14ac:dyDescent="0.25">
      <c r="B44" s="667" t="s">
        <v>312</v>
      </c>
      <c r="C44" s="1605" t="s">
        <v>3654</v>
      </c>
      <c r="D44" s="1605"/>
      <c r="E44" s="1605"/>
      <c r="F44" s="1605"/>
      <c r="G44" s="1605"/>
    </row>
    <row r="45" spans="2:10" ht="21" customHeight="1" x14ac:dyDescent="0.25">
      <c r="B45" s="667" t="s">
        <v>313</v>
      </c>
      <c r="C45" s="1603"/>
      <c r="D45" s="1603"/>
      <c r="E45" s="1603"/>
      <c r="F45" s="1603"/>
      <c r="G45" s="1603"/>
    </row>
    <row r="46" spans="2:10" x14ac:dyDescent="0.25">
      <c r="B46" s="406"/>
      <c r="C46" s="405"/>
      <c r="D46" s="404"/>
      <c r="E46" s="399"/>
      <c r="F46" s="398"/>
      <c r="G46" s="398"/>
    </row>
    <row r="47" spans="2:10" x14ac:dyDescent="0.25">
      <c r="B47" s="1589" t="s">
        <v>314</v>
      </c>
      <c r="C47" s="1589"/>
      <c r="D47" s="1589"/>
      <c r="E47" s="1589"/>
      <c r="F47" s="1589"/>
      <c r="G47" s="1589"/>
    </row>
    <row r="48" spans="2:10" x14ac:dyDescent="0.25">
      <c r="B48" s="403"/>
      <c r="C48" s="403"/>
      <c r="D48" s="403"/>
      <c r="E48" s="399"/>
      <c r="F48" s="398"/>
      <c r="G48" s="402"/>
    </row>
    <row r="49" spans="2:7" ht="31.5" x14ac:dyDescent="0.25">
      <c r="B49" s="401" t="s">
        <v>315</v>
      </c>
      <c r="C49" s="1622" t="s">
        <v>3713</v>
      </c>
      <c r="D49" s="1622"/>
      <c r="E49" s="1622"/>
      <c r="F49" s="1622"/>
      <c r="G49" s="1622"/>
    </row>
    <row r="50" spans="2:7" ht="31.5" x14ac:dyDescent="0.25">
      <c r="B50" s="400" t="s">
        <v>316</v>
      </c>
      <c r="C50" s="1623" t="s">
        <v>1768</v>
      </c>
      <c r="D50" s="1623"/>
      <c r="E50" s="1623"/>
      <c r="F50" s="1623"/>
      <c r="G50" s="1623"/>
    </row>
    <row r="51" spans="2:7" x14ac:dyDescent="0.25">
      <c r="B51" s="400" t="s">
        <v>317</v>
      </c>
      <c r="C51" s="1622" t="s">
        <v>1768</v>
      </c>
      <c r="D51" s="1622"/>
      <c r="E51" s="1622"/>
      <c r="F51" s="1622"/>
      <c r="G51" s="1622"/>
    </row>
    <row r="52" spans="2:7" ht="31.5" x14ac:dyDescent="0.25">
      <c r="B52" s="400" t="s">
        <v>318</v>
      </c>
      <c r="C52" s="1622" t="s">
        <v>1769</v>
      </c>
      <c r="D52" s="1622"/>
      <c r="E52" s="1622"/>
      <c r="F52" s="1622"/>
      <c r="G52" s="1622"/>
    </row>
    <row r="53" spans="2:7" x14ac:dyDescent="0.25">
      <c r="B53" s="399"/>
      <c r="C53" s="399"/>
      <c r="D53" s="399"/>
      <c r="E53" s="399"/>
      <c r="F53" s="398"/>
      <c r="G53" s="398"/>
    </row>
    <row r="112" spans="1:10" ht="15.6" hidden="1" x14ac:dyDescent="0.3">
      <c r="A112" s="392"/>
      <c r="B112" s="1645" t="s">
        <v>271</v>
      </c>
      <c r="C112" s="1645"/>
      <c r="D112" s="1645"/>
      <c r="E112" s="1645"/>
      <c r="F112" s="1645"/>
      <c r="G112" s="392"/>
      <c r="H112" s="392"/>
      <c r="I112" s="392"/>
      <c r="J112" s="392"/>
    </row>
    <row r="113" spans="1:12" ht="28.9" hidden="1" x14ac:dyDescent="0.3">
      <c r="A113" s="337" t="s">
        <v>321</v>
      </c>
      <c r="B113" s="337" t="s">
        <v>272</v>
      </c>
      <c r="C113" s="337" t="s">
        <v>273</v>
      </c>
      <c r="D113" s="337" t="s">
        <v>274</v>
      </c>
      <c r="E113" s="338" t="s">
        <v>322</v>
      </c>
      <c r="F113" s="338" t="s">
        <v>276</v>
      </c>
      <c r="G113" s="337" t="s">
        <v>283</v>
      </c>
      <c r="H113" s="337" t="s">
        <v>286</v>
      </c>
      <c r="I113" s="337" t="s">
        <v>323</v>
      </c>
      <c r="J113" s="337" t="s">
        <v>301</v>
      </c>
      <c r="K113" s="395"/>
      <c r="L113" s="395"/>
    </row>
    <row r="114" spans="1:12" ht="15.6" hidden="1" x14ac:dyDescent="0.3">
      <c r="A114" s="392" t="s">
        <v>324</v>
      </c>
      <c r="B114" s="339" t="s">
        <v>325</v>
      </c>
      <c r="C114" s="339" t="s">
        <v>326</v>
      </c>
      <c r="D114" s="339" t="s">
        <v>87</v>
      </c>
      <c r="E114" s="339" t="s">
        <v>2334</v>
      </c>
      <c r="F114" s="392" t="s">
        <v>2335</v>
      </c>
      <c r="G114" s="392" t="s">
        <v>2</v>
      </c>
      <c r="H114" s="392" t="s">
        <v>329</v>
      </c>
      <c r="I114" s="392" t="s">
        <v>330</v>
      </c>
      <c r="J114" s="392" t="s">
        <v>331</v>
      </c>
    </row>
    <row r="115" spans="1:12" ht="15.6" hidden="1" x14ac:dyDescent="0.3">
      <c r="A115" s="392" t="s">
        <v>269</v>
      </c>
      <c r="B115" s="339" t="s">
        <v>47</v>
      </c>
      <c r="C115" s="339" t="s">
        <v>332</v>
      </c>
      <c r="D115" s="339" t="s">
        <v>333</v>
      </c>
      <c r="E115" s="339" t="s">
        <v>2336</v>
      </c>
      <c r="F115" s="392" t="s">
        <v>2337</v>
      </c>
      <c r="G115" s="392" t="s">
        <v>0</v>
      </c>
      <c r="H115" s="392" t="s">
        <v>287</v>
      </c>
      <c r="I115" s="392" t="s">
        <v>336</v>
      </c>
      <c r="J115" s="392" t="s">
        <v>302</v>
      </c>
    </row>
    <row r="116" spans="1:12" ht="15.6" hidden="1" x14ac:dyDescent="0.3">
      <c r="A116" s="392"/>
      <c r="B116" s="339" t="s">
        <v>25</v>
      </c>
      <c r="C116" s="339" t="s">
        <v>337</v>
      </c>
      <c r="D116" s="339" t="s">
        <v>338</v>
      </c>
      <c r="E116" s="339" t="s">
        <v>2338</v>
      </c>
      <c r="F116" s="392" t="s">
        <v>2339</v>
      </c>
      <c r="G116" s="392" t="s">
        <v>341</v>
      </c>
      <c r="H116" s="392" t="s">
        <v>342</v>
      </c>
      <c r="I116" s="392" t="s">
        <v>343</v>
      </c>
      <c r="J116" s="392"/>
    </row>
    <row r="117" spans="1:12" ht="15.6" hidden="1" x14ac:dyDescent="0.3">
      <c r="A117" s="392"/>
      <c r="B117" s="339" t="s">
        <v>2340</v>
      </c>
      <c r="C117" s="339" t="s">
        <v>278</v>
      </c>
      <c r="D117" s="339" t="s">
        <v>345</v>
      </c>
      <c r="E117" s="339" t="s">
        <v>2341</v>
      </c>
      <c r="F117" s="392" t="s">
        <v>2342</v>
      </c>
      <c r="G117" s="392"/>
      <c r="H117" s="392" t="s">
        <v>347</v>
      </c>
      <c r="I117" s="392" t="s">
        <v>348</v>
      </c>
      <c r="J117" s="392"/>
    </row>
    <row r="118" spans="1:12" ht="15.6" hidden="1" x14ac:dyDescent="0.3">
      <c r="A118" s="392"/>
      <c r="B118" s="339" t="s">
        <v>349</v>
      </c>
      <c r="C118" s="339" t="s">
        <v>350</v>
      </c>
      <c r="D118" s="339" t="s">
        <v>351</v>
      </c>
      <c r="E118" s="339" t="s">
        <v>2343</v>
      </c>
      <c r="F118" s="392" t="s">
        <v>2344</v>
      </c>
      <c r="G118" s="392"/>
      <c r="H118" s="392" t="s">
        <v>354</v>
      </c>
      <c r="I118" s="392" t="s">
        <v>300</v>
      </c>
      <c r="J118" s="392"/>
    </row>
    <row r="119" spans="1:12" ht="15.6" hidden="1" x14ac:dyDescent="0.3">
      <c r="A119" s="392"/>
      <c r="B119" s="339" t="s">
        <v>355</v>
      </c>
      <c r="C119" s="339" t="s">
        <v>356</v>
      </c>
      <c r="D119" s="339" t="s">
        <v>357</v>
      </c>
      <c r="E119" s="339" t="s">
        <v>2345</v>
      </c>
      <c r="F119" s="392" t="s">
        <v>1600</v>
      </c>
      <c r="G119" s="392"/>
      <c r="H119" s="392"/>
      <c r="I119" s="392" t="s">
        <v>360</v>
      </c>
      <c r="J119" s="392"/>
    </row>
    <row r="120" spans="1:12" ht="15.6" hidden="1" x14ac:dyDescent="0.3">
      <c r="A120" s="392"/>
      <c r="B120" s="392"/>
      <c r="C120" s="339" t="s">
        <v>2346</v>
      </c>
      <c r="D120" s="339" t="s">
        <v>362</v>
      </c>
      <c r="E120" s="339" t="s">
        <v>2347</v>
      </c>
      <c r="F120" s="392" t="s">
        <v>2348</v>
      </c>
      <c r="G120" s="392"/>
      <c r="H120" s="392"/>
      <c r="I120" s="392" t="s">
        <v>365</v>
      </c>
      <c r="J120" s="392"/>
    </row>
    <row r="121" spans="1:12" ht="15.6" hidden="1" x14ac:dyDescent="0.3">
      <c r="A121" s="392"/>
      <c r="B121" s="392"/>
      <c r="C121" s="339" t="s">
        <v>366</v>
      </c>
      <c r="D121" s="339" t="s">
        <v>367</v>
      </c>
      <c r="E121" s="339" t="s">
        <v>2349</v>
      </c>
      <c r="F121" s="392" t="s">
        <v>2350</v>
      </c>
      <c r="G121" s="392"/>
      <c r="H121" s="392"/>
      <c r="I121" s="392" t="s">
        <v>370</v>
      </c>
      <c r="J121" s="392"/>
    </row>
    <row r="122" spans="1:12" ht="15.6" hidden="1" x14ac:dyDescent="0.3">
      <c r="A122" s="392"/>
      <c r="B122" s="392"/>
      <c r="C122" s="339" t="s">
        <v>48</v>
      </c>
      <c r="D122" s="339" t="s">
        <v>99</v>
      </c>
      <c r="E122" s="339" t="s">
        <v>2351</v>
      </c>
      <c r="F122" s="392" t="s">
        <v>2352</v>
      </c>
      <c r="G122" s="392"/>
      <c r="H122" s="392"/>
      <c r="I122" s="392"/>
      <c r="J122" s="392"/>
    </row>
    <row r="123" spans="1:12" ht="15.6" hidden="1" x14ac:dyDescent="0.3">
      <c r="A123" s="392"/>
      <c r="B123" s="392"/>
      <c r="C123" s="339" t="s">
        <v>373</v>
      </c>
      <c r="D123" s="339" t="s">
        <v>2353</v>
      </c>
      <c r="E123" s="339" t="s">
        <v>2354</v>
      </c>
      <c r="F123" s="392" t="s">
        <v>2355</v>
      </c>
      <c r="G123" s="392"/>
      <c r="H123" s="392"/>
      <c r="I123" s="392"/>
      <c r="J123" s="392"/>
    </row>
    <row r="124" spans="1:12" ht="15.6" hidden="1" x14ac:dyDescent="0.3">
      <c r="A124" s="392"/>
      <c r="B124" s="392"/>
      <c r="C124" s="339" t="s">
        <v>377</v>
      </c>
      <c r="D124" s="339" t="s">
        <v>378</v>
      </c>
      <c r="E124" s="339" t="s">
        <v>2356</v>
      </c>
      <c r="F124" s="392" t="s">
        <v>2357</v>
      </c>
      <c r="G124" s="392"/>
      <c r="H124" s="392"/>
      <c r="I124" s="392"/>
      <c r="J124" s="392"/>
    </row>
    <row r="125" spans="1:12" ht="15.6" hidden="1" x14ac:dyDescent="0.3">
      <c r="A125" s="392"/>
      <c r="B125" s="392"/>
      <c r="C125" s="339" t="s">
        <v>381</v>
      </c>
      <c r="D125" s="339" t="s">
        <v>382</v>
      </c>
      <c r="E125" s="339" t="s">
        <v>2358</v>
      </c>
      <c r="F125" s="392" t="s">
        <v>2359</v>
      </c>
      <c r="G125" s="392"/>
      <c r="H125" s="392"/>
      <c r="I125" s="392"/>
      <c r="J125" s="392"/>
    </row>
    <row r="126" spans="1:12" ht="15.6" hidden="1" x14ac:dyDescent="0.3">
      <c r="A126" s="392"/>
      <c r="B126" s="392"/>
      <c r="C126" s="339" t="s">
        <v>385</v>
      </c>
      <c r="D126" s="339" t="s">
        <v>386</v>
      </c>
      <c r="E126" s="339" t="s">
        <v>2360</v>
      </c>
      <c r="F126" s="392" t="s">
        <v>2361</v>
      </c>
      <c r="G126" s="392"/>
      <c r="H126" s="392"/>
      <c r="I126" s="392"/>
      <c r="J126" s="392"/>
    </row>
    <row r="127" spans="1:12" ht="15.6" hidden="1" x14ac:dyDescent="0.3">
      <c r="A127" s="392"/>
      <c r="B127" s="392"/>
      <c r="C127" s="339" t="s">
        <v>389</v>
      </c>
      <c r="D127" s="339" t="s">
        <v>2362</v>
      </c>
      <c r="E127" s="339" t="s">
        <v>2363</v>
      </c>
      <c r="F127" s="392" t="s">
        <v>2364</v>
      </c>
      <c r="G127" s="392"/>
      <c r="H127" s="392"/>
      <c r="I127" s="392"/>
      <c r="J127" s="392"/>
    </row>
    <row r="128" spans="1:12" ht="15.6" hidden="1" x14ac:dyDescent="0.3">
      <c r="A128" s="392"/>
      <c r="B128" s="392"/>
      <c r="C128" s="339" t="s">
        <v>392</v>
      </c>
      <c r="D128" s="339" t="s">
        <v>2365</v>
      </c>
      <c r="E128" s="339" t="s">
        <v>2366</v>
      </c>
      <c r="F128" s="392" t="s">
        <v>2367</v>
      </c>
      <c r="G128" s="392"/>
      <c r="H128" s="392"/>
      <c r="I128" s="392"/>
      <c r="J128" s="392"/>
    </row>
    <row r="129" spans="1:10" ht="15.6" hidden="1" x14ac:dyDescent="0.3">
      <c r="A129" s="392"/>
      <c r="B129" s="392"/>
      <c r="C129" s="339" t="s">
        <v>50</v>
      </c>
      <c r="D129" s="339" t="s">
        <v>396</v>
      </c>
      <c r="E129" s="339" t="s">
        <v>2368</v>
      </c>
      <c r="F129" s="392" t="s">
        <v>2369</v>
      </c>
      <c r="G129" s="392"/>
      <c r="H129" s="392"/>
      <c r="I129" s="392"/>
      <c r="J129" s="392"/>
    </row>
    <row r="130" spans="1:10" ht="15.6" hidden="1" x14ac:dyDescent="0.3">
      <c r="A130" s="392"/>
      <c r="B130" s="392"/>
      <c r="C130" s="339" t="s">
        <v>399</v>
      </c>
      <c r="D130" s="339" t="s">
        <v>400</v>
      </c>
      <c r="E130" s="339" t="s">
        <v>2370</v>
      </c>
      <c r="F130" s="392" t="s">
        <v>2371</v>
      </c>
      <c r="G130" s="392"/>
      <c r="H130" s="392"/>
      <c r="I130" s="392"/>
      <c r="J130" s="392"/>
    </row>
    <row r="131" spans="1:10" ht="15.6" hidden="1" x14ac:dyDescent="0.3">
      <c r="A131" s="392"/>
      <c r="B131" s="392"/>
      <c r="C131" s="339" t="s">
        <v>403</v>
      </c>
      <c r="D131" s="339" t="s">
        <v>404</v>
      </c>
      <c r="E131" s="339" t="s">
        <v>2372</v>
      </c>
      <c r="F131" s="392" t="s">
        <v>2373</v>
      </c>
      <c r="G131" s="392"/>
      <c r="H131" s="392"/>
      <c r="I131" s="392"/>
      <c r="J131" s="392"/>
    </row>
    <row r="132" spans="1:10" ht="15.6" hidden="1" x14ac:dyDescent="0.3">
      <c r="A132" s="392"/>
      <c r="B132" s="392"/>
      <c r="C132" s="339" t="s">
        <v>407</v>
      </c>
      <c r="D132" s="339" t="s">
        <v>408</v>
      </c>
      <c r="E132" s="339" t="s">
        <v>2374</v>
      </c>
      <c r="F132" s="392" t="s">
        <v>2375</v>
      </c>
      <c r="G132" s="392"/>
      <c r="H132" s="392"/>
      <c r="I132" s="392"/>
      <c r="J132" s="392"/>
    </row>
    <row r="133" spans="1:10" ht="15.6" hidden="1" x14ac:dyDescent="0.3">
      <c r="A133" s="392"/>
      <c r="B133" s="392"/>
      <c r="C133" s="339" t="s">
        <v>411</v>
      </c>
      <c r="D133" s="339" t="s">
        <v>412</v>
      </c>
      <c r="E133" s="339" t="s">
        <v>2376</v>
      </c>
      <c r="F133" s="392" t="s">
        <v>2377</v>
      </c>
      <c r="G133" s="392"/>
      <c r="H133" s="392"/>
      <c r="I133" s="392"/>
      <c r="J133" s="392"/>
    </row>
    <row r="134" spans="1:10" ht="15.6" hidden="1" x14ac:dyDescent="0.3">
      <c r="A134" s="392"/>
      <c r="B134" s="392"/>
      <c r="C134" s="339" t="s">
        <v>415</v>
      </c>
      <c r="D134" s="339" t="s">
        <v>416</v>
      </c>
      <c r="E134" s="339" t="s">
        <v>2378</v>
      </c>
      <c r="F134" s="392" t="s">
        <v>2379</v>
      </c>
      <c r="G134" s="392"/>
      <c r="H134" s="392"/>
      <c r="I134" s="392"/>
      <c r="J134" s="392"/>
    </row>
    <row r="135" spans="1:10" ht="15.6" hidden="1" x14ac:dyDescent="0.3">
      <c r="A135" s="392"/>
      <c r="B135" s="392"/>
      <c r="C135" s="392"/>
      <c r="D135" s="339" t="s">
        <v>419</v>
      </c>
      <c r="E135" s="339" t="s">
        <v>2380</v>
      </c>
      <c r="F135" s="392" t="s">
        <v>2381</v>
      </c>
      <c r="G135" s="392"/>
      <c r="H135" s="392"/>
      <c r="I135" s="392"/>
      <c r="J135" s="392"/>
    </row>
    <row r="136" spans="1:10" ht="15.6" hidden="1" x14ac:dyDescent="0.3">
      <c r="A136" s="392"/>
      <c r="B136" s="392"/>
      <c r="C136" s="392"/>
      <c r="D136" s="339" t="s">
        <v>422</v>
      </c>
      <c r="E136" s="339" t="s">
        <v>2382</v>
      </c>
      <c r="F136" s="392" t="s">
        <v>402</v>
      </c>
      <c r="G136" s="392"/>
      <c r="H136" s="392"/>
      <c r="I136" s="392"/>
      <c r="J136" s="392"/>
    </row>
    <row r="137" spans="1:10" ht="15.6" hidden="1" x14ac:dyDescent="0.3">
      <c r="A137" s="392"/>
      <c r="B137" s="392"/>
      <c r="C137" s="392"/>
      <c r="D137" s="339" t="s">
        <v>425</v>
      </c>
      <c r="E137" s="339" t="s">
        <v>2383</v>
      </c>
      <c r="F137" s="392" t="s">
        <v>2384</v>
      </c>
      <c r="G137" s="392"/>
      <c r="H137" s="392"/>
      <c r="I137" s="392"/>
      <c r="J137" s="392"/>
    </row>
    <row r="138" spans="1:10" ht="15.6" hidden="1" x14ac:dyDescent="0.3">
      <c r="A138" s="392"/>
      <c r="B138" s="392"/>
      <c r="C138" s="392"/>
      <c r="D138" s="339" t="s">
        <v>428</v>
      </c>
      <c r="E138" s="339" t="s">
        <v>2385</v>
      </c>
      <c r="F138" s="392" t="s">
        <v>2386</v>
      </c>
      <c r="G138" s="392"/>
      <c r="H138" s="392"/>
      <c r="I138" s="392"/>
      <c r="J138" s="392"/>
    </row>
    <row r="139" spans="1:10" ht="15.6" hidden="1" x14ac:dyDescent="0.3">
      <c r="A139" s="392"/>
      <c r="B139" s="392"/>
      <c r="C139" s="392"/>
      <c r="D139" s="339" t="s">
        <v>431</v>
      </c>
      <c r="E139" s="339" t="s">
        <v>2387</v>
      </c>
      <c r="F139" s="392" t="s">
        <v>2388</v>
      </c>
      <c r="G139" s="392"/>
      <c r="H139" s="392"/>
      <c r="I139" s="392"/>
      <c r="J139" s="392"/>
    </row>
    <row r="140" spans="1:10" ht="15.6" hidden="1" x14ac:dyDescent="0.3">
      <c r="A140" s="392"/>
      <c r="B140" s="392"/>
      <c r="C140" s="392"/>
      <c r="D140" s="339" t="s">
        <v>433</v>
      </c>
      <c r="E140" s="339" t="s">
        <v>2389</v>
      </c>
      <c r="F140" s="392" t="s">
        <v>2390</v>
      </c>
      <c r="G140" s="392"/>
      <c r="H140" s="392"/>
      <c r="I140" s="392"/>
      <c r="J140" s="392"/>
    </row>
    <row r="141" spans="1:10" ht="15.6" hidden="1" x14ac:dyDescent="0.3">
      <c r="A141" s="392"/>
      <c r="B141" s="392"/>
      <c r="C141" s="392"/>
      <c r="D141" s="339" t="s">
        <v>436</v>
      </c>
      <c r="E141" s="339" t="s">
        <v>2391</v>
      </c>
      <c r="F141" s="392" t="s">
        <v>2392</v>
      </c>
      <c r="G141" s="392"/>
      <c r="H141" s="392"/>
      <c r="I141" s="392"/>
      <c r="J141" s="392"/>
    </row>
    <row r="142" spans="1:10" ht="15.6" hidden="1" x14ac:dyDescent="0.3">
      <c r="A142" s="392"/>
      <c r="B142" s="392"/>
      <c r="C142" s="392"/>
      <c r="D142" s="339" t="s">
        <v>439</v>
      </c>
      <c r="E142" s="339" t="s">
        <v>2393</v>
      </c>
      <c r="F142" s="392" t="s">
        <v>2394</v>
      </c>
      <c r="G142" s="392"/>
      <c r="H142" s="392"/>
      <c r="I142" s="392"/>
      <c r="J142" s="392"/>
    </row>
    <row r="143" spans="1:10" ht="15.6" hidden="1" x14ac:dyDescent="0.3">
      <c r="A143" s="392"/>
      <c r="B143" s="392"/>
      <c r="C143" s="392"/>
      <c r="D143" s="339" t="s">
        <v>441</v>
      </c>
      <c r="E143" s="339" t="s">
        <v>2395</v>
      </c>
      <c r="F143" s="392" t="s">
        <v>421</v>
      </c>
      <c r="G143" s="392"/>
      <c r="H143" s="392"/>
      <c r="I143" s="392"/>
      <c r="J143" s="392"/>
    </row>
    <row r="144" spans="1:10" ht="15.6" hidden="1" x14ac:dyDescent="0.3">
      <c r="A144" s="392"/>
      <c r="B144" s="392"/>
      <c r="C144" s="392"/>
      <c r="D144" s="339" t="s">
        <v>53</v>
      </c>
      <c r="E144" s="339" t="s">
        <v>2396</v>
      </c>
      <c r="F144" s="392" t="s">
        <v>2397</v>
      </c>
      <c r="G144" s="392"/>
      <c r="H144" s="392"/>
      <c r="I144" s="392"/>
      <c r="J144" s="392"/>
    </row>
    <row r="145" spans="1:10" ht="15.6" hidden="1" x14ac:dyDescent="0.3">
      <c r="A145" s="392"/>
      <c r="B145" s="392"/>
      <c r="C145" s="392"/>
      <c r="D145" s="339" t="s">
        <v>446</v>
      </c>
      <c r="E145" s="339" t="s">
        <v>2398</v>
      </c>
      <c r="F145" s="392" t="s">
        <v>2399</v>
      </c>
      <c r="G145" s="392"/>
      <c r="H145" s="392"/>
      <c r="I145" s="392"/>
      <c r="J145" s="392"/>
    </row>
    <row r="146" spans="1:10" ht="15.6" hidden="1" x14ac:dyDescent="0.3">
      <c r="A146" s="392"/>
      <c r="B146" s="392"/>
      <c r="C146" s="392"/>
      <c r="D146" s="339" t="s">
        <v>449</v>
      </c>
      <c r="E146" s="339" t="s">
        <v>2400</v>
      </c>
      <c r="F146" s="392" t="s">
        <v>2401</v>
      </c>
      <c r="G146" s="392"/>
      <c r="H146" s="392"/>
      <c r="I146" s="392"/>
      <c r="J146" s="392"/>
    </row>
    <row r="147" spans="1:10" ht="15.6" hidden="1" x14ac:dyDescent="0.3">
      <c r="A147" s="392"/>
      <c r="B147" s="392"/>
      <c r="C147" s="392"/>
      <c r="D147" s="339" t="s">
        <v>452</v>
      </c>
      <c r="E147" s="339" t="s">
        <v>2402</v>
      </c>
      <c r="F147" s="392" t="s">
        <v>430</v>
      </c>
      <c r="G147" s="392"/>
      <c r="H147" s="392"/>
      <c r="I147" s="392"/>
      <c r="J147" s="392"/>
    </row>
    <row r="148" spans="1:10" ht="15.6" hidden="1" x14ac:dyDescent="0.3">
      <c r="A148" s="392"/>
      <c r="B148" s="392"/>
      <c r="C148" s="392"/>
      <c r="D148" s="339" t="s">
        <v>455</v>
      </c>
      <c r="E148" s="339" t="s">
        <v>2403</v>
      </c>
      <c r="F148" s="392" t="s">
        <v>2404</v>
      </c>
      <c r="G148" s="392"/>
      <c r="H148" s="392"/>
      <c r="I148" s="392"/>
      <c r="J148" s="392"/>
    </row>
    <row r="149" spans="1:10" ht="15.6" hidden="1" x14ac:dyDescent="0.3">
      <c r="A149" s="392"/>
      <c r="B149" s="392"/>
      <c r="C149" s="392"/>
      <c r="D149" s="339" t="s">
        <v>458</v>
      </c>
      <c r="E149" s="339" t="s">
        <v>2405</v>
      </c>
      <c r="F149" s="392" t="s">
        <v>432</v>
      </c>
      <c r="G149" s="392"/>
      <c r="H149" s="392"/>
      <c r="I149" s="392"/>
      <c r="J149" s="392"/>
    </row>
    <row r="150" spans="1:10" ht="15.6" hidden="1" x14ac:dyDescent="0.3">
      <c r="A150" s="392"/>
      <c r="B150" s="392"/>
      <c r="C150" s="392"/>
      <c r="D150" s="339" t="s">
        <v>461</v>
      </c>
      <c r="E150" s="339" t="s">
        <v>2406</v>
      </c>
      <c r="F150" s="392" t="s">
        <v>2407</v>
      </c>
      <c r="G150" s="392"/>
      <c r="H150" s="392"/>
      <c r="I150" s="392"/>
      <c r="J150" s="392"/>
    </row>
    <row r="151" spans="1:10" ht="15.6" hidden="1" x14ac:dyDescent="0.3">
      <c r="A151" s="392"/>
      <c r="B151" s="392"/>
      <c r="C151" s="392"/>
      <c r="D151" s="339" t="s">
        <v>464</v>
      </c>
      <c r="E151" s="339" t="s">
        <v>2408</v>
      </c>
      <c r="F151" s="392" t="s">
        <v>435</v>
      </c>
      <c r="G151" s="392"/>
      <c r="H151" s="392"/>
      <c r="I151" s="392"/>
      <c r="J151" s="392"/>
    </row>
    <row r="152" spans="1:10" ht="15.6" hidden="1" x14ac:dyDescent="0.3">
      <c r="A152" s="392"/>
      <c r="B152" s="392"/>
      <c r="C152" s="392"/>
      <c r="D152" s="339" t="s">
        <v>467</v>
      </c>
      <c r="E152" s="339" t="s">
        <v>2409</v>
      </c>
      <c r="F152" s="392" t="s">
        <v>438</v>
      </c>
      <c r="G152" s="392"/>
      <c r="H152" s="392"/>
      <c r="I152" s="392"/>
      <c r="J152" s="392"/>
    </row>
    <row r="153" spans="1:10" ht="15.6" hidden="1" x14ac:dyDescent="0.3">
      <c r="A153" s="392"/>
      <c r="B153" s="392"/>
      <c r="C153" s="392"/>
      <c r="D153" s="339" t="s">
        <v>470</v>
      </c>
      <c r="E153" s="339" t="s">
        <v>2410</v>
      </c>
      <c r="F153" s="392" t="s">
        <v>2411</v>
      </c>
      <c r="G153" s="392"/>
      <c r="H153" s="392"/>
      <c r="I153" s="392"/>
      <c r="J153" s="392"/>
    </row>
    <row r="154" spans="1:10" ht="15.6" hidden="1" x14ac:dyDescent="0.3">
      <c r="A154" s="392"/>
      <c r="B154" s="392"/>
      <c r="C154" s="392"/>
      <c r="D154" s="339" t="s">
        <v>473</v>
      </c>
      <c r="E154" s="339" t="s">
        <v>2412</v>
      </c>
      <c r="F154" s="392" t="s">
        <v>440</v>
      </c>
      <c r="G154" s="392"/>
      <c r="H154" s="392"/>
      <c r="I154" s="392"/>
      <c r="J154" s="392"/>
    </row>
    <row r="155" spans="1:10" ht="15.6" hidden="1" x14ac:dyDescent="0.3">
      <c r="A155" s="392"/>
      <c r="B155" s="392"/>
      <c r="C155" s="392"/>
      <c r="D155" s="339" t="s">
        <v>476</v>
      </c>
      <c r="E155" s="339" t="s">
        <v>2413</v>
      </c>
      <c r="F155" s="392" t="s">
        <v>2414</v>
      </c>
      <c r="G155" s="392"/>
      <c r="H155" s="392"/>
      <c r="I155" s="392"/>
      <c r="J155" s="392"/>
    </row>
    <row r="156" spans="1:10" ht="15.6" hidden="1" x14ac:dyDescent="0.3">
      <c r="A156" s="392"/>
      <c r="B156" s="392"/>
      <c r="C156" s="392"/>
      <c r="D156" s="339" t="s">
        <v>479</v>
      </c>
      <c r="E156" s="339" t="s">
        <v>2415</v>
      </c>
      <c r="F156" s="392" t="s">
        <v>443</v>
      </c>
      <c r="G156" s="392"/>
      <c r="H156" s="392"/>
      <c r="I156" s="392"/>
      <c r="J156" s="392"/>
    </row>
    <row r="157" spans="1:10" ht="15.6" hidden="1" x14ac:dyDescent="0.3">
      <c r="A157" s="392"/>
      <c r="B157" s="392"/>
      <c r="C157" s="392"/>
      <c r="D157" s="339" t="s">
        <v>56</v>
      </c>
      <c r="E157" s="339" t="s">
        <v>2416</v>
      </c>
      <c r="F157" s="392" t="s">
        <v>445</v>
      </c>
      <c r="G157" s="392"/>
      <c r="H157" s="392"/>
      <c r="I157" s="392"/>
      <c r="J157" s="392"/>
    </row>
    <row r="158" spans="1:10" ht="15.6" hidden="1" x14ac:dyDescent="0.3">
      <c r="A158" s="392"/>
      <c r="B158" s="392"/>
      <c r="C158" s="392"/>
      <c r="D158" s="339" t="s">
        <v>484</v>
      </c>
      <c r="E158" s="339" t="s">
        <v>2417</v>
      </c>
      <c r="F158" s="392" t="s">
        <v>448</v>
      </c>
      <c r="G158" s="392"/>
      <c r="H158" s="392"/>
      <c r="I158" s="392"/>
      <c r="J158" s="392"/>
    </row>
    <row r="159" spans="1:10" ht="15.6" hidden="1" x14ac:dyDescent="0.3">
      <c r="A159" s="392"/>
      <c r="B159" s="392"/>
      <c r="C159" s="392"/>
      <c r="D159" s="339" t="s">
        <v>45</v>
      </c>
      <c r="E159" s="339" t="s">
        <v>2418</v>
      </c>
      <c r="F159" s="392" t="s">
        <v>451</v>
      </c>
      <c r="G159" s="392"/>
      <c r="H159" s="392"/>
      <c r="I159" s="392"/>
      <c r="J159" s="392"/>
    </row>
    <row r="160" spans="1:10" ht="15.6" hidden="1" x14ac:dyDescent="0.3">
      <c r="A160" s="392"/>
      <c r="B160" s="392"/>
      <c r="C160" s="392"/>
      <c r="D160" s="339" t="s">
        <v>489</v>
      </c>
      <c r="E160" s="339" t="s">
        <v>2419</v>
      </c>
      <c r="F160" s="392" t="s">
        <v>454</v>
      </c>
      <c r="G160" s="392"/>
      <c r="H160" s="392"/>
      <c r="I160" s="392"/>
      <c r="J160" s="392"/>
    </row>
    <row r="161" spans="1:10" ht="15.6" hidden="1" x14ac:dyDescent="0.3">
      <c r="A161" s="392"/>
      <c r="B161" s="392"/>
      <c r="C161" s="392"/>
      <c r="D161" s="339" t="s">
        <v>492</v>
      </c>
      <c r="E161" s="339" t="s">
        <v>456</v>
      </c>
      <c r="F161" s="392" t="s">
        <v>2420</v>
      </c>
      <c r="G161" s="392"/>
      <c r="H161" s="392"/>
      <c r="I161" s="392"/>
      <c r="J161" s="392"/>
    </row>
    <row r="162" spans="1:10" ht="15.6" hidden="1" x14ac:dyDescent="0.3">
      <c r="A162" s="392"/>
      <c r="B162" s="392"/>
      <c r="C162" s="392"/>
      <c r="D162" s="339" t="s">
        <v>495</v>
      </c>
      <c r="E162" s="339" t="s">
        <v>459</v>
      </c>
      <c r="F162" s="392" t="s">
        <v>460</v>
      </c>
      <c r="G162" s="392"/>
      <c r="H162" s="392"/>
      <c r="I162" s="392"/>
      <c r="J162" s="392"/>
    </row>
    <row r="163" spans="1:10" ht="15.6" hidden="1" x14ac:dyDescent="0.3">
      <c r="A163" s="392"/>
      <c r="B163" s="392"/>
      <c r="C163" s="392"/>
      <c r="D163" s="339" t="s">
        <v>498</v>
      </c>
      <c r="E163" s="339" t="s">
        <v>2421</v>
      </c>
      <c r="F163" s="392" t="s">
        <v>2422</v>
      </c>
      <c r="G163" s="392"/>
      <c r="H163" s="392"/>
      <c r="I163" s="392"/>
      <c r="J163" s="392"/>
    </row>
    <row r="164" spans="1:10" ht="15.6" hidden="1" x14ac:dyDescent="0.3">
      <c r="A164" s="392"/>
      <c r="B164" s="392"/>
      <c r="C164" s="392"/>
      <c r="D164" s="339" t="s">
        <v>501</v>
      </c>
      <c r="E164" s="339" t="s">
        <v>2423</v>
      </c>
      <c r="F164" s="392" t="s">
        <v>463</v>
      </c>
      <c r="G164" s="392"/>
      <c r="H164" s="392"/>
      <c r="I164" s="392"/>
      <c r="J164" s="392"/>
    </row>
    <row r="165" spans="1:10" ht="15.6" hidden="1" x14ac:dyDescent="0.3">
      <c r="A165" s="392"/>
      <c r="B165" s="392"/>
      <c r="C165" s="392"/>
      <c r="D165" s="339" t="s">
        <v>504</v>
      </c>
      <c r="E165" s="339" t="s">
        <v>2424</v>
      </c>
      <c r="F165" s="392" t="s">
        <v>466</v>
      </c>
      <c r="G165" s="392"/>
      <c r="H165" s="392"/>
      <c r="I165" s="392"/>
      <c r="J165" s="392"/>
    </row>
    <row r="166" spans="1:10" ht="15.6" hidden="1" x14ac:dyDescent="0.3">
      <c r="A166" s="392"/>
      <c r="B166" s="392"/>
      <c r="C166" s="392"/>
      <c r="D166" s="339" t="s">
        <v>507</v>
      </c>
      <c r="E166" s="339" t="s">
        <v>2425</v>
      </c>
      <c r="F166" s="392" t="s">
        <v>469</v>
      </c>
      <c r="G166" s="392"/>
      <c r="H166" s="392"/>
      <c r="I166" s="392"/>
      <c r="J166" s="392"/>
    </row>
    <row r="167" spans="1:10" ht="15.6" hidden="1" x14ac:dyDescent="0.3">
      <c r="A167" s="392"/>
      <c r="B167" s="392"/>
      <c r="C167" s="392"/>
      <c r="D167" s="339" t="s">
        <v>510</v>
      </c>
      <c r="E167" s="339" t="s">
        <v>2426</v>
      </c>
      <c r="F167" s="392" t="s">
        <v>472</v>
      </c>
      <c r="G167" s="392"/>
      <c r="H167" s="392"/>
      <c r="I167" s="392"/>
      <c r="J167" s="392"/>
    </row>
    <row r="168" spans="1:10" ht="15.6" hidden="1" x14ac:dyDescent="0.3">
      <c r="A168" s="392"/>
      <c r="B168" s="392"/>
      <c r="C168" s="392"/>
      <c r="D168" s="339" t="s">
        <v>513</v>
      </c>
      <c r="E168" s="339" t="s">
        <v>2427</v>
      </c>
      <c r="F168" s="392" t="s">
        <v>475</v>
      </c>
      <c r="G168" s="392"/>
      <c r="H168" s="392"/>
      <c r="I168" s="392"/>
      <c r="J168" s="392"/>
    </row>
    <row r="169" spans="1:10" ht="15.6" hidden="1" x14ac:dyDescent="0.3">
      <c r="A169" s="392"/>
      <c r="B169" s="392"/>
      <c r="C169" s="392"/>
      <c r="D169" s="339" t="s">
        <v>516</v>
      </c>
      <c r="E169" s="339" t="s">
        <v>2428</v>
      </c>
      <c r="F169" s="392" t="s">
        <v>478</v>
      </c>
      <c r="G169" s="392"/>
      <c r="H169" s="392"/>
      <c r="I169" s="392"/>
      <c r="J169" s="392"/>
    </row>
    <row r="170" spans="1:10" ht="15.6" hidden="1" x14ac:dyDescent="0.3">
      <c r="A170" s="392"/>
      <c r="B170" s="392"/>
      <c r="C170" s="392"/>
      <c r="D170" s="339" t="s">
        <v>519</v>
      </c>
      <c r="E170" s="339" t="s">
        <v>2429</v>
      </c>
      <c r="F170" s="392" t="s">
        <v>481</v>
      </c>
      <c r="G170" s="392"/>
      <c r="H170" s="392"/>
      <c r="I170" s="392"/>
      <c r="J170" s="392"/>
    </row>
    <row r="171" spans="1:10" ht="15.6" hidden="1" x14ac:dyDescent="0.3">
      <c r="A171" s="392"/>
      <c r="B171" s="392"/>
      <c r="C171" s="392"/>
      <c r="D171" s="339" t="s">
        <v>522</v>
      </c>
      <c r="E171" s="339" t="s">
        <v>2430</v>
      </c>
      <c r="F171" s="392" t="s">
        <v>483</v>
      </c>
      <c r="G171" s="392"/>
      <c r="H171" s="392"/>
      <c r="I171" s="392"/>
      <c r="J171" s="392"/>
    </row>
    <row r="172" spans="1:10" ht="15.6" hidden="1" x14ac:dyDescent="0.3">
      <c r="A172" s="392"/>
      <c r="B172" s="392"/>
      <c r="C172" s="392"/>
      <c r="D172" s="339" t="s">
        <v>525</v>
      </c>
      <c r="E172" s="339" t="s">
        <v>2431</v>
      </c>
      <c r="F172" s="392" t="s">
        <v>486</v>
      </c>
      <c r="G172" s="392"/>
      <c r="H172" s="392"/>
      <c r="I172" s="392"/>
      <c r="J172" s="392"/>
    </row>
    <row r="173" spans="1:10" ht="15.6" hidden="1" x14ac:dyDescent="0.3">
      <c r="A173" s="392"/>
      <c r="B173" s="392"/>
      <c r="C173" s="392"/>
      <c r="D173" s="339" t="s">
        <v>528</v>
      </c>
      <c r="E173" s="339" t="s">
        <v>487</v>
      </c>
      <c r="F173" s="392" t="s">
        <v>488</v>
      </c>
      <c r="G173" s="392"/>
      <c r="H173" s="392"/>
      <c r="I173" s="392"/>
      <c r="J173" s="392"/>
    </row>
    <row r="174" spans="1:10" ht="15.6" hidden="1" x14ac:dyDescent="0.3">
      <c r="A174" s="392"/>
      <c r="B174" s="392"/>
      <c r="C174" s="392"/>
      <c r="D174" s="392"/>
      <c r="E174" s="339" t="s">
        <v>490</v>
      </c>
      <c r="F174" s="392" t="s">
        <v>491</v>
      </c>
      <c r="G174" s="392"/>
      <c r="H174" s="392"/>
      <c r="I174" s="392"/>
      <c r="J174" s="392"/>
    </row>
    <row r="175" spans="1:10" ht="15.6" hidden="1" x14ac:dyDescent="0.3">
      <c r="A175" s="392"/>
      <c r="B175" s="392"/>
      <c r="C175" s="392"/>
      <c r="D175" s="392"/>
      <c r="E175" s="339" t="s">
        <v>493</v>
      </c>
      <c r="F175" s="392" t="s">
        <v>494</v>
      </c>
      <c r="G175" s="392"/>
      <c r="H175" s="392"/>
      <c r="I175" s="392"/>
      <c r="J175" s="392"/>
    </row>
    <row r="176" spans="1:10" ht="15.6" hidden="1" x14ac:dyDescent="0.3">
      <c r="A176" s="392"/>
      <c r="B176" s="392"/>
      <c r="C176" s="392"/>
      <c r="D176" s="392"/>
      <c r="E176" s="339" t="s">
        <v>2432</v>
      </c>
      <c r="F176" s="392" t="s">
        <v>2433</v>
      </c>
      <c r="G176" s="392"/>
      <c r="H176" s="392"/>
      <c r="I176" s="392"/>
      <c r="J176" s="392"/>
    </row>
    <row r="177" spans="1:10" ht="15.6" hidden="1" x14ac:dyDescent="0.3">
      <c r="A177" s="392"/>
      <c r="B177" s="392"/>
      <c r="C177" s="392"/>
      <c r="D177" s="392"/>
      <c r="E177" s="339" t="s">
        <v>2434</v>
      </c>
      <c r="F177" s="392" t="s">
        <v>497</v>
      </c>
      <c r="G177" s="392"/>
      <c r="H177" s="392"/>
      <c r="I177" s="392"/>
      <c r="J177" s="392"/>
    </row>
    <row r="178" spans="1:10" ht="15.6" hidden="1" x14ac:dyDescent="0.3">
      <c r="A178" s="392"/>
      <c r="B178" s="392"/>
      <c r="C178" s="392"/>
      <c r="D178" s="392"/>
      <c r="E178" s="339" t="s">
        <v>2435</v>
      </c>
      <c r="F178" s="392" t="s">
        <v>2436</v>
      </c>
      <c r="G178" s="392"/>
      <c r="H178" s="392"/>
      <c r="I178" s="392"/>
      <c r="J178" s="392"/>
    </row>
    <row r="179" spans="1:10" ht="15.6" hidden="1" x14ac:dyDescent="0.3">
      <c r="A179" s="392"/>
      <c r="B179" s="392"/>
      <c r="C179" s="392"/>
      <c r="D179" s="392"/>
      <c r="E179" s="339" t="s">
        <v>2437</v>
      </c>
      <c r="F179" s="392" t="s">
        <v>2438</v>
      </c>
      <c r="G179" s="392"/>
      <c r="H179" s="392"/>
      <c r="I179" s="392"/>
      <c r="J179" s="392"/>
    </row>
    <row r="180" spans="1:10" ht="15.6" hidden="1" x14ac:dyDescent="0.3">
      <c r="A180" s="392"/>
      <c r="B180" s="392"/>
      <c r="C180" s="392"/>
      <c r="D180" s="392"/>
      <c r="E180" s="339" t="s">
        <v>2439</v>
      </c>
      <c r="F180" s="392" t="s">
        <v>503</v>
      </c>
      <c r="G180" s="392"/>
      <c r="H180" s="392"/>
      <c r="I180" s="392"/>
      <c r="J180" s="392"/>
    </row>
    <row r="181" spans="1:10" ht="15.6" hidden="1" x14ac:dyDescent="0.3">
      <c r="A181" s="392"/>
      <c r="B181" s="392"/>
      <c r="C181" s="392"/>
      <c r="D181" s="392"/>
      <c r="E181" s="339" t="s">
        <v>2440</v>
      </c>
      <c r="F181" s="392" t="s">
        <v>506</v>
      </c>
      <c r="G181" s="392"/>
      <c r="H181" s="392"/>
      <c r="I181" s="392"/>
      <c r="J181" s="392"/>
    </row>
    <row r="182" spans="1:10" ht="15.6" hidden="1" x14ac:dyDescent="0.3">
      <c r="A182" s="392"/>
      <c r="B182" s="392"/>
      <c r="C182" s="392"/>
      <c r="D182" s="392"/>
      <c r="E182" s="339" t="s">
        <v>2441</v>
      </c>
      <c r="F182" s="392" t="s">
        <v>509</v>
      </c>
      <c r="G182" s="392"/>
      <c r="H182" s="392"/>
      <c r="I182" s="392"/>
      <c r="J182" s="392"/>
    </row>
    <row r="183" spans="1:10" ht="15.6" hidden="1" x14ac:dyDescent="0.3">
      <c r="A183" s="392"/>
      <c r="B183" s="392"/>
      <c r="C183" s="392"/>
      <c r="D183" s="392"/>
      <c r="E183" s="339" t="s">
        <v>2442</v>
      </c>
      <c r="F183" s="392" t="s">
        <v>2443</v>
      </c>
      <c r="G183" s="392"/>
      <c r="H183" s="392"/>
      <c r="I183" s="392"/>
      <c r="J183" s="392"/>
    </row>
    <row r="184" spans="1:10" ht="15.6" hidden="1" x14ac:dyDescent="0.3">
      <c r="A184" s="392"/>
      <c r="B184" s="392"/>
      <c r="C184" s="392"/>
      <c r="D184" s="392"/>
      <c r="E184" s="339" t="s">
        <v>2444</v>
      </c>
      <c r="F184" s="392" t="s">
        <v>515</v>
      </c>
      <c r="G184" s="392"/>
      <c r="H184" s="392"/>
      <c r="I184" s="392"/>
      <c r="J184" s="392"/>
    </row>
    <row r="185" spans="1:10" ht="15.6" hidden="1" x14ac:dyDescent="0.3">
      <c r="A185" s="392"/>
      <c r="B185" s="392"/>
      <c r="C185" s="392"/>
      <c r="D185" s="392"/>
      <c r="E185" s="339" t="s">
        <v>2445</v>
      </c>
      <c r="F185" s="392" t="s">
        <v>2446</v>
      </c>
      <c r="G185" s="392"/>
      <c r="H185" s="392"/>
      <c r="I185" s="392"/>
      <c r="J185" s="392"/>
    </row>
    <row r="186" spans="1:10" ht="15.6" hidden="1" x14ac:dyDescent="0.3">
      <c r="A186" s="392"/>
      <c r="B186" s="392"/>
      <c r="C186" s="392"/>
      <c r="D186" s="392"/>
      <c r="E186" s="339" t="s">
        <v>2447</v>
      </c>
      <c r="F186" s="392" t="s">
        <v>2448</v>
      </c>
      <c r="G186" s="392"/>
      <c r="H186" s="392"/>
      <c r="I186" s="392"/>
      <c r="J186" s="392"/>
    </row>
    <row r="187" spans="1:10" ht="15.6" hidden="1" x14ac:dyDescent="0.3">
      <c r="A187" s="392"/>
      <c r="B187" s="392"/>
      <c r="C187" s="392"/>
      <c r="D187" s="392"/>
      <c r="E187" s="339" t="s">
        <v>2449</v>
      </c>
      <c r="F187" s="392" t="s">
        <v>2450</v>
      </c>
      <c r="G187" s="392"/>
      <c r="H187" s="392"/>
      <c r="I187" s="392"/>
      <c r="J187" s="392"/>
    </row>
    <row r="188" spans="1:10" ht="15.6" hidden="1" x14ac:dyDescent="0.3">
      <c r="A188" s="392"/>
      <c r="B188" s="392"/>
      <c r="C188" s="392"/>
      <c r="D188" s="392"/>
      <c r="E188" s="339" t="s">
        <v>2451</v>
      </c>
      <c r="F188" s="392" t="s">
        <v>2452</v>
      </c>
      <c r="G188" s="392"/>
      <c r="H188" s="392"/>
      <c r="I188" s="392"/>
      <c r="J188" s="392"/>
    </row>
    <row r="189" spans="1:10" ht="15.6" hidden="1" x14ac:dyDescent="0.3">
      <c r="A189" s="392"/>
      <c r="B189" s="392"/>
      <c r="C189" s="392"/>
      <c r="D189" s="392"/>
      <c r="E189" s="339" t="s">
        <v>2453</v>
      </c>
      <c r="F189" s="392" t="s">
        <v>2454</v>
      </c>
      <c r="G189" s="392"/>
      <c r="H189" s="392"/>
      <c r="I189" s="392"/>
      <c r="J189" s="392"/>
    </row>
    <row r="190" spans="1:10" ht="15.6" hidden="1" x14ac:dyDescent="0.3">
      <c r="A190" s="392"/>
      <c r="B190" s="392"/>
      <c r="C190" s="392"/>
      <c r="D190" s="392"/>
      <c r="E190" s="339" t="s">
        <v>2455</v>
      </c>
      <c r="F190" s="392" t="s">
        <v>2456</v>
      </c>
      <c r="G190" s="392"/>
      <c r="H190" s="392"/>
      <c r="I190" s="392"/>
      <c r="J190" s="392"/>
    </row>
    <row r="191" spans="1:10" ht="15.6" hidden="1" x14ac:dyDescent="0.3">
      <c r="A191" s="392"/>
      <c r="B191" s="392"/>
      <c r="C191" s="392"/>
      <c r="D191" s="392"/>
      <c r="E191" s="339" t="s">
        <v>2457</v>
      </c>
      <c r="F191" s="392" t="s">
        <v>2458</v>
      </c>
      <c r="G191" s="392"/>
      <c r="H191" s="392"/>
      <c r="I191" s="392"/>
      <c r="J191" s="392"/>
    </row>
    <row r="192" spans="1:10" ht="15.6" hidden="1" x14ac:dyDescent="0.3">
      <c r="A192" s="392"/>
      <c r="B192" s="392"/>
      <c r="C192" s="392"/>
      <c r="D192" s="392"/>
      <c r="E192" s="339" t="s">
        <v>2459</v>
      </c>
      <c r="F192" s="392" t="s">
        <v>2460</v>
      </c>
      <c r="G192" s="392"/>
      <c r="H192" s="392"/>
      <c r="I192" s="392"/>
      <c r="J192" s="392"/>
    </row>
    <row r="193" spans="1:10" ht="15.6" hidden="1" x14ac:dyDescent="0.3">
      <c r="A193" s="392"/>
      <c r="B193" s="392"/>
      <c r="C193" s="392"/>
      <c r="D193" s="392"/>
      <c r="E193" s="339" t="s">
        <v>535</v>
      </c>
      <c r="F193" s="392" t="s">
        <v>536</v>
      </c>
      <c r="G193" s="392"/>
      <c r="H193" s="392"/>
      <c r="I193" s="392"/>
      <c r="J193" s="392"/>
    </row>
    <row r="194" spans="1:10" ht="15.6" hidden="1" x14ac:dyDescent="0.3">
      <c r="A194" s="392"/>
      <c r="B194" s="392"/>
      <c r="C194" s="392"/>
      <c r="D194" s="392"/>
      <c r="E194" s="339" t="s">
        <v>2461</v>
      </c>
      <c r="F194" s="392" t="s">
        <v>2462</v>
      </c>
      <c r="G194" s="392"/>
      <c r="H194" s="392"/>
      <c r="I194" s="392"/>
      <c r="J194" s="392"/>
    </row>
    <row r="195" spans="1:10" ht="15.6" hidden="1" x14ac:dyDescent="0.3">
      <c r="A195" s="392"/>
      <c r="B195" s="392"/>
      <c r="C195" s="392"/>
      <c r="D195" s="392"/>
      <c r="E195" s="339" t="s">
        <v>2463</v>
      </c>
      <c r="F195" s="392" t="s">
        <v>2464</v>
      </c>
      <c r="G195" s="392"/>
      <c r="H195" s="392"/>
      <c r="I195" s="392"/>
      <c r="J195" s="392"/>
    </row>
    <row r="196" spans="1:10" ht="15.6" hidden="1" x14ac:dyDescent="0.3">
      <c r="A196" s="392"/>
      <c r="B196" s="392"/>
      <c r="C196" s="392"/>
      <c r="D196" s="392"/>
      <c r="E196" s="339" t="s">
        <v>2465</v>
      </c>
      <c r="F196" s="392" t="s">
        <v>2466</v>
      </c>
      <c r="G196" s="392"/>
      <c r="H196" s="392"/>
      <c r="I196" s="392"/>
      <c r="J196" s="392"/>
    </row>
    <row r="197" spans="1:10" ht="15.6" hidden="1" x14ac:dyDescent="0.3">
      <c r="A197" s="392"/>
      <c r="B197" s="392"/>
      <c r="C197" s="392"/>
      <c r="D197" s="392"/>
      <c r="E197" s="339" t="s">
        <v>2467</v>
      </c>
      <c r="F197" s="392" t="s">
        <v>2468</v>
      </c>
      <c r="G197" s="392"/>
      <c r="H197" s="392"/>
      <c r="I197" s="392"/>
      <c r="J197" s="392"/>
    </row>
    <row r="198" spans="1:10" ht="15.6" hidden="1" x14ac:dyDescent="0.3">
      <c r="A198" s="392"/>
      <c r="B198" s="392"/>
      <c r="C198" s="392"/>
      <c r="D198" s="392"/>
      <c r="E198" s="339" t="s">
        <v>2469</v>
      </c>
      <c r="F198" s="392" t="s">
        <v>2470</v>
      </c>
      <c r="G198" s="392"/>
      <c r="H198" s="392"/>
      <c r="I198" s="392"/>
      <c r="J198" s="392"/>
    </row>
    <row r="199" spans="1:10" ht="15.6" hidden="1" x14ac:dyDescent="0.3">
      <c r="A199" s="392"/>
      <c r="B199" s="392"/>
      <c r="C199" s="392"/>
      <c r="D199" s="392"/>
      <c r="E199" s="339" t="s">
        <v>2471</v>
      </c>
      <c r="F199" s="392" t="s">
        <v>2472</v>
      </c>
      <c r="G199" s="392"/>
      <c r="H199" s="392"/>
      <c r="I199" s="392"/>
      <c r="J199" s="392"/>
    </row>
    <row r="200" spans="1:10" ht="15.6" hidden="1" x14ac:dyDescent="0.3">
      <c r="A200" s="392"/>
      <c r="B200" s="392"/>
      <c r="C200" s="392"/>
      <c r="D200" s="392"/>
      <c r="E200" s="339" t="s">
        <v>2473</v>
      </c>
      <c r="F200" s="392" t="s">
        <v>2474</v>
      </c>
      <c r="G200" s="392"/>
      <c r="H200" s="392"/>
      <c r="I200" s="392"/>
      <c r="J200" s="392"/>
    </row>
    <row r="201" spans="1:10" ht="15.6" hidden="1" x14ac:dyDescent="0.3">
      <c r="A201" s="392"/>
      <c r="B201" s="392"/>
      <c r="C201" s="392"/>
      <c r="D201" s="392"/>
      <c r="E201" s="339" t="s">
        <v>2475</v>
      </c>
      <c r="F201" s="392" t="s">
        <v>2476</v>
      </c>
      <c r="G201" s="392"/>
      <c r="H201" s="392"/>
      <c r="I201" s="392"/>
      <c r="J201" s="392"/>
    </row>
    <row r="202" spans="1:10" ht="15.6" hidden="1" x14ac:dyDescent="0.3">
      <c r="A202" s="392"/>
      <c r="B202" s="392"/>
      <c r="C202" s="392"/>
      <c r="D202" s="392"/>
      <c r="E202" s="339" t="s">
        <v>2477</v>
      </c>
      <c r="F202" s="392" t="s">
        <v>2478</v>
      </c>
      <c r="G202" s="392"/>
      <c r="H202" s="392"/>
      <c r="I202" s="392"/>
      <c r="J202" s="392"/>
    </row>
    <row r="203" spans="1:10" ht="15.6" hidden="1" x14ac:dyDescent="0.3">
      <c r="A203" s="392"/>
      <c r="B203" s="392"/>
      <c r="C203" s="392"/>
      <c r="D203" s="392"/>
      <c r="E203" s="339" t="s">
        <v>2479</v>
      </c>
      <c r="F203" s="392" t="s">
        <v>2480</v>
      </c>
      <c r="G203" s="392"/>
      <c r="H203" s="392"/>
      <c r="I203" s="392"/>
      <c r="J203" s="392"/>
    </row>
    <row r="204" spans="1:10" ht="15.6" hidden="1" x14ac:dyDescent="0.3">
      <c r="A204" s="392"/>
      <c r="B204" s="392"/>
      <c r="C204" s="392"/>
      <c r="D204" s="392"/>
      <c r="E204" s="339" t="s">
        <v>2481</v>
      </c>
      <c r="F204" s="392" t="s">
        <v>2482</v>
      </c>
      <c r="G204" s="392"/>
      <c r="H204" s="392"/>
      <c r="I204" s="392"/>
      <c r="J204" s="392"/>
    </row>
    <row r="205" spans="1:10" ht="15.6" hidden="1" x14ac:dyDescent="0.3">
      <c r="A205" s="392"/>
      <c r="B205" s="392"/>
      <c r="C205" s="392"/>
      <c r="D205" s="392"/>
      <c r="E205" s="339" t="s">
        <v>2483</v>
      </c>
      <c r="F205" s="392" t="s">
        <v>2484</v>
      </c>
      <c r="G205" s="392"/>
      <c r="H205" s="392"/>
      <c r="I205" s="392"/>
      <c r="J205" s="392"/>
    </row>
    <row r="206" spans="1:10" ht="15.6" hidden="1" x14ac:dyDescent="0.3">
      <c r="A206" s="392"/>
      <c r="B206" s="392"/>
      <c r="C206" s="392"/>
      <c r="D206" s="392"/>
      <c r="E206" s="339" t="s">
        <v>2485</v>
      </c>
      <c r="F206" s="392" t="s">
        <v>2486</v>
      </c>
      <c r="G206" s="392"/>
      <c r="H206" s="392"/>
      <c r="I206" s="392"/>
      <c r="J206" s="392"/>
    </row>
    <row r="207" spans="1:10" ht="15.6" hidden="1" x14ac:dyDescent="0.3">
      <c r="A207" s="392"/>
      <c r="B207" s="392"/>
      <c r="C207" s="392"/>
      <c r="D207" s="392"/>
      <c r="E207" s="339" t="s">
        <v>2487</v>
      </c>
      <c r="F207" s="392" t="s">
        <v>2488</v>
      </c>
      <c r="G207" s="392"/>
      <c r="H207" s="392"/>
      <c r="I207" s="392"/>
      <c r="J207" s="392"/>
    </row>
    <row r="208" spans="1:10" ht="15.6" hidden="1" x14ac:dyDescent="0.3">
      <c r="A208" s="392"/>
      <c r="B208" s="392"/>
      <c r="C208" s="392"/>
      <c r="D208" s="392"/>
      <c r="E208" s="339" t="s">
        <v>2489</v>
      </c>
      <c r="F208" s="392" t="s">
        <v>2490</v>
      </c>
      <c r="G208" s="392"/>
      <c r="H208" s="392"/>
      <c r="I208" s="392"/>
      <c r="J208" s="392"/>
    </row>
    <row r="209" spans="1:10" ht="15.6" hidden="1" x14ac:dyDescent="0.3">
      <c r="A209" s="392"/>
      <c r="B209" s="392"/>
      <c r="C209" s="392"/>
      <c r="D209" s="392"/>
      <c r="E209" s="339" t="s">
        <v>2491</v>
      </c>
      <c r="F209" s="392" t="s">
        <v>2492</v>
      </c>
      <c r="G209" s="392"/>
      <c r="H209" s="392"/>
      <c r="I209" s="392"/>
      <c r="J209" s="392"/>
    </row>
    <row r="210" spans="1:10" ht="15.6" hidden="1" x14ac:dyDescent="0.3">
      <c r="A210" s="392"/>
      <c r="B210" s="392"/>
      <c r="C210" s="392"/>
      <c r="D210" s="392"/>
      <c r="E210" s="339" t="s">
        <v>2493</v>
      </c>
      <c r="F210" s="392" t="s">
        <v>2494</v>
      </c>
      <c r="G210" s="392"/>
      <c r="H210" s="392"/>
      <c r="I210" s="392"/>
      <c r="J210" s="392"/>
    </row>
    <row r="211" spans="1:10" ht="15.6" hidden="1" x14ac:dyDescent="0.3">
      <c r="A211" s="392"/>
      <c r="B211" s="392"/>
      <c r="C211" s="392"/>
      <c r="D211" s="392"/>
      <c r="E211" s="339" t="s">
        <v>2495</v>
      </c>
      <c r="F211" s="392" t="s">
        <v>564</v>
      </c>
      <c r="G211" s="392"/>
      <c r="H211" s="392"/>
      <c r="I211" s="392"/>
      <c r="J211" s="392"/>
    </row>
    <row r="212" spans="1:10" ht="15.6" hidden="1" x14ac:dyDescent="0.3">
      <c r="A212" s="392"/>
      <c r="B212" s="392"/>
      <c r="C212" s="392"/>
      <c r="D212" s="392"/>
      <c r="E212" s="339" t="s">
        <v>2496</v>
      </c>
      <c r="F212" s="392" t="s">
        <v>566</v>
      </c>
      <c r="G212" s="392"/>
      <c r="H212" s="392"/>
      <c r="I212" s="392"/>
      <c r="J212" s="392"/>
    </row>
    <row r="213" spans="1:10" ht="15.6" hidden="1" x14ac:dyDescent="0.3">
      <c r="A213" s="392"/>
      <c r="B213" s="392"/>
      <c r="C213" s="392"/>
      <c r="D213" s="392"/>
      <c r="E213" s="339" t="s">
        <v>2497</v>
      </c>
      <c r="F213" s="392" t="s">
        <v>568</v>
      </c>
      <c r="G213" s="392"/>
      <c r="H213" s="392"/>
      <c r="I213" s="392"/>
      <c r="J213" s="392"/>
    </row>
    <row r="214" spans="1:10" ht="15.6" hidden="1" x14ac:dyDescent="0.3">
      <c r="A214" s="392"/>
      <c r="B214" s="392"/>
      <c r="C214" s="392"/>
      <c r="D214" s="392"/>
      <c r="E214" s="339" t="s">
        <v>2498</v>
      </c>
      <c r="F214" s="392" t="s">
        <v>2499</v>
      </c>
      <c r="G214" s="392"/>
      <c r="H214" s="392"/>
      <c r="I214" s="392"/>
      <c r="J214" s="392"/>
    </row>
    <row r="215" spans="1:10" ht="15.6" hidden="1" x14ac:dyDescent="0.3">
      <c r="A215" s="392"/>
      <c r="B215" s="392"/>
      <c r="C215" s="392"/>
      <c r="D215" s="392"/>
      <c r="E215" s="339" t="s">
        <v>2500</v>
      </c>
      <c r="F215" s="392" t="s">
        <v>2501</v>
      </c>
      <c r="G215" s="392"/>
      <c r="H215" s="392"/>
      <c r="I215" s="392"/>
      <c r="J215" s="392"/>
    </row>
    <row r="216" spans="1:10" ht="15.6" hidden="1" x14ac:dyDescent="0.3">
      <c r="A216" s="392"/>
      <c r="B216" s="392"/>
      <c r="C216" s="392"/>
      <c r="D216" s="392"/>
      <c r="E216" s="339" t="s">
        <v>2502</v>
      </c>
      <c r="F216" s="392" t="s">
        <v>2503</v>
      </c>
      <c r="G216" s="392"/>
      <c r="H216" s="392"/>
      <c r="I216" s="392"/>
      <c r="J216" s="392"/>
    </row>
    <row r="217" spans="1:10" ht="15.6" hidden="1" x14ac:dyDescent="0.3">
      <c r="A217" s="392"/>
      <c r="B217" s="392"/>
      <c r="C217" s="392"/>
      <c r="D217" s="392"/>
      <c r="E217" s="339" t="s">
        <v>2504</v>
      </c>
      <c r="F217" s="392" t="s">
        <v>574</v>
      </c>
      <c r="G217" s="392"/>
      <c r="H217" s="392"/>
      <c r="I217" s="392"/>
      <c r="J217" s="392"/>
    </row>
    <row r="218" spans="1:10" ht="15.6" hidden="1" x14ac:dyDescent="0.3">
      <c r="A218" s="392"/>
      <c r="B218" s="392"/>
      <c r="C218" s="392"/>
      <c r="D218" s="392"/>
      <c r="E218" s="339" t="s">
        <v>2505</v>
      </c>
      <c r="F218" s="392" t="s">
        <v>2506</v>
      </c>
      <c r="G218" s="392"/>
      <c r="H218" s="392"/>
      <c r="I218" s="392"/>
      <c r="J218" s="392"/>
    </row>
    <row r="219" spans="1:10" ht="15.6" hidden="1" x14ac:dyDescent="0.3">
      <c r="A219" s="392"/>
      <c r="B219" s="392"/>
      <c r="C219" s="392"/>
      <c r="D219" s="392"/>
      <c r="E219" s="339" t="s">
        <v>2507</v>
      </c>
      <c r="F219" s="392" t="s">
        <v>2508</v>
      </c>
      <c r="G219" s="392"/>
      <c r="H219" s="392"/>
      <c r="I219" s="392"/>
      <c r="J219" s="392"/>
    </row>
    <row r="220" spans="1:10" ht="15.6" hidden="1" x14ac:dyDescent="0.3">
      <c r="A220" s="392"/>
      <c r="B220" s="392"/>
      <c r="C220" s="392"/>
      <c r="D220" s="392"/>
      <c r="E220" s="339" t="s">
        <v>2509</v>
      </c>
      <c r="F220" s="392" t="s">
        <v>2510</v>
      </c>
      <c r="G220" s="392"/>
      <c r="H220" s="392"/>
      <c r="I220" s="392"/>
      <c r="J220" s="392"/>
    </row>
    <row r="221" spans="1:10" ht="15.6" hidden="1" x14ac:dyDescent="0.3">
      <c r="A221" s="392"/>
      <c r="B221" s="392"/>
      <c r="C221" s="392"/>
      <c r="D221" s="392"/>
      <c r="E221" s="339" t="s">
        <v>2511</v>
      </c>
      <c r="F221" s="392" t="s">
        <v>2512</v>
      </c>
      <c r="G221" s="392"/>
      <c r="H221" s="392"/>
      <c r="I221" s="392"/>
      <c r="J221" s="392"/>
    </row>
    <row r="222" spans="1:10" ht="15.6" hidden="1" x14ac:dyDescent="0.3">
      <c r="A222" s="392"/>
      <c r="B222" s="392"/>
      <c r="C222" s="392"/>
      <c r="D222" s="392"/>
      <c r="E222" s="339" t="s">
        <v>2513</v>
      </c>
      <c r="F222" s="392" t="s">
        <v>2514</v>
      </c>
      <c r="G222" s="392"/>
      <c r="H222" s="392"/>
      <c r="I222" s="392"/>
      <c r="J222" s="392"/>
    </row>
    <row r="223" spans="1:10" ht="15.6" hidden="1" x14ac:dyDescent="0.3">
      <c r="A223" s="392"/>
      <c r="B223" s="392"/>
      <c r="C223" s="392"/>
      <c r="D223" s="392"/>
      <c r="E223" s="339" t="s">
        <v>583</v>
      </c>
      <c r="F223" s="392" t="s">
        <v>2515</v>
      </c>
      <c r="G223" s="392"/>
      <c r="H223" s="392"/>
      <c r="I223" s="392"/>
      <c r="J223" s="392"/>
    </row>
    <row r="224" spans="1:10" ht="15.6" hidden="1" x14ac:dyDescent="0.3">
      <c r="A224" s="392"/>
      <c r="B224" s="392"/>
      <c r="C224" s="392"/>
      <c r="D224" s="392"/>
      <c r="E224" s="339" t="s">
        <v>2516</v>
      </c>
      <c r="F224" s="392" t="s">
        <v>2517</v>
      </c>
      <c r="G224" s="392"/>
      <c r="H224" s="392"/>
      <c r="I224" s="392"/>
      <c r="J224" s="392"/>
    </row>
    <row r="225" spans="1:10" ht="15.6" hidden="1" x14ac:dyDescent="0.3">
      <c r="A225" s="392"/>
      <c r="B225" s="392"/>
      <c r="C225" s="392"/>
      <c r="D225" s="392"/>
      <c r="E225" s="339" t="s">
        <v>2518</v>
      </c>
      <c r="F225" s="392" t="s">
        <v>2519</v>
      </c>
      <c r="G225" s="392"/>
      <c r="H225" s="392"/>
      <c r="I225" s="392"/>
      <c r="J225" s="392"/>
    </row>
    <row r="226" spans="1:10" ht="15.6" hidden="1" x14ac:dyDescent="0.3">
      <c r="A226" s="392"/>
      <c r="B226" s="392"/>
      <c r="C226" s="392"/>
      <c r="D226" s="392"/>
      <c r="E226" s="339" t="s">
        <v>2520</v>
      </c>
      <c r="F226" s="392" t="s">
        <v>2521</v>
      </c>
      <c r="G226" s="392"/>
      <c r="H226" s="392"/>
      <c r="I226" s="392"/>
      <c r="J226" s="392"/>
    </row>
    <row r="227" spans="1:10" ht="15.6" hidden="1" x14ac:dyDescent="0.3">
      <c r="A227" s="392"/>
      <c r="B227" s="392"/>
      <c r="C227" s="392"/>
      <c r="D227" s="392"/>
      <c r="E227" s="339" t="s">
        <v>2522</v>
      </c>
      <c r="F227" s="392" t="s">
        <v>2523</v>
      </c>
      <c r="G227" s="392"/>
      <c r="H227" s="392"/>
      <c r="I227" s="392"/>
      <c r="J227" s="392"/>
    </row>
    <row r="228" spans="1:10" ht="15.6" hidden="1" x14ac:dyDescent="0.3">
      <c r="A228" s="392"/>
      <c r="B228" s="392"/>
      <c r="C228" s="392"/>
      <c r="D228" s="392"/>
      <c r="E228" s="339" t="s">
        <v>2524</v>
      </c>
      <c r="F228" s="392" t="s">
        <v>2525</v>
      </c>
      <c r="G228" s="392"/>
      <c r="H228" s="392"/>
      <c r="I228" s="392"/>
      <c r="J228" s="392"/>
    </row>
    <row r="229" spans="1:10" ht="15.6" hidden="1" x14ac:dyDescent="0.3">
      <c r="A229" s="392"/>
      <c r="B229" s="392"/>
      <c r="C229" s="392"/>
      <c r="D229" s="392"/>
      <c r="E229" s="339" t="s">
        <v>2526</v>
      </c>
      <c r="F229" s="392" t="s">
        <v>2527</v>
      </c>
      <c r="G229" s="392"/>
      <c r="H229" s="392"/>
      <c r="I229" s="392"/>
      <c r="J229" s="392"/>
    </row>
    <row r="230" spans="1:10" ht="15.6" hidden="1" x14ac:dyDescent="0.3">
      <c r="A230" s="392"/>
      <c r="B230" s="392"/>
      <c r="C230" s="392"/>
      <c r="D230" s="392"/>
      <c r="E230" s="339" t="s">
        <v>2528</v>
      </c>
      <c r="F230" s="392" t="s">
        <v>2529</v>
      </c>
      <c r="G230" s="392"/>
      <c r="H230" s="392"/>
      <c r="I230" s="392"/>
      <c r="J230" s="392"/>
    </row>
    <row r="231" spans="1:10" ht="15.6" hidden="1" x14ac:dyDescent="0.3">
      <c r="A231" s="392"/>
      <c r="B231" s="392"/>
      <c r="C231" s="392"/>
      <c r="D231" s="392"/>
      <c r="E231" s="339" t="s">
        <v>2530</v>
      </c>
      <c r="F231" s="392" t="s">
        <v>2531</v>
      </c>
      <c r="G231" s="392"/>
      <c r="H231" s="392"/>
      <c r="I231" s="392"/>
      <c r="J231" s="392"/>
    </row>
    <row r="232" spans="1:10" ht="15.6" hidden="1" x14ac:dyDescent="0.3">
      <c r="A232" s="392"/>
      <c r="B232" s="392"/>
      <c r="C232" s="392"/>
      <c r="D232" s="392"/>
      <c r="E232" s="339" t="s">
        <v>2532</v>
      </c>
      <c r="F232" s="392" t="s">
        <v>2533</v>
      </c>
      <c r="G232" s="392"/>
      <c r="H232" s="392"/>
      <c r="I232" s="392"/>
      <c r="J232" s="392"/>
    </row>
    <row r="233" spans="1:10" ht="15.6" hidden="1" x14ac:dyDescent="0.3">
      <c r="A233" s="392"/>
      <c r="B233" s="392"/>
      <c r="C233" s="392"/>
      <c r="D233" s="392"/>
      <c r="E233" s="339" t="s">
        <v>2534</v>
      </c>
      <c r="F233" s="392" t="s">
        <v>2535</v>
      </c>
      <c r="G233" s="392"/>
      <c r="H233" s="392"/>
      <c r="I233" s="392"/>
      <c r="J233" s="392"/>
    </row>
    <row r="234" spans="1:10" ht="15.6" hidden="1" x14ac:dyDescent="0.3">
      <c r="A234" s="392"/>
      <c r="B234" s="392"/>
      <c r="C234" s="392"/>
      <c r="D234" s="392"/>
      <c r="E234" s="339" t="s">
        <v>2536</v>
      </c>
      <c r="F234" s="392" t="s">
        <v>2537</v>
      </c>
      <c r="G234" s="392"/>
      <c r="H234" s="392"/>
      <c r="I234" s="392"/>
      <c r="J234" s="392"/>
    </row>
    <row r="235" spans="1:10" ht="15.6" hidden="1" x14ac:dyDescent="0.3">
      <c r="A235" s="392"/>
      <c r="B235" s="392"/>
      <c r="C235" s="392"/>
      <c r="D235" s="392"/>
      <c r="E235" s="339" t="s">
        <v>2538</v>
      </c>
      <c r="F235" s="392" t="s">
        <v>2539</v>
      </c>
      <c r="G235" s="392"/>
      <c r="H235" s="392"/>
      <c r="I235" s="392"/>
      <c r="J235" s="392"/>
    </row>
    <row r="236" spans="1:10" ht="15.6" hidden="1" x14ac:dyDescent="0.3">
      <c r="A236" s="392"/>
      <c r="B236" s="392"/>
      <c r="C236" s="392"/>
      <c r="D236" s="392"/>
      <c r="E236" s="339" t="s">
        <v>2540</v>
      </c>
      <c r="F236" s="392" t="s">
        <v>2541</v>
      </c>
      <c r="G236" s="392"/>
      <c r="H236" s="392"/>
      <c r="I236" s="392"/>
      <c r="J236" s="392"/>
    </row>
    <row r="237" spans="1:10" ht="15.6" hidden="1" x14ac:dyDescent="0.3">
      <c r="A237" s="392"/>
      <c r="B237" s="392"/>
      <c r="C237" s="392"/>
      <c r="D237" s="392"/>
      <c r="E237" s="339" t="s">
        <v>2542</v>
      </c>
      <c r="F237" s="392" t="s">
        <v>2543</v>
      </c>
      <c r="G237" s="392"/>
      <c r="H237" s="392"/>
      <c r="I237" s="392"/>
      <c r="J237" s="392"/>
    </row>
    <row r="238" spans="1:10" ht="15.6" hidden="1" x14ac:dyDescent="0.3">
      <c r="A238" s="392"/>
      <c r="B238" s="392"/>
      <c r="C238" s="392"/>
      <c r="D238" s="392"/>
      <c r="E238" s="339" t="s">
        <v>2544</v>
      </c>
      <c r="F238" s="392" t="s">
        <v>2545</v>
      </c>
      <c r="G238" s="392"/>
      <c r="H238" s="392"/>
      <c r="I238" s="392"/>
      <c r="J238" s="392"/>
    </row>
    <row r="239" spans="1:10" ht="15.6" hidden="1" x14ac:dyDescent="0.3">
      <c r="A239" s="392"/>
      <c r="B239" s="392"/>
      <c r="C239" s="392"/>
      <c r="D239" s="392"/>
      <c r="E239" s="339" t="s">
        <v>2546</v>
      </c>
      <c r="F239" s="392" t="s">
        <v>2547</v>
      </c>
      <c r="G239" s="392"/>
      <c r="H239" s="392"/>
      <c r="I239" s="392"/>
      <c r="J239" s="392"/>
    </row>
    <row r="240" spans="1:10" ht="15.6" hidden="1" x14ac:dyDescent="0.3">
      <c r="A240" s="392"/>
      <c r="B240" s="392"/>
      <c r="C240" s="392"/>
      <c r="D240" s="392"/>
      <c r="E240" s="339" t="s">
        <v>2548</v>
      </c>
      <c r="F240" s="392" t="s">
        <v>2549</v>
      </c>
      <c r="G240" s="392"/>
      <c r="H240" s="392"/>
      <c r="I240" s="392"/>
      <c r="J240" s="392"/>
    </row>
    <row r="241" spans="1:10" ht="15.6" hidden="1" x14ac:dyDescent="0.3">
      <c r="A241" s="392"/>
      <c r="B241" s="392"/>
      <c r="C241" s="392"/>
      <c r="D241" s="392"/>
      <c r="E241" s="339" t="s">
        <v>2550</v>
      </c>
      <c r="F241" s="392" t="s">
        <v>2551</v>
      </c>
      <c r="G241" s="392"/>
      <c r="H241" s="392"/>
      <c r="I241" s="392"/>
      <c r="J241" s="392"/>
    </row>
    <row r="242" spans="1:10" ht="15.6" hidden="1" x14ac:dyDescent="0.3">
      <c r="A242" s="392"/>
      <c r="B242" s="392"/>
      <c r="C242" s="392"/>
      <c r="D242" s="392"/>
      <c r="E242" s="339" t="s">
        <v>2552</v>
      </c>
      <c r="F242" s="392" t="s">
        <v>2553</v>
      </c>
      <c r="G242" s="392"/>
      <c r="H242" s="392"/>
      <c r="I242" s="392"/>
      <c r="J242" s="392"/>
    </row>
    <row r="243" spans="1:10" ht="15.6" hidden="1" x14ac:dyDescent="0.3">
      <c r="A243" s="392"/>
      <c r="B243" s="392"/>
      <c r="C243" s="392"/>
      <c r="D243" s="392"/>
      <c r="E243" s="339" t="s">
        <v>2554</v>
      </c>
      <c r="F243" s="392" t="s">
        <v>2555</v>
      </c>
      <c r="G243" s="392"/>
      <c r="H243" s="392"/>
      <c r="I243" s="392"/>
      <c r="J243" s="392"/>
    </row>
    <row r="244" spans="1:10" ht="15.6" hidden="1" x14ac:dyDescent="0.3">
      <c r="A244" s="392"/>
      <c r="B244" s="392"/>
      <c r="C244" s="392"/>
      <c r="D244" s="392"/>
      <c r="E244" s="339" t="s">
        <v>2556</v>
      </c>
      <c r="F244" s="392" t="s">
        <v>2557</v>
      </c>
      <c r="G244" s="392"/>
      <c r="H244" s="392"/>
      <c r="I244" s="392"/>
      <c r="J244" s="392"/>
    </row>
    <row r="245" spans="1:10" ht="15.6" hidden="1" x14ac:dyDescent="0.3">
      <c r="A245" s="392"/>
      <c r="B245" s="392"/>
      <c r="C245" s="392"/>
      <c r="D245" s="392"/>
      <c r="E245" s="339" t="s">
        <v>2558</v>
      </c>
      <c r="F245" s="392" t="s">
        <v>2559</v>
      </c>
      <c r="G245" s="392"/>
      <c r="H245" s="392"/>
      <c r="I245" s="392"/>
      <c r="J245" s="392"/>
    </row>
    <row r="246" spans="1:10" ht="15.6" hidden="1" x14ac:dyDescent="0.3">
      <c r="A246" s="392"/>
      <c r="B246" s="392"/>
      <c r="C246" s="392"/>
      <c r="D246" s="392"/>
      <c r="E246" s="339" t="s">
        <v>2560</v>
      </c>
      <c r="F246" s="392" t="s">
        <v>2561</v>
      </c>
      <c r="G246" s="392"/>
      <c r="H246" s="392"/>
      <c r="I246" s="392"/>
      <c r="J246" s="392"/>
    </row>
    <row r="247" spans="1:10" ht="15.6" hidden="1" x14ac:dyDescent="0.3">
      <c r="A247" s="392"/>
      <c r="B247" s="392"/>
      <c r="C247" s="392"/>
      <c r="D247" s="392"/>
      <c r="E247" s="339" t="s">
        <v>2562</v>
      </c>
      <c r="F247" s="392" t="s">
        <v>2563</v>
      </c>
      <c r="G247" s="392"/>
      <c r="H247" s="392"/>
      <c r="I247" s="392"/>
      <c r="J247" s="392"/>
    </row>
    <row r="248" spans="1:10" ht="15.6" hidden="1" x14ac:dyDescent="0.3">
      <c r="A248" s="392"/>
      <c r="B248" s="392"/>
      <c r="C248" s="392"/>
      <c r="D248" s="392"/>
      <c r="E248" s="339" t="s">
        <v>2564</v>
      </c>
      <c r="F248" s="392" t="s">
        <v>620</v>
      </c>
      <c r="G248" s="392"/>
      <c r="H248" s="392"/>
      <c r="I248" s="392"/>
      <c r="J248" s="392"/>
    </row>
    <row r="249" spans="1:10" ht="15.6" hidden="1" x14ac:dyDescent="0.3">
      <c r="A249" s="392"/>
      <c r="B249" s="392"/>
      <c r="C249" s="392"/>
      <c r="D249" s="392"/>
      <c r="E249" s="339" t="s">
        <v>2565</v>
      </c>
      <c r="F249" s="392" t="s">
        <v>622</v>
      </c>
      <c r="G249" s="392"/>
      <c r="H249" s="392"/>
      <c r="I249" s="392"/>
      <c r="J249" s="392"/>
    </row>
    <row r="250" spans="1:10" ht="15.6" hidden="1" x14ac:dyDescent="0.3">
      <c r="A250" s="392"/>
      <c r="B250" s="392"/>
      <c r="C250" s="392"/>
      <c r="D250" s="392"/>
      <c r="E250" s="339" t="s">
        <v>2566</v>
      </c>
      <c r="F250" s="392" t="s">
        <v>2567</v>
      </c>
      <c r="G250" s="392"/>
      <c r="H250" s="392"/>
      <c r="I250" s="392"/>
      <c r="J250" s="392"/>
    </row>
    <row r="251" spans="1:10" ht="15.6" hidden="1" x14ac:dyDescent="0.3">
      <c r="A251" s="392"/>
      <c r="B251" s="392"/>
      <c r="C251" s="392"/>
      <c r="D251" s="392"/>
      <c r="E251" s="339" t="s">
        <v>2568</v>
      </c>
      <c r="F251" s="392" t="s">
        <v>2569</v>
      </c>
      <c r="G251" s="392"/>
      <c r="H251" s="392"/>
      <c r="I251" s="392"/>
      <c r="J251" s="392"/>
    </row>
    <row r="252" spans="1:10" ht="15.6" hidden="1" x14ac:dyDescent="0.3">
      <c r="A252" s="392"/>
      <c r="B252" s="392"/>
      <c r="C252" s="392"/>
      <c r="D252" s="392"/>
      <c r="E252" s="339" t="s">
        <v>2570</v>
      </c>
      <c r="F252" s="392" t="s">
        <v>2571</v>
      </c>
      <c r="G252" s="392"/>
      <c r="H252" s="392"/>
      <c r="I252" s="392"/>
      <c r="J252" s="392"/>
    </row>
    <row r="253" spans="1:10" ht="15.6" hidden="1" x14ac:dyDescent="0.3">
      <c r="A253" s="392"/>
      <c r="B253" s="392"/>
      <c r="C253" s="392"/>
      <c r="D253" s="392"/>
      <c r="E253" s="339" t="s">
        <v>2572</v>
      </c>
      <c r="F253" s="392" t="s">
        <v>2573</v>
      </c>
      <c r="G253" s="392"/>
      <c r="H253" s="392"/>
      <c r="I253" s="392"/>
      <c r="J253" s="392"/>
    </row>
    <row r="254" spans="1:10" ht="15.6" hidden="1" x14ac:dyDescent="0.3">
      <c r="A254" s="392"/>
      <c r="B254" s="392"/>
      <c r="C254" s="392"/>
      <c r="D254" s="392"/>
      <c r="E254" s="339" t="s">
        <v>2574</v>
      </c>
      <c r="F254" s="392" t="s">
        <v>2575</v>
      </c>
      <c r="G254" s="392"/>
      <c r="H254" s="392"/>
      <c r="I254" s="392"/>
      <c r="J254" s="392"/>
    </row>
    <row r="255" spans="1:10" ht="15.6" hidden="1" x14ac:dyDescent="0.3">
      <c r="A255" s="392"/>
      <c r="B255" s="392"/>
      <c r="C255" s="392"/>
      <c r="D255" s="392"/>
      <c r="E255" s="339" t="s">
        <v>2576</v>
      </c>
      <c r="F255" s="392" t="s">
        <v>2577</v>
      </c>
      <c r="G255" s="392"/>
      <c r="H255" s="392"/>
      <c r="I255" s="392"/>
      <c r="J255" s="392"/>
    </row>
    <row r="256" spans="1:10" ht="15.6" hidden="1" x14ac:dyDescent="0.3">
      <c r="A256" s="392"/>
      <c r="B256" s="392"/>
      <c r="C256" s="392"/>
      <c r="D256" s="392"/>
      <c r="E256" s="339" t="s">
        <v>2578</v>
      </c>
      <c r="F256" s="392" t="s">
        <v>2579</v>
      </c>
      <c r="G256" s="392"/>
      <c r="H256" s="392"/>
      <c r="I256" s="392"/>
      <c r="J256" s="392"/>
    </row>
    <row r="257" spans="1:10" ht="15.6" hidden="1" x14ac:dyDescent="0.3">
      <c r="A257" s="392"/>
      <c r="B257" s="392"/>
      <c r="C257" s="392"/>
      <c r="D257" s="392"/>
      <c r="E257" s="339" t="s">
        <v>2580</v>
      </c>
      <c r="F257" s="392" t="s">
        <v>2581</v>
      </c>
      <c r="G257" s="392"/>
      <c r="H257" s="392"/>
      <c r="I257" s="392"/>
      <c r="J257" s="392"/>
    </row>
    <row r="258" spans="1:10" ht="15.6" hidden="1" x14ac:dyDescent="0.3">
      <c r="A258" s="392"/>
      <c r="B258" s="392"/>
      <c r="C258" s="392"/>
      <c r="D258" s="392"/>
      <c r="E258" s="339" t="s">
        <v>2582</v>
      </c>
      <c r="F258" s="392" t="s">
        <v>2583</v>
      </c>
      <c r="G258" s="392"/>
      <c r="H258" s="392"/>
      <c r="I258" s="392"/>
      <c r="J258" s="392"/>
    </row>
    <row r="259" spans="1:10" ht="15.6" hidden="1" x14ac:dyDescent="0.3">
      <c r="A259" s="392"/>
      <c r="B259" s="392"/>
      <c r="C259" s="392"/>
      <c r="D259" s="392"/>
      <c r="E259" s="339" t="s">
        <v>631</v>
      </c>
      <c r="F259" s="392" t="s">
        <v>2584</v>
      </c>
      <c r="G259" s="392"/>
      <c r="H259" s="392"/>
      <c r="I259" s="392"/>
      <c r="J259" s="392"/>
    </row>
    <row r="260" spans="1:10" ht="15.6" hidden="1" x14ac:dyDescent="0.3">
      <c r="A260" s="392"/>
      <c r="B260" s="392"/>
      <c r="C260" s="392"/>
      <c r="D260" s="392"/>
      <c r="E260" s="339" t="s">
        <v>2585</v>
      </c>
      <c r="F260" s="392" t="s">
        <v>2586</v>
      </c>
      <c r="G260" s="392"/>
      <c r="H260" s="392"/>
      <c r="I260" s="392"/>
      <c r="J260" s="392"/>
    </row>
    <row r="261" spans="1:10" ht="15.6" hidden="1" x14ac:dyDescent="0.3">
      <c r="A261" s="392"/>
      <c r="B261" s="392"/>
      <c r="C261" s="392"/>
      <c r="D261" s="392"/>
      <c r="E261" s="339" t="s">
        <v>2587</v>
      </c>
      <c r="F261" s="392" t="s">
        <v>2588</v>
      </c>
      <c r="G261" s="392"/>
      <c r="H261" s="392"/>
      <c r="I261" s="392"/>
      <c r="J261" s="392"/>
    </row>
    <row r="262" spans="1:10" ht="15.6" hidden="1" x14ac:dyDescent="0.3">
      <c r="A262" s="392"/>
      <c r="B262" s="392"/>
      <c r="C262" s="392"/>
      <c r="D262" s="392"/>
      <c r="E262" s="339" t="s">
        <v>2589</v>
      </c>
      <c r="F262" s="392" t="s">
        <v>2590</v>
      </c>
      <c r="G262" s="392"/>
      <c r="H262" s="392"/>
      <c r="I262" s="392"/>
      <c r="J262" s="392"/>
    </row>
    <row r="263" spans="1:10" ht="15.6" hidden="1" x14ac:dyDescent="0.3">
      <c r="A263" s="392"/>
      <c r="B263" s="392"/>
      <c r="C263" s="392"/>
      <c r="D263" s="392"/>
      <c r="E263" s="339" t="s">
        <v>2591</v>
      </c>
      <c r="F263" s="392" t="s">
        <v>2592</v>
      </c>
      <c r="G263" s="392"/>
      <c r="H263" s="392"/>
      <c r="I263" s="392"/>
      <c r="J263" s="392"/>
    </row>
    <row r="264" spans="1:10" ht="15.6" hidden="1" x14ac:dyDescent="0.3">
      <c r="A264" s="392"/>
      <c r="B264" s="392"/>
      <c r="C264" s="392"/>
      <c r="D264" s="392"/>
      <c r="E264" s="339" t="s">
        <v>2593</v>
      </c>
      <c r="F264" s="392" t="s">
        <v>2594</v>
      </c>
      <c r="G264" s="392"/>
      <c r="H264" s="392"/>
      <c r="I264" s="392"/>
      <c r="J264" s="392"/>
    </row>
    <row r="265" spans="1:10" ht="15.6" hidden="1" x14ac:dyDescent="0.3">
      <c r="A265" s="392"/>
      <c r="B265" s="392"/>
      <c r="C265" s="392"/>
      <c r="D265" s="392"/>
      <c r="E265" s="339" t="s">
        <v>2595</v>
      </c>
      <c r="F265" s="392" t="s">
        <v>2596</v>
      </c>
      <c r="G265" s="392"/>
      <c r="H265" s="392"/>
      <c r="I265" s="392"/>
      <c r="J265" s="392"/>
    </row>
    <row r="266" spans="1:10" ht="15.6" hidden="1" x14ac:dyDescent="0.3">
      <c r="A266" s="392"/>
      <c r="B266" s="392"/>
      <c r="C266" s="392"/>
      <c r="D266" s="392"/>
      <c r="E266" s="339" t="s">
        <v>2597</v>
      </c>
      <c r="F266" s="392" t="s">
        <v>2598</v>
      </c>
      <c r="G266" s="392"/>
      <c r="H266" s="392"/>
      <c r="I266" s="392"/>
      <c r="J266" s="392"/>
    </row>
    <row r="267" spans="1:10" ht="15.6" hidden="1" x14ac:dyDescent="0.3">
      <c r="A267" s="392"/>
      <c r="B267" s="392"/>
      <c r="C267" s="392"/>
      <c r="D267" s="392"/>
      <c r="E267" s="339" t="s">
        <v>2599</v>
      </c>
      <c r="F267" s="392" t="s">
        <v>2600</v>
      </c>
      <c r="G267" s="392"/>
      <c r="H267" s="392"/>
      <c r="I267" s="392"/>
      <c r="J267" s="392"/>
    </row>
    <row r="268" spans="1:10" ht="15.6" hidden="1" x14ac:dyDescent="0.3">
      <c r="A268" s="392"/>
      <c r="B268" s="392"/>
      <c r="C268" s="392"/>
      <c r="D268" s="392"/>
      <c r="E268" s="339" t="s">
        <v>2601</v>
      </c>
      <c r="F268" s="392" t="s">
        <v>2602</v>
      </c>
      <c r="G268" s="392"/>
      <c r="H268" s="392"/>
      <c r="I268" s="392"/>
      <c r="J268" s="392"/>
    </row>
    <row r="269" spans="1:10" ht="15.6" hidden="1" x14ac:dyDescent="0.3">
      <c r="A269" s="392"/>
      <c r="B269" s="392"/>
      <c r="C269" s="392"/>
      <c r="D269" s="392"/>
      <c r="E269" s="339" t="s">
        <v>2603</v>
      </c>
      <c r="F269" s="392" t="s">
        <v>2604</v>
      </c>
      <c r="G269" s="392"/>
      <c r="H269" s="392"/>
      <c r="I269" s="392"/>
      <c r="J269" s="392"/>
    </row>
    <row r="270" spans="1:10" ht="15.6" hidden="1" x14ac:dyDescent="0.3">
      <c r="A270" s="392"/>
      <c r="B270" s="392"/>
      <c r="C270" s="392"/>
      <c r="D270" s="392"/>
      <c r="E270" s="339" t="s">
        <v>2605</v>
      </c>
      <c r="F270" s="392" t="s">
        <v>2606</v>
      </c>
      <c r="G270" s="392"/>
      <c r="H270" s="392"/>
      <c r="I270" s="392"/>
      <c r="J270" s="392"/>
    </row>
    <row r="271" spans="1:10" ht="15.6" hidden="1" x14ac:dyDescent="0.3">
      <c r="A271" s="392"/>
      <c r="B271" s="392"/>
      <c r="C271" s="392"/>
      <c r="D271" s="392"/>
      <c r="E271" s="339" t="s">
        <v>2607</v>
      </c>
      <c r="F271" s="392" t="s">
        <v>2608</v>
      </c>
      <c r="G271" s="392"/>
      <c r="H271" s="392"/>
      <c r="I271" s="392"/>
      <c r="J271" s="392"/>
    </row>
    <row r="272" spans="1:10" ht="15.6" hidden="1" x14ac:dyDescent="0.3">
      <c r="A272" s="392"/>
      <c r="B272" s="392"/>
      <c r="C272" s="392"/>
      <c r="D272" s="392"/>
      <c r="E272" s="339" t="s">
        <v>2609</v>
      </c>
      <c r="F272" s="392" t="s">
        <v>2610</v>
      </c>
      <c r="G272" s="392"/>
      <c r="H272" s="392"/>
      <c r="I272" s="392"/>
      <c r="J272" s="392"/>
    </row>
    <row r="273" spans="1:10" ht="15.6" hidden="1" x14ac:dyDescent="0.3">
      <c r="A273" s="392"/>
      <c r="B273" s="392"/>
      <c r="C273" s="392"/>
      <c r="D273" s="392"/>
      <c r="E273" s="339" t="s">
        <v>2611</v>
      </c>
      <c r="F273" s="392" t="s">
        <v>2612</v>
      </c>
      <c r="G273" s="392"/>
      <c r="H273" s="392"/>
      <c r="I273" s="392"/>
      <c r="J273" s="392"/>
    </row>
    <row r="274" spans="1:10" ht="15.6" hidden="1" x14ac:dyDescent="0.3">
      <c r="A274" s="392"/>
      <c r="B274" s="392"/>
      <c r="C274" s="392"/>
      <c r="D274" s="392"/>
      <c r="E274" s="339" t="s">
        <v>2613</v>
      </c>
      <c r="F274" s="392" t="s">
        <v>2614</v>
      </c>
      <c r="G274" s="392"/>
      <c r="H274" s="392"/>
      <c r="I274" s="392"/>
      <c r="J274" s="392"/>
    </row>
    <row r="275" spans="1:10" ht="15.6" hidden="1" x14ac:dyDescent="0.3">
      <c r="A275" s="392"/>
      <c r="B275" s="392"/>
      <c r="C275" s="392"/>
      <c r="D275" s="392"/>
      <c r="E275" s="339" t="s">
        <v>2615</v>
      </c>
      <c r="F275" s="392" t="s">
        <v>2616</v>
      </c>
      <c r="G275" s="392"/>
      <c r="H275" s="392"/>
      <c r="I275" s="392"/>
      <c r="J275" s="392"/>
    </row>
    <row r="276" spans="1:10" ht="15.6" hidden="1" x14ac:dyDescent="0.3">
      <c r="A276" s="392"/>
      <c r="B276" s="392"/>
      <c r="C276" s="392"/>
      <c r="D276" s="392"/>
      <c r="E276" s="339" t="s">
        <v>2617</v>
      </c>
      <c r="F276" s="392" t="s">
        <v>2618</v>
      </c>
      <c r="G276" s="392"/>
      <c r="H276" s="392"/>
      <c r="I276" s="392"/>
      <c r="J276" s="392"/>
    </row>
    <row r="277" spans="1:10" ht="15.6" hidden="1" x14ac:dyDescent="0.3">
      <c r="A277" s="392"/>
      <c r="B277" s="392"/>
      <c r="C277" s="392"/>
      <c r="D277" s="392"/>
      <c r="E277" s="339" t="s">
        <v>2619</v>
      </c>
      <c r="F277" s="392" t="s">
        <v>2620</v>
      </c>
      <c r="G277" s="392"/>
      <c r="H277" s="392"/>
      <c r="I277" s="392"/>
      <c r="J277" s="392"/>
    </row>
    <row r="278" spans="1:10" ht="15.6" hidden="1" x14ac:dyDescent="0.3">
      <c r="A278" s="392"/>
      <c r="B278" s="392"/>
      <c r="C278" s="392"/>
      <c r="D278" s="392"/>
      <c r="E278" s="339" t="s">
        <v>2621</v>
      </c>
      <c r="F278" s="392" t="s">
        <v>2622</v>
      </c>
      <c r="G278" s="392"/>
      <c r="H278" s="392"/>
      <c r="I278" s="392"/>
      <c r="J278" s="392"/>
    </row>
    <row r="279" spans="1:10" ht="15.6" hidden="1" x14ac:dyDescent="0.3">
      <c r="A279" s="392"/>
      <c r="B279" s="392"/>
      <c r="C279" s="392"/>
      <c r="D279" s="392"/>
      <c r="E279" s="339" t="s">
        <v>2623</v>
      </c>
      <c r="F279" s="392" t="s">
        <v>2624</v>
      </c>
      <c r="G279" s="392"/>
      <c r="H279" s="392"/>
      <c r="I279" s="392"/>
      <c r="J279" s="392"/>
    </row>
    <row r="280" spans="1:10" ht="15.6" hidden="1" x14ac:dyDescent="0.3">
      <c r="A280" s="392"/>
      <c r="B280" s="392"/>
      <c r="C280" s="392"/>
      <c r="D280" s="392"/>
      <c r="E280" s="339" t="s">
        <v>2625</v>
      </c>
      <c r="F280" s="392" t="s">
        <v>2626</v>
      </c>
      <c r="G280" s="392"/>
      <c r="H280" s="392"/>
      <c r="I280" s="392"/>
      <c r="J280" s="392"/>
    </row>
    <row r="281" spans="1:10" ht="15.6" hidden="1" x14ac:dyDescent="0.3">
      <c r="A281" s="392"/>
      <c r="B281" s="392"/>
      <c r="C281" s="392"/>
      <c r="D281" s="392"/>
      <c r="E281" s="339" t="s">
        <v>2627</v>
      </c>
      <c r="F281" s="392" t="s">
        <v>2628</v>
      </c>
      <c r="G281" s="392"/>
      <c r="H281" s="392"/>
      <c r="I281" s="392"/>
      <c r="J281" s="392"/>
    </row>
    <row r="282" spans="1:10" ht="15.6" hidden="1" x14ac:dyDescent="0.3">
      <c r="A282" s="392"/>
      <c r="B282" s="392"/>
      <c r="C282" s="392"/>
      <c r="D282" s="392"/>
      <c r="E282" s="339" t="s">
        <v>2629</v>
      </c>
      <c r="F282" s="392" t="s">
        <v>2630</v>
      </c>
      <c r="G282" s="392"/>
      <c r="H282" s="392"/>
      <c r="I282" s="392"/>
      <c r="J282" s="392"/>
    </row>
    <row r="283" spans="1:10" ht="15.6" hidden="1" x14ac:dyDescent="0.3">
      <c r="A283" s="392"/>
      <c r="B283" s="392"/>
      <c r="C283" s="392"/>
      <c r="D283" s="392"/>
      <c r="E283" s="339" t="s">
        <v>2631</v>
      </c>
      <c r="F283" s="392" t="s">
        <v>2632</v>
      </c>
      <c r="G283" s="392"/>
      <c r="H283" s="392"/>
      <c r="I283" s="392"/>
      <c r="J283" s="392"/>
    </row>
    <row r="284" spans="1:10" ht="15.6" hidden="1" x14ac:dyDescent="0.3">
      <c r="A284" s="392"/>
      <c r="B284" s="392"/>
      <c r="C284" s="392"/>
      <c r="D284" s="392"/>
      <c r="E284" s="339" t="s">
        <v>2633</v>
      </c>
      <c r="F284" s="392" t="s">
        <v>2634</v>
      </c>
      <c r="G284" s="392"/>
      <c r="H284" s="392"/>
      <c r="I284" s="392"/>
      <c r="J284" s="392"/>
    </row>
    <row r="285" spans="1:10" ht="15.6" hidden="1" x14ac:dyDescent="0.3">
      <c r="A285" s="392"/>
      <c r="B285" s="392"/>
      <c r="C285" s="392"/>
      <c r="D285" s="392"/>
      <c r="E285" s="339" t="s">
        <v>2635</v>
      </c>
      <c r="F285" s="392" t="s">
        <v>668</v>
      </c>
      <c r="G285" s="392"/>
      <c r="H285" s="392"/>
      <c r="I285" s="392"/>
      <c r="J285" s="392"/>
    </row>
    <row r="286" spans="1:10" ht="15.6" hidden="1" x14ac:dyDescent="0.3">
      <c r="A286" s="392"/>
      <c r="B286" s="392"/>
      <c r="C286" s="392"/>
      <c r="D286" s="392"/>
      <c r="E286" s="339" t="s">
        <v>2636</v>
      </c>
      <c r="F286" s="392" t="s">
        <v>2637</v>
      </c>
      <c r="G286" s="392"/>
      <c r="H286" s="392"/>
      <c r="I286" s="392"/>
      <c r="J286" s="392"/>
    </row>
    <row r="287" spans="1:10" ht="15.6" hidden="1" x14ac:dyDescent="0.3">
      <c r="A287" s="392"/>
      <c r="B287" s="392"/>
      <c r="C287" s="392"/>
      <c r="D287" s="392"/>
      <c r="E287" s="339" t="s">
        <v>2638</v>
      </c>
      <c r="F287" s="392" t="s">
        <v>672</v>
      </c>
      <c r="G287" s="392"/>
      <c r="H287" s="392"/>
      <c r="I287" s="392"/>
      <c r="J287" s="392"/>
    </row>
    <row r="288" spans="1:10" ht="15.6" hidden="1" x14ac:dyDescent="0.3">
      <c r="A288" s="392"/>
      <c r="B288" s="392"/>
      <c r="C288" s="392"/>
      <c r="D288" s="392"/>
      <c r="E288" s="339" t="s">
        <v>2639</v>
      </c>
      <c r="F288" s="392" t="s">
        <v>2640</v>
      </c>
      <c r="G288" s="392"/>
      <c r="H288" s="392"/>
      <c r="I288" s="392"/>
      <c r="J288" s="392"/>
    </row>
    <row r="289" spans="1:10" ht="15.6" hidden="1" x14ac:dyDescent="0.3">
      <c r="A289" s="392"/>
      <c r="B289" s="392"/>
      <c r="C289" s="392"/>
      <c r="D289" s="392"/>
      <c r="E289" s="339" t="s">
        <v>2641</v>
      </c>
      <c r="F289" s="392" t="s">
        <v>2642</v>
      </c>
      <c r="G289" s="392"/>
      <c r="H289" s="392"/>
      <c r="I289" s="392"/>
      <c r="J289" s="392"/>
    </row>
    <row r="290" spans="1:10" ht="15.6" hidden="1" x14ac:dyDescent="0.3">
      <c r="A290" s="392"/>
      <c r="B290" s="392"/>
      <c r="C290" s="392"/>
      <c r="D290" s="392"/>
      <c r="E290" s="339" t="s">
        <v>2643</v>
      </c>
      <c r="F290" s="392" t="s">
        <v>2644</v>
      </c>
      <c r="G290" s="392"/>
      <c r="H290" s="392"/>
      <c r="I290" s="392"/>
      <c r="J290" s="392"/>
    </row>
    <row r="291" spans="1:10" ht="15.6" hidden="1" x14ac:dyDescent="0.3">
      <c r="A291" s="392"/>
      <c r="B291" s="392"/>
      <c r="C291" s="392"/>
      <c r="D291" s="392"/>
      <c r="E291" s="339" t="s">
        <v>2645</v>
      </c>
      <c r="F291" s="392" t="s">
        <v>2646</v>
      </c>
      <c r="G291" s="392"/>
      <c r="H291" s="392"/>
      <c r="I291" s="392"/>
      <c r="J291" s="392"/>
    </row>
    <row r="292" spans="1:10" ht="15.6" hidden="1" x14ac:dyDescent="0.3">
      <c r="A292" s="392"/>
      <c r="B292" s="392"/>
      <c r="C292" s="392"/>
      <c r="D292" s="392"/>
      <c r="E292" s="339" t="s">
        <v>2647</v>
      </c>
      <c r="F292" s="392" t="s">
        <v>2648</v>
      </c>
      <c r="G292" s="392"/>
      <c r="H292" s="392"/>
      <c r="I292" s="392"/>
      <c r="J292" s="392"/>
    </row>
    <row r="293" spans="1:10" ht="15.6" hidden="1" x14ac:dyDescent="0.3">
      <c r="A293" s="392"/>
      <c r="B293" s="392"/>
      <c r="C293" s="392"/>
      <c r="D293" s="392"/>
      <c r="E293" s="339" t="s">
        <v>2649</v>
      </c>
      <c r="F293" s="392" t="s">
        <v>2650</v>
      </c>
      <c r="G293" s="392"/>
      <c r="H293" s="392"/>
      <c r="I293" s="392"/>
      <c r="J293" s="392"/>
    </row>
    <row r="294" spans="1:10" ht="15.6" hidden="1" x14ac:dyDescent="0.3">
      <c r="A294" s="392"/>
      <c r="B294" s="392"/>
      <c r="C294" s="392"/>
      <c r="D294" s="392"/>
      <c r="E294" s="339" t="s">
        <v>2651</v>
      </c>
      <c r="F294" s="392" t="s">
        <v>2652</v>
      </c>
      <c r="G294" s="392"/>
      <c r="H294" s="392"/>
      <c r="I294" s="392"/>
      <c r="J294" s="392"/>
    </row>
    <row r="295" spans="1:10" ht="15.6" hidden="1" x14ac:dyDescent="0.3">
      <c r="A295" s="392"/>
      <c r="B295" s="392"/>
      <c r="C295" s="392"/>
      <c r="D295" s="392"/>
      <c r="E295" s="339" t="s">
        <v>2653</v>
      </c>
      <c r="F295" s="392" t="s">
        <v>2654</v>
      </c>
      <c r="G295" s="392"/>
      <c r="H295" s="392"/>
      <c r="I295" s="392"/>
      <c r="J295" s="392"/>
    </row>
    <row r="296" spans="1:10" ht="15.6" hidden="1" x14ac:dyDescent="0.3">
      <c r="A296" s="392"/>
      <c r="B296" s="392"/>
      <c r="C296" s="392"/>
      <c r="D296" s="392"/>
      <c r="E296" s="339" t="s">
        <v>685</v>
      </c>
      <c r="F296" s="392" t="s">
        <v>686</v>
      </c>
      <c r="G296" s="392"/>
      <c r="H296" s="392"/>
      <c r="I296" s="392"/>
      <c r="J296" s="392"/>
    </row>
    <row r="297" spans="1:10" ht="15.6" hidden="1" x14ac:dyDescent="0.3">
      <c r="A297" s="392"/>
      <c r="B297" s="392"/>
      <c r="C297" s="392"/>
      <c r="D297" s="392"/>
      <c r="E297" s="339" t="s">
        <v>2655</v>
      </c>
      <c r="F297" s="392" t="s">
        <v>2656</v>
      </c>
      <c r="G297" s="392"/>
      <c r="H297" s="392"/>
      <c r="I297" s="392"/>
      <c r="J297" s="392"/>
    </row>
    <row r="298" spans="1:10" ht="15.6" hidden="1" x14ac:dyDescent="0.3">
      <c r="A298" s="392"/>
      <c r="B298" s="392"/>
      <c r="C298" s="392"/>
      <c r="D298" s="392"/>
      <c r="E298" s="339" t="s">
        <v>2657</v>
      </c>
      <c r="F298" s="392" t="s">
        <v>2658</v>
      </c>
      <c r="G298" s="392"/>
      <c r="H298" s="392"/>
      <c r="I298" s="392"/>
      <c r="J298" s="392"/>
    </row>
    <row r="299" spans="1:10" ht="15.6" hidden="1" x14ac:dyDescent="0.3">
      <c r="A299" s="392"/>
      <c r="B299" s="392"/>
      <c r="C299" s="392"/>
      <c r="D299" s="392"/>
      <c r="E299" s="339" t="s">
        <v>2659</v>
      </c>
      <c r="F299" s="392" t="s">
        <v>2660</v>
      </c>
      <c r="G299" s="392"/>
      <c r="H299" s="392"/>
      <c r="I299" s="392"/>
      <c r="J299" s="392"/>
    </row>
    <row r="300" spans="1:10" ht="15.6" hidden="1" x14ac:dyDescent="0.3">
      <c r="A300" s="392"/>
      <c r="B300" s="392"/>
      <c r="C300" s="392"/>
      <c r="D300" s="392"/>
      <c r="E300" s="339" t="s">
        <v>2661</v>
      </c>
      <c r="F300" s="392" t="s">
        <v>2662</v>
      </c>
      <c r="G300" s="392"/>
      <c r="H300" s="392"/>
      <c r="I300" s="392"/>
      <c r="J300" s="392"/>
    </row>
    <row r="301" spans="1:10" ht="15.6" hidden="1" x14ac:dyDescent="0.3">
      <c r="A301" s="392"/>
      <c r="B301" s="392"/>
      <c r="C301" s="392"/>
      <c r="D301" s="392"/>
      <c r="E301" s="339" t="s">
        <v>2663</v>
      </c>
      <c r="F301" s="392" t="s">
        <v>694</v>
      </c>
      <c r="G301" s="392"/>
      <c r="H301" s="392"/>
      <c r="I301" s="392"/>
      <c r="J301" s="392"/>
    </row>
    <row r="302" spans="1:10" ht="15.6" hidden="1" x14ac:dyDescent="0.3">
      <c r="A302" s="392"/>
      <c r="B302" s="392"/>
      <c r="C302" s="392"/>
      <c r="D302" s="392"/>
      <c r="E302" s="339" t="s">
        <v>2664</v>
      </c>
      <c r="F302" s="392" t="s">
        <v>2665</v>
      </c>
      <c r="G302" s="392"/>
      <c r="H302" s="392"/>
      <c r="I302" s="392"/>
      <c r="J302" s="392"/>
    </row>
    <row r="303" spans="1:10" ht="15.6" hidden="1" x14ac:dyDescent="0.3">
      <c r="A303" s="392"/>
      <c r="B303" s="392"/>
      <c r="C303" s="392"/>
      <c r="D303" s="392"/>
      <c r="E303" s="339" t="s">
        <v>2666</v>
      </c>
      <c r="F303" s="392" t="s">
        <v>698</v>
      </c>
      <c r="G303" s="392"/>
      <c r="H303" s="392"/>
      <c r="I303" s="392"/>
      <c r="J303" s="392"/>
    </row>
    <row r="304" spans="1:10" ht="15.6" hidden="1" x14ac:dyDescent="0.3">
      <c r="A304" s="392"/>
      <c r="B304" s="392"/>
      <c r="C304" s="392"/>
      <c r="D304" s="392"/>
      <c r="E304" s="339" t="s">
        <v>2667</v>
      </c>
      <c r="F304" s="392" t="s">
        <v>2668</v>
      </c>
      <c r="G304" s="392"/>
      <c r="H304" s="392"/>
      <c r="I304" s="392"/>
      <c r="J304" s="392"/>
    </row>
    <row r="305" spans="1:10" ht="15.6" hidden="1" x14ac:dyDescent="0.3">
      <c r="A305" s="392"/>
      <c r="B305" s="392"/>
      <c r="C305" s="392"/>
      <c r="D305" s="392"/>
      <c r="E305" s="339" t="s">
        <v>2669</v>
      </c>
      <c r="F305" s="392" t="s">
        <v>2670</v>
      </c>
      <c r="G305" s="392"/>
      <c r="H305" s="392"/>
      <c r="I305" s="392"/>
      <c r="J305" s="392"/>
    </row>
    <row r="306" spans="1:10" ht="15.6" hidden="1" x14ac:dyDescent="0.3">
      <c r="A306" s="392"/>
      <c r="B306" s="392"/>
      <c r="C306" s="392"/>
      <c r="D306" s="392"/>
      <c r="E306" s="339" t="s">
        <v>2671</v>
      </c>
      <c r="F306" s="392" t="s">
        <v>2672</v>
      </c>
      <c r="G306" s="392"/>
      <c r="H306" s="392"/>
      <c r="I306" s="392"/>
      <c r="J306" s="392"/>
    </row>
    <row r="307" spans="1:10" ht="15.6" hidden="1" x14ac:dyDescent="0.3">
      <c r="A307" s="392"/>
      <c r="B307" s="392"/>
      <c r="C307" s="392"/>
      <c r="D307" s="392"/>
      <c r="E307" s="339" t="s">
        <v>2673</v>
      </c>
      <c r="F307" s="392" t="s">
        <v>2674</v>
      </c>
      <c r="G307" s="392"/>
      <c r="H307" s="392"/>
      <c r="I307" s="392"/>
      <c r="J307" s="392"/>
    </row>
    <row r="308" spans="1:10" ht="15.6" hidden="1" x14ac:dyDescent="0.3">
      <c r="A308" s="392"/>
      <c r="B308" s="392"/>
      <c r="C308" s="392"/>
      <c r="D308" s="392"/>
      <c r="E308" s="339" t="s">
        <v>2675</v>
      </c>
      <c r="F308" s="392" t="s">
        <v>2676</v>
      </c>
      <c r="G308" s="392"/>
      <c r="H308" s="392"/>
      <c r="I308" s="392"/>
      <c r="J308" s="392"/>
    </row>
    <row r="309" spans="1:10" ht="15.6" hidden="1" x14ac:dyDescent="0.3">
      <c r="A309" s="392"/>
      <c r="B309" s="392"/>
      <c r="C309" s="392"/>
      <c r="D309" s="392"/>
      <c r="E309" s="339" t="s">
        <v>709</v>
      </c>
      <c r="F309" s="392" t="s">
        <v>2677</v>
      </c>
      <c r="G309" s="392"/>
      <c r="H309" s="392"/>
      <c r="I309" s="392"/>
      <c r="J309" s="392"/>
    </row>
    <row r="310" spans="1:10" ht="15.6" hidden="1" x14ac:dyDescent="0.3">
      <c r="A310" s="392"/>
      <c r="B310" s="392"/>
      <c r="C310" s="392"/>
      <c r="D310" s="392"/>
      <c r="E310" s="339" t="s">
        <v>280</v>
      </c>
      <c r="F310" s="392" t="s">
        <v>2678</v>
      </c>
      <c r="G310" s="392"/>
      <c r="H310" s="392"/>
      <c r="I310" s="392"/>
      <c r="J310" s="392"/>
    </row>
    <row r="311" spans="1:10" ht="15.6" hidden="1" x14ac:dyDescent="0.3">
      <c r="A311" s="392"/>
      <c r="B311" s="392"/>
      <c r="C311" s="392"/>
      <c r="D311" s="392"/>
      <c r="E311" s="339" t="s">
        <v>711</v>
      </c>
      <c r="F311" s="392" t="s">
        <v>2679</v>
      </c>
      <c r="G311" s="392"/>
      <c r="H311" s="392"/>
      <c r="I311" s="392"/>
      <c r="J311" s="392"/>
    </row>
    <row r="312" spans="1:10" ht="15.6" hidden="1" x14ac:dyDescent="0.3">
      <c r="A312" s="392"/>
      <c r="B312" s="392"/>
      <c r="C312" s="392"/>
      <c r="D312" s="392"/>
      <c r="E312" s="339" t="s">
        <v>2680</v>
      </c>
      <c r="F312" s="392" t="s">
        <v>2681</v>
      </c>
      <c r="G312" s="392"/>
      <c r="H312" s="392"/>
      <c r="I312" s="392"/>
      <c r="J312" s="392"/>
    </row>
    <row r="313" spans="1:10" ht="15.6" hidden="1" x14ac:dyDescent="0.3">
      <c r="A313" s="392"/>
      <c r="B313" s="392"/>
      <c r="C313" s="392"/>
      <c r="D313" s="392"/>
      <c r="E313" s="339" t="s">
        <v>2682</v>
      </c>
      <c r="F313" s="392" t="s">
        <v>714</v>
      </c>
      <c r="G313" s="392"/>
      <c r="H313" s="392"/>
      <c r="I313" s="392"/>
      <c r="J313" s="392"/>
    </row>
    <row r="314" spans="1:10" ht="15.6" hidden="1" x14ac:dyDescent="0.3">
      <c r="A314" s="392"/>
      <c r="B314" s="392"/>
      <c r="C314" s="392"/>
      <c r="D314" s="392"/>
      <c r="E314" s="339" t="s">
        <v>2683</v>
      </c>
      <c r="F314" s="392" t="s">
        <v>2684</v>
      </c>
      <c r="G314" s="392"/>
      <c r="H314" s="392"/>
      <c r="I314" s="392"/>
      <c r="J314" s="392"/>
    </row>
    <row r="315" spans="1:10" ht="15.6" hidden="1" x14ac:dyDescent="0.3">
      <c r="A315" s="392"/>
      <c r="B315" s="392"/>
      <c r="C315" s="392"/>
      <c r="D315" s="392"/>
      <c r="E315" s="339" t="s">
        <v>2685</v>
      </c>
      <c r="F315" s="392" t="s">
        <v>718</v>
      </c>
      <c r="G315" s="392"/>
      <c r="H315" s="392"/>
      <c r="I315" s="392"/>
      <c r="J315" s="392"/>
    </row>
    <row r="316" spans="1:10" ht="15.6" hidden="1" x14ac:dyDescent="0.3">
      <c r="A316" s="392"/>
      <c r="B316" s="392"/>
      <c r="C316" s="392"/>
      <c r="D316" s="392"/>
      <c r="E316" s="339" t="s">
        <v>2686</v>
      </c>
      <c r="F316" s="392" t="s">
        <v>720</v>
      </c>
      <c r="G316" s="392"/>
      <c r="H316" s="392"/>
      <c r="I316" s="392"/>
      <c r="J316" s="392"/>
    </row>
    <row r="317" spans="1:10" ht="15.6" hidden="1" x14ac:dyDescent="0.3">
      <c r="A317" s="392"/>
      <c r="B317" s="392"/>
      <c r="C317" s="392"/>
      <c r="D317" s="392"/>
      <c r="E317" s="339" t="s">
        <v>2687</v>
      </c>
      <c r="F317" s="392" t="s">
        <v>722</v>
      </c>
      <c r="G317" s="392"/>
      <c r="H317" s="392"/>
      <c r="I317" s="392"/>
      <c r="J317" s="392"/>
    </row>
    <row r="318" spans="1:10" ht="15.6" hidden="1" x14ac:dyDescent="0.3">
      <c r="A318" s="392"/>
      <c r="B318" s="392"/>
      <c r="C318" s="392"/>
      <c r="D318" s="392"/>
      <c r="E318" s="339" t="s">
        <v>2688</v>
      </c>
      <c r="F318" s="392" t="s">
        <v>2689</v>
      </c>
      <c r="G318" s="392"/>
      <c r="H318" s="392"/>
      <c r="I318" s="392"/>
      <c r="J318" s="392"/>
    </row>
    <row r="319" spans="1:10" ht="15.6" hidden="1" x14ac:dyDescent="0.3">
      <c r="A319" s="392"/>
      <c r="B319" s="392"/>
      <c r="C319" s="392"/>
      <c r="D319" s="392"/>
      <c r="E319" s="339" t="s">
        <v>2690</v>
      </c>
      <c r="F319" s="392" t="s">
        <v>2691</v>
      </c>
      <c r="G319" s="392"/>
      <c r="H319" s="392"/>
      <c r="I319" s="392"/>
      <c r="J319" s="392"/>
    </row>
    <row r="320" spans="1:10" ht="15.6" hidden="1" x14ac:dyDescent="0.3">
      <c r="A320" s="392"/>
      <c r="B320" s="392"/>
      <c r="C320" s="392"/>
      <c r="D320" s="392"/>
      <c r="E320" s="339" t="s">
        <v>2692</v>
      </c>
      <c r="F320" s="392" t="s">
        <v>2693</v>
      </c>
      <c r="G320" s="392"/>
      <c r="H320" s="392"/>
      <c r="I320" s="392"/>
      <c r="J320" s="392"/>
    </row>
    <row r="321" spans="1:10" ht="15.6" hidden="1" x14ac:dyDescent="0.3">
      <c r="A321" s="392"/>
      <c r="B321" s="392"/>
      <c r="C321" s="392"/>
      <c r="D321" s="392"/>
      <c r="E321" s="339" t="s">
        <v>2694</v>
      </c>
      <c r="F321" s="392" t="s">
        <v>2695</v>
      </c>
      <c r="G321" s="392"/>
      <c r="H321" s="392"/>
      <c r="I321" s="392"/>
      <c r="J321" s="392"/>
    </row>
    <row r="322" spans="1:10" ht="15.6" hidden="1" x14ac:dyDescent="0.3">
      <c r="A322" s="392"/>
      <c r="B322" s="392"/>
      <c r="C322" s="392"/>
      <c r="D322" s="392"/>
      <c r="E322" s="339" t="s">
        <v>2696</v>
      </c>
      <c r="F322" s="392" t="s">
        <v>2697</v>
      </c>
      <c r="G322" s="392"/>
      <c r="H322" s="392"/>
      <c r="I322" s="392"/>
      <c r="J322" s="392"/>
    </row>
    <row r="323" spans="1:10" ht="15.6" hidden="1" x14ac:dyDescent="0.3">
      <c r="A323" s="392"/>
      <c r="B323" s="392"/>
      <c r="C323" s="392"/>
      <c r="D323" s="392"/>
      <c r="E323" s="339" t="s">
        <v>2698</v>
      </c>
      <c r="F323" s="392" t="s">
        <v>2699</v>
      </c>
      <c r="G323" s="392"/>
      <c r="H323" s="392"/>
      <c r="I323" s="392"/>
      <c r="J323" s="392"/>
    </row>
    <row r="324" spans="1:10" ht="15.6" hidden="1" x14ac:dyDescent="0.3">
      <c r="A324" s="392"/>
      <c r="B324" s="392"/>
      <c r="C324" s="392"/>
      <c r="D324" s="392"/>
      <c r="E324" s="339" t="s">
        <v>733</v>
      </c>
      <c r="F324" s="392" t="s">
        <v>2700</v>
      </c>
      <c r="G324" s="392"/>
      <c r="H324" s="392"/>
      <c r="I324" s="392"/>
      <c r="J324" s="392"/>
    </row>
    <row r="325" spans="1:10" ht="15.6" hidden="1" x14ac:dyDescent="0.3">
      <c r="A325" s="392"/>
      <c r="B325" s="392"/>
      <c r="C325" s="392"/>
      <c r="D325" s="392"/>
      <c r="E325" s="339" t="s">
        <v>2701</v>
      </c>
      <c r="F325" s="392" t="s">
        <v>2702</v>
      </c>
      <c r="G325" s="392"/>
      <c r="H325" s="392"/>
      <c r="I325" s="392"/>
      <c r="J325" s="392"/>
    </row>
    <row r="326" spans="1:10" ht="15.6" hidden="1" x14ac:dyDescent="0.3">
      <c r="A326" s="392"/>
      <c r="B326" s="392"/>
      <c r="C326" s="392"/>
      <c r="D326" s="392"/>
      <c r="E326" s="339" t="s">
        <v>2703</v>
      </c>
      <c r="F326" s="392" t="s">
        <v>2704</v>
      </c>
      <c r="G326" s="392"/>
      <c r="H326" s="392"/>
      <c r="I326" s="392"/>
      <c r="J326" s="392"/>
    </row>
    <row r="327" spans="1:10" ht="15.6" hidden="1" x14ac:dyDescent="0.3">
      <c r="A327" s="392"/>
      <c r="B327" s="392"/>
      <c r="C327" s="392"/>
      <c r="D327" s="392"/>
      <c r="E327" s="339" t="s">
        <v>2705</v>
      </c>
      <c r="F327" s="392" t="s">
        <v>2706</v>
      </c>
      <c r="G327" s="392"/>
      <c r="H327" s="392"/>
      <c r="I327" s="392"/>
      <c r="J327" s="392"/>
    </row>
    <row r="328" spans="1:10" ht="15.6" hidden="1" x14ac:dyDescent="0.3">
      <c r="A328" s="392"/>
      <c r="B328" s="392"/>
      <c r="C328" s="392"/>
      <c r="D328" s="392"/>
      <c r="E328" s="339" t="s">
        <v>2707</v>
      </c>
      <c r="F328" s="392" t="s">
        <v>2708</v>
      </c>
      <c r="G328" s="392"/>
      <c r="H328" s="392"/>
      <c r="I328" s="392"/>
      <c r="J328" s="392"/>
    </row>
    <row r="329" spans="1:10" ht="15.6" hidden="1" x14ac:dyDescent="0.3">
      <c r="A329" s="392"/>
      <c r="B329" s="392"/>
      <c r="C329" s="392"/>
      <c r="D329" s="392"/>
      <c r="E329" s="339" t="s">
        <v>2709</v>
      </c>
      <c r="F329" s="392" t="s">
        <v>2710</v>
      </c>
      <c r="G329" s="392"/>
      <c r="H329" s="392"/>
      <c r="I329" s="392"/>
      <c r="J329" s="392"/>
    </row>
    <row r="330" spans="1:10" ht="15.6" hidden="1" x14ac:dyDescent="0.3">
      <c r="A330" s="392"/>
      <c r="B330" s="392"/>
      <c r="C330" s="392"/>
      <c r="D330" s="392"/>
      <c r="E330" s="339" t="s">
        <v>2711</v>
      </c>
      <c r="F330" s="392" t="s">
        <v>2712</v>
      </c>
      <c r="G330" s="392"/>
      <c r="H330" s="392"/>
      <c r="I330" s="392"/>
      <c r="J330" s="392"/>
    </row>
    <row r="331" spans="1:10" ht="15.6" hidden="1" x14ac:dyDescent="0.3">
      <c r="A331" s="392"/>
      <c r="B331" s="392"/>
      <c r="C331" s="392"/>
      <c r="D331" s="392"/>
      <c r="E331" s="339" t="s">
        <v>747</v>
      </c>
      <c r="F331" s="392" t="s">
        <v>748</v>
      </c>
      <c r="G331" s="392"/>
      <c r="H331" s="392"/>
      <c r="I331" s="392"/>
      <c r="J331" s="392"/>
    </row>
    <row r="332" spans="1:10" ht="15.6" hidden="1" x14ac:dyDescent="0.3">
      <c r="A332" s="392"/>
      <c r="B332" s="392"/>
      <c r="C332" s="392"/>
      <c r="D332" s="392"/>
      <c r="E332" s="339" t="s">
        <v>749</v>
      </c>
      <c r="F332" s="392" t="s">
        <v>750</v>
      </c>
      <c r="G332" s="392"/>
      <c r="H332" s="392"/>
      <c r="I332" s="392"/>
      <c r="J332" s="392"/>
    </row>
    <row r="333" spans="1:10" ht="15.6" hidden="1" x14ac:dyDescent="0.3">
      <c r="A333" s="392"/>
      <c r="B333" s="392"/>
      <c r="C333" s="392"/>
      <c r="D333" s="392"/>
      <c r="E333" s="339" t="s">
        <v>751</v>
      </c>
      <c r="F333" s="392" t="s">
        <v>752</v>
      </c>
      <c r="G333" s="392"/>
      <c r="H333" s="392"/>
      <c r="I333" s="392"/>
      <c r="J333" s="392"/>
    </row>
    <row r="334" spans="1:10" ht="15.6" hidden="1" x14ac:dyDescent="0.3">
      <c r="A334" s="392"/>
      <c r="B334" s="392"/>
      <c r="C334" s="392"/>
      <c r="D334" s="392"/>
      <c r="E334" s="339" t="s">
        <v>2713</v>
      </c>
      <c r="F334" s="392" t="s">
        <v>2714</v>
      </c>
      <c r="G334" s="392"/>
      <c r="H334" s="392"/>
      <c r="I334" s="392"/>
      <c r="J334" s="392"/>
    </row>
    <row r="335" spans="1:10" ht="15.6" hidden="1" x14ac:dyDescent="0.3">
      <c r="A335" s="392"/>
      <c r="B335" s="392"/>
      <c r="C335" s="392"/>
      <c r="D335" s="392"/>
      <c r="E335" s="339" t="s">
        <v>2715</v>
      </c>
      <c r="F335" s="392" t="s">
        <v>754</v>
      </c>
      <c r="G335" s="392"/>
      <c r="H335" s="392"/>
      <c r="I335" s="392"/>
      <c r="J335" s="392"/>
    </row>
    <row r="336" spans="1:10" ht="15.6" hidden="1" x14ac:dyDescent="0.3">
      <c r="A336" s="392"/>
      <c r="B336" s="392"/>
      <c r="C336" s="392"/>
      <c r="D336" s="392"/>
      <c r="E336" s="339" t="s">
        <v>2716</v>
      </c>
      <c r="F336" s="392" t="s">
        <v>756</v>
      </c>
      <c r="G336" s="392"/>
      <c r="H336" s="392"/>
      <c r="I336" s="392"/>
      <c r="J336" s="392"/>
    </row>
    <row r="337" spans="1:10" ht="15.6" hidden="1" x14ac:dyDescent="0.3">
      <c r="A337" s="392"/>
      <c r="B337" s="392"/>
      <c r="C337" s="392"/>
      <c r="D337" s="392"/>
      <c r="E337" s="339" t="s">
        <v>2717</v>
      </c>
      <c r="F337" s="392" t="s">
        <v>2718</v>
      </c>
      <c r="G337" s="392"/>
      <c r="H337" s="392"/>
      <c r="I337" s="392"/>
      <c r="J337" s="392"/>
    </row>
    <row r="338" spans="1:10" ht="15.6" hidden="1" x14ac:dyDescent="0.3">
      <c r="A338" s="392"/>
      <c r="B338" s="392"/>
      <c r="C338" s="392"/>
      <c r="D338" s="392"/>
      <c r="E338" s="339" t="s">
        <v>2719</v>
      </c>
      <c r="F338" s="392" t="s">
        <v>760</v>
      </c>
      <c r="G338" s="392"/>
      <c r="H338" s="392"/>
      <c r="I338" s="392"/>
      <c r="J338" s="392"/>
    </row>
    <row r="339" spans="1:10" ht="15.6" hidden="1" x14ac:dyDescent="0.3">
      <c r="A339" s="392"/>
      <c r="B339" s="392"/>
      <c r="C339" s="392"/>
      <c r="D339" s="392"/>
      <c r="E339" s="339" t="s">
        <v>761</v>
      </c>
      <c r="F339" s="392" t="s">
        <v>762</v>
      </c>
      <c r="G339" s="392"/>
      <c r="H339" s="392"/>
      <c r="I339" s="392"/>
      <c r="J339" s="392"/>
    </row>
    <row r="340" spans="1:10" ht="15.6" hidden="1" x14ac:dyDescent="0.3">
      <c r="A340" s="392"/>
      <c r="B340" s="392"/>
      <c r="C340" s="392"/>
      <c r="D340" s="392"/>
      <c r="E340" s="339" t="s">
        <v>2720</v>
      </c>
      <c r="F340" s="392" t="s">
        <v>2721</v>
      </c>
      <c r="G340" s="392"/>
      <c r="H340" s="392"/>
      <c r="I340" s="392"/>
      <c r="J340" s="392"/>
    </row>
    <row r="341" spans="1:10" ht="15.6" hidden="1" x14ac:dyDescent="0.3">
      <c r="A341" s="392"/>
      <c r="B341" s="392"/>
      <c r="C341" s="392"/>
      <c r="D341" s="392"/>
      <c r="E341" s="339" t="s">
        <v>2722</v>
      </c>
      <c r="F341" s="392" t="s">
        <v>2723</v>
      </c>
      <c r="G341" s="392"/>
      <c r="H341" s="392"/>
      <c r="I341" s="392"/>
      <c r="J341" s="392"/>
    </row>
    <row r="342" spans="1:10" ht="15.6" hidden="1" x14ac:dyDescent="0.3">
      <c r="A342" s="392"/>
      <c r="B342" s="392"/>
      <c r="C342" s="392"/>
      <c r="D342" s="392"/>
      <c r="E342" s="339" t="s">
        <v>2724</v>
      </c>
      <c r="F342" s="392" t="s">
        <v>2725</v>
      </c>
      <c r="G342" s="392"/>
      <c r="H342" s="392"/>
      <c r="I342" s="392"/>
      <c r="J342" s="392"/>
    </row>
    <row r="343" spans="1:10" ht="15.6" hidden="1" x14ac:dyDescent="0.3">
      <c r="A343" s="392"/>
      <c r="B343" s="392"/>
      <c r="C343" s="392"/>
      <c r="D343" s="392"/>
      <c r="E343" s="339" t="s">
        <v>2726</v>
      </c>
      <c r="F343" s="392" t="s">
        <v>2727</v>
      </c>
      <c r="G343" s="392"/>
      <c r="H343" s="392"/>
      <c r="I343" s="392"/>
      <c r="J343" s="392"/>
    </row>
    <row r="344" spans="1:10" ht="15.6" hidden="1" x14ac:dyDescent="0.3">
      <c r="A344" s="392"/>
      <c r="B344" s="392"/>
      <c r="C344" s="392"/>
      <c r="D344" s="392"/>
      <c r="E344" s="339" t="s">
        <v>2728</v>
      </c>
      <c r="F344" s="392" t="s">
        <v>2729</v>
      </c>
      <c r="G344" s="392"/>
      <c r="H344" s="392"/>
      <c r="I344" s="392"/>
      <c r="J344" s="392"/>
    </row>
    <row r="345" spans="1:10" ht="15.6" hidden="1" x14ac:dyDescent="0.3">
      <c r="A345" s="392"/>
      <c r="B345" s="392"/>
      <c r="C345" s="392"/>
      <c r="D345" s="392"/>
      <c r="E345" s="339" t="s">
        <v>771</v>
      </c>
      <c r="F345" s="392" t="s">
        <v>772</v>
      </c>
      <c r="G345" s="392"/>
      <c r="H345" s="392"/>
      <c r="I345" s="392"/>
      <c r="J345" s="392"/>
    </row>
    <row r="346" spans="1:10" ht="15.6" hidden="1" x14ac:dyDescent="0.3">
      <c r="A346" s="392"/>
      <c r="B346" s="392"/>
      <c r="C346" s="392"/>
      <c r="D346" s="392"/>
      <c r="E346" s="339" t="s">
        <v>2730</v>
      </c>
      <c r="F346" s="392" t="s">
        <v>2731</v>
      </c>
      <c r="G346" s="392"/>
      <c r="H346" s="392"/>
      <c r="I346" s="392"/>
      <c r="J346" s="392"/>
    </row>
    <row r="347" spans="1:10" ht="15.6" hidden="1" x14ac:dyDescent="0.3">
      <c r="A347" s="392"/>
      <c r="B347" s="392"/>
      <c r="C347" s="392"/>
      <c r="D347" s="392"/>
      <c r="E347" s="339" t="s">
        <v>2732</v>
      </c>
      <c r="F347" s="392" t="s">
        <v>2733</v>
      </c>
      <c r="G347" s="392"/>
      <c r="H347" s="392"/>
      <c r="I347" s="392"/>
      <c r="J347" s="392"/>
    </row>
    <row r="348" spans="1:10" ht="15.6" hidden="1" x14ac:dyDescent="0.3">
      <c r="A348" s="392"/>
      <c r="B348" s="392"/>
      <c r="C348" s="392"/>
      <c r="D348" s="392"/>
      <c r="E348" s="339" t="s">
        <v>2734</v>
      </c>
      <c r="F348" s="392" t="s">
        <v>778</v>
      </c>
      <c r="G348" s="392"/>
      <c r="H348" s="392"/>
      <c r="I348" s="392"/>
      <c r="J348" s="392"/>
    </row>
    <row r="349" spans="1:10" ht="15.6" hidden="1" x14ac:dyDescent="0.3">
      <c r="A349" s="392"/>
      <c r="B349" s="392"/>
      <c r="C349" s="392"/>
      <c r="D349" s="392"/>
      <c r="E349" s="339" t="s">
        <v>2735</v>
      </c>
      <c r="F349" s="392" t="s">
        <v>780</v>
      </c>
      <c r="G349" s="392"/>
      <c r="H349" s="392"/>
      <c r="I349" s="392"/>
      <c r="J349" s="392"/>
    </row>
    <row r="350" spans="1:10" ht="15.6" hidden="1" x14ac:dyDescent="0.3">
      <c r="A350" s="392"/>
      <c r="B350" s="392"/>
      <c r="C350" s="392"/>
      <c r="D350" s="392"/>
      <c r="E350" s="339" t="s">
        <v>2736</v>
      </c>
      <c r="F350" s="392" t="s">
        <v>782</v>
      </c>
      <c r="G350" s="392"/>
      <c r="H350" s="392"/>
      <c r="I350" s="392"/>
      <c r="J350" s="392"/>
    </row>
    <row r="351" spans="1:10" ht="15.6" hidden="1" x14ac:dyDescent="0.3">
      <c r="A351" s="392"/>
      <c r="B351" s="392"/>
      <c r="C351" s="392"/>
      <c r="D351" s="392"/>
      <c r="E351" s="339" t="s">
        <v>2737</v>
      </c>
      <c r="F351" s="392" t="s">
        <v>2738</v>
      </c>
      <c r="G351" s="392"/>
      <c r="H351" s="392"/>
      <c r="I351" s="392"/>
      <c r="J351" s="392"/>
    </row>
    <row r="352" spans="1:10" ht="15.6" hidden="1" x14ac:dyDescent="0.3">
      <c r="A352" s="392"/>
      <c r="B352" s="392"/>
      <c r="C352" s="392"/>
      <c r="D352" s="392"/>
      <c r="E352" s="339" t="s">
        <v>2739</v>
      </c>
      <c r="F352" s="392" t="s">
        <v>2740</v>
      </c>
      <c r="G352" s="392"/>
      <c r="H352" s="392"/>
      <c r="I352" s="392"/>
      <c r="J352" s="392"/>
    </row>
    <row r="353" spans="1:10" ht="15.6" hidden="1" x14ac:dyDescent="0.3">
      <c r="A353" s="392"/>
      <c r="B353" s="392"/>
      <c r="C353" s="392"/>
      <c r="D353" s="392"/>
      <c r="E353" s="339" t="s">
        <v>2741</v>
      </c>
      <c r="F353" s="392" t="s">
        <v>2742</v>
      </c>
      <c r="G353" s="392"/>
      <c r="H353" s="392"/>
      <c r="I353" s="392"/>
      <c r="J353" s="392"/>
    </row>
    <row r="354" spans="1:10" ht="15.6" hidden="1" x14ac:dyDescent="0.3">
      <c r="A354" s="392"/>
      <c r="B354" s="392"/>
      <c r="C354" s="392"/>
      <c r="D354" s="392"/>
      <c r="E354" s="339" t="s">
        <v>2743</v>
      </c>
      <c r="F354" s="392" t="s">
        <v>2744</v>
      </c>
      <c r="G354" s="392"/>
      <c r="H354" s="392"/>
      <c r="I354" s="392"/>
      <c r="J354" s="392"/>
    </row>
    <row r="355" spans="1:10" ht="15.6" hidden="1" x14ac:dyDescent="0.3">
      <c r="A355" s="392"/>
      <c r="B355" s="392"/>
      <c r="C355" s="392"/>
      <c r="D355" s="392"/>
      <c r="E355" s="339" t="s">
        <v>2745</v>
      </c>
      <c r="F355" s="392" t="s">
        <v>2746</v>
      </c>
      <c r="G355" s="392"/>
      <c r="H355" s="392"/>
      <c r="I355" s="392"/>
      <c r="J355" s="392"/>
    </row>
    <row r="356" spans="1:10" ht="15.6" hidden="1" x14ac:dyDescent="0.3">
      <c r="A356" s="392"/>
      <c r="B356" s="392"/>
      <c r="C356" s="392"/>
      <c r="D356" s="392"/>
      <c r="E356" s="339" t="s">
        <v>2747</v>
      </c>
      <c r="F356" s="392" t="s">
        <v>2748</v>
      </c>
      <c r="G356" s="392"/>
      <c r="H356" s="392"/>
      <c r="I356" s="392"/>
      <c r="J356" s="392"/>
    </row>
    <row r="357" spans="1:10" ht="15.6" hidden="1" x14ac:dyDescent="0.3">
      <c r="A357" s="392"/>
      <c r="B357" s="392"/>
      <c r="C357" s="392"/>
      <c r="D357" s="392"/>
      <c r="E357" s="339" t="s">
        <v>2749</v>
      </c>
      <c r="F357" s="392" t="s">
        <v>2750</v>
      </c>
      <c r="G357" s="392"/>
      <c r="H357" s="392"/>
      <c r="I357" s="392"/>
      <c r="J357" s="392"/>
    </row>
    <row r="358" spans="1:10" ht="15.6" hidden="1" x14ac:dyDescent="0.3">
      <c r="A358" s="392"/>
      <c r="B358" s="392"/>
      <c r="C358" s="392"/>
      <c r="D358" s="392"/>
      <c r="E358" s="339" t="s">
        <v>2751</v>
      </c>
      <c r="F358" s="392" t="s">
        <v>2752</v>
      </c>
      <c r="G358" s="392"/>
      <c r="H358" s="392"/>
      <c r="I358" s="392"/>
      <c r="J358" s="392"/>
    </row>
    <row r="359" spans="1:10" ht="15.6" hidden="1" x14ac:dyDescent="0.3">
      <c r="A359" s="392"/>
      <c r="B359" s="392"/>
      <c r="C359" s="392"/>
      <c r="D359" s="392"/>
      <c r="E359" s="339" t="s">
        <v>2753</v>
      </c>
      <c r="F359" s="392" t="s">
        <v>798</v>
      </c>
      <c r="G359" s="392"/>
      <c r="H359" s="392"/>
      <c r="I359" s="392"/>
      <c r="J359" s="392"/>
    </row>
    <row r="360" spans="1:10" ht="15.6" hidden="1" x14ac:dyDescent="0.3">
      <c r="A360" s="392"/>
      <c r="B360" s="392"/>
      <c r="C360" s="392"/>
      <c r="D360" s="392"/>
      <c r="E360" s="339" t="s">
        <v>799</v>
      </c>
      <c r="F360" s="392" t="s">
        <v>800</v>
      </c>
      <c r="G360" s="392"/>
      <c r="H360" s="392"/>
      <c r="I360" s="392"/>
      <c r="J360" s="392"/>
    </row>
    <row r="361" spans="1:10" ht="15.6" hidden="1" x14ac:dyDescent="0.3">
      <c r="A361" s="392"/>
      <c r="B361" s="392"/>
      <c r="C361" s="392"/>
      <c r="D361" s="392"/>
      <c r="E361" s="339" t="s">
        <v>801</v>
      </c>
      <c r="F361" s="392" t="s">
        <v>2754</v>
      </c>
      <c r="G361" s="392"/>
      <c r="H361" s="392"/>
      <c r="I361" s="392"/>
      <c r="J361" s="392"/>
    </row>
    <row r="362" spans="1:10" ht="15.6" hidden="1" x14ac:dyDescent="0.3">
      <c r="A362" s="392"/>
      <c r="B362" s="392"/>
      <c r="C362" s="392"/>
      <c r="D362" s="392"/>
      <c r="E362" s="339" t="s">
        <v>803</v>
      </c>
      <c r="F362" s="392" t="s">
        <v>804</v>
      </c>
      <c r="G362" s="392"/>
      <c r="H362" s="392"/>
      <c r="I362" s="392"/>
      <c r="J362" s="392"/>
    </row>
    <row r="363" spans="1:10" ht="15.6" hidden="1" x14ac:dyDescent="0.3">
      <c r="A363" s="392"/>
      <c r="B363" s="392"/>
      <c r="C363" s="392"/>
      <c r="D363" s="392"/>
      <c r="E363" s="339" t="s">
        <v>805</v>
      </c>
      <c r="F363" s="392" t="s">
        <v>806</v>
      </c>
      <c r="G363" s="392"/>
      <c r="H363" s="392"/>
      <c r="I363" s="392"/>
      <c r="J363" s="392"/>
    </row>
    <row r="364" spans="1:10" ht="15.6" hidden="1" x14ac:dyDescent="0.3">
      <c r="A364" s="392"/>
      <c r="B364" s="392"/>
      <c r="C364" s="392"/>
      <c r="D364" s="392"/>
      <c r="E364" s="339" t="s">
        <v>807</v>
      </c>
      <c r="F364" s="392" t="s">
        <v>2755</v>
      </c>
      <c r="G364" s="392"/>
      <c r="H364" s="392"/>
      <c r="I364" s="392"/>
      <c r="J364" s="392"/>
    </row>
    <row r="365" spans="1:10" ht="15.6" hidden="1" x14ac:dyDescent="0.3">
      <c r="A365" s="392"/>
      <c r="B365" s="392"/>
      <c r="C365" s="392"/>
      <c r="D365" s="392"/>
      <c r="E365" s="339" t="s">
        <v>2756</v>
      </c>
      <c r="F365" s="392" t="s">
        <v>810</v>
      </c>
      <c r="G365" s="392"/>
      <c r="H365" s="392"/>
      <c r="I365" s="392"/>
      <c r="J365" s="392"/>
    </row>
    <row r="366" spans="1:10" ht="15.6" hidden="1" x14ac:dyDescent="0.3">
      <c r="A366" s="392"/>
      <c r="B366" s="392"/>
      <c r="C366" s="392"/>
      <c r="D366" s="392"/>
      <c r="E366" s="339" t="s">
        <v>2757</v>
      </c>
      <c r="F366" s="392" t="s">
        <v>2758</v>
      </c>
      <c r="G366" s="392"/>
      <c r="H366" s="392"/>
      <c r="I366" s="392"/>
      <c r="J366" s="392"/>
    </row>
    <row r="367" spans="1:10" ht="15.6" hidden="1" x14ac:dyDescent="0.3">
      <c r="A367" s="392"/>
      <c r="B367" s="392"/>
      <c r="C367" s="392"/>
      <c r="D367" s="392"/>
      <c r="E367" s="339" t="s">
        <v>2759</v>
      </c>
      <c r="F367" s="392" t="s">
        <v>2760</v>
      </c>
      <c r="G367" s="392"/>
      <c r="H367" s="392"/>
      <c r="I367" s="392"/>
      <c r="J367" s="392"/>
    </row>
    <row r="368" spans="1:10" ht="15.6" hidden="1" x14ac:dyDescent="0.3">
      <c r="A368" s="392"/>
      <c r="B368" s="392"/>
      <c r="C368" s="392"/>
      <c r="D368" s="392"/>
      <c r="E368" s="339" t="s">
        <v>2761</v>
      </c>
      <c r="F368" s="392" t="s">
        <v>2762</v>
      </c>
      <c r="G368" s="392"/>
      <c r="H368" s="392"/>
      <c r="I368" s="392"/>
      <c r="J368" s="392"/>
    </row>
    <row r="369" spans="1:10" ht="15.6" hidden="1" x14ac:dyDescent="0.3">
      <c r="A369" s="392"/>
      <c r="B369" s="392"/>
      <c r="C369" s="392"/>
      <c r="D369" s="392"/>
      <c r="E369" s="339" t="s">
        <v>2763</v>
      </c>
      <c r="F369" s="392" t="s">
        <v>2764</v>
      </c>
      <c r="G369" s="392"/>
      <c r="H369" s="392"/>
      <c r="I369" s="392"/>
      <c r="J369" s="392"/>
    </row>
    <row r="370" spans="1:10" ht="15.6" hidden="1" x14ac:dyDescent="0.3">
      <c r="A370" s="392"/>
      <c r="B370" s="392"/>
      <c r="C370" s="392"/>
      <c r="D370" s="392"/>
      <c r="E370" s="339" t="s">
        <v>2765</v>
      </c>
      <c r="F370" s="392" t="s">
        <v>2766</v>
      </c>
      <c r="G370" s="392"/>
      <c r="H370" s="392"/>
      <c r="I370" s="392"/>
      <c r="J370" s="392"/>
    </row>
    <row r="371" spans="1:10" ht="15.6" hidden="1" x14ac:dyDescent="0.3">
      <c r="A371" s="392"/>
      <c r="B371" s="392"/>
      <c r="C371" s="392"/>
      <c r="D371" s="392"/>
      <c r="E371" s="339" t="s">
        <v>2767</v>
      </c>
      <c r="F371" s="392" t="s">
        <v>2768</v>
      </c>
      <c r="G371" s="392"/>
      <c r="H371" s="392"/>
      <c r="I371" s="392"/>
      <c r="J371" s="392"/>
    </row>
    <row r="372" spans="1:10" ht="15.6" hidden="1" x14ac:dyDescent="0.3">
      <c r="A372" s="392"/>
      <c r="B372" s="392"/>
      <c r="C372" s="392"/>
      <c r="D372" s="392"/>
      <c r="E372" s="339" t="s">
        <v>2769</v>
      </c>
      <c r="F372" s="392" t="s">
        <v>2770</v>
      </c>
      <c r="G372" s="392"/>
      <c r="H372" s="392"/>
      <c r="I372" s="392"/>
      <c r="J372" s="392"/>
    </row>
    <row r="373" spans="1:10" ht="15.6" hidden="1" x14ac:dyDescent="0.3">
      <c r="A373" s="392"/>
      <c r="B373" s="392"/>
      <c r="C373" s="392"/>
      <c r="D373" s="392"/>
      <c r="E373" s="339" t="s">
        <v>2771</v>
      </c>
      <c r="F373" s="392" t="s">
        <v>2772</v>
      </c>
      <c r="G373" s="392"/>
      <c r="H373" s="392"/>
      <c r="I373" s="392"/>
      <c r="J373" s="392"/>
    </row>
    <row r="374" spans="1:10" ht="15.6" hidden="1" x14ac:dyDescent="0.3">
      <c r="A374" s="392"/>
      <c r="B374" s="392"/>
      <c r="C374" s="392"/>
      <c r="D374" s="392"/>
      <c r="E374" s="339" t="s">
        <v>2773</v>
      </c>
      <c r="F374" s="392" t="s">
        <v>2774</v>
      </c>
      <c r="G374" s="392"/>
      <c r="H374" s="392"/>
      <c r="I374" s="392"/>
      <c r="J374" s="392"/>
    </row>
    <row r="375" spans="1:10" ht="15.6" hidden="1" x14ac:dyDescent="0.3">
      <c r="A375" s="392"/>
      <c r="B375" s="392"/>
      <c r="C375" s="392"/>
      <c r="D375" s="392"/>
      <c r="E375" s="339" t="s">
        <v>2775</v>
      </c>
      <c r="F375" s="392" t="s">
        <v>2776</v>
      </c>
      <c r="G375" s="392"/>
      <c r="H375" s="392"/>
      <c r="I375" s="392"/>
      <c r="J375" s="392"/>
    </row>
    <row r="376" spans="1:10" ht="15.6" hidden="1" x14ac:dyDescent="0.3">
      <c r="A376" s="392"/>
      <c r="B376" s="392"/>
      <c r="C376" s="392"/>
      <c r="D376" s="392"/>
      <c r="E376" s="339" t="s">
        <v>2777</v>
      </c>
      <c r="F376" s="392" t="s">
        <v>2778</v>
      </c>
      <c r="G376" s="392"/>
      <c r="H376" s="392"/>
      <c r="I376" s="392"/>
      <c r="J376" s="392"/>
    </row>
    <row r="377" spans="1:10" ht="15.6" hidden="1" x14ac:dyDescent="0.3">
      <c r="A377" s="392"/>
      <c r="B377" s="392"/>
      <c r="C377" s="392"/>
      <c r="D377" s="392"/>
      <c r="E377" s="339" t="s">
        <v>2779</v>
      </c>
      <c r="F377" s="392" t="s">
        <v>828</v>
      </c>
      <c r="G377" s="392"/>
      <c r="H377" s="392"/>
      <c r="I377" s="392"/>
      <c r="J377" s="392"/>
    </row>
    <row r="378" spans="1:10" ht="15.6" hidden="1" x14ac:dyDescent="0.3">
      <c r="A378" s="392"/>
      <c r="B378" s="392"/>
      <c r="C378" s="392"/>
      <c r="D378" s="392"/>
      <c r="E378" s="339" t="s">
        <v>2780</v>
      </c>
      <c r="F378" s="392" t="s">
        <v>830</v>
      </c>
      <c r="G378" s="392"/>
      <c r="H378" s="392"/>
      <c r="I378" s="392"/>
      <c r="J378" s="392"/>
    </row>
    <row r="379" spans="1:10" ht="15.6" hidden="1" x14ac:dyDescent="0.3">
      <c r="A379" s="392"/>
      <c r="B379" s="392"/>
      <c r="C379" s="392"/>
      <c r="D379" s="392"/>
      <c r="E379" s="339" t="s">
        <v>2781</v>
      </c>
      <c r="F379" s="392" t="s">
        <v>832</v>
      </c>
      <c r="G379" s="392"/>
      <c r="H379" s="392"/>
      <c r="I379" s="392"/>
      <c r="J379" s="392"/>
    </row>
    <row r="380" spans="1:10" ht="15.6" hidden="1" x14ac:dyDescent="0.3">
      <c r="A380" s="392"/>
      <c r="B380" s="392"/>
      <c r="C380" s="392"/>
      <c r="D380" s="392"/>
      <c r="E380" s="339" t="s">
        <v>2782</v>
      </c>
      <c r="F380" s="392" t="s">
        <v>834</v>
      </c>
      <c r="G380" s="392"/>
      <c r="H380" s="392"/>
      <c r="I380" s="392"/>
      <c r="J380" s="392"/>
    </row>
    <row r="381" spans="1:10" ht="15.6" hidden="1" x14ac:dyDescent="0.3">
      <c r="A381" s="392"/>
      <c r="B381" s="392"/>
      <c r="C381" s="392"/>
      <c r="D381" s="392"/>
      <c r="E381" s="339" t="s">
        <v>2783</v>
      </c>
      <c r="F381" s="392" t="s">
        <v>2784</v>
      </c>
      <c r="G381" s="392"/>
      <c r="H381" s="392"/>
      <c r="I381" s="392"/>
      <c r="J381" s="392"/>
    </row>
    <row r="382" spans="1:10" ht="15.6" hidden="1" x14ac:dyDescent="0.3">
      <c r="A382" s="392"/>
      <c r="B382" s="392"/>
      <c r="C382" s="392"/>
      <c r="D382" s="392"/>
      <c r="E382" s="339" t="s">
        <v>2785</v>
      </c>
      <c r="F382" s="392" t="s">
        <v>2786</v>
      </c>
      <c r="G382" s="392"/>
      <c r="H382" s="392"/>
      <c r="I382" s="392"/>
      <c r="J382" s="392"/>
    </row>
    <row r="383" spans="1:10" ht="15.6" hidden="1" x14ac:dyDescent="0.3">
      <c r="A383" s="392"/>
      <c r="B383" s="392"/>
      <c r="C383" s="392"/>
      <c r="D383" s="392"/>
      <c r="E383" s="339" t="s">
        <v>2787</v>
      </c>
      <c r="F383" s="392" t="s">
        <v>2788</v>
      </c>
      <c r="G383" s="392"/>
      <c r="H383" s="392"/>
      <c r="I383" s="392"/>
      <c r="J383" s="392"/>
    </row>
    <row r="384" spans="1:10" ht="15.6" hidden="1" x14ac:dyDescent="0.3">
      <c r="A384" s="392"/>
      <c r="B384" s="392"/>
      <c r="C384" s="392"/>
      <c r="D384" s="392"/>
      <c r="E384" s="339" t="s">
        <v>2789</v>
      </c>
      <c r="F384" s="392" t="s">
        <v>2790</v>
      </c>
      <c r="G384" s="392"/>
      <c r="H384" s="392"/>
      <c r="I384" s="392"/>
      <c r="J384" s="392"/>
    </row>
    <row r="385" spans="1:10" ht="15.6" hidden="1" x14ac:dyDescent="0.3">
      <c r="A385" s="392"/>
      <c r="B385" s="392"/>
      <c r="C385" s="392"/>
      <c r="D385" s="392"/>
      <c r="E385" s="339" t="s">
        <v>2791</v>
      </c>
      <c r="F385" s="392" t="s">
        <v>2792</v>
      </c>
      <c r="G385" s="392"/>
      <c r="H385" s="392"/>
      <c r="I385" s="392"/>
      <c r="J385" s="392"/>
    </row>
    <row r="386" spans="1:10" ht="15.6" hidden="1" x14ac:dyDescent="0.3">
      <c r="A386" s="392"/>
      <c r="B386" s="392"/>
      <c r="C386" s="392"/>
      <c r="D386" s="392"/>
      <c r="E386" s="339" t="s">
        <v>2793</v>
      </c>
      <c r="F386" s="392" t="s">
        <v>2794</v>
      </c>
      <c r="G386" s="392"/>
      <c r="H386" s="392"/>
      <c r="I386" s="392"/>
      <c r="J386" s="392"/>
    </row>
    <row r="387" spans="1:10" ht="15.6" hidden="1" x14ac:dyDescent="0.3">
      <c r="A387" s="392"/>
      <c r="B387" s="392"/>
      <c r="C387" s="392"/>
      <c r="D387" s="392"/>
      <c r="E387" s="339" t="s">
        <v>2795</v>
      </c>
      <c r="F387" s="392" t="s">
        <v>2796</v>
      </c>
      <c r="G387" s="392"/>
      <c r="H387" s="392"/>
      <c r="I387" s="392"/>
      <c r="J387" s="392"/>
    </row>
    <row r="388" spans="1:10" ht="15.6" hidden="1" x14ac:dyDescent="0.3">
      <c r="A388" s="392"/>
      <c r="B388" s="392"/>
      <c r="C388" s="392"/>
      <c r="D388" s="392"/>
      <c r="E388" s="339" t="s">
        <v>2797</v>
      </c>
      <c r="F388" s="392" t="s">
        <v>846</v>
      </c>
      <c r="G388" s="392"/>
      <c r="H388" s="392"/>
      <c r="I388" s="392"/>
      <c r="J388" s="392"/>
    </row>
    <row r="389" spans="1:10" ht="15.6" hidden="1" x14ac:dyDescent="0.3">
      <c r="A389" s="392"/>
      <c r="B389" s="392"/>
      <c r="C389" s="392"/>
      <c r="D389" s="392"/>
      <c r="E389" s="339" t="s">
        <v>2798</v>
      </c>
      <c r="F389" s="392" t="s">
        <v>848</v>
      </c>
      <c r="G389" s="392"/>
      <c r="H389" s="392"/>
      <c r="I389" s="392"/>
      <c r="J389" s="392"/>
    </row>
    <row r="390" spans="1:10" ht="15.6" hidden="1" x14ac:dyDescent="0.3">
      <c r="A390" s="392"/>
      <c r="B390" s="392"/>
      <c r="C390" s="392"/>
      <c r="D390" s="392"/>
      <c r="E390" s="339" t="s">
        <v>2799</v>
      </c>
      <c r="F390" s="392" t="s">
        <v>850</v>
      </c>
      <c r="G390" s="392"/>
      <c r="H390" s="392"/>
      <c r="I390" s="392"/>
      <c r="J390" s="392"/>
    </row>
    <row r="391" spans="1:10" ht="15.6" hidden="1" x14ac:dyDescent="0.3">
      <c r="A391" s="392"/>
      <c r="B391" s="392"/>
      <c r="C391" s="392"/>
      <c r="D391" s="392"/>
      <c r="E391" s="339" t="s">
        <v>851</v>
      </c>
      <c r="F391" s="392" t="s">
        <v>852</v>
      </c>
      <c r="G391" s="392"/>
      <c r="H391" s="392"/>
      <c r="I391" s="392"/>
      <c r="J391" s="392"/>
    </row>
    <row r="392" spans="1:10" ht="15.6" hidden="1" x14ac:dyDescent="0.3">
      <c r="A392" s="392"/>
      <c r="B392" s="392"/>
      <c r="C392" s="392"/>
      <c r="D392" s="392"/>
      <c r="E392" s="339" t="s">
        <v>2800</v>
      </c>
      <c r="F392" s="392" t="s">
        <v>854</v>
      </c>
      <c r="G392" s="392"/>
      <c r="H392" s="392"/>
      <c r="I392" s="392"/>
      <c r="J392" s="392"/>
    </row>
    <row r="393" spans="1:10" ht="15.6" hidden="1" x14ac:dyDescent="0.3">
      <c r="A393" s="392"/>
      <c r="B393" s="392"/>
      <c r="C393" s="392"/>
      <c r="D393" s="392"/>
      <c r="E393" s="339" t="s">
        <v>2801</v>
      </c>
      <c r="F393" s="392" t="s">
        <v>2802</v>
      </c>
      <c r="G393" s="392"/>
      <c r="H393" s="392"/>
      <c r="I393" s="392"/>
      <c r="J393" s="392"/>
    </row>
    <row r="394" spans="1:10" ht="15.6" hidden="1" x14ac:dyDescent="0.3">
      <c r="A394" s="392"/>
      <c r="B394" s="392"/>
      <c r="C394" s="392"/>
      <c r="D394" s="392"/>
      <c r="E394" s="339" t="s">
        <v>855</v>
      </c>
      <c r="F394" s="392" t="s">
        <v>2803</v>
      </c>
      <c r="G394" s="392"/>
      <c r="H394" s="392"/>
      <c r="I394" s="392"/>
      <c r="J394" s="392"/>
    </row>
    <row r="395" spans="1:10" ht="15.6" hidden="1" x14ac:dyDescent="0.3">
      <c r="A395" s="392"/>
      <c r="B395" s="392"/>
      <c r="C395" s="392"/>
      <c r="D395" s="392"/>
      <c r="E395" s="339" t="s">
        <v>2804</v>
      </c>
      <c r="F395" s="392" t="s">
        <v>858</v>
      </c>
      <c r="G395" s="392"/>
      <c r="H395" s="392"/>
      <c r="I395" s="392"/>
      <c r="J395" s="392"/>
    </row>
    <row r="396" spans="1:10" ht="15.6" hidden="1" x14ac:dyDescent="0.3">
      <c r="A396" s="392"/>
      <c r="B396" s="392"/>
      <c r="C396" s="392"/>
      <c r="D396" s="392"/>
      <c r="E396" s="339" t="s">
        <v>2805</v>
      </c>
      <c r="F396" s="392" t="s">
        <v>2806</v>
      </c>
      <c r="G396" s="392"/>
      <c r="H396" s="392"/>
      <c r="I396" s="392"/>
      <c r="J396" s="392"/>
    </row>
    <row r="397" spans="1:10" ht="15.6" hidden="1" x14ac:dyDescent="0.3">
      <c r="A397" s="392"/>
      <c r="B397" s="392"/>
      <c r="C397" s="392"/>
      <c r="D397" s="392"/>
      <c r="E397" s="339" t="s">
        <v>2807</v>
      </c>
      <c r="F397" s="392" t="s">
        <v>2808</v>
      </c>
      <c r="G397" s="392"/>
      <c r="H397" s="392"/>
      <c r="I397" s="392"/>
      <c r="J397" s="392"/>
    </row>
    <row r="398" spans="1:10" ht="15.6" hidden="1" x14ac:dyDescent="0.3">
      <c r="A398" s="392"/>
      <c r="B398" s="392"/>
      <c r="C398" s="392"/>
      <c r="D398" s="392"/>
      <c r="E398" s="339" t="s">
        <v>2809</v>
      </c>
      <c r="F398" s="392" t="s">
        <v>2810</v>
      </c>
      <c r="G398" s="392"/>
      <c r="H398" s="392"/>
      <c r="I398" s="392"/>
      <c r="J398" s="392"/>
    </row>
    <row r="399" spans="1:10" ht="15.6" hidden="1" x14ac:dyDescent="0.3">
      <c r="A399" s="392"/>
      <c r="B399" s="392"/>
      <c r="C399" s="392"/>
      <c r="D399" s="392"/>
      <c r="E399" s="339" t="s">
        <v>863</v>
      </c>
      <c r="F399" s="392" t="s">
        <v>864</v>
      </c>
      <c r="G399" s="392"/>
      <c r="H399" s="392"/>
      <c r="I399" s="392"/>
      <c r="J399" s="392"/>
    </row>
    <row r="400" spans="1:10" ht="15.6" hidden="1" x14ac:dyDescent="0.3">
      <c r="A400" s="392"/>
      <c r="B400" s="392"/>
      <c r="C400" s="392"/>
      <c r="D400" s="392"/>
      <c r="E400" s="339" t="s">
        <v>865</v>
      </c>
      <c r="F400" s="392" t="s">
        <v>866</v>
      </c>
      <c r="G400" s="392"/>
      <c r="H400" s="392"/>
      <c r="I400" s="392"/>
      <c r="J400" s="392"/>
    </row>
    <row r="401" spans="1:10" ht="15.6" hidden="1" x14ac:dyDescent="0.3">
      <c r="A401" s="392"/>
      <c r="B401" s="392"/>
      <c r="C401" s="392"/>
      <c r="D401" s="392"/>
      <c r="E401" s="339" t="s">
        <v>2811</v>
      </c>
      <c r="F401" s="392" t="s">
        <v>2812</v>
      </c>
      <c r="G401" s="392"/>
      <c r="H401" s="392"/>
      <c r="I401" s="392"/>
      <c r="J401" s="392"/>
    </row>
    <row r="402" spans="1:10" ht="15.6" hidden="1" x14ac:dyDescent="0.3">
      <c r="A402" s="392"/>
      <c r="B402" s="392"/>
      <c r="C402" s="392"/>
      <c r="D402" s="392"/>
      <c r="E402" s="339" t="s">
        <v>2813</v>
      </c>
      <c r="F402" s="392" t="s">
        <v>868</v>
      </c>
      <c r="G402" s="392"/>
      <c r="H402" s="392"/>
      <c r="I402" s="392"/>
      <c r="J402" s="392"/>
    </row>
    <row r="403" spans="1:10" ht="15.6" hidden="1" x14ac:dyDescent="0.3">
      <c r="A403" s="392"/>
      <c r="B403" s="392"/>
      <c r="C403" s="392"/>
      <c r="D403" s="392"/>
      <c r="E403" s="339" t="s">
        <v>2814</v>
      </c>
      <c r="F403" s="392" t="s">
        <v>870</v>
      </c>
      <c r="G403" s="392"/>
      <c r="H403" s="392"/>
      <c r="I403" s="392"/>
      <c r="J403" s="392"/>
    </row>
    <row r="404" spans="1:10" ht="15.6" hidden="1" x14ac:dyDescent="0.3">
      <c r="A404" s="392"/>
      <c r="B404" s="392"/>
      <c r="C404" s="392"/>
      <c r="D404" s="392"/>
      <c r="E404" s="339" t="s">
        <v>871</v>
      </c>
      <c r="F404" s="392" t="s">
        <v>2815</v>
      </c>
      <c r="G404" s="392"/>
      <c r="H404" s="392"/>
      <c r="I404" s="392"/>
      <c r="J404" s="392"/>
    </row>
    <row r="405" spans="1:10" ht="15.6" hidden="1" x14ac:dyDescent="0.3">
      <c r="A405" s="392"/>
      <c r="B405" s="392"/>
      <c r="C405" s="392"/>
      <c r="D405" s="392"/>
      <c r="E405" s="339" t="s">
        <v>873</v>
      </c>
      <c r="F405" s="392" t="s">
        <v>2816</v>
      </c>
      <c r="G405" s="392"/>
      <c r="H405" s="392"/>
      <c r="I405" s="392"/>
      <c r="J405" s="392"/>
    </row>
    <row r="406" spans="1:10" ht="15.6" hidden="1" x14ac:dyDescent="0.3">
      <c r="A406" s="392"/>
      <c r="B406" s="392"/>
      <c r="C406" s="392"/>
      <c r="D406" s="392"/>
      <c r="E406" s="339" t="s">
        <v>875</v>
      </c>
      <c r="F406" s="392" t="s">
        <v>876</v>
      </c>
      <c r="G406" s="392"/>
      <c r="H406" s="392"/>
      <c r="I406" s="392"/>
      <c r="J406" s="392"/>
    </row>
    <row r="407" spans="1:10" ht="15.6" hidden="1" x14ac:dyDescent="0.3">
      <c r="A407" s="392"/>
      <c r="B407" s="392"/>
      <c r="C407" s="392"/>
      <c r="D407" s="392"/>
      <c r="E407" s="339" t="s">
        <v>2817</v>
      </c>
      <c r="F407" s="392" t="s">
        <v>878</v>
      </c>
      <c r="G407" s="392"/>
      <c r="H407" s="392"/>
      <c r="I407" s="392"/>
      <c r="J407" s="392"/>
    </row>
    <row r="408" spans="1:10" ht="15.6" hidden="1" x14ac:dyDescent="0.3">
      <c r="A408" s="392"/>
      <c r="B408" s="392"/>
      <c r="C408" s="392"/>
      <c r="D408" s="392"/>
      <c r="E408" s="339" t="s">
        <v>879</v>
      </c>
      <c r="F408" s="392" t="s">
        <v>880</v>
      </c>
      <c r="G408" s="392"/>
      <c r="H408" s="392"/>
      <c r="I408" s="392"/>
      <c r="J408" s="392"/>
    </row>
    <row r="409" spans="1:10" ht="15.6" hidden="1" x14ac:dyDescent="0.3">
      <c r="A409" s="392"/>
      <c r="B409" s="392"/>
      <c r="C409" s="392"/>
      <c r="D409" s="392"/>
      <c r="E409" s="339" t="s">
        <v>2818</v>
      </c>
      <c r="F409" s="392" t="s">
        <v>2819</v>
      </c>
      <c r="G409" s="392"/>
      <c r="H409" s="392"/>
      <c r="I409" s="392"/>
      <c r="J409" s="392"/>
    </row>
    <row r="410" spans="1:10" ht="15.6" hidden="1" x14ac:dyDescent="0.3">
      <c r="A410" s="392"/>
      <c r="B410" s="392"/>
      <c r="C410" s="392"/>
      <c r="D410" s="392"/>
      <c r="E410" s="339" t="s">
        <v>2820</v>
      </c>
      <c r="F410" s="392" t="s">
        <v>2821</v>
      </c>
      <c r="G410" s="392"/>
      <c r="H410" s="392"/>
      <c r="I410" s="392"/>
      <c r="J410" s="392"/>
    </row>
    <row r="411" spans="1:10" ht="15.6" hidden="1" x14ac:dyDescent="0.3">
      <c r="A411" s="392"/>
      <c r="B411" s="392"/>
      <c r="C411" s="392"/>
      <c r="D411" s="392"/>
      <c r="E411" s="339" t="s">
        <v>2822</v>
      </c>
      <c r="F411" s="392" t="s">
        <v>2823</v>
      </c>
      <c r="G411" s="392"/>
      <c r="H411" s="392"/>
      <c r="I411" s="392"/>
      <c r="J411" s="392"/>
    </row>
    <row r="412" spans="1:10" ht="15.6" hidden="1" x14ac:dyDescent="0.3">
      <c r="A412" s="392"/>
      <c r="B412" s="392"/>
      <c r="C412" s="392"/>
      <c r="D412" s="392"/>
      <c r="E412" s="339" t="s">
        <v>2824</v>
      </c>
      <c r="F412" s="392" t="s">
        <v>2825</v>
      </c>
      <c r="G412" s="392"/>
      <c r="H412" s="392"/>
      <c r="I412" s="392"/>
      <c r="J412" s="392"/>
    </row>
    <row r="413" spans="1:10" ht="15.6" hidden="1" x14ac:dyDescent="0.3">
      <c r="A413" s="392"/>
      <c r="B413" s="392"/>
      <c r="C413" s="392"/>
      <c r="D413" s="392"/>
      <c r="E413" s="339" t="s">
        <v>2826</v>
      </c>
      <c r="F413" s="392" t="s">
        <v>2827</v>
      </c>
      <c r="G413" s="392"/>
      <c r="H413" s="392"/>
      <c r="I413" s="392"/>
      <c r="J413" s="392"/>
    </row>
    <row r="414" spans="1:10" ht="15.6" hidden="1" x14ac:dyDescent="0.3">
      <c r="A414" s="392"/>
      <c r="B414" s="392"/>
      <c r="C414" s="392"/>
      <c r="D414" s="392"/>
      <c r="E414" s="339" t="s">
        <v>2828</v>
      </c>
      <c r="F414" s="392" t="s">
        <v>2829</v>
      </c>
      <c r="G414" s="392"/>
      <c r="H414" s="392"/>
      <c r="I414" s="392"/>
      <c r="J414" s="392"/>
    </row>
    <row r="415" spans="1:10" ht="15.6" hidden="1" x14ac:dyDescent="0.3">
      <c r="A415" s="392"/>
      <c r="B415" s="392"/>
      <c r="C415" s="392"/>
      <c r="D415" s="392"/>
      <c r="E415" s="339" t="s">
        <v>2830</v>
      </c>
      <c r="F415" s="392" t="s">
        <v>2831</v>
      </c>
      <c r="G415" s="392"/>
      <c r="H415" s="392"/>
      <c r="I415" s="392"/>
      <c r="J415" s="392"/>
    </row>
    <row r="416" spans="1:10" ht="15.6" hidden="1" x14ac:dyDescent="0.3">
      <c r="A416" s="392"/>
      <c r="B416" s="392"/>
      <c r="C416" s="392"/>
      <c r="D416" s="392"/>
      <c r="E416" s="339" t="s">
        <v>2832</v>
      </c>
      <c r="F416" s="392" t="s">
        <v>2833</v>
      </c>
      <c r="G416" s="392"/>
      <c r="H416" s="392"/>
      <c r="I416" s="392"/>
      <c r="J416" s="392"/>
    </row>
    <row r="417" spans="1:10" ht="15.6" hidden="1" x14ac:dyDescent="0.3">
      <c r="A417" s="392"/>
      <c r="B417" s="392"/>
      <c r="C417" s="392"/>
      <c r="D417" s="392"/>
      <c r="E417" s="339" t="s">
        <v>2834</v>
      </c>
      <c r="F417" s="392" t="s">
        <v>2835</v>
      </c>
      <c r="G417" s="392"/>
      <c r="H417" s="392"/>
      <c r="I417" s="392"/>
      <c r="J417" s="392"/>
    </row>
    <row r="418" spans="1:10" ht="15.6" hidden="1" x14ac:dyDescent="0.3">
      <c r="A418" s="392"/>
      <c r="B418" s="392"/>
      <c r="C418" s="392"/>
      <c r="D418" s="392"/>
      <c r="E418" s="339" t="s">
        <v>2836</v>
      </c>
      <c r="F418" s="392" t="s">
        <v>2837</v>
      </c>
      <c r="G418" s="392"/>
      <c r="H418" s="392"/>
      <c r="I418" s="392"/>
      <c r="J418" s="392"/>
    </row>
    <row r="419" spans="1:10" ht="15.6" hidden="1" x14ac:dyDescent="0.3">
      <c r="A419" s="392"/>
      <c r="B419" s="392"/>
      <c r="C419" s="392"/>
      <c r="D419" s="392"/>
      <c r="E419" s="339" t="s">
        <v>2838</v>
      </c>
      <c r="F419" s="392" t="s">
        <v>2839</v>
      </c>
      <c r="G419" s="392"/>
      <c r="H419" s="392"/>
      <c r="I419" s="392"/>
      <c r="J419" s="392"/>
    </row>
    <row r="420" spans="1:10" ht="15.6" hidden="1" x14ac:dyDescent="0.3">
      <c r="A420" s="392"/>
      <c r="B420" s="392"/>
      <c r="C420" s="392"/>
      <c r="D420" s="392"/>
      <c r="E420" s="339" t="s">
        <v>2840</v>
      </c>
      <c r="F420" s="392" t="s">
        <v>2841</v>
      </c>
      <c r="G420" s="392"/>
      <c r="H420" s="392"/>
      <c r="I420" s="392"/>
      <c r="J420" s="392"/>
    </row>
    <row r="421" spans="1:10" ht="15.6" hidden="1" x14ac:dyDescent="0.3">
      <c r="A421" s="392"/>
      <c r="B421" s="392"/>
      <c r="C421" s="392"/>
      <c r="D421" s="392"/>
      <c r="E421" s="339" t="s">
        <v>2842</v>
      </c>
      <c r="F421" s="392" t="s">
        <v>2843</v>
      </c>
      <c r="G421" s="392"/>
      <c r="H421" s="392"/>
      <c r="I421" s="392"/>
      <c r="J421" s="392"/>
    </row>
    <row r="422" spans="1:10" ht="15.6" hidden="1" x14ac:dyDescent="0.3">
      <c r="A422" s="392"/>
      <c r="B422" s="392"/>
      <c r="C422" s="392"/>
      <c r="D422" s="392"/>
      <c r="E422" s="339" t="s">
        <v>2844</v>
      </c>
      <c r="F422" s="392" t="s">
        <v>2845</v>
      </c>
      <c r="G422" s="392"/>
      <c r="H422" s="392"/>
      <c r="I422" s="392"/>
      <c r="J422" s="392"/>
    </row>
    <row r="423" spans="1:10" ht="15.6" hidden="1" x14ac:dyDescent="0.3">
      <c r="A423" s="392"/>
      <c r="B423" s="392"/>
      <c r="C423" s="392"/>
      <c r="D423" s="392"/>
      <c r="E423" s="339" t="s">
        <v>2846</v>
      </c>
      <c r="F423" s="392" t="s">
        <v>2847</v>
      </c>
      <c r="G423" s="392"/>
      <c r="H423" s="392"/>
      <c r="I423" s="392"/>
      <c r="J423" s="392"/>
    </row>
    <row r="424" spans="1:10" ht="15.6" hidden="1" x14ac:dyDescent="0.3">
      <c r="A424" s="392"/>
      <c r="B424" s="392"/>
      <c r="C424" s="392"/>
      <c r="D424" s="392"/>
      <c r="E424" s="339" t="s">
        <v>2848</v>
      </c>
      <c r="F424" s="392" t="s">
        <v>2849</v>
      </c>
      <c r="G424" s="392"/>
      <c r="H424" s="392"/>
      <c r="I424" s="392"/>
      <c r="J424" s="392"/>
    </row>
    <row r="425" spans="1:10" ht="15.6" hidden="1" x14ac:dyDescent="0.3">
      <c r="A425" s="392"/>
      <c r="B425" s="392"/>
      <c r="C425" s="392"/>
      <c r="D425" s="392"/>
      <c r="E425" s="339" t="s">
        <v>254</v>
      </c>
      <c r="F425" s="392" t="s">
        <v>2850</v>
      </c>
      <c r="G425" s="392"/>
      <c r="H425" s="392"/>
      <c r="I425" s="392"/>
      <c r="J425" s="392"/>
    </row>
    <row r="426" spans="1:10" ht="15.6" hidden="1" x14ac:dyDescent="0.3">
      <c r="A426" s="392"/>
      <c r="B426" s="392"/>
      <c r="C426" s="392"/>
      <c r="D426" s="392"/>
      <c r="E426" s="339" t="s">
        <v>255</v>
      </c>
      <c r="F426" s="392" t="s">
        <v>906</v>
      </c>
      <c r="G426" s="392"/>
      <c r="H426" s="392"/>
      <c r="I426" s="392"/>
      <c r="J426" s="392"/>
    </row>
    <row r="427" spans="1:10" ht="15.6" hidden="1" x14ac:dyDescent="0.3">
      <c r="A427" s="392"/>
      <c r="B427" s="392"/>
      <c r="C427" s="392"/>
      <c r="D427" s="392"/>
      <c r="E427" s="339" t="s">
        <v>2851</v>
      </c>
      <c r="F427" s="392" t="s">
        <v>2852</v>
      </c>
      <c r="G427" s="392"/>
      <c r="H427" s="392"/>
      <c r="I427" s="392"/>
      <c r="J427" s="392"/>
    </row>
    <row r="428" spans="1:10" ht="15.6" hidden="1" x14ac:dyDescent="0.3">
      <c r="A428" s="392"/>
      <c r="B428" s="392"/>
      <c r="C428" s="392"/>
      <c r="D428" s="392"/>
      <c r="E428" s="339" t="s">
        <v>2853</v>
      </c>
      <c r="F428" s="392" t="s">
        <v>2854</v>
      </c>
      <c r="G428" s="392"/>
      <c r="H428" s="392"/>
      <c r="I428" s="392"/>
      <c r="J428" s="392"/>
    </row>
    <row r="429" spans="1:10" ht="15.6" hidden="1" x14ac:dyDescent="0.3">
      <c r="A429" s="392"/>
      <c r="B429" s="392"/>
      <c r="C429" s="392"/>
      <c r="D429" s="392"/>
      <c r="E429" s="339" t="s">
        <v>2855</v>
      </c>
      <c r="F429" s="392" t="s">
        <v>2856</v>
      </c>
      <c r="G429" s="392"/>
      <c r="H429" s="392"/>
      <c r="I429" s="392"/>
      <c r="J429" s="392"/>
    </row>
    <row r="430" spans="1:10" ht="15.6" hidden="1" x14ac:dyDescent="0.3">
      <c r="A430" s="392"/>
      <c r="B430" s="392"/>
      <c r="C430" s="392"/>
      <c r="D430" s="392"/>
      <c r="E430" s="339" t="s">
        <v>2857</v>
      </c>
      <c r="F430" s="392" t="s">
        <v>2858</v>
      </c>
      <c r="G430" s="392"/>
      <c r="H430" s="392"/>
      <c r="I430" s="392"/>
      <c r="J430" s="392"/>
    </row>
    <row r="431" spans="1:10" ht="15.6" hidden="1" x14ac:dyDescent="0.3">
      <c r="A431" s="392"/>
      <c r="B431" s="392"/>
      <c r="C431" s="392"/>
      <c r="D431" s="392"/>
      <c r="E431" s="339" t="s">
        <v>2859</v>
      </c>
      <c r="F431" s="392" t="s">
        <v>914</v>
      </c>
      <c r="G431" s="392"/>
      <c r="H431" s="392"/>
      <c r="I431" s="392"/>
      <c r="J431" s="392"/>
    </row>
    <row r="432" spans="1:10" ht="15.6" hidden="1" x14ac:dyDescent="0.3">
      <c r="A432" s="392"/>
      <c r="B432" s="392"/>
      <c r="C432" s="392"/>
      <c r="D432" s="392"/>
      <c r="E432" s="339" t="s">
        <v>2860</v>
      </c>
      <c r="F432" s="392" t="s">
        <v>916</v>
      </c>
      <c r="G432" s="392"/>
      <c r="H432" s="392"/>
      <c r="I432" s="392"/>
      <c r="J432" s="392"/>
    </row>
    <row r="433" spans="1:10" ht="15.6" hidden="1" x14ac:dyDescent="0.3">
      <c r="A433" s="392"/>
      <c r="B433" s="392"/>
      <c r="C433" s="392"/>
      <c r="D433" s="392"/>
      <c r="E433" s="339" t="s">
        <v>2861</v>
      </c>
      <c r="F433" s="392" t="s">
        <v>918</v>
      </c>
      <c r="G433" s="392"/>
      <c r="H433" s="392"/>
      <c r="I433" s="392"/>
      <c r="J433" s="392"/>
    </row>
    <row r="434" spans="1:10" ht="15.6" hidden="1" x14ac:dyDescent="0.3">
      <c r="A434" s="392"/>
      <c r="B434" s="392"/>
      <c r="C434" s="392"/>
      <c r="D434" s="392"/>
      <c r="E434" s="339" t="s">
        <v>2862</v>
      </c>
      <c r="F434" s="392" t="s">
        <v>919</v>
      </c>
      <c r="G434" s="392"/>
      <c r="H434" s="392"/>
      <c r="I434" s="392"/>
      <c r="J434" s="392"/>
    </row>
    <row r="435" spans="1:10" ht="15.6" hidden="1" x14ac:dyDescent="0.3">
      <c r="A435" s="392"/>
      <c r="B435" s="392"/>
      <c r="C435" s="392"/>
      <c r="D435" s="392"/>
      <c r="E435" s="339" t="s">
        <v>2863</v>
      </c>
      <c r="F435" s="392" t="s">
        <v>921</v>
      </c>
      <c r="G435" s="392"/>
      <c r="H435" s="392"/>
      <c r="I435" s="392"/>
      <c r="J435" s="392"/>
    </row>
    <row r="436" spans="1:10" ht="15.6" hidden="1" x14ac:dyDescent="0.3">
      <c r="A436" s="392"/>
      <c r="B436" s="392"/>
      <c r="C436" s="392"/>
      <c r="D436" s="392"/>
      <c r="E436" s="339" t="s">
        <v>2864</v>
      </c>
      <c r="F436" s="392" t="s">
        <v>923</v>
      </c>
      <c r="G436" s="392"/>
      <c r="H436" s="392"/>
      <c r="I436" s="392"/>
      <c r="J436" s="392"/>
    </row>
    <row r="437" spans="1:10" ht="15.6" hidden="1" x14ac:dyDescent="0.3">
      <c r="A437" s="392"/>
      <c r="B437" s="392"/>
      <c r="C437" s="392"/>
      <c r="D437" s="392"/>
      <c r="E437" s="339" t="s">
        <v>2865</v>
      </c>
      <c r="F437" s="392" t="s">
        <v>924</v>
      </c>
      <c r="G437" s="392"/>
      <c r="H437" s="392"/>
      <c r="I437" s="392"/>
      <c r="J437" s="392"/>
    </row>
    <row r="438" spans="1:10" ht="15.6" hidden="1" x14ac:dyDescent="0.3">
      <c r="A438" s="392"/>
      <c r="B438" s="392"/>
      <c r="C438" s="392"/>
      <c r="D438" s="392"/>
      <c r="E438" s="339" t="s">
        <v>2866</v>
      </c>
      <c r="F438" s="392" t="s">
        <v>926</v>
      </c>
      <c r="G438" s="392"/>
      <c r="H438" s="392"/>
      <c r="I438" s="392"/>
      <c r="J438" s="392"/>
    </row>
    <row r="439" spans="1:10" ht="15.6" hidden="1" x14ac:dyDescent="0.3">
      <c r="A439" s="392"/>
      <c r="B439" s="392"/>
      <c r="C439" s="392"/>
      <c r="D439" s="392"/>
      <c r="E439" s="339" t="s">
        <v>2867</v>
      </c>
      <c r="F439" s="392" t="s">
        <v>928</v>
      </c>
      <c r="G439" s="392"/>
      <c r="H439" s="392"/>
      <c r="I439" s="392"/>
      <c r="J439" s="392"/>
    </row>
    <row r="440" spans="1:10" ht="15.6" hidden="1" x14ac:dyDescent="0.3">
      <c r="A440" s="392"/>
      <c r="B440" s="392"/>
      <c r="C440" s="392"/>
      <c r="D440" s="392"/>
      <c r="E440" s="339" t="s">
        <v>2868</v>
      </c>
      <c r="F440" s="392" t="s">
        <v>930</v>
      </c>
      <c r="G440" s="392"/>
      <c r="H440" s="392"/>
      <c r="I440" s="392"/>
      <c r="J440" s="392"/>
    </row>
    <row r="441" spans="1:10" ht="15.6" hidden="1" x14ac:dyDescent="0.3">
      <c r="A441" s="392"/>
      <c r="B441" s="392"/>
      <c r="C441" s="392"/>
      <c r="D441" s="392"/>
      <c r="E441" s="339" t="s">
        <v>2869</v>
      </c>
      <c r="F441" s="392" t="s">
        <v>2870</v>
      </c>
      <c r="G441" s="392"/>
      <c r="H441" s="392"/>
      <c r="I441" s="392"/>
      <c r="J441" s="392"/>
    </row>
    <row r="442" spans="1:10" ht="15.6" hidden="1" x14ac:dyDescent="0.3">
      <c r="A442" s="392"/>
      <c r="B442" s="392"/>
      <c r="C442" s="392"/>
      <c r="D442" s="392"/>
      <c r="E442" s="339" t="s">
        <v>2871</v>
      </c>
      <c r="F442" s="392" t="s">
        <v>2872</v>
      </c>
      <c r="G442" s="392"/>
      <c r="H442" s="392"/>
      <c r="I442" s="392"/>
      <c r="J442" s="392"/>
    </row>
    <row r="443" spans="1:10" ht="15.6" hidden="1" x14ac:dyDescent="0.3">
      <c r="A443" s="392"/>
      <c r="B443" s="392"/>
      <c r="C443" s="392"/>
      <c r="D443" s="392"/>
      <c r="E443" s="339" t="s">
        <v>2873</v>
      </c>
      <c r="F443" s="392" t="s">
        <v>2874</v>
      </c>
      <c r="G443" s="392"/>
      <c r="H443" s="392"/>
      <c r="I443" s="392"/>
      <c r="J443" s="392"/>
    </row>
    <row r="444" spans="1:10" ht="15.6" hidden="1" x14ac:dyDescent="0.3">
      <c r="A444" s="392"/>
      <c r="B444" s="392"/>
      <c r="C444" s="392"/>
      <c r="D444" s="392"/>
      <c r="E444" s="339" t="s">
        <v>2875</v>
      </c>
      <c r="F444" s="392" t="s">
        <v>2876</v>
      </c>
      <c r="G444" s="392"/>
      <c r="H444" s="392"/>
      <c r="I444" s="392"/>
      <c r="J444" s="392"/>
    </row>
    <row r="445" spans="1:10" ht="15.6" hidden="1" x14ac:dyDescent="0.3">
      <c r="A445" s="392"/>
      <c r="B445" s="392"/>
      <c r="C445" s="392"/>
      <c r="D445" s="392"/>
      <c r="E445" s="339" t="s">
        <v>2877</v>
      </c>
      <c r="F445" s="392" t="s">
        <v>2878</v>
      </c>
      <c r="G445" s="392"/>
      <c r="H445" s="392"/>
      <c r="I445" s="392"/>
      <c r="J445" s="392"/>
    </row>
    <row r="446" spans="1:10" ht="15.6" hidden="1" x14ac:dyDescent="0.3">
      <c r="A446" s="392"/>
      <c r="B446" s="392"/>
      <c r="C446" s="392"/>
      <c r="D446" s="392"/>
      <c r="E446" s="339" t="s">
        <v>2879</v>
      </c>
      <c r="F446" s="392" t="s">
        <v>2880</v>
      </c>
      <c r="G446" s="392"/>
      <c r="H446" s="392"/>
      <c r="I446" s="392"/>
      <c r="J446" s="392"/>
    </row>
    <row r="447" spans="1:10" ht="15.6" hidden="1" x14ac:dyDescent="0.3">
      <c r="A447" s="392"/>
      <c r="B447" s="392"/>
      <c r="C447" s="392"/>
      <c r="D447" s="392"/>
      <c r="E447" s="339" t="s">
        <v>2881</v>
      </c>
      <c r="F447" s="392" t="s">
        <v>2882</v>
      </c>
      <c r="G447" s="392"/>
      <c r="H447" s="392"/>
      <c r="I447" s="392"/>
      <c r="J447" s="392"/>
    </row>
    <row r="448" spans="1:10" ht="15.6" hidden="1" x14ac:dyDescent="0.3">
      <c r="A448" s="392"/>
      <c r="B448" s="392"/>
      <c r="C448" s="392"/>
      <c r="D448" s="392"/>
      <c r="E448" s="339" t="s">
        <v>2883</v>
      </c>
      <c r="F448" s="392" t="s">
        <v>2884</v>
      </c>
      <c r="G448" s="392"/>
      <c r="H448" s="392"/>
      <c r="I448" s="392"/>
      <c r="J448" s="392"/>
    </row>
    <row r="449" spans="1:10" ht="15.6" hidden="1" x14ac:dyDescent="0.3">
      <c r="A449" s="392"/>
      <c r="B449" s="392"/>
      <c r="C449" s="392"/>
      <c r="D449" s="392"/>
      <c r="E449" s="339" t="s">
        <v>2885</v>
      </c>
      <c r="F449" s="392" t="s">
        <v>2886</v>
      </c>
      <c r="G449" s="392"/>
      <c r="H449" s="392"/>
      <c r="I449" s="392"/>
      <c r="J449" s="392"/>
    </row>
    <row r="450" spans="1:10" ht="15.6" hidden="1" x14ac:dyDescent="0.3">
      <c r="A450" s="392"/>
      <c r="B450" s="392"/>
      <c r="C450" s="392"/>
      <c r="D450" s="392"/>
      <c r="E450" s="339" t="s">
        <v>2887</v>
      </c>
      <c r="F450" s="392" t="s">
        <v>2888</v>
      </c>
      <c r="G450" s="392"/>
      <c r="H450" s="392"/>
      <c r="I450" s="392"/>
      <c r="J450" s="392"/>
    </row>
    <row r="451" spans="1:10" ht="15.6" hidden="1" x14ac:dyDescent="0.3">
      <c r="A451" s="392"/>
      <c r="B451" s="392"/>
      <c r="C451" s="392"/>
      <c r="D451" s="392"/>
      <c r="E451" s="339" t="s">
        <v>2889</v>
      </c>
      <c r="F451" s="392" t="s">
        <v>2890</v>
      </c>
      <c r="G451" s="392"/>
      <c r="H451" s="392"/>
      <c r="I451" s="392"/>
      <c r="J451" s="392"/>
    </row>
    <row r="452" spans="1:10" ht="15.6" hidden="1" x14ac:dyDescent="0.3">
      <c r="A452" s="392"/>
      <c r="B452" s="392"/>
      <c r="C452" s="392"/>
      <c r="D452" s="392"/>
      <c r="E452" s="339" t="s">
        <v>2891</v>
      </c>
      <c r="F452" s="392" t="s">
        <v>2892</v>
      </c>
      <c r="G452" s="392"/>
      <c r="H452" s="392"/>
      <c r="I452" s="392"/>
      <c r="J452" s="392"/>
    </row>
    <row r="453" spans="1:10" ht="15.6" hidden="1" x14ac:dyDescent="0.3">
      <c r="A453" s="392"/>
      <c r="B453" s="392"/>
      <c r="C453" s="392"/>
      <c r="D453" s="392"/>
      <c r="E453" s="339" t="s">
        <v>2893</v>
      </c>
      <c r="F453" s="392" t="s">
        <v>2894</v>
      </c>
      <c r="G453" s="392"/>
      <c r="H453" s="392"/>
      <c r="I453" s="392"/>
      <c r="J453" s="392"/>
    </row>
    <row r="454" spans="1:10" ht="15.6" hidden="1" x14ac:dyDescent="0.3">
      <c r="A454" s="392"/>
      <c r="B454" s="392"/>
      <c r="C454" s="392"/>
      <c r="D454" s="392"/>
      <c r="E454" s="339" t="s">
        <v>2895</v>
      </c>
      <c r="F454" s="392" t="s">
        <v>2896</v>
      </c>
      <c r="G454" s="392"/>
      <c r="H454" s="392"/>
      <c r="I454" s="392"/>
      <c r="J454" s="392"/>
    </row>
    <row r="455" spans="1:10" ht="15.6" hidden="1" x14ac:dyDescent="0.3">
      <c r="A455" s="392"/>
      <c r="B455" s="392"/>
      <c r="C455" s="392"/>
      <c r="D455" s="392"/>
      <c r="E455" s="339" t="s">
        <v>2897</v>
      </c>
      <c r="F455" s="392" t="s">
        <v>2898</v>
      </c>
      <c r="G455" s="392"/>
      <c r="H455" s="392"/>
      <c r="I455" s="392"/>
      <c r="J455" s="392"/>
    </row>
    <row r="456" spans="1:10" ht="15.6" hidden="1" x14ac:dyDescent="0.3">
      <c r="A456" s="392"/>
      <c r="B456" s="392"/>
      <c r="C456" s="392"/>
      <c r="D456" s="392"/>
      <c r="E456" s="339" t="s">
        <v>2899</v>
      </c>
      <c r="F456" s="392" t="s">
        <v>2900</v>
      </c>
      <c r="G456" s="392"/>
      <c r="H456" s="392"/>
      <c r="I456" s="392"/>
      <c r="J456" s="392"/>
    </row>
    <row r="457" spans="1:10" ht="15.6" hidden="1" x14ac:dyDescent="0.3">
      <c r="A457" s="392"/>
      <c r="B457" s="392"/>
      <c r="C457" s="392"/>
      <c r="D457" s="392"/>
      <c r="E457" s="339" t="s">
        <v>2901</v>
      </c>
      <c r="F457" s="392" t="s">
        <v>2902</v>
      </c>
      <c r="G457" s="392"/>
      <c r="H457" s="392"/>
      <c r="I457" s="392"/>
      <c r="J457" s="392"/>
    </row>
    <row r="458" spans="1:10" ht="15.6" hidden="1" x14ac:dyDescent="0.3">
      <c r="A458" s="392"/>
      <c r="B458" s="392"/>
      <c r="C458" s="392"/>
      <c r="D458" s="392"/>
      <c r="E458" s="339" t="s">
        <v>2903</v>
      </c>
      <c r="F458" s="392" t="s">
        <v>2904</v>
      </c>
      <c r="G458" s="392"/>
      <c r="H458" s="392"/>
      <c r="I458" s="392"/>
      <c r="J458" s="392"/>
    </row>
    <row r="459" spans="1:10" ht="15.6" hidden="1" x14ac:dyDescent="0.3">
      <c r="A459" s="392"/>
      <c r="B459" s="392"/>
      <c r="C459" s="392"/>
      <c r="D459" s="392"/>
      <c r="E459" s="339" t="s">
        <v>2905</v>
      </c>
      <c r="F459" s="392" t="s">
        <v>2906</v>
      </c>
      <c r="G459" s="392"/>
      <c r="H459" s="392"/>
      <c r="I459" s="392"/>
      <c r="J459" s="392"/>
    </row>
    <row r="460" spans="1:10" ht="15.6" hidden="1" x14ac:dyDescent="0.3">
      <c r="A460" s="392"/>
      <c r="B460" s="392"/>
      <c r="C460" s="392"/>
      <c r="D460" s="392"/>
      <c r="E460" s="339" t="s">
        <v>2907</v>
      </c>
      <c r="F460" s="392" t="s">
        <v>2908</v>
      </c>
      <c r="G460" s="392"/>
      <c r="H460" s="392"/>
      <c r="I460" s="392"/>
      <c r="J460" s="392"/>
    </row>
    <row r="461" spans="1:10" ht="15.6" hidden="1" x14ac:dyDescent="0.3">
      <c r="A461" s="392"/>
      <c r="B461" s="392"/>
      <c r="C461" s="392"/>
      <c r="D461" s="392"/>
      <c r="E461" s="339" t="s">
        <v>2909</v>
      </c>
      <c r="F461" s="392" t="s">
        <v>2910</v>
      </c>
      <c r="G461" s="392"/>
      <c r="H461" s="392"/>
      <c r="I461" s="392"/>
      <c r="J461" s="392"/>
    </row>
    <row r="462" spans="1:10" ht="15.6" hidden="1" x14ac:dyDescent="0.3">
      <c r="A462" s="392"/>
      <c r="B462" s="392"/>
      <c r="C462" s="392"/>
      <c r="D462" s="392"/>
      <c r="E462" s="339" t="s">
        <v>2911</v>
      </c>
      <c r="F462" s="392" t="s">
        <v>2912</v>
      </c>
      <c r="G462" s="392"/>
      <c r="H462" s="392"/>
      <c r="I462" s="392"/>
      <c r="J462" s="392"/>
    </row>
    <row r="463" spans="1:10" ht="15.6" hidden="1" x14ac:dyDescent="0.3">
      <c r="A463" s="392"/>
      <c r="B463" s="392"/>
      <c r="C463" s="392"/>
      <c r="D463" s="392"/>
      <c r="E463" s="339" t="s">
        <v>2913</v>
      </c>
      <c r="F463" s="392" t="s">
        <v>2914</v>
      </c>
      <c r="G463" s="392"/>
      <c r="H463" s="392"/>
      <c r="I463" s="392"/>
      <c r="J463" s="392"/>
    </row>
    <row r="464" spans="1:10" ht="15.6" hidden="1" x14ac:dyDescent="0.3">
      <c r="A464" s="392"/>
      <c r="B464" s="392"/>
      <c r="C464" s="392"/>
      <c r="D464" s="392"/>
      <c r="E464" s="339" t="s">
        <v>2915</v>
      </c>
      <c r="F464" s="392" t="s">
        <v>2916</v>
      </c>
      <c r="G464" s="392"/>
      <c r="H464" s="392"/>
      <c r="I464" s="392"/>
      <c r="J464" s="392"/>
    </row>
    <row r="465" spans="1:10" ht="15.6" hidden="1" x14ac:dyDescent="0.3">
      <c r="A465" s="392"/>
      <c r="B465" s="392"/>
      <c r="C465" s="392"/>
      <c r="D465" s="392"/>
      <c r="E465" s="339" t="s">
        <v>971</v>
      </c>
      <c r="F465" s="392" t="s">
        <v>972</v>
      </c>
      <c r="G465" s="392"/>
      <c r="H465" s="392"/>
      <c r="I465" s="392"/>
      <c r="J465" s="392"/>
    </row>
    <row r="466" spans="1:10" ht="15.6" hidden="1" x14ac:dyDescent="0.3">
      <c r="A466" s="392"/>
      <c r="B466" s="392"/>
      <c r="C466" s="392"/>
      <c r="D466" s="392"/>
      <c r="E466" s="339" t="s">
        <v>973</v>
      </c>
      <c r="F466" s="392" t="s">
        <v>974</v>
      </c>
      <c r="G466" s="392"/>
      <c r="H466" s="392"/>
      <c r="I466" s="392"/>
      <c r="J466" s="392"/>
    </row>
    <row r="467" spans="1:10" ht="15.6" hidden="1" x14ac:dyDescent="0.3">
      <c r="A467" s="392"/>
      <c r="B467" s="392"/>
      <c r="C467" s="392"/>
      <c r="D467" s="392"/>
      <c r="E467" s="339" t="s">
        <v>975</v>
      </c>
      <c r="F467" s="392" t="s">
        <v>2917</v>
      </c>
      <c r="G467" s="392"/>
      <c r="H467" s="392"/>
      <c r="I467" s="392"/>
      <c r="J467" s="392"/>
    </row>
    <row r="468" spans="1:10" ht="15.6" hidden="1" x14ac:dyDescent="0.3">
      <c r="A468" s="392"/>
      <c r="B468" s="392"/>
      <c r="C468" s="392"/>
      <c r="D468" s="392"/>
      <c r="E468" s="339" t="s">
        <v>977</v>
      </c>
      <c r="F468" s="392" t="s">
        <v>978</v>
      </c>
      <c r="G468" s="392"/>
      <c r="H468" s="392"/>
      <c r="I468" s="392"/>
      <c r="J468" s="392"/>
    </row>
    <row r="469" spans="1:10" ht="15.6" hidden="1" x14ac:dyDescent="0.3">
      <c r="A469" s="392"/>
      <c r="B469" s="392"/>
      <c r="C469" s="392"/>
      <c r="D469" s="392"/>
      <c r="E469" s="339" t="s">
        <v>2918</v>
      </c>
      <c r="F469" s="392" t="s">
        <v>2919</v>
      </c>
      <c r="G469" s="392"/>
      <c r="H469" s="392"/>
      <c r="I469" s="392"/>
      <c r="J469" s="392"/>
    </row>
    <row r="470" spans="1:10" ht="15.6" hidden="1" x14ac:dyDescent="0.3">
      <c r="A470" s="392"/>
      <c r="B470" s="392"/>
      <c r="C470" s="392"/>
      <c r="D470" s="392"/>
      <c r="E470" s="339" t="s">
        <v>1318</v>
      </c>
      <c r="F470" s="392" t="s">
        <v>2920</v>
      </c>
      <c r="G470" s="392"/>
      <c r="H470" s="392"/>
      <c r="I470" s="392"/>
      <c r="J470" s="392"/>
    </row>
    <row r="471" spans="1:10" ht="15.6" hidden="1" x14ac:dyDescent="0.3">
      <c r="A471" s="392"/>
      <c r="B471" s="392"/>
      <c r="C471" s="392"/>
      <c r="D471" s="392"/>
      <c r="E471" s="339" t="s">
        <v>1319</v>
      </c>
      <c r="F471" s="392" t="s">
        <v>2921</v>
      </c>
      <c r="G471" s="392"/>
      <c r="H471" s="392"/>
      <c r="I471" s="392"/>
      <c r="J471" s="392"/>
    </row>
    <row r="472" spans="1:10" ht="15.6" hidden="1" x14ac:dyDescent="0.3">
      <c r="A472" s="392"/>
      <c r="B472" s="392"/>
      <c r="C472" s="392"/>
      <c r="D472" s="392"/>
      <c r="E472" s="339" t="s">
        <v>2922</v>
      </c>
      <c r="F472" s="392" t="s">
        <v>2923</v>
      </c>
      <c r="G472" s="392"/>
      <c r="H472" s="392"/>
      <c r="I472" s="392"/>
      <c r="J472" s="392"/>
    </row>
    <row r="473" spans="1:10" ht="15.6" hidden="1" x14ac:dyDescent="0.3">
      <c r="A473" s="392"/>
      <c r="B473" s="392"/>
      <c r="C473" s="392"/>
      <c r="D473" s="392"/>
      <c r="E473" s="339" t="s">
        <v>2924</v>
      </c>
      <c r="F473" s="392" t="s">
        <v>2925</v>
      </c>
      <c r="G473" s="392"/>
      <c r="H473" s="392"/>
      <c r="I473" s="392"/>
      <c r="J473" s="392"/>
    </row>
    <row r="474" spans="1:10" ht="15.6" hidden="1" x14ac:dyDescent="0.3">
      <c r="A474" s="392"/>
      <c r="B474" s="392"/>
      <c r="C474" s="392"/>
      <c r="D474" s="392"/>
      <c r="E474" s="339" t="s">
        <v>2926</v>
      </c>
      <c r="F474" s="392" t="s">
        <v>2927</v>
      </c>
      <c r="G474" s="392"/>
      <c r="H474" s="392"/>
      <c r="I474" s="392"/>
      <c r="J474" s="392"/>
    </row>
    <row r="475" spans="1:10" ht="15.6" hidden="1" x14ac:dyDescent="0.3">
      <c r="A475" s="392"/>
      <c r="B475" s="392"/>
      <c r="C475" s="392"/>
      <c r="D475" s="392"/>
      <c r="E475" s="339" t="s">
        <v>2928</v>
      </c>
      <c r="F475" s="392" t="s">
        <v>2929</v>
      </c>
      <c r="G475" s="392"/>
      <c r="H475" s="392"/>
      <c r="I475" s="392"/>
      <c r="J475" s="392"/>
    </row>
    <row r="476" spans="1:10" ht="15.6" hidden="1" x14ac:dyDescent="0.3">
      <c r="A476" s="392"/>
      <c r="B476" s="392"/>
      <c r="C476" s="392"/>
      <c r="D476" s="392"/>
      <c r="E476" s="339" t="s">
        <v>2930</v>
      </c>
      <c r="F476" s="392" t="s">
        <v>2931</v>
      </c>
      <c r="G476" s="392"/>
      <c r="H476" s="392"/>
      <c r="I476" s="392"/>
      <c r="J476" s="392"/>
    </row>
    <row r="477" spans="1:10" ht="15.6" hidden="1" x14ac:dyDescent="0.3">
      <c r="A477" s="392"/>
      <c r="B477" s="392"/>
      <c r="C477" s="392"/>
      <c r="D477" s="392"/>
      <c r="E477" s="339" t="s">
        <v>2932</v>
      </c>
      <c r="F477" s="392" t="s">
        <v>2933</v>
      </c>
      <c r="G477" s="392"/>
      <c r="H477" s="392"/>
      <c r="I477" s="392"/>
      <c r="J477" s="392"/>
    </row>
    <row r="478" spans="1:10" ht="15.6" hidden="1" x14ac:dyDescent="0.3">
      <c r="A478" s="392"/>
      <c r="B478" s="392"/>
      <c r="C478" s="392"/>
      <c r="D478" s="392"/>
      <c r="E478" s="339" t="s">
        <v>990</v>
      </c>
      <c r="F478" s="392" t="s">
        <v>991</v>
      </c>
      <c r="G478" s="392"/>
      <c r="H478" s="392"/>
      <c r="I478" s="392"/>
      <c r="J478" s="392"/>
    </row>
    <row r="479" spans="1:10" ht="15.6" hidden="1" x14ac:dyDescent="0.3">
      <c r="A479" s="392"/>
      <c r="B479" s="392"/>
      <c r="C479" s="392"/>
      <c r="D479" s="392"/>
      <c r="E479" s="339" t="s">
        <v>992</v>
      </c>
      <c r="F479" s="392" t="s">
        <v>2934</v>
      </c>
      <c r="G479" s="392"/>
      <c r="H479" s="392"/>
      <c r="I479" s="392"/>
      <c r="J479" s="392"/>
    </row>
    <row r="480" spans="1:10" ht="15.6" hidden="1" x14ac:dyDescent="0.3">
      <c r="A480" s="392"/>
      <c r="B480" s="392"/>
      <c r="C480" s="392"/>
      <c r="D480" s="392"/>
      <c r="E480" s="339" t="s">
        <v>994</v>
      </c>
      <c r="F480" s="392" t="s">
        <v>995</v>
      </c>
      <c r="G480" s="392"/>
      <c r="H480" s="392"/>
      <c r="I480" s="392"/>
      <c r="J480" s="392"/>
    </row>
    <row r="481" spans="1:10" ht="15.6" hidden="1" x14ac:dyDescent="0.3">
      <c r="A481" s="392"/>
      <c r="B481" s="392"/>
      <c r="C481" s="392"/>
      <c r="D481" s="392"/>
      <c r="E481" s="339" t="s">
        <v>996</v>
      </c>
      <c r="F481" s="392" t="s">
        <v>997</v>
      </c>
      <c r="G481" s="392"/>
      <c r="H481" s="392"/>
      <c r="I481" s="392"/>
      <c r="J481" s="392"/>
    </row>
    <row r="482" spans="1:10" ht="15.6" hidden="1" x14ac:dyDescent="0.3">
      <c r="A482" s="392"/>
      <c r="B482" s="392"/>
      <c r="C482" s="392"/>
      <c r="D482" s="392"/>
      <c r="E482" s="339" t="s">
        <v>2935</v>
      </c>
      <c r="F482" s="392" t="s">
        <v>2936</v>
      </c>
      <c r="G482" s="392"/>
      <c r="H482" s="392"/>
      <c r="I482" s="392"/>
      <c r="J482" s="392"/>
    </row>
    <row r="483" spans="1:10" ht="15.6" hidden="1" x14ac:dyDescent="0.3">
      <c r="A483" s="392"/>
      <c r="B483" s="392"/>
      <c r="C483" s="392"/>
      <c r="D483" s="392"/>
      <c r="E483" s="339" t="s">
        <v>2937</v>
      </c>
      <c r="F483" s="392" t="s">
        <v>2938</v>
      </c>
      <c r="G483" s="392"/>
      <c r="H483" s="392"/>
      <c r="I483" s="392"/>
      <c r="J483" s="392"/>
    </row>
    <row r="484" spans="1:10" ht="15.6" hidden="1" x14ac:dyDescent="0.3">
      <c r="A484" s="392"/>
      <c r="B484" s="392"/>
      <c r="C484" s="392"/>
      <c r="D484" s="392"/>
      <c r="E484" s="339" t="s">
        <v>2939</v>
      </c>
      <c r="F484" s="392" t="s">
        <v>2940</v>
      </c>
      <c r="G484" s="392"/>
      <c r="H484" s="392"/>
      <c r="I484" s="392"/>
      <c r="J484" s="392"/>
    </row>
    <row r="485" spans="1:10" ht="15.6" hidden="1" x14ac:dyDescent="0.3">
      <c r="A485" s="392"/>
      <c r="B485" s="392"/>
      <c r="C485" s="392"/>
      <c r="D485" s="392"/>
      <c r="E485" s="339" t="s">
        <v>2941</v>
      </c>
      <c r="F485" s="392" t="s">
        <v>2942</v>
      </c>
      <c r="G485" s="392"/>
      <c r="H485" s="392"/>
      <c r="I485" s="392"/>
      <c r="J485" s="392"/>
    </row>
    <row r="486" spans="1:10" ht="15.6" hidden="1" x14ac:dyDescent="0.3">
      <c r="A486" s="392"/>
      <c r="B486" s="392"/>
      <c r="C486" s="392"/>
      <c r="D486" s="392"/>
      <c r="E486" s="339" t="s">
        <v>2943</v>
      </c>
      <c r="F486" s="392" t="s">
        <v>2944</v>
      </c>
      <c r="G486" s="392"/>
      <c r="H486" s="392"/>
      <c r="I486" s="392"/>
      <c r="J486" s="392"/>
    </row>
    <row r="487" spans="1:10" ht="15.6" hidden="1" x14ac:dyDescent="0.3">
      <c r="A487" s="392"/>
      <c r="B487" s="392"/>
      <c r="C487" s="392"/>
      <c r="D487" s="392"/>
      <c r="E487" s="339" t="s">
        <v>2945</v>
      </c>
      <c r="F487" s="392" t="s">
        <v>2946</v>
      </c>
      <c r="G487" s="392"/>
      <c r="H487" s="392"/>
      <c r="I487" s="392"/>
      <c r="J487" s="392"/>
    </row>
    <row r="488" spans="1:10" ht="15.6" hidden="1" x14ac:dyDescent="0.3">
      <c r="A488" s="392"/>
      <c r="B488" s="392"/>
      <c r="C488" s="392"/>
      <c r="D488" s="392"/>
      <c r="E488" s="339" t="s">
        <v>2947</v>
      </c>
      <c r="F488" s="392" t="s">
        <v>2948</v>
      </c>
      <c r="G488" s="392"/>
      <c r="H488" s="392"/>
      <c r="I488" s="392"/>
      <c r="J488" s="392"/>
    </row>
    <row r="489" spans="1:10" ht="15.6" hidden="1" x14ac:dyDescent="0.3">
      <c r="A489" s="392"/>
      <c r="B489" s="392"/>
      <c r="C489" s="392"/>
      <c r="D489" s="392"/>
      <c r="E489" s="339" t="s">
        <v>2949</v>
      </c>
      <c r="F489" s="392" t="s">
        <v>2950</v>
      </c>
      <c r="G489" s="392"/>
      <c r="H489" s="392"/>
      <c r="I489" s="392"/>
      <c r="J489" s="392"/>
    </row>
    <row r="490" spans="1:10" ht="15.6" hidden="1" x14ac:dyDescent="0.3">
      <c r="A490" s="392"/>
      <c r="B490" s="392"/>
      <c r="C490" s="392"/>
      <c r="D490" s="392"/>
      <c r="E490" s="339" t="s">
        <v>2951</v>
      </c>
      <c r="F490" s="392" t="s">
        <v>2952</v>
      </c>
      <c r="G490" s="392"/>
      <c r="H490" s="392"/>
      <c r="I490" s="392"/>
      <c r="J490" s="392"/>
    </row>
    <row r="491" spans="1:10" ht="15.6" hidden="1" x14ac:dyDescent="0.3">
      <c r="A491" s="392"/>
      <c r="B491" s="392"/>
      <c r="C491" s="392"/>
      <c r="D491" s="392"/>
      <c r="E491" s="339" t="s">
        <v>2953</v>
      </c>
      <c r="F491" s="392" t="s">
        <v>2954</v>
      </c>
      <c r="G491" s="392"/>
      <c r="H491" s="392"/>
      <c r="I491" s="392"/>
      <c r="J491" s="392"/>
    </row>
    <row r="492" spans="1:10" ht="15.6" hidden="1" x14ac:dyDescent="0.3">
      <c r="A492" s="392"/>
      <c r="B492" s="392"/>
      <c r="C492" s="392"/>
      <c r="D492" s="392"/>
      <c r="E492" s="339" t="s">
        <v>2955</v>
      </c>
      <c r="F492" s="392" t="s">
        <v>2956</v>
      </c>
      <c r="G492" s="392"/>
      <c r="H492" s="392"/>
      <c r="I492" s="392"/>
      <c r="J492" s="392"/>
    </row>
    <row r="493" spans="1:10" ht="15.6" hidden="1" x14ac:dyDescent="0.3">
      <c r="A493" s="392"/>
      <c r="B493" s="392"/>
      <c r="C493" s="392"/>
      <c r="D493" s="392"/>
      <c r="E493" s="339" t="s">
        <v>2957</v>
      </c>
      <c r="F493" s="392" t="s">
        <v>2958</v>
      </c>
      <c r="G493" s="392"/>
      <c r="H493" s="392"/>
      <c r="I493" s="392"/>
      <c r="J493" s="392"/>
    </row>
    <row r="494" spans="1:10" ht="15.6" hidden="1" x14ac:dyDescent="0.3">
      <c r="A494" s="392"/>
      <c r="B494" s="392"/>
      <c r="C494" s="392"/>
      <c r="D494" s="392"/>
      <c r="E494" s="339" t="s">
        <v>2959</v>
      </c>
      <c r="F494" s="392" t="s">
        <v>2960</v>
      </c>
      <c r="G494" s="392"/>
      <c r="H494" s="392"/>
      <c r="I494" s="392"/>
      <c r="J494" s="392"/>
    </row>
    <row r="495" spans="1:10" ht="15.6" hidden="1" x14ac:dyDescent="0.3">
      <c r="A495" s="392"/>
      <c r="B495" s="392"/>
      <c r="C495" s="392"/>
      <c r="D495" s="392"/>
      <c r="E495" s="339" t="s">
        <v>2961</v>
      </c>
      <c r="F495" s="392" t="s">
        <v>2962</v>
      </c>
      <c r="G495" s="392"/>
      <c r="H495" s="392"/>
      <c r="I495" s="392"/>
      <c r="J495" s="392"/>
    </row>
    <row r="496" spans="1:10" ht="15.6" hidden="1" x14ac:dyDescent="0.3">
      <c r="A496" s="392"/>
      <c r="B496" s="392"/>
      <c r="C496" s="392"/>
      <c r="D496" s="392"/>
      <c r="E496" s="339" t="s">
        <v>2963</v>
      </c>
      <c r="F496" s="392" t="s">
        <v>2964</v>
      </c>
      <c r="G496" s="392"/>
      <c r="H496" s="392"/>
      <c r="I496" s="392"/>
      <c r="J496" s="392"/>
    </row>
    <row r="497" spans="1:10" ht="15.6" hidden="1" x14ac:dyDescent="0.3">
      <c r="A497" s="392"/>
      <c r="B497" s="392"/>
      <c r="C497" s="392"/>
      <c r="D497" s="392"/>
      <c r="E497" s="339" t="s">
        <v>1014</v>
      </c>
      <c r="F497" s="392" t="s">
        <v>1023</v>
      </c>
      <c r="G497" s="392"/>
      <c r="H497" s="392"/>
      <c r="I497" s="392"/>
      <c r="J497" s="392"/>
    </row>
    <row r="498" spans="1:10" ht="15.6" hidden="1" x14ac:dyDescent="0.3">
      <c r="A498" s="392"/>
      <c r="B498" s="392"/>
      <c r="C498" s="392"/>
      <c r="D498" s="392"/>
      <c r="E498" s="339" t="s">
        <v>1016</v>
      </c>
      <c r="F498" s="392" t="s">
        <v>1025</v>
      </c>
      <c r="G498" s="392"/>
      <c r="H498" s="392"/>
      <c r="I498" s="392"/>
      <c r="J498" s="392"/>
    </row>
    <row r="499" spans="1:10" ht="15.6" hidden="1" x14ac:dyDescent="0.3">
      <c r="A499" s="392"/>
      <c r="B499" s="392"/>
      <c r="C499" s="392"/>
      <c r="D499" s="392"/>
      <c r="E499" s="339" t="s">
        <v>1018</v>
      </c>
      <c r="F499" s="392" t="s">
        <v>1027</v>
      </c>
      <c r="G499" s="392"/>
      <c r="H499" s="392"/>
      <c r="I499" s="392"/>
      <c r="J499" s="392"/>
    </row>
    <row r="500" spans="1:10" ht="15.6" hidden="1" x14ac:dyDescent="0.3">
      <c r="A500" s="392"/>
      <c r="B500" s="392"/>
      <c r="C500" s="392"/>
      <c r="D500" s="392"/>
      <c r="E500" s="339" t="s">
        <v>1020</v>
      </c>
      <c r="F500" s="392" t="s">
        <v>1029</v>
      </c>
      <c r="G500" s="392"/>
      <c r="H500" s="392"/>
      <c r="I500" s="392"/>
      <c r="J500" s="392"/>
    </row>
    <row r="501" spans="1:10" ht="15.6" hidden="1" x14ac:dyDescent="0.3">
      <c r="A501" s="392"/>
      <c r="B501" s="392"/>
      <c r="C501" s="392"/>
      <c r="D501" s="392"/>
      <c r="E501" s="339" t="s">
        <v>1022</v>
      </c>
      <c r="F501" s="392" t="s">
        <v>1031</v>
      </c>
      <c r="G501" s="392"/>
      <c r="H501" s="392"/>
      <c r="I501" s="392"/>
      <c r="J501" s="392"/>
    </row>
    <row r="502" spans="1:10" ht="15.6" hidden="1" x14ac:dyDescent="0.3">
      <c r="A502" s="392"/>
      <c r="B502" s="392"/>
      <c r="C502" s="392"/>
      <c r="D502" s="392"/>
      <c r="E502" s="339" t="s">
        <v>2965</v>
      </c>
      <c r="F502" s="392" t="s">
        <v>2966</v>
      </c>
      <c r="G502" s="392"/>
      <c r="H502" s="392"/>
      <c r="I502" s="392"/>
      <c r="J502" s="392"/>
    </row>
    <row r="503" spans="1:10" ht="15.6" hidden="1" x14ac:dyDescent="0.3">
      <c r="A503" s="392"/>
      <c r="B503" s="392"/>
      <c r="C503" s="392"/>
      <c r="D503" s="392"/>
      <c r="E503" s="339" t="s">
        <v>2967</v>
      </c>
      <c r="F503" s="392" t="s">
        <v>2968</v>
      </c>
      <c r="G503" s="392"/>
      <c r="H503" s="392"/>
      <c r="I503" s="392"/>
      <c r="J503" s="392"/>
    </row>
    <row r="504" spans="1:10" ht="15.6" hidden="1" x14ac:dyDescent="0.3">
      <c r="A504" s="392"/>
      <c r="B504" s="392"/>
      <c r="C504" s="392"/>
      <c r="D504" s="392"/>
      <c r="E504" s="339" t="s">
        <v>2969</v>
      </c>
      <c r="F504" s="392" t="s">
        <v>2970</v>
      </c>
      <c r="G504" s="392"/>
      <c r="H504" s="392"/>
      <c r="I504" s="392"/>
      <c r="J504" s="392"/>
    </row>
    <row r="505" spans="1:10" ht="15.6" hidden="1" x14ac:dyDescent="0.3">
      <c r="A505" s="392"/>
      <c r="B505" s="392"/>
      <c r="C505" s="392"/>
      <c r="D505" s="392"/>
      <c r="E505" s="339" t="s">
        <v>1028</v>
      </c>
      <c r="F505" s="392" t="s">
        <v>1037</v>
      </c>
      <c r="G505" s="392"/>
      <c r="H505" s="392"/>
      <c r="I505" s="392"/>
      <c r="J505" s="392"/>
    </row>
    <row r="506" spans="1:10" ht="15.6" hidden="1" x14ac:dyDescent="0.3">
      <c r="A506" s="392"/>
      <c r="B506" s="392"/>
      <c r="C506" s="392"/>
      <c r="D506" s="392"/>
      <c r="E506" s="339" t="s">
        <v>1030</v>
      </c>
      <c r="F506" s="392" t="s">
        <v>1038</v>
      </c>
      <c r="G506" s="392"/>
      <c r="H506" s="392"/>
      <c r="I506" s="392"/>
      <c r="J506" s="392"/>
    </row>
    <row r="507" spans="1:10" ht="15.6" hidden="1" x14ac:dyDescent="0.3">
      <c r="A507" s="392"/>
      <c r="B507" s="392"/>
      <c r="C507" s="392"/>
      <c r="D507" s="392"/>
      <c r="E507" s="339" t="s">
        <v>1032</v>
      </c>
      <c r="F507" s="392" t="s">
        <v>1040</v>
      </c>
      <c r="G507" s="392"/>
      <c r="H507" s="392"/>
      <c r="I507" s="392"/>
      <c r="J507" s="392"/>
    </row>
    <row r="508" spans="1:10" ht="15.6" hidden="1" x14ac:dyDescent="0.3">
      <c r="A508" s="392"/>
      <c r="B508" s="392"/>
      <c r="C508" s="392"/>
      <c r="D508" s="392"/>
      <c r="E508" s="339" t="s">
        <v>1034</v>
      </c>
      <c r="F508" s="392" t="s">
        <v>1042</v>
      </c>
      <c r="G508" s="392"/>
      <c r="H508" s="392"/>
      <c r="I508" s="392"/>
      <c r="J508" s="392"/>
    </row>
    <row r="509" spans="1:10" ht="15.6" hidden="1" x14ac:dyDescent="0.3">
      <c r="A509" s="392"/>
      <c r="B509" s="392"/>
      <c r="C509" s="392"/>
      <c r="D509" s="392"/>
      <c r="E509" s="339" t="s">
        <v>1036</v>
      </c>
      <c r="F509" s="392" t="s">
        <v>1044</v>
      </c>
      <c r="G509" s="392"/>
      <c r="H509" s="392"/>
      <c r="I509" s="392"/>
      <c r="J509" s="392"/>
    </row>
    <row r="510" spans="1:10" ht="15.6" hidden="1" x14ac:dyDescent="0.3">
      <c r="A510" s="392"/>
      <c r="B510" s="392"/>
      <c r="C510" s="392"/>
      <c r="D510" s="392"/>
      <c r="E510" s="339" t="s">
        <v>2971</v>
      </c>
      <c r="F510" s="392" t="s">
        <v>2972</v>
      </c>
      <c r="G510" s="392"/>
      <c r="H510" s="392"/>
      <c r="I510" s="392"/>
      <c r="J510" s="392"/>
    </row>
    <row r="511" spans="1:10" ht="15.6" hidden="1" x14ac:dyDescent="0.3">
      <c r="A511" s="392"/>
      <c r="B511" s="392"/>
      <c r="C511" s="392"/>
      <c r="D511" s="392"/>
      <c r="E511" s="339" t="s">
        <v>2973</v>
      </c>
      <c r="F511" s="392" t="s">
        <v>2974</v>
      </c>
      <c r="G511" s="392"/>
      <c r="H511" s="392"/>
      <c r="I511" s="392"/>
      <c r="J511" s="392"/>
    </row>
    <row r="512" spans="1:10" ht="15.6" hidden="1" x14ac:dyDescent="0.3">
      <c r="A512" s="392"/>
      <c r="B512" s="392"/>
      <c r="C512" s="392"/>
      <c r="D512" s="392"/>
      <c r="E512" s="339" t="s">
        <v>2975</v>
      </c>
      <c r="F512" s="392" t="s">
        <v>2976</v>
      </c>
      <c r="G512" s="392"/>
      <c r="H512" s="392"/>
      <c r="I512" s="392"/>
      <c r="J512" s="392"/>
    </row>
    <row r="513" spans="1:10" ht="15.6" hidden="1" x14ac:dyDescent="0.3">
      <c r="A513" s="392"/>
      <c r="B513" s="392"/>
      <c r="C513" s="392"/>
      <c r="D513" s="392"/>
      <c r="E513" s="339" t="s">
        <v>2977</v>
      </c>
      <c r="F513" s="392" t="s">
        <v>1050</v>
      </c>
      <c r="G513" s="392"/>
      <c r="H513" s="392"/>
      <c r="I513" s="392"/>
      <c r="J513" s="392"/>
    </row>
    <row r="514" spans="1:10" ht="15.6" hidden="1" x14ac:dyDescent="0.3">
      <c r="A514" s="392"/>
      <c r="B514" s="392"/>
      <c r="C514" s="392"/>
      <c r="D514" s="392"/>
      <c r="E514" s="339" t="s">
        <v>2978</v>
      </c>
      <c r="F514" s="392" t="s">
        <v>2979</v>
      </c>
      <c r="G514" s="392"/>
      <c r="H514" s="392"/>
      <c r="I514" s="392"/>
      <c r="J514" s="392"/>
    </row>
    <row r="515" spans="1:10" ht="15.6" hidden="1" x14ac:dyDescent="0.3">
      <c r="A515" s="392"/>
      <c r="B515" s="392"/>
      <c r="C515" s="392"/>
      <c r="D515" s="392"/>
      <c r="E515" s="339" t="s">
        <v>2980</v>
      </c>
      <c r="F515" s="392" t="s">
        <v>2981</v>
      </c>
      <c r="G515" s="392"/>
      <c r="H515" s="392"/>
      <c r="I515" s="392"/>
      <c r="J515" s="392"/>
    </row>
    <row r="516" spans="1:10" ht="15.6" hidden="1" x14ac:dyDescent="0.3">
      <c r="A516" s="392"/>
      <c r="B516" s="392"/>
      <c r="C516" s="392"/>
      <c r="D516" s="392"/>
      <c r="E516" s="339" t="s">
        <v>2982</v>
      </c>
      <c r="F516" s="392" t="s">
        <v>2983</v>
      </c>
      <c r="G516" s="392"/>
      <c r="H516" s="392"/>
      <c r="I516" s="392"/>
      <c r="J516" s="392"/>
    </row>
    <row r="517" spans="1:10" ht="15.6" hidden="1" x14ac:dyDescent="0.3">
      <c r="A517" s="392"/>
      <c r="B517" s="392"/>
      <c r="C517" s="392"/>
      <c r="D517" s="392"/>
      <c r="E517" s="339" t="s">
        <v>2984</v>
      </c>
      <c r="F517" s="392" t="s">
        <v>2985</v>
      </c>
      <c r="G517" s="392"/>
      <c r="H517" s="392"/>
      <c r="I517" s="392"/>
      <c r="J517" s="392"/>
    </row>
    <row r="518" spans="1:10" ht="15.6" hidden="1" x14ac:dyDescent="0.3">
      <c r="A518" s="392"/>
      <c r="B518" s="392"/>
      <c r="C518" s="392"/>
      <c r="D518" s="392"/>
      <c r="E518" s="339" t="s">
        <v>2986</v>
      </c>
      <c r="F518" s="392" t="s">
        <v>2987</v>
      </c>
      <c r="G518" s="392"/>
      <c r="H518" s="392"/>
      <c r="I518" s="392"/>
      <c r="J518" s="392"/>
    </row>
    <row r="519" spans="1:10" ht="15.6" hidden="1" x14ac:dyDescent="0.3">
      <c r="A519" s="392"/>
      <c r="B519" s="392"/>
      <c r="C519" s="392"/>
      <c r="D519" s="392"/>
      <c r="E519" s="339" t="s">
        <v>2988</v>
      </c>
      <c r="F519" s="392" t="s">
        <v>2989</v>
      </c>
      <c r="G519" s="392"/>
      <c r="H519" s="392"/>
      <c r="I519" s="392"/>
      <c r="J519" s="392"/>
    </row>
    <row r="520" spans="1:10" ht="15.6" hidden="1" x14ac:dyDescent="0.3">
      <c r="A520" s="392"/>
      <c r="B520" s="392"/>
      <c r="C520" s="392"/>
      <c r="D520" s="392"/>
      <c r="E520" s="339" t="s">
        <v>2990</v>
      </c>
      <c r="F520" s="392" t="s">
        <v>2991</v>
      </c>
      <c r="G520" s="392"/>
      <c r="H520" s="392"/>
      <c r="I520" s="392"/>
      <c r="J520" s="392"/>
    </row>
    <row r="521" spans="1:10" ht="15.6" hidden="1" x14ac:dyDescent="0.3">
      <c r="A521" s="392"/>
      <c r="B521" s="392"/>
      <c r="C521" s="392"/>
      <c r="D521" s="392"/>
      <c r="E521" s="339" t="s">
        <v>1055</v>
      </c>
      <c r="F521" s="392" t="s">
        <v>1064</v>
      </c>
      <c r="G521" s="392"/>
      <c r="H521" s="392"/>
      <c r="I521" s="392"/>
      <c r="J521" s="392"/>
    </row>
    <row r="522" spans="1:10" ht="15.6" hidden="1" x14ac:dyDescent="0.3">
      <c r="A522" s="392"/>
      <c r="B522" s="392"/>
      <c r="C522" s="392"/>
      <c r="D522" s="392"/>
      <c r="E522" s="339" t="s">
        <v>1057</v>
      </c>
      <c r="F522" s="392" t="s">
        <v>1066</v>
      </c>
      <c r="G522" s="392"/>
      <c r="H522" s="392"/>
      <c r="I522" s="392"/>
      <c r="J522" s="392"/>
    </row>
    <row r="523" spans="1:10" ht="15.6" hidden="1" x14ac:dyDescent="0.3">
      <c r="A523" s="392"/>
      <c r="B523" s="392"/>
      <c r="C523" s="392"/>
      <c r="D523" s="392"/>
      <c r="E523" s="339" t="s">
        <v>2992</v>
      </c>
      <c r="F523" s="392" t="s">
        <v>2993</v>
      </c>
      <c r="G523" s="392"/>
      <c r="H523" s="392"/>
      <c r="I523" s="392"/>
      <c r="J523" s="392"/>
    </row>
    <row r="524" spans="1:10" ht="15.6" hidden="1" x14ac:dyDescent="0.3">
      <c r="A524" s="392"/>
      <c r="B524" s="392"/>
      <c r="C524" s="392"/>
      <c r="D524" s="392"/>
      <c r="E524" s="339" t="s">
        <v>2994</v>
      </c>
      <c r="F524" s="392" t="s">
        <v>2995</v>
      </c>
      <c r="G524" s="392"/>
      <c r="H524" s="392"/>
      <c r="I524" s="392"/>
      <c r="J524" s="392"/>
    </row>
    <row r="525" spans="1:10" ht="15.6" hidden="1" x14ac:dyDescent="0.3">
      <c r="A525" s="392"/>
      <c r="B525" s="392"/>
      <c r="C525" s="392"/>
      <c r="D525" s="392"/>
      <c r="E525" s="339" t="s">
        <v>2996</v>
      </c>
      <c r="F525" s="392" t="s">
        <v>2997</v>
      </c>
      <c r="G525" s="392"/>
      <c r="H525" s="392"/>
      <c r="I525" s="392"/>
      <c r="J525" s="392"/>
    </row>
    <row r="526" spans="1:10" ht="15.6" hidden="1" x14ac:dyDescent="0.3">
      <c r="A526" s="392"/>
      <c r="B526" s="392"/>
      <c r="C526" s="392"/>
      <c r="D526" s="392"/>
      <c r="E526" s="339" t="s">
        <v>2998</v>
      </c>
      <c r="F526" s="392" t="s">
        <v>2999</v>
      </c>
      <c r="G526" s="392"/>
      <c r="H526" s="392"/>
      <c r="I526" s="392"/>
      <c r="J526" s="392"/>
    </row>
    <row r="527" spans="1:10" ht="15.6" hidden="1" x14ac:dyDescent="0.3">
      <c r="A527" s="392"/>
      <c r="B527" s="392"/>
      <c r="C527" s="392"/>
      <c r="D527" s="392"/>
      <c r="E527" s="339" t="s">
        <v>3000</v>
      </c>
      <c r="F527" s="392" t="s">
        <v>1074</v>
      </c>
      <c r="G527" s="392"/>
      <c r="H527" s="392"/>
      <c r="I527" s="392"/>
      <c r="J527" s="392"/>
    </row>
    <row r="528" spans="1:10" ht="15.6" hidden="1" x14ac:dyDescent="0.3">
      <c r="A528" s="392"/>
      <c r="B528" s="392"/>
      <c r="C528" s="392"/>
      <c r="D528" s="392"/>
      <c r="E528" s="339" t="s">
        <v>1067</v>
      </c>
      <c r="F528" s="392" t="s">
        <v>1076</v>
      </c>
      <c r="G528" s="392"/>
      <c r="H528" s="392"/>
      <c r="I528" s="392"/>
      <c r="J528" s="392"/>
    </row>
    <row r="529" spans="1:10" ht="15.6" hidden="1" x14ac:dyDescent="0.3">
      <c r="A529" s="392"/>
      <c r="B529" s="392"/>
      <c r="C529" s="392"/>
      <c r="D529" s="392"/>
      <c r="E529" s="339" t="s">
        <v>3001</v>
      </c>
      <c r="F529" s="392" t="s">
        <v>3002</v>
      </c>
      <c r="G529" s="392"/>
      <c r="H529" s="392"/>
      <c r="I529" s="392"/>
      <c r="J529" s="392"/>
    </row>
    <row r="530" spans="1:10" ht="15.6" hidden="1" x14ac:dyDescent="0.3">
      <c r="A530" s="392"/>
      <c r="B530" s="392"/>
      <c r="C530" s="392"/>
      <c r="D530" s="392"/>
      <c r="E530" s="339" t="s">
        <v>3003</v>
      </c>
      <c r="F530" s="392" t="s">
        <v>3004</v>
      </c>
      <c r="G530" s="392"/>
      <c r="H530" s="392"/>
      <c r="I530" s="392"/>
      <c r="J530" s="392"/>
    </row>
    <row r="531" spans="1:10" ht="15.6" hidden="1" x14ac:dyDescent="0.3">
      <c r="A531" s="392"/>
      <c r="B531" s="392"/>
      <c r="C531" s="392"/>
      <c r="D531" s="392"/>
      <c r="E531" s="339" t="s">
        <v>3005</v>
      </c>
      <c r="F531" s="392" t="s">
        <v>1080</v>
      </c>
      <c r="G531" s="392"/>
      <c r="H531" s="392"/>
      <c r="I531" s="392"/>
      <c r="J531" s="392"/>
    </row>
    <row r="532" spans="1:10" ht="15.6" hidden="1" x14ac:dyDescent="0.3">
      <c r="A532" s="392"/>
      <c r="B532" s="392"/>
      <c r="C532" s="392"/>
      <c r="D532" s="392"/>
      <c r="E532" s="339" t="s">
        <v>3006</v>
      </c>
      <c r="F532" s="392" t="s">
        <v>1082</v>
      </c>
      <c r="G532" s="392"/>
      <c r="H532" s="392"/>
      <c r="I532" s="392"/>
      <c r="J532" s="392"/>
    </row>
    <row r="533" spans="1:10" ht="15.6" hidden="1" x14ac:dyDescent="0.3">
      <c r="A533" s="392"/>
      <c r="B533" s="392"/>
      <c r="C533" s="392"/>
      <c r="D533" s="392"/>
      <c r="E533" s="339" t="s">
        <v>3007</v>
      </c>
      <c r="F533" s="392" t="s">
        <v>1084</v>
      </c>
      <c r="G533" s="392"/>
      <c r="H533" s="392"/>
      <c r="I533" s="392"/>
      <c r="J533" s="392"/>
    </row>
    <row r="534" spans="1:10" ht="15.6" hidden="1" x14ac:dyDescent="0.3">
      <c r="A534" s="392"/>
      <c r="B534" s="392"/>
      <c r="C534" s="392"/>
      <c r="D534" s="392"/>
      <c r="E534" s="339" t="s">
        <v>3008</v>
      </c>
      <c r="F534" s="392" t="s">
        <v>3009</v>
      </c>
      <c r="G534" s="392"/>
      <c r="H534" s="392"/>
      <c r="I534" s="392"/>
      <c r="J534" s="392"/>
    </row>
    <row r="535" spans="1:10" ht="15.6" hidden="1" x14ac:dyDescent="0.3">
      <c r="A535" s="392"/>
      <c r="B535" s="392"/>
      <c r="C535" s="392"/>
      <c r="D535" s="392"/>
      <c r="E535" s="339" t="s">
        <v>3010</v>
      </c>
      <c r="F535" s="392" t="s">
        <v>1086</v>
      </c>
      <c r="G535" s="392"/>
      <c r="H535" s="392"/>
      <c r="I535" s="392"/>
      <c r="J535" s="392"/>
    </row>
    <row r="536" spans="1:10" ht="15.6" hidden="1" x14ac:dyDescent="0.3">
      <c r="A536" s="392"/>
      <c r="B536" s="392"/>
      <c r="C536" s="392"/>
      <c r="D536" s="392"/>
      <c r="E536" s="339" t="s">
        <v>3011</v>
      </c>
      <c r="F536" s="392" t="s">
        <v>1088</v>
      </c>
      <c r="G536" s="392"/>
      <c r="H536" s="392"/>
      <c r="I536" s="392"/>
      <c r="J536" s="392"/>
    </row>
    <row r="537" spans="1:10" ht="15.6" hidden="1" x14ac:dyDescent="0.3">
      <c r="A537" s="392"/>
      <c r="B537" s="392"/>
      <c r="C537" s="392"/>
      <c r="D537" s="392"/>
      <c r="E537" s="339" t="s">
        <v>3012</v>
      </c>
      <c r="F537" s="392" t="s">
        <v>1090</v>
      </c>
      <c r="G537" s="392"/>
      <c r="H537" s="392"/>
      <c r="I537" s="392"/>
      <c r="J537" s="392"/>
    </row>
    <row r="538" spans="1:10" ht="15.6" hidden="1" x14ac:dyDescent="0.3">
      <c r="A538" s="392"/>
      <c r="B538" s="392"/>
      <c r="C538" s="392"/>
      <c r="D538" s="392"/>
      <c r="E538" s="339" t="s">
        <v>3013</v>
      </c>
      <c r="F538" s="392" t="s">
        <v>1092</v>
      </c>
      <c r="G538" s="392"/>
      <c r="H538" s="392"/>
      <c r="I538" s="392"/>
      <c r="J538" s="392"/>
    </row>
    <row r="539" spans="1:10" ht="15.6" hidden="1" x14ac:dyDescent="0.3">
      <c r="A539" s="392"/>
      <c r="B539" s="392"/>
      <c r="C539" s="392"/>
      <c r="D539" s="392"/>
      <c r="E539" s="339" t="s">
        <v>1085</v>
      </c>
      <c r="F539" s="392" t="s">
        <v>1094</v>
      </c>
      <c r="G539" s="392"/>
      <c r="H539" s="392"/>
      <c r="I539" s="392"/>
      <c r="J539" s="392"/>
    </row>
    <row r="540" spans="1:10" ht="15.6" hidden="1" x14ac:dyDescent="0.3">
      <c r="A540" s="392"/>
      <c r="B540" s="392"/>
      <c r="C540" s="392"/>
      <c r="D540" s="392"/>
      <c r="E540" s="339" t="s">
        <v>1087</v>
      </c>
      <c r="F540" s="392" t="s">
        <v>1096</v>
      </c>
      <c r="G540" s="392"/>
      <c r="H540" s="392"/>
      <c r="I540" s="392"/>
      <c r="J540" s="392"/>
    </row>
    <row r="541" spans="1:10" ht="15.6" hidden="1" x14ac:dyDescent="0.3">
      <c r="A541" s="392"/>
      <c r="B541" s="392"/>
      <c r="C541" s="392"/>
      <c r="D541" s="392"/>
      <c r="E541" s="339" t="s">
        <v>3014</v>
      </c>
      <c r="F541" s="392" t="s">
        <v>3015</v>
      </c>
      <c r="G541" s="392"/>
      <c r="H541" s="392"/>
      <c r="I541" s="392"/>
      <c r="J541" s="392"/>
    </row>
    <row r="542" spans="1:10" ht="15.6" hidden="1" x14ac:dyDescent="0.3">
      <c r="A542" s="392"/>
      <c r="B542" s="392"/>
      <c r="C542" s="392"/>
      <c r="D542" s="392"/>
      <c r="E542" s="339" t="s">
        <v>3016</v>
      </c>
      <c r="F542" s="392" t="s">
        <v>3017</v>
      </c>
      <c r="G542" s="392"/>
      <c r="H542" s="392"/>
      <c r="I542" s="392"/>
      <c r="J542" s="392"/>
    </row>
    <row r="543" spans="1:10" ht="15.6" hidden="1" x14ac:dyDescent="0.3">
      <c r="A543" s="392"/>
      <c r="B543" s="392"/>
      <c r="C543" s="392"/>
      <c r="D543" s="392"/>
      <c r="E543" s="339" t="s">
        <v>3018</v>
      </c>
      <c r="F543" s="392" t="s">
        <v>3019</v>
      </c>
      <c r="G543" s="392"/>
      <c r="H543" s="392"/>
      <c r="I543" s="392"/>
      <c r="J543" s="392"/>
    </row>
    <row r="544" spans="1:10" ht="15.6" hidden="1" x14ac:dyDescent="0.3">
      <c r="A544" s="392"/>
      <c r="B544" s="392"/>
      <c r="C544" s="392"/>
      <c r="D544" s="392"/>
      <c r="E544" s="339" t="s">
        <v>3020</v>
      </c>
      <c r="F544" s="392" t="s">
        <v>3021</v>
      </c>
      <c r="G544" s="392"/>
      <c r="H544" s="392"/>
      <c r="I544" s="392"/>
      <c r="J544" s="392"/>
    </row>
    <row r="545" spans="1:10" ht="15.6" hidden="1" x14ac:dyDescent="0.3">
      <c r="A545" s="392"/>
      <c r="B545" s="392"/>
      <c r="C545" s="392"/>
      <c r="D545" s="392"/>
      <c r="E545" s="339" t="s">
        <v>3022</v>
      </c>
      <c r="F545" s="392" t="s">
        <v>3023</v>
      </c>
      <c r="G545" s="392"/>
      <c r="H545" s="392"/>
      <c r="I545" s="392"/>
      <c r="J545" s="392"/>
    </row>
    <row r="546" spans="1:10" ht="15.6" hidden="1" x14ac:dyDescent="0.3">
      <c r="A546" s="392"/>
      <c r="B546" s="392"/>
      <c r="C546" s="392"/>
      <c r="D546" s="392"/>
      <c r="E546" s="339" t="s">
        <v>1097</v>
      </c>
      <c r="F546" s="392" t="s">
        <v>1106</v>
      </c>
      <c r="G546" s="392"/>
      <c r="H546" s="392"/>
      <c r="I546" s="392"/>
      <c r="J546" s="392"/>
    </row>
    <row r="547" spans="1:10" ht="15.6" hidden="1" x14ac:dyDescent="0.3">
      <c r="A547" s="392"/>
      <c r="B547" s="392"/>
      <c r="C547" s="392"/>
      <c r="D547" s="392"/>
      <c r="E547" s="339" t="s">
        <v>1099</v>
      </c>
      <c r="F547" s="392" t="s">
        <v>1108</v>
      </c>
      <c r="G547" s="392"/>
      <c r="H547" s="392"/>
      <c r="I547" s="392"/>
      <c r="J547" s="392"/>
    </row>
    <row r="548" spans="1:10" ht="15.6" hidden="1" x14ac:dyDescent="0.3">
      <c r="A548" s="392"/>
      <c r="B548" s="392"/>
      <c r="C548" s="392"/>
      <c r="D548" s="392"/>
      <c r="E548" s="339" t="s">
        <v>1101</v>
      </c>
      <c r="F548" s="392" t="s">
        <v>1110</v>
      </c>
      <c r="G548" s="392"/>
      <c r="H548" s="392"/>
      <c r="I548" s="392"/>
      <c r="J548" s="392"/>
    </row>
    <row r="549" spans="1:10" ht="15.6" hidden="1" x14ac:dyDescent="0.3">
      <c r="A549" s="392"/>
      <c r="B549" s="392"/>
      <c r="C549" s="392"/>
      <c r="D549" s="392"/>
      <c r="E549" s="339" t="s">
        <v>1103</v>
      </c>
      <c r="F549" s="392" t="s">
        <v>1112</v>
      </c>
      <c r="G549" s="392"/>
      <c r="H549" s="392"/>
      <c r="I549" s="392"/>
      <c r="J549" s="392"/>
    </row>
    <row r="550" spans="1:10" ht="15.6" hidden="1" x14ac:dyDescent="0.3">
      <c r="A550" s="392"/>
      <c r="B550" s="392"/>
      <c r="C550" s="392"/>
      <c r="D550" s="392"/>
      <c r="E550" s="339" t="s">
        <v>1105</v>
      </c>
      <c r="F550" s="392" t="s">
        <v>1114</v>
      </c>
      <c r="G550" s="392"/>
      <c r="H550" s="392"/>
      <c r="I550" s="392"/>
      <c r="J550" s="392"/>
    </row>
    <row r="551" spans="1:10" ht="15.6" hidden="1" x14ac:dyDescent="0.3">
      <c r="A551" s="392"/>
      <c r="B551" s="392"/>
      <c r="C551" s="392"/>
      <c r="D551" s="392"/>
      <c r="E551" s="339" t="s">
        <v>1107</v>
      </c>
      <c r="F551" s="392" t="s">
        <v>1116</v>
      </c>
      <c r="G551" s="392"/>
      <c r="H551" s="392"/>
      <c r="I551" s="392"/>
      <c r="J551" s="392"/>
    </row>
    <row r="552" spans="1:10" ht="15.6" hidden="1" x14ac:dyDescent="0.3">
      <c r="A552" s="392"/>
      <c r="B552" s="392"/>
      <c r="C552" s="392"/>
      <c r="D552" s="392"/>
      <c r="E552" s="339" t="s">
        <v>1109</v>
      </c>
      <c r="F552" s="392" t="s">
        <v>1118</v>
      </c>
      <c r="G552" s="392"/>
      <c r="H552" s="392"/>
      <c r="I552" s="392"/>
      <c r="J552" s="392"/>
    </row>
    <row r="553" spans="1:10" ht="15.6" hidden="1" x14ac:dyDescent="0.3">
      <c r="A553" s="392"/>
      <c r="B553" s="392"/>
      <c r="C553" s="392"/>
      <c r="D553" s="392"/>
      <c r="E553" s="339" t="s">
        <v>1111</v>
      </c>
      <c r="F553" s="392" t="s">
        <v>1120</v>
      </c>
      <c r="G553" s="392"/>
      <c r="H553" s="392"/>
      <c r="I553" s="392"/>
      <c r="J553" s="392"/>
    </row>
    <row r="554" spans="1:10" ht="15.6" hidden="1" x14ac:dyDescent="0.3">
      <c r="A554" s="392"/>
      <c r="B554" s="392"/>
      <c r="C554" s="392"/>
      <c r="D554" s="392"/>
      <c r="E554" s="339" t="s">
        <v>1113</v>
      </c>
      <c r="F554" s="392" t="s">
        <v>1122</v>
      </c>
      <c r="G554" s="392"/>
      <c r="H554" s="392"/>
      <c r="I554" s="392"/>
      <c r="J554" s="392"/>
    </row>
    <row r="555" spans="1:10" ht="15.6" hidden="1" x14ac:dyDescent="0.3">
      <c r="A555" s="392"/>
      <c r="B555" s="392"/>
      <c r="C555" s="392"/>
      <c r="D555" s="392"/>
      <c r="E555" s="339" t="s">
        <v>1115</v>
      </c>
      <c r="F555" s="392" t="s">
        <v>1124</v>
      </c>
      <c r="G555" s="392"/>
      <c r="H555" s="392"/>
      <c r="I555" s="392"/>
      <c r="J555" s="392"/>
    </row>
    <row r="556" spans="1:10" ht="15.6" hidden="1" x14ac:dyDescent="0.3">
      <c r="A556" s="392"/>
      <c r="B556" s="392"/>
      <c r="C556" s="392"/>
      <c r="D556" s="392"/>
      <c r="E556" s="339" t="s">
        <v>1117</v>
      </c>
      <c r="F556" s="392" t="s">
        <v>1126</v>
      </c>
      <c r="G556" s="392"/>
      <c r="H556" s="392"/>
      <c r="I556" s="392"/>
      <c r="J556" s="392"/>
    </row>
    <row r="557" spans="1:10" ht="15.6" hidden="1" x14ac:dyDescent="0.3">
      <c r="A557" s="392"/>
      <c r="B557" s="392"/>
      <c r="C557" s="392"/>
      <c r="D557" s="392"/>
      <c r="E557" s="339" t="s">
        <v>1119</v>
      </c>
      <c r="F557" s="392" t="s">
        <v>1128</v>
      </c>
      <c r="G557" s="392"/>
      <c r="H557" s="392"/>
      <c r="I557" s="392"/>
      <c r="J557" s="392"/>
    </row>
    <row r="558" spans="1:10" ht="15.6" hidden="1" x14ac:dyDescent="0.3">
      <c r="A558" s="392"/>
      <c r="B558" s="392"/>
      <c r="C558" s="392"/>
      <c r="D558" s="392"/>
      <c r="E558" s="339" t="s">
        <v>1121</v>
      </c>
      <c r="F558" s="392" t="s">
        <v>1130</v>
      </c>
      <c r="G558" s="392"/>
      <c r="H558" s="392"/>
      <c r="I558" s="392"/>
      <c r="J558" s="392"/>
    </row>
    <row r="559" spans="1:10" ht="15.6" hidden="1" x14ac:dyDescent="0.3">
      <c r="A559" s="392"/>
      <c r="B559" s="392"/>
      <c r="C559" s="392"/>
      <c r="D559" s="392"/>
      <c r="E559" s="339" t="s">
        <v>1123</v>
      </c>
      <c r="F559" s="392" t="s">
        <v>1132</v>
      </c>
      <c r="G559" s="392"/>
      <c r="H559" s="392"/>
      <c r="I559" s="392"/>
      <c r="J559" s="392"/>
    </row>
    <row r="560" spans="1:10" ht="15.6" hidden="1" x14ac:dyDescent="0.3">
      <c r="A560" s="392"/>
      <c r="B560" s="392"/>
      <c r="C560" s="392"/>
      <c r="D560" s="392"/>
      <c r="E560" s="339" t="s">
        <v>1125</v>
      </c>
      <c r="F560" s="392" t="s">
        <v>1134</v>
      </c>
      <c r="G560" s="392"/>
      <c r="H560" s="392"/>
      <c r="I560" s="392"/>
      <c r="J560" s="392"/>
    </row>
    <row r="561" spans="1:10" ht="15.6" hidden="1" x14ac:dyDescent="0.3">
      <c r="A561" s="392"/>
      <c r="B561" s="392"/>
      <c r="C561" s="392"/>
      <c r="D561" s="392"/>
      <c r="E561" s="339" t="s">
        <v>1127</v>
      </c>
      <c r="F561" s="392" t="s">
        <v>1136</v>
      </c>
      <c r="G561" s="392"/>
      <c r="H561" s="392"/>
      <c r="I561" s="392"/>
      <c r="J561" s="392"/>
    </row>
    <row r="562" spans="1:10" ht="15.6" hidden="1" x14ac:dyDescent="0.3">
      <c r="A562" s="392"/>
      <c r="B562" s="392"/>
      <c r="C562" s="392"/>
      <c r="D562" s="392"/>
      <c r="E562" s="339" t="s">
        <v>1129</v>
      </c>
      <c r="F562" s="392" t="s">
        <v>1138</v>
      </c>
      <c r="G562" s="392"/>
      <c r="H562" s="392"/>
      <c r="I562" s="392"/>
      <c r="J562" s="392"/>
    </row>
    <row r="563" spans="1:10" ht="15.6" hidden="1" x14ac:dyDescent="0.3">
      <c r="A563" s="392"/>
      <c r="B563" s="392"/>
      <c r="C563" s="392"/>
      <c r="D563" s="392"/>
      <c r="E563" s="339" t="s">
        <v>1131</v>
      </c>
      <c r="F563" s="392" t="s">
        <v>1140</v>
      </c>
      <c r="G563" s="392"/>
      <c r="H563" s="392"/>
      <c r="I563" s="392"/>
      <c r="J563" s="392"/>
    </row>
    <row r="564" spans="1:10" ht="15.6" hidden="1" x14ac:dyDescent="0.3">
      <c r="A564" s="392"/>
      <c r="B564" s="392"/>
      <c r="C564" s="392"/>
      <c r="D564" s="392"/>
      <c r="E564" s="339" t="s">
        <v>1133</v>
      </c>
      <c r="F564" s="392" t="s">
        <v>1142</v>
      </c>
      <c r="G564" s="392"/>
      <c r="H564" s="392"/>
      <c r="I564" s="392"/>
      <c r="J564" s="392"/>
    </row>
    <row r="565" spans="1:10" ht="15.6" hidden="1" x14ac:dyDescent="0.3">
      <c r="A565" s="392"/>
      <c r="B565" s="392"/>
      <c r="C565" s="392"/>
      <c r="D565" s="392"/>
      <c r="E565" s="339" t="s">
        <v>1135</v>
      </c>
      <c r="F565" s="392" t="s">
        <v>1144</v>
      </c>
      <c r="G565" s="392"/>
      <c r="H565" s="392"/>
      <c r="I565" s="392"/>
      <c r="J565" s="392"/>
    </row>
    <row r="566" spans="1:10" ht="15.6" hidden="1" x14ac:dyDescent="0.3">
      <c r="A566" s="392"/>
      <c r="B566" s="392"/>
      <c r="C566" s="392"/>
      <c r="D566" s="392"/>
      <c r="E566" s="339" t="s">
        <v>1137</v>
      </c>
      <c r="F566" s="392" t="s">
        <v>1146</v>
      </c>
      <c r="G566" s="392"/>
      <c r="H566" s="392"/>
      <c r="I566" s="392"/>
      <c r="J566" s="392"/>
    </row>
    <row r="567" spans="1:10" ht="15.6" hidden="1" x14ac:dyDescent="0.3">
      <c r="A567" s="392"/>
      <c r="B567" s="392"/>
      <c r="C567" s="392"/>
      <c r="D567" s="392"/>
      <c r="E567" s="339" t="s">
        <v>1139</v>
      </c>
      <c r="F567" s="392" t="s">
        <v>1148</v>
      </c>
      <c r="G567" s="392"/>
      <c r="H567" s="392"/>
      <c r="I567" s="392"/>
      <c r="J567" s="392"/>
    </row>
    <row r="568" spans="1:10" ht="15.6" hidden="1" x14ac:dyDescent="0.3">
      <c r="A568" s="392"/>
      <c r="B568" s="392"/>
      <c r="C568" s="392"/>
      <c r="D568" s="392"/>
      <c r="E568" s="339" t="s">
        <v>1141</v>
      </c>
      <c r="F568" s="392" t="s">
        <v>1150</v>
      </c>
      <c r="G568" s="392"/>
      <c r="H568" s="392"/>
      <c r="I568" s="392"/>
      <c r="J568" s="392"/>
    </row>
    <row r="569" spans="1:10" ht="15.6" hidden="1" x14ac:dyDescent="0.3">
      <c r="A569" s="392"/>
      <c r="B569" s="392"/>
      <c r="C569" s="392"/>
      <c r="D569" s="392"/>
      <c r="E569" s="339" t="s">
        <v>1143</v>
      </c>
      <c r="F569" s="392" t="s">
        <v>1152</v>
      </c>
      <c r="G569" s="392"/>
      <c r="H569" s="392"/>
      <c r="I569" s="392"/>
      <c r="J569" s="392"/>
    </row>
    <row r="570" spans="1:10" ht="15.6" hidden="1" x14ac:dyDescent="0.3">
      <c r="A570" s="392"/>
      <c r="B570" s="392"/>
      <c r="C570" s="392"/>
      <c r="D570" s="392"/>
      <c r="E570" s="339" t="s">
        <v>1145</v>
      </c>
      <c r="F570" s="392" t="s">
        <v>1154</v>
      </c>
      <c r="G570" s="392"/>
      <c r="H570" s="392"/>
      <c r="I570" s="392"/>
      <c r="J570" s="392"/>
    </row>
    <row r="571" spans="1:10" ht="15.6" hidden="1" x14ac:dyDescent="0.3">
      <c r="A571" s="392"/>
      <c r="B571" s="392"/>
      <c r="C571" s="392"/>
      <c r="D571" s="392"/>
      <c r="E571" s="339" t="s">
        <v>1147</v>
      </c>
      <c r="F571" s="392" t="s">
        <v>1156</v>
      </c>
      <c r="G571" s="392"/>
      <c r="H571" s="392"/>
      <c r="I571" s="392"/>
      <c r="J571" s="392"/>
    </row>
    <row r="572" spans="1:10" ht="15.6" hidden="1" x14ac:dyDescent="0.3">
      <c r="A572" s="392"/>
      <c r="B572" s="392"/>
      <c r="C572" s="392"/>
      <c r="D572" s="392"/>
      <c r="E572" s="339" t="s">
        <v>1149</v>
      </c>
      <c r="F572" s="392" t="s">
        <v>1158</v>
      </c>
      <c r="G572" s="392"/>
      <c r="H572" s="392"/>
      <c r="I572" s="392"/>
      <c r="J572" s="392"/>
    </row>
    <row r="573" spans="1:10" ht="15.6" hidden="1" x14ac:dyDescent="0.3">
      <c r="A573" s="392"/>
      <c r="B573" s="392"/>
      <c r="C573" s="392"/>
      <c r="D573" s="392"/>
      <c r="E573" s="339" t="s">
        <v>1151</v>
      </c>
      <c r="F573" s="392" t="s">
        <v>1160</v>
      </c>
      <c r="G573" s="392"/>
      <c r="H573" s="392"/>
      <c r="I573" s="392"/>
      <c r="J573" s="392"/>
    </row>
    <row r="574" spans="1:10" ht="15.6" hidden="1" x14ac:dyDescent="0.3">
      <c r="A574" s="392"/>
      <c r="B574" s="392"/>
      <c r="C574" s="392"/>
      <c r="D574" s="392"/>
      <c r="E574" s="339" t="s">
        <v>1153</v>
      </c>
      <c r="F574" s="392" t="s">
        <v>1162</v>
      </c>
      <c r="G574" s="392"/>
      <c r="H574" s="392"/>
      <c r="I574" s="392"/>
      <c r="J574" s="392"/>
    </row>
    <row r="575" spans="1:10" ht="15.6" hidden="1" x14ac:dyDescent="0.3">
      <c r="A575" s="392"/>
      <c r="B575" s="392"/>
      <c r="C575" s="392"/>
      <c r="D575" s="392"/>
      <c r="E575" s="339" t="s">
        <v>1155</v>
      </c>
      <c r="F575" s="392" t="s">
        <v>1164</v>
      </c>
      <c r="G575" s="392"/>
      <c r="H575" s="392"/>
      <c r="I575" s="392"/>
      <c r="J575" s="392"/>
    </row>
    <row r="576" spans="1:10" ht="15.6" hidden="1" x14ac:dyDescent="0.3">
      <c r="A576" s="392"/>
      <c r="B576" s="392"/>
      <c r="C576" s="392"/>
      <c r="D576" s="392"/>
      <c r="E576" s="339" t="s">
        <v>1157</v>
      </c>
      <c r="F576" s="392" t="s">
        <v>1166</v>
      </c>
      <c r="G576" s="392"/>
      <c r="H576" s="392"/>
      <c r="I576" s="392"/>
      <c r="J576" s="392"/>
    </row>
    <row r="577" spans="1:10" ht="15.6" hidden="1" x14ac:dyDescent="0.3">
      <c r="A577" s="392"/>
      <c r="B577" s="392"/>
      <c r="C577" s="392"/>
      <c r="D577" s="392"/>
      <c r="E577" s="339" t="s">
        <v>1159</v>
      </c>
      <c r="F577" s="392" t="s">
        <v>1168</v>
      </c>
      <c r="G577" s="392"/>
      <c r="H577" s="392"/>
      <c r="I577" s="392"/>
      <c r="J577" s="392"/>
    </row>
    <row r="578" spans="1:10" ht="15.6" hidden="1" x14ac:dyDescent="0.3">
      <c r="A578" s="392"/>
      <c r="B578" s="392"/>
      <c r="C578" s="392"/>
      <c r="D578" s="392"/>
      <c r="E578" s="339" t="s">
        <v>3024</v>
      </c>
      <c r="F578" s="392" t="s">
        <v>3025</v>
      </c>
      <c r="G578" s="392"/>
      <c r="H578" s="392"/>
      <c r="I578" s="392"/>
      <c r="J578" s="392"/>
    </row>
    <row r="579" spans="1:10" ht="15.6" hidden="1" x14ac:dyDescent="0.3">
      <c r="A579" s="392"/>
      <c r="B579" s="392"/>
      <c r="C579" s="392"/>
      <c r="D579" s="392"/>
      <c r="E579" s="339" t="s">
        <v>3026</v>
      </c>
      <c r="F579" s="392" t="s">
        <v>1170</v>
      </c>
      <c r="G579" s="392"/>
      <c r="H579" s="392"/>
      <c r="I579" s="392"/>
      <c r="J579" s="392"/>
    </row>
    <row r="580" spans="1:10" ht="15.6" hidden="1" x14ac:dyDescent="0.3">
      <c r="A580" s="392"/>
      <c r="B580" s="392"/>
      <c r="C580" s="392"/>
      <c r="D580" s="392"/>
      <c r="E580" s="339" t="s">
        <v>3027</v>
      </c>
      <c r="F580" s="392" t="s">
        <v>1172</v>
      </c>
      <c r="G580" s="392"/>
      <c r="H580" s="392"/>
      <c r="I580" s="392"/>
      <c r="J580" s="392"/>
    </row>
    <row r="581" spans="1:10" ht="15.6" hidden="1" x14ac:dyDescent="0.3">
      <c r="A581" s="392"/>
      <c r="B581" s="392"/>
      <c r="C581" s="392"/>
      <c r="D581" s="392"/>
      <c r="E581" s="339" t="s">
        <v>3028</v>
      </c>
      <c r="F581" s="392" t="s">
        <v>3029</v>
      </c>
      <c r="G581" s="392"/>
      <c r="H581" s="392"/>
      <c r="I581" s="392"/>
      <c r="J581" s="392"/>
    </row>
    <row r="582" spans="1:10" ht="15.6" hidden="1" x14ac:dyDescent="0.3">
      <c r="A582" s="392"/>
      <c r="B582" s="392"/>
      <c r="C582" s="392"/>
      <c r="D582" s="392"/>
      <c r="E582" s="339" t="s">
        <v>3030</v>
      </c>
      <c r="F582" s="392" t="s">
        <v>1175</v>
      </c>
      <c r="G582" s="392"/>
      <c r="H582" s="392"/>
      <c r="I582" s="392"/>
      <c r="J582" s="392"/>
    </row>
    <row r="583" spans="1:10" ht="15.6" hidden="1" x14ac:dyDescent="0.3">
      <c r="A583" s="392"/>
      <c r="B583" s="392"/>
      <c r="C583" s="392"/>
      <c r="D583" s="392"/>
      <c r="E583" s="339" t="s">
        <v>3031</v>
      </c>
      <c r="F583" s="392" t="s">
        <v>1177</v>
      </c>
      <c r="G583" s="392"/>
      <c r="H583" s="392"/>
      <c r="I583" s="392"/>
      <c r="J583" s="392"/>
    </row>
    <row r="584" spans="1:10" ht="15.6" hidden="1" x14ac:dyDescent="0.3">
      <c r="A584" s="392"/>
      <c r="B584" s="392"/>
      <c r="C584" s="392"/>
      <c r="D584" s="392"/>
      <c r="E584" s="339" t="s">
        <v>3032</v>
      </c>
      <c r="F584" s="392" t="s">
        <v>3033</v>
      </c>
      <c r="G584" s="392"/>
      <c r="H584" s="392"/>
      <c r="I584" s="392"/>
      <c r="J584" s="392"/>
    </row>
    <row r="585" spans="1:10" ht="15.6" hidden="1" x14ac:dyDescent="0.3">
      <c r="A585" s="392"/>
      <c r="B585" s="392"/>
      <c r="C585" s="392"/>
      <c r="D585" s="392"/>
      <c r="E585" s="339" t="s">
        <v>3034</v>
      </c>
      <c r="F585" s="392" t="s">
        <v>1179</v>
      </c>
      <c r="G585" s="392"/>
      <c r="H585" s="392"/>
      <c r="I585" s="392"/>
      <c r="J585" s="392"/>
    </row>
    <row r="586" spans="1:10" ht="15.6" hidden="1" x14ac:dyDescent="0.3">
      <c r="A586" s="392"/>
      <c r="B586" s="392"/>
      <c r="C586" s="392"/>
      <c r="D586" s="392"/>
      <c r="E586" s="339" t="s">
        <v>3035</v>
      </c>
      <c r="F586" s="392" t="s">
        <v>1181</v>
      </c>
      <c r="G586" s="392"/>
      <c r="H586" s="392"/>
      <c r="I586" s="392"/>
      <c r="J586" s="392"/>
    </row>
    <row r="587" spans="1:10" ht="15.6" hidden="1" x14ac:dyDescent="0.3">
      <c r="A587" s="392"/>
      <c r="B587" s="392"/>
      <c r="C587" s="392"/>
      <c r="D587" s="392"/>
      <c r="E587" s="339" t="s">
        <v>3036</v>
      </c>
      <c r="F587" s="392" t="s">
        <v>3037</v>
      </c>
      <c r="G587" s="392"/>
      <c r="H587" s="392"/>
      <c r="I587" s="392"/>
      <c r="J587" s="392"/>
    </row>
    <row r="588" spans="1:10" ht="15.6" hidden="1" x14ac:dyDescent="0.3">
      <c r="A588" s="392"/>
      <c r="B588" s="392"/>
      <c r="C588" s="392"/>
      <c r="D588" s="392"/>
      <c r="E588" s="339" t="s">
        <v>3038</v>
      </c>
      <c r="F588" s="392" t="s">
        <v>1185</v>
      </c>
      <c r="G588" s="392"/>
      <c r="H588" s="392"/>
      <c r="I588" s="392"/>
      <c r="J588" s="392"/>
    </row>
    <row r="589" spans="1:10" ht="15.6" hidden="1" x14ac:dyDescent="0.3">
      <c r="A589" s="392"/>
      <c r="B589" s="392"/>
      <c r="C589" s="392"/>
      <c r="D589" s="392"/>
      <c r="E589" s="339" t="s">
        <v>3039</v>
      </c>
      <c r="F589" s="392" t="s">
        <v>1187</v>
      </c>
      <c r="G589" s="392"/>
      <c r="H589" s="392"/>
      <c r="I589" s="392"/>
      <c r="J589" s="392"/>
    </row>
    <row r="590" spans="1:10" ht="15.6" hidden="1" x14ac:dyDescent="0.3">
      <c r="A590" s="392"/>
      <c r="B590" s="392"/>
      <c r="C590" s="392"/>
      <c r="D590" s="392"/>
      <c r="E590" s="339" t="s">
        <v>3040</v>
      </c>
      <c r="F590" s="392" t="s">
        <v>3041</v>
      </c>
      <c r="G590" s="392"/>
      <c r="H590" s="392"/>
      <c r="I590" s="392"/>
      <c r="J590" s="392"/>
    </row>
    <row r="591" spans="1:10" ht="15.6" hidden="1" x14ac:dyDescent="0.3">
      <c r="A591" s="392"/>
      <c r="B591" s="392"/>
      <c r="C591" s="392"/>
      <c r="D591" s="392"/>
      <c r="E591" s="339" t="s">
        <v>3042</v>
      </c>
      <c r="F591" s="392" t="s">
        <v>1189</v>
      </c>
      <c r="G591" s="392"/>
      <c r="H591" s="392"/>
      <c r="I591" s="392"/>
      <c r="J591" s="392"/>
    </row>
    <row r="592" spans="1:10" ht="15.6" hidden="1" x14ac:dyDescent="0.3">
      <c r="A592" s="392"/>
      <c r="B592" s="392"/>
      <c r="C592" s="392"/>
      <c r="D592" s="392"/>
      <c r="E592" s="339" t="s">
        <v>3043</v>
      </c>
      <c r="F592" s="392" t="s">
        <v>1191</v>
      </c>
      <c r="G592" s="392"/>
      <c r="H592" s="392"/>
      <c r="I592" s="392"/>
      <c r="J592" s="392"/>
    </row>
    <row r="593" spans="1:10" ht="15.6" hidden="1" x14ac:dyDescent="0.3">
      <c r="A593" s="392"/>
      <c r="B593" s="392"/>
      <c r="C593" s="392"/>
      <c r="D593" s="392"/>
      <c r="E593" s="339" t="s">
        <v>3044</v>
      </c>
      <c r="F593" s="392" t="s">
        <v>3045</v>
      </c>
      <c r="G593" s="392"/>
      <c r="H593" s="392"/>
      <c r="I593" s="392"/>
      <c r="J593" s="392"/>
    </row>
    <row r="594" spans="1:10" ht="15.6" hidden="1" x14ac:dyDescent="0.3">
      <c r="A594" s="392"/>
      <c r="B594" s="392"/>
      <c r="C594" s="392"/>
      <c r="D594" s="392"/>
      <c r="E594" s="339" t="s">
        <v>3046</v>
      </c>
      <c r="F594" s="392" t="s">
        <v>1195</v>
      </c>
      <c r="G594" s="392"/>
      <c r="H594" s="392"/>
      <c r="I594" s="392"/>
      <c r="J594" s="392"/>
    </row>
    <row r="595" spans="1:10" ht="15.6" hidden="1" x14ac:dyDescent="0.3">
      <c r="A595" s="392"/>
      <c r="B595" s="392"/>
      <c r="C595" s="392"/>
      <c r="D595" s="392"/>
      <c r="E595" s="339" t="s">
        <v>3047</v>
      </c>
      <c r="F595" s="392" t="s">
        <v>1197</v>
      </c>
      <c r="G595" s="392"/>
      <c r="H595" s="392"/>
      <c r="I595" s="392"/>
      <c r="J595" s="392"/>
    </row>
    <row r="596" spans="1:10" ht="15.6" hidden="1" x14ac:dyDescent="0.3">
      <c r="A596" s="392"/>
      <c r="B596" s="392"/>
      <c r="C596" s="392"/>
      <c r="D596" s="392"/>
      <c r="E596" s="339" t="s">
        <v>3048</v>
      </c>
      <c r="F596" s="392" t="s">
        <v>3049</v>
      </c>
      <c r="G596" s="392"/>
      <c r="H596" s="392"/>
      <c r="I596" s="392"/>
      <c r="J596" s="392"/>
    </row>
    <row r="597" spans="1:10" ht="15.6" hidden="1" x14ac:dyDescent="0.3">
      <c r="A597" s="392"/>
      <c r="B597" s="392"/>
      <c r="C597" s="392"/>
      <c r="D597" s="392"/>
      <c r="E597" s="339" t="s">
        <v>3050</v>
      </c>
      <c r="F597" s="392" t="s">
        <v>1199</v>
      </c>
      <c r="G597" s="392"/>
      <c r="H597" s="392"/>
      <c r="I597" s="392"/>
      <c r="J597" s="392"/>
    </row>
    <row r="598" spans="1:10" ht="15.6" hidden="1" x14ac:dyDescent="0.3">
      <c r="A598" s="392"/>
      <c r="B598" s="392"/>
      <c r="C598" s="392"/>
      <c r="D598" s="392"/>
      <c r="E598" s="339" t="s">
        <v>3051</v>
      </c>
      <c r="F598" s="392" t="s">
        <v>1201</v>
      </c>
      <c r="G598" s="392"/>
      <c r="H598" s="392"/>
      <c r="I598" s="392"/>
      <c r="J598" s="392"/>
    </row>
    <row r="599" spans="1:10" ht="15.6" hidden="1" x14ac:dyDescent="0.3">
      <c r="A599" s="392"/>
      <c r="B599" s="392"/>
      <c r="C599" s="392"/>
      <c r="D599" s="392"/>
      <c r="E599" s="339" t="s">
        <v>3052</v>
      </c>
      <c r="F599" s="392" t="s">
        <v>1203</v>
      </c>
      <c r="G599" s="392"/>
      <c r="H599" s="392"/>
      <c r="I599" s="392"/>
      <c r="J599" s="392"/>
    </row>
    <row r="600" spans="1:10" ht="15.6" hidden="1" x14ac:dyDescent="0.3">
      <c r="A600" s="392"/>
      <c r="B600" s="392"/>
      <c r="C600" s="392"/>
      <c r="D600" s="392"/>
      <c r="E600" s="339" t="s">
        <v>3053</v>
      </c>
      <c r="F600" s="392" t="s">
        <v>1205</v>
      </c>
      <c r="G600" s="392"/>
      <c r="H600" s="392"/>
      <c r="I600" s="392"/>
      <c r="J600" s="392"/>
    </row>
    <row r="601" spans="1:10" ht="15.6" hidden="1" x14ac:dyDescent="0.3">
      <c r="A601" s="392"/>
      <c r="B601" s="392"/>
      <c r="C601" s="392"/>
      <c r="D601" s="392"/>
      <c r="E601" s="339" t="s">
        <v>3054</v>
      </c>
      <c r="F601" s="392" t="s">
        <v>3055</v>
      </c>
      <c r="G601" s="392"/>
      <c r="H601" s="392"/>
      <c r="I601" s="392"/>
      <c r="J601" s="392"/>
    </row>
    <row r="602" spans="1:10" ht="15.6" hidden="1" x14ac:dyDescent="0.3">
      <c r="A602" s="392"/>
      <c r="B602" s="392"/>
      <c r="C602" s="392"/>
      <c r="D602" s="392"/>
      <c r="E602" s="339" t="s">
        <v>3056</v>
      </c>
      <c r="F602" s="392" t="s">
        <v>1207</v>
      </c>
      <c r="G602" s="392"/>
      <c r="H602" s="392"/>
      <c r="I602" s="392"/>
      <c r="J602" s="392"/>
    </row>
    <row r="603" spans="1:10" ht="15.6" hidden="1" x14ac:dyDescent="0.3">
      <c r="A603" s="392"/>
      <c r="B603" s="392"/>
      <c r="C603" s="392"/>
      <c r="D603" s="392"/>
      <c r="E603" s="339" t="s">
        <v>3057</v>
      </c>
      <c r="F603" s="392" t="s">
        <v>1209</v>
      </c>
      <c r="G603" s="392"/>
      <c r="H603" s="392"/>
      <c r="I603" s="392"/>
      <c r="J603" s="392"/>
    </row>
    <row r="604" spans="1:10" ht="15.6" hidden="1" x14ac:dyDescent="0.3">
      <c r="A604" s="392"/>
      <c r="B604" s="392"/>
      <c r="C604" s="392"/>
      <c r="D604" s="392"/>
      <c r="E604" s="339" t="s">
        <v>3058</v>
      </c>
      <c r="F604" s="392" t="s">
        <v>1211</v>
      </c>
      <c r="G604" s="392"/>
      <c r="H604" s="392"/>
      <c r="I604" s="392"/>
      <c r="J604" s="392"/>
    </row>
    <row r="605" spans="1:10" ht="15.6" hidden="1" x14ac:dyDescent="0.3">
      <c r="A605" s="392"/>
      <c r="B605" s="392"/>
      <c r="C605" s="392"/>
      <c r="D605" s="392"/>
      <c r="E605" s="339" t="s">
        <v>3059</v>
      </c>
      <c r="F605" s="392" t="s">
        <v>1213</v>
      </c>
      <c r="G605" s="392"/>
      <c r="H605" s="392"/>
      <c r="I605" s="392"/>
      <c r="J605" s="392"/>
    </row>
    <row r="606" spans="1:10" ht="15.6" hidden="1" x14ac:dyDescent="0.3">
      <c r="A606" s="392"/>
      <c r="B606" s="392"/>
      <c r="C606" s="392"/>
      <c r="D606" s="392"/>
      <c r="E606" s="339" t="s">
        <v>3060</v>
      </c>
      <c r="F606" s="392" t="s">
        <v>3061</v>
      </c>
      <c r="G606" s="392"/>
      <c r="H606" s="392"/>
      <c r="I606" s="392"/>
      <c r="J606" s="392"/>
    </row>
    <row r="607" spans="1:10" ht="15.6" hidden="1" x14ac:dyDescent="0.3">
      <c r="A607" s="392"/>
      <c r="B607" s="392"/>
      <c r="C607" s="392"/>
      <c r="D607" s="392"/>
      <c r="E607" s="339" t="s">
        <v>3062</v>
      </c>
      <c r="F607" s="392" t="s">
        <v>3063</v>
      </c>
      <c r="G607" s="392"/>
      <c r="H607" s="392"/>
      <c r="I607" s="392"/>
      <c r="J607" s="392"/>
    </row>
    <row r="608" spans="1:10" ht="15.6" hidden="1" x14ac:dyDescent="0.3">
      <c r="A608" s="392"/>
      <c r="B608" s="392"/>
      <c r="C608" s="392"/>
      <c r="D608" s="392"/>
      <c r="E608" s="339" t="s">
        <v>3064</v>
      </c>
      <c r="F608" s="392" t="s">
        <v>3065</v>
      </c>
      <c r="G608" s="392"/>
      <c r="H608" s="392"/>
      <c r="I608" s="392"/>
      <c r="J608" s="392"/>
    </row>
    <row r="609" spans="1:10" ht="15.6" hidden="1" x14ac:dyDescent="0.3">
      <c r="A609" s="392"/>
      <c r="B609" s="392"/>
      <c r="C609" s="392"/>
      <c r="D609" s="392"/>
      <c r="E609" s="339" t="s">
        <v>3066</v>
      </c>
      <c r="F609" s="392" t="s">
        <v>3067</v>
      </c>
      <c r="G609" s="392"/>
      <c r="H609" s="392"/>
      <c r="I609" s="392"/>
      <c r="J609" s="392"/>
    </row>
    <row r="610" spans="1:10" ht="15.6" hidden="1" x14ac:dyDescent="0.3">
      <c r="A610" s="392"/>
      <c r="B610" s="392"/>
      <c r="C610" s="392"/>
      <c r="D610" s="392"/>
      <c r="E610" s="339" t="s">
        <v>3068</v>
      </c>
      <c r="F610" s="392" t="s">
        <v>3069</v>
      </c>
      <c r="G610" s="392"/>
      <c r="H610" s="392"/>
      <c r="I610" s="392"/>
      <c r="J610" s="392"/>
    </row>
    <row r="611" spans="1:10" ht="15.6" hidden="1" x14ac:dyDescent="0.3">
      <c r="A611" s="392"/>
      <c r="B611" s="392"/>
      <c r="C611" s="392"/>
      <c r="D611" s="392"/>
      <c r="E611" s="339" t="s">
        <v>3070</v>
      </c>
      <c r="F611" s="392" t="s">
        <v>3071</v>
      </c>
      <c r="G611" s="392"/>
      <c r="H611" s="392"/>
      <c r="I611" s="392"/>
      <c r="J611" s="392"/>
    </row>
    <row r="612" spans="1:10" ht="15.6" hidden="1" x14ac:dyDescent="0.3">
      <c r="A612" s="392"/>
      <c r="B612" s="392"/>
      <c r="C612" s="392"/>
      <c r="D612" s="392"/>
      <c r="E612" s="339" t="s">
        <v>3072</v>
      </c>
      <c r="F612" s="392" t="s">
        <v>3073</v>
      </c>
      <c r="G612" s="392"/>
      <c r="H612" s="392"/>
      <c r="I612" s="392"/>
      <c r="J612" s="392"/>
    </row>
    <row r="613" spans="1:10" ht="15.6" hidden="1" x14ac:dyDescent="0.3">
      <c r="A613" s="392"/>
      <c r="B613" s="392"/>
      <c r="C613" s="392"/>
      <c r="D613" s="392"/>
      <c r="E613" s="339" t="s">
        <v>3074</v>
      </c>
      <c r="F613" s="392" t="s">
        <v>3075</v>
      </c>
      <c r="G613" s="392"/>
      <c r="H613" s="392"/>
      <c r="I613" s="392"/>
      <c r="J613" s="392"/>
    </row>
    <row r="614" spans="1:10" ht="15.6" hidden="1" x14ac:dyDescent="0.3">
      <c r="A614" s="392"/>
      <c r="B614" s="392"/>
      <c r="C614" s="392"/>
      <c r="D614" s="392"/>
      <c r="E614" s="339" t="s">
        <v>3076</v>
      </c>
      <c r="F614" s="392" t="s">
        <v>3077</v>
      </c>
      <c r="G614" s="392"/>
      <c r="H614" s="392"/>
      <c r="I614" s="392"/>
      <c r="J614" s="392"/>
    </row>
    <row r="615" spans="1:10" ht="15.6" hidden="1" x14ac:dyDescent="0.3">
      <c r="A615" s="392"/>
      <c r="B615" s="392"/>
      <c r="C615" s="392"/>
      <c r="D615" s="392"/>
      <c r="E615" s="339" t="s">
        <v>3078</v>
      </c>
      <c r="F615" s="392" t="s">
        <v>3079</v>
      </c>
      <c r="G615" s="392"/>
      <c r="H615" s="392"/>
      <c r="I615" s="392"/>
      <c r="J615" s="392"/>
    </row>
    <row r="616" spans="1:10" ht="15.6" hidden="1" x14ac:dyDescent="0.3">
      <c r="A616" s="392"/>
      <c r="B616" s="392"/>
      <c r="C616" s="392"/>
      <c r="D616" s="392"/>
      <c r="E616" s="339" t="s">
        <v>3080</v>
      </c>
      <c r="F616" s="392" t="s">
        <v>3081</v>
      </c>
      <c r="G616" s="392"/>
      <c r="H616" s="392"/>
      <c r="I616" s="392"/>
      <c r="J616" s="392"/>
    </row>
    <row r="617" spans="1:10" ht="15.6" hidden="1" x14ac:dyDescent="0.3">
      <c r="A617" s="392"/>
      <c r="B617" s="392"/>
      <c r="C617" s="392"/>
      <c r="D617" s="392"/>
      <c r="E617" s="339" t="s">
        <v>3082</v>
      </c>
      <c r="F617" s="392" t="s">
        <v>3083</v>
      </c>
      <c r="G617" s="392"/>
      <c r="H617" s="392"/>
      <c r="I617" s="392"/>
      <c r="J617" s="392"/>
    </row>
    <row r="618" spans="1:10" ht="15.6" hidden="1" x14ac:dyDescent="0.3">
      <c r="A618" s="392"/>
      <c r="B618" s="392"/>
      <c r="C618" s="392"/>
      <c r="D618" s="392"/>
      <c r="E618" s="339" t="s">
        <v>3084</v>
      </c>
      <c r="F618" s="392" t="s">
        <v>3085</v>
      </c>
      <c r="G618" s="392"/>
      <c r="H618" s="392"/>
      <c r="I618" s="392"/>
      <c r="J618" s="392"/>
    </row>
    <row r="619" spans="1:10" ht="15.6" hidden="1" x14ac:dyDescent="0.3">
      <c r="A619" s="392"/>
      <c r="B619" s="392"/>
      <c r="C619" s="392"/>
      <c r="D619" s="392"/>
      <c r="E619" s="339" t="s">
        <v>3086</v>
      </c>
      <c r="F619" s="392" t="s">
        <v>3087</v>
      </c>
      <c r="G619" s="392"/>
      <c r="H619" s="392"/>
      <c r="I619" s="392"/>
      <c r="J619" s="392"/>
    </row>
    <row r="620" spans="1:10" ht="15.6" hidden="1" x14ac:dyDescent="0.3">
      <c r="A620" s="392"/>
      <c r="B620" s="392"/>
      <c r="C620" s="392"/>
      <c r="D620" s="392"/>
      <c r="E620" s="339" t="s">
        <v>3088</v>
      </c>
      <c r="F620" s="392" t="s">
        <v>3089</v>
      </c>
      <c r="G620" s="392"/>
      <c r="H620" s="392"/>
      <c r="I620" s="392"/>
      <c r="J620" s="392"/>
    </row>
    <row r="621" spans="1:10" ht="15.6" hidden="1" x14ac:dyDescent="0.3">
      <c r="A621" s="392"/>
      <c r="B621" s="392"/>
      <c r="C621" s="392"/>
      <c r="D621" s="392"/>
      <c r="E621" s="339" t="s">
        <v>3090</v>
      </c>
      <c r="F621" s="392" t="s">
        <v>3091</v>
      </c>
      <c r="G621" s="392"/>
      <c r="H621" s="392"/>
      <c r="I621" s="392"/>
      <c r="J621" s="392"/>
    </row>
    <row r="622" spans="1:10" ht="15.6" hidden="1" x14ac:dyDescent="0.3">
      <c r="A622" s="392"/>
      <c r="B622" s="392"/>
      <c r="C622" s="392"/>
      <c r="D622" s="392"/>
      <c r="E622" s="339" t="s">
        <v>3092</v>
      </c>
      <c r="F622" s="392" t="s">
        <v>3093</v>
      </c>
      <c r="G622" s="392"/>
      <c r="H622" s="392"/>
      <c r="I622" s="392"/>
      <c r="J622" s="392"/>
    </row>
    <row r="623" spans="1:10" ht="15.6" hidden="1" x14ac:dyDescent="0.3">
      <c r="A623" s="392"/>
      <c r="B623" s="392"/>
      <c r="C623" s="392"/>
      <c r="D623" s="392"/>
      <c r="E623" s="339" t="s">
        <v>3094</v>
      </c>
      <c r="F623" s="392" t="s">
        <v>3095</v>
      </c>
      <c r="G623" s="392"/>
      <c r="H623" s="392"/>
      <c r="I623" s="392"/>
      <c r="J623" s="392"/>
    </row>
    <row r="624" spans="1:10" ht="15.6" hidden="1" x14ac:dyDescent="0.3">
      <c r="A624" s="392"/>
      <c r="B624" s="392"/>
      <c r="C624" s="392"/>
      <c r="D624" s="392"/>
      <c r="E624" s="339" t="s">
        <v>3096</v>
      </c>
      <c r="F624" s="392" t="s">
        <v>1243</v>
      </c>
      <c r="G624" s="392"/>
      <c r="H624" s="392"/>
      <c r="I624" s="392"/>
      <c r="J624" s="392"/>
    </row>
    <row r="625" spans="1:10" ht="15.6" hidden="1" x14ac:dyDescent="0.3">
      <c r="A625" s="392"/>
      <c r="B625" s="392"/>
      <c r="C625" s="392"/>
      <c r="D625" s="392"/>
      <c r="E625" s="339" t="s">
        <v>3097</v>
      </c>
      <c r="F625" s="392" t="s">
        <v>1245</v>
      </c>
      <c r="G625" s="392"/>
      <c r="H625" s="392"/>
      <c r="I625" s="392"/>
      <c r="J625" s="392"/>
    </row>
    <row r="626" spans="1:10" ht="15.6" hidden="1" x14ac:dyDescent="0.3">
      <c r="A626" s="392"/>
      <c r="B626" s="392"/>
      <c r="C626" s="392"/>
      <c r="D626" s="392"/>
      <c r="E626" s="339" t="s">
        <v>3098</v>
      </c>
      <c r="F626" s="392" t="s">
        <v>1247</v>
      </c>
      <c r="G626" s="392"/>
      <c r="H626" s="392"/>
      <c r="I626" s="392"/>
      <c r="J626" s="392"/>
    </row>
    <row r="627" spans="1:10" ht="15.6" hidden="1" x14ac:dyDescent="0.3">
      <c r="A627" s="392"/>
      <c r="B627" s="392"/>
      <c r="C627" s="392"/>
      <c r="D627" s="392"/>
      <c r="E627" s="339" t="s">
        <v>3099</v>
      </c>
      <c r="F627" s="392" t="s">
        <v>3100</v>
      </c>
      <c r="G627" s="392"/>
      <c r="H627" s="392"/>
      <c r="I627" s="392"/>
      <c r="J627" s="392"/>
    </row>
    <row r="628" spans="1:10" ht="15.6" hidden="1" x14ac:dyDescent="0.3">
      <c r="A628" s="392"/>
      <c r="B628" s="392"/>
      <c r="C628" s="392"/>
      <c r="D628" s="392"/>
      <c r="E628" s="339" t="s">
        <v>3101</v>
      </c>
      <c r="F628" s="392" t="s">
        <v>3102</v>
      </c>
      <c r="G628" s="392"/>
      <c r="H628" s="392"/>
      <c r="I628" s="392"/>
      <c r="J628" s="392"/>
    </row>
    <row r="629" spans="1:10" ht="15.6" hidden="1" x14ac:dyDescent="0.3">
      <c r="A629" s="392"/>
      <c r="B629" s="392"/>
      <c r="C629" s="392"/>
      <c r="D629" s="392"/>
      <c r="E629" s="339" t="s">
        <v>3103</v>
      </c>
      <c r="F629" s="392" t="s">
        <v>3104</v>
      </c>
      <c r="G629" s="392"/>
      <c r="H629" s="392"/>
      <c r="I629" s="392"/>
      <c r="J629" s="392"/>
    </row>
    <row r="630" spans="1:10" ht="15.6" hidden="1" x14ac:dyDescent="0.3">
      <c r="A630" s="392"/>
      <c r="B630" s="392"/>
      <c r="C630" s="392"/>
      <c r="D630" s="392"/>
      <c r="E630" s="339" t="s">
        <v>3105</v>
      </c>
      <c r="F630" s="392" t="s">
        <v>3106</v>
      </c>
      <c r="G630" s="392"/>
      <c r="H630" s="392"/>
      <c r="I630" s="392"/>
      <c r="J630" s="392"/>
    </row>
    <row r="631" spans="1:10" ht="15.6" hidden="1" x14ac:dyDescent="0.3">
      <c r="A631" s="392"/>
      <c r="B631" s="392"/>
      <c r="C631" s="392"/>
      <c r="D631" s="392"/>
      <c r="E631" s="339" t="s">
        <v>3107</v>
      </c>
      <c r="F631" s="392" t="s">
        <v>3108</v>
      </c>
      <c r="G631" s="392"/>
      <c r="H631" s="392"/>
      <c r="I631" s="392"/>
      <c r="J631" s="392"/>
    </row>
    <row r="632" spans="1:10" ht="15.6" hidden="1" x14ac:dyDescent="0.3">
      <c r="A632" s="392"/>
      <c r="B632" s="392"/>
      <c r="C632" s="392"/>
      <c r="D632" s="392"/>
      <c r="E632" s="339" t="s">
        <v>3109</v>
      </c>
      <c r="F632" s="392" t="s">
        <v>3110</v>
      </c>
      <c r="G632" s="392"/>
      <c r="H632" s="392"/>
      <c r="I632" s="392"/>
      <c r="J632" s="392"/>
    </row>
    <row r="633" spans="1:10" ht="15.6" hidden="1" x14ac:dyDescent="0.3">
      <c r="A633" s="392"/>
      <c r="B633" s="392"/>
      <c r="C633" s="392"/>
      <c r="D633" s="392"/>
      <c r="E633" s="339" t="s">
        <v>3111</v>
      </c>
      <c r="F633" s="392" t="s">
        <v>3112</v>
      </c>
      <c r="G633" s="392"/>
      <c r="H633" s="392"/>
      <c r="I633" s="392"/>
      <c r="J633" s="392"/>
    </row>
    <row r="634" spans="1:10" ht="15.6" hidden="1" x14ac:dyDescent="0.3">
      <c r="A634" s="392"/>
      <c r="B634" s="392"/>
      <c r="C634" s="392"/>
      <c r="D634" s="392"/>
      <c r="E634" s="339" t="s">
        <v>3113</v>
      </c>
      <c r="F634" s="392" t="s">
        <v>3114</v>
      </c>
      <c r="G634" s="392"/>
      <c r="H634" s="392"/>
      <c r="I634" s="392"/>
      <c r="J634" s="392"/>
    </row>
    <row r="635" spans="1:10" ht="15.6" hidden="1" x14ac:dyDescent="0.3">
      <c r="A635" s="392"/>
      <c r="B635" s="392"/>
      <c r="C635" s="392"/>
      <c r="D635" s="392"/>
      <c r="E635" s="339" t="s">
        <v>3115</v>
      </c>
      <c r="F635" s="392" t="s">
        <v>3116</v>
      </c>
      <c r="G635" s="392"/>
      <c r="H635" s="392"/>
      <c r="I635" s="392"/>
      <c r="J635" s="392"/>
    </row>
    <row r="636" spans="1:10" ht="15.6" hidden="1" x14ac:dyDescent="0.3">
      <c r="A636" s="392"/>
      <c r="B636" s="392"/>
      <c r="C636" s="392"/>
      <c r="D636" s="392"/>
      <c r="E636" s="339" t="s">
        <v>3117</v>
      </c>
      <c r="F636" s="392" t="s">
        <v>3118</v>
      </c>
      <c r="G636" s="392"/>
      <c r="H636" s="392"/>
      <c r="I636" s="392"/>
      <c r="J636" s="392"/>
    </row>
    <row r="637" spans="1:10" ht="15.6" hidden="1" x14ac:dyDescent="0.3">
      <c r="A637" s="392"/>
      <c r="B637" s="392"/>
      <c r="C637" s="392"/>
      <c r="D637" s="392"/>
      <c r="E637" s="339" t="s">
        <v>3119</v>
      </c>
      <c r="F637" s="392" t="s">
        <v>3120</v>
      </c>
      <c r="G637" s="392"/>
      <c r="H637" s="392"/>
      <c r="I637" s="392"/>
      <c r="J637" s="392"/>
    </row>
    <row r="638" spans="1:10" ht="15.6" hidden="1" x14ac:dyDescent="0.3">
      <c r="A638" s="392"/>
      <c r="B638" s="392"/>
      <c r="C638" s="392"/>
      <c r="D638" s="392"/>
      <c r="E638" s="339" t="s">
        <v>3121</v>
      </c>
      <c r="F638" s="392" t="s">
        <v>3122</v>
      </c>
      <c r="G638" s="392"/>
      <c r="H638" s="392"/>
      <c r="I638" s="392"/>
      <c r="J638" s="392"/>
    </row>
    <row r="639" spans="1:10" ht="15.6" hidden="1" x14ac:dyDescent="0.3">
      <c r="A639" s="392"/>
      <c r="B639" s="392"/>
      <c r="C639" s="392"/>
      <c r="D639" s="392"/>
      <c r="E639" s="339" t="s">
        <v>3123</v>
      </c>
      <c r="F639" s="392" t="s">
        <v>3124</v>
      </c>
      <c r="G639" s="392"/>
      <c r="H639" s="392"/>
      <c r="I639" s="392"/>
      <c r="J639" s="392"/>
    </row>
    <row r="640" spans="1:10" ht="15.6" hidden="1" x14ac:dyDescent="0.3">
      <c r="A640" s="392"/>
      <c r="B640" s="392"/>
      <c r="C640" s="392"/>
      <c r="D640" s="392"/>
      <c r="E640" s="339" t="s">
        <v>3125</v>
      </c>
      <c r="F640" s="392" t="s">
        <v>3126</v>
      </c>
      <c r="G640" s="392"/>
      <c r="H640" s="392"/>
      <c r="I640" s="392"/>
      <c r="J640" s="392"/>
    </row>
    <row r="641" spans="1:10" ht="15.6" hidden="1" x14ac:dyDescent="0.3">
      <c r="A641" s="392"/>
      <c r="B641" s="392"/>
      <c r="C641" s="392"/>
      <c r="D641" s="392"/>
      <c r="E641" s="339" t="s">
        <v>3127</v>
      </c>
      <c r="F641" s="392" t="s">
        <v>3128</v>
      </c>
      <c r="G641" s="392"/>
      <c r="H641" s="392"/>
      <c r="I641" s="392"/>
      <c r="J641" s="392"/>
    </row>
    <row r="642" spans="1:10" ht="15.6" hidden="1" x14ac:dyDescent="0.3">
      <c r="A642" s="392"/>
      <c r="B642" s="392"/>
      <c r="C642" s="392"/>
      <c r="D642" s="392"/>
      <c r="E642" s="339" t="s">
        <v>3129</v>
      </c>
      <c r="F642" s="392" t="s">
        <v>3130</v>
      </c>
      <c r="G642" s="392"/>
      <c r="H642" s="392"/>
      <c r="I642" s="392"/>
      <c r="J642" s="392"/>
    </row>
    <row r="643" spans="1:10" ht="15.6" hidden="1" x14ac:dyDescent="0.3">
      <c r="A643" s="392"/>
      <c r="B643" s="392"/>
      <c r="C643" s="392"/>
      <c r="D643" s="392"/>
      <c r="E643" s="339" t="s">
        <v>3131</v>
      </c>
      <c r="F643" s="392" t="s">
        <v>3132</v>
      </c>
      <c r="G643" s="392"/>
      <c r="H643" s="392"/>
      <c r="I643" s="392"/>
      <c r="J643" s="392"/>
    </row>
    <row r="644" spans="1:10" ht="15.6" hidden="1" x14ac:dyDescent="0.3">
      <c r="A644" s="392"/>
      <c r="B644" s="392"/>
      <c r="C644" s="392"/>
      <c r="D644" s="392"/>
      <c r="E644" s="339" t="s">
        <v>3133</v>
      </c>
      <c r="F644" s="392" t="s">
        <v>3134</v>
      </c>
      <c r="G644" s="392"/>
      <c r="H644" s="392"/>
      <c r="I644" s="392"/>
      <c r="J644" s="392"/>
    </row>
    <row r="645" spans="1:10" ht="15.6" hidden="1" x14ac:dyDescent="0.3">
      <c r="A645" s="392"/>
      <c r="B645" s="392"/>
      <c r="C645" s="392"/>
      <c r="D645" s="392"/>
      <c r="E645" s="339" t="s">
        <v>3135</v>
      </c>
      <c r="F645" s="392" t="s">
        <v>3136</v>
      </c>
      <c r="G645" s="392"/>
      <c r="H645" s="392"/>
      <c r="I645" s="392"/>
      <c r="J645" s="392"/>
    </row>
    <row r="646" spans="1:10" ht="15.6" hidden="1" x14ac:dyDescent="0.3">
      <c r="A646" s="392"/>
      <c r="B646" s="392"/>
      <c r="C646" s="392"/>
      <c r="D646" s="392"/>
      <c r="E646" s="339" t="s">
        <v>3137</v>
      </c>
      <c r="F646" s="392" t="s">
        <v>3138</v>
      </c>
      <c r="G646" s="392"/>
      <c r="H646" s="392"/>
      <c r="I646" s="392"/>
      <c r="J646" s="392"/>
    </row>
    <row r="647" spans="1:10" ht="15.6" hidden="1" x14ac:dyDescent="0.3">
      <c r="A647" s="392"/>
      <c r="B647" s="392"/>
      <c r="C647" s="392"/>
      <c r="D647" s="392"/>
      <c r="E647" s="339" t="s">
        <v>3139</v>
      </c>
      <c r="F647" s="392" t="s">
        <v>3140</v>
      </c>
      <c r="G647" s="392"/>
      <c r="H647" s="392"/>
      <c r="I647" s="392"/>
      <c r="J647" s="392"/>
    </row>
    <row r="648" spans="1:10" ht="15.6" hidden="1" x14ac:dyDescent="0.3">
      <c r="A648" s="392"/>
      <c r="B648" s="392"/>
      <c r="C648" s="392"/>
      <c r="D648" s="392"/>
      <c r="E648" s="339" t="s">
        <v>3141</v>
      </c>
      <c r="F648" s="392" t="s">
        <v>3142</v>
      </c>
      <c r="G648" s="392"/>
      <c r="H648" s="392"/>
      <c r="I648" s="392"/>
      <c r="J648" s="392"/>
    </row>
    <row r="649" spans="1:10" ht="15.6" hidden="1" x14ac:dyDescent="0.3">
      <c r="A649" s="392"/>
      <c r="B649" s="392"/>
      <c r="C649" s="392"/>
      <c r="D649" s="392"/>
      <c r="E649" s="339" t="s">
        <v>3143</v>
      </c>
      <c r="F649" s="392" t="s">
        <v>3144</v>
      </c>
      <c r="G649" s="392"/>
      <c r="H649" s="392"/>
      <c r="I649" s="392"/>
      <c r="J649" s="392"/>
    </row>
    <row r="650" spans="1:10" ht="15.6" hidden="1" x14ac:dyDescent="0.3">
      <c r="A650" s="392"/>
      <c r="B650" s="392"/>
      <c r="C650" s="392"/>
      <c r="D650" s="392"/>
      <c r="E650" s="339" t="s">
        <v>3145</v>
      </c>
      <c r="F650" s="392" t="s">
        <v>3146</v>
      </c>
      <c r="G650" s="392"/>
      <c r="H650" s="392"/>
      <c r="I650" s="392"/>
      <c r="J650" s="392"/>
    </row>
    <row r="651" spans="1:10" ht="15.6" hidden="1" x14ac:dyDescent="0.3">
      <c r="A651" s="392"/>
      <c r="B651" s="392"/>
      <c r="C651" s="392"/>
      <c r="D651" s="392"/>
      <c r="E651" s="339" t="s">
        <v>3147</v>
      </c>
      <c r="F651" s="392" t="s">
        <v>3148</v>
      </c>
      <c r="G651" s="392"/>
      <c r="H651" s="392"/>
      <c r="I651" s="392"/>
      <c r="J651" s="392"/>
    </row>
    <row r="652" spans="1:10" ht="15.6" hidden="1" x14ac:dyDescent="0.3">
      <c r="A652" s="392"/>
      <c r="B652" s="392"/>
      <c r="C652" s="392"/>
      <c r="D652" s="392"/>
      <c r="E652" s="339" t="s">
        <v>3149</v>
      </c>
      <c r="F652" s="392" t="s">
        <v>3150</v>
      </c>
      <c r="G652" s="392"/>
      <c r="H652" s="392"/>
      <c r="I652" s="392"/>
      <c r="J652" s="392"/>
    </row>
    <row r="653" spans="1:10" ht="15.6" hidden="1" x14ac:dyDescent="0.3">
      <c r="A653" s="392"/>
      <c r="B653" s="392"/>
      <c r="C653" s="392"/>
      <c r="D653" s="392"/>
      <c r="E653" s="339" t="s">
        <v>3151</v>
      </c>
      <c r="F653" s="392" t="s">
        <v>3152</v>
      </c>
      <c r="G653" s="392"/>
      <c r="H653" s="392"/>
      <c r="I653" s="392"/>
      <c r="J653" s="392"/>
    </row>
    <row r="654" spans="1:10" ht="15.6" hidden="1" x14ac:dyDescent="0.3">
      <c r="A654" s="392"/>
      <c r="B654" s="392"/>
      <c r="C654" s="392"/>
      <c r="D654" s="392"/>
      <c r="E654" s="339" t="s">
        <v>3153</v>
      </c>
      <c r="F654" s="392" t="s">
        <v>3154</v>
      </c>
      <c r="G654" s="392"/>
      <c r="H654" s="392"/>
      <c r="I654" s="392"/>
      <c r="J654" s="392"/>
    </row>
    <row r="655" spans="1:10" ht="15.6" hidden="1" x14ac:dyDescent="0.3">
      <c r="A655" s="392"/>
      <c r="B655" s="392"/>
      <c r="C655" s="392"/>
      <c r="D655" s="392"/>
      <c r="E655" s="339" t="s">
        <v>3155</v>
      </c>
      <c r="F655" s="392" t="s">
        <v>3156</v>
      </c>
      <c r="G655" s="392"/>
      <c r="H655" s="392"/>
      <c r="I655" s="392"/>
      <c r="J655" s="392"/>
    </row>
    <row r="656" spans="1:10" ht="15.6" hidden="1" x14ac:dyDescent="0.3">
      <c r="A656" s="392"/>
      <c r="B656" s="392"/>
      <c r="C656" s="392"/>
      <c r="D656" s="392"/>
      <c r="E656" s="339" t="s">
        <v>3157</v>
      </c>
      <c r="F656" s="392" t="s">
        <v>3158</v>
      </c>
      <c r="G656" s="392"/>
      <c r="H656" s="392"/>
      <c r="I656" s="392"/>
      <c r="J656" s="392"/>
    </row>
    <row r="657" spans="1:10" ht="15.6" hidden="1" x14ac:dyDescent="0.3">
      <c r="A657" s="392"/>
      <c r="B657" s="392"/>
      <c r="C657" s="392"/>
      <c r="D657" s="392"/>
      <c r="E657" s="339" t="s">
        <v>3159</v>
      </c>
      <c r="F657" s="392" t="s">
        <v>3160</v>
      </c>
      <c r="G657" s="392"/>
      <c r="H657" s="392"/>
      <c r="I657" s="392"/>
      <c r="J657" s="392"/>
    </row>
    <row r="658" spans="1:10" ht="15.6" hidden="1" x14ac:dyDescent="0.3">
      <c r="A658" s="392"/>
      <c r="B658" s="392"/>
      <c r="C658" s="392"/>
      <c r="D658" s="392"/>
      <c r="E658" s="339" t="s">
        <v>3161</v>
      </c>
      <c r="F658" s="392" t="s">
        <v>3162</v>
      </c>
      <c r="G658" s="392"/>
      <c r="H658" s="392"/>
      <c r="I658" s="392"/>
      <c r="J658" s="392"/>
    </row>
    <row r="659" spans="1:10" ht="15.6" hidden="1" x14ac:dyDescent="0.3">
      <c r="A659" s="392"/>
      <c r="B659" s="392"/>
      <c r="C659" s="392"/>
      <c r="D659" s="392"/>
      <c r="E659" s="339" t="s">
        <v>3163</v>
      </c>
      <c r="F659" s="392" t="s">
        <v>3164</v>
      </c>
      <c r="G659" s="392"/>
      <c r="H659" s="392"/>
      <c r="I659" s="392"/>
      <c r="J659" s="392"/>
    </row>
    <row r="660" spans="1:10" ht="15.6" hidden="1" x14ac:dyDescent="0.3">
      <c r="A660" s="392"/>
      <c r="B660" s="392"/>
      <c r="C660" s="392"/>
      <c r="D660" s="392"/>
      <c r="E660" s="339" t="s">
        <v>3165</v>
      </c>
      <c r="F660" s="392" t="s">
        <v>3166</v>
      </c>
      <c r="G660" s="392"/>
      <c r="H660" s="392"/>
      <c r="I660" s="392"/>
      <c r="J660" s="392"/>
    </row>
    <row r="661" spans="1:10" ht="15.6" hidden="1" x14ac:dyDescent="0.3">
      <c r="A661" s="392"/>
      <c r="B661" s="392"/>
      <c r="C661" s="392"/>
      <c r="D661" s="392"/>
      <c r="E661" s="339" t="s">
        <v>3167</v>
      </c>
      <c r="F661" s="392" t="s">
        <v>3168</v>
      </c>
      <c r="G661" s="392"/>
      <c r="H661" s="392"/>
      <c r="I661" s="392"/>
      <c r="J661" s="392"/>
    </row>
    <row r="662" spans="1:10" ht="15.6" hidden="1" x14ac:dyDescent="0.3">
      <c r="A662" s="392"/>
      <c r="B662" s="392"/>
      <c r="C662" s="392"/>
      <c r="D662" s="392"/>
      <c r="E662" s="339" t="s">
        <v>3169</v>
      </c>
      <c r="F662" s="392" t="s">
        <v>3170</v>
      </c>
      <c r="G662" s="392"/>
      <c r="H662" s="392"/>
      <c r="I662" s="392"/>
      <c r="J662" s="392"/>
    </row>
    <row r="663" spans="1:10" ht="15.6" hidden="1" x14ac:dyDescent="0.3">
      <c r="A663" s="392"/>
      <c r="B663" s="392"/>
      <c r="C663" s="392"/>
      <c r="D663" s="392"/>
      <c r="E663" s="339" t="s">
        <v>3171</v>
      </c>
      <c r="F663" s="392" t="s">
        <v>3172</v>
      </c>
      <c r="G663" s="392"/>
      <c r="H663" s="392"/>
      <c r="I663" s="392"/>
      <c r="J663" s="392"/>
    </row>
    <row r="664" spans="1:10" ht="15.6" hidden="1" x14ac:dyDescent="0.3">
      <c r="A664" s="392"/>
      <c r="B664" s="392"/>
      <c r="C664" s="392"/>
      <c r="D664" s="392"/>
      <c r="E664" s="339" t="s">
        <v>3173</v>
      </c>
      <c r="F664" s="392" t="s">
        <v>3174</v>
      </c>
      <c r="G664" s="392"/>
      <c r="H664" s="392"/>
      <c r="I664" s="392"/>
      <c r="J664" s="392"/>
    </row>
    <row r="665" spans="1:10" ht="15.6" hidden="1" x14ac:dyDescent="0.3">
      <c r="A665" s="392"/>
      <c r="B665" s="392"/>
      <c r="C665" s="392"/>
      <c r="D665" s="392"/>
      <c r="E665" s="339" t="s">
        <v>3175</v>
      </c>
      <c r="F665" s="392" t="s">
        <v>3176</v>
      </c>
      <c r="G665" s="392"/>
      <c r="H665" s="392"/>
      <c r="I665" s="392"/>
      <c r="J665" s="392"/>
    </row>
    <row r="666" spans="1:10" ht="15.6" hidden="1" x14ac:dyDescent="0.3">
      <c r="A666" s="392"/>
      <c r="B666" s="392"/>
      <c r="C666" s="392"/>
      <c r="D666" s="392"/>
      <c r="E666" s="339" t="s">
        <v>3177</v>
      </c>
      <c r="F666" s="392" t="s">
        <v>3178</v>
      </c>
      <c r="G666" s="392"/>
      <c r="H666" s="392"/>
      <c r="I666" s="392"/>
      <c r="J666" s="392"/>
    </row>
    <row r="667" spans="1:10" ht="15.6" hidden="1" x14ac:dyDescent="0.3">
      <c r="A667" s="392"/>
      <c r="B667" s="392"/>
      <c r="C667" s="392"/>
      <c r="D667" s="392"/>
      <c r="E667" s="339" t="s">
        <v>3179</v>
      </c>
      <c r="F667" s="392" t="s">
        <v>3180</v>
      </c>
      <c r="G667" s="392"/>
      <c r="H667" s="392"/>
      <c r="I667" s="392"/>
      <c r="J667" s="392"/>
    </row>
    <row r="668" spans="1:10" ht="15.6" hidden="1" x14ac:dyDescent="0.3">
      <c r="A668" s="392"/>
      <c r="B668" s="392"/>
      <c r="C668" s="392"/>
      <c r="D668" s="392"/>
      <c r="E668" s="339" t="s">
        <v>3181</v>
      </c>
      <c r="F668" s="392" t="s">
        <v>3182</v>
      </c>
      <c r="G668" s="392"/>
      <c r="H668" s="392"/>
      <c r="I668" s="392"/>
      <c r="J668" s="392"/>
    </row>
    <row r="669" spans="1:10" ht="15.6" hidden="1" x14ac:dyDescent="0.3">
      <c r="A669" s="392"/>
      <c r="B669" s="392"/>
      <c r="C669" s="392"/>
      <c r="D669" s="392"/>
      <c r="E669" s="339" t="s">
        <v>3183</v>
      </c>
      <c r="F669" s="392" t="s">
        <v>3184</v>
      </c>
      <c r="G669" s="392"/>
      <c r="H669" s="392"/>
      <c r="I669" s="392"/>
      <c r="J669" s="392"/>
    </row>
    <row r="670" spans="1:10" ht="15.6" hidden="1" x14ac:dyDescent="0.3">
      <c r="A670" s="392"/>
      <c r="B670" s="392"/>
      <c r="C670" s="392"/>
      <c r="D670" s="392"/>
      <c r="E670" s="339" t="s">
        <v>3185</v>
      </c>
      <c r="F670" s="392" t="s">
        <v>3186</v>
      </c>
      <c r="G670" s="392"/>
      <c r="H670" s="392"/>
      <c r="I670" s="392"/>
      <c r="J670" s="392"/>
    </row>
  </sheetData>
  <mergeCells count="44">
    <mergeCell ref="B112:F112"/>
    <mergeCell ref="C52:G52"/>
    <mergeCell ref="C51:G51"/>
    <mergeCell ref="C37:G37"/>
    <mergeCell ref="C38:G38"/>
    <mergeCell ref="C39:G39"/>
    <mergeCell ref="B40:D40"/>
    <mergeCell ref="B41:G41"/>
    <mergeCell ref="C43:G43"/>
    <mergeCell ref="C44:G44"/>
    <mergeCell ref="C45:G45"/>
    <mergeCell ref="B47:G47"/>
    <mergeCell ref="C49:G49"/>
    <mergeCell ref="C50:G50"/>
    <mergeCell ref="C19:G19"/>
    <mergeCell ref="C20:G20"/>
    <mergeCell ref="E21:G21"/>
    <mergeCell ref="B3:G3"/>
    <mergeCell ref="B4:G4"/>
    <mergeCell ref="B5:D5"/>
    <mergeCell ref="B6:G6"/>
    <mergeCell ref="B7:D7"/>
    <mergeCell ref="B10:B13"/>
    <mergeCell ref="C14:G14"/>
    <mergeCell ref="C15:G15"/>
    <mergeCell ref="C16:G16"/>
    <mergeCell ref="C17:G17"/>
    <mergeCell ref="C18:G18"/>
    <mergeCell ref="C8:G8"/>
    <mergeCell ref="C9:G9"/>
    <mergeCell ref="C22:G22"/>
    <mergeCell ref="C36:G36"/>
    <mergeCell ref="B24:D24"/>
    <mergeCell ref="B25:G25"/>
    <mergeCell ref="C27:G27"/>
    <mergeCell ref="C28:G28"/>
    <mergeCell ref="C29:G29"/>
    <mergeCell ref="C35:G35"/>
    <mergeCell ref="C23:G23"/>
    <mergeCell ref="C30:G30"/>
    <mergeCell ref="B31:D31"/>
    <mergeCell ref="B32:G32"/>
    <mergeCell ref="B33:D33"/>
    <mergeCell ref="C34:G34"/>
  </mergeCells>
  <dataValidations count="12">
    <dataValidation type="list" allowBlank="1" showInputMessage="1" showErrorMessage="1" errorTitle="Entrada no válida." error="Por favor seleccione un elemento de la lista desplegable." promptTitle="Tipo de producto" prompt="Por favor seleccione el tipo de producto al que se refiere esta hoja metodológica." sqref="C8:G8">
      <formula1>Tipodeproducto</formula1>
    </dataValidation>
    <dataValidation type="list" allowBlank="1" showInputMessage="1" showErrorMessage="1" errorTitle="Entrada no válida." error="Por favor selecciones un elemento de la lista desplegable." promptTitle="Componente según MDEA" prompt="Por favor seleccione el componente a que considere hace referencia la estadística o el indicador." sqref="C11:C13">
      <formula1>$B$109:$B$114</formula1>
    </dataValidation>
    <dataValidation type="list" allowBlank="1" showInputMessage="1" showErrorMessage="1" errorTitle="Entrada no válida." error="Por favor seleccione un elemento de la lista desplegable. " promptTitle="Subcomponente según MDEA." prompt="Por favor seleccione el subcomponente del MDEA al que hace referencia la estadística o el indicador." sqref="D11:D13">
      <formula1>$C$109:$C$129</formula1>
    </dataValidation>
    <dataValidation type="list" allowBlank="1" showInputMessage="1" showErrorMessage="1" errorTitle="Entrada no válida." error="Seleccione uno de los elementos de la lista desplegable." promptTitle="Tópico MDEA:" prompt="Por favor seleccione el tópico MDEA al cual pertenece la estadística o el indicador." sqref="E11:E13">
      <formula1>$D$109:$D$168</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2:F13">
      <formula1>$E$109:$E$565</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2:G13">
      <formula1>$F$109:$F$569</formula1>
    </dataValidation>
    <dataValidation type="list" allowBlank="1" showInputMessage="1" showErrorMessage="1" errorTitle="Entrada inválida." error="Por favor seleccione un elemento de la lista deplegable._x000a_" promptTitle="Unidad de medida" prompt="Por favor seleccione la unidad de medida de la estadística o el indicador." sqref="C14:G14">
      <formula1>$G$109:$G$111</formula1>
    </dataValidation>
    <dataValidation type="list" allowBlank="1" showInputMessage="1" showErrorMessage="1" errorTitle="Entrada inválida." error="Por favor seleccione un elemento de la lista desplegable." promptTitle="Marco FMPEIR" prompt="Por favor seleccione si la estadística o indicador  permite medir la Fuerza Motriz, Presión, Estado, Impacto, o Respuesta (FMPEIR)  sobre el medio ambiente." sqref="C17:G17">
      <formula1>$H$109:$H$113</formula1>
    </dataValidation>
    <dataValidation type="list" allowBlank="1" showInputMessage="1" showErrorMessage="1" errorTitle="Entrada inválida" error="Por favor seleccione un elemento de la lista deplegable." promptTitle="Tipo de fuente" prompt="Por favor selecione el tipo de fuente de la estadística o el indicador." sqref="C29:G29">
      <formula1>$I$109:$I$116</formula1>
    </dataValidation>
    <dataValidation type="list" allowBlank="1" showInputMessage="1" showErrorMessage="1" errorTitle="Entrada inválida." error="Seleccione un elemento de la lista desplegable." promptTitle="Tipo de disponibilidad" prompt="Por favor seleccione el tipo de disponibilidad de los datos de la estadística o el indicador." sqref="C30:G30">
      <formula1>$J$109:$J$110</formula1>
    </dataValidation>
    <dataValidation type="list" allowBlank="1" showInputMessage="1" showErrorMessage="1" errorTitle="Entrada inválida." error="Por favor seleccione un elemento de la lista desplegable. " promptTitle="Código de la variable" prompt="Por favor seleccione el código de la variable. _x000a__x000a_Nota. El primer dígito corresponde al Componente, el segundo dígito al Subcomponete, el tercer dígito al Tópico, el cuarto dígito a la categoría y el quinto digito a la variable." sqref="F11">
      <formula1>$E$109:$E$665</formula1>
    </dataValidation>
    <dataValidation type="list" allowBlank="1" showInputMessage="1" showErrorMessage="1" errorTitle="Entrada inválida." error="Por favor selecione un elemento de la lista desplegable." promptTitle="Nombre de la variable" prompt="Por favor seleciones el nombre de la variable MDEA." sqref="G11">
      <formula1>$F$109:$F$665</formula1>
    </dataValidation>
  </dataValidations>
  <hyperlinks>
    <hyperlink ref="A1" location="'Pobla SinTrat AR'!A1" display="Regresar"/>
    <hyperlink ref="C38" r:id="rId1"/>
  </hyperlinks>
  <printOptions horizontalCentered="1" verticalCentered="1"/>
  <pageMargins left="0.70866141732283472" right="0.70866141732283472" top="0.74803149606299213" bottom="0.74803149606299213" header="0.31496062992125984" footer="0.31496062992125984"/>
  <pageSetup scale="33" orientation="portrait" r:id="rId2"/>
  <drawing r:id="rId3"/>
  <legacyDrawing r:id="rId4"/>
  <tableParts count="10">
    <tablePart r:id="rId5"/>
    <tablePart r:id="rId6"/>
    <tablePart r:id="rId7"/>
    <tablePart r:id="rId8"/>
    <tablePart r:id="rId9"/>
    <tablePart r:id="rId10"/>
    <tablePart r:id="rId11"/>
    <tablePart r:id="rId12"/>
    <tablePart r:id="rId13"/>
    <tablePart r:id="rId14"/>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theme="6" tint="-0.499984740745262"/>
  </sheetPr>
  <dimension ref="A1:H28"/>
  <sheetViews>
    <sheetView showGridLines="0" zoomScale="90" zoomScaleNormal="90" workbookViewId="0">
      <pane ySplit="5" topLeftCell="A6" activePane="bottomLeft" state="frozen"/>
      <selection activeCell="E24" sqref="E24"/>
      <selection pane="bottomLeft" activeCell="A6" sqref="A6:B6"/>
    </sheetView>
  </sheetViews>
  <sheetFormatPr baseColWidth="10" defaultColWidth="11.42578125" defaultRowHeight="15.75" x14ac:dyDescent="0.25"/>
  <cols>
    <col min="1" max="1" width="16.28515625" style="19" customWidth="1"/>
    <col min="2" max="2" width="19.7109375" style="19" customWidth="1"/>
    <col min="3" max="3" width="56.28515625" style="19" customWidth="1"/>
    <col min="4" max="8" width="12.7109375" style="19" customWidth="1"/>
    <col min="9" max="16384" width="11.42578125" style="19"/>
  </cols>
  <sheetData>
    <row r="1" spans="1:8" s="194" customFormat="1" ht="15.75" customHeight="1" x14ac:dyDescent="0.25">
      <c r="B1" s="195"/>
      <c r="F1" s="195"/>
    </row>
    <row r="2" spans="1:8" s="194" customFormat="1" ht="15.75" customHeight="1" x14ac:dyDescent="0.2">
      <c r="B2" s="195"/>
      <c r="C2" s="196" t="s">
        <v>262</v>
      </c>
      <c r="F2" s="195"/>
    </row>
    <row r="3" spans="1:8" s="194" customFormat="1" ht="15.75" customHeight="1" x14ac:dyDescent="0.35">
      <c r="B3" s="195"/>
      <c r="C3" s="197"/>
      <c r="F3" s="195"/>
    </row>
    <row r="4" spans="1:8" s="194" customFormat="1" ht="15.75" customHeight="1" x14ac:dyDescent="0.2">
      <c r="B4" s="195"/>
      <c r="C4" s="196" t="s">
        <v>263</v>
      </c>
      <c r="F4" s="195"/>
    </row>
    <row r="5" spans="1:8" s="194" customFormat="1" ht="15.75" customHeight="1" x14ac:dyDescent="0.25">
      <c r="B5" s="195"/>
      <c r="C5" s="198"/>
      <c r="D5" s="195"/>
      <c r="E5" s="199"/>
      <c r="F5" s="195"/>
    </row>
    <row r="6" spans="1:8" ht="15.6" x14ac:dyDescent="0.3">
      <c r="A6" s="1667" t="s">
        <v>3705</v>
      </c>
      <c r="B6" s="1667"/>
    </row>
    <row r="7" spans="1:8" ht="7.5" customHeight="1" x14ac:dyDescent="0.3"/>
    <row r="8" spans="1:8" ht="32.1" customHeight="1" x14ac:dyDescent="0.25">
      <c r="A8" s="1372" t="s">
        <v>3777</v>
      </c>
      <c r="B8" s="1372"/>
      <c r="C8" s="1372"/>
      <c r="D8" s="1372"/>
      <c r="E8" s="1372"/>
      <c r="F8" s="1372"/>
      <c r="G8" s="1372"/>
      <c r="H8" s="1372"/>
    </row>
    <row r="9" spans="1:8" ht="6.6" customHeight="1" x14ac:dyDescent="0.3"/>
    <row r="10" spans="1:8" ht="13.5" customHeight="1" x14ac:dyDescent="0.3"/>
    <row r="12" spans="1:8" ht="16.149999999999999" thickBot="1" x14ac:dyDescent="0.35"/>
    <row r="13" spans="1:8" ht="23.65" customHeight="1" thickTop="1" thickBot="1" x14ac:dyDescent="0.3">
      <c r="B13" s="1686" t="s">
        <v>3776</v>
      </c>
      <c r="C13" s="1687"/>
      <c r="D13" s="1687"/>
      <c r="E13" s="1687"/>
      <c r="F13" s="1687"/>
      <c r="G13" s="1687"/>
      <c r="H13" s="1687"/>
    </row>
    <row r="14" spans="1:8" ht="16.899999999999999" thickTop="1" thickBot="1" x14ac:dyDescent="0.35">
      <c r="B14" s="272"/>
      <c r="C14" s="272"/>
    </row>
    <row r="15" spans="1:8" s="273" customFormat="1" ht="30" customHeight="1" thickTop="1" thickBot="1" x14ac:dyDescent="0.3">
      <c r="B15" s="811" t="s">
        <v>1773</v>
      </c>
      <c r="C15" s="1685" t="s">
        <v>1774</v>
      </c>
      <c r="D15" s="1685"/>
      <c r="E15" s="1685"/>
      <c r="F15" s="1685"/>
      <c r="G15" s="1685"/>
      <c r="H15" s="1685"/>
    </row>
    <row r="16" spans="1:8" s="273" customFormat="1" ht="30" customHeight="1" thickTop="1" thickBot="1" x14ac:dyDescent="0.3">
      <c r="B16" s="811" t="s">
        <v>1775</v>
      </c>
      <c r="C16" s="1685" t="s">
        <v>1776</v>
      </c>
      <c r="D16" s="1685"/>
      <c r="E16" s="1685"/>
      <c r="F16" s="1685"/>
      <c r="G16" s="1685"/>
      <c r="H16" s="1685"/>
    </row>
    <row r="17" spans="2:8" s="273" customFormat="1" ht="30" customHeight="1" thickTop="1" thickBot="1" x14ac:dyDescent="0.3">
      <c r="B17" s="811" t="s">
        <v>1777</v>
      </c>
      <c r="C17" s="1685" t="s">
        <v>1778</v>
      </c>
      <c r="D17" s="1685"/>
      <c r="E17" s="1685"/>
      <c r="F17" s="1685"/>
      <c r="G17" s="1685"/>
      <c r="H17" s="1685"/>
    </row>
    <row r="18" spans="2:8" s="273" customFormat="1" ht="30" customHeight="1" thickTop="1" thickBot="1" x14ac:dyDescent="0.3">
      <c r="B18" s="811" t="s">
        <v>1779</v>
      </c>
      <c r="C18" s="1685" t="s">
        <v>1780</v>
      </c>
      <c r="D18" s="1685"/>
      <c r="E18" s="1685"/>
      <c r="F18" s="1685"/>
      <c r="G18" s="1685"/>
      <c r="H18" s="1685"/>
    </row>
    <row r="19" spans="2:8" s="273" customFormat="1" ht="30" customHeight="1" thickTop="1" thickBot="1" x14ac:dyDescent="0.35">
      <c r="B19" s="811" t="s">
        <v>1781</v>
      </c>
      <c r="C19" s="1685" t="s">
        <v>1782</v>
      </c>
      <c r="D19" s="1685"/>
      <c r="E19" s="1685"/>
      <c r="F19" s="1685"/>
      <c r="G19" s="1685"/>
      <c r="H19" s="1685"/>
    </row>
    <row r="20" spans="2:8" s="273" customFormat="1" ht="30" customHeight="1" thickTop="1" thickBot="1" x14ac:dyDescent="0.3">
      <c r="B20" s="811" t="s">
        <v>1783</v>
      </c>
      <c r="C20" s="1685" t="s">
        <v>1784</v>
      </c>
      <c r="D20" s="1685"/>
      <c r="E20" s="1685"/>
      <c r="F20" s="1685"/>
      <c r="G20" s="1685"/>
      <c r="H20" s="1685"/>
    </row>
    <row r="21" spans="2:8" s="273" customFormat="1" ht="30" customHeight="1" thickTop="1" thickBot="1" x14ac:dyDescent="0.3">
      <c r="B21" s="811" t="s">
        <v>1785</v>
      </c>
      <c r="C21" s="1685" t="s">
        <v>1786</v>
      </c>
      <c r="D21" s="1685"/>
      <c r="E21" s="1685"/>
      <c r="F21" s="1685"/>
      <c r="G21" s="1685"/>
      <c r="H21" s="1685"/>
    </row>
    <row r="22" spans="2:8" s="925" customFormat="1" ht="30" customHeight="1" thickTop="1" thickBot="1" x14ac:dyDescent="0.3">
      <c r="B22" s="811" t="s">
        <v>4457</v>
      </c>
      <c r="C22" s="1685" t="s">
        <v>4458</v>
      </c>
      <c r="D22" s="1685"/>
      <c r="E22" s="1685"/>
      <c r="F22" s="1685"/>
      <c r="G22" s="1685"/>
      <c r="H22" s="1685"/>
    </row>
    <row r="23" spans="2:8" s="925" customFormat="1" ht="38.25" customHeight="1" thickTop="1" thickBot="1" x14ac:dyDescent="0.3">
      <c r="B23" s="811" t="s">
        <v>3874</v>
      </c>
      <c r="C23" s="1688" t="s">
        <v>3875</v>
      </c>
      <c r="D23" s="1688"/>
      <c r="E23" s="1688"/>
      <c r="F23" s="1688"/>
      <c r="G23" s="1688"/>
      <c r="H23" s="1688"/>
    </row>
    <row r="24" spans="2:8" ht="12" customHeight="1" thickTop="1" thickBot="1" x14ac:dyDescent="0.3"/>
    <row r="25" spans="2:8" ht="19.149999999999999" customHeight="1" thickTop="1" thickBot="1" x14ac:dyDescent="0.3">
      <c r="B25" s="1682" t="s">
        <v>1787</v>
      </c>
      <c r="C25" s="1683"/>
      <c r="D25" s="1683"/>
      <c r="E25" s="1683"/>
      <c r="F25" s="1683"/>
      <c r="G25" s="1683"/>
      <c r="H25" s="1684"/>
    </row>
    <row r="26" spans="2:8" ht="13.15" customHeight="1" thickTop="1" thickBot="1" x14ac:dyDescent="0.3"/>
    <row r="27" spans="2:8" ht="17.25" thickTop="1" thickBot="1" x14ac:dyDescent="0.3">
      <c r="B27" s="811" t="s">
        <v>1788</v>
      </c>
      <c r="C27" s="1671" t="s">
        <v>1789</v>
      </c>
      <c r="D27" s="1672"/>
      <c r="E27" s="1672"/>
      <c r="F27" s="1672"/>
      <c r="G27" s="1672"/>
      <c r="H27" s="1673"/>
    </row>
    <row r="28" spans="2:8" ht="16.5" thickTop="1" x14ac:dyDescent="0.25"/>
  </sheetData>
  <mergeCells count="14">
    <mergeCell ref="A6:B6"/>
    <mergeCell ref="B25:H25"/>
    <mergeCell ref="C20:H20"/>
    <mergeCell ref="C21:H21"/>
    <mergeCell ref="C27:H27"/>
    <mergeCell ref="B13:H13"/>
    <mergeCell ref="C15:H15"/>
    <mergeCell ref="C16:H16"/>
    <mergeCell ref="C17:H17"/>
    <mergeCell ref="C18:H18"/>
    <mergeCell ref="C19:H19"/>
    <mergeCell ref="A8:H8"/>
    <mergeCell ref="C23:H23"/>
    <mergeCell ref="C22:H22"/>
  </mergeCells>
  <hyperlinks>
    <hyperlink ref="A6" location="'Indice de Contenido'!A1" display="Regresar"/>
    <hyperlink ref="B15" location="'6.1.1'!A1" display="6.1.1"/>
    <hyperlink ref="B16" location="'6.2.1'!A1" display="6.2.1"/>
    <hyperlink ref="B17" location="'6.3.1'!A1" display="6.3.1"/>
    <hyperlink ref="B18" location="'6.3.2'!A1" display="6.3.2"/>
    <hyperlink ref="B19" location="'6.4.1'!A1" display="6.4.1"/>
    <hyperlink ref="B20" location="'6.4.2'!A1" display="6.4.2"/>
    <hyperlink ref="B21" location="'6.5.1'!A1" display="6.5.1"/>
    <hyperlink ref="C15" location="'6.1.1'!A1" display="6.1.1 Proporción de la población que dispone de servicios de suministro de agua potable gestionados de manera segura."/>
    <hyperlink ref="C16" location="'6.2.1'!A1" display="6.2.1 Proporción de la población que utiliza servicios de saneamiento gestionados de manera segura, incluida una instalación para lavarse las manos con agua y jabón."/>
    <hyperlink ref="C17" location="'6.3.1'!A1" display="6.3.1 Proporción de aguas residuales tratadas de manera segura."/>
    <hyperlink ref="C18" location="'6.3.2'!A1" display="6.3.2 Proporción de masas de agua de buena calidad."/>
    <hyperlink ref="C19" location="'6.4.1'!A1" display="6.4.1 Cambio en la eficiencia del uso del agua con el tiempo."/>
    <hyperlink ref="C20" location="'6.4.2'!A1" display="6.4.2 Nivel de estrés por escasez de agua: extracción de agua dulce como proporción de los recursos de agua dulce disponibles."/>
    <hyperlink ref="C21" location="'6.5.1'!A1" display="6.5.1 Grado de aplicación de la ordenación integrada de los recursos hídricos (0-100)."/>
    <hyperlink ref="B27" location="TRWR!A1" display="TRWR"/>
    <hyperlink ref="C27" location="'6.1.1'!A1" display="6.1.1 Proporción de la población que dispone de servicios de suministro de agua potable gestionados de manera segura."/>
    <hyperlink ref="C27:H27" location="TRWR!A1" display="Total de recursos hídricos renovables totales"/>
    <hyperlink ref="B23" location="'6.b.1'!A1" display="6.b.1."/>
    <hyperlink ref="C23:H23" location="'6.b.1'!A1" display="6.b.1 Proporción de dependencias administrativas locales con políticas y procedimientos operacionales establecidos para la participación de las comunidades locales en la ordenación del agua y el saneamiento."/>
    <hyperlink ref="B22" location="'6.5.2'!A1" display="6.5.2"/>
    <hyperlink ref="C22" location="'6.5.2'!A1" display="6.5.2 Proporción de la superficie de cuencas transfronterizas sujetas a arreglos operacionales para la cooperación en materia de aguas"/>
  </hyperlinks>
  <pageMargins left="0.7" right="0.7" top="0.75" bottom="0.75" header="0.3" footer="0.3"/>
  <pageSetup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dimension ref="A1:AP69"/>
  <sheetViews>
    <sheetView showGridLines="0" workbookViewId="0">
      <pane ySplit="1" topLeftCell="A2" activePane="bottomLeft" state="frozen"/>
      <selection activeCell="G15" sqref="G15"/>
      <selection pane="bottomLeft" activeCell="N26" sqref="N26"/>
    </sheetView>
  </sheetViews>
  <sheetFormatPr baseColWidth="10" defaultColWidth="11.42578125" defaultRowHeight="15" x14ac:dyDescent="0.25"/>
  <cols>
    <col min="1" max="2" width="15" style="352" customWidth="1"/>
    <col min="3" max="3" width="14.7109375" style="352" customWidth="1"/>
    <col min="4" max="4" width="12.7109375" style="352" customWidth="1"/>
    <col min="5" max="5" width="2.42578125" style="352" customWidth="1"/>
    <col min="6" max="6" width="11.28515625" style="352" customWidth="1"/>
    <col min="7" max="7" width="11" style="352" customWidth="1"/>
    <col min="8" max="8" width="10.28515625" style="352" customWidth="1"/>
    <col min="9" max="9" width="11.28515625" style="352" customWidth="1"/>
    <col min="10" max="10" width="1" style="352" customWidth="1"/>
    <col min="11" max="11" width="10" style="352" customWidth="1"/>
    <col min="12" max="12" width="10.7109375" style="352" customWidth="1"/>
    <col min="13" max="13" width="10.28515625" style="352" customWidth="1"/>
    <col min="14" max="14" width="10.7109375" style="352" customWidth="1"/>
    <col min="15" max="15" width="3" style="352" customWidth="1"/>
    <col min="16" max="17" width="10.28515625" style="352" customWidth="1"/>
    <col min="18" max="18" width="11.5703125" style="352" bestFit="1" customWidth="1"/>
    <col min="19" max="19" width="10.28515625" style="352" customWidth="1"/>
    <col min="20" max="20" width="10" style="352" customWidth="1"/>
    <col min="21" max="21" width="10.28515625" style="352" customWidth="1"/>
    <col min="22" max="22" width="9.28515625" style="352" customWidth="1"/>
    <col min="23" max="27" width="10.5703125" style="352" customWidth="1"/>
    <col min="28" max="28" width="4.28515625" style="352" customWidth="1"/>
    <col min="29" max="34" width="10.5703125" style="352" customWidth="1"/>
    <col min="35" max="16384" width="11.42578125" style="352"/>
  </cols>
  <sheetData>
    <row r="1" spans="1:42" ht="14.45" x14ac:dyDescent="0.3">
      <c r="A1" s="765" t="s">
        <v>1790</v>
      </c>
      <c r="H1" s="1667" t="s">
        <v>1791</v>
      </c>
      <c r="I1" s="1667"/>
    </row>
    <row r="3" spans="1:42" s="89" customFormat="1" ht="15" customHeight="1" x14ac:dyDescent="0.25">
      <c r="A3" s="766"/>
      <c r="B3" s="274" t="s">
        <v>1792</v>
      </c>
      <c r="D3" s="275"/>
      <c r="E3" s="275"/>
      <c r="F3" s="275"/>
      <c r="G3" s="275"/>
      <c r="H3" s="275"/>
      <c r="I3" s="275"/>
      <c r="J3" s="275"/>
      <c r="K3" s="275"/>
      <c r="L3" s="275"/>
      <c r="M3" s="275"/>
      <c r="N3" s="275"/>
      <c r="O3" s="275"/>
      <c r="P3" s="275"/>
      <c r="Q3" s="275"/>
      <c r="R3" s="275"/>
      <c r="S3" s="275"/>
      <c r="T3" s="276"/>
    </row>
    <row r="4" spans="1:42" s="89" customFormat="1" ht="15" customHeight="1" x14ac:dyDescent="0.25">
      <c r="A4" s="766"/>
      <c r="B4" s="274" t="s">
        <v>1793</v>
      </c>
      <c r="D4" s="275"/>
      <c r="E4" s="275"/>
      <c r="F4" s="275"/>
      <c r="G4" s="275"/>
      <c r="H4" s="275"/>
      <c r="I4" s="275"/>
      <c r="J4" s="275"/>
      <c r="K4" s="275"/>
      <c r="L4" s="275"/>
      <c r="M4" s="275"/>
      <c r="N4" s="275"/>
      <c r="O4" s="275"/>
      <c r="P4" s="275"/>
      <c r="Q4" s="275"/>
      <c r="R4" s="275"/>
      <c r="S4" s="275"/>
      <c r="T4" s="276"/>
    </row>
    <row r="5" spans="1:42" s="89" customFormat="1" ht="15" customHeight="1" x14ac:dyDescent="0.25">
      <c r="A5" s="766"/>
      <c r="B5" s="274" t="s">
        <v>1794</v>
      </c>
      <c r="D5" s="275"/>
      <c r="E5" s="275"/>
      <c r="F5" s="275"/>
      <c r="G5" s="275"/>
      <c r="H5" s="275"/>
      <c r="I5" s="275"/>
      <c r="J5" s="275"/>
      <c r="K5" s="275"/>
      <c r="L5" s="275"/>
      <c r="M5" s="275"/>
      <c r="N5" s="275"/>
      <c r="O5" s="275"/>
      <c r="P5" s="275"/>
      <c r="Q5" s="275"/>
      <c r="R5" s="275"/>
      <c r="S5" s="275"/>
      <c r="T5" s="276"/>
    </row>
    <row r="6" spans="1:42" s="89" customFormat="1" ht="15" customHeight="1" x14ac:dyDescent="0.25">
      <c r="A6" s="766"/>
      <c r="B6" s="274" t="s">
        <v>1795</v>
      </c>
      <c r="D6" s="275"/>
      <c r="E6" s="275"/>
      <c r="F6" s="275"/>
      <c r="G6" s="275"/>
      <c r="H6" s="275"/>
      <c r="I6" s="275"/>
      <c r="J6" s="275"/>
      <c r="K6" s="275"/>
      <c r="L6" s="275"/>
      <c r="M6" s="275"/>
      <c r="N6" s="275"/>
      <c r="O6" s="275"/>
      <c r="P6" s="275"/>
      <c r="Q6" s="275"/>
      <c r="R6" s="275"/>
      <c r="S6" s="275"/>
      <c r="T6" s="276"/>
    </row>
    <row r="8" spans="1:42" ht="15" customHeight="1" x14ac:dyDescent="0.25">
      <c r="B8" s="1692" t="s">
        <v>3981</v>
      </c>
      <c r="C8" s="1692"/>
      <c r="D8" s="1692"/>
      <c r="E8" s="1692"/>
      <c r="F8" s="1692"/>
      <c r="G8" s="1692"/>
      <c r="H8" s="1692"/>
      <c r="I8" s="1692"/>
      <c r="J8" s="1692"/>
      <c r="K8" s="1692"/>
      <c r="L8" s="1692"/>
      <c r="M8" s="1692"/>
      <c r="N8" s="1692"/>
      <c r="O8" s="1692"/>
      <c r="P8" s="1692"/>
      <c r="Q8" s="1692"/>
      <c r="R8" s="1692"/>
      <c r="S8" s="1692"/>
      <c r="T8" s="1692"/>
      <c r="U8" s="1692"/>
      <c r="V8" s="1692"/>
      <c r="W8" s="1692"/>
      <c r="X8" s="1692"/>
      <c r="Y8" s="1692"/>
      <c r="Z8" s="1692"/>
      <c r="AA8" s="1692"/>
      <c r="AB8" s="1692"/>
      <c r="AC8" s="1692"/>
      <c r="AD8" s="1692"/>
      <c r="AE8" s="1692"/>
      <c r="AF8" s="1692"/>
      <c r="AG8" s="1692"/>
      <c r="AH8" s="1692"/>
      <c r="AI8" s="1692"/>
      <c r="AJ8" s="1692"/>
      <c r="AK8" s="1692"/>
      <c r="AL8" s="1692"/>
      <c r="AM8" s="1692"/>
      <c r="AN8" s="1692"/>
      <c r="AO8" s="1692"/>
      <c r="AP8" s="1020"/>
    </row>
    <row r="9" spans="1:42" ht="15" customHeight="1" x14ac:dyDescent="0.25">
      <c r="B9" s="1689" t="s">
        <v>1596</v>
      </c>
      <c r="C9" s="1429" t="s">
        <v>1</v>
      </c>
      <c r="D9" s="1429"/>
      <c r="E9" s="1235"/>
      <c r="F9" s="1689" t="s">
        <v>1756</v>
      </c>
      <c r="G9" s="1689"/>
      <c r="H9" s="1689"/>
      <c r="I9" s="1689"/>
      <c r="J9" s="1235"/>
      <c r="K9" s="1689" t="s">
        <v>1511</v>
      </c>
      <c r="L9" s="1689"/>
      <c r="M9" s="1689"/>
      <c r="N9" s="1689"/>
      <c r="O9" s="1235"/>
      <c r="P9" s="1689" t="s">
        <v>1516</v>
      </c>
      <c r="Q9" s="1689"/>
      <c r="R9" s="1689"/>
      <c r="S9" s="1689"/>
      <c r="T9" s="1689"/>
      <c r="U9" s="1689"/>
      <c r="V9" s="1689"/>
      <c r="W9" s="1689"/>
      <c r="X9" s="1689"/>
      <c r="Y9" s="1689"/>
      <c r="Z9" s="1689"/>
      <c r="AA9" s="1237"/>
      <c r="AB9" s="1235"/>
      <c r="AC9" s="1689" t="s">
        <v>3679</v>
      </c>
      <c r="AD9" s="1689"/>
      <c r="AE9" s="1689"/>
      <c r="AF9" s="1689"/>
      <c r="AG9" s="1689"/>
      <c r="AH9" s="1689"/>
      <c r="AI9" s="1689"/>
      <c r="AJ9" s="1689"/>
      <c r="AK9" s="1689"/>
      <c r="AL9" s="1689"/>
      <c r="AM9" s="1689"/>
      <c r="AN9" s="1689"/>
      <c r="AO9" s="1689"/>
      <c r="AP9" s="1689"/>
    </row>
    <row r="10" spans="1:42" ht="15" customHeight="1" x14ac:dyDescent="0.25">
      <c r="B10" s="1689"/>
      <c r="C10" s="1425"/>
      <c r="D10" s="1425"/>
      <c r="E10" s="1232"/>
      <c r="F10" s="1689" t="s">
        <v>1512</v>
      </c>
      <c r="G10" s="1689"/>
      <c r="H10" s="1689" t="s">
        <v>1513</v>
      </c>
      <c r="I10" s="1689"/>
      <c r="J10" s="1232"/>
      <c r="K10" s="918" t="s">
        <v>1796</v>
      </c>
      <c r="L10" s="918"/>
      <c r="M10" s="918" t="s">
        <v>1797</v>
      </c>
      <c r="N10" s="918"/>
      <c r="O10" s="1232"/>
      <c r="P10" s="1689" t="s">
        <v>1524</v>
      </c>
      <c r="Q10" s="1689"/>
      <c r="R10" s="1689" t="s">
        <v>1525</v>
      </c>
      <c r="S10" s="1689"/>
      <c r="T10" s="1689" t="s">
        <v>1526</v>
      </c>
      <c r="U10" s="1689"/>
      <c r="V10" s="1689" t="s">
        <v>1527</v>
      </c>
      <c r="W10" s="1689"/>
      <c r="X10" s="1690" t="s">
        <v>1798</v>
      </c>
      <c r="Y10" s="1690"/>
      <c r="Z10" s="1690" t="s">
        <v>1529</v>
      </c>
      <c r="AA10" s="1690"/>
      <c r="AB10" s="1023"/>
      <c r="AC10" s="1689" t="s">
        <v>3680</v>
      </c>
      <c r="AD10" s="1689"/>
      <c r="AE10" s="1690" t="s">
        <v>3681</v>
      </c>
      <c r="AF10" s="1690"/>
      <c r="AG10" s="1689" t="s">
        <v>3682</v>
      </c>
      <c r="AH10" s="1689"/>
      <c r="AI10" s="1689" t="s">
        <v>3683</v>
      </c>
      <c r="AJ10" s="1689"/>
      <c r="AK10" s="1689" t="s">
        <v>3684</v>
      </c>
      <c r="AL10" s="1689"/>
      <c r="AM10" s="1689" t="s">
        <v>3685</v>
      </c>
      <c r="AN10" s="1689"/>
      <c r="AO10" s="1689" t="s">
        <v>3686</v>
      </c>
      <c r="AP10" s="1689"/>
    </row>
    <row r="11" spans="1:42" ht="14.65" customHeight="1" x14ac:dyDescent="0.3">
      <c r="B11" s="1237"/>
      <c r="C11" s="1237" t="s">
        <v>1799</v>
      </c>
      <c r="D11" s="1237" t="s">
        <v>0</v>
      </c>
      <c r="E11" s="1233"/>
      <c r="F11" s="1237" t="s">
        <v>1799</v>
      </c>
      <c r="G11" s="1237" t="s">
        <v>0</v>
      </c>
      <c r="H11" s="1237" t="s">
        <v>1799</v>
      </c>
      <c r="I11" s="1237" t="s">
        <v>0</v>
      </c>
      <c r="J11" s="1233"/>
      <c r="K11" s="1237" t="s">
        <v>1799</v>
      </c>
      <c r="L11" s="1237" t="s">
        <v>0</v>
      </c>
      <c r="M11" s="1237" t="s">
        <v>1799</v>
      </c>
      <c r="N11" s="1237" t="s">
        <v>0</v>
      </c>
      <c r="O11" s="1233"/>
      <c r="P11" s="1237" t="s">
        <v>1799</v>
      </c>
      <c r="Q11" s="1237" t="s">
        <v>0</v>
      </c>
      <c r="R11" s="1237" t="s">
        <v>1799</v>
      </c>
      <c r="S11" s="1237" t="s">
        <v>0</v>
      </c>
      <c r="T11" s="1237" t="s">
        <v>1799</v>
      </c>
      <c r="U11" s="1237" t="s">
        <v>0</v>
      </c>
      <c r="V11" s="1237" t="s">
        <v>1799</v>
      </c>
      <c r="W11" s="1237" t="s">
        <v>0</v>
      </c>
      <c r="X11" s="1237" t="s">
        <v>1799</v>
      </c>
      <c r="Y11" s="1237" t="s">
        <v>0</v>
      </c>
      <c r="Z11" s="1237" t="s">
        <v>1799</v>
      </c>
      <c r="AA11" s="1237" t="s">
        <v>0</v>
      </c>
      <c r="AB11" s="1233"/>
      <c r="AC11" s="1237" t="s">
        <v>1799</v>
      </c>
      <c r="AD11" s="1237" t="s">
        <v>0</v>
      </c>
      <c r="AE11" s="1237" t="s">
        <v>1799</v>
      </c>
      <c r="AF11" s="1237" t="s">
        <v>0</v>
      </c>
      <c r="AG11" s="1237" t="s">
        <v>1799</v>
      </c>
      <c r="AH11" s="1237" t="s">
        <v>0</v>
      </c>
      <c r="AI11" s="1237" t="s">
        <v>1799</v>
      </c>
      <c r="AJ11" s="1237" t="s">
        <v>0</v>
      </c>
      <c r="AK11" s="1237" t="s">
        <v>1799</v>
      </c>
      <c r="AL11" s="1237" t="s">
        <v>0</v>
      </c>
      <c r="AM11" s="1237" t="s">
        <v>1799</v>
      </c>
      <c r="AN11" s="1237" t="s">
        <v>0</v>
      </c>
      <c r="AO11" s="1237" t="s">
        <v>1799</v>
      </c>
      <c r="AP11" s="1237" t="s">
        <v>0</v>
      </c>
    </row>
    <row r="12" spans="1:42" ht="14.65" customHeight="1" x14ac:dyDescent="0.3">
      <c r="B12" s="915">
        <v>2010</v>
      </c>
      <c r="C12" s="1025">
        <v>4133568</v>
      </c>
      <c r="D12" s="1026">
        <f>0.910817183588506*100</f>
        <v>91.081718358850608</v>
      </c>
      <c r="E12" s="1027"/>
      <c r="F12" s="1025">
        <v>1995105</v>
      </c>
      <c r="G12" s="1026">
        <f>0.904183771231338*100</f>
        <v>90.418377123133794</v>
      </c>
      <c r="H12" s="1025">
        <v>2138463</v>
      </c>
      <c r="I12" s="1026">
        <f>0.91709427257534*100</f>
        <v>91.709427257534003</v>
      </c>
      <c r="J12" s="1027"/>
      <c r="K12" s="1025">
        <v>3194953</v>
      </c>
      <c r="L12" s="1026">
        <f>0.966922882301813*100</f>
        <v>96.692288230181305</v>
      </c>
      <c r="M12" s="1025">
        <v>938615</v>
      </c>
      <c r="N12" s="1026">
        <f>0.760591673493731*100</f>
        <v>76.059167349373098</v>
      </c>
      <c r="O12" s="1027"/>
      <c r="P12" s="1025">
        <v>2731610</v>
      </c>
      <c r="Q12" s="1026">
        <f>0.960699258200521*100</f>
        <v>96.069925820052106</v>
      </c>
      <c r="R12" s="1025">
        <v>302905</v>
      </c>
      <c r="S12" s="1026">
        <f>0.895487750438276*100</f>
        <v>89.548775043827604</v>
      </c>
      <c r="T12" s="1025">
        <v>240586</v>
      </c>
      <c r="U12" s="1026">
        <f>0.93606673462559*100</f>
        <v>93.606673462559002</v>
      </c>
      <c r="V12" s="1025">
        <v>287958</v>
      </c>
      <c r="W12" s="1026">
        <f>0.831505967214251*100</f>
        <v>83.150596721425103</v>
      </c>
      <c r="X12" s="1025">
        <v>304205</v>
      </c>
      <c r="Y12" s="1026">
        <f>0.750567480878362*100</f>
        <v>75.056748087836198</v>
      </c>
      <c r="Z12" s="1025">
        <v>266304</v>
      </c>
      <c r="AA12" s="1026">
        <f>0.765094076715115*100</f>
        <v>76.509407671511497</v>
      </c>
      <c r="AB12" s="1027"/>
      <c r="AC12" s="1025">
        <v>345594</v>
      </c>
      <c r="AD12" s="1026">
        <f>0.892120242136376*100</f>
        <v>89.212024213637591</v>
      </c>
      <c r="AE12" s="1025">
        <v>459249</v>
      </c>
      <c r="AF12" s="1026">
        <f>0.885084297597114*100</f>
        <v>88.508429759711404</v>
      </c>
      <c r="AG12" s="1025">
        <v>390066</v>
      </c>
      <c r="AH12" s="1026">
        <f>0.892875373399105*100</f>
        <v>89.2875373399105</v>
      </c>
      <c r="AI12" s="1025">
        <v>577996</v>
      </c>
      <c r="AJ12" s="1026">
        <f>0.919782624263015*100</f>
        <v>91.978262426301498</v>
      </c>
      <c r="AK12" s="1025">
        <v>699825</v>
      </c>
      <c r="AL12" s="1026">
        <f>0.916879785344073*100</f>
        <v>91.687978534407293</v>
      </c>
      <c r="AM12" s="1025">
        <v>1324873</v>
      </c>
      <c r="AN12" s="1026">
        <f>0.916699013675693*100</f>
        <v>91.669901367569295</v>
      </c>
      <c r="AO12" s="1025">
        <v>335965</v>
      </c>
      <c r="AP12" s="1026">
        <f>0.937813160340886*100</f>
        <v>93.781316034088604</v>
      </c>
    </row>
    <row r="13" spans="1:42" ht="14.65" customHeight="1" x14ac:dyDescent="0.3">
      <c r="B13" s="915">
        <v>2011</v>
      </c>
      <c r="C13" s="1025">
        <v>4264255</v>
      </c>
      <c r="D13" s="1026">
        <f>0.928556994616695*100</f>
        <v>92.855699461669502</v>
      </c>
      <c r="E13" s="1027"/>
      <c r="F13" s="1025">
        <v>2068245</v>
      </c>
      <c r="G13" s="1026">
        <f>0.923894908235673*100</f>
        <v>92.3894908235673</v>
      </c>
      <c r="H13" s="1025">
        <v>2196010</v>
      </c>
      <c r="I13" s="1026">
        <f>0.932991068223174*100</f>
        <v>93.299106822317398</v>
      </c>
      <c r="J13" s="1027"/>
      <c r="K13" s="1025">
        <v>3276939</v>
      </c>
      <c r="L13" s="1026">
        <f>0.980168345626295*100</f>
        <v>98.016834562629498</v>
      </c>
      <c r="M13" s="1025">
        <v>987316</v>
      </c>
      <c r="N13" s="1026">
        <f>0.790418739817709*100</f>
        <v>79.041873981770905</v>
      </c>
      <c r="O13" s="1027"/>
      <c r="P13" s="1025">
        <v>2794224</v>
      </c>
      <c r="Q13" s="1026">
        <f>0.972145091982812*100</f>
        <v>97.214509198281192</v>
      </c>
      <c r="R13" s="1025">
        <v>307334</v>
      </c>
      <c r="S13" s="1026">
        <f>0.897561402996408*100</f>
        <v>89.756140299640791</v>
      </c>
      <c r="T13" s="1025">
        <v>246620</v>
      </c>
      <c r="U13" s="1026">
        <f>0.944*100</f>
        <v>94.399999999999991</v>
      </c>
      <c r="V13" s="1025">
        <v>283724</v>
      </c>
      <c r="W13" s="1026">
        <f>0.817483504768491*100</f>
        <v>81.748350476849097</v>
      </c>
      <c r="X13" s="1025">
        <v>335045</v>
      </c>
      <c r="Y13" s="1026">
        <f>0.813510225785539*100</f>
        <v>81.351022578553895</v>
      </c>
      <c r="Z13" s="1025">
        <v>297308</v>
      </c>
      <c r="AA13" s="1026">
        <f>0.836361181282667*100</f>
        <v>83.636118128266702</v>
      </c>
      <c r="AB13" s="1027"/>
      <c r="AC13" s="1025">
        <v>346742</v>
      </c>
      <c r="AD13" s="1026">
        <f>0.908895983727307*100</f>
        <v>90.889598372730688</v>
      </c>
      <c r="AE13" s="1025">
        <v>466911</v>
      </c>
      <c r="AF13" s="1026">
        <f>0.910630073293365*100</f>
        <v>91.0630073293365</v>
      </c>
      <c r="AG13" s="1025">
        <v>383540</v>
      </c>
      <c r="AH13" s="1026">
        <f>0.908912097104818*100</f>
        <v>90.891209710481803</v>
      </c>
      <c r="AI13" s="1025">
        <v>580117</v>
      </c>
      <c r="AJ13" s="1026">
        <f>0.942900981231928*100</f>
        <v>94.290098123192806</v>
      </c>
      <c r="AK13" s="1025">
        <v>743483</v>
      </c>
      <c r="AL13" s="1026">
        <f>0.934909449403078*100</f>
        <v>93.490944940307799</v>
      </c>
      <c r="AM13" s="1025">
        <v>1396693</v>
      </c>
      <c r="AN13" s="1026">
        <f>0.932820803604405*100</f>
        <v>93.282080360440503</v>
      </c>
      <c r="AO13" s="1025">
        <v>346769</v>
      </c>
      <c r="AP13" s="1026">
        <f>0.941373366090698*100</f>
        <v>94.137336609069806</v>
      </c>
    </row>
    <row r="14" spans="1:42" ht="14.65" customHeight="1" x14ac:dyDescent="0.3">
      <c r="B14" s="915">
        <v>2012</v>
      </c>
      <c r="C14" s="1025">
        <v>4343888</v>
      </c>
      <c r="D14" s="1026">
        <f>0.93393527558466*100</f>
        <v>93.393527558466005</v>
      </c>
      <c r="E14" s="1027"/>
      <c r="F14" s="1025">
        <v>2108655</v>
      </c>
      <c r="G14" s="1026">
        <f>0.930472328370591*100</f>
        <v>93.047232837059099</v>
      </c>
      <c r="H14" s="1025">
        <v>2235233</v>
      </c>
      <c r="I14" s="1026">
        <f>0.937225832366854*100</f>
        <v>93.722583236685395</v>
      </c>
      <c r="J14" s="1027"/>
      <c r="K14" s="1025">
        <v>3321522</v>
      </c>
      <c r="L14" s="1026">
        <f>0.981269008914525*100</f>
        <v>98.126900891452493</v>
      </c>
      <c r="M14" s="1025">
        <v>1022366</v>
      </c>
      <c r="N14" s="1026">
        <f>0.807402382326903*100</f>
        <v>80.740238232690302</v>
      </c>
      <c r="O14" s="1027"/>
      <c r="P14" s="1025">
        <v>2831985</v>
      </c>
      <c r="Q14" s="1026">
        <f>0.974016125004901*100</f>
        <v>97.401612500490103</v>
      </c>
      <c r="R14" s="1025">
        <v>314968</v>
      </c>
      <c r="S14" s="1026">
        <f>0.902976110271752*100</f>
        <v>90.297611027175193</v>
      </c>
      <c r="T14" s="1025">
        <v>252415</v>
      </c>
      <c r="U14" s="1026">
        <f>0.949046310256536*100</f>
        <v>94.9046310256536</v>
      </c>
      <c r="V14" s="1025">
        <v>297419</v>
      </c>
      <c r="W14" s="1026">
        <f>0.849292967366846*100</f>
        <v>84.929296736684606</v>
      </c>
      <c r="X14" s="1025">
        <v>337124</v>
      </c>
      <c r="Y14" s="1026">
        <f>0.809537988665834*100</f>
        <v>80.953798866583398</v>
      </c>
      <c r="Z14" s="1025">
        <v>309977</v>
      </c>
      <c r="AA14" s="1026">
        <f>0.855774699214285*100</f>
        <v>85.577469921428502</v>
      </c>
      <c r="AB14" s="1027"/>
      <c r="AC14" s="1025">
        <v>332662</v>
      </c>
      <c r="AD14" s="1026">
        <f>0.917452901738313*100</f>
        <v>91.745290173831293</v>
      </c>
      <c r="AE14" s="1025">
        <v>461509</v>
      </c>
      <c r="AF14" s="1026">
        <f>0.921722058785348*100</f>
        <v>92.172205878534797</v>
      </c>
      <c r="AG14" s="1025">
        <v>376161</v>
      </c>
      <c r="AH14" s="1026">
        <f>0.922519460262806*100</f>
        <v>92.251946026280592</v>
      </c>
      <c r="AI14" s="1025">
        <v>584251</v>
      </c>
      <c r="AJ14" s="1026">
        <f>0.939402417278865*100</f>
        <v>93.940241727886502</v>
      </c>
      <c r="AK14" s="1025">
        <v>754817</v>
      </c>
      <c r="AL14" s="1026">
        <f>0.940893804052184*100</f>
        <v>94.089380405218407</v>
      </c>
      <c r="AM14" s="1025">
        <v>1450398</v>
      </c>
      <c r="AN14" s="1026">
        <f>0.936178535121266*100</f>
        <v>93.617853512126601</v>
      </c>
      <c r="AO14" s="1025">
        <v>384090</v>
      </c>
      <c r="AP14" s="1026">
        <f>0.944480509899968*100</f>
        <v>94.448050989996801</v>
      </c>
    </row>
    <row r="15" spans="1:42" ht="14.65" customHeight="1" x14ac:dyDescent="0.3">
      <c r="B15" s="915">
        <v>2013</v>
      </c>
      <c r="C15" s="1025">
        <v>4382894</v>
      </c>
      <c r="D15" s="1026">
        <f>0.930158536124683*100</f>
        <v>93.015853612468305</v>
      </c>
      <c r="E15" s="1027"/>
      <c r="F15" s="1025">
        <v>2105426</v>
      </c>
      <c r="G15" s="1026">
        <f>0.924767690894045*100</f>
        <v>92.476769089404499</v>
      </c>
      <c r="H15" s="1025">
        <v>2277468</v>
      </c>
      <c r="I15" s="1026">
        <f>0.935198363390135*100</f>
        <v>93.519836339013494</v>
      </c>
      <c r="J15" s="1027"/>
      <c r="K15" s="1025">
        <v>3357771</v>
      </c>
      <c r="L15" s="1026">
        <f>0.97964229822602*100</f>
        <v>97.964229822601993</v>
      </c>
      <c r="M15" s="1025">
        <v>1025123</v>
      </c>
      <c r="N15" s="1026">
        <f>0.798110146227377*100</f>
        <v>79.811014622737702</v>
      </c>
      <c r="O15" s="1027"/>
      <c r="P15" s="1025">
        <v>2872238</v>
      </c>
      <c r="Q15" s="1026">
        <f>0.976380484886393*100</f>
        <v>97.638048488639299</v>
      </c>
      <c r="R15" s="1025">
        <v>313743</v>
      </c>
      <c r="S15" s="1026">
        <f>0.885834241539565*100</f>
        <v>88.5834241539565</v>
      </c>
      <c r="T15" s="1025">
        <v>250939</v>
      </c>
      <c r="U15" s="1026">
        <f>0.92571455975446*100</f>
        <v>92.571455975446</v>
      </c>
      <c r="V15" s="1025">
        <v>300936</v>
      </c>
      <c r="W15" s="1026">
        <f>0.852906166037479*100</f>
        <v>85.290616603747907</v>
      </c>
      <c r="X15" s="1025">
        <v>342389</v>
      </c>
      <c r="Y15" s="1026">
        <f>0.809979820824058*100</f>
        <v>80.997982082405798</v>
      </c>
      <c r="Z15" s="1025">
        <v>302649</v>
      </c>
      <c r="AA15" s="1026">
        <f>0.819159158021236*100</f>
        <v>81.915915802123592</v>
      </c>
      <c r="AB15" s="1027"/>
      <c r="AC15" s="1025">
        <v>330916</v>
      </c>
      <c r="AD15" s="1026">
        <f>0.918392211389289*100</f>
        <v>91.839221138928892</v>
      </c>
      <c r="AE15" s="1025">
        <v>445007</v>
      </c>
      <c r="AF15" s="1026">
        <f>0.914737525848637*100</f>
        <v>91.473752584863703</v>
      </c>
      <c r="AG15" s="1025">
        <v>374631</v>
      </c>
      <c r="AH15" s="1026">
        <f>0.908266823123248*100</f>
        <v>90.826682312324806</v>
      </c>
      <c r="AI15" s="1025">
        <v>571885</v>
      </c>
      <c r="AJ15" s="1026">
        <f>0.930597931769549*100</f>
        <v>93.059793176954898</v>
      </c>
      <c r="AK15" s="1025">
        <v>753156</v>
      </c>
      <c r="AL15" s="1026">
        <f>0.942165756803955*100</f>
        <v>94.216575680395493</v>
      </c>
      <c r="AM15" s="1025">
        <v>1484980</v>
      </c>
      <c r="AN15" s="1026">
        <f>0.931897167370985*100</f>
        <v>93.189716737098507</v>
      </c>
      <c r="AO15" s="1025">
        <v>422319</v>
      </c>
      <c r="AP15" s="1026">
        <f>0.948421913107531*100</f>
        <v>94.842191310753094</v>
      </c>
    </row>
    <row r="16" spans="1:42" ht="14.65" customHeight="1" x14ac:dyDescent="0.3">
      <c r="B16" s="915">
        <v>2014</v>
      </c>
      <c r="C16" s="1025">
        <v>4463094</v>
      </c>
      <c r="D16" s="1026">
        <f>0.9352477673342*100</f>
        <v>93.524776733419998</v>
      </c>
      <c r="E16" s="1027"/>
      <c r="F16" s="1025">
        <v>2163696</v>
      </c>
      <c r="G16" s="1026">
        <f>0.930446651340522*100</f>
        <v>93.044665134052195</v>
      </c>
      <c r="H16" s="1025">
        <v>2299398</v>
      </c>
      <c r="I16" s="1026">
        <f>0.939811007659421*100</f>
        <v>93.981100765942102</v>
      </c>
      <c r="J16" s="1027"/>
      <c r="K16" s="1025">
        <v>3397413</v>
      </c>
      <c r="L16" s="1026">
        <f>0.979137426285419*100</f>
        <v>97.913742628541897</v>
      </c>
      <c r="M16" s="1025">
        <v>1065681</v>
      </c>
      <c r="N16" s="1026">
        <f>0.818309355169639*100</f>
        <v>81.830935516963905</v>
      </c>
      <c r="O16" s="1027"/>
      <c r="P16" s="1025">
        <v>2903227</v>
      </c>
      <c r="Q16" s="1026">
        <f>0.975716867289692*100</f>
        <v>97.571686728969198</v>
      </c>
      <c r="R16" s="1025">
        <v>323083</v>
      </c>
      <c r="S16" s="1026">
        <f>0.899023571740625*100</f>
        <v>89.902357174062502</v>
      </c>
      <c r="T16" s="1025">
        <v>262539</v>
      </c>
      <c r="U16" s="1026">
        <f>0.9530134345858*100</f>
        <v>95.301343458580007</v>
      </c>
      <c r="V16" s="1025">
        <v>297547</v>
      </c>
      <c r="W16" s="1026">
        <f>0.834589460870248*100</f>
        <v>83.458946087024799</v>
      </c>
      <c r="X16" s="1025">
        <v>344030</v>
      </c>
      <c r="Y16" s="1026">
        <f>0.803558707224157*100</f>
        <v>80.355870722415702</v>
      </c>
      <c r="Z16" s="1025">
        <v>332668</v>
      </c>
      <c r="AA16" s="1026">
        <f>0.882148757262451*100</f>
        <v>88.214875726245097</v>
      </c>
      <c r="AB16" s="1027"/>
      <c r="AC16" s="1025">
        <v>331845</v>
      </c>
      <c r="AD16" s="1026">
        <f>0.922083659825611*100</f>
        <v>92.208365982561105</v>
      </c>
      <c r="AE16" s="1025">
        <v>439846</v>
      </c>
      <c r="AF16" s="1026">
        <f>0.922068420467862*100</f>
        <v>92.206842046786193</v>
      </c>
      <c r="AG16" s="1025">
        <v>388591</v>
      </c>
      <c r="AH16" s="1026">
        <f>0.927858855216283*100</f>
        <v>92.785885521628302</v>
      </c>
      <c r="AI16" s="1025">
        <v>574237</v>
      </c>
      <c r="AJ16" s="1026">
        <f>0.9370142468552*100</f>
        <v>93.701424685519996</v>
      </c>
      <c r="AK16" s="1025">
        <v>777446</v>
      </c>
      <c r="AL16" s="1026">
        <f>0.937647817932931*100</f>
        <v>93.764781793293096</v>
      </c>
      <c r="AM16" s="1025">
        <v>1530224</v>
      </c>
      <c r="AN16" s="1026">
        <f>0.939462644636116*100</f>
        <v>93.946264463611598</v>
      </c>
      <c r="AO16" s="1025">
        <v>420905</v>
      </c>
      <c r="AP16" s="1026">
        <f>0.944631218916638*100</f>
        <v>94.463121891663803</v>
      </c>
    </row>
    <row r="17" spans="2:42" ht="14.65" customHeight="1" x14ac:dyDescent="0.3">
      <c r="B17" s="915">
        <v>2015</v>
      </c>
      <c r="C17" s="1025">
        <v>4524227</v>
      </c>
      <c r="D17" s="1026">
        <f>0.935965891506225*100</f>
        <v>93.596589150622506</v>
      </c>
      <c r="E17" s="1027"/>
      <c r="F17" s="1025">
        <v>2189017</v>
      </c>
      <c r="G17" s="1026">
        <f>0.931408211050611*100</f>
        <v>93.140821105061093</v>
      </c>
      <c r="H17" s="1025">
        <v>2335210</v>
      </c>
      <c r="I17" s="1026">
        <f>0.940278933726967*100</f>
        <v>94.027893372696695</v>
      </c>
      <c r="J17" s="1027"/>
      <c r="K17" s="1025">
        <v>3435562</v>
      </c>
      <c r="L17" s="1026">
        <f>0.97804498726472*100</f>
        <v>97.804498726472005</v>
      </c>
      <c r="M17" s="1025">
        <v>1088665</v>
      </c>
      <c r="N17" s="1026">
        <f>0.824078833126809*100</f>
        <v>82.407883312680895</v>
      </c>
      <c r="O17" s="1027"/>
      <c r="P17" s="1025">
        <v>2934362</v>
      </c>
      <c r="Q17" s="1026">
        <f>0.974960494716459*100</f>
        <v>97.49604947164589</v>
      </c>
      <c r="R17" s="1025">
        <v>334948</v>
      </c>
      <c r="S17" s="1026">
        <f>0.915396072751124*100</f>
        <v>91.539607275112402</v>
      </c>
      <c r="T17" s="1025">
        <v>264858</v>
      </c>
      <c r="U17" s="1026">
        <f>0.94550270594451*100</f>
        <v>94.550270594451007</v>
      </c>
      <c r="V17" s="1025">
        <v>311794</v>
      </c>
      <c r="W17" s="1026">
        <f>0.868804632227755*100</f>
        <v>86.880463222775489</v>
      </c>
      <c r="X17" s="1025">
        <v>354068</v>
      </c>
      <c r="Y17" s="1026">
        <f>0.816044878458017*100</f>
        <v>81.6044878458017</v>
      </c>
      <c r="Z17" s="1025">
        <v>324197</v>
      </c>
      <c r="AA17" s="1026">
        <f>0.841547714535652*100</f>
        <v>84.154771453565203</v>
      </c>
      <c r="AB17" s="1027"/>
      <c r="AC17" s="1025">
        <v>358960</v>
      </c>
      <c r="AD17" s="1026">
        <f>0.914706242100542*100</f>
        <v>91.470624210054197</v>
      </c>
      <c r="AE17" s="1025">
        <v>478615</v>
      </c>
      <c r="AF17" s="1026">
        <f>0.926571598934457*100</f>
        <v>92.657159893445694</v>
      </c>
      <c r="AG17" s="1025">
        <v>374322</v>
      </c>
      <c r="AH17" s="1026">
        <f>0.930700109897214*100</f>
        <v>93.070010989721396</v>
      </c>
      <c r="AI17" s="1025">
        <v>568853</v>
      </c>
      <c r="AJ17" s="1026">
        <f>0.935564246618599*100</f>
        <v>93.556424661859907</v>
      </c>
      <c r="AK17" s="1025">
        <v>806612</v>
      </c>
      <c r="AL17" s="1026">
        <f>0.942653929847771*100</f>
        <v>94.265392984777094</v>
      </c>
      <c r="AM17" s="1025">
        <v>1517372</v>
      </c>
      <c r="AN17" s="1026">
        <f>0.939373566057616*100</f>
        <v>93.937356605761607</v>
      </c>
      <c r="AO17" s="1025">
        <v>419493</v>
      </c>
      <c r="AP17" s="1026">
        <f>0.945728482345356*100</f>
        <v>94.572848234535599</v>
      </c>
    </row>
    <row r="18" spans="2:42" ht="14.65" customHeight="1" x14ac:dyDescent="0.3">
      <c r="B18" s="915">
        <v>2016</v>
      </c>
      <c r="C18" s="1025">
        <v>4584701</v>
      </c>
      <c r="D18" s="1026">
        <v>93.761230096679498</v>
      </c>
      <c r="E18" s="1027"/>
      <c r="F18" s="1025">
        <v>2210919</v>
      </c>
      <c r="G18" s="1026">
        <v>93.148941387325507</v>
      </c>
      <c r="H18" s="1025">
        <v>2373782</v>
      </c>
      <c r="I18" s="1026">
        <v>94.338794808584709</v>
      </c>
      <c r="J18" s="1027"/>
      <c r="K18" s="1025">
        <v>3468864</v>
      </c>
      <c r="L18" s="1026">
        <v>97.666938459251398</v>
      </c>
      <c r="M18" s="1025">
        <v>1115837</v>
      </c>
      <c r="N18" s="1026">
        <v>83.393770262938006</v>
      </c>
      <c r="O18" s="1027"/>
      <c r="P18" s="1025">
        <v>2955255</v>
      </c>
      <c r="Q18" s="1026">
        <v>97.182797070890302</v>
      </c>
      <c r="R18" s="1025">
        <v>341539</v>
      </c>
      <c r="S18" s="1026">
        <v>91.899011424850499</v>
      </c>
      <c r="T18" s="1025">
        <v>268295</v>
      </c>
      <c r="U18" s="1026">
        <v>94.266269403472805</v>
      </c>
      <c r="V18" s="1025">
        <v>318543</v>
      </c>
      <c r="W18" s="1026">
        <v>88.280141450869095</v>
      </c>
      <c r="X18" s="1025">
        <v>357016</v>
      </c>
      <c r="Y18" s="1026">
        <v>81.308900762037496</v>
      </c>
      <c r="Z18" s="1025">
        <v>344053</v>
      </c>
      <c r="AA18" s="1026">
        <v>87.621097132379205</v>
      </c>
      <c r="AB18" s="1027"/>
      <c r="AC18" s="1025">
        <v>365924</v>
      </c>
      <c r="AD18" s="1026">
        <v>92.077431562949002</v>
      </c>
      <c r="AE18" s="1025">
        <v>474544</v>
      </c>
      <c r="AF18" s="1026">
        <v>92.397617550220104</v>
      </c>
      <c r="AG18" s="1025">
        <v>370957</v>
      </c>
      <c r="AH18" s="1026">
        <v>93.446405674945098</v>
      </c>
      <c r="AI18" s="1025">
        <v>563422</v>
      </c>
      <c r="AJ18" s="1026">
        <v>93.384139570191209</v>
      </c>
      <c r="AK18" s="1025">
        <v>800220</v>
      </c>
      <c r="AL18" s="1026">
        <v>94.854491725628193</v>
      </c>
      <c r="AM18" s="1025">
        <v>1561311</v>
      </c>
      <c r="AN18" s="1026">
        <v>94.123090408289897</v>
      </c>
      <c r="AO18" s="1025">
        <v>448323</v>
      </c>
      <c r="AP18" s="1026">
        <v>94.180162049631605</v>
      </c>
    </row>
    <row r="19" spans="2:42" ht="14.65" customHeight="1" x14ac:dyDescent="0.3">
      <c r="B19" s="915">
        <v>2017</v>
      </c>
      <c r="C19" s="1025">
        <v>4578674</v>
      </c>
      <c r="D19" s="1026">
        <v>92.560171427416265</v>
      </c>
      <c r="E19" s="1027"/>
      <c r="F19" s="1025">
        <v>2214442</v>
      </c>
      <c r="G19" s="1026">
        <v>92.052247305909958</v>
      </c>
      <c r="H19" s="1025">
        <v>2364232</v>
      </c>
      <c r="I19" s="1026">
        <v>93.04102533426942</v>
      </c>
      <c r="J19" s="1027"/>
      <c r="K19" s="1025">
        <v>3467768</v>
      </c>
      <c r="L19" s="1026">
        <v>96.539544051201673</v>
      </c>
      <c r="M19" s="1025">
        <v>1110906</v>
      </c>
      <c r="N19" s="1026">
        <v>82.008076005994255</v>
      </c>
      <c r="O19" s="1027"/>
      <c r="P19" s="1025">
        <v>2946727</v>
      </c>
      <c r="Q19" s="1026">
        <v>95.895288394293388</v>
      </c>
      <c r="R19" s="1025">
        <v>348414</v>
      </c>
      <c r="S19" s="1026">
        <v>92.358465808329427</v>
      </c>
      <c r="T19" s="1025">
        <v>258996</v>
      </c>
      <c r="U19" s="1026">
        <v>89.586994119681776</v>
      </c>
      <c r="V19" s="1025">
        <v>318357</v>
      </c>
      <c r="W19" s="1026">
        <v>87.512163744619087</v>
      </c>
      <c r="X19" s="1025">
        <v>356746</v>
      </c>
      <c r="Y19" s="1026">
        <v>80.32341372144181</v>
      </c>
      <c r="Z19" s="1025">
        <v>349434</v>
      </c>
      <c r="AA19" s="1026">
        <v>87.450979410726845</v>
      </c>
      <c r="AB19" s="1027"/>
      <c r="AC19" s="1025">
        <v>341001</v>
      </c>
      <c r="AD19" s="1026">
        <v>90.87665063227044</v>
      </c>
      <c r="AE19" s="1025">
        <v>467614</v>
      </c>
      <c r="AF19" s="1026">
        <v>91.12227479285697</v>
      </c>
      <c r="AG19" s="1025">
        <v>379932</v>
      </c>
      <c r="AH19" s="1026">
        <v>92.366712858288963</v>
      </c>
      <c r="AI19" s="1025">
        <v>547223</v>
      </c>
      <c r="AJ19" s="1026">
        <v>92.575493562957817</v>
      </c>
      <c r="AK19" s="1025">
        <v>772698</v>
      </c>
      <c r="AL19" s="1026">
        <v>93.255465361304019</v>
      </c>
      <c r="AM19" s="1025">
        <v>1586651</v>
      </c>
      <c r="AN19" s="1026">
        <v>92.971790595771466</v>
      </c>
      <c r="AO19" s="1025">
        <v>483555</v>
      </c>
      <c r="AP19" s="1026">
        <v>92.870435990066781</v>
      </c>
    </row>
    <row r="20" spans="2:42" ht="14.65" customHeight="1" x14ac:dyDescent="0.3">
      <c r="B20" s="915">
        <v>2018</v>
      </c>
      <c r="C20" s="1025">
        <v>4709563</v>
      </c>
      <c r="D20" s="1026">
        <v>94.122117892196385</v>
      </c>
      <c r="E20" s="1027"/>
      <c r="F20" s="1025">
        <v>2279965</v>
      </c>
      <c r="G20" s="1026">
        <v>93.749216174619647</v>
      </c>
      <c r="H20" s="1025">
        <v>2429598</v>
      </c>
      <c r="I20" s="1026">
        <v>94.474761732557184</v>
      </c>
      <c r="J20" s="1027"/>
      <c r="K20" s="1025">
        <v>3547689</v>
      </c>
      <c r="L20" s="1026">
        <v>97.707231574871287</v>
      </c>
      <c r="M20" s="1025">
        <v>1161874</v>
      </c>
      <c r="N20" s="1026">
        <v>84.639351367889645</v>
      </c>
      <c r="O20" s="1027"/>
      <c r="P20" s="1025">
        <v>3019505</v>
      </c>
      <c r="Q20" s="1026">
        <v>97.31589696617911</v>
      </c>
      <c r="R20" s="1025">
        <v>353750</v>
      </c>
      <c r="S20" s="1026">
        <v>92.383909660941256</v>
      </c>
      <c r="T20" s="1025">
        <v>276604</v>
      </c>
      <c r="U20" s="1026">
        <v>94.144475303599634</v>
      </c>
      <c r="V20" s="1025">
        <v>317204</v>
      </c>
      <c r="W20" s="1026">
        <v>86.569836305381344</v>
      </c>
      <c r="X20" s="1025">
        <v>375699</v>
      </c>
      <c r="Y20" s="1026">
        <v>83.440827259038159</v>
      </c>
      <c r="Z20" s="1025">
        <v>366801</v>
      </c>
      <c r="AA20" s="1026">
        <v>90.014061591242054</v>
      </c>
      <c r="AB20" s="1027"/>
      <c r="AC20" s="1025">
        <v>343825</v>
      </c>
      <c r="AD20" s="1026">
        <v>91.73999818561191</v>
      </c>
      <c r="AE20" s="1025">
        <v>470426</v>
      </c>
      <c r="AF20" s="1026">
        <v>92.863487952496953</v>
      </c>
      <c r="AG20" s="1025">
        <v>375012</v>
      </c>
      <c r="AH20" s="1026">
        <v>92.335420457427347</v>
      </c>
      <c r="AI20" s="1025">
        <v>555898</v>
      </c>
      <c r="AJ20" s="1026">
        <v>94.7465660850728</v>
      </c>
      <c r="AK20" s="1025">
        <v>789947</v>
      </c>
      <c r="AL20" s="1026">
        <v>94.547702516214827</v>
      </c>
      <c r="AM20" s="1025">
        <v>1657574</v>
      </c>
      <c r="AN20" s="1026">
        <v>94.839692315438469</v>
      </c>
      <c r="AO20" s="1025">
        <v>516881</v>
      </c>
      <c r="AP20" s="1026">
        <v>94.634611652440753</v>
      </c>
    </row>
    <row r="21" spans="2:42" ht="14.65" customHeight="1" x14ac:dyDescent="0.3">
      <c r="B21" s="1028">
        <v>2019</v>
      </c>
      <c r="C21" s="1029">
        <v>4761971</v>
      </c>
      <c r="D21" s="1030">
        <v>94.11512076731367</v>
      </c>
      <c r="E21" s="1031"/>
      <c r="F21" s="1029">
        <v>2301669</v>
      </c>
      <c r="G21" s="1030">
        <v>93.859820466259222</v>
      </c>
      <c r="H21" s="1029">
        <v>2460302</v>
      </c>
      <c r="I21" s="1030">
        <v>94.355220673989422</v>
      </c>
      <c r="J21" s="1031"/>
      <c r="K21" s="1029">
        <v>3595277</v>
      </c>
      <c r="L21" s="1030">
        <v>97.959306561487281</v>
      </c>
      <c r="M21" s="1029">
        <v>1166694</v>
      </c>
      <c r="N21" s="1030">
        <v>83.961639545293608</v>
      </c>
      <c r="O21" s="1031"/>
      <c r="P21" s="1029">
        <v>3043302</v>
      </c>
      <c r="Q21" s="1030">
        <v>97.092955923917046</v>
      </c>
      <c r="R21" s="1029">
        <v>369089</v>
      </c>
      <c r="S21" s="1030">
        <v>94.964004713607196</v>
      </c>
      <c r="T21" s="1029">
        <v>282388</v>
      </c>
      <c r="U21" s="1030">
        <v>94.727061088803694</v>
      </c>
      <c r="V21" s="1029">
        <v>325185</v>
      </c>
      <c r="W21" s="1030">
        <v>88.294469665703673</v>
      </c>
      <c r="X21" s="1029">
        <v>377178</v>
      </c>
      <c r="Y21" s="1030">
        <v>82.870036735626528</v>
      </c>
      <c r="Z21" s="1029">
        <v>364829</v>
      </c>
      <c r="AA21" s="1030">
        <v>87.889424235124068</v>
      </c>
      <c r="AB21" s="1031"/>
      <c r="AC21" s="1029">
        <v>337859</v>
      </c>
      <c r="AD21" s="1030">
        <v>92.338197232524266</v>
      </c>
      <c r="AE21" s="1029">
        <v>482411</v>
      </c>
      <c r="AF21" s="1030">
        <v>93.241318259921641</v>
      </c>
      <c r="AG21" s="1029">
        <v>360391</v>
      </c>
      <c r="AH21" s="1030">
        <v>93.467244151667614</v>
      </c>
      <c r="AI21" s="1029">
        <v>546496</v>
      </c>
      <c r="AJ21" s="1030">
        <v>93.473085027777017</v>
      </c>
      <c r="AK21" s="1029">
        <v>803727</v>
      </c>
      <c r="AL21" s="1030">
        <v>95.145009286892162</v>
      </c>
      <c r="AM21" s="1029">
        <v>1689635</v>
      </c>
      <c r="AN21" s="1030">
        <v>94.36913451511991</v>
      </c>
      <c r="AO21" s="1029">
        <v>541452</v>
      </c>
      <c r="AP21" s="1030">
        <v>94.820237115387982</v>
      </c>
    </row>
    <row r="22" spans="2:42" ht="14.65" customHeight="1" x14ac:dyDescent="0.3">
      <c r="B22" s="1032" t="s">
        <v>3687</v>
      </c>
      <c r="C22" s="392"/>
      <c r="D22" s="392"/>
      <c r="E22" s="392"/>
      <c r="F22" s="392"/>
      <c r="G22" s="392"/>
      <c r="H22" s="392"/>
      <c r="I22" s="392"/>
      <c r="J22" s="392"/>
      <c r="K22" s="392"/>
      <c r="L22" s="392"/>
      <c r="M22" s="392"/>
      <c r="N22" s="392"/>
      <c r="O22" s="392"/>
      <c r="P22" s="392"/>
      <c r="Q22" s="392"/>
      <c r="R22" s="392"/>
      <c r="S22" s="392"/>
      <c r="T22" s="13"/>
      <c r="U22" s="13"/>
      <c r="V22" s="392"/>
      <c r="W22" s="392"/>
      <c r="X22" s="392"/>
      <c r="Y22" s="392"/>
      <c r="Z22" s="392"/>
      <c r="AA22" s="392"/>
      <c r="AB22" s="392"/>
      <c r="AC22" s="392"/>
      <c r="AD22" s="392"/>
      <c r="AE22" s="392"/>
      <c r="AF22" s="392"/>
      <c r="AG22" s="392"/>
      <c r="AH22" s="392"/>
      <c r="AI22" s="392"/>
      <c r="AJ22" s="392"/>
      <c r="AK22" s="392"/>
      <c r="AL22" s="392"/>
      <c r="AM22" s="392"/>
      <c r="AN22" s="392"/>
      <c r="AO22" s="392"/>
      <c r="AP22" s="392"/>
    </row>
    <row r="23" spans="2:42" x14ac:dyDescent="0.25">
      <c r="B23" s="1033" t="s">
        <v>3982</v>
      </c>
      <c r="C23" s="39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c r="AH23" s="392"/>
      <c r="AI23" s="392"/>
      <c r="AJ23" s="392"/>
      <c r="AK23" s="392"/>
      <c r="AL23" s="392"/>
      <c r="AM23" s="392"/>
      <c r="AN23" s="392"/>
      <c r="AO23" s="392"/>
      <c r="AP23" s="392"/>
    </row>
    <row r="26" spans="2:42" x14ac:dyDescent="0.25">
      <c r="C26" s="768"/>
      <c r="D26" s="109"/>
      <c r="E26" s="109"/>
      <c r="F26" s="109"/>
      <c r="G26" s="109"/>
      <c r="H26" s="109"/>
      <c r="I26" s="109"/>
      <c r="J26" s="109"/>
      <c r="K26" s="109"/>
      <c r="L26" s="109"/>
      <c r="M26" s="109"/>
      <c r="N26" s="109"/>
      <c r="O26" s="109"/>
      <c r="P26" s="109"/>
      <c r="Q26" s="109"/>
      <c r="R26" s="109"/>
      <c r="S26" s="109"/>
      <c r="T26" s="109"/>
    </row>
    <row r="27" spans="2:42" x14ac:dyDescent="0.25">
      <c r="C27" s="277" t="s">
        <v>3983</v>
      </c>
      <c r="D27" s="109"/>
      <c r="E27" s="109"/>
      <c r="F27" s="109"/>
      <c r="G27" s="109"/>
      <c r="H27" s="109"/>
      <c r="I27" s="109"/>
      <c r="J27" s="109"/>
      <c r="K27" s="109"/>
      <c r="L27" s="109"/>
      <c r="M27" s="109"/>
      <c r="N27" s="109"/>
      <c r="O27" s="109"/>
      <c r="P27" s="109"/>
      <c r="Q27" s="109"/>
      <c r="R27" s="109"/>
      <c r="S27" s="109"/>
      <c r="T27" s="109"/>
      <c r="U27" s="109"/>
      <c r="V27" s="109"/>
      <c r="W27" s="109"/>
      <c r="X27" s="109"/>
    </row>
    <row r="28" spans="2:42" x14ac:dyDescent="0.25">
      <c r="C28" s="768"/>
      <c r="D28" s="109"/>
      <c r="E28" s="109"/>
      <c r="F28" s="109"/>
      <c r="G28" s="109"/>
      <c r="H28" s="109"/>
      <c r="I28" s="109"/>
      <c r="J28" s="109"/>
      <c r="K28" s="109"/>
      <c r="L28" s="109"/>
      <c r="M28" s="109"/>
      <c r="N28" s="109"/>
      <c r="O28" s="109"/>
      <c r="P28" s="109"/>
      <c r="Q28" s="109"/>
      <c r="R28" s="109"/>
      <c r="S28" s="109"/>
      <c r="T28" s="109"/>
      <c r="U28" s="109"/>
      <c r="V28" s="109"/>
      <c r="W28" s="109"/>
      <c r="X28" s="109"/>
    </row>
    <row r="29" spans="2:42" x14ac:dyDescent="0.25">
      <c r="C29" s="768"/>
      <c r="D29" s="109"/>
      <c r="E29" s="109"/>
      <c r="F29" s="109"/>
      <c r="G29" s="109"/>
      <c r="H29" s="109"/>
      <c r="I29" s="109"/>
      <c r="J29" s="109"/>
      <c r="K29" s="109"/>
      <c r="L29" s="109"/>
      <c r="M29" s="109"/>
      <c r="N29" s="109"/>
      <c r="O29" s="109"/>
      <c r="P29" s="109"/>
      <c r="Q29" s="109"/>
      <c r="R29" s="109"/>
      <c r="S29" s="109"/>
      <c r="T29" s="109"/>
      <c r="U29" s="109"/>
      <c r="V29" s="109"/>
      <c r="W29" s="109"/>
      <c r="X29" s="109"/>
    </row>
    <row r="30" spans="2:42" x14ac:dyDescent="0.25">
      <c r="C30" s="768"/>
      <c r="D30" s="109"/>
      <c r="E30" s="109"/>
      <c r="F30" s="109"/>
      <c r="G30" s="109"/>
      <c r="H30" s="109"/>
      <c r="I30" s="109"/>
      <c r="J30" s="109"/>
      <c r="K30" s="109"/>
      <c r="L30" s="109"/>
      <c r="M30" s="109"/>
      <c r="N30" s="109"/>
      <c r="O30" s="109"/>
      <c r="P30" s="109"/>
      <c r="Q30" s="109"/>
      <c r="R30" s="109"/>
      <c r="S30" s="109"/>
      <c r="T30" s="109"/>
      <c r="U30" s="109"/>
      <c r="V30" s="109"/>
      <c r="W30" s="109"/>
      <c r="X30" s="109"/>
    </row>
    <row r="31" spans="2:42" x14ac:dyDescent="0.25">
      <c r="C31" s="768"/>
      <c r="D31" s="109"/>
      <c r="E31" s="109"/>
      <c r="F31" s="109"/>
      <c r="G31" s="109"/>
      <c r="H31" s="109"/>
      <c r="I31" s="109"/>
      <c r="J31" s="109"/>
      <c r="K31" s="109"/>
      <c r="L31" s="109"/>
      <c r="M31" s="109"/>
      <c r="N31" s="109"/>
      <c r="O31" s="109"/>
      <c r="P31" s="109"/>
      <c r="Q31" s="109"/>
      <c r="R31" s="109"/>
      <c r="S31" s="109"/>
      <c r="T31" s="109"/>
      <c r="U31" s="109"/>
      <c r="V31" s="109"/>
      <c r="W31" s="109"/>
      <c r="X31" s="109"/>
    </row>
    <row r="32" spans="2:42" x14ac:dyDescent="0.25">
      <c r="C32" s="768"/>
      <c r="D32" s="109"/>
      <c r="E32" s="109"/>
      <c r="F32" s="109"/>
      <c r="G32" s="109"/>
      <c r="H32" s="109"/>
      <c r="I32" s="109"/>
      <c r="J32" s="109"/>
      <c r="K32" s="109"/>
      <c r="L32" s="109"/>
      <c r="M32" s="109"/>
      <c r="N32" s="109"/>
      <c r="O32" s="109"/>
      <c r="P32" s="109"/>
      <c r="Q32" s="109"/>
      <c r="R32" s="109"/>
      <c r="S32" s="109"/>
      <c r="T32" s="109"/>
      <c r="U32" s="109"/>
      <c r="V32" s="109"/>
      <c r="W32" s="109"/>
      <c r="X32" s="109"/>
    </row>
    <row r="33" spans="3:24" x14ac:dyDescent="0.25">
      <c r="C33" s="768"/>
      <c r="D33" s="109"/>
      <c r="E33" s="109"/>
      <c r="F33" s="109"/>
      <c r="G33" s="109"/>
      <c r="H33" s="109"/>
      <c r="I33" s="109"/>
      <c r="J33" s="109"/>
      <c r="K33" s="109"/>
      <c r="L33" s="109"/>
      <c r="M33" s="109"/>
      <c r="N33" s="109"/>
      <c r="O33" s="109"/>
      <c r="P33" s="109"/>
      <c r="Q33" s="109"/>
      <c r="R33" s="109"/>
      <c r="S33" s="109"/>
      <c r="T33" s="109"/>
      <c r="U33" s="109"/>
      <c r="V33" s="109"/>
      <c r="W33" s="109"/>
      <c r="X33" s="109"/>
    </row>
    <row r="34" spans="3:24" x14ac:dyDescent="0.25">
      <c r="C34" s="768"/>
      <c r="D34" s="109"/>
      <c r="E34" s="109"/>
      <c r="F34" s="109"/>
      <c r="G34" s="109"/>
      <c r="H34" s="109"/>
      <c r="I34" s="109"/>
      <c r="J34" s="109"/>
      <c r="K34" s="109"/>
      <c r="L34" s="109"/>
      <c r="M34" s="109"/>
      <c r="N34" s="109"/>
      <c r="O34" s="109"/>
      <c r="P34" s="109"/>
      <c r="Q34" s="109"/>
      <c r="R34" s="109"/>
      <c r="S34" s="109"/>
      <c r="T34" s="109"/>
      <c r="U34" s="109"/>
      <c r="V34" s="109"/>
      <c r="W34" s="109"/>
      <c r="X34" s="109"/>
    </row>
    <row r="35" spans="3:24" x14ac:dyDescent="0.25">
      <c r="C35" s="768"/>
      <c r="D35" s="109"/>
      <c r="E35" s="109"/>
      <c r="F35" s="109"/>
      <c r="G35" s="109"/>
      <c r="H35" s="109"/>
      <c r="I35" s="109"/>
      <c r="J35" s="109"/>
      <c r="K35" s="109"/>
      <c r="L35" s="109"/>
      <c r="M35" s="109"/>
      <c r="N35" s="109"/>
      <c r="O35" s="109"/>
      <c r="P35" s="109"/>
      <c r="Q35" s="109"/>
      <c r="R35" s="109"/>
      <c r="S35" s="109"/>
      <c r="T35" s="109"/>
      <c r="U35" s="109"/>
      <c r="V35" s="109"/>
      <c r="W35" s="109"/>
      <c r="X35" s="109"/>
    </row>
    <row r="36" spans="3:24" x14ac:dyDescent="0.25">
      <c r="C36" s="768"/>
      <c r="D36" s="109"/>
      <c r="E36" s="109"/>
      <c r="F36" s="109"/>
      <c r="G36" s="109"/>
      <c r="H36" s="109"/>
      <c r="I36" s="109"/>
      <c r="J36" s="109"/>
      <c r="K36" s="109"/>
      <c r="L36" s="109"/>
      <c r="M36" s="109"/>
      <c r="N36" s="109"/>
      <c r="O36" s="109"/>
      <c r="P36" s="109"/>
      <c r="Q36" s="109"/>
      <c r="R36" s="109"/>
      <c r="S36" s="109"/>
      <c r="T36" s="109"/>
      <c r="U36" s="109"/>
      <c r="V36" s="109"/>
      <c r="W36" s="109"/>
      <c r="X36" s="109"/>
    </row>
    <row r="37" spans="3:24" x14ac:dyDescent="0.25">
      <c r="C37" s="768"/>
      <c r="D37" s="109"/>
      <c r="E37" s="109"/>
      <c r="F37" s="109"/>
      <c r="G37" s="109"/>
      <c r="H37" s="109"/>
      <c r="I37" s="109"/>
      <c r="J37" s="109"/>
      <c r="K37" s="109"/>
      <c r="L37" s="109"/>
      <c r="M37" s="109"/>
      <c r="N37" s="109"/>
      <c r="O37" s="109"/>
      <c r="P37" s="109"/>
      <c r="Q37" s="109"/>
      <c r="R37" s="109"/>
      <c r="S37" s="109"/>
      <c r="T37" s="109"/>
      <c r="U37" s="109"/>
      <c r="V37" s="109"/>
      <c r="W37" s="109"/>
      <c r="X37" s="109"/>
    </row>
    <row r="38" spans="3:24" x14ac:dyDescent="0.25">
      <c r="C38" s="768"/>
      <c r="D38" s="109"/>
      <c r="E38" s="109"/>
      <c r="F38" s="109"/>
      <c r="G38" s="109"/>
      <c r="H38" s="109"/>
      <c r="I38" s="109"/>
      <c r="J38" s="109"/>
      <c r="K38" s="109"/>
      <c r="L38" s="109"/>
      <c r="M38" s="109"/>
      <c r="N38" s="109"/>
      <c r="O38" s="109"/>
      <c r="P38" s="109"/>
      <c r="Q38" s="109"/>
      <c r="R38" s="109"/>
      <c r="S38" s="109"/>
      <c r="T38" s="109"/>
      <c r="U38" s="109"/>
      <c r="V38" s="109"/>
      <c r="W38" s="109"/>
      <c r="X38" s="109"/>
    </row>
    <row r="39" spans="3:24" x14ac:dyDescent="0.25">
      <c r="C39" s="768"/>
      <c r="D39" s="109"/>
      <c r="E39" s="109"/>
      <c r="F39" s="109"/>
      <c r="G39" s="109"/>
      <c r="H39" s="109"/>
      <c r="I39" s="109"/>
      <c r="J39" s="109"/>
      <c r="K39" s="109"/>
      <c r="L39" s="109"/>
      <c r="M39" s="109"/>
      <c r="N39" s="109"/>
      <c r="O39" s="109"/>
      <c r="P39" s="109"/>
      <c r="Q39" s="109"/>
      <c r="R39" s="109"/>
      <c r="S39" s="109"/>
      <c r="T39" s="109"/>
      <c r="U39" s="109"/>
      <c r="V39" s="109"/>
      <c r="W39" s="109"/>
      <c r="X39" s="109"/>
    </row>
    <row r="40" spans="3:24" x14ac:dyDescent="0.25">
      <c r="C40" s="768"/>
      <c r="D40" s="109"/>
      <c r="E40" s="109"/>
      <c r="F40" s="109"/>
      <c r="G40" s="109"/>
      <c r="H40" s="109"/>
      <c r="I40" s="109"/>
      <c r="J40" s="109"/>
      <c r="K40" s="109"/>
      <c r="L40" s="109"/>
      <c r="M40" s="109"/>
      <c r="N40" s="109"/>
      <c r="O40" s="109"/>
      <c r="P40" s="109"/>
      <c r="Q40" s="109"/>
      <c r="R40" s="109"/>
      <c r="S40" s="109"/>
      <c r="T40" s="109"/>
      <c r="U40" s="109"/>
      <c r="V40" s="109"/>
      <c r="W40" s="109"/>
      <c r="X40" s="109"/>
    </row>
    <row r="41" spans="3:24" x14ac:dyDescent="0.25">
      <c r="C41" s="768"/>
      <c r="D41" s="109"/>
      <c r="E41" s="109"/>
      <c r="F41" s="109"/>
      <c r="G41" s="109"/>
      <c r="H41" s="109"/>
      <c r="I41" s="109"/>
      <c r="J41" s="109"/>
      <c r="K41" s="109"/>
      <c r="L41" s="109"/>
      <c r="M41" s="109"/>
      <c r="N41" s="109"/>
      <c r="O41" s="109"/>
      <c r="P41" s="109"/>
      <c r="Q41" s="109"/>
      <c r="R41" s="109"/>
      <c r="S41" s="109"/>
      <c r="T41" s="109"/>
      <c r="U41" s="109"/>
      <c r="V41" s="109"/>
      <c r="W41" s="109"/>
      <c r="X41" s="109"/>
    </row>
    <row r="42" spans="3:24" x14ac:dyDescent="0.25">
      <c r="C42" s="1033" t="s">
        <v>3982</v>
      </c>
      <c r="D42" s="109"/>
      <c r="E42" s="109"/>
      <c r="F42" s="109"/>
      <c r="G42" s="109"/>
      <c r="H42" s="109"/>
      <c r="I42" s="109"/>
      <c r="J42" s="109"/>
      <c r="K42" s="109"/>
      <c r="L42" s="109"/>
      <c r="M42" s="109"/>
      <c r="N42" s="109"/>
      <c r="O42" s="109"/>
      <c r="P42" s="109"/>
      <c r="Q42" s="109"/>
      <c r="R42" s="109"/>
      <c r="S42" s="109"/>
      <c r="T42" s="109"/>
      <c r="U42" s="109"/>
      <c r="V42" s="109"/>
      <c r="W42" s="109"/>
      <c r="X42" s="109"/>
    </row>
    <row r="45" spans="3:24" ht="15" customHeight="1" x14ac:dyDescent="0.25">
      <c r="F45" s="88"/>
      <c r="G45" s="88"/>
      <c r="H45" s="88"/>
      <c r="I45" s="88"/>
      <c r="J45" s="88"/>
    </row>
    <row r="46" spans="3:24" ht="34.5" customHeight="1" x14ac:dyDescent="0.25">
      <c r="C46" s="1691"/>
      <c r="D46" s="1691"/>
      <c r="E46" s="1691"/>
      <c r="F46" s="1691"/>
      <c r="G46" s="1691"/>
      <c r="H46" s="1691"/>
      <c r="I46" s="1691"/>
      <c r="J46" s="1691"/>
      <c r="K46" s="1691"/>
      <c r="L46" s="1691"/>
      <c r="M46" s="1691"/>
    </row>
    <row r="69" spans="3:3" x14ac:dyDescent="0.25">
      <c r="C69" s="88"/>
    </row>
  </sheetData>
  <mergeCells count="24">
    <mergeCell ref="H1:I1"/>
    <mergeCell ref="C46:M46"/>
    <mergeCell ref="B8:AO8"/>
    <mergeCell ref="B9:B10"/>
    <mergeCell ref="C9:D10"/>
    <mergeCell ref="F9:I9"/>
    <mergeCell ref="K9:N9"/>
    <mergeCell ref="P9:Z9"/>
    <mergeCell ref="AC9:AP9"/>
    <mergeCell ref="F10:G10"/>
    <mergeCell ref="H10:I10"/>
    <mergeCell ref="P10:Q10"/>
    <mergeCell ref="R10:S10"/>
    <mergeCell ref="T10:U10"/>
    <mergeCell ref="V10:W10"/>
    <mergeCell ref="X10:Y10"/>
    <mergeCell ref="AK10:AL10"/>
    <mergeCell ref="AM10:AN10"/>
    <mergeCell ref="AO10:AP10"/>
    <mergeCell ref="Z10:AA10"/>
    <mergeCell ref="AC10:AD10"/>
    <mergeCell ref="AE10:AF10"/>
    <mergeCell ref="AG10:AH10"/>
    <mergeCell ref="AI10:AJ10"/>
  </mergeCells>
  <hyperlinks>
    <hyperlink ref="A1" location="'Indice indicadores'!A1" display="REGRESAR"/>
    <hyperlink ref="H1" location="'Metadato 6.1.1'!A1" display="VER METADATO"/>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theme="0" tint="-0.499984740745262"/>
  </sheetPr>
  <dimension ref="A1:F36"/>
  <sheetViews>
    <sheetView showGridLines="0" zoomScale="85" zoomScaleNormal="85" zoomScaleSheetLayoutView="90" workbookViewId="0">
      <pane ySplit="1" topLeftCell="A2" activePane="bottomLeft" state="frozen"/>
      <selection activeCell="E24" sqref="E24"/>
      <selection pane="bottomLeft" activeCell="E24" sqref="E24"/>
    </sheetView>
  </sheetViews>
  <sheetFormatPr baseColWidth="10" defaultColWidth="11.42578125" defaultRowHeight="11.25" x14ac:dyDescent="0.2"/>
  <cols>
    <col min="1" max="1" width="12.28515625" style="12" customWidth="1"/>
    <col min="2" max="2" width="26.42578125" style="12" customWidth="1"/>
    <col min="3" max="3" width="10.5703125" style="12" bestFit="1" customWidth="1"/>
    <col min="4" max="4" width="85.7109375" style="12" customWidth="1"/>
    <col min="5" max="5" width="9.7109375" style="12" customWidth="1"/>
    <col min="6" max="6" width="7.28515625" style="12" customWidth="1"/>
    <col min="7" max="7" width="11.5703125" style="12" customWidth="1"/>
    <col min="8" max="8" width="9.7109375" style="12" customWidth="1"/>
    <col min="9" max="9" width="1.28515625" style="12" customWidth="1"/>
    <col min="10" max="10" width="9.7109375" style="12" customWidth="1"/>
    <col min="11" max="12" width="10.28515625" style="12" customWidth="1"/>
    <col min="13" max="13" width="10" style="12" customWidth="1"/>
    <col min="14" max="14" width="1.28515625" style="12" customWidth="1"/>
    <col min="15" max="15" width="10.28515625" style="12" customWidth="1"/>
    <col min="16" max="16" width="9.5703125" style="12" customWidth="1"/>
    <col min="17" max="17" width="8.7109375" style="12" customWidth="1"/>
    <col min="18" max="19" width="10.28515625" style="12" customWidth="1"/>
    <col min="20" max="20" width="11.5703125" style="12" bestFit="1" customWidth="1"/>
    <col min="21" max="21" width="10.28515625" style="12" customWidth="1"/>
    <col min="22" max="22" width="10" style="12" customWidth="1"/>
    <col min="23" max="23" width="8.7109375" style="12" customWidth="1"/>
    <col min="24" max="24" width="9.28515625" style="12" customWidth="1"/>
    <col min="25" max="25" width="9.7109375" style="12" customWidth="1"/>
    <col min="26" max="26" width="10.28515625" style="12" customWidth="1"/>
    <col min="27" max="27" width="1.7109375" style="12" customWidth="1"/>
    <col min="28" max="28" width="9.42578125" style="12" customWidth="1"/>
    <col min="29" max="29" width="9.7109375" style="12" customWidth="1"/>
    <col min="30" max="31" width="9.28515625" style="12" customWidth="1"/>
    <col min="32" max="32" width="8.42578125" style="12" customWidth="1"/>
    <col min="33" max="33" width="9.28515625" style="12" customWidth="1"/>
    <col min="34" max="34" width="10.28515625" style="12" customWidth="1"/>
    <col min="35" max="35" width="9.7109375" style="12" customWidth="1"/>
    <col min="36" max="16384" width="11.42578125" style="12"/>
  </cols>
  <sheetData>
    <row r="1" spans="1:6" ht="15.6" x14ac:dyDescent="0.2">
      <c r="B1" s="23" t="s">
        <v>1790</v>
      </c>
    </row>
    <row r="2" spans="1:6" ht="10.9" thickBot="1" x14ac:dyDescent="0.25"/>
    <row r="3" spans="1:6" ht="23.25" customHeight="1" thickBot="1" x14ac:dyDescent="0.25">
      <c r="B3" s="1696" t="s">
        <v>1800</v>
      </c>
      <c r="C3" s="1696"/>
      <c r="D3" s="1696"/>
      <c r="F3" s="278" t="s">
        <v>1801</v>
      </c>
    </row>
    <row r="4" spans="1:6" ht="36" customHeight="1" x14ac:dyDescent="0.2">
      <c r="A4" s="279"/>
      <c r="B4" s="1695" t="s">
        <v>1802</v>
      </c>
      <c r="C4" s="1695"/>
      <c r="D4" s="280" t="s">
        <v>1803</v>
      </c>
    </row>
    <row r="5" spans="1:6" ht="30" x14ac:dyDescent="0.2">
      <c r="B5" s="1695" t="s">
        <v>1804</v>
      </c>
      <c r="C5" s="1695"/>
      <c r="D5" s="280" t="s">
        <v>1805</v>
      </c>
    </row>
    <row r="6" spans="1:6" ht="15" x14ac:dyDescent="0.2">
      <c r="B6" s="1695" t="s">
        <v>1806</v>
      </c>
      <c r="C6" s="1695"/>
      <c r="D6" s="281" t="s">
        <v>1807</v>
      </c>
    </row>
    <row r="7" spans="1:6" ht="30" x14ac:dyDescent="0.2">
      <c r="B7" s="1697" t="s">
        <v>1808</v>
      </c>
      <c r="C7" s="1697"/>
      <c r="D7" s="282" t="s">
        <v>1809</v>
      </c>
    </row>
    <row r="8" spans="1:6" ht="14.45" x14ac:dyDescent="0.2">
      <c r="B8" s="1697" t="s">
        <v>1810</v>
      </c>
      <c r="C8" s="1697"/>
      <c r="D8" s="283" t="s">
        <v>1811</v>
      </c>
    </row>
    <row r="9" spans="1:6" ht="14.45" x14ac:dyDescent="0.3">
      <c r="B9" s="10"/>
      <c r="C9" s="10"/>
      <c r="D9" s="10"/>
    </row>
    <row r="10" spans="1:6" ht="23.25" customHeight="1" x14ac:dyDescent="0.2">
      <c r="B10" s="1696" t="s">
        <v>1812</v>
      </c>
      <c r="C10" s="1696"/>
      <c r="D10" s="1696"/>
    </row>
    <row r="11" spans="1:6" ht="15" x14ac:dyDescent="0.2">
      <c r="B11" s="1698" t="s">
        <v>1813</v>
      </c>
      <c r="C11" s="1699"/>
      <c r="D11" s="280" t="s">
        <v>1814</v>
      </c>
    </row>
    <row r="12" spans="1:6" ht="19.5" customHeight="1" x14ac:dyDescent="0.2">
      <c r="B12" s="1700" t="s">
        <v>1815</v>
      </c>
      <c r="C12" s="1700"/>
      <c r="D12" s="284" t="s">
        <v>1816</v>
      </c>
    </row>
    <row r="13" spans="1:6" ht="15" x14ac:dyDescent="0.2">
      <c r="B13" s="1695" t="s">
        <v>1580</v>
      </c>
      <c r="C13" s="1695"/>
      <c r="D13" s="285" t="s">
        <v>1773</v>
      </c>
    </row>
    <row r="14" spans="1:6" ht="14.65" customHeight="1" x14ac:dyDescent="0.2">
      <c r="B14" s="1695" t="s">
        <v>1541</v>
      </c>
      <c r="C14" s="1701"/>
      <c r="D14" s="285" t="s">
        <v>1817</v>
      </c>
    </row>
    <row r="15" spans="1:6" ht="409.5" x14ac:dyDescent="0.2">
      <c r="B15" s="1695" t="s">
        <v>1818</v>
      </c>
      <c r="C15" s="1695"/>
      <c r="D15" s="286" t="s">
        <v>1819</v>
      </c>
    </row>
    <row r="16" spans="1:6" ht="137.25" customHeight="1" x14ac:dyDescent="0.25">
      <c r="B16" s="1695" t="s">
        <v>1820</v>
      </c>
      <c r="C16" s="1695"/>
      <c r="D16" s="287" t="s">
        <v>1821</v>
      </c>
    </row>
    <row r="17" spans="2:4" ht="15" x14ac:dyDescent="0.25">
      <c r="B17" s="1695" t="s">
        <v>1705</v>
      </c>
      <c r="C17" s="1695"/>
      <c r="D17" s="288" t="s">
        <v>1822</v>
      </c>
    </row>
    <row r="18" spans="2:4" ht="45" x14ac:dyDescent="0.2">
      <c r="B18" s="1697" t="s">
        <v>1823</v>
      </c>
      <c r="C18" s="1697"/>
      <c r="D18" s="280" t="s">
        <v>1824</v>
      </c>
    </row>
    <row r="19" spans="2:4" ht="30" x14ac:dyDescent="0.2">
      <c r="B19" s="1704" t="s">
        <v>1825</v>
      </c>
      <c r="C19" s="1705"/>
      <c r="D19" s="289" t="s">
        <v>1826</v>
      </c>
    </row>
    <row r="20" spans="2:4" ht="15" x14ac:dyDescent="0.25">
      <c r="B20" s="1695" t="s">
        <v>1827</v>
      </c>
      <c r="C20" s="1695"/>
      <c r="D20" s="287" t="s">
        <v>1828</v>
      </c>
    </row>
    <row r="21" spans="2:4" ht="15" x14ac:dyDescent="0.2">
      <c r="B21" s="1706" t="s">
        <v>1829</v>
      </c>
      <c r="C21" s="290" t="s">
        <v>1830</v>
      </c>
      <c r="D21" s="280" t="s">
        <v>1831</v>
      </c>
    </row>
    <row r="22" spans="2:4" ht="15" x14ac:dyDescent="0.25">
      <c r="B22" s="1707"/>
      <c r="C22" s="1013" t="s">
        <v>1832</v>
      </c>
      <c r="D22" s="288" t="s">
        <v>1833</v>
      </c>
    </row>
    <row r="23" spans="2:4" ht="15" x14ac:dyDescent="0.25">
      <c r="B23" s="1708" t="s">
        <v>1834</v>
      </c>
      <c r="C23" s="1708"/>
      <c r="D23" s="288" t="s">
        <v>1759</v>
      </c>
    </row>
    <row r="24" spans="2:4" ht="15" x14ac:dyDescent="0.25">
      <c r="B24" s="1708" t="s">
        <v>1835</v>
      </c>
      <c r="C24" s="1708"/>
      <c r="D24" s="291" t="s">
        <v>1760</v>
      </c>
    </row>
    <row r="25" spans="2:4" ht="15" x14ac:dyDescent="0.2">
      <c r="B25" s="1695" t="s">
        <v>1836</v>
      </c>
      <c r="C25" s="1695"/>
      <c r="D25" s="289" t="s">
        <v>1837</v>
      </c>
    </row>
    <row r="26" spans="2:4" ht="15" customHeight="1" x14ac:dyDescent="0.25">
      <c r="B26" s="1697" t="s">
        <v>1838</v>
      </c>
      <c r="C26" s="1697"/>
      <c r="D26" s="291" t="s">
        <v>1839</v>
      </c>
    </row>
    <row r="27" spans="2:4" ht="210" x14ac:dyDescent="0.2">
      <c r="B27" s="1709" t="s">
        <v>1840</v>
      </c>
      <c r="C27" s="1710"/>
      <c r="D27" s="280" t="s">
        <v>1841</v>
      </c>
    </row>
    <row r="28" spans="2:4" ht="150" x14ac:dyDescent="0.25">
      <c r="B28" s="1014" t="s">
        <v>1842</v>
      </c>
      <c r="C28" s="1015"/>
      <c r="D28" s="288" t="s">
        <v>1843</v>
      </c>
    </row>
    <row r="29" spans="2:4" ht="15" x14ac:dyDescent="0.2">
      <c r="B29" s="1702" t="s">
        <v>1844</v>
      </c>
      <c r="C29" s="1703"/>
      <c r="D29" s="292"/>
    </row>
    <row r="30" spans="2:4" ht="15" x14ac:dyDescent="0.2">
      <c r="B30" s="293"/>
      <c r="C30" s="293"/>
      <c r="D30" s="294"/>
    </row>
    <row r="31" spans="2:4" ht="23.25" customHeight="1" x14ac:dyDescent="0.2">
      <c r="B31" s="1696" t="s">
        <v>1845</v>
      </c>
      <c r="C31" s="1696"/>
      <c r="D31" s="1696"/>
    </row>
    <row r="32" spans="2:4" ht="15" x14ac:dyDescent="0.25">
      <c r="B32" s="1693" t="s">
        <v>304</v>
      </c>
      <c r="C32" s="1694"/>
      <c r="D32" s="291" t="s">
        <v>1846</v>
      </c>
    </row>
    <row r="33" spans="2:4" ht="15" x14ac:dyDescent="0.25">
      <c r="B33" s="1693" t="s">
        <v>1847</v>
      </c>
      <c r="C33" s="1694"/>
      <c r="D33" s="291" t="s">
        <v>1848</v>
      </c>
    </row>
    <row r="34" spans="2:4" ht="15" x14ac:dyDescent="0.25">
      <c r="B34" s="1693" t="s">
        <v>305</v>
      </c>
      <c r="C34" s="1694"/>
      <c r="D34" s="291" t="s">
        <v>1760</v>
      </c>
    </row>
    <row r="35" spans="2:4" ht="15" x14ac:dyDescent="0.25">
      <c r="B35" s="1693" t="s">
        <v>309</v>
      </c>
      <c r="C35" s="1694"/>
      <c r="D35" s="291" t="s">
        <v>1849</v>
      </c>
    </row>
    <row r="36" spans="2:4" ht="15" x14ac:dyDescent="0.25">
      <c r="B36" s="1693" t="s">
        <v>1850</v>
      </c>
      <c r="C36" s="1694"/>
      <c r="D36" s="291" t="s">
        <v>1765</v>
      </c>
    </row>
  </sheetData>
  <mergeCells count="30">
    <mergeCell ref="B34:C34"/>
    <mergeCell ref="B35:C35"/>
    <mergeCell ref="B36:C36"/>
    <mergeCell ref="B29:C29"/>
    <mergeCell ref="B16:C16"/>
    <mergeCell ref="B17:C17"/>
    <mergeCell ref="B18:C18"/>
    <mergeCell ref="B19:C19"/>
    <mergeCell ref="B20:C20"/>
    <mergeCell ref="B21:B22"/>
    <mergeCell ref="B23:C23"/>
    <mergeCell ref="B24:C24"/>
    <mergeCell ref="B25:C25"/>
    <mergeCell ref="B26:C26"/>
    <mergeCell ref="B27:C27"/>
    <mergeCell ref="B31:D31"/>
    <mergeCell ref="B32:C32"/>
    <mergeCell ref="B33:C33"/>
    <mergeCell ref="B15:C15"/>
    <mergeCell ref="B3:D3"/>
    <mergeCell ref="B4:C4"/>
    <mergeCell ref="B5:C5"/>
    <mergeCell ref="B6:C6"/>
    <mergeCell ref="B7:C7"/>
    <mergeCell ref="B8:C8"/>
    <mergeCell ref="B10:D10"/>
    <mergeCell ref="B11:C11"/>
    <mergeCell ref="B12:C12"/>
    <mergeCell ref="B13:C13"/>
    <mergeCell ref="B14:C14"/>
  </mergeCells>
  <dataValidations count="7">
    <dataValidation allowBlank="1" showDropDown="1" showInputMessage="1" showErrorMessage="1" sqref="D13"/>
    <dataValidation type="list" allowBlank="1" showInputMessage="1" showErrorMessage="1" sqref="D4">
      <formula1>ODS</formula1>
    </dataValidation>
    <dataValidation type="list" allowBlank="1" showInputMessage="1" showErrorMessage="1" sqref="D5">
      <formula1>Metas_ODS</formula1>
    </dataValidation>
    <dataValidation type="list" allowBlank="1" showInputMessage="1" showErrorMessage="1" sqref="D6">
      <formula1>Numero_indicador</formula1>
    </dataValidation>
    <dataValidation type="list" allowBlank="1" showInputMessage="1" showErrorMessage="1" sqref="D7">
      <formula1>Nombre_indicador_ODS</formula1>
    </dataValidation>
    <dataValidation type="list" allowBlank="1" showInputMessage="1" showErrorMessage="1" sqref="D14">
      <formula1>Tipo_indicador</formula1>
    </dataValidation>
    <dataValidation type="list" allowBlank="1" showInputMessage="1" showErrorMessage="1" sqref="D25">
      <formula1>Tipo_operación</formula1>
    </dataValidation>
  </dataValidations>
  <hyperlinks>
    <hyperlink ref="B1" location="'6.1.1'!A1" display="REGRESAR"/>
    <hyperlink ref="D8" r:id="rId1"/>
  </hyperlinks>
  <pageMargins left="0.7" right="0.7" top="0.75" bottom="0.75" header="0.3" footer="0.3"/>
  <pageSetup orientation="portrait" horizontalDpi="4294967293" r:id="rId2"/>
  <drawing r:id="rId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dimension ref="A1:S53"/>
  <sheetViews>
    <sheetView showGridLines="0" workbookViewId="0">
      <pane ySplit="1" topLeftCell="A2" activePane="bottomLeft" state="frozen"/>
      <selection activeCell="E24" sqref="E24"/>
      <selection pane="bottomLeft"/>
    </sheetView>
  </sheetViews>
  <sheetFormatPr baseColWidth="10" defaultColWidth="11.42578125" defaultRowHeight="15" x14ac:dyDescent="0.25"/>
  <cols>
    <col min="1" max="2" width="15.5703125" style="352" customWidth="1"/>
    <col min="3" max="3" width="6.28515625" style="352" customWidth="1"/>
    <col min="4" max="4" width="6.7109375" style="769" customWidth="1"/>
    <col min="5" max="5" width="2.42578125" style="352" customWidth="1"/>
    <col min="6" max="6" width="9.28515625" style="352" customWidth="1"/>
    <col min="7" max="7" width="11.42578125" style="352"/>
    <col min="8" max="8" width="2" style="352" customWidth="1"/>
    <col min="9" max="13" width="11.42578125" style="352"/>
    <col min="14" max="14" width="10.28515625" style="352" customWidth="1"/>
    <col min="15" max="16384" width="11.42578125" style="352"/>
  </cols>
  <sheetData>
    <row r="1" spans="1:19" ht="14.45" x14ac:dyDescent="0.3">
      <c r="A1" s="765" t="s">
        <v>1790</v>
      </c>
      <c r="L1" s="1667" t="s">
        <v>1791</v>
      </c>
      <c r="M1" s="1667"/>
      <c r="N1" s="296"/>
    </row>
    <row r="3" spans="1:19" s="769" customFormat="1" ht="15" customHeight="1" x14ac:dyDescent="0.25">
      <c r="A3" s="312"/>
      <c r="B3" s="297" t="s">
        <v>1792</v>
      </c>
      <c r="D3" s="298"/>
      <c r="E3" s="298"/>
      <c r="F3" s="298"/>
      <c r="G3" s="298"/>
      <c r="H3" s="298"/>
      <c r="I3" s="298"/>
      <c r="J3" s="298"/>
      <c r="K3" s="298"/>
      <c r="L3" s="298"/>
      <c r="M3" s="298"/>
      <c r="N3" s="298"/>
      <c r="O3" s="298"/>
      <c r="P3" s="298"/>
      <c r="Q3" s="298"/>
      <c r="R3" s="298"/>
      <c r="S3" s="299"/>
    </row>
    <row r="4" spans="1:19" s="769" customFormat="1" x14ac:dyDescent="0.25">
      <c r="A4" s="312"/>
      <c r="B4" s="297" t="s">
        <v>1851</v>
      </c>
      <c r="D4" s="298"/>
      <c r="E4" s="298"/>
      <c r="F4" s="298"/>
      <c r="G4" s="298"/>
      <c r="H4" s="298"/>
      <c r="I4" s="298"/>
      <c r="J4" s="298"/>
      <c r="K4" s="298"/>
      <c r="L4" s="298"/>
      <c r="M4" s="298"/>
      <c r="N4" s="298"/>
      <c r="O4" s="298"/>
      <c r="P4" s="298"/>
      <c r="Q4" s="298"/>
      <c r="R4" s="298"/>
      <c r="S4" s="299"/>
    </row>
    <row r="5" spans="1:19" ht="15" customHeight="1" x14ac:dyDescent="0.25">
      <c r="A5" s="312"/>
      <c r="B5" s="297" t="s">
        <v>1852</v>
      </c>
      <c r="D5" s="298"/>
      <c r="E5" s="298"/>
      <c r="F5" s="298"/>
      <c r="G5" s="298"/>
      <c r="H5" s="298"/>
      <c r="I5" s="298"/>
      <c r="J5" s="298"/>
      <c r="K5" s="298"/>
      <c r="L5" s="298"/>
      <c r="M5" s="298"/>
      <c r="N5" s="298"/>
      <c r="O5" s="298"/>
      <c r="P5" s="298"/>
      <c r="Q5" s="298"/>
      <c r="R5" s="298"/>
      <c r="S5" s="299"/>
    </row>
    <row r="6" spans="1:19" ht="15" customHeight="1" x14ac:dyDescent="0.25">
      <c r="A6" s="312"/>
      <c r="B6" s="297" t="s">
        <v>1853</v>
      </c>
      <c r="D6" s="298"/>
      <c r="E6" s="298"/>
      <c r="F6" s="298"/>
      <c r="G6" s="298"/>
      <c r="H6" s="298"/>
      <c r="I6" s="298"/>
      <c r="J6" s="298"/>
      <c r="K6" s="298"/>
      <c r="L6" s="298"/>
      <c r="M6" s="298"/>
      <c r="N6" s="298"/>
      <c r="O6" s="298"/>
      <c r="P6" s="298"/>
      <c r="Q6" s="298"/>
      <c r="R6" s="298"/>
      <c r="S6" s="299"/>
    </row>
    <row r="9" spans="1:19" ht="33.75" customHeight="1" x14ac:dyDescent="0.25">
      <c r="C9" s="1712" t="s">
        <v>1854</v>
      </c>
      <c r="D9" s="1712"/>
      <c r="E9" s="1712"/>
      <c r="F9" s="1712"/>
      <c r="G9" s="1712"/>
      <c r="H9" s="1712"/>
      <c r="I9" s="1712"/>
      <c r="J9" s="1712"/>
      <c r="K9" s="1712"/>
      <c r="L9" s="1712"/>
      <c r="M9" s="1712"/>
      <c r="N9" s="1712"/>
    </row>
    <row r="10" spans="1:19" ht="22.5" customHeight="1" x14ac:dyDescent="0.25">
      <c r="C10" s="1424" t="s">
        <v>1596</v>
      </c>
      <c r="D10" s="1424" t="s">
        <v>1</v>
      </c>
      <c r="E10" s="1232"/>
      <c r="F10" s="1689" t="s">
        <v>1511</v>
      </c>
      <c r="G10" s="1689"/>
      <c r="H10" s="1237"/>
      <c r="I10" s="1689" t="s">
        <v>1516</v>
      </c>
      <c r="J10" s="1689"/>
      <c r="K10" s="1689"/>
      <c r="L10" s="1689"/>
      <c r="M10" s="1689"/>
      <c r="N10" s="1689"/>
    </row>
    <row r="11" spans="1:19" ht="38.25" customHeight="1" x14ac:dyDescent="0.25">
      <c r="C11" s="1425"/>
      <c r="D11" s="1425"/>
      <c r="E11" s="1233"/>
      <c r="F11" s="1233" t="s">
        <v>1796</v>
      </c>
      <c r="G11" s="1233" t="s">
        <v>1797</v>
      </c>
      <c r="H11" s="1233"/>
      <c r="I11" s="1233" t="s">
        <v>1524</v>
      </c>
      <c r="J11" s="1233" t="s">
        <v>1525</v>
      </c>
      <c r="K11" s="1233" t="s">
        <v>1526</v>
      </c>
      <c r="L11" s="1233" t="s">
        <v>1527</v>
      </c>
      <c r="M11" s="1034" t="s">
        <v>1798</v>
      </c>
      <c r="N11" s="1034" t="s">
        <v>1529</v>
      </c>
    </row>
    <row r="12" spans="1:19" ht="14.65" customHeight="1" x14ac:dyDescent="0.3">
      <c r="C12" s="1035">
        <v>2010</v>
      </c>
      <c r="D12" s="1036">
        <v>96.919137466901205</v>
      </c>
      <c r="E12" s="12"/>
      <c r="F12" s="1036">
        <v>99.031973386985484</v>
      </c>
      <c r="G12" s="1036">
        <v>91.261925078136457</v>
      </c>
      <c r="H12" s="12"/>
      <c r="I12" s="1036">
        <v>98.954685941542323</v>
      </c>
      <c r="J12" s="1036">
        <v>92.321518845138456</v>
      </c>
      <c r="K12" s="1036">
        <v>98.193511738477454</v>
      </c>
      <c r="L12" s="1036">
        <v>94.44369046140875</v>
      </c>
      <c r="M12" s="1036">
        <v>93.916358253145816</v>
      </c>
      <c r="N12" s="1036">
        <v>89.777255528389659</v>
      </c>
    </row>
    <row r="13" spans="1:19" ht="14.65" customHeight="1" x14ac:dyDescent="0.3">
      <c r="C13" s="1037">
        <v>2011</v>
      </c>
      <c r="D13" s="1038">
        <v>96.956936607128469</v>
      </c>
      <c r="E13" s="12"/>
      <c r="F13" s="1038">
        <v>98.933101143471262</v>
      </c>
      <c r="G13" s="1038">
        <v>91.667714083283641</v>
      </c>
      <c r="H13" s="12"/>
      <c r="I13" s="1038">
        <v>98.874642650507766</v>
      </c>
      <c r="J13" s="1038">
        <v>90.370900382582292</v>
      </c>
      <c r="K13" s="1038">
        <v>97.82507177033493</v>
      </c>
      <c r="L13" s="1038">
        <v>95.490823176880752</v>
      </c>
      <c r="M13" s="1038">
        <v>94.237236282053459</v>
      </c>
      <c r="N13" s="1038">
        <v>91.739291883041986</v>
      </c>
    </row>
    <row r="14" spans="1:19" ht="14.65" customHeight="1" x14ac:dyDescent="0.3">
      <c r="C14" s="1037">
        <v>2012</v>
      </c>
      <c r="D14" s="1039">
        <v>97.802723016121121</v>
      </c>
      <c r="E14" s="12"/>
      <c r="F14" s="1039">
        <v>99.484597147647293</v>
      </c>
      <c r="G14" s="1039">
        <v>93.306724391328345</v>
      </c>
      <c r="H14" s="12"/>
      <c r="I14" s="1039">
        <v>99.236672726784974</v>
      </c>
      <c r="J14" s="1039">
        <v>93.411331638050413</v>
      </c>
      <c r="K14" s="1039">
        <v>98.336635748043932</v>
      </c>
      <c r="L14" s="1039">
        <v>96.878034015237176</v>
      </c>
      <c r="M14" s="1039">
        <v>96.392997790798191</v>
      </c>
      <c r="N14" s="1039">
        <v>92.64393265933775</v>
      </c>
    </row>
    <row r="15" spans="1:19" ht="14.65" customHeight="1" x14ac:dyDescent="0.3">
      <c r="C15" s="1037">
        <v>2013</v>
      </c>
      <c r="D15" s="1039">
        <v>97.510943368677232</v>
      </c>
      <c r="E15" s="12"/>
      <c r="F15" s="1039">
        <v>98.852328253316941</v>
      </c>
      <c r="G15" s="1039">
        <v>93.931431489881177</v>
      </c>
      <c r="H15" s="12"/>
      <c r="I15" s="1039">
        <v>98.766775899813723</v>
      </c>
      <c r="J15" s="1039">
        <v>94.018262003851177</v>
      </c>
      <c r="K15" s="1039">
        <v>98.454676917174524</v>
      </c>
      <c r="L15" s="1039">
        <v>96.65481980296795</v>
      </c>
      <c r="M15" s="1039">
        <v>95.244291043805134</v>
      </c>
      <c r="N15" s="1039">
        <v>93.578518011275818</v>
      </c>
    </row>
    <row r="16" spans="1:19" ht="14.65" customHeight="1" x14ac:dyDescent="0.3">
      <c r="C16" s="1037">
        <v>2014</v>
      </c>
      <c r="D16" s="1040">
        <v>98.086921098435113</v>
      </c>
      <c r="E16" s="12"/>
      <c r="F16" s="1040">
        <v>99.279526612757735</v>
      </c>
      <c r="G16" s="1040">
        <v>94.909375441527885</v>
      </c>
      <c r="H16" s="12"/>
      <c r="I16" s="1040">
        <v>99.281662359799981</v>
      </c>
      <c r="J16" s="1040">
        <v>94.733297901054897</v>
      </c>
      <c r="K16" s="1040">
        <v>98.460885063688139</v>
      </c>
      <c r="L16" s="1040">
        <v>96.82934149372123</v>
      </c>
      <c r="M16" s="1040">
        <v>95.848486334853888</v>
      </c>
      <c r="N16" s="1040">
        <v>95.313051064540673</v>
      </c>
    </row>
    <row r="17" spans="3:14" ht="14.65" customHeight="1" x14ac:dyDescent="0.3">
      <c r="C17" s="1035">
        <v>2015</v>
      </c>
      <c r="D17" s="1041">
        <v>97.966569240623016</v>
      </c>
      <c r="E17" s="12"/>
      <c r="F17" s="1041">
        <v>98.929650070900223</v>
      </c>
      <c r="G17" s="1041">
        <v>95.405766087918195</v>
      </c>
      <c r="H17" s="12"/>
      <c r="I17" s="1041">
        <v>99.150287534670952</v>
      </c>
      <c r="J17" s="1041">
        <v>95.852475369289849</v>
      </c>
      <c r="K17" s="1041">
        <v>98.351801345118588</v>
      </c>
      <c r="L17" s="1041">
        <v>96.615832165337991</v>
      </c>
      <c r="M17" s="1041">
        <v>95.61241164092624</v>
      </c>
      <c r="N17" s="1041">
        <v>94.356230807368931</v>
      </c>
    </row>
    <row r="18" spans="3:14" ht="14.65" customHeight="1" x14ac:dyDescent="0.3">
      <c r="C18" s="1035">
        <v>2016</v>
      </c>
      <c r="D18" s="1041">
        <v>97.859629977900767</v>
      </c>
      <c r="E18" s="12"/>
      <c r="F18" s="1041">
        <v>98.901661388484712</v>
      </c>
      <c r="G18" s="1041">
        <v>95.093622434108553</v>
      </c>
      <c r="H18" s="12"/>
      <c r="I18" s="1041">
        <v>98.841602091995711</v>
      </c>
      <c r="J18" s="1041">
        <v>97.257067209118347</v>
      </c>
      <c r="K18" s="1041">
        <v>98.182099264266682</v>
      </c>
      <c r="L18" s="1041">
        <v>97.0512593118127</v>
      </c>
      <c r="M18" s="1041">
        <v>95.005761969181435</v>
      </c>
      <c r="N18" s="1041">
        <v>94.525543727397761</v>
      </c>
    </row>
    <row r="19" spans="3:14" ht="14.65" customHeight="1" x14ac:dyDescent="0.3">
      <c r="C19" s="1035">
        <v>2017</v>
      </c>
      <c r="D19" s="1041">
        <v>97.970667313562572</v>
      </c>
      <c r="E19" s="12"/>
      <c r="F19" s="1041">
        <v>98.652782378962542</v>
      </c>
      <c r="G19" s="1041">
        <v>96.161903988543003</v>
      </c>
      <c r="H19" s="12"/>
      <c r="I19" s="1041">
        <v>98.610837659651807</v>
      </c>
      <c r="J19" s="1041">
        <v>97.3626938747379</v>
      </c>
      <c r="K19" s="1041">
        <v>96.959529574541676</v>
      </c>
      <c r="L19" s="1041">
        <v>97.006756719609882</v>
      </c>
      <c r="M19" s="1041">
        <v>96.85344837291197</v>
      </c>
      <c r="N19" s="1041">
        <v>96.472519689571726</v>
      </c>
    </row>
    <row r="20" spans="3:14" ht="14.65" customHeight="1" x14ac:dyDescent="0.3">
      <c r="C20" s="1035">
        <v>2018</v>
      </c>
      <c r="D20" s="1041">
        <v>98.224104572780831</v>
      </c>
      <c r="E20" s="12"/>
      <c r="F20" s="1041">
        <v>98.998192753497861</v>
      </c>
      <c r="G20" s="1041">
        <v>96.176610926362343</v>
      </c>
      <c r="H20" s="12"/>
      <c r="I20" s="1041">
        <v>98.945625336189693</v>
      </c>
      <c r="J20" s="1041">
        <v>96.003269672223183</v>
      </c>
      <c r="K20" s="1041">
        <v>98.404740510809788</v>
      </c>
      <c r="L20" s="1041">
        <v>98.665444005960467</v>
      </c>
      <c r="M20" s="1041">
        <v>96.112451083600959</v>
      </c>
      <c r="N20" s="1041">
        <v>96.623254877997894</v>
      </c>
    </row>
    <row r="21" spans="3:14" ht="14.65" customHeight="1" x14ac:dyDescent="0.3">
      <c r="C21" s="1042">
        <v>2019</v>
      </c>
      <c r="D21" s="1043">
        <v>98.509920489828502</v>
      </c>
      <c r="E21" s="1044"/>
      <c r="F21" s="1043">
        <v>99.041871039356721</v>
      </c>
      <c r="G21" s="1043">
        <v>97.104902573196043</v>
      </c>
      <c r="H21" s="1044"/>
      <c r="I21" s="1043">
        <v>99.041768798766981</v>
      </c>
      <c r="J21" s="1043">
        <v>97.809150367157073</v>
      </c>
      <c r="K21" s="1043">
        <v>97.40261047207882</v>
      </c>
      <c r="L21" s="1043">
        <v>98.467536981123885</v>
      </c>
      <c r="M21" s="1043">
        <v>97.396648093790091</v>
      </c>
      <c r="N21" s="1043">
        <v>97.203565405926284</v>
      </c>
    </row>
    <row r="22" spans="3:14" x14ac:dyDescent="0.25">
      <c r="C22" s="1033" t="s">
        <v>3982</v>
      </c>
      <c r="D22" s="392"/>
      <c r="E22" s="1045"/>
      <c r="F22" s="1045"/>
      <c r="G22" s="392"/>
      <c r="H22" s="392"/>
      <c r="I22" s="392"/>
      <c r="J22" s="392"/>
      <c r="K22" s="392"/>
      <c r="L22" s="392"/>
      <c r="M22" s="12"/>
      <c r="N22" s="12"/>
    </row>
    <row r="27" spans="3:14" ht="15" customHeight="1" x14ac:dyDescent="0.25">
      <c r="C27" s="1711" t="s">
        <v>3984</v>
      </c>
      <c r="D27" s="1711"/>
      <c r="E27" s="1711"/>
      <c r="F27" s="1711"/>
      <c r="G27" s="1711"/>
      <c r="H27" s="1711"/>
      <c r="I27" s="1711"/>
      <c r="J27" s="1711"/>
      <c r="K27" s="1711"/>
    </row>
    <row r="28" spans="3:14" x14ac:dyDescent="0.25">
      <c r="C28" s="1711"/>
      <c r="D28" s="1711"/>
      <c r="E28" s="1711"/>
      <c r="F28" s="1711"/>
      <c r="G28" s="1711"/>
      <c r="H28" s="1711"/>
      <c r="I28" s="1711"/>
      <c r="J28" s="1711"/>
      <c r="K28" s="1711"/>
    </row>
    <row r="34" spans="11:16" x14ac:dyDescent="0.25">
      <c r="K34" s="88"/>
      <c r="L34" s="88"/>
      <c r="M34" s="88"/>
      <c r="N34" s="88"/>
      <c r="O34" s="88"/>
      <c r="P34" s="88"/>
    </row>
    <row r="53" spans="3:3" x14ac:dyDescent="0.25">
      <c r="C53" s="1033" t="s">
        <v>3982</v>
      </c>
    </row>
  </sheetData>
  <mergeCells count="7">
    <mergeCell ref="L1:M1"/>
    <mergeCell ref="C27:K28"/>
    <mergeCell ref="C9:N9"/>
    <mergeCell ref="C10:C11"/>
    <mergeCell ref="D10:D11"/>
    <mergeCell ref="F10:G10"/>
    <mergeCell ref="I10:N10"/>
  </mergeCells>
  <hyperlinks>
    <hyperlink ref="L1" location="'Metadato 6.2.1'!A1" display="VER METADATO"/>
    <hyperlink ref="A1" location="'Indice indicadores'!A1" display="REGRESAR"/>
  </hyperlinks>
  <pageMargins left="0.7" right="0.7" top="0.75" bottom="0.75" header="0.3" footer="0.3"/>
  <pageSetup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theme="0" tint="-0.499984740745262"/>
  </sheetPr>
  <dimension ref="A1:F36"/>
  <sheetViews>
    <sheetView showGridLines="0" zoomScaleNormal="100" workbookViewId="0">
      <pane ySplit="1" topLeftCell="A2" activePane="bottomLeft" state="frozen"/>
      <selection activeCell="E24" sqref="E24"/>
      <selection pane="bottomLeft" activeCell="E24" sqref="E24"/>
    </sheetView>
  </sheetViews>
  <sheetFormatPr baseColWidth="10" defaultColWidth="11.42578125" defaultRowHeight="11.25" x14ac:dyDescent="0.2"/>
  <cols>
    <col min="1" max="1" width="13" style="12" customWidth="1"/>
    <col min="2" max="2" width="26.42578125" style="295" customWidth="1"/>
    <col min="3" max="3" width="24" style="12" customWidth="1"/>
    <col min="4" max="4" width="85.7109375" style="12" customWidth="1"/>
    <col min="5" max="5" width="11.42578125" style="12"/>
    <col min="6" max="6" width="7.28515625" style="12" customWidth="1"/>
    <col min="7" max="16384" width="11.42578125" style="12"/>
  </cols>
  <sheetData>
    <row r="1" spans="1:6" ht="15.6" x14ac:dyDescent="0.2">
      <c r="B1" s="23" t="s">
        <v>1790</v>
      </c>
    </row>
    <row r="2" spans="1:6" ht="10.9" thickBot="1" x14ac:dyDescent="0.25"/>
    <row r="3" spans="1:6" ht="23.25" customHeight="1" thickBot="1" x14ac:dyDescent="0.25">
      <c r="B3" s="1696" t="s">
        <v>1800</v>
      </c>
      <c r="C3" s="1696"/>
      <c r="D3" s="1696"/>
      <c r="F3" s="278" t="s">
        <v>1855</v>
      </c>
    </row>
    <row r="4" spans="1:6" ht="29.25" customHeight="1" x14ac:dyDescent="0.2">
      <c r="A4" s="279"/>
      <c r="B4" s="1695" t="s">
        <v>1802</v>
      </c>
      <c r="C4" s="1695"/>
      <c r="D4" s="280" t="s">
        <v>1803</v>
      </c>
    </row>
    <row r="5" spans="1:6" ht="49.5" customHeight="1" x14ac:dyDescent="0.2">
      <c r="B5" s="1695" t="s">
        <v>1804</v>
      </c>
      <c r="C5" s="1695"/>
      <c r="D5" s="280" t="s">
        <v>1856</v>
      </c>
    </row>
    <row r="6" spans="1:6" ht="15" x14ac:dyDescent="0.2">
      <c r="B6" s="1695" t="s">
        <v>1806</v>
      </c>
      <c r="C6" s="1695"/>
      <c r="D6" s="281" t="s">
        <v>1857</v>
      </c>
    </row>
    <row r="7" spans="1:6" ht="30" x14ac:dyDescent="0.2">
      <c r="B7" s="1697" t="s">
        <v>1808</v>
      </c>
      <c r="C7" s="1697"/>
      <c r="D7" s="282" t="s">
        <v>1858</v>
      </c>
    </row>
    <row r="8" spans="1:6" ht="14.45" x14ac:dyDescent="0.2">
      <c r="B8" s="1697" t="s">
        <v>1859</v>
      </c>
      <c r="C8" s="1697"/>
      <c r="D8" s="283" t="s">
        <v>1860</v>
      </c>
    </row>
    <row r="9" spans="1:6" ht="14.45" x14ac:dyDescent="0.3">
      <c r="B9" s="10"/>
      <c r="C9" s="10"/>
      <c r="D9" s="10"/>
    </row>
    <row r="10" spans="1:6" ht="15" x14ac:dyDescent="0.2">
      <c r="B10" s="1696" t="s">
        <v>1812</v>
      </c>
      <c r="C10" s="1696"/>
      <c r="D10" s="1696"/>
    </row>
    <row r="11" spans="1:6" ht="15" x14ac:dyDescent="0.2">
      <c r="B11" s="1698" t="s">
        <v>1813</v>
      </c>
      <c r="C11" s="1699"/>
      <c r="D11" s="280" t="s">
        <v>1814</v>
      </c>
    </row>
    <row r="12" spans="1:6" ht="30.75" customHeight="1" x14ac:dyDescent="0.2">
      <c r="B12" s="1700" t="s">
        <v>1815</v>
      </c>
      <c r="C12" s="1700"/>
      <c r="D12" s="300" t="s">
        <v>1861</v>
      </c>
    </row>
    <row r="13" spans="1:6" ht="15" x14ac:dyDescent="0.2">
      <c r="B13" s="1695" t="s">
        <v>1580</v>
      </c>
      <c r="C13" s="1695"/>
      <c r="D13" s="285" t="s">
        <v>1775</v>
      </c>
    </row>
    <row r="14" spans="1:6" ht="14.65" customHeight="1" x14ac:dyDescent="0.2">
      <c r="B14" s="1695" t="s">
        <v>1541</v>
      </c>
      <c r="C14" s="1701"/>
      <c r="D14" s="285" t="s">
        <v>1817</v>
      </c>
    </row>
    <row r="15" spans="1:6" ht="276" customHeight="1" x14ac:dyDescent="0.2">
      <c r="B15" s="1695" t="s">
        <v>1818</v>
      </c>
      <c r="C15" s="1695"/>
      <c r="D15" s="286" t="s">
        <v>3985</v>
      </c>
    </row>
    <row r="16" spans="1:6" ht="51" customHeight="1" x14ac:dyDescent="0.25">
      <c r="B16" s="1695" t="s">
        <v>1820</v>
      </c>
      <c r="C16" s="1695"/>
      <c r="D16" s="287"/>
    </row>
    <row r="17" spans="2:4" ht="15" x14ac:dyDescent="0.25">
      <c r="B17" s="1695" t="s">
        <v>1705</v>
      </c>
      <c r="C17" s="1695"/>
      <c r="D17" s="288" t="s">
        <v>0</v>
      </c>
    </row>
    <row r="18" spans="2:4" ht="15" x14ac:dyDescent="0.2">
      <c r="B18" s="1697" t="s">
        <v>1823</v>
      </c>
      <c r="C18" s="1697"/>
      <c r="D18" s="280"/>
    </row>
    <row r="19" spans="2:4" ht="45" x14ac:dyDescent="0.25">
      <c r="B19" s="1704" t="s">
        <v>1825</v>
      </c>
      <c r="C19" s="1705"/>
      <c r="D19" s="288" t="s">
        <v>1862</v>
      </c>
    </row>
    <row r="20" spans="2:4" ht="15" x14ac:dyDescent="0.25">
      <c r="B20" s="1695" t="s">
        <v>1827</v>
      </c>
      <c r="C20" s="1695"/>
      <c r="D20" s="287" t="s">
        <v>1828</v>
      </c>
    </row>
    <row r="21" spans="2:4" ht="15" x14ac:dyDescent="0.2">
      <c r="B21" s="1706" t="s">
        <v>1829</v>
      </c>
      <c r="C21" s="290" t="s">
        <v>1830</v>
      </c>
      <c r="D21" s="280" t="s">
        <v>1863</v>
      </c>
    </row>
    <row r="22" spans="2:4" ht="15" x14ac:dyDescent="0.2">
      <c r="B22" s="1707"/>
      <c r="C22" s="1013" t="s">
        <v>1832</v>
      </c>
      <c r="D22" s="301" t="s">
        <v>3986</v>
      </c>
    </row>
    <row r="23" spans="2:4" ht="15" x14ac:dyDescent="0.25">
      <c r="B23" s="1708" t="s">
        <v>1834</v>
      </c>
      <c r="C23" s="1708"/>
      <c r="D23" s="288" t="s">
        <v>1759</v>
      </c>
    </row>
    <row r="24" spans="2:4" ht="15" x14ac:dyDescent="0.25">
      <c r="B24" s="1708" t="s">
        <v>1835</v>
      </c>
      <c r="C24" s="1708"/>
      <c r="D24" s="291" t="s">
        <v>1760</v>
      </c>
    </row>
    <row r="25" spans="2:4" ht="15" x14ac:dyDescent="0.2">
      <c r="B25" s="1695" t="s">
        <v>1836</v>
      </c>
      <c r="C25" s="1695"/>
      <c r="D25" s="289" t="s">
        <v>1837</v>
      </c>
    </row>
    <row r="26" spans="2:4" ht="15" customHeight="1" x14ac:dyDescent="0.25">
      <c r="B26" s="1697" t="s">
        <v>1838</v>
      </c>
      <c r="C26" s="1697"/>
      <c r="D26" s="291" t="s">
        <v>1864</v>
      </c>
    </row>
    <row r="27" spans="2:4" ht="15" x14ac:dyDescent="0.2">
      <c r="B27" s="1709" t="s">
        <v>1840</v>
      </c>
      <c r="C27" s="1710"/>
      <c r="D27" s="280"/>
    </row>
    <row r="28" spans="2:4" ht="185.25" customHeight="1" x14ac:dyDescent="0.2">
      <c r="B28" s="1014" t="s">
        <v>1842</v>
      </c>
      <c r="C28" s="1015"/>
      <c r="D28" s="302" t="s">
        <v>1865</v>
      </c>
    </row>
    <row r="29" spans="2:4" ht="15" x14ac:dyDescent="0.2">
      <c r="B29" s="1702" t="s">
        <v>1844</v>
      </c>
      <c r="C29" s="1703"/>
      <c r="D29" s="292"/>
    </row>
    <row r="30" spans="2:4" ht="15" x14ac:dyDescent="0.2">
      <c r="B30" s="293"/>
      <c r="C30" s="293"/>
      <c r="D30" s="294"/>
    </row>
    <row r="31" spans="2:4" ht="15" x14ac:dyDescent="0.2">
      <c r="B31" s="1696" t="s">
        <v>1845</v>
      </c>
      <c r="C31" s="1696"/>
      <c r="D31" s="1696"/>
    </row>
    <row r="32" spans="2:4" ht="15" x14ac:dyDescent="0.25">
      <c r="B32" s="1693" t="s">
        <v>304</v>
      </c>
      <c r="C32" s="1694"/>
      <c r="D32" s="291" t="s">
        <v>1846</v>
      </c>
    </row>
    <row r="33" spans="2:4" ht="15" x14ac:dyDescent="0.25">
      <c r="B33" s="1693" t="s">
        <v>1847</v>
      </c>
      <c r="C33" s="1694"/>
      <c r="D33" s="291" t="s">
        <v>1848</v>
      </c>
    </row>
    <row r="34" spans="2:4" ht="15" x14ac:dyDescent="0.25">
      <c r="B34" s="1693" t="s">
        <v>305</v>
      </c>
      <c r="C34" s="1694"/>
      <c r="D34" s="291" t="s">
        <v>1760</v>
      </c>
    </row>
    <row r="35" spans="2:4" ht="15" x14ac:dyDescent="0.25">
      <c r="B35" s="1693" t="s">
        <v>309</v>
      </c>
      <c r="C35" s="1694"/>
      <c r="D35" s="291" t="s">
        <v>1866</v>
      </c>
    </row>
    <row r="36" spans="2:4" ht="15" x14ac:dyDescent="0.25">
      <c r="B36" s="1693" t="s">
        <v>1850</v>
      </c>
      <c r="C36" s="1694"/>
      <c r="D36" s="291" t="s">
        <v>1765</v>
      </c>
    </row>
  </sheetData>
  <mergeCells count="30">
    <mergeCell ref="B34:C34"/>
    <mergeCell ref="B35:C35"/>
    <mergeCell ref="B36:C36"/>
    <mergeCell ref="B29:C29"/>
    <mergeCell ref="B16:C16"/>
    <mergeCell ref="B17:C17"/>
    <mergeCell ref="B18:C18"/>
    <mergeCell ref="B19:C19"/>
    <mergeCell ref="B20:C20"/>
    <mergeCell ref="B21:B22"/>
    <mergeCell ref="B23:C23"/>
    <mergeCell ref="B24:C24"/>
    <mergeCell ref="B25:C25"/>
    <mergeCell ref="B26:C26"/>
    <mergeCell ref="B27:C27"/>
    <mergeCell ref="B31:D31"/>
    <mergeCell ref="B32:C32"/>
    <mergeCell ref="B33:C33"/>
    <mergeCell ref="B15:C15"/>
    <mergeCell ref="B3:D3"/>
    <mergeCell ref="B4:C4"/>
    <mergeCell ref="B5:C5"/>
    <mergeCell ref="B6:C6"/>
    <mergeCell ref="B7:C7"/>
    <mergeCell ref="B8:C8"/>
    <mergeCell ref="B10:D10"/>
    <mergeCell ref="B11:C11"/>
    <mergeCell ref="B12:C12"/>
    <mergeCell ref="B13:C13"/>
    <mergeCell ref="B14:C14"/>
  </mergeCells>
  <dataValidations count="5">
    <dataValidation allowBlank="1" showDropDown="1" showInputMessage="1" showErrorMessage="1" sqref="D13"/>
    <dataValidation type="list" allowBlank="1" showInputMessage="1" showErrorMessage="1" sqref="D4">
      <formula1>ODS</formula1>
    </dataValidation>
    <dataValidation type="list" allowBlank="1" showInputMessage="1" showErrorMessage="1" sqref="D5">
      <formula1>Metas_ODS</formula1>
    </dataValidation>
    <dataValidation type="list" allowBlank="1" showInputMessage="1" showErrorMessage="1" sqref="D6">
      <formula1>Numero_indicador</formula1>
    </dataValidation>
    <dataValidation type="list" allowBlank="1" showInputMessage="1" showErrorMessage="1" sqref="D7">
      <formula1>Nombre_indicador_ODS</formula1>
    </dataValidation>
  </dataValidations>
  <hyperlinks>
    <hyperlink ref="B1" location="'6.2.1'!A1" display="REGRESAR"/>
    <hyperlink ref="D8" r:id="rId1"/>
  </hyperlinks>
  <pageMargins left="0.7" right="0.7" top="0.75" bottom="0.75" header="0.3" footer="0.3"/>
  <pageSetup orientation="portrait" r:id="rId2"/>
  <drawing r:id="rId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dimension ref="A1:V53"/>
  <sheetViews>
    <sheetView showGridLines="0" workbookViewId="0">
      <pane ySplit="1" topLeftCell="A2" activePane="bottomLeft" state="frozen"/>
      <selection activeCell="E24" sqref="E24"/>
      <selection pane="bottomLeft" activeCell="K1" sqref="K1:L1"/>
    </sheetView>
  </sheetViews>
  <sheetFormatPr baseColWidth="10" defaultColWidth="11.42578125" defaultRowHeight="15" x14ac:dyDescent="0.25"/>
  <cols>
    <col min="1" max="2" width="15.28515625" style="352" customWidth="1"/>
    <col min="3" max="3" width="8.28515625" style="769" customWidth="1"/>
    <col min="4" max="4" width="13.28515625" style="769" customWidth="1"/>
    <col min="5" max="5" width="9.28515625" style="769" customWidth="1"/>
    <col min="6" max="6" width="12" style="769" customWidth="1"/>
    <col min="7" max="7" width="10.7109375" style="352" customWidth="1"/>
    <col min="8" max="8" width="9.28515625" style="352" customWidth="1"/>
    <col min="9" max="9" width="9.7109375" style="352" customWidth="1"/>
    <col min="10" max="10" width="12" style="352" customWidth="1"/>
    <col min="11" max="11" width="11.28515625" style="352" customWidth="1"/>
    <col min="12" max="13" width="9.28515625" style="352" customWidth="1"/>
    <col min="14" max="14" width="11.28515625" style="352" customWidth="1"/>
    <col min="15" max="15" width="10.28515625" style="352" customWidth="1"/>
    <col min="16" max="17" width="10" style="352" customWidth="1"/>
    <col min="18" max="18" width="7.42578125" style="352" bestFit="1" customWidth="1"/>
    <col min="19" max="19" width="11" style="352" customWidth="1"/>
    <col min="20" max="20" width="12.7109375" style="352" customWidth="1"/>
    <col min="21" max="21" width="11" style="352" customWidth="1"/>
    <col min="22" max="22" width="14.28515625" style="352" customWidth="1"/>
    <col min="23" max="23" width="1.28515625" style="352" customWidth="1"/>
    <col min="24" max="24" width="19.5703125" style="352" customWidth="1"/>
    <col min="25" max="25" width="1.7109375" style="352" customWidth="1"/>
    <col min="26" max="26" width="17.42578125" style="352" customWidth="1"/>
    <col min="27" max="29" width="11.42578125" style="352"/>
    <col min="30" max="30" width="11.7109375" style="352" customWidth="1"/>
    <col min="31" max="31" width="1.5703125" style="352" customWidth="1"/>
    <col min="32" max="32" width="11.42578125" style="352"/>
    <col min="33" max="33" width="1.42578125" style="352" customWidth="1"/>
    <col min="34" max="16384" width="11.42578125" style="352"/>
  </cols>
  <sheetData>
    <row r="1" spans="1:22" ht="15.6" customHeight="1" x14ac:dyDescent="0.3">
      <c r="A1" s="762" t="s">
        <v>1790</v>
      </c>
      <c r="B1" s="116"/>
      <c r="E1" s="304"/>
      <c r="F1" s="304"/>
      <c r="G1" s="304"/>
      <c r="H1" s="304"/>
      <c r="K1" s="1624" t="s">
        <v>1791</v>
      </c>
      <c r="L1" s="1624"/>
    </row>
    <row r="2" spans="1:22" ht="9" customHeight="1" x14ac:dyDescent="0.3"/>
    <row r="3" spans="1:22" s="96" customFormat="1" ht="16.5" customHeight="1" x14ac:dyDescent="0.25">
      <c r="A3" s="772"/>
      <c r="B3" s="297" t="s">
        <v>1792</v>
      </c>
      <c r="D3" s="305"/>
      <c r="E3" s="305"/>
      <c r="F3" s="305"/>
      <c r="G3" s="305"/>
      <c r="H3" s="305"/>
      <c r="I3" s="305"/>
      <c r="J3" s="305"/>
      <c r="K3" s="305"/>
      <c r="L3" s="305"/>
      <c r="M3" s="305"/>
      <c r="N3" s="305"/>
      <c r="O3" s="305"/>
      <c r="P3" s="305"/>
      <c r="Q3" s="305"/>
      <c r="R3" s="305"/>
      <c r="S3" s="305"/>
      <c r="T3" s="305"/>
      <c r="U3" s="305"/>
      <c r="V3" s="306"/>
    </row>
    <row r="4" spans="1:22" s="96" customFormat="1" x14ac:dyDescent="0.25">
      <c r="A4" s="772"/>
      <c r="B4" s="297" t="s">
        <v>1872</v>
      </c>
      <c r="D4" s="305"/>
      <c r="E4" s="305"/>
      <c r="F4" s="305"/>
      <c r="G4" s="305"/>
      <c r="H4" s="305"/>
      <c r="I4" s="305"/>
      <c r="J4" s="305"/>
      <c r="K4" s="305"/>
      <c r="L4" s="305"/>
      <c r="M4" s="305"/>
      <c r="N4" s="305"/>
      <c r="O4" s="305"/>
      <c r="P4" s="305"/>
      <c r="Q4" s="305"/>
      <c r="R4" s="305"/>
      <c r="S4" s="305"/>
      <c r="T4" s="305"/>
      <c r="U4" s="305"/>
      <c r="V4" s="306"/>
    </row>
    <row r="5" spans="1:22" s="96" customFormat="1" ht="14.25" customHeight="1" x14ac:dyDescent="0.25">
      <c r="A5" s="772"/>
      <c r="B5" s="297" t="s">
        <v>1873</v>
      </c>
      <c r="D5" s="305"/>
      <c r="E5" s="305"/>
      <c r="F5" s="305"/>
      <c r="G5" s="305"/>
      <c r="H5" s="305"/>
      <c r="I5" s="305"/>
      <c r="J5" s="305"/>
      <c r="K5" s="305"/>
      <c r="L5" s="305"/>
      <c r="M5" s="305"/>
      <c r="N5" s="305"/>
      <c r="O5" s="305"/>
      <c r="P5" s="305"/>
      <c r="Q5" s="305"/>
      <c r="R5" s="305"/>
      <c r="S5" s="305"/>
      <c r="T5" s="305"/>
      <c r="U5" s="305"/>
      <c r="V5" s="306"/>
    </row>
    <row r="6" spans="1:22" s="96" customFormat="1" ht="15" customHeight="1" x14ac:dyDescent="0.25">
      <c r="A6" s="772"/>
      <c r="B6" s="297" t="s">
        <v>1874</v>
      </c>
      <c r="D6" s="305"/>
      <c r="E6" s="305"/>
      <c r="F6" s="305"/>
      <c r="G6" s="305"/>
      <c r="H6" s="305"/>
      <c r="I6" s="305"/>
      <c r="J6" s="305"/>
      <c r="K6" s="305"/>
      <c r="L6" s="305"/>
      <c r="M6" s="305"/>
      <c r="N6" s="305"/>
      <c r="O6" s="305"/>
      <c r="P6" s="305"/>
      <c r="Q6" s="305"/>
      <c r="R6" s="305"/>
      <c r="S6" s="305"/>
      <c r="T6" s="305"/>
      <c r="U6" s="305"/>
      <c r="V6" s="306"/>
    </row>
    <row r="8" spans="1:22" ht="15" customHeight="1" x14ac:dyDescent="0.3"/>
    <row r="9" spans="1:22" x14ac:dyDescent="0.25">
      <c r="B9" s="1715" t="s">
        <v>1875</v>
      </c>
      <c r="C9" s="1715"/>
      <c r="D9" s="1715"/>
      <c r="E9" s="1715"/>
      <c r="F9" s="1715"/>
      <c r="G9" s="1715"/>
      <c r="H9" s="1715"/>
      <c r="I9" s="1715"/>
      <c r="J9" s="1715"/>
      <c r="K9" s="1715"/>
      <c r="L9" s="1715"/>
      <c r="M9" s="1715"/>
      <c r="N9" s="1715"/>
      <c r="O9" s="1715"/>
      <c r="P9" s="1715"/>
      <c r="Q9" s="773"/>
    </row>
    <row r="10" spans="1:22" ht="18.75" customHeight="1" x14ac:dyDescent="0.25">
      <c r="B10" s="1427" t="s">
        <v>1596</v>
      </c>
      <c r="C10" s="1716" t="s">
        <v>1876</v>
      </c>
      <c r="D10" s="1716"/>
      <c r="E10" s="1716"/>
      <c r="F10" s="1716"/>
      <c r="G10" s="1716"/>
      <c r="H10" s="1716"/>
      <c r="I10" s="1716"/>
      <c r="J10" s="1716"/>
      <c r="K10" s="1429" t="s">
        <v>4108</v>
      </c>
      <c r="L10" s="1429"/>
      <c r="M10" s="1429" t="s">
        <v>4109</v>
      </c>
      <c r="N10" s="1429"/>
      <c r="O10" s="1429" t="s">
        <v>4110</v>
      </c>
      <c r="P10" s="1429"/>
      <c r="Q10" s="774"/>
    </row>
    <row r="11" spans="1:22" ht="42.75" customHeight="1" x14ac:dyDescent="0.25">
      <c r="B11" s="1427"/>
      <c r="C11" s="1689" t="s">
        <v>4111</v>
      </c>
      <c r="D11" s="1689"/>
      <c r="E11" s="1689" t="s">
        <v>1877</v>
      </c>
      <c r="F11" s="1689"/>
      <c r="G11" s="1689" t="s">
        <v>4112</v>
      </c>
      <c r="H11" s="1689"/>
      <c r="I11" s="1689" t="s">
        <v>4113</v>
      </c>
      <c r="J11" s="1689"/>
      <c r="K11" s="1425"/>
      <c r="L11" s="1425"/>
      <c r="M11" s="1425"/>
      <c r="N11" s="1425"/>
      <c r="O11" s="1425"/>
      <c r="P11" s="1425"/>
      <c r="Q11" s="774"/>
      <c r="R11" s="775"/>
    </row>
    <row r="12" spans="1:22" s="91" customFormat="1" ht="15.75" x14ac:dyDescent="0.25">
      <c r="B12" s="1427"/>
      <c r="C12" s="1234" t="s">
        <v>4114</v>
      </c>
      <c r="D12" s="1234" t="s">
        <v>0</v>
      </c>
      <c r="E12" s="1234" t="s">
        <v>4114</v>
      </c>
      <c r="F12" s="1234" t="s">
        <v>0</v>
      </c>
      <c r="G12" s="1234" t="s">
        <v>4114</v>
      </c>
      <c r="H12" s="1234" t="s">
        <v>0</v>
      </c>
      <c r="I12" s="1234" t="s">
        <v>4114</v>
      </c>
      <c r="J12" s="1234" t="s">
        <v>0</v>
      </c>
      <c r="K12" s="1234" t="s">
        <v>4114</v>
      </c>
      <c r="L12" s="1234" t="s">
        <v>0</v>
      </c>
      <c r="M12" s="1234" t="s">
        <v>4114</v>
      </c>
      <c r="N12" s="1234" t="s">
        <v>0</v>
      </c>
      <c r="O12" s="1234" t="s">
        <v>4114</v>
      </c>
      <c r="P12" s="1234" t="s">
        <v>0</v>
      </c>
      <c r="Q12" s="776"/>
      <c r="R12" s="764"/>
      <c r="S12" s="764"/>
    </row>
    <row r="13" spans="1:22" ht="18" customHeight="1" x14ac:dyDescent="0.3">
      <c r="B13" s="1151">
        <v>2015</v>
      </c>
      <c r="C13" s="1245">
        <v>24.3</v>
      </c>
      <c r="D13" s="1245">
        <v>4.8</v>
      </c>
      <c r="E13" s="1245">
        <v>227</v>
      </c>
      <c r="F13" s="1245">
        <v>44.8</v>
      </c>
      <c r="G13" s="1245">
        <v>88.8</v>
      </c>
      <c r="H13" s="1245">
        <v>17.5</v>
      </c>
      <c r="I13" s="1245">
        <v>111</v>
      </c>
      <c r="J13" s="1245">
        <v>21.9</v>
      </c>
      <c r="K13" s="1245">
        <v>451.1</v>
      </c>
      <c r="L13" s="1245">
        <v>89</v>
      </c>
      <c r="M13" s="1245">
        <v>55.9</v>
      </c>
      <c r="N13" s="1245">
        <v>11</v>
      </c>
      <c r="O13" s="1245">
        <v>507</v>
      </c>
      <c r="P13" s="1245">
        <v>100</v>
      </c>
      <c r="Q13" s="777"/>
    </row>
    <row r="14" spans="1:22" ht="14.45" x14ac:dyDescent="0.3">
      <c r="B14" s="1246">
        <v>2016</v>
      </c>
      <c r="C14" s="1247">
        <v>22.26</v>
      </c>
      <c r="D14" s="1247">
        <v>4.5199999999999996</v>
      </c>
      <c r="E14" s="1247">
        <v>181.83</v>
      </c>
      <c r="F14" s="1247">
        <v>36.880000000000003</v>
      </c>
      <c r="G14" s="1247">
        <v>1.6</v>
      </c>
      <c r="H14" s="1247">
        <v>0.32</v>
      </c>
      <c r="I14" s="1247">
        <v>25.9</v>
      </c>
      <c r="J14" s="1247">
        <v>5.25</v>
      </c>
      <c r="K14" s="1247">
        <v>231.59</v>
      </c>
      <c r="L14" s="1247">
        <v>46.98</v>
      </c>
      <c r="M14" s="1248">
        <v>261.41000000000003</v>
      </c>
      <c r="N14" s="1247">
        <v>53.02</v>
      </c>
      <c r="O14" s="1248">
        <v>493</v>
      </c>
      <c r="P14" s="1248">
        <v>100</v>
      </c>
      <c r="Q14" s="778"/>
    </row>
    <row r="15" spans="1:22" ht="14.45" customHeight="1" x14ac:dyDescent="0.3">
      <c r="B15" s="1246">
        <v>2017</v>
      </c>
      <c r="C15" s="1247">
        <v>28.26</v>
      </c>
      <c r="D15" s="1247">
        <v>5.72</v>
      </c>
      <c r="E15" s="1247">
        <v>176.2</v>
      </c>
      <c r="F15" s="1247">
        <v>35.67</v>
      </c>
      <c r="G15" s="1247">
        <v>1.0900000000000001</v>
      </c>
      <c r="H15" s="1247">
        <v>0.22</v>
      </c>
      <c r="I15" s="1247">
        <v>25.72</v>
      </c>
      <c r="J15" s="1247">
        <v>5.21</v>
      </c>
      <c r="K15" s="1247">
        <v>231.27</v>
      </c>
      <c r="L15" s="1247">
        <v>46.82</v>
      </c>
      <c r="M15" s="1248">
        <v>262.73</v>
      </c>
      <c r="N15" s="1248">
        <v>53.18</v>
      </c>
      <c r="O15" s="1248">
        <v>494</v>
      </c>
      <c r="P15" s="1248">
        <v>100</v>
      </c>
    </row>
    <row r="16" spans="1:22" ht="15" customHeight="1" x14ac:dyDescent="0.3">
      <c r="B16" s="1249">
        <v>2018</v>
      </c>
      <c r="C16" s="1250">
        <v>35.25</v>
      </c>
      <c r="D16" s="1250">
        <v>6.86</v>
      </c>
      <c r="E16" s="1250">
        <v>176.3</v>
      </c>
      <c r="F16" s="1250">
        <v>34.299999999999997</v>
      </c>
      <c r="G16" s="1250">
        <v>1.32</v>
      </c>
      <c r="H16" s="1250">
        <v>0.26</v>
      </c>
      <c r="I16" s="1250">
        <v>74.849999999999994</v>
      </c>
      <c r="J16" s="1250">
        <v>14.56</v>
      </c>
      <c r="K16" s="1250">
        <v>287.72000000000003</v>
      </c>
      <c r="L16" s="1250">
        <v>55.98</v>
      </c>
      <c r="M16" s="1251">
        <v>226.28</v>
      </c>
      <c r="N16" s="1251">
        <v>44.02</v>
      </c>
      <c r="O16" s="1251">
        <v>514</v>
      </c>
      <c r="P16" s="1251">
        <v>100</v>
      </c>
    </row>
    <row r="17" spans="1:16" ht="57.75" customHeight="1" x14ac:dyDescent="0.25">
      <c r="B17" s="1713" t="s">
        <v>4115</v>
      </c>
      <c r="C17" s="1713"/>
      <c r="D17" s="1713"/>
      <c r="E17" s="1713"/>
      <c r="F17" s="1713"/>
      <c r="G17" s="1713"/>
      <c r="H17" s="1713"/>
      <c r="I17" s="1713"/>
      <c r="J17" s="1713"/>
      <c r="K17" s="1713"/>
      <c r="L17" s="1713"/>
      <c r="M17" s="1713"/>
      <c r="N17" s="1713"/>
      <c r="O17" s="1713"/>
      <c r="P17" s="1713"/>
    </row>
    <row r="20" spans="1:16" x14ac:dyDescent="0.25">
      <c r="A20" s="12"/>
      <c r="B20" s="12"/>
      <c r="C20" s="1252" t="s">
        <v>4116</v>
      </c>
      <c r="D20" s="1101"/>
      <c r="E20" s="1101"/>
      <c r="F20" s="1101"/>
      <c r="G20" s="13"/>
      <c r="H20" s="13"/>
      <c r="I20" s="13"/>
      <c r="J20" s="13"/>
      <c r="K20" s="13"/>
      <c r="L20" s="13"/>
    </row>
    <row r="21" spans="1:16" x14ac:dyDescent="0.25">
      <c r="A21" s="12"/>
      <c r="B21" s="12"/>
      <c r="C21" s="295"/>
      <c r="D21" s="295"/>
      <c r="E21" s="295"/>
      <c r="F21" s="295"/>
      <c r="G21" s="12"/>
      <c r="H21" s="12"/>
      <c r="I21" s="12"/>
      <c r="J21" s="12"/>
      <c r="K21" s="12"/>
      <c r="L21" s="12"/>
    </row>
    <row r="22" spans="1:16" x14ac:dyDescent="0.25">
      <c r="A22" s="12"/>
      <c r="B22" s="12"/>
      <c r="C22" s="295"/>
      <c r="D22" s="295"/>
      <c r="E22" s="295"/>
      <c r="F22" s="295"/>
      <c r="G22" s="12"/>
      <c r="H22" s="12"/>
      <c r="I22" s="295"/>
      <c r="J22" s="295"/>
      <c r="K22" s="12"/>
      <c r="L22" s="12"/>
    </row>
    <row r="23" spans="1:16" x14ac:dyDescent="0.25">
      <c r="A23" s="12"/>
      <c r="B23" s="12"/>
      <c r="C23" s="295"/>
      <c r="D23" s="295"/>
      <c r="E23" s="295"/>
      <c r="F23" s="295"/>
      <c r="G23" s="12"/>
      <c r="H23" s="295"/>
      <c r="I23" s="295"/>
      <c r="J23" s="295"/>
      <c r="K23" s="12"/>
      <c r="L23" s="12"/>
    </row>
    <row r="24" spans="1:16" x14ac:dyDescent="0.25">
      <c r="A24" s="1253"/>
      <c r="B24" s="1254"/>
      <c r="C24" s="1254"/>
      <c r="D24" s="1254"/>
      <c r="E24" s="295"/>
      <c r="F24" s="295"/>
      <c r="G24" s="12"/>
      <c r="H24" s="295"/>
      <c r="I24" s="295"/>
      <c r="J24" s="295"/>
      <c r="K24" s="12"/>
      <c r="L24" s="12"/>
    </row>
    <row r="25" spans="1:16" x14ac:dyDescent="0.25">
      <c r="A25" s="1255"/>
      <c r="B25" s="1256"/>
      <c r="C25" s="1256"/>
      <c r="D25" s="1256"/>
      <c r="E25" s="295"/>
      <c r="F25" s="295"/>
      <c r="G25" s="12"/>
      <c r="H25" s="295"/>
      <c r="I25" s="295"/>
      <c r="J25" s="295"/>
      <c r="K25" s="12"/>
      <c r="L25" s="12"/>
    </row>
    <row r="26" spans="1:16" x14ac:dyDescent="0.25">
      <c r="A26" s="1255"/>
      <c r="B26" s="1256"/>
      <c r="C26" s="1256"/>
      <c r="D26" s="1256"/>
      <c r="E26" s="295"/>
      <c r="F26" s="295"/>
      <c r="G26" s="12"/>
      <c r="H26" s="295"/>
      <c r="I26" s="295"/>
      <c r="J26" s="295"/>
      <c r="K26" s="12"/>
      <c r="L26" s="12"/>
    </row>
    <row r="27" spans="1:16" x14ac:dyDescent="0.25">
      <c r="A27" s="1255"/>
      <c r="B27" s="1256"/>
      <c r="C27" s="1256"/>
      <c r="D27" s="1256"/>
      <c r="E27" s="295"/>
      <c r="F27" s="295"/>
      <c r="G27" s="12"/>
      <c r="H27" s="295"/>
      <c r="I27" s="295"/>
      <c r="J27" s="295"/>
      <c r="K27" s="12"/>
      <c r="L27" s="12"/>
    </row>
    <row r="28" spans="1:16" x14ac:dyDescent="0.25">
      <c r="A28" s="1255"/>
      <c r="B28" s="1256"/>
      <c r="C28" s="1256"/>
      <c r="D28" s="1256"/>
      <c r="E28" s="295"/>
      <c r="F28" s="295"/>
      <c r="G28" s="12"/>
      <c r="H28" s="295"/>
      <c r="I28" s="295"/>
      <c r="J28" s="295"/>
      <c r="K28" s="12"/>
      <c r="L28" s="12"/>
    </row>
    <row r="29" spans="1:16" x14ac:dyDescent="0.25">
      <c r="A29" s="1255"/>
      <c r="B29" s="1256"/>
      <c r="C29" s="1256"/>
      <c r="D29" s="1256"/>
      <c r="E29" s="295"/>
      <c r="F29" s="295"/>
      <c r="G29" s="12"/>
      <c r="H29" s="295"/>
      <c r="I29" s="295"/>
      <c r="J29" s="295"/>
      <c r="K29" s="12"/>
      <c r="L29" s="12"/>
    </row>
    <row r="30" spans="1:16" x14ac:dyDescent="0.25">
      <c r="A30" s="1255"/>
      <c r="B30" s="1256"/>
      <c r="C30" s="1256"/>
      <c r="D30" s="1256"/>
      <c r="E30" s="295"/>
      <c r="F30" s="295"/>
      <c r="G30" s="12"/>
      <c r="H30" s="295"/>
      <c r="I30" s="295"/>
      <c r="J30" s="295"/>
      <c r="K30" s="12"/>
      <c r="L30" s="12"/>
    </row>
    <row r="31" spans="1:16" x14ac:dyDescent="0.25">
      <c r="A31" s="1255"/>
      <c r="B31" s="1256"/>
      <c r="C31" s="1256"/>
      <c r="D31" s="1256"/>
      <c r="E31" s="295"/>
      <c r="F31" s="295"/>
      <c r="G31" s="12"/>
      <c r="H31" s="295"/>
      <c r="I31" s="295"/>
      <c r="J31" s="295"/>
      <c r="K31" s="12"/>
      <c r="L31" s="12"/>
    </row>
    <row r="32" spans="1:16" x14ac:dyDescent="0.25">
      <c r="A32" s="1255"/>
      <c r="B32" s="1256"/>
      <c r="C32" s="1256"/>
      <c r="D32" s="1256"/>
      <c r="E32" s="295"/>
      <c r="F32" s="295"/>
      <c r="G32" s="12"/>
      <c r="H32" s="295"/>
      <c r="I32" s="295"/>
      <c r="J32" s="295"/>
      <c r="K32" s="12"/>
      <c r="L32" s="12"/>
    </row>
    <row r="33" spans="1:12" x14ac:dyDescent="0.25">
      <c r="A33" s="1255"/>
      <c r="B33" s="1256"/>
      <c r="C33" s="1256"/>
      <c r="D33" s="1256"/>
      <c r="E33" s="295"/>
      <c r="F33" s="295"/>
      <c r="G33" s="12"/>
      <c r="H33" s="295"/>
      <c r="I33" s="295"/>
      <c r="J33" s="295"/>
      <c r="K33" s="12"/>
      <c r="L33" s="12"/>
    </row>
    <row r="34" spans="1:12" x14ac:dyDescent="0.25">
      <c r="A34" s="1255"/>
      <c r="B34" s="1256"/>
      <c r="C34" s="1256"/>
      <c r="D34" s="1256"/>
      <c r="E34" s="295"/>
      <c r="F34" s="295"/>
      <c r="G34" s="12"/>
      <c r="H34" s="295"/>
      <c r="I34" s="295"/>
      <c r="J34" s="295"/>
      <c r="K34" s="12"/>
      <c r="L34" s="12"/>
    </row>
    <row r="35" spans="1:12" x14ac:dyDescent="0.25">
      <c r="A35" s="1255"/>
      <c r="B35" s="1256"/>
      <c r="C35" s="1256"/>
      <c r="D35" s="1256"/>
      <c r="E35" s="295"/>
      <c r="F35" s="295"/>
      <c r="G35" s="12"/>
      <c r="H35" s="295"/>
      <c r="I35" s="295"/>
      <c r="J35" s="295"/>
      <c r="K35" s="12"/>
      <c r="L35" s="12"/>
    </row>
    <row r="36" spans="1:12" x14ac:dyDescent="0.25">
      <c r="A36" s="1255"/>
      <c r="B36" s="1256"/>
      <c r="C36" s="1256"/>
      <c r="D36" s="1256"/>
      <c r="E36" s="295"/>
      <c r="F36" s="295"/>
      <c r="G36" s="12"/>
      <c r="H36" s="295"/>
      <c r="I36" s="295"/>
      <c r="J36" s="295"/>
      <c r="K36" s="12"/>
      <c r="L36" s="12"/>
    </row>
    <row r="37" spans="1:12" x14ac:dyDescent="0.25">
      <c r="A37" s="1255"/>
      <c r="B37" s="1256"/>
      <c r="C37" s="1256"/>
      <c r="D37" s="1256"/>
      <c r="E37" s="295"/>
      <c r="F37" s="295"/>
      <c r="G37" s="12"/>
      <c r="H37" s="295"/>
      <c r="I37" s="295"/>
      <c r="J37" s="295"/>
      <c r="K37" s="12"/>
      <c r="L37" s="12"/>
    </row>
    <row r="38" spans="1:12" x14ac:dyDescent="0.25">
      <c r="A38" s="1255"/>
      <c r="B38" s="1256"/>
      <c r="C38" s="1256"/>
      <c r="D38" s="1256"/>
      <c r="E38" s="295"/>
      <c r="F38" s="295"/>
      <c r="G38" s="12"/>
      <c r="H38" s="295"/>
      <c r="I38" s="295"/>
      <c r="J38" s="295"/>
      <c r="K38" s="12"/>
      <c r="L38" s="12"/>
    </row>
    <row r="39" spans="1:12" x14ac:dyDescent="0.25">
      <c r="A39" s="1255"/>
      <c r="B39" s="1256"/>
      <c r="C39" s="1256"/>
      <c r="D39" s="1256"/>
      <c r="E39" s="295"/>
      <c r="F39" s="295"/>
      <c r="G39" s="12"/>
      <c r="H39" s="295"/>
      <c r="I39" s="295"/>
      <c r="J39" s="295"/>
      <c r="K39" s="12"/>
      <c r="L39" s="12"/>
    </row>
    <row r="40" spans="1:12" x14ac:dyDescent="0.25">
      <c r="A40" s="1255"/>
      <c r="B40" s="1256"/>
      <c r="C40" s="1256"/>
      <c r="D40" s="1256"/>
      <c r="E40" s="295"/>
      <c r="F40" s="295"/>
      <c r="G40" s="12"/>
      <c r="H40" s="295"/>
      <c r="I40" s="295"/>
      <c r="J40" s="295"/>
      <c r="K40" s="12"/>
      <c r="L40" s="12"/>
    </row>
    <row r="41" spans="1:12" x14ac:dyDescent="0.25">
      <c r="A41" s="1255"/>
      <c r="B41" s="1256"/>
      <c r="C41" s="1256"/>
      <c r="D41" s="1256"/>
      <c r="E41" s="295"/>
      <c r="F41" s="295"/>
      <c r="G41" s="12"/>
      <c r="H41" s="295"/>
      <c r="I41" s="295"/>
      <c r="J41" s="295"/>
      <c r="K41" s="12"/>
      <c r="L41" s="12"/>
    </row>
    <row r="42" spans="1:12" ht="27.75" customHeight="1" x14ac:dyDescent="0.25">
      <c r="A42" s="1255"/>
      <c r="B42" s="1256"/>
      <c r="C42" s="1714" t="s">
        <v>4117</v>
      </c>
      <c r="D42" s="1714"/>
      <c r="E42" s="1714"/>
      <c r="F42" s="1714"/>
      <c r="G42" s="1714"/>
      <c r="H42" s="1714"/>
      <c r="I42" s="1714"/>
      <c r="J42" s="1714"/>
      <c r="K42" s="1714"/>
      <c r="L42" s="12"/>
    </row>
    <row r="43" spans="1:12" x14ac:dyDescent="0.25">
      <c r="A43" s="1326"/>
      <c r="B43" s="1327"/>
      <c r="C43" s="1327"/>
      <c r="D43" s="1327"/>
      <c r="E43" s="1328"/>
      <c r="F43" s="1328"/>
      <c r="G43" s="12"/>
      <c r="H43" s="295"/>
      <c r="I43" s="295"/>
      <c r="J43" s="295"/>
      <c r="K43" s="12"/>
      <c r="L43" s="12"/>
    </row>
    <row r="44" spans="1:12" x14ac:dyDescent="0.25">
      <c r="A44" s="1326"/>
      <c r="B44" s="1327"/>
      <c r="C44" s="1327"/>
      <c r="D44" s="1327"/>
      <c r="E44" s="1328"/>
      <c r="F44" s="1328"/>
      <c r="G44" s="12"/>
      <c r="H44" s="295"/>
      <c r="I44" s="295"/>
      <c r="J44" s="295"/>
      <c r="K44" s="12"/>
      <c r="L44" s="12"/>
    </row>
    <row r="45" spans="1:12" x14ac:dyDescent="0.25">
      <c r="A45" s="1326"/>
      <c r="B45" s="1327"/>
      <c r="C45" s="1327"/>
      <c r="D45" s="1327"/>
      <c r="E45" s="1328"/>
      <c r="F45" s="1328"/>
      <c r="G45" s="12"/>
      <c r="H45" s="295"/>
      <c r="I45" s="295"/>
      <c r="J45" s="295"/>
      <c r="K45" s="12"/>
      <c r="L45" s="12"/>
    </row>
    <row r="46" spans="1:12" x14ac:dyDescent="0.25">
      <c r="A46" s="1326"/>
      <c r="B46" s="1326"/>
      <c r="C46" s="1328"/>
      <c r="D46" s="1328"/>
      <c r="E46" s="1328"/>
      <c r="F46" s="1328"/>
      <c r="G46" s="12"/>
      <c r="H46" s="295"/>
      <c r="I46" s="295"/>
      <c r="J46" s="295"/>
      <c r="K46" s="12"/>
      <c r="L46" s="12"/>
    </row>
    <row r="47" spans="1:12" x14ac:dyDescent="0.25">
      <c r="A47" s="1329"/>
      <c r="B47" s="1326"/>
      <c r="C47" s="1326"/>
      <c r="D47" s="1326"/>
      <c r="E47" s="1326"/>
      <c r="F47" s="1326"/>
      <c r="G47" s="1257"/>
      <c r="H47" s="295"/>
      <c r="I47" s="295"/>
      <c r="J47" s="295"/>
      <c r="K47" s="12"/>
      <c r="L47" s="12"/>
    </row>
    <row r="48" spans="1:12" x14ac:dyDescent="0.25">
      <c r="A48" s="1330"/>
      <c r="B48" s="1332"/>
      <c r="C48" s="1332"/>
      <c r="D48" s="1332"/>
      <c r="E48" s="1332"/>
      <c r="F48" s="1332"/>
      <c r="G48" s="1257"/>
      <c r="H48" s="12"/>
      <c r="I48" s="295"/>
      <c r="J48" s="295"/>
      <c r="K48" s="12"/>
      <c r="L48" s="12"/>
    </row>
    <row r="49" spans="1:12" x14ac:dyDescent="0.25">
      <c r="A49" s="1330"/>
      <c r="B49" s="1332"/>
      <c r="C49" s="1332"/>
      <c r="D49" s="1332"/>
      <c r="E49" s="1332"/>
      <c r="F49" s="1332"/>
      <c r="G49" s="1257"/>
      <c r="H49" s="12"/>
      <c r="I49" s="12"/>
      <c r="J49" s="12"/>
      <c r="K49" s="12"/>
      <c r="L49" s="12"/>
    </row>
    <row r="50" spans="1:12" x14ac:dyDescent="0.25">
      <c r="A50" s="1330"/>
      <c r="B50" s="1332"/>
      <c r="C50" s="1332"/>
      <c r="D50" s="1332"/>
      <c r="E50" s="1332"/>
      <c r="F50" s="1332"/>
      <c r="G50" s="1257"/>
      <c r="H50" s="295"/>
      <c r="I50" s="295"/>
      <c r="J50" s="295"/>
      <c r="K50" s="12"/>
      <c r="L50" s="12"/>
    </row>
    <row r="51" spans="1:12" x14ac:dyDescent="0.25">
      <c r="A51" s="1331"/>
      <c r="B51" s="1332"/>
      <c r="C51" s="1332"/>
      <c r="D51" s="1332"/>
      <c r="E51" s="1332"/>
      <c r="F51" s="1332"/>
      <c r="G51" s="1257"/>
      <c r="H51" s="295"/>
      <c r="I51" s="295"/>
      <c r="J51" s="295"/>
      <c r="K51" s="12"/>
      <c r="L51" s="12"/>
    </row>
    <row r="52" spans="1:12" x14ac:dyDescent="0.25">
      <c r="A52" s="1258"/>
      <c r="B52" s="1258"/>
      <c r="C52" s="1259"/>
      <c r="D52" s="1259"/>
      <c r="E52" s="1259"/>
      <c r="F52" s="1259"/>
      <c r="G52" s="1257"/>
      <c r="H52" s="295"/>
      <c r="I52" s="295"/>
      <c r="J52" s="295"/>
      <c r="K52" s="12"/>
      <c r="L52" s="12"/>
    </row>
    <row r="53" spans="1:12" x14ac:dyDescent="0.25">
      <c r="A53" s="12"/>
      <c r="B53" s="12"/>
      <c r="C53" s="295"/>
      <c r="D53" s="295"/>
      <c r="E53" s="295"/>
      <c r="F53" s="295"/>
      <c r="G53" s="12"/>
      <c r="H53" s="12"/>
      <c r="I53" s="295"/>
      <c r="J53" s="295"/>
      <c r="K53" s="12"/>
      <c r="L53" s="12"/>
    </row>
  </sheetData>
  <mergeCells count="13">
    <mergeCell ref="B17:P17"/>
    <mergeCell ref="C42:K42"/>
    <mergeCell ref="K1:L1"/>
    <mergeCell ref="B9:P9"/>
    <mergeCell ref="B10:B12"/>
    <mergeCell ref="C10:J10"/>
    <mergeCell ref="K10:L11"/>
    <mergeCell ref="M10:N11"/>
    <mergeCell ref="O10:P11"/>
    <mergeCell ref="C11:D11"/>
    <mergeCell ref="E11:F11"/>
    <mergeCell ref="G11:H11"/>
    <mergeCell ref="I11:J11"/>
  </mergeCells>
  <hyperlinks>
    <hyperlink ref="K1" location="'Metadato 6.3.1'!A1" display="VER METADATO"/>
    <hyperlink ref="A1" location="'Indice indicadores'!A1" display="REGRESAR"/>
  </hyperlinks>
  <pageMargins left="0.7" right="0.7" top="0.75" bottom="0.75" header="0.3" footer="0.3"/>
  <pageSetup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0" tint="-0.499984740745262"/>
  </sheetPr>
  <dimension ref="A1:F41"/>
  <sheetViews>
    <sheetView showGridLines="0" zoomScaleNormal="100" workbookViewId="0">
      <pane ySplit="1" topLeftCell="A2" activePane="bottomLeft" state="frozen"/>
      <selection activeCell="E24" sqref="E24"/>
      <selection pane="bottomLeft" activeCell="H11" sqref="H11"/>
    </sheetView>
  </sheetViews>
  <sheetFormatPr baseColWidth="10" defaultColWidth="11.42578125" defaultRowHeight="11.25" x14ac:dyDescent="0.25"/>
  <cols>
    <col min="1" max="1" width="11.42578125" style="307"/>
    <col min="2" max="2" width="26.42578125" style="307" customWidth="1"/>
    <col min="3" max="3" width="10.5703125" style="307" bestFit="1" customWidth="1"/>
    <col min="4" max="4" width="85.7109375" style="307" customWidth="1"/>
    <col min="5" max="5" width="11.42578125" style="307"/>
    <col min="6" max="6" width="7.28515625" style="307" customWidth="1"/>
    <col min="7" max="10" width="11.42578125" style="307"/>
    <col min="11" max="11" width="22" style="307" customWidth="1"/>
    <col min="12" max="12" width="21.28515625" style="307" customWidth="1"/>
    <col min="13" max="13" width="11.42578125" style="307"/>
    <col min="14" max="14" width="19.5703125" style="307" customWidth="1"/>
    <col min="15" max="16384" width="11.42578125" style="307"/>
  </cols>
  <sheetData>
    <row r="1" spans="1:6" ht="15.6" x14ac:dyDescent="0.3">
      <c r="B1" s="23" t="s">
        <v>1790</v>
      </c>
    </row>
    <row r="2" spans="1:6" ht="10.9" thickBot="1" x14ac:dyDescent="0.35"/>
    <row r="3" spans="1:6" ht="23.25" customHeight="1" thickBot="1" x14ac:dyDescent="0.3">
      <c r="B3" s="1696" t="s">
        <v>1800</v>
      </c>
      <c r="C3" s="1696"/>
      <c r="D3" s="1696"/>
      <c r="F3" s="278" t="s">
        <v>1855</v>
      </c>
    </row>
    <row r="4" spans="1:6" ht="30" x14ac:dyDescent="0.25">
      <c r="A4" s="308"/>
      <c r="B4" s="1695" t="s">
        <v>1802</v>
      </c>
      <c r="C4" s="1695"/>
      <c r="D4" s="280" t="s">
        <v>1803</v>
      </c>
    </row>
    <row r="5" spans="1:6" ht="60" x14ac:dyDescent="0.25">
      <c r="B5" s="1695" t="s">
        <v>1804</v>
      </c>
      <c r="C5" s="1695"/>
      <c r="D5" s="280" t="s">
        <v>1878</v>
      </c>
    </row>
    <row r="6" spans="1:6" ht="15" x14ac:dyDescent="0.25">
      <c r="B6" s="1695" t="s">
        <v>1806</v>
      </c>
      <c r="C6" s="1695"/>
      <c r="D6" s="281" t="s">
        <v>1879</v>
      </c>
    </row>
    <row r="7" spans="1:6" ht="15" x14ac:dyDescent="0.25">
      <c r="B7" s="1697" t="s">
        <v>1808</v>
      </c>
      <c r="C7" s="1697"/>
      <c r="D7" s="282" t="s">
        <v>1880</v>
      </c>
    </row>
    <row r="8" spans="1:6" ht="14.45" x14ac:dyDescent="0.3">
      <c r="B8" s="1697" t="s">
        <v>1810</v>
      </c>
      <c r="C8" s="1697"/>
      <c r="D8" s="283" t="s">
        <v>1881</v>
      </c>
    </row>
    <row r="9" spans="1:6" ht="14.45" x14ac:dyDescent="0.3">
      <c r="B9" s="10"/>
      <c r="C9" s="10"/>
      <c r="D9" s="10"/>
    </row>
    <row r="10" spans="1:6" ht="23.25" customHeight="1" x14ac:dyDescent="0.25">
      <c r="B10" s="1696" t="s">
        <v>1812</v>
      </c>
      <c r="C10" s="1696"/>
      <c r="D10" s="1696"/>
    </row>
    <row r="11" spans="1:6" ht="120" x14ac:dyDescent="0.25">
      <c r="B11" s="1698" t="s">
        <v>1813</v>
      </c>
      <c r="C11" s="1699"/>
      <c r="D11" s="280" t="s">
        <v>1882</v>
      </c>
    </row>
    <row r="12" spans="1:6" ht="15" customHeight="1" x14ac:dyDescent="0.25">
      <c r="B12" s="1700" t="s">
        <v>1815</v>
      </c>
      <c r="C12" s="1700"/>
      <c r="D12" s="309" t="s">
        <v>1883</v>
      </c>
    </row>
    <row r="13" spans="1:6" ht="15" x14ac:dyDescent="0.25">
      <c r="B13" s="1695" t="s">
        <v>1580</v>
      </c>
      <c r="C13" s="1695"/>
      <c r="D13" s="285" t="s">
        <v>1777</v>
      </c>
    </row>
    <row r="14" spans="1:6" ht="14.45" x14ac:dyDescent="0.3">
      <c r="B14" s="1695" t="s">
        <v>1541</v>
      </c>
      <c r="C14" s="1701"/>
      <c r="D14" s="285" t="s">
        <v>1884</v>
      </c>
    </row>
    <row r="15" spans="1:6" ht="240" x14ac:dyDescent="0.25">
      <c r="B15" s="1695" t="s">
        <v>1818</v>
      </c>
      <c r="C15" s="1695"/>
      <c r="D15" s="280" t="s">
        <v>1885</v>
      </c>
    </row>
    <row r="16" spans="1:6" ht="195" x14ac:dyDescent="0.25">
      <c r="B16" s="1695" t="s">
        <v>1820</v>
      </c>
      <c r="C16" s="1695"/>
      <c r="D16" s="280" t="s">
        <v>1886</v>
      </c>
    </row>
    <row r="17" spans="2:4" ht="15" x14ac:dyDescent="0.25">
      <c r="B17" s="1695" t="s">
        <v>1705</v>
      </c>
      <c r="C17" s="1695"/>
      <c r="D17" s="301" t="s">
        <v>1887</v>
      </c>
    </row>
    <row r="18" spans="2:4" ht="60" x14ac:dyDescent="0.25">
      <c r="B18" s="1697" t="s">
        <v>1823</v>
      </c>
      <c r="C18" s="1697"/>
      <c r="D18" s="280" t="s">
        <v>1888</v>
      </c>
    </row>
    <row r="19" spans="2:4" ht="45" x14ac:dyDescent="0.25">
      <c r="B19" s="1704" t="s">
        <v>1825</v>
      </c>
      <c r="C19" s="1705"/>
      <c r="D19" s="301" t="s">
        <v>1889</v>
      </c>
    </row>
    <row r="20" spans="2:4" ht="15" x14ac:dyDescent="0.25">
      <c r="B20" s="1695" t="s">
        <v>1827</v>
      </c>
      <c r="C20" s="1695"/>
      <c r="D20" s="280" t="s">
        <v>1828</v>
      </c>
    </row>
    <row r="21" spans="2:4" ht="15" x14ac:dyDescent="0.25">
      <c r="B21" s="1706" t="s">
        <v>1829</v>
      </c>
      <c r="C21" s="290" t="s">
        <v>1830</v>
      </c>
      <c r="D21" s="280" t="s">
        <v>1828</v>
      </c>
    </row>
    <row r="22" spans="2:4" ht="138" customHeight="1" x14ac:dyDescent="0.25">
      <c r="B22" s="1707"/>
      <c r="C22" s="670" t="s">
        <v>1832</v>
      </c>
      <c r="D22" s="301" t="s">
        <v>3688</v>
      </c>
    </row>
    <row r="23" spans="2:4" ht="15" x14ac:dyDescent="0.25">
      <c r="B23" s="1708" t="s">
        <v>1834</v>
      </c>
      <c r="C23" s="1708"/>
      <c r="D23" s="280" t="s">
        <v>1890</v>
      </c>
    </row>
    <row r="24" spans="2:4" ht="270" x14ac:dyDescent="0.25">
      <c r="B24" s="1708" t="s">
        <v>1835</v>
      </c>
      <c r="C24" s="1708"/>
      <c r="D24" s="303" t="s">
        <v>1891</v>
      </c>
    </row>
    <row r="25" spans="2:4" ht="15" x14ac:dyDescent="0.25">
      <c r="B25" s="1695" t="s">
        <v>1836</v>
      </c>
      <c r="C25" s="1695"/>
      <c r="D25" s="289" t="s">
        <v>300</v>
      </c>
    </row>
    <row r="26" spans="2:4" ht="150" x14ac:dyDescent="0.25">
      <c r="B26" s="1697" t="s">
        <v>1838</v>
      </c>
      <c r="C26" s="1697"/>
      <c r="D26" s="303" t="s">
        <v>1892</v>
      </c>
    </row>
    <row r="27" spans="2:4" ht="135" x14ac:dyDescent="0.25">
      <c r="B27" s="1709" t="s">
        <v>1840</v>
      </c>
      <c r="C27" s="1710"/>
      <c r="D27" s="280" t="s">
        <v>1893</v>
      </c>
    </row>
    <row r="28" spans="2:4" ht="255" x14ac:dyDescent="0.25">
      <c r="B28" s="671" t="s">
        <v>1842</v>
      </c>
      <c r="C28" s="672"/>
      <c r="D28" s="280" t="s">
        <v>1894</v>
      </c>
    </row>
    <row r="29" spans="2:4" ht="15" x14ac:dyDescent="0.25">
      <c r="B29" s="1702" t="s">
        <v>1844</v>
      </c>
      <c r="C29" s="1703"/>
      <c r="D29" s="292"/>
    </row>
    <row r="30" spans="2:4" ht="15" x14ac:dyDescent="0.25">
      <c r="B30" s="293"/>
      <c r="C30" s="293"/>
      <c r="D30" s="294"/>
    </row>
    <row r="31" spans="2:4" ht="23.25" customHeight="1" x14ac:dyDescent="0.25">
      <c r="B31" s="1696" t="s">
        <v>1845</v>
      </c>
      <c r="C31" s="1696"/>
      <c r="D31" s="1696"/>
    </row>
    <row r="32" spans="2:4" ht="15" x14ac:dyDescent="0.25">
      <c r="B32" s="1717" t="s">
        <v>304</v>
      </c>
      <c r="C32" s="1718"/>
      <c r="D32" s="291" t="s">
        <v>1846</v>
      </c>
    </row>
    <row r="33" spans="2:4" ht="15" x14ac:dyDescent="0.25">
      <c r="B33" s="1717" t="s">
        <v>1847</v>
      </c>
      <c r="C33" s="1718"/>
      <c r="D33" s="291" t="s">
        <v>1848</v>
      </c>
    </row>
    <row r="34" spans="2:4" ht="15" x14ac:dyDescent="0.25">
      <c r="B34" s="1717" t="s">
        <v>305</v>
      </c>
      <c r="C34" s="1718"/>
      <c r="D34" s="291" t="s">
        <v>1760</v>
      </c>
    </row>
    <row r="35" spans="2:4" ht="15" x14ac:dyDescent="0.25">
      <c r="B35" s="1717" t="s">
        <v>309</v>
      </c>
      <c r="C35" s="1718"/>
      <c r="D35" s="291" t="s">
        <v>1866</v>
      </c>
    </row>
    <row r="36" spans="2:4" ht="15" x14ac:dyDescent="0.25">
      <c r="B36" s="1717" t="s">
        <v>1850</v>
      </c>
      <c r="C36" s="1718"/>
      <c r="D36" s="291" t="s">
        <v>1765</v>
      </c>
    </row>
    <row r="37" spans="2:4" ht="15" x14ac:dyDescent="0.25">
      <c r="B37" s="1693" t="s">
        <v>304</v>
      </c>
      <c r="C37" s="1694"/>
      <c r="D37" s="303" t="s">
        <v>1867</v>
      </c>
    </row>
    <row r="38" spans="2:4" ht="15" x14ac:dyDescent="0.25">
      <c r="B38" s="1693" t="s">
        <v>1847</v>
      </c>
      <c r="C38" s="1694"/>
      <c r="D38" s="303" t="s">
        <v>1868</v>
      </c>
    </row>
    <row r="39" spans="2:4" ht="15" x14ac:dyDescent="0.25">
      <c r="B39" s="1693" t="s">
        <v>305</v>
      </c>
      <c r="C39" s="1694"/>
      <c r="D39" s="303" t="s">
        <v>1869</v>
      </c>
    </row>
    <row r="40" spans="2:4" ht="15" x14ac:dyDescent="0.25">
      <c r="B40" s="1693" t="s">
        <v>309</v>
      </c>
      <c r="C40" s="1694"/>
      <c r="D40" s="303" t="s">
        <v>1870</v>
      </c>
    </row>
    <row r="41" spans="2:4" ht="15" x14ac:dyDescent="0.25">
      <c r="B41" s="1693" t="s">
        <v>1850</v>
      </c>
      <c r="C41" s="1694"/>
      <c r="D41" s="303" t="s">
        <v>1871</v>
      </c>
    </row>
  </sheetData>
  <mergeCells count="35">
    <mergeCell ref="B37:C37"/>
    <mergeCell ref="B38:C38"/>
    <mergeCell ref="B39:C39"/>
    <mergeCell ref="B40:C40"/>
    <mergeCell ref="B41:C41"/>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allowBlank="1" showDropDown="1" showInputMessage="1" showErrorMessage="1" sqref="D13"/>
    <dataValidation type="list" allowBlank="1" showInputMessage="1" showErrorMessage="1" sqref="D4">
      <formula1>ODS</formula1>
    </dataValidation>
    <dataValidation type="list" allowBlank="1" showInputMessage="1" showErrorMessage="1" sqref="D5">
      <formula1>Metas_ODS</formula1>
    </dataValidation>
    <dataValidation type="list" allowBlank="1" showInputMessage="1" showErrorMessage="1" sqref="D6">
      <formula1>Numero_indicador</formula1>
    </dataValidation>
    <dataValidation type="list" allowBlank="1" showInputMessage="1" showErrorMessage="1" sqref="D7">
      <formula1>Nombre_indicador_ODS</formula1>
    </dataValidation>
    <dataValidation type="list" allowBlank="1" showInputMessage="1" showErrorMessage="1" sqref="D14">
      <formula1>Tipo_indicador</formula1>
    </dataValidation>
    <dataValidation type="list" allowBlank="1" showInputMessage="1" showErrorMessage="1" sqref="D25">
      <formula1>Tipo_operación</formula1>
    </dataValidation>
  </dataValidations>
  <hyperlinks>
    <hyperlink ref="B1" location="'6.3.1'!A1" display="REGRESAR"/>
    <hyperlink ref="D8" r:id="rId1"/>
  </hyperlink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37BE4548F621245B1683820D38FB5D1" ma:contentTypeVersion="43" ma:contentTypeDescription="Crear nuevo documento." ma:contentTypeScope="" ma:versionID="25614e9b04e7d0f49a065235f7a1c8f6">
  <xsd:schema xmlns:xsd="http://www.w3.org/2001/XMLSchema" xmlns:xs="http://www.w3.org/2001/XMLSchema" xmlns:p="http://schemas.microsoft.com/office/2006/metadata/properties" xmlns:ns2="8F284539-2246-46E2-9FF8-43ADA708B648" targetNamespace="http://schemas.microsoft.com/office/2006/metadata/properties" ma:root="true" ma:fieldsID="dfb32b8e477a3488f529159aa847ac46" ns2:_="">
    <xsd:import namespace="8F284539-2246-46E2-9FF8-43ADA708B648"/>
    <xsd:element name="properties">
      <xsd:complexType>
        <xsd:sequence>
          <xsd:element name="documentManagement">
            <xsd:complexType>
              <xsd:all>
                <xsd:element ref="ns2:Autor" minOccurs="0"/>
                <xsd:element ref="ns2:Instituci_x00f3_n" minOccurs="0"/>
                <xsd:element ref="ns2:Tem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284539-2246-46E2-9FF8-43ADA708B648" elementFormDefault="qualified">
    <xsd:import namespace="http://schemas.microsoft.com/office/2006/documentManagement/types"/>
    <xsd:import namespace="http://schemas.microsoft.com/office/infopath/2007/PartnerControls"/>
    <xsd:element name="Autor" ma:index="8" nillable="true" ma:displayName="Autor" ma:internalName="Autor" ma:readOnly="false">
      <xsd:simpleType>
        <xsd:restriction base="dms:Text"/>
      </xsd:simpleType>
    </xsd:element>
    <xsd:element name="Instituci_x00f3_n" ma:index="9" nillable="true" ma:displayName="Institución" ma:internalName="Instituci_x00f3_n" ma:readOnly="false">
      <xsd:simpleType>
        <xsd:restriction base="dms:Text"/>
      </xsd:simpleType>
    </xsd:element>
    <xsd:element name="Tema" ma:index="10" nillable="true" ma:displayName="Tema" ma:format="Dropdown" ma:internalName="Tema" ma:readOnly="false">
      <xsd:simpleType>
        <xsd:restriction base="dms:Choice">
          <xsd:enumeration value="Bases procesadas"/>
          <xsd:enumeration value="Bibliografía"/>
          <xsd:enumeration value="Datos bajados"/>
          <xsd:enumeration value="Datos recibidos"/>
          <xsd:enumeration value="Diagramas"/>
          <xsd:enumeration value="Documentos creados"/>
          <xsd:enumeration value="Encargos especiales"/>
          <xsd:enumeration value="Exceles creados"/>
          <xsd:enumeration value="Experiencia internacional"/>
          <xsd:enumeration value="Leyes y decretos"/>
          <xsd:enumeration value="Manuales"/>
          <xsd:enumeration value="Mapas"/>
          <xsd:enumeration value="Otros"/>
          <xsd:enumeration value="Presentaciones"/>
          <xsd:enumeration value="Ricardo Martinez-Lagunes"/>
          <xsd:enumeration value="Solicitudes de dato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utor xmlns="8F284539-2246-46E2-9FF8-43ADA708B648" xsi:nil="true"/>
    <Tema xmlns="8F284539-2246-46E2-9FF8-43ADA708B648" xsi:nil="true"/>
    <Instituci_x00f3_n xmlns="8F284539-2246-46E2-9FF8-43ADA708B648" xsi:nil="true"/>
  </documentManagement>
</p:properties>
</file>

<file path=customXml/itemProps1.xml><?xml version="1.0" encoding="utf-8"?>
<ds:datastoreItem xmlns:ds="http://schemas.openxmlformats.org/officeDocument/2006/customXml" ds:itemID="{3CC3A1CC-20AC-44CB-B112-F58150C660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284539-2246-46E2-9FF8-43ADA708B6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DE1BACD-5565-4860-A2FF-38698CAACFE9}">
  <ds:schemaRefs>
    <ds:schemaRef ds:uri="http://schemas.microsoft.com/sharepoint/v3/contenttype/forms"/>
  </ds:schemaRefs>
</ds:datastoreItem>
</file>

<file path=customXml/itemProps3.xml><?xml version="1.0" encoding="utf-8"?>
<ds:datastoreItem xmlns:ds="http://schemas.openxmlformats.org/officeDocument/2006/customXml" ds:itemID="{7DF9664E-CDC9-45EC-9A4D-22BB33D2D094}">
  <ds:schemaRefs>
    <ds:schemaRef ds:uri="http://purl.org/dc/elements/1.1/"/>
    <ds:schemaRef ds:uri="8F284539-2246-46E2-9FF8-43ADA708B648"/>
    <ds:schemaRef ds:uri="http://schemas.microsoft.com/office/2006/documentManagement/types"/>
    <ds:schemaRef ds:uri="http://purl.org/dc/dcmitype/"/>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113</vt:i4>
      </vt:variant>
    </vt:vector>
  </HeadingPairs>
  <TitlesOfParts>
    <vt:vector size="113" baseType="lpstr">
      <vt:lpstr>Presentación</vt:lpstr>
      <vt:lpstr>Introducción</vt:lpstr>
      <vt:lpstr>Indice de Contenido</vt:lpstr>
      <vt:lpstr>INDICE MDEA</vt:lpstr>
      <vt:lpstr>C1</vt:lpstr>
      <vt:lpstr>1.1.2.b.1</vt:lpstr>
      <vt:lpstr>HM 1.1.2.b.1</vt:lpstr>
      <vt:lpstr>1.1.2.d.1</vt:lpstr>
      <vt:lpstr>HM 1.1.2.d.1</vt:lpstr>
      <vt:lpstr>1.1.2.f</vt:lpstr>
      <vt:lpstr>HM 1.1.2.f</vt:lpstr>
      <vt:lpstr>1.3.2.a.1</vt:lpstr>
      <vt:lpstr>HM 1.3.2.a.1</vt:lpstr>
      <vt:lpstr>1.3.2.b.1</vt:lpstr>
      <vt:lpstr>HM 1.3.2.b.1</vt:lpstr>
      <vt:lpstr>1.3.2.b.2</vt:lpstr>
      <vt:lpstr>HM 1.3.2.b.2</vt:lpstr>
      <vt:lpstr>1.3.2.f.1</vt:lpstr>
      <vt:lpstr>HM 1.3.2.f.1</vt:lpstr>
      <vt:lpstr>1.3.2.f.2</vt:lpstr>
      <vt:lpstr>HM 1.3.2.f.2</vt:lpstr>
      <vt:lpstr>1.3.2.f.3</vt:lpstr>
      <vt:lpstr>HM 1.3.2.f.3</vt:lpstr>
      <vt:lpstr>1.3.2.f.5</vt:lpstr>
      <vt:lpstr>HM 1.3.2.f.5</vt:lpstr>
      <vt:lpstr>C2</vt:lpstr>
      <vt:lpstr>2.6.1.a.1</vt:lpstr>
      <vt:lpstr>HM 2.6.1.a.1</vt:lpstr>
      <vt:lpstr>2.6.1.b.1</vt:lpstr>
      <vt:lpstr>HM 2.6.1.b.1</vt:lpstr>
      <vt:lpstr>2.6.1.b.2</vt:lpstr>
      <vt:lpstr>HM 2.6.1.b.2</vt:lpstr>
      <vt:lpstr>2.6.1.b.4</vt:lpstr>
      <vt:lpstr>HM 2.6.1.b.4</vt:lpstr>
      <vt:lpstr>2.6.2.a</vt:lpstr>
      <vt:lpstr>HM 2.6.2.a</vt:lpstr>
      <vt:lpstr>2.6.2.b</vt:lpstr>
      <vt:lpstr>HM 2.6.2.b</vt:lpstr>
      <vt:lpstr>2.6.2.c</vt:lpstr>
      <vt:lpstr>HM 2.6.2.c</vt:lpstr>
      <vt:lpstr>2.6.2.d</vt:lpstr>
      <vt:lpstr>HM 2.6.2.d</vt:lpstr>
      <vt:lpstr>2.6.2.e</vt:lpstr>
      <vt:lpstr>HM 2.6.2.e</vt:lpstr>
      <vt:lpstr>2.6.2.h</vt:lpstr>
      <vt:lpstr>HM 2.6.2.h</vt:lpstr>
      <vt:lpstr>2.6.2.k</vt:lpstr>
      <vt:lpstr>HM 2.6.2.k</vt:lpstr>
      <vt:lpstr>2.6.2.n</vt:lpstr>
      <vt:lpstr>HM 2.6.2.n</vt:lpstr>
      <vt:lpstr>C3</vt:lpstr>
      <vt:lpstr>3.2.1.a</vt:lpstr>
      <vt:lpstr>HM 3.2.1.a</vt:lpstr>
      <vt:lpstr>3.2.2.b</vt:lpstr>
      <vt:lpstr>HM 3.2.2.b</vt:lpstr>
      <vt:lpstr>3.2.3.a.1</vt:lpstr>
      <vt:lpstr>HM 3.2.3.a.1</vt:lpstr>
      <vt:lpstr>3.2.3.a.2</vt:lpstr>
      <vt:lpstr>HM 3.2.3.a.2</vt:lpstr>
      <vt:lpstr>3.2.3.b</vt:lpstr>
      <vt:lpstr>HM 3.2.3.b</vt:lpstr>
      <vt:lpstr>C4</vt:lpstr>
      <vt:lpstr>C5</vt:lpstr>
      <vt:lpstr>5.1.1.a</vt:lpstr>
      <vt:lpstr>HM 5.1.1.a</vt:lpstr>
      <vt:lpstr>5.1.1.b</vt:lpstr>
      <vt:lpstr>HM 5.1.1.b</vt:lpstr>
      <vt:lpstr>5.1.2.a</vt:lpstr>
      <vt:lpstr>HM 5.1.2.a</vt:lpstr>
      <vt:lpstr>5.1.2.b</vt:lpstr>
      <vt:lpstr>HM 5.1.2.b</vt:lpstr>
      <vt:lpstr>5.1.2.d</vt:lpstr>
      <vt:lpstr>HM 5.1.2.d</vt:lpstr>
      <vt:lpstr>5.1.2.e</vt:lpstr>
      <vt:lpstr>HM 5.1.2.e</vt:lpstr>
      <vt:lpstr>5.1.2.f</vt:lpstr>
      <vt:lpstr>HM 5.1.2.f</vt:lpstr>
      <vt:lpstr>5.1.2.g</vt:lpstr>
      <vt:lpstr>HM 5.1.2.g</vt:lpstr>
      <vt:lpstr>C6</vt:lpstr>
      <vt:lpstr>Indice Complementarios</vt:lpstr>
      <vt:lpstr>Población por Región de Planifi</vt:lpstr>
      <vt:lpstr>HM Población por Región de Plan</vt:lpstr>
      <vt:lpstr>Tamaño promedio del hogar</vt:lpstr>
      <vt:lpstr>HM Tamaño promedio del hogar</vt:lpstr>
      <vt:lpstr>Regiones climáticas</vt:lpstr>
      <vt:lpstr>Pobla autoabast</vt:lpstr>
      <vt:lpstr>HM Pobla autoabast</vt:lpstr>
      <vt:lpstr>Pobla red public Sin Trat AR</vt:lpstr>
      <vt:lpstr>HM pobla red publ Sin Trat AR</vt:lpstr>
      <vt:lpstr>Pobla SinTrat AR</vt:lpstr>
      <vt:lpstr>HM Pobla Sin Trat AR</vt:lpstr>
      <vt:lpstr>Indice indicadores</vt:lpstr>
      <vt:lpstr>6.1.1</vt:lpstr>
      <vt:lpstr>Metadato 6.1.1</vt:lpstr>
      <vt:lpstr>6.2.1</vt:lpstr>
      <vt:lpstr>Metadato 6.2.1</vt:lpstr>
      <vt:lpstr>6.3.1</vt:lpstr>
      <vt:lpstr>Metadato 6.3.1</vt:lpstr>
      <vt:lpstr>6.3.2</vt:lpstr>
      <vt:lpstr>Metadato 6.3.2</vt:lpstr>
      <vt:lpstr>6.4.1</vt:lpstr>
      <vt:lpstr>Metadato 6.4.1</vt:lpstr>
      <vt:lpstr>6.4.2</vt:lpstr>
      <vt:lpstr>Metadato 6.4.2</vt:lpstr>
      <vt:lpstr>6.5.1</vt:lpstr>
      <vt:lpstr>Metadato 6.5.1</vt:lpstr>
      <vt:lpstr>6.5.2</vt:lpstr>
      <vt:lpstr>Metadato 6.5.2</vt:lpstr>
      <vt:lpstr>6.b.1</vt:lpstr>
      <vt:lpstr>Metadato 6.b.1</vt:lpstr>
      <vt:lpstr>TRWR</vt:lpstr>
      <vt:lpstr>HM TRWR</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Katherine Gómez Viquez</dc:creator>
  <cp:lastModifiedBy>Katherine Gomez Viquez</cp:lastModifiedBy>
  <dcterms:created xsi:type="dcterms:W3CDTF">2016-02-23T14:01:27Z</dcterms:created>
  <dcterms:modified xsi:type="dcterms:W3CDTF">2020-09-11T16:12:32Z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0x010100137BE4548F621245B1683820D38FB5D1</vt:lpwstr>
  </property>
</Properties>
</file>